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Indicateurs" sheetId="2" state="visible" r:id="rId2"/>
    <sheet name="Détail mensuel" sheetId="3" state="visible" r:id="rId3"/>
    <sheet name="Ce qui a été regardé" sheetId="4" state="visible" r:id="rId4"/>
    <sheet name="Paramètres" sheetId="5" state="visible" r:id="rId5"/>
    <sheet name="Devis" sheetId="6" state="visible" r:id="rId6"/>
    <sheet name="Relances" sheetId="7" state="visible" r:id="rId7"/>
    <sheet name="Factures" sheetId="8" state="visible" r:id="rId8"/>
    <sheet name="Interventions" sheetId="9" state="visible" r:id="rId9"/>
    <sheet name="Clients" sheetId="10" state="visible" r:id="rId10"/>
    <sheet name="Techniciens" sheetId="11" state="visible" r:id="rId11"/>
    <sheet name="Catalogue" sheetId="12" state="visible" r:id="rId12"/>
  </sheets>
  <definedNames>
    <definedName name="_xlnm.Print_Area" localSheetId="0">'Synthèse'!$A$1:$M$65</definedName>
    <definedName name="_xlnm.Print_Area" localSheetId="1">'Indicateurs'!$A$1:$K$41</definedName>
    <definedName name="_xlnm.Print_Area" localSheetId="2">'Détail mensuel'!$A$1:$L$57</definedName>
    <definedName name="_xlnm._FilterDatabase" localSheetId="5" hidden="1">'Devis'!$A$1:$Q$3053</definedName>
    <definedName name="_xlnm._FilterDatabase" localSheetId="6" hidden="1">'Relances'!$A$1:$K$3168</definedName>
    <definedName name="_xlnm._FilterDatabase" localSheetId="7" hidden="1">'Factures'!$A$1:$P$1085</definedName>
    <definedName name="_xlnm._FilterDatabase" localSheetId="8" hidden="1">'Interventions'!$A$1:$O$1106</definedName>
    <definedName name="_xlnm._FilterDatabase" localSheetId="9" hidden="1">'Clients'!$A$1:$I$1020</definedName>
    <definedName name="_xlnm._FilterDatabase" localSheetId="10" hidden="1">'Techniciens'!$A$1:$G$13</definedName>
    <definedName name="_xlnm._FilterDatabase" localSheetId="11" hidden="1">'Catalogue'!$A$1:$F$21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DD/MM/YYYY"/>
    <numFmt numFmtId="166" formatCode="#,##0 &quot; €&quot;;-#,##0 &quot; €&quot;;&quot;-&quot;"/>
    <numFmt numFmtId="167" formatCode="#,##0;-#,##0;&quot;-&quot;"/>
    <numFmt numFmtId="168" formatCode="#,##0.0;-#,##0.0;&quot;-&quot;"/>
    <numFmt numFmtId="169" formatCode="0.0%"/>
    <numFmt numFmtId="170" formatCode="#,##0.00 &quot; €&quot;;-#,##0.00 &quot; €&quot;;&quot;-&quot;"/>
    <numFmt numFmtId="171" formatCode="#,##0 &quot; j&quot;;-#,##0 &quot; j&quot;;&quot;-&quot;"/>
    <numFmt numFmtId="172" formatCode="+0.0%;-0.0%;&quot;stable&quot;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7FB3D5"/>
      <sz val="8"/>
    </font>
    <font>
      <name val="Arial"/>
      <b val="1"/>
      <color rgb="00FFFFFF"/>
      <sz val="17"/>
    </font>
    <font>
      <name val="Arial"/>
      <color rgb="00A9BAC6"/>
      <sz val="9"/>
    </font>
    <font>
      <name val="Arial"/>
      <color rgb="007FB3D5"/>
      <sz val="9"/>
    </font>
    <font>
      <name val="Arial"/>
      <b val="1"/>
      <color rgb="001B2733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color rgb="006B7A88"/>
      <sz val="9"/>
    </font>
    <font>
      <name val="Arial"/>
      <sz val="10"/>
    </font>
    <font>
      <name val="Arial"/>
      <b val="1"/>
      <color rgb="001B2733"/>
      <sz val="10"/>
    </font>
    <font>
      <name val="Arial"/>
      <b val="1"/>
      <color rgb="00FFFFFF"/>
      <sz val="10"/>
    </font>
    <font>
      <name val="Arial"/>
      <color rgb="001B2733"/>
      <sz val="9"/>
    </font>
    <font>
      <name val="Arial"/>
      <b val="1"/>
      <color rgb="001B2733"/>
      <sz val="9"/>
    </font>
    <font>
      <name val="Arial"/>
      <color rgb="00C0392B"/>
      <sz val="9"/>
    </font>
    <font>
      <name val="Arial"/>
      <b val="1"/>
      <color rgb="006B7A88"/>
      <sz val="8"/>
    </font>
    <font>
      <name val="Arial"/>
      <b val="1"/>
      <color rgb="001B2733"/>
      <sz val="18"/>
    </font>
    <font>
      <name val="Arial"/>
      <color rgb="006B7A88"/>
      <sz val="8"/>
    </font>
  </fonts>
  <fills count="9">
    <fill>
      <patternFill/>
    </fill>
    <fill>
      <patternFill patternType="gray125"/>
    </fill>
    <fill>
      <patternFill patternType="solid">
        <fgColor rgb="0017394F"/>
      </patternFill>
    </fill>
    <fill>
      <patternFill patternType="solid">
        <fgColor rgb="001E8A6E"/>
      </patternFill>
    </fill>
    <fill>
      <patternFill patternType="solid">
        <fgColor rgb="001B2733"/>
      </patternFill>
    </fill>
    <fill>
      <patternFill patternType="solid">
        <fgColor rgb="00FFF3C4"/>
      </patternFill>
    </fill>
    <fill>
      <patternFill patternType="solid">
        <fgColor rgb="00F2F5F7"/>
      </patternFill>
    </fill>
    <fill>
      <patternFill patternType="solid">
        <fgColor rgb="00E8F1F9"/>
      </patternFill>
    </fill>
    <fill>
      <patternFill patternType="solid">
        <fgColor rgb="00FFFFFF"/>
      </patternFill>
    </fill>
  </fills>
  <borders count="21">
    <border>
      <left/>
      <right/>
      <top/>
      <bottom/>
      <diagonal/>
    </border>
    <border>
      <left style="thin">
        <color rgb="00D6DDE3"/>
      </left>
      <right style="thin">
        <color rgb="00D6DDE3"/>
      </right>
      <top style="thin">
        <color rgb="00D6DDE3"/>
      </top>
      <bottom style="thin">
        <color rgb="00D6DDE3"/>
      </bottom>
    </border>
    <border>
      <bottom style="medium">
        <color rgb="001B2733"/>
      </bottom>
    </border>
    <border>
      <left style="thin">
        <color rgb="00D6DDE3"/>
      </left>
      <top style="thick">
        <color rgb="001F6FB2"/>
      </top>
    </border>
    <border>
      <top style="thick">
        <color rgb="001F6FB2"/>
      </top>
    </border>
    <border>
      <right style="thin">
        <color rgb="00D6DDE3"/>
      </right>
      <top style="thick">
        <color rgb="001F6FB2"/>
      </top>
    </border>
    <border>
      <left style="thin">
        <color rgb="00D6DDE3"/>
      </left>
    </border>
    <border/>
    <border>
      <right style="thin">
        <color rgb="00D6DDE3"/>
      </right>
    </border>
    <border>
      <left style="thin">
        <color rgb="00D6DDE3"/>
      </left>
      <bottom style="thin">
        <color rgb="00D6DDE3"/>
      </bottom>
    </border>
    <border>
      <bottom style="thin">
        <color rgb="00D6DDE3"/>
      </bottom>
    </border>
    <border>
      <right style="thin">
        <color rgb="00D6DDE3"/>
      </right>
      <bottom style="thin">
        <color rgb="00D6DDE3"/>
      </bottom>
    </border>
    <border>
      <left style="thin">
        <color rgb="00D6DDE3"/>
      </left>
      <top style="thick">
        <color rgb="001E8A6E"/>
      </top>
    </border>
    <border>
      <top style="thick">
        <color rgb="001E8A6E"/>
      </top>
    </border>
    <border>
      <right style="thin">
        <color rgb="00D6DDE3"/>
      </right>
      <top style="thick">
        <color rgb="001E8A6E"/>
      </top>
    </border>
    <border>
      <left style="thin">
        <color rgb="00D6DDE3"/>
      </left>
      <top style="thick">
        <color rgb="00D9762B"/>
      </top>
    </border>
    <border>
      <top style="thick">
        <color rgb="00D9762B"/>
      </top>
    </border>
    <border>
      <right style="thin">
        <color rgb="00D6DDE3"/>
      </right>
      <top style="thick">
        <color rgb="00D9762B"/>
      </top>
    </border>
    <border>
      <left style="thin">
        <color rgb="00D6DDE3"/>
      </left>
      <top style="thick">
        <color rgb="00C0392B"/>
      </top>
    </border>
    <border>
      <top style="thick">
        <color rgb="00C0392B"/>
      </top>
    </border>
    <border>
      <right style="thin">
        <color rgb="00D6DDE3"/>
      </right>
      <top style="thick">
        <color rgb="00C0392B"/>
      </top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6" fillId="4" borderId="0" applyAlignment="1" pivotButton="0" quotePrefix="0" xfId="0">
      <alignment horizontal="right"/>
    </xf>
    <xf numFmtId="0" fontId="5" fillId="4" borderId="0" pivotButton="0" quotePrefix="0" xfId="0"/>
    <xf numFmtId="0" fontId="17" fillId="6" borderId="3" applyAlignment="1" pivotButton="0" quotePrefix="0" xfId="0">
      <alignment horizontal="left" vertical="center" indent="1"/>
    </xf>
    <xf numFmtId="0" fontId="0" fillId="6" borderId="4" pivotButton="0" quotePrefix="0" xfId="0"/>
    <xf numFmtId="0" fontId="0" fillId="6" borderId="5" pivotButton="0" quotePrefix="0" xfId="0"/>
    <xf numFmtId="0" fontId="17" fillId="6" borderId="12" applyAlignment="1" pivotButton="0" quotePrefix="0" xfId="0">
      <alignment horizontal="left" vertical="center" indent="1"/>
    </xf>
    <xf numFmtId="0" fontId="0" fillId="6" borderId="13" pivotButton="0" quotePrefix="0" xfId="0"/>
    <xf numFmtId="0" fontId="0" fillId="6" borderId="14" pivotButton="0" quotePrefix="0" xfId="0"/>
    <xf numFmtId="0" fontId="17" fillId="6" borderId="15" applyAlignment="1" pivotButton="0" quotePrefix="0" xfId="0">
      <alignment horizontal="left" vertical="center" indent="1"/>
    </xf>
    <xf numFmtId="0" fontId="0" fillId="6" borderId="16" pivotButton="0" quotePrefix="0" xfId="0"/>
    <xf numFmtId="0" fontId="0" fillId="6" borderId="17" pivotButton="0" quotePrefix="0" xfId="0"/>
    <xf numFmtId="0" fontId="17" fillId="6" borderId="18" applyAlignment="1" pivotButton="0" quotePrefix="0" xfId="0">
      <alignment horizontal="left" vertical="center" indent="1"/>
    </xf>
    <xf numFmtId="0" fontId="0" fillId="6" borderId="19" pivotButton="0" quotePrefix="0" xfId="0"/>
    <xf numFmtId="0" fontId="0" fillId="6" borderId="20" pivotButton="0" quotePrefix="0" xfId="0"/>
    <xf numFmtId="166" fontId="18" fillId="6" borderId="6" applyAlignment="1" pivotButton="0" quotePrefix="0" xfId="0">
      <alignment horizontal="left" vertical="center" indent="1"/>
    </xf>
    <xf numFmtId="0" fontId="0" fillId="6" borderId="7" pivotButton="0" quotePrefix="0" xfId="0"/>
    <xf numFmtId="0" fontId="0" fillId="6" borderId="8" pivotButton="0" quotePrefix="0" xfId="0"/>
    <xf numFmtId="169" fontId="18" fillId="6" borderId="6" applyAlignment="1" pivotButton="0" quotePrefix="0" xfId="0">
      <alignment horizontal="left" vertical="center" indent="1"/>
    </xf>
    <xf numFmtId="171" fontId="18" fillId="6" borderId="6" applyAlignment="1" pivotButton="0" quotePrefix="0" xfId="0">
      <alignment horizontal="left" vertical="center" indent="1"/>
    </xf>
    <xf numFmtId="172" fontId="19" fillId="6" borderId="9" applyAlignment="1" pivotButton="0" quotePrefix="0" xfId="0">
      <alignment horizontal="left" vertical="center" indent="1"/>
    </xf>
    <xf numFmtId="0" fontId="0" fillId="6" borderId="10" pivotButton="0" quotePrefix="0" xfId="0"/>
    <xf numFmtId="0" fontId="0" fillId="6" borderId="11" pivotButton="0" quotePrefix="0" xfId="0"/>
    <xf numFmtId="0" fontId="19" fillId="6" borderId="9" applyAlignment="1" pivotButton="0" quotePrefix="0" xfId="0">
      <alignment horizontal="left" vertical="center" indent="1"/>
    </xf>
    <xf numFmtId="0" fontId="10" fillId="0" borderId="0" applyAlignment="1" pivotButton="0" quotePrefix="0" xfId="0">
      <alignment vertical="center" indent="1"/>
    </xf>
    <xf numFmtId="0" fontId="7" fillId="0" borderId="2" pivotButton="0" quotePrefix="0" xfId="0"/>
    <xf numFmtId="0" fontId="0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167" fontId="14" fillId="0" borderId="1" applyAlignment="1" pivotButton="0" quotePrefix="0" xfId="0">
      <alignment horizontal="right" vertical="center"/>
    </xf>
    <xf numFmtId="166" fontId="14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167" fontId="14" fillId="6" borderId="1" applyAlignment="1" pivotButton="0" quotePrefix="0" xfId="0">
      <alignment horizontal="right" vertical="center"/>
    </xf>
    <xf numFmtId="166" fontId="14" fillId="6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left" vertical="center"/>
    </xf>
    <xf numFmtId="167" fontId="15" fillId="7" borderId="1" applyAlignment="1" pivotButton="0" quotePrefix="0" xfId="0">
      <alignment horizontal="right" vertical="center"/>
    </xf>
    <xf numFmtId="166" fontId="15" fillId="7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right" vertical="center"/>
    </xf>
    <xf numFmtId="0" fontId="14" fillId="6" borderId="0" applyAlignment="1" pivotButton="0" quotePrefix="0" xfId="0">
      <alignment vertical="center" indent="1"/>
    </xf>
    <xf numFmtId="0" fontId="14" fillId="8" borderId="0" applyAlignment="1" pivotButton="0" quotePrefix="0" xfId="0">
      <alignment vertical="center" indent="1"/>
    </xf>
    <xf numFmtId="169" fontId="14" fillId="0" borderId="1" applyAlignment="1" pivotButton="0" quotePrefix="0" xfId="0">
      <alignment horizontal="right" vertical="center"/>
    </xf>
    <xf numFmtId="172" fontId="14" fillId="0" borderId="1" applyAlignment="1" pivotButton="0" quotePrefix="0" xfId="0">
      <alignment horizontal="right" vertical="center"/>
    </xf>
    <xf numFmtId="169" fontId="14" fillId="6" borderId="1" applyAlignment="1" pivotButton="0" quotePrefix="0" xfId="0">
      <alignment horizontal="right" vertical="center"/>
    </xf>
    <xf numFmtId="172" fontId="14" fillId="6" borderId="1" applyAlignment="1" pivotButton="0" quotePrefix="0" xfId="0">
      <alignment horizontal="right" vertical="center"/>
    </xf>
    <xf numFmtId="169" fontId="15" fillId="7" borderId="1" applyAlignment="1" pivotButton="0" quotePrefix="0" xfId="0">
      <alignment horizontal="right" vertical="center"/>
    </xf>
    <xf numFmtId="172" fontId="15" fillId="7" borderId="1" applyAlignment="1" pivotButton="0" quotePrefix="0" xfId="0">
      <alignment horizontal="right" vertical="center"/>
    </xf>
    <xf numFmtId="168" fontId="14" fillId="0" borderId="1" applyAlignment="1" pivotButton="0" quotePrefix="0" xfId="0">
      <alignment horizontal="right" vertical="center"/>
    </xf>
    <xf numFmtId="168" fontId="14" fillId="6" borderId="1" applyAlignment="1" pivotButton="0" quotePrefix="0" xfId="0">
      <alignment horizontal="right" vertical="center"/>
    </xf>
    <xf numFmtId="0" fontId="8" fillId="0" borderId="1" pivotButton="0" quotePrefix="0" xfId="0"/>
    <xf numFmtId="165" fontId="9" fillId="5" borderId="1" applyAlignment="1" pivotButton="0" quotePrefix="0" xfId="0">
      <alignment horizontal="center"/>
    </xf>
    <xf numFmtId="0" fontId="10" fillId="0" borderId="0" pivotButton="0" quotePrefix="0" xfId="0"/>
    <xf numFmtId="165" fontId="11" fillId="0" borderId="1" applyAlignment="1" pivotButton="0" quotePrefix="0" xfId="0">
      <alignment horizontal="center"/>
    </xf>
    <xf numFmtId="171" fontId="9" fillId="5" borderId="1" applyAlignment="1" pivotButton="0" quotePrefix="0" xfId="0">
      <alignment horizontal="center"/>
    </xf>
    <xf numFmtId="0" fontId="9" fillId="5" borderId="1" pivotButton="0" quotePrefix="0" xfId="0"/>
    <xf numFmtId="0" fontId="12" fillId="0" borderId="1" pivotButton="0" quotePrefix="0" xfId="0"/>
    <xf numFmtId="0" fontId="13" fillId="3" borderId="1" pivotButton="0" quotePrefix="0" xfId="0"/>
    <xf numFmtId="0" fontId="13" fillId="2" borderId="1" pivotButton="0" quotePrefix="0" xfId="0"/>
    <xf numFmtId="0" fontId="16" fillId="0" borderId="0" pivotButton="0" quotePrefix="0" xfId="0"/>
    <xf numFmtId="0" fontId="14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0" fontId="2" fillId="0" borderId="1" applyAlignment="1" pivotButton="0" quotePrefix="0" xfId="0">
      <alignment horizontal="right"/>
    </xf>
    <xf numFmtId="166" fontId="2" fillId="0" borderId="1" applyAlignment="1" pivotButton="0" quotePrefix="0" xfId="0">
      <alignment horizontal="right"/>
    </xf>
    <xf numFmtId="167" fontId="2" fillId="0" borderId="1" applyAlignment="1" pivotButton="0" quotePrefix="0" xfId="0">
      <alignment horizontal="right"/>
    </xf>
    <xf numFmtId="168" fontId="2" fillId="0" borderId="1" applyAlignment="1" pivotButton="0" quotePrefix="0" xfId="0">
      <alignment horizontal="right"/>
    </xf>
    <xf numFmtId="169" fontId="2" fillId="0" borderId="1" applyAlignment="1" pivotButton="0" quotePrefix="0" xfId="0">
      <alignment horizontal="right"/>
    </xf>
    <xf numFmtId="170" fontId="2" fillId="0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Arial"/>
        <b val="1"/>
        <color rgb="0014654F"/>
        <sz val="9"/>
      </font>
      <fill>
        <patternFill patternType="solid">
          <fgColor rgb="00E6F4EF"/>
        </patternFill>
      </fill>
    </dxf>
    <dxf>
      <font>
        <name val="Arial"/>
        <b val="1"/>
        <color rgb="0093261B"/>
        <sz val="9"/>
      </font>
      <fill>
        <patternFill patternType="solid">
          <fgColor rgb="00FBEA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'Détail mensuel'!C8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'Détail mensuel'!$B$9:$B$56</f>
            </numRef>
          </cat>
          <val>
            <numRef>
              <f>'Détail mensuel'!$C$9:$C$56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'Détail mensuel'!F8</f>
            </strRef>
          </tx>
          <spPr>
            <a:ln>
              <a:solidFill>
                <a:srgbClr val="D9762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'Détail mensuel'!$F$9:$F$56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'Indicateurs'!C9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'Indicateurs'!$B$10:$B$12</f>
            </numRef>
          </cat>
          <val>
            <numRef>
              <f>'Indicateurs'!$C$10:$C$12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'Indicateurs'!C25</f>
            </strRef>
          </tx>
          <spPr>
            <a:solidFill>
              <a:srgbClr val="1F6FB2"/>
            </a:solidFill>
            <a:ln>
              <a:prstDash val="solid"/>
            </a:ln>
          </spPr>
          <cat>
            <numRef>
              <f>'Indicateurs'!$B$26:$B$29</f>
            </numRef>
          </cat>
          <val>
            <numRef>
              <f>'Indicateurs'!$C$26:$C$29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93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8</row>
      <rowOff>0</rowOff>
    </from>
    <ext cx="4680000" cy="19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24</row>
      <rowOff>0</rowOff>
    </from>
    <ext cx="468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2733"/>
    <outlinePr summaryBelow="1" summaryRight="1"/>
    <pageSetUpPr fitToPage="1"/>
  </sheetPr>
  <dimension ref="A1:M64"/>
  <sheetViews>
    <sheetView showGridLines="0" tabSelected="1" workbookViewId="0">
      <selection activeCell="A1" sqref="A1"/>
    </sheetView>
  </sheetViews>
  <sheetFormatPr baseColWidth="8" defaultRowHeight="15"/>
  <cols>
    <col width="2.2" customWidth="1" min="1" max="1"/>
    <col width="17" customWidth="1" min="2" max="2"/>
    <col width="14" customWidth="1" min="3" max="3"/>
    <col width="6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8" customHeight="1">
      <c r="A3" s="1" t="n"/>
      <c r="B3" s="3" t="inlineStr">
        <is>
          <t>Rapport de pilotage — synthèse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" t="inlineStr">
        <is>
          <t>Bâti-Sud</t>
        </is>
      </c>
      <c r="L3" s="1" t="n"/>
      <c r="M3" s="1" t="n"/>
    </row>
    <row r="4" ht="16" customHeight="1">
      <c r="A4" s="1" t="n"/>
      <c r="B4" s="5" t="inlineStr">
        <is>
          <t>Niveau strategique · exercice 2025-2026 (01/07/2025 → 30/06/2026)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</row>
    <row r="7" ht="18" customHeight="1">
      <c r="B7" s="6" t="inlineStr">
        <is>
          <t>CHIFFRE D'AFFAIRES PAR TECHNICIEN</t>
        </is>
      </c>
      <c r="C7" s="7" t="n"/>
      <c r="D7" s="8" t="n"/>
      <c r="E7" s="9" t="inlineStr">
        <is>
          <t>TAUX DE MARGE BRUTE</t>
        </is>
      </c>
      <c r="F7" s="10" t="n"/>
      <c r="G7" s="11" t="n"/>
      <c r="H7" s="12" t="inlineStr">
        <is>
          <t>CONCENTRATION DU CHIFFRE D'AFFAIRES</t>
        </is>
      </c>
      <c r="I7" s="13" t="n"/>
      <c r="J7" s="14" t="n"/>
      <c r="K7" s="15" t="inlineStr">
        <is>
          <t>DSO — DÉLAI MOYEN D'ENCAISSEMENT</t>
        </is>
      </c>
      <c r="L7" s="16" t="n"/>
      <c r="M7" s="17" t="n"/>
    </row>
    <row r="8" ht="30" customHeight="1">
      <c r="B8" s="18">
        <f>IFERROR(SUMIFS(Interventions!$R$2:$R$1106,Interventions!$C$2:$C$1106,"&gt;="&amp;Paramètres!$C$9,Interventions!$C$2:$C$1106,"&lt;="&amp;Paramètres!$C$10)/SUMIFS(Interventions!$V$2:$V$1106,Interventions!$C$2:$C$1106,"&gt;="&amp;Paramètres!$C$9,Interventions!$C$2:$C$1106,"&lt;="&amp;Paramètres!$C$10),"")</f>
        <v/>
      </c>
      <c r="C8" s="19" t="n"/>
      <c r="D8" s="20" t="n"/>
      <c r="E8" s="21">
        <f>IFERROR(SUMIFS(Factures!$V$2:$V$1085,Factures!$F$2:$F$1085,"&gt;="&amp;Paramètres!$C$9,Factures!$F$2:$F$1085,"&lt;="&amp;Paramètres!$C$10)/SUMIFS(Factures!$K$2:$K$1085,Factures!$F$2:$F$1085,"&gt;="&amp;Paramètres!$C$9,Factures!$F$2:$F$1085,"&lt;="&amp;Paramètres!$C$10),"")</f>
        <v/>
      </c>
      <c r="F8" s="19" t="n"/>
      <c r="G8" s="20" t="n"/>
      <c r="H8" s="21">
        <f>IFERROR(SUMIF(Clients!$J$2:$J$1020,"&gt;="&amp;LARGE(Clients!$J$2:$J$1020,MAX(1,ROUND(COUNTIF(Clients!$J$2:$J$1020,"&gt;0")*0.1,0))))/SUM(Clients!$J$2:$J$1020),"")</f>
        <v/>
      </c>
      <c r="I8" s="19" t="n"/>
      <c r="J8" s="20" t="n"/>
      <c r="K8" s="22">
        <f>IFERROR(365.0*(SUMIFS(Factures!$X$2:$X$1085,Factures!$F$2:$F$1085,"&gt;="&amp;Paramètres!$C$9,Factures!$F$2:$F$1085,"&lt;="&amp;Paramètres!$C$10)/SUMIFS(Factures!$M$2:$M$1085,Factures!$F$2:$F$1085,"&gt;="&amp;Paramètres!$C$9,Factures!$F$2:$F$1085,"&lt;="&amp;Paramètres!$C$10)),"")</f>
        <v/>
      </c>
      <c r="L8" s="19" t="n"/>
      <c r="M8" s="20" t="n"/>
    </row>
    <row r="9" ht="16" customHeight="1">
      <c r="B9" s="23">
        <f>IFERROR((IFERROR(SUMIFS(Interventions!$R$2:$R$1106,Interventions!$C$2:$C$1106,"&gt;="&amp;Paramètres!$C$9,Interventions!$C$2:$C$1106,"&lt;="&amp;Paramètres!$C$10)/SUMIFS(Interventions!$V$2:$V$1106,Interventions!$C$2:$C$1106,"&gt;="&amp;Paramètres!$C$9,Interventions!$C$2:$C$1106,"&lt;="&amp;Paramètres!$C$10),""))/(IFERROR(SUMIFS(Interventions!$R$2:$R$1106,Interventions!$C$2:$C$1106,"&gt;="&amp;Paramètres!$C$11,Interventions!$C$2:$C$1106,"&lt;="&amp;Paramètres!$C$12)/SUMIFS(Interventions!$W$2:$W$1106,Interventions!$C$2:$C$1106,"&gt;="&amp;Paramètres!$C$11,Interventions!$C$2:$C$1106,"&lt;="&amp;Paramètres!$C$12),""))-1,"")</f>
        <v/>
      </c>
      <c r="C9" s="24" t="n"/>
      <c r="D9" s="25" t="n"/>
      <c r="E9" s="23">
        <f>IFERROR((IFERROR(SUMIFS(Factures!$V$2:$V$1085,Factures!$F$2:$F$1085,"&gt;="&amp;Paramètres!$C$9,Factures!$F$2:$F$1085,"&lt;="&amp;Paramètres!$C$10)/SUMIFS(Factures!$K$2:$K$1085,Factures!$F$2:$F$1085,"&gt;="&amp;Paramètres!$C$9,Factures!$F$2:$F$1085,"&lt;="&amp;Paramètres!$C$10),""))/(IFERROR(SUMIFS(Factures!$V$2:$V$1085,Factures!$F$2:$F$1085,"&gt;="&amp;Paramètres!$C$11,Factures!$F$2:$F$1085,"&lt;="&amp;Paramètres!$C$12)/SUMIFS(Factures!$K$2:$K$1085,Factures!$F$2:$F$1085,"&gt;="&amp;Paramètres!$C$11,Factures!$F$2:$F$1085,"&lt;="&amp;Paramètres!$C$12),""))-1,"")</f>
        <v/>
      </c>
      <c r="F9" s="24" t="n"/>
      <c r="G9" s="25" t="n"/>
      <c r="H9" s="23">
        <f>IFERROR((IFERROR(SUMIF(Clients!$J$2:$J$1020,"&gt;="&amp;LARGE(Clients!$J$2:$J$1020,MAX(1,ROUND(COUNTIF(Clients!$J$2:$J$1020,"&gt;0")*0.1,0))))/SUM(Clients!$J$2:$J$1020),""))/(IFERROR(SUMIF(Clients!$K$2:$K$1020,"&gt;="&amp;LARGE(Clients!$K$2:$K$1020,MAX(1,ROUND(COUNTIF(Clients!$K$2:$K$1020,"&gt;0")*0.1,0))))/SUM(Clients!$K$2:$K$1020),""))-1,"")</f>
        <v/>
      </c>
      <c r="I9" s="24" t="n"/>
      <c r="J9" s="25" t="n"/>
      <c r="K9" s="26" t="inlineStr">
        <is>
          <t>état à la date de situation</t>
        </is>
      </c>
      <c r="L9" s="24" t="n"/>
      <c r="M9" s="25" t="n"/>
    </row>
    <row r="11" ht="18" customHeight="1">
      <c r="B11" s="6" t="inlineStr">
        <is>
          <t>TAUX DE TRANSFORMATION DES DEVIS · PAR AGENCE</t>
        </is>
      </c>
      <c r="C11" s="7" t="n"/>
      <c r="D11" s="8" t="n"/>
      <c r="E11" s="9" t="inlineStr">
        <is>
          <t>PANIER MOYEN D'UN DEVIS GAGNÉ · PAR TYPE DE CLIENT</t>
        </is>
      </c>
      <c r="F11" s="10" t="n"/>
      <c r="G11" s="11" t="n"/>
    </row>
    <row r="12" ht="30" customHeight="1">
      <c r="B12" s="21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C12" s="19" t="n"/>
      <c r="D12" s="20" t="n"/>
      <c r="E12" s="18">
        <f>IFERROR(SUMIFS(Devis!$X$2:$X$3053,Devis!$B$2:$B$3053,"&gt;="&amp;Paramètres!$C$9,Devis!$B$2:$B$3053,"&lt;="&amp;Paramètres!$C$10)/SUMIFS(Devis!$W$2:$W$3053,Devis!$B$2:$B$3053,"&gt;="&amp;Paramètres!$C$9,Devis!$B$2:$B$3053,"&lt;="&amp;Paramètres!$C$10),"")</f>
        <v/>
      </c>
      <c r="F12" s="19" t="n"/>
      <c r="G12" s="20" t="n"/>
    </row>
    <row r="13" ht="16" customHeight="1">
      <c r="B13" s="23">
        <f>IFERROR((IFERROR(SUMIFS(Devis!$X$2:$X$3053,Devis!$B$2:$B$3053,"&gt;="&amp;Paramètres!$C$9,Devis!$B$2:$B$3053,"&lt;="&amp;Paramètres!$C$10)/SUMIFS(Devis!$Y$2:$Y$3053,Devis!$B$2:$B$3053,"&gt;="&amp;Paramètres!$C$9,Devis!$B$2:$B$3053,"&lt;="&amp;Paramètres!$C$10),""))/(IFERROR(SUMIFS(Devis!$X$2:$X$3053,Devis!$B$2:$B$3053,"&gt;="&amp;Paramètres!$C$11,Devis!$B$2:$B$3053,"&lt;="&amp;Paramètres!$C$12)/SUMIFS(Devis!$Y$2:$Y$3053,Devis!$B$2:$B$3053,"&gt;="&amp;Paramètres!$C$11,Devis!$B$2:$B$3053,"&lt;="&amp;Paramètres!$C$12),""))-1,"")</f>
        <v/>
      </c>
      <c r="C13" s="24" t="n"/>
      <c r="D13" s="25" t="n"/>
      <c r="E13" s="23">
        <f>IFERROR((IFERROR(SUMIFS(Devis!$X$2:$X$3053,Devis!$B$2:$B$3053,"&gt;="&amp;Paramètres!$C$9,Devis!$B$2:$B$3053,"&lt;="&amp;Paramètres!$C$10)/SUMIFS(Devis!$W$2:$W$3053,Devis!$B$2:$B$3053,"&gt;="&amp;Paramètres!$C$9,Devis!$B$2:$B$3053,"&lt;="&amp;Paramètres!$C$10),""))/(IFERROR(SUMIFS(Devis!$X$2:$X$3053,Devis!$B$2:$B$3053,"&gt;="&amp;Paramètres!$C$11,Devis!$B$2:$B$3053,"&lt;="&amp;Paramètres!$C$12)/SUMIFS(Devis!$W$2:$W$3053,Devis!$B$2:$B$3053,"&gt;="&amp;Paramètres!$C$11,Devis!$B$2:$B$3053,"&lt;="&amp;Paramètres!$C$12),""))-1,"")</f>
        <v/>
      </c>
      <c r="F13" s="24" t="n"/>
      <c r="G13" s="25" t="n"/>
    </row>
    <row r="14" ht="15" customHeight="1">
      <c r="B14" s="27" t="inlineStr">
        <is>
          <t>Ligne du haut : socle imposé, comparable d'une édition à l'autre. Ligne du bas : indicateurs retenus pour cette période.</t>
        </is>
      </c>
    </row>
    <row r="16" ht="22" customHeight="1">
      <c r="B16" s="28" t="inlineStr">
        <is>
          <t>Chiffre d'affaires facturé et taux de marge</t>
        </is>
      </c>
      <c r="C16" s="29" t="n"/>
      <c r="D16" s="29" t="n"/>
      <c r="E16" s="29" t="n"/>
      <c r="F16" s="29" t="n"/>
      <c r="G16" s="29" t="n"/>
      <c r="H16" s="29" t="n"/>
      <c r="I16" s="29" t="n"/>
      <c r="J16" s="29" t="n"/>
      <c r="K16" s="29" t="n"/>
      <c r="L16" s="29" t="n"/>
    </row>
    <row r="35" ht="22" customHeight="1">
      <c r="B35" s="28" t="inlineStr">
        <is>
          <t>Décomposition de l'écart de chiffre d'affaires</t>
        </is>
      </c>
      <c r="C35" s="29" t="n"/>
      <c r="D35" s="29" t="n"/>
      <c r="E35" s="29" t="n"/>
      <c r="F35" s="29" t="n"/>
      <c r="G35" s="29" t="n"/>
    </row>
    <row r="36" ht="30" customHeight="1">
      <c r="B36" s="30" t="inlineStr">
        <is>
          <t>Métier</t>
        </is>
      </c>
      <c r="C36" s="30" t="inlineStr">
        <is>
          <t>Affaires N-1</t>
        </is>
      </c>
      <c r="D36" s="30" t="inlineStr">
        <is>
          <t>Panier N-1</t>
        </is>
      </c>
      <c r="E36" s="30" t="inlineStr">
        <is>
          <t>Affaires N</t>
        </is>
      </c>
      <c r="F36" s="30" t="inlineStr">
        <is>
          <t>Panier N</t>
        </is>
      </c>
    </row>
    <row r="37" ht="17" customHeight="1">
      <c r="B37" s="31" t="inlineStr">
        <is>
          <t>Chauffage</t>
        </is>
      </c>
      <c r="C37" s="32">
        <f>COUNTIFS(Factures!$F$2:$F$1085,"&gt;="&amp;Paramètres!$C$11,Factures!$F$2:$F$1085,"&lt;="&amp;Paramètres!$C$12,Factures!$Q$2:$Q$1085,$B37)</f>
        <v/>
      </c>
      <c r="D37" s="33">
        <f>IFERROR(SUMIFS(Factures!$K$2:$K$1085,Factures!$F$2:$F$1085,"&gt;="&amp;Paramètres!$C$11,Factures!$F$2:$F$1085,"&lt;="&amp;Paramètres!$C$12,Factures!$Q$2:$Q$1085,$B37)/$C37,0)</f>
        <v/>
      </c>
      <c r="E37" s="32">
        <f>COUNTIFS(Factures!$F$2:$F$1085,"&gt;="&amp;Paramètres!$C$9,Factures!$F$2:$F$1085,"&lt;="&amp;Paramètres!$C$10,Factures!$Q$2:$Q$1085,$B37)</f>
        <v/>
      </c>
      <c r="F37" s="33">
        <f>IFERROR(SUMIFS(Factures!$K$2:$K$1085,Factures!$F$2:$F$1085,"&gt;="&amp;Paramètres!$C$9,Factures!$F$2:$F$1085,"&lt;="&amp;Paramètres!$C$10,Factures!$Q$2:$Q$1085,$B37)/$E37,0)</f>
        <v/>
      </c>
    </row>
    <row r="38" ht="17" customHeight="1">
      <c r="B38" s="34" t="inlineStr">
        <is>
          <t>Dépannage</t>
        </is>
      </c>
      <c r="C38" s="35">
        <f>COUNTIFS(Factures!$F$2:$F$1085,"&gt;="&amp;Paramètres!$C$11,Factures!$F$2:$F$1085,"&lt;="&amp;Paramètres!$C$12,Factures!$Q$2:$Q$1085,$B38)</f>
        <v/>
      </c>
      <c r="D38" s="36">
        <f>IFERROR(SUMIFS(Factures!$K$2:$K$1085,Factures!$F$2:$F$1085,"&gt;="&amp;Paramètres!$C$11,Factures!$F$2:$F$1085,"&lt;="&amp;Paramètres!$C$12,Factures!$Q$2:$Q$1085,$B38)/$C38,0)</f>
        <v/>
      </c>
      <c r="E38" s="35">
        <f>COUNTIFS(Factures!$F$2:$F$1085,"&gt;="&amp;Paramètres!$C$9,Factures!$F$2:$F$1085,"&lt;="&amp;Paramètres!$C$10,Factures!$Q$2:$Q$1085,$B38)</f>
        <v/>
      </c>
      <c r="F38" s="36">
        <f>IFERROR(SUMIFS(Factures!$K$2:$K$1085,Factures!$F$2:$F$1085,"&gt;="&amp;Paramètres!$C$9,Factures!$F$2:$F$1085,"&lt;="&amp;Paramètres!$C$10,Factures!$Q$2:$Q$1085,$B38)/$E38,0)</f>
        <v/>
      </c>
    </row>
    <row r="39" ht="17" customHeight="1">
      <c r="B39" s="31" t="inlineStr">
        <is>
          <t>Plomberie</t>
        </is>
      </c>
      <c r="C39" s="32">
        <f>COUNTIFS(Factures!$F$2:$F$1085,"&gt;="&amp;Paramètres!$C$11,Factures!$F$2:$F$1085,"&lt;="&amp;Paramètres!$C$12,Factures!$Q$2:$Q$1085,$B39)</f>
        <v/>
      </c>
      <c r="D39" s="33">
        <f>IFERROR(SUMIFS(Factures!$K$2:$K$1085,Factures!$F$2:$F$1085,"&gt;="&amp;Paramètres!$C$11,Factures!$F$2:$F$1085,"&lt;="&amp;Paramètres!$C$12,Factures!$Q$2:$Q$1085,$B39)/$C39,0)</f>
        <v/>
      </c>
      <c r="E39" s="32">
        <f>COUNTIFS(Factures!$F$2:$F$1085,"&gt;="&amp;Paramètres!$C$9,Factures!$F$2:$F$1085,"&lt;="&amp;Paramètres!$C$10,Factures!$Q$2:$Q$1085,$B39)</f>
        <v/>
      </c>
      <c r="F39" s="33">
        <f>IFERROR(SUMIFS(Factures!$K$2:$K$1085,Factures!$F$2:$F$1085,"&gt;="&amp;Paramètres!$C$9,Factures!$F$2:$F$1085,"&lt;="&amp;Paramètres!$C$10,Factures!$Q$2:$Q$1085,$B39)/$E39,0)</f>
        <v/>
      </c>
    </row>
    <row r="40" ht="17" customHeight="1">
      <c r="B40" s="34" t="inlineStr">
        <is>
          <t>Salle de bain</t>
        </is>
      </c>
      <c r="C40" s="35">
        <f>COUNTIFS(Factures!$F$2:$F$1085,"&gt;="&amp;Paramètres!$C$11,Factures!$F$2:$F$1085,"&lt;="&amp;Paramètres!$C$12,Factures!$Q$2:$Q$1085,$B40)</f>
        <v/>
      </c>
      <c r="D40" s="36">
        <f>IFERROR(SUMIFS(Factures!$K$2:$K$1085,Factures!$F$2:$F$1085,"&gt;="&amp;Paramètres!$C$11,Factures!$F$2:$F$1085,"&lt;="&amp;Paramètres!$C$12,Factures!$Q$2:$Q$1085,$B40)/$C40,0)</f>
        <v/>
      </c>
      <c r="E40" s="35">
        <f>COUNTIFS(Factures!$F$2:$F$1085,"&gt;="&amp;Paramètres!$C$9,Factures!$F$2:$F$1085,"&lt;="&amp;Paramètres!$C$10,Factures!$Q$2:$Q$1085,$B40)</f>
        <v/>
      </c>
      <c r="F40" s="36">
        <f>IFERROR(SUMIFS(Factures!$K$2:$K$1085,Factures!$F$2:$F$1085,"&gt;="&amp;Paramètres!$C$9,Factures!$F$2:$F$1085,"&lt;="&amp;Paramètres!$C$10,Factures!$Q$2:$Q$1085,$B40)/$E40,0)</f>
        <v/>
      </c>
    </row>
    <row r="41" ht="17" customHeight="1">
      <c r="B41" s="31" t="inlineStr">
        <is>
          <t>Électricité</t>
        </is>
      </c>
      <c r="C41" s="32">
        <f>COUNTIFS(Factures!$F$2:$F$1085,"&gt;="&amp;Paramètres!$C$11,Factures!$F$2:$F$1085,"&lt;="&amp;Paramètres!$C$12,Factures!$Q$2:$Q$1085,$B41)</f>
        <v/>
      </c>
      <c r="D41" s="33">
        <f>IFERROR(SUMIFS(Factures!$K$2:$K$1085,Factures!$F$2:$F$1085,"&gt;="&amp;Paramètres!$C$11,Factures!$F$2:$F$1085,"&lt;="&amp;Paramètres!$C$12,Factures!$Q$2:$Q$1085,$B41)/$C41,0)</f>
        <v/>
      </c>
      <c r="E41" s="32">
        <f>COUNTIFS(Factures!$F$2:$F$1085,"&gt;="&amp;Paramètres!$C$9,Factures!$F$2:$F$1085,"&lt;="&amp;Paramètres!$C$10,Factures!$Q$2:$Q$1085,$B41)</f>
        <v/>
      </c>
      <c r="F41" s="33">
        <f>IFERROR(SUMIFS(Factures!$K$2:$K$1085,Factures!$F$2:$F$1085,"&gt;="&amp;Paramètres!$C$9,Factures!$F$2:$F$1085,"&lt;="&amp;Paramètres!$C$10,Factures!$Q$2:$Q$1085,$B41)/$E41,0)</f>
        <v/>
      </c>
    </row>
    <row r="42" ht="17" customHeight="1">
      <c r="B42" s="37" t="inlineStr">
        <is>
          <t>Ensemble</t>
        </is>
      </c>
      <c r="C42" s="38">
        <f>SUM($C37:$C41)</f>
        <v/>
      </c>
      <c r="D42" s="39">
        <f>IFERROR(SUMPRODUCT($C37:$C41,$D37:$D41)/$C42,0)</f>
        <v/>
      </c>
      <c r="E42" s="38">
        <f>SUM($E37:$E41)</f>
        <v/>
      </c>
      <c r="F42" s="39">
        <f>IFERROR(SUMPRODUCT($E37:$E41,$F37:$F41)/$E42,0)</f>
        <v/>
      </c>
    </row>
    <row r="44" ht="22" customHeight="1">
      <c r="B44" s="28" t="inlineStr">
        <is>
          <t>Ponts d'écart</t>
        </is>
      </c>
      <c r="C44" s="29" t="n"/>
      <c r="D44" s="29" t="n"/>
      <c r="E44" s="29" t="n"/>
      <c r="F44" s="29" t="n"/>
      <c r="G44" s="29" t="n"/>
    </row>
    <row r="45" ht="30" customHeight="1">
      <c r="B45" s="30" t="inlineStr">
        <is>
          <t>Effet</t>
        </is>
      </c>
      <c r="C45" s="30" t="inlineStr">
        <is>
          <t>Montant</t>
        </is>
      </c>
      <c r="D45" s="30" t="inlineStr">
        <is>
          <t>Lecture</t>
        </is>
      </c>
    </row>
    <row r="46" ht="17" customHeight="1">
      <c r="B46" s="31" t="inlineStr">
        <is>
          <t>Volume</t>
        </is>
      </c>
      <c r="C46" s="33">
        <f>($E42-$C42)*$D42</f>
        <v/>
      </c>
      <c r="D46" s="40" t="inlineStr">
        <is>
          <t>Davantage d'affaires, au panier moyen de l'an dernier.</t>
        </is>
      </c>
    </row>
    <row r="47" ht="17" customHeight="1">
      <c r="B47" s="34" t="inlineStr">
        <is>
          <t>Mix</t>
        </is>
      </c>
      <c r="C47" s="36">
        <f>IFERROR($E42*(SUMPRODUCT($E37:$E41,$D37:$D41)/$E42-$D42),0)</f>
        <v/>
      </c>
      <c r="D47" s="41" t="inlineStr">
        <is>
          <t>Déformation de la répartition entre métiers, à prix constants.</t>
        </is>
      </c>
    </row>
    <row r="48" ht="17" customHeight="1">
      <c r="B48" s="31" t="inlineStr">
        <is>
          <t>Prix</t>
        </is>
      </c>
      <c r="C48" s="33">
        <f>IFERROR($E42*($F42-SUMPRODUCT($E37:$E41,$D37:$D41)/$E42),0)</f>
        <v/>
      </c>
      <c r="D48" s="40" t="inlineStr">
        <is>
          <t>Variation du panier à structure constante.</t>
        </is>
      </c>
    </row>
    <row r="49" ht="17" customHeight="1">
      <c r="B49" s="37" t="inlineStr">
        <is>
          <t>Écart total</t>
        </is>
      </c>
      <c r="C49" s="39">
        <f>SUM($C46:$C48)</f>
        <v/>
      </c>
      <c r="D49" s="42" t="inlineStr">
        <is>
          <t>Égal, par construction, à la variation du chiffre d'affaires facturé.</t>
        </is>
      </c>
    </row>
    <row r="51" ht="22" customHeight="1">
      <c r="B51" s="28" t="inlineStr">
        <is>
          <t>Pont commercial — devis gagnés</t>
        </is>
      </c>
      <c r="C51" s="29" t="n"/>
      <c r="D51" s="29" t="n"/>
      <c r="E51" s="29" t="n"/>
      <c r="F51" s="29" t="n"/>
      <c r="G51" s="29" t="n"/>
    </row>
    <row r="52" ht="30" customHeight="1">
      <c r="B52" s="30" t="inlineStr">
        <is>
          <t>Effet</t>
        </is>
      </c>
      <c r="C52" s="30" t="inlineStr">
        <is>
          <t>Montant</t>
        </is>
      </c>
      <c r="D52" s="30" t="inlineStr">
        <is>
          <t>Lecture</t>
        </is>
      </c>
    </row>
    <row r="53" ht="17" customHeight="1">
      <c r="B53" s="31" t="inlineStr">
        <is>
          <t>Volume devisé</t>
        </is>
      </c>
      <c r="C53" s="33">
        <f>IFERROR((SUMIFS(Devis!$Y$2:$Y$3053,Devis!$B$2:$B$3053,"&gt;="&amp;Paramètres!$C$9,Devis!$B$2:$B$3053,"&lt;="&amp;Paramètres!$C$10)-SUMIFS(Devis!$Y$2:$Y$3053,Devis!$B$2:$B$3053,"&gt;="&amp;Paramètres!$C$11,Devis!$B$2:$B$3053,"&lt;="&amp;Paramètres!$C$12))*(SUMIFS(Devis!$X$2:$X$3053,Devis!$B$2:$B$3053,"&gt;="&amp;Paramètres!$C$11,Devis!$B$2:$B$3053,"&lt;="&amp;Paramètres!$C$12))/(SUMIFS(Devis!$Y$2:$Y$3053,Devis!$B$2:$B$3053,"&gt;="&amp;Paramètres!$C$11,Devis!$B$2:$B$3053,"&lt;="&amp;Paramètres!$C$12)),0)</f>
        <v/>
      </c>
      <c r="D53" s="40" t="inlineStr">
        <is>
          <t>Effet du volume de devis émis, à taux de transformation constant.</t>
        </is>
      </c>
    </row>
    <row r="54" ht="17" customHeight="1">
      <c r="B54" s="34" t="inlineStr">
        <is>
          <t>Transformation</t>
        </is>
      </c>
      <c r="C54" s="36">
        <f>IFERROR((SUMIFS(Devis!$Y$2:$Y$3053,Devis!$B$2:$B$3053,"&gt;="&amp;Paramètres!$C$9,Devis!$B$2:$B$3053,"&lt;="&amp;Paramètres!$C$10))*((SUMIFS(Devis!$X$2:$X$3053,Devis!$B$2:$B$3053,"&gt;="&amp;Paramètres!$C$9,Devis!$B$2:$B$3053,"&lt;="&amp;Paramètres!$C$10))/(SUMIFS(Devis!$Y$2:$Y$3053,Devis!$B$2:$B$3053,"&gt;="&amp;Paramètres!$C$9,Devis!$B$2:$B$3053,"&lt;="&amp;Paramètres!$C$10))-(SUMIFS(Devis!$X$2:$X$3053,Devis!$B$2:$B$3053,"&gt;="&amp;Paramètres!$C$11,Devis!$B$2:$B$3053,"&lt;="&amp;Paramètres!$C$12))/(SUMIFS(Devis!$Y$2:$Y$3053,Devis!$B$2:$B$3053,"&gt;="&amp;Paramètres!$C$11,Devis!$B$2:$B$3053,"&lt;="&amp;Paramètres!$C$12))),0)</f>
        <v/>
      </c>
      <c r="D54" s="41" t="inlineStr">
        <is>
          <t>Effet du taux de transformation, à volume constant.</t>
        </is>
      </c>
    </row>
    <row r="55" ht="17" customHeight="1">
      <c r="B55" s="37" t="inlineStr">
        <is>
          <t>Écart total</t>
        </is>
      </c>
      <c r="C55" s="39">
        <f>SUM($C53:$C54)</f>
        <v/>
      </c>
      <c r="D55" s="42" t="inlineStr">
        <is>
          <t>Égal à la variation du chiffre d'affaires gagné sur devis.</t>
        </is>
      </c>
    </row>
    <row r="57" ht="22" customHeight="1">
      <c r="B57" s="28" t="inlineStr">
        <is>
          <t>Points d'attention</t>
        </is>
      </c>
      <c r="C57" s="29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</row>
    <row r="58" ht="17" customHeight="1">
      <c r="B58" s="43" t="inlineStr">
        <is>
          <t>La trajectoire est celle d'une entreprise qui produit davantage mais dont la profitabilité et l'encaissement se dégradient — l'effort commercial doit se concentrer sur les zones de conversion faible et la politique tarifaire doit être revue sur le segment dominant.</t>
        </is>
      </c>
    </row>
    <row r="59" ht="17" customHeight="1">
      <c r="B59" s="44" t="inlineStr">
        <is>
          <t>Taux de transformation des devis — Revoir le dispositif commercial de l'agence la plus faible, en s'inspirant de l'agence de tête, et fixer un plan de retour à la moyenne.</t>
        </is>
      </c>
    </row>
    <row r="60" ht="17" customHeight="1">
      <c r="B60" s="43" t="inlineStr">
        <is>
          <t>Panier moyen d'un devis gagné — Repréciser la grille tarifaire et les propositions d'options sur le segment Particulier pour remonter le panier moyen.</t>
        </is>
      </c>
    </row>
    <row r="61" ht="17" customHeight="1">
      <c r="B61" s="44" t="inlineStr">
        <is>
          <t>Écartée — Le taux de marge brute sur les Particuliers est structurellement plus faible que sur les autres clientèles. : L'écart existe mais la mesure de marge brute est déjà couverte par le socle imposé, doublonner ferait perdre en lisibilité.</t>
        </is>
      </c>
    </row>
    <row r="62" ht="17" customHeight="1">
      <c r="B62" s="43" t="inlineStr">
        <is>
          <t>Écartée — Le taux de transformation sur Chauffage est dégradé et pèse sur l'ensemble de l'activité. : L'écart est réel mais la Plomberie présente un niveau équivalent : aucun coupable métier isolé, donc aucune décision ciblée possible.</t>
        </is>
      </c>
    </row>
    <row r="63" ht="17" customHeight="1">
      <c r="B63" s="44" t="inlineStr">
        <is>
          <t>Écartée — Un effet combiné métier × agence existe sur la marge de la Salle de bain. : Le croisement ne révèle aucune cellule Sala de bain × agence suffisamment peuplée et distinctive : l'hypothèse n'est pas démontrable.</t>
        </is>
      </c>
    </row>
    <row r="64" ht="17" customHeight="1">
      <c r="B64" s="43" t="inlineStr">
        <is>
          <t>Écartée — Le DSO dégradé provient du canal Site web, sur lequel le dirigeant peut agir. : Confirmée mais la mesure DSO est déjà dans le socle imposé : pas un indicateur à choisir.</t>
        </is>
      </c>
    </row>
  </sheetData>
  <mergeCells count="26">
    <mergeCell ref="B11:D11"/>
    <mergeCell ref="E13:G13"/>
    <mergeCell ref="B60:M60"/>
    <mergeCell ref="B8:D8"/>
    <mergeCell ref="B61:M61"/>
    <mergeCell ref="B14:M14"/>
    <mergeCell ref="B13:D13"/>
    <mergeCell ref="E9:G9"/>
    <mergeCell ref="H7:J7"/>
    <mergeCell ref="K8:M8"/>
    <mergeCell ref="E11:G11"/>
    <mergeCell ref="B9:D9"/>
    <mergeCell ref="E7:G7"/>
    <mergeCell ref="K7:M7"/>
    <mergeCell ref="B64:M64"/>
    <mergeCell ref="B63:M63"/>
    <mergeCell ref="H8:J8"/>
    <mergeCell ref="E12:G12"/>
    <mergeCell ref="B7:D7"/>
    <mergeCell ref="B62:M62"/>
    <mergeCell ref="B59:M59"/>
    <mergeCell ref="K9:M9"/>
    <mergeCell ref="E8:G8"/>
    <mergeCell ref="H9:J9"/>
    <mergeCell ref="B58:M58"/>
    <mergeCell ref="B12:D1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6FB2"/>
    <outlinePr summaryBelow="1" summaryRight="1"/>
    <pageSetUpPr fitToPage="1"/>
  </sheetPr>
  <dimension ref="A1:K31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8" customHeight="1">
      <c r="A3" s="1" t="n"/>
      <c r="B3" s="3" t="inlineStr">
        <is>
          <t>Indicateurs retenus</t>
        </is>
      </c>
      <c r="C3" s="1" t="n"/>
      <c r="D3" s="1" t="n"/>
      <c r="E3" s="1" t="n"/>
      <c r="F3" s="1" t="n"/>
      <c r="G3" s="1" t="n"/>
      <c r="H3" s="1" t="n"/>
      <c r="I3" s="4" t="inlineStr">
        <is>
          <t>Détail</t>
        </is>
      </c>
      <c r="J3" s="1" t="n"/>
      <c r="K3" s="1" t="n"/>
    </row>
    <row r="4" ht="16" customHeight="1">
      <c r="A4" s="1" t="n"/>
      <c r="B4" s="5" t="inlineStr">
        <is>
          <t>Un bloc par indicateur : ventilation, comparaison et décision attendue.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7" ht="22" customHeight="1">
      <c r="B7" s="28" t="inlineStr">
        <is>
          <t>Taux de transformation des devis par agence</t>
        </is>
      </c>
      <c r="C7" s="29" t="n"/>
      <c r="D7" s="29" t="n"/>
      <c r="E7" s="29" t="n"/>
      <c r="F7" s="29" t="n"/>
      <c r="G7" s="29" t="n"/>
      <c r="H7" s="29" t="n"/>
    </row>
    <row r="8" ht="15" customHeight="1">
      <c r="B8" s="27" t="inlineStr">
        <is>
          <t>L'écart entre agences est massif et stable, avec une agence très en retrait qui n'est pas réductible à un effet de volume.</t>
        </is>
      </c>
    </row>
    <row r="9" ht="30" customHeight="1">
      <c r="B9" s="30" t="inlineStr">
        <is>
          <t>Modalité</t>
        </is>
      </c>
      <c r="C9" s="30" t="inlineStr">
        <is>
          <t>Valeur</t>
        </is>
      </c>
      <c r="D9" s="30" t="inlineStr">
        <is>
          <t>Effectif</t>
        </is>
      </c>
      <c r="E9" s="30" t="inlineStr">
        <is>
          <t>Période précédente</t>
        </is>
      </c>
      <c r="F9" s="30" t="inlineStr">
        <is>
          <t>Écart</t>
        </is>
      </c>
      <c r="G9" s="30" t="inlineStr">
        <is>
          <t>Part du total</t>
        </is>
      </c>
    </row>
    <row r="10" ht="17" customHeight="1">
      <c r="B10" s="31" t="inlineStr">
        <is>
          <t>Bordeaux</t>
        </is>
      </c>
      <c r="C10" s="45">
        <f>IFERROR(SUMIFS(Devis!$X$2:$X$3053,Devis!$B$2:$B$3053,"&gt;="&amp;Paramètres!$C$9,Devis!$B$2:$B$3053,"&lt;="&amp;Paramètres!$C$10,Devis!$G$2:$G$3053,"Bordeaux")/SUMIFS(Devis!$Y$2:$Y$3053,Devis!$B$2:$B$3053,"&gt;="&amp;Paramètres!$C$9,Devis!$B$2:$B$3053,"&lt;="&amp;Paramètres!$C$10,Devis!$G$2:$G$3053,"Bordeaux"),"")</f>
        <v/>
      </c>
      <c r="D10" s="32">
        <f>COUNTIFS(Devis!$B$2:$B$3053,"&gt;="&amp;Paramètres!$C$9,Devis!$B$2:$B$3053,"&lt;="&amp;Paramètres!$C$10,Devis!$G$2:$G$3053,"Bordeaux")</f>
        <v/>
      </c>
      <c r="E10" s="45">
        <f>IFERROR(SUMIFS(Devis!$X$2:$X$3053,Devis!$B$2:$B$3053,"&gt;="&amp;Paramètres!$C$11,Devis!$B$2:$B$3053,"&lt;="&amp;Paramètres!$C$12,Devis!$G$2:$G$3053,"Bordeaux")/SUMIFS(Devis!$Y$2:$Y$3053,Devis!$B$2:$B$3053,"&gt;="&amp;Paramètres!$C$11,Devis!$B$2:$B$3053,"&lt;="&amp;Paramètres!$C$12,Devis!$G$2:$G$3053,"Bordeaux"),"")</f>
        <v/>
      </c>
      <c r="F10" s="46">
        <f>IFERROR($C10/$E10-1,"")</f>
        <v/>
      </c>
      <c r="G10" s="45">
        <f>IFERROR(SUMIFS(Devis!$X$2:$X$3053,Devis!$B$2:$B$3053,"&gt;="&amp;Paramètres!$C$9,Devis!$B$2:$B$3053,"&lt;="&amp;Paramètres!$C$10,Devis!$G$2:$G$3053,"Bordeaux")/SUMIFS(Devis!$X$2:$X$3053,Devis!$B$2:$B$3053,"&gt;="&amp;Paramètres!$C$9,Devis!$B$2:$B$3053,"&lt;="&amp;Paramètres!$C$10),"")</f>
        <v/>
      </c>
    </row>
    <row r="11" ht="17" customHeight="1">
      <c r="B11" s="34" t="inlineStr">
        <is>
          <t>Montpellier</t>
        </is>
      </c>
      <c r="C11" s="47">
        <f>IFERROR(SUMIFS(Devis!$X$2:$X$3053,Devis!$B$2:$B$3053,"&gt;="&amp;Paramètres!$C$9,Devis!$B$2:$B$3053,"&lt;="&amp;Paramètres!$C$10,Devis!$G$2:$G$3053,"Montpellier")/SUMIFS(Devis!$Y$2:$Y$3053,Devis!$B$2:$B$3053,"&gt;="&amp;Paramètres!$C$9,Devis!$B$2:$B$3053,"&lt;="&amp;Paramètres!$C$10,Devis!$G$2:$G$3053,"Montpellier"),"")</f>
        <v/>
      </c>
      <c r="D11" s="35">
        <f>COUNTIFS(Devis!$B$2:$B$3053,"&gt;="&amp;Paramètres!$C$9,Devis!$B$2:$B$3053,"&lt;="&amp;Paramètres!$C$10,Devis!$G$2:$G$3053,"Montpellier")</f>
        <v/>
      </c>
      <c r="E11" s="47">
        <f>IFERROR(SUMIFS(Devis!$X$2:$X$3053,Devis!$B$2:$B$3053,"&gt;="&amp;Paramètres!$C$11,Devis!$B$2:$B$3053,"&lt;="&amp;Paramètres!$C$12,Devis!$G$2:$G$3053,"Montpellier")/SUMIFS(Devis!$Y$2:$Y$3053,Devis!$B$2:$B$3053,"&gt;="&amp;Paramètres!$C$11,Devis!$B$2:$B$3053,"&lt;="&amp;Paramètres!$C$12,Devis!$G$2:$G$3053,"Montpellier"),"")</f>
        <v/>
      </c>
      <c r="F11" s="48">
        <f>IFERROR($C11/$E11-1,"")</f>
        <v/>
      </c>
      <c r="G11" s="47">
        <f>IFERROR(SUMIFS(Devis!$X$2:$X$3053,Devis!$B$2:$B$3053,"&gt;="&amp;Paramètres!$C$9,Devis!$B$2:$B$3053,"&lt;="&amp;Paramètres!$C$10,Devis!$G$2:$G$3053,"Montpellier")/SUMIFS(Devis!$X$2:$X$3053,Devis!$B$2:$B$3053,"&gt;="&amp;Paramètres!$C$9,Devis!$B$2:$B$3053,"&lt;="&amp;Paramètres!$C$10),"")</f>
        <v/>
      </c>
    </row>
    <row r="12" ht="17" customHeight="1">
      <c r="B12" s="31" t="inlineStr">
        <is>
          <t>Toulouse</t>
        </is>
      </c>
      <c r="C12" s="45">
        <f>IFERROR(SUMIFS(Devis!$X$2:$X$3053,Devis!$B$2:$B$3053,"&gt;="&amp;Paramètres!$C$9,Devis!$B$2:$B$3053,"&lt;="&amp;Paramètres!$C$10,Devis!$G$2:$G$3053,"Toulouse")/SUMIFS(Devis!$Y$2:$Y$3053,Devis!$B$2:$B$3053,"&gt;="&amp;Paramètres!$C$9,Devis!$B$2:$B$3053,"&lt;="&amp;Paramètres!$C$10,Devis!$G$2:$G$3053,"Toulouse"),"")</f>
        <v/>
      </c>
      <c r="D12" s="32">
        <f>COUNTIFS(Devis!$B$2:$B$3053,"&gt;="&amp;Paramètres!$C$9,Devis!$B$2:$B$3053,"&lt;="&amp;Paramètres!$C$10,Devis!$G$2:$G$3053,"Toulouse")</f>
        <v/>
      </c>
      <c r="E12" s="45">
        <f>IFERROR(SUMIFS(Devis!$X$2:$X$3053,Devis!$B$2:$B$3053,"&gt;="&amp;Paramètres!$C$11,Devis!$B$2:$B$3053,"&lt;="&amp;Paramètres!$C$12,Devis!$G$2:$G$3053,"Toulouse")/SUMIFS(Devis!$Y$2:$Y$3053,Devis!$B$2:$B$3053,"&gt;="&amp;Paramètres!$C$11,Devis!$B$2:$B$3053,"&lt;="&amp;Paramètres!$C$12,Devis!$G$2:$G$3053,"Toulouse"),"")</f>
        <v/>
      </c>
      <c r="F12" s="46">
        <f>IFERROR($C12/$E12-1,"")</f>
        <v/>
      </c>
      <c r="G12" s="45">
        <f>IFERROR(SUMIFS(Devis!$X$2:$X$3053,Devis!$B$2:$B$3053,"&gt;="&amp;Paramètres!$C$9,Devis!$B$2:$B$3053,"&lt;="&amp;Paramètres!$C$10,Devis!$G$2:$G$3053,"Toulouse")/SUMIFS(Devis!$X$2:$X$3053,Devis!$B$2:$B$3053,"&gt;="&amp;Paramètres!$C$9,Devis!$B$2:$B$3053,"&lt;="&amp;Paramètres!$C$10),"")</f>
        <v/>
      </c>
    </row>
    <row r="13" ht="17" customHeight="1">
      <c r="B13" s="37" t="inlineStr">
        <is>
          <t>Ensemble</t>
        </is>
      </c>
      <c r="C13" s="49">
        <f>IFERROR(SUMIFS(Devis!$X$2:$X$3053,Devis!$B$2:$B$3053,"&gt;="&amp;Paramètres!$C$9,Devis!$B$2:$B$3053,"&lt;="&amp;Paramètres!$C$10)/SUMIFS(Devis!$Y$2:$Y$3053,Devis!$B$2:$B$3053,"&gt;="&amp;Paramètres!$C$9,Devis!$B$2:$B$3053,"&lt;="&amp;Paramètres!$C$10),"")</f>
        <v/>
      </c>
      <c r="D13" s="38">
        <f>COUNTIFS(Devis!$B$2:$B$3053,"&gt;="&amp;Paramètres!$C$9,Devis!$B$2:$B$3053,"&lt;="&amp;Paramètres!$C$10)</f>
        <v/>
      </c>
      <c r="E13" s="49">
        <f>IFERROR(SUMIFS(Devis!$X$2:$X$3053,Devis!$B$2:$B$3053,"&gt;="&amp;Paramètres!$C$11,Devis!$B$2:$B$3053,"&lt;="&amp;Paramètres!$C$12)/SUMIFS(Devis!$Y$2:$Y$3053,Devis!$B$2:$B$3053,"&gt;="&amp;Paramètres!$C$11,Devis!$B$2:$B$3053,"&lt;="&amp;Paramètres!$C$12),"")</f>
        <v/>
      </c>
      <c r="F13" s="50">
        <f>IFERROR($C13/$E13-1,"")</f>
        <v/>
      </c>
      <c r="G13" s="49">
        <f>1</f>
        <v/>
      </c>
    </row>
    <row r="14" ht="15" customHeight="1">
      <c r="B14" s="27" t="inlineStr">
        <is>
          <t>Décision attendue : Revoir le dispositif commercial de l'agence la plus faible, en s'inspirant de l'agence de tête, et fixer un plan de retour à la moyenne.</t>
        </is>
      </c>
    </row>
    <row r="23" ht="22" customHeight="1">
      <c r="B23" s="28" t="inlineStr">
        <is>
          <t>Panier moyen d'un devis gagné par type de client</t>
        </is>
      </c>
      <c r="C23" s="29" t="n"/>
      <c r="D23" s="29" t="n"/>
      <c r="E23" s="29" t="n"/>
      <c r="F23" s="29" t="n"/>
      <c r="G23" s="29" t="n"/>
      <c r="H23" s="29" t="n"/>
    </row>
    <row r="24" ht="15" customHeight="1">
      <c r="B24" s="27" t="inlineStr">
        <is>
          <t>Le segment dominant du portefeuille est nettement en deçà des autres clientèles, confirmant un manque à gagner matériel sur l'année.</t>
        </is>
      </c>
    </row>
    <row r="25" ht="30" customHeight="1">
      <c r="B25" s="30" t="inlineStr">
        <is>
          <t>Modalité</t>
        </is>
      </c>
      <c r="C25" s="30" t="inlineStr">
        <is>
          <t>Valeur</t>
        </is>
      </c>
      <c r="D25" s="30" t="inlineStr">
        <is>
          <t>Effectif</t>
        </is>
      </c>
      <c r="E25" s="30" t="inlineStr">
        <is>
          <t>Période précédente</t>
        </is>
      </c>
      <c r="F25" s="30" t="inlineStr">
        <is>
          <t>Écart</t>
        </is>
      </c>
      <c r="G25" s="30" t="inlineStr">
        <is>
          <t>Part du total</t>
        </is>
      </c>
    </row>
    <row r="26" ht="17" customHeight="1">
      <c r="B26" s="31" t="inlineStr">
        <is>
          <t>Collectivité</t>
        </is>
      </c>
      <c r="C26" s="33">
        <f>IFERROR(SUMIFS(Devis!$X$2:$X$3053,Devis!$B$2:$B$3053,"&gt;="&amp;Paramètres!$C$9,Devis!$B$2:$B$3053,"&lt;="&amp;Paramètres!$C$10,Devis!$F$2:$F$3053,"Collectivité")/SUMIFS(Devis!$W$2:$W$3053,Devis!$B$2:$B$3053,"&gt;="&amp;Paramètres!$C$9,Devis!$B$2:$B$3053,"&lt;="&amp;Paramètres!$C$10,Devis!$F$2:$F$3053,"Collectivité"),"")</f>
        <v/>
      </c>
      <c r="D26" s="32">
        <f>COUNTIFS(Devis!$B$2:$B$3053,"&gt;="&amp;Paramètres!$C$9,Devis!$B$2:$B$3053,"&lt;="&amp;Paramètres!$C$10,Devis!$F$2:$F$3053,"Collectivité")</f>
        <v/>
      </c>
      <c r="E26" s="33">
        <f>IFERROR(SUMIFS(Devis!$X$2:$X$3053,Devis!$B$2:$B$3053,"&gt;="&amp;Paramètres!$C$11,Devis!$B$2:$B$3053,"&lt;="&amp;Paramètres!$C$12,Devis!$F$2:$F$3053,"Collectivité")/SUMIFS(Devis!$W$2:$W$3053,Devis!$B$2:$B$3053,"&gt;="&amp;Paramètres!$C$11,Devis!$B$2:$B$3053,"&lt;="&amp;Paramètres!$C$12,Devis!$F$2:$F$3053,"Collectivité"),"")</f>
        <v/>
      </c>
      <c r="F26" s="46">
        <f>IFERROR($C26/$E26-1,"")</f>
        <v/>
      </c>
      <c r="G26" s="45">
        <f>IFERROR(SUMIFS(Devis!$X$2:$X$3053,Devis!$B$2:$B$3053,"&gt;="&amp;Paramètres!$C$9,Devis!$B$2:$B$3053,"&lt;="&amp;Paramètres!$C$10,Devis!$F$2:$F$3053,"Collectivité")/SUMIFS(Devis!$X$2:$X$3053,Devis!$B$2:$B$3053,"&gt;="&amp;Paramètres!$C$9,Devis!$B$2:$B$3053,"&lt;="&amp;Paramètres!$C$10),"")</f>
        <v/>
      </c>
    </row>
    <row r="27" ht="17" customHeight="1">
      <c r="B27" s="34" t="inlineStr">
        <is>
          <t>Particulier</t>
        </is>
      </c>
      <c r="C27" s="36">
        <f>IFERROR(SUMIFS(Devis!$X$2:$X$3053,Devis!$B$2:$B$3053,"&gt;="&amp;Paramètres!$C$9,Devis!$B$2:$B$3053,"&lt;="&amp;Paramètres!$C$10,Devis!$F$2:$F$3053,"Particulier")/SUMIFS(Devis!$W$2:$W$3053,Devis!$B$2:$B$3053,"&gt;="&amp;Paramètres!$C$9,Devis!$B$2:$B$3053,"&lt;="&amp;Paramètres!$C$10,Devis!$F$2:$F$3053,"Particulier"),"")</f>
        <v/>
      </c>
      <c r="D27" s="35">
        <f>COUNTIFS(Devis!$B$2:$B$3053,"&gt;="&amp;Paramètres!$C$9,Devis!$B$2:$B$3053,"&lt;="&amp;Paramètres!$C$10,Devis!$F$2:$F$3053,"Particulier")</f>
        <v/>
      </c>
      <c r="E27" s="36">
        <f>IFERROR(SUMIFS(Devis!$X$2:$X$3053,Devis!$B$2:$B$3053,"&gt;="&amp;Paramètres!$C$11,Devis!$B$2:$B$3053,"&lt;="&amp;Paramètres!$C$12,Devis!$F$2:$F$3053,"Particulier")/SUMIFS(Devis!$W$2:$W$3053,Devis!$B$2:$B$3053,"&gt;="&amp;Paramètres!$C$11,Devis!$B$2:$B$3053,"&lt;="&amp;Paramètres!$C$12,Devis!$F$2:$F$3053,"Particulier"),"")</f>
        <v/>
      </c>
      <c r="F27" s="48">
        <f>IFERROR($C27/$E27-1,"")</f>
        <v/>
      </c>
      <c r="G27" s="47">
        <f>IFERROR(SUMIFS(Devis!$X$2:$X$3053,Devis!$B$2:$B$3053,"&gt;="&amp;Paramètres!$C$9,Devis!$B$2:$B$3053,"&lt;="&amp;Paramètres!$C$10,Devis!$F$2:$F$3053,"Particulier")/SUMIFS(Devis!$X$2:$X$3053,Devis!$B$2:$B$3053,"&gt;="&amp;Paramètres!$C$9,Devis!$B$2:$B$3053,"&lt;="&amp;Paramètres!$C$10),"")</f>
        <v/>
      </c>
    </row>
    <row r="28" ht="17" customHeight="1">
      <c r="B28" s="31" t="inlineStr">
        <is>
          <t>Professionnel</t>
        </is>
      </c>
      <c r="C28" s="33">
        <f>IFERROR(SUMIFS(Devis!$X$2:$X$3053,Devis!$B$2:$B$3053,"&gt;="&amp;Paramètres!$C$9,Devis!$B$2:$B$3053,"&lt;="&amp;Paramètres!$C$10,Devis!$F$2:$F$3053,"Professionnel")/SUMIFS(Devis!$W$2:$W$3053,Devis!$B$2:$B$3053,"&gt;="&amp;Paramètres!$C$9,Devis!$B$2:$B$3053,"&lt;="&amp;Paramètres!$C$10,Devis!$F$2:$F$3053,"Professionnel"),"")</f>
        <v/>
      </c>
      <c r="D28" s="32">
        <f>COUNTIFS(Devis!$B$2:$B$3053,"&gt;="&amp;Paramètres!$C$9,Devis!$B$2:$B$3053,"&lt;="&amp;Paramètres!$C$10,Devis!$F$2:$F$3053,"Professionnel")</f>
        <v/>
      </c>
      <c r="E28" s="33">
        <f>IFERROR(SUMIFS(Devis!$X$2:$X$3053,Devis!$B$2:$B$3053,"&gt;="&amp;Paramètres!$C$11,Devis!$B$2:$B$3053,"&lt;="&amp;Paramètres!$C$12,Devis!$F$2:$F$3053,"Professionnel")/SUMIFS(Devis!$W$2:$W$3053,Devis!$B$2:$B$3053,"&gt;="&amp;Paramètres!$C$11,Devis!$B$2:$B$3053,"&lt;="&amp;Paramètres!$C$12,Devis!$F$2:$F$3053,"Professionnel"),"")</f>
        <v/>
      </c>
      <c r="F28" s="46">
        <f>IFERROR($C28/$E28-1,"")</f>
        <v/>
      </c>
      <c r="G28" s="45">
        <f>IFERROR(SUMIFS(Devis!$X$2:$X$3053,Devis!$B$2:$B$3053,"&gt;="&amp;Paramètres!$C$9,Devis!$B$2:$B$3053,"&lt;="&amp;Paramètres!$C$10,Devis!$F$2:$F$3053,"Professionnel")/SUMIFS(Devis!$X$2:$X$3053,Devis!$B$2:$B$3053,"&gt;="&amp;Paramètres!$C$9,Devis!$B$2:$B$3053,"&lt;="&amp;Paramètres!$C$10),"")</f>
        <v/>
      </c>
    </row>
    <row r="29" ht="17" customHeight="1">
      <c r="B29" s="34" t="inlineStr">
        <is>
          <t>Syndic</t>
        </is>
      </c>
      <c r="C29" s="36">
        <f>IFERROR(SUMIFS(Devis!$X$2:$X$3053,Devis!$B$2:$B$3053,"&gt;="&amp;Paramètres!$C$9,Devis!$B$2:$B$3053,"&lt;="&amp;Paramètres!$C$10,Devis!$F$2:$F$3053,"Syndic")/SUMIFS(Devis!$W$2:$W$3053,Devis!$B$2:$B$3053,"&gt;="&amp;Paramètres!$C$9,Devis!$B$2:$B$3053,"&lt;="&amp;Paramètres!$C$10,Devis!$F$2:$F$3053,"Syndic"),"")</f>
        <v/>
      </c>
      <c r="D29" s="35">
        <f>COUNTIFS(Devis!$B$2:$B$3053,"&gt;="&amp;Paramètres!$C$9,Devis!$B$2:$B$3053,"&lt;="&amp;Paramètres!$C$10,Devis!$F$2:$F$3053,"Syndic")</f>
        <v/>
      </c>
      <c r="E29" s="36">
        <f>IFERROR(SUMIFS(Devis!$X$2:$X$3053,Devis!$B$2:$B$3053,"&gt;="&amp;Paramètres!$C$11,Devis!$B$2:$B$3053,"&lt;="&amp;Paramètres!$C$12,Devis!$F$2:$F$3053,"Syndic")/SUMIFS(Devis!$W$2:$W$3053,Devis!$B$2:$B$3053,"&gt;="&amp;Paramètres!$C$11,Devis!$B$2:$B$3053,"&lt;="&amp;Paramètres!$C$12,Devis!$F$2:$F$3053,"Syndic"),"")</f>
        <v/>
      </c>
      <c r="F29" s="48">
        <f>IFERROR($C29/$E29-1,"")</f>
        <v/>
      </c>
      <c r="G29" s="47">
        <f>IFERROR(SUMIFS(Devis!$X$2:$X$3053,Devis!$B$2:$B$3053,"&gt;="&amp;Paramètres!$C$9,Devis!$B$2:$B$3053,"&lt;="&amp;Paramètres!$C$10,Devis!$F$2:$F$3053,"Syndic")/SUMIFS(Devis!$X$2:$X$3053,Devis!$B$2:$B$3053,"&gt;="&amp;Paramètres!$C$9,Devis!$B$2:$B$3053,"&lt;="&amp;Paramètres!$C$10),"")</f>
        <v/>
      </c>
    </row>
    <row r="30" ht="17" customHeight="1">
      <c r="B30" s="37" t="inlineStr">
        <is>
          <t>Ensemble</t>
        </is>
      </c>
      <c r="C30" s="39">
        <f>IFERROR(SUMIFS(Devis!$X$2:$X$3053,Devis!$B$2:$B$3053,"&gt;="&amp;Paramètres!$C$9,Devis!$B$2:$B$3053,"&lt;="&amp;Paramètres!$C$10)/SUMIFS(Devis!$W$2:$W$3053,Devis!$B$2:$B$3053,"&gt;="&amp;Paramètres!$C$9,Devis!$B$2:$B$3053,"&lt;="&amp;Paramètres!$C$10),"")</f>
        <v/>
      </c>
      <c r="D30" s="38">
        <f>COUNTIFS(Devis!$B$2:$B$3053,"&gt;="&amp;Paramètres!$C$9,Devis!$B$2:$B$3053,"&lt;="&amp;Paramètres!$C$10)</f>
        <v/>
      </c>
      <c r="E30" s="39">
        <f>IFERROR(SUMIFS(Devis!$X$2:$X$3053,Devis!$B$2:$B$3053,"&gt;="&amp;Paramètres!$C$11,Devis!$B$2:$B$3053,"&lt;="&amp;Paramètres!$C$12)/SUMIFS(Devis!$W$2:$W$3053,Devis!$B$2:$B$3053,"&gt;="&amp;Paramètres!$C$11,Devis!$B$2:$B$3053,"&lt;="&amp;Paramètres!$C$12),"")</f>
        <v/>
      </c>
      <c r="F30" s="50">
        <f>IFERROR($C30/$E30-1,"")</f>
        <v/>
      </c>
      <c r="G30" s="49">
        <f>1</f>
        <v/>
      </c>
    </row>
    <row r="31" ht="15" customHeight="1">
      <c r="B31" s="27" t="inlineStr">
        <is>
          <t>Décision attendue : Repréciser la grille tarifaire et les propositions d'options sur le segment Particulier pour remonter le panier moyen.</t>
        </is>
      </c>
    </row>
  </sheetData>
  <mergeCells count="4">
    <mergeCell ref="B8:I8"/>
    <mergeCell ref="B14:I14"/>
    <mergeCell ref="B24:I24"/>
    <mergeCell ref="B31:I31"/>
  </mergeCells>
  <conditionalFormatting sqref="C10:C12">
    <cfRule type="cellIs" priority="1" operator="greaterThanOrEqual" dxfId="0">
      <formula>0.25</formula>
    </cfRule>
    <cfRule type="cellIs" priority="2" operator="lessThan" dxfId="1">
      <formula>0.25</formula>
    </cfRule>
  </conditionalFormatting>
  <conditionalFormatting sqref="C26:C29">
    <cfRule type="cellIs" priority="3" operator="greaterThanOrEqual" dxfId="0">
      <formula>0.25</formula>
    </cfRule>
    <cfRule type="cellIs" priority="4" operator="lessThan" dxfId="1">
      <formula>0.25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E8A6E"/>
    <outlinePr summaryBelow="1" summaryRight="1"/>
    <pageSetUpPr fitToPage="1"/>
  </sheetPr>
  <dimension ref="A1:L57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8" customHeight="1">
      <c r="A3" s="1" t="n"/>
      <c r="B3" s="3" t="inlineStr">
        <is>
          <t>Détail mensuel</t>
        </is>
      </c>
      <c r="C3" s="1" t="n"/>
      <c r="D3" s="1" t="n"/>
      <c r="E3" s="1" t="n"/>
      <c r="F3" s="1" t="n"/>
      <c r="G3" s="1" t="n"/>
      <c r="H3" s="1" t="n"/>
      <c r="I3" s="1" t="n"/>
      <c r="J3" s="4" t="inlineStr">
        <is>
          <t>Données de série</t>
        </is>
      </c>
      <c r="K3" s="1" t="n"/>
      <c r="L3" s="1" t="n"/>
    </row>
    <row r="4" ht="16" customHeight="1">
      <c r="A4" s="1" t="n"/>
      <c r="B4" s="5" t="inlineStr">
        <is>
          <t>Source des graphiques de la synthèse. Une ligne par mois, sur toute la période.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2" customHeight="1">
      <c r="B7" s="28" t="inlineStr">
        <is>
          <t>Série mensuelle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 ht="30" customHeight="1">
      <c r="B8" s="30" t="inlineStr">
        <is>
          <t>Mois</t>
        </is>
      </c>
      <c r="C8" s="30" t="inlineStr">
        <is>
          <t>CA facturé HT</t>
        </is>
      </c>
      <c r="D8" s="30" t="inlineStr">
        <is>
          <t>Coût de revient</t>
        </is>
      </c>
      <c r="E8" s="30" t="inlineStr">
        <is>
          <t>Marge brute</t>
        </is>
      </c>
      <c r="F8" s="30" t="inlineStr">
        <is>
          <t>Taux de marge</t>
        </is>
      </c>
      <c r="G8" s="30" t="inlineStr">
        <is>
          <t>Devis émis HT</t>
        </is>
      </c>
      <c r="H8" s="30" t="inlineStr">
        <is>
          <t>Devis arbitrés HT</t>
        </is>
      </c>
      <c r="I8" s="30" t="inlineStr">
        <is>
          <t>Devis gagnés HT</t>
        </is>
      </c>
      <c r="J8" s="30" t="inlineStr">
        <is>
          <t>Taux de transformation</t>
        </is>
      </c>
      <c r="K8" s="30" t="inlineStr">
        <is>
          <t>Encaissements TTC</t>
        </is>
      </c>
    </row>
    <row r="9" ht="17" customHeight="1">
      <c r="B9" s="31" t="inlineStr">
        <is>
          <t>2022-07</t>
        </is>
      </c>
      <c r="C9" s="33">
        <f>SUMIFS(Factures!$K$2:$K$1085,Factures!$G$2:$G$1085,$B9)</f>
        <v/>
      </c>
      <c r="D9" s="33">
        <f>SUMIFS(Factures!$U$2:$U$1085,Factures!$G$2:$G$1085,$B9)</f>
        <v/>
      </c>
      <c r="E9" s="33">
        <f>$C9-$D9</f>
        <v/>
      </c>
      <c r="F9" s="45">
        <f>IFERROR($E9/$C9,"")</f>
        <v/>
      </c>
      <c r="G9" s="33">
        <f>SUMIFS(Devis!$M$2:$M$3053,Devis!$C$2:$C$3053,$B9)</f>
        <v/>
      </c>
      <c r="H9" s="33">
        <f>SUMIFS(Devis!$Y$2:$Y$3053,Devis!$C$2:$C$3053,$B9)</f>
        <v/>
      </c>
      <c r="I9" s="33">
        <f>SUMIFS(Devis!$X$2:$X$3053,Devis!$C$2:$C$3053,$B9)</f>
        <v/>
      </c>
      <c r="J9" s="45">
        <f>IFERROR($I9/$H9,"")</f>
        <v/>
      </c>
      <c r="K9" s="33">
        <f>SUMIFS(Factures!$M$2:$M$1085,Factures!$AD$2:$AD$1085,$B9)</f>
        <v/>
      </c>
    </row>
    <row r="10" ht="17" customHeight="1">
      <c r="B10" s="34" t="inlineStr">
        <is>
          <t>2022-08</t>
        </is>
      </c>
      <c r="C10" s="36">
        <f>SUMIFS(Factures!$K$2:$K$1085,Factures!$G$2:$G$1085,$B10)</f>
        <v/>
      </c>
      <c r="D10" s="36">
        <f>SUMIFS(Factures!$U$2:$U$1085,Factures!$G$2:$G$1085,$B10)</f>
        <v/>
      </c>
      <c r="E10" s="36">
        <f>$C10-$D10</f>
        <v/>
      </c>
      <c r="F10" s="47">
        <f>IFERROR($E10/$C10,"")</f>
        <v/>
      </c>
      <c r="G10" s="36">
        <f>SUMIFS(Devis!$M$2:$M$3053,Devis!$C$2:$C$3053,$B10)</f>
        <v/>
      </c>
      <c r="H10" s="36">
        <f>SUMIFS(Devis!$Y$2:$Y$3053,Devis!$C$2:$C$3053,$B10)</f>
        <v/>
      </c>
      <c r="I10" s="36">
        <f>SUMIFS(Devis!$X$2:$X$3053,Devis!$C$2:$C$3053,$B10)</f>
        <v/>
      </c>
      <c r="J10" s="47">
        <f>IFERROR($I10/$H10,"")</f>
        <v/>
      </c>
      <c r="K10" s="36">
        <f>SUMIFS(Factures!$M$2:$M$1085,Factures!$AD$2:$AD$1085,$B10)</f>
        <v/>
      </c>
    </row>
    <row r="11" ht="17" customHeight="1">
      <c r="B11" s="31" t="inlineStr">
        <is>
          <t>2022-09</t>
        </is>
      </c>
      <c r="C11" s="33">
        <f>SUMIFS(Factures!$K$2:$K$1085,Factures!$G$2:$G$1085,$B11)</f>
        <v/>
      </c>
      <c r="D11" s="33">
        <f>SUMIFS(Factures!$U$2:$U$1085,Factures!$G$2:$G$1085,$B11)</f>
        <v/>
      </c>
      <c r="E11" s="33">
        <f>$C11-$D11</f>
        <v/>
      </c>
      <c r="F11" s="45">
        <f>IFERROR($E11/$C11,"")</f>
        <v/>
      </c>
      <c r="G11" s="33">
        <f>SUMIFS(Devis!$M$2:$M$3053,Devis!$C$2:$C$3053,$B11)</f>
        <v/>
      </c>
      <c r="H11" s="33">
        <f>SUMIFS(Devis!$Y$2:$Y$3053,Devis!$C$2:$C$3053,$B11)</f>
        <v/>
      </c>
      <c r="I11" s="33">
        <f>SUMIFS(Devis!$X$2:$X$3053,Devis!$C$2:$C$3053,$B11)</f>
        <v/>
      </c>
      <c r="J11" s="45">
        <f>IFERROR($I11/$H11,"")</f>
        <v/>
      </c>
      <c r="K11" s="33">
        <f>SUMIFS(Factures!$M$2:$M$1085,Factures!$AD$2:$AD$1085,$B11)</f>
        <v/>
      </c>
    </row>
    <row r="12" ht="17" customHeight="1">
      <c r="B12" s="34" t="inlineStr">
        <is>
          <t>2022-10</t>
        </is>
      </c>
      <c r="C12" s="36">
        <f>SUMIFS(Factures!$K$2:$K$1085,Factures!$G$2:$G$1085,$B12)</f>
        <v/>
      </c>
      <c r="D12" s="36">
        <f>SUMIFS(Factures!$U$2:$U$1085,Factures!$G$2:$G$1085,$B12)</f>
        <v/>
      </c>
      <c r="E12" s="36">
        <f>$C12-$D12</f>
        <v/>
      </c>
      <c r="F12" s="47">
        <f>IFERROR($E12/$C12,"")</f>
        <v/>
      </c>
      <c r="G12" s="36">
        <f>SUMIFS(Devis!$M$2:$M$3053,Devis!$C$2:$C$3053,$B12)</f>
        <v/>
      </c>
      <c r="H12" s="36">
        <f>SUMIFS(Devis!$Y$2:$Y$3053,Devis!$C$2:$C$3053,$B12)</f>
        <v/>
      </c>
      <c r="I12" s="36">
        <f>SUMIFS(Devis!$X$2:$X$3053,Devis!$C$2:$C$3053,$B12)</f>
        <v/>
      </c>
      <c r="J12" s="47">
        <f>IFERROR($I12/$H12,"")</f>
        <v/>
      </c>
      <c r="K12" s="36">
        <f>SUMIFS(Factures!$M$2:$M$1085,Factures!$AD$2:$AD$1085,$B12)</f>
        <v/>
      </c>
    </row>
    <row r="13" ht="17" customHeight="1">
      <c r="B13" s="31" t="inlineStr">
        <is>
          <t>2022-11</t>
        </is>
      </c>
      <c r="C13" s="33">
        <f>SUMIFS(Factures!$K$2:$K$1085,Factures!$G$2:$G$1085,$B13)</f>
        <v/>
      </c>
      <c r="D13" s="33">
        <f>SUMIFS(Factures!$U$2:$U$1085,Factures!$G$2:$G$1085,$B13)</f>
        <v/>
      </c>
      <c r="E13" s="33">
        <f>$C13-$D13</f>
        <v/>
      </c>
      <c r="F13" s="45">
        <f>IFERROR($E13/$C13,"")</f>
        <v/>
      </c>
      <c r="G13" s="33">
        <f>SUMIFS(Devis!$M$2:$M$3053,Devis!$C$2:$C$3053,$B13)</f>
        <v/>
      </c>
      <c r="H13" s="33">
        <f>SUMIFS(Devis!$Y$2:$Y$3053,Devis!$C$2:$C$3053,$B13)</f>
        <v/>
      </c>
      <c r="I13" s="33">
        <f>SUMIFS(Devis!$X$2:$X$3053,Devis!$C$2:$C$3053,$B13)</f>
        <v/>
      </c>
      <c r="J13" s="45">
        <f>IFERROR($I13/$H13,"")</f>
        <v/>
      </c>
      <c r="K13" s="33">
        <f>SUMIFS(Factures!$M$2:$M$1085,Factures!$AD$2:$AD$1085,$B13)</f>
        <v/>
      </c>
    </row>
    <row r="14" ht="17" customHeight="1">
      <c r="B14" s="34" t="inlineStr">
        <is>
          <t>2022-12</t>
        </is>
      </c>
      <c r="C14" s="36">
        <f>SUMIFS(Factures!$K$2:$K$1085,Factures!$G$2:$G$1085,$B14)</f>
        <v/>
      </c>
      <c r="D14" s="36">
        <f>SUMIFS(Factures!$U$2:$U$1085,Factures!$G$2:$G$1085,$B14)</f>
        <v/>
      </c>
      <c r="E14" s="36">
        <f>$C14-$D14</f>
        <v/>
      </c>
      <c r="F14" s="47">
        <f>IFERROR($E14/$C14,"")</f>
        <v/>
      </c>
      <c r="G14" s="36">
        <f>SUMIFS(Devis!$M$2:$M$3053,Devis!$C$2:$C$3053,$B14)</f>
        <v/>
      </c>
      <c r="H14" s="36">
        <f>SUMIFS(Devis!$Y$2:$Y$3053,Devis!$C$2:$C$3053,$B14)</f>
        <v/>
      </c>
      <c r="I14" s="36">
        <f>SUMIFS(Devis!$X$2:$X$3053,Devis!$C$2:$C$3053,$B14)</f>
        <v/>
      </c>
      <c r="J14" s="47">
        <f>IFERROR($I14/$H14,"")</f>
        <v/>
      </c>
      <c r="K14" s="36">
        <f>SUMIFS(Factures!$M$2:$M$1085,Factures!$AD$2:$AD$1085,$B14)</f>
        <v/>
      </c>
    </row>
    <row r="15" ht="17" customHeight="1">
      <c r="B15" s="31" t="inlineStr">
        <is>
          <t>2023-01</t>
        </is>
      </c>
      <c r="C15" s="33">
        <f>SUMIFS(Factures!$K$2:$K$1085,Factures!$G$2:$G$1085,$B15)</f>
        <v/>
      </c>
      <c r="D15" s="33">
        <f>SUMIFS(Factures!$U$2:$U$1085,Factures!$G$2:$G$1085,$B15)</f>
        <v/>
      </c>
      <c r="E15" s="33">
        <f>$C15-$D15</f>
        <v/>
      </c>
      <c r="F15" s="45">
        <f>IFERROR($E15/$C15,"")</f>
        <v/>
      </c>
      <c r="G15" s="33">
        <f>SUMIFS(Devis!$M$2:$M$3053,Devis!$C$2:$C$3053,$B15)</f>
        <v/>
      </c>
      <c r="H15" s="33">
        <f>SUMIFS(Devis!$Y$2:$Y$3053,Devis!$C$2:$C$3053,$B15)</f>
        <v/>
      </c>
      <c r="I15" s="33">
        <f>SUMIFS(Devis!$X$2:$X$3053,Devis!$C$2:$C$3053,$B15)</f>
        <v/>
      </c>
      <c r="J15" s="45">
        <f>IFERROR($I15/$H15,"")</f>
        <v/>
      </c>
      <c r="K15" s="33">
        <f>SUMIFS(Factures!$M$2:$M$1085,Factures!$AD$2:$AD$1085,$B15)</f>
        <v/>
      </c>
    </row>
    <row r="16" ht="17" customHeight="1">
      <c r="B16" s="34" t="inlineStr">
        <is>
          <t>2023-02</t>
        </is>
      </c>
      <c r="C16" s="36">
        <f>SUMIFS(Factures!$K$2:$K$1085,Factures!$G$2:$G$1085,$B16)</f>
        <v/>
      </c>
      <c r="D16" s="36">
        <f>SUMIFS(Factures!$U$2:$U$1085,Factures!$G$2:$G$1085,$B16)</f>
        <v/>
      </c>
      <c r="E16" s="36">
        <f>$C16-$D16</f>
        <v/>
      </c>
      <c r="F16" s="47">
        <f>IFERROR($E16/$C16,"")</f>
        <v/>
      </c>
      <c r="G16" s="36">
        <f>SUMIFS(Devis!$M$2:$M$3053,Devis!$C$2:$C$3053,$B16)</f>
        <v/>
      </c>
      <c r="H16" s="36">
        <f>SUMIFS(Devis!$Y$2:$Y$3053,Devis!$C$2:$C$3053,$B16)</f>
        <v/>
      </c>
      <c r="I16" s="36">
        <f>SUMIFS(Devis!$X$2:$X$3053,Devis!$C$2:$C$3053,$B16)</f>
        <v/>
      </c>
      <c r="J16" s="47">
        <f>IFERROR($I16/$H16,"")</f>
        <v/>
      </c>
      <c r="K16" s="36">
        <f>SUMIFS(Factures!$M$2:$M$1085,Factures!$AD$2:$AD$1085,$B16)</f>
        <v/>
      </c>
    </row>
    <row r="17" ht="17" customHeight="1">
      <c r="B17" s="31" t="inlineStr">
        <is>
          <t>2023-03</t>
        </is>
      </c>
      <c r="C17" s="33">
        <f>SUMIFS(Factures!$K$2:$K$1085,Factures!$G$2:$G$1085,$B17)</f>
        <v/>
      </c>
      <c r="D17" s="33">
        <f>SUMIFS(Factures!$U$2:$U$1085,Factures!$G$2:$G$1085,$B17)</f>
        <v/>
      </c>
      <c r="E17" s="33">
        <f>$C17-$D17</f>
        <v/>
      </c>
      <c r="F17" s="45">
        <f>IFERROR($E17/$C17,"")</f>
        <v/>
      </c>
      <c r="G17" s="33">
        <f>SUMIFS(Devis!$M$2:$M$3053,Devis!$C$2:$C$3053,$B17)</f>
        <v/>
      </c>
      <c r="H17" s="33">
        <f>SUMIFS(Devis!$Y$2:$Y$3053,Devis!$C$2:$C$3053,$B17)</f>
        <v/>
      </c>
      <c r="I17" s="33">
        <f>SUMIFS(Devis!$X$2:$X$3053,Devis!$C$2:$C$3053,$B17)</f>
        <v/>
      </c>
      <c r="J17" s="45">
        <f>IFERROR($I17/$H17,"")</f>
        <v/>
      </c>
      <c r="K17" s="33">
        <f>SUMIFS(Factures!$M$2:$M$1085,Factures!$AD$2:$AD$1085,$B17)</f>
        <v/>
      </c>
    </row>
    <row r="18" ht="17" customHeight="1">
      <c r="B18" s="34" t="inlineStr">
        <is>
          <t>2023-04</t>
        </is>
      </c>
      <c r="C18" s="36">
        <f>SUMIFS(Factures!$K$2:$K$1085,Factures!$G$2:$G$1085,$B18)</f>
        <v/>
      </c>
      <c r="D18" s="36">
        <f>SUMIFS(Factures!$U$2:$U$1085,Factures!$G$2:$G$1085,$B18)</f>
        <v/>
      </c>
      <c r="E18" s="36">
        <f>$C18-$D18</f>
        <v/>
      </c>
      <c r="F18" s="47">
        <f>IFERROR($E18/$C18,"")</f>
        <v/>
      </c>
      <c r="G18" s="36">
        <f>SUMIFS(Devis!$M$2:$M$3053,Devis!$C$2:$C$3053,$B18)</f>
        <v/>
      </c>
      <c r="H18" s="36">
        <f>SUMIFS(Devis!$Y$2:$Y$3053,Devis!$C$2:$C$3053,$B18)</f>
        <v/>
      </c>
      <c r="I18" s="36">
        <f>SUMIFS(Devis!$X$2:$X$3053,Devis!$C$2:$C$3053,$B18)</f>
        <v/>
      </c>
      <c r="J18" s="47">
        <f>IFERROR($I18/$H18,"")</f>
        <v/>
      </c>
      <c r="K18" s="36">
        <f>SUMIFS(Factures!$M$2:$M$1085,Factures!$AD$2:$AD$1085,$B18)</f>
        <v/>
      </c>
    </row>
    <row r="19" ht="17" customHeight="1">
      <c r="B19" s="31" t="inlineStr">
        <is>
          <t>2023-05</t>
        </is>
      </c>
      <c r="C19" s="33">
        <f>SUMIFS(Factures!$K$2:$K$1085,Factures!$G$2:$G$1085,$B19)</f>
        <v/>
      </c>
      <c r="D19" s="33">
        <f>SUMIFS(Factures!$U$2:$U$1085,Factures!$G$2:$G$1085,$B19)</f>
        <v/>
      </c>
      <c r="E19" s="33">
        <f>$C19-$D19</f>
        <v/>
      </c>
      <c r="F19" s="45">
        <f>IFERROR($E19/$C19,"")</f>
        <v/>
      </c>
      <c r="G19" s="33">
        <f>SUMIFS(Devis!$M$2:$M$3053,Devis!$C$2:$C$3053,$B19)</f>
        <v/>
      </c>
      <c r="H19" s="33">
        <f>SUMIFS(Devis!$Y$2:$Y$3053,Devis!$C$2:$C$3053,$B19)</f>
        <v/>
      </c>
      <c r="I19" s="33">
        <f>SUMIFS(Devis!$X$2:$X$3053,Devis!$C$2:$C$3053,$B19)</f>
        <v/>
      </c>
      <c r="J19" s="45">
        <f>IFERROR($I19/$H19,"")</f>
        <v/>
      </c>
      <c r="K19" s="33">
        <f>SUMIFS(Factures!$M$2:$M$1085,Factures!$AD$2:$AD$1085,$B19)</f>
        <v/>
      </c>
    </row>
    <row r="20" ht="17" customHeight="1">
      <c r="B20" s="34" t="inlineStr">
        <is>
          <t>2023-06</t>
        </is>
      </c>
      <c r="C20" s="36">
        <f>SUMIFS(Factures!$K$2:$K$1085,Factures!$G$2:$G$1085,$B20)</f>
        <v/>
      </c>
      <c r="D20" s="36">
        <f>SUMIFS(Factures!$U$2:$U$1085,Factures!$G$2:$G$1085,$B20)</f>
        <v/>
      </c>
      <c r="E20" s="36">
        <f>$C20-$D20</f>
        <v/>
      </c>
      <c r="F20" s="47">
        <f>IFERROR($E20/$C20,"")</f>
        <v/>
      </c>
      <c r="G20" s="36">
        <f>SUMIFS(Devis!$M$2:$M$3053,Devis!$C$2:$C$3053,$B20)</f>
        <v/>
      </c>
      <c r="H20" s="36">
        <f>SUMIFS(Devis!$Y$2:$Y$3053,Devis!$C$2:$C$3053,$B20)</f>
        <v/>
      </c>
      <c r="I20" s="36">
        <f>SUMIFS(Devis!$X$2:$X$3053,Devis!$C$2:$C$3053,$B20)</f>
        <v/>
      </c>
      <c r="J20" s="47">
        <f>IFERROR($I20/$H20,"")</f>
        <v/>
      </c>
      <c r="K20" s="36">
        <f>SUMIFS(Factures!$M$2:$M$1085,Factures!$AD$2:$AD$1085,$B20)</f>
        <v/>
      </c>
    </row>
    <row r="21" ht="17" customHeight="1">
      <c r="B21" s="31" t="inlineStr">
        <is>
          <t>2023-07</t>
        </is>
      </c>
      <c r="C21" s="33">
        <f>SUMIFS(Factures!$K$2:$K$1085,Factures!$G$2:$G$1085,$B21)</f>
        <v/>
      </c>
      <c r="D21" s="33">
        <f>SUMIFS(Factures!$U$2:$U$1085,Factures!$G$2:$G$1085,$B21)</f>
        <v/>
      </c>
      <c r="E21" s="33">
        <f>$C21-$D21</f>
        <v/>
      </c>
      <c r="F21" s="45">
        <f>IFERROR($E21/$C21,"")</f>
        <v/>
      </c>
      <c r="G21" s="33">
        <f>SUMIFS(Devis!$M$2:$M$3053,Devis!$C$2:$C$3053,$B21)</f>
        <v/>
      </c>
      <c r="H21" s="33">
        <f>SUMIFS(Devis!$Y$2:$Y$3053,Devis!$C$2:$C$3053,$B21)</f>
        <v/>
      </c>
      <c r="I21" s="33">
        <f>SUMIFS(Devis!$X$2:$X$3053,Devis!$C$2:$C$3053,$B21)</f>
        <v/>
      </c>
      <c r="J21" s="45">
        <f>IFERROR($I21/$H21,"")</f>
        <v/>
      </c>
      <c r="K21" s="33">
        <f>SUMIFS(Factures!$M$2:$M$1085,Factures!$AD$2:$AD$1085,$B21)</f>
        <v/>
      </c>
    </row>
    <row r="22" ht="17" customHeight="1">
      <c r="B22" s="34" t="inlineStr">
        <is>
          <t>2023-08</t>
        </is>
      </c>
      <c r="C22" s="36">
        <f>SUMIFS(Factures!$K$2:$K$1085,Factures!$G$2:$G$1085,$B22)</f>
        <v/>
      </c>
      <c r="D22" s="36">
        <f>SUMIFS(Factures!$U$2:$U$1085,Factures!$G$2:$G$1085,$B22)</f>
        <v/>
      </c>
      <c r="E22" s="36">
        <f>$C22-$D22</f>
        <v/>
      </c>
      <c r="F22" s="47">
        <f>IFERROR($E22/$C22,"")</f>
        <v/>
      </c>
      <c r="G22" s="36">
        <f>SUMIFS(Devis!$M$2:$M$3053,Devis!$C$2:$C$3053,$B22)</f>
        <v/>
      </c>
      <c r="H22" s="36">
        <f>SUMIFS(Devis!$Y$2:$Y$3053,Devis!$C$2:$C$3053,$B22)</f>
        <v/>
      </c>
      <c r="I22" s="36">
        <f>SUMIFS(Devis!$X$2:$X$3053,Devis!$C$2:$C$3053,$B22)</f>
        <v/>
      </c>
      <c r="J22" s="47">
        <f>IFERROR($I22/$H22,"")</f>
        <v/>
      </c>
      <c r="K22" s="36">
        <f>SUMIFS(Factures!$M$2:$M$1085,Factures!$AD$2:$AD$1085,$B22)</f>
        <v/>
      </c>
    </row>
    <row r="23" ht="17" customHeight="1">
      <c r="B23" s="31" t="inlineStr">
        <is>
          <t>2023-09</t>
        </is>
      </c>
      <c r="C23" s="33">
        <f>SUMIFS(Factures!$K$2:$K$1085,Factures!$G$2:$G$1085,$B23)</f>
        <v/>
      </c>
      <c r="D23" s="33">
        <f>SUMIFS(Factures!$U$2:$U$1085,Factures!$G$2:$G$1085,$B23)</f>
        <v/>
      </c>
      <c r="E23" s="33">
        <f>$C23-$D23</f>
        <v/>
      </c>
      <c r="F23" s="45">
        <f>IFERROR($E23/$C23,"")</f>
        <v/>
      </c>
      <c r="G23" s="33">
        <f>SUMIFS(Devis!$M$2:$M$3053,Devis!$C$2:$C$3053,$B23)</f>
        <v/>
      </c>
      <c r="H23" s="33">
        <f>SUMIFS(Devis!$Y$2:$Y$3053,Devis!$C$2:$C$3053,$B23)</f>
        <v/>
      </c>
      <c r="I23" s="33">
        <f>SUMIFS(Devis!$X$2:$X$3053,Devis!$C$2:$C$3053,$B23)</f>
        <v/>
      </c>
      <c r="J23" s="45">
        <f>IFERROR($I23/$H23,"")</f>
        <v/>
      </c>
      <c r="K23" s="33">
        <f>SUMIFS(Factures!$M$2:$M$1085,Factures!$AD$2:$AD$1085,$B23)</f>
        <v/>
      </c>
    </row>
    <row r="24" ht="17" customHeight="1">
      <c r="B24" s="34" t="inlineStr">
        <is>
          <t>2023-10</t>
        </is>
      </c>
      <c r="C24" s="36">
        <f>SUMIFS(Factures!$K$2:$K$1085,Factures!$G$2:$G$1085,$B24)</f>
        <v/>
      </c>
      <c r="D24" s="36">
        <f>SUMIFS(Factures!$U$2:$U$1085,Factures!$G$2:$G$1085,$B24)</f>
        <v/>
      </c>
      <c r="E24" s="36">
        <f>$C24-$D24</f>
        <v/>
      </c>
      <c r="F24" s="47">
        <f>IFERROR($E24/$C24,"")</f>
        <v/>
      </c>
      <c r="G24" s="36">
        <f>SUMIFS(Devis!$M$2:$M$3053,Devis!$C$2:$C$3053,$B24)</f>
        <v/>
      </c>
      <c r="H24" s="36">
        <f>SUMIFS(Devis!$Y$2:$Y$3053,Devis!$C$2:$C$3053,$B24)</f>
        <v/>
      </c>
      <c r="I24" s="36">
        <f>SUMIFS(Devis!$X$2:$X$3053,Devis!$C$2:$C$3053,$B24)</f>
        <v/>
      </c>
      <c r="J24" s="47">
        <f>IFERROR($I24/$H24,"")</f>
        <v/>
      </c>
      <c r="K24" s="36">
        <f>SUMIFS(Factures!$M$2:$M$1085,Factures!$AD$2:$AD$1085,$B24)</f>
        <v/>
      </c>
    </row>
    <row r="25" ht="17" customHeight="1">
      <c r="B25" s="31" t="inlineStr">
        <is>
          <t>2023-11</t>
        </is>
      </c>
      <c r="C25" s="33">
        <f>SUMIFS(Factures!$K$2:$K$1085,Factures!$G$2:$G$1085,$B25)</f>
        <v/>
      </c>
      <c r="D25" s="33">
        <f>SUMIFS(Factures!$U$2:$U$1085,Factures!$G$2:$G$1085,$B25)</f>
        <v/>
      </c>
      <c r="E25" s="33">
        <f>$C25-$D25</f>
        <v/>
      </c>
      <c r="F25" s="45">
        <f>IFERROR($E25/$C25,"")</f>
        <v/>
      </c>
      <c r="G25" s="33">
        <f>SUMIFS(Devis!$M$2:$M$3053,Devis!$C$2:$C$3053,$B25)</f>
        <v/>
      </c>
      <c r="H25" s="33">
        <f>SUMIFS(Devis!$Y$2:$Y$3053,Devis!$C$2:$C$3053,$B25)</f>
        <v/>
      </c>
      <c r="I25" s="33">
        <f>SUMIFS(Devis!$X$2:$X$3053,Devis!$C$2:$C$3053,$B25)</f>
        <v/>
      </c>
      <c r="J25" s="45">
        <f>IFERROR($I25/$H25,"")</f>
        <v/>
      </c>
      <c r="K25" s="33">
        <f>SUMIFS(Factures!$M$2:$M$1085,Factures!$AD$2:$AD$1085,$B25)</f>
        <v/>
      </c>
    </row>
    <row r="26" ht="17" customHeight="1">
      <c r="B26" s="34" t="inlineStr">
        <is>
          <t>2023-12</t>
        </is>
      </c>
      <c r="C26" s="36">
        <f>SUMIFS(Factures!$K$2:$K$1085,Factures!$G$2:$G$1085,$B26)</f>
        <v/>
      </c>
      <c r="D26" s="36">
        <f>SUMIFS(Factures!$U$2:$U$1085,Factures!$G$2:$G$1085,$B26)</f>
        <v/>
      </c>
      <c r="E26" s="36">
        <f>$C26-$D26</f>
        <v/>
      </c>
      <c r="F26" s="47">
        <f>IFERROR($E26/$C26,"")</f>
        <v/>
      </c>
      <c r="G26" s="36">
        <f>SUMIFS(Devis!$M$2:$M$3053,Devis!$C$2:$C$3053,$B26)</f>
        <v/>
      </c>
      <c r="H26" s="36">
        <f>SUMIFS(Devis!$Y$2:$Y$3053,Devis!$C$2:$C$3053,$B26)</f>
        <v/>
      </c>
      <c r="I26" s="36">
        <f>SUMIFS(Devis!$X$2:$X$3053,Devis!$C$2:$C$3053,$B26)</f>
        <v/>
      </c>
      <c r="J26" s="47">
        <f>IFERROR($I26/$H26,"")</f>
        <v/>
      </c>
      <c r="K26" s="36">
        <f>SUMIFS(Factures!$M$2:$M$1085,Factures!$AD$2:$AD$1085,$B26)</f>
        <v/>
      </c>
    </row>
    <row r="27" ht="17" customHeight="1">
      <c r="B27" s="31" t="inlineStr">
        <is>
          <t>2024-01</t>
        </is>
      </c>
      <c r="C27" s="33">
        <f>SUMIFS(Factures!$K$2:$K$1085,Factures!$G$2:$G$1085,$B27)</f>
        <v/>
      </c>
      <c r="D27" s="33">
        <f>SUMIFS(Factures!$U$2:$U$1085,Factures!$G$2:$G$1085,$B27)</f>
        <v/>
      </c>
      <c r="E27" s="33">
        <f>$C27-$D27</f>
        <v/>
      </c>
      <c r="F27" s="45">
        <f>IFERROR($E27/$C27,"")</f>
        <v/>
      </c>
      <c r="G27" s="33">
        <f>SUMIFS(Devis!$M$2:$M$3053,Devis!$C$2:$C$3053,$B27)</f>
        <v/>
      </c>
      <c r="H27" s="33">
        <f>SUMIFS(Devis!$Y$2:$Y$3053,Devis!$C$2:$C$3053,$B27)</f>
        <v/>
      </c>
      <c r="I27" s="33">
        <f>SUMIFS(Devis!$X$2:$X$3053,Devis!$C$2:$C$3053,$B27)</f>
        <v/>
      </c>
      <c r="J27" s="45">
        <f>IFERROR($I27/$H27,"")</f>
        <v/>
      </c>
      <c r="K27" s="33">
        <f>SUMIFS(Factures!$M$2:$M$1085,Factures!$AD$2:$AD$1085,$B27)</f>
        <v/>
      </c>
    </row>
    <row r="28" ht="17" customHeight="1">
      <c r="B28" s="34" t="inlineStr">
        <is>
          <t>2024-02</t>
        </is>
      </c>
      <c r="C28" s="36">
        <f>SUMIFS(Factures!$K$2:$K$1085,Factures!$G$2:$G$1085,$B28)</f>
        <v/>
      </c>
      <c r="D28" s="36">
        <f>SUMIFS(Factures!$U$2:$U$1085,Factures!$G$2:$G$1085,$B28)</f>
        <v/>
      </c>
      <c r="E28" s="36">
        <f>$C28-$D28</f>
        <v/>
      </c>
      <c r="F28" s="47">
        <f>IFERROR($E28/$C28,"")</f>
        <v/>
      </c>
      <c r="G28" s="36">
        <f>SUMIFS(Devis!$M$2:$M$3053,Devis!$C$2:$C$3053,$B28)</f>
        <v/>
      </c>
      <c r="H28" s="36">
        <f>SUMIFS(Devis!$Y$2:$Y$3053,Devis!$C$2:$C$3053,$B28)</f>
        <v/>
      </c>
      <c r="I28" s="36">
        <f>SUMIFS(Devis!$X$2:$X$3053,Devis!$C$2:$C$3053,$B28)</f>
        <v/>
      </c>
      <c r="J28" s="47">
        <f>IFERROR($I28/$H28,"")</f>
        <v/>
      </c>
      <c r="K28" s="36">
        <f>SUMIFS(Factures!$M$2:$M$1085,Factures!$AD$2:$AD$1085,$B28)</f>
        <v/>
      </c>
    </row>
    <row r="29" ht="17" customHeight="1">
      <c r="B29" s="31" t="inlineStr">
        <is>
          <t>2024-03</t>
        </is>
      </c>
      <c r="C29" s="33">
        <f>SUMIFS(Factures!$K$2:$K$1085,Factures!$G$2:$G$1085,$B29)</f>
        <v/>
      </c>
      <c r="D29" s="33">
        <f>SUMIFS(Factures!$U$2:$U$1085,Factures!$G$2:$G$1085,$B29)</f>
        <v/>
      </c>
      <c r="E29" s="33">
        <f>$C29-$D29</f>
        <v/>
      </c>
      <c r="F29" s="45">
        <f>IFERROR($E29/$C29,"")</f>
        <v/>
      </c>
      <c r="G29" s="33">
        <f>SUMIFS(Devis!$M$2:$M$3053,Devis!$C$2:$C$3053,$B29)</f>
        <v/>
      </c>
      <c r="H29" s="33">
        <f>SUMIFS(Devis!$Y$2:$Y$3053,Devis!$C$2:$C$3053,$B29)</f>
        <v/>
      </c>
      <c r="I29" s="33">
        <f>SUMIFS(Devis!$X$2:$X$3053,Devis!$C$2:$C$3053,$B29)</f>
        <v/>
      </c>
      <c r="J29" s="45">
        <f>IFERROR($I29/$H29,"")</f>
        <v/>
      </c>
      <c r="K29" s="33">
        <f>SUMIFS(Factures!$M$2:$M$1085,Factures!$AD$2:$AD$1085,$B29)</f>
        <v/>
      </c>
    </row>
    <row r="30" ht="17" customHeight="1">
      <c r="B30" s="34" t="inlineStr">
        <is>
          <t>2024-04</t>
        </is>
      </c>
      <c r="C30" s="36">
        <f>SUMIFS(Factures!$K$2:$K$1085,Factures!$G$2:$G$1085,$B30)</f>
        <v/>
      </c>
      <c r="D30" s="36">
        <f>SUMIFS(Factures!$U$2:$U$1085,Factures!$G$2:$G$1085,$B30)</f>
        <v/>
      </c>
      <c r="E30" s="36">
        <f>$C30-$D30</f>
        <v/>
      </c>
      <c r="F30" s="47">
        <f>IFERROR($E30/$C30,"")</f>
        <v/>
      </c>
      <c r="G30" s="36">
        <f>SUMIFS(Devis!$M$2:$M$3053,Devis!$C$2:$C$3053,$B30)</f>
        <v/>
      </c>
      <c r="H30" s="36">
        <f>SUMIFS(Devis!$Y$2:$Y$3053,Devis!$C$2:$C$3053,$B30)</f>
        <v/>
      </c>
      <c r="I30" s="36">
        <f>SUMIFS(Devis!$X$2:$X$3053,Devis!$C$2:$C$3053,$B30)</f>
        <v/>
      </c>
      <c r="J30" s="47">
        <f>IFERROR($I30/$H30,"")</f>
        <v/>
      </c>
      <c r="K30" s="36">
        <f>SUMIFS(Factures!$M$2:$M$1085,Factures!$AD$2:$AD$1085,$B30)</f>
        <v/>
      </c>
    </row>
    <row r="31" ht="17" customHeight="1">
      <c r="B31" s="31" t="inlineStr">
        <is>
          <t>2024-05</t>
        </is>
      </c>
      <c r="C31" s="33">
        <f>SUMIFS(Factures!$K$2:$K$1085,Factures!$G$2:$G$1085,$B31)</f>
        <v/>
      </c>
      <c r="D31" s="33">
        <f>SUMIFS(Factures!$U$2:$U$1085,Factures!$G$2:$G$1085,$B31)</f>
        <v/>
      </c>
      <c r="E31" s="33">
        <f>$C31-$D31</f>
        <v/>
      </c>
      <c r="F31" s="45">
        <f>IFERROR($E31/$C31,"")</f>
        <v/>
      </c>
      <c r="G31" s="33">
        <f>SUMIFS(Devis!$M$2:$M$3053,Devis!$C$2:$C$3053,$B31)</f>
        <v/>
      </c>
      <c r="H31" s="33">
        <f>SUMIFS(Devis!$Y$2:$Y$3053,Devis!$C$2:$C$3053,$B31)</f>
        <v/>
      </c>
      <c r="I31" s="33">
        <f>SUMIFS(Devis!$X$2:$X$3053,Devis!$C$2:$C$3053,$B31)</f>
        <v/>
      </c>
      <c r="J31" s="45">
        <f>IFERROR($I31/$H31,"")</f>
        <v/>
      </c>
      <c r="K31" s="33">
        <f>SUMIFS(Factures!$M$2:$M$1085,Factures!$AD$2:$AD$1085,$B31)</f>
        <v/>
      </c>
    </row>
    <row r="32" ht="17" customHeight="1">
      <c r="B32" s="34" t="inlineStr">
        <is>
          <t>2024-06</t>
        </is>
      </c>
      <c r="C32" s="36">
        <f>SUMIFS(Factures!$K$2:$K$1085,Factures!$G$2:$G$1085,$B32)</f>
        <v/>
      </c>
      <c r="D32" s="36">
        <f>SUMIFS(Factures!$U$2:$U$1085,Factures!$G$2:$G$1085,$B32)</f>
        <v/>
      </c>
      <c r="E32" s="36">
        <f>$C32-$D32</f>
        <v/>
      </c>
      <c r="F32" s="47">
        <f>IFERROR($E32/$C32,"")</f>
        <v/>
      </c>
      <c r="G32" s="36">
        <f>SUMIFS(Devis!$M$2:$M$3053,Devis!$C$2:$C$3053,$B32)</f>
        <v/>
      </c>
      <c r="H32" s="36">
        <f>SUMIFS(Devis!$Y$2:$Y$3053,Devis!$C$2:$C$3053,$B32)</f>
        <v/>
      </c>
      <c r="I32" s="36">
        <f>SUMIFS(Devis!$X$2:$X$3053,Devis!$C$2:$C$3053,$B32)</f>
        <v/>
      </c>
      <c r="J32" s="47">
        <f>IFERROR($I32/$H32,"")</f>
        <v/>
      </c>
      <c r="K32" s="36">
        <f>SUMIFS(Factures!$M$2:$M$1085,Factures!$AD$2:$AD$1085,$B32)</f>
        <v/>
      </c>
    </row>
    <row r="33" ht="17" customHeight="1">
      <c r="B33" s="31" t="inlineStr">
        <is>
          <t>2024-07</t>
        </is>
      </c>
      <c r="C33" s="33">
        <f>SUMIFS(Factures!$K$2:$K$1085,Factures!$G$2:$G$1085,$B33)</f>
        <v/>
      </c>
      <c r="D33" s="33">
        <f>SUMIFS(Factures!$U$2:$U$1085,Factures!$G$2:$G$1085,$B33)</f>
        <v/>
      </c>
      <c r="E33" s="33">
        <f>$C33-$D33</f>
        <v/>
      </c>
      <c r="F33" s="45">
        <f>IFERROR($E33/$C33,"")</f>
        <v/>
      </c>
      <c r="G33" s="33">
        <f>SUMIFS(Devis!$M$2:$M$3053,Devis!$C$2:$C$3053,$B33)</f>
        <v/>
      </c>
      <c r="H33" s="33">
        <f>SUMIFS(Devis!$Y$2:$Y$3053,Devis!$C$2:$C$3053,$B33)</f>
        <v/>
      </c>
      <c r="I33" s="33">
        <f>SUMIFS(Devis!$X$2:$X$3053,Devis!$C$2:$C$3053,$B33)</f>
        <v/>
      </c>
      <c r="J33" s="45">
        <f>IFERROR($I33/$H33,"")</f>
        <v/>
      </c>
      <c r="K33" s="33">
        <f>SUMIFS(Factures!$M$2:$M$1085,Factures!$AD$2:$AD$1085,$B33)</f>
        <v/>
      </c>
    </row>
    <row r="34" ht="17" customHeight="1">
      <c r="B34" s="34" t="inlineStr">
        <is>
          <t>2024-08</t>
        </is>
      </c>
      <c r="C34" s="36">
        <f>SUMIFS(Factures!$K$2:$K$1085,Factures!$G$2:$G$1085,$B34)</f>
        <v/>
      </c>
      <c r="D34" s="36">
        <f>SUMIFS(Factures!$U$2:$U$1085,Factures!$G$2:$G$1085,$B34)</f>
        <v/>
      </c>
      <c r="E34" s="36">
        <f>$C34-$D34</f>
        <v/>
      </c>
      <c r="F34" s="47">
        <f>IFERROR($E34/$C34,"")</f>
        <v/>
      </c>
      <c r="G34" s="36">
        <f>SUMIFS(Devis!$M$2:$M$3053,Devis!$C$2:$C$3053,$B34)</f>
        <v/>
      </c>
      <c r="H34" s="36">
        <f>SUMIFS(Devis!$Y$2:$Y$3053,Devis!$C$2:$C$3053,$B34)</f>
        <v/>
      </c>
      <c r="I34" s="36">
        <f>SUMIFS(Devis!$X$2:$X$3053,Devis!$C$2:$C$3053,$B34)</f>
        <v/>
      </c>
      <c r="J34" s="47">
        <f>IFERROR($I34/$H34,"")</f>
        <v/>
      </c>
      <c r="K34" s="36">
        <f>SUMIFS(Factures!$M$2:$M$1085,Factures!$AD$2:$AD$1085,$B34)</f>
        <v/>
      </c>
    </row>
    <row r="35" ht="17" customHeight="1">
      <c r="B35" s="31" t="inlineStr">
        <is>
          <t>2024-09</t>
        </is>
      </c>
      <c r="C35" s="33">
        <f>SUMIFS(Factures!$K$2:$K$1085,Factures!$G$2:$G$1085,$B35)</f>
        <v/>
      </c>
      <c r="D35" s="33">
        <f>SUMIFS(Factures!$U$2:$U$1085,Factures!$G$2:$G$1085,$B35)</f>
        <v/>
      </c>
      <c r="E35" s="33">
        <f>$C35-$D35</f>
        <v/>
      </c>
      <c r="F35" s="45">
        <f>IFERROR($E35/$C35,"")</f>
        <v/>
      </c>
      <c r="G35" s="33">
        <f>SUMIFS(Devis!$M$2:$M$3053,Devis!$C$2:$C$3053,$B35)</f>
        <v/>
      </c>
      <c r="H35" s="33">
        <f>SUMIFS(Devis!$Y$2:$Y$3053,Devis!$C$2:$C$3053,$B35)</f>
        <v/>
      </c>
      <c r="I35" s="33">
        <f>SUMIFS(Devis!$X$2:$X$3053,Devis!$C$2:$C$3053,$B35)</f>
        <v/>
      </c>
      <c r="J35" s="45">
        <f>IFERROR($I35/$H35,"")</f>
        <v/>
      </c>
      <c r="K35" s="33">
        <f>SUMIFS(Factures!$M$2:$M$1085,Factures!$AD$2:$AD$1085,$B35)</f>
        <v/>
      </c>
    </row>
    <row r="36" ht="17" customHeight="1">
      <c r="B36" s="34" t="inlineStr">
        <is>
          <t>2024-10</t>
        </is>
      </c>
      <c r="C36" s="36">
        <f>SUMIFS(Factures!$K$2:$K$1085,Factures!$G$2:$G$1085,$B36)</f>
        <v/>
      </c>
      <c r="D36" s="36">
        <f>SUMIFS(Factures!$U$2:$U$1085,Factures!$G$2:$G$1085,$B36)</f>
        <v/>
      </c>
      <c r="E36" s="36">
        <f>$C36-$D36</f>
        <v/>
      </c>
      <c r="F36" s="47">
        <f>IFERROR($E36/$C36,"")</f>
        <v/>
      </c>
      <c r="G36" s="36">
        <f>SUMIFS(Devis!$M$2:$M$3053,Devis!$C$2:$C$3053,$B36)</f>
        <v/>
      </c>
      <c r="H36" s="36">
        <f>SUMIFS(Devis!$Y$2:$Y$3053,Devis!$C$2:$C$3053,$B36)</f>
        <v/>
      </c>
      <c r="I36" s="36">
        <f>SUMIFS(Devis!$X$2:$X$3053,Devis!$C$2:$C$3053,$B36)</f>
        <v/>
      </c>
      <c r="J36" s="47">
        <f>IFERROR($I36/$H36,"")</f>
        <v/>
      </c>
      <c r="K36" s="36">
        <f>SUMIFS(Factures!$M$2:$M$1085,Factures!$AD$2:$AD$1085,$B36)</f>
        <v/>
      </c>
    </row>
    <row r="37" ht="17" customHeight="1">
      <c r="B37" s="31" t="inlineStr">
        <is>
          <t>2024-11</t>
        </is>
      </c>
      <c r="C37" s="33">
        <f>SUMIFS(Factures!$K$2:$K$1085,Factures!$G$2:$G$1085,$B37)</f>
        <v/>
      </c>
      <c r="D37" s="33">
        <f>SUMIFS(Factures!$U$2:$U$1085,Factures!$G$2:$G$1085,$B37)</f>
        <v/>
      </c>
      <c r="E37" s="33">
        <f>$C37-$D37</f>
        <v/>
      </c>
      <c r="F37" s="45">
        <f>IFERROR($E37/$C37,"")</f>
        <v/>
      </c>
      <c r="G37" s="33">
        <f>SUMIFS(Devis!$M$2:$M$3053,Devis!$C$2:$C$3053,$B37)</f>
        <v/>
      </c>
      <c r="H37" s="33">
        <f>SUMIFS(Devis!$Y$2:$Y$3053,Devis!$C$2:$C$3053,$B37)</f>
        <v/>
      </c>
      <c r="I37" s="33">
        <f>SUMIFS(Devis!$X$2:$X$3053,Devis!$C$2:$C$3053,$B37)</f>
        <v/>
      </c>
      <c r="J37" s="45">
        <f>IFERROR($I37/$H37,"")</f>
        <v/>
      </c>
      <c r="K37" s="33">
        <f>SUMIFS(Factures!$M$2:$M$1085,Factures!$AD$2:$AD$1085,$B37)</f>
        <v/>
      </c>
    </row>
    <row r="38" ht="17" customHeight="1">
      <c r="B38" s="34" t="inlineStr">
        <is>
          <t>2024-12</t>
        </is>
      </c>
      <c r="C38" s="36">
        <f>SUMIFS(Factures!$K$2:$K$1085,Factures!$G$2:$G$1085,$B38)</f>
        <v/>
      </c>
      <c r="D38" s="36">
        <f>SUMIFS(Factures!$U$2:$U$1085,Factures!$G$2:$G$1085,$B38)</f>
        <v/>
      </c>
      <c r="E38" s="36">
        <f>$C38-$D38</f>
        <v/>
      </c>
      <c r="F38" s="47">
        <f>IFERROR($E38/$C38,"")</f>
        <v/>
      </c>
      <c r="G38" s="36">
        <f>SUMIFS(Devis!$M$2:$M$3053,Devis!$C$2:$C$3053,$B38)</f>
        <v/>
      </c>
      <c r="H38" s="36">
        <f>SUMIFS(Devis!$Y$2:$Y$3053,Devis!$C$2:$C$3053,$B38)</f>
        <v/>
      </c>
      <c r="I38" s="36">
        <f>SUMIFS(Devis!$X$2:$X$3053,Devis!$C$2:$C$3053,$B38)</f>
        <v/>
      </c>
      <c r="J38" s="47">
        <f>IFERROR($I38/$H38,"")</f>
        <v/>
      </c>
      <c r="K38" s="36">
        <f>SUMIFS(Factures!$M$2:$M$1085,Factures!$AD$2:$AD$1085,$B38)</f>
        <v/>
      </c>
    </row>
    <row r="39" ht="17" customHeight="1">
      <c r="B39" s="31" t="inlineStr">
        <is>
          <t>2025-01</t>
        </is>
      </c>
      <c r="C39" s="33">
        <f>SUMIFS(Factures!$K$2:$K$1085,Factures!$G$2:$G$1085,$B39)</f>
        <v/>
      </c>
      <c r="D39" s="33">
        <f>SUMIFS(Factures!$U$2:$U$1085,Factures!$G$2:$G$1085,$B39)</f>
        <v/>
      </c>
      <c r="E39" s="33">
        <f>$C39-$D39</f>
        <v/>
      </c>
      <c r="F39" s="45">
        <f>IFERROR($E39/$C39,"")</f>
        <v/>
      </c>
      <c r="G39" s="33">
        <f>SUMIFS(Devis!$M$2:$M$3053,Devis!$C$2:$C$3053,$B39)</f>
        <v/>
      </c>
      <c r="H39" s="33">
        <f>SUMIFS(Devis!$Y$2:$Y$3053,Devis!$C$2:$C$3053,$B39)</f>
        <v/>
      </c>
      <c r="I39" s="33">
        <f>SUMIFS(Devis!$X$2:$X$3053,Devis!$C$2:$C$3053,$B39)</f>
        <v/>
      </c>
      <c r="J39" s="45">
        <f>IFERROR($I39/$H39,"")</f>
        <v/>
      </c>
      <c r="K39" s="33">
        <f>SUMIFS(Factures!$M$2:$M$1085,Factures!$AD$2:$AD$1085,$B39)</f>
        <v/>
      </c>
    </row>
    <row r="40" ht="17" customHeight="1">
      <c r="B40" s="34" t="inlineStr">
        <is>
          <t>2025-02</t>
        </is>
      </c>
      <c r="C40" s="36">
        <f>SUMIFS(Factures!$K$2:$K$1085,Factures!$G$2:$G$1085,$B40)</f>
        <v/>
      </c>
      <c r="D40" s="36">
        <f>SUMIFS(Factures!$U$2:$U$1085,Factures!$G$2:$G$1085,$B40)</f>
        <v/>
      </c>
      <c r="E40" s="36">
        <f>$C40-$D40</f>
        <v/>
      </c>
      <c r="F40" s="47">
        <f>IFERROR($E40/$C40,"")</f>
        <v/>
      </c>
      <c r="G40" s="36">
        <f>SUMIFS(Devis!$M$2:$M$3053,Devis!$C$2:$C$3053,$B40)</f>
        <v/>
      </c>
      <c r="H40" s="36">
        <f>SUMIFS(Devis!$Y$2:$Y$3053,Devis!$C$2:$C$3053,$B40)</f>
        <v/>
      </c>
      <c r="I40" s="36">
        <f>SUMIFS(Devis!$X$2:$X$3053,Devis!$C$2:$C$3053,$B40)</f>
        <v/>
      </c>
      <c r="J40" s="47">
        <f>IFERROR($I40/$H40,"")</f>
        <v/>
      </c>
      <c r="K40" s="36">
        <f>SUMIFS(Factures!$M$2:$M$1085,Factures!$AD$2:$AD$1085,$B40)</f>
        <v/>
      </c>
    </row>
    <row r="41" ht="17" customHeight="1">
      <c r="B41" s="31" t="inlineStr">
        <is>
          <t>2025-03</t>
        </is>
      </c>
      <c r="C41" s="33">
        <f>SUMIFS(Factures!$K$2:$K$1085,Factures!$G$2:$G$1085,$B41)</f>
        <v/>
      </c>
      <c r="D41" s="33">
        <f>SUMIFS(Factures!$U$2:$U$1085,Factures!$G$2:$G$1085,$B41)</f>
        <v/>
      </c>
      <c r="E41" s="33">
        <f>$C41-$D41</f>
        <v/>
      </c>
      <c r="F41" s="45">
        <f>IFERROR($E41/$C41,"")</f>
        <v/>
      </c>
      <c r="G41" s="33">
        <f>SUMIFS(Devis!$M$2:$M$3053,Devis!$C$2:$C$3053,$B41)</f>
        <v/>
      </c>
      <c r="H41" s="33">
        <f>SUMIFS(Devis!$Y$2:$Y$3053,Devis!$C$2:$C$3053,$B41)</f>
        <v/>
      </c>
      <c r="I41" s="33">
        <f>SUMIFS(Devis!$X$2:$X$3053,Devis!$C$2:$C$3053,$B41)</f>
        <v/>
      </c>
      <c r="J41" s="45">
        <f>IFERROR($I41/$H41,"")</f>
        <v/>
      </c>
      <c r="K41" s="33">
        <f>SUMIFS(Factures!$M$2:$M$1085,Factures!$AD$2:$AD$1085,$B41)</f>
        <v/>
      </c>
    </row>
    <row r="42" ht="17" customHeight="1">
      <c r="B42" s="34" t="inlineStr">
        <is>
          <t>2025-04</t>
        </is>
      </c>
      <c r="C42" s="36">
        <f>SUMIFS(Factures!$K$2:$K$1085,Factures!$G$2:$G$1085,$B42)</f>
        <v/>
      </c>
      <c r="D42" s="36">
        <f>SUMIFS(Factures!$U$2:$U$1085,Factures!$G$2:$G$1085,$B42)</f>
        <v/>
      </c>
      <c r="E42" s="36">
        <f>$C42-$D42</f>
        <v/>
      </c>
      <c r="F42" s="47">
        <f>IFERROR($E42/$C42,"")</f>
        <v/>
      </c>
      <c r="G42" s="36">
        <f>SUMIFS(Devis!$M$2:$M$3053,Devis!$C$2:$C$3053,$B42)</f>
        <v/>
      </c>
      <c r="H42" s="36">
        <f>SUMIFS(Devis!$Y$2:$Y$3053,Devis!$C$2:$C$3053,$B42)</f>
        <v/>
      </c>
      <c r="I42" s="36">
        <f>SUMIFS(Devis!$X$2:$X$3053,Devis!$C$2:$C$3053,$B42)</f>
        <v/>
      </c>
      <c r="J42" s="47">
        <f>IFERROR($I42/$H42,"")</f>
        <v/>
      </c>
      <c r="K42" s="36">
        <f>SUMIFS(Factures!$M$2:$M$1085,Factures!$AD$2:$AD$1085,$B42)</f>
        <v/>
      </c>
    </row>
    <row r="43" ht="17" customHeight="1">
      <c r="B43" s="31" t="inlineStr">
        <is>
          <t>2025-05</t>
        </is>
      </c>
      <c r="C43" s="33">
        <f>SUMIFS(Factures!$K$2:$K$1085,Factures!$G$2:$G$1085,$B43)</f>
        <v/>
      </c>
      <c r="D43" s="33">
        <f>SUMIFS(Factures!$U$2:$U$1085,Factures!$G$2:$G$1085,$B43)</f>
        <v/>
      </c>
      <c r="E43" s="33">
        <f>$C43-$D43</f>
        <v/>
      </c>
      <c r="F43" s="45">
        <f>IFERROR($E43/$C43,"")</f>
        <v/>
      </c>
      <c r="G43" s="33">
        <f>SUMIFS(Devis!$M$2:$M$3053,Devis!$C$2:$C$3053,$B43)</f>
        <v/>
      </c>
      <c r="H43" s="33">
        <f>SUMIFS(Devis!$Y$2:$Y$3053,Devis!$C$2:$C$3053,$B43)</f>
        <v/>
      </c>
      <c r="I43" s="33">
        <f>SUMIFS(Devis!$X$2:$X$3053,Devis!$C$2:$C$3053,$B43)</f>
        <v/>
      </c>
      <c r="J43" s="45">
        <f>IFERROR($I43/$H43,"")</f>
        <v/>
      </c>
      <c r="K43" s="33">
        <f>SUMIFS(Factures!$M$2:$M$1085,Factures!$AD$2:$AD$1085,$B43)</f>
        <v/>
      </c>
    </row>
    <row r="44" ht="17" customHeight="1">
      <c r="B44" s="34" t="inlineStr">
        <is>
          <t>2025-06</t>
        </is>
      </c>
      <c r="C44" s="36">
        <f>SUMIFS(Factures!$K$2:$K$1085,Factures!$G$2:$G$1085,$B44)</f>
        <v/>
      </c>
      <c r="D44" s="36">
        <f>SUMIFS(Factures!$U$2:$U$1085,Factures!$G$2:$G$1085,$B44)</f>
        <v/>
      </c>
      <c r="E44" s="36">
        <f>$C44-$D44</f>
        <v/>
      </c>
      <c r="F44" s="47">
        <f>IFERROR($E44/$C44,"")</f>
        <v/>
      </c>
      <c r="G44" s="36">
        <f>SUMIFS(Devis!$M$2:$M$3053,Devis!$C$2:$C$3053,$B44)</f>
        <v/>
      </c>
      <c r="H44" s="36">
        <f>SUMIFS(Devis!$Y$2:$Y$3053,Devis!$C$2:$C$3053,$B44)</f>
        <v/>
      </c>
      <c r="I44" s="36">
        <f>SUMIFS(Devis!$X$2:$X$3053,Devis!$C$2:$C$3053,$B44)</f>
        <v/>
      </c>
      <c r="J44" s="47">
        <f>IFERROR($I44/$H44,"")</f>
        <v/>
      </c>
      <c r="K44" s="36">
        <f>SUMIFS(Factures!$M$2:$M$1085,Factures!$AD$2:$AD$1085,$B44)</f>
        <v/>
      </c>
    </row>
    <row r="45" ht="17" customHeight="1">
      <c r="B45" s="31" t="inlineStr">
        <is>
          <t>2025-07</t>
        </is>
      </c>
      <c r="C45" s="33">
        <f>SUMIFS(Factures!$K$2:$K$1085,Factures!$G$2:$G$1085,$B45)</f>
        <v/>
      </c>
      <c r="D45" s="33">
        <f>SUMIFS(Factures!$U$2:$U$1085,Factures!$G$2:$G$1085,$B45)</f>
        <v/>
      </c>
      <c r="E45" s="33">
        <f>$C45-$D45</f>
        <v/>
      </c>
      <c r="F45" s="45">
        <f>IFERROR($E45/$C45,"")</f>
        <v/>
      </c>
      <c r="G45" s="33">
        <f>SUMIFS(Devis!$M$2:$M$3053,Devis!$C$2:$C$3053,$B45)</f>
        <v/>
      </c>
      <c r="H45" s="33">
        <f>SUMIFS(Devis!$Y$2:$Y$3053,Devis!$C$2:$C$3053,$B45)</f>
        <v/>
      </c>
      <c r="I45" s="33">
        <f>SUMIFS(Devis!$X$2:$X$3053,Devis!$C$2:$C$3053,$B45)</f>
        <v/>
      </c>
      <c r="J45" s="45">
        <f>IFERROR($I45/$H45,"")</f>
        <v/>
      </c>
      <c r="K45" s="33">
        <f>SUMIFS(Factures!$M$2:$M$1085,Factures!$AD$2:$AD$1085,$B45)</f>
        <v/>
      </c>
    </row>
    <row r="46" ht="17" customHeight="1">
      <c r="B46" s="34" t="inlineStr">
        <is>
          <t>2025-08</t>
        </is>
      </c>
      <c r="C46" s="36">
        <f>SUMIFS(Factures!$K$2:$K$1085,Factures!$G$2:$G$1085,$B46)</f>
        <v/>
      </c>
      <c r="D46" s="36">
        <f>SUMIFS(Factures!$U$2:$U$1085,Factures!$G$2:$G$1085,$B46)</f>
        <v/>
      </c>
      <c r="E46" s="36">
        <f>$C46-$D46</f>
        <v/>
      </c>
      <c r="F46" s="47">
        <f>IFERROR($E46/$C46,"")</f>
        <v/>
      </c>
      <c r="G46" s="36">
        <f>SUMIFS(Devis!$M$2:$M$3053,Devis!$C$2:$C$3053,$B46)</f>
        <v/>
      </c>
      <c r="H46" s="36">
        <f>SUMIFS(Devis!$Y$2:$Y$3053,Devis!$C$2:$C$3053,$B46)</f>
        <v/>
      </c>
      <c r="I46" s="36">
        <f>SUMIFS(Devis!$X$2:$X$3053,Devis!$C$2:$C$3053,$B46)</f>
        <v/>
      </c>
      <c r="J46" s="47">
        <f>IFERROR($I46/$H46,"")</f>
        <v/>
      </c>
      <c r="K46" s="36">
        <f>SUMIFS(Factures!$M$2:$M$1085,Factures!$AD$2:$AD$1085,$B46)</f>
        <v/>
      </c>
    </row>
    <row r="47" ht="17" customHeight="1">
      <c r="B47" s="31" t="inlineStr">
        <is>
          <t>2025-09</t>
        </is>
      </c>
      <c r="C47" s="33">
        <f>SUMIFS(Factures!$K$2:$K$1085,Factures!$G$2:$G$1085,$B47)</f>
        <v/>
      </c>
      <c r="D47" s="33">
        <f>SUMIFS(Factures!$U$2:$U$1085,Factures!$G$2:$G$1085,$B47)</f>
        <v/>
      </c>
      <c r="E47" s="33">
        <f>$C47-$D47</f>
        <v/>
      </c>
      <c r="F47" s="45">
        <f>IFERROR($E47/$C47,"")</f>
        <v/>
      </c>
      <c r="G47" s="33">
        <f>SUMIFS(Devis!$M$2:$M$3053,Devis!$C$2:$C$3053,$B47)</f>
        <v/>
      </c>
      <c r="H47" s="33">
        <f>SUMIFS(Devis!$Y$2:$Y$3053,Devis!$C$2:$C$3053,$B47)</f>
        <v/>
      </c>
      <c r="I47" s="33">
        <f>SUMIFS(Devis!$X$2:$X$3053,Devis!$C$2:$C$3053,$B47)</f>
        <v/>
      </c>
      <c r="J47" s="45">
        <f>IFERROR($I47/$H47,"")</f>
        <v/>
      </c>
      <c r="K47" s="33">
        <f>SUMIFS(Factures!$M$2:$M$1085,Factures!$AD$2:$AD$1085,$B47)</f>
        <v/>
      </c>
    </row>
    <row r="48" ht="17" customHeight="1">
      <c r="B48" s="34" t="inlineStr">
        <is>
          <t>2025-10</t>
        </is>
      </c>
      <c r="C48" s="36">
        <f>SUMIFS(Factures!$K$2:$K$1085,Factures!$G$2:$G$1085,$B48)</f>
        <v/>
      </c>
      <c r="D48" s="36">
        <f>SUMIFS(Factures!$U$2:$U$1085,Factures!$G$2:$G$1085,$B48)</f>
        <v/>
      </c>
      <c r="E48" s="36">
        <f>$C48-$D48</f>
        <v/>
      </c>
      <c r="F48" s="47">
        <f>IFERROR($E48/$C48,"")</f>
        <v/>
      </c>
      <c r="G48" s="36">
        <f>SUMIFS(Devis!$M$2:$M$3053,Devis!$C$2:$C$3053,$B48)</f>
        <v/>
      </c>
      <c r="H48" s="36">
        <f>SUMIFS(Devis!$Y$2:$Y$3053,Devis!$C$2:$C$3053,$B48)</f>
        <v/>
      </c>
      <c r="I48" s="36">
        <f>SUMIFS(Devis!$X$2:$X$3053,Devis!$C$2:$C$3053,$B48)</f>
        <v/>
      </c>
      <c r="J48" s="47">
        <f>IFERROR($I48/$H48,"")</f>
        <v/>
      </c>
      <c r="K48" s="36">
        <f>SUMIFS(Factures!$M$2:$M$1085,Factures!$AD$2:$AD$1085,$B48)</f>
        <v/>
      </c>
    </row>
    <row r="49" ht="17" customHeight="1">
      <c r="B49" s="31" t="inlineStr">
        <is>
          <t>2025-11</t>
        </is>
      </c>
      <c r="C49" s="33">
        <f>SUMIFS(Factures!$K$2:$K$1085,Factures!$G$2:$G$1085,$B49)</f>
        <v/>
      </c>
      <c r="D49" s="33">
        <f>SUMIFS(Factures!$U$2:$U$1085,Factures!$G$2:$G$1085,$B49)</f>
        <v/>
      </c>
      <c r="E49" s="33">
        <f>$C49-$D49</f>
        <v/>
      </c>
      <c r="F49" s="45">
        <f>IFERROR($E49/$C49,"")</f>
        <v/>
      </c>
      <c r="G49" s="33">
        <f>SUMIFS(Devis!$M$2:$M$3053,Devis!$C$2:$C$3053,$B49)</f>
        <v/>
      </c>
      <c r="H49" s="33">
        <f>SUMIFS(Devis!$Y$2:$Y$3053,Devis!$C$2:$C$3053,$B49)</f>
        <v/>
      </c>
      <c r="I49" s="33">
        <f>SUMIFS(Devis!$X$2:$X$3053,Devis!$C$2:$C$3053,$B49)</f>
        <v/>
      </c>
      <c r="J49" s="45">
        <f>IFERROR($I49/$H49,"")</f>
        <v/>
      </c>
      <c r="K49" s="33">
        <f>SUMIFS(Factures!$M$2:$M$1085,Factures!$AD$2:$AD$1085,$B49)</f>
        <v/>
      </c>
    </row>
    <row r="50" ht="17" customHeight="1">
      <c r="B50" s="34" t="inlineStr">
        <is>
          <t>2025-12</t>
        </is>
      </c>
      <c r="C50" s="36">
        <f>SUMIFS(Factures!$K$2:$K$1085,Factures!$G$2:$G$1085,$B50)</f>
        <v/>
      </c>
      <c r="D50" s="36">
        <f>SUMIFS(Factures!$U$2:$U$1085,Factures!$G$2:$G$1085,$B50)</f>
        <v/>
      </c>
      <c r="E50" s="36">
        <f>$C50-$D50</f>
        <v/>
      </c>
      <c r="F50" s="47">
        <f>IFERROR($E50/$C50,"")</f>
        <v/>
      </c>
      <c r="G50" s="36">
        <f>SUMIFS(Devis!$M$2:$M$3053,Devis!$C$2:$C$3053,$B50)</f>
        <v/>
      </c>
      <c r="H50" s="36">
        <f>SUMIFS(Devis!$Y$2:$Y$3053,Devis!$C$2:$C$3053,$B50)</f>
        <v/>
      </c>
      <c r="I50" s="36">
        <f>SUMIFS(Devis!$X$2:$X$3053,Devis!$C$2:$C$3053,$B50)</f>
        <v/>
      </c>
      <c r="J50" s="47">
        <f>IFERROR($I50/$H50,"")</f>
        <v/>
      </c>
      <c r="K50" s="36">
        <f>SUMIFS(Factures!$M$2:$M$1085,Factures!$AD$2:$AD$1085,$B50)</f>
        <v/>
      </c>
    </row>
    <row r="51" ht="17" customHeight="1">
      <c r="B51" s="31" t="inlineStr">
        <is>
          <t>2026-01</t>
        </is>
      </c>
      <c r="C51" s="33">
        <f>SUMIFS(Factures!$K$2:$K$1085,Factures!$G$2:$G$1085,$B51)</f>
        <v/>
      </c>
      <c r="D51" s="33">
        <f>SUMIFS(Factures!$U$2:$U$1085,Factures!$G$2:$G$1085,$B51)</f>
        <v/>
      </c>
      <c r="E51" s="33">
        <f>$C51-$D51</f>
        <v/>
      </c>
      <c r="F51" s="45">
        <f>IFERROR($E51/$C51,"")</f>
        <v/>
      </c>
      <c r="G51" s="33">
        <f>SUMIFS(Devis!$M$2:$M$3053,Devis!$C$2:$C$3053,$B51)</f>
        <v/>
      </c>
      <c r="H51" s="33">
        <f>SUMIFS(Devis!$Y$2:$Y$3053,Devis!$C$2:$C$3053,$B51)</f>
        <v/>
      </c>
      <c r="I51" s="33">
        <f>SUMIFS(Devis!$X$2:$X$3053,Devis!$C$2:$C$3053,$B51)</f>
        <v/>
      </c>
      <c r="J51" s="45">
        <f>IFERROR($I51/$H51,"")</f>
        <v/>
      </c>
      <c r="K51" s="33">
        <f>SUMIFS(Factures!$M$2:$M$1085,Factures!$AD$2:$AD$1085,$B51)</f>
        <v/>
      </c>
    </row>
    <row r="52" ht="17" customHeight="1">
      <c r="B52" s="34" t="inlineStr">
        <is>
          <t>2026-02</t>
        </is>
      </c>
      <c r="C52" s="36">
        <f>SUMIFS(Factures!$K$2:$K$1085,Factures!$G$2:$G$1085,$B52)</f>
        <v/>
      </c>
      <c r="D52" s="36">
        <f>SUMIFS(Factures!$U$2:$U$1085,Factures!$G$2:$G$1085,$B52)</f>
        <v/>
      </c>
      <c r="E52" s="36">
        <f>$C52-$D52</f>
        <v/>
      </c>
      <c r="F52" s="47">
        <f>IFERROR($E52/$C52,"")</f>
        <v/>
      </c>
      <c r="G52" s="36">
        <f>SUMIFS(Devis!$M$2:$M$3053,Devis!$C$2:$C$3053,$B52)</f>
        <v/>
      </c>
      <c r="H52" s="36">
        <f>SUMIFS(Devis!$Y$2:$Y$3053,Devis!$C$2:$C$3053,$B52)</f>
        <v/>
      </c>
      <c r="I52" s="36">
        <f>SUMIFS(Devis!$X$2:$X$3053,Devis!$C$2:$C$3053,$B52)</f>
        <v/>
      </c>
      <c r="J52" s="47">
        <f>IFERROR($I52/$H52,"")</f>
        <v/>
      </c>
      <c r="K52" s="36">
        <f>SUMIFS(Factures!$M$2:$M$1085,Factures!$AD$2:$AD$1085,$B52)</f>
        <v/>
      </c>
    </row>
    <row r="53" ht="17" customHeight="1">
      <c r="B53" s="31" t="inlineStr">
        <is>
          <t>2026-03</t>
        </is>
      </c>
      <c r="C53" s="33">
        <f>SUMIFS(Factures!$K$2:$K$1085,Factures!$G$2:$G$1085,$B53)</f>
        <v/>
      </c>
      <c r="D53" s="33">
        <f>SUMIFS(Factures!$U$2:$U$1085,Factures!$G$2:$G$1085,$B53)</f>
        <v/>
      </c>
      <c r="E53" s="33">
        <f>$C53-$D53</f>
        <v/>
      </c>
      <c r="F53" s="45">
        <f>IFERROR($E53/$C53,"")</f>
        <v/>
      </c>
      <c r="G53" s="33">
        <f>SUMIFS(Devis!$M$2:$M$3053,Devis!$C$2:$C$3053,$B53)</f>
        <v/>
      </c>
      <c r="H53" s="33">
        <f>SUMIFS(Devis!$Y$2:$Y$3053,Devis!$C$2:$C$3053,$B53)</f>
        <v/>
      </c>
      <c r="I53" s="33">
        <f>SUMIFS(Devis!$X$2:$X$3053,Devis!$C$2:$C$3053,$B53)</f>
        <v/>
      </c>
      <c r="J53" s="45">
        <f>IFERROR($I53/$H53,"")</f>
        <v/>
      </c>
      <c r="K53" s="33">
        <f>SUMIFS(Factures!$M$2:$M$1085,Factures!$AD$2:$AD$1085,$B53)</f>
        <v/>
      </c>
    </row>
    <row r="54" ht="17" customHeight="1">
      <c r="B54" s="34" t="inlineStr">
        <is>
          <t>2026-04</t>
        </is>
      </c>
      <c r="C54" s="36">
        <f>SUMIFS(Factures!$K$2:$K$1085,Factures!$G$2:$G$1085,$B54)</f>
        <v/>
      </c>
      <c r="D54" s="36">
        <f>SUMIFS(Factures!$U$2:$U$1085,Factures!$G$2:$G$1085,$B54)</f>
        <v/>
      </c>
      <c r="E54" s="36">
        <f>$C54-$D54</f>
        <v/>
      </c>
      <c r="F54" s="47">
        <f>IFERROR($E54/$C54,"")</f>
        <v/>
      </c>
      <c r="G54" s="36">
        <f>SUMIFS(Devis!$M$2:$M$3053,Devis!$C$2:$C$3053,$B54)</f>
        <v/>
      </c>
      <c r="H54" s="36">
        <f>SUMIFS(Devis!$Y$2:$Y$3053,Devis!$C$2:$C$3053,$B54)</f>
        <v/>
      </c>
      <c r="I54" s="36">
        <f>SUMIFS(Devis!$X$2:$X$3053,Devis!$C$2:$C$3053,$B54)</f>
        <v/>
      </c>
      <c r="J54" s="47">
        <f>IFERROR($I54/$H54,"")</f>
        <v/>
      </c>
      <c r="K54" s="36">
        <f>SUMIFS(Factures!$M$2:$M$1085,Factures!$AD$2:$AD$1085,$B54)</f>
        <v/>
      </c>
    </row>
    <row r="55" ht="17" customHeight="1">
      <c r="B55" s="31" t="inlineStr">
        <is>
          <t>2026-05</t>
        </is>
      </c>
      <c r="C55" s="33">
        <f>SUMIFS(Factures!$K$2:$K$1085,Factures!$G$2:$G$1085,$B55)</f>
        <v/>
      </c>
      <c r="D55" s="33">
        <f>SUMIFS(Factures!$U$2:$U$1085,Factures!$G$2:$G$1085,$B55)</f>
        <v/>
      </c>
      <c r="E55" s="33">
        <f>$C55-$D55</f>
        <v/>
      </c>
      <c r="F55" s="45">
        <f>IFERROR($E55/$C55,"")</f>
        <v/>
      </c>
      <c r="G55" s="33">
        <f>SUMIFS(Devis!$M$2:$M$3053,Devis!$C$2:$C$3053,$B55)</f>
        <v/>
      </c>
      <c r="H55" s="33">
        <f>SUMIFS(Devis!$Y$2:$Y$3053,Devis!$C$2:$C$3053,$B55)</f>
        <v/>
      </c>
      <c r="I55" s="33">
        <f>SUMIFS(Devis!$X$2:$X$3053,Devis!$C$2:$C$3053,$B55)</f>
        <v/>
      </c>
      <c r="J55" s="45">
        <f>IFERROR($I55/$H55,"")</f>
        <v/>
      </c>
      <c r="K55" s="33">
        <f>SUMIFS(Factures!$M$2:$M$1085,Factures!$AD$2:$AD$1085,$B55)</f>
        <v/>
      </c>
    </row>
    <row r="56" ht="17" customHeight="1">
      <c r="B56" s="34" t="inlineStr">
        <is>
          <t>2026-06</t>
        </is>
      </c>
      <c r="C56" s="36">
        <f>SUMIFS(Factures!$K$2:$K$1085,Factures!$G$2:$G$1085,$B56)</f>
        <v/>
      </c>
      <c r="D56" s="36">
        <f>SUMIFS(Factures!$U$2:$U$1085,Factures!$G$2:$G$1085,$B56)</f>
        <v/>
      </c>
      <c r="E56" s="36">
        <f>$C56-$D56</f>
        <v/>
      </c>
      <c r="F56" s="47">
        <f>IFERROR($E56/$C56,"")</f>
        <v/>
      </c>
      <c r="G56" s="36">
        <f>SUMIFS(Devis!$M$2:$M$3053,Devis!$C$2:$C$3053,$B56)</f>
        <v/>
      </c>
      <c r="H56" s="36">
        <f>SUMIFS(Devis!$Y$2:$Y$3053,Devis!$C$2:$C$3053,$B56)</f>
        <v/>
      </c>
      <c r="I56" s="36">
        <f>SUMIFS(Devis!$X$2:$X$3053,Devis!$C$2:$C$3053,$B56)</f>
        <v/>
      </c>
      <c r="J56" s="47">
        <f>IFERROR($I56/$H56,"")</f>
        <v/>
      </c>
      <c r="K56" s="36">
        <f>SUMIFS(Factures!$M$2:$M$1085,Factures!$AD$2:$AD$1085,$B56)</f>
        <v/>
      </c>
    </row>
    <row r="57" ht="17" customHeight="1">
      <c r="B57" s="37" t="inlineStr">
        <is>
          <t>Total</t>
        </is>
      </c>
      <c r="C57" s="39">
        <f>SUM(C9:C56)</f>
        <v/>
      </c>
      <c r="D57" s="39">
        <f>SUM(D9:D56)</f>
        <v/>
      </c>
      <c r="E57" s="39">
        <f>$C57-$D57</f>
        <v/>
      </c>
      <c r="F57" s="49">
        <f>IFERROR($E57/$C57,"")</f>
        <v/>
      </c>
      <c r="G57" s="39">
        <f>SUM(G9:G56)</f>
        <v/>
      </c>
      <c r="H57" s="39">
        <f>SUM(H9:H56)</f>
        <v/>
      </c>
      <c r="I57" s="39">
        <f>SUM(I9:I56)</f>
        <v/>
      </c>
      <c r="J57" s="49">
        <f>IFERROR($I57/$H57,"")</f>
        <v/>
      </c>
      <c r="K57" s="39">
        <f>SUM($K9:$K56)</f>
        <v/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D9762B"/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</row>
    <row r="3" ht="28" customHeight="1">
      <c r="A3" s="1" t="n"/>
      <c r="B3" s="3" t="inlineStr">
        <is>
          <t>Ce qui a été regardé</t>
        </is>
      </c>
      <c r="C3" s="1" t="n"/>
      <c r="D3" s="1" t="n"/>
      <c r="E3" s="1" t="n"/>
      <c r="F3" s="1" t="n"/>
      <c r="G3" s="4" t="inlineStr">
        <is>
          <t>Traçabilité</t>
        </is>
      </c>
      <c r="H3" s="1" t="n"/>
      <c r="I3" s="1" t="n"/>
    </row>
    <row r="4" ht="16" customHeight="1">
      <c r="A4" s="1" t="n"/>
      <c r="B4" s="5" t="inlineStr">
        <is>
          <t>23 croisements examinés, 21 recevables, 2 écartés avant scoring.</t>
        </is>
      </c>
      <c r="C4" s="1" t="n"/>
      <c r="D4" s="1" t="n"/>
      <c r="E4" s="1" t="n"/>
      <c r="F4" s="1" t="n"/>
      <c r="G4" s="1" t="n"/>
      <c r="H4" s="1" t="n"/>
      <c r="I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7" ht="22" customHeight="1">
      <c r="B7" s="28" t="inlineStr">
        <is>
          <t>Candidats les mieux placés</t>
        </is>
      </c>
      <c r="C7" s="29" t="n"/>
      <c r="D7" s="29" t="n"/>
      <c r="E7" s="29" t="n"/>
      <c r="F7" s="29" t="n"/>
      <c r="G7" s="29" t="n"/>
      <c r="H7" s="29" t="n"/>
    </row>
    <row r="8" ht="30" customHeight="1">
      <c r="B8" s="30" t="inlineStr">
        <is>
          <t>Croisement</t>
        </is>
      </c>
      <c r="C8" s="30" t="inlineStr">
        <is>
          <t>Matérialité (€/an)</t>
        </is>
      </c>
      <c r="D8" s="30" t="inlineStr">
        <is>
          <t>Dispersion</t>
        </is>
      </c>
      <c r="E8" s="30" t="inlineStr">
        <is>
          <t>Stabilité</t>
        </is>
      </c>
      <c r="F8" s="30" t="inlineStr">
        <is>
          <t>Monotonie</t>
        </is>
      </c>
      <c r="G8" s="30" t="inlineStr">
        <is>
          <t>Score</t>
        </is>
      </c>
      <c r="H8" s="30" t="inlineStr">
        <is>
          <t>Retenu</t>
        </is>
      </c>
    </row>
    <row r="9" ht="17" customHeight="1">
      <c r="B9" s="31" t="inlineStr">
        <is>
          <t>Panier moyen d'un devis gagné par type de client</t>
        </is>
      </c>
      <c r="C9" s="33" t="n">
        <v>83284.4708699538</v>
      </c>
      <c r="D9" s="45" t="n">
        <v>0.2997954836518993</v>
      </c>
      <c r="E9" s="51" t="n">
        <v>0.983600754073813</v>
      </c>
      <c r="F9" s="51" t="n">
        <v>0</v>
      </c>
      <c r="G9" s="51" t="n">
        <v>0.717531</v>
      </c>
      <c r="H9" s="40" t="inlineStr">
        <is>
          <t>oui</t>
        </is>
      </c>
    </row>
    <row r="10" ht="17" customHeight="1">
      <c r="B10" s="34" t="inlineStr">
        <is>
          <t>Panier moyen d'un devis gagné par agence</t>
        </is>
      </c>
      <c r="C10" s="36" t="n">
        <v>47840.36193156252</v>
      </c>
      <c r="D10" s="47" t="n">
        <v>0.3452480312273151</v>
      </c>
      <c r="E10" s="52" t="n">
        <v>0.98797027848532</v>
      </c>
      <c r="F10" s="52" t="n">
        <v>0</v>
      </c>
      <c r="G10" s="52" t="n">
        <v>0.5376300000000001</v>
      </c>
      <c r="H10" s="41" t="inlineStr"/>
    </row>
    <row r="11" ht="17" customHeight="1">
      <c r="B11" s="31" t="inlineStr">
        <is>
          <t>Taux de transformation des devis par agence</t>
        </is>
      </c>
      <c r="C11" s="33" t="n">
        <v>31811.18853799093</v>
      </c>
      <c r="D11" s="45" t="n">
        <v>0.505862187597502</v>
      </c>
      <c r="E11" s="51" t="n">
        <v>0.996996836455165</v>
      </c>
      <c r="F11" s="51" t="n">
        <v>0</v>
      </c>
      <c r="G11" s="51" t="n">
        <v>0.490764</v>
      </c>
      <c r="H11" s="40" t="inlineStr">
        <is>
          <t>oui</t>
        </is>
      </c>
    </row>
    <row r="12" ht="17" customHeight="1">
      <c r="B12" s="34" t="inlineStr">
        <is>
          <t>Taux de transformation des devis par type de client</t>
        </is>
      </c>
      <c r="C12" s="36" t="n">
        <v>26486.94454233462</v>
      </c>
      <c r="D12" s="47" t="n">
        <v>0.4411277785425875</v>
      </c>
      <c r="E12" s="52" t="n">
        <v>0.9892981702721646</v>
      </c>
      <c r="F12" s="52" t="n">
        <v>0</v>
      </c>
      <c r="G12" s="52" t="n">
        <v>0.445166</v>
      </c>
      <c r="H12" s="41" t="inlineStr"/>
    </row>
    <row r="13" ht="17" customHeight="1">
      <c r="B13" s="31" t="inlineStr">
        <is>
          <t>Taux de transformation des devis par métier</t>
        </is>
      </c>
      <c r="C13" s="33" t="n">
        <v>27335.28171387293</v>
      </c>
      <c r="D13" s="45" t="n">
        <v>0.2778242142907101</v>
      </c>
      <c r="E13" s="51" t="n">
        <v>0.9119682445936435</v>
      </c>
      <c r="F13" s="51" t="n">
        <v>0</v>
      </c>
      <c r="G13" s="51" t="n">
        <v>0.395712</v>
      </c>
      <c r="H13" s="40" t="inlineStr"/>
    </row>
    <row r="14" ht="17" customHeight="1">
      <c r="B14" s="34" t="inlineStr">
        <is>
          <t>Taux de marge brute par type de client</t>
        </is>
      </c>
      <c r="C14" s="36" t="n">
        <v>28135.78657020454</v>
      </c>
      <c r="D14" s="47" t="n">
        <v>0.12647596266032</v>
      </c>
      <c r="E14" s="52" t="n">
        <v>0.9545720590953544</v>
      </c>
      <c r="F14" s="52" t="n">
        <v>0</v>
      </c>
      <c r="G14" s="52" t="n">
        <v>0.37281</v>
      </c>
      <c r="H14" s="41" t="inlineStr"/>
    </row>
    <row r="15" ht="17" customHeight="1">
      <c r="B15" s="31" t="inlineStr">
        <is>
          <t>Taux de transformation des devis par canal d'acquisition</t>
        </is>
      </c>
      <c r="C15" s="33" t="n">
        <v>16301.72193719465</v>
      </c>
      <c r="D15" s="45" t="n">
        <v>0.3517415426025371</v>
      </c>
      <c r="E15" s="51" t="n">
        <v>0.9601004089517892</v>
      </c>
      <c r="F15" s="51" t="n">
        <v>0</v>
      </c>
      <c r="G15" s="51" t="n">
        <v>0.363181</v>
      </c>
      <c r="H15" s="40" t="inlineStr"/>
    </row>
    <row r="16" ht="17" customHeight="1">
      <c r="B16" s="34" t="inlineStr">
        <is>
          <t>DSO — délai moyen d'encaissement par canal d'acquisition</t>
        </is>
      </c>
      <c r="C16" s="36" t="n"/>
      <c r="D16" s="47" t="n">
        <v>0.6018258027478121</v>
      </c>
      <c r="E16" s="52" t="n">
        <v>0.9549964014791004</v>
      </c>
      <c r="F16" s="52" t="n">
        <v>0</v>
      </c>
      <c r="G16" s="52" t="n">
        <v>0.333149</v>
      </c>
      <c r="H16" s="41" t="inlineStr"/>
    </row>
    <row r="17" ht="17" customHeight="1">
      <c r="B17" s="31" t="inlineStr">
        <is>
          <t>Taux de marge brute par métier</t>
        </is>
      </c>
      <c r="C17" s="33" t="n">
        <v>15754.90735222544</v>
      </c>
      <c r="D17" s="45" t="n">
        <v>0.1527406491893525</v>
      </c>
      <c r="E17" s="51" t="n">
        <v>0.914204190468934</v>
      </c>
      <c r="F17" s="51" t="n">
        <v>0</v>
      </c>
      <c r="G17" s="51" t="n">
        <v>0.304044</v>
      </c>
      <c r="H17" s="40" t="inlineStr"/>
    </row>
    <row r="18" ht="17" customHeight="1">
      <c r="B18" s="34" t="inlineStr">
        <is>
          <t>Chiffre d'affaires facturé HT par métier</t>
        </is>
      </c>
      <c r="C18" s="36" t="n"/>
      <c r="D18" s="47" t="n">
        <v>0.8467498123194706</v>
      </c>
      <c r="E18" s="52" t="n">
        <v>0.5000000000000001</v>
      </c>
      <c r="F18" s="52" t="n">
        <v>0</v>
      </c>
      <c r="G18" s="52" t="n">
        <v>0.3</v>
      </c>
      <c r="H18" s="41" t="inlineStr"/>
    </row>
    <row r="19" ht="17" customHeight="1">
      <c r="B19" s="31" t="inlineStr">
        <is>
          <t>Taux de marge brute par agence</t>
        </is>
      </c>
      <c r="C19" s="33" t="n">
        <v>23175.91121269016</v>
      </c>
      <c r="D19" s="45" t="n">
        <v>0.09274899494942794</v>
      </c>
      <c r="E19" s="51" t="n">
        <v>0.7485041425578348</v>
      </c>
      <c r="F19" s="51" t="n">
        <v>0</v>
      </c>
      <c r="G19" s="51" t="n">
        <v>0.296831</v>
      </c>
      <c r="H19" s="40" t="inlineStr"/>
    </row>
    <row r="20" ht="17" customHeight="1">
      <c r="B20" s="34" t="inlineStr">
        <is>
          <t>Chiffre d'affaires facturé HT par agence</t>
        </is>
      </c>
      <c r="C20" s="36" t="n"/>
      <c r="D20" s="47" t="n">
        <v>0.798456416330683</v>
      </c>
      <c r="E20" s="52" t="n">
        <v>0.5000000000000001</v>
      </c>
      <c r="F20" s="52" t="n">
        <v>0</v>
      </c>
      <c r="G20" s="52" t="n">
        <v>0.288593</v>
      </c>
      <c r="H20" s="41" t="inlineStr"/>
    </row>
    <row r="22" ht="22" customHeight="1">
      <c r="B22" s="28" t="inlineStr">
        <is>
          <t>Écartés avant scoring</t>
        </is>
      </c>
      <c r="C22" s="29" t="n"/>
      <c r="D22" s="29" t="n"/>
      <c r="E22" s="29" t="n"/>
      <c r="F22" s="29" t="n"/>
      <c r="G22" s="29" t="n"/>
      <c r="H22" s="29" t="n"/>
    </row>
    <row r="23" ht="30" customHeight="1">
      <c r="B23" s="30" t="inlineStr">
        <is>
          <t>Croisement</t>
        </is>
      </c>
      <c r="C23" s="30" t="inlineStr">
        <is>
          <t>Motif</t>
        </is>
      </c>
    </row>
    <row r="24" ht="17" customHeight="1">
      <c r="B24" s="31" t="inlineStr">
        <is>
          <t>Taux de marge brute par canal d'acquisition</t>
        </is>
      </c>
      <c r="C24" s="40" t="inlineStr">
        <is>
          <t>écart de 4.2%, sous le plancher de 5%</t>
        </is>
      </c>
    </row>
    <row r="25" ht="17" customHeight="1">
      <c r="B25" s="34" t="inlineStr">
        <is>
          <t>DSO — délai moyen d'encaissement par type de client</t>
        </is>
      </c>
      <c r="C25" s="41" t="inlineStr">
        <is>
          <t>les modalités retenues ne couvrent que 70% du total</t>
        </is>
      </c>
    </row>
    <row r="27" ht="22" customHeight="1">
      <c r="B27" s="28" t="inlineStr">
        <is>
          <t>Hypothèses explorées puis abandonnées</t>
        </is>
      </c>
      <c r="C27" s="29" t="n"/>
      <c r="D27" s="29" t="n"/>
      <c r="E27" s="29" t="n"/>
      <c r="F27" s="29" t="n"/>
      <c r="G27" s="29" t="n"/>
      <c r="H27" s="29" t="n"/>
    </row>
    <row r="28" ht="30" customHeight="1">
      <c r="B28" s="30" t="inlineStr">
        <is>
          <t>Hypothèse</t>
        </is>
      </c>
      <c r="C28" s="30" t="inlineStr">
        <is>
          <t>Motif d'abandon</t>
        </is>
      </c>
    </row>
    <row r="29" ht="17" customHeight="1">
      <c r="B29" s="31" t="inlineStr">
        <is>
          <t>Le taux de marge brute sur les Particuliers est structurellement plus faible que sur les autres clientèles.</t>
        </is>
      </c>
      <c r="C29" s="40" t="inlineStr">
        <is>
          <t>L'écart existe mais la mesure de marge brute est déjà couverte par le socle imposé, doublonner ferait perdre en lisibilité.</t>
        </is>
      </c>
    </row>
    <row r="30" ht="17" customHeight="1">
      <c r="B30" s="34" t="inlineStr">
        <is>
          <t>Le taux de transformation sur Chauffage est dégradé et pèse sur l'ensemble de l'activité.</t>
        </is>
      </c>
      <c r="C30" s="41" t="inlineStr">
        <is>
          <t>L'écart est réel mais la Plomberie présente un niveau équivalent : aucun coupable métier isolé, donc aucune décision ciblée possible.</t>
        </is>
      </c>
    </row>
    <row r="31" ht="17" customHeight="1">
      <c r="B31" s="31" t="inlineStr">
        <is>
          <t>Un effet combiné métier × agence existe sur la marge de la Salle de bain.</t>
        </is>
      </c>
      <c r="C31" s="40" t="inlineStr">
        <is>
          <t>Le croisement ne révèle aucune cellule Sala de bain × agence suffisamment peuplée et distinctive : l'hypothèse n'est pas démontrable.</t>
        </is>
      </c>
    </row>
    <row r="32" ht="17" customHeight="1">
      <c r="B32" s="34" t="inlineStr">
        <is>
          <t>Le DSO dégradé provient du canal Site web, sur lequel le dirigeant peut agir.</t>
        </is>
      </c>
      <c r="C32" s="41" t="inlineStr">
        <is>
          <t>Confirmée mais la mesure DSO est déjà dans le socle imposé : pas un indicateur à choisir.</t>
        </is>
      </c>
    </row>
  </sheetData>
  <conditionalFormatting sqref="C9:C20">
    <cfRule type="dataBar" priority="1">
      <dataBar showValue="1">
        <cfvo type="num" val="0"/>
        <cfvo type="max"/>
        <color rgb="001F6FB2"/>
      </dataBar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B7A88"/>
    <outlinePr summaryBelow="1" summaryRight="1"/>
    <pageSetUpPr fitToPage="1"/>
  </sheetPr>
  <dimension ref="A1:J43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34" customWidth="1" min="2" max="2"/>
    <col width="16" customWidth="1" min="3" max="3"/>
    <col width="92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16" customHeight="1">
      <c r="A2" s="1" t="n"/>
      <c r="B2" s="2" t="inlineStr">
        <is>
          <t>B Â T I - S U D    ·    G R O U P E   A R T I S A N A L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28" customHeight="1">
      <c r="A3" s="1" t="n"/>
      <c r="B3" s="3" t="inlineStr">
        <is>
          <t>Paramètres, empreinte et méthode</t>
        </is>
      </c>
      <c r="C3" s="1" t="n"/>
      <c r="D3" s="1" t="n"/>
      <c r="E3" s="1" t="n"/>
      <c r="F3" s="1" t="n"/>
      <c r="G3" s="1" t="n"/>
      <c r="H3" s="4" t="inlineStr">
        <is>
          <t>Feuille de contrôle</t>
        </is>
      </c>
      <c r="I3" s="1" t="n"/>
      <c r="J3" s="1" t="n"/>
    </row>
    <row r="4" ht="16" customHeight="1">
      <c r="A4" s="1" t="n"/>
      <c r="B4" s="5" t="inlineStr">
        <is>
          <t>Les cellules bleues sur fond jaune sont les seules à modifier.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7" ht="22" customHeight="1">
      <c r="B7" s="28" t="inlineStr">
        <is>
          <t>Paramètres de calcul</t>
        </is>
      </c>
      <c r="C7" s="29" t="n"/>
      <c r="D7" s="29" t="n"/>
    </row>
    <row r="8" ht="18" customHeight="1">
      <c r="B8" s="53" t="inlineStr">
        <is>
          <t>Date de situation</t>
        </is>
      </c>
      <c r="C8" s="54" t="n">
        <v>46203</v>
      </c>
      <c r="D8" s="55" t="inlineStr">
        <is>
          <t>Référence de tous les calculs d'âge et de retard. La modifier recalcule le rapport.</t>
        </is>
      </c>
    </row>
    <row r="9" ht="18" customHeight="1">
      <c r="B9" s="53" t="inlineStr">
        <is>
          <t>Début de la fenêtre</t>
        </is>
      </c>
      <c r="C9" s="56">
        <f>$C$8-364</f>
        <v/>
      </c>
      <c r="D9" s="55" t="inlineStr">
        <is>
          <t>Douze mois glissants.</t>
        </is>
      </c>
    </row>
    <row r="10" ht="18" customHeight="1">
      <c r="B10" s="53" t="inlineStr">
        <is>
          <t>Fin de la fenêtre</t>
        </is>
      </c>
      <c r="C10" s="56">
        <f>$C$8</f>
        <v/>
      </c>
      <c r="D10" s="55" t="inlineStr"/>
    </row>
    <row r="11" ht="18" customHeight="1">
      <c r="B11" s="53" t="inlineStr">
        <is>
          <t>Début de la comparaison</t>
        </is>
      </c>
      <c r="C11" s="56">
        <f>$C$8-729</f>
        <v/>
      </c>
      <c r="D11" s="55" t="inlineStr">
        <is>
          <t>Les douze mois précédents.</t>
        </is>
      </c>
    </row>
    <row r="12" ht="18" customHeight="1">
      <c r="B12" s="53" t="inlineStr">
        <is>
          <t>Fin de la comparaison</t>
        </is>
      </c>
      <c r="C12" s="56">
        <f>$C$8-365</f>
        <v/>
      </c>
      <c r="D12" s="55" t="inlineStr"/>
    </row>
    <row r="13" ht="18" customHeight="1">
      <c r="B13" s="53" t="inlineStr">
        <is>
          <t>Seuil de créance à risque</t>
        </is>
      </c>
      <c r="C13" s="57" t="n">
        <v>90</v>
      </c>
      <c r="D13" s="55" t="inlineStr">
        <is>
          <t>Ancienneté à partir de laquelle une créance passe en recouvrement.</t>
        </is>
      </c>
    </row>
    <row r="14" ht="18" customHeight="1">
      <c r="B14" s="53" t="inlineStr">
        <is>
          <t>Délai de relance visé</t>
        </is>
      </c>
      <c r="C14" s="57" t="n">
        <v>3</v>
      </c>
      <c r="D14" s="55" t="inlineStr">
        <is>
          <t>Au-delà, le taux de transformation chute nettement.</t>
        </is>
      </c>
    </row>
    <row r="16" ht="22" customHeight="1">
      <c r="B16" s="28" t="inlineStr">
        <is>
          <t>Conventions</t>
        </is>
      </c>
      <c r="C16" s="29" t="n"/>
      <c r="D16" s="29" t="n"/>
    </row>
    <row r="17">
      <c r="B17" s="58" t="inlineStr">
        <is>
          <t>Bleu sur fond jaune</t>
        </is>
      </c>
      <c r="D17" s="55" t="inlineStr">
        <is>
          <t>Cellule de saisie — modifiable</t>
        </is>
      </c>
    </row>
    <row r="18">
      <c r="B18" s="59" t="inlineStr">
        <is>
          <t>Noir</t>
        </is>
      </c>
      <c r="D18" s="55" t="inlineStr">
        <is>
          <t>Résultat de formule — ne pas écraser</t>
        </is>
      </c>
    </row>
    <row r="19">
      <c r="B19" s="60" t="inlineStr">
        <is>
          <t>En-tête vert</t>
        </is>
      </c>
      <c r="D19" s="55" t="inlineStr">
        <is>
          <t>Colonne calculée ajoutée aux sources</t>
        </is>
      </c>
    </row>
    <row r="20">
      <c r="B20" s="61" t="inlineStr">
        <is>
          <t>En-tête bleu nuit</t>
        </is>
      </c>
      <c r="D20" s="55" t="inlineStr">
        <is>
          <t>Donnée importée des CSV</t>
        </is>
      </c>
    </row>
    <row r="23" ht="22" customHeight="1">
      <c r="B23" s="28" t="inlineStr">
        <is>
          <t>Empreinte du jeu de données</t>
        </is>
      </c>
      <c r="C23" s="29" t="n"/>
      <c r="D23" s="29" t="n"/>
    </row>
    <row r="24" ht="30" customHeight="1">
      <c r="B24" s="30" t="inlineStr">
        <is>
          <t>Fichier</t>
        </is>
      </c>
      <c r="C24" s="30" t="inlineStr">
        <is>
          <t>Enregistrements</t>
        </is>
      </c>
      <c r="D24" s="30" t="inlineStr">
        <is>
          <t>SHA-256</t>
        </is>
      </c>
    </row>
    <row r="25" ht="17" customHeight="1">
      <c r="B25" s="31" t="inlineStr">
        <is>
          <t>catalogue_prestations.csv</t>
        </is>
      </c>
      <c r="C25" s="32" t="n">
        <v>20</v>
      </c>
      <c r="D25" s="40" t="inlineStr">
        <is>
          <t>40381635001b30885941e47a907d3c48…</t>
        </is>
      </c>
    </row>
    <row r="26" ht="17" customHeight="1">
      <c r="B26" s="34" t="inlineStr">
        <is>
          <t>clients.csv</t>
        </is>
      </c>
      <c r="C26" s="35" t="n">
        <v>1019</v>
      </c>
      <c r="D26" s="41" t="inlineStr">
        <is>
          <t>7d2022f6983fe3ef9d068227ddffd26c…</t>
        </is>
      </c>
    </row>
    <row r="27" ht="17" customHeight="1">
      <c r="B27" s="31" t="inlineStr">
        <is>
          <t>devis.csv</t>
        </is>
      </c>
      <c r="C27" s="32" t="n">
        <v>3052</v>
      </c>
      <c r="D27" s="40" t="inlineStr">
        <is>
          <t>0e8d4fbef0b01f2b8018e37d2bc59dad…</t>
        </is>
      </c>
    </row>
    <row r="28" ht="17" customHeight="1">
      <c r="B28" s="34" t="inlineStr">
        <is>
          <t>factures.csv</t>
        </is>
      </c>
      <c r="C28" s="35" t="n">
        <v>1084</v>
      </c>
      <c r="D28" s="41" t="inlineStr">
        <is>
          <t>7ab4af0426975929e48e5439f96db217…</t>
        </is>
      </c>
    </row>
    <row r="29" ht="17" customHeight="1">
      <c r="B29" s="31" t="inlineStr">
        <is>
          <t>interventions.csv</t>
        </is>
      </c>
      <c r="C29" s="32" t="n">
        <v>1105</v>
      </c>
      <c r="D29" s="40" t="inlineStr">
        <is>
          <t>a9481f4482ad4f138bc242de79132086…</t>
        </is>
      </c>
    </row>
    <row r="30" ht="17" customHeight="1">
      <c r="B30" s="34" t="inlineStr">
        <is>
          <t>relances.csv</t>
        </is>
      </c>
      <c r="C30" s="35" t="n">
        <v>3167</v>
      </c>
      <c r="D30" s="41" t="inlineStr">
        <is>
          <t>74d3134700730081db2f02564b6be823…</t>
        </is>
      </c>
    </row>
    <row r="31" ht="17" customHeight="1">
      <c r="B31" s="31" t="inlineStr">
        <is>
          <t>techniciens.csv</t>
        </is>
      </c>
      <c r="C31" s="32" t="n">
        <v>12</v>
      </c>
      <c r="D31" s="40" t="inlineStr">
        <is>
          <t>743fdfd49eb2407bf9113c567686ccc7…</t>
        </is>
      </c>
    </row>
    <row r="32" ht="17" customHeight="1">
      <c r="B32" s="37" t="inlineStr">
        <is>
          <t>Ensemble</t>
        </is>
      </c>
      <c r="C32" s="38" t="n">
        <v>9459</v>
      </c>
      <c r="D32" s="42" t="inlineStr">
        <is>
          <t>2660 77f0 91a1 3a48 8501 45d4 c652 c30d</t>
        </is>
      </c>
    </row>
    <row r="34" ht="22" customHeight="1">
      <c r="B34" s="28" t="inlineStr">
        <is>
          <t>Méthode</t>
        </is>
      </c>
      <c r="C34" s="29" t="n"/>
      <c r="D34" s="29" t="n"/>
    </row>
    <row r="35" ht="15" customHeight="1">
      <c r="B35" s="62" t="inlineStr">
        <is>
          <t>• JEU DE DONNÉES FICTIF, généré pour démonstration. Aucune donnée réelle.</t>
        </is>
      </c>
    </row>
    <row r="36" ht="15" customHeight="1">
      <c r="B36" s="63" t="inlineStr">
        <is>
          <t>• Période couverte : quatre exercices. Fenêtre d'analyse : exercice 2025-2026.</t>
        </is>
      </c>
    </row>
    <row r="37" ht="15" customHeight="1">
      <c r="B37" s="63" t="inlineStr">
        <is>
          <t>• Le chiffre d'affaires est hors taxes ; l'encours en TTC, montant réellement dû.</t>
        </is>
      </c>
    </row>
    <row r="38" ht="15" customHeight="1">
      <c r="B38" s="63" t="inlineStr">
        <is>
          <t>• Le coût de revient d'une facture est celui de l'intervention liée : heures réelles fois coût horaire du technicien, plus matériel. Aucun frais de structure.</t>
        </is>
      </c>
    </row>
    <row r="39" ht="15" customHeight="1">
      <c r="B39" s="63" t="inlineStr">
        <is>
          <t>• La marge est donc une marge sur coûts directs, et non un résultat d'exploitation.</t>
        </is>
      </c>
    </row>
    <row r="40" ht="15" customHeight="1">
      <c r="B40" s="63" t="inlineStr">
        <is>
          <t>• Les taux somment numérateurs et dénominateurs AVANT de diviser. La moyenne de trois taux de marge n'est pas le taux de marge de trois agences.</t>
        </is>
      </c>
    </row>
    <row r="41" ht="15" customHeight="1">
      <c r="B41" s="63" t="inlineStr">
        <is>
          <t>• L'encours et le DSO sont des états à la date de situation : ils n'ont pas de version « période précédente », et aucune variation n'est affichée pour eux.</t>
        </is>
      </c>
    </row>
    <row r="42" ht="15" customHeight="1">
      <c r="B42" s="63" t="inlineStr">
        <is>
          <t>• L'empreinte établit que le rapport porte sur ces fichiers exacts. Elle n'établit aucune antériorité : il y faudrait un horodatage par un tiers.</t>
        </is>
      </c>
    </row>
    <row r="43" ht="15" customHeight="1">
      <c r="B43" s="63" t="inlineStr">
        <is>
          <t>• Toutes les cellules chiffrées sont des formules. Corriger une donnée source met à jour l'ensemble du rapport.</t>
        </is>
      </c>
    </row>
  </sheetData>
  <mergeCells count="9">
    <mergeCell ref="B42:D42"/>
    <mergeCell ref="B36:D36"/>
    <mergeCell ref="B37:D37"/>
    <mergeCell ref="B41:D41"/>
    <mergeCell ref="B35:D35"/>
    <mergeCell ref="B40:D40"/>
    <mergeCell ref="B43:D43"/>
    <mergeCell ref="B39:D39"/>
    <mergeCell ref="B38:D38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B8C4CE"/>
    <outlinePr summaryBelow="1" summaryRight="1"/>
    <pageSetUpPr/>
  </sheetPr>
  <dimension ref="A1:AD30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2" customWidth="1" min="4" max="4"/>
    <col width="13" customWidth="1" min="5" max="5"/>
    <col width="15" customWidth="1" min="6" max="6"/>
    <col width="10" customWidth="1" min="7" max="7"/>
    <col width="14" customWidth="1" min="8" max="8"/>
    <col width="13" customWidth="1" min="9" max="9"/>
    <col width="19" customWidth="1" min="10" max="10"/>
    <col width="32" customWidth="1" min="11" max="11"/>
    <col width="12" customWidth="1" min="12" max="12"/>
    <col width="14" customWidth="1" min="13" max="13"/>
    <col width="10" customWidth="1" min="14" max="14"/>
    <col width="17" customWidth="1" min="15" max="15"/>
    <col width="20" customWidth="1" min="16" max="16"/>
    <col width="15" customWidth="1" min="17" max="17"/>
    <col width="14" customWidth="1" min="18" max="18"/>
    <col width="30" customWidth="1" min="19" max="19"/>
    <col width="18" customWidth="1" min="20" max="20"/>
    <col width="16" customWidth="1" min="21" max="21"/>
    <col width="8" customWidth="1" min="22" max="22"/>
    <col width="9" customWidth="1" min="23" max="23"/>
    <col width="14" customWidth="1" min="24" max="24"/>
    <col width="16" customWidth="1" min="25" max="25"/>
    <col width="9" customWidth="1" min="26" max="26"/>
    <col width="15" customWidth="1" min="27" max="27"/>
    <col width="13" customWidth="1" min="28" max="28"/>
    <col width="17" customWidth="1" min="29" max="29"/>
    <col width="16" customWidth="1" min="30" max="30"/>
  </cols>
  <sheetData>
    <row r="1" ht="30" customHeight="1">
      <c r="A1" s="30" t="inlineStr">
        <is>
          <t>Devis id</t>
        </is>
      </c>
      <c r="B1" s="30" t="inlineStr">
        <is>
          <t>Date emission</t>
        </is>
      </c>
      <c r="C1" s="30" t="inlineStr">
        <is>
          <t>Mois</t>
        </is>
      </c>
      <c r="D1" s="30" t="inlineStr">
        <is>
          <t>Exercice</t>
        </is>
      </c>
      <c r="E1" s="30" t="inlineStr">
        <is>
          <t>Client id</t>
        </is>
      </c>
      <c r="F1" s="30" t="inlineStr">
        <is>
          <t>Type client</t>
        </is>
      </c>
      <c r="G1" s="30" t="inlineStr">
        <is>
          <t>Agence</t>
        </is>
      </c>
      <c r="H1" s="30" t="inlineStr">
        <is>
          <t>Commercial</t>
        </is>
      </c>
      <c r="I1" s="30" t="inlineStr">
        <is>
          <t>Categorie</t>
        </is>
      </c>
      <c r="J1" s="30" t="inlineStr">
        <is>
          <t>Code prestation</t>
        </is>
      </c>
      <c r="K1" s="30" t="inlineStr">
        <is>
          <t>Libelle prestation</t>
        </is>
      </c>
      <c r="L1" s="30" t="inlineStr">
        <is>
          <t>Quantite</t>
        </is>
      </c>
      <c r="M1" s="30" t="inlineStr">
        <is>
          <t>Montant ht</t>
        </is>
      </c>
      <c r="N1" s="30" t="inlineStr">
        <is>
          <t>Statut</t>
        </is>
      </c>
      <c r="O1" s="30" t="inlineStr">
        <is>
          <t>Date decision</t>
        </is>
      </c>
      <c r="P1" s="30" t="inlineStr">
        <is>
          <t>Delai 1ere relance j</t>
        </is>
      </c>
      <c r="Q1" s="30" t="inlineStr">
        <is>
          <t>Nb relances</t>
        </is>
      </c>
      <c r="R1" s="64" t="inlineStr">
        <is>
          <t>Métier</t>
        </is>
      </c>
      <c r="S1" s="64" t="inlineStr">
        <is>
          <t>Prestation</t>
        </is>
      </c>
      <c r="T1" s="64" t="inlineStr">
        <is>
          <t>Canal d'acquisition</t>
        </is>
      </c>
      <c r="U1" s="64" t="inlineStr">
        <is>
          <t>Profil de paiement</t>
        </is>
      </c>
      <c r="V1" s="64" t="inlineStr">
        <is>
          <t>Ligne</t>
        </is>
      </c>
      <c r="W1" s="64" t="inlineStr">
        <is>
          <t>Gagné</t>
        </is>
      </c>
      <c r="X1" s="64" t="inlineStr">
        <is>
          <t>CA gagné HT</t>
        </is>
      </c>
      <c r="Y1" s="64" t="inlineStr">
        <is>
          <t>Montant arbitré HT</t>
        </is>
      </c>
      <c r="Z1" s="64" t="inlineStr">
        <is>
          <t>Relancé</t>
        </is>
      </c>
      <c r="AA1" s="64" t="inlineStr">
        <is>
          <t>Délai relance pondéré</t>
        </is>
      </c>
      <c r="AB1" s="64" t="inlineStr">
        <is>
          <t>Relance sous seuil</t>
        </is>
      </c>
      <c r="AC1" s="64" t="inlineStr">
        <is>
          <t>Tranche de relance</t>
        </is>
      </c>
      <c r="AD1" s="64" t="inlineStr">
        <is>
          <t>Tranche de montant</t>
        </is>
      </c>
    </row>
    <row r="2">
      <c r="A2" s="65" t="inlineStr">
        <is>
          <t>DEV-00001</t>
        </is>
      </c>
      <c r="B2" s="66" t="n">
        <v>44743</v>
      </c>
      <c r="C2" s="65" t="inlineStr">
        <is>
          <t>2022-07</t>
        </is>
      </c>
      <c r="D2" s="65" t="inlineStr">
        <is>
          <t>2022-2023</t>
        </is>
      </c>
      <c r="E2" s="65" t="inlineStr">
        <is>
          <t>CLI-0170</t>
        </is>
      </c>
      <c r="F2" s="65" t="inlineStr">
        <is>
          <t>Particulier</t>
        </is>
      </c>
      <c r="G2" s="65" t="inlineStr">
        <is>
          <t>Toulouse</t>
        </is>
      </c>
      <c r="H2" s="65" t="inlineStr">
        <is>
          <t>Julien Fabre</t>
        </is>
      </c>
      <c r="I2" s="65" t="inlineStr">
        <is>
          <t>Plomberie</t>
        </is>
      </c>
      <c r="J2" s="65" t="inlineStr">
        <is>
          <t>PR-003</t>
        </is>
      </c>
      <c r="K2" s="65" t="inlineStr">
        <is>
          <t>Réfection réseau eau appartement</t>
        </is>
      </c>
      <c r="L2" s="67" t="n">
        <v>1</v>
      </c>
      <c r="M2" s="68" t="n">
        <v>3434.79</v>
      </c>
      <c r="N2" s="65" t="inlineStr">
        <is>
          <t>Sans réponse</t>
        </is>
      </c>
      <c r="O2" s="66" t="n">
        <v>44770</v>
      </c>
      <c r="P2" s="67" t="n">
        <v>4</v>
      </c>
      <c r="Q2" s="67" t="n">
        <v>2</v>
      </c>
      <c r="R2" s="67">
        <f>$I2</f>
        <v/>
      </c>
      <c r="S2" s="67">
        <f>$K2</f>
        <v/>
      </c>
      <c r="T2" s="67">
        <f>IFERROR(INDEX(Clients!$G$2:$G$1020,MATCH($E2,Clients!$A$2:$A$1020,0)),"")</f>
        <v/>
      </c>
      <c r="U2" s="67">
        <f>IFERROR(INDEX(Clients!$I$2:$I$1020,MATCH($E2,Clients!$A$2:$A$1020,0)),"")</f>
        <v/>
      </c>
      <c r="V2" s="69">
        <f>1</f>
        <v/>
      </c>
      <c r="W2" s="69">
        <f>IF($N2="Accepté",1,0)</f>
        <v/>
      </c>
      <c r="X2" s="68">
        <f>$M2*$W2</f>
        <v/>
      </c>
      <c r="Y2" s="68">
        <f>IF($N2="En cours",0,$M2)</f>
        <v/>
      </c>
      <c r="Z2" s="69">
        <f>IF($P2="",0,1)</f>
        <v/>
      </c>
      <c r="AA2" s="70">
        <f>IF($P2="",0,$P2)</f>
        <v/>
      </c>
      <c r="AB2" s="69">
        <f>IF(AND($P2&lt;&gt;"",$P2&lt;=Paramètres!$C$14),1,0)</f>
        <v/>
      </c>
      <c r="AC2" s="67">
        <f>IF($P2="","Jamais relancé",IF($P2&lt;=3,"0-3 j",IF($P2&lt;=7,"4-7 j",IF($P2&lt;=15,"8-15 j","Plus de 15 j"))))</f>
        <v/>
      </c>
      <c r="AD2" s="67">
        <f>IF($M2&lt;=1000,"Moins de 1 k€",IF($M2&lt;=5000,"1 à 5 k€",IF($M2&lt;=15000,"5 à 15 k€","Plus de 15 k€")))</f>
        <v/>
      </c>
    </row>
    <row r="3">
      <c r="A3" s="65" t="inlineStr">
        <is>
          <t>DEV-00002</t>
        </is>
      </c>
      <c r="B3" s="66" t="n">
        <v>44743</v>
      </c>
      <c r="C3" s="65" t="inlineStr">
        <is>
          <t>2022-07</t>
        </is>
      </c>
      <c r="D3" s="65" t="inlineStr">
        <is>
          <t>2022-2023</t>
        </is>
      </c>
      <c r="E3" s="65" t="inlineStr">
        <is>
          <t>CLI-0150</t>
        </is>
      </c>
      <c r="F3" s="65" t="inlineStr">
        <is>
          <t>Particulier</t>
        </is>
      </c>
      <c r="G3" s="65" t="inlineStr">
        <is>
          <t>Bordeaux</t>
        </is>
      </c>
      <c r="H3" s="65" t="inlineStr">
        <is>
          <t>Sophie Marchand</t>
        </is>
      </c>
      <c r="I3" s="65" t="inlineStr">
        <is>
          <t>Plomberie</t>
        </is>
      </c>
      <c r="J3" s="65" t="inlineStr">
        <is>
          <t>PR-002</t>
        </is>
      </c>
      <c r="K3" s="65" t="inlineStr">
        <is>
          <t>Recherche de fuite + réparation</t>
        </is>
      </c>
      <c r="L3" s="67" t="n">
        <v>1</v>
      </c>
      <c r="M3" s="68" t="n">
        <v>420.94</v>
      </c>
      <c r="N3" s="65" t="inlineStr">
        <is>
          <t>Refusé</t>
        </is>
      </c>
      <c r="O3" s="66" t="n">
        <v>44746</v>
      </c>
      <c r="P3" s="67" t="n">
        <v>1</v>
      </c>
      <c r="Q3" s="67" t="n">
        <v>1</v>
      </c>
      <c r="R3" s="67">
        <f>$I3</f>
        <v/>
      </c>
      <c r="S3" s="67">
        <f>$K3</f>
        <v/>
      </c>
      <c r="T3" s="67">
        <f>IFERROR(INDEX(Clients!$G$2:$G$1020,MATCH($E3,Clients!$A$2:$A$1020,0)),"")</f>
        <v/>
      </c>
      <c r="U3" s="67">
        <f>IFERROR(INDEX(Clients!$I$2:$I$1020,MATCH($E3,Clients!$A$2:$A$1020,0)),"")</f>
        <v/>
      </c>
      <c r="V3" s="69">
        <f>1</f>
        <v/>
      </c>
      <c r="W3" s="69">
        <f>IF($N3="Accepté",1,0)</f>
        <v/>
      </c>
      <c r="X3" s="68">
        <f>$M3*$W3</f>
        <v/>
      </c>
      <c r="Y3" s="68">
        <f>IF($N3="En cours",0,$M3)</f>
        <v/>
      </c>
      <c r="Z3" s="69">
        <f>IF($P3="",0,1)</f>
        <v/>
      </c>
      <c r="AA3" s="70">
        <f>IF($P3="",0,$P3)</f>
        <v/>
      </c>
      <c r="AB3" s="69">
        <f>IF(AND($P3&lt;&gt;"",$P3&lt;=Paramètres!$C$14),1,0)</f>
        <v/>
      </c>
      <c r="AC3" s="67">
        <f>IF($P3="","Jamais relancé",IF($P3&lt;=3,"0-3 j",IF($P3&lt;=7,"4-7 j",IF($P3&lt;=15,"8-15 j","Plus de 15 j"))))</f>
        <v/>
      </c>
      <c r="AD3" s="67">
        <f>IF($M3&lt;=1000,"Moins de 1 k€",IF($M3&lt;=5000,"1 à 5 k€",IF($M3&lt;=15000,"5 à 15 k€","Plus de 15 k€")))</f>
        <v/>
      </c>
    </row>
    <row r="4">
      <c r="A4" s="65" t="inlineStr">
        <is>
          <t>DEV-00003</t>
        </is>
      </c>
      <c r="B4" s="66" t="n">
        <v>44743</v>
      </c>
      <c r="C4" s="65" t="inlineStr">
        <is>
          <t>2022-07</t>
        </is>
      </c>
      <c r="D4" s="65" t="inlineStr">
        <is>
          <t>2022-2023</t>
        </is>
      </c>
      <c r="E4" s="65" t="inlineStr">
        <is>
          <t>CLI-0145</t>
        </is>
      </c>
      <c r="F4" s="65" t="inlineStr">
        <is>
          <t>Collectivité</t>
        </is>
      </c>
      <c r="G4" s="65" t="inlineStr">
        <is>
          <t>Bordeaux</t>
        </is>
      </c>
      <c r="H4" s="65" t="inlineStr">
        <is>
          <t>Karim Belkacem</t>
        </is>
      </c>
      <c r="I4" s="65" t="inlineStr">
        <is>
          <t>Salle de bain</t>
        </is>
      </c>
      <c r="J4" s="65" t="inlineStr">
        <is>
          <t>SB-001</t>
        </is>
      </c>
      <c r="K4" s="65" t="inlineStr">
        <is>
          <t>Rénovation salle de bain complète</t>
        </is>
      </c>
      <c r="L4" s="67" t="n">
        <v>1</v>
      </c>
      <c r="M4" s="68" t="n">
        <v>20469.82</v>
      </c>
      <c r="N4" s="65" t="inlineStr">
        <is>
          <t>Refusé</t>
        </is>
      </c>
      <c r="O4" s="66" t="n">
        <v>44754</v>
      </c>
      <c r="P4" s="67" t="n"/>
      <c r="Q4" s="67" t="n">
        <v>0</v>
      </c>
      <c r="R4" s="67">
        <f>$I4</f>
        <v/>
      </c>
      <c r="S4" s="67">
        <f>$K4</f>
        <v/>
      </c>
      <c r="T4" s="67">
        <f>IFERROR(INDEX(Clients!$G$2:$G$1020,MATCH($E4,Clients!$A$2:$A$1020,0)),"")</f>
        <v/>
      </c>
      <c r="U4" s="67">
        <f>IFERROR(INDEX(Clients!$I$2:$I$1020,MATCH($E4,Clients!$A$2:$A$1020,0)),"")</f>
        <v/>
      </c>
      <c r="V4" s="69">
        <f>1</f>
        <v/>
      </c>
      <c r="W4" s="69">
        <f>IF($N4="Accepté",1,0)</f>
        <v/>
      </c>
      <c r="X4" s="68">
        <f>$M4*$W4</f>
        <v/>
      </c>
      <c r="Y4" s="68">
        <f>IF($N4="En cours",0,$M4)</f>
        <v/>
      </c>
      <c r="Z4" s="69">
        <f>IF($P4="",0,1)</f>
        <v/>
      </c>
      <c r="AA4" s="70">
        <f>IF($P4="",0,$P4)</f>
        <v/>
      </c>
      <c r="AB4" s="69">
        <f>IF(AND($P4&lt;&gt;"",$P4&lt;=Paramètres!$C$14),1,0)</f>
        <v/>
      </c>
      <c r="AC4" s="67">
        <f>IF($P4="","Jamais relancé",IF($P4&lt;=3,"0-3 j",IF($P4&lt;=7,"4-7 j",IF($P4&lt;=15,"8-15 j","Plus de 15 j"))))</f>
        <v/>
      </c>
      <c r="AD4" s="67">
        <f>IF($M4&lt;=1000,"Moins de 1 k€",IF($M4&lt;=5000,"1 à 5 k€",IF($M4&lt;=15000,"5 à 15 k€","Plus de 15 k€")))</f>
        <v/>
      </c>
    </row>
    <row r="5">
      <c r="A5" s="65" t="inlineStr">
        <is>
          <t>DEV-00004</t>
        </is>
      </c>
      <c r="B5" s="66" t="n">
        <v>44746</v>
      </c>
      <c r="C5" s="65" t="inlineStr">
        <is>
          <t>2022-07</t>
        </is>
      </c>
      <c r="D5" s="65" t="inlineStr">
        <is>
          <t>2022-2023</t>
        </is>
      </c>
      <c r="E5" s="65" t="inlineStr">
        <is>
          <t>CLI-0120</t>
        </is>
      </c>
      <c r="F5" s="65" t="inlineStr">
        <is>
          <t>Particulier</t>
        </is>
      </c>
      <c r="G5" s="65" t="inlineStr">
        <is>
          <t>Toulouse</t>
        </is>
      </c>
      <c r="H5" s="65" t="inlineStr">
        <is>
          <t>Julien Fabre</t>
        </is>
      </c>
      <c r="I5" s="65" t="inlineStr">
        <is>
          <t>Plomberie</t>
        </is>
      </c>
      <c r="J5" s="65" t="inlineStr">
        <is>
          <t>PR-003</t>
        </is>
      </c>
      <c r="K5" s="65" t="inlineStr">
        <is>
          <t>Réfection réseau eau appartement</t>
        </is>
      </c>
      <c r="L5" s="67" t="n">
        <v>1</v>
      </c>
      <c r="M5" s="68" t="n">
        <v>2836.66</v>
      </c>
      <c r="N5" s="65" t="inlineStr">
        <is>
          <t>Refusé</t>
        </is>
      </c>
      <c r="O5" s="66" t="n">
        <v>44770</v>
      </c>
      <c r="P5" s="67" t="n">
        <v>10</v>
      </c>
      <c r="Q5" s="67" t="n">
        <v>2</v>
      </c>
      <c r="R5" s="67">
        <f>$I5</f>
        <v/>
      </c>
      <c r="S5" s="67">
        <f>$K5</f>
        <v/>
      </c>
      <c r="T5" s="67">
        <f>IFERROR(INDEX(Clients!$G$2:$G$1020,MATCH($E5,Clients!$A$2:$A$1020,0)),"")</f>
        <v/>
      </c>
      <c r="U5" s="67">
        <f>IFERROR(INDEX(Clients!$I$2:$I$1020,MATCH($E5,Clients!$A$2:$A$1020,0)),"")</f>
        <v/>
      </c>
      <c r="V5" s="69">
        <f>1</f>
        <v/>
      </c>
      <c r="W5" s="69">
        <f>IF($N5="Accepté",1,0)</f>
        <v/>
      </c>
      <c r="X5" s="68">
        <f>$M5*$W5</f>
        <v/>
      </c>
      <c r="Y5" s="68">
        <f>IF($N5="En cours",0,$M5)</f>
        <v/>
      </c>
      <c r="Z5" s="69">
        <f>IF($P5="",0,1)</f>
        <v/>
      </c>
      <c r="AA5" s="70">
        <f>IF($P5="",0,$P5)</f>
        <v/>
      </c>
      <c r="AB5" s="69">
        <f>IF(AND($P5&lt;&gt;"",$P5&lt;=Paramètres!$C$14),1,0)</f>
        <v/>
      </c>
      <c r="AC5" s="67">
        <f>IF($P5="","Jamais relancé",IF($P5&lt;=3,"0-3 j",IF($P5&lt;=7,"4-7 j",IF($P5&lt;=15,"8-15 j","Plus de 15 j"))))</f>
        <v/>
      </c>
      <c r="AD5" s="67">
        <f>IF($M5&lt;=1000,"Moins de 1 k€",IF($M5&lt;=5000,"1 à 5 k€",IF($M5&lt;=15000,"5 à 15 k€","Plus de 15 k€")))</f>
        <v/>
      </c>
    </row>
    <row r="6">
      <c r="A6" s="65" t="inlineStr">
        <is>
          <t>DEV-00005</t>
        </is>
      </c>
      <c r="B6" s="66" t="n">
        <v>44747</v>
      </c>
      <c r="C6" s="65" t="inlineStr">
        <is>
          <t>2022-07</t>
        </is>
      </c>
      <c r="D6" s="65" t="inlineStr">
        <is>
          <t>2022-2023</t>
        </is>
      </c>
      <c r="E6" s="65" t="inlineStr">
        <is>
          <t>CLI-0004</t>
        </is>
      </c>
      <c r="F6" s="65" t="inlineStr">
        <is>
          <t>Particulier</t>
        </is>
      </c>
      <c r="G6" s="65" t="inlineStr">
        <is>
          <t>Bordeaux</t>
        </is>
      </c>
      <c r="H6" s="65" t="inlineStr">
        <is>
          <t>Karim Belkacem</t>
        </is>
      </c>
      <c r="I6" s="65" t="inlineStr">
        <is>
          <t>Chauffage</t>
        </is>
      </c>
      <c r="J6" s="65" t="inlineStr">
        <is>
          <t>CH-003</t>
        </is>
      </c>
      <c r="K6" s="65" t="inlineStr">
        <is>
          <t>Installation pompe à chaleur air/eau</t>
        </is>
      </c>
      <c r="L6" s="67" t="n">
        <v>1</v>
      </c>
      <c r="M6" s="68" t="n">
        <v>13409.78</v>
      </c>
      <c r="N6" s="65" t="inlineStr">
        <is>
          <t>Refusé</t>
        </is>
      </c>
      <c r="O6" s="66" t="n">
        <v>44750</v>
      </c>
      <c r="P6" s="67" t="n">
        <v>9</v>
      </c>
      <c r="Q6" s="67" t="n">
        <v>0</v>
      </c>
      <c r="R6" s="67">
        <f>$I6</f>
        <v/>
      </c>
      <c r="S6" s="67">
        <f>$K6</f>
        <v/>
      </c>
      <c r="T6" s="67">
        <f>IFERROR(INDEX(Clients!$G$2:$G$1020,MATCH($E6,Clients!$A$2:$A$1020,0)),"")</f>
        <v/>
      </c>
      <c r="U6" s="67">
        <f>IFERROR(INDEX(Clients!$I$2:$I$1020,MATCH($E6,Clients!$A$2:$A$1020,0)),"")</f>
        <v/>
      </c>
      <c r="V6" s="69">
        <f>1</f>
        <v/>
      </c>
      <c r="W6" s="69">
        <f>IF($N6="Accepté",1,0)</f>
        <v/>
      </c>
      <c r="X6" s="68">
        <f>$M6*$W6</f>
        <v/>
      </c>
      <c r="Y6" s="68">
        <f>IF($N6="En cours",0,$M6)</f>
        <v/>
      </c>
      <c r="Z6" s="69">
        <f>IF($P6="",0,1)</f>
        <v/>
      </c>
      <c r="AA6" s="70">
        <f>IF($P6="",0,$P6)</f>
        <v/>
      </c>
      <c r="AB6" s="69">
        <f>IF(AND($P6&lt;&gt;"",$P6&lt;=Paramètres!$C$14),1,0)</f>
        <v/>
      </c>
      <c r="AC6" s="67">
        <f>IF($P6="","Jamais relancé",IF($P6&lt;=3,"0-3 j",IF($P6&lt;=7,"4-7 j",IF($P6&lt;=15,"8-15 j","Plus de 15 j"))))</f>
        <v/>
      </c>
      <c r="AD6" s="67">
        <f>IF($M6&lt;=1000,"Moins de 1 k€",IF($M6&lt;=5000,"1 à 5 k€",IF($M6&lt;=15000,"5 à 15 k€","Plus de 15 k€")))</f>
        <v/>
      </c>
    </row>
    <row r="7">
      <c r="A7" s="65" t="inlineStr">
        <is>
          <t>DEV-00006</t>
        </is>
      </c>
      <c r="B7" s="66" t="n">
        <v>44747</v>
      </c>
      <c r="C7" s="65" t="inlineStr">
        <is>
          <t>2022-07</t>
        </is>
      </c>
      <c r="D7" s="65" t="inlineStr">
        <is>
          <t>2022-2023</t>
        </is>
      </c>
      <c r="E7" s="65" t="inlineStr">
        <is>
          <t>CLI-0114</t>
        </is>
      </c>
      <c r="F7" s="65" t="inlineStr">
        <is>
          <t>Particulier</t>
        </is>
      </c>
      <c r="G7" s="65" t="inlineStr">
        <is>
          <t>Bordeaux</t>
        </is>
      </c>
      <c r="H7" s="65" t="inlineStr">
        <is>
          <t>Sophie Marchand</t>
        </is>
      </c>
      <c r="I7" s="65" t="inlineStr">
        <is>
          <t>Plomberie</t>
        </is>
      </c>
      <c r="J7" s="65" t="inlineStr">
        <is>
          <t>PR-002</t>
        </is>
      </c>
      <c r="K7" s="65" t="inlineStr">
        <is>
          <t>Recherche de fuite + réparation</t>
        </is>
      </c>
      <c r="L7" s="67" t="n">
        <v>1</v>
      </c>
      <c r="M7" s="68" t="n">
        <v>408.99</v>
      </c>
      <c r="N7" s="65" t="inlineStr">
        <is>
          <t>Accepté</t>
        </is>
      </c>
      <c r="O7" s="66" t="n">
        <v>44759</v>
      </c>
      <c r="P7" s="67" t="n">
        <v>1</v>
      </c>
      <c r="Q7" s="67" t="n">
        <v>2</v>
      </c>
      <c r="R7" s="67">
        <f>$I7</f>
        <v/>
      </c>
      <c r="S7" s="67">
        <f>$K7</f>
        <v/>
      </c>
      <c r="T7" s="67">
        <f>IFERROR(INDEX(Clients!$G$2:$G$1020,MATCH($E7,Clients!$A$2:$A$1020,0)),"")</f>
        <v/>
      </c>
      <c r="U7" s="67">
        <f>IFERROR(INDEX(Clients!$I$2:$I$1020,MATCH($E7,Clients!$A$2:$A$1020,0)),"")</f>
        <v/>
      </c>
      <c r="V7" s="69">
        <f>1</f>
        <v/>
      </c>
      <c r="W7" s="69">
        <f>IF($N7="Accepté",1,0)</f>
        <v/>
      </c>
      <c r="X7" s="68">
        <f>$M7*$W7</f>
        <v/>
      </c>
      <c r="Y7" s="68">
        <f>IF($N7="En cours",0,$M7)</f>
        <v/>
      </c>
      <c r="Z7" s="69">
        <f>IF($P7="",0,1)</f>
        <v/>
      </c>
      <c r="AA7" s="70">
        <f>IF($P7="",0,$P7)</f>
        <v/>
      </c>
      <c r="AB7" s="69">
        <f>IF(AND($P7&lt;&gt;"",$P7&lt;=Paramètres!$C$14),1,0)</f>
        <v/>
      </c>
      <c r="AC7" s="67">
        <f>IF($P7="","Jamais relancé",IF($P7&lt;=3,"0-3 j",IF($P7&lt;=7,"4-7 j",IF($P7&lt;=15,"8-15 j","Plus de 15 j"))))</f>
        <v/>
      </c>
      <c r="AD7" s="67">
        <f>IF($M7&lt;=1000,"Moins de 1 k€",IF($M7&lt;=5000,"1 à 5 k€",IF($M7&lt;=15000,"5 à 15 k€","Plus de 15 k€")))</f>
        <v/>
      </c>
    </row>
    <row r="8">
      <c r="A8" s="65" t="inlineStr">
        <is>
          <t>DEV-00007</t>
        </is>
      </c>
      <c r="B8" s="66" t="n">
        <v>44748</v>
      </c>
      <c r="C8" s="65" t="inlineStr">
        <is>
          <t>2022-07</t>
        </is>
      </c>
      <c r="D8" s="65" t="inlineStr">
        <is>
          <t>2022-2023</t>
        </is>
      </c>
      <c r="E8" s="65" t="inlineStr">
        <is>
          <t>CLI-0068</t>
        </is>
      </c>
      <c r="F8" s="65" t="inlineStr">
        <is>
          <t>Particulier</t>
        </is>
      </c>
      <c r="G8" s="65" t="inlineStr">
        <is>
          <t>Bordeaux</t>
        </is>
      </c>
      <c r="H8" s="65" t="inlineStr">
        <is>
          <t>Karim Belkacem</t>
        </is>
      </c>
      <c r="I8" s="65" t="inlineStr">
        <is>
          <t>Plomberie</t>
        </is>
      </c>
      <c r="J8" s="65" t="inlineStr">
        <is>
          <t>PR-001</t>
        </is>
      </c>
      <c r="K8" s="65" t="inlineStr">
        <is>
          <t>Remplacement chauffe-eau 200 L</t>
        </is>
      </c>
      <c r="L8" s="67" t="n">
        <v>1</v>
      </c>
      <c r="M8" s="68" t="n">
        <v>1043.35</v>
      </c>
      <c r="N8" s="65" t="inlineStr">
        <is>
          <t>Refusé</t>
        </is>
      </c>
      <c r="O8" s="66" t="n">
        <v>44777</v>
      </c>
      <c r="P8" s="67" t="n">
        <v>1</v>
      </c>
      <c r="Q8" s="67" t="n">
        <v>1</v>
      </c>
      <c r="R8" s="67">
        <f>$I8</f>
        <v/>
      </c>
      <c r="S8" s="67">
        <f>$K8</f>
        <v/>
      </c>
      <c r="T8" s="67">
        <f>IFERROR(INDEX(Clients!$G$2:$G$1020,MATCH($E8,Clients!$A$2:$A$1020,0)),"")</f>
        <v/>
      </c>
      <c r="U8" s="67">
        <f>IFERROR(INDEX(Clients!$I$2:$I$1020,MATCH($E8,Clients!$A$2:$A$1020,0)),"")</f>
        <v/>
      </c>
      <c r="V8" s="69">
        <f>1</f>
        <v/>
      </c>
      <c r="W8" s="69">
        <f>IF($N8="Accepté",1,0)</f>
        <v/>
      </c>
      <c r="X8" s="68">
        <f>$M8*$W8</f>
        <v/>
      </c>
      <c r="Y8" s="68">
        <f>IF($N8="En cours",0,$M8)</f>
        <v/>
      </c>
      <c r="Z8" s="69">
        <f>IF($P8="",0,1)</f>
        <v/>
      </c>
      <c r="AA8" s="70">
        <f>IF($P8="",0,$P8)</f>
        <v/>
      </c>
      <c r="AB8" s="69">
        <f>IF(AND($P8&lt;&gt;"",$P8&lt;=Paramètres!$C$14),1,0)</f>
        <v/>
      </c>
      <c r="AC8" s="67">
        <f>IF($P8="","Jamais relancé",IF($P8&lt;=3,"0-3 j",IF($P8&lt;=7,"4-7 j",IF($P8&lt;=15,"8-15 j","Plus de 15 j"))))</f>
        <v/>
      </c>
      <c r="AD8" s="67">
        <f>IF($M8&lt;=1000,"Moins de 1 k€",IF($M8&lt;=5000,"1 à 5 k€",IF($M8&lt;=15000,"5 à 15 k€","Plus de 15 k€")))</f>
        <v/>
      </c>
    </row>
    <row r="9">
      <c r="A9" s="65" t="inlineStr">
        <is>
          <t>DEV-00008</t>
        </is>
      </c>
      <c r="B9" s="66" t="n">
        <v>44748</v>
      </c>
      <c r="C9" s="65" t="inlineStr">
        <is>
          <t>2022-07</t>
        </is>
      </c>
      <c r="D9" s="65" t="inlineStr">
        <is>
          <t>2022-2023</t>
        </is>
      </c>
      <c r="E9" s="65" t="inlineStr">
        <is>
          <t>CLI-0160</t>
        </is>
      </c>
      <c r="F9" s="65" t="inlineStr">
        <is>
          <t>Particulier</t>
        </is>
      </c>
      <c r="G9" s="65" t="inlineStr">
        <is>
          <t>Bordeaux</t>
        </is>
      </c>
      <c r="H9" s="65" t="inlineStr">
        <is>
          <t>Karim Belkacem</t>
        </is>
      </c>
      <c r="I9" s="65" t="inlineStr">
        <is>
          <t>Plomberie</t>
        </is>
      </c>
      <c r="J9" s="65" t="inlineStr">
        <is>
          <t>PR-004</t>
        </is>
      </c>
      <c r="K9" s="65" t="inlineStr">
        <is>
          <t>Remplacement colonne d'évacuation</t>
        </is>
      </c>
      <c r="L9" s="67" t="n">
        <v>1</v>
      </c>
      <c r="M9" s="68" t="n">
        <v>5812.36</v>
      </c>
      <c r="N9" s="65" t="inlineStr">
        <is>
          <t>Accepté</t>
        </is>
      </c>
      <c r="O9" s="66" t="n">
        <v>44780</v>
      </c>
      <c r="P9" s="67" t="n">
        <v>3</v>
      </c>
      <c r="Q9" s="67" t="n">
        <v>1</v>
      </c>
      <c r="R9" s="67">
        <f>$I9</f>
        <v/>
      </c>
      <c r="S9" s="67">
        <f>$K9</f>
        <v/>
      </c>
      <c r="T9" s="67">
        <f>IFERROR(INDEX(Clients!$G$2:$G$1020,MATCH($E9,Clients!$A$2:$A$1020,0)),"")</f>
        <v/>
      </c>
      <c r="U9" s="67">
        <f>IFERROR(INDEX(Clients!$I$2:$I$1020,MATCH($E9,Clients!$A$2:$A$1020,0)),"")</f>
        <v/>
      </c>
      <c r="V9" s="69">
        <f>1</f>
        <v/>
      </c>
      <c r="W9" s="69">
        <f>IF($N9="Accepté",1,0)</f>
        <v/>
      </c>
      <c r="X9" s="68">
        <f>$M9*$W9</f>
        <v/>
      </c>
      <c r="Y9" s="68">
        <f>IF($N9="En cours",0,$M9)</f>
        <v/>
      </c>
      <c r="Z9" s="69">
        <f>IF($P9="",0,1)</f>
        <v/>
      </c>
      <c r="AA9" s="70">
        <f>IF($P9="",0,$P9)</f>
        <v/>
      </c>
      <c r="AB9" s="69">
        <f>IF(AND($P9&lt;&gt;"",$P9&lt;=Paramètres!$C$14),1,0)</f>
        <v/>
      </c>
      <c r="AC9" s="67">
        <f>IF($P9="","Jamais relancé",IF($P9&lt;=3,"0-3 j",IF($P9&lt;=7,"4-7 j",IF($P9&lt;=15,"8-15 j","Plus de 15 j"))))</f>
        <v/>
      </c>
      <c r="AD9" s="67">
        <f>IF($M9&lt;=1000,"Moins de 1 k€",IF($M9&lt;=5000,"1 à 5 k€",IF($M9&lt;=15000,"5 à 15 k€","Plus de 15 k€")))</f>
        <v/>
      </c>
    </row>
    <row r="10">
      <c r="A10" s="65" t="inlineStr">
        <is>
          <t>DEV-00009</t>
        </is>
      </c>
      <c r="B10" s="66" t="n">
        <v>44748</v>
      </c>
      <c r="C10" s="65" t="inlineStr">
        <is>
          <t>2022-07</t>
        </is>
      </c>
      <c r="D10" s="65" t="inlineStr">
        <is>
          <t>2022-2023</t>
        </is>
      </c>
      <c r="E10" s="65" t="inlineStr">
        <is>
          <t>CLI-0102</t>
        </is>
      </c>
      <c r="F10" s="65" t="inlineStr">
        <is>
          <t>Particulier</t>
        </is>
      </c>
      <c r="G10" s="65" t="inlineStr">
        <is>
          <t>Toulouse</t>
        </is>
      </c>
      <c r="H10" s="65" t="inlineStr">
        <is>
          <t>Julien Fabre</t>
        </is>
      </c>
      <c r="I10" s="65" t="inlineStr">
        <is>
          <t>Plomberie</t>
        </is>
      </c>
      <c r="J10" s="65" t="inlineStr">
        <is>
          <t>PR-002</t>
        </is>
      </c>
      <c r="K10" s="65" t="inlineStr">
        <is>
          <t>Recherche de fuite + réparation</t>
        </is>
      </c>
      <c r="L10" s="67" t="n">
        <v>1</v>
      </c>
      <c r="M10" s="68" t="n">
        <v>420.81</v>
      </c>
      <c r="N10" s="65" t="inlineStr">
        <is>
          <t>Refusé</t>
        </is>
      </c>
      <c r="O10" s="66" t="n">
        <v>44770</v>
      </c>
      <c r="P10" s="67" t="n">
        <v>8</v>
      </c>
      <c r="Q10" s="67" t="n">
        <v>2</v>
      </c>
      <c r="R10" s="67">
        <f>$I10</f>
        <v/>
      </c>
      <c r="S10" s="67">
        <f>$K10</f>
        <v/>
      </c>
      <c r="T10" s="67">
        <f>IFERROR(INDEX(Clients!$G$2:$G$1020,MATCH($E10,Clients!$A$2:$A$1020,0)),"")</f>
        <v/>
      </c>
      <c r="U10" s="67">
        <f>IFERROR(INDEX(Clients!$I$2:$I$1020,MATCH($E10,Clients!$A$2:$A$1020,0)),"")</f>
        <v/>
      </c>
      <c r="V10" s="69">
        <f>1</f>
        <v/>
      </c>
      <c r="W10" s="69">
        <f>IF($N10="Accepté",1,0)</f>
        <v/>
      </c>
      <c r="X10" s="68">
        <f>$M10*$W10</f>
        <v/>
      </c>
      <c r="Y10" s="68">
        <f>IF($N10="En cours",0,$M10)</f>
        <v/>
      </c>
      <c r="Z10" s="69">
        <f>IF($P10="",0,1)</f>
        <v/>
      </c>
      <c r="AA10" s="70">
        <f>IF($P10="",0,$P10)</f>
        <v/>
      </c>
      <c r="AB10" s="69">
        <f>IF(AND($P10&lt;&gt;"",$P10&lt;=Paramètres!$C$14),1,0)</f>
        <v/>
      </c>
      <c r="AC10" s="67">
        <f>IF($P10="","Jamais relancé",IF($P10&lt;=3,"0-3 j",IF($P10&lt;=7,"4-7 j",IF($P10&lt;=15,"8-15 j","Plus de 15 j"))))</f>
        <v/>
      </c>
      <c r="AD10" s="67">
        <f>IF($M10&lt;=1000,"Moins de 1 k€",IF($M10&lt;=5000,"1 à 5 k€",IF($M10&lt;=15000,"5 à 15 k€","Plus de 15 k€")))</f>
        <v/>
      </c>
    </row>
    <row r="11">
      <c r="A11" s="65" t="inlineStr">
        <is>
          <t>DEV-00010</t>
        </is>
      </c>
      <c r="B11" s="66" t="n">
        <v>44750</v>
      </c>
      <c r="C11" s="65" t="inlineStr">
        <is>
          <t>2022-07</t>
        </is>
      </c>
      <c r="D11" s="65" t="inlineStr">
        <is>
          <t>2022-2023</t>
        </is>
      </c>
      <c r="E11" s="65" t="inlineStr">
        <is>
          <t>CLI-0089</t>
        </is>
      </c>
      <c r="F11" s="65" t="inlineStr">
        <is>
          <t>Particulier</t>
        </is>
      </c>
      <c r="G11" s="65" t="inlineStr">
        <is>
          <t>Bordeaux</t>
        </is>
      </c>
      <c r="H11" s="65" t="inlineStr">
        <is>
          <t>Karim Belkacem</t>
        </is>
      </c>
      <c r="I11" s="65" t="inlineStr">
        <is>
          <t>Salle de bain</t>
        </is>
      </c>
      <c r="J11" s="65" t="inlineStr">
        <is>
          <t>SB-003</t>
        </is>
      </c>
      <c r="K11" s="65" t="inlineStr">
        <is>
          <t>Pose meuble vasque + robinetterie</t>
        </is>
      </c>
      <c r="L11" s="67" t="n">
        <v>1</v>
      </c>
      <c r="M11" s="68" t="n">
        <v>1332.2</v>
      </c>
      <c r="N11" s="65" t="inlineStr">
        <is>
          <t>Accepté</t>
        </is>
      </c>
      <c r="O11" s="66" t="n">
        <v>44777</v>
      </c>
      <c r="P11" s="67" t="n">
        <v>1</v>
      </c>
      <c r="Q11" s="67" t="n">
        <v>3</v>
      </c>
      <c r="R11" s="67">
        <f>$I11</f>
        <v/>
      </c>
      <c r="S11" s="67">
        <f>$K11</f>
        <v/>
      </c>
      <c r="T11" s="67">
        <f>IFERROR(INDEX(Clients!$G$2:$G$1020,MATCH($E11,Clients!$A$2:$A$1020,0)),"")</f>
        <v/>
      </c>
      <c r="U11" s="67">
        <f>IFERROR(INDEX(Clients!$I$2:$I$1020,MATCH($E11,Clients!$A$2:$A$1020,0)),"")</f>
        <v/>
      </c>
      <c r="V11" s="69">
        <f>1</f>
        <v/>
      </c>
      <c r="W11" s="69">
        <f>IF($N11="Accepté",1,0)</f>
        <v/>
      </c>
      <c r="X11" s="68">
        <f>$M11*$W11</f>
        <v/>
      </c>
      <c r="Y11" s="68">
        <f>IF($N11="En cours",0,$M11)</f>
        <v/>
      </c>
      <c r="Z11" s="69">
        <f>IF($P11="",0,1)</f>
        <v/>
      </c>
      <c r="AA11" s="70">
        <f>IF($P11="",0,$P11)</f>
        <v/>
      </c>
      <c r="AB11" s="69">
        <f>IF(AND($P11&lt;&gt;"",$P11&lt;=Paramètres!$C$14),1,0)</f>
        <v/>
      </c>
      <c r="AC11" s="67">
        <f>IF($P11="","Jamais relancé",IF($P11&lt;=3,"0-3 j",IF($P11&lt;=7,"4-7 j",IF($P11&lt;=15,"8-15 j","Plus de 15 j"))))</f>
        <v/>
      </c>
      <c r="AD11" s="67">
        <f>IF($M11&lt;=1000,"Moins de 1 k€",IF($M11&lt;=5000,"1 à 5 k€",IF($M11&lt;=15000,"5 à 15 k€","Plus de 15 k€")))</f>
        <v/>
      </c>
    </row>
    <row r="12">
      <c r="A12" s="65" t="inlineStr">
        <is>
          <t>DEV-00011</t>
        </is>
      </c>
      <c r="B12" s="66" t="n">
        <v>44750</v>
      </c>
      <c r="C12" s="65" t="inlineStr">
        <is>
          <t>2022-07</t>
        </is>
      </c>
      <c r="D12" s="65" t="inlineStr">
        <is>
          <t>2022-2023</t>
        </is>
      </c>
      <c r="E12" s="65" t="inlineStr">
        <is>
          <t>CLI-0043</t>
        </is>
      </c>
      <c r="F12" s="65" t="inlineStr">
        <is>
          <t>Particulier</t>
        </is>
      </c>
      <c r="G12" s="65" t="inlineStr">
        <is>
          <t>Toulouse</t>
        </is>
      </c>
      <c r="H12" s="65" t="inlineStr">
        <is>
          <t>Julien Fabre</t>
        </is>
      </c>
      <c r="I12" s="65" t="inlineStr">
        <is>
          <t>Salle de bain</t>
        </is>
      </c>
      <c r="J12" s="65" t="inlineStr">
        <is>
          <t>SB-001</t>
        </is>
      </c>
      <c r="K12" s="65" t="inlineStr">
        <is>
          <t>Rénovation salle de bain complète</t>
        </is>
      </c>
      <c r="L12" s="67" t="n">
        <v>1</v>
      </c>
      <c r="M12" s="68" t="n">
        <v>9816.440000000001</v>
      </c>
      <c r="N12" s="65" t="inlineStr">
        <is>
          <t>Sans réponse</t>
        </is>
      </c>
      <c r="O12" s="66" t="n">
        <v>44754</v>
      </c>
      <c r="P12" s="67" t="n">
        <v>5</v>
      </c>
      <c r="Q12" s="67" t="n">
        <v>0</v>
      </c>
      <c r="R12" s="67">
        <f>$I12</f>
        <v/>
      </c>
      <c r="S12" s="67">
        <f>$K12</f>
        <v/>
      </c>
      <c r="T12" s="67">
        <f>IFERROR(INDEX(Clients!$G$2:$G$1020,MATCH($E12,Clients!$A$2:$A$1020,0)),"")</f>
        <v/>
      </c>
      <c r="U12" s="67">
        <f>IFERROR(INDEX(Clients!$I$2:$I$1020,MATCH($E12,Clients!$A$2:$A$1020,0)),"")</f>
        <v/>
      </c>
      <c r="V12" s="69">
        <f>1</f>
        <v/>
      </c>
      <c r="W12" s="69">
        <f>IF($N12="Accepté",1,0)</f>
        <v/>
      </c>
      <c r="X12" s="68">
        <f>$M12*$W12</f>
        <v/>
      </c>
      <c r="Y12" s="68">
        <f>IF($N12="En cours",0,$M12)</f>
        <v/>
      </c>
      <c r="Z12" s="69">
        <f>IF($P12="",0,1)</f>
        <v/>
      </c>
      <c r="AA12" s="70">
        <f>IF($P12="",0,$P12)</f>
        <v/>
      </c>
      <c r="AB12" s="69">
        <f>IF(AND($P12&lt;&gt;"",$P12&lt;=Paramètres!$C$14),1,0)</f>
        <v/>
      </c>
      <c r="AC12" s="67">
        <f>IF($P12="","Jamais relancé",IF($P12&lt;=3,"0-3 j",IF($P12&lt;=7,"4-7 j",IF($P12&lt;=15,"8-15 j","Plus de 15 j"))))</f>
        <v/>
      </c>
      <c r="AD12" s="67">
        <f>IF($M12&lt;=1000,"Moins de 1 k€",IF($M12&lt;=5000,"1 à 5 k€",IF($M12&lt;=15000,"5 à 15 k€","Plus de 15 k€")))</f>
        <v/>
      </c>
    </row>
    <row r="13">
      <c r="A13" s="65" t="inlineStr">
        <is>
          <t>DEV-00012</t>
        </is>
      </c>
      <c r="B13" s="66" t="n">
        <v>44753</v>
      </c>
      <c r="C13" s="65" t="inlineStr">
        <is>
          <t>2022-07</t>
        </is>
      </c>
      <c r="D13" s="65" t="inlineStr">
        <is>
          <t>2022-2023</t>
        </is>
      </c>
      <c r="E13" s="65" t="inlineStr">
        <is>
          <t>CLI-0151</t>
        </is>
      </c>
      <c r="F13" s="65" t="inlineStr">
        <is>
          <t>Syndic</t>
        </is>
      </c>
      <c r="G13" s="65" t="inlineStr">
        <is>
          <t>Bordeaux</t>
        </is>
      </c>
      <c r="H13" s="65" t="inlineStr">
        <is>
          <t>Karim Belkacem</t>
        </is>
      </c>
      <c r="I13" s="65" t="inlineStr">
        <is>
          <t>Salle de bain</t>
        </is>
      </c>
      <c r="J13" s="65" t="inlineStr">
        <is>
          <t>SB-002</t>
        </is>
      </c>
      <c r="K13" s="65" t="inlineStr">
        <is>
          <t>Remplacement baignoire par douche</t>
        </is>
      </c>
      <c r="L13" s="67" t="n">
        <v>1</v>
      </c>
      <c r="M13" s="68" t="n">
        <v>7815.09</v>
      </c>
      <c r="N13" s="65" t="inlineStr">
        <is>
          <t>Refusé</t>
        </is>
      </c>
      <c r="O13" s="66" t="n">
        <v>44780</v>
      </c>
      <c r="P13" s="67" t="n"/>
      <c r="Q13" s="67" t="n">
        <v>0</v>
      </c>
      <c r="R13" s="67">
        <f>$I13</f>
        <v/>
      </c>
      <c r="S13" s="67">
        <f>$K13</f>
        <v/>
      </c>
      <c r="T13" s="67">
        <f>IFERROR(INDEX(Clients!$G$2:$G$1020,MATCH($E13,Clients!$A$2:$A$1020,0)),"")</f>
        <v/>
      </c>
      <c r="U13" s="67">
        <f>IFERROR(INDEX(Clients!$I$2:$I$1020,MATCH($E13,Clients!$A$2:$A$1020,0)),"")</f>
        <v/>
      </c>
      <c r="V13" s="69">
        <f>1</f>
        <v/>
      </c>
      <c r="W13" s="69">
        <f>IF($N13="Accepté",1,0)</f>
        <v/>
      </c>
      <c r="X13" s="68">
        <f>$M13*$W13</f>
        <v/>
      </c>
      <c r="Y13" s="68">
        <f>IF($N13="En cours",0,$M13)</f>
        <v/>
      </c>
      <c r="Z13" s="69">
        <f>IF($P13="",0,1)</f>
        <v/>
      </c>
      <c r="AA13" s="70">
        <f>IF($P13="",0,$P13)</f>
        <v/>
      </c>
      <c r="AB13" s="69">
        <f>IF(AND($P13&lt;&gt;"",$P13&lt;=Paramètres!$C$14),1,0)</f>
        <v/>
      </c>
      <c r="AC13" s="67">
        <f>IF($P13="","Jamais relancé",IF($P13&lt;=3,"0-3 j",IF($P13&lt;=7,"4-7 j",IF($P13&lt;=15,"8-15 j","Plus de 15 j"))))</f>
        <v/>
      </c>
      <c r="AD13" s="67">
        <f>IF($M13&lt;=1000,"Moins de 1 k€",IF($M13&lt;=5000,"1 à 5 k€",IF($M13&lt;=15000,"5 à 15 k€","Plus de 15 k€")))</f>
        <v/>
      </c>
    </row>
    <row r="14">
      <c r="A14" s="65" t="inlineStr">
        <is>
          <t>DEV-00013</t>
        </is>
      </c>
      <c r="B14" s="66" t="n">
        <v>44753</v>
      </c>
      <c r="C14" s="65" t="inlineStr">
        <is>
          <t>2022-07</t>
        </is>
      </c>
      <c r="D14" s="65" t="inlineStr">
        <is>
          <t>2022-2023</t>
        </is>
      </c>
      <c r="E14" s="65" t="inlineStr">
        <is>
          <t>CLI-0051</t>
        </is>
      </c>
      <c r="F14" s="65" t="inlineStr">
        <is>
          <t>Particulier</t>
        </is>
      </c>
      <c r="G14" s="65" t="inlineStr">
        <is>
          <t>Toulouse</t>
        </is>
      </c>
      <c r="H14" s="65" t="inlineStr">
        <is>
          <t>Julien Fabre</t>
        </is>
      </c>
      <c r="I14" s="65" t="inlineStr">
        <is>
          <t>Salle de bain</t>
        </is>
      </c>
      <c r="J14" s="65" t="inlineStr">
        <is>
          <t>SB-001</t>
        </is>
      </c>
      <c r="K14" s="65" t="inlineStr">
        <is>
          <t>Rénovation salle de bain complète</t>
        </is>
      </c>
      <c r="L14" s="67" t="n">
        <v>1</v>
      </c>
      <c r="M14" s="68" t="n">
        <v>8570.48</v>
      </c>
      <c r="N14" s="65" t="inlineStr">
        <is>
          <t>Refusé</t>
        </is>
      </c>
      <c r="O14" s="66" t="n">
        <v>44781</v>
      </c>
      <c r="P14" s="67" t="n">
        <v>1</v>
      </c>
      <c r="Q14" s="67" t="n">
        <v>1</v>
      </c>
      <c r="R14" s="67">
        <f>$I14</f>
        <v/>
      </c>
      <c r="S14" s="67">
        <f>$K14</f>
        <v/>
      </c>
      <c r="T14" s="67">
        <f>IFERROR(INDEX(Clients!$G$2:$G$1020,MATCH($E14,Clients!$A$2:$A$1020,0)),"")</f>
        <v/>
      </c>
      <c r="U14" s="67">
        <f>IFERROR(INDEX(Clients!$I$2:$I$1020,MATCH($E14,Clients!$A$2:$A$1020,0)),"")</f>
        <v/>
      </c>
      <c r="V14" s="69">
        <f>1</f>
        <v/>
      </c>
      <c r="W14" s="69">
        <f>IF($N14="Accepté",1,0)</f>
        <v/>
      </c>
      <c r="X14" s="68">
        <f>$M14*$W14</f>
        <v/>
      </c>
      <c r="Y14" s="68">
        <f>IF($N14="En cours",0,$M14)</f>
        <v/>
      </c>
      <c r="Z14" s="69">
        <f>IF($P14="",0,1)</f>
        <v/>
      </c>
      <c r="AA14" s="70">
        <f>IF($P14="",0,$P14)</f>
        <v/>
      </c>
      <c r="AB14" s="69">
        <f>IF(AND($P14&lt;&gt;"",$P14&lt;=Paramètres!$C$14),1,0)</f>
        <v/>
      </c>
      <c r="AC14" s="67">
        <f>IF($P14="","Jamais relancé",IF($P14&lt;=3,"0-3 j",IF($P14&lt;=7,"4-7 j",IF($P14&lt;=15,"8-15 j","Plus de 15 j"))))</f>
        <v/>
      </c>
      <c r="AD14" s="67">
        <f>IF($M14&lt;=1000,"Moins de 1 k€",IF($M14&lt;=5000,"1 à 5 k€",IF($M14&lt;=15000,"5 à 15 k€","Plus de 15 k€")))</f>
        <v/>
      </c>
    </row>
    <row r="15">
      <c r="A15" s="65" t="inlineStr">
        <is>
          <t>DEV-00014</t>
        </is>
      </c>
      <c r="B15" s="66" t="n">
        <v>44753</v>
      </c>
      <c r="C15" s="65" t="inlineStr">
        <is>
          <t>2022-07</t>
        </is>
      </c>
      <c r="D15" s="65" t="inlineStr">
        <is>
          <t>2022-2023</t>
        </is>
      </c>
      <c r="E15" s="65" t="inlineStr">
        <is>
          <t>CLI-0098</t>
        </is>
      </c>
      <c r="F15" s="65" t="inlineStr">
        <is>
          <t>Particulier</t>
        </is>
      </c>
      <c r="G15" s="65" t="inlineStr">
        <is>
          <t>Bordeaux</t>
        </is>
      </c>
      <c r="H15" s="65" t="inlineStr">
        <is>
          <t>Karim Belkacem</t>
        </is>
      </c>
      <c r="I15" s="65" t="inlineStr">
        <is>
          <t>Dépannage</t>
        </is>
      </c>
      <c r="J15" s="65" t="inlineStr">
        <is>
          <t>DP-004</t>
        </is>
      </c>
      <c r="K15" s="65" t="inlineStr">
        <is>
          <t>Remise en service chaudière</t>
        </is>
      </c>
      <c r="L15" s="67" t="n">
        <v>1</v>
      </c>
      <c r="M15" s="68" t="n">
        <v>223.45</v>
      </c>
      <c r="N15" s="65" t="inlineStr">
        <is>
          <t>Accepté</t>
        </is>
      </c>
      <c r="O15" s="66" t="n">
        <v>44772</v>
      </c>
      <c r="P15" s="67" t="n">
        <v>2</v>
      </c>
      <c r="Q15" s="67" t="n">
        <v>1</v>
      </c>
      <c r="R15" s="67">
        <f>$I15</f>
        <v/>
      </c>
      <c r="S15" s="67">
        <f>$K15</f>
        <v/>
      </c>
      <c r="T15" s="67">
        <f>IFERROR(INDEX(Clients!$G$2:$G$1020,MATCH($E15,Clients!$A$2:$A$1020,0)),"")</f>
        <v/>
      </c>
      <c r="U15" s="67">
        <f>IFERROR(INDEX(Clients!$I$2:$I$1020,MATCH($E15,Clients!$A$2:$A$1020,0)),"")</f>
        <v/>
      </c>
      <c r="V15" s="69">
        <f>1</f>
        <v/>
      </c>
      <c r="W15" s="69">
        <f>IF($N15="Accepté",1,0)</f>
        <v/>
      </c>
      <c r="X15" s="68">
        <f>$M15*$W15</f>
        <v/>
      </c>
      <c r="Y15" s="68">
        <f>IF($N15="En cours",0,$M15)</f>
        <v/>
      </c>
      <c r="Z15" s="69">
        <f>IF($P15="",0,1)</f>
        <v/>
      </c>
      <c r="AA15" s="70">
        <f>IF($P15="",0,$P15)</f>
        <v/>
      </c>
      <c r="AB15" s="69">
        <f>IF(AND($P15&lt;&gt;"",$P15&lt;=Paramètres!$C$14),1,0)</f>
        <v/>
      </c>
      <c r="AC15" s="67">
        <f>IF($P15="","Jamais relancé",IF($P15&lt;=3,"0-3 j",IF($P15&lt;=7,"4-7 j",IF($P15&lt;=15,"8-15 j","Plus de 15 j"))))</f>
        <v/>
      </c>
      <c r="AD15" s="67">
        <f>IF($M15&lt;=1000,"Moins de 1 k€",IF($M15&lt;=5000,"1 à 5 k€",IF($M15&lt;=15000,"5 à 15 k€","Plus de 15 k€")))</f>
        <v/>
      </c>
    </row>
    <row r="16">
      <c r="A16" s="65" t="inlineStr">
        <is>
          <t>DEV-00015</t>
        </is>
      </c>
      <c r="B16" s="66" t="n">
        <v>44754</v>
      </c>
      <c r="C16" s="65" t="inlineStr">
        <is>
          <t>2022-07</t>
        </is>
      </c>
      <c r="D16" s="65" t="inlineStr">
        <is>
          <t>2022-2023</t>
        </is>
      </c>
      <c r="E16" s="65" t="inlineStr">
        <is>
          <t>CLI-0042</t>
        </is>
      </c>
      <c r="F16" s="65" t="inlineStr">
        <is>
          <t>Particulier</t>
        </is>
      </c>
      <c r="G16" s="65" t="inlineStr">
        <is>
          <t>Bordeaux</t>
        </is>
      </c>
      <c r="H16" s="65" t="inlineStr">
        <is>
          <t>Sophie Marchand</t>
        </is>
      </c>
      <c r="I16" s="65" t="inlineStr">
        <is>
          <t>Dépannage</t>
        </is>
      </c>
      <c r="J16" s="65" t="inlineStr">
        <is>
          <t>DP-002</t>
        </is>
      </c>
      <c r="K16" s="65" t="inlineStr">
        <is>
          <t>Débouchage canalisation</t>
        </is>
      </c>
      <c r="L16" s="67" t="n">
        <v>1</v>
      </c>
      <c r="M16" s="68" t="n">
        <v>331.48</v>
      </c>
      <c r="N16" s="65" t="inlineStr">
        <is>
          <t>Accepté</t>
        </is>
      </c>
      <c r="O16" s="66" t="n">
        <v>44762</v>
      </c>
      <c r="P16" s="67" t="n">
        <v>3</v>
      </c>
      <c r="Q16" s="67" t="n">
        <v>1</v>
      </c>
      <c r="R16" s="67">
        <f>$I16</f>
        <v/>
      </c>
      <c r="S16" s="67">
        <f>$K16</f>
        <v/>
      </c>
      <c r="T16" s="67">
        <f>IFERROR(INDEX(Clients!$G$2:$G$1020,MATCH($E16,Clients!$A$2:$A$1020,0)),"")</f>
        <v/>
      </c>
      <c r="U16" s="67">
        <f>IFERROR(INDEX(Clients!$I$2:$I$1020,MATCH($E16,Clients!$A$2:$A$1020,0)),"")</f>
        <v/>
      </c>
      <c r="V16" s="69">
        <f>1</f>
        <v/>
      </c>
      <c r="W16" s="69">
        <f>IF($N16="Accepté",1,0)</f>
        <v/>
      </c>
      <c r="X16" s="68">
        <f>$M16*$W16</f>
        <v/>
      </c>
      <c r="Y16" s="68">
        <f>IF($N16="En cours",0,$M16)</f>
        <v/>
      </c>
      <c r="Z16" s="69">
        <f>IF($P16="",0,1)</f>
        <v/>
      </c>
      <c r="AA16" s="70">
        <f>IF($P16="",0,$P16)</f>
        <v/>
      </c>
      <c r="AB16" s="69">
        <f>IF(AND($P16&lt;&gt;"",$P16&lt;=Paramètres!$C$14),1,0)</f>
        <v/>
      </c>
      <c r="AC16" s="67">
        <f>IF($P16="","Jamais relancé",IF($P16&lt;=3,"0-3 j",IF($P16&lt;=7,"4-7 j",IF($P16&lt;=15,"8-15 j","Plus de 15 j"))))</f>
        <v/>
      </c>
      <c r="AD16" s="67">
        <f>IF($M16&lt;=1000,"Moins de 1 k€",IF($M16&lt;=5000,"1 à 5 k€",IF($M16&lt;=15000,"5 à 15 k€","Plus de 15 k€")))</f>
        <v/>
      </c>
    </row>
    <row r="17">
      <c r="A17" s="65" t="inlineStr">
        <is>
          <t>DEV-00016</t>
        </is>
      </c>
      <c r="B17" s="66" t="n">
        <v>44754</v>
      </c>
      <c r="C17" s="65" t="inlineStr">
        <is>
          <t>2022-07</t>
        </is>
      </c>
      <c r="D17" s="65" t="inlineStr">
        <is>
          <t>2022-2023</t>
        </is>
      </c>
      <c r="E17" s="65" t="inlineStr">
        <is>
          <t>CLI-0049</t>
        </is>
      </c>
      <c r="F17" s="65" t="inlineStr">
        <is>
          <t>Particulier</t>
        </is>
      </c>
      <c r="G17" s="65" t="inlineStr">
        <is>
          <t>Bordeaux</t>
        </is>
      </c>
      <c r="H17" s="65" t="inlineStr">
        <is>
          <t>Karim Belkacem</t>
        </is>
      </c>
      <c r="I17" s="65" t="inlineStr">
        <is>
          <t>Chauffage</t>
        </is>
      </c>
      <c r="J17" s="65" t="inlineStr">
        <is>
          <t>CH-005</t>
        </is>
      </c>
      <c r="K17" s="65" t="inlineStr">
        <is>
          <t>Désembouage circuit chauffage</t>
        </is>
      </c>
      <c r="L17" s="67" t="n">
        <v>1</v>
      </c>
      <c r="M17" s="68" t="n">
        <v>730.54</v>
      </c>
      <c r="N17" s="65" t="inlineStr">
        <is>
          <t>Sans réponse</t>
        </is>
      </c>
      <c r="O17" s="66" t="n">
        <v>44774</v>
      </c>
      <c r="P17" s="67" t="n">
        <v>6</v>
      </c>
      <c r="Q17" s="67" t="n">
        <v>1</v>
      </c>
      <c r="R17" s="67">
        <f>$I17</f>
        <v/>
      </c>
      <c r="S17" s="67">
        <f>$K17</f>
        <v/>
      </c>
      <c r="T17" s="67">
        <f>IFERROR(INDEX(Clients!$G$2:$G$1020,MATCH($E17,Clients!$A$2:$A$1020,0)),"")</f>
        <v/>
      </c>
      <c r="U17" s="67">
        <f>IFERROR(INDEX(Clients!$I$2:$I$1020,MATCH($E17,Clients!$A$2:$A$1020,0)),"")</f>
        <v/>
      </c>
      <c r="V17" s="69">
        <f>1</f>
        <v/>
      </c>
      <c r="W17" s="69">
        <f>IF($N17="Accepté",1,0)</f>
        <v/>
      </c>
      <c r="X17" s="68">
        <f>$M17*$W17</f>
        <v/>
      </c>
      <c r="Y17" s="68">
        <f>IF($N17="En cours",0,$M17)</f>
        <v/>
      </c>
      <c r="Z17" s="69">
        <f>IF($P17="",0,1)</f>
        <v/>
      </c>
      <c r="AA17" s="70">
        <f>IF($P17="",0,$P17)</f>
        <v/>
      </c>
      <c r="AB17" s="69">
        <f>IF(AND($P17&lt;&gt;"",$P17&lt;=Paramètres!$C$14),1,0)</f>
        <v/>
      </c>
      <c r="AC17" s="67">
        <f>IF($P17="","Jamais relancé",IF($P17&lt;=3,"0-3 j",IF($P17&lt;=7,"4-7 j",IF($P17&lt;=15,"8-15 j","Plus de 15 j"))))</f>
        <v/>
      </c>
      <c r="AD17" s="67">
        <f>IF($M17&lt;=1000,"Moins de 1 k€",IF($M17&lt;=5000,"1 à 5 k€",IF($M17&lt;=15000,"5 à 15 k€","Plus de 15 k€")))</f>
        <v/>
      </c>
    </row>
    <row r="18">
      <c r="A18" s="65" t="inlineStr">
        <is>
          <t>DEV-00017</t>
        </is>
      </c>
      <c r="B18" s="66" t="n">
        <v>44754</v>
      </c>
      <c r="C18" s="65" t="inlineStr">
        <is>
          <t>2022-07</t>
        </is>
      </c>
      <c r="D18" s="65" t="inlineStr">
        <is>
          <t>2022-2023</t>
        </is>
      </c>
      <c r="E18" s="65" t="inlineStr">
        <is>
          <t>CLI-0083</t>
        </is>
      </c>
      <c r="F18" s="65" t="inlineStr">
        <is>
          <t>Collectivité</t>
        </is>
      </c>
      <c r="G18" s="65" t="inlineStr">
        <is>
          <t>Toulouse</t>
        </is>
      </c>
      <c r="H18" s="65" t="inlineStr">
        <is>
          <t>Julien Fabre</t>
        </is>
      </c>
      <c r="I18" s="65" t="inlineStr">
        <is>
          <t>Salle de bain</t>
        </is>
      </c>
      <c r="J18" s="65" t="inlineStr">
        <is>
          <t>SB-001</t>
        </is>
      </c>
      <c r="K18" s="65" t="inlineStr">
        <is>
          <t>Rénovation salle de bain complète</t>
        </is>
      </c>
      <c r="L18" s="67" t="n">
        <v>1</v>
      </c>
      <c r="M18" s="68" t="n">
        <v>25587.26</v>
      </c>
      <c r="N18" s="65" t="inlineStr">
        <is>
          <t>Sans réponse</t>
        </is>
      </c>
      <c r="O18" s="66" t="n">
        <v>44770</v>
      </c>
      <c r="P18" s="67" t="n">
        <v>10</v>
      </c>
      <c r="Q18" s="67" t="n">
        <v>1</v>
      </c>
      <c r="R18" s="67">
        <f>$I18</f>
        <v/>
      </c>
      <c r="S18" s="67">
        <f>$K18</f>
        <v/>
      </c>
      <c r="T18" s="67">
        <f>IFERROR(INDEX(Clients!$G$2:$G$1020,MATCH($E18,Clients!$A$2:$A$1020,0)),"")</f>
        <v/>
      </c>
      <c r="U18" s="67">
        <f>IFERROR(INDEX(Clients!$I$2:$I$1020,MATCH($E18,Clients!$A$2:$A$1020,0)),"")</f>
        <v/>
      </c>
      <c r="V18" s="69">
        <f>1</f>
        <v/>
      </c>
      <c r="W18" s="69">
        <f>IF($N18="Accepté",1,0)</f>
        <v/>
      </c>
      <c r="X18" s="68">
        <f>$M18*$W18</f>
        <v/>
      </c>
      <c r="Y18" s="68">
        <f>IF($N18="En cours",0,$M18)</f>
        <v/>
      </c>
      <c r="Z18" s="69">
        <f>IF($P18="",0,1)</f>
        <v/>
      </c>
      <c r="AA18" s="70">
        <f>IF($P18="",0,$P18)</f>
        <v/>
      </c>
      <c r="AB18" s="69">
        <f>IF(AND($P18&lt;&gt;"",$P18&lt;=Paramètres!$C$14),1,0)</f>
        <v/>
      </c>
      <c r="AC18" s="67">
        <f>IF($P18="","Jamais relancé",IF($P18&lt;=3,"0-3 j",IF($P18&lt;=7,"4-7 j",IF($P18&lt;=15,"8-15 j","Plus de 15 j"))))</f>
        <v/>
      </c>
      <c r="AD18" s="67">
        <f>IF($M18&lt;=1000,"Moins de 1 k€",IF($M18&lt;=5000,"1 à 5 k€",IF($M18&lt;=15000,"5 à 15 k€","Plus de 15 k€")))</f>
        <v/>
      </c>
    </row>
    <row r="19">
      <c r="A19" s="65" t="inlineStr">
        <is>
          <t>DEV-00018</t>
        </is>
      </c>
      <c r="B19" s="66" t="n">
        <v>44755</v>
      </c>
      <c r="C19" s="65" t="inlineStr">
        <is>
          <t>2022-07</t>
        </is>
      </c>
      <c r="D19" s="65" t="inlineStr">
        <is>
          <t>2022-2023</t>
        </is>
      </c>
      <c r="E19" s="65" t="inlineStr">
        <is>
          <t>CLI-0079</t>
        </is>
      </c>
      <c r="F19" s="65" t="inlineStr">
        <is>
          <t>Particulier</t>
        </is>
      </c>
      <c r="G19" s="65" t="inlineStr">
        <is>
          <t>Bordeaux</t>
        </is>
      </c>
      <c r="H19" s="65" t="inlineStr">
        <is>
          <t>Karim Belkacem</t>
        </is>
      </c>
      <c r="I19" s="65" t="inlineStr">
        <is>
          <t>Électricité</t>
        </is>
      </c>
      <c r="J19" s="65" t="inlineStr">
        <is>
          <t>EL-004</t>
        </is>
      </c>
      <c r="K19" s="65" t="inlineStr">
        <is>
          <t>Éclairage LED locaux professionnels</t>
        </is>
      </c>
      <c r="L19" s="67" t="n">
        <v>1</v>
      </c>
      <c r="M19" s="68" t="n">
        <v>3374.26</v>
      </c>
      <c r="N19" s="65" t="inlineStr">
        <is>
          <t>Refusé</t>
        </is>
      </c>
      <c r="O19" s="66" t="n">
        <v>44777</v>
      </c>
      <c r="P19" s="67" t="n">
        <v>7</v>
      </c>
      <c r="Q19" s="67" t="n">
        <v>2</v>
      </c>
      <c r="R19" s="67">
        <f>$I19</f>
        <v/>
      </c>
      <c r="S19" s="67">
        <f>$K19</f>
        <v/>
      </c>
      <c r="T19" s="67">
        <f>IFERROR(INDEX(Clients!$G$2:$G$1020,MATCH($E19,Clients!$A$2:$A$1020,0)),"")</f>
        <v/>
      </c>
      <c r="U19" s="67">
        <f>IFERROR(INDEX(Clients!$I$2:$I$1020,MATCH($E19,Clients!$A$2:$A$1020,0)),"")</f>
        <v/>
      </c>
      <c r="V19" s="69">
        <f>1</f>
        <v/>
      </c>
      <c r="W19" s="69">
        <f>IF($N19="Accepté",1,0)</f>
        <v/>
      </c>
      <c r="X19" s="68">
        <f>$M19*$W19</f>
        <v/>
      </c>
      <c r="Y19" s="68">
        <f>IF($N19="En cours",0,$M19)</f>
        <v/>
      </c>
      <c r="Z19" s="69">
        <f>IF($P19="",0,1)</f>
        <v/>
      </c>
      <c r="AA19" s="70">
        <f>IF($P19="",0,$P19)</f>
        <v/>
      </c>
      <c r="AB19" s="69">
        <f>IF(AND($P19&lt;&gt;"",$P19&lt;=Paramètres!$C$14),1,0)</f>
        <v/>
      </c>
      <c r="AC19" s="67">
        <f>IF($P19="","Jamais relancé",IF($P19&lt;=3,"0-3 j",IF($P19&lt;=7,"4-7 j",IF($P19&lt;=15,"8-15 j","Plus de 15 j"))))</f>
        <v/>
      </c>
      <c r="AD19" s="67">
        <f>IF($M19&lt;=1000,"Moins de 1 k€",IF($M19&lt;=5000,"1 à 5 k€",IF($M19&lt;=15000,"5 à 15 k€","Plus de 15 k€")))</f>
        <v/>
      </c>
    </row>
    <row r="20">
      <c r="A20" s="65" t="inlineStr">
        <is>
          <t>DEV-00019</t>
        </is>
      </c>
      <c r="B20" s="66" t="n">
        <v>44755</v>
      </c>
      <c r="C20" s="65" t="inlineStr">
        <is>
          <t>2022-07</t>
        </is>
      </c>
      <c r="D20" s="65" t="inlineStr">
        <is>
          <t>2022-2023</t>
        </is>
      </c>
      <c r="E20" s="65" t="inlineStr">
        <is>
          <t>CLI-0168</t>
        </is>
      </c>
      <c r="F20" s="65" t="inlineStr">
        <is>
          <t>Particulier</t>
        </is>
      </c>
      <c r="G20" s="65" t="inlineStr">
        <is>
          <t>Bordeaux</t>
        </is>
      </c>
      <c r="H20" s="65" t="inlineStr">
        <is>
          <t>Karim Belkacem</t>
        </is>
      </c>
      <c r="I20" s="65" t="inlineStr">
        <is>
          <t>Plomberie</t>
        </is>
      </c>
      <c r="J20" s="65" t="inlineStr">
        <is>
          <t>PR-004</t>
        </is>
      </c>
      <c r="K20" s="65" t="inlineStr">
        <is>
          <t>Remplacement colonne d'évacuation</t>
        </is>
      </c>
      <c r="L20" s="67" t="n">
        <v>1</v>
      </c>
      <c r="M20" s="68" t="n">
        <v>5021.61</v>
      </c>
      <c r="N20" s="65" t="inlineStr">
        <is>
          <t>Sans réponse</t>
        </is>
      </c>
      <c r="O20" s="66" t="n">
        <v>44772</v>
      </c>
      <c r="P20" s="67" t="n"/>
      <c r="Q20" s="67" t="n">
        <v>0</v>
      </c>
      <c r="R20" s="67">
        <f>$I20</f>
        <v/>
      </c>
      <c r="S20" s="67">
        <f>$K20</f>
        <v/>
      </c>
      <c r="T20" s="67">
        <f>IFERROR(INDEX(Clients!$G$2:$G$1020,MATCH($E20,Clients!$A$2:$A$1020,0)),"")</f>
        <v/>
      </c>
      <c r="U20" s="67">
        <f>IFERROR(INDEX(Clients!$I$2:$I$1020,MATCH($E20,Clients!$A$2:$A$1020,0)),"")</f>
        <v/>
      </c>
      <c r="V20" s="69">
        <f>1</f>
        <v/>
      </c>
      <c r="W20" s="69">
        <f>IF($N20="Accepté",1,0)</f>
        <v/>
      </c>
      <c r="X20" s="68">
        <f>$M20*$W20</f>
        <v/>
      </c>
      <c r="Y20" s="68">
        <f>IF($N20="En cours",0,$M20)</f>
        <v/>
      </c>
      <c r="Z20" s="69">
        <f>IF($P20="",0,1)</f>
        <v/>
      </c>
      <c r="AA20" s="70">
        <f>IF($P20="",0,$P20)</f>
        <v/>
      </c>
      <c r="AB20" s="69">
        <f>IF(AND($P20&lt;&gt;"",$P20&lt;=Paramètres!$C$14),1,0)</f>
        <v/>
      </c>
      <c r="AC20" s="67">
        <f>IF($P20="","Jamais relancé",IF($P20&lt;=3,"0-3 j",IF($P20&lt;=7,"4-7 j",IF($P20&lt;=15,"8-15 j","Plus de 15 j"))))</f>
        <v/>
      </c>
      <c r="AD20" s="67">
        <f>IF($M20&lt;=1000,"Moins de 1 k€",IF($M20&lt;=5000,"1 à 5 k€",IF($M20&lt;=15000,"5 à 15 k€","Plus de 15 k€")))</f>
        <v/>
      </c>
    </row>
    <row r="21">
      <c r="A21" s="65" t="inlineStr">
        <is>
          <t>DEV-00020</t>
        </is>
      </c>
      <c r="B21" s="66" t="n">
        <v>44757</v>
      </c>
      <c r="C21" s="65" t="inlineStr">
        <is>
          <t>2022-07</t>
        </is>
      </c>
      <c r="D21" s="65" t="inlineStr">
        <is>
          <t>2022-2023</t>
        </is>
      </c>
      <c r="E21" s="65" t="inlineStr">
        <is>
          <t>CLI-0133</t>
        </is>
      </c>
      <c r="F21" s="65" t="inlineStr">
        <is>
          <t>Syndic</t>
        </is>
      </c>
      <c r="G21" s="65" t="inlineStr">
        <is>
          <t>Bordeaux</t>
        </is>
      </c>
      <c r="H21" s="65" t="inlineStr">
        <is>
          <t>Sophie Marchand</t>
        </is>
      </c>
      <c r="I21" s="65" t="inlineStr">
        <is>
          <t>Dépannage</t>
        </is>
      </c>
      <c r="J21" s="65" t="inlineStr">
        <is>
          <t>DP-002</t>
        </is>
      </c>
      <c r="K21" s="65" t="inlineStr">
        <is>
          <t>Débouchage canalisation</t>
        </is>
      </c>
      <c r="L21" s="67" t="n">
        <v>1</v>
      </c>
      <c r="M21" s="68" t="n">
        <v>737.3099999999999</v>
      </c>
      <c r="N21" s="65" t="inlineStr">
        <is>
          <t>Refusé</t>
        </is>
      </c>
      <c r="O21" s="66" t="n">
        <v>44790</v>
      </c>
      <c r="P21" s="67" t="n">
        <v>8</v>
      </c>
      <c r="Q21" s="67" t="n">
        <v>2</v>
      </c>
      <c r="R21" s="67">
        <f>$I21</f>
        <v/>
      </c>
      <c r="S21" s="67">
        <f>$K21</f>
        <v/>
      </c>
      <c r="T21" s="67">
        <f>IFERROR(INDEX(Clients!$G$2:$G$1020,MATCH($E21,Clients!$A$2:$A$1020,0)),"")</f>
        <v/>
      </c>
      <c r="U21" s="67">
        <f>IFERROR(INDEX(Clients!$I$2:$I$1020,MATCH($E21,Clients!$A$2:$A$1020,0)),"")</f>
        <v/>
      </c>
      <c r="V21" s="69">
        <f>1</f>
        <v/>
      </c>
      <c r="W21" s="69">
        <f>IF($N21="Accepté",1,0)</f>
        <v/>
      </c>
      <c r="X21" s="68">
        <f>$M21*$W21</f>
        <v/>
      </c>
      <c r="Y21" s="68">
        <f>IF($N21="En cours",0,$M21)</f>
        <v/>
      </c>
      <c r="Z21" s="69">
        <f>IF($P21="",0,1)</f>
        <v/>
      </c>
      <c r="AA21" s="70">
        <f>IF($P21="",0,$P21)</f>
        <v/>
      </c>
      <c r="AB21" s="69">
        <f>IF(AND($P21&lt;&gt;"",$P21&lt;=Paramètres!$C$14),1,0)</f>
        <v/>
      </c>
      <c r="AC21" s="67">
        <f>IF($P21="","Jamais relancé",IF($P21&lt;=3,"0-3 j",IF($P21&lt;=7,"4-7 j",IF($P21&lt;=15,"8-15 j","Plus de 15 j"))))</f>
        <v/>
      </c>
      <c r="AD21" s="67">
        <f>IF($M21&lt;=1000,"Moins de 1 k€",IF($M21&lt;=5000,"1 à 5 k€",IF($M21&lt;=15000,"5 à 15 k€","Plus de 15 k€")))</f>
        <v/>
      </c>
    </row>
    <row r="22">
      <c r="A22" s="65" t="inlineStr">
        <is>
          <t>DEV-00021</t>
        </is>
      </c>
      <c r="B22" s="66" t="n">
        <v>44757</v>
      </c>
      <c r="C22" s="65" t="inlineStr">
        <is>
          <t>2022-07</t>
        </is>
      </c>
      <c r="D22" s="65" t="inlineStr">
        <is>
          <t>2022-2023</t>
        </is>
      </c>
      <c r="E22" s="65" t="inlineStr">
        <is>
          <t>CLI-0056</t>
        </is>
      </c>
      <c r="F22" s="65" t="inlineStr">
        <is>
          <t>Particulier</t>
        </is>
      </c>
      <c r="G22" s="65" t="inlineStr">
        <is>
          <t>Bordeaux</t>
        </is>
      </c>
      <c r="H22" s="65" t="inlineStr">
        <is>
          <t>Sophie Marchand</t>
        </is>
      </c>
      <c r="I22" s="65" t="inlineStr">
        <is>
          <t>Plomberie</t>
        </is>
      </c>
      <c r="J22" s="65" t="inlineStr">
        <is>
          <t>PR-002</t>
        </is>
      </c>
      <c r="K22" s="65" t="inlineStr">
        <is>
          <t>Recherche de fuite + réparation</t>
        </is>
      </c>
      <c r="L22" s="67" t="n">
        <v>1</v>
      </c>
      <c r="M22" s="68" t="n">
        <v>491.43</v>
      </c>
      <c r="N22" s="65" t="inlineStr">
        <is>
          <t>Sans réponse</t>
        </is>
      </c>
      <c r="O22" s="66" t="n">
        <v>44765</v>
      </c>
      <c r="P22" s="67" t="n">
        <v>9</v>
      </c>
      <c r="Q22" s="67" t="n">
        <v>0</v>
      </c>
      <c r="R22" s="67">
        <f>$I22</f>
        <v/>
      </c>
      <c r="S22" s="67">
        <f>$K22</f>
        <v/>
      </c>
      <c r="T22" s="67">
        <f>IFERROR(INDEX(Clients!$G$2:$G$1020,MATCH($E22,Clients!$A$2:$A$1020,0)),"")</f>
        <v/>
      </c>
      <c r="U22" s="67">
        <f>IFERROR(INDEX(Clients!$I$2:$I$1020,MATCH($E22,Clients!$A$2:$A$1020,0)),"")</f>
        <v/>
      </c>
      <c r="V22" s="69">
        <f>1</f>
        <v/>
      </c>
      <c r="W22" s="69">
        <f>IF($N22="Accepté",1,0)</f>
        <v/>
      </c>
      <c r="X22" s="68">
        <f>$M22*$W22</f>
        <v/>
      </c>
      <c r="Y22" s="68">
        <f>IF($N22="En cours",0,$M22)</f>
        <v/>
      </c>
      <c r="Z22" s="69">
        <f>IF($P22="",0,1)</f>
        <v/>
      </c>
      <c r="AA22" s="70">
        <f>IF($P22="",0,$P22)</f>
        <v/>
      </c>
      <c r="AB22" s="69">
        <f>IF(AND($P22&lt;&gt;"",$P22&lt;=Paramètres!$C$14),1,0)</f>
        <v/>
      </c>
      <c r="AC22" s="67">
        <f>IF($P22="","Jamais relancé",IF($P22&lt;=3,"0-3 j",IF($P22&lt;=7,"4-7 j",IF($P22&lt;=15,"8-15 j","Plus de 15 j"))))</f>
        <v/>
      </c>
      <c r="AD22" s="67">
        <f>IF($M22&lt;=1000,"Moins de 1 k€",IF($M22&lt;=5000,"1 à 5 k€",IF($M22&lt;=15000,"5 à 15 k€","Plus de 15 k€")))</f>
        <v/>
      </c>
    </row>
    <row r="23">
      <c r="A23" s="65" t="inlineStr">
        <is>
          <t>DEV-00022</t>
        </is>
      </c>
      <c r="B23" s="66" t="n">
        <v>44757</v>
      </c>
      <c r="C23" s="65" t="inlineStr">
        <is>
          <t>2022-07</t>
        </is>
      </c>
      <c r="D23" s="65" t="inlineStr">
        <is>
          <t>2022-2023</t>
        </is>
      </c>
      <c r="E23" s="65" t="inlineStr">
        <is>
          <t>CLI-0014</t>
        </is>
      </c>
      <c r="F23" s="65" t="inlineStr">
        <is>
          <t>Particulier</t>
        </is>
      </c>
      <c r="G23" s="65" t="inlineStr">
        <is>
          <t>Bordeaux</t>
        </is>
      </c>
      <c r="H23" s="65" t="inlineStr">
        <is>
          <t>Karim Belkacem</t>
        </is>
      </c>
      <c r="I23" s="65" t="inlineStr">
        <is>
          <t>Plomberie</t>
        </is>
      </c>
      <c r="J23" s="65" t="inlineStr">
        <is>
          <t>PR-003</t>
        </is>
      </c>
      <c r="K23" s="65" t="inlineStr">
        <is>
          <t>Réfection réseau eau appartement</t>
        </is>
      </c>
      <c r="L23" s="67" t="n">
        <v>1</v>
      </c>
      <c r="M23" s="68" t="n">
        <v>3207.71</v>
      </c>
      <c r="N23" s="65" t="inlineStr">
        <is>
          <t>Sans réponse</t>
        </is>
      </c>
      <c r="O23" s="66" t="n">
        <v>44769</v>
      </c>
      <c r="P23" s="67" t="n">
        <v>4</v>
      </c>
      <c r="Q23" s="67" t="n">
        <v>2</v>
      </c>
      <c r="R23" s="67">
        <f>$I23</f>
        <v/>
      </c>
      <c r="S23" s="67">
        <f>$K23</f>
        <v/>
      </c>
      <c r="T23" s="67">
        <f>IFERROR(INDEX(Clients!$G$2:$G$1020,MATCH($E23,Clients!$A$2:$A$1020,0)),"")</f>
        <v/>
      </c>
      <c r="U23" s="67">
        <f>IFERROR(INDEX(Clients!$I$2:$I$1020,MATCH($E23,Clients!$A$2:$A$1020,0)),"")</f>
        <v/>
      </c>
      <c r="V23" s="69">
        <f>1</f>
        <v/>
      </c>
      <c r="W23" s="69">
        <f>IF($N23="Accepté",1,0)</f>
        <v/>
      </c>
      <c r="X23" s="68">
        <f>$M23*$W23</f>
        <v/>
      </c>
      <c r="Y23" s="68">
        <f>IF($N23="En cours",0,$M23)</f>
        <v/>
      </c>
      <c r="Z23" s="69">
        <f>IF($P23="",0,1)</f>
        <v/>
      </c>
      <c r="AA23" s="70">
        <f>IF($P23="",0,$P23)</f>
        <v/>
      </c>
      <c r="AB23" s="69">
        <f>IF(AND($P23&lt;&gt;"",$P23&lt;=Paramètres!$C$14),1,0)</f>
        <v/>
      </c>
      <c r="AC23" s="67">
        <f>IF($P23="","Jamais relancé",IF($P23&lt;=3,"0-3 j",IF($P23&lt;=7,"4-7 j",IF($P23&lt;=15,"8-15 j","Plus de 15 j"))))</f>
        <v/>
      </c>
      <c r="AD23" s="67">
        <f>IF($M23&lt;=1000,"Moins de 1 k€",IF($M23&lt;=5000,"1 à 5 k€",IF($M23&lt;=15000,"5 à 15 k€","Plus de 15 k€")))</f>
        <v/>
      </c>
    </row>
    <row r="24">
      <c r="A24" s="65" t="inlineStr">
        <is>
          <t>DEV-00023</t>
        </is>
      </c>
      <c r="B24" s="66" t="n">
        <v>44760</v>
      </c>
      <c r="C24" s="65" t="inlineStr">
        <is>
          <t>2022-07</t>
        </is>
      </c>
      <c r="D24" s="65" t="inlineStr">
        <is>
          <t>2022-2023</t>
        </is>
      </c>
      <c r="E24" s="65" t="inlineStr">
        <is>
          <t>CLI-0061</t>
        </is>
      </c>
      <c r="F24" s="65" t="inlineStr">
        <is>
          <t>Professionnel</t>
        </is>
      </c>
      <c r="G24" s="65" t="inlineStr">
        <is>
          <t>Toulouse</t>
        </is>
      </c>
      <c r="H24" s="65" t="inlineStr">
        <is>
          <t>Julien Fabre</t>
        </is>
      </c>
      <c r="I24" s="65" t="inlineStr">
        <is>
          <t>Électricité</t>
        </is>
      </c>
      <c r="J24" s="65" t="inlineStr">
        <is>
          <t>EL-002</t>
        </is>
      </c>
      <c r="K24" s="65" t="inlineStr">
        <is>
          <t>Installation borne de recharge VE</t>
        </is>
      </c>
      <c r="L24" s="67" t="n">
        <v>1</v>
      </c>
      <c r="M24" s="68" t="n">
        <v>2265.82</v>
      </c>
      <c r="N24" s="65" t="inlineStr">
        <is>
          <t>Sans réponse</t>
        </is>
      </c>
      <c r="O24" s="66" t="n">
        <v>44798</v>
      </c>
      <c r="P24" s="67" t="n">
        <v>3</v>
      </c>
      <c r="Q24" s="67" t="n">
        <v>3</v>
      </c>
      <c r="R24" s="67">
        <f>$I24</f>
        <v/>
      </c>
      <c r="S24" s="67">
        <f>$K24</f>
        <v/>
      </c>
      <c r="T24" s="67">
        <f>IFERROR(INDEX(Clients!$G$2:$G$1020,MATCH($E24,Clients!$A$2:$A$1020,0)),"")</f>
        <v/>
      </c>
      <c r="U24" s="67">
        <f>IFERROR(INDEX(Clients!$I$2:$I$1020,MATCH($E24,Clients!$A$2:$A$1020,0)),"")</f>
        <v/>
      </c>
      <c r="V24" s="69">
        <f>1</f>
        <v/>
      </c>
      <c r="W24" s="69">
        <f>IF($N24="Accepté",1,0)</f>
        <v/>
      </c>
      <c r="X24" s="68">
        <f>$M24*$W24</f>
        <v/>
      </c>
      <c r="Y24" s="68">
        <f>IF($N24="En cours",0,$M24)</f>
        <v/>
      </c>
      <c r="Z24" s="69">
        <f>IF($P24="",0,1)</f>
        <v/>
      </c>
      <c r="AA24" s="70">
        <f>IF($P24="",0,$P24)</f>
        <v/>
      </c>
      <c r="AB24" s="69">
        <f>IF(AND($P24&lt;&gt;"",$P24&lt;=Paramètres!$C$14),1,0)</f>
        <v/>
      </c>
      <c r="AC24" s="67">
        <f>IF($P24="","Jamais relancé",IF($P24&lt;=3,"0-3 j",IF($P24&lt;=7,"4-7 j",IF($P24&lt;=15,"8-15 j","Plus de 15 j"))))</f>
        <v/>
      </c>
      <c r="AD24" s="67">
        <f>IF($M24&lt;=1000,"Moins de 1 k€",IF($M24&lt;=5000,"1 à 5 k€",IF($M24&lt;=15000,"5 à 15 k€","Plus de 15 k€")))</f>
        <v/>
      </c>
    </row>
    <row r="25">
      <c r="A25" s="65" t="inlineStr">
        <is>
          <t>DEV-00024</t>
        </is>
      </c>
      <c r="B25" s="66" t="n">
        <v>44762</v>
      </c>
      <c r="C25" s="65" t="inlineStr">
        <is>
          <t>2022-07</t>
        </is>
      </c>
      <c r="D25" s="65" t="inlineStr">
        <is>
          <t>2022-2023</t>
        </is>
      </c>
      <c r="E25" s="65" t="inlineStr">
        <is>
          <t>CLI-0026</t>
        </is>
      </c>
      <c r="F25" s="65" t="inlineStr">
        <is>
          <t>Particulier</t>
        </is>
      </c>
      <c r="G25" s="65" t="inlineStr">
        <is>
          <t>Bordeaux</t>
        </is>
      </c>
      <c r="H25" s="65" t="inlineStr">
        <is>
          <t>Sophie Marchand</t>
        </is>
      </c>
      <c r="I25" s="65" t="inlineStr">
        <is>
          <t>Salle de bain</t>
        </is>
      </c>
      <c r="J25" s="65" t="inlineStr">
        <is>
          <t>SB-001</t>
        </is>
      </c>
      <c r="K25" s="65" t="inlineStr">
        <is>
          <t>Rénovation salle de bain complète</t>
        </is>
      </c>
      <c r="L25" s="67" t="n">
        <v>1</v>
      </c>
      <c r="M25" s="68" t="n">
        <v>10132.95</v>
      </c>
      <c r="N25" s="65" t="inlineStr">
        <is>
          <t>Sans réponse</t>
        </is>
      </c>
      <c r="O25" s="66" t="n">
        <v>44806</v>
      </c>
      <c r="P25" s="67" t="n">
        <v>12</v>
      </c>
      <c r="Q25" s="67" t="n">
        <v>1</v>
      </c>
      <c r="R25" s="67">
        <f>$I25</f>
        <v/>
      </c>
      <c r="S25" s="67">
        <f>$K25</f>
        <v/>
      </c>
      <c r="T25" s="67">
        <f>IFERROR(INDEX(Clients!$G$2:$G$1020,MATCH($E25,Clients!$A$2:$A$1020,0)),"")</f>
        <v/>
      </c>
      <c r="U25" s="67">
        <f>IFERROR(INDEX(Clients!$I$2:$I$1020,MATCH($E25,Clients!$A$2:$A$1020,0)),"")</f>
        <v/>
      </c>
      <c r="V25" s="69">
        <f>1</f>
        <v/>
      </c>
      <c r="W25" s="69">
        <f>IF($N25="Accepté",1,0)</f>
        <v/>
      </c>
      <c r="X25" s="68">
        <f>$M25*$W25</f>
        <v/>
      </c>
      <c r="Y25" s="68">
        <f>IF($N25="En cours",0,$M25)</f>
        <v/>
      </c>
      <c r="Z25" s="69">
        <f>IF($P25="",0,1)</f>
        <v/>
      </c>
      <c r="AA25" s="70">
        <f>IF($P25="",0,$P25)</f>
        <v/>
      </c>
      <c r="AB25" s="69">
        <f>IF(AND($P25&lt;&gt;"",$P25&lt;=Paramètres!$C$14),1,0)</f>
        <v/>
      </c>
      <c r="AC25" s="67">
        <f>IF($P25="","Jamais relancé",IF($P25&lt;=3,"0-3 j",IF($P25&lt;=7,"4-7 j",IF($P25&lt;=15,"8-15 j","Plus de 15 j"))))</f>
        <v/>
      </c>
      <c r="AD25" s="67">
        <f>IF($M25&lt;=1000,"Moins de 1 k€",IF($M25&lt;=5000,"1 à 5 k€",IF($M25&lt;=15000,"5 à 15 k€","Plus de 15 k€")))</f>
        <v/>
      </c>
    </row>
    <row r="26">
      <c r="A26" s="65" t="inlineStr">
        <is>
          <t>DEV-00025</t>
        </is>
      </c>
      <c r="B26" s="66" t="n">
        <v>44763</v>
      </c>
      <c r="C26" s="65" t="inlineStr">
        <is>
          <t>2022-07</t>
        </is>
      </c>
      <c r="D26" s="65" t="inlineStr">
        <is>
          <t>2022-2023</t>
        </is>
      </c>
      <c r="E26" s="65" t="inlineStr">
        <is>
          <t>CLI-0002</t>
        </is>
      </c>
      <c r="F26" s="65" t="inlineStr">
        <is>
          <t>Particulier</t>
        </is>
      </c>
      <c r="G26" s="65" t="inlineStr">
        <is>
          <t>Bordeaux</t>
        </is>
      </c>
      <c r="H26" s="65" t="inlineStr">
        <is>
          <t>Sophie Marchand</t>
        </is>
      </c>
      <c r="I26" s="65" t="inlineStr">
        <is>
          <t>Dépannage</t>
        </is>
      </c>
      <c r="J26" s="65" t="inlineStr">
        <is>
          <t>DP-003</t>
        </is>
      </c>
      <c r="K26" s="65" t="inlineStr">
        <is>
          <t>Dépannage électrique urgence</t>
        </is>
      </c>
      <c r="L26" s="67" t="n">
        <v>1</v>
      </c>
      <c r="M26" s="68" t="n">
        <v>311.16</v>
      </c>
      <c r="N26" s="65" t="inlineStr">
        <is>
          <t>Sans réponse</t>
        </is>
      </c>
      <c r="O26" s="66" t="n">
        <v>44787</v>
      </c>
      <c r="P26" s="67" t="n"/>
      <c r="Q26" s="67" t="n">
        <v>0</v>
      </c>
      <c r="R26" s="67">
        <f>$I26</f>
        <v/>
      </c>
      <c r="S26" s="67">
        <f>$K26</f>
        <v/>
      </c>
      <c r="T26" s="67">
        <f>IFERROR(INDEX(Clients!$G$2:$G$1020,MATCH($E26,Clients!$A$2:$A$1020,0)),"")</f>
        <v/>
      </c>
      <c r="U26" s="67">
        <f>IFERROR(INDEX(Clients!$I$2:$I$1020,MATCH($E26,Clients!$A$2:$A$1020,0)),"")</f>
        <v/>
      </c>
      <c r="V26" s="69">
        <f>1</f>
        <v/>
      </c>
      <c r="W26" s="69">
        <f>IF($N26="Accepté",1,0)</f>
        <v/>
      </c>
      <c r="X26" s="68">
        <f>$M26*$W26</f>
        <v/>
      </c>
      <c r="Y26" s="68">
        <f>IF($N26="En cours",0,$M26)</f>
        <v/>
      </c>
      <c r="Z26" s="69">
        <f>IF($P26="",0,1)</f>
        <v/>
      </c>
      <c r="AA26" s="70">
        <f>IF($P26="",0,$P26)</f>
        <v/>
      </c>
      <c r="AB26" s="69">
        <f>IF(AND($P26&lt;&gt;"",$P26&lt;=Paramètres!$C$14),1,0)</f>
        <v/>
      </c>
      <c r="AC26" s="67">
        <f>IF($P26="","Jamais relancé",IF($P26&lt;=3,"0-3 j",IF($P26&lt;=7,"4-7 j",IF($P26&lt;=15,"8-15 j","Plus de 15 j"))))</f>
        <v/>
      </c>
      <c r="AD26" s="67">
        <f>IF($M26&lt;=1000,"Moins de 1 k€",IF($M26&lt;=5000,"1 à 5 k€",IF($M26&lt;=15000,"5 à 15 k€","Plus de 15 k€")))</f>
        <v/>
      </c>
    </row>
    <row r="27">
      <c r="A27" s="65" t="inlineStr">
        <is>
          <t>DEV-00026</t>
        </is>
      </c>
      <c r="B27" s="66" t="n">
        <v>44763</v>
      </c>
      <c r="C27" s="65" t="inlineStr">
        <is>
          <t>2022-07</t>
        </is>
      </c>
      <c r="D27" s="65" t="inlineStr">
        <is>
          <t>2022-2023</t>
        </is>
      </c>
      <c r="E27" s="65" t="inlineStr">
        <is>
          <t>CLI-0156</t>
        </is>
      </c>
      <c r="F27" s="65" t="inlineStr">
        <is>
          <t>Particulier</t>
        </is>
      </c>
      <c r="G27" s="65" t="inlineStr">
        <is>
          <t>Bordeaux</t>
        </is>
      </c>
      <c r="H27" s="65" t="inlineStr">
        <is>
          <t>Karim Belkacem</t>
        </is>
      </c>
      <c r="I27" s="65" t="inlineStr">
        <is>
          <t>Plomberie</t>
        </is>
      </c>
      <c r="J27" s="65" t="inlineStr">
        <is>
          <t>PR-003</t>
        </is>
      </c>
      <c r="K27" s="65" t="inlineStr">
        <is>
          <t>Réfection réseau eau appartement</t>
        </is>
      </c>
      <c r="L27" s="67" t="n">
        <v>1</v>
      </c>
      <c r="M27" s="68" t="n">
        <v>3476.87</v>
      </c>
      <c r="N27" s="65" t="inlineStr">
        <is>
          <t>Accepté</t>
        </is>
      </c>
      <c r="O27" s="66" t="n">
        <v>44786</v>
      </c>
      <c r="P27" s="67" t="n">
        <v>1</v>
      </c>
      <c r="Q27" s="67" t="n">
        <v>1</v>
      </c>
      <c r="R27" s="67">
        <f>$I27</f>
        <v/>
      </c>
      <c r="S27" s="67">
        <f>$K27</f>
        <v/>
      </c>
      <c r="T27" s="67">
        <f>IFERROR(INDEX(Clients!$G$2:$G$1020,MATCH($E27,Clients!$A$2:$A$1020,0)),"")</f>
        <v/>
      </c>
      <c r="U27" s="67">
        <f>IFERROR(INDEX(Clients!$I$2:$I$1020,MATCH($E27,Clients!$A$2:$A$1020,0)),"")</f>
        <v/>
      </c>
      <c r="V27" s="69">
        <f>1</f>
        <v/>
      </c>
      <c r="W27" s="69">
        <f>IF($N27="Accepté",1,0)</f>
        <v/>
      </c>
      <c r="X27" s="68">
        <f>$M27*$W27</f>
        <v/>
      </c>
      <c r="Y27" s="68">
        <f>IF($N27="En cours",0,$M27)</f>
        <v/>
      </c>
      <c r="Z27" s="69">
        <f>IF($P27="",0,1)</f>
        <v/>
      </c>
      <c r="AA27" s="70">
        <f>IF($P27="",0,$P27)</f>
        <v/>
      </c>
      <c r="AB27" s="69">
        <f>IF(AND($P27&lt;&gt;"",$P27&lt;=Paramètres!$C$14),1,0)</f>
        <v/>
      </c>
      <c r="AC27" s="67">
        <f>IF($P27="","Jamais relancé",IF($P27&lt;=3,"0-3 j",IF($P27&lt;=7,"4-7 j",IF($P27&lt;=15,"8-15 j","Plus de 15 j"))))</f>
        <v/>
      </c>
      <c r="AD27" s="67">
        <f>IF($M27&lt;=1000,"Moins de 1 k€",IF($M27&lt;=5000,"1 à 5 k€",IF($M27&lt;=15000,"5 à 15 k€","Plus de 15 k€")))</f>
        <v/>
      </c>
    </row>
    <row r="28">
      <c r="A28" s="65" t="inlineStr">
        <is>
          <t>DEV-00027</t>
        </is>
      </c>
      <c r="B28" s="66" t="n">
        <v>44763</v>
      </c>
      <c r="C28" s="65" t="inlineStr">
        <is>
          <t>2022-07</t>
        </is>
      </c>
      <c r="D28" s="65" t="inlineStr">
        <is>
          <t>2022-2023</t>
        </is>
      </c>
      <c r="E28" s="65" t="inlineStr">
        <is>
          <t>CLI-0094</t>
        </is>
      </c>
      <c r="F28" s="65" t="inlineStr">
        <is>
          <t>Professionnel</t>
        </is>
      </c>
      <c r="G28" s="65" t="inlineStr">
        <is>
          <t>Toulouse</t>
        </is>
      </c>
      <c r="H28" s="65" t="inlineStr">
        <is>
          <t>Julien Fabre</t>
        </is>
      </c>
      <c r="I28" s="65" t="inlineStr">
        <is>
          <t>Électricité</t>
        </is>
      </c>
      <c r="J28" s="65" t="inlineStr">
        <is>
          <t>EL-003</t>
        </is>
      </c>
      <c r="K28" s="65" t="inlineStr">
        <is>
          <t>Rénovation électrique complète</t>
        </is>
      </c>
      <c r="L28" s="67" t="n">
        <v>1</v>
      </c>
      <c r="M28" s="68" t="n">
        <v>16995.08</v>
      </c>
      <c r="N28" s="65" t="inlineStr">
        <is>
          <t>Sans réponse</t>
        </is>
      </c>
      <c r="O28" s="66" t="n">
        <v>44787</v>
      </c>
      <c r="P28" s="67" t="n">
        <v>6</v>
      </c>
      <c r="Q28" s="67" t="n">
        <v>3</v>
      </c>
      <c r="R28" s="67">
        <f>$I28</f>
        <v/>
      </c>
      <c r="S28" s="67">
        <f>$K28</f>
        <v/>
      </c>
      <c r="T28" s="67">
        <f>IFERROR(INDEX(Clients!$G$2:$G$1020,MATCH($E28,Clients!$A$2:$A$1020,0)),"")</f>
        <v/>
      </c>
      <c r="U28" s="67">
        <f>IFERROR(INDEX(Clients!$I$2:$I$1020,MATCH($E28,Clients!$A$2:$A$1020,0)),"")</f>
        <v/>
      </c>
      <c r="V28" s="69">
        <f>1</f>
        <v/>
      </c>
      <c r="W28" s="69">
        <f>IF($N28="Accepté",1,0)</f>
        <v/>
      </c>
      <c r="X28" s="68">
        <f>$M28*$W28</f>
        <v/>
      </c>
      <c r="Y28" s="68">
        <f>IF($N28="En cours",0,$M28)</f>
        <v/>
      </c>
      <c r="Z28" s="69">
        <f>IF($P28="",0,1)</f>
        <v/>
      </c>
      <c r="AA28" s="70">
        <f>IF($P28="",0,$P28)</f>
        <v/>
      </c>
      <c r="AB28" s="69">
        <f>IF(AND($P28&lt;&gt;"",$P28&lt;=Paramètres!$C$14),1,0)</f>
        <v/>
      </c>
      <c r="AC28" s="67">
        <f>IF($P28="","Jamais relancé",IF($P28&lt;=3,"0-3 j",IF($P28&lt;=7,"4-7 j",IF($P28&lt;=15,"8-15 j","Plus de 15 j"))))</f>
        <v/>
      </c>
      <c r="AD28" s="67">
        <f>IF($M28&lt;=1000,"Moins de 1 k€",IF($M28&lt;=5000,"1 à 5 k€",IF($M28&lt;=15000,"5 à 15 k€","Plus de 15 k€")))</f>
        <v/>
      </c>
    </row>
    <row r="29">
      <c r="A29" s="65" t="inlineStr">
        <is>
          <t>DEV-00028</t>
        </is>
      </c>
      <c r="B29" s="66" t="n">
        <v>44763</v>
      </c>
      <c r="C29" s="65" t="inlineStr">
        <is>
          <t>2022-07</t>
        </is>
      </c>
      <c r="D29" s="65" t="inlineStr">
        <is>
          <t>2022-2023</t>
        </is>
      </c>
      <c r="E29" s="65" t="inlineStr">
        <is>
          <t>CLI-0005</t>
        </is>
      </c>
      <c r="F29" s="65" t="inlineStr">
        <is>
          <t>Particulier</t>
        </is>
      </c>
      <c r="G29" s="65" t="inlineStr">
        <is>
          <t>Bordeaux</t>
        </is>
      </c>
      <c r="H29" s="65" t="inlineStr">
        <is>
          <t>Sophie Marchand</t>
        </is>
      </c>
      <c r="I29" s="65" t="inlineStr">
        <is>
          <t>Dépannage</t>
        </is>
      </c>
      <c r="J29" s="65" t="inlineStr">
        <is>
          <t>DP-001</t>
        </is>
      </c>
      <c r="K29" s="65" t="inlineStr">
        <is>
          <t>Dépannage plomberie urgence</t>
        </is>
      </c>
      <c r="L29" s="67" t="n">
        <v>1</v>
      </c>
      <c r="M29" s="68" t="n">
        <v>262.87</v>
      </c>
      <c r="N29" s="65" t="inlineStr">
        <is>
          <t>Accepté</t>
        </is>
      </c>
      <c r="O29" s="66" t="n">
        <v>44774</v>
      </c>
      <c r="P29" s="67" t="n">
        <v>2</v>
      </c>
      <c r="Q29" s="67" t="n">
        <v>1</v>
      </c>
      <c r="R29" s="67">
        <f>$I29</f>
        <v/>
      </c>
      <c r="S29" s="67">
        <f>$K29</f>
        <v/>
      </c>
      <c r="T29" s="67">
        <f>IFERROR(INDEX(Clients!$G$2:$G$1020,MATCH($E29,Clients!$A$2:$A$1020,0)),"")</f>
        <v/>
      </c>
      <c r="U29" s="67">
        <f>IFERROR(INDEX(Clients!$I$2:$I$1020,MATCH($E29,Clients!$A$2:$A$1020,0)),"")</f>
        <v/>
      </c>
      <c r="V29" s="69">
        <f>1</f>
        <v/>
      </c>
      <c r="W29" s="69">
        <f>IF($N29="Accepté",1,0)</f>
        <v/>
      </c>
      <c r="X29" s="68">
        <f>$M29*$W29</f>
        <v/>
      </c>
      <c r="Y29" s="68">
        <f>IF($N29="En cours",0,$M29)</f>
        <v/>
      </c>
      <c r="Z29" s="69">
        <f>IF($P29="",0,1)</f>
        <v/>
      </c>
      <c r="AA29" s="70">
        <f>IF($P29="",0,$P29)</f>
        <v/>
      </c>
      <c r="AB29" s="69">
        <f>IF(AND($P29&lt;&gt;"",$P29&lt;=Paramètres!$C$14),1,0)</f>
        <v/>
      </c>
      <c r="AC29" s="67">
        <f>IF($P29="","Jamais relancé",IF($P29&lt;=3,"0-3 j",IF($P29&lt;=7,"4-7 j",IF($P29&lt;=15,"8-15 j","Plus de 15 j"))))</f>
        <v/>
      </c>
      <c r="AD29" s="67">
        <f>IF($M29&lt;=1000,"Moins de 1 k€",IF($M29&lt;=5000,"1 à 5 k€",IF($M29&lt;=15000,"5 à 15 k€","Plus de 15 k€")))</f>
        <v/>
      </c>
    </row>
    <row r="30">
      <c r="A30" s="65" t="inlineStr">
        <is>
          <t>DEV-00029</t>
        </is>
      </c>
      <c r="B30" s="66" t="n">
        <v>44764</v>
      </c>
      <c r="C30" s="65" t="inlineStr">
        <is>
          <t>2022-07</t>
        </is>
      </c>
      <c r="D30" s="65" t="inlineStr">
        <is>
          <t>2022-2023</t>
        </is>
      </c>
      <c r="E30" s="65" t="inlineStr">
        <is>
          <t>CLI-0059</t>
        </is>
      </c>
      <c r="F30" s="65" t="inlineStr">
        <is>
          <t>Particulier</t>
        </is>
      </c>
      <c r="G30" s="65" t="inlineStr">
        <is>
          <t>Bordeaux</t>
        </is>
      </c>
      <c r="H30" s="65" t="inlineStr">
        <is>
          <t>Karim Belkacem</t>
        </is>
      </c>
      <c r="I30" s="65" t="inlineStr">
        <is>
          <t>Électricité</t>
        </is>
      </c>
      <c r="J30" s="65" t="inlineStr">
        <is>
          <t>EL-001</t>
        </is>
      </c>
      <c r="K30" s="65" t="inlineStr">
        <is>
          <t>Mise aux normes tableau électrique</t>
        </is>
      </c>
      <c r="L30" s="67" t="n">
        <v>1</v>
      </c>
      <c r="M30" s="68" t="n">
        <v>1839.23</v>
      </c>
      <c r="N30" s="65" t="inlineStr">
        <is>
          <t>Sans réponse</t>
        </is>
      </c>
      <c r="O30" s="66" t="n">
        <v>44804</v>
      </c>
      <c r="P30" s="67" t="n">
        <v>1</v>
      </c>
      <c r="Q30" s="67" t="n">
        <v>3</v>
      </c>
      <c r="R30" s="67">
        <f>$I30</f>
        <v/>
      </c>
      <c r="S30" s="67">
        <f>$K30</f>
        <v/>
      </c>
      <c r="T30" s="67">
        <f>IFERROR(INDEX(Clients!$G$2:$G$1020,MATCH($E30,Clients!$A$2:$A$1020,0)),"")</f>
        <v/>
      </c>
      <c r="U30" s="67">
        <f>IFERROR(INDEX(Clients!$I$2:$I$1020,MATCH($E30,Clients!$A$2:$A$1020,0)),"")</f>
        <v/>
      </c>
      <c r="V30" s="69">
        <f>1</f>
        <v/>
      </c>
      <c r="W30" s="69">
        <f>IF($N30="Accepté",1,0)</f>
        <v/>
      </c>
      <c r="X30" s="68">
        <f>$M30*$W30</f>
        <v/>
      </c>
      <c r="Y30" s="68">
        <f>IF($N30="En cours",0,$M30)</f>
        <v/>
      </c>
      <c r="Z30" s="69">
        <f>IF($P30="",0,1)</f>
        <v/>
      </c>
      <c r="AA30" s="70">
        <f>IF($P30="",0,$P30)</f>
        <v/>
      </c>
      <c r="AB30" s="69">
        <f>IF(AND($P30&lt;&gt;"",$P30&lt;=Paramètres!$C$14),1,0)</f>
        <v/>
      </c>
      <c r="AC30" s="67">
        <f>IF($P30="","Jamais relancé",IF($P30&lt;=3,"0-3 j",IF($P30&lt;=7,"4-7 j",IF($P30&lt;=15,"8-15 j","Plus de 15 j"))))</f>
        <v/>
      </c>
      <c r="AD30" s="67">
        <f>IF($M30&lt;=1000,"Moins de 1 k€",IF($M30&lt;=5000,"1 à 5 k€",IF($M30&lt;=15000,"5 à 15 k€","Plus de 15 k€")))</f>
        <v/>
      </c>
    </row>
    <row r="31">
      <c r="A31" s="65" t="inlineStr">
        <is>
          <t>DEV-00030</t>
        </is>
      </c>
      <c r="B31" s="66" t="n">
        <v>44764</v>
      </c>
      <c r="C31" s="65" t="inlineStr">
        <is>
          <t>2022-07</t>
        </is>
      </c>
      <c r="D31" s="65" t="inlineStr">
        <is>
          <t>2022-2023</t>
        </is>
      </c>
      <c r="E31" s="65" t="inlineStr">
        <is>
          <t>CLI-0133</t>
        </is>
      </c>
      <c r="F31" s="65" t="inlineStr">
        <is>
          <t>Syndic</t>
        </is>
      </c>
      <c r="G31" s="65" t="inlineStr">
        <is>
          <t>Bordeaux</t>
        </is>
      </c>
      <c r="H31" s="65" t="inlineStr">
        <is>
          <t>Karim Belkacem</t>
        </is>
      </c>
      <c r="I31" s="65" t="inlineStr">
        <is>
          <t>Salle de bain</t>
        </is>
      </c>
      <c r="J31" s="65" t="inlineStr">
        <is>
          <t>SB-001</t>
        </is>
      </c>
      <c r="K31" s="65" t="inlineStr">
        <is>
          <t>Rénovation salle de bain complète</t>
        </is>
      </c>
      <c r="L31" s="67" t="n">
        <v>1</v>
      </c>
      <c r="M31" s="68" t="n">
        <v>17449.94</v>
      </c>
      <c r="N31" s="65" t="inlineStr">
        <is>
          <t>Sans réponse</t>
        </is>
      </c>
      <c r="O31" s="66" t="n">
        <v>44808</v>
      </c>
      <c r="P31" s="67" t="n">
        <v>5</v>
      </c>
      <c r="Q31" s="67" t="n">
        <v>4</v>
      </c>
      <c r="R31" s="67">
        <f>$I31</f>
        <v/>
      </c>
      <c r="S31" s="67">
        <f>$K31</f>
        <v/>
      </c>
      <c r="T31" s="67">
        <f>IFERROR(INDEX(Clients!$G$2:$G$1020,MATCH($E31,Clients!$A$2:$A$1020,0)),"")</f>
        <v/>
      </c>
      <c r="U31" s="67">
        <f>IFERROR(INDEX(Clients!$I$2:$I$1020,MATCH($E31,Clients!$A$2:$A$1020,0)),"")</f>
        <v/>
      </c>
      <c r="V31" s="69">
        <f>1</f>
        <v/>
      </c>
      <c r="W31" s="69">
        <f>IF($N31="Accepté",1,0)</f>
        <v/>
      </c>
      <c r="X31" s="68">
        <f>$M31*$W31</f>
        <v/>
      </c>
      <c r="Y31" s="68">
        <f>IF($N31="En cours",0,$M31)</f>
        <v/>
      </c>
      <c r="Z31" s="69">
        <f>IF($P31="",0,1)</f>
        <v/>
      </c>
      <c r="AA31" s="70">
        <f>IF($P31="",0,$P31)</f>
        <v/>
      </c>
      <c r="AB31" s="69">
        <f>IF(AND($P31&lt;&gt;"",$P31&lt;=Paramètres!$C$14),1,0)</f>
        <v/>
      </c>
      <c r="AC31" s="67">
        <f>IF($P31="","Jamais relancé",IF($P31&lt;=3,"0-3 j",IF($P31&lt;=7,"4-7 j",IF($P31&lt;=15,"8-15 j","Plus de 15 j"))))</f>
        <v/>
      </c>
      <c r="AD31" s="67">
        <f>IF($M31&lt;=1000,"Moins de 1 k€",IF($M31&lt;=5000,"1 à 5 k€",IF($M31&lt;=15000,"5 à 15 k€","Plus de 15 k€")))</f>
        <v/>
      </c>
    </row>
    <row r="32">
      <c r="A32" s="65" t="inlineStr">
        <is>
          <t>DEV-00031</t>
        </is>
      </c>
      <c r="B32" s="66" t="n">
        <v>44767</v>
      </c>
      <c r="C32" s="65" t="inlineStr">
        <is>
          <t>2022-07</t>
        </is>
      </c>
      <c r="D32" s="65" t="inlineStr">
        <is>
          <t>2022-2023</t>
        </is>
      </c>
      <c r="E32" s="65" t="inlineStr">
        <is>
          <t>CLI-0196</t>
        </is>
      </c>
      <c r="F32" s="65" t="inlineStr">
        <is>
          <t>Particulier</t>
        </is>
      </c>
      <c r="G32" s="65" t="inlineStr">
        <is>
          <t>Bordeaux</t>
        </is>
      </c>
      <c r="H32" s="65" t="inlineStr">
        <is>
          <t>Karim Belkacem</t>
        </is>
      </c>
      <c r="I32" s="65" t="inlineStr">
        <is>
          <t>Salle de bain</t>
        </is>
      </c>
      <c r="J32" s="65" t="inlineStr">
        <is>
          <t>SB-001</t>
        </is>
      </c>
      <c r="K32" s="65" t="inlineStr">
        <is>
          <t>Rénovation salle de bain complète</t>
        </is>
      </c>
      <c r="L32" s="67" t="n">
        <v>1</v>
      </c>
      <c r="M32" s="68" t="n">
        <v>10167.81</v>
      </c>
      <c r="N32" s="65" t="inlineStr">
        <is>
          <t>Accepté</t>
        </is>
      </c>
      <c r="O32" s="66" t="n">
        <v>44795</v>
      </c>
      <c r="P32" s="67" t="n">
        <v>1</v>
      </c>
      <c r="Q32" s="67" t="n">
        <v>4</v>
      </c>
      <c r="R32" s="67">
        <f>$I32</f>
        <v/>
      </c>
      <c r="S32" s="67">
        <f>$K32</f>
        <v/>
      </c>
      <c r="T32" s="67">
        <f>IFERROR(INDEX(Clients!$G$2:$G$1020,MATCH($E32,Clients!$A$2:$A$1020,0)),"")</f>
        <v/>
      </c>
      <c r="U32" s="67">
        <f>IFERROR(INDEX(Clients!$I$2:$I$1020,MATCH($E32,Clients!$A$2:$A$1020,0)),"")</f>
        <v/>
      </c>
      <c r="V32" s="69">
        <f>1</f>
        <v/>
      </c>
      <c r="W32" s="69">
        <f>IF($N32="Accepté",1,0)</f>
        <v/>
      </c>
      <c r="X32" s="68">
        <f>$M32*$W32</f>
        <v/>
      </c>
      <c r="Y32" s="68">
        <f>IF($N32="En cours",0,$M32)</f>
        <v/>
      </c>
      <c r="Z32" s="69">
        <f>IF($P32="",0,1)</f>
        <v/>
      </c>
      <c r="AA32" s="70">
        <f>IF($P32="",0,$P32)</f>
        <v/>
      </c>
      <c r="AB32" s="69">
        <f>IF(AND($P32&lt;&gt;"",$P32&lt;=Paramètres!$C$14),1,0)</f>
        <v/>
      </c>
      <c r="AC32" s="67">
        <f>IF($P32="","Jamais relancé",IF($P32&lt;=3,"0-3 j",IF($P32&lt;=7,"4-7 j",IF($P32&lt;=15,"8-15 j","Plus de 15 j"))))</f>
        <v/>
      </c>
      <c r="AD32" s="67">
        <f>IF($M32&lt;=1000,"Moins de 1 k€",IF($M32&lt;=5000,"1 à 5 k€",IF($M32&lt;=15000,"5 à 15 k€","Plus de 15 k€")))</f>
        <v/>
      </c>
    </row>
    <row r="33">
      <c r="A33" s="65" t="inlineStr">
        <is>
          <t>DEV-00032</t>
        </is>
      </c>
      <c r="B33" s="66" t="n">
        <v>44767</v>
      </c>
      <c r="C33" s="65" t="inlineStr">
        <is>
          <t>2022-07</t>
        </is>
      </c>
      <c r="D33" s="65" t="inlineStr">
        <is>
          <t>2022-2023</t>
        </is>
      </c>
      <c r="E33" s="65" t="inlineStr">
        <is>
          <t>CLI-0139</t>
        </is>
      </c>
      <c r="F33" s="65" t="inlineStr">
        <is>
          <t>Particulier</t>
        </is>
      </c>
      <c r="G33" s="65" t="inlineStr">
        <is>
          <t>Bordeaux</t>
        </is>
      </c>
      <c r="H33" s="65" t="inlineStr">
        <is>
          <t>Sophie Marchand</t>
        </is>
      </c>
      <c r="I33" s="65" t="inlineStr">
        <is>
          <t>Salle de bain</t>
        </is>
      </c>
      <c r="J33" s="65" t="inlineStr">
        <is>
          <t>SB-001</t>
        </is>
      </c>
      <c r="K33" s="65" t="inlineStr">
        <is>
          <t>Rénovation salle de bain complète</t>
        </is>
      </c>
      <c r="L33" s="67" t="n">
        <v>1</v>
      </c>
      <c r="M33" s="68" t="n">
        <v>10695.42</v>
      </c>
      <c r="N33" s="65" t="inlineStr">
        <is>
          <t>Sans réponse</t>
        </is>
      </c>
      <c r="O33" s="66" t="n">
        <v>44790</v>
      </c>
      <c r="P33" s="67" t="n">
        <v>6</v>
      </c>
      <c r="Q33" s="67" t="n">
        <v>1</v>
      </c>
      <c r="R33" s="67">
        <f>$I33</f>
        <v/>
      </c>
      <c r="S33" s="67">
        <f>$K33</f>
        <v/>
      </c>
      <c r="T33" s="67">
        <f>IFERROR(INDEX(Clients!$G$2:$G$1020,MATCH($E33,Clients!$A$2:$A$1020,0)),"")</f>
        <v/>
      </c>
      <c r="U33" s="67">
        <f>IFERROR(INDEX(Clients!$I$2:$I$1020,MATCH($E33,Clients!$A$2:$A$1020,0)),"")</f>
        <v/>
      </c>
      <c r="V33" s="69">
        <f>1</f>
        <v/>
      </c>
      <c r="W33" s="69">
        <f>IF($N33="Accepté",1,0)</f>
        <v/>
      </c>
      <c r="X33" s="68">
        <f>$M33*$W33</f>
        <v/>
      </c>
      <c r="Y33" s="68">
        <f>IF($N33="En cours",0,$M33)</f>
        <v/>
      </c>
      <c r="Z33" s="69">
        <f>IF($P33="",0,1)</f>
        <v/>
      </c>
      <c r="AA33" s="70">
        <f>IF($P33="",0,$P33)</f>
        <v/>
      </c>
      <c r="AB33" s="69">
        <f>IF(AND($P33&lt;&gt;"",$P33&lt;=Paramètres!$C$14),1,0)</f>
        <v/>
      </c>
      <c r="AC33" s="67">
        <f>IF($P33="","Jamais relancé",IF($P33&lt;=3,"0-3 j",IF($P33&lt;=7,"4-7 j",IF($P33&lt;=15,"8-15 j","Plus de 15 j"))))</f>
        <v/>
      </c>
      <c r="AD33" s="67">
        <f>IF($M33&lt;=1000,"Moins de 1 k€",IF($M33&lt;=5000,"1 à 5 k€",IF($M33&lt;=15000,"5 à 15 k€","Plus de 15 k€")))</f>
        <v/>
      </c>
    </row>
    <row r="34">
      <c r="A34" s="65" t="inlineStr">
        <is>
          <t>DEV-00033</t>
        </is>
      </c>
      <c r="B34" s="66" t="n">
        <v>44767</v>
      </c>
      <c r="C34" s="65" t="inlineStr">
        <is>
          <t>2022-07</t>
        </is>
      </c>
      <c r="D34" s="65" t="inlineStr">
        <is>
          <t>2022-2023</t>
        </is>
      </c>
      <c r="E34" s="65" t="inlineStr">
        <is>
          <t>CLI-0042</t>
        </is>
      </c>
      <c r="F34" s="65" t="inlineStr">
        <is>
          <t>Particulier</t>
        </is>
      </c>
      <c r="G34" s="65" t="inlineStr">
        <is>
          <t>Bordeaux</t>
        </is>
      </c>
      <c r="H34" s="65" t="inlineStr">
        <is>
          <t>Karim Belkacem</t>
        </is>
      </c>
      <c r="I34" s="65" t="inlineStr">
        <is>
          <t>Salle de bain</t>
        </is>
      </c>
      <c r="J34" s="65" t="inlineStr">
        <is>
          <t>SB-001</t>
        </is>
      </c>
      <c r="K34" s="65" t="inlineStr">
        <is>
          <t>Rénovation salle de bain complète</t>
        </is>
      </c>
      <c r="L34" s="67" t="n">
        <v>1</v>
      </c>
      <c r="M34" s="68" t="n">
        <v>10068.38</v>
      </c>
      <c r="N34" s="65" t="inlineStr">
        <is>
          <t>Refusé</t>
        </is>
      </c>
      <c r="O34" s="66" t="n">
        <v>44778</v>
      </c>
      <c r="P34" s="67" t="n"/>
      <c r="Q34" s="67" t="n">
        <v>0</v>
      </c>
      <c r="R34" s="67">
        <f>$I34</f>
        <v/>
      </c>
      <c r="S34" s="67">
        <f>$K34</f>
        <v/>
      </c>
      <c r="T34" s="67">
        <f>IFERROR(INDEX(Clients!$G$2:$G$1020,MATCH($E34,Clients!$A$2:$A$1020,0)),"")</f>
        <v/>
      </c>
      <c r="U34" s="67">
        <f>IFERROR(INDEX(Clients!$I$2:$I$1020,MATCH($E34,Clients!$A$2:$A$1020,0)),"")</f>
        <v/>
      </c>
      <c r="V34" s="69">
        <f>1</f>
        <v/>
      </c>
      <c r="W34" s="69">
        <f>IF($N34="Accepté",1,0)</f>
        <v/>
      </c>
      <c r="X34" s="68">
        <f>$M34*$W34</f>
        <v/>
      </c>
      <c r="Y34" s="68">
        <f>IF($N34="En cours",0,$M34)</f>
        <v/>
      </c>
      <c r="Z34" s="69">
        <f>IF($P34="",0,1)</f>
        <v/>
      </c>
      <c r="AA34" s="70">
        <f>IF($P34="",0,$P34)</f>
        <v/>
      </c>
      <c r="AB34" s="69">
        <f>IF(AND($P34&lt;&gt;"",$P34&lt;=Paramètres!$C$14),1,0)</f>
        <v/>
      </c>
      <c r="AC34" s="67">
        <f>IF($P34="","Jamais relancé",IF($P34&lt;=3,"0-3 j",IF($P34&lt;=7,"4-7 j",IF($P34&lt;=15,"8-15 j","Plus de 15 j"))))</f>
        <v/>
      </c>
      <c r="AD34" s="67">
        <f>IF($M34&lt;=1000,"Moins de 1 k€",IF($M34&lt;=5000,"1 à 5 k€",IF($M34&lt;=15000,"5 à 15 k€","Plus de 15 k€")))</f>
        <v/>
      </c>
    </row>
    <row r="35">
      <c r="A35" s="65" t="inlineStr">
        <is>
          <t>DEV-00034</t>
        </is>
      </c>
      <c r="B35" s="66" t="n">
        <v>44768</v>
      </c>
      <c r="C35" s="65" t="inlineStr">
        <is>
          <t>2022-07</t>
        </is>
      </c>
      <c r="D35" s="65" t="inlineStr">
        <is>
          <t>2022-2023</t>
        </is>
      </c>
      <c r="E35" s="65" t="inlineStr">
        <is>
          <t>CLI-0025</t>
        </is>
      </c>
      <c r="F35" s="65" t="inlineStr">
        <is>
          <t>Syndic</t>
        </is>
      </c>
      <c r="G35" s="65" t="inlineStr">
        <is>
          <t>Bordeaux</t>
        </is>
      </c>
      <c r="H35" s="65" t="inlineStr">
        <is>
          <t>Karim Belkacem</t>
        </is>
      </c>
      <c r="I35" s="65" t="inlineStr">
        <is>
          <t>Chauffage</t>
        </is>
      </c>
      <c r="J35" s="65" t="inlineStr">
        <is>
          <t>CH-001</t>
        </is>
      </c>
      <c r="K35" s="65" t="inlineStr">
        <is>
          <t>Installation chaudière gaz condensation</t>
        </is>
      </c>
      <c r="L35" s="67" t="n">
        <v>1</v>
      </c>
      <c r="M35" s="68" t="n">
        <v>8733</v>
      </c>
      <c r="N35" s="65" t="inlineStr">
        <is>
          <t>Accepté</t>
        </is>
      </c>
      <c r="O35" s="66" t="n">
        <v>44783</v>
      </c>
      <c r="P35" s="67" t="n">
        <v>3</v>
      </c>
      <c r="Q35" s="67" t="n">
        <v>2</v>
      </c>
      <c r="R35" s="67">
        <f>$I35</f>
        <v/>
      </c>
      <c r="S35" s="67">
        <f>$K35</f>
        <v/>
      </c>
      <c r="T35" s="67">
        <f>IFERROR(INDEX(Clients!$G$2:$G$1020,MATCH($E35,Clients!$A$2:$A$1020,0)),"")</f>
        <v/>
      </c>
      <c r="U35" s="67">
        <f>IFERROR(INDEX(Clients!$I$2:$I$1020,MATCH($E35,Clients!$A$2:$A$1020,0)),"")</f>
        <v/>
      </c>
      <c r="V35" s="69">
        <f>1</f>
        <v/>
      </c>
      <c r="W35" s="69">
        <f>IF($N35="Accepté",1,0)</f>
        <v/>
      </c>
      <c r="X35" s="68">
        <f>$M35*$W35</f>
        <v/>
      </c>
      <c r="Y35" s="68">
        <f>IF($N35="En cours",0,$M35)</f>
        <v/>
      </c>
      <c r="Z35" s="69">
        <f>IF($P35="",0,1)</f>
        <v/>
      </c>
      <c r="AA35" s="70">
        <f>IF($P35="",0,$P35)</f>
        <v/>
      </c>
      <c r="AB35" s="69">
        <f>IF(AND($P35&lt;&gt;"",$P35&lt;=Paramètres!$C$14),1,0)</f>
        <v/>
      </c>
      <c r="AC35" s="67">
        <f>IF($P35="","Jamais relancé",IF($P35&lt;=3,"0-3 j",IF($P35&lt;=7,"4-7 j",IF($P35&lt;=15,"8-15 j","Plus de 15 j"))))</f>
        <v/>
      </c>
      <c r="AD35" s="67">
        <f>IF($M35&lt;=1000,"Moins de 1 k€",IF($M35&lt;=5000,"1 à 5 k€",IF($M35&lt;=15000,"5 à 15 k€","Plus de 15 k€")))</f>
        <v/>
      </c>
    </row>
    <row r="36">
      <c r="A36" s="65" t="inlineStr">
        <is>
          <t>DEV-00035</t>
        </is>
      </c>
      <c r="B36" s="66" t="n">
        <v>44769</v>
      </c>
      <c r="C36" s="65" t="inlineStr">
        <is>
          <t>2022-07</t>
        </is>
      </c>
      <c r="D36" s="65" t="inlineStr">
        <is>
          <t>2022-2023</t>
        </is>
      </c>
      <c r="E36" s="65" t="inlineStr">
        <is>
          <t>CLI-0082</t>
        </is>
      </c>
      <c r="F36" s="65" t="inlineStr">
        <is>
          <t>Particulier</t>
        </is>
      </c>
      <c r="G36" s="65" t="inlineStr">
        <is>
          <t>Toulouse</t>
        </is>
      </c>
      <c r="H36" s="65" t="inlineStr">
        <is>
          <t>Julien Fabre</t>
        </is>
      </c>
      <c r="I36" s="65" t="inlineStr">
        <is>
          <t>Électricité</t>
        </is>
      </c>
      <c r="J36" s="65" t="inlineStr">
        <is>
          <t>EL-004</t>
        </is>
      </c>
      <c r="K36" s="65" t="inlineStr">
        <is>
          <t>Éclairage LED locaux professionnels</t>
        </is>
      </c>
      <c r="L36" s="67" t="n">
        <v>1</v>
      </c>
      <c r="M36" s="68" t="n">
        <v>3416.7</v>
      </c>
      <c r="N36" s="65" t="inlineStr">
        <is>
          <t>Sans réponse</t>
        </is>
      </c>
      <c r="O36" s="66" t="n">
        <v>44783</v>
      </c>
      <c r="P36" s="67" t="n">
        <v>6</v>
      </c>
      <c r="Q36" s="67" t="n">
        <v>2</v>
      </c>
      <c r="R36" s="67">
        <f>$I36</f>
        <v/>
      </c>
      <c r="S36" s="67">
        <f>$K36</f>
        <v/>
      </c>
      <c r="T36" s="67">
        <f>IFERROR(INDEX(Clients!$G$2:$G$1020,MATCH($E36,Clients!$A$2:$A$1020,0)),"")</f>
        <v/>
      </c>
      <c r="U36" s="67">
        <f>IFERROR(INDEX(Clients!$I$2:$I$1020,MATCH($E36,Clients!$A$2:$A$1020,0)),"")</f>
        <v/>
      </c>
      <c r="V36" s="69">
        <f>1</f>
        <v/>
      </c>
      <c r="W36" s="69">
        <f>IF($N36="Accepté",1,0)</f>
        <v/>
      </c>
      <c r="X36" s="68">
        <f>$M36*$W36</f>
        <v/>
      </c>
      <c r="Y36" s="68">
        <f>IF($N36="En cours",0,$M36)</f>
        <v/>
      </c>
      <c r="Z36" s="69">
        <f>IF($P36="",0,1)</f>
        <v/>
      </c>
      <c r="AA36" s="70">
        <f>IF($P36="",0,$P36)</f>
        <v/>
      </c>
      <c r="AB36" s="69">
        <f>IF(AND($P36&lt;&gt;"",$P36&lt;=Paramètres!$C$14),1,0)</f>
        <v/>
      </c>
      <c r="AC36" s="67">
        <f>IF($P36="","Jamais relancé",IF($P36&lt;=3,"0-3 j",IF($P36&lt;=7,"4-7 j",IF($P36&lt;=15,"8-15 j","Plus de 15 j"))))</f>
        <v/>
      </c>
      <c r="AD36" s="67">
        <f>IF($M36&lt;=1000,"Moins de 1 k€",IF($M36&lt;=5000,"1 à 5 k€",IF($M36&lt;=15000,"5 à 15 k€","Plus de 15 k€")))</f>
        <v/>
      </c>
    </row>
    <row r="37">
      <c r="A37" s="65" t="inlineStr">
        <is>
          <t>DEV-00036</t>
        </is>
      </c>
      <c r="B37" s="66" t="n">
        <v>44769</v>
      </c>
      <c r="C37" s="65" t="inlineStr">
        <is>
          <t>2022-07</t>
        </is>
      </c>
      <c r="D37" s="65" t="inlineStr">
        <is>
          <t>2022-2023</t>
        </is>
      </c>
      <c r="E37" s="65" t="inlineStr">
        <is>
          <t>CLI-0052</t>
        </is>
      </c>
      <c r="F37" s="65" t="inlineStr">
        <is>
          <t>Particulier</t>
        </is>
      </c>
      <c r="G37" s="65" t="inlineStr">
        <is>
          <t>Toulouse</t>
        </is>
      </c>
      <c r="H37" s="65" t="inlineStr">
        <is>
          <t>Julien Fabre</t>
        </is>
      </c>
      <c r="I37" s="65" t="inlineStr">
        <is>
          <t>Salle de bain</t>
        </is>
      </c>
      <c r="J37" s="65" t="inlineStr">
        <is>
          <t>SB-002</t>
        </is>
      </c>
      <c r="K37" s="65" t="inlineStr">
        <is>
          <t>Remplacement baignoire par douche</t>
        </is>
      </c>
      <c r="L37" s="67" t="n">
        <v>1</v>
      </c>
      <c r="M37" s="68" t="n">
        <v>3641.62</v>
      </c>
      <c r="N37" s="65" t="inlineStr">
        <is>
          <t>Accepté</t>
        </is>
      </c>
      <c r="O37" s="66" t="n">
        <v>44801</v>
      </c>
      <c r="P37" s="67" t="n">
        <v>1</v>
      </c>
      <c r="Q37" s="67" t="n">
        <v>1</v>
      </c>
      <c r="R37" s="67">
        <f>$I37</f>
        <v/>
      </c>
      <c r="S37" s="67">
        <f>$K37</f>
        <v/>
      </c>
      <c r="T37" s="67">
        <f>IFERROR(INDEX(Clients!$G$2:$G$1020,MATCH($E37,Clients!$A$2:$A$1020,0)),"")</f>
        <v/>
      </c>
      <c r="U37" s="67">
        <f>IFERROR(INDEX(Clients!$I$2:$I$1020,MATCH($E37,Clients!$A$2:$A$1020,0)),"")</f>
        <v/>
      </c>
      <c r="V37" s="69">
        <f>1</f>
        <v/>
      </c>
      <c r="W37" s="69">
        <f>IF($N37="Accepté",1,0)</f>
        <v/>
      </c>
      <c r="X37" s="68">
        <f>$M37*$W37</f>
        <v/>
      </c>
      <c r="Y37" s="68">
        <f>IF($N37="En cours",0,$M37)</f>
        <v/>
      </c>
      <c r="Z37" s="69">
        <f>IF($P37="",0,1)</f>
        <v/>
      </c>
      <c r="AA37" s="70">
        <f>IF($P37="",0,$P37)</f>
        <v/>
      </c>
      <c r="AB37" s="69">
        <f>IF(AND($P37&lt;&gt;"",$P37&lt;=Paramètres!$C$14),1,0)</f>
        <v/>
      </c>
      <c r="AC37" s="67">
        <f>IF($P37="","Jamais relancé",IF($P37&lt;=3,"0-3 j",IF($P37&lt;=7,"4-7 j",IF($P37&lt;=15,"8-15 j","Plus de 15 j"))))</f>
        <v/>
      </c>
      <c r="AD37" s="67">
        <f>IF($M37&lt;=1000,"Moins de 1 k€",IF($M37&lt;=5000,"1 à 5 k€",IF($M37&lt;=15000,"5 à 15 k€","Plus de 15 k€")))</f>
        <v/>
      </c>
    </row>
    <row r="38">
      <c r="A38" s="65" t="inlineStr">
        <is>
          <t>DEV-00037</t>
        </is>
      </c>
      <c r="B38" s="66" t="n">
        <v>44770</v>
      </c>
      <c r="C38" s="65" t="inlineStr">
        <is>
          <t>2022-07</t>
        </is>
      </c>
      <c r="D38" s="65" t="inlineStr">
        <is>
          <t>2022-2023</t>
        </is>
      </c>
      <c r="E38" s="65" t="inlineStr">
        <is>
          <t>CLI-0036</t>
        </is>
      </c>
      <c r="F38" s="65" t="inlineStr">
        <is>
          <t>Particulier</t>
        </is>
      </c>
      <c r="G38" s="65" t="inlineStr">
        <is>
          <t>Toulouse</t>
        </is>
      </c>
      <c r="H38" s="65" t="inlineStr">
        <is>
          <t>Julien Fabre</t>
        </is>
      </c>
      <c r="I38" s="65" t="inlineStr">
        <is>
          <t>Plomberie</t>
        </is>
      </c>
      <c r="J38" s="65" t="inlineStr">
        <is>
          <t>PR-002</t>
        </is>
      </c>
      <c r="K38" s="65" t="inlineStr">
        <is>
          <t>Recherche de fuite + réparation</t>
        </is>
      </c>
      <c r="L38" s="67" t="n">
        <v>1</v>
      </c>
      <c r="M38" s="68" t="n">
        <v>422.16</v>
      </c>
      <c r="N38" s="65" t="inlineStr">
        <is>
          <t>Accepté</t>
        </is>
      </c>
      <c r="O38" s="66" t="n">
        <v>44791</v>
      </c>
      <c r="P38" s="67" t="n">
        <v>1</v>
      </c>
      <c r="Q38" s="67" t="n">
        <v>2</v>
      </c>
      <c r="R38" s="67">
        <f>$I38</f>
        <v/>
      </c>
      <c r="S38" s="67">
        <f>$K38</f>
        <v/>
      </c>
      <c r="T38" s="67">
        <f>IFERROR(INDEX(Clients!$G$2:$G$1020,MATCH($E38,Clients!$A$2:$A$1020,0)),"")</f>
        <v/>
      </c>
      <c r="U38" s="67">
        <f>IFERROR(INDEX(Clients!$I$2:$I$1020,MATCH($E38,Clients!$A$2:$A$1020,0)),"")</f>
        <v/>
      </c>
      <c r="V38" s="69">
        <f>1</f>
        <v/>
      </c>
      <c r="W38" s="69">
        <f>IF($N38="Accepté",1,0)</f>
        <v/>
      </c>
      <c r="X38" s="68">
        <f>$M38*$W38</f>
        <v/>
      </c>
      <c r="Y38" s="68">
        <f>IF($N38="En cours",0,$M38)</f>
        <v/>
      </c>
      <c r="Z38" s="69">
        <f>IF($P38="",0,1)</f>
        <v/>
      </c>
      <c r="AA38" s="70">
        <f>IF($P38="",0,$P38)</f>
        <v/>
      </c>
      <c r="AB38" s="69">
        <f>IF(AND($P38&lt;&gt;"",$P38&lt;=Paramètres!$C$14),1,0)</f>
        <v/>
      </c>
      <c r="AC38" s="67">
        <f>IF($P38="","Jamais relancé",IF($P38&lt;=3,"0-3 j",IF($P38&lt;=7,"4-7 j",IF($P38&lt;=15,"8-15 j","Plus de 15 j"))))</f>
        <v/>
      </c>
      <c r="AD38" s="67">
        <f>IF($M38&lt;=1000,"Moins de 1 k€",IF($M38&lt;=5000,"1 à 5 k€",IF($M38&lt;=15000,"5 à 15 k€","Plus de 15 k€")))</f>
        <v/>
      </c>
    </row>
    <row r="39">
      <c r="A39" s="65" t="inlineStr">
        <is>
          <t>DEV-00038</t>
        </is>
      </c>
      <c r="B39" s="66" t="n">
        <v>44770</v>
      </c>
      <c r="C39" s="65" t="inlineStr">
        <is>
          <t>2022-07</t>
        </is>
      </c>
      <c r="D39" s="65" t="inlineStr">
        <is>
          <t>2022-2023</t>
        </is>
      </c>
      <c r="E39" s="65" t="inlineStr">
        <is>
          <t>CLI-0158</t>
        </is>
      </c>
      <c r="F39" s="65" t="inlineStr">
        <is>
          <t>Particulier</t>
        </is>
      </c>
      <c r="G39" s="65" t="inlineStr">
        <is>
          <t>Bordeaux</t>
        </is>
      </c>
      <c r="H39" s="65" t="inlineStr">
        <is>
          <t>Karim Belkacem</t>
        </is>
      </c>
      <c r="I39" s="65" t="inlineStr">
        <is>
          <t>Électricité</t>
        </is>
      </c>
      <c r="J39" s="65" t="inlineStr">
        <is>
          <t>EL-002</t>
        </is>
      </c>
      <c r="K39" s="65" t="inlineStr">
        <is>
          <t>Installation borne de recharge VE</t>
        </is>
      </c>
      <c r="L39" s="67" t="n">
        <v>1</v>
      </c>
      <c r="M39" s="68" t="n">
        <v>1418.22</v>
      </c>
      <c r="N39" s="65" t="inlineStr">
        <is>
          <t>Accepté</t>
        </is>
      </c>
      <c r="O39" s="66" t="n">
        <v>44773</v>
      </c>
      <c r="P39" s="67" t="n">
        <v>1</v>
      </c>
      <c r="Q39" s="67" t="n">
        <v>1</v>
      </c>
      <c r="R39" s="67">
        <f>$I39</f>
        <v/>
      </c>
      <c r="S39" s="67">
        <f>$K39</f>
        <v/>
      </c>
      <c r="T39" s="67">
        <f>IFERROR(INDEX(Clients!$G$2:$G$1020,MATCH($E39,Clients!$A$2:$A$1020,0)),"")</f>
        <v/>
      </c>
      <c r="U39" s="67">
        <f>IFERROR(INDEX(Clients!$I$2:$I$1020,MATCH($E39,Clients!$A$2:$A$1020,0)),"")</f>
        <v/>
      </c>
      <c r="V39" s="69">
        <f>1</f>
        <v/>
      </c>
      <c r="W39" s="69">
        <f>IF($N39="Accepté",1,0)</f>
        <v/>
      </c>
      <c r="X39" s="68">
        <f>$M39*$W39</f>
        <v/>
      </c>
      <c r="Y39" s="68">
        <f>IF($N39="En cours",0,$M39)</f>
        <v/>
      </c>
      <c r="Z39" s="69">
        <f>IF($P39="",0,1)</f>
        <v/>
      </c>
      <c r="AA39" s="70">
        <f>IF($P39="",0,$P39)</f>
        <v/>
      </c>
      <c r="AB39" s="69">
        <f>IF(AND($P39&lt;&gt;"",$P39&lt;=Paramètres!$C$14),1,0)</f>
        <v/>
      </c>
      <c r="AC39" s="67">
        <f>IF($P39="","Jamais relancé",IF($P39&lt;=3,"0-3 j",IF($P39&lt;=7,"4-7 j",IF($P39&lt;=15,"8-15 j","Plus de 15 j"))))</f>
        <v/>
      </c>
      <c r="AD39" s="67">
        <f>IF($M39&lt;=1000,"Moins de 1 k€",IF($M39&lt;=5000,"1 à 5 k€",IF($M39&lt;=15000,"5 à 15 k€","Plus de 15 k€")))</f>
        <v/>
      </c>
    </row>
    <row r="40">
      <c r="A40" s="65" t="inlineStr">
        <is>
          <t>DEV-00039</t>
        </is>
      </c>
      <c r="B40" s="66" t="n">
        <v>44771</v>
      </c>
      <c r="C40" s="65" t="inlineStr">
        <is>
          <t>2022-07</t>
        </is>
      </c>
      <c r="D40" s="65" t="inlineStr">
        <is>
          <t>2022-2023</t>
        </is>
      </c>
      <c r="E40" s="65" t="inlineStr">
        <is>
          <t>CLI-0005</t>
        </is>
      </c>
      <c r="F40" s="65" t="inlineStr">
        <is>
          <t>Particulier</t>
        </is>
      </c>
      <c r="G40" s="65" t="inlineStr">
        <is>
          <t>Bordeaux</t>
        </is>
      </c>
      <c r="H40" s="65" t="inlineStr">
        <is>
          <t>Karim Belkacem</t>
        </is>
      </c>
      <c r="I40" s="65" t="inlineStr">
        <is>
          <t>Salle de bain</t>
        </is>
      </c>
      <c r="J40" s="65" t="inlineStr">
        <is>
          <t>SB-001</t>
        </is>
      </c>
      <c r="K40" s="65" t="inlineStr">
        <is>
          <t>Rénovation salle de bain complète</t>
        </is>
      </c>
      <c r="L40" s="67" t="n">
        <v>1</v>
      </c>
      <c r="M40" s="68" t="n">
        <v>10620.92</v>
      </c>
      <c r="N40" s="65" t="inlineStr">
        <is>
          <t>Sans réponse</t>
        </is>
      </c>
      <c r="O40" s="66" t="n">
        <v>44800</v>
      </c>
      <c r="P40" s="67" t="n"/>
      <c r="Q40" s="67" t="n">
        <v>0</v>
      </c>
      <c r="R40" s="67">
        <f>$I40</f>
        <v/>
      </c>
      <c r="S40" s="67">
        <f>$K40</f>
        <v/>
      </c>
      <c r="T40" s="67">
        <f>IFERROR(INDEX(Clients!$G$2:$G$1020,MATCH($E40,Clients!$A$2:$A$1020,0)),"")</f>
        <v/>
      </c>
      <c r="U40" s="67">
        <f>IFERROR(INDEX(Clients!$I$2:$I$1020,MATCH($E40,Clients!$A$2:$A$1020,0)),"")</f>
        <v/>
      </c>
      <c r="V40" s="69">
        <f>1</f>
        <v/>
      </c>
      <c r="W40" s="69">
        <f>IF($N40="Accepté",1,0)</f>
        <v/>
      </c>
      <c r="X40" s="68">
        <f>$M40*$W40</f>
        <v/>
      </c>
      <c r="Y40" s="68">
        <f>IF($N40="En cours",0,$M40)</f>
        <v/>
      </c>
      <c r="Z40" s="69">
        <f>IF($P40="",0,1)</f>
        <v/>
      </c>
      <c r="AA40" s="70">
        <f>IF($P40="",0,$P40)</f>
        <v/>
      </c>
      <c r="AB40" s="69">
        <f>IF(AND($P40&lt;&gt;"",$P40&lt;=Paramètres!$C$14),1,0)</f>
        <v/>
      </c>
      <c r="AC40" s="67">
        <f>IF($P40="","Jamais relancé",IF($P40&lt;=3,"0-3 j",IF($P40&lt;=7,"4-7 j",IF($P40&lt;=15,"8-15 j","Plus de 15 j"))))</f>
        <v/>
      </c>
      <c r="AD40" s="67">
        <f>IF($M40&lt;=1000,"Moins de 1 k€",IF($M40&lt;=5000,"1 à 5 k€",IF($M40&lt;=15000,"5 à 15 k€","Plus de 15 k€")))</f>
        <v/>
      </c>
    </row>
    <row r="41">
      <c r="A41" s="65" t="inlineStr">
        <is>
          <t>DEV-00040</t>
        </is>
      </c>
      <c r="B41" s="66" t="n">
        <v>44774</v>
      </c>
      <c r="C41" s="65" t="inlineStr">
        <is>
          <t>2022-08</t>
        </is>
      </c>
      <c r="D41" s="65" t="inlineStr">
        <is>
          <t>2022-2023</t>
        </is>
      </c>
      <c r="E41" s="65" t="inlineStr">
        <is>
          <t>CLI-0178</t>
        </is>
      </c>
      <c r="F41" s="65" t="inlineStr">
        <is>
          <t>Particulier</t>
        </is>
      </c>
      <c r="G41" s="65" t="inlineStr">
        <is>
          <t>Toulouse</t>
        </is>
      </c>
      <c r="H41" s="65" t="inlineStr">
        <is>
          <t>Julien Fabre</t>
        </is>
      </c>
      <c r="I41" s="65" t="inlineStr">
        <is>
          <t>Plomberie</t>
        </is>
      </c>
      <c r="J41" s="65" t="inlineStr">
        <is>
          <t>PR-002</t>
        </is>
      </c>
      <c r="K41" s="65" t="inlineStr">
        <is>
          <t>Recherche de fuite + réparation</t>
        </is>
      </c>
      <c r="L41" s="67" t="n">
        <v>1</v>
      </c>
      <c r="M41" s="68" t="n">
        <v>395.72</v>
      </c>
      <c r="N41" s="65" t="inlineStr">
        <is>
          <t>Sans réponse</t>
        </is>
      </c>
      <c r="O41" s="66" t="n">
        <v>44808</v>
      </c>
      <c r="P41" s="67" t="n">
        <v>7</v>
      </c>
      <c r="Q41" s="67" t="n">
        <v>3</v>
      </c>
      <c r="R41" s="67">
        <f>$I41</f>
        <v/>
      </c>
      <c r="S41" s="67">
        <f>$K41</f>
        <v/>
      </c>
      <c r="T41" s="67">
        <f>IFERROR(INDEX(Clients!$G$2:$G$1020,MATCH($E41,Clients!$A$2:$A$1020,0)),"")</f>
        <v/>
      </c>
      <c r="U41" s="67">
        <f>IFERROR(INDEX(Clients!$I$2:$I$1020,MATCH($E41,Clients!$A$2:$A$1020,0)),"")</f>
        <v/>
      </c>
      <c r="V41" s="69">
        <f>1</f>
        <v/>
      </c>
      <c r="W41" s="69">
        <f>IF($N41="Accepté",1,0)</f>
        <v/>
      </c>
      <c r="X41" s="68">
        <f>$M41*$W41</f>
        <v/>
      </c>
      <c r="Y41" s="68">
        <f>IF($N41="En cours",0,$M41)</f>
        <v/>
      </c>
      <c r="Z41" s="69">
        <f>IF($P41="",0,1)</f>
        <v/>
      </c>
      <c r="AA41" s="70">
        <f>IF($P41="",0,$P41)</f>
        <v/>
      </c>
      <c r="AB41" s="69">
        <f>IF(AND($P41&lt;&gt;"",$P41&lt;=Paramètres!$C$14),1,0)</f>
        <v/>
      </c>
      <c r="AC41" s="67">
        <f>IF($P41="","Jamais relancé",IF($P41&lt;=3,"0-3 j",IF($P41&lt;=7,"4-7 j",IF($P41&lt;=15,"8-15 j","Plus de 15 j"))))</f>
        <v/>
      </c>
      <c r="AD41" s="67">
        <f>IF($M41&lt;=1000,"Moins de 1 k€",IF($M41&lt;=5000,"1 à 5 k€",IF($M41&lt;=15000,"5 à 15 k€","Plus de 15 k€")))</f>
        <v/>
      </c>
    </row>
    <row r="42">
      <c r="A42" s="65" t="inlineStr">
        <is>
          <t>DEV-00041</t>
        </is>
      </c>
      <c r="B42" s="66" t="n">
        <v>44774</v>
      </c>
      <c r="C42" s="65" t="inlineStr">
        <is>
          <t>2022-08</t>
        </is>
      </c>
      <c r="D42" s="65" t="inlineStr">
        <is>
          <t>2022-2023</t>
        </is>
      </c>
      <c r="E42" s="65" t="inlineStr">
        <is>
          <t>CLI-0105</t>
        </is>
      </c>
      <c r="F42" s="65" t="inlineStr">
        <is>
          <t>Particulier</t>
        </is>
      </c>
      <c r="G42" s="65" t="inlineStr">
        <is>
          <t>Toulouse</t>
        </is>
      </c>
      <c r="H42" s="65" t="inlineStr">
        <is>
          <t>Julien Fabre</t>
        </is>
      </c>
      <c r="I42" s="65" t="inlineStr">
        <is>
          <t>Chauffage</t>
        </is>
      </c>
      <c r="J42" s="65" t="inlineStr">
        <is>
          <t>CH-005</t>
        </is>
      </c>
      <c r="K42" s="65" t="inlineStr">
        <is>
          <t>Désembouage circuit chauffage</t>
        </is>
      </c>
      <c r="L42" s="67" t="n">
        <v>2</v>
      </c>
      <c r="M42" s="68" t="n">
        <v>1528.12</v>
      </c>
      <c r="N42" s="65" t="inlineStr">
        <is>
          <t>Sans réponse</t>
        </is>
      </c>
      <c r="O42" s="66" t="n">
        <v>44801</v>
      </c>
      <c r="P42" s="67" t="n"/>
      <c r="Q42" s="67" t="n">
        <v>0</v>
      </c>
      <c r="R42" s="67">
        <f>$I42</f>
        <v/>
      </c>
      <c r="S42" s="67">
        <f>$K42</f>
        <v/>
      </c>
      <c r="T42" s="67">
        <f>IFERROR(INDEX(Clients!$G$2:$G$1020,MATCH($E42,Clients!$A$2:$A$1020,0)),"")</f>
        <v/>
      </c>
      <c r="U42" s="67">
        <f>IFERROR(INDEX(Clients!$I$2:$I$1020,MATCH($E42,Clients!$A$2:$A$1020,0)),"")</f>
        <v/>
      </c>
      <c r="V42" s="69">
        <f>1</f>
        <v/>
      </c>
      <c r="W42" s="69">
        <f>IF($N42="Accepté",1,0)</f>
        <v/>
      </c>
      <c r="X42" s="68">
        <f>$M42*$W42</f>
        <v/>
      </c>
      <c r="Y42" s="68">
        <f>IF($N42="En cours",0,$M42)</f>
        <v/>
      </c>
      <c r="Z42" s="69">
        <f>IF($P42="",0,1)</f>
        <v/>
      </c>
      <c r="AA42" s="70">
        <f>IF($P42="",0,$P42)</f>
        <v/>
      </c>
      <c r="AB42" s="69">
        <f>IF(AND($P42&lt;&gt;"",$P42&lt;=Paramètres!$C$14),1,0)</f>
        <v/>
      </c>
      <c r="AC42" s="67">
        <f>IF($P42="","Jamais relancé",IF($P42&lt;=3,"0-3 j",IF($P42&lt;=7,"4-7 j",IF($P42&lt;=15,"8-15 j","Plus de 15 j"))))</f>
        <v/>
      </c>
      <c r="AD42" s="67">
        <f>IF($M42&lt;=1000,"Moins de 1 k€",IF($M42&lt;=5000,"1 à 5 k€",IF($M42&lt;=15000,"5 à 15 k€","Plus de 15 k€")))</f>
        <v/>
      </c>
    </row>
    <row r="43">
      <c r="A43" s="65" t="inlineStr">
        <is>
          <t>DEV-00042</t>
        </is>
      </c>
      <c r="B43" s="66" t="n">
        <v>44774</v>
      </c>
      <c r="C43" s="65" t="inlineStr">
        <is>
          <t>2022-08</t>
        </is>
      </c>
      <c r="D43" s="65" t="inlineStr">
        <is>
          <t>2022-2023</t>
        </is>
      </c>
      <c r="E43" s="65" t="inlineStr">
        <is>
          <t>CLI-0177</t>
        </is>
      </c>
      <c r="F43" s="65" t="inlineStr">
        <is>
          <t>Particulier</t>
        </is>
      </c>
      <c r="G43" s="65" t="inlineStr">
        <is>
          <t>Toulouse</t>
        </is>
      </c>
      <c r="H43" s="65" t="inlineStr">
        <is>
          <t>Julien Fabre</t>
        </is>
      </c>
      <c r="I43" s="65" t="inlineStr">
        <is>
          <t>Plomberie</t>
        </is>
      </c>
      <c r="J43" s="65" t="inlineStr">
        <is>
          <t>PR-002</t>
        </is>
      </c>
      <c r="K43" s="65" t="inlineStr">
        <is>
          <t>Recherche de fuite + réparation</t>
        </is>
      </c>
      <c r="L43" s="67" t="n">
        <v>1</v>
      </c>
      <c r="M43" s="68" t="n">
        <v>387</v>
      </c>
      <c r="N43" s="65" t="inlineStr">
        <is>
          <t>Sans réponse</t>
        </is>
      </c>
      <c r="O43" s="66" t="n">
        <v>44792</v>
      </c>
      <c r="P43" s="67" t="n">
        <v>8</v>
      </c>
      <c r="Q43" s="67" t="n">
        <v>1</v>
      </c>
      <c r="R43" s="67">
        <f>$I43</f>
        <v/>
      </c>
      <c r="S43" s="67">
        <f>$K43</f>
        <v/>
      </c>
      <c r="T43" s="67">
        <f>IFERROR(INDEX(Clients!$G$2:$G$1020,MATCH($E43,Clients!$A$2:$A$1020,0)),"")</f>
        <v/>
      </c>
      <c r="U43" s="67">
        <f>IFERROR(INDEX(Clients!$I$2:$I$1020,MATCH($E43,Clients!$A$2:$A$1020,0)),"")</f>
        <v/>
      </c>
      <c r="V43" s="69">
        <f>1</f>
        <v/>
      </c>
      <c r="W43" s="69">
        <f>IF($N43="Accepté",1,0)</f>
        <v/>
      </c>
      <c r="X43" s="68">
        <f>$M43*$W43</f>
        <v/>
      </c>
      <c r="Y43" s="68">
        <f>IF($N43="En cours",0,$M43)</f>
        <v/>
      </c>
      <c r="Z43" s="69">
        <f>IF($P43="",0,1)</f>
        <v/>
      </c>
      <c r="AA43" s="70">
        <f>IF($P43="",0,$P43)</f>
        <v/>
      </c>
      <c r="AB43" s="69">
        <f>IF(AND($P43&lt;&gt;"",$P43&lt;=Paramètres!$C$14),1,0)</f>
        <v/>
      </c>
      <c r="AC43" s="67">
        <f>IF($P43="","Jamais relancé",IF($P43&lt;=3,"0-3 j",IF($P43&lt;=7,"4-7 j",IF($P43&lt;=15,"8-15 j","Plus de 15 j"))))</f>
        <v/>
      </c>
      <c r="AD43" s="67">
        <f>IF($M43&lt;=1000,"Moins de 1 k€",IF($M43&lt;=5000,"1 à 5 k€",IF($M43&lt;=15000,"5 à 15 k€","Plus de 15 k€")))</f>
        <v/>
      </c>
    </row>
    <row r="44">
      <c r="A44" s="65" t="inlineStr">
        <is>
          <t>DEV-00043</t>
        </is>
      </c>
      <c r="B44" s="66" t="n">
        <v>44774</v>
      </c>
      <c r="C44" s="65" t="inlineStr">
        <is>
          <t>2022-08</t>
        </is>
      </c>
      <c r="D44" s="65" t="inlineStr">
        <is>
          <t>2022-2023</t>
        </is>
      </c>
      <c r="E44" s="65" t="inlineStr">
        <is>
          <t>CLI-0127</t>
        </is>
      </c>
      <c r="F44" s="65" t="inlineStr">
        <is>
          <t>Particulier</t>
        </is>
      </c>
      <c r="G44" s="65" t="inlineStr">
        <is>
          <t>Toulouse</t>
        </is>
      </c>
      <c r="H44" s="65" t="inlineStr">
        <is>
          <t>Julien Fabre</t>
        </is>
      </c>
      <c r="I44" s="65" t="inlineStr">
        <is>
          <t>Plomberie</t>
        </is>
      </c>
      <c r="J44" s="65" t="inlineStr">
        <is>
          <t>PR-001</t>
        </is>
      </c>
      <c r="K44" s="65" t="inlineStr">
        <is>
          <t>Remplacement chauffe-eau 200 L</t>
        </is>
      </c>
      <c r="L44" s="67" t="n">
        <v>2</v>
      </c>
      <c r="M44" s="68" t="n">
        <v>2377.95</v>
      </c>
      <c r="N44" s="65" t="inlineStr">
        <is>
          <t>Accepté</t>
        </is>
      </c>
      <c r="O44" s="66" t="n">
        <v>44815</v>
      </c>
      <c r="P44" s="67" t="n">
        <v>4</v>
      </c>
      <c r="Q44" s="67" t="n">
        <v>1</v>
      </c>
      <c r="R44" s="67">
        <f>$I44</f>
        <v/>
      </c>
      <c r="S44" s="67">
        <f>$K44</f>
        <v/>
      </c>
      <c r="T44" s="67">
        <f>IFERROR(INDEX(Clients!$G$2:$G$1020,MATCH($E44,Clients!$A$2:$A$1020,0)),"")</f>
        <v/>
      </c>
      <c r="U44" s="67">
        <f>IFERROR(INDEX(Clients!$I$2:$I$1020,MATCH($E44,Clients!$A$2:$A$1020,0)),"")</f>
        <v/>
      </c>
      <c r="V44" s="69">
        <f>1</f>
        <v/>
      </c>
      <c r="W44" s="69">
        <f>IF($N44="Accepté",1,0)</f>
        <v/>
      </c>
      <c r="X44" s="68">
        <f>$M44*$W44</f>
        <v/>
      </c>
      <c r="Y44" s="68">
        <f>IF($N44="En cours",0,$M44)</f>
        <v/>
      </c>
      <c r="Z44" s="69">
        <f>IF($P44="",0,1)</f>
        <v/>
      </c>
      <c r="AA44" s="70">
        <f>IF($P44="",0,$P44)</f>
        <v/>
      </c>
      <c r="AB44" s="69">
        <f>IF(AND($P44&lt;&gt;"",$P44&lt;=Paramètres!$C$14),1,0)</f>
        <v/>
      </c>
      <c r="AC44" s="67">
        <f>IF($P44="","Jamais relancé",IF($P44&lt;=3,"0-3 j",IF($P44&lt;=7,"4-7 j",IF($P44&lt;=15,"8-15 j","Plus de 15 j"))))</f>
        <v/>
      </c>
      <c r="AD44" s="67">
        <f>IF($M44&lt;=1000,"Moins de 1 k€",IF($M44&lt;=5000,"1 à 5 k€",IF($M44&lt;=15000,"5 à 15 k€","Plus de 15 k€")))</f>
        <v/>
      </c>
    </row>
    <row r="45">
      <c r="A45" s="65" t="inlineStr">
        <is>
          <t>DEV-00044</t>
        </is>
      </c>
      <c r="B45" s="66" t="n">
        <v>44775</v>
      </c>
      <c r="C45" s="65" t="inlineStr">
        <is>
          <t>2022-08</t>
        </is>
      </c>
      <c r="D45" s="65" t="inlineStr">
        <is>
          <t>2022-2023</t>
        </is>
      </c>
      <c r="E45" s="65" t="inlineStr">
        <is>
          <t>CLI-0069</t>
        </is>
      </c>
      <c r="F45" s="65" t="inlineStr">
        <is>
          <t>Professionnel</t>
        </is>
      </c>
      <c r="G45" s="65" t="inlineStr">
        <is>
          <t>Toulouse</t>
        </is>
      </c>
      <c r="H45" s="65" t="inlineStr">
        <is>
          <t>Julien Fabre</t>
        </is>
      </c>
      <c r="I45" s="65" t="inlineStr">
        <is>
          <t>Plomberie</t>
        </is>
      </c>
      <c r="J45" s="65" t="inlineStr">
        <is>
          <t>PR-001</t>
        </is>
      </c>
      <c r="K45" s="65" t="inlineStr">
        <is>
          <t>Remplacement chauffe-eau 200 L</t>
        </is>
      </c>
      <c r="L45" s="67" t="n">
        <v>2</v>
      </c>
      <c r="M45" s="68" t="n">
        <v>3750.58</v>
      </c>
      <c r="N45" s="65" t="inlineStr">
        <is>
          <t>Refusé</t>
        </is>
      </c>
      <c r="O45" s="66" t="n">
        <v>44788</v>
      </c>
      <c r="P45" s="67" t="n">
        <v>2</v>
      </c>
      <c r="Q45" s="67" t="n">
        <v>2</v>
      </c>
      <c r="R45" s="67">
        <f>$I45</f>
        <v/>
      </c>
      <c r="S45" s="67">
        <f>$K45</f>
        <v/>
      </c>
      <c r="T45" s="67">
        <f>IFERROR(INDEX(Clients!$G$2:$G$1020,MATCH($E45,Clients!$A$2:$A$1020,0)),"")</f>
        <v/>
      </c>
      <c r="U45" s="67">
        <f>IFERROR(INDEX(Clients!$I$2:$I$1020,MATCH($E45,Clients!$A$2:$A$1020,0)),"")</f>
        <v/>
      </c>
      <c r="V45" s="69">
        <f>1</f>
        <v/>
      </c>
      <c r="W45" s="69">
        <f>IF($N45="Accepté",1,0)</f>
        <v/>
      </c>
      <c r="X45" s="68">
        <f>$M45*$W45</f>
        <v/>
      </c>
      <c r="Y45" s="68">
        <f>IF($N45="En cours",0,$M45)</f>
        <v/>
      </c>
      <c r="Z45" s="69">
        <f>IF($P45="",0,1)</f>
        <v/>
      </c>
      <c r="AA45" s="70">
        <f>IF($P45="",0,$P45)</f>
        <v/>
      </c>
      <c r="AB45" s="69">
        <f>IF(AND($P45&lt;&gt;"",$P45&lt;=Paramètres!$C$14),1,0)</f>
        <v/>
      </c>
      <c r="AC45" s="67">
        <f>IF($P45="","Jamais relancé",IF($P45&lt;=3,"0-3 j",IF($P45&lt;=7,"4-7 j",IF($P45&lt;=15,"8-15 j","Plus de 15 j"))))</f>
        <v/>
      </c>
      <c r="AD45" s="67">
        <f>IF($M45&lt;=1000,"Moins de 1 k€",IF($M45&lt;=5000,"1 à 5 k€",IF($M45&lt;=15000,"5 à 15 k€","Plus de 15 k€")))</f>
        <v/>
      </c>
    </row>
    <row r="46">
      <c r="A46" s="65" t="inlineStr">
        <is>
          <t>DEV-00045</t>
        </is>
      </c>
      <c r="B46" s="66" t="n">
        <v>44775</v>
      </c>
      <c r="C46" s="65" t="inlineStr">
        <is>
          <t>2022-08</t>
        </is>
      </c>
      <c r="D46" s="65" t="inlineStr">
        <is>
          <t>2022-2023</t>
        </is>
      </c>
      <c r="E46" s="65" t="inlineStr">
        <is>
          <t>CLI-0159</t>
        </is>
      </c>
      <c r="F46" s="65" t="inlineStr">
        <is>
          <t>Syndic</t>
        </is>
      </c>
      <c r="G46" s="65" t="inlineStr">
        <is>
          <t>Bordeaux</t>
        </is>
      </c>
      <c r="H46" s="65" t="inlineStr">
        <is>
          <t>Karim Belkacem</t>
        </is>
      </c>
      <c r="I46" s="65" t="inlineStr">
        <is>
          <t>Plomberie</t>
        </is>
      </c>
      <c r="J46" s="65" t="inlineStr">
        <is>
          <t>PR-004</t>
        </is>
      </c>
      <c r="K46" s="65" t="inlineStr">
        <is>
          <t>Remplacement colonne d'évacuation</t>
        </is>
      </c>
      <c r="L46" s="67" t="n">
        <v>1</v>
      </c>
      <c r="M46" s="68" t="n">
        <v>11164.87</v>
      </c>
      <c r="N46" s="65" t="inlineStr">
        <is>
          <t>Sans réponse</t>
        </is>
      </c>
      <c r="O46" s="66" t="n">
        <v>44789</v>
      </c>
      <c r="P46" s="67" t="n">
        <v>1</v>
      </c>
      <c r="Q46" s="67" t="n">
        <v>2</v>
      </c>
      <c r="R46" s="67">
        <f>$I46</f>
        <v/>
      </c>
      <c r="S46" s="67">
        <f>$K46</f>
        <v/>
      </c>
      <c r="T46" s="67">
        <f>IFERROR(INDEX(Clients!$G$2:$G$1020,MATCH($E46,Clients!$A$2:$A$1020,0)),"")</f>
        <v/>
      </c>
      <c r="U46" s="67">
        <f>IFERROR(INDEX(Clients!$I$2:$I$1020,MATCH($E46,Clients!$A$2:$A$1020,0)),"")</f>
        <v/>
      </c>
      <c r="V46" s="69">
        <f>1</f>
        <v/>
      </c>
      <c r="W46" s="69">
        <f>IF($N46="Accepté",1,0)</f>
        <v/>
      </c>
      <c r="X46" s="68">
        <f>$M46*$W46</f>
        <v/>
      </c>
      <c r="Y46" s="68">
        <f>IF($N46="En cours",0,$M46)</f>
        <v/>
      </c>
      <c r="Z46" s="69">
        <f>IF($P46="",0,1)</f>
        <v/>
      </c>
      <c r="AA46" s="70">
        <f>IF($P46="",0,$P46)</f>
        <v/>
      </c>
      <c r="AB46" s="69">
        <f>IF(AND($P46&lt;&gt;"",$P46&lt;=Paramètres!$C$14),1,0)</f>
        <v/>
      </c>
      <c r="AC46" s="67">
        <f>IF($P46="","Jamais relancé",IF($P46&lt;=3,"0-3 j",IF($P46&lt;=7,"4-7 j",IF($P46&lt;=15,"8-15 j","Plus de 15 j"))))</f>
        <v/>
      </c>
      <c r="AD46" s="67">
        <f>IF($M46&lt;=1000,"Moins de 1 k€",IF($M46&lt;=5000,"1 à 5 k€",IF($M46&lt;=15000,"5 à 15 k€","Plus de 15 k€")))</f>
        <v/>
      </c>
    </row>
    <row r="47">
      <c r="A47" s="65" t="inlineStr">
        <is>
          <t>DEV-00046</t>
        </is>
      </c>
      <c r="B47" s="66" t="n">
        <v>44775</v>
      </c>
      <c r="C47" s="65" t="inlineStr">
        <is>
          <t>2022-08</t>
        </is>
      </c>
      <c r="D47" s="65" t="inlineStr">
        <is>
          <t>2022-2023</t>
        </is>
      </c>
      <c r="E47" s="65" t="inlineStr">
        <is>
          <t>CLI-0153</t>
        </is>
      </c>
      <c r="F47" s="65" t="inlineStr">
        <is>
          <t>Particulier</t>
        </is>
      </c>
      <c r="G47" s="65" t="inlineStr">
        <is>
          <t>Bordeaux</t>
        </is>
      </c>
      <c r="H47" s="65" t="inlineStr">
        <is>
          <t>Karim Belkacem</t>
        </is>
      </c>
      <c r="I47" s="65" t="inlineStr">
        <is>
          <t>Chauffage</t>
        </is>
      </c>
      <c r="J47" s="65" t="inlineStr">
        <is>
          <t>CH-004</t>
        </is>
      </c>
      <c r="K47" s="65" t="inlineStr">
        <is>
          <t>Remplacement radiateurs (lot de 5)</t>
        </is>
      </c>
      <c r="L47" s="67" t="n">
        <v>1</v>
      </c>
      <c r="M47" s="68" t="n">
        <v>2211.72</v>
      </c>
      <c r="N47" s="65" t="inlineStr">
        <is>
          <t>Refusé</t>
        </is>
      </c>
      <c r="O47" s="66" t="n">
        <v>44812</v>
      </c>
      <c r="P47" s="67" t="n">
        <v>1</v>
      </c>
      <c r="Q47" s="67" t="n">
        <v>2</v>
      </c>
      <c r="R47" s="67">
        <f>$I47</f>
        <v/>
      </c>
      <c r="S47" s="67">
        <f>$K47</f>
        <v/>
      </c>
      <c r="T47" s="67">
        <f>IFERROR(INDEX(Clients!$G$2:$G$1020,MATCH($E47,Clients!$A$2:$A$1020,0)),"")</f>
        <v/>
      </c>
      <c r="U47" s="67">
        <f>IFERROR(INDEX(Clients!$I$2:$I$1020,MATCH($E47,Clients!$A$2:$A$1020,0)),"")</f>
        <v/>
      </c>
      <c r="V47" s="69">
        <f>1</f>
        <v/>
      </c>
      <c r="W47" s="69">
        <f>IF($N47="Accepté",1,0)</f>
        <v/>
      </c>
      <c r="X47" s="68">
        <f>$M47*$W47</f>
        <v/>
      </c>
      <c r="Y47" s="68">
        <f>IF($N47="En cours",0,$M47)</f>
        <v/>
      </c>
      <c r="Z47" s="69">
        <f>IF($P47="",0,1)</f>
        <v/>
      </c>
      <c r="AA47" s="70">
        <f>IF($P47="",0,$P47)</f>
        <v/>
      </c>
      <c r="AB47" s="69">
        <f>IF(AND($P47&lt;&gt;"",$P47&lt;=Paramètres!$C$14),1,0)</f>
        <v/>
      </c>
      <c r="AC47" s="67">
        <f>IF($P47="","Jamais relancé",IF($P47&lt;=3,"0-3 j",IF($P47&lt;=7,"4-7 j",IF($P47&lt;=15,"8-15 j","Plus de 15 j"))))</f>
        <v/>
      </c>
      <c r="AD47" s="67">
        <f>IF($M47&lt;=1000,"Moins de 1 k€",IF($M47&lt;=5000,"1 à 5 k€",IF($M47&lt;=15000,"5 à 15 k€","Plus de 15 k€")))</f>
        <v/>
      </c>
    </row>
    <row r="48">
      <c r="A48" s="65" t="inlineStr">
        <is>
          <t>DEV-00047</t>
        </is>
      </c>
      <c r="B48" s="66" t="n">
        <v>44776</v>
      </c>
      <c r="C48" s="65" t="inlineStr">
        <is>
          <t>2022-08</t>
        </is>
      </c>
      <c r="D48" s="65" t="inlineStr">
        <is>
          <t>2022-2023</t>
        </is>
      </c>
      <c r="E48" s="65" t="inlineStr">
        <is>
          <t>CLI-0114</t>
        </is>
      </c>
      <c r="F48" s="65" t="inlineStr">
        <is>
          <t>Particulier</t>
        </is>
      </c>
      <c r="G48" s="65" t="inlineStr">
        <is>
          <t>Bordeaux</t>
        </is>
      </c>
      <c r="H48" s="65" t="inlineStr">
        <is>
          <t>Karim Belkacem</t>
        </is>
      </c>
      <c r="I48" s="65" t="inlineStr">
        <is>
          <t>Électricité</t>
        </is>
      </c>
      <c r="J48" s="65" t="inlineStr">
        <is>
          <t>EL-001</t>
        </is>
      </c>
      <c r="K48" s="65" t="inlineStr">
        <is>
          <t>Mise aux normes tableau électrique</t>
        </is>
      </c>
      <c r="L48" s="67" t="n">
        <v>3</v>
      </c>
      <c r="M48" s="68" t="n">
        <v>4741.05</v>
      </c>
      <c r="N48" s="65" t="inlineStr">
        <is>
          <t>Accepté</t>
        </is>
      </c>
      <c r="O48" s="66" t="n">
        <v>44800</v>
      </c>
      <c r="P48" s="67" t="n">
        <v>3</v>
      </c>
      <c r="Q48" s="67" t="n">
        <v>1</v>
      </c>
      <c r="R48" s="67">
        <f>$I48</f>
        <v/>
      </c>
      <c r="S48" s="67">
        <f>$K48</f>
        <v/>
      </c>
      <c r="T48" s="67">
        <f>IFERROR(INDEX(Clients!$G$2:$G$1020,MATCH($E48,Clients!$A$2:$A$1020,0)),"")</f>
        <v/>
      </c>
      <c r="U48" s="67">
        <f>IFERROR(INDEX(Clients!$I$2:$I$1020,MATCH($E48,Clients!$A$2:$A$1020,0)),"")</f>
        <v/>
      </c>
      <c r="V48" s="69">
        <f>1</f>
        <v/>
      </c>
      <c r="W48" s="69">
        <f>IF($N48="Accepté",1,0)</f>
        <v/>
      </c>
      <c r="X48" s="68">
        <f>$M48*$W48</f>
        <v/>
      </c>
      <c r="Y48" s="68">
        <f>IF($N48="En cours",0,$M48)</f>
        <v/>
      </c>
      <c r="Z48" s="69">
        <f>IF($P48="",0,1)</f>
        <v/>
      </c>
      <c r="AA48" s="70">
        <f>IF($P48="",0,$P48)</f>
        <v/>
      </c>
      <c r="AB48" s="69">
        <f>IF(AND($P48&lt;&gt;"",$P48&lt;=Paramètres!$C$14),1,0)</f>
        <v/>
      </c>
      <c r="AC48" s="67">
        <f>IF($P48="","Jamais relancé",IF($P48&lt;=3,"0-3 j",IF($P48&lt;=7,"4-7 j",IF($P48&lt;=15,"8-15 j","Plus de 15 j"))))</f>
        <v/>
      </c>
      <c r="AD48" s="67">
        <f>IF($M48&lt;=1000,"Moins de 1 k€",IF($M48&lt;=5000,"1 à 5 k€",IF($M48&lt;=15000,"5 à 15 k€","Plus de 15 k€")))</f>
        <v/>
      </c>
    </row>
    <row r="49">
      <c r="A49" s="65" t="inlineStr">
        <is>
          <t>DEV-00048</t>
        </is>
      </c>
      <c r="B49" s="66" t="n">
        <v>44776</v>
      </c>
      <c r="C49" s="65" t="inlineStr">
        <is>
          <t>2022-08</t>
        </is>
      </c>
      <c r="D49" s="65" t="inlineStr">
        <is>
          <t>2022-2023</t>
        </is>
      </c>
      <c r="E49" s="65" t="inlineStr">
        <is>
          <t>CLI-0095</t>
        </is>
      </c>
      <c r="F49" s="65" t="inlineStr">
        <is>
          <t>Particulier</t>
        </is>
      </c>
      <c r="G49" s="65" t="inlineStr">
        <is>
          <t>Bordeaux</t>
        </is>
      </c>
      <c r="H49" s="65" t="inlineStr">
        <is>
          <t>Sophie Marchand</t>
        </is>
      </c>
      <c r="I49" s="65" t="inlineStr">
        <is>
          <t>Dépannage</t>
        </is>
      </c>
      <c r="J49" s="65" t="inlineStr">
        <is>
          <t>DP-001</t>
        </is>
      </c>
      <c r="K49" s="65" t="inlineStr">
        <is>
          <t>Dépannage plomberie urgence</t>
        </is>
      </c>
      <c r="L49" s="67" t="n">
        <v>1</v>
      </c>
      <c r="M49" s="68" t="n">
        <v>269.28</v>
      </c>
      <c r="N49" s="65" t="inlineStr">
        <is>
          <t>Accepté</t>
        </is>
      </c>
      <c r="O49" s="66" t="n">
        <v>44792</v>
      </c>
      <c r="P49" s="67" t="n">
        <v>6</v>
      </c>
      <c r="Q49" s="67" t="n">
        <v>1</v>
      </c>
      <c r="R49" s="67">
        <f>$I49</f>
        <v/>
      </c>
      <c r="S49" s="67">
        <f>$K49</f>
        <v/>
      </c>
      <c r="T49" s="67">
        <f>IFERROR(INDEX(Clients!$G$2:$G$1020,MATCH($E49,Clients!$A$2:$A$1020,0)),"")</f>
        <v/>
      </c>
      <c r="U49" s="67">
        <f>IFERROR(INDEX(Clients!$I$2:$I$1020,MATCH($E49,Clients!$A$2:$A$1020,0)),"")</f>
        <v/>
      </c>
      <c r="V49" s="69">
        <f>1</f>
        <v/>
      </c>
      <c r="W49" s="69">
        <f>IF($N49="Accepté",1,0)</f>
        <v/>
      </c>
      <c r="X49" s="68">
        <f>$M49*$W49</f>
        <v/>
      </c>
      <c r="Y49" s="68">
        <f>IF($N49="En cours",0,$M49)</f>
        <v/>
      </c>
      <c r="Z49" s="69">
        <f>IF($P49="",0,1)</f>
        <v/>
      </c>
      <c r="AA49" s="70">
        <f>IF($P49="",0,$P49)</f>
        <v/>
      </c>
      <c r="AB49" s="69">
        <f>IF(AND($P49&lt;&gt;"",$P49&lt;=Paramètres!$C$14),1,0)</f>
        <v/>
      </c>
      <c r="AC49" s="67">
        <f>IF($P49="","Jamais relancé",IF($P49&lt;=3,"0-3 j",IF($P49&lt;=7,"4-7 j",IF($P49&lt;=15,"8-15 j","Plus de 15 j"))))</f>
        <v/>
      </c>
      <c r="AD49" s="67">
        <f>IF($M49&lt;=1000,"Moins de 1 k€",IF($M49&lt;=5000,"1 à 5 k€",IF($M49&lt;=15000,"5 à 15 k€","Plus de 15 k€")))</f>
        <v/>
      </c>
    </row>
    <row r="50">
      <c r="A50" s="65" t="inlineStr">
        <is>
          <t>DEV-00049</t>
        </is>
      </c>
      <c r="B50" s="66" t="n">
        <v>44777</v>
      </c>
      <c r="C50" s="65" t="inlineStr">
        <is>
          <t>2022-08</t>
        </is>
      </c>
      <c r="D50" s="65" t="inlineStr">
        <is>
          <t>2022-2023</t>
        </is>
      </c>
      <c r="E50" s="65" t="inlineStr">
        <is>
          <t>CLI-0070</t>
        </is>
      </c>
      <c r="F50" s="65" t="inlineStr">
        <is>
          <t>Particulier</t>
        </is>
      </c>
      <c r="G50" s="65" t="inlineStr">
        <is>
          <t>Toulouse</t>
        </is>
      </c>
      <c r="H50" s="65" t="inlineStr">
        <is>
          <t>Julien Fabre</t>
        </is>
      </c>
      <c r="I50" s="65" t="inlineStr">
        <is>
          <t>Chauffage</t>
        </is>
      </c>
      <c r="J50" s="65" t="inlineStr">
        <is>
          <t>CH-001</t>
        </is>
      </c>
      <c r="K50" s="65" t="inlineStr">
        <is>
          <t>Installation chaudière gaz condensation</t>
        </is>
      </c>
      <c r="L50" s="67" t="n">
        <v>1</v>
      </c>
      <c r="M50" s="68" t="n">
        <v>5151.21</v>
      </c>
      <c r="N50" s="65" t="inlineStr">
        <is>
          <t>Refusé</t>
        </is>
      </c>
      <c r="O50" s="66" t="n">
        <v>44797</v>
      </c>
      <c r="P50" s="67" t="n">
        <v>2</v>
      </c>
      <c r="Q50" s="67" t="n">
        <v>2</v>
      </c>
      <c r="R50" s="67">
        <f>$I50</f>
        <v/>
      </c>
      <c r="S50" s="67">
        <f>$K50</f>
        <v/>
      </c>
      <c r="T50" s="67">
        <f>IFERROR(INDEX(Clients!$G$2:$G$1020,MATCH($E50,Clients!$A$2:$A$1020,0)),"")</f>
        <v/>
      </c>
      <c r="U50" s="67">
        <f>IFERROR(INDEX(Clients!$I$2:$I$1020,MATCH($E50,Clients!$A$2:$A$1020,0)),"")</f>
        <v/>
      </c>
      <c r="V50" s="69">
        <f>1</f>
        <v/>
      </c>
      <c r="W50" s="69">
        <f>IF($N50="Accepté",1,0)</f>
        <v/>
      </c>
      <c r="X50" s="68">
        <f>$M50*$W50</f>
        <v/>
      </c>
      <c r="Y50" s="68">
        <f>IF($N50="En cours",0,$M50)</f>
        <v/>
      </c>
      <c r="Z50" s="69">
        <f>IF($P50="",0,1)</f>
        <v/>
      </c>
      <c r="AA50" s="70">
        <f>IF($P50="",0,$P50)</f>
        <v/>
      </c>
      <c r="AB50" s="69">
        <f>IF(AND($P50&lt;&gt;"",$P50&lt;=Paramètres!$C$14),1,0)</f>
        <v/>
      </c>
      <c r="AC50" s="67">
        <f>IF($P50="","Jamais relancé",IF($P50&lt;=3,"0-3 j",IF($P50&lt;=7,"4-7 j",IF($P50&lt;=15,"8-15 j","Plus de 15 j"))))</f>
        <v/>
      </c>
      <c r="AD50" s="67">
        <f>IF($M50&lt;=1000,"Moins de 1 k€",IF($M50&lt;=5000,"1 à 5 k€",IF($M50&lt;=15000,"5 à 15 k€","Plus de 15 k€")))</f>
        <v/>
      </c>
    </row>
    <row r="51">
      <c r="A51" s="65" t="inlineStr">
        <is>
          <t>DEV-00050</t>
        </is>
      </c>
      <c r="B51" s="66" t="n">
        <v>44777</v>
      </c>
      <c r="C51" s="65" t="inlineStr">
        <is>
          <t>2022-08</t>
        </is>
      </c>
      <c r="D51" s="65" t="inlineStr">
        <is>
          <t>2022-2023</t>
        </is>
      </c>
      <c r="E51" s="65" t="inlineStr">
        <is>
          <t>CLI-0097</t>
        </is>
      </c>
      <c r="F51" s="65" t="inlineStr">
        <is>
          <t>Particulier</t>
        </is>
      </c>
      <c r="G51" s="65" t="inlineStr">
        <is>
          <t>Toulouse</t>
        </is>
      </c>
      <c r="H51" s="65" t="inlineStr">
        <is>
          <t>Julien Fabre</t>
        </is>
      </c>
      <c r="I51" s="65" t="inlineStr">
        <is>
          <t>Salle de bain</t>
        </is>
      </c>
      <c r="J51" s="65" t="inlineStr">
        <is>
          <t>SB-002</t>
        </is>
      </c>
      <c r="K51" s="65" t="inlineStr">
        <is>
          <t>Remplacement baignoire par douche</t>
        </is>
      </c>
      <c r="L51" s="67" t="n">
        <v>1</v>
      </c>
      <c r="M51" s="68" t="n">
        <v>3084.15</v>
      </c>
      <c r="N51" s="65" t="inlineStr">
        <is>
          <t>Refusé</t>
        </is>
      </c>
      <c r="O51" s="66" t="n">
        <v>44806</v>
      </c>
      <c r="P51" s="67" t="n">
        <v>11</v>
      </c>
      <c r="Q51" s="67" t="n">
        <v>2</v>
      </c>
      <c r="R51" s="67">
        <f>$I51</f>
        <v/>
      </c>
      <c r="S51" s="67">
        <f>$K51</f>
        <v/>
      </c>
      <c r="T51" s="67">
        <f>IFERROR(INDEX(Clients!$G$2:$G$1020,MATCH($E51,Clients!$A$2:$A$1020,0)),"")</f>
        <v/>
      </c>
      <c r="U51" s="67">
        <f>IFERROR(INDEX(Clients!$I$2:$I$1020,MATCH($E51,Clients!$A$2:$A$1020,0)),"")</f>
        <v/>
      </c>
      <c r="V51" s="69">
        <f>1</f>
        <v/>
      </c>
      <c r="W51" s="69">
        <f>IF($N51="Accepté",1,0)</f>
        <v/>
      </c>
      <c r="X51" s="68">
        <f>$M51*$W51</f>
        <v/>
      </c>
      <c r="Y51" s="68">
        <f>IF($N51="En cours",0,$M51)</f>
        <v/>
      </c>
      <c r="Z51" s="69">
        <f>IF($P51="",0,1)</f>
        <v/>
      </c>
      <c r="AA51" s="70">
        <f>IF($P51="",0,$P51)</f>
        <v/>
      </c>
      <c r="AB51" s="69">
        <f>IF(AND($P51&lt;&gt;"",$P51&lt;=Paramètres!$C$14),1,0)</f>
        <v/>
      </c>
      <c r="AC51" s="67">
        <f>IF($P51="","Jamais relancé",IF($P51&lt;=3,"0-3 j",IF($P51&lt;=7,"4-7 j",IF($P51&lt;=15,"8-15 j","Plus de 15 j"))))</f>
        <v/>
      </c>
      <c r="AD51" s="67">
        <f>IF($M51&lt;=1000,"Moins de 1 k€",IF($M51&lt;=5000,"1 à 5 k€",IF($M51&lt;=15000,"5 à 15 k€","Plus de 15 k€")))</f>
        <v/>
      </c>
    </row>
    <row r="52">
      <c r="A52" s="65" t="inlineStr">
        <is>
          <t>DEV-00051</t>
        </is>
      </c>
      <c r="B52" s="66" t="n">
        <v>44781</v>
      </c>
      <c r="C52" s="65" t="inlineStr">
        <is>
          <t>2022-08</t>
        </is>
      </c>
      <c r="D52" s="65" t="inlineStr">
        <is>
          <t>2022-2023</t>
        </is>
      </c>
      <c r="E52" s="65" t="inlineStr">
        <is>
          <t>CLI-0055</t>
        </is>
      </c>
      <c r="F52" s="65" t="inlineStr">
        <is>
          <t>Professionnel</t>
        </is>
      </c>
      <c r="G52" s="65" t="inlineStr">
        <is>
          <t>Bordeaux</t>
        </is>
      </c>
      <c r="H52" s="65" t="inlineStr">
        <is>
          <t>Karim Belkacem</t>
        </is>
      </c>
      <c r="I52" s="65" t="inlineStr">
        <is>
          <t>Dépannage</t>
        </is>
      </c>
      <c r="J52" s="65" t="inlineStr">
        <is>
          <t>DP-001</t>
        </is>
      </c>
      <c r="K52" s="65" t="inlineStr">
        <is>
          <t>Dépannage plomberie urgence</t>
        </is>
      </c>
      <c r="L52" s="67" t="n">
        <v>1</v>
      </c>
      <c r="M52" s="68" t="n">
        <v>446.64</v>
      </c>
      <c r="N52" s="65" t="inlineStr">
        <is>
          <t>Refusé</t>
        </is>
      </c>
      <c r="O52" s="66" t="n">
        <v>44798</v>
      </c>
      <c r="P52" s="67" t="n">
        <v>5</v>
      </c>
      <c r="Q52" s="67" t="n">
        <v>1</v>
      </c>
      <c r="R52" s="67">
        <f>$I52</f>
        <v/>
      </c>
      <c r="S52" s="67">
        <f>$K52</f>
        <v/>
      </c>
      <c r="T52" s="67">
        <f>IFERROR(INDEX(Clients!$G$2:$G$1020,MATCH($E52,Clients!$A$2:$A$1020,0)),"")</f>
        <v/>
      </c>
      <c r="U52" s="67">
        <f>IFERROR(INDEX(Clients!$I$2:$I$1020,MATCH($E52,Clients!$A$2:$A$1020,0)),"")</f>
        <v/>
      </c>
      <c r="V52" s="69">
        <f>1</f>
        <v/>
      </c>
      <c r="W52" s="69">
        <f>IF($N52="Accepté",1,0)</f>
        <v/>
      </c>
      <c r="X52" s="68">
        <f>$M52*$W52</f>
        <v/>
      </c>
      <c r="Y52" s="68">
        <f>IF($N52="En cours",0,$M52)</f>
        <v/>
      </c>
      <c r="Z52" s="69">
        <f>IF($P52="",0,1)</f>
        <v/>
      </c>
      <c r="AA52" s="70">
        <f>IF($P52="",0,$P52)</f>
        <v/>
      </c>
      <c r="AB52" s="69">
        <f>IF(AND($P52&lt;&gt;"",$P52&lt;=Paramètres!$C$14),1,0)</f>
        <v/>
      </c>
      <c r="AC52" s="67">
        <f>IF($P52="","Jamais relancé",IF($P52&lt;=3,"0-3 j",IF($P52&lt;=7,"4-7 j",IF($P52&lt;=15,"8-15 j","Plus de 15 j"))))</f>
        <v/>
      </c>
      <c r="AD52" s="67">
        <f>IF($M52&lt;=1000,"Moins de 1 k€",IF($M52&lt;=5000,"1 à 5 k€",IF($M52&lt;=15000,"5 à 15 k€","Plus de 15 k€")))</f>
        <v/>
      </c>
    </row>
    <row r="53">
      <c r="A53" s="65" t="inlineStr">
        <is>
          <t>DEV-00052</t>
        </is>
      </c>
      <c r="B53" s="66" t="n">
        <v>44782</v>
      </c>
      <c r="C53" s="65" t="inlineStr">
        <is>
          <t>2022-08</t>
        </is>
      </c>
      <c r="D53" s="65" t="inlineStr">
        <is>
          <t>2022-2023</t>
        </is>
      </c>
      <c r="E53" s="65" t="inlineStr">
        <is>
          <t>CLI-0154</t>
        </is>
      </c>
      <c r="F53" s="65" t="inlineStr">
        <is>
          <t>Particulier</t>
        </is>
      </c>
      <c r="G53" s="65" t="inlineStr">
        <is>
          <t>Bordeaux</t>
        </is>
      </c>
      <c r="H53" s="65" t="inlineStr">
        <is>
          <t>Karim Belkacem</t>
        </is>
      </c>
      <c r="I53" s="65" t="inlineStr">
        <is>
          <t>Dépannage</t>
        </is>
      </c>
      <c r="J53" s="65" t="inlineStr">
        <is>
          <t>DP-004</t>
        </is>
      </c>
      <c r="K53" s="65" t="inlineStr">
        <is>
          <t>Remise en service chaudière</t>
        </is>
      </c>
      <c r="L53" s="67" t="n">
        <v>1</v>
      </c>
      <c r="M53" s="68" t="n">
        <v>222.49</v>
      </c>
      <c r="N53" s="65" t="inlineStr">
        <is>
          <t>Accepté</t>
        </is>
      </c>
      <c r="O53" s="66" t="n">
        <v>44805</v>
      </c>
      <c r="P53" s="67" t="n">
        <v>1</v>
      </c>
      <c r="Q53" s="67" t="n">
        <v>2</v>
      </c>
      <c r="R53" s="67">
        <f>$I53</f>
        <v/>
      </c>
      <c r="S53" s="67">
        <f>$K53</f>
        <v/>
      </c>
      <c r="T53" s="67">
        <f>IFERROR(INDEX(Clients!$G$2:$G$1020,MATCH($E53,Clients!$A$2:$A$1020,0)),"")</f>
        <v/>
      </c>
      <c r="U53" s="67">
        <f>IFERROR(INDEX(Clients!$I$2:$I$1020,MATCH($E53,Clients!$A$2:$A$1020,0)),"")</f>
        <v/>
      </c>
      <c r="V53" s="69">
        <f>1</f>
        <v/>
      </c>
      <c r="W53" s="69">
        <f>IF($N53="Accepté",1,0)</f>
        <v/>
      </c>
      <c r="X53" s="68">
        <f>$M53*$W53</f>
        <v/>
      </c>
      <c r="Y53" s="68">
        <f>IF($N53="En cours",0,$M53)</f>
        <v/>
      </c>
      <c r="Z53" s="69">
        <f>IF($P53="",0,1)</f>
        <v/>
      </c>
      <c r="AA53" s="70">
        <f>IF($P53="",0,$P53)</f>
        <v/>
      </c>
      <c r="AB53" s="69">
        <f>IF(AND($P53&lt;&gt;"",$P53&lt;=Paramètres!$C$14),1,0)</f>
        <v/>
      </c>
      <c r="AC53" s="67">
        <f>IF($P53="","Jamais relancé",IF($P53&lt;=3,"0-3 j",IF($P53&lt;=7,"4-7 j",IF($P53&lt;=15,"8-15 j","Plus de 15 j"))))</f>
        <v/>
      </c>
      <c r="AD53" s="67">
        <f>IF($M53&lt;=1000,"Moins de 1 k€",IF($M53&lt;=5000,"1 à 5 k€",IF($M53&lt;=15000,"5 à 15 k€","Plus de 15 k€")))</f>
        <v/>
      </c>
    </row>
    <row r="54">
      <c r="A54" s="65" t="inlineStr">
        <is>
          <t>DEV-00053</t>
        </is>
      </c>
      <c r="B54" s="66" t="n">
        <v>44782</v>
      </c>
      <c r="C54" s="65" t="inlineStr">
        <is>
          <t>2022-08</t>
        </is>
      </c>
      <c r="D54" s="65" t="inlineStr">
        <is>
          <t>2022-2023</t>
        </is>
      </c>
      <c r="E54" s="65" t="inlineStr">
        <is>
          <t>CLI-0155</t>
        </is>
      </c>
      <c r="F54" s="65" t="inlineStr">
        <is>
          <t>Particulier</t>
        </is>
      </c>
      <c r="G54" s="65" t="inlineStr">
        <is>
          <t>Bordeaux</t>
        </is>
      </c>
      <c r="H54" s="65" t="inlineStr">
        <is>
          <t>Sophie Marchand</t>
        </is>
      </c>
      <c r="I54" s="65" t="inlineStr">
        <is>
          <t>Chauffage</t>
        </is>
      </c>
      <c r="J54" s="65" t="inlineStr">
        <is>
          <t>CH-004</t>
        </is>
      </c>
      <c r="K54" s="65" t="inlineStr">
        <is>
          <t>Remplacement radiateurs (lot de 5)</t>
        </is>
      </c>
      <c r="L54" s="67" t="n">
        <v>1</v>
      </c>
      <c r="M54" s="68" t="n">
        <v>2634.9</v>
      </c>
      <c r="N54" s="65" t="inlineStr">
        <is>
          <t>Sans réponse</t>
        </is>
      </c>
      <c r="O54" s="66" t="n">
        <v>44815</v>
      </c>
      <c r="P54" s="67" t="n">
        <v>5</v>
      </c>
      <c r="Q54" s="67" t="n">
        <v>3</v>
      </c>
      <c r="R54" s="67">
        <f>$I54</f>
        <v/>
      </c>
      <c r="S54" s="67">
        <f>$K54</f>
        <v/>
      </c>
      <c r="T54" s="67">
        <f>IFERROR(INDEX(Clients!$G$2:$G$1020,MATCH($E54,Clients!$A$2:$A$1020,0)),"")</f>
        <v/>
      </c>
      <c r="U54" s="67">
        <f>IFERROR(INDEX(Clients!$I$2:$I$1020,MATCH($E54,Clients!$A$2:$A$1020,0)),"")</f>
        <v/>
      </c>
      <c r="V54" s="69">
        <f>1</f>
        <v/>
      </c>
      <c r="W54" s="69">
        <f>IF($N54="Accepté",1,0)</f>
        <v/>
      </c>
      <c r="X54" s="68">
        <f>$M54*$W54</f>
        <v/>
      </c>
      <c r="Y54" s="68">
        <f>IF($N54="En cours",0,$M54)</f>
        <v/>
      </c>
      <c r="Z54" s="69">
        <f>IF($P54="",0,1)</f>
        <v/>
      </c>
      <c r="AA54" s="70">
        <f>IF($P54="",0,$P54)</f>
        <v/>
      </c>
      <c r="AB54" s="69">
        <f>IF(AND($P54&lt;&gt;"",$P54&lt;=Paramètres!$C$14),1,0)</f>
        <v/>
      </c>
      <c r="AC54" s="67">
        <f>IF($P54="","Jamais relancé",IF($P54&lt;=3,"0-3 j",IF($P54&lt;=7,"4-7 j",IF($P54&lt;=15,"8-15 j","Plus de 15 j"))))</f>
        <v/>
      </c>
      <c r="AD54" s="67">
        <f>IF($M54&lt;=1000,"Moins de 1 k€",IF($M54&lt;=5000,"1 à 5 k€",IF($M54&lt;=15000,"5 à 15 k€","Plus de 15 k€")))</f>
        <v/>
      </c>
    </row>
    <row r="55">
      <c r="A55" s="65" t="inlineStr">
        <is>
          <t>DEV-00054</t>
        </is>
      </c>
      <c r="B55" s="66" t="n">
        <v>44783</v>
      </c>
      <c r="C55" s="65" t="inlineStr">
        <is>
          <t>2022-08</t>
        </is>
      </c>
      <c r="D55" s="65" t="inlineStr">
        <is>
          <t>2022-2023</t>
        </is>
      </c>
      <c r="E55" s="65" t="inlineStr">
        <is>
          <t>CLI-0067</t>
        </is>
      </c>
      <c r="F55" s="65" t="inlineStr">
        <is>
          <t>Professionnel</t>
        </is>
      </c>
      <c r="G55" s="65" t="inlineStr">
        <is>
          <t>Bordeaux</t>
        </is>
      </c>
      <c r="H55" s="65" t="inlineStr">
        <is>
          <t>Karim Belkacem</t>
        </is>
      </c>
      <c r="I55" s="65" t="inlineStr">
        <is>
          <t>Salle de bain</t>
        </is>
      </c>
      <c r="J55" s="65" t="inlineStr">
        <is>
          <t>SB-001</t>
        </is>
      </c>
      <c r="K55" s="65" t="inlineStr">
        <is>
          <t>Rénovation salle de bain complète</t>
        </is>
      </c>
      <c r="L55" s="67" t="n">
        <v>1</v>
      </c>
      <c r="M55" s="68" t="n">
        <v>16749.18</v>
      </c>
      <c r="N55" s="65" t="inlineStr">
        <is>
          <t>Accepté</t>
        </is>
      </c>
      <c r="O55" s="66" t="n">
        <v>44805</v>
      </c>
      <c r="P55" s="67" t="n">
        <v>3</v>
      </c>
      <c r="Q55" s="67" t="n">
        <v>2</v>
      </c>
      <c r="R55" s="67">
        <f>$I55</f>
        <v/>
      </c>
      <c r="S55" s="67">
        <f>$K55</f>
        <v/>
      </c>
      <c r="T55" s="67">
        <f>IFERROR(INDEX(Clients!$G$2:$G$1020,MATCH($E55,Clients!$A$2:$A$1020,0)),"")</f>
        <v/>
      </c>
      <c r="U55" s="67">
        <f>IFERROR(INDEX(Clients!$I$2:$I$1020,MATCH($E55,Clients!$A$2:$A$1020,0)),"")</f>
        <v/>
      </c>
      <c r="V55" s="69">
        <f>1</f>
        <v/>
      </c>
      <c r="W55" s="69">
        <f>IF($N55="Accepté",1,0)</f>
        <v/>
      </c>
      <c r="X55" s="68">
        <f>$M55*$W55</f>
        <v/>
      </c>
      <c r="Y55" s="68">
        <f>IF($N55="En cours",0,$M55)</f>
        <v/>
      </c>
      <c r="Z55" s="69">
        <f>IF($P55="",0,1)</f>
        <v/>
      </c>
      <c r="AA55" s="70">
        <f>IF($P55="",0,$P55)</f>
        <v/>
      </c>
      <c r="AB55" s="69">
        <f>IF(AND($P55&lt;&gt;"",$P55&lt;=Paramètres!$C$14),1,0)</f>
        <v/>
      </c>
      <c r="AC55" s="67">
        <f>IF($P55="","Jamais relancé",IF($P55&lt;=3,"0-3 j",IF($P55&lt;=7,"4-7 j",IF($P55&lt;=15,"8-15 j","Plus de 15 j"))))</f>
        <v/>
      </c>
      <c r="AD55" s="67">
        <f>IF($M55&lt;=1000,"Moins de 1 k€",IF($M55&lt;=5000,"1 à 5 k€",IF($M55&lt;=15000,"5 à 15 k€","Plus de 15 k€")))</f>
        <v/>
      </c>
    </row>
    <row r="56">
      <c r="A56" s="65" t="inlineStr">
        <is>
          <t>DEV-00055</t>
        </is>
      </c>
      <c r="B56" s="66" t="n">
        <v>44784</v>
      </c>
      <c r="C56" s="65" t="inlineStr">
        <is>
          <t>2022-08</t>
        </is>
      </c>
      <c r="D56" s="65" t="inlineStr">
        <is>
          <t>2022-2023</t>
        </is>
      </c>
      <c r="E56" s="65" t="inlineStr">
        <is>
          <t>CLI-0079</t>
        </is>
      </c>
      <c r="F56" s="65" t="inlineStr">
        <is>
          <t>Particulier</t>
        </is>
      </c>
      <c r="G56" s="65" t="inlineStr">
        <is>
          <t>Bordeaux</t>
        </is>
      </c>
      <c r="H56" s="65" t="inlineStr">
        <is>
          <t>Karim Belkacem</t>
        </is>
      </c>
      <c r="I56" s="65" t="inlineStr">
        <is>
          <t>Dépannage</t>
        </is>
      </c>
      <c r="J56" s="65" t="inlineStr">
        <is>
          <t>DP-004</t>
        </is>
      </c>
      <c r="K56" s="65" t="inlineStr">
        <is>
          <t>Remise en service chaudière</t>
        </is>
      </c>
      <c r="L56" s="67" t="n">
        <v>1</v>
      </c>
      <c r="M56" s="68" t="n">
        <v>196.89</v>
      </c>
      <c r="N56" s="65" t="inlineStr">
        <is>
          <t>Accepté</t>
        </is>
      </c>
      <c r="O56" s="66" t="n">
        <v>44819</v>
      </c>
      <c r="P56" s="67" t="n"/>
      <c r="Q56" s="67" t="n">
        <v>0</v>
      </c>
      <c r="R56" s="67">
        <f>$I56</f>
        <v/>
      </c>
      <c r="S56" s="67">
        <f>$K56</f>
        <v/>
      </c>
      <c r="T56" s="67">
        <f>IFERROR(INDEX(Clients!$G$2:$G$1020,MATCH($E56,Clients!$A$2:$A$1020,0)),"")</f>
        <v/>
      </c>
      <c r="U56" s="67">
        <f>IFERROR(INDEX(Clients!$I$2:$I$1020,MATCH($E56,Clients!$A$2:$A$1020,0)),"")</f>
        <v/>
      </c>
      <c r="V56" s="69">
        <f>1</f>
        <v/>
      </c>
      <c r="W56" s="69">
        <f>IF($N56="Accepté",1,0)</f>
        <v/>
      </c>
      <c r="X56" s="68">
        <f>$M56*$W56</f>
        <v/>
      </c>
      <c r="Y56" s="68">
        <f>IF($N56="En cours",0,$M56)</f>
        <v/>
      </c>
      <c r="Z56" s="69">
        <f>IF($P56="",0,1)</f>
        <v/>
      </c>
      <c r="AA56" s="70">
        <f>IF($P56="",0,$P56)</f>
        <v/>
      </c>
      <c r="AB56" s="69">
        <f>IF(AND($P56&lt;&gt;"",$P56&lt;=Paramètres!$C$14),1,0)</f>
        <v/>
      </c>
      <c r="AC56" s="67">
        <f>IF($P56="","Jamais relancé",IF($P56&lt;=3,"0-3 j",IF($P56&lt;=7,"4-7 j",IF($P56&lt;=15,"8-15 j","Plus de 15 j"))))</f>
        <v/>
      </c>
      <c r="AD56" s="67">
        <f>IF($M56&lt;=1000,"Moins de 1 k€",IF($M56&lt;=5000,"1 à 5 k€",IF($M56&lt;=15000,"5 à 15 k€","Plus de 15 k€")))</f>
        <v/>
      </c>
    </row>
    <row r="57">
      <c r="A57" s="65" t="inlineStr">
        <is>
          <t>DEV-00056</t>
        </is>
      </c>
      <c r="B57" s="66" t="n">
        <v>44785</v>
      </c>
      <c r="C57" s="65" t="inlineStr">
        <is>
          <t>2022-08</t>
        </is>
      </c>
      <c r="D57" s="65" t="inlineStr">
        <is>
          <t>2022-2023</t>
        </is>
      </c>
      <c r="E57" s="65" t="inlineStr">
        <is>
          <t>CLI-0052</t>
        </is>
      </c>
      <c r="F57" s="65" t="inlineStr">
        <is>
          <t>Particulier</t>
        </is>
      </c>
      <c r="G57" s="65" t="inlineStr">
        <is>
          <t>Toulouse</t>
        </is>
      </c>
      <c r="H57" s="65" t="inlineStr">
        <is>
          <t>Julien Fabre</t>
        </is>
      </c>
      <c r="I57" s="65" t="inlineStr">
        <is>
          <t>Dépannage</t>
        </is>
      </c>
      <c r="J57" s="65" t="inlineStr">
        <is>
          <t>DP-002</t>
        </is>
      </c>
      <c r="K57" s="65" t="inlineStr">
        <is>
          <t>Débouchage canalisation</t>
        </is>
      </c>
      <c r="L57" s="67" t="n">
        <v>2</v>
      </c>
      <c r="M57" s="68" t="n">
        <v>702.51</v>
      </c>
      <c r="N57" s="65" t="inlineStr">
        <is>
          <t>Refusé</t>
        </is>
      </c>
      <c r="O57" s="66" t="n">
        <v>44806</v>
      </c>
      <c r="P57" s="67" t="n">
        <v>5</v>
      </c>
      <c r="Q57" s="67" t="n">
        <v>1</v>
      </c>
      <c r="R57" s="67">
        <f>$I57</f>
        <v/>
      </c>
      <c r="S57" s="67">
        <f>$K57</f>
        <v/>
      </c>
      <c r="T57" s="67">
        <f>IFERROR(INDEX(Clients!$G$2:$G$1020,MATCH($E57,Clients!$A$2:$A$1020,0)),"")</f>
        <v/>
      </c>
      <c r="U57" s="67">
        <f>IFERROR(INDEX(Clients!$I$2:$I$1020,MATCH($E57,Clients!$A$2:$A$1020,0)),"")</f>
        <v/>
      </c>
      <c r="V57" s="69">
        <f>1</f>
        <v/>
      </c>
      <c r="W57" s="69">
        <f>IF($N57="Accepté",1,0)</f>
        <v/>
      </c>
      <c r="X57" s="68">
        <f>$M57*$W57</f>
        <v/>
      </c>
      <c r="Y57" s="68">
        <f>IF($N57="En cours",0,$M57)</f>
        <v/>
      </c>
      <c r="Z57" s="69">
        <f>IF($P57="",0,1)</f>
        <v/>
      </c>
      <c r="AA57" s="70">
        <f>IF($P57="",0,$P57)</f>
        <v/>
      </c>
      <c r="AB57" s="69">
        <f>IF(AND($P57&lt;&gt;"",$P57&lt;=Paramètres!$C$14),1,0)</f>
        <v/>
      </c>
      <c r="AC57" s="67">
        <f>IF($P57="","Jamais relancé",IF($P57&lt;=3,"0-3 j",IF($P57&lt;=7,"4-7 j",IF($P57&lt;=15,"8-15 j","Plus de 15 j"))))</f>
        <v/>
      </c>
      <c r="AD57" s="67">
        <f>IF($M57&lt;=1000,"Moins de 1 k€",IF($M57&lt;=5000,"1 à 5 k€",IF($M57&lt;=15000,"5 à 15 k€","Plus de 15 k€")))</f>
        <v/>
      </c>
    </row>
    <row r="58">
      <c r="A58" s="65" t="inlineStr">
        <is>
          <t>DEV-00057</t>
        </is>
      </c>
      <c r="B58" s="66" t="n">
        <v>44788</v>
      </c>
      <c r="C58" s="65" t="inlineStr">
        <is>
          <t>2022-08</t>
        </is>
      </c>
      <c r="D58" s="65" t="inlineStr">
        <is>
          <t>2022-2023</t>
        </is>
      </c>
      <c r="E58" s="65" t="inlineStr">
        <is>
          <t>CLI-0085</t>
        </is>
      </c>
      <c r="F58" s="65" t="inlineStr">
        <is>
          <t>Particulier</t>
        </is>
      </c>
      <c r="G58" s="65" t="inlineStr">
        <is>
          <t>Toulouse</t>
        </is>
      </c>
      <c r="H58" s="65" t="inlineStr">
        <is>
          <t>Julien Fabre</t>
        </is>
      </c>
      <c r="I58" s="65" t="inlineStr">
        <is>
          <t>Chauffage</t>
        </is>
      </c>
      <c r="J58" s="65" t="inlineStr">
        <is>
          <t>CH-003</t>
        </is>
      </c>
      <c r="K58" s="65" t="inlineStr">
        <is>
          <t>Installation pompe à chaleur air/eau</t>
        </is>
      </c>
      <c r="L58" s="67" t="n">
        <v>1</v>
      </c>
      <c r="M58" s="68" t="n">
        <v>14114.35</v>
      </c>
      <c r="N58" s="65" t="inlineStr">
        <is>
          <t>Refusé</t>
        </is>
      </c>
      <c r="O58" s="66" t="n">
        <v>44809</v>
      </c>
      <c r="P58" s="67" t="n"/>
      <c r="Q58" s="67" t="n">
        <v>0</v>
      </c>
      <c r="R58" s="67">
        <f>$I58</f>
        <v/>
      </c>
      <c r="S58" s="67">
        <f>$K58</f>
        <v/>
      </c>
      <c r="T58" s="67">
        <f>IFERROR(INDEX(Clients!$G$2:$G$1020,MATCH($E58,Clients!$A$2:$A$1020,0)),"")</f>
        <v/>
      </c>
      <c r="U58" s="67">
        <f>IFERROR(INDEX(Clients!$I$2:$I$1020,MATCH($E58,Clients!$A$2:$A$1020,0)),"")</f>
        <v/>
      </c>
      <c r="V58" s="69">
        <f>1</f>
        <v/>
      </c>
      <c r="W58" s="69">
        <f>IF($N58="Accepté",1,0)</f>
        <v/>
      </c>
      <c r="X58" s="68">
        <f>$M58*$W58</f>
        <v/>
      </c>
      <c r="Y58" s="68">
        <f>IF($N58="En cours",0,$M58)</f>
        <v/>
      </c>
      <c r="Z58" s="69">
        <f>IF($P58="",0,1)</f>
        <v/>
      </c>
      <c r="AA58" s="70">
        <f>IF($P58="",0,$P58)</f>
        <v/>
      </c>
      <c r="AB58" s="69">
        <f>IF(AND($P58&lt;&gt;"",$P58&lt;=Paramètres!$C$14),1,0)</f>
        <v/>
      </c>
      <c r="AC58" s="67">
        <f>IF($P58="","Jamais relancé",IF($P58&lt;=3,"0-3 j",IF($P58&lt;=7,"4-7 j",IF($P58&lt;=15,"8-15 j","Plus de 15 j"))))</f>
        <v/>
      </c>
      <c r="AD58" s="67">
        <f>IF($M58&lt;=1000,"Moins de 1 k€",IF($M58&lt;=5000,"1 à 5 k€",IF($M58&lt;=15000,"5 à 15 k€","Plus de 15 k€")))</f>
        <v/>
      </c>
    </row>
    <row r="59">
      <c r="A59" s="65" t="inlineStr">
        <is>
          <t>DEV-00058</t>
        </is>
      </c>
      <c r="B59" s="66" t="n">
        <v>44788</v>
      </c>
      <c r="C59" s="65" t="inlineStr">
        <is>
          <t>2022-08</t>
        </is>
      </c>
      <c r="D59" s="65" t="inlineStr">
        <is>
          <t>2022-2023</t>
        </is>
      </c>
      <c r="E59" s="65" t="inlineStr">
        <is>
          <t>CLI-0109</t>
        </is>
      </c>
      <c r="F59" s="65" t="inlineStr">
        <is>
          <t>Professionnel</t>
        </is>
      </c>
      <c r="G59" s="65" t="inlineStr">
        <is>
          <t>Toulouse</t>
        </is>
      </c>
      <c r="H59" s="65" t="inlineStr">
        <is>
          <t>Julien Fabre</t>
        </is>
      </c>
      <c r="I59" s="65" t="inlineStr">
        <is>
          <t>Électricité</t>
        </is>
      </c>
      <c r="J59" s="65" t="inlineStr">
        <is>
          <t>EL-001</t>
        </is>
      </c>
      <c r="K59" s="65" t="inlineStr">
        <is>
          <t>Mise aux normes tableau électrique</t>
        </is>
      </c>
      <c r="L59" s="67" t="n">
        <v>1</v>
      </c>
      <c r="M59" s="68" t="n">
        <v>3135.61</v>
      </c>
      <c r="N59" s="65" t="inlineStr">
        <is>
          <t>Accepté</t>
        </is>
      </c>
      <c r="O59" s="66" t="n">
        <v>44823</v>
      </c>
      <c r="P59" s="67" t="n">
        <v>2</v>
      </c>
      <c r="Q59" s="67" t="n">
        <v>3</v>
      </c>
      <c r="R59" s="67">
        <f>$I59</f>
        <v/>
      </c>
      <c r="S59" s="67">
        <f>$K59</f>
        <v/>
      </c>
      <c r="T59" s="67">
        <f>IFERROR(INDEX(Clients!$G$2:$G$1020,MATCH($E59,Clients!$A$2:$A$1020,0)),"")</f>
        <v/>
      </c>
      <c r="U59" s="67">
        <f>IFERROR(INDEX(Clients!$I$2:$I$1020,MATCH($E59,Clients!$A$2:$A$1020,0)),"")</f>
        <v/>
      </c>
      <c r="V59" s="69">
        <f>1</f>
        <v/>
      </c>
      <c r="W59" s="69">
        <f>IF($N59="Accepté",1,0)</f>
        <v/>
      </c>
      <c r="X59" s="68">
        <f>$M59*$W59</f>
        <v/>
      </c>
      <c r="Y59" s="68">
        <f>IF($N59="En cours",0,$M59)</f>
        <v/>
      </c>
      <c r="Z59" s="69">
        <f>IF($P59="",0,1)</f>
        <v/>
      </c>
      <c r="AA59" s="70">
        <f>IF($P59="",0,$P59)</f>
        <v/>
      </c>
      <c r="AB59" s="69">
        <f>IF(AND($P59&lt;&gt;"",$P59&lt;=Paramètres!$C$14),1,0)</f>
        <v/>
      </c>
      <c r="AC59" s="67">
        <f>IF($P59="","Jamais relancé",IF($P59&lt;=3,"0-3 j",IF($P59&lt;=7,"4-7 j",IF($P59&lt;=15,"8-15 j","Plus de 15 j"))))</f>
        <v/>
      </c>
      <c r="AD59" s="67">
        <f>IF($M59&lt;=1000,"Moins de 1 k€",IF($M59&lt;=5000,"1 à 5 k€",IF($M59&lt;=15000,"5 à 15 k€","Plus de 15 k€")))</f>
        <v/>
      </c>
    </row>
    <row r="60">
      <c r="A60" s="65" t="inlineStr">
        <is>
          <t>DEV-00059</t>
        </is>
      </c>
      <c r="B60" s="66" t="n">
        <v>44789</v>
      </c>
      <c r="C60" s="65" t="inlineStr">
        <is>
          <t>2022-08</t>
        </is>
      </c>
      <c r="D60" s="65" t="inlineStr">
        <is>
          <t>2022-2023</t>
        </is>
      </c>
      <c r="E60" s="65" t="inlineStr">
        <is>
          <t>CLI-0122</t>
        </is>
      </c>
      <c r="F60" s="65" t="inlineStr">
        <is>
          <t>Particulier</t>
        </is>
      </c>
      <c r="G60" s="65" t="inlineStr">
        <is>
          <t>Toulouse</t>
        </is>
      </c>
      <c r="H60" s="65" t="inlineStr">
        <is>
          <t>Julien Fabre</t>
        </is>
      </c>
      <c r="I60" s="65" t="inlineStr">
        <is>
          <t>Dépannage</t>
        </is>
      </c>
      <c r="J60" s="65" t="inlineStr">
        <is>
          <t>DP-004</t>
        </is>
      </c>
      <c r="K60" s="65" t="inlineStr">
        <is>
          <t>Remise en service chaudière</t>
        </is>
      </c>
      <c r="L60" s="67" t="n">
        <v>1</v>
      </c>
      <c r="M60" s="68" t="n">
        <v>199.33</v>
      </c>
      <c r="N60" s="65" t="inlineStr">
        <is>
          <t>Accepté</t>
        </is>
      </c>
      <c r="O60" s="66" t="n">
        <v>44800</v>
      </c>
      <c r="P60" s="67" t="n">
        <v>1</v>
      </c>
      <c r="Q60" s="67" t="n">
        <v>1</v>
      </c>
      <c r="R60" s="67">
        <f>$I60</f>
        <v/>
      </c>
      <c r="S60" s="67">
        <f>$K60</f>
        <v/>
      </c>
      <c r="T60" s="67">
        <f>IFERROR(INDEX(Clients!$G$2:$G$1020,MATCH($E60,Clients!$A$2:$A$1020,0)),"")</f>
        <v/>
      </c>
      <c r="U60" s="67">
        <f>IFERROR(INDEX(Clients!$I$2:$I$1020,MATCH($E60,Clients!$A$2:$A$1020,0)),"")</f>
        <v/>
      </c>
      <c r="V60" s="69">
        <f>1</f>
        <v/>
      </c>
      <c r="W60" s="69">
        <f>IF($N60="Accepté",1,0)</f>
        <v/>
      </c>
      <c r="X60" s="68">
        <f>$M60*$W60</f>
        <v/>
      </c>
      <c r="Y60" s="68">
        <f>IF($N60="En cours",0,$M60)</f>
        <v/>
      </c>
      <c r="Z60" s="69">
        <f>IF($P60="",0,1)</f>
        <v/>
      </c>
      <c r="AA60" s="70">
        <f>IF($P60="",0,$P60)</f>
        <v/>
      </c>
      <c r="AB60" s="69">
        <f>IF(AND($P60&lt;&gt;"",$P60&lt;=Paramètres!$C$14),1,0)</f>
        <v/>
      </c>
      <c r="AC60" s="67">
        <f>IF($P60="","Jamais relancé",IF($P60&lt;=3,"0-3 j",IF($P60&lt;=7,"4-7 j",IF($P60&lt;=15,"8-15 j","Plus de 15 j"))))</f>
        <v/>
      </c>
      <c r="AD60" s="67">
        <f>IF($M60&lt;=1000,"Moins de 1 k€",IF($M60&lt;=5000,"1 à 5 k€",IF($M60&lt;=15000,"5 à 15 k€","Plus de 15 k€")))</f>
        <v/>
      </c>
    </row>
    <row r="61">
      <c r="A61" s="65" t="inlineStr">
        <is>
          <t>DEV-00060</t>
        </is>
      </c>
      <c r="B61" s="66" t="n">
        <v>44789</v>
      </c>
      <c r="C61" s="65" t="inlineStr">
        <is>
          <t>2022-08</t>
        </is>
      </c>
      <c r="D61" s="65" t="inlineStr">
        <is>
          <t>2022-2023</t>
        </is>
      </c>
      <c r="E61" s="65" t="inlineStr">
        <is>
          <t>CLI-0185</t>
        </is>
      </c>
      <c r="F61" s="65" t="inlineStr">
        <is>
          <t>Particulier</t>
        </is>
      </c>
      <c r="G61" s="65" t="inlineStr">
        <is>
          <t>Bordeaux</t>
        </is>
      </c>
      <c r="H61" s="65" t="inlineStr">
        <is>
          <t>Karim Belkacem</t>
        </is>
      </c>
      <c r="I61" s="65" t="inlineStr">
        <is>
          <t>Dépannage</t>
        </is>
      </c>
      <c r="J61" s="65" t="inlineStr">
        <is>
          <t>DP-001</t>
        </is>
      </c>
      <c r="K61" s="65" t="inlineStr">
        <is>
          <t>Dépannage plomberie urgence</t>
        </is>
      </c>
      <c r="L61" s="67" t="n">
        <v>2</v>
      </c>
      <c r="M61" s="68" t="n">
        <v>544.21</v>
      </c>
      <c r="N61" s="65" t="inlineStr">
        <is>
          <t>Accepté</t>
        </is>
      </c>
      <c r="O61" s="66" t="n">
        <v>44815</v>
      </c>
      <c r="P61" s="67" t="n">
        <v>3</v>
      </c>
      <c r="Q61" s="67" t="n">
        <v>1</v>
      </c>
      <c r="R61" s="67">
        <f>$I61</f>
        <v/>
      </c>
      <c r="S61" s="67">
        <f>$K61</f>
        <v/>
      </c>
      <c r="T61" s="67">
        <f>IFERROR(INDEX(Clients!$G$2:$G$1020,MATCH($E61,Clients!$A$2:$A$1020,0)),"")</f>
        <v/>
      </c>
      <c r="U61" s="67">
        <f>IFERROR(INDEX(Clients!$I$2:$I$1020,MATCH($E61,Clients!$A$2:$A$1020,0)),"")</f>
        <v/>
      </c>
      <c r="V61" s="69">
        <f>1</f>
        <v/>
      </c>
      <c r="W61" s="69">
        <f>IF($N61="Accepté",1,0)</f>
        <v/>
      </c>
      <c r="X61" s="68">
        <f>$M61*$W61</f>
        <v/>
      </c>
      <c r="Y61" s="68">
        <f>IF($N61="En cours",0,$M61)</f>
        <v/>
      </c>
      <c r="Z61" s="69">
        <f>IF($P61="",0,1)</f>
        <v/>
      </c>
      <c r="AA61" s="70">
        <f>IF($P61="",0,$P61)</f>
        <v/>
      </c>
      <c r="AB61" s="69">
        <f>IF(AND($P61&lt;&gt;"",$P61&lt;=Paramètres!$C$14),1,0)</f>
        <v/>
      </c>
      <c r="AC61" s="67">
        <f>IF($P61="","Jamais relancé",IF($P61&lt;=3,"0-3 j",IF($P61&lt;=7,"4-7 j",IF($P61&lt;=15,"8-15 j","Plus de 15 j"))))</f>
        <v/>
      </c>
      <c r="AD61" s="67">
        <f>IF($M61&lt;=1000,"Moins de 1 k€",IF($M61&lt;=5000,"1 à 5 k€",IF($M61&lt;=15000,"5 à 15 k€","Plus de 15 k€")))</f>
        <v/>
      </c>
    </row>
    <row r="62">
      <c r="A62" s="65" t="inlineStr">
        <is>
          <t>DEV-00061</t>
        </is>
      </c>
      <c r="B62" s="66" t="n">
        <v>44789</v>
      </c>
      <c r="C62" s="65" t="inlineStr">
        <is>
          <t>2022-08</t>
        </is>
      </c>
      <c r="D62" s="65" t="inlineStr">
        <is>
          <t>2022-2023</t>
        </is>
      </c>
      <c r="E62" s="65" t="inlineStr">
        <is>
          <t>CLI-0163</t>
        </is>
      </c>
      <c r="F62" s="65" t="inlineStr">
        <is>
          <t>Particulier</t>
        </is>
      </c>
      <c r="G62" s="65" t="inlineStr">
        <is>
          <t>Toulouse</t>
        </is>
      </c>
      <c r="H62" s="65" t="inlineStr">
        <is>
          <t>Julien Fabre</t>
        </is>
      </c>
      <c r="I62" s="65" t="inlineStr">
        <is>
          <t>Dépannage</t>
        </is>
      </c>
      <c r="J62" s="65" t="inlineStr">
        <is>
          <t>DP-003</t>
        </is>
      </c>
      <c r="K62" s="65" t="inlineStr">
        <is>
          <t>Dépannage électrique urgence</t>
        </is>
      </c>
      <c r="L62" s="67" t="n">
        <v>2</v>
      </c>
      <c r="M62" s="68" t="n">
        <v>542.8</v>
      </c>
      <c r="N62" s="65" t="inlineStr">
        <is>
          <t>Accepté</t>
        </is>
      </c>
      <c r="O62" s="66" t="n">
        <v>44820</v>
      </c>
      <c r="P62" s="67" t="n">
        <v>7</v>
      </c>
      <c r="Q62" s="67" t="n">
        <v>2</v>
      </c>
      <c r="R62" s="67">
        <f>$I62</f>
        <v/>
      </c>
      <c r="S62" s="67">
        <f>$K62</f>
        <v/>
      </c>
      <c r="T62" s="67">
        <f>IFERROR(INDEX(Clients!$G$2:$G$1020,MATCH($E62,Clients!$A$2:$A$1020,0)),"")</f>
        <v/>
      </c>
      <c r="U62" s="67">
        <f>IFERROR(INDEX(Clients!$I$2:$I$1020,MATCH($E62,Clients!$A$2:$A$1020,0)),"")</f>
        <v/>
      </c>
      <c r="V62" s="69">
        <f>1</f>
        <v/>
      </c>
      <c r="W62" s="69">
        <f>IF($N62="Accepté",1,0)</f>
        <v/>
      </c>
      <c r="X62" s="68">
        <f>$M62*$W62</f>
        <v/>
      </c>
      <c r="Y62" s="68">
        <f>IF($N62="En cours",0,$M62)</f>
        <v/>
      </c>
      <c r="Z62" s="69">
        <f>IF($P62="",0,1)</f>
        <v/>
      </c>
      <c r="AA62" s="70">
        <f>IF($P62="",0,$P62)</f>
        <v/>
      </c>
      <c r="AB62" s="69">
        <f>IF(AND($P62&lt;&gt;"",$P62&lt;=Paramètres!$C$14),1,0)</f>
        <v/>
      </c>
      <c r="AC62" s="67">
        <f>IF($P62="","Jamais relancé",IF($P62&lt;=3,"0-3 j",IF($P62&lt;=7,"4-7 j",IF($P62&lt;=15,"8-15 j","Plus de 15 j"))))</f>
        <v/>
      </c>
      <c r="AD62" s="67">
        <f>IF($M62&lt;=1000,"Moins de 1 k€",IF($M62&lt;=5000,"1 à 5 k€",IF($M62&lt;=15000,"5 à 15 k€","Plus de 15 k€")))</f>
        <v/>
      </c>
    </row>
    <row r="63">
      <c r="A63" s="65" t="inlineStr">
        <is>
          <t>DEV-00062</t>
        </is>
      </c>
      <c r="B63" s="66" t="n">
        <v>44790</v>
      </c>
      <c r="C63" s="65" t="inlineStr">
        <is>
          <t>2022-08</t>
        </is>
      </c>
      <c r="D63" s="65" t="inlineStr">
        <is>
          <t>2022-2023</t>
        </is>
      </c>
      <c r="E63" s="65" t="inlineStr">
        <is>
          <t>CLI-0140</t>
        </is>
      </c>
      <c r="F63" s="65" t="inlineStr">
        <is>
          <t>Syndic</t>
        </is>
      </c>
      <c r="G63" s="65" t="inlineStr">
        <is>
          <t>Toulouse</t>
        </is>
      </c>
      <c r="H63" s="65" t="inlineStr">
        <is>
          <t>Julien Fabre</t>
        </is>
      </c>
      <c r="I63" s="65" t="inlineStr">
        <is>
          <t>Électricité</t>
        </is>
      </c>
      <c r="J63" s="65" t="inlineStr">
        <is>
          <t>EL-002</t>
        </is>
      </c>
      <c r="K63" s="65" t="inlineStr">
        <is>
          <t>Installation borne de recharge VE</t>
        </is>
      </c>
      <c r="L63" s="67" t="n">
        <v>1</v>
      </c>
      <c r="M63" s="68" t="n">
        <v>3465.25</v>
      </c>
      <c r="N63" s="65" t="inlineStr">
        <is>
          <t>Accepté</t>
        </is>
      </c>
      <c r="O63" s="66" t="n">
        <v>44802</v>
      </c>
      <c r="P63" s="67" t="n">
        <v>1</v>
      </c>
      <c r="Q63" s="67" t="n">
        <v>1</v>
      </c>
      <c r="R63" s="67">
        <f>$I63</f>
        <v/>
      </c>
      <c r="S63" s="67">
        <f>$K63</f>
        <v/>
      </c>
      <c r="T63" s="67">
        <f>IFERROR(INDEX(Clients!$G$2:$G$1020,MATCH($E63,Clients!$A$2:$A$1020,0)),"")</f>
        <v/>
      </c>
      <c r="U63" s="67">
        <f>IFERROR(INDEX(Clients!$I$2:$I$1020,MATCH($E63,Clients!$A$2:$A$1020,0)),"")</f>
        <v/>
      </c>
      <c r="V63" s="69">
        <f>1</f>
        <v/>
      </c>
      <c r="W63" s="69">
        <f>IF($N63="Accepté",1,0)</f>
        <v/>
      </c>
      <c r="X63" s="68">
        <f>$M63*$W63</f>
        <v/>
      </c>
      <c r="Y63" s="68">
        <f>IF($N63="En cours",0,$M63)</f>
        <v/>
      </c>
      <c r="Z63" s="69">
        <f>IF($P63="",0,1)</f>
        <v/>
      </c>
      <c r="AA63" s="70">
        <f>IF($P63="",0,$P63)</f>
        <v/>
      </c>
      <c r="AB63" s="69">
        <f>IF(AND($P63&lt;&gt;"",$P63&lt;=Paramètres!$C$14),1,0)</f>
        <v/>
      </c>
      <c r="AC63" s="67">
        <f>IF($P63="","Jamais relancé",IF($P63&lt;=3,"0-3 j",IF($P63&lt;=7,"4-7 j",IF($P63&lt;=15,"8-15 j","Plus de 15 j"))))</f>
        <v/>
      </c>
      <c r="AD63" s="67">
        <f>IF($M63&lt;=1000,"Moins de 1 k€",IF($M63&lt;=5000,"1 à 5 k€",IF($M63&lt;=15000,"5 à 15 k€","Plus de 15 k€")))</f>
        <v/>
      </c>
    </row>
    <row r="64">
      <c r="A64" s="65" t="inlineStr">
        <is>
          <t>DEV-00063</t>
        </is>
      </c>
      <c r="B64" s="66" t="n">
        <v>44790</v>
      </c>
      <c r="C64" s="65" t="inlineStr">
        <is>
          <t>2022-08</t>
        </is>
      </c>
      <c r="D64" s="65" t="inlineStr">
        <is>
          <t>2022-2023</t>
        </is>
      </c>
      <c r="E64" s="65" t="inlineStr">
        <is>
          <t>CLI-0040</t>
        </is>
      </c>
      <c r="F64" s="65" t="inlineStr">
        <is>
          <t>Professionnel</t>
        </is>
      </c>
      <c r="G64" s="65" t="inlineStr">
        <is>
          <t>Bordeaux</t>
        </is>
      </c>
      <c r="H64" s="65" t="inlineStr">
        <is>
          <t>Sophie Marchand</t>
        </is>
      </c>
      <c r="I64" s="65" t="inlineStr">
        <is>
          <t>Chauffage</t>
        </is>
      </c>
      <c r="J64" s="65" t="inlineStr">
        <is>
          <t>CH-005</t>
        </is>
      </c>
      <c r="K64" s="65" t="inlineStr">
        <is>
          <t>Désembouage circuit chauffage</t>
        </is>
      </c>
      <c r="L64" s="67" t="n">
        <v>1</v>
      </c>
      <c r="M64" s="68" t="n">
        <v>1249.77</v>
      </c>
      <c r="N64" s="65" t="inlineStr">
        <is>
          <t>Sans réponse</t>
        </is>
      </c>
      <c r="O64" s="66" t="n">
        <v>44803</v>
      </c>
      <c r="P64" s="67" t="n"/>
      <c r="Q64" s="67" t="n">
        <v>0</v>
      </c>
      <c r="R64" s="67">
        <f>$I64</f>
        <v/>
      </c>
      <c r="S64" s="67">
        <f>$K64</f>
        <v/>
      </c>
      <c r="T64" s="67">
        <f>IFERROR(INDEX(Clients!$G$2:$G$1020,MATCH($E64,Clients!$A$2:$A$1020,0)),"")</f>
        <v/>
      </c>
      <c r="U64" s="67">
        <f>IFERROR(INDEX(Clients!$I$2:$I$1020,MATCH($E64,Clients!$A$2:$A$1020,0)),"")</f>
        <v/>
      </c>
      <c r="V64" s="69">
        <f>1</f>
        <v/>
      </c>
      <c r="W64" s="69">
        <f>IF($N64="Accepté",1,0)</f>
        <v/>
      </c>
      <c r="X64" s="68">
        <f>$M64*$W64</f>
        <v/>
      </c>
      <c r="Y64" s="68">
        <f>IF($N64="En cours",0,$M64)</f>
        <v/>
      </c>
      <c r="Z64" s="69">
        <f>IF($P64="",0,1)</f>
        <v/>
      </c>
      <c r="AA64" s="70">
        <f>IF($P64="",0,$P64)</f>
        <v/>
      </c>
      <c r="AB64" s="69">
        <f>IF(AND($P64&lt;&gt;"",$P64&lt;=Paramètres!$C$14),1,0)</f>
        <v/>
      </c>
      <c r="AC64" s="67">
        <f>IF($P64="","Jamais relancé",IF($P64&lt;=3,"0-3 j",IF($P64&lt;=7,"4-7 j",IF($P64&lt;=15,"8-15 j","Plus de 15 j"))))</f>
        <v/>
      </c>
      <c r="AD64" s="67">
        <f>IF($M64&lt;=1000,"Moins de 1 k€",IF($M64&lt;=5000,"1 à 5 k€",IF($M64&lt;=15000,"5 à 15 k€","Plus de 15 k€")))</f>
        <v/>
      </c>
    </row>
    <row r="65">
      <c r="A65" s="65" t="inlineStr">
        <is>
          <t>DEV-00064</t>
        </is>
      </c>
      <c r="B65" s="66" t="n">
        <v>44791</v>
      </c>
      <c r="C65" s="65" t="inlineStr">
        <is>
          <t>2022-08</t>
        </is>
      </c>
      <c r="D65" s="65" t="inlineStr">
        <is>
          <t>2022-2023</t>
        </is>
      </c>
      <c r="E65" s="65" t="inlineStr">
        <is>
          <t>CLI-0003</t>
        </is>
      </c>
      <c r="F65" s="65" t="inlineStr">
        <is>
          <t>Professionnel</t>
        </is>
      </c>
      <c r="G65" s="65" t="inlineStr">
        <is>
          <t>Toulouse</t>
        </is>
      </c>
      <c r="H65" s="65" t="inlineStr">
        <is>
          <t>Julien Fabre</t>
        </is>
      </c>
      <c r="I65" s="65" t="inlineStr">
        <is>
          <t>Plomberie</t>
        </is>
      </c>
      <c r="J65" s="65" t="inlineStr">
        <is>
          <t>PR-003</t>
        </is>
      </c>
      <c r="K65" s="65" t="inlineStr">
        <is>
          <t>Réfection réseau eau appartement</t>
        </is>
      </c>
      <c r="L65" s="67" t="n">
        <v>1</v>
      </c>
      <c r="M65" s="68" t="n">
        <v>5777.72</v>
      </c>
      <c r="N65" s="65" t="inlineStr">
        <is>
          <t>Accepté</t>
        </is>
      </c>
      <c r="O65" s="66" t="n">
        <v>44798</v>
      </c>
      <c r="P65" s="67" t="n">
        <v>6</v>
      </c>
      <c r="Q65" s="67" t="n">
        <v>1</v>
      </c>
      <c r="R65" s="67">
        <f>$I65</f>
        <v/>
      </c>
      <c r="S65" s="67">
        <f>$K65</f>
        <v/>
      </c>
      <c r="T65" s="67">
        <f>IFERROR(INDEX(Clients!$G$2:$G$1020,MATCH($E65,Clients!$A$2:$A$1020,0)),"")</f>
        <v/>
      </c>
      <c r="U65" s="67">
        <f>IFERROR(INDEX(Clients!$I$2:$I$1020,MATCH($E65,Clients!$A$2:$A$1020,0)),"")</f>
        <v/>
      </c>
      <c r="V65" s="69">
        <f>1</f>
        <v/>
      </c>
      <c r="W65" s="69">
        <f>IF($N65="Accepté",1,0)</f>
        <v/>
      </c>
      <c r="X65" s="68">
        <f>$M65*$W65</f>
        <v/>
      </c>
      <c r="Y65" s="68">
        <f>IF($N65="En cours",0,$M65)</f>
        <v/>
      </c>
      <c r="Z65" s="69">
        <f>IF($P65="",0,1)</f>
        <v/>
      </c>
      <c r="AA65" s="70">
        <f>IF($P65="",0,$P65)</f>
        <v/>
      </c>
      <c r="AB65" s="69">
        <f>IF(AND($P65&lt;&gt;"",$P65&lt;=Paramètres!$C$14),1,0)</f>
        <v/>
      </c>
      <c r="AC65" s="67">
        <f>IF($P65="","Jamais relancé",IF($P65&lt;=3,"0-3 j",IF($P65&lt;=7,"4-7 j",IF($P65&lt;=15,"8-15 j","Plus de 15 j"))))</f>
        <v/>
      </c>
      <c r="AD65" s="67">
        <f>IF($M65&lt;=1000,"Moins de 1 k€",IF($M65&lt;=5000,"1 à 5 k€",IF($M65&lt;=15000,"5 à 15 k€","Plus de 15 k€")))</f>
        <v/>
      </c>
    </row>
    <row r="66">
      <c r="A66" s="65" t="inlineStr">
        <is>
          <t>DEV-00065</t>
        </is>
      </c>
      <c r="B66" s="66" t="n">
        <v>44791</v>
      </c>
      <c r="C66" s="65" t="inlineStr">
        <is>
          <t>2022-08</t>
        </is>
      </c>
      <c r="D66" s="65" t="inlineStr">
        <is>
          <t>2022-2023</t>
        </is>
      </c>
      <c r="E66" s="65" t="inlineStr">
        <is>
          <t>CLI-0141</t>
        </is>
      </c>
      <c r="F66" s="65" t="inlineStr">
        <is>
          <t>Particulier</t>
        </is>
      </c>
      <c r="G66" s="65" t="inlineStr">
        <is>
          <t>Bordeaux</t>
        </is>
      </c>
      <c r="H66" s="65" t="inlineStr">
        <is>
          <t>Karim Belkacem</t>
        </is>
      </c>
      <c r="I66" s="65" t="inlineStr">
        <is>
          <t>Salle de bain</t>
        </is>
      </c>
      <c r="J66" s="65" t="inlineStr">
        <is>
          <t>SB-001</t>
        </is>
      </c>
      <c r="K66" s="65" t="inlineStr">
        <is>
          <t>Rénovation salle de bain complète</t>
        </is>
      </c>
      <c r="L66" s="67" t="n">
        <v>1</v>
      </c>
      <c r="M66" s="68" t="n">
        <v>9765.219999999999</v>
      </c>
      <c r="N66" s="65" t="inlineStr">
        <is>
          <t>Refusé</t>
        </is>
      </c>
      <c r="O66" s="66" t="n">
        <v>44802</v>
      </c>
      <c r="P66" s="67" t="n"/>
      <c r="Q66" s="67" t="n">
        <v>0</v>
      </c>
      <c r="R66" s="67">
        <f>$I66</f>
        <v/>
      </c>
      <c r="S66" s="67">
        <f>$K66</f>
        <v/>
      </c>
      <c r="T66" s="67">
        <f>IFERROR(INDEX(Clients!$G$2:$G$1020,MATCH($E66,Clients!$A$2:$A$1020,0)),"")</f>
        <v/>
      </c>
      <c r="U66" s="67">
        <f>IFERROR(INDEX(Clients!$I$2:$I$1020,MATCH($E66,Clients!$A$2:$A$1020,0)),"")</f>
        <v/>
      </c>
      <c r="V66" s="69">
        <f>1</f>
        <v/>
      </c>
      <c r="W66" s="69">
        <f>IF($N66="Accepté",1,0)</f>
        <v/>
      </c>
      <c r="X66" s="68">
        <f>$M66*$W66</f>
        <v/>
      </c>
      <c r="Y66" s="68">
        <f>IF($N66="En cours",0,$M66)</f>
        <v/>
      </c>
      <c r="Z66" s="69">
        <f>IF($P66="",0,1)</f>
        <v/>
      </c>
      <c r="AA66" s="70">
        <f>IF($P66="",0,$P66)</f>
        <v/>
      </c>
      <c r="AB66" s="69">
        <f>IF(AND($P66&lt;&gt;"",$P66&lt;=Paramètres!$C$14),1,0)</f>
        <v/>
      </c>
      <c r="AC66" s="67">
        <f>IF($P66="","Jamais relancé",IF($P66&lt;=3,"0-3 j",IF($P66&lt;=7,"4-7 j",IF($P66&lt;=15,"8-15 j","Plus de 15 j"))))</f>
        <v/>
      </c>
      <c r="AD66" s="67">
        <f>IF($M66&lt;=1000,"Moins de 1 k€",IF($M66&lt;=5000,"1 à 5 k€",IF($M66&lt;=15000,"5 à 15 k€","Plus de 15 k€")))</f>
        <v/>
      </c>
    </row>
    <row r="67">
      <c r="A67" s="65" t="inlineStr">
        <is>
          <t>DEV-00066</t>
        </is>
      </c>
      <c r="B67" s="66" t="n">
        <v>44792</v>
      </c>
      <c r="C67" s="65" t="inlineStr">
        <is>
          <t>2022-08</t>
        </is>
      </c>
      <c r="D67" s="65" t="inlineStr">
        <is>
          <t>2022-2023</t>
        </is>
      </c>
      <c r="E67" s="65" t="inlineStr">
        <is>
          <t>CLI-0140</t>
        </is>
      </c>
      <c r="F67" s="65" t="inlineStr">
        <is>
          <t>Syndic</t>
        </is>
      </c>
      <c r="G67" s="65" t="inlineStr">
        <is>
          <t>Toulouse</t>
        </is>
      </c>
      <c r="H67" s="65" t="inlineStr">
        <is>
          <t>Julien Fabre</t>
        </is>
      </c>
      <c r="I67" s="65" t="inlineStr">
        <is>
          <t>Chauffage</t>
        </is>
      </c>
      <c r="J67" s="65" t="inlineStr">
        <is>
          <t>CH-005</t>
        </is>
      </c>
      <c r="K67" s="65" t="inlineStr">
        <is>
          <t>Désembouage circuit chauffage</t>
        </is>
      </c>
      <c r="L67" s="67" t="n">
        <v>1</v>
      </c>
      <c r="M67" s="68" t="n">
        <v>1629.88</v>
      </c>
      <c r="N67" s="65" t="inlineStr">
        <is>
          <t>Sans réponse</t>
        </is>
      </c>
      <c r="O67" s="66" t="n">
        <v>44823</v>
      </c>
      <c r="P67" s="67" t="n"/>
      <c r="Q67" s="67" t="n">
        <v>0</v>
      </c>
      <c r="R67" s="67">
        <f>$I67</f>
        <v/>
      </c>
      <c r="S67" s="67">
        <f>$K67</f>
        <v/>
      </c>
      <c r="T67" s="67">
        <f>IFERROR(INDEX(Clients!$G$2:$G$1020,MATCH($E67,Clients!$A$2:$A$1020,0)),"")</f>
        <v/>
      </c>
      <c r="U67" s="67">
        <f>IFERROR(INDEX(Clients!$I$2:$I$1020,MATCH($E67,Clients!$A$2:$A$1020,0)),"")</f>
        <v/>
      </c>
      <c r="V67" s="69">
        <f>1</f>
        <v/>
      </c>
      <c r="W67" s="69">
        <f>IF($N67="Accepté",1,0)</f>
        <v/>
      </c>
      <c r="X67" s="68">
        <f>$M67*$W67</f>
        <v/>
      </c>
      <c r="Y67" s="68">
        <f>IF($N67="En cours",0,$M67)</f>
        <v/>
      </c>
      <c r="Z67" s="69">
        <f>IF($P67="",0,1)</f>
        <v/>
      </c>
      <c r="AA67" s="70">
        <f>IF($P67="",0,$P67)</f>
        <v/>
      </c>
      <c r="AB67" s="69">
        <f>IF(AND($P67&lt;&gt;"",$P67&lt;=Paramètres!$C$14),1,0)</f>
        <v/>
      </c>
      <c r="AC67" s="67">
        <f>IF($P67="","Jamais relancé",IF($P67&lt;=3,"0-3 j",IF($P67&lt;=7,"4-7 j",IF($P67&lt;=15,"8-15 j","Plus de 15 j"))))</f>
        <v/>
      </c>
      <c r="AD67" s="67">
        <f>IF($M67&lt;=1000,"Moins de 1 k€",IF($M67&lt;=5000,"1 à 5 k€",IF($M67&lt;=15000,"5 à 15 k€","Plus de 15 k€")))</f>
        <v/>
      </c>
    </row>
    <row r="68">
      <c r="A68" s="65" t="inlineStr">
        <is>
          <t>DEV-00067</t>
        </is>
      </c>
      <c r="B68" s="66" t="n">
        <v>44795</v>
      </c>
      <c r="C68" s="65" t="inlineStr">
        <is>
          <t>2022-08</t>
        </is>
      </c>
      <c r="D68" s="65" t="inlineStr">
        <is>
          <t>2022-2023</t>
        </is>
      </c>
      <c r="E68" s="65" t="inlineStr">
        <is>
          <t>CLI-0121</t>
        </is>
      </c>
      <c r="F68" s="65" t="inlineStr">
        <is>
          <t>Syndic</t>
        </is>
      </c>
      <c r="G68" s="65" t="inlineStr">
        <is>
          <t>Toulouse</t>
        </is>
      </c>
      <c r="H68" s="65" t="inlineStr">
        <is>
          <t>Julien Fabre</t>
        </is>
      </c>
      <c r="I68" s="65" t="inlineStr">
        <is>
          <t>Salle de bain</t>
        </is>
      </c>
      <c r="J68" s="65" t="inlineStr">
        <is>
          <t>SB-001</t>
        </is>
      </c>
      <c r="K68" s="65" t="inlineStr">
        <is>
          <t>Rénovation salle de bain complète</t>
        </is>
      </c>
      <c r="L68" s="67" t="n">
        <v>1</v>
      </c>
      <c r="M68" s="68" t="n">
        <v>20649.1</v>
      </c>
      <c r="N68" s="65" t="inlineStr">
        <is>
          <t>Sans réponse</t>
        </is>
      </c>
      <c r="O68" s="66" t="n">
        <v>44838</v>
      </c>
      <c r="P68" s="67" t="n">
        <v>11</v>
      </c>
      <c r="Q68" s="67" t="n">
        <v>2</v>
      </c>
      <c r="R68" s="67">
        <f>$I68</f>
        <v/>
      </c>
      <c r="S68" s="67">
        <f>$K68</f>
        <v/>
      </c>
      <c r="T68" s="67">
        <f>IFERROR(INDEX(Clients!$G$2:$G$1020,MATCH($E68,Clients!$A$2:$A$1020,0)),"")</f>
        <v/>
      </c>
      <c r="U68" s="67">
        <f>IFERROR(INDEX(Clients!$I$2:$I$1020,MATCH($E68,Clients!$A$2:$A$1020,0)),"")</f>
        <v/>
      </c>
      <c r="V68" s="69">
        <f>1</f>
        <v/>
      </c>
      <c r="W68" s="69">
        <f>IF($N68="Accepté",1,0)</f>
        <v/>
      </c>
      <c r="X68" s="68">
        <f>$M68*$W68</f>
        <v/>
      </c>
      <c r="Y68" s="68">
        <f>IF($N68="En cours",0,$M68)</f>
        <v/>
      </c>
      <c r="Z68" s="69">
        <f>IF($P68="",0,1)</f>
        <v/>
      </c>
      <c r="AA68" s="70">
        <f>IF($P68="",0,$P68)</f>
        <v/>
      </c>
      <c r="AB68" s="69">
        <f>IF(AND($P68&lt;&gt;"",$P68&lt;=Paramètres!$C$14),1,0)</f>
        <v/>
      </c>
      <c r="AC68" s="67">
        <f>IF($P68="","Jamais relancé",IF($P68&lt;=3,"0-3 j",IF($P68&lt;=7,"4-7 j",IF($P68&lt;=15,"8-15 j","Plus de 15 j"))))</f>
        <v/>
      </c>
      <c r="AD68" s="67">
        <f>IF($M68&lt;=1000,"Moins de 1 k€",IF($M68&lt;=5000,"1 à 5 k€",IF($M68&lt;=15000,"5 à 15 k€","Plus de 15 k€")))</f>
        <v/>
      </c>
    </row>
    <row r="69">
      <c r="A69" s="65" t="inlineStr">
        <is>
          <t>DEV-00068</t>
        </is>
      </c>
      <c r="B69" s="66" t="n">
        <v>44795</v>
      </c>
      <c r="C69" s="65" t="inlineStr">
        <is>
          <t>2022-08</t>
        </is>
      </c>
      <c r="D69" s="65" t="inlineStr">
        <is>
          <t>2022-2023</t>
        </is>
      </c>
      <c r="E69" s="65" t="inlineStr">
        <is>
          <t>CLI-0027</t>
        </is>
      </c>
      <c r="F69" s="65" t="inlineStr">
        <is>
          <t>Particulier</t>
        </is>
      </c>
      <c r="G69" s="65" t="inlineStr">
        <is>
          <t>Toulouse</t>
        </is>
      </c>
      <c r="H69" s="65" t="inlineStr">
        <is>
          <t>Julien Fabre</t>
        </is>
      </c>
      <c r="I69" s="65" t="inlineStr">
        <is>
          <t>Plomberie</t>
        </is>
      </c>
      <c r="J69" s="65" t="inlineStr">
        <is>
          <t>PR-001</t>
        </is>
      </c>
      <c r="K69" s="65" t="inlineStr">
        <is>
          <t>Remplacement chauffe-eau 200 L</t>
        </is>
      </c>
      <c r="L69" s="67" t="n">
        <v>1</v>
      </c>
      <c r="M69" s="68" t="n">
        <v>1089.83</v>
      </c>
      <c r="N69" s="65" t="inlineStr">
        <is>
          <t>Sans réponse</t>
        </is>
      </c>
      <c r="O69" s="66" t="n">
        <v>44800</v>
      </c>
      <c r="P69" s="67" t="n">
        <v>3</v>
      </c>
      <c r="Q69" s="67" t="n">
        <v>1</v>
      </c>
      <c r="R69" s="67">
        <f>$I69</f>
        <v/>
      </c>
      <c r="S69" s="67">
        <f>$K69</f>
        <v/>
      </c>
      <c r="T69" s="67">
        <f>IFERROR(INDEX(Clients!$G$2:$G$1020,MATCH($E69,Clients!$A$2:$A$1020,0)),"")</f>
        <v/>
      </c>
      <c r="U69" s="67">
        <f>IFERROR(INDEX(Clients!$I$2:$I$1020,MATCH($E69,Clients!$A$2:$A$1020,0)),"")</f>
        <v/>
      </c>
      <c r="V69" s="69">
        <f>1</f>
        <v/>
      </c>
      <c r="W69" s="69">
        <f>IF($N69="Accepté",1,0)</f>
        <v/>
      </c>
      <c r="X69" s="68">
        <f>$M69*$W69</f>
        <v/>
      </c>
      <c r="Y69" s="68">
        <f>IF($N69="En cours",0,$M69)</f>
        <v/>
      </c>
      <c r="Z69" s="69">
        <f>IF($P69="",0,1)</f>
        <v/>
      </c>
      <c r="AA69" s="70">
        <f>IF($P69="",0,$P69)</f>
        <v/>
      </c>
      <c r="AB69" s="69">
        <f>IF(AND($P69&lt;&gt;"",$P69&lt;=Paramètres!$C$14),1,0)</f>
        <v/>
      </c>
      <c r="AC69" s="67">
        <f>IF($P69="","Jamais relancé",IF($P69&lt;=3,"0-3 j",IF($P69&lt;=7,"4-7 j",IF($P69&lt;=15,"8-15 j","Plus de 15 j"))))</f>
        <v/>
      </c>
      <c r="AD69" s="67">
        <f>IF($M69&lt;=1000,"Moins de 1 k€",IF($M69&lt;=5000,"1 à 5 k€",IF($M69&lt;=15000,"5 à 15 k€","Plus de 15 k€")))</f>
        <v/>
      </c>
    </row>
    <row r="70">
      <c r="A70" s="65" t="inlineStr">
        <is>
          <t>DEV-00069</t>
        </is>
      </c>
      <c r="B70" s="66" t="n">
        <v>44797</v>
      </c>
      <c r="C70" s="65" t="inlineStr">
        <is>
          <t>2022-08</t>
        </is>
      </c>
      <c r="D70" s="65" t="inlineStr">
        <is>
          <t>2022-2023</t>
        </is>
      </c>
      <c r="E70" s="65" t="inlineStr">
        <is>
          <t>CLI-0182</t>
        </is>
      </c>
      <c r="F70" s="65" t="inlineStr">
        <is>
          <t>Professionnel</t>
        </is>
      </c>
      <c r="G70" s="65" t="inlineStr">
        <is>
          <t>Bordeaux</t>
        </is>
      </c>
      <c r="H70" s="65" t="inlineStr">
        <is>
          <t>Karim Belkacem</t>
        </is>
      </c>
      <c r="I70" s="65" t="inlineStr">
        <is>
          <t>Plomberie</t>
        </is>
      </c>
      <c r="J70" s="65" t="inlineStr">
        <is>
          <t>PR-004</t>
        </is>
      </c>
      <c r="K70" s="65" t="inlineStr">
        <is>
          <t>Remplacement colonne d'évacuation</t>
        </is>
      </c>
      <c r="L70" s="67" t="n">
        <v>1</v>
      </c>
      <c r="M70" s="68" t="n">
        <v>10086.79</v>
      </c>
      <c r="N70" s="65" t="inlineStr">
        <is>
          <t>Refusé</t>
        </is>
      </c>
      <c r="O70" s="66" t="n">
        <v>44800</v>
      </c>
      <c r="P70" s="67" t="n">
        <v>1</v>
      </c>
      <c r="Q70" s="67" t="n">
        <v>1</v>
      </c>
      <c r="R70" s="67">
        <f>$I70</f>
        <v/>
      </c>
      <c r="S70" s="67">
        <f>$K70</f>
        <v/>
      </c>
      <c r="T70" s="67">
        <f>IFERROR(INDEX(Clients!$G$2:$G$1020,MATCH($E70,Clients!$A$2:$A$1020,0)),"")</f>
        <v/>
      </c>
      <c r="U70" s="67">
        <f>IFERROR(INDEX(Clients!$I$2:$I$1020,MATCH($E70,Clients!$A$2:$A$1020,0)),"")</f>
        <v/>
      </c>
      <c r="V70" s="69">
        <f>1</f>
        <v/>
      </c>
      <c r="W70" s="69">
        <f>IF($N70="Accepté",1,0)</f>
        <v/>
      </c>
      <c r="X70" s="68">
        <f>$M70*$W70</f>
        <v/>
      </c>
      <c r="Y70" s="68">
        <f>IF($N70="En cours",0,$M70)</f>
        <v/>
      </c>
      <c r="Z70" s="69">
        <f>IF($P70="",0,1)</f>
        <v/>
      </c>
      <c r="AA70" s="70">
        <f>IF($P70="",0,$P70)</f>
        <v/>
      </c>
      <c r="AB70" s="69">
        <f>IF(AND($P70&lt;&gt;"",$P70&lt;=Paramètres!$C$14),1,0)</f>
        <v/>
      </c>
      <c r="AC70" s="67">
        <f>IF($P70="","Jamais relancé",IF($P70&lt;=3,"0-3 j",IF($P70&lt;=7,"4-7 j",IF($P70&lt;=15,"8-15 j","Plus de 15 j"))))</f>
        <v/>
      </c>
      <c r="AD70" s="67">
        <f>IF($M70&lt;=1000,"Moins de 1 k€",IF($M70&lt;=5000,"1 à 5 k€",IF($M70&lt;=15000,"5 à 15 k€","Plus de 15 k€")))</f>
        <v/>
      </c>
    </row>
    <row r="71">
      <c r="A71" s="65" t="inlineStr">
        <is>
          <t>DEV-00070</t>
        </is>
      </c>
      <c r="B71" s="66" t="n">
        <v>44797</v>
      </c>
      <c r="C71" s="65" t="inlineStr">
        <is>
          <t>2022-08</t>
        </is>
      </c>
      <c r="D71" s="65" t="inlineStr">
        <is>
          <t>2022-2023</t>
        </is>
      </c>
      <c r="E71" s="65" t="inlineStr">
        <is>
          <t>CLI-0160</t>
        </is>
      </c>
      <c r="F71" s="65" t="inlineStr">
        <is>
          <t>Particulier</t>
        </is>
      </c>
      <c r="G71" s="65" t="inlineStr">
        <is>
          <t>Bordeaux</t>
        </is>
      </c>
      <c r="H71" s="65" t="inlineStr">
        <is>
          <t>Sophie Marchand</t>
        </is>
      </c>
      <c r="I71" s="65" t="inlineStr">
        <is>
          <t>Salle de bain</t>
        </is>
      </c>
      <c r="J71" s="65" t="inlineStr">
        <is>
          <t>SB-002</t>
        </is>
      </c>
      <c r="K71" s="65" t="inlineStr">
        <is>
          <t>Remplacement baignoire par douche</t>
        </is>
      </c>
      <c r="L71" s="67" t="n">
        <v>1</v>
      </c>
      <c r="M71" s="68" t="n">
        <v>3772.29</v>
      </c>
      <c r="N71" s="65" t="inlineStr">
        <is>
          <t>Sans réponse</t>
        </is>
      </c>
      <c r="O71" s="66" t="n">
        <v>44802</v>
      </c>
      <c r="P71" s="67" t="n"/>
      <c r="Q71" s="67" t="n">
        <v>0</v>
      </c>
      <c r="R71" s="67">
        <f>$I71</f>
        <v/>
      </c>
      <c r="S71" s="67">
        <f>$K71</f>
        <v/>
      </c>
      <c r="T71" s="67">
        <f>IFERROR(INDEX(Clients!$G$2:$G$1020,MATCH($E71,Clients!$A$2:$A$1020,0)),"")</f>
        <v/>
      </c>
      <c r="U71" s="67">
        <f>IFERROR(INDEX(Clients!$I$2:$I$1020,MATCH($E71,Clients!$A$2:$A$1020,0)),"")</f>
        <v/>
      </c>
      <c r="V71" s="69">
        <f>1</f>
        <v/>
      </c>
      <c r="W71" s="69">
        <f>IF($N71="Accepté",1,0)</f>
        <v/>
      </c>
      <c r="X71" s="68">
        <f>$M71*$W71</f>
        <v/>
      </c>
      <c r="Y71" s="68">
        <f>IF($N71="En cours",0,$M71)</f>
        <v/>
      </c>
      <c r="Z71" s="69">
        <f>IF($P71="",0,1)</f>
        <v/>
      </c>
      <c r="AA71" s="70">
        <f>IF($P71="",0,$P71)</f>
        <v/>
      </c>
      <c r="AB71" s="69">
        <f>IF(AND($P71&lt;&gt;"",$P71&lt;=Paramètres!$C$14),1,0)</f>
        <v/>
      </c>
      <c r="AC71" s="67">
        <f>IF($P71="","Jamais relancé",IF($P71&lt;=3,"0-3 j",IF($P71&lt;=7,"4-7 j",IF($P71&lt;=15,"8-15 j","Plus de 15 j"))))</f>
        <v/>
      </c>
      <c r="AD71" s="67">
        <f>IF($M71&lt;=1000,"Moins de 1 k€",IF($M71&lt;=5000,"1 à 5 k€",IF($M71&lt;=15000,"5 à 15 k€","Plus de 15 k€")))</f>
        <v/>
      </c>
    </row>
    <row r="72">
      <c r="A72" s="65" t="inlineStr">
        <is>
          <t>DEV-00071</t>
        </is>
      </c>
      <c r="B72" s="66" t="n">
        <v>44798</v>
      </c>
      <c r="C72" s="65" t="inlineStr">
        <is>
          <t>2022-08</t>
        </is>
      </c>
      <c r="D72" s="65" t="inlineStr">
        <is>
          <t>2022-2023</t>
        </is>
      </c>
      <c r="E72" s="65" t="inlineStr">
        <is>
          <t>CLI-0036</t>
        </is>
      </c>
      <c r="F72" s="65" t="inlineStr">
        <is>
          <t>Particulier</t>
        </is>
      </c>
      <c r="G72" s="65" t="inlineStr">
        <is>
          <t>Toulouse</t>
        </is>
      </c>
      <c r="H72" s="65" t="inlineStr">
        <is>
          <t>Julien Fabre</t>
        </is>
      </c>
      <c r="I72" s="65" t="inlineStr">
        <is>
          <t>Plomberie</t>
        </is>
      </c>
      <c r="J72" s="65" t="inlineStr">
        <is>
          <t>PR-003</t>
        </is>
      </c>
      <c r="K72" s="65" t="inlineStr">
        <is>
          <t>Réfection réseau eau appartement</t>
        </is>
      </c>
      <c r="L72" s="67" t="n">
        <v>1</v>
      </c>
      <c r="M72" s="68" t="n">
        <v>2720.69</v>
      </c>
      <c r="N72" s="65" t="inlineStr">
        <is>
          <t>Refusé</t>
        </is>
      </c>
      <c r="O72" s="66" t="n">
        <v>44816</v>
      </c>
      <c r="P72" s="67" t="n">
        <v>5</v>
      </c>
      <c r="Q72" s="67" t="n">
        <v>1</v>
      </c>
      <c r="R72" s="67">
        <f>$I72</f>
        <v/>
      </c>
      <c r="S72" s="67">
        <f>$K72</f>
        <v/>
      </c>
      <c r="T72" s="67">
        <f>IFERROR(INDEX(Clients!$G$2:$G$1020,MATCH($E72,Clients!$A$2:$A$1020,0)),"")</f>
        <v/>
      </c>
      <c r="U72" s="67">
        <f>IFERROR(INDEX(Clients!$I$2:$I$1020,MATCH($E72,Clients!$A$2:$A$1020,0)),"")</f>
        <v/>
      </c>
      <c r="V72" s="69">
        <f>1</f>
        <v/>
      </c>
      <c r="W72" s="69">
        <f>IF($N72="Accepté",1,0)</f>
        <v/>
      </c>
      <c r="X72" s="68">
        <f>$M72*$W72</f>
        <v/>
      </c>
      <c r="Y72" s="68">
        <f>IF($N72="En cours",0,$M72)</f>
        <v/>
      </c>
      <c r="Z72" s="69">
        <f>IF($P72="",0,1)</f>
        <v/>
      </c>
      <c r="AA72" s="70">
        <f>IF($P72="",0,$P72)</f>
        <v/>
      </c>
      <c r="AB72" s="69">
        <f>IF(AND($P72&lt;&gt;"",$P72&lt;=Paramètres!$C$14),1,0)</f>
        <v/>
      </c>
      <c r="AC72" s="67">
        <f>IF($P72="","Jamais relancé",IF($P72&lt;=3,"0-3 j",IF($P72&lt;=7,"4-7 j",IF($P72&lt;=15,"8-15 j","Plus de 15 j"))))</f>
        <v/>
      </c>
      <c r="AD72" s="67">
        <f>IF($M72&lt;=1000,"Moins de 1 k€",IF($M72&lt;=5000,"1 à 5 k€",IF($M72&lt;=15000,"5 à 15 k€","Plus de 15 k€")))</f>
        <v/>
      </c>
    </row>
    <row r="73">
      <c r="A73" s="65" t="inlineStr">
        <is>
          <t>DEV-00072</t>
        </is>
      </c>
      <c r="B73" s="66" t="n">
        <v>44798</v>
      </c>
      <c r="C73" s="65" t="inlineStr">
        <is>
          <t>2022-08</t>
        </is>
      </c>
      <c r="D73" s="65" t="inlineStr">
        <is>
          <t>2022-2023</t>
        </is>
      </c>
      <c r="E73" s="65" t="inlineStr">
        <is>
          <t>CLI-0167</t>
        </is>
      </c>
      <c r="F73" s="65" t="inlineStr">
        <is>
          <t>Particulier</t>
        </is>
      </c>
      <c r="G73" s="65" t="inlineStr">
        <is>
          <t>Toulouse</t>
        </is>
      </c>
      <c r="H73" s="65" t="inlineStr">
        <is>
          <t>Julien Fabre</t>
        </is>
      </c>
      <c r="I73" s="65" t="inlineStr">
        <is>
          <t>Plomberie</t>
        </is>
      </c>
      <c r="J73" s="65" t="inlineStr">
        <is>
          <t>PR-002</t>
        </is>
      </c>
      <c r="K73" s="65" t="inlineStr">
        <is>
          <t>Recherche de fuite + réparation</t>
        </is>
      </c>
      <c r="L73" s="67" t="n">
        <v>3</v>
      </c>
      <c r="M73" s="68" t="n">
        <v>1235.22</v>
      </c>
      <c r="N73" s="65" t="inlineStr">
        <is>
          <t>Sans réponse</t>
        </is>
      </c>
      <c r="O73" s="66" t="n">
        <v>44809</v>
      </c>
      <c r="P73" s="67" t="n">
        <v>5</v>
      </c>
      <c r="Q73" s="67" t="n">
        <v>1</v>
      </c>
      <c r="R73" s="67">
        <f>$I73</f>
        <v/>
      </c>
      <c r="S73" s="67">
        <f>$K73</f>
        <v/>
      </c>
      <c r="T73" s="67">
        <f>IFERROR(INDEX(Clients!$G$2:$G$1020,MATCH($E73,Clients!$A$2:$A$1020,0)),"")</f>
        <v/>
      </c>
      <c r="U73" s="67">
        <f>IFERROR(INDEX(Clients!$I$2:$I$1020,MATCH($E73,Clients!$A$2:$A$1020,0)),"")</f>
        <v/>
      </c>
      <c r="V73" s="69">
        <f>1</f>
        <v/>
      </c>
      <c r="W73" s="69">
        <f>IF($N73="Accepté",1,0)</f>
        <v/>
      </c>
      <c r="X73" s="68">
        <f>$M73*$W73</f>
        <v/>
      </c>
      <c r="Y73" s="68">
        <f>IF($N73="En cours",0,$M73)</f>
        <v/>
      </c>
      <c r="Z73" s="69">
        <f>IF($P73="",0,1)</f>
        <v/>
      </c>
      <c r="AA73" s="70">
        <f>IF($P73="",0,$P73)</f>
        <v/>
      </c>
      <c r="AB73" s="69">
        <f>IF(AND($P73&lt;&gt;"",$P73&lt;=Paramètres!$C$14),1,0)</f>
        <v/>
      </c>
      <c r="AC73" s="67">
        <f>IF($P73="","Jamais relancé",IF($P73&lt;=3,"0-3 j",IF($P73&lt;=7,"4-7 j",IF($P73&lt;=15,"8-15 j","Plus de 15 j"))))</f>
        <v/>
      </c>
      <c r="AD73" s="67">
        <f>IF($M73&lt;=1000,"Moins de 1 k€",IF($M73&lt;=5000,"1 à 5 k€",IF($M73&lt;=15000,"5 à 15 k€","Plus de 15 k€")))</f>
        <v/>
      </c>
    </row>
    <row r="74">
      <c r="A74" s="65" t="inlineStr">
        <is>
          <t>DEV-00073</t>
        </is>
      </c>
      <c r="B74" s="66" t="n">
        <v>44802</v>
      </c>
      <c r="C74" s="65" t="inlineStr">
        <is>
          <t>2022-08</t>
        </is>
      </c>
      <c r="D74" s="65" t="inlineStr">
        <is>
          <t>2022-2023</t>
        </is>
      </c>
      <c r="E74" s="65" t="inlineStr">
        <is>
          <t>CLI-0008</t>
        </is>
      </c>
      <c r="F74" s="65" t="inlineStr">
        <is>
          <t>Particulier</t>
        </is>
      </c>
      <c r="G74" s="65" t="inlineStr">
        <is>
          <t>Toulouse</t>
        </is>
      </c>
      <c r="H74" s="65" t="inlineStr">
        <is>
          <t>Julien Fabre</t>
        </is>
      </c>
      <c r="I74" s="65" t="inlineStr">
        <is>
          <t>Chauffage</t>
        </is>
      </c>
      <c r="J74" s="65" t="inlineStr">
        <is>
          <t>CH-005</t>
        </is>
      </c>
      <c r="K74" s="65" t="inlineStr">
        <is>
          <t>Désembouage circuit chauffage</t>
        </is>
      </c>
      <c r="L74" s="67" t="n">
        <v>1</v>
      </c>
      <c r="M74" s="68" t="n">
        <v>736.14</v>
      </c>
      <c r="N74" s="65" t="inlineStr">
        <is>
          <t>Accepté</t>
        </is>
      </c>
      <c r="O74" s="66" t="n">
        <v>44828</v>
      </c>
      <c r="P74" s="67" t="n">
        <v>1</v>
      </c>
      <c r="Q74" s="67" t="n">
        <v>1</v>
      </c>
      <c r="R74" s="67">
        <f>$I74</f>
        <v/>
      </c>
      <c r="S74" s="67">
        <f>$K74</f>
        <v/>
      </c>
      <c r="T74" s="67">
        <f>IFERROR(INDEX(Clients!$G$2:$G$1020,MATCH($E74,Clients!$A$2:$A$1020,0)),"")</f>
        <v/>
      </c>
      <c r="U74" s="67">
        <f>IFERROR(INDEX(Clients!$I$2:$I$1020,MATCH($E74,Clients!$A$2:$A$1020,0)),"")</f>
        <v/>
      </c>
      <c r="V74" s="69">
        <f>1</f>
        <v/>
      </c>
      <c r="W74" s="69">
        <f>IF($N74="Accepté",1,0)</f>
        <v/>
      </c>
      <c r="X74" s="68">
        <f>$M74*$W74</f>
        <v/>
      </c>
      <c r="Y74" s="68">
        <f>IF($N74="En cours",0,$M74)</f>
        <v/>
      </c>
      <c r="Z74" s="69">
        <f>IF($P74="",0,1)</f>
        <v/>
      </c>
      <c r="AA74" s="70">
        <f>IF($P74="",0,$P74)</f>
        <v/>
      </c>
      <c r="AB74" s="69">
        <f>IF(AND($P74&lt;&gt;"",$P74&lt;=Paramètres!$C$14),1,0)</f>
        <v/>
      </c>
      <c r="AC74" s="67">
        <f>IF($P74="","Jamais relancé",IF($P74&lt;=3,"0-3 j",IF($P74&lt;=7,"4-7 j",IF($P74&lt;=15,"8-15 j","Plus de 15 j"))))</f>
        <v/>
      </c>
      <c r="AD74" s="67">
        <f>IF($M74&lt;=1000,"Moins de 1 k€",IF($M74&lt;=5000,"1 à 5 k€",IF($M74&lt;=15000,"5 à 15 k€","Plus de 15 k€")))</f>
        <v/>
      </c>
    </row>
    <row r="75">
      <c r="A75" s="65" t="inlineStr">
        <is>
          <t>DEV-00074</t>
        </is>
      </c>
      <c r="B75" s="66" t="n">
        <v>44802</v>
      </c>
      <c r="C75" s="65" t="inlineStr">
        <is>
          <t>2022-08</t>
        </is>
      </c>
      <c r="D75" s="65" t="inlineStr">
        <is>
          <t>2022-2023</t>
        </is>
      </c>
      <c r="E75" s="65" t="inlineStr">
        <is>
          <t>CLI-0080</t>
        </is>
      </c>
      <c r="F75" s="65" t="inlineStr">
        <is>
          <t>Particulier</t>
        </is>
      </c>
      <c r="G75" s="65" t="inlineStr">
        <is>
          <t>Bordeaux</t>
        </is>
      </c>
      <c r="H75" s="65" t="inlineStr">
        <is>
          <t>Karim Belkacem</t>
        </is>
      </c>
      <c r="I75" s="65" t="inlineStr">
        <is>
          <t>Plomberie</t>
        </is>
      </c>
      <c r="J75" s="65" t="inlineStr">
        <is>
          <t>PR-003</t>
        </is>
      </c>
      <c r="K75" s="65" t="inlineStr">
        <is>
          <t>Réfection réseau eau appartement</t>
        </is>
      </c>
      <c r="L75" s="67" t="n">
        <v>1</v>
      </c>
      <c r="M75" s="68" t="n">
        <v>3456.85</v>
      </c>
      <c r="N75" s="65" t="inlineStr">
        <is>
          <t>Sans réponse</t>
        </is>
      </c>
      <c r="O75" s="66" t="n">
        <v>44825</v>
      </c>
      <c r="P75" s="67" t="n">
        <v>2</v>
      </c>
      <c r="Q75" s="67" t="n">
        <v>1</v>
      </c>
      <c r="R75" s="67">
        <f>$I75</f>
        <v/>
      </c>
      <c r="S75" s="67">
        <f>$K75</f>
        <v/>
      </c>
      <c r="T75" s="67">
        <f>IFERROR(INDEX(Clients!$G$2:$G$1020,MATCH($E75,Clients!$A$2:$A$1020,0)),"")</f>
        <v/>
      </c>
      <c r="U75" s="67">
        <f>IFERROR(INDEX(Clients!$I$2:$I$1020,MATCH($E75,Clients!$A$2:$A$1020,0)),"")</f>
        <v/>
      </c>
      <c r="V75" s="69">
        <f>1</f>
        <v/>
      </c>
      <c r="W75" s="69">
        <f>IF($N75="Accepté",1,0)</f>
        <v/>
      </c>
      <c r="X75" s="68">
        <f>$M75*$W75</f>
        <v/>
      </c>
      <c r="Y75" s="68">
        <f>IF($N75="En cours",0,$M75)</f>
        <v/>
      </c>
      <c r="Z75" s="69">
        <f>IF($P75="",0,1)</f>
        <v/>
      </c>
      <c r="AA75" s="70">
        <f>IF($P75="",0,$P75)</f>
        <v/>
      </c>
      <c r="AB75" s="69">
        <f>IF(AND($P75&lt;&gt;"",$P75&lt;=Paramètres!$C$14),1,0)</f>
        <v/>
      </c>
      <c r="AC75" s="67">
        <f>IF($P75="","Jamais relancé",IF($P75&lt;=3,"0-3 j",IF($P75&lt;=7,"4-7 j",IF($P75&lt;=15,"8-15 j","Plus de 15 j"))))</f>
        <v/>
      </c>
      <c r="AD75" s="67">
        <f>IF($M75&lt;=1000,"Moins de 1 k€",IF($M75&lt;=5000,"1 à 5 k€",IF($M75&lt;=15000,"5 à 15 k€","Plus de 15 k€")))</f>
        <v/>
      </c>
    </row>
    <row r="76">
      <c r="A76" s="65" t="inlineStr">
        <is>
          <t>DEV-00075</t>
        </is>
      </c>
      <c r="B76" s="66" t="n">
        <v>44802</v>
      </c>
      <c r="C76" s="65" t="inlineStr">
        <is>
          <t>2022-08</t>
        </is>
      </c>
      <c r="D76" s="65" t="inlineStr">
        <is>
          <t>2022-2023</t>
        </is>
      </c>
      <c r="E76" s="65" t="inlineStr">
        <is>
          <t>CLI-0063</t>
        </is>
      </c>
      <c r="F76" s="65" t="inlineStr">
        <is>
          <t>Particulier</t>
        </is>
      </c>
      <c r="G76" s="65" t="inlineStr">
        <is>
          <t>Bordeaux</t>
        </is>
      </c>
      <c r="H76" s="65" t="inlineStr">
        <is>
          <t>Karim Belkacem</t>
        </is>
      </c>
      <c r="I76" s="65" t="inlineStr">
        <is>
          <t>Électricité</t>
        </is>
      </c>
      <c r="J76" s="65" t="inlineStr">
        <is>
          <t>EL-004</t>
        </is>
      </c>
      <c r="K76" s="65" t="inlineStr">
        <is>
          <t>Éclairage LED locaux professionnels</t>
        </is>
      </c>
      <c r="L76" s="67" t="n">
        <v>1</v>
      </c>
      <c r="M76" s="68" t="n">
        <v>3634.55</v>
      </c>
      <c r="N76" s="65" t="inlineStr">
        <is>
          <t>Sans réponse</t>
        </is>
      </c>
      <c r="O76" s="66" t="n">
        <v>44819</v>
      </c>
      <c r="P76" s="67" t="n">
        <v>1</v>
      </c>
      <c r="Q76" s="67" t="n">
        <v>2</v>
      </c>
      <c r="R76" s="67">
        <f>$I76</f>
        <v/>
      </c>
      <c r="S76" s="67">
        <f>$K76</f>
        <v/>
      </c>
      <c r="T76" s="67">
        <f>IFERROR(INDEX(Clients!$G$2:$G$1020,MATCH($E76,Clients!$A$2:$A$1020,0)),"")</f>
        <v/>
      </c>
      <c r="U76" s="67">
        <f>IFERROR(INDEX(Clients!$I$2:$I$1020,MATCH($E76,Clients!$A$2:$A$1020,0)),"")</f>
        <v/>
      </c>
      <c r="V76" s="69">
        <f>1</f>
        <v/>
      </c>
      <c r="W76" s="69">
        <f>IF($N76="Accepté",1,0)</f>
        <v/>
      </c>
      <c r="X76" s="68">
        <f>$M76*$W76</f>
        <v/>
      </c>
      <c r="Y76" s="68">
        <f>IF($N76="En cours",0,$M76)</f>
        <v/>
      </c>
      <c r="Z76" s="69">
        <f>IF($P76="",0,1)</f>
        <v/>
      </c>
      <c r="AA76" s="70">
        <f>IF($P76="",0,$P76)</f>
        <v/>
      </c>
      <c r="AB76" s="69">
        <f>IF(AND($P76&lt;&gt;"",$P76&lt;=Paramètres!$C$14),1,0)</f>
        <v/>
      </c>
      <c r="AC76" s="67">
        <f>IF($P76="","Jamais relancé",IF($P76&lt;=3,"0-3 j",IF($P76&lt;=7,"4-7 j",IF($P76&lt;=15,"8-15 j","Plus de 15 j"))))</f>
        <v/>
      </c>
      <c r="AD76" s="67">
        <f>IF($M76&lt;=1000,"Moins de 1 k€",IF($M76&lt;=5000,"1 à 5 k€",IF($M76&lt;=15000,"5 à 15 k€","Plus de 15 k€")))</f>
        <v/>
      </c>
    </row>
    <row r="77">
      <c r="A77" s="65" t="inlineStr">
        <is>
          <t>DEV-00076</t>
        </is>
      </c>
      <c r="B77" s="66" t="n">
        <v>44803</v>
      </c>
      <c r="C77" s="65" t="inlineStr">
        <is>
          <t>2022-08</t>
        </is>
      </c>
      <c r="D77" s="65" t="inlineStr">
        <is>
          <t>2022-2023</t>
        </is>
      </c>
      <c r="E77" s="65" t="inlineStr">
        <is>
          <t>CLI-0209</t>
        </is>
      </c>
      <c r="F77" s="65" t="inlineStr">
        <is>
          <t>Particulier</t>
        </is>
      </c>
      <c r="G77" s="65" t="inlineStr">
        <is>
          <t>Toulouse</t>
        </is>
      </c>
      <c r="H77" s="65" t="inlineStr">
        <is>
          <t>Julien Fabre</t>
        </is>
      </c>
      <c r="I77" s="65" t="inlineStr">
        <is>
          <t>Électricité</t>
        </is>
      </c>
      <c r="J77" s="65" t="inlineStr">
        <is>
          <t>EL-004</t>
        </is>
      </c>
      <c r="K77" s="65" t="inlineStr">
        <is>
          <t>Éclairage LED locaux professionnels</t>
        </is>
      </c>
      <c r="L77" s="67" t="n">
        <v>1</v>
      </c>
      <c r="M77" s="68" t="n">
        <v>3348.7</v>
      </c>
      <c r="N77" s="65" t="inlineStr">
        <is>
          <t>Sans réponse</t>
        </is>
      </c>
      <c r="O77" s="66" t="n">
        <v>44809</v>
      </c>
      <c r="P77" s="67" t="n">
        <v>6</v>
      </c>
      <c r="Q77" s="67" t="n">
        <v>1</v>
      </c>
      <c r="R77" s="67">
        <f>$I77</f>
        <v/>
      </c>
      <c r="S77" s="67">
        <f>$K77</f>
        <v/>
      </c>
      <c r="T77" s="67">
        <f>IFERROR(INDEX(Clients!$G$2:$G$1020,MATCH($E77,Clients!$A$2:$A$1020,0)),"")</f>
        <v/>
      </c>
      <c r="U77" s="67">
        <f>IFERROR(INDEX(Clients!$I$2:$I$1020,MATCH($E77,Clients!$A$2:$A$1020,0)),"")</f>
        <v/>
      </c>
      <c r="V77" s="69">
        <f>1</f>
        <v/>
      </c>
      <c r="W77" s="69">
        <f>IF($N77="Accepté",1,0)</f>
        <v/>
      </c>
      <c r="X77" s="68">
        <f>$M77*$W77</f>
        <v/>
      </c>
      <c r="Y77" s="68">
        <f>IF($N77="En cours",0,$M77)</f>
        <v/>
      </c>
      <c r="Z77" s="69">
        <f>IF($P77="",0,1)</f>
        <v/>
      </c>
      <c r="AA77" s="70">
        <f>IF($P77="",0,$P77)</f>
        <v/>
      </c>
      <c r="AB77" s="69">
        <f>IF(AND($P77&lt;&gt;"",$P77&lt;=Paramètres!$C$14),1,0)</f>
        <v/>
      </c>
      <c r="AC77" s="67">
        <f>IF($P77="","Jamais relancé",IF($P77&lt;=3,"0-3 j",IF($P77&lt;=7,"4-7 j",IF($P77&lt;=15,"8-15 j","Plus de 15 j"))))</f>
        <v/>
      </c>
      <c r="AD77" s="67">
        <f>IF($M77&lt;=1000,"Moins de 1 k€",IF($M77&lt;=5000,"1 à 5 k€",IF($M77&lt;=15000,"5 à 15 k€","Plus de 15 k€")))</f>
        <v/>
      </c>
    </row>
    <row r="78">
      <c r="A78" s="65" t="inlineStr">
        <is>
          <t>DEV-00077</t>
        </is>
      </c>
      <c r="B78" s="66" t="n">
        <v>44804</v>
      </c>
      <c r="C78" s="65" t="inlineStr">
        <is>
          <t>2022-08</t>
        </is>
      </c>
      <c r="D78" s="65" t="inlineStr">
        <is>
          <t>2022-2023</t>
        </is>
      </c>
      <c r="E78" s="65" t="inlineStr">
        <is>
          <t>CLI-0046</t>
        </is>
      </c>
      <c r="F78" s="65" t="inlineStr">
        <is>
          <t>Syndic</t>
        </is>
      </c>
      <c r="G78" s="65" t="inlineStr">
        <is>
          <t>Toulouse</t>
        </is>
      </c>
      <c r="H78" s="65" t="inlineStr">
        <is>
          <t>Julien Fabre</t>
        </is>
      </c>
      <c r="I78" s="65" t="inlineStr">
        <is>
          <t>Dépannage</t>
        </is>
      </c>
      <c r="J78" s="65" t="inlineStr">
        <is>
          <t>DP-001</t>
        </is>
      </c>
      <c r="K78" s="65" t="inlineStr">
        <is>
          <t>Dépannage plomberie urgence</t>
        </is>
      </c>
      <c r="L78" s="67" t="n">
        <v>1</v>
      </c>
      <c r="M78" s="68" t="n">
        <v>529.64</v>
      </c>
      <c r="N78" s="65" t="inlineStr">
        <is>
          <t>Accepté</t>
        </is>
      </c>
      <c r="O78" s="66" t="n">
        <v>44822</v>
      </c>
      <c r="P78" s="67" t="n">
        <v>6</v>
      </c>
      <c r="Q78" s="67" t="n">
        <v>3</v>
      </c>
      <c r="R78" s="67">
        <f>$I78</f>
        <v/>
      </c>
      <c r="S78" s="67">
        <f>$K78</f>
        <v/>
      </c>
      <c r="T78" s="67">
        <f>IFERROR(INDEX(Clients!$G$2:$G$1020,MATCH($E78,Clients!$A$2:$A$1020,0)),"")</f>
        <v/>
      </c>
      <c r="U78" s="67">
        <f>IFERROR(INDEX(Clients!$I$2:$I$1020,MATCH($E78,Clients!$A$2:$A$1020,0)),"")</f>
        <v/>
      </c>
      <c r="V78" s="69">
        <f>1</f>
        <v/>
      </c>
      <c r="W78" s="69">
        <f>IF($N78="Accepté",1,0)</f>
        <v/>
      </c>
      <c r="X78" s="68">
        <f>$M78*$W78</f>
        <v/>
      </c>
      <c r="Y78" s="68">
        <f>IF($N78="En cours",0,$M78)</f>
        <v/>
      </c>
      <c r="Z78" s="69">
        <f>IF($P78="",0,1)</f>
        <v/>
      </c>
      <c r="AA78" s="70">
        <f>IF($P78="",0,$P78)</f>
        <v/>
      </c>
      <c r="AB78" s="69">
        <f>IF(AND($P78&lt;&gt;"",$P78&lt;=Paramètres!$C$14),1,0)</f>
        <v/>
      </c>
      <c r="AC78" s="67">
        <f>IF($P78="","Jamais relancé",IF($P78&lt;=3,"0-3 j",IF($P78&lt;=7,"4-7 j",IF($P78&lt;=15,"8-15 j","Plus de 15 j"))))</f>
        <v/>
      </c>
      <c r="AD78" s="67">
        <f>IF($M78&lt;=1000,"Moins de 1 k€",IF($M78&lt;=5000,"1 à 5 k€",IF($M78&lt;=15000,"5 à 15 k€","Plus de 15 k€")))</f>
        <v/>
      </c>
    </row>
    <row r="79">
      <c r="A79" s="65" t="inlineStr">
        <is>
          <t>DEV-00078</t>
        </is>
      </c>
      <c r="B79" s="66" t="n">
        <v>44804</v>
      </c>
      <c r="C79" s="65" t="inlineStr">
        <is>
          <t>2022-08</t>
        </is>
      </c>
      <c r="D79" s="65" t="inlineStr">
        <is>
          <t>2022-2023</t>
        </is>
      </c>
      <c r="E79" s="65" t="inlineStr">
        <is>
          <t>CLI-0005</t>
        </is>
      </c>
      <c r="F79" s="65" t="inlineStr">
        <is>
          <t>Particulier</t>
        </is>
      </c>
      <c r="G79" s="65" t="inlineStr">
        <is>
          <t>Bordeaux</t>
        </is>
      </c>
      <c r="H79" s="65" t="inlineStr">
        <is>
          <t>Karim Belkacem</t>
        </is>
      </c>
      <c r="I79" s="65" t="inlineStr">
        <is>
          <t>Plomberie</t>
        </is>
      </c>
      <c r="J79" s="65" t="inlineStr">
        <is>
          <t>PR-001</t>
        </is>
      </c>
      <c r="K79" s="65" t="inlineStr">
        <is>
          <t>Remplacement chauffe-eau 200 L</t>
        </is>
      </c>
      <c r="L79" s="67" t="n">
        <v>2</v>
      </c>
      <c r="M79" s="68" t="n">
        <v>2693.16</v>
      </c>
      <c r="N79" s="65" t="inlineStr">
        <is>
          <t>Sans réponse</t>
        </is>
      </c>
      <c r="O79" s="66" t="n">
        <v>44829</v>
      </c>
      <c r="P79" s="67" t="n">
        <v>13</v>
      </c>
      <c r="Q79" s="67" t="n">
        <v>1</v>
      </c>
      <c r="R79" s="67">
        <f>$I79</f>
        <v/>
      </c>
      <c r="S79" s="67">
        <f>$K79</f>
        <v/>
      </c>
      <c r="T79" s="67">
        <f>IFERROR(INDEX(Clients!$G$2:$G$1020,MATCH($E79,Clients!$A$2:$A$1020,0)),"")</f>
        <v/>
      </c>
      <c r="U79" s="67">
        <f>IFERROR(INDEX(Clients!$I$2:$I$1020,MATCH($E79,Clients!$A$2:$A$1020,0)),"")</f>
        <v/>
      </c>
      <c r="V79" s="69">
        <f>1</f>
        <v/>
      </c>
      <c r="W79" s="69">
        <f>IF($N79="Accepté",1,0)</f>
        <v/>
      </c>
      <c r="X79" s="68">
        <f>$M79*$W79</f>
        <v/>
      </c>
      <c r="Y79" s="68">
        <f>IF($N79="En cours",0,$M79)</f>
        <v/>
      </c>
      <c r="Z79" s="69">
        <f>IF($P79="",0,1)</f>
        <v/>
      </c>
      <c r="AA79" s="70">
        <f>IF($P79="",0,$P79)</f>
        <v/>
      </c>
      <c r="AB79" s="69">
        <f>IF(AND($P79&lt;&gt;"",$P79&lt;=Paramètres!$C$14),1,0)</f>
        <v/>
      </c>
      <c r="AC79" s="67">
        <f>IF($P79="","Jamais relancé",IF($P79&lt;=3,"0-3 j",IF($P79&lt;=7,"4-7 j",IF($P79&lt;=15,"8-15 j","Plus de 15 j"))))</f>
        <v/>
      </c>
      <c r="AD79" s="67">
        <f>IF($M79&lt;=1000,"Moins de 1 k€",IF($M79&lt;=5000,"1 à 5 k€",IF($M79&lt;=15000,"5 à 15 k€","Plus de 15 k€")))</f>
        <v/>
      </c>
    </row>
    <row r="80">
      <c r="A80" s="65" t="inlineStr">
        <is>
          <t>DEV-00079</t>
        </is>
      </c>
      <c r="B80" s="66" t="n">
        <v>44805</v>
      </c>
      <c r="C80" s="65" t="inlineStr">
        <is>
          <t>2022-09</t>
        </is>
      </c>
      <c r="D80" s="65" t="inlineStr">
        <is>
          <t>2022-2023</t>
        </is>
      </c>
      <c r="E80" s="65" t="inlineStr">
        <is>
          <t>CLI-0166</t>
        </is>
      </c>
      <c r="F80" s="65" t="inlineStr">
        <is>
          <t>Particulier</t>
        </is>
      </c>
      <c r="G80" s="65" t="inlineStr">
        <is>
          <t>Bordeaux</t>
        </is>
      </c>
      <c r="H80" s="65" t="inlineStr">
        <is>
          <t>Sophie Marchand</t>
        </is>
      </c>
      <c r="I80" s="65" t="inlineStr">
        <is>
          <t>Électricité</t>
        </is>
      </c>
      <c r="J80" s="65" t="inlineStr">
        <is>
          <t>EL-001</t>
        </is>
      </c>
      <c r="K80" s="65" t="inlineStr">
        <is>
          <t>Mise aux normes tableau électrique</t>
        </is>
      </c>
      <c r="L80" s="67" t="n">
        <v>1</v>
      </c>
      <c r="M80" s="68" t="n">
        <v>1575.87</v>
      </c>
      <c r="N80" s="65" t="inlineStr">
        <is>
          <t>Accepté</t>
        </is>
      </c>
      <c r="O80" s="66" t="n">
        <v>44841</v>
      </c>
      <c r="P80" s="67" t="n">
        <v>6</v>
      </c>
      <c r="Q80" s="67" t="n">
        <v>1</v>
      </c>
      <c r="R80" s="67">
        <f>$I80</f>
        <v/>
      </c>
      <c r="S80" s="67">
        <f>$K80</f>
        <v/>
      </c>
      <c r="T80" s="67">
        <f>IFERROR(INDEX(Clients!$G$2:$G$1020,MATCH($E80,Clients!$A$2:$A$1020,0)),"")</f>
        <v/>
      </c>
      <c r="U80" s="67">
        <f>IFERROR(INDEX(Clients!$I$2:$I$1020,MATCH($E80,Clients!$A$2:$A$1020,0)),"")</f>
        <v/>
      </c>
      <c r="V80" s="69">
        <f>1</f>
        <v/>
      </c>
      <c r="W80" s="69">
        <f>IF($N80="Accepté",1,0)</f>
        <v/>
      </c>
      <c r="X80" s="68">
        <f>$M80*$W80</f>
        <v/>
      </c>
      <c r="Y80" s="68">
        <f>IF($N80="En cours",0,$M80)</f>
        <v/>
      </c>
      <c r="Z80" s="69">
        <f>IF($P80="",0,1)</f>
        <v/>
      </c>
      <c r="AA80" s="70">
        <f>IF($P80="",0,$P80)</f>
        <v/>
      </c>
      <c r="AB80" s="69">
        <f>IF(AND($P80&lt;&gt;"",$P80&lt;=Paramètres!$C$14),1,0)</f>
        <v/>
      </c>
      <c r="AC80" s="67">
        <f>IF($P80="","Jamais relancé",IF($P80&lt;=3,"0-3 j",IF($P80&lt;=7,"4-7 j",IF($P80&lt;=15,"8-15 j","Plus de 15 j"))))</f>
        <v/>
      </c>
      <c r="AD80" s="67">
        <f>IF($M80&lt;=1000,"Moins de 1 k€",IF($M80&lt;=5000,"1 à 5 k€",IF($M80&lt;=15000,"5 à 15 k€","Plus de 15 k€")))</f>
        <v/>
      </c>
    </row>
    <row r="81">
      <c r="A81" s="65" t="inlineStr">
        <is>
          <t>DEV-00080</t>
        </is>
      </c>
      <c r="B81" s="66" t="n">
        <v>44806</v>
      </c>
      <c r="C81" s="65" t="inlineStr">
        <is>
          <t>2022-09</t>
        </is>
      </c>
      <c r="D81" s="65" t="inlineStr">
        <is>
          <t>2022-2023</t>
        </is>
      </c>
      <c r="E81" s="65" t="inlineStr">
        <is>
          <t>CLI-0047</t>
        </is>
      </c>
      <c r="F81" s="65" t="inlineStr">
        <is>
          <t>Particulier</t>
        </is>
      </c>
      <c r="G81" s="65" t="inlineStr">
        <is>
          <t>Bordeaux</t>
        </is>
      </c>
      <c r="H81" s="65" t="inlineStr">
        <is>
          <t>Karim Belkacem</t>
        </is>
      </c>
      <c r="I81" s="65" t="inlineStr">
        <is>
          <t>Chauffage</t>
        </is>
      </c>
      <c r="J81" s="65" t="inlineStr">
        <is>
          <t>CH-003</t>
        </is>
      </c>
      <c r="K81" s="65" t="inlineStr">
        <is>
          <t>Installation pompe à chaleur air/eau</t>
        </is>
      </c>
      <c r="L81" s="67" t="n">
        <v>1</v>
      </c>
      <c r="M81" s="68" t="n">
        <v>12318.47</v>
      </c>
      <c r="N81" s="65" t="inlineStr">
        <is>
          <t>Accepté</t>
        </is>
      </c>
      <c r="O81" s="66" t="n">
        <v>44833</v>
      </c>
      <c r="P81" s="67" t="n">
        <v>4</v>
      </c>
      <c r="Q81" s="67" t="n">
        <v>3</v>
      </c>
      <c r="R81" s="67">
        <f>$I81</f>
        <v/>
      </c>
      <c r="S81" s="67">
        <f>$K81</f>
        <v/>
      </c>
      <c r="T81" s="67">
        <f>IFERROR(INDEX(Clients!$G$2:$G$1020,MATCH($E81,Clients!$A$2:$A$1020,0)),"")</f>
        <v/>
      </c>
      <c r="U81" s="67">
        <f>IFERROR(INDEX(Clients!$I$2:$I$1020,MATCH($E81,Clients!$A$2:$A$1020,0)),"")</f>
        <v/>
      </c>
      <c r="V81" s="69">
        <f>1</f>
        <v/>
      </c>
      <c r="W81" s="69">
        <f>IF($N81="Accepté",1,0)</f>
        <v/>
      </c>
      <c r="X81" s="68">
        <f>$M81*$W81</f>
        <v/>
      </c>
      <c r="Y81" s="68">
        <f>IF($N81="En cours",0,$M81)</f>
        <v/>
      </c>
      <c r="Z81" s="69">
        <f>IF($P81="",0,1)</f>
        <v/>
      </c>
      <c r="AA81" s="70">
        <f>IF($P81="",0,$P81)</f>
        <v/>
      </c>
      <c r="AB81" s="69">
        <f>IF(AND($P81&lt;&gt;"",$P81&lt;=Paramètres!$C$14),1,0)</f>
        <v/>
      </c>
      <c r="AC81" s="67">
        <f>IF($P81="","Jamais relancé",IF($P81&lt;=3,"0-3 j",IF($P81&lt;=7,"4-7 j",IF($P81&lt;=15,"8-15 j","Plus de 15 j"))))</f>
        <v/>
      </c>
      <c r="AD81" s="67">
        <f>IF($M81&lt;=1000,"Moins de 1 k€",IF($M81&lt;=5000,"1 à 5 k€",IF($M81&lt;=15000,"5 à 15 k€","Plus de 15 k€")))</f>
        <v/>
      </c>
    </row>
    <row r="82">
      <c r="A82" s="65" t="inlineStr">
        <is>
          <t>DEV-00081</t>
        </is>
      </c>
      <c r="B82" s="66" t="n">
        <v>44806</v>
      </c>
      <c r="C82" s="65" t="inlineStr">
        <is>
          <t>2022-09</t>
        </is>
      </c>
      <c r="D82" s="65" t="inlineStr">
        <is>
          <t>2022-2023</t>
        </is>
      </c>
      <c r="E82" s="65" t="inlineStr">
        <is>
          <t>CLI-0068</t>
        </is>
      </c>
      <c r="F82" s="65" t="inlineStr">
        <is>
          <t>Particulier</t>
        </is>
      </c>
      <c r="G82" s="65" t="inlineStr">
        <is>
          <t>Bordeaux</t>
        </is>
      </c>
      <c r="H82" s="65" t="inlineStr">
        <is>
          <t>Sophie Marchand</t>
        </is>
      </c>
      <c r="I82" s="65" t="inlineStr">
        <is>
          <t>Chauffage</t>
        </is>
      </c>
      <c r="J82" s="65" t="inlineStr">
        <is>
          <t>CH-001</t>
        </is>
      </c>
      <c r="K82" s="65" t="inlineStr">
        <is>
          <t>Installation chaudière gaz condensation</t>
        </is>
      </c>
      <c r="L82" s="67" t="n">
        <v>1</v>
      </c>
      <c r="M82" s="68" t="n">
        <v>5067.76</v>
      </c>
      <c r="N82" s="65" t="inlineStr">
        <is>
          <t>Accepté</t>
        </is>
      </c>
      <c r="O82" s="66" t="n">
        <v>44822</v>
      </c>
      <c r="P82" s="67" t="n">
        <v>8</v>
      </c>
      <c r="Q82" s="67" t="n">
        <v>2</v>
      </c>
      <c r="R82" s="67">
        <f>$I82</f>
        <v/>
      </c>
      <c r="S82" s="67">
        <f>$K82</f>
        <v/>
      </c>
      <c r="T82" s="67">
        <f>IFERROR(INDEX(Clients!$G$2:$G$1020,MATCH($E82,Clients!$A$2:$A$1020,0)),"")</f>
        <v/>
      </c>
      <c r="U82" s="67">
        <f>IFERROR(INDEX(Clients!$I$2:$I$1020,MATCH($E82,Clients!$A$2:$A$1020,0)),"")</f>
        <v/>
      </c>
      <c r="V82" s="69">
        <f>1</f>
        <v/>
      </c>
      <c r="W82" s="69">
        <f>IF($N82="Accepté",1,0)</f>
        <v/>
      </c>
      <c r="X82" s="68">
        <f>$M82*$W82</f>
        <v/>
      </c>
      <c r="Y82" s="68">
        <f>IF($N82="En cours",0,$M82)</f>
        <v/>
      </c>
      <c r="Z82" s="69">
        <f>IF($P82="",0,1)</f>
        <v/>
      </c>
      <c r="AA82" s="70">
        <f>IF($P82="",0,$P82)</f>
        <v/>
      </c>
      <c r="AB82" s="69">
        <f>IF(AND($P82&lt;&gt;"",$P82&lt;=Paramètres!$C$14),1,0)</f>
        <v/>
      </c>
      <c r="AC82" s="67">
        <f>IF($P82="","Jamais relancé",IF($P82&lt;=3,"0-3 j",IF($P82&lt;=7,"4-7 j",IF($P82&lt;=15,"8-15 j","Plus de 15 j"))))</f>
        <v/>
      </c>
      <c r="AD82" s="67">
        <f>IF($M82&lt;=1000,"Moins de 1 k€",IF($M82&lt;=5000,"1 à 5 k€",IF($M82&lt;=15000,"5 à 15 k€","Plus de 15 k€")))</f>
        <v/>
      </c>
    </row>
    <row r="83">
      <c r="A83" s="65" t="inlineStr">
        <is>
          <t>DEV-00082</t>
        </is>
      </c>
      <c r="B83" s="66" t="n">
        <v>44806</v>
      </c>
      <c r="C83" s="65" t="inlineStr">
        <is>
          <t>2022-09</t>
        </is>
      </c>
      <c r="D83" s="65" t="inlineStr">
        <is>
          <t>2022-2023</t>
        </is>
      </c>
      <c r="E83" s="65" t="inlineStr">
        <is>
          <t>CLI-0065</t>
        </is>
      </c>
      <c r="F83" s="65" t="inlineStr">
        <is>
          <t>Particulier</t>
        </is>
      </c>
      <c r="G83" s="65" t="inlineStr">
        <is>
          <t>Bordeaux</t>
        </is>
      </c>
      <c r="H83" s="65" t="inlineStr">
        <is>
          <t>Karim Belkacem</t>
        </is>
      </c>
      <c r="I83" s="65" t="inlineStr">
        <is>
          <t>Chauffage</t>
        </is>
      </c>
      <c r="J83" s="65" t="inlineStr">
        <is>
          <t>CH-005</t>
        </is>
      </c>
      <c r="K83" s="65" t="inlineStr">
        <is>
          <t>Désembouage circuit chauffage</t>
        </is>
      </c>
      <c r="L83" s="67" t="n">
        <v>1</v>
      </c>
      <c r="M83" s="68" t="n">
        <v>644.61</v>
      </c>
      <c r="N83" s="65" t="inlineStr">
        <is>
          <t>Sans réponse</t>
        </is>
      </c>
      <c r="O83" s="66" t="n">
        <v>44833</v>
      </c>
      <c r="P83" s="67" t="n"/>
      <c r="Q83" s="67" t="n">
        <v>0</v>
      </c>
      <c r="R83" s="67">
        <f>$I83</f>
        <v/>
      </c>
      <c r="S83" s="67">
        <f>$K83</f>
        <v/>
      </c>
      <c r="T83" s="67">
        <f>IFERROR(INDEX(Clients!$G$2:$G$1020,MATCH($E83,Clients!$A$2:$A$1020,0)),"")</f>
        <v/>
      </c>
      <c r="U83" s="67">
        <f>IFERROR(INDEX(Clients!$I$2:$I$1020,MATCH($E83,Clients!$A$2:$A$1020,0)),"")</f>
        <v/>
      </c>
      <c r="V83" s="69">
        <f>1</f>
        <v/>
      </c>
      <c r="W83" s="69">
        <f>IF($N83="Accepté",1,0)</f>
        <v/>
      </c>
      <c r="X83" s="68">
        <f>$M83*$W83</f>
        <v/>
      </c>
      <c r="Y83" s="68">
        <f>IF($N83="En cours",0,$M83)</f>
        <v/>
      </c>
      <c r="Z83" s="69">
        <f>IF($P83="",0,1)</f>
        <v/>
      </c>
      <c r="AA83" s="70">
        <f>IF($P83="",0,$P83)</f>
        <v/>
      </c>
      <c r="AB83" s="69">
        <f>IF(AND($P83&lt;&gt;"",$P83&lt;=Paramètres!$C$14),1,0)</f>
        <v/>
      </c>
      <c r="AC83" s="67">
        <f>IF($P83="","Jamais relancé",IF($P83&lt;=3,"0-3 j",IF($P83&lt;=7,"4-7 j",IF($P83&lt;=15,"8-15 j","Plus de 15 j"))))</f>
        <v/>
      </c>
      <c r="AD83" s="67">
        <f>IF($M83&lt;=1000,"Moins de 1 k€",IF($M83&lt;=5000,"1 à 5 k€",IF($M83&lt;=15000,"5 à 15 k€","Plus de 15 k€")))</f>
        <v/>
      </c>
    </row>
    <row r="84">
      <c r="A84" s="65" t="inlineStr">
        <is>
          <t>DEV-00083</t>
        </is>
      </c>
      <c r="B84" s="66" t="n">
        <v>44809</v>
      </c>
      <c r="C84" s="65" t="inlineStr">
        <is>
          <t>2022-09</t>
        </is>
      </c>
      <c r="D84" s="65" t="inlineStr">
        <is>
          <t>2022-2023</t>
        </is>
      </c>
      <c r="E84" s="65" t="inlineStr">
        <is>
          <t>CLI-0213</t>
        </is>
      </c>
      <c r="F84" s="65" t="inlineStr">
        <is>
          <t>Professionnel</t>
        </is>
      </c>
      <c r="G84" s="65" t="inlineStr">
        <is>
          <t>Bordeaux</t>
        </is>
      </c>
      <c r="H84" s="65" t="inlineStr">
        <is>
          <t>Sophie Marchand</t>
        </is>
      </c>
      <c r="I84" s="65" t="inlineStr">
        <is>
          <t>Salle de bain</t>
        </is>
      </c>
      <c r="J84" s="65" t="inlineStr">
        <is>
          <t>SB-002</t>
        </is>
      </c>
      <c r="K84" s="65" t="inlineStr">
        <is>
          <t>Remplacement baignoire par douche</t>
        </is>
      </c>
      <c r="L84" s="67" t="n">
        <v>1</v>
      </c>
      <c r="M84" s="68" t="n">
        <v>6485.38</v>
      </c>
      <c r="N84" s="65" t="inlineStr">
        <is>
          <t>Sans réponse</t>
        </is>
      </c>
      <c r="O84" s="66" t="n">
        <v>44829</v>
      </c>
      <c r="P84" s="67" t="n"/>
      <c r="Q84" s="67" t="n">
        <v>0</v>
      </c>
      <c r="R84" s="67">
        <f>$I84</f>
        <v/>
      </c>
      <c r="S84" s="67">
        <f>$K84</f>
        <v/>
      </c>
      <c r="T84" s="67">
        <f>IFERROR(INDEX(Clients!$G$2:$G$1020,MATCH($E84,Clients!$A$2:$A$1020,0)),"")</f>
        <v/>
      </c>
      <c r="U84" s="67">
        <f>IFERROR(INDEX(Clients!$I$2:$I$1020,MATCH($E84,Clients!$A$2:$A$1020,0)),"")</f>
        <v/>
      </c>
      <c r="V84" s="69">
        <f>1</f>
        <v/>
      </c>
      <c r="W84" s="69">
        <f>IF($N84="Accepté",1,0)</f>
        <v/>
      </c>
      <c r="X84" s="68">
        <f>$M84*$W84</f>
        <v/>
      </c>
      <c r="Y84" s="68">
        <f>IF($N84="En cours",0,$M84)</f>
        <v/>
      </c>
      <c r="Z84" s="69">
        <f>IF($P84="",0,1)</f>
        <v/>
      </c>
      <c r="AA84" s="70">
        <f>IF($P84="",0,$P84)</f>
        <v/>
      </c>
      <c r="AB84" s="69">
        <f>IF(AND($P84&lt;&gt;"",$P84&lt;=Paramètres!$C$14),1,0)</f>
        <v/>
      </c>
      <c r="AC84" s="67">
        <f>IF($P84="","Jamais relancé",IF($P84&lt;=3,"0-3 j",IF($P84&lt;=7,"4-7 j",IF($P84&lt;=15,"8-15 j","Plus de 15 j"))))</f>
        <v/>
      </c>
      <c r="AD84" s="67">
        <f>IF($M84&lt;=1000,"Moins de 1 k€",IF($M84&lt;=5000,"1 à 5 k€",IF($M84&lt;=15000,"5 à 15 k€","Plus de 15 k€")))</f>
        <v/>
      </c>
    </row>
    <row r="85">
      <c r="A85" s="65" t="inlineStr">
        <is>
          <t>DEV-00084</t>
        </is>
      </c>
      <c r="B85" s="66" t="n">
        <v>44809</v>
      </c>
      <c r="C85" s="65" t="inlineStr">
        <is>
          <t>2022-09</t>
        </is>
      </c>
      <c r="D85" s="65" t="inlineStr">
        <is>
          <t>2022-2023</t>
        </is>
      </c>
      <c r="E85" s="65" t="inlineStr">
        <is>
          <t>CLI-0008</t>
        </is>
      </c>
      <c r="F85" s="65" t="inlineStr">
        <is>
          <t>Particulier</t>
        </is>
      </c>
      <c r="G85" s="65" t="inlineStr">
        <is>
          <t>Toulouse</t>
        </is>
      </c>
      <c r="H85" s="65" t="inlineStr">
        <is>
          <t>Julien Fabre</t>
        </is>
      </c>
      <c r="I85" s="65" t="inlineStr">
        <is>
          <t>Électricité</t>
        </is>
      </c>
      <c r="J85" s="65" t="inlineStr">
        <is>
          <t>EL-002</t>
        </is>
      </c>
      <c r="K85" s="65" t="inlineStr">
        <is>
          <t>Installation borne de recharge VE</t>
        </is>
      </c>
      <c r="L85" s="67" t="n">
        <v>1</v>
      </c>
      <c r="M85" s="68" t="n">
        <v>1276.18</v>
      </c>
      <c r="N85" s="65" t="inlineStr">
        <is>
          <t>Accepté</t>
        </is>
      </c>
      <c r="O85" s="66" t="n">
        <v>44840</v>
      </c>
      <c r="P85" s="67" t="n">
        <v>3</v>
      </c>
      <c r="Q85" s="67" t="n">
        <v>1</v>
      </c>
      <c r="R85" s="67">
        <f>$I85</f>
        <v/>
      </c>
      <c r="S85" s="67">
        <f>$K85</f>
        <v/>
      </c>
      <c r="T85" s="67">
        <f>IFERROR(INDEX(Clients!$G$2:$G$1020,MATCH($E85,Clients!$A$2:$A$1020,0)),"")</f>
        <v/>
      </c>
      <c r="U85" s="67">
        <f>IFERROR(INDEX(Clients!$I$2:$I$1020,MATCH($E85,Clients!$A$2:$A$1020,0)),"")</f>
        <v/>
      </c>
      <c r="V85" s="69">
        <f>1</f>
        <v/>
      </c>
      <c r="W85" s="69">
        <f>IF($N85="Accepté",1,0)</f>
        <v/>
      </c>
      <c r="X85" s="68">
        <f>$M85*$W85</f>
        <v/>
      </c>
      <c r="Y85" s="68">
        <f>IF($N85="En cours",0,$M85)</f>
        <v/>
      </c>
      <c r="Z85" s="69">
        <f>IF($P85="",0,1)</f>
        <v/>
      </c>
      <c r="AA85" s="70">
        <f>IF($P85="",0,$P85)</f>
        <v/>
      </c>
      <c r="AB85" s="69">
        <f>IF(AND($P85&lt;&gt;"",$P85&lt;=Paramètres!$C$14),1,0)</f>
        <v/>
      </c>
      <c r="AC85" s="67">
        <f>IF($P85="","Jamais relancé",IF($P85&lt;=3,"0-3 j",IF($P85&lt;=7,"4-7 j",IF($P85&lt;=15,"8-15 j","Plus de 15 j"))))</f>
        <v/>
      </c>
      <c r="AD85" s="67">
        <f>IF($M85&lt;=1000,"Moins de 1 k€",IF($M85&lt;=5000,"1 à 5 k€",IF($M85&lt;=15000,"5 à 15 k€","Plus de 15 k€")))</f>
        <v/>
      </c>
    </row>
    <row r="86">
      <c r="A86" s="65" t="inlineStr">
        <is>
          <t>DEV-00085</t>
        </is>
      </c>
      <c r="B86" s="66" t="n">
        <v>44810</v>
      </c>
      <c r="C86" s="65" t="inlineStr">
        <is>
          <t>2022-09</t>
        </is>
      </c>
      <c r="D86" s="65" t="inlineStr">
        <is>
          <t>2022-2023</t>
        </is>
      </c>
      <c r="E86" s="65" t="inlineStr">
        <is>
          <t>CLI-0170</t>
        </is>
      </c>
      <c r="F86" s="65" t="inlineStr">
        <is>
          <t>Particulier</t>
        </is>
      </c>
      <c r="G86" s="65" t="inlineStr">
        <is>
          <t>Toulouse</t>
        </is>
      </c>
      <c r="H86" s="65" t="inlineStr">
        <is>
          <t>Julien Fabre</t>
        </is>
      </c>
      <c r="I86" s="65" t="inlineStr">
        <is>
          <t>Salle de bain</t>
        </is>
      </c>
      <c r="J86" s="65" t="inlineStr">
        <is>
          <t>SB-002</t>
        </is>
      </c>
      <c r="K86" s="65" t="inlineStr">
        <is>
          <t>Remplacement baignoire par douche</t>
        </is>
      </c>
      <c r="L86" s="67" t="n">
        <v>1</v>
      </c>
      <c r="M86" s="68" t="n">
        <v>3220.4</v>
      </c>
      <c r="N86" s="65" t="inlineStr">
        <is>
          <t>Accepté</t>
        </is>
      </c>
      <c r="O86" s="66" t="n">
        <v>44829</v>
      </c>
      <c r="P86" s="67" t="n">
        <v>5</v>
      </c>
      <c r="Q86" s="67" t="n">
        <v>2</v>
      </c>
      <c r="R86" s="67">
        <f>$I86</f>
        <v/>
      </c>
      <c r="S86" s="67">
        <f>$K86</f>
        <v/>
      </c>
      <c r="T86" s="67">
        <f>IFERROR(INDEX(Clients!$G$2:$G$1020,MATCH($E86,Clients!$A$2:$A$1020,0)),"")</f>
        <v/>
      </c>
      <c r="U86" s="67">
        <f>IFERROR(INDEX(Clients!$I$2:$I$1020,MATCH($E86,Clients!$A$2:$A$1020,0)),"")</f>
        <v/>
      </c>
      <c r="V86" s="69">
        <f>1</f>
        <v/>
      </c>
      <c r="W86" s="69">
        <f>IF($N86="Accepté",1,0)</f>
        <v/>
      </c>
      <c r="X86" s="68">
        <f>$M86*$W86</f>
        <v/>
      </c>
      <c r="Y86" s="68">
        <f>IF($N86="En cours",0,$M86)</f>
        <v/>
      </c>
      <c r="Z86" s="69">
        <f>IF($P86="",0,1)</f>
        <v/>
      </c>
      <c r="AA86" s="70">
        <f>IF($P86="",0,$P86)</f>
        <v/>
      </c>
      <c r="AB86" s="69">
        <f>IF(AND($P86&lt;&gt;"",$P86&lt;=Paramètres!$C$14),1,0)</f>
        <v/>
      </c>
      <c r="AC86" s="67">
        <f>IF($P86="","Jamais relancé",IF($P86&lt;=3,"0-3 j",IF($P86&lt;=7,"4-7 j",IF($P86&lt;=15,"8-15 j","Plus de 15 j"))))</f>
        <v/>
      </c>
      <c r="AD86" s="67">
        <f>IF($M86&lt;=1000,"Moins de 1 k€",IF($M86&lt;=5000,"1 à 5 k€",IF($M86&lt;=15000,"5 à 15 k€","Plus de 15 k€")))</f>
        <v/>
      </c>
    </row>
    <row r="87">
      <c r="A87" s="65" t="inlineStr">
        <is>
          <t>DEV-00086</t>
        </is>
      </c>
      <c r="B87" s="66" t="n">
        <v>44810</v>
      </c>
      <c r="C87" s="65" t="inlineStr">
        <is>
          <t>2022-09</t>
        </is>
      </c>
      <c r="D87" s="65" t="inlineStr">
        <is>
          <t>2022-2023</t>
        </is>
      </c>
      <c r="E87" s="65" t="inlineStr">
        <is>
          <t>CLI-0131</t>
        </is>
      </c>
      <c r="F87" s="65" t="inlineStr">
        <is>
          <t>Particulier</t>
        </is>
      </c>
      <c r="G87" s="65" t="inlineStr">
        <is>
          <t>Toulouse</t>
        </is>
      </c>
      <c r="H87" s="65" t="inlineStr">
        <is>
          <t>Julien Fabre</t>
        </is>
      </c>
      <c r="I87" s="65" t="inlineStr">
        <is>
          <t>Chauffage</t>
        </is>
      </c>
      <c r="J87" s="65" t="inlineStr">
        <is>
          <t>CH-005</t>
        </is>
      </c>
      <c r="K87" s="65" t="inlineStr">
        <is>
          <t>Désembouage circuit chauffage</t>
        </is>
      </c>
      <c r="L87" s="67" t="n">
        <v>1</v>
      </c>
      <c r="M87" s="68" t="n">
        <v>733.99</v>
      </c>
      <c r="N87" s="65" t="inlineStr">
        <is>
          <t>Accepté</t>
        </is>
      </c>
      <c r="O87" s="66" t="n">
        <v>44837</v>
      </c>
      <c r="P87" s="67" t="n">
        <v>2</v>
      </c>
      <c r="Q87" s="67" t="n">
        <v>2</v>
      </c>
      <c r="R87" s="67">
        <f>$I87</f>
        <v/>
      </c>
      <c r="S87" s="67">
        <f>$K87</f>
        <v/>
      </c>
      <c r="T87" s="67">
        <f>IFERROR(INDEX(Clients!$G$2:$G$1020,MATCH($E87,Clients!$A$2:$A$1020,0)),"")</f>
        <v/>
      </c>
      <c r="U87" s="67">
        <f>IFERROR(INDEX(Clients!$I$2:$I$1020,MATCH($E87,Clients!$A$2:$A$1020,0)),"")</f>
        <v/>
      </c>
      <c r="V87" s="69">
        <f>1</f>
        <v/>
      </c>
      <c r="W87" s="69">
        <f>IF($N87="Accepté",1,0)</f>
        <v/>
      </c>
      <c r="X87" s="68">
        <f>$M87*$W87</f>
        <v/>
      </c>
      <c r="Y87" s="68">
        <f>IF($N87="En cours",0,$M87)</f>
        <v/>
      </c>
      <c r="Z87" s="69">
        <f>IF($P87="",0,1)</f>
        <v/>
      </c>
      <c r="AA87" s="70">
        <f>IF($P87="",0,$P87)</f>
        <v/>
      </c>
      <c r="AB87" s="69">
        <f>IF(AND($P87&lt;&gt;"",$P87&lt;=Paramètres!$C$14),1,0)</f>
        <v/>
      </c>
      <c r="AC87" s="67">
        <f>IF($P87="","Jamais relancé",IF($P87&lt;=3,"0-3 j",IF($P87&lt;=7,"4-7 j",IF($P87&lt;=15,"8-15 j","Plus de 15 j"))))</f>
        <v/>
      </c>
      <c r="AD87" s="67">
        <f>IF($M87&lt;=1000,"Moins de 1 k€",IF($M87&lt;=5000,"1 à 5 k€",IF($M87&lt;=15000,"5 à 15 k€","Plus de 15 k€")))</f>
        <v/>
      </c>
    </row>
    <row r="88">
      <c r="A88" s="65" t="inlineStr">
        <is>
          <t>DEV-00087</t>
        </is>
      </c>
      <c r="B88" s="66" t="n">
        <v>44811</v>
      </c>
      <c r="C88" s="65" t="inlineStr">
        <is>
          <t>2022-09</t>
        </is>
      </c>
      <c r="D88" s="65" t="inlineStr">
        <is>
          <t>2022-2023</t>
        </is>
      </c>
      <c r="E88" s="65" t="inlineStr">
        <is>
          <t>CLI-0148</t>
        </is>
      </c>
      <c r="F88" s="65" t="inlineStr">
        <is>
          <t>Particulier</t>
        </is>
      </c>
      <c r="G88" s="65" t="inlineStr">
        <is>
          <t>Bordeaux</t>
        </is>
      </c>
      <c r="H88" s="65" t="inlineStr">
        <is>
          <t>Karim Belkacem</t>
        </is>
      </c>
      <c r="I88" s="65" t="inlineStr">
        <is>
          <t>Plomberie</t>
        </is>
      </c>
      <c r="J88" s="65" t="inlineStr">
        <is>
          <t>PR-001</t>
        </is>
      </c>
      <c r="K88" s="65" t="inlineStr">
        <is>
          <t>Remplacement chauffe-eau 200 L</t>
        </is>
      </c>
      <c r="L88" s="67" t="n">
        <v>1</v>
      </c>
      <c r="M88" s="68" t="n">
        <v>1053.03</v>
      </c>
      <c r="N88" s="65" t="inlineStr">
        <is>
          <t>Sans réponse</t>
        </is>
      </c>
      <c r="O88" s="66" t="n">
        <v>44825</v>
      </c>
      <c r="P88" s="67" t="n">
        <v>4</v>
      </c>
      <c r="Q88" s="67" t="n">
        <v>1</v>
      </c>
      <c r="R88" s="67">
        <f>$I88</f>
        <v/>
      </c>
      <c r="S88" s="67">
        <f>$K88</f>
        <v/>
      </c>
      <c r="T88" s="67">
        <f>IFERROR(INDEX(Clients!$G$2:$G$1020,MATCH($E88,Clients!$A$2:$A$1020,0)),"")</f>
        <v/>
      </c>
      <c r="U88" s="67">
        <f>IFERROR(INDEX(Clients!$I$2:$I$1020,MATCH($E88,Clients!$A$2:$A$1020,0)),"")</f>
        <v/>
      </c>
      <c r="V88" s="69">
        <f>1</f>
        <v/>
      </c>
      <c r="W88" s="69">
        <f>IF($N88="Accepté",1,0)</f>
        <v/>
      </c>
      <c r="X88" s="68">
        <f>$M88*$W88</f>
        <v/>
      </c>
      <c r="Y88" s="68">
        <f>IF($N88="En cours",0,$M88)</f>
        <v/>
      </c>
      <c r="Z88" s="69">
        <f>IF($P88="",0,1)</f>
        <v/>
      </c>
      <c r="AA88" s="70">
        <f>IF($P88="",0,$P88)</f>
        <v/>
      </c>
      <c r="AB88" s="69">
        <f>IF(AND($P88&lt;&gt;"",$P88&lt;=Paramètres!$C$14),1,0)</f>
        <v/>
      </c>
      <c r="AC88" s="67">
        <f>IF($P88="","Jamais relancé",IF($P88&lt;=3,"0-3 j",IF($P88&lt;=7,"4-7 j",IF($P88&lt;=15,"8-15 j","Plus de 15 j"))))</f>
        <v/>
      </c>
      <c r="AD88" s="67">
        <f>IF($M88&lt;=1000,"Moins de 1 k€",IF($M88&lt;=5000,"1 à 5 k€",IF($M88&lt;=15000,"5 à 15 k€","Plus de 15 k€")))</f>
        <v/>
      </c>
    </row>
    <row r="89">
      <c r="A89" s="65" t="inlineStr">
        <is>
          <t>DEV-00088</t>
        </is>
      </c>
      <c r="B89" s="66" t="n">
        <v>44812</v>
      </c>
      <c r="C89" s="65" t="inlineStr">
        <is>
          <t>2022-09</t>
        </is>
      </c>
      <c r="D89" s="65" t="inlineStr">
        <is>
          <t>2022-2023</t>
        </is>
      </c>
      <c r="E89" s="65" t="inlineStr">
        <is>
          <t>CLI-0002</t>
        </is>
      </c>
      <c r="F89" s="65" t="inlineStr">
        <is>
          <t>Particulier</t>
        </is>
      </c>
      <c r="G89" s="65" t="inlineStr">
        <is>
          <t>Bordeaux</t>
        </is>
      </c>
      <c r="H89" s="65" t="inlineStr">
        <is>
          <t>Sophie Marchand</t>
        </is>
      </c>
      <c r="I89" s="65" t="inlineStr">
        <is>
          <t>Plomberie</t>
        </is>
      </c>
      <c r="J89" s="65" t="inlineStr">
        <is>
          <t>PR-003</t>
        </is>
      </c>
      <c r="K89" s="65" t="inlineStr">
        <is>
          <t>Réfection réseau eau appartement</t>
        </is>
      </c>
      <c r="L89" s="67" t="n">
        <v>1</v>
      </c>
      <c r="M89" s="68" t="n">
        <v>3179.39</v>
      </c>
      <c r="N89" s="65" t="inlineStr">
        <is>
          <t>Refusé</t>
        </is>
      </c>
      <c r="O89" s="66" t="n">
        <v>44828</v>
      </c>
      <c r="P89" s="67" t="n">
        <v>1</v>
      </c>
      <c r="Q89" s="67" t="n">
        <v>2</v>
      </c>
      <c r="R89" s="67">
        <f>$I89</f>
        <v/>
      </c>
      <c r="S89" s="67">
        <f>$K89</f>
        <v/>
      </c>
      <c r="T89" s="67">
        <f>IFERROR(INDEX(Clients!$G$2:$G$1020,MATCH($E89,Clients!$A$2:$A$1020,0)),"")</f>
        <v/>
      </c>
      <c r="U89" s="67">
        <f>IFERROR(INDEX(Clients!$I$2:$I$1020,MATCH($E89,Clients!$A$2:$A$1020,0)),"")</f>
        <v/>
      </c>
      <c r="V89" s="69">
        <f>1</f>
        <v/>
      </c>
      <c r="W89" s="69">
        <f>IF($N89="Accepté",1,0)</f>
        <v/>
      </c>
      <c r="X89" s="68">
        <f>$M89*$W89</f>
        <v/>
      </c>
      <c r="Y89" s="68">
        <f>IF($N89="En cours",0,$M89)</f>
        <v/>
      </c>
      <c r="Z89" s="69">
        <f>IF($P89="",0,1)</f>
        <v/>
      </c>
      <c r="AA89" s="70">
        <f>IF($P89="",0,$P89)</f>
        <v/>
      </c>
      <c r="AB89" s="69">
        <f>IF(AND($P89&lt;&gt;"",$P89&lt;=Paramètres!$C$14),1,0)</f>
        <v/>
      </c>
      <c r="AC89" s="67">
        <f>IF($P89="","Jamais relancé",IF($P89&lt;=3,"0-3 j",IF($P89&lt;=7,"4-7 j",IF($P89&lt;=15,"8-15 j","Plus de 15 j"))))</f>
        <v/>
      </c>
      <c r="AD89" s="67">
        <f>IF($M89&lt;=1000,"Moins de 1 k€",IF($M89&lt;=5000,"1 à 5 k€",IF($M89&lt;=15000,"5 à 15 k€","Plus de 15 k€")))</f>
        <v/>
      </c>
    </row>
    <row r="90">
      <c r="A90" s="65" t="inlineStr">
        <is>
          <t>DEV-00089</t>
        </is>
      </c>
      <c r="B90" s="66" t="n">
        <v>44816</v>
      </c>
      <c r="C90" s="65" t="inlineStr">
        <is>
          <t>2022-09</t>
        </is>
      </c>
      <c r="D90" s="65" t="inlineStr">
        <is>
          <t>2022-2023</t>
        </is>
      </c>
      <c r="E90" s="65" t="inlineStr">
        <is>
          <t>CLI-0103</t>
        </is>
      </c>
      <c r="F90" s="65" t="inlineStr">
        <is>
          <t>Particulier</t>
        </is>
      </c>
      <c r="G90" s="65" t="inlineStr">
        <is>
          <t>Toulouse</t>
        </is>
      </c>
      <c r="H90" s="65" t="inlineStr">
        <is>
          <t>Julien Fabre</t>
        </is>
      </c>
      <c r="I90" s="65" t="inlineStr">
        <is>
          <t>Salle de bain</t>
        </is>
      </c>
      <c r="J90" s="65" t="inlineStr">
        <is>
          <t>SB-003</t>
        </is>
      </c>
      <c r="K90" s="65" t="inlineStr">
        <is>
          <t>Pose meuble vasque + robinetterie</t>
        </is>
      </c>
      <c r="L90" s="67" t="n">
        <v>1</v>
      </c>
      <c r="M90" s="68" t="n">
        <v>1265.01</v>
      </c>
      <c r="N90" s="65" t="inlineStr">
        <is>
          <t>Refusé</t>
        </is>
      </c>
      <c r="O90" s="66" t="n">
        <v>44840</v>
      </c>
      <c r="P90" s="67" t="n"/>
      <c r="Q90" s="67" t="n">
        <v>0</v>
      </c>
      <c r="R90" s="67">
        <f>$I90</f>
        <v/>
      </c>
      <c r="S90" s="67">
        <f>$K90</f>
        <v/>
      </c>
      <c r="T90" s="67">
        <f>IFERROR(INDEX(Clients!$G$2:$G$1020,MATCH($E90,Clients!$A$2:$A$1020,0)),"")</f>
        <v/>
      </c>
      <c r="U90" s="67">
        <f>IFERROR(INDEX(Clients!$I$2:$I$1020,MATCH($E90,Clients!$A$2:$A$1020,0)),"")</f>
        <v/>
      </c>
      <c r="V90" s="69">
        <f>1</f>
        <v/>
      </c>
      <c r="W90" s="69">
        <f>IF($N90="Accepté",1,0)</f>
        <v/>
      </c>
      <c r="X90" s="68">
        <f>$M90*$W90</f>
        <v/>
      </c>
      <c r="Y90" s="68">
        <f>IF($N90="En cours",0,$M90)</f>
        <v/>
      </c>
      <c r="Z90" s="69">
        <f>IF($P90="",0,1)</f>
        <v/>
      </c>
      <c r="AA90" s="70">
        <f>IF($P90="",0,$P90)</f>
        <v/>
      </c>
      <c r="AB90" s="69">
        <f>IF(AND($P90&lt;&gt;"",$P90&lt;=Paramètres!$C$14),1,0)</f>
        <v/>
      </c>
      <c r="AC90" s="67">
        <f>IF($P90="","Jamais relancé",IF($P90&lt;=3,"0-3 j",IF($P90&lt;=7,"4-7 j",IF($P90&lt;=15,"8-15 j","Plus de 15 j"))))</f>
        <v/>
      </c>
      <c r="AD90" s="67">
        <f>IF($M90&lt;=1000,"Moins de 1 k€",IF($M90&lt;=5000,"1 à 5 k€",IF($M90&lt;=15000,"5 à 15 k€","Plus de 15 k€")))</f>
        <v/>
      </c>
    </row>
    <row r="91">
      <c r="A91" s="65" t="inlineStr">
        <is>
          <t>DEV-00090</t>
        </is>
      </c>
      <c r="B91" s="66" t="n">
        <v>44816</v>
      </c>
      <c r="C91" s="65" t="inlineStr">
        <is>
          <t>2022-09</t>
        </is>
      </c>
      <c r="D91" s="65" t="inlineStr">
        <is>
          <t>2022-2023</t>
        </is>
      </c>
      <c r="E91" s="65" t="inlineStr">
        <is>
          <t>CLI-0025</t>
        </is>
      </c>
      <c r="F91" s="65" t="inlineStr">
        <is>
          <t>Syndic</t>
        </is>
      </c>
      <c r="G91" s="65" t="inlineStr">
        <is>
          <t>Bordeaux</t>
        </is>
      </c>
      <c r="H91" s="65" t="inlineStr">
        <is>
          <t>Sophie Marchand</t>
        </is>
      </c>
      <c r="I91" s="65" t="inlineStr">
        <is>
          <t>Dépannage</t>
        </is>
      </c>
      <c r="J91" s="65" t="inlineStr">
        <is>
          <t>DP-003</t>
        </is>
      </c>
      <c r="K91" s="65" t="inlineStr">
        <is>
          <t>Dépannage électrique urgence</t>
        </is>
      </c>
      <c r="L91" s="67" t="n">
        <v>1</v>
      </c>
      <c r="M91" s="68" t="n">
        <v>580.54</v>
      </c>
      <c r="N91" s="65" t="inlineStr">
        <is>
          <t>Sans réponse</t>
        </is>
      </c>
      <c r="O91" s="66" t="n">
        <v>44831</v>
      </c>
      <c r="P91" s="67" t="n"/>
      <c r="Q91" s="67" t="n">
        <v>0</v>
      </c>
      <c r="R91" s="67">
        <f>$I91</f>
        <v/>
      </c>
      <c r="S91" s="67">
        <f>$K91</f>
        <v/>
      </c>
      <c r="T91" s="67">
        <f>IFERROR(INDEX(Clients!$G$2:$G$1020,MATCH($E91,Clients!$A$2:$A$1020,0)),"")</f>
        <v/>
      </c>
      <c r="U91" s="67">
        <f>IFERROR(INDEX(Clients!$I$2:$I$1020,MATCH($E91,Clients!$A$2:$A$1020,0)),"")</f>
        <v/>
      </c>
      <c r="V91" s="69">
        <f>1</f>
        <v/>
      </c>
      <c r="W91" s="69">
        <f>IF($N91="Accepté",1,0)</f>
        <v/>
      </c>
      <c r="X91" s="68">
        <f>$M91*$W91</f>
        <v/>
      </c>
      <c r="Y91" s="68">
        <f>IF($N91="En cours",0,$M91)</f>
        <v/>
      </c>
      <c r="Z91" s="69">
        <f>IF($P91="",0,1)</f>
        <v/>
      </c>
      <c r="AA91" s="70">
        <f>IF($P91="",0,$P91)</f>
        <v/>
      </c>
      <c r="AB91" s="69">
        <f>IF(AND($P91&lt;&gt;"",$P91&lt;=Paramètres!$C$14),1,0)</f>
        <v/>
      </c>
      <c r="AC91" s="67">
        <f>IF($P91="","Jamais relancé",IF($P91&lt;=3,"0-3 j",IF($P91&lt;=7,"4-7 j",IF($P91&lt;=15,"8-15 j","Plus de 15 j"))))</f>
        <v/>
      </c>
      <c r="AD91" s="67">
        <f>IF($M91&lt;=1000,"Moins de 1 k€",IF($M91&lt;=5000,"1 à 5 k€",IF($M91&lt;=15000,"5 à 15 k€","Plus de 15 k€")))</f>
        <v/>
      </c>
    </row>
    <row r="92">
      <c r="A92" s="65" t="inlineStr">
        <is>
          <t>DEV-00091</t>
        </is>
      </c>
      <c r="B92" s="66" t="n">
        <v>44816</v>
      </c>
      <c r="C92" s="65" t="inlineStr">
        <is>
          <t>2022-09</t>
        </is>
      </c>
      <c r="D92" s="65" t="inlineStr">
        <is>
          <t>2022-2023</t>
        </is>
      </c>
      <c r="E92" s="65" t="inlineStr">
        <is>
          <t>CLI-0169</t>
        </is>
      </c>
      <c r="F92" s="65" t="inlineStr">
        <is>
          <t>Professionnel</t>
        </is>
      </c>
      <c r="G92" s="65" t="inlineStr">
        <is>
          <t>Bordeaux</t>
        </is>
      </c>
      <c r="H92" s="65" t="inlineStr">
        <is>
          <t>Sophie Marchand</t>
        </is>
      </c>
      <c r="I92" s="65" t="inlineStr">
        <is>
          <t>Électricité</t>
        </is>
      </c>
      <c r="J92" s="65" t="inlineStr">
        <is>
          <t>EL-004</t>
        </is>
      </c>
      <c r="K92" s="65" t="inlineStr">
        <is>
          <t>Éclairage LED locaux professionnels</t>
        </is>
      </c>
      <c r="L92" s="67" t="n">
        <v>1</v>
      </c>
      <c r="M92" s="68" t="n">
        <v>4820.6</v>
      </c>
      <c r="N92" s="65" t="inlineStr">
        <is>
          <t>Sans réponse</t>
        </is>
      </c>
      <c r="O92" s="66" t="n">
        <v>44820</v>
      </c>
      <c r="P92" s="67" t="n">
        <v>6</v>
      </c>
      <c r="Q92" s="67" t="n">
        <v>0</v>
      </c>
      <c r="R92" s="67">
        <f>$I92</f>
        <v/>
      </c>
      <c r="S92" s="67">
        <f>$K92</f>
        <v/>
      </c>
      <c r="T92" s="67">
        <f>IFERROR(INDEX(Clients!$G$2:$G$1020,MATCH($E92,Clients!$A$2:$A$1020,0)),"")</f>
        <v/>
      </c>
      <c r="U92" s="67">
        <f>IFERROR(INDEX(Clients!$I$2:$I$1020,MATCH($E92,Clients!$A$2:$A$1020,0)),"")</f>
        <v/>
      </c>
      <c r="V92" s="69">
        <f>1</f>
        <v/>
      </c>
      <c r="W92" s="69">
        <f>IF($N92="Accepté",1,0)</f>
        <v/>
      </c>
      <c r="X92" s="68">
        <f>$M92*$W92</f>
        <v/>
      </c>
      <c r="Y92" s="68">
        <f>IF($N92="En cours",0,$M92)</f>
        <v/>
      </c>
      <c r="Z92" s="69">
        <f>IF($P92="",0,1)</f>
        <v/>
      </c>
      <c r="AA92" s="70">
        <f>IF($P92="",0,$P92)</f>
        <v/>
      </c>
      <c r="AB92" s="69">
        <f>IF(AND($P92&lt;&gt;"",$P92&lt;=Paramètres!$C$14),1,0)</f>
        <v/>
      </c>
      <c r="AC92" s="67">
        <f>IF($P92="","Jamais relancé",IF($P92&lt;=3,"0-3 j",IF($P92&lt;=7,"4-7 j",IF($P92&lt;=15,"8-15 j","Plus de 15 j"))))</f>
        <v/>
      </c>
      <c r="AD92" s="67">
        <f>IF($M92&lt;=1000,"Moins de 1 k€",IF($M92&lt;=5000,"1 à 5 k€",IF($M92&lt;=15000,"5 à 15 k€","Plus de 15 k€")))</f>
        <v/>
      </c>
    </row>
    <row r="93">
      <c r="A93" s="65" t="inlineStr">
        <is>
          <t>DEV-00092</t>
        </is>
      </c>
      <c r="B93" s="66" t="n">
        <v>44817</v>
      </c>
      <c r="C93" s="65" t="inlineStr">
        <is>
          <t>2022-09</t>
        </is>
      </c>
      <c r="D93" s="65" t="inlineStr">
        <is>
          <t>2022-2023</t>
        </is>
      </c>
      <c r="E93" s="65" t="inlineStr">
        <is>
          <t>CLI-0117</t>
        </is>
      </c>
      <c r="F93" s="65" t="inlineStr">
        <is>
          <t>Particulier</t>
        </is>
      </c>
      <c r="G93" s="65" t="inlineStr">
        <is>
          <t>Toulouse</t>
        </is>
      </c>
      <c r="H93" s="65" t="inlineStr">
        <is>
          <t>Julien Fabre</t>
        </is>
      </c>
      <c r="I93" s="65" t="inlineStr">
        <is>
          <t>Salle de bain</t>
        </is>
      </c>
      <c r="J93" s="65" t="inlineStr">
        <is>
          <t>SB-001</t>
        </is>
      </c>
      <c r="K93" s="65" t="inlineStr">
        <is>
          <t>Rénovation salle de bain complète</t>
        </is>
      </c>
      <c r="L93" s="67" t="n">
        <v>1</v>
      </c>
      <c r="M93" s="68" t="n">
        <v>9970.870000000001</v>
      </c>
      <c r="N93" s="65" t="inlineStr">
        <is>
          <t>Accepté</t>
        </is>
      </c>
      <c r="O93" s="66" t="n">
        <v>44826</v>
      </c>
      <c r="P93" s="67" t="n">
        <v>3</v>
      </c>
      <c r="Q93" s="67" t="n">
        <v>1</v>
      </c>
      <c r="R93" s="67">
        <f>$I93</f>
        <v/>
      </c>
      <c r="S93" s="67">
        <f>$K93</f>
        <v/>
      </c>
      <c r="T93" s="67">
        <f>IFERROR(INDEX(Clients!$G$2:$G$1020,MATCH($E93,Clients!$A$2:$A$1020,0)),"")</f>
        <v/>
      </c>
      <c r="U93" s="67">
        <f>IFERROR(INDEX(Clients!$I$2:$I$1020,MATCH($E93,Clients!$A$2:$A$1020,0)),"")</f>
        <v/>
      </c>
      <c r="V93" s="69">
        <f>1</f>
        <v/>
      </c>
      <c r="W93" s="69">
        <f>IF($N93="Accepté",1,0)</f>
        <v/>
      </c>
      <c r="X93" s="68">
        <f>$M93*$W93</f>
        <v/>
      </c>
      <c r="Y93" s="68">
        <f>IF($N93="En cours",0,$M93)</f>
        <v/>
      </c>
      <c r="Z93" s="69">
        <f>IF($P93="",0,1)</f>
        <v/>
      </c>
      <c r="AA93" s="70">
        <f>IF($P93="",0,$P93)</f>
        <v/>
      </c>
      <c r="AB93" s="69">
        <f>IF(AND($P93&lt;&gt;"",$P93&lt;=Paramètres!$C$14),1,0)</f>
        <v/>
      </c>
      <c r="AC93" s="67">
        <f>IF($P93="","Jamais relancé",IF($P93&lt;=3,"0-3 j",IF($P93&lt;=7,"4-7 j",IF($P93&lt;=15,"8-15 j","Plus de 15 j"))))</f>
        <v/>
      </c>
      <c r="AD93" s="67">
        <f>IF($M93&lt;=1000,"Moins de 1 k€",IF($M93&lt;=5000,"1 à 5 k€",IF($M93&lt;=15000,"5 à 15 k€","Plus de 15 k€")))</f>
        <v/>
      </c>
    </row>
    <row r="94">
      <c r="A94" s="65" t="inlineStr">
        <is>
          <t>DEV-00093</t>
        </is>
      </c>
      <c r="B94" s="66" t="n">
        <v>44817</v>
      </c>
      <c r="C94" s="65" t="inlineStr">
        <is>
          <t>2022-09</t>
        </is>
      </c>
      <c r="D94" s="65" t="inlineStr">
        <is>
          <t>2022-2023</t>
        </is>
      </c>
      <c r="E94" s="65" t="inlineStr">
        <is>
          <t>CLI-0065</t>
        </is>
      </c>
      <c r="F94" s="65" t="inlineStr">
        <is>
          <t>Particulier</t>
        </is>
      </c>
      <c r="G94" s="65" t="inlineStr">
        <is>
          <t>Bordeaux</t>
        </is>
      </c>
      <c r="H94" s="65" t="inlineStr">
        <is>
          <t>Sophie Marchand</t>
        </is>
      </c>
      <c r="I94" s="65" t="inlineStr">
        <is>
          <t>Dépannage</t>
        </is>
      </c>
      <c r="J94" s="65" t="inlineStr">
        <is>
          <t>DP-004</t>
        </is>
      </c>
      <c r="K94" s="65" t="inlineStr">
        <is>
          <t>Remise en service chaudière</t>
        </is>
      </c>
      <c r="L94" s="67" t="n">
        <v>1</v>
      </c>
      <c r="M94" s="68" t="n">
        <v>209.36</v>
      </c>
      <c r="N94" s="65" t="inlineStr">
        <is>
          <t>Accepté</t>
        </is>
      </c>
      <c r="O94" s="66" t="n">
        <v>44848</v>
      </c>
      <c r="P94" s="67" t="n">
        <v>5</v>
      </c>
      <c r="Q94" s="67" t="n">
        <v>3</v>
      </c>
      <c r="R94" s="67">
        <f>$I94</f>
        <v/>
      </c>
      <c r="S94" s="67">
        <f>$K94</f>
        <v/>
      </c>
      <c r="T94" s="67">
        <f>IFERROR(INDEX(Clients!$G$2:$G$1020,MATCH($E94,Clients!$A$2:$A$1020,0)),"")</f>
        <v/>
      </c>
      <c r="U94" s="67">
        <f>IFERROR(INDEX(Clients!$I$2:$I$1020,MATCH($E94,Clients!$A$2:$A$1020,0)),"")</f>
        <v/>
      </c>
      <c r="V94" s="69">
        <f>1</f>
        <v/>
      </c>
      <c r="W94" s="69">
        <f>IF($N94="Accepté",1,0)</f>
        <v/>
      </c>
      <c r="X94" s="68">
        <f>$M94*$W94</f>
        <v/>
      </c>
      <c r="Y94" s="68">
        <f>IF($N94="En cours",0,$M94)</f>
        <v/>
      </c>
      <c r="Z94" s="69">
        <f>IF($P94="",0,1)</f>
        <v/>
      </c>
      <c r="AA94" s="70">
        <f>IF($P94="",0,$P94)</f>
        <v/>
      </c>
      <c r="AB94" s="69">
        <f>IF(AND($P94&lt;&gt;"",$P94&lt;=Paramètres!$C$14),1,0)</f>
        <v/>
      </c>
      <c r="AC94" s="67">
        <f>IF($P94="","Jamais relancé",IF($P94&lt;=3,"0-3 j",IF($P94&lt;=7,"4-7 j",IF($P94&lt;=15,"8-15 j","Plus de 15 j"))))</f>
        <v/>
      </c>
      <c r="AD94" s="67">
        <f>IF($M94&lt;=1000,"Moins de 1 k€",IF($M94&lt;=5000,"1 à 5 k€",IF($M94&lt;=15000,"5 à 15 k€","Plus de 15 k€")))</f>
        <v/>
      </c>
    </row>
    <row r="95">
      <c r="A95" s="65" t="inlineStr">
        <is>
          <t>DEV-00094</t>
        </is>
      </c>
      <c r="B95" s="66" t="n">
        <v>44817</v>
      </c>
      <c r="C95" s="65" t="inlineStr">
        <is>
          <t>2022-09</t>
        </is>
      </c>
      <c r="D95" s="65" t="inlineStr">
        <is>
          <t>2022-2023</t>
        </is>
      </c>
      <c r="E95" s="65" t="inlineStr">
        <is>
          <t>CLI-0025</t>
        </is>
      </c>
      <c r="F95" s="65" t="inlineStr">
        <is>
          <t>Syndic</t>
        </is>
      </c>
      <c r="G95" s="65" t="inlineStr">
        <is>
          <t>Bordeaux</t>
        </is>
      </c>
      <c r="H95" s="65" t="inlineStr">
        <is>
          <t>Sophie Marchand</t>
        </is>
      </c>
      <c r="I95" s="65" t="inlineStr">
        <is>
          <t>Chauffage</t>
        </is>
      </c>
      <c r="J95" s="65" t="inlineStr">
        <is>
          <t>CH-001</t>
        </is>
      </c>
      <c r="K95" s="65" t="inlineStr">
        <is>
          <t>Installation chaudière gaz condensation</t>
        </is>
      </c>
      <c r="L95" s="67" t="n">
        <v>1</v>
      </c>
      <c r="M95" s="68" t="n">
        <v>11006.55</v>
      </c>
      <c r="N95" s="65" t="inlineStr">
        <is>
          <t>Sans réponse</t>
        </is>
      </c>
      <c r="O95" s="66" t="n">
        <v>44835</v>
      </c>
      <c r="P95" s="67" t="n">
        <v>13</v>
      </c>
      <c r="Q95" s="67" t="n">
        <v>1</v>
      </c>
      <c r="R95" s="67">
        <f>$I95</f>
        <v/>
      </c>
      <c r="S95" s="67">
        <f>$K95</f>
        <v/>
      </c>
      <c r="T95" s="67">
        <f>IFERROR(INDEX(Clients!$G$2:$G$1020,MATCH($E95,Clients!$A$2:$A$1020,0)),"")</f>
        <v/>
      </c>
      <c r="U95" s="67">
        <f>IFERROR(INDEX(Clients!$I$2:$I$1020,MATCH($E95,Clients!$A$2:$A$1020,0)),"")</f>
        <v/>
      </c>
      <c r="V95" s="69">
        <f>1</f>
        <v/>
      </c>
      <c r="W95" s="69">
        <f>IF($N95="Accepté",1,0)</f>
        <v/>
      </c>
      <c r="X95" s="68">
        <f>$M95*$W95</f>
        <v/>
      </c>
      <c r="Y95" s="68">
        <f>IF($N95="En cours",0,$M95)</f>
        <v/>
      </c>
      <c r="Z95" s="69">
        <f>IF($P95="",0,1)</f>
        <v/>
      </c>
      <c r="AA95" s="70">
        <f>IF($P95="",0,$P95)</f>
        <v/>
      </c>
      <c r="AB95" s="69">
        <f>IF(AND($P95&lt;&gt;"",$P95&lt;=Paramètres!$C$14),1,0)</f>
        <v/>
      </c>
      <c r="AC95" s="67">
        <f>IF($P95="","Jamais relancé",IF($P95&lt;=3,"0-3 j",IF($P95&lt;=7,"4-7 j",IF($P95&lt;=15,"8-15 j","Plus de 15 j"))))</f>
        <v/>
      </c>
      <c r="AD95" s="67">
        <f>IF($M95&lt;=1000,"Moins de 1 k€",IF($M95&lt;=5000,"1 à 5 k€",IF($M95&lt;=15000,"5 à 15 k€","Plus de 15 k€")))</f>
        <v/>
      </c>
    </row>
    <row r="96">
      <c r="A96" s="65" t="inlineStr">
        <is>
          <t>DEV-00095</t>
        </is>
      </c>
      <c r="B96" s="66" t="n">
        <v>44818</v>
      </c>
      <c r="C96" s="65" t="inlineStr">
        <is>
          <t>2022-09</t>
        </is>
      </c>
      <c r="D96" s="65" t="inlineStr">
        <is>
          <t>2022-2023</t>
        </is>
      </c>
      <c r="E96" s="65" t="inlineStr">
        <is>
          <t>CLI-0218</t>
        </is>
      </c>
      <c r="F96" s="65" t="inlineStr">
        <is>
          <t>Syndic</t>
        </is>
      </c>
      <c r="G96" s="65" t="inlineStr">
        <is>
          <t>Bordeaux</t>
        </is>
      </c>
      <c r="H96" s="65" t="inlineStr">
        <is>
          <t>Karim Belkacem</t>
        </is>
      </c>
      <c r="I96" s="65" t="inlineStr">
        <is>
          <t>Salle de bain</t>
        </is>
      </c>
      <c r="J96" s="65" t="inlineStr">
        <is>
          <t>SB-003</t>
        </is>
      </c>
      <c r="K96" s="65" t="inlineStr">
        <is>
          <t>Pose meuble vasque + robinetterie</t>
        </is>
      </c>
      <c r="L96" s="67" t="n">
        <v>1</v>
      </c>
      <c r="M96" s="68" t="n">
        <v>2400.78</v>
      </c>
      <c r="N96" s="65" t="inlineStr">
        <is>
          <t>Accepté</t>
        </is>
      </c>
      <c r="O96" s="66" t="n">
        <v>44864</v>
      </c>
      <c r="P96" s="67" t="n">
        <v>1</v>
      </c>
      <c r="Q96" s="67" t="n">
        <v>2</v>
      </c>
      <c r="R96" s="67">
        <f>$I96</f>
        <v/>
      </c>
      <c r="S96" s="67">
        <f>$K96</f>
        <v/>
      </c>
      <c r="T96" s="67">
        <f>IFERROR(INDEX(Clients!$G$2:$G$1020,MATCH($E96,Clients!$A$2:$A$1020,0)),"")</f>
        <v/>
      </c>
      <c r="U96" s="67">
        <f>IFERROR(INDEX(Clients!$I$2:$I$1020,MATCH($E96,Clients!$A$2:$A$1020,0)),"")</f>
        <v/>
      </c>
      <c r="V96" s="69">
        <f>1</f>
        <v/>
      </c>
      <c r="W96" s="69">
        <f>IF($N96="Accepté",1,0)</f>
        <v/>
      </c>
      <c r="X96" s="68">
        <f>$M96*$W96</f>
        <v/>
      </c>
      <c r="Y96" s="68">
        <f>IF($N96="En cours",0,$M96)</f>
        <v/>
      </c>
      <c r="Z96" s="69">
        <f>IF($P96="",0,1)</f>
        <v/>
      </c>
      <c r="AA96" s="70">
        <f>IF($P96="",0,$P96)</f>
        <v/>
      </c>
      <c r="AB96" s="69">
        <f>IF(AND($P96&lt;&gt;"",$P96&lt;=Paramètres!$C$14),1,0)</f>
        <v/>
      </c>
      <c r="AC96" s="67">
        <f>IF($P96="","Jamais relancé",IF($P96&lt;=3,"0-3 j",IF($P96&lt;=7,"4-7 j",IF($P96&lt;=15,"8-15 j","Plus de 15 j"))))</f>
        <v/>
      </c>
      <c r="AD96" s="67">
        <f>IF($M96&lt;=1000,"Moins de 1 k€",IF($M96&lt;=5000,"1 à 5 k€",IF($M96&lt;=15000,"5 à 15 k€","Plus de 15 k€")))</f>
        <v/>
      </c>
    </row>
    <row r="97">
      <c r="A97" s="65" t="inlineStr">
        <is>
          <t>DEV-00096</t>
        </is>
      </c>
      <c r="B97" s="66" t="n">
        <v>44818</v>
      </c>
      <c r="C97" s="65" t="inlineStr">
        <is>
          <t>2022-09</t>
        </is>
      </c>
      <c r="D97" s="65" t="inlineStr">
        <is>
          <t>2022-2023</t>
        </is>
      </c>
      <c r="E97" s="65" t="inlineStr">
        <is>
          <t>CLI-0009</t>
        </is>
      </c>
      <c r="F97" s="65" t="inlineStr">
        <is>
          <t>Particulier</t>
        </is>
      </c>
      <c r="G97" s="65" t="inlineStr">
        <is>
          <t>Toulouse</t>
        </is>
      </c>
      <c r="H97" s="65" t="inlineStr">
        <is>
          <t>Julien Fabre</t>
        </is>
      </c>
      <c r="I97" s="65" t="inlineStr">
        <is>
          <t>Chauffage</t>
        </is>
      </c>
      <c r="J97" s="65" t="inlineStr">
        <is>
          <t>CH-004</t>
        </is>
      </c>
      <c r="K97" s="65" t="inlineStr">
        <is>
          <t>Remplacement radiateurs (lot de 5)</t>
        </is>
      </c>
      <c r="L97" s="67" t="n">
        <v>1</v>
      </c>
      <c r="M97" s="68" t="n">
        <v>2556.52</v>
      </c>
      <c r="N97" s="65" t="inlineStr">
        <is>
          <t>Sans réponse</t>
        </is>
      </c>
      <c r="O97" s="66" t="n">
        <v>44826</v>
      </c>
      <c r="P97" s="67" t="n">
        <v>11</v>
      </c>
      <c r="Q97" s="67" t="n">
        <v>0</v>
      </c>
      <c r="R97" s="67">
        <f>$I97</f>
        <v/>
      </c>
      <c r="S97" s="67">
        <f>$K97</f>
        <v/>
      </c>
      <c r="T97" s="67">
        <f>IFERROR(INDEX(Clients!$G$2:$G$1020,MATCH($E97,Clients!$A$2:$A$1020,0)),"")</f>
        <v/>
      </c>
      <c r="U97" s="67">
        <f>IFERROR(INDEX(Clients!$I$2:$I$1020,MATCH($E97,Clients!$A$2:$A$1020,0)),"")</f>
        <v/>
      </c>
      <c r="V97" s="69">
        <f>1</f>
        <v/>
      </c>
      <c r="W97" s="69">
        <f>IF($N97="Accepté",1,0)</f>
        <v/>
      </c>
      <c r="X97" s="68">
        <f>$M97*$W97</f>
        <v/>
      </c>
      <c r="Y97" s="68">
        <f>IF($N97="En cours",0,$M97)</f>
        <v/>
      </c>
      <c r="Z97" s="69">
        <f>IF($P97="",0,1)</f>
        <v/>
      </c>
      <c r="AA97" s="70">
        <f>IF($P97="",0,$P97)</f>
        <v/>
      </c>
      <c r="AB97" s="69">
        <f>IF(AND($P97&lt;&gt;"",$P97&lt;=Paramètres!$C$14),1,0)</f>
        <v/>
      </c>
      <c r="AC97" s="67">
        <f>IF($P97="","Jamais relancé",IF($P97&lt;=3,"0-3 j",IF($P97&lt;=7,"4-7 j",IF($P97&lt;=15,"8-15 j","Plus de 15 j"))))</f>
        <v/>
      </c>
      <c r="AD97" s="67">
        <f>IF($M97&lt;=1000,"Moins de 1 k€",IF($M97&lt;=5000,"1 à 5 k€",IF($M97&lt;=15000,"5 à 15 k€","Plus de 15 k€")))</f>
        <v/>
      </c>
    </row>
    <row r="98">
      <c r="A98" s="65" t="inlineStr">
        <is>
          <t>DEV-00097</t>
        </is>
      </c>
      <c r="B98" s="66" t="n">
        <v>44819</v>
      </c>
      <c r="C98" s="65" t="inlineStr">
        <is>
          <t>2022-09</t>
        </is>
      </c>
      <c r="D98" s="65" t="inlineStr">
        <is>
          <t>2022-2023</t>
        </is>
      </c>
      <c r="E98" s="65" t="inlineStr">
        <is>
          <t>CLI-0214</t>
        </is>
      </c>
      <c r="F98" s="65" t="inlineStr">
        <is>
          <t>Particulier</t>
        </is>
      </c>
      <c r="G98" s="65" t="inlineStr">
        <is>
          <t>Toulouse</t>
        </is>
      </c>
      <c r="H98" s="65" t="inlineStr">
        <is>
          <t>Julien Fabre</t>
        </is>
      </c>
      <c r="I98" s="65" t="inlineStr">
        <is>
          <t>Salle de bain</t>
        </is>
      </c>
      <c r="J98" s="65" t="inlineStr">
        <is>
          <t>SB-001</t>
        </is>
      </c>
      <c r="K98" s="65" t="inlineStr">
        <is>
          <t>Rénovation salle de bain complète</t>
        </is>
      </c>
      <c r="L98" s="67" t="n">
        <v>1</v>
      </c>
      <c r="M98" s="68" t="n">
        <v>9611.5</v>
      </c>
      <c r="N98" s="65" t="inlineStr">
        <is>
          <t>Accepté</t>
        </is>
      </c>
      <c r="O98" s="66" t="n">
        <v>44832</v>
      </c>
      <c r="P98" s="67" t="n">
        <v>5</v>
      </c>
      <c r="Q98" s="67" t="n">
        <v>1</v>
      </c>
      <c r="R98" s="67">
        <f>$I98</f>
        <v/>
      </c>
      <c r="S98" s="67">
        <f>$K98</f>
        <v/>
      </c>
      <c r="T98" s="67">
        <f>IFERROR(INDEX(Clients!$G$2:$G$1020,MATCH($E98,Clients!$A$2:$A$1020,0)),"")</f>
        <v/>
      </c>
      <c r="U98" s="67">
        <f>IFERROR(INDEX(Clients!$I$2:$I$1020,MATCH($E98,Clients!$A$2:$A$1020,0)),"")</f>
        <v/>
      </c>
      <c r="V98" s="69">
        <f>1</f>
        <v/>
      </c>
      <c r="W98" s="69">
        <f>IF($N98="Accepté",1,0)</f>
        <v/>
      </c>
      <c r="X98" s="68">
        <f>$M98*$W98</f>
        <v/>
      </c>
      <c r="Y98" s="68">
        <f>IF($N98="En cours",0,$M98)</f>
        <v/>
      </c>
      <c r="Z98" s="69">
        <f>IF($P98="",0,1)</f>
        <v/>
      </c>
      <c r="AA98" s="70">
        <f>IF($P98="",0,$P98)</f>
        <v/>
      </c>
      <c r="AB98" s="69">
        <f>IF(AND($P98&lt;&gt;"",$P98&lt;=Paramètres!$C$14),1,0)</f>
        <v/>
      </c>
      <c r="AC98" s="67">
        <f>IF($P98="","Jamais relancé",IF($P98&lt;=3,"0-3 j",IF($P98&lt;=7,"4-7 j",IF($P98&lt;=15,"8-15 j","Plus de 15 j"))))</f>
        <v/>
      </c>
      <c r="AD98" s="67">
        <f>IF($M98&lt;=1000,"Moins de 1 k€",IF($M98&lt;=5000,"1 à 5 k€",IF($M98&lt;=15000,"5 à 15 k€","Plus de 15 k€")))</f>
        <v/>
      </c>
    </row>
    <row r="99">
      <c r="A99" s="65" t="inlineStr">
        <is>
          <t>DEV-00098</t>
        </is>
      </c>
      <c r="B99" s="66" t="n">
        <v>44819</v>
      </c>
      <c r="C99" s="65" t="inlineStr">
        <is>
          <t>2022-09</t>
        </is>
      </c>
      <c r="D99" s="65" t="inlineStr">
        <is>
          <t>2022-2023</t>
        </is>
      </c>
      <c r="E99" s="65" t="inlineStr">
        <is>
          <t>CLI-0108</t>
        </is>
      </c>
      <c r="F99" s="65" t="inlineStr">
        <is>
          <t>Professionnel</t>
        </is>
      </c>
      <c r="G99" s="65" t="inlineStr">
        <is>
          <t>Toulouse</t>
        </is>
      </c>
      <c r="H99" s="65" t="inlineStr">
        <is>
          <t>Julien Fabre</t>
        </is>
      </c>
      <c r="I99" s="65" t="inlineStr">
        <is>
          <t>Salle de bain</t>
        </is>
      </c>
      <c r="J99" s="65" t="inlineStr">
        <is>
          <t>SB-003</t>
        </is>
      </c>
      <c r="K99" s="65" t="inlineStr">
        <is>
          <t>Pose meuble vasque + robinetterie</t>
        </is>
      </c>
      <c r="L99" s="67" t="n">
        <v>1</v>
      </c>
      <c r="M99" s="68" t="n">
        <v>1921.53</v>
      </c>
      <c r="N99" s="65" t="inlineStr">
        <is>
          <t>Sans réponse</t>
        </is>
      </c>
      <c r="O99" s="66" t="n">
        <v>44823</v>
      </c>
      <c r="P99" s="67" t="n">
        <v>4</v>
      </c>
      <c r="Q99" s="67" t="n">
        <v>1</v>
      </c>
      <c r="R99" s="67">
        <f>$I99</f>
        <v/>
      </c>
      <c r="S99" s="67">
        <f>$K99</f>
        <v/>
      </c>
      <c r="T99" s="67">
        <f>IFERROR(INDEX(Clients!$G$2:$G$1020,MATCH($E99,Clients!$A$2:$A$1020,0)),"")</f>
        <v/>
      </c>
      <c r="U99" s="67">
        <f>IFERROR(INDEX(Clients!$I$2:$I$1020,MATCH($E99,Clients!$A$2:$A$1020,0)),"")</f>
        <v/>
      </c>
      <c r="V99" s="69">
        <f>1</f>
        <v/>
      </c>
      <c r="W99" s="69">
        <f>IF($N99="Accepté",1,0)</f>
        <v/>
      </c>
      <c r="X99" s="68">
        <f>$M99*$W99</f>
        <v/>
      </c>
      <c r="Y99" s="68">
        <f>IF($N99="En cours",0,$M99)</f>
        <v/>
      </c>
      <c r="Z99" s="69">
        <f>IF($P99="",0,1)</f>
        <v/>
      </c>
      <c r="AA99" s="70">
        <f>IF($P99="",0,$P99)</f>
        <v/>
      </c>
      <c r="AB99" s="69">
        <f>IF(AND($P99&lt;&gt;"",$P99&lt;=Paramètres!$C$14),1,0)</f>
        <v/>
      </c>
      <c r="AC99" s="67">
        <f>IF($P99="","Jamais relancé",IF($P99&lt;=3,"0-3 j",IF($P99&lt;=7,"4-7 j",IF($P99&lt;=15,"8-15 j","Plus de 15 j"))))</f>
        <v/>
      </c>
      <c r="AD99" s="67">
        <f>IF($M99&lt;=1000,"Moins de 1 k€",IF($M99&lt;=5000,"1 à 5 k€",IF($M99&lt;=15000,"5 à 15 k€","Plus de 15 k€")))</f>
        <v/>
      </c>
    </row>
    <row r="100">
      <c r="A100" s="65" t="inlineStr">
        <is>
          <t>DEV-00099</t>
        </is>
      </c>
      <c r="B100" s="66" t="n">
        <v>44819</v>
      </c>
      <c r="C100" s="65" t="inlineStr">
        <is>
          <t>2022-09</t>
        </is>
      </c>
      <c r="D100" s="65" t="inlineStr">
        <is>
          <t>2022-2023</t>
        </is>
      </c>
      <c r="E100" s="65" t="inlineStr">
        <is>
          <t>CLI-0156</t>
        </is>
      </c>
      <c r="F100" s="65" t="inlineStr">
        <is>
          <t>Particulier</t>
        </is>
      </c>
      <c r="G100" s="65" t="inlineStr">
        <is>
          <t>Bordeaux</t>
        </is>
      </c>
      <c r="H100" s="65" t="inlineStr">
        <is>
          <t>Karim Belkacem</t>
        </is>
      </c>
      <c r="I100" s="65" t="inlineStr">
        <is>
          <t>Salle de bain</t>
        </is>
      </c>
      <c r="J100" s="65" t="inlineStr">
        <is>
          <t>SB-001</t>
        </is>
      </c>
      <c r="K100" s="65" t="inlineStr">
        <is>
          <t>Rénovation salle de bain complète</t>
        </is>
      </c>
      <c r="L100" s="67" t="n">
        <v>1</v>
      </c>
      <c r="M100" s="68" t="n">
        <v>10092.69</v>
      </c>
      <c r="N100" s="65" t="inlineStr">
        <is>
          <t>Sans réponse</t>
        </is>
      </c>
      <c r="O100" s="66" t="n">
        <v>44840</v>
      </c>
      <c r="P100" s="67" t="n">
        <v>8</v>
      </c>
      <c r="Q100" s="67" t="n">
        <v>1</v>
      </c>
      <c r="R100" s="67">
        <f>$I100</f>
        <v/>
      </c>
      <c r="S100" s="67">
        <f>$K100</f>
        <v/>
      </c>
      <c r="T100" s="67">
        <f>IFERROR(INDEX(Clients!$G$2:$G$1020,MATCH($E100,Clients!$A$2:$A$1020,0)),"")</f>
        <v/>
      </c>
      <c r="U100" s="67">
        <f>IFERROR(INDEX(Clients!$I$2:$I$1020,MATCH($E100,Clients!$A$2:$A$1020,0)),"")</f>
        <v/>
      </c>
      <c r="V100" s="69">
        <f>1</f>
        <v/>
      </c>
      <c r="W100" s="69">
        <f>IF($N100="Accepté",1,0)</f>
        <v/>
      </c>
      <c r="X100" s="68">
        <f>$M100*$W100</f>
        <v/>
      </c>
      <c r="Y100" s="68">
        <f>IF($N100="En cours",0,$M100)</f>
        <v/>
      </c>
      <c r="Z100" s="69">
        <f>IF($P100="",0,1)</f>
        <v/>
      </c>
      <c r="AA100" s="70">
        <f>IF($P100="",0,$P100)</f>
        <v/>
      </c>
      <c r="AB100" s="69">
        <f>IF(AND($P100&lt;&gt;"",$P100&lt;=Paramètres!$C$14),1,0)</f>
        <v/>
      </c>
      <c r="AC100" s="67">
        <f>IF($P100="","Jamais relancé",IF($P100&lt;=3,"0-3 j",IF($P100&lt;=7,"4-7 j",IF($P100&lt;=15,"8-15 j","Plus de 15 j"))))</f>
        <v/>
      </c>
      <c r="AD100" s="67">
        <f>IF($M100&lt;=1000,"Moins de 1 k€",IF($M100&lt;=5000,"1 à 5 k€",IF($M100&lt;=15000,"5 à 15 k€","Plus de 15 k€")))</f>
        <v/>
      </c>
    </row>
    <row r="101">
      <c r="A101" s="65" t="inlineStr">
        <is>
          <t>DEV-00100</t>
        </is>
      </c>
      <c r="B101" s="66" t="n">
        <v>44819</v>
      </c>
      <c r="C101" s="65" t="inlineStr">
        <is>
          <t>2022-09</t>
        </is>
      </c>
      <c r="D101" s="65" t="inlineStr">
        <is>
          <t>2022-2023</t>
        </is>
      </c>
      <c r="E101" s="65" t="inlineStr">
        <is>
          <t>CLI-0069</t>
        </is>
      </c>
      <c r="F101" s="65" t="inlineStr">
        <is>
          <t>Professionnel</t>
        </is>
      </c>
      <c r="G101" s="65" t="inlineStr">
        <is>
          <t>Toulouse</t>
        </is>
      </c>
      <c r="H101" s="65" t="inlineStr">
        <is>
          <t>Julien Fabre</t>
        </is>
      </c>
      <c r="I101" s="65" t="inlineStr">
        <is>
          <t>Chauffage</t>
        </is>
      </c>
      <c r="J101" s="65" t="inlineStr">
        <is>
          <t>CH-003</t>
        </is>
      </c>
      <c r="K101" s="65" t="inlineStr">
        <is>
          <t>Installation pompe à chaleur air/eau</t>
        </is>
      </c>
      <c r="L101" s="67" t="n">
        <v>1</v>
      </c>
      <c r="M101" s="68" t="n">
        <v>20556.28</v>
      </c>
      <c r="N101" s="65" t="inlineStr">
        <is>
          <t>Accepté</t>
        </is>
      </c>
      <c r="O101" s="66" t="n">
        <v>44827</v>
      </c>
      <c r="P101" s="67" t="n">
        <v>1</v>
      </c>
      <c r="Q101" s="67" t="n">
        <v>1</v>
      </c>
      <c r="R101" s="67">
        <f>$I101</f>
        <v/>
      </c>
      <c r="S101" s="67">
        <f>$K101</f>
        <v/>
      </c>
      <c r="T101" s="67">
        <f>IFERROR(INDEX(Clients!$G$2:$G$1020,MATCH($E101,Clients!$A$2:$A$1020,0)),"")</f>
        <v/>
      </c>
      <c r="U101" s="67">
        <f>IFERROR(INDEX(Clients!$I$2:$I$1020,MATCH($E101,Clients!$A$2:$A$1020,0)),"")</f>
        <v/>
      </c>
      <c r="V101" s="69">
        <f>1</f>
        <v/>
      </c>
      <c r="W101" s="69">
        <f>IF($N101="Accepté",1,0)</f>
        <v/>
      </c>
      <c r="X101" s="68">
        <f>$M101*$W101</f>
        <v/>
      </c>
      <c r="Y101" s="68">
        <f>IF($N101="En cours",0,$M101)</f>
        <v/>
      </c>
      <c r="Z101" s="69">
        <f>IF($P101="",0,1)</f>
        <v/>
      </c>
      <c r="AA101" s="70">
        <f>IF($P101="",0,$P101)</f>
        <v/>
      </c>
      <c r="AB101" s="69">
        <f>IF(AND($P101&lt;&gt;"",$P101&lt;=Paramètres!$C$14),1,0)</f>
        <v/>
      </c>
      <c r="AC101" s="67">
        <f>IF($P101="","Jamais relancé",IF($P101&lt;=3,"0-3 j",IF($P101&lt;=7,"4-7 j",IF($P101&lt;=15,"8-15 j","Plus de 15 j"))))</f>
        <v/>
      </c>
      <c r="AD101" s="67">
        <f>IF($M101&lt;=1000,"Moins de 1 k€",IF($M101&lt;=5000,"1 à 5 k€",IF($M101&lt;=15000,"5 à 15 k€","Plus de 15 k€")))</f>
        <v/>
      </c>
    </row>
    <row r="102">
      <c r="A102" s="65" t="inlineStr">
        <is>
          <t>DEV-00101</t>
        </is>
      </c>
      <c r="B102" s="66" t="n">
        <v>44820</v>
      </c>
      <c r="C102" s="65" t="inlineStr">
        <is>
          <t>2022-09</t>
        </is>
      </c>
      <c r="D102" s="65" t="inlineStr">
        <is>
          <t>2022-2023</t>
        </is>
      </c>
      <c r="E102" s="65" t="inlineStr">
        <is>
          <t>CLI-0094</t>
        </is>
      </c>
      <c r="F102" s="65" t="inlineStr">
        <is>
          <t>Professionnel</t>
        </is>
      </c>
      <c r="G102" s="65" t="inlineStr">
        <is>
          <t>Toulouse</t>
        </is>
      </c>
      <c r="H102" s="65" t="inlineStr">
        <is>
          <t>Julien Fabre</t>
        </is>
      </c>
      <c r="I102" s="65" t="inlineStr">
        <is>
          <t>Plomberie</t>
        </is>
      </c>
      <c r="J102" s="65" t="inlineStr">
        <is>
          <t>PR-002</t>
        </is>
      </c>
      <c r="K102" s="65" t="inlineStr">
        <is>
          <t>Recherche de fuite + réparation</t>
        </is>
      </c>
      <c r="L102" s="67" t="n">
        <v>1</v>
      </c>
      <c r="M102" s="68" t="n">
        <v>691.89</v>
      </c>
      <c r="N102" s="65" t="inlineStr">
        <is>
          <t>Sans réponse</t>
        </is>
      </c>
      <c r="O102" s="66" t="n">
        <v>44853</v>
      </c>
      <c r="P102" s="67" t="n">
        <v>1</v>
      </c>
      <c r="Q102" s="67" t="n">
        <v>2</v>
      </c>
      <c r="R102" s="67">
        <f>$I102</f>
        <v/>
      </c>
      <c r="S102" s="67">
        <f>$K102</f>
        <v/>
      </c>
      <c r="T102" s="67">
        <f>IFERROR(INDEX(Clients!$G$2:$G$1020,MATCH($E102,Clients!$A$2:$A$1020,0)),"")</f>
        <v/>
      </c>
      <c r="U102" s="67">
        <f>IFERROR(INDEX(Clients!$I$2:$I$1020,MATCH($E102,Clients!$A$2:$A$1020,0)),"")</f>
        <v/>
      </c>
      <c r="V102" s="69">
        <f>1</f>
        <v/>
      </c>
      <c r="W102" s="69">
        <f>IF($N102="Accepté",1,0)</f>
        <v/>
      </c>
      <c r="X102" s="68">
        <f>$M102*$W102</f>
        <v/>
      </c>
      <c r="Y102" s="68">
        <f>IF($N102="En cours",0,$M102)</f>
        <v/>
      </c>
      <c r="Z102" s="69">
        <f>IF($P102="",0,1)</f>
        <v/>
      </c>
      <c r="AA102" s="70">
        <f>IF($P102="",0,$P102)</f>
        <v/>
      </c>
      <c r="AB102" s="69">
        <f>IF(AND($P102&lt;&gt;"",$P102&lt;=Paramètres!$C$14),1,0)</f>
        <v/>
      </c>
      <c r="AC102" s="67">
        <f>IF($P102="","Jamais relancé",IF($P102&lt;=3,"0-3 j",IF($P102&lt;=7,"4-7 j",IF($P102&lt;=15,"8-15 j","Plus de 15 j"))))</f>
        <v/>
      </c>
      <c r="AD102" s="67">
        <f>IF($M102&lt;=1000,"Moins de 1 k€",IF($M102&lt;=5000,"1 à 5 k€",IF($M102&lt;=15000,"5 à 15 k€","Plus de 15 k€")))</f>
        <v/>
      </c>
    </row>
    <row r="103">
      <c r="A103" s="65" t="inlineStr">
        <is>
          <t>DEV-00102</t>
        </is>
      </c>
      <c r="B103" s="66" t="n">
        <v>44820</v>
      </c>
      <c r="C103" s="65" t="inlineStr">
        <is>
          <t>2022-09</t>
        </is>
      </c>
      <c r="D103" s="65" t="inlineStr">
        <is>
          <t>2022-2023</t>
        </is>
      </c>
      <c r="E103" s="65" t="inlineStr">
        <is>
          <t>CLI-0106</t>
        </is>
      </c>
      <c r="F103" s="65" t="inlineStr">
        <is>
          <t>Particulier</t>
        </is>
      </c>
      <c r="G103" s="65" t="inlineStr">
        <is>
          <t>Toulouse</t>
        </is>
      </c>
      <c r="H103" s="65" t="inlineStr">
        <is>
          <t>Julien Fabre</t>
        </is>
      </c>
      <c r="I103" s="65" t="inlineStr">
        <is>
          <t>Électricité</t>
        </is>
      </c>
      <c r="J103" s="65" t="inlineStr">
        <is>
          <t>EL-004</t>
        </is>
      </c>
      <c r="K103" s="65" t="inlineStr">
        <is>
          <t>Éclairage LED locaux professionnels</t>
        </is>
      </c>
      <c r="L103" s="67" t="n">
        <v>1</v>
      </c>
      <c r="M103" s="68" t="n">
        <v>3769.5</v>
      </c>
      <c r="N103" s="65" t="inlineStr">
        <is>
          <t>Refusé</t>
        </is>
      </c>
      <c r="O103" s="66" t="n">
        <v>44831</v>
      </c>
      <c r="P103" s="67" t="n">
        <v>11</v>
      </c>
      <c r="Q103" s="67" t="n">
        <v>1</v>
      </c>
      <c r="R103" s="67">
        <f>$I103</f>
        <v/>
      </c>
      <c r="S103" s="67">
        <f>$K103</f>
        <v/>
      </c>
      <c r="T103" s="67">
        <f>IFERROR(INDEX(Clients!$G$2:$G$1020,MATCH($E103,Clients!$A$2:$A$1020,0)),"")</f>
        <v/>
      </c>
      <c r="U103" s="67">
        <f>IFERROR(INDEX(Clients!$I$2:$I$1020,MATCH($E103,Clients!$A$2:$A$1020,0)),"")</f>
        <v/>
      </c>
      <c r="V103" s="69">
        <f>1</f>
        <v/>
      </c>
      <c r="W103" s="69">
        <f>IF($N103="Accepté",1,0)</f>
        <v/>
      </c>
      <c r="X103" s="68">
        <f>$M103*$W103</f>
        <v/>
      </c>
      <c r="Y103" s="68">
        <f>IF($N103="En cours",0,$M103)</f>
        <v/>
      </c>
      <c r="Z103" s="69">
        <f>IF($P103="",0,1)</f>
        <v/>
      </c>
      <c r="AA103" s="70">
        <f>IF($P103="",0,$P103)</f>
        <v/>
      </c>
      <c r="AB103" s="69">
        <f>IF(AND($P103&lt;&gt;"",$P103&lt;=Paramètres!$C$14),1,0)</f>
        <v/>
      </c>
      <c r="AC103" s="67">
        <f>IF($P103="","Jamais relancé",IF($P103&lt;=3,"0-3 j",IF($P103&lt;=7,"4-7 j",IF($P103&lt;=15,"8-15 j","Plus de 15 j"))))</f>
        <v/>
      </c>
      <c r="AD103" s="67">
        <f>IF($M103&lt;=1000,"Moins de 1 k€",IF($M103&lt;=5000,"1 à 5 k€",IF($M103&lt;=15000,"5 à 15 k€","Plus de 15 k€")))</f>
        <v/>
      </c>
    </row>
    <row r="104">
      <c r="A104" s="65" t="inlineStr">
        <is>
          <t>DEV-00103</t>
        </is>
      </c>
      <c r="B104" s="66" t="n">
        <v>44823</v>
      </c>
      <c r="C104" s="65" t="inlineStr">
        <is>
          <t>2022-09</t>
        </is>
      </c>
      <c r="D104" s="65" t="inlineStr">
        <is>
          <t>2022-2023</t>
        </is>
      </c>
      <c r="E104" s="65" t="inlineStr">
        <is>
          <t>CLI-0218</t>
        </is>
      </c>
      <c r="F104" s="65" t="inlineStr">
        <is>
          <t>Syndic</t>
        </is>
      </c>
      <c r="G104" s="65" t="inlineStr">
        <is>
          <t>Bordeaux</t>
        </is>
      </c>
      <c r="H104" s="65" t="inlineStr">
        <is>
          <t>Karim Belkacem</t>
        </is>
      </c>
      <c r="I104" s="65" t="inlineStr">
        <is>
          <t>Dépannage</t>
        </is>
      </c>
      <c r="J104" s="65" t="inlineStr">
        <is>
          <t>DP-004</t>
        </is>
      </c>
      <c r="K104" s="65" t="inlineStr">
        <is>
          <t>Remise en service chaudière</t>
        </is>
      </c>
      <c r="L104" s="67" t="n">
        <v>1</v>
      </c>
      <c r="M104" s="68" t="n">
        <v>463.19</v>
      </c>
      <c r="N104" s="65" t="inlineStr">
        <is>
          <t>Accepté</t>
        </is>
      </c>
      <c r="O104" s="66" t="n">
        <v>44843</v>
      </c>
      <c r="P104" s="67" t="n">
        <v>8</v>
      </c>
      <c r="Q104" s="67" t="n">
        <v>1</v>
      </c>
      <c r="R104" s="67">
        <f>$I104</f>
        <v/>
      </c>
      <c r="S104" s="67">
        <f>$K104</f>
        <v/>
      </c>
      <c r="T104" s="67">
        <f>IFERROR(INDEX(Clients!$G$2:$G$1020,MATCH($E104,Clients!$A$2:$A$1020,0)),"")</f>
        <v/>
      </c>
      <c r="U104" s="67">
        <f>IFERROR(INDEX(Clients!$I$2:$I$1020,MATCH($E104,Clients!$A$2:$A$1020,0)),"")</f>
        <v/>
      </c>
      <c r="V104" s="69">
        <f>1</f>
        <v/>
      </c>
      <c r="W104" s="69">
        <f>IF($N104="Accepté",1,0)</f>
        <v/>
      </c>
      <c r="X104" s="68">
        <f>$M104*$W104</f>
        <v/>
      </c>
      <c r="Y104" s="68">
        <f>IF($N104="En cours",0,$M104)</f>
        <v/>
      </c>
      <c r="Z104" s="69">
        <f>IF($P104="",0,1)</f>
        <v/>
      </c>
      <c r="AA104" s="70">
        <f>IF($P104="",0,$P104)</f>
        <v/>
      </c>
      <c r="AB104" s="69">
        <f>IF(AND($P104&lt;&gt;"",$P104&lt;=Paramètres!$C$14),1,0)</f>
        <v/>
      </c>
      <c r="AC104" s="67">
        <f>IF($P104="","Jamais relancé",IF($P104&lt;=3,"0-3 j",IF($P104&lt;=7,"4-7 j",IF($P104&lt;=15,"8-15 j","Plus de 15 j"))))</f>
        <v/>
      </c>
      <c r="AD104" s="67">
        <f>IF($M104&lt;=1000,"Moins de 1 k€",IF($M104&lt;=5000,"1 à 5 k€",IF($M104&lt;=15000,"5 à 15 k€","Plus de 15 k€")))</f>
        <v/>
      </c>
    </row>
    <row r="105">
      <c r="A105" s="65" t="inlineStr">
        <is>
          <t>DEV-00104</t>
        </is>
      </c>
      <c r="B105" s="66" t="n">
        <v>44823</v>
      </c>
      <c r="C105" s="65" t="inlineStr">
        <is>
          <t>2022-09</t>
        </is>
      </c>
      <c r="D105" s="65" t="inlineStr">
        <is>
          <t>2022-2023</t>
        </is>
      </c>
      <c r="E105" s="65" t="inlineStr">
        <is>
          <t>CLI-0098</t>
        </is>
      </c>
      <c r="F105" s="65" t="inlineStr">
        <is>
          <t>Particulier</t>
        </is>
      </c>
      <c r="G105" s="65" t="inlineStr">
        <is>
          <t>Bordeaux</t>
        </is>
      </c>
      <c r="H105" s="65" t="inlineStr">
        <is>
          <t>Karim Belkacem</t>
        </is>
      </c>
      <c r="I105" s="65" t="inlineStr">
        <is>
          <t>Chauffage</t>
        </is>
      </c>
      <c r="J105" s="65" t="inlineStr">
        <is>
          <t>CH-001</t>
        </is>
      </c>
      <c r="K105" s="65" t="inlineStr">
        <is>
          <t>Installation chaudière gaz condensation</t>
        </is>
      </c>
      <c r="L105" s="67" t="n">
        <v>1</v>
      </c>
      <c r="M105" s="68" t="n">
        <v>4733.78</v>
      </c>
      <c r="N105" s="65" t="inlineStr">
        <is>
          <t>Accepté</t>
        </is>
      </c>
      <c r="O105" s="66" t="n">
        <v>44840</v>
      </c>
      <c r="P105" s="67" t="n">
        <v>1</v>
      </c>
      <c r="Q105" s="67" t="n">
        <v>2</v>
      </c>
      <c r="R105" s="67">
        <f>$I105</f>
        <v/>
      </c>
      <c r="S105" s="67">
        <f>$K105</f>
        <v/>
      </c>
      <c r="T105" s="67">
        <f>IFERROR(INDEX(Clients!$G$2:$G$1020,MATCH($E105,Clients!$A$2:$A$1020,0)),"")</f>
        <v/>
      </c>
      <c r="U105" s="67">
        <f>IFERROR(INDEX(Clients!$I$2:$I$1020,MATCH($E105,Clients!$A$2:$A$1020,0)),"")</f>
        <v/>
      </c>
      <c r="V105" s="69">
        <f>1</f>
        <v/>
      </c>
      <c r="W105" s="69">
        <f>IF($N105="Accepté",1,0)</f>
        <v/>
      </c>
      <c r="X105" s="68">
        <f>$M105*$W105</f>
        <v/>
      </c>
      <c r="Y105" s="68">
        <f>IF($N105="En cours",0,$M105)</f>
        <v/>
      </c>
      <c r="Z105" s="69">
        <f>IF($P105="",0,1)</f>
        <v/>
      </c>
      <c r="AA105" s="70">
        <f>IF($P105="",0,$P105)</f>
        <v/>
      </c>
      <c r="AB105" s="69">
        <f>IF(AND($P105&lt;&gt;"",$P105&lt;=Paramètres!$C$14),1,0)</f>
        <v/>
      </c>
      <c r="AC105" s="67">
        <f>IF($P105="","Jamais relancé",IF($P105&lt;=3,"0-3 j",IF($P105&lt;=7,"4-7 j",IF($P105&lt;=15,"8-15 j","Plus de 15 j"))))</f>
        <v/>
      </c>
      <c r="AD105" s="67">
        <f>IF($M105&lt;=1000,"Moins de 1 k€",IF($M105&lt;=5000,"1 à 5 k€",IF($M105&lt;=15000,"5 à 15 k€","Plus de 15 k€")))</f>
        <v/>
      </c>
    </row>
    <row r="106">
      <c r="A106" s="65" t="inlineStr">
        <is>
          <t>DEV-00105</t>
        </is>
      </c>
      <c r="B106" s="66" t="n">
        <v>44823</v>
      </c>
      <c r="C106" s="65" t="inlineStr">
        <is>
          <t>2022-09</t>
        </is>
      </c>
      <c r="D106" s="65" t="inlineStr">
        <is>
          <t>2022-2023</t>
        </is>
      </c>
      <c r="E106" s="65" t="inlineStr">
        <is>
          <t>CLI-0056</t>
        </is>
      </c>
      <c r="F106" s="65" t="inlineStr">
        <is>
          <t>Particulier</t>
        </is>
      </c>
      <c r="G106" s="65" t="inlineStr">
        <is>
          <t>Bordeaux</t>
        </is>
      </c>
      <c r="H106" s="65" t="inlineStr">
        <is>
          <t>Sophie Marchand</t>
        </is>
      </c>
      <c r="I106" s="65" t="inlineStr">
        <is>
          <t>Électricité</t>
        </is>
      </c>
      <c r="J106" s="65" t="inlineStr">
        <is>
          <t>EL-004</t>
        </is>
      </c>
      <c r="K106" s="65" t="inlineStr">
        <is>
          <t>Éclairage LED locaux professionnels</t>
        </is>
      </c>
      <c r="L106" s="67" t="n">
        <v>1</v>
      </c>
      <c r="M106" s="68" t="n">
        <v>3503.96</v>
      </c>
      <c r="N106" s="65" t="inlineStr">
        <is>
          <t>Refusé</t>
        </is>
      </c>
      <c r="O106" s="66" t="n">
        <v>44846</v>
      </c>
      <c r="P106" s="67" t="n"/>
      <c r="Q106" s="67" t="n">
        <v>0</v>
      </c>
      <c r="R106" s="67">
        <f>$I106</f>
        <v/>
      </c>
      <c r="S106" s="67">
        <f>$K106</f>
        <v/>
      </c>
      <c r="T106" s="67">
        <f>IFERROR(INDEX(Clients!$G$2:$G$1020,MATCH($E106,Clients!$A$2:$A$1020,0)),"")</f>
        <v/>
      </c>
      <c r="U106" s="67">
        <f>IFERROR(INDEX(Clients!$I$2:$I$1020,MATCH($E106,Clients!$A$2:$A$1020,0)),"")</f>
        <v/>
      </c>
      <c r="V106" s="69">
        <f>1</f>
        <v/>
      </c>
      <c r="W106" s="69">
        <f>IF($N106="Accepté",1,0)</f>
        <v/>
      </c>
      <c r="X106" s="68">
        <f>$M106*$W106</f>
        <v/>
      </c>
      <c r="Y106" s="68">
        <f>IF($N106="En cours",0,$M106)</f>
        <v/>
      </c>
      <c r="Z106" s="69">
        <f>IF($P106="",0,1)</f>
        <v/>
      </c>
      <c r="AA106" s="70">
        <f>IF($P106="",0,$P106)</f>
        <v/>
      </c>
      <c r="AB106" s="69">
        <f>IF(AND($P106&lt;&gt;"",$P106&lt;=Paramètres!$C$14),1,0)</f>
        <v/>
      </c>
      <c r="AC106" s="67">
        <f>IF($P106="","Jamais relancé",IF($P106&lt;=3,"0-3 j",IF($P106&lt;=7,"4-7 j",IF($P106&lt;=15,"8-15 j","Plus de 15 j"))))</f>
        <v/>
      </c>
      <c r="AD106" s="67">
        <f>IF($M106&lt;=1000,"Moins de 1 k€",IF($M106&lt;=5000,"1 à 5 k€",IF($M106&lt;=15000,"5 à 15 k€","Plus de 15 k€")))</f>
        <v/>
      </c>
    </row>
    <row r="107">
      <c r="A107" s="65" t="inlineStr">
        <is>
          <t>DEV-00106</t>
        </is>
      </c>
      <c r="B107" s="66" t="n">
        <v>44825</v>
      </c>
      <c r="C107" s="65" t="inlineStr">
        <is>
          <t>2022-09</t>
        </is>
      </c>
      <c r="D107" s="65" t="inlineStr">
        <is>
          <t>2022-2023</t>
        </is>
      </c>
      <c r="E107" s="65" t="inlineStr">
        <is>
          <t>CLI-0126</t>
        </is>
      </c>
      <c r="F107" s="65" t="inlineStr">
        <is>
          <t>Particulier</t>
        </is>
      </c>
      <c r="G107" s="65" t="inlineStr">
        <is>
          <t>Bordeaux</t>
        </is>
      </c>
      <c r="H107" s="65" t="inlineStr">
        <is>
          <t>Karim Belkacem</t>
        </is>
      </c>
      <c r="I107" s="65" t="inlineStr">
        <is>
          <t>Chauffage</t>
        </is>
      </c>
      <c r="J107" s="65" t="inlineStr">
        <is>
          <t>CH-001</t>
        </is>
      </c>
      <c r="K107" s="65" t="inlineStr">
        <is>
          <t>Installation chaudière gaz condensation</t>
        </is>
      </c>
      <c r="L107" s="67" t="n">
        <v>1</v>
      </c>
      <c r="M107" s="68" t="n">
        <v>4643.37</v>
      </c>
      <c r="N107" s="65" t="inlineStr">
        <is>
          <t>Accepté</t>
        </is>
      </c>
      <c r="O107" s="66" t="n">
        <v>44852</v>
      </c>
      <c r="P107" s="67" t="n">
        <v>2</v>
      </c>
      <c r="Q107" s="67" t="n">
        <v>1</v>
      </c>
      <c r="R107" s="67">
        <f>$I107</f>
        <v/>
      </c>
      <c r="S107" s="67">
        <f>$K107</f>
        <v/>
      </c>
      <c r="T107" s="67">
        <f>IFERROR(INDEX(Clients!$G$2:$G$1020,MATCH($E107,Clients!$A$2:$A$1020,0)),"")</f>
        <v/>
      </c>
      <c r="U107" s="67">
        <f>IFERROR(INDEX(Clients!$I$2:$I$1020,MATCH($E107,Clients!$A$2:$A$1020,0)),"")</f>
        <v/>
      </c>
      <c r="V107" s="69">
        <f>1</f>
        <v/>
      </c>
      <c r="W107" s="69">
        <f>IF($N107="Accepté",1,0)</f>
        <v/>
      </c>
      <c r="X107" s="68">
        <f>$M107*$W107</f>
        <v/>
      </c>
      <c r="Y107" s="68">
        <f>IF($N107="En cours",0,$M107)</f>
        <v/>
      </c>
      <c r="Z107" s="69">
        <f>IF($P107="",0,1)</f>
        <v/>
      </c>
      <c r="AA107" s="70">
        <f>IF($P107="",0,$P107)</f>
        <v/>
      </c>
      <c r="AB107" s="69">
        <f>IF(AND($P107&lt;&gt;"",$P107&lt;=Paramètres!$C$14),1,0)</f>
        <v/>
      </c>
      <c r="AC107" s="67">
        <f>IF($P107="","Jamais relancé",IF($P107&lt;=3,"0-3 j",IF($P107&lt;=7,"4-7 j",IF($P107&lt;=15,"8-15 j","Plus de 15 j"))))</f>
        <v/>
      </c>
      <c r="AD107" s="67">
        <f>IF($M107&lt;=1000,"Moins de 1 k€",IF($M107&lt;=5000,"1 à 5 k€",IF($M107&lt;=15000,"5 à 15 k€","Plus de 15 k€")))</f>
        <v/>
      </c>
    </row>
    <row r="108">
      <c r="A108" s="65" t="inlineStr">
        <is>
          <t>DEV-00107</t>
        </is>
      </c>
      <c r="B108" s="66" t="n">
        <v>44825</v>
      </c>
      <c r="C108" s="65" t="inlineStr">
        <is>
          <t>2022-09</t>
        </is>
      </c>
      <c r="D108" s="65" t="inlineStr">
        <is>
          <t>2022-2023</t>
        </is>
      </c>
      <c r="E108" s="65" t="inlineStr">
        <is>
          <t>CLI-0030</t>
        </is>
      </c>
      <c r="F108" s="65" t="inlineStr">
        <is>
          <t>Particulier</t>
        </is>
      </c>
      <c r="G108" s="65" t="inlineStr">
        <is>
          <t>Toulouse</t>
        </is>
      </c>
      <c r="H108" s="65" t="inlineStr">
        <is>
          <t>Julien Fabre</t>
        </is>
      </c>
      <c r="I108" s="65" t="inlineStr">
        <is>
          <t>Chauffage</t>
        </is>
      </c>
      <c r="J108" s="65" t="inlineStr">
        <is>
          <t>CH-005</t>
        </is>
      </c>
      <c r="K108" s="65" t="inlineStr">
        <is>
          <t>Désembouage circuit chauffage</t>
        </is>
      </c>
      <c r="L108" s="67" t="n">
        <v>1</v>
      </c>
      <c r="M108" s="68" t="n">
        <v>761.89</v>
      </c>
      <c r="N108" s="65" t="inlineStr">
        <is>
          <t>Accepté</t>
        </is>
      </c>
      <c r="O108" s="66" t="n">
        <v>44849</v>
      </c>
      <c r="P108" s="67" t="n">
        <v>6</v>
      </c>
      <c r="Q108" s="67" t="n">
        <v>3</v>
      </c>
      <c r="R108" s="67">
        <f>$I108</f>
        <v/>
      </c>
      <c r="S108" s="67">
        <f>$K108</f>
        <v/>
      </c>
      <c r="T108" s="67">
        <f>IFERROR(INDEX(Clients!$G$2:$G$1020,MATCH($E108,Clients!$A$2:$A$1020,0)),"")</f>
        <v/>
      </c>
      <c r="U108" s="67">
        <f>IFERROR(INDEX(Clients!$I$2:$I$1020,MATCH($E108,Clients!$A$2:$A$1020,0)),"")</f>
        <v/>
      </c>
      <c r="V108" s="69">
        <f>1</f>
        <v/>
      </c>
      <c r="W108" s="69">
        <f>IF($N108="Accepté",1,0)</f>
        <v/>
      </c>
      <c r="X108" s="68">
        <f>$M108*$W108</f>
        <v/>
      </c>
      <c r="Y108" s="68">
        <f>IF($N108="En cours",0,$M108)</f>
        <v/>
      </c>
      <c r="Z108" s="69">
        <f>IF($P108="",0,1)</f>
        <v/>
      </c>
      <c r="AA108" s="70">
        <f>IF($P108="",0,$P108)</f>
        <v/>
      </c>
      <c r="AB108" s="69">
        <f>IF(AND($P108&lt;&gt;"",$P108&lt;=Paramètres!$C$14),1,0)</f>
        <v/>
      </c>
      <c r="AC108" s="67">
        <f>IF($P108="","Jamais relancé",IF($P108&lt;=3,"0-3 j",IF($P108&lt;=7,"4-7 j",IF($P108&lt;=15,"8-15 j","Plus de 15 j"))))</f>
        <v/>
      </c>
      <c r="AD108" s="67">
        <f>IF($M108&lt;=1000,"Moins de 1 k€",IF($M108&lt;=5000,"1 à 5 k€",IF($M108&lt;=15000,"5 à 15 k€","Plus de 15 k€")))</f>
        <v/>
      </c>
    </row>
    <row r="109">
      <c r="A109" s="65" t="inlineStr">
        <is>
          <t>DEV-00108</t>
        </is>
      </c>
      <c r="B109" s="66" t="n">
        <v>44825</v>
      </c>
      <c r="C109" s="65" t="inlineStr">
        <is>
          <t>2022-09</t>
        </is>
      </c>
      <c r="D109" s="65" t="inlineStr">
        <is>
          <t>2022-2023</t>
        </is>
      </c>
      <c r="E109" s="65" t="inlineStr">
        <is>
          <t>CLI-0149</t>
        </is>
      </c>
      <c r="F109" s="65" t="inlineStr">
        <is>
          <t>Particulier</t>
        </is>
      </c>
      <c r="G109" s="65" t="inlineStr">
        <is>
          <t>Toulouse</t>
        </is>
      </c>
      <c r="H109" s="65" t="inlineStr">
        <is>
          <t>Julien Fabre</t>
        </is>
      </c>
      <c r="I109" s="65" t="inlineStr">
        <is>
          <t>Électricité</t>
        </is>
      </c>
      <c r="J109" s="65" t="inlineStr">
        <is>
          <t>EL-004</t>
        </is>
      </c>
      <c r="K109" s="65" t="inlineStr">
        <is>
          <t>Éclairage LED locaux professionnels</t>
        </is>
      </c>
      <c r="L109" s="67" t="n">
        <v>1</v>
      </c>
      <c r="M109" s="68" t="n">
        <v>3597.1</v>
      </c>
      <c r="N109" s="65" t="inlineStr">
        <is>
          <t>Refusé</t>
        </is>
      </c>
      <c r="O109" s="66" t="n">
        <v>44845</v>
      </c>
      <c r="P109" s="67" t="n">
        <v>3</v>
      </c>
      <c r="Q109" s="67" t="n">
        <v>2</v>
      </c>
      <c r="R109" s="67">
        <f>$I109</f>
        <v/>
      </c>
      <c r="S109" s="67">
        <f>$K109</f>
        <v/>
      </c>
      <c r="T109" s="67">
        <f>IFERROR(INDEX(Clients!$G$2:$G$1020,MATCH($E109,Clients!$A$2:$A$1020,0)),"")</f>
        <v/>
      </c>
      <c r="U109" s="67">
        <f>IFERROR(INDEX(Clients!$I$2:$I$1020,MATCH($E109,Clients!$A$2:$A$1020,0)),"")</f>
        <v/>
      </c>
      <c r="V109" s="69">
        <f>1</f>
        <v/>
      </c>
      <c r="W109" s="69">
        <f>IF($N109="Accepté",1,0)</f>
        <v/>
      </c>
      <c r="X109" s="68">
        <f>$M109*$W109</f>
        <v/>
      </c>
      <c r="Y109" s="68">
        <f>IF($N109="En cours",0,$M109)</f>
        <v/>
      </c>
      <c r="Z109" s="69">
        <f>IF($P109="",0,1)</f>
        <v/>
      </c>
      <c r="AA109" s="70">
        <f>IF($P109="",0,$P109)</f>
        <v/>
      </c>
      <c r="AB109" s="69">
        <f>IF(AND($P109&lt;&gt;"",$P109&lt;=Paramètres!$C$14),1,0)</f>
        <v/>
      </c>
      <c r="AC109" s="67">
        <f>IF($P109="","Jamais relancé",IF($P109&lt;=3,"0-3 j",IF($P109&lt;=7,"4-7 j",IF($P109&lt;=15,"8-15 j","Plus de 15 j"))))</f>
        <v/>
      </c>
      <c r="AD109" s="67">
        <f>IF($M109&lt;=1000,"Moins de 1 k€",IF($M109&lt;=5000,"1 à 5 k€",IF($M109&lt;=15000,"5 à 15 k€","Plus de 15 k€")))</f>
        <v/>
      </c>
    </row>
    <row r="110">
      <c r="A110" s="65" t="inlineStr">
        <is>
          <t>DEV-00109</t>
        </is>
      </c>
      <c r="B110" s="66" t="n">
        <v>44825</v>
      </c>
      <c r="C110" s="65" t="inlineStr">
        <is>
          <t>2022-09</t>
        </is>
      </c>
      <c r="D110" s="65" t="inlineStr">
        <is>
          <t>2022-2023</t>
        </is>
      </c>
      <c r="E110" s="65" t="inlineStr">
        <is>
          <t>CLI-0211</t>
        </is>
      </c>
      <c r="F110" s="65" t="inlineStr">
        <is>
          <t>Particulier</t>
        </is>
      </c>
      <c r="G110" s="65" t="inlineStr">
        <is>
          <t>Bordeaux</t>
        </is>
      </c>
      <c r="H110" s="65" t="inlineStr">
        <is>
          <t>Karim Belkacem</t>
        </is>
      </c>
      <c r="I110" s="65" t="inlineStr">
        <is>
          <t>Électricité</t>
        </is>
      </c>
      <c r="J110" s="65" t="inlineStr">
        <is>
          <t>EL-002</t>
        </is>
      </c>
      <c r="K110" s="65" t="inlineStr">
        <is>
          <t>Installation borne de recharge VE</t>
        </is>
      </c>
      <c r="L110" s="67" t="n">
        <v>1</v>
      </c>
      <c r="M110" s="68" t="n">
        <v>1621.86</v>
      </c>
      <c r="N110" s="65" t="inlineStr">
        <is>
          <t>Accepté</t>
        </is>
      </c>
      <c r="O110" s="66" t="n">
        <v>44839</v>
      </c>
      <c r="P110" s="67" t="n">
        <v>1</v>
      </c>
      <c r="Q110" s="67" t="n">
        <v>2</v>
      </c>
      <c r="R110" s="67">
        <f>$I110</f>
        <v/>
      </c>
      <c r="S110" s="67">
        <f>$K110</f>
        <v/>
      </c>
      <c r="T110" s="67">
        <f>IFERROR(INDEX(Clients!$G$2:$G$1020,MATCH($E110,Clients!$A$2:$A$1020,0)),"")</f>
        <v/>
      </c>
      <c r="U110" s="67">
        <f>IFERROR(INDEX(Clients!$I$2:$I$1020,MATCH($E110,Clients!$A$2:$A$1020,0)),"")</f>
        <v/>
      </c>
      <c r="V110" s="69">
        <f>1</f>
        <v/>
      </c>
      <c r="W110" s="69">
        <f>IF($N110="Accepté",1,0)</f>
        <v/>
      </c>
      <c r="X110" s="68">
        <f>$M110*$W110</f>
        <v/>
      </c>
      <c r="Y110" s="68">
        <f>IF($N110="En cours",0,$M110)</f>
        <v/>
      </c>
      <c r="Z110" s="69">
        <f>IF($P110="",0,1)</f>
        <v/>
      </c>
      <c r="AA110" s="70">
        <f>IF($P110="",0,$P110)</f>
        <v/>
      </c>
      <c r="AB110" s="69">
        <f>IF(AND($P110&lt;&gt;"",$P110&lt;=Paramètres!$C$14),1,0)</f>
        <v/>
      </c>
      <c r="AC110" s="67">
        <f>IF($P110="","Jamais relancé",IF($P110&lt;=3,"0-3 j",IF($P110&lt;=7,"4-7 j",IF($P110&lt;=15,"8-15 j","Plus de 15 j"))))</f>
        <v/>
      </c>
      <c r="AD110" s="67">
        <f>IF($M110&lt;=1000,"Moins de 1 k€",IF($M110&lt;=5000,"1 à 5 k€",IF($M110&lt;=15000,"5 à 15 k€","Plus de 15 k€")))</f>
        <v/>
      </c>
    </row>
    <row r="111">
      <c r="A111" s="65" t="inlineStr">
        <is>
          <t>DEV-00110</t>
        </is>
      </c>
      <c r="B111" s="66" t="n">
        <v>44826</v>
      </c>
      <c r="C111" s="65" t="inlineStr">
        <is>
          <t>2022-09</t>
        </is>
      </c>
      <c r="D111" s="65" t="inlineStr">
        <is>
          <t>2022-2023</t>
        </is>
      </c>
      <c r="E111" s="65" t="inlineStr">
        <is>
          <t>CLI-0115</t>
        </is>
      </c>
      <c r="F111" s="65" t="inlineStr">
        <is>
          <t>Particulier</t>
        </is>
      </c>
      <c r="G111" s="65" t="inlineStr">
        <is>
          <t>Bordeaux</t>
        </is>
      </c>
      <c r="H111" s="65" t="inlineStr">
        <is>
          <t>Sophie Marchand</t>
        </is>
      </c>
      <c r="I111" s="65" t="inlineStr">
        <is>
          <t>Dépannage</t>
        </is>
      </c>
      <c r="J111" s="65" t="inlineStr">
        <is>
          <t>DP-002</t>
        </is>
      </c>
      <c r="K111" s="65" t="inlineStr">
        <is>
          <t>Débouchage canalisation</t>
        </is>
      </c>
      <c r="L111" s="67" t="n">
        <v>1</v>
      </c>
      <c r="M111" s="68" t="n">
        <v>316.54</v>
      </c>
      <c r="N111" s="65" t="inlineStr">
        <is>
          <t>Refusé</t>
        </is>
      </c>
      <c r="O111" s="66" t="n">
        <v>44838</v>
      </c>
      <c r="P111" s="67" t="n">
        <v>4</v>
      </c>
      <c r="Q111" s="67" t="n">
        <v>1</v>
      </c>
      <c r="R111" s="67">
        <f>$I111</f>
        <v/>
      </c>
      <c r="S111" s="67">
        <f>$K111</f>
        <v/>
      </c>
      <c r="T111" s="67">
        <f>IFERROR(INDEX(Clients!$G$2:$G$1020,MATCH($E111,Clients!$A$2:$A$1020,0)),"")</f>
        <v/>
      </c>
      <c r="U111" s="67">
        <f>IFERROR(INDEX(Clients!$I$2:$I$1020,MATCH($E111,Clients!$A$2:$A$1020,0)),"")</f>
        <v/>
      </c>
      <c r="V111" s="69">
        <f>1</f>
        <v/>
      </c>
      <c r="W111" s="69">
        <f>IF($N111="Accepté",1,0)</f>
        <v/>
      </c>
      <c r="X111" s="68">
        <f>$M111*$W111</f>
        <v/>
      </c>
      <c r="Y111" s="68">
        <f>IF($N111="En cours",0,$M111)</f>
        <v/>
      </c>
      <c r="Z111" s="69">
        <f>IF($P111="",0,1)</f>
        <v/>
      </c>
      <c r="AA111" s="70">
        <f>IF($P111="",0,$P111)</f>
        <v/>
      </c>
      <c r="AB111" s="69">
        <f>IF(AND($P111&lt;&gt;"",$P111&lt;=Paramètres!$C$14),1,0)</f>
        <v/>
      </c>
      <c r="AC111" s="67">
        <f>IF($P111="","Jamais relancé",IF($P111&lt;=3,"0-3 j",IF($P111&lt;=7,"4-7 j",IF($P111&lt;=15,"8-15 j","Plus de 15 j"))))</f>
        <v/>
      </c>
      <c r="AD111" s="67">
        <f>IF($M111&lt;=1000,"Moins de 1 k€",IF($M111&lt;=5000,"1 à 5 k€",IF($M111&lt;=15000,"5 à 15 k€","Plus de 15 k€")))</f>
        <v/>
      </c>
    </row>
    <row r="112">
      <c r="A112" s="65" t="inlineStr">
        <is>
          <t>DEV-00111</t>
        </is>
      </c>
      <c r="B112" s="66" t="n">
        <v>44826</v>
      </c>
      <c r="C112" s="65" t="inlineStr">
        <is>
          <t>2022-09</t>
        </is>
      </c>
      <c r="D112" s="65" t="inlineStr">
        <is>
          <t>2022-2023</t>
        </is>
      </c>
      <c r="E112" s="65" t="inlineStr">
        <is>
          <t>CLI-0192</t>
        </is>
      </c>
      <c r="F112" s="65" t="inlineStr">
        <is>
          <t>Particulier</t>
        </is>
      </c>
      <c r="G112" s="65" t="inlineStr">
        <is>
          <t>Toulouse</t>
        </is>
      </c>
      <c r="H112" s="65" t="inlineStr">
        <is>
          <t>Julien Fabre</t>
        </is>
      </c>
      <c r="I112" s="65" t="inlineStr">
        <is>
          <t>Plomberie</t>
        </is>
      </c>
      <c r="J112" s="65" t="inlineStr">
        <is>
          <t>PR-004</t>
        </is>
      </c>
      <c r="K112" s="65" t="inlineStr">
        <is>
          <t>Remplacement colonne d'évacuation</t>
        </is>
      </c>
      <c r="L112" s="67" t="n">
        <v>1</v>
      </c>
      <c r="M112" s="68" t="n">
        <v>5633.94</v>
      </c>
      <c r="N112" s="65" t="inlineStr">
        <is>
          <t>Sans réponse</t>
        </is>
      </c>
      <c r="O112" s="66" t="n">
        <v>44835</v>
      </c>
      <c r="P112" s="67" t="n">
        <v>6</v>
      </c>
      <c r="Q112" s="67" t="n">
        <v>1</v>
      </c>
      <c r="R112" s="67">
        <f>$I112</f>
        <v/>
      </c>
      <c r="S112" s="67">
        <f>$K112</f>
        <v/>
      </c>
      <c r="T112" s="67">
        <f>IFERROR(INDEX(Clients!$G$2:$G$1020,MATCH($E112,Clients!$A$2:$A$1020,0)),"")</f>
        <v/>
      </c>
      <c r="U112" s="67">
        <f>IFERROR(INDEX(Clients!$I$2:$I$1020,MATCH($E112,Clients!$A$2:$A$1020,0)),"")</f>
        <v/>
      </c>
      <c r="V112" s="69">
        <f>1</f>
        <v/>
      </c>
      <c r="W112" s="69">
        <f>IF($N112="Accepté",1,0)</f>
        <v/>
      </c>
      <c r="X112" s="68">
        <f>$M112*$W112</f>
        <v/>
      </c>
      <c r="Y112" s="68">
        <f>IF($N112="En cours",0,$M112)</f>
        <v/>
      </c>
      <c r="Z112" s="69">
        <f>IF($P112="",0,1)</f>
        <v/>
      </c>
      <c r="AA112" s="70">
        <f>IF($P112="",0,$P112)</f>
        <v/>
      </c>
      <c r="AB112" s="69">
        <f>IF(AND($P112&lt;&gt;"",$P112&lt;=Paramètres!$C$14),1,0)</f>
        <v/>
      </c>
      <c r="AC112" s="67">
        <f>IF($P112="","Jamais relancé",IF($P112&lt;=3,"0-3 j",IF($P112&lt;=7,"4-7 j",IF($P112&lt;=15,"8-15 j","Plus de 15 j"))))</f>
        <v/>
      </c>
      <c r="AD112" s="67">
        <f>IF($M112&lt;=1000,"Moins de 1 k€",IF($M112&lt;=5000,"1 à 5 k€",IF($M112&lt;=15000,"5 à 15 k€","Plus de 15 k€")))</f>
        <v/>
      </c>
    </row>
    <row r="113">
      <c r="A113" s="65" t="inlineStr">
        <is>
          <t>DEV-00112</t>
        </is>
      </c>
      <c r="B113" s="66" t="n">
        <v>44827</v>
      </c>
      <c r="C113" s="65" t="inlineStr">
        <is>
          <t>2022-09</t>
        </is>
      </c>
      <c r="D113" s="65" t="inlineStr">
        <is>
          <t>2022-2023</t>
        </is>
      </c>
      <c r="E113" s="65" t="inlineStr">
        <is>
          <t>CLI-0160</t>
        </is>
      </c>
      <c r="F113" s="65" t="inlineStr">
        <is>
          <t>Particulier</t>
        </is>
      </c>
      <c r="G113" s="65" t="inlineStr">
        <is>
          <t>Bordeaux</t>
        </is>
      </c>
      <c r="H113" s="65" t="inlineStr">
        <is>
          <t>Sophie Marchand</t>
        </is>
      </c>
      <c r="I113" s="65" t="inlineStr">
        <is>
          <t>Dépannage</t>
        </is>
      </c>
      <c r="J113" s="65" t="inlineStr">
        <is>
          <t>DP-003</t>
        </is>
      </c>
      <c r="K113" s="65" t="inlineStr">
        <is>
          <t>Dépannage électrique urgence</t>
        </is>
      </c>
      <c r="L113" s="67" t="n">
        <v>1</v>
      </c>
      <c r="M113" s="68" t="n">
        <v>274.16</v>
      </c>
      <c r="N113" s="65" t="inlineStr">
        <is>
          <t>Refusé</t>
        </is>
      </c>
      <c r="O113" s="66" t="n">
        <v>44853</v>
      </c>
      <c r="P113" s="67" t="n"/>
      <c r="Q113" s="67" t="n">
        <v>0</v>
      </c>
      <c r="R113" s="67">
        <f>$I113</f>
        <v/>
      </c>
      <c r="S113" s="67">
        <f>$K113</f>
        <v/>
      </c>
      <c r="T113" s="67">
        <f>IFERROR(INDEX(Clients!$G$2:$G$1020,MATCH($E113,Clients!$A$2:$A$1020,0)),"")</f>
        <v/>
      </c>
      <c r="U113" s="67">
        <f>IFERROR(INDEX(Clients!$I$2:$I$1020,MATCH($E113,Clients!$A$2:$A$1020,0)),"")</f>
        <v/>
      </c>
      <c r="V113" s="69">
        <f>1</f>
        <v/>
      </c>
      <c r="W113" s="69">
        <f>IF($N113="Accepté",1,0)</f>
        <v/>
      </c>
      <c r="X113" s="68">
        <f>$M113*$W113</f>
        <v/>
      </c>
      <c r="Y113" s="68">
        <f>IF($N113="En cours",0,$M113)</f>
        <v/>
      </c>
      <c r="Z113" s="69">
        <f>IF($P113="",0,1)</f>
        <v/>
      </c>
      <c r="AA113" s="70">
        <f>IF($P113="",0,$P113)</f>
        <v/>
      </c>
      <c r="AB113" s="69">
        <f>IF(AND($P113&lt;&gt;"",$P113&lt;=Paramètres!$C$14),1,0)</f>
        <v/>
      </c>
      <c r="AC113" s="67">
        <f>IF($P113="","Jamais relancé",IF($P113&lt;=3,"0-3 j",IF($P113&lt;=7,"4-7 j",IF($P113&lt;=15,"8-15 j","Plus de 15 j"))))</f>
        <v/>
      </c>
      <c r="AD113" s="67">
        <f>IF($M113&lt;=1000,"Moins de 1 k€",IF($M113&lt;=5000,"1 à 5 k€",IF($M113&lt;=15000,"5 à 15 k€","Plus de 15 k€")))</f>
        <v/>
      </c>
    </row>
    <row r="114">
      <c r="A114" s="65" t="inlineStr">
        <is>
          <t>DEV-00113</t>
        </is>
      </c>
      <c r="B114" s="66" t="n">
        <v>44830</v>
      </c>
      <c r="C114" s="65" t="inlineStr">
        <is>
          <t>2022-09</t>
        </is>
      </c>
      <c r="D114" s="65" t="inlineStr">
        <is>
          <t>2022-2023</t>
        </is>
      </c>
      <c r="E114" s="65" t="inlineStr">
        <is>
          <t>CLI-0215</t>
        </is>
      </c>
      <c r="F114" s="65" t="inlineStr">
        <is>
          <t>Particulier</t>
        </is>
      </c>
      <c r="G114" s="65" t="inlineStr">
        <is>
          <t>Toulouse</t>
        </is>
      </c>
      <c r="H114" s="65" t="inlineStr">
        <is>
          <t>Julien Fabre</t>
        </is>
      </c>
      <c r="I114" s="65" t="inlineStr">
        <is>
          <t>Électricité</t>
        </is>
      </c>
      <c r="J114" s="65" t="inlineStr">
        <is>
          <t>EL-003</t>
        </is>
      </c>
      <c r="K114" s="65" t="inlineStr">
        <is>
          <t>Rénovation électrique complète</t>
        </is>
      </c>
      <c r="L114" s="67" t="n">
        <v>1</v>
      </c>
      <c r="M114" s="68" t="n">
        <v>10533.36</v>
      </c>
      <c r="N114" s="65" t="inlineStr">
        <is>
          <t>Refusé</t>
        </is>
      </c>
      <c r="O114" s="66" t="n">
        <v>44838</v>
      </c>
      <c r="P114" s="67" t="n">
        <v>4</v>
      </c>
      <c r="Q114" s="67" t="n">
        <v>1</v>
      </c>
      <c r="R114" s="67">
        <f>$I114</f>
        <v/>
      </c>
      <c r="S114" s="67">
        <f>$K114</f>
        <v/>
      </c>
      <c r="T114" s="67">
        <f>IFERROR(INDEX(Clients!$G$2:$G$1020,MATCH($E114,Clients!$A$2:$A$1020,0)),"")</f>
        <v/>
      </c>
      <c r="U114" s="67">
        <f>IFERROR(INDEX(Clients!$I$2:$I$1020,MATCH($E114,Clients!$A$2:$A$1020,0)),"")</f>
        <v/>
      </c>
      <c r="V114" s="69">
        <f>1</f>
        <v/>
      </c>
      <c r="W114" s="69">
        <f>IF($N114="Accepté",1,0)</f>
        <v/>
      </c>
      <c r="X114" s="68">
        <f>$M114*$W114</f>
        <v/>
      </c>
      <c r="Y114" s="68">
        <f>IF($N114="En cours",0,$M114)</f>
        <v/>
      </c>
      <c r="Z114" s="69">
        <f>IF($P114="",0,1)</f>
        <v/>
      </c>
      <c r="AA114" s="70">
        <f>IF($P114="",0,$P114)</f>
        <v/>
      </c>
      <c r="AB114" s="69">
        <f>IF(AND($P114&lt;&gt;"",$P114&lt;=Paramètres!$C$14),1,0)</f>
        <v/>
      </c>
      <c r="AC114" s="67">
        <f>IF($P114="","Jamais relancé",IF($P114&lt;=3,"0-3 j",IF($P114&lt;=7,"4-7 j",IF($P114&lt;=15,"8-15 j","Plus de 15 j"))))</f>
        <v/>
      </c>
      <c r="AD114" s="67">
        <f>IF($M114&lt;=1000,"Moins de 1 k€",IF($M114&lt;=5000,"1 à 5 k€",IF($M114&lt;=15000,"5 à 15 k€","Plus de 15 k€")))</f>
        <v/>
      </c>
    </row>
    <row r="115">
      <c r="A115" s="65" t="inlineStr">
        <is>
          <t>DEV-00114</t>
        </is>
      </c>
      <c r="B115" s="66" t="n">
        <v>44830</v>
      </c>
      <c r="C115" s="65" t="inlineStr">
        <is>
          <t>2022-09</t>
        </is>
      </c>
      <c r="D115" s="65" t="inlineStr">
        <is>
          <t>2022-2023</t>
        </is>
      </c>
      <c r="E115" s="65" t="inlineStr">
        <is>
          <t>CLI-0121</t>
        </is>
      </c>
      <c r="F115" s="65" t="inlineStr">
        <is>
          <t>Syndic</t>
        </is>
      </c>
      <c r="G115" s="65" t="inlineStr">
        <is>
          <t>Toulouse</t>
        </is>
      </c>
      <c r="H115" s="65" t="inlineStr">
        <is>
          <t>Julien Fabre</t>
        </is>
      </c>
      <c r="I115" s="65" t="inlineStr">
        <is>
          <t>Dépannage</t>
        </is>
      </c>
      <c r="J115" s="65" t="inlineStr">
        <is>
          <t>DP-001</t>
        </is>
      </c>
      <c r="K115" s="65" t="inlineStr">
        <is>
          <t>Dépannage plomberie urgence</t>
        </is>
      </c>
      <c r="L115" s="67" t="n">
        <v>1</v>
      </c>
      <c r="M115" s="68" t="n">
        <v>517.36</v>
      </c>
      <c r="N115" s="65" t="inlineStr">
        <is>
          <t>Accepté</t>
        </is>
      </c>
      <c r="O115" s="66" t="n">
        <v>44851</v>
      </c>
      <c r="P115" s="67" t="n">
        <v>8</v>
      </c>
      <c r="Q115" s="67" t="n">
        <v>2</v>
      </c>
      <c r="R115" s="67">
        <f>$I115</f>
        <v/>
      </c>
      <c r="S115" s="67">
        <f>$K115</f>
        <v/>
      </c>
      <c r="T115" s="67">
        <f>IFERROR(INDEX(Clients!$G$2:$G$1020,MATCH($E115,Clients!$A$2:$A$1020,0)),"")</f>
        <v/>
      </c>
      <c r="U115" s="67">
        <f>IFERROR(INDEX(Clients!$I$2:$I$1020,MATCH($E115,Clients!$A$2:$A$1020,0)),"")</f>
        <v/>
      </c>
      <c r="V115" s="69">
        <f>1</f>
        <v/>
      </c>
      <c r="W115" s="69">
        <f>IF($N115="Accepté",1,0)</f>
        <v/>
      </c>
      <c r="X115" s="68">
        <f>$M115*$W115</f>
        <v/>
      </c>
      <c r="Y115" s="68">
        <f>IF($N115="En cours",0,$M115)</f>
        <v/>
      </c>
      <c r="Z115" s="69">
        <f>IF($P115="",0,1)</f>
        <v/>
      </c>
      <c r="AA115" s="70">
        <f>IF($P115="",0,$P115)</f>
        <v/>
      </c>
      <c r="AB115" s="69">
        <f>IF(AND($P115&lt;&gt;"",$P115&lt;=Paramètres!$C$14),1,0)</f>
        <v/>
      </c>
      <c r="AC115" s="67">
        <f>IF($P115="","Jamais relancé",IF($P115&lt;=3,"0-3 j",IF($P115&lt;=7,"4-7 j",IF($P115&lt;=15,"8-15 j","Plus de 15 j"))))</f>
        <v/>
      </c>
      <c r="AD115" s="67">
        <f>IF($M115&lt;=1000,"Moins de 1 k€",IF($M115&lt;=5000,"1 à 5 k€",IF($M115&lt;=15000,"5 à 15 k€","Plus de 15 k€")))</f>
        <v/>
      </c>
    </row>
    <row r="116">
      <c r="A116" s="65" t="inlineStr">
        <is>
          <t>DEV-00115</t>
        </is>
      </c>
      <c r="B116" s="66" t="n">
        <v>44832</v>
      </c>
      <c r="C116" s="65" t="inlineStr">
        <is>
          <t>2022-09</t>
        </is>
      </c>
      <c r="D116" s="65" t="inlineStr">
        <is>
          <t>2022-2023</t>
        </is>
      </c>
      <c r="E116" s="65" t="inlineStr">
        <is>
          <t>CLI-0067</t>
        </is>
      </c>
      <c r="F116" s="65" t="inlineStr">
        <is>
          <t>Professionnel</t>
        </is>
      </c>
      <c r="G116" s="65" t="inlineStr">
        <is>
          <t>Bordeaux</t>
        </is>
      </c>
      <c r="H116" s="65" t="inlineStr">
        <is>
          <t>Karim Belkacem</t>
        </is>
      </c>
      <c r="I116" s="65" t="inlineStr">
        <is>
          <t>Dépannage</t>
        </is>
      </c>
      <c r="J116" s="65" t="inlineStr">
        <is>
          <t>DP-002</t>
        </is>
      </c>
      <c r="K116" s="65" t="inlineStr">
        <is>
          <t>Débouchage canalisation</t>
        </is>
      </c>
      <c r="L116" s="67" t="n">
        <v>1</v>
      </c>
      <c r="M116" s="68" t="n">
        <v>672.38</v>
      </c>
      <c r="N116" s="65" t="inlineStr">
        <is>
          <t>Accepté</t>
        </is>
      </c>
      <c r="O116" s="66" t="n">
        <v>44842</v>
      </c>
      <c r="P116" s="67" t="n">
        <v>1</v>
      </c>
      <c r="Q116" s="67" t="n">
        <v>2</v>
      </c>
      <c r="R116" s="67">
        <f>$I116</f>
        <v/>
      </c>
      <c r="S116" s="67">
        <f>$K116</f>
        <v/>
      </c>
      <c r="T116" s="67">
        <f>IFERROR(INDEX(Clients!$G$2:$G$1020,MATCH($E116,Clients!$A$2:$A$1020,0)),"")</f>
        <v/>
      </c>
      <c r="U116" s="67">
        <f>IFERROR(INDEX(Clients!$I$2:$I$1020,MATCH($E116,Clients!$A$2:$A$1020,0)),"")</f>
        <v/>
      </c>
      <c r="V116" s="69">
        <f>1</f>
        <v/>
      </c>
      <c r="W116" s="69">
        <f>IF($N116="Accepté",1,0)</f>
        <v/>
      </c>
      <c r="X116" s="68">
        <f>$M116*$W116</f>
        <v/>
      </c>
      <c r="Y116" s="68">
        <f>IF($N116="En cours",0,$M116)</f>
        <v/>
      </c>
      <c r="Z116" s="69">
        <f>IF($P116="",0,1)</f>
        <v/>
      </c>
      <c r="AA116" s="70">
        <f>IF($P116="",0,$P116)</f>
        <v/>
      </c>
      <c r="AB116" s="69">
        <f>IF(AND($P116&lt;&gt;"",$P116&lt;=Paramètres!$C$14),1,0)</f>
        <v/>
      </c>
      <c r="AC116" s="67">
        <f>IF($P116="","Jamais relancé",IF($P116&lt;=3,"0-3 j",IF($P116&lt;=7,"4-7 j",IF($P116&lt;=15,"8-15 j","Plus de 15 j"))))</f>
        <v/>
      </c>
      <c r="AD116" s="67">
        <f>IF($M116&lt;=1000,"Moins de 1 k€",IF($M116&lt;=5000,"1 à 5 k€",IF($M116&lt;=15000,"5 à 15 k€","Plus de 15 k€")))</f>
        <v/>
      </c>
    </row>
    <row r="117">
      <c r="A117" s="65" t="inlineStr">
        <is>
          <t>DEV-00116</t>
        </is>
      </c>
      <c r="B117" s="66" t="n">
        <v>44833</v>
      </c>
      <c r="C117" s="65" t="inlineStr">
        <is>
          <t>2022-09</t>
        </is>
      </c>
      <c r="D117" s="65" t="inlineStr">
        <is>
          <t>2022-2023</t>
        </is>
      </c>
      <c r="E117" s="65" t="inlineStr">
        <is>
          <t>CLI-0103</t>
        </is>
      </c>
      <c r="F117" s="65" t="inlineStr">
        <is>
          <t>Particulier</t>
        </is>
      </c>
      <c r="G117" s="65" t="inlineStr">
        <is>
          <t>Toulouse</t>
        </is>
      </c>
      <c r="H117" s="65" t="inlineStr">
        <is>
          <t>Julien Fabre</t>
        </is>
      </c>
      <c r="I117" s="65" t="inlineStr">
        <is>
          <t>Électricité</t>
        </is>
      </c>
      <c r="J117" s="65" t="inlineStr">
        <is>
          <t>EL-002</t>
        </is>
      </c>
      <c r="K117" s="65" t="inlineStr">
        <is>
          <t>Installation borne de recharge VE</t>
        </is>
      </c>
      <c r="L117" s="67" t="n">
        <v>1</v>
      </c>
      <c r="M117" s="68" t="n">
        <v>1397.3</v>
      </c>
      <c r="N117" s="65" t="inlineStr">
        <is>
          <t>Accepté</t>
        </is>
      </c>
      <c r="O117" s="66" t="n">
        <v>44874</v>
      </c>
      <c r="P117" s="67" t="n">
        <v>7</v>
      </c>
      <c r="Q117" s="67" t="n">
        <v>1</v>
      </c>
      <c r="R117" s="67">
        <f>$I117</f>
        <v/>
      </c>
      <c r="S117" s="67">
        <f>$K117</f>
        <v/>
      </c>
      <c r="T117" s="67">
        <f>IFERROR(INDEX(Clients!$G$2:$G$1020,MATCH($E117,Clients!$A$2:$A$1020,0)),"")</f>
        <v/>
      </c>
      <c r="U117" s="67">
        <f>IFERROR(INDEX(Clients!$I$2:$I$1020,MATCH($E117,Clients!$A$2:$A$1020,0)),"")</f>
        <v/>
      </c>
      <c r="V117" s="69">
        <f>1</f>
        <v/>
      </c>
      <c r="W117" s="69">
        <f>IF($N117="Accepté",1,0)</f>
        <v/>
      </c>
      <c r="X117" s="68">
        <f>$M117*$W117</f>
        <v/>
      </c>
      <c r="Y117" s="68">
        <f>IF($N117="En cours",0,$M117)</f>
        <v/>
      </c>
      <c r="Z117" s="69">
        <f>IF($P117="",0,1)</f>
        <v/>
      </c>
      <c r="AA117" s="70">
        <f>IF($P117="",0,$P117)</f>
        <v/>
      </c>
      <c r="AB117" s="69">
        <f>IF(AND($P117&lt;&gt;"",$P117&lt;=Paramètres!$C$14),1,0)</f>
        <v/>
      </c>
      <c r="AC117" s="67">
        <f>IF($P117="","Jamais relancé",IF($P117&lt;=3,"0-3 j",IF($P117&lt;=7,"4-7 j",IF($P117&lt;=15,"8-15 j","Plus de 15 j"))))</f>
        <v/>
      </c>
      <c r="AD117" s="67">
        <f>IF($M117&lt;=1000,"Moins de 1 k€",IF($M117&lt;=5000,"1 à 5 k€",IF($M117&lt;=15000,"5 à 15 k€","Plus de 15 k€")))</f>
        <v/>
      </c>
    </row>
    <row r="118">
      <c r="A118" s="65" t="inlineStr">
        <is>
          <t>DEV-00117</t>
        </is>
      </c>
      <c r="B118" s="66" t="n">
        <v>44833</v>
      </c>
      <c r="C118" s="65" t="inlineStr">
        <is>
          <t>2022-09</t>
        </is>
      </c>
      <c r="D118" s="65" t="inlineStr">
        <is>
          <t>2022-2023</t>
        </is>
      </c>
      <c r="E118" s="65" t="inlineStr">
        <is>
          <t>CLI-0171</t>
        </is>
      </c>
      <c r="F118" s="65" t="inlineStr">
        <is>
          <t>Syndic</t>
        </is>
      </c>
      <c r="G118" s="65" t="inlineStr">
        <is>
          <t>Toulouse</t>
        </is>
      </c>
      <c r="H118" s="65" t="inlineStr">
        <is>
          <t>Julien Fabre</t>
        </is>
      </c>
      <c r="I118" s="65" t="inlineStr">
        <is>
          <t>Plomberie</t>
        </is>
      </c>
      <c r="J118" s="65" t="inlineStr">
        <is>
          <t>PR-001</t>
        </is>
      </c>
      <c r="K118" s="65" t="inlineStr">
        <is>
          <t>Remplacement chauffe-eau 200 L</t>
        </is>
      </c>
      <c r="L118" s="67" t="n">
        <v>1</v>
      </c>
      <c r="M118" s="68" t="n">
        <v>2719.09</v>
      </c>
      <c r="N118" s="65" t="inlineStr">
        <is>
          <t>Refusé</t>
        </is>
      </c>
      <c r="O118" s="66" t="n">
        <v>44859</v>
      </c>
      <c r="P118" s="67" t="n"/>
      <c r="Q118" s="67" t="n">
        <v>0</v>
      </c>
      <c r="R118" s="67">
        <f>$I118</f>
        <v/>
      </c>
      <c r="S118" s="67">
        <f>$K118</f>
        <v/>
      </c>
      <c r="T118" s="67">
        <f>IFERROR(INDEX(Clients!$G$2:$G$1020,MATCH($E118,Clients!$A$2:$A$1020,0)),"")</f>
        <v/>
      </c>
      <c r="U118" s="67">
        <f>IFERROR(INDEX(Clients!$I$2:$I$1020,MATCH($E118,Clients!$A$2:$A$1020,0)),"")</f>
        <v/>
      </c>
      <c r="V118" s="69">
        <f>1</f>
        <v/>
      </c>
      <c r="W118" s="69">
        <f>IF($N118="Accepté",1,0)</f>
        <v/>
      </c>
      <c r="X118" s="68">
        <f>$M118*$W118</f>
        <v/>
      </c>
      <c r="Y118" s="68">
        <f>IF($N118="En cours",0,$M118)</f>
        <v/>
      </c>
      <c r="Z118" s="69">
        <f>IF($P118="",0,1)</f>
        <v/>
      </c>
      <c r="AA118" s="70">
        <f>IF($P118="",0,$P118)</f>
        <v/>
      </c>
      <c r="AB118" s="69">
        <f>IF(AND($P118&lt;&gt;"",$P118&lt;=Paramètres!$C$14),1,0)</f>
        <v/>
      </c>
      <c r="AC118" s="67">
        <f>IF($P118="","Jamais relancé",IF($P118&lt;=3,"0-3 j",IF($P118&lt;=7,"4-7 j",IF($P118&lt;=15,"8-15 j","Plus de 15 j"))))</f>
        <v/>
      </c>
      <c r="AD118" s="67">
        <f>IF($M118&lt;=1000,"Moins de 1 k€",IF($M118&lt;=5000,"1 à 5 k€",IF($M118&lt;=15000,"5 à 15 k€","Plus de 15 k€")))</f>
        <v/>
      </c>
    </row>
    <row r="119">
      <c r="A119" s="65" t="inlineStr">
        <is>
          <t>DEV-00118</t>
        </is>
      </c>
      <c r="B119" s="66" t="n">
        <v>44834</v>
      </c>
      <c r="C119" s="65" t="inlineStr">
        <is>
          <t>2022-09</t>
        </is>
      </c>
      <c r="D119" s="65" t="inlineStr">
        <is>
          <t>2022-2023</t>
        </is>
      </c>
      <c r="E119" s="65" t="inlineStr">
        <is>
          <t>CLI-0072</t>
        </is>
      </c>
      <c r="F119" s="65" t="inlineStr">
        <is>
          <t>Particulier</t>
        </is>
      </c>
      <c r="G119" s="65" t="inlineStr">
        <is>
          <t>Bordeaux</t>
        </is>
      </c>
      <c r="H119" s="65" t="inlineStr">
        <is>
          <t>Sophie Marchand</t>
        </is>
      </c>
      <c r="I119" s="65" t="inlineStr">
        <is>
          <t>Salle de bain</t>
        </is>
      </c>
      <c r="J119" s="65" t="inlineStr">
        <is>
          <t>SB-002</t>
        </is>
      </c>
      <c r="K119" s="65" t="inlineStr">
        <is>
          <t>Remplacement baignoire par douche</t>
        </is>
      </c>
      <c r="L119" s="67" t="n">
        <v>1</v>
      </c>
      <c r="M119" s="68" t="n">
        <v>3997.87</v>
      </c>
      <c r="N119" s="65" t="inlineStr">
        <is>
          <t>Accepté</t>
        </is>
      </c>
      <c r="O119" s="66" t="n">
        <v>44851</v>
      </c>
      <c r="P119" s="67" t="n">
        <v>2</v>
      </c>
      <c r="Q119" s="67" t="n">
        <v>1</v>
      </c>
      <c r="R119" s="67">
        <f>$I119</f>
        <v/>
      </c>
      <c r="S119" s="67">
        <f>$K119</f>
        <v/>
      </c>
      <c r="T119" s="67">
        <f>IFERROR(INDEX(Clients!$G$2:$G$1020,MATCH($E119,Clients!$A$2:$A$1020,0)),"")</f>
        <v/>
      </c>
      <c r="U119" s="67">
        <f>IFERROR(INDEX(Clients!$I$2:$I$1020,MATCH($E119,Clients!$A$2:$A$1020,0)),"")</f>
        <v/>
      </c>
      <c r="V119" s="69">
        <f>1</f>
        <v/>
      </c>
      <c r="W119" s="69">
        <f>IF($N119="Accepté",1,0)</f>
        <v/>
      </c>
      <c r="X119" s="68">
        <f>$M119*$W119</f>
        <v/>
      </c>
      <c r="Y119" s="68">
        <f>IF($N119="En cours",0,$M119)</f>
        <v/>
      </c>
      <c r="Z119" s="69">
        <f>IF($P119="",0,1)</f>
        <v/>
      </c>
      <c r="AA119" s="70">
        <f>IF($P119="",0,$P119)</f>
        <v/>
      </c>
      <c r="AB119" s="69">
        <f>IF(AND($P119&lt;&gt;"",$P119&lt;=Paramètres!$C$14),1,0)</f>
        <v/>
      </c>
      <c r="AC119" s="67">
        <f>IF($P119="","Jamais relancé",IF($P119&lt;=3,"0-3 j",IF($P119&lt;=7,"4-7 j",IF($P119&lt;=15,"8-15 j","Plus de 15 j"))))</f>
        <v/>
      </c>
      <c r="AD119" s="67">
        <f>IF($M119&lt;=1000,"Moins de 1 k€",IF($M119&lt;=5000,"1 à 5 k€",IF($M119&lt;=15000,"5 à 15 k€","Plus de 15 k€")))</f>
        <v/>
      </c>
    </row>
    <row r="120">
      <c r="A120" s="65" t="inlineStr">
        <is>
          <t>DEV-00119</t>
        </is>
      </c>
      <c r="B120" s="66" t="n">
        <v>44834</v>
      </c>
      <c r="C120" s="65" t="inlineStr">
        <is>
          <t>2022-09</t>
        </is>
      </c>
      <c r="D120" s="65" t="inlineStr">
        <is>
          <t>2022-2023</t>
        </is>
      </c>
      <c r="E120" s="65" t="inlineStr">
        <is>
          <t>CLI-0061</t>
        </is>
      </c>
      <c r="F120" s="65" t="inlineStr">
        <is>
          <t>Professionnel</t>
        </is>
      </c>
      <c r="G120" s="65" t="inlineStr">
        <is>
          <t>Toulouse</t>
        </is>
      </c>
      <c r="H120" s="65" t="inlineStr">
        <is>
          <t>Julien Fabre</t>
        </is>
      </c>
      <c r="I120" s="65" t="inlineStr">
        <is>
          <t>Plomberie</t>
        </is>
      </c>
      <c r="J120" s="65" t="inlineStr">
        <is>
          <t>PR-002</t>
        </is>
      </c>
      <c r="K120" s="65" t="inlineStr">
        <is>
          <t>Recherche de fuite + réparation</t>
        </is>
      </c>
      <c r="L120" s="67" t="n">
        <v>1</v>
      </c>
      <c r="M120" s="68" t="n">
        <v>703.3200000000001</v>
      </c>
      <c r="N120" s="65" t="inlineStr">
        <is>
          <t>Sans réponse</t>
        </is>
      </c>
      <c r="O120" s="66" t="n">
        <v>44848</v>
      </c>
      <c r="P120" s="67" t="n"/>
      <c r="Q120" s="67" t="n">
        <v>0</v>
      </c>
      <c r="R120" s="67">
        <f>$I120</f>
        <v/>
      </c>
      <c r="S120" s="67">
        <f>$K120</f>
        <v/>
      </c>
      <c r="T120" s="67">
        <f>IFERROR(INDEX(Clients!$G$2:$G$1020,MATCH($E120,Clients!$A$2:$A$1020,0)),"")</f>
        <v/>
      </c>
      <c r="U120" s="67">
        <f>IFERROR(INDEX(Clients!$I$2:$I$1020,MATCH($E120,Clients!$A$2:$A$1020,0)),"")</f>
        <v/>
      </c>
      <c r="V120" s="69">
        <f>1</f>
        <v/>
      </c>
      <c r="W120" s="69">
        <f>IF($N120="Accepté",1,0)</f>
        <v/>
      </c>
      <c r="X120" s="68">
        <f>$M120*$W120</f>
        <v/>
      </c>
      <c r="Y120" s="68">
        <f>IF($N120="En cours",0,$M120)</f>
        <v/>
      </c>
      <c r="Z120" s="69">
        <f>IF($P120="",0,1)</f>
        <v/>
      </c>
      <c r="AA120" s="70">
        <f>IF($P120="",0,$P120)</f>
        <v/>
      </c>
      <c r="AB120" s="69">
        <f>IF(AND($P120&lt;&gt;"",$P120&lt;=Paramètres!$C$14),1,0)</f>
        <v/>
      </c>
      <c r="AC120" s="67">
        <f>IF($P120="","Jamais relancé",IF($P120&lt;=3,"0-3 j",IF($P120&lt;=7,"4-7 j",IF($P120&lt;=15,"8-15 j","Plus de 15 j"))))</f>
        <v/>
      </c>
      <c r="AD120" s="67">
        <f>IF($M120&lt;=1000,"Moins de 1 k€",IF($M120&lt;=5000,"1 à 5 k€",IF($M120&lt;=15000,"5 à 15 k€","Plus de 15 k€")))</f>
        <v/>
      </c>
    </row>
    <row r="121">
      <c r="A121" s="65" t="inlineStr">
        <is>
          <t>DEV-00120</t>
        </is>
      </c>
      <c r="B121" s="66" t="n">
        <v>44834</v>
      </c>
      <c r="C121" s="65" t="inlineStr">
        <is>
          <t>2022-09</t>
        </is>
      </c>
      <c r="D121" s="65" t="inlineStr">
        <is>
          <t>2022-2023</t>
        </is>
      </c>
      <c r="E121" s="65" t="inlineStr">
        <is>
          <t>CLI-0087</t>
        </is>
      </c>
      <c r="F121" s="65" t="inlineStr">
        <is>
          <t>Particulier</t>
        </is>
      </c>
      <c r="G121" s="65" t="inlineStr">
        <is>
          <t>Toulouse</t>
        </is>
      </c>
      <c r="H121" s="65" t="inlineStr">
        <is>
          <t>Julien Fabre</t>
        </is>
      </c>
      <c r="I121" s="65" t="inlineStr">
        <is>
          <t>Salle de bain</t>
        </is>
      </c>
      <c r="J121" s="65" t="inlineStr">
        <is>
          <t>SB-001</t>
        </is>
      </c>
      <c r="K121" s="65" t="inlineStr">
        <is>
          <t>Rénovation salle de bain complète</t>
        </is>
      </c>
      <c r="L121" s="67" t="n">
        <v>1</v>
      </c>
      <c r="M121" s="68" t="n">
        <v>8679.85</v>
      </c>
      <c r="N121" s="65" t="inlineStr">
        <is>
          <t>Sans réponse</t>
        </is>
      </c>
      <c r="O121" s="66" t="n">
        <v>44870</v>
      </c>
      <c r="P121" s="67" t="n"/>
      <c r="Q121" s="67" t="n">
        <v>0</v>
      </c>
      <c r="R121" s="67">
        <f>$I121</f>
        <v/>
      </c>
      <c r="S121" s="67">
        <f>$K121</f>
        <v/>
      </c>
      <c r="T121" s="67">
        <f>IFERROR(INDEX(Clients!$G$2:$G$1020,MATCH($E121,Clients!$A$2:$A$1020,0)),"")</f>
        <v/>
      </c>
      <c r="U121" s="67">
        <f>IFERROR(INDEX(Clients!$I$2:$I$1020,MATCH($E121,Clients!$A$2:$A$1020,0)),"")</f>
        <v/>
      </c>
      <c r="V121" s="69">
        <f>1</f>
        <v/>
      </c>
      <c r="W121" s="69">
        <f>IF($N121="Accepté",1,0)</f>
        <v/>
      </c>
      <c r="X121" s="68">
        <f>$M121*$W121</f>
        <v/>
      </c>
      <c r="Y121" s="68">
        <f>IF($N121="En cours",0,$M121)</f>
        <v/>
      </c>
      <c r="Z121" s="69">
        <f>IF($P121="",0,1)</f>
        <v/>
      </c>
      <c r="AA121" s="70">
        <f>IF($P121="",0,$P121)</f>
        <v/>
      </c>
      <c r="AB121" s="69">
        <f>IF(AND($P121&lt;&gt;"",$P121&lt;=Paramètres!$C$14),1,0)</f>
        <v/>
      </c>
      <c r="AC121" s="67">
        <f>IF($P121="","Jamais relancé",IF($P121&lt;=3,"0-3 j",IF($P121&lt;=7,"4-7 j",IF($P121&lt;=15,"8-15 j","Plus de 15 j"))))</f>
        <v/>
      </c>
      <c r="AD121" s="67">
        <f>IF($M121&lt;=1000,"Moins de 1 k€",IF($M121&lt;=5000,"1 à 5 k€",IF($M121&lt;=15000,"5 à 15 k€","Plus de 15 k€")))</f>
        <v/>
      </c>
    </row>
    <row r="122">
      <c r="A122" s="65" t="inlineStr">
        <is>
          <t>DEV-00121</t>
        </is>
      </c>
      <c r="B122" s="66" t="n">
        <v>44838</v>
      </c>
      <c r="C122" s="65" t="inlineStr">
        <is>
          <t>2022-10</t>
        </is>
      </c>
      <c r="D122" s="65" t="inlineStr">
        <is>
          <t>2022-2023</t>
        </is>
      </c>
      <c r="E122" s="65" t="inlineStr">
        <is>
          <t>CLI-0043</t>
        </is>
      </c>
      <c r="F122" s="65" t="inlineStr">
        <is>
          <t>Particulier</t>
        </is>
      </c>
      <c r="G122" s="65" t="inlineStr">
        <is>
          <t>Toulouse</t>
        </is>
      </c>
      <c r="H122" s="65" t="inlineStr">
        <is>
          <t>Julien Fabre</t>
        </is>
      </c>
      <c r="I122" s="65" t="inlineStr">
        <is>
          <t>Dépannage</t>
        </is>
      </c>
      <c r="J122" s="65" t="inlineStr">
        <is>
          <t>DP-002</t>
        </is>
      </c>
      <c r="K122" s="65" t="inlineStr">
        <is>
          <t>Débouchage canalisation</t>
        </is>
      </c>
      <c r="L122" s="67" t="n">
        <v>1</v>
      </c>
      <c r="M122" s="68" t="n">
        <v>314.67</v>
      </c>
      <c r="N122" s="65" t="inlineStr">
        <is>
          <t>Refusé</t>
        </is>
      </c>
      <c r="O122" s="66" t="n">
        <v>44867</v>
      </c>
      <c r="P122" s="67" t="n"/>
      <c r="Q122" s="67" t="n">
        <v>0</v>
      </c>
      <c r="R122" s="67">
        <f>$I122</f>
        <v/>
      </c>
      <c r="S122" s="67">
        <f>$K122</f>
        <v/>
      </c>
      <c r="T122" s="67">
        <f>IFERROR(INDEX(Clients!$G$2:$G$1020,MATCH($E122,Clients!$A$2:$A$1020,0)),"")</f>
        <v/>
      </c>
      <c r="U122" s="67">
        <f>IFERROR(INDEX(Clients!$I$2:$I$1020,MATCH($E122,Clients!$A$2:$A$1020,0)),"")</f>
        <v/>
      </c>
      <c r="V122" s="69">
        <f>1</f>
        <v/>
      </c>
      <c r="W122" s="69">
        <f>IF($N122="Accepté",1,0)</f>
        <v/>
      </c>
      <c r="X122" s="68">
        <f>$M122*$W122</f>
        <v/>
      </c>
      <c r="Y122" s="68">
        <f>IF($N122="En cours",0,$M122)</f>
        <v/>
      </c>
      <c r="Z122" s="69">
        <f>IF($P122="",0,1)</f>
        <v/>
      </c>
      <c r="AA122" s="70">
        <f>IF($P122="",0,$P122)</f>
        <v/>
      </c>
      <c r="AB122" s="69">
        <f>IF(AND($P122&lt;&gt;"",$P122&lt;=Paramètres!$C$14),1,0)</f>
        <v/>
      </c>
      <c r="AC122" s="67">
        <f>IF($P122="","Jamais relancé",IF($P122&lt;=3,"0-3 j",IF($P122&lt;=7,"4-7 j",IF($P122&lt;=15,"8-15 j","Plus de 15 j"))))</f>
        <v/>
      </c>
      <c r="AD122" s="67">
        <f>IF($M122&lt;=1000,"Moins de 1 k€",IF($M122&lt;=5000,"1 à 5 k€",IF($M122&lt;=15000,"5 à 15 k€","Plus de 15 k€")))</f>
        <v/>
      </c>
    </row>
    <row r="123">
      <c r="A123" s="65" t="inlineStr">
        <is>
          <t>DEV-00122</t>
        </is>
      </c>
      <c r="B123" s="66" t="n">
        <v>44838</v>
      </c>
      <c r="C123" s="65" t="inlineStr">
        <is>
          <t>2022-10</t>
        </is>
      </c>
      <c r="D123" s="65" t="inlineStr">
        <is>
          <t>2022-2023</t>
        </is>
      </c>
      <c r="E123" s="65" t="inlineStr">
        <is>
          <t>CLI-0093</t>
        </is>
      </c>
      <c r="F123" s="65" t="inlineStr">
        <is>
          <t>Professionnel</t>
        </is>
      </c>
      <c r="G123" s="65" t="inlineStr">
        <is>
          <t>Bordeaux</t>
        </is>
      </c>
      <c r="H123" s="65" t="inlineStr">
        <is>
          <t>Sophie Marchand</t>
        </is>
      </c>
      <c r="I123" s="65" t="inlineStr">
        <is>
          <t>Chauffage</t>
        </is>
      </c>
      <c r="J123" s="65" t="inlineStr">
        <is>
          <t>CH-001</t>
        </is>
      </c>
      <c r="K123" s="65" t="inlineStr">
        <is>
          <t>Installation chaudière gaz condensation</t>
        </is>
      </c>
      <c r="L123" s="67" t="n">
        <v>1</v>
      </c>
      <c r="M123" s="68" t="n">
        <v>9351.440000000001</v>
      </c>
      <c r="N123" s="65" t="inlineStr">
        <is>
          <t>Sans réponse</t>
        </is>
      </c>
      <c r="O123" s="66" t="n">
        <v>44871</v>
      </c>
      <c r="P123" s="67" t="n">
        <v>10</v>
      </c>
      <c r="Q123" s="67" t="n">
        <v>1</v>
      </c>
      <c r="R123" s="67">
        <f>$I123</f>
        <v/>
      </c>
      <c r="S123" s="67">
        <f>$K123</f>
        <v/>
      </c>
      <c r="T123" s="67">
        <f>IFERROR(INDEX(Clients!$G$2:$G$1020,MATCH($E123,Clients!$A$2:$A$1020,0)),"")</f>
        <v/>
      </c>
      <c r="U123" s="67">
        <f>IFERROR(INDEX(Clients!$I$2:$I$1020,MATCH($E123,Clients!$A$2:$A$1020,0)),"")</f>
        <v/>
      </c>
      <c r="V123" s="69">
        <f>1</f>
        <v/>
      </c>
      <c r="W123" s="69">
        <f>IF($N123="Accepté",1,0)</f>
        <v/>
      </c>
      <c r="X123" s="68">
        <f>$M123*$W123</f>
        <v/>
      </c>
      <c r="Y123" s="68">
        <f>IF($N123="En cours",0,$M123)</f>
        <v/>
      </c>
      <c r="Z123" s="69">
        <f>IF($P123="",0,1)</f>
        <v/>
      </c>
      <c r="AA123" s="70">
        <f>IF($P123="",0,$P123)</f>
        <v/>
      </c>
      <c r="AB123" s="69">
        <f>IF(AND($P123&lt;&gt;"",$P123&lt;=Paramètres!$C$14),1,0)</f>
        <v/>
      </c>
      <c r="AC123" s="67">
        <f>IF($P123="","Jamais relancé",IF($P123&lt;=3,"0-3 j",IF($P123&lt;=7,"4-7 j",IF($P123&lt;=15,"8-15 j","Plus de 15 j"))))</f>
        <v/>
      </c>
      <c r="AD123" s="67">
        <f>IF($M123&lt;=1000,"Moins de 1 k€",IF($M123&lt;=5000,"1 à 5 k€",IF($M123&lt;=15000,"5 à 15 k€","Plus de 15 k€")))</f>
        <v/>
      </c>
    </row>
    <row r="124">
      <c r="A124" s="65" t="inlineStr">
        <is>
          <t>DEV-00123</t>
        </is>
      </c>
      <c r="B124" s="66" t="n">
        <v>44839</v>
      </c>
      <c r="C124" s="65" t="inlineStr">
        <is>
          <t>2022-10</t>
        </is>
      </c>
      <c r="D124" s="65" t="inlineStr">
        <is>
          <t>2022-2023</t>
        </is>
      </c>
      <c r="E124" s="65" t="inlineStr">
        <is>
          <t>CLI-0018</t>
        </is>
      </c>
      <c r="F124" s="65" t="inlineStr">
        <is>
          <t>Particulier</t>
        </is>
      </c>
      <c r="G124" s="65" t="inlineStr">
        <is>
          <t>Bordeaux</t>
        </is>
      </c>
      <c r="H124" s="65" t="inlineStr">
        <is>
          <t>Karim Belkacem</t>
        </is>
      </c>
      <c r="I124" s="65" t="inlineStr">
        <is>
          <t>Salle de bain</t>
        </is>
      </c>
      <c r="J124" s="65" t="inlineStr">
        <is>
          <t>SB-002</t>
        </is>
      </c>
      <c r="K124" s="65" t="inlineStr">
        <is>
          <t>Remplacement baignoire par douche</t>
        </is>
      </c>
      <c r="L124" s="67" t="n">
        <v>1</v>
      </c>
      <c r="M124" s="68" t="n">
        <v>3686.15</v>
      </c>
      <c r="N124" s="65" t="inlineStr">
        <is>
          <t>Accepté</t>
        </is>
      </c>
      <c r="O124" s="66" t="n">
        <v>44859</v>
      </c>
      <c r="P124" s="67" t="n">
        <v>2</v>
      </c>
      <c r="Q124" s="67" t="n">
        <v>3</v>
      </c>
      <c r="R124" s="67">
        <f>$I124</f>
        <v/>
      </c>
      <c r="S124" s="67">
        <f>$K124</f>
        <v/>
      </c>
      <c r="T124" s="67">
        <f>IFERROR(INDEX(Clients!$G$2:$G$1020,MATCH($E124,Clients!$A$2:$A$1020,0)),"")</f>
        <v/>
      </c>
      <c r="U124" s="67">
        <f>IFERROR(INDEX(Clients!$I$2:$I$1020,MATCH($E124,Clients!$A$2:$A$1020,0)),"")</f>
        <v/>
      </c>
      <c r="V124" s="69">
        <f>1</f>
        <v/>
      </c>
      <c r="W124" s="69">
        <f>IF($N124="Accepté",1,0)</f>
        <v/>
      </c>
      <c r="X124" s="68">
        <f>$M124*$W124</f>
        <v/>
      </c>
      <c r="Y124" s="68">
        <f>IF($N124="En cours",0,$M124)</f>
        <v/>
      </c>
      <c r="Z124" s="69">
        <f>IF($P124="",0,1)</f>
        <v/>
      </c>
      <c r="AA124" s="70">
        <f>IF($P124="",0,$P124)</f>
        <v/>
      </c>
      <c r="AB124" s="69">
        <f>IF(AND($P124&lt;&gt;"",$P124&lt;=Paramètres!$C$14),1,0)</f>
        <v/>
      </c>
      <c r="AC124" s="67">
        <f>IF($P124="","Jamais relancé",IF($P124&lt;=3,"0-3 j",IF($P124&lt;=7,"4-7 j",IF($P124&lt;=15,"8-15 j","Plus de 15 j"))))</f>
        <v/>
      </c>
      <c r="AD124" s="67">
        <f>IF($M124&lt;=1000,"Moins de 1 k€",IF($M124&lt;=5000,"1 à 5 k€",IF($M124&lt;=15000,"5 à 15 k€","Plus de 15 k€")))</f>
        <v/>
      </c>
    </row>
    <row r="125">
      <c r="A125" s="65" t="inlineStr">
        <is>
          <t>DEV-00124</t>
        </is>
      </c>
      <c r="B125" s="66" t="n">
        <v>44840</v>
      </c>
      <c r="C125" s="65" t="inlineStr">
        <is>
          <t>2022-10</t>
        </is>
      </c>
      <c r="D125" s="65" t="inlineStr">
        <is>
          <t>2022-2023</t>
        </is>
      </c>
      <c r="E125" s="65" t="inlineStr">
        <is>
          <t>CLI-0204</t>
        </is>
      </c>
      <c r="F125" s="65" t="inlineStr">
        <is>
          <t>Particulier</t>
        </is>
      </c>
      <c r="G125" s="65" t="inlineStr">
        <is>
          <t>Toulouse</t>
        </is>
      </c>
      <c r="H125" s="65" t="inlineStr">
        <is>
          <t>Julien Fabre</t>
        </is>
      </c>
      <c r="I125" s="65" t="inlineStr">
        <is>
          <t>Chauffage</t>
        </is>
      </c>
      <c r="J125" s="65" t="inlineStr">
        <is>
          <t>CH-003</t>
        </is>
      </c>
      <c r="K125" s="65" t="inlineStr">
        <is>
          <t>Installation pompe à chaleur air/eau</t>
        </is>
      </c>
      <c r="L125" s="67" t="n">
        <v>1</v>
      </c>
      <c r="M125" s="68" t="n">
        <v>13226.44</v>
      </c>
      <c r="N125" s="65" t="inlineStr">
        <is>
          <t>Sans réponse</t>
        </is>
      </c>
      <c r="O125" s="66" t="n">
        <v>44869</v>
      </c>
      <c r="P125" s="67" t="n">
        <v>1</v>
      </c>
      <c r="Q125" s="67" t="n">
        <v>1</v>
      </c>
      <c r="R125" s="67">
        <f>$I125</f>
        <v/>
      </c>
      <c r="S125" s="67">
        <f>$K125</f>
        <v/>
      </c>
      <c r="T125" s="67">
        <f>IFERROR(INDEX(Clients!$G$2:$G$1020,MATCH($E125,Clients!$A$2:$A$1020,0)),"")</f>
        <v/>
      </c>
      <c r="U125" s="67">
        <f>IFERROR(INDEX(Clients!$I$2:$I$1020,MATCH($E125,Clients!$A$2:$A$1020,0)),"")</f>
        <v/>
      </c>
      <c r="V125" s="69">
        <f>1</f>
        <v/>
      </c>
      <c r="W125" s="69">
        <f>IF($N125="Accepté",1,0)</f>
        <v/>
      </c>
      <c r="X125" s="68">
        <f>$M125*$W125</f>
        <v/>
      </c>
      <c r="Y125" s="68">
        <f>IF($N125="En cours",0,$M125)</f>
        <v/>
      </c>
      <c r="Z125" s="69">
        <f>IF($P125="",0,1)</f>
        <v/>
      </c>
      <c r="AA125" s="70">
        <f>IF($P125="",0,$P125)</f>
        <v/>
      </c>
      <c r="AB125" s="69">
        <f>IF(AND($P125&lt;&gt;"",$P125&lt;=Paramètres!$C$14),1,0)</f>
        <v/>
      </c>
      <c r="AC125" s="67">
        <f>IF($P125="","Jamais relancé",IF($P125&lt;=3,"0-3 j",IF($P125&lt;=7,"4-7 j",IF($P125&lt;=15,"8-15 j","Plus de 15 j"))))</f>
        <v/>
      </c>
      <c r="AD125" s="67">
        <f>IF($M125&lt;=1000,"Moins de 1 k€",IF($M125&lt;=5000,"1 à 5 k€",IF($M125&lt;=15000,"5 à 15 k€","Plus de 15 k€")))</f>
        <v/>
      </c>
    </row>
    <row r="126">
      <c r="A126" s="65" t="inlineStr">
        <is>
          <t>DEV-00125</t>
        </is>
      </c>
      <c r="B126" s="66" t="n">
        <v>44841</v>
      </c>
      <c r="C126" s="65" t="inlineStr">
        <is>
          <t>2022-10</t>
        </is>
      </c>
      <c r="D126" s="65" t="inlineStr">
        <is>
          <t>2022-2023</t>
        </is>
      </c>
      <c r="E126" s="65" t="inlineStr">
        <is>
          <t>CLI-0077</t>
        </is>
      </c>
      <c r="F126" s="65" t="inlineStr">
        <is>
          <t>Particulier</t>
        </is>
      </c>
      <c r="G126" s="65" t="inlineStr">
        <is>
          <t>Bordeaux</t>
        </is>
      </c>
      <c r="H126" s="65" t="inlineStr">
        <is>
          <t>Sophie Marchand</t>
        </is>
      </c>
      <c r="I126" s="65" t="inlineStr">
        <is>
          <t>Électricité</t>
        </is>
      </c>
      <c r="J126" s="65" t="inlineStr">
        <is>
          <t>EL-004</t>
        </is>
      </c>
      <c r="K126" s="65" t="inlineStr">
        <is>
          <t>Éclairage LED locaux professionnels</t>
        </is>
      </c>
      <c r="L126" s="67" t="n">
        <v>1</v>
      </c>
      <c r="M126" s="68" t="n">
        <v>3367.36</v>
      </c>
      <c r="N126" s="65" t="inlineStr">
        <is>
          <t>Sans réponse</t>
        </is>
      </c>
      <c r="O126" s="66" t="n">
        <v>44856</v>
      </c>
      <c r="P126" s="67" t="n">
        <v>7</v>
      </c>
      <c r="Q126" s="67" t="n">
        <v>1</v>
      </c>
      <c r="R126" s="67">
        <f>$I126</f>
        <v/>
      </c>
      <c r="S126" s="67">
        <f>$K126</f>
        <v/>
      </c>
      <c r="T126" s="67">
        <f>IFERROR(INDEX(Clients!$G$2:$G$1020,MATCH($E126,Clients!$A$2:$A$1020,0)),"")</f>
        <v/>
      </c>
      <c r="U126" s="67">
        <f>IFERROR(INDEX(Clients!$I$2:$I$1020,MATCH($E126,Clients!$A$2:$A$1020,0)),"")</f>
        <v/>
      </c>
      <c r="V126" s="69">
        <f>1</f>
        <v/>
      </c>
      <c r="W126" s="69">
        <f>IF($N126="Accepté",1,0)</f>
        <v/>
      </c>
      <c r="X126" s="68">
        <f>$M126*$W126</f>
        <v/>
      </c>
      <c r="Y126" s="68">
        <f>IF($N126="En cours",0,$M126)</f>
        <v/>
      </c>
      <c r="Z126" s="69">
        <f>IF($P126="",0,1)</f>
        <v/>
      </c>
      <c r="AA126" s="70">
        <f>IF($P126="",0,$P126)</f>
        <v/>
      </c>
      <c r="AB126" s="69">
        <f>IF(AND($P126&lt;&gt;"",$P126&lt;=Paramètres!$C$14),1,0)</f>
        <v/>
      </c>
      <c r="AC126" s="67">
        <f>IF($P126="","Jamais relancé",IF($P126&lt;=3,"0-3 j",IF($P126&lt;=7,"4-7 j",IF($P126&lt;=15,"8-15 j","Plus de 15 j"))))</f>
        <v/>
      </c>
      <c r="AD126" s="67">
        <f>IF($M126&lt;=1000,"Moins de 1 k€",IF($M126&lt;=5000,"1 à 5 k€",IF($M126&lt;=15000,"5 à 15 k€","Plus de 15 k€")))</f>
        <v/>
      </c>
    </row>
    <row r="127">
      <c r="A127" s="65" t="inlineStr">
        <is>
          <t>DEV-00126</t>
        </is>
      </c>
      <c r="B127" s="66" t="n">
        <v>44841</v>
      </c>
      <c r="C127" s="65" t="inlineStr">
        <is>
          <t>2022-10</t>
        </is>
      </c>
      <c r="D127" s="65" t="inlineStr">
        <is>
          <t>2022-2023</t>
        </is>
      </c>
      <c r="E127" s="65" t="inlineStr">
        <is>
          <t>CLI-0135</t>
        </is>
      </c>
      <c r="F127" s="65" t="inlineStr">
        <is>
          <t>Professionnel</t>
        </is>
      </c>
      <c r="G127" s="65" t="inlineStr">
        <is>
          <t>Bordeaux</t>
        </is>
      </c>
      <c r="H127" s="65" t="inlineStr">
        <is>
          <t>Karim Belkacem</t>
        </is>
      </c>
      <c r="I127" s="65" t="inlineStr">
        <is>
          <t>Chauffage</t>
        </is>
      </c>
      <c r="J127" s="65" t="inlineStr">
        <is>
          <t>CH-001</t>
        </is>
      </c>
      <c r="K127" s="65" t="inlineStr">
        <is>
          <t>Installation chaudière gaz condensation</t>
        </is>
      </c>
      <c r="L127" s="67" t="n">
        <v>1</v>
      </c>
      <c r="M127" s="68" t="n">
        <v>7992.91</v>
      </c>
      <c r="N127" s="65" t="inlineStr">
        <is>
          <t>Accepté</t>
        </is>
      </c>
      <c r="O127" s="66" t="n">
        <v>44849</v>
      </c>
      <c r="P127" s="67" t="n">
        <v>1</v>
      </c>
      <c r="Q127" s="67" t="n">
        <v>2</v>
      </c>
      <c r="R127" s="67">
        <f>$I127</f>
        <v/>
      </c>
      <c r="S127" s="67">
        <f>$K127</f>
        <v/>
      </c>
      <c r="T127" s="67">
        <f>IFERROR(INDEX(Clients!$G$2:$G$1020,MATCH($E127,Clients!$A$2:$A$1020,0)),"")</f>
        <v/>
      </c>
      <c r="U127" s="67">
        <f>IFERROR(INDEX(Clients!$I$2:$I$1020,MATCH($E127,Clients!$A$2:$A$1020,0)),"")</f>
        <v/>
      </c>
      <c r="V127" s="69">
        <f>1</f>
        <v/>
      </c>
      <c r="W127" s="69">
        <f>IF($N127="Accepté",1,0)</f>
        <v/>
      </c>
      <c r="X127" s="68">
        <f>$M127*$W127</f>
        <v/>
      </c>
      <c r="Y127" s="68">
        <f>IF($N127="En cours",0,$M127)</f>
        <v/>
      </c>
      <c r="Z127" s="69">
        <f>IF($P127="",0,1)</f>
        <v/>
      </c>
      <c r="AA127" s="70">
        <f>IF($P127="",0,$P127)</f>
        <v/>
      </c>
      <c r="AB127" s="69">
        <f>IF(AND($P127&lt;&gt;"",$P127&lt;=Paramètres!$C$14),1,0)</f>
        <v/>
      </c>
      <c r="AC127" s="67">
        <f>IF($P127="","Jamais relancé",IF($P127&lt;=3,"0-3 j",IF($P127&lt;=7,"4-7 j",IF($P127&lt;=15,"8-15 j","Plus de 15 j"))))</f>
        <v/>
      </c>
      <c r="AD127" s="67">
        <f>IF($M127&lt;=1000,"Moins de 1 k€",IF($M127&lt;=5000,"1 à 5 k€",IF($M127&lt;=15000,"5 à 15 k€","Plus de 15 k€")))</f>
        <v/>
      </c>
    </row>
    <row r="128">
      <c r="A128" s="65" t="inlineStr">
        <is>
          <t>DEV-00127</t>
        </is>
      </c>
      <c r="B128" s="66" t="n">
        <v>44844</v>
      </c>
      <c r="C128" s="65" t="inlineStr">
        <is>
          <t>2022-10</t>
        </is>
      </c>
      <c r="D128" s="65" t="inlineStr">
        <is>
          <t>2022-2023</t>
        </is>
      </c>
      <c r="E128" s="65" t="inlineStr">
        <is>
          <t>CLI-0063</t>
        </is>
      </c>
      <c r="F128" s="65" t="inlineStr">
        <is>
          <t>Particulier</t>
        </is>
      </c>
      <c r="G128" s="65" t="inlineStr">
        <is>
          <t>Bordeaux</t>
        </is>
      </c>
      <c r="H128" s="65" t="inlineStr">
        <is>
          <t>Karim Belkacem</t>
        </is>
      </c>
      <c r="I128" s="65" t="inlineStr">
        <is>
          <t>Dépannage</t>
        </is>
      </c>
      <c r="J128" s="65" t="inlineStr">
        <is>
          <t>DP-001</t>
        </is>
      </c>
      <c r="K128" s="65" t="inlineStr">
        <is>
          <t>Dépannage plomberie urgence</t>
        </is>
      </c>
      <c r="L128" s="67" t="n">
        <v>1</v>
      </c>
      <c r="M128" s="68" t="n">
        <v>255.22</v>
      </c>
      <c r="N128" s="65" t="inlineStr">
        <is>
          <t>Accepté</t>
        </is>
      </c>
      <c r="O128" s="66" t="n">
        <v>44852</v>
      </c>
      <c r="P128" s="67" t="n">
        <v>9</v>
      </c>
      <c r="Q128" s="67" t="n">
        <v>0</v>
      </c>
      <c r="R128" s="67">
        <f>$I128</f>
        <v/>
      </c>
      <c r="S128" s="67">
        <f>$K128</f>
        <v/>
      </c>
      <c r="T128" s="67">
        <f>IFERROR(INDEX(Clients!$G$2:$G$1020,MATCH($E128,Clients!$A$2:$A$1020,0)),"")</f>
        <v/>
      </c>
      <c r="U128" s="67">
        <f>IFERROR(INDEX(Clients!$I$2:$I$1020,MATCH($E128,Clients!$A$2:$A$1020,0)),"")</f>
        <v/>
      </c>
      <c r="V128" s="69">
        <f>1</f>
        <v/>
      </c>
      <c r="W128" s="69">
        <f>IF($N128="Accepté",1,0)</f>
        <v/>
      </c>
      <c r="X128" s="68">
        <f>$M128*$W128</f>
        <v/>
      </c>
      <c r="Y128" s="68">
        <f>IF($N128="En cours",0,$M128)</f>
        <v/>
      </c>
      <c r="Z128" s="69">
        <f>IF($P128="",0,1)</f>
        <v/>
      </c>
      <c r="AA128" s="70">
        <f>IF($P128="",0,$P128)</f>
        <v/>
      </c>
      <c r="AB128" s="69">
        <f>IF(AND($P128&lt;&gt;"",$P128&lt;=Paramètres!$C$14),1,0)</f>
        <v/>
      </c>
      <c r="AC128" s="67">
        <f>IF($P128="","Jamais relancé",IF($P128&lt;=3,"0-3 j",IF($P128&lt;=7,"4-7 j",IF($P128&lt;=15,"8-15 j","Plus de 15 j"))))</f>
        <v/>
      </c>
      <c r="AD128" s="67">
        <f>IF($M128&lt;=1000,"Moins de 1 k€",IF($M128&lt;=5000,"1 à 5 k€",IF($M128&lt;=15000,"5 à 15 k€","Plus de 15 k€")))</f>
        <v/>
      </c>
    </row>
    <row r="129">
      <c r="A129" s="65" t="inlineStr">
        <is>
          <t>DEV-00128</t>
        </is>
      </c>
      <c r="B129" s="66" t="n">
        <v>44844</v>
      </c>
      <c r="C129" s="65" t="inlineStr">
        <is>
          <t>2022-10</t>
        </is>
      </c>
      <c r="D129" s="65" t="inlineStr">
        <is>
          <t>2022-2023</t>
        </is>
      </c>
      <c r="E129" s="65" t="inlineStr">
        <is>
          <t>CLI-0001</t>
        </is>
      </c>
      <c r="F129" s="65" t="inlineStr">
        <is>
          <t>Professionnel</t>
        </is>
      </c>
      <c r="G129" s="65" t="inlineStr">
        <is>
          <t>Bordeaux</t>
        </is>
      </c>
      <c r="H129" s="65" t="inlineStr">
        <is>
          <t>Sophie Marchand</t>
        </is>
      </c>
      <c r="I129" s="65" t="inlineStr">
        <is>
          <t>Électricité</t>
        </is>
      </c>
      <c r="J129" s="65" t="inlineStr">
        <is>
          <t>EL-002</t>
        </is>
      </c>
      <c r="K129" s="65" t="inlineStr">
        <is>
          <t>Installation borne de recharge VE</t>
        </is>
      </c>
      <c r="L129" s="67" t="n">
        <v>1</v>
      </c>
      <c r="M129" s="68" t="n">
        <v>2143.5</v>
      </c>
      <c r="N129" s="65" t="inlineStr">
        <is>
          <t>Sans réponse</t>
        </is>
      </c>
      <c r="O129" s="66" t="n">
        <v>44872</v>
      </c>
      <c r="P129" s="67" t="n">
        <v>5</v>
      </c>
      <c r="Q129" s="67" t="n">
        <v>2</v>
      </c>
      <c r="R129" s="67">
        <f>$I129</f>
        <v/>
      </c>
      <c r="S129" s="67">
        <f>$K129</f>
        <v/>
      </c>
      <c r="T129" s="67">
        <f>IFERROR(INDEX(Clients!$G$2:$G$1020,MATCH($E129,Clients!$A$2:$A$1020,0)),"")</f>
        <v/>
      </c>
      <c r="U129" s="67">
        <f>IFERROR(INDEX(Clients!$I$2:$I$1020,MATCH($E129,Clients!$A$2:$A$1020,0)),"")</f>
        <v/>
      </c>
      <c r="V129" s="69">
        <f>1</f>
        <v/>
      </c>
      <c r="W129" s="69">
        <f>IF($N129="Accepté",1,0)</f>
        <v/>
      </c>
      <c r="X129" s="68">
        <f>$M129*$W129</f>
        <v/>
      </c>
      <c r="Y129" s="68">
        <f>IF($N129="En cours",0,$M129)</f>
        <v/>
      </c>
      <c r="Z129" s="69">
        <f>IF($P129="",0,1)</f>
        <v/>
      </c>
      <c r="AA129" s="70">
        <f>IF($P129="",0,$P129)</f>
        <v/>
      </c>
      <c r="AB129" s="69">
        <f>IF(AND($P129&lt;&gt;"",$P129&lt;=Paramètres!$C$14),1,0)</f>
        <v/>
      </c>
      <c r="AC129" s="67">
        <f>IF($P129="","Jamais relancé",IF($P129&lt;=3,"0-3 j",IF($P129&lt;=7,"4-7 j",IF($P129&lt;=15,"8-15 j","Plus de 15 j"))))</f>
        <v/>
      </c>
      <c r="AD129" s="67">
        <f>IF($M129&lt;=1000,"Moins de 1 k€",IF($M129&lt;=5000,"1 à 5 k€",IF($M129&lt;=15000,"5 à 15 k€","Plus de 15 k€")))</f>
        <v/>
      </c>
    </row>
    <row r="130">
      <c r="A130" s="65" t="inlineStr">
        <is>
          <t>DEV-00129</t>
        </is>
      </c>
      <c r="B130" s="66" t="n">
        <v>44844</v>
      </c>
      <c r="C130" s="65" t="inlineStr">
        <is>
          <t>2022-10</t>
        </is>
      </c>
      <c r="D130" s="65" t="inlineStr">
        <is>
          <t>2022-2023</t>
        </is>
      </c>
      <c r="E130" s="65" t="inlineStr">
        <is>
          <t>CLI-0121</t>
        </is>
      </c>
      <c r="F130" s="65" t="inlineStr">
        <is>
          <t>Syndic</t>
        </is>
      </c>
      <c r="G130" s="65" t="inlineStr">
        <is>
          <t>Toulouse</t>
        </is>
      </c>
      <c r="H130" s="65" t="inlineStr">
        <is>
          <t>Julien Fabre</t>
        </is>
      </c>
      <c r="I130" s="65" t="inlineStr">
        <is>
          <t>Électricité</t>
        </is>
      </c>
      <c r="J130" s="65" t="inlineStr">
        <is>
          <t>EL-004</t>
        </is>
      </c>
      <c r="K130" s="65" t="inlineStr">
        <is>
          <t>Éclairage LED locaux professionnels</t>
        </is>
      </c>
      <c r="L130" s="67" t="n">
        <v>2</v>
      </c>
      <c r="M130" s="68" t="n">
        <v>14151.1</v>
      </c>
      <c r="N130" s="65" t="inlineStr">
        <is>
          <t>Refusé</t>
        </is>
      </c>
      <c r="O130" s="66" t="n">
        <v>44869</v>
      </c>
      <c r="P130" s="67" t="n">
        <v>6</v>
      </c>
      <c r="Q130" s="67" t="n">
        <v>2</v>
      </c>
      <c r="R130" s="67">
        <f>$I130</f>
        <v/>
      </c>
      <c r="S130" s="67">
        <f>$K130</f>
        <v/>
      </c>
      <c r="T130" s="67">
        <f>IFERROR(INDEX(Clients!$G$2:$G$1020,MATCH($E130,Clients!$A$2:$A$1020,0)),"")</f>
        <v/>
      </c>
      <c r="U130" s="67">
        <f>IFERROR(INDEX(Clients!$I$2:$I$1020,MATCH($E130,Clients!$A$2:$A$1020,0)),"")</f>
        <v/>
      </c>
      <c r="V130" s="69">
        <f>1</f>
        <v/>
      </c>
      <c r="W130" s="69">
        <f>IF($N130="Accepté",1,0)</f>
        <v/>
      </c>
      <c r="X130" s="68">
        <f>$M130*$W130</f>
        <v/>
      </c>
      <c r="Y130" s="68">
        <f>IF($N130="En cours",0,$M130)</f>
        <v/>
      </c>
      <c r="Z130" s="69">
        <f>IF($P130="",0,1)</f>
        <v/>
      </c>
      <c r="AA130" s="70">
        <f>IF($P130="",0,$P130)</f>
        <v/>
      </c>
      <c r="AB130" s="69">
        <f>IF(AND($P130&lt;&gt;"",$P130&lt;=Paramètres!$C$14),1,0)</f>
        <v/>
      </c>
      <c r="AC130" s="67">
        <f>IF($P130="","Jamais relancé",IF($P130&lt;=3,"0-3 j",IF($P130&lt;=7,"4-7 j",IF($P130&lt;=15,"8-15 j","Plus de 15 j"))))</f>
        <v/>
      </c>
      <c r="AD130" s="67">
        <f>IF($M130&lt;=1000,"Moins de 1 k€",IF($M130&lt;=5000,"1 à 5 k€",IF($M130&lt;=15000,"5 à 15 k€","Plus de 15 k€")))</f>
        <v/>
      </c>
    </row>
    <row r="131">
      <c r="A131" s="65" t="inlineStr">
        <is>
          <t>DEV-00130</t>
        </is>
      </c>
      <c r="B131" s="66" t="n">
        <v>44846</v>
      </c>
      <c r="C131" s="65" t="inlineStr">
        <is>
          <t>2022-10</t>
        </is>
      </c>
      <c r="D131" s="65" t="inlineStr">
        <is>
          <t>2022-2023</t>
        </is>
      </c>
      <c r="E131" s="65" t="inlineStr">
        <is>
          <t>CLI-0096</t>
        </is>
      </c>
      <c r="F131" s="65" t="inlineStr">
        <is>
          <t>Particulier</t>
        </is>
      </c>
      <c r="G131" s="65" t="inlineStr">
        <is>
          <t>Bordeaux</t>
        </is>
      </c>
      <c r="H131" s="65" t="inlineStr">
        <is>
          <t>Karim Belkacem</t>
        </is>
      </c>
      <c r="I131" s="65" t="inlineStr">
        <is>
          <t>Chauffage</t>
        </is>
      </c>
      <c r="J131" s="65" t="inlineStr">
        <is>
          <t>CH-003</t>
        </is>
      </c>
      <c r="K131" s="65" t="inlineStr">
        <is>
          <t>Installation pompe à chaleur air/eau</t>
        </is>
      </c>
      <c r="L131" s="67" t="n">
        <v>1</v>
      </c>
      <c r="M131" s="68" t="n">
        <v>13023.14</v>
      </c>
      <c r="N131" s="65" t="inlineStr">
        <is>
          <t>Sans réponse</t>
        </is>
      </c>
      <c r="O131" s="66" t="n">
        <v>44863</v>
      </c>
      <c r="P131" s="67" t="n">
        <v>1</v>
      </c>
      <c r="Q131" s="67" t="n">
        <v>2</v>
      </c>
      <c r="R131" s="67">
        <f>$I131</f>
        <v/>
      </c>
      <c r="S131" s="67">
        <f>$K131</f>
        <v/>
      </c>
      <c r="T131" s="67">
        <f>IFERROR(INDEX(Clients!$G$2:$G$1020,MATCH($E131,Clients!$A$2:$A$1020,0)),"")</f>
        <v/>
      </c>
      <c r="U131" s="67">
        <f>IFERROR(INDEX(Clients!$I$2:$I$1020,MATCH($E131,Clients!$A$2:$A$1020,0)),"")</f>
        <v/>
      </c>
      <c r="V131" s="69">
        <f>1</f>
        <v/>
      </c>
      <c r="W131" s="69">
        <f>IF($N131="Accepté",1,0)</f>
        <v/>
      </c>
      <c r="X131" s="68">
        <f>$M131*$W131</f>
        <v/>
      </c>
      <c r="Y131" s="68">
        <f>IF($N131="En cours",0,$M131)</f>
        <v/>
      </c>
      <c r="Z131" s="69">
        <f>IF($P131="",0,1)</f>
        <v/>
      </c>
      <c r="AA131" s="70">
        <f>IF($P131="",0,$P131)</f>
        <v/>
      </c>
      <c r="AB131" s="69">
        <f>IF(AND($P131&lt;&gt;"",$P131&lt;=Paramètres!$C$14),1,0)</f>
        <v/>
      </c>
      <c r="AC131" s="67">
        <f>IF($P131="","Jamais relancé",IF($P131&lt;=3,"0-3 j",IF($P131&lt;=7,"4-7 j",IF($P131&lt;=15,"8-15 j","Plus de 15 j"))))</f>
        <v/>
      </c>
      <c r="AD131" s="67">
        <f>IF($M131&lt;=1000,"Moins de 1 k€",IF($M131&lt;=5000,"1 à 5 k€",IF($M131&lt;=15000,"5 à 15 k€","Plus de 15 k€")))</f>
        <v/>
      </c>
    </row>
    <row r="132">
      <c r="A132" s="65" t="inlineStr">
        <is>
          <t>DEV-00131</t>
        </is>
      </c>
      <c r="B132" s="66" t="n">
        <v>44847</v>
      </c>
      <c r="C132" s="65" t="inlineStr">
        <is>
          <t>2022-10</t>
        </is>
      </c>
      <c r="D132" s="65" t="inlineStr">
        <is>
          <t>2022-2023</t>
        </is>
      </c>
      <c r="E132" s="65" t="inlineStr">
        <is>
          <t>CLI-0119</t>
        </is>
      </c>
      <c r="F132" s="65" t="inlineStr">
        <is>
          <t>Particulier</t>
        </is>
      </c>
      <c r="G132" s="65" t="inlineStr">
        <is>
          <t>Bordeaux</t>
        </is>
      </c>
      <c r="H132" s="65" t="inlineStr">
        <is>
          <t>Karim Belkacem</t>
        </is>
      </c>
      <c r="I132" s="65" t="inlineStr">
        <is>
          <t>Chauffage</t>
        </is>
      </c>
      <c r="J132" s="65" t="inlineStr">
        <is>
          <t>CH-005</t>
        </is>
      </c>
      <c r="K132" s="65" t="inlineStr">
        <is>
          <t>Désembouage circuit chauffage</t>
        </is>
      </c>
      <c r="L132" s="67" t="n">
        <v>1</v>
      </c>
      <c r="M132" s="68" t="n">
        <v>788.33</v>
      </c>
      <c r="N132" s="65" t="inlineStr">
        <is>
          <t>Sans réponse</t>
        </is>
      </c>
      <c r="O132" s="66" t="n">
        <v>44863</v>
      </c>
      <c r="P132" s="67" t="n">
        <v>1</v>
      </c>
      <c r="Q132" s="67" t="n">
        <v>2</v>
      </c>
      <c r="R132" s="67">
        <f>$I132</f>
        <v/>
      </c>
      <c r="S132" s="67">
        <f>$K132</f>
        <v/>
      </c>
      <c r="T132" s="67">
        <f>IFERROR(INDEX(Clients!$G$2:$G$1020,MATCH($E132,Clients!$A$2:$A$1020,0)),"")</f>
        <v/>
      </c>
      <c r="U132" s="67">
        <f>IFERROR(INDEX(Clients!$I$2:$I$1020,MATCH($E132,Clients!$A$2:$A$1020,0)),"")</f>
        <v/>
      </c>
      <c r="V132" s="69">
        <f>1</f>
        <v/>
      </c>
      <c r="W132" s="69">
        <f>IF($N132="Accepté",1,0)</f>
        <v/>
      </c>
      <c r="X132" s="68">
        <f>$M132*$W132</f>
        <v/>
      </c>
      <c r="Y132" s="68">
        <f>IF($N132="En cours",0,$M132)</f>
        <v/>
      </c>
      <c r="Z132" s="69">
        <f>IF($P132="",0,1)</f>
        <v/>
      </c>
      <c r="AA132" s="70">
        <f>IF($P132="",0,$P132)</f>
        <v/>
      </c>
      <c r="AB132" s="69">
        <f>IF(AND($P132&lt;&gt;"",$P132&lt;=Paramètres!$C$14),1,0)</f>
        <v/>
      </c>
      <c r="AC132" s="67">
        <f>IF($P132="","Jamais relancé",IF($P132&lt;=3,"0-3 j",IF($P132&lt;=7,"4-7 j",IF($P132&lt;=15,"8-15 j","Plus de 15 j"))))</f>
        <v/>
      </c>
      <c r="AD132" s="67">
        <f>IF($M132&lt;=1000,"Moins de 1 k€",IF($M132&lt;=5000,"1 à 5 k€",IF($M132&lt;=15000,"5 à 15 k€","Plus de 15 k€")))</f>
        <v/>
      </c>
    </row>
    <row r="133">
      <c r="A133" s="65" t="inlineStr">
        <is>
          <t>DEV-00132</t>
        </is>
      </c>
      <c r="B133" s="66" t="n">
        <v>44847</v>
      </c>
      <c r="C133" s="65" t="inlineStr">
        <is>
          <t>2022-10</t>
        </is>
      </c>
      <c r="D133" s="65" t="inlineStr">
        <is>
          <t>2022-2023</t>
        </is>
      </c>
      <c r="E133" s="65" t="inlineStr">
        <is>
          <t>CLI-0036</t>
        </is>
      </c>
      <c r="F133" s="65" t="inlineStr">
        <is>
          <t>Particulier</t>
        </is>
      </c>
      <c r="G133" s="65" t="inlineStr">
        <is>
          <t>Toulouse</t>
        </is>
      </c>
      <c r="H133" s="65" t="inlineStr">
        <is>
          <t>Julien Fabre</t>
        </is>
      </c>
      <c r="I133" s="65" t="inlineStr">
        <is>
          <t>Dépannage</t>
        </is>
      </c>
      <c r="J133" s="65" t="inlineStr">
        <is>
          <t>DP-003</t>
        </is>
      </c>
      <c r="K133" s="65" t="inlineStr">
        <is>
          <t>Dépannage électrique urgence</t>
        </is>
      </c>
      <c r="L133" s="67" t="n">
        <v>1</v>
      </c>
      <c r="M133" s="68" t="n">
        <v>320.63</v>
      </c>
      <c r="N133" s="65" t="inlineStr">
        <is>
          <t>Accepté</t>
        </is>
      </c>
      <c r="O133" s="66" t="n">
        <v>44867</v>
      </c>
      <c r="P133" s="67" t="n">
        <v>3</v>
      </c>
      <c r="Q133" s="67" t="n">
        <v>2</v>
      </c>
      <c r="R133" s="67">
        <f>$I133</f>
        <v/>
      </c>
      <c r="S133" s="67">
        <f>$K133</f>
        <v/>
      </c>
      <c r="T133" s="67">
        <f>IFERROR(INDEX(Clients!$G$2:$G$1020,MATCH($E133,Clients!$A$2:$A$1020,0)),"")</f>
        <v/>
      </c>
      <c r="U133" s="67">
        <f>IFERROR(INDEX(Clients!$I$2:$I$1020,MATCH($E133,Clients!$A$2:$A$1020,0)),"")</f>
        <v/>
      </c>
      <c r="V133" s="69">
        <f>1</f>
        <v/>
      </c>
      <c r="W133" s="69">
        <f>IF($N133="Accepté",1,0)</f>
        <v/>
      </c>
      <c r="X133" s="68">
        <f>$M133*$W133</f>
        <v/>
      </c>
      <c r="Y133" s="68">
        <f>IF($N133="En cours",0,$M133)</f>
        <v/>
      </c>
      <c r="Z133" s="69">
        <f>IF($P133="",0,1)</f>
        <v/>
      </c>
      <c r="AA133" s="70">
        <f>IF($P133="",0,$P133)</f>
        <v/>
      </c>
      <c r="AB133" s="69">
        <f>IF(AND($P133&lt;&gt;"",$P133&lt;=Paramètres!$C$14),1,0)</f>
        <v/>
      </c>
      <c r="AC133" s="67">
        <f>IF($P133="","Jamais relancé",IF($P133&lt;=3,"0-3 j",IF($P133&lt;=7,"4-7 j",IF($P133&lt;=15,"8-15 j","Plus de 15 j"))))</f>
        <v/>
      </c>
      <c r="AD133" s="67">
        <f>IF($M133&lt;=1000,"Moins de 1 k€",IF($M133&lt;=5000,"1 à 5 k€",IF($M133&lt;=15000,"5 à 15 k€","Plus de 15 k€")))</f>
        <v/>
      </c>
    </row>
    <row r="134">
      <c r="A134" s="65" t="inlineStr">
        <is>
          <t>DEV-00133</t>
        </is>
      </c>
      <c r="B134" s="66" t="n">
        <v>44848</v>
      </c>
      <c r="C134" s="65" t="inlineStr">
        <is>
          <t>2022-10</t>
        </is>
      </c>
      <c r="D134" s="65" t="inlineStr">
        <is>
          <t>2022-2023</t>
        </is>
      </c>
      <c r="E134" s="65" t="inlineStr">
        <is>
          <t>CLI-0206</t>
        </is>
      </c>
      <c r="F134" s="65" t="inlineStr">
        <is>
          <t>Syndic</t>
        </is>
      </c>
      <c r="G134" s="65" t="inlineStr">
        <is>
          <t>Toulouse</t>
        </is>
      </c>
      <c r="H134" s="65" t="inlineStr">
        <is>
          <t>Julien Fabre</t>
        </is>
      </c>
      <c r="I134" s="65" t="inlineStr">
        <is>
          <t>Électricité</t>
        </is>
      </c>
      <c r="J134" s="65" t="inlineStr">
        <is>
          <t>EL-004</t>
        </is>
      </c>
      <c r="K134" s="65" t="inlineStr">
        <is>
          <t>Éclairage LED locaux professionnels</t>
        </is>
      </c>
      <c r="L134" s="67" t="n">
        <v>2</v>
      </c>
      <c r="M134" s="68" t="n">
        <v>14530.66</v>
      </c>
      <c r="N134" s="65" t="inlineStr">
        <is>
          <t>Sans réponse</t>
        </is>
      </c>
      <c r="O134" s="66" t="n">
        <v>44852</v>
      </c>
      <c r="P134" s="67" t="n">
        <v>13</v>
      </c>
      <c r="Q134" s="67" t="n">
        <v>0</v>
      </c>
      <c r="R134" s="67">
        <f>$I134</f>
        <v/>
      </c>
      <c r="S134" s="67">
        <f>$K134</f>
        <v/>
      </c>
      <c r="T134" s="67">
        <f>IFERROR(INDEX(Clients!$G$2:$G$1020,MATCH($E134,Clients!$A$2:$A$1020,0)),"")</f>
        <v/>
      </c>
      <c r="U134" s="67">
        <f>IFERROR(INDEX(Clients!$I$2:$I$1020,MATCH($E134,Clients!$A$2:$A$1020,0)),"")</f>
        <v/>
      </c>
      <c r="V134" s="69">
        <f>1</f>
        <v/>
      </c>
      <c r="W134" s="69">
        <f>IF($N134="Accepté",1,0)</f>
        <v/>
      </c>
      <c r="X134" s="68">
        <f>$M134*$W134</f>
        <v/>
      </c>
      <c r="Y134" s="68">
        <f>IF($N134="En cours",0,$M134)</f>
        <v/>
      </c>
      <c r="Z134" s="69">
        <f>IF($P134="",0,1)</f>
        <v/>
      </c>
      <c r="AA134" s="70">
        <f>IF($P134="",0,$P134)</f>
        <v/>
      </c>
      <c r="AB134" s="69">
        <f>IF(AND($P134&lt;&gt;"",$P134&lt;=Paramètres!$C$14),1,0)</f>
        <v/>
      </c>
      <c r="AC134" s="67">
        <f>IF($P134="","Jamais relancé",IF($P134&lt;=3,"0-3 j",IF($P134&lt;=7,"4-7 j",IF($P134&lt;=15,"8-15 j","Plus de 15 j"))))</f>
        <v/>
      </c>
      <c r="AD134" s="67">
        <f>IF($M134&lt;=1000,"Moins de 1 k€",IF($M134&lt;=5000,"1 à 5 k€",IF($M134&lt;=15000,"5 à 15 k€","Plus de 15 k€")))</f>
        <v/>
      </c>
    </row>
    <row r="135">
      <c r="A135" s="65" t="inlineStr">
        <is>
          <t>DEV-00134</t>
        </is>
      </c>
      <c r="B135" s="66" t="n">
        <v>44848</v>
      </c>
      <c r="C135" s="65" t="inlineStr">
        <is>
          <t>2022-10</t>
        </is>
      </c>
      <c r="D135" s="65" t="inlineStr">
        <is>
          <t>2022-2023</t>
        </is>
      </c>
      <c r="E135" s="65" t="inlineStr">
        <is>
          <t>CLI-0116</t>
        </is>
      </c>
      <c r="F135" s="65" t="inlineStr">
        <is>
          <t>Particulier</t>
        </is>
      </c>
      <c r="G135" s="65" t="inlineStr">
        <is>
          <t>Bordeaux</t>
        </is>
      </c>
      <c r="H135" s="65" t="inlineStr">
        <is>
          <t>Karim Belkacem</t>
        </is>
      </c>
      <c r="I135" s="65" t="inlineStr">
        <is>
          <t>Électricité</t>
        </is>
      </c>
      <c r="J135" s="65" t="inlineStr">
        <is>
          <t>EL-001</t>
        </is>
      </c>
      <c r="K135" s="65" t="inlineStr">
        <is>
          <t>Mise aux normes tableau électrique</t>
        </is>
      </c>
      <c r="L135" s="67" t="n">
        <v>2</v>
      </c>
      <c r="M135" s="68" t="n">
        <v>3868.01</v>
      </c>
      <c r="N135" s="65" t="inlineStr">
        <is>
          <t>Accepté</t>
        </is>
      </c>
      <c r="O135" s="66" t="n">
        <v>44879</v>
      </c>
      <c r="P135" s="67" t="n">
        <v>1</v>
      </c>
      <c r="Q135" s="67" t="n">
        <v>1</v>
      </c>
      <c r="R135" s="67">
        <f>$I135</f>
        <v/>
      </c>
      <c r="S135" s="67">
        <f>$K135</f>
        <v/>
      </c>
      <c r="T135" s="67">
        <f>IFERROR(INDEX(Clients!$G$2:$G$1020,MATCH($E135,Clients!$A$2:$A$1020,0)),"")</f>
        <v/>
      </c>
      <c r="U135" s="67">
        <f>IFERROR(INDEX(Clients!$I$2:$I$1020,MATCH($E135,Clients!$A$2:$A$1020,0)),"")</f>
        <v/>
      </c>
      <c r="V135" s="69">
        <f>1</f>
        <v/>
      </c>
      <c r="W135" s="69">
        <f>IF($N135="Accepté",1,0)</f>
        <v/>
      </c>
      <c r="X135" s="68">
        <f>$M135*$W135</f>
        <v/>
      </c>
      <c r="Y135" s="68">
        <f>IF($N135="En cours",0,$M135)</f>
        <v/>
      </c>
      <c r="Z135" s="69">
        <f>IF($P135="",0,1)</f>
        <v/>
      </c>
      <c r="AA135" s="70">
        <f>IF($P135="",0,$P135)</f>
        <v/>
      </c>
      <c r="AB135" s="69">
        <f>IF(AND($P135&lt;&gt;"",$P135&lt;=Paramètres!$C$14),1,0)</f>
        <v/>
      </c>
      <c r="AC135" s="67">
        <f>IF($P135="","Jamais relancé",IF($P135&lt;=3,"0-3 j",IF($P135&lt;=7,"4-7 j",IF($P135&lt;=15,"8-15 j","Plus de 15 j"))))</f>
        <v/>
      </c>
      <c r="AD135" s="67">
        <f>IF($M135&lt;=1000,"Moins de 1 k€",IF($M135&lt;=5000,"1 à 5 k€",IF($M135&lt;=15000,"5 à 15 k€","Plus de 15 k€")))</f>
        <v/>
      </c>
    </row>
    <row r="136">
      <c r="A136" s="65" t="inlineStr">
        <is>
          <t>DEV-00135</t>
        </is>
      </c>
      <c r="B136" s="66" t="n">
        <v>44848</v>
      </c>
      <c r="C136" s="65" t="inlineStr">
        <is>
          <t>2022-10</t>
        </is>
      </c>
      <c r="D136" s="65" t="inlineStr">
        <is>
          <t>2022-2023</t>
        </is>
      </c>
      <c r="E136" s="65" t="inlineStr">
        <is>
          <t>CLI-0214</t>
        </is>
      </c>
      <c r="F136" s="65" t="inlineStr">
        <is>
          <t>Particulier</t>
        </is>
      </c>
      <c r="G136" s="65" t="inlineStr">
        <is>
          <t>Toulouse</t>
        </is>
      </c>
      <c r="H136" s="65" t="inlineStr">
        <is>
          <t>Julien Fabre</t>
        </is>
      </c>
      <c r="I136" s="65" t="inlineStr">
        <is>
          <t>Chauffage</t>
        </is>
      </c>
      <c r="J136" s="65" t="inlineStr">
        <is>
          <t>CH-004</t>
        </is>
      </c>
      <c r="K136" s="65" t="inlineStr">
        <is>
          <t>Remplacement radiateurs (lot de 5)</t>
        </is>
      </c>
      <c r="L136" s="67" t="n">
        <v>1</v>
      </c>
      <c r="M136" s="68" t="n">
        <v>2616.62</v>
      </c>
      <c r="N136" s="65" t="inlineStr">
        <is>
          <t>Accepté</t>
        </is>
      </c>
      <c r="O136" s="66" t="n">
        <v>44865</v>
      </c>
      <c r="P136" s="67" t="n">
        <v>3</v>
      </c>
      <c r="Q136" s="67" t="n">
        <v>1</v>
      </c>
      <c r="R136" s="67">
        <f>$I136</f>
        <v/>
      </c>
      <c r="S136" s="67">
        <f>$K136</f>
        <v/>
      </c>
      <c r="T136" s="67">
        <f>IFERROR(INDEX(Clients!$G$2:$G$1020,MATCH($E136,Clients!$A$2:$A$1020,0)),"")</f>
        <v/>
      </c>
      <c r="U136" s="67">
        <f>IFERROR(INDEX(Clients!$I$2:$I$1020,MATCH($E136,Clients!$A$2:$A$1020,0)),"")</f>
        <v/>
      </c>
      <c r="V136" s="69">
        <f>1</f>
        <v/>
      </c>
      <c r="W136" s="69">
        <f>IF($N136="Accepté",1,0)</f>
        <v/>
      </c>
      <c r="X136" s="68">
        <f>$M136*$W136</f>
        <v/>
      </c>
      <c r="Y136" s="68">
        <f>IF($N136="En cours",0,$M136)</f>
        <v/>
      </c>
      <c r="Z136" s="69">
        <f>IF($P136="",0,1)</f>
        <v/>
      </c>
      <c r="AA136" s="70">
        <f>IF($P136="",0,$P136)</f>
        <v/>
      </c>
      <c r="AB136" s="69">
        <f>IF(AND($P136&lt;&gt;"",$P136&lt;=Paramètres!$C$14),1,0)</f>
        <v/>
      </c>
      <c r="AC136" s="67">
        <f>IF($P136="","Jamais relancé",IF($P136&lt;=3,"0-3 j",IF($P136&lt;=7,"4-7 j",IF($P136&lt;=15,"8-15 j","Plus de 15 j"))))</f>
        <v/>
      </c>
      <c r="AD136" s="67">
        <f>IF($M136&lt;=1000,"Moins de 1 k€",IF($M136&lt;=5000,"1 à 5 k€",IF($M136&lt;=15000,"5 à 15 k€","Plus de 15 k€")))</f>
        <v/>
      </c>
    </row>
    <row r="137">
      <c r="A137" s="65" t="inlineStr">
        <is>
          <t>DEV-00136</t>
        </is>
      </c>
      <c r="B137" s="66" t="n">
        <v>44848</v>
      </c>
      <c r="C137" s="65" t="inlineStr">
        <is>
          <t>2022-10</t>
        </is>
      </c>
      <c r="D137" s="65" t="inlineStr">
        <is>
          <t>2022-2023</t>
        </is>
      </c>
      <c r="E137" s="65" t="inlineStr">
        <is>
          <t>CLI-0055</t>
        </is>
      </c>
      <c r="F137" s="65" t="inlineStr">
        <is>
          <t>Professionnel</t>
        </is>
      </c>
      <c r="G137" s="65" t="inlineStr">
        <is>
          <t>Bordeaux</t>
        </is>
      </c>
      <c r="H137" s="65" t="inlineStr">
        <is>
          <t>Sophie Marchand</t>
        </is>
      </c>
      <c r="I137" s="65" t="inlineStr">
        <is>
          <t>Salle de bain</t>
        </is>
      </c>
      <c r="J137" s="65" t="inlineStr">
        <is>
          <t>SB-002</t>
        </is>
      </c>
      <c r="K137" s="65" t="inlineStr">
        <is>
          <t>Remplacement baignoire par douche</t>
        </is>
      </c>
      <c r="L137" s="67" t="n">
        <v>1</v>
      </c>
      <c r="M137" s="68" t="n">
        <v>5498.67</v>
      </c>
      <c r="N137" s="65" t="inlineStr">
        <is>
          <t>Refusé</t>
        </is>
      </c>
      <c r="O137" s="66" t="n">
        <v>44862</v>
      </c>
      <c r="P137" s="67" t="n">
        <v>14</v>
      </c>
      <c r="Q137" s="67" t="n">
        <v>1</v>
      </c>
      <c r="R137" s="67">
        <f>$I137</f>
        <v/>
      </c>
      <c r="S137" s="67">
        <f>$K137</f>
        <v/>
      </c>
      <c r="T137" s="67">
        <f>IFERROR(INDEX(Clients!$G$2:$G$1020,MATCH($E137,Clients!$A$2:$A$1020,0)),"")</f>
        <v/>
      </c>
      <c r="U137" s="67">
        <f>IFERROR(INDEX(Clients!$I$2:$I$1020,MATCH($E137,Clients!$A$2:$A$1020,0)),"")</f>
        <v/>
      </c>
      <c r="V137" s="69">
        <f>1</f>
        <v/>
      </c>
      <c r="W137" s="69">
        <f>IF($N137="Accepté",1,0)</f>
        <v/>
      </c>
      <c r="X137" s="68">
        <f>$M137*$W137</f>
        <v/>
      </c>
      <c r="Y137" s="68">
        <f>IF($N137="En cours",0,$M137)</f>
        <v/>
      </c>
      <c r="Z137" s="69">
        <f>IF($P137="",0,1)</f>
        <v/>
      </c>
      <c r="AA137" s="70">
        <f>IF($P137="",0,$P137)</f>
        <v/>
      </c>
      <c r="AB137" s="69">
        <f>IF(AND($P137&lt;&gt;"",$P137&lt;=Paramètres!$C$14),1,0)</f>
        <v/>
      </c>
      <c r="AC137" s="67">
        <f>IF($P137="","Jamais relancé",IF($P137&lt;=3,"0-3 j",IF($P137&lt;=7,"4-7 j",IF($P137&lt;=15,"8-15 j","Plus de 15 j"))))</f>
        <v/>
      </c>
      <c r="AD137" s="67">
        <f>IF($M137&lt;=1000,"Moins de 1 k€",IF($M137&lt;=5000,"1 à 5 k€",IF($M137&lt;=15000,"5 à 15 k€","Plus de 15 k€")))</f>
        <v/>
      </c>
    </row>
    <row r="138">
      <c r="A138" s="65" t="inlineStr">
        <is>
          <t>DEV-00137</t>
        </is>
      </c>
      <c r="B138" s="66" t="n">
        <v>44851</v>
      </c>
      <c r="C138" s="65" t="inlineStr">
        <is>
          <t>2022-10</t>
        </is>
      </c>
      <c r="D138" s="65" t="inlineStr">
        <is>
          <t>2022-2023</t>
        </is>
      </c>
      <c r="E138" s="65" t="inlineStr">
        <is>
          <t>CLI-0186</t>
        </is>
      </c>
      <c r="F138" s="65" t="inlineStr">
        <is>
          <t>Particulier</t>
        </is>
      </c>
      <c r="G138" s="65" t="inlineStr">
        <is>
          <t>Bordeaux</t>
        </is>
      </c>
      <c r="H138" s="65" t="inlineStr">
        <is>
          <t>Karim Belkacem</t>
        </is>
      </c>
      <c r="I138" s="65" t="inlineStr">
        <is>
          <t>Dépannage</t>
        </is>
      </c>
      <c r="J138" s="65" t="inlineStr">
        <is>
          <t>DP-003</t>
        </is>
      </c>
      <c r="K138" s="65" t="inlineStr">
        <is>
          <t>Dépannage électrique urgence</t>
        </is>
      </c>
      <c r="L138" s="67" t="n">
        <v>2</v>
      </c>
      <c r="M138" s="68" t="n">
        <v>662.75</v>
      </c>
      <c r="N138" s="65" t="inlineStr">
        <is>
          <t>Refusé</t>
        </is>
      </c>
      <c r="O138" s="66" t="n">
        <v>44872</v>
      </c>
      <c r="P138" s="67" t="n">
        <v>2</v>
      </c>
      <c r="Q138" s="67" t="n">
        <v>1</v>
      </c>
      <c r="R138" s="67">
        <f>$I138</f>
        <v/>
      </c>
      <c r="S138" s="67">
        <f>$K138</f>
        <v/>
      </c>
      <c r="T138" s="67">
        <f>IFERROR(INDEX(Clients!$G$2:$G$1020,MATCH($E138,Clients!$A$2:$A$1020,0)),"")</f>
        <v/>
      </c>
      <c r="U138" s="67">
        <f>IFERROR(INDEX(Clients!$I$2:$I$1020,MATCH($E138,Clients!$A$2:$A$1020,0)),"")</f>
        <v/>
      </c>
      <c r="V138" s="69">
        <f>1</f>
        <v/>
      </c>
      <c r="W138" s="69">
        <f>IF($N138="Accepté",1,0)</f>
        <v/>
      </c>
      <c r="X138" s="68">
        <f>$M138*$W138</f>
        <v/>
      </c>
      <c r="Y138" s="68">
        <f>IF($N138="En cours",0,$M138)</f>
        <v/>
      </c>
      <c r="Z138" s="69">
        <f>IF($P138="",0,1)</f>
        <v/>
      </c>
      <c r="AA138" s="70">
        <f>IF($P138="",0,$P138)</f>
        <v/>
      </c>
      <c r="AB138" s="69">
        <f>IF(AND($P138&lt;&gt;"",$P138&lt;=Paramètres!$C$14),1,0)</f>
        <v/>
      </c>
      <c r="AC138" s="67">
        <f>IF($P138="","Jamais relancé",IF($P138&lt;=3,"0-3 j",IF($P138&lt;=7,"4-7 j",IF($P138&lt;=15,"8-15 j","Plus de 15 j"))))</f>
        <v/>
      </c>
      <c r="AD138" s="67">
        <f>IF($M138&lt;=1000,"Moins de 1 k€",IF($M138&lt;=5000,"1 à 5 k€",IF($M138&lt;=15000,"5 à 15 k€","Plus de 15 k€")))</f>
        <v/>
      </c>
    </row>
    <row r="139">
      <c r="A139" s="65" t="inlineStr">
        <is>
          <t>DEV-00138</t>
        </is>
      </c>
      <c r="B139" s="66" t="n">
        <v>44851</v>
      </c>
      <c r="C139" s="65" t="inlineStr">
        <is>
          <t>2022-10</t>
        </is>
      </c>
      <c r="D139" s="65" t="inlineStr">
        <is>
          <t>2022-2023</t>
        </is>
      </c>
      <c r="E139" s="65" t="inlineStr">
        <is>
          <t>CLI-0178</t>
        </is>
      </c>
      <c r="F139" s="65" t="inlineStr">
        <is>
          <t>Particulier</t>
        </is>
      </c>
      <c r="G139" s="65" t="inlineStr">
        <is>
          <t>Toulouse</t>
        </is>
      </c>
      <c r="H139" s="65" t="inlineStr">
        <is>
          <t>Julien Fabre</t>
        </is>
      </c>
      <c r="I139" s="65" t="inlineStr">
        <is>
          <t>Chauffage</t>
        </is>
      </c>
      <c r="J139" s="65" t="inlineStr">
        <is>
          <t>CH-003</t>
        </is>
      </c>
      <c r="K139" s="65" t="inlineStr">
        <is>
          <t>Installation pompe à chaleur air/eau</t>
        </is>
      </c>
      <c r="L139" s="67" t="n">
        <v>1</v>
      </c>
      <c r="M139" s="68" t="n">
        <v>11907.22</v>
      </c>
      <c r="N139" s="65" t="inlineStr">
        <is>
          <t>Sans réponse</t>
        </is>
      </c>
      <c r="O139" s="66" t="n">
        <v>44854</v>
      </c>
      <c r="P139" s="67" t="n">
        <v>1</v>
      </c>
      <c r="Q139" s="67" t="n">
        <v>1</v>
      </c>
      <c r="R139" s="67">
        <f>$I139</f>
        <v/>
      </c>
      <c r="S139" s="67">
        <f>$K139</f>
        <v/>
      </c>
      <c r="T139" s="67">
        <f>IFERROR(INDEX(Clients!$G$2:$G$1020,MATCH($E139,Clients!$A$2:$A$1020,0)),"")</f>
        <v/>
      </c>
      <c r="U139" s="67">
        <f>IFERROR(INDEX(Clients!$I$2:$I$1020,MATCH($E139,Clients!$A$2:$A$1020,0)),"")</f>
        <v/>
      </c>
      <c r="V139" s="69">
        <f>1</f>
        <v/>
      </c>
      <c r="W139" s="69">
        <f>IF($N139="Accepté",1,0)</f>
        <v/>
      </c>
      <c r="X139" s="68">
        <f>$M139*$W139</f>
        <v/>
      </c>
      <c r="Y139" s="68">
        <f>IF($N139="En cours",0,$M139)</f>
        <v/>
      </c>
      <c r="Z139" s="69">
        <f>IF($P139="",0,1)</f>
        <v/>
      </c>
      <c r="AA139" s="70">
        <f>IF($P139="",0,$P139)</f>
        <v/>
      </c>
      <c r="AB139" s="69">
        <f>IF(AND($P139&lt;&gt;"",$P139&lt;=Paramètres!$C$14),1,0)</f>
        <v/>
      </c>
      <c r="AC139" s="67">
        <f>IF($P139="","Jamais relancé",IF($P139&lt;=3,"0-3 j",IF($P139&lt;=7,"4-7 j",IF($P139&lt;=15,"8-15 j","Plus de 15 j"))))</f>
        <v/>
      </c>
      <c r="AD139" s="67">
        <f>IF($M139&lt;=1000,"Moins de 1 k€",IF($M139&lt;=5000,"1 à 5 k€",IF($M139&lt;=15000,"5 à 15 k€","Plus de 15 k€")))</f>
        <v/>
      </c>
    </row>
    <row r="140">
      <c r="A140" s="65" t="inlineStr">
        <is>
          <t>DEV-00139</t>
        </is>
      </c>
      <c r="B140" s="66" t="n">
        <v>44852</v>
      </c>
      <c r="C140" s="65" t="inlineStr">
        <is>
          <t>2022-10</t>
        </is>
      </c>
      <c r="D140" s="65" t="inlineStr">
        <is>
          <t>2022-2023</t>
        </is>
      </c>
      <c r="E140" s="65" t="inlineStr">
        <is>
          <t>CLI-0150</t>
        </is>
      </c>
      <c r="F140" s="65" t="inlineStr">
        <is>
          <t>Particulier</t>
        </is>
      </c>
      <c r="G140" s="65" t="inlineStr">
        <is>
          <t>Bordeaux</t>
        </is>
      </c>
      <c r="H140" s="65" t="inlineStr">
        <is>
          <t>Karim Belkacem</t>
        </is>
      </c>
      <c r="I140" s="65" t="inlineStr">
        <is>
          <t>Salle de bain</t>
        </is>
      </c>
      <c r="J140" s="65" t="inlineStr">
        <is>
          <t>SB-003</t>
        </is>
      </c>
      <c r="K140" s="65" t="inlineStr">
        <is>
          <t>Pose meuble vasque + robinetterie</t>
        </is>
      </c>
      <c r="L140" s="67" t="n">
        <v>1</v>
      </c>
      <c r="M140" s="68" t="n">
        <v>1191.19</v>
      </c>
      <c r="N140" s="65" t="inlineStr">
        <is>
          <t>Sans réponse</t>
        </is>
      </c>
      <c r="O140" s="66" t="n">
        <v>44855</v>
      </c>
      <c r="P140" s="67" t="n">
        <v>4</v>
      </c>
      <c r="Q140" s="67" t="n">
        <v>0</v>
      </c>
      <c r="R140" s="67">
        <f>$I140</f>
        <v/>
      </c>
      <c r="S140" s="67">
        <f>$K140</f>
        <v/>
      </c>
      <c r="T140" s="67">
        <f>IFERROR(INDEX(Clients!$G$2:$G$1020,MATCH($E140,Clients!$A$2:$A$1020,0)),"")</f>
        <v/>
      </c>
      <c r="U140" s="67">
        <f>IFERROR(INDEX(Clients!$I$2:$I$1020,MATCH($E140,Clients!$A$2:$A$1020,0)),"")</f>
        <v/>
      </c>
      <c r="V140" s="69">
        <f>1</f>
        <v/>
      </c>
      <c r="W140" s="69">
        <f>IF($N140="Accepté",1,0)</f>
        <v/>
      </c>
      <c r="X140" s="68">
        <f>$M140*$W140</f>
        <v/>
      </c>
      <c r="Y140" s="68">
        <f>IF($N140="En cours",0,$M140)</f>
        <v/>
      </c>
      <c r="Z140" s="69">
        <f>IF($P140="",0,1)</f>
        <v/>
      </c>
      <c r="AA140" s="70">
        <f>IF($P140="",0,$P140)</f>
        <v/>
      </c>
      <c r="AB140" s="69">
        <f>IF(AND($P140&lt;&gt;"",$P140&lt;=Paramètres!$C$14),1,0)</f>
        <v/>
      </c>
      <c r="AC140" s="67">
        <f>IF($P140="","Jamais relancé",IF($P140&lt;=3,"0-3 j",IF($P140&lt;=7,"4-7 j",IF($P140&lt;=15,"8-15 j","Plus de 15 j"))))</f>
        <v/>
      </c>
      <c r="AD140" s="67">
        <f>IF($M140&lt;=1000,"Moins de 1 k€",IF($M140&lt;=5000,"1 à 5 k€",IF($M140&lt;=15000,"5 à 15 k€","Plus de 15 k€")))</f>
        <v/>
      </c>
    </row>
    <row r="141">
      <c r="A141" s="65" t="inlineStr">
        <is>
          <t>DEV-00140</t>
        </is>
      </c>
      <c r="B141" s="66" t="n">
        <v>44852</v>
      </c>
      <c r="C141" s="65" t="inlineStr">
        <is>
          <t>2022-10</t>
        </is>
      </c>
      <c r="D141" s="65" t="inlineStr">
        <is>
          <t>2022-2023</t>
        </is>
      </c>
      <c r="E141" s="65" t="inlineStr">
        <is>
          <t>CLI-0112</t>
        </is>
      </c>
      <c r="F141" s="65" t="inlineStr">
        <is>
          <t>Particulier</t>
        </is>
      </c>
      <c r="G141" s="65" t="inlineStr">
        <is>
          <t>Bordeaux</t>
        </is>
      </c>
      <c r="H141" s="65" t="inlineStr">
        <is>
          <t>Sophie Marchand</t>
        </is>
      </c>
      <c r="I141" s="65" t="inlineStr">
        <is>
          <t>Dépannage</t>
        </is>
      </c>
      <c r="J141" s="65" t="inlineStr">
        <is>
          <t>DP-003</t>
        </is>
      </c>
      <c r="K141" s="65" t="inlineStr">
        <is>
          <t>Dépannage électrique urgence</t>
        </is>
      </c>
      <c r="L141" s="67" t="n">
        <v>2</v>
      </c>
      <c r="M141" s="68" t="n">
        <v>609.29</v>
      </c>
      <c r="N141" s="65" t="inlineStr">
        <is>
          <t>Accepté</t>
        </is>
      </c>
      <c r="O141" s="66" t="n">
        <v>44885</v>
      </c>
      <c r="P141" s="67" t="n">
        <v>1</v>
      </c>
      <c r="Q141" s="67" t="n">
        <v>2</v>
      </c>
      <c r="R141" s="67">
        <f>$I141</f>
        <v/>
      </c>
      <c r="S141" s="67">
        <f>$K141</f>
        <v/>
      </c>
      <c r="T141" s="67">
        <f>IFERROR(INDEX(Clients!$G$2:$G$1020,MATCH($E141,Clients!$A$2:$A$1020,0)),"")</f>
        <v/>
      </c>
      <c r="U141" s="67">
        <f>IFERROR(INDEX(Clients!$I$2:$I$1020,MATCH($E141,Clients!$A$2:$A$1020,0)),"")</f>
        <v/>
      </c>
      <c r="V141" s="69">
        <f>1</f>
        <v/>
      </c>
      <c r="W141" s="69">
        <f>IF($N141="Accepté",1,0)</f>
        <v/>
      </c>
      <c r="X141" s="68">
        <f>$M141*$W141</f>
        <v/>
      </c>
      <c r="Y141" s="68">
        <f>IF($N141="En cours",0,$M141)</f>
        <v/>
      </c>
      <c r="Z141" s="69">
        <f>IF($P141="",0,1)</f>
        <v/>
      </c>
      <c r="AA141" s="70">
        <f>IF($P141="",0,$P141)</f>
        <v/>
      </c>
      <c r="AB141" s="69">
        <f>IF(AND($P141&lt;&gt;"",$P141&lt;=Paramètres!$C$14),1,0)</f>
        <v/>
      </c>
      <c r="AC141" s="67">
        <f>IF($P141="","Jamais relancé",IF($P141&lt;=3,"0-3 j",IF($P141&lt;=7,"4-7 j",IF($P141&lt;=15,"8-15 j","Plus de 15 j"))))</f>
        <v/>
      </c>
      <c r="AD141" s="67">
        <f>IF($M141&lt;=1000,"Moins de 1 k€",IF($M141&lt;=5000,"1 à 5 k€",IF($M141&lt;=15000,"5 à 15 k€","Plus de 15 k€")))</f>
        <v/>
      </c>
    </row>
    <row r="142">
      <c r="A142" s="65" t="inlineStr">
        <is>
          <t>DEV-00141</t>
        </is>
      </c>
      <c r="B142" s="66" t="n">
        <v>44852</v>
      </c>
      <c r="C142" s="65" t="inlineStr">
        <is>
          <t>2022-10</t>
        </is>
      </c>
      <c r="D142" s="65" t="inlineStr">
        <is>
          <t>2022-2023</t>
        </is>
      </c>
      <c r="E142" s="65" t="inlineStr">
        <is>
          <t>CLI-0204</t>
        </is>
      </c>
      <c r="F142" s="65" t="inlineStr">
        <is>
          <t>Particulier</t>
        </is>
      </c>
      <c r="G142" s="65" t="inlineStr">
        <is>
          <t>Toulouse</t>
        </is>
      </c>
      <c r="H142" s="65" t="inlineStr">
        <is>
          <t>Julien Fabre</t>
        </is>
      </c>
      <c r="I142" s="65" t="inlineStr">
        <is>
          <t>Dépannage</t>
        </is>
      </c>
      <c r="J142" s="65" t="inlineStr">
        <is>
          <t>DP-003</t>
        </is>
      </c>
      <c r="K142" s="65" t="inlineStr">
        <is>
          <t>Dépannage électrique urgence</t>
        </is>
      </c>
      <c r="L142" s="67" t="n">
        <v>1</v>
      </c>
      <c r="M142" s="68" t="n">
        <v>282.57</v>
      </c>
      <c r="N142" s="65" t="inlineStr">
        <is>
          <t>Accepté</t>
        </is>
      </c>
      <c r="O142" s="66" t="n">
        <v>44873</v>
      </c>
      <c r="P142" s="67" t="n">
        <v>7</v>
      </c>
      <c r="Q142" s="67" t="n">
        <v>2</v>
      </c>
      <c r="R142" s="67">
        <f>$I142</f>
        <v/>
      </c>
      <c r="S142" s="67">
        <f>$K142</f>
        <v/>
      </c>
      <c r="T142" s="67">
        <f>IFERROR(INDEX(Clients!$G$2:$G$1020,MATCH($E142,Clients!$A$2:$A$1020,0)),"")</f>
        <v/>
      </c>
      <c r="U142" s="67">
        <f>IFERROR(INDEX(Clients!$I$2:$I$1020,MATCH($E142,Clients!$A$2:$A$1020,0)),"")</f>
        <v/>
      </c>
      <c r="V142" s="69">
        <f>1</f>
        <v/>
      </c>
      <c r="W142" s="69">
        <f>IF($N142="Accepté",1,0)</f>
        <v/>
      </c>
      <c r="X142" s="68">
        <f>$M142*$W142</f>
        <v/>
      </c>
      <c r="Y142" s="68">
        <f>IF($N142="En cours",0,$M142)</f>
        <v/>
      </c>
      <c r="Z142" s="69">
        <f>IF($P142="",0,1)</f>
        <v/>
      </c>
      <c r="AA142" s="70">
        <f>IF($P142="",0,$P142)</f>
        <v/>
      </c>
      <c r="AB142" s="69">
        <f>IF(AND($P142&lt;&gt;"",$P142&lt;=Paramètres!$C$14),1,0)</f>
        <v/>
      </c>
      <c r="AC142" s="67">
        <f>IF($P142="","Jamais relancé",IF($P142&lt;=3,"0-3 j",IF($P142&lt;=7,"4-7 j",IF($P142&lt;=15,"8-15 j","Plus de 15 j"))))</f>
        <v/>
      </c>
      <c r="AD142" s="67">
        <f>IF($M142&lt;=1000,"Moins de 1 k€",IF($M142&lt;=5000,"1 à 5 k€",IF($M142&lt;=15000,"5 à 15 k€","Plus de 15 k€")))</f>
        <v/>
      </c>
    </row>
    <row r="143">
      <c r="A143" s="65" t="inlineStr">
        <is>
          <t>DEV-00142</t>
        </is>
      </c>
      <c r="B143" s="66" t="n">
        <v>44854</v>
      </c>
      <c r="C143" s="65" t="inlineStr">
        <is>
          <t>2022-10</t>
        </is>
      </c>
      <c r="D143" s="65" t="inlineStr">
        <is>
          <t>2022-2023</t>
        </is>
      </c>
      <c r="E143" s="65" t="inlineStr">
        <is>
          <t>CLI-0021</t>
        </is>
      </c>
      <c r="F143" s="65" t="inlineStr">
        <is>
          <t>Particulier</t>
        </is>
      </c>
      <c r="G143" s="65" t="inlineStr">
        <is>
          <t>Bordeaux</t>
        </is>
      </c>
      <c r="H143" s="65" t="inlineStr">
        <is>
          <t>Sophie Marchand</t>
        </is>
      </c>
      <c r="I143" s="65" t="inlineStr">
        <is>
          <t>Salle de bain</t>
        </is>
      </c>
      <c r="J143" s="65" t="inlineStr">
        <is>
          <t>SB-001</t>
        </is>
      </c>
      <c r="K143" s="65" t="inlineStr">
        <is>
          <t>Rénovation salle de bain complète</t>
        </is>
      </c>
      <c r="L143" s="67" t="n">
        <v>1</v>
      </c>
      <c r="M143" s="68" t="n">
        <v>10095.29</v>
      </c>
      <c r="N143" s="65" t="inlineStr">
        <is>
          <t>Refusé</t>
        </is>
      </c>
      <c r="O143" s="66" t="n">
        <v>44879</v>
      </c>
      <c r="P143" s="67" t="n"/>
      <c r="Q143" s="67" t="n">
        <v>0</v>
      </c>
      <c r="R143" s="67">
        <f>$I143</f>
        <v/>
      </c>
      <c r="S143" s="67">
        <f>$K143</f>
        <v/>
      </c>
      <c r="T143" s="67">
        <f>IFERROR(INDEX(Clients!$G$2:$G$1020,MATCH($E143,Clients!$A$2:$A$1020,0)),"")</f>
        <v/>
      </c>
      <c r="U143" s="67">
        <f>IFERROR(INDEX(Clients!$I$2:$I$1020,MATCH($E143,Clients!$A$2:$A$1020,0)),"")</f>
        <v/>
      </c>
      <c r="V143" s="69">
        <f>1</f>
        <v/>
      </c>
      <c r="W143" s="69">
        <f>IF($N143="Accepté",1,0)</f>
        <v/>
      </c>
      <c r="X143" s="68">
        <f>$M143*$W143</f>
        <v/>
      </c>
      <c r="Y143" s="68">
        <f>IF($N143="En cours",0,$M143)</f>
        <v/>
      </c>
      <c r="Z143" s="69">
        <f>IF($P143="",0,1)</f>
        <v/>
      </c>
      <c r="AA143" s="70">
        <f>IF($P143="",0,$P143)</f>
        <v/>
      </c>
      <c r="AB143" s="69">
        <f>IF(AND($P143&lt;&gt;"",$P143&lt;=Paramètres!$C$14),1,0)</f>
        <v/>
      </c>
      <c r="AC143" s="67">
        <f>IF($P143="","Jamais relancé",IF($P143&lt;=3,"0-3 j",IF($P143&lt;=7,"4-7 j",IF($P143&lt;=15,"8-15 j","Plus de 15 j"))))</f>
        <v/>
      </c>
      <c r="AD143" s="67">
        <f>IF($M143&lt;=1000,"Moins de 1 k€",IF($M143&lt;=5000,"1 à 5 k€",IF($M143&lt;=15000,"5 à 15 k€","Plus de 15 k€")))</f>
        <v/>
      </c>
    </row>
    <row r="144">
      <c r="A144" s="65" t="inlineStr">
        <is>
          <t>DEV-00143</t>
        </is>
      </c>
      <c r="B144" s="66" t="n">
        <v>44854</v>
      </c>
      <c r="C144" s="65" t="inlineStr">
        <is>
          <t>2022-10</t>
        </is>
      </c>
      <c r="D144" s="65" t="inlineStr">
        <is>
          <t>2022-2023</t>
        </is>
      </c>
      <c r="E144" s="65" t="inlineStr">
        <is>
          <t>CLI-0147</t>
        </is>
      </c>
      <c r="F144" s="65" t="inlineStr">
        <is>
          <t>Particulier</t>
        </is>
      </c>
      <c r="G144" s="65" t="inlineStr">
        <is>
          <t>Bordeaux</t>
        </is>
      </c>
      <c r="H144" s="65" t="inlineStr">
        <is>
          <t>Karim Belkacem</t>
        </is>
      </c>
      <c r="I144" s="65" t="inlineStr">
        <is>
          <t>Salle de bain</t>
        </is>
      </c>
      <c r="J144" s="65" t="inlineStr">
        <is>
          <t>SB-003</t>
        </is>
      </c>
      <c r="K144" s="65" t="inlineStr">
        <is>
          <t>Pose meuble vasque + robinetterie</t>
        </is>
      </c>
      <c r="L144" s="67" t="n">
        <v>1</v>
      </c>
      <c r="M144" s="68" t="n">
        <v>1155.19</v>
      </c>
      <c r="N144" s="65" t="inlineStr">
        <is>
          <t>Accepté</t>
        </is>
      </c>
      <c r="O144" s="66" t="n">
        <v>44873</v>
      </c>
      <c r="P144" s="67" t="n">
        <v>5</v>
      </c>
      <c r="Q144" s="67" t="n">
        <v>3</v>
      </c>
      <c r="R144" s="67">
        <f>$I144</f>
        <v/>
      </c>
      <c r="S144" s="67">
        <f>$K144</f>
        <v/>
      </c>
      <c r="T144" s="67">
        <f>IFERROR(INDEX(Clients!$G$2:$G$1020,MATCH($E144,Clients!$A$2:$A$1020,0)),"")</f>
        <v/>
      </c>
      <c r="U144" s="67">
        <f>IFERROR(INDEX(Clients!$I$2:$I$1020,MATCH($E144,Clients!$A$2:$A$1020,0)),"")</f>
        <v/>
      </c>
      <c r="V144" s="69">
        <f>1</f>
        <v/>
      </c>
      <c r="W144" s="69">
        <f>IF($N144="Accepté",1,0)</f>
        <v/>
      </c>
      <c r="X144" s="68">
        <f>$M144*$W144</f>
        <v/>
      </c>
      <c r="Y144" s="68">
        <f>IF($N144="En cours",0,$M144)</f>
        <v/>
      </c>
      <c r="Z144" s="69">
        <f>IF($P144="",0,1)</f>
        <v/>
      </c>
      <c r="AA144" s="70">
        <f>IF($P144="",0,$P144)</f>
        <v/>
      </c>
      <c r="AB144" s="69">
        <f>IF(AND($P144&lt;&gt;"",$P144&lt;=Paramètres!$C$14),1,0)</f>
        <v/>
      </c>
      <c r="AC144" s="67">
        <f>IF($P144="","Jamais relancé",IF($P144&lt;=3,"0-3 j",IF($P144&lt;=7,"4-7 j",IF($P144&lt;=15,"8-15 j","Plus de 15 j"))))</f>
        <v/>
      </c>
      <c r="AD144" s="67">
        <f>IF($M144&lt;=1000,"Moins de 1 k€",IF($M144&lt;=5000,"1 à 5 k€",IF($M144&lt;=15000,"5 à 15 k€","Plus de 15 k€")))</f>
        <v/>
      </c>
    </row>
    <row r="145">
      <c r="A145" s="65" t="inlineStr">
        <is>
          <t>DEV-00144</t>
        </is>
      </c>
      <c r="B145" s="66" t="n">
        <v>44855</v>
      </c>
      <c r="C145" s="65" t="inlineStr">
        <is>
          <t>2022-10</t>
        </is>
      </c>
      <c r="D145" s="65" t="inlineStr">
        <is>
          <t>2022-2023</t>
        </is>
      </c>
      <c r="E145" s="65" t="inlineStr">
        <is>
          <t>CLI-0190</t>
        </is>
      </c>
      <c r="F145" s="65" t="inlineStr">
        <is>
          <t>Particulier</t>
        </is>
      </c>
      <c r="G145" s="65" t="inlineStr">
        <is>
          <t>Toulouse</t>
        </is>
      </c>
      <c r="H145" s="65" t="inlineStr">
        <is>
          <t>Julien Fabre</t>
        </is>
      </c>
      <c r="I145" s="65" t="inlineStr">
        <is>
          <t>Chauffage</t>
        </is>
      </c>
      <c r="J145" s="65" t="inlineStr">
        <is>
          <t>CH-004</t>
        </is>
      </c>
      <c r="K145" s="65" t="inlineStr">
        <is>
          <t>Remplacement radiateurs (lot de 5)</t>
        </is>
      </c>
      <c r="L145" s="67" t="n">
        <v>1</v>
      </c>
      <c r="M145" s="68" t="n">
        <v>2335.25</v>
      </c>
      <c r="N145" s="65" t="inlineStr">
        <is>
          <t>Sans réponse</t>
        </is>
      </c>
      <c r="O145" s="66" t="n">
        <v>44879</v>
      </c>
      <c r="P145" s="67" t="n">
        <v>7</v>
      </c>
      <c r="Q145" s="67" t="n">
        <v>2</v>
      </c>
      <c r="R145" s="67">
        <f>$I145</f>
        <v/>
      </c>
      <c r="S145" s="67">
        <f>$K145</f>
        <v/>
      </c>
      <c r="T145" s="67">
        <f>IFERROR(INDEX(Clients!$G$2:$G$1020,MATCH($E145,Clients!$A$2:$A$1020,0)),"")</f>
        <v/>
      </c>
      <c r="U145" s="67">
        <f>IFERROR(INDEX(Clients!$I$2:$I$1020,MATCH($E145,Clients!$A$2:$A$1020,0)),"")</f>
        <v/>
      </c>
      <c r="V145" s="69">
        <f>1</f>
        <v/>
      </c>
      <c r="W145" s="69">
        <f>IF($N145="Accepté",1,0)</f>
        <v/>
      </c>
      <c r="X145" s="68">
        <f>$M145*$W145</f>
        <v/>
      </c>
      <c r="Y145" s="68">
        <f>IF($N145="En cours",0,$M145)</f>
        <v/>
      </c>
      <c r="Z145" s="69">
        <f>IF($P145="",0,1)</f>
        <v/>
      </c>
      <c r="AA145" s="70">
        <f>IF($P145="",0,$P145)</f>
        <v/>
      </c>
      <c r="AB145" s="69">
        <f>IF(AND($P145&lt;&gt;"",$P145&lt;=Paramètres!$C$14),1,0)</f>
        <v/>
      </c>
      <c r="AC145" s="67">
        <f>IF($P145="","Jamais relancé",IF($P145&lt;=3,"0-3 j",IF($P145&lt;=7,"4-7 j",IF($P145&lt;=15,"8-15 j","Plus de 15 j"))))</f>
        <v/>
      </c>
      <c r="AD145" s="67">
        <f>IF($M145&lt;=1000,"Moins de 1 k€",IF($M145&lt;=5000,"1 à 5 k€",IF($M145&lt;=15000,"5 à 15 k€","Plus de 15 k€")))</f>
        <v/>
      </c>
    </row>
    <row r="146">
      <c r="A146" s="65" t="inlineStr">
        <is>
          <t>DEV-00145</t>
        </is>
      </c>
      <c r="B146" s="66" t="n">
        <v>44855</v>
      </c>
      <c r="C146" s="65" t="inlineStr">
        <is>
          <t>2022-10</t>
        </is>
      </c>
      <c r="D146" s="65" t="inlineStr">
        <is>
          <t>2022-2023</t>
        </is>
      </c>
      <c r="E146" s="65" t="inlineStr">
        <is>
          <t>CLI-0232</t>
        </is>
      </c>
      <c r="F146" s="65" t="inlineStr">
        <is>
          <t>Particulier</t>
        </is>
      </c>
      <c r="G146" s="65" t="inlineStr">
        <is>
          <t>Bordeaux</t>
        </is>
      </c>
      <c r="H146" s="65" t="inlineStr">
        <is>
          <t>Karim Belkacem</t>
        </is>
      </c>
      <c r="I146" s="65" t="inlineStr">
        <is>
          <t>Plomberie</t>
        </is>
      </c>
      <c r="J146" s="65" t="inlineStr">
        <is>
          <t>PR-001</t>
        </is>
      </c>
      <c r="K146" s="65" t="inlineStr">
        <is>
          <t>Remplacement chauffe-eau 200 L</t>
        </is>
      </c>
      <c r="L146" s="67" t="n">
        <v>1</v>
      </c>
      <c r="M146" s="68" t="n">
        <v>1314.77</v>
      </c>
      <c r="N146" s="65" t="inlineStr">
        <is>
          <t>Accepté</t>
        </is>
      </c>
      <c r="O146" s="66" t="n">
        <v>44874</v>
      </c>
      <c r="P146" s="67" t="n">
        <v>1</v>
      </c>
      <c r="Q146" s="67" t="n">
        <v>1</v>
      </c>
      <c r="R146" s="67">
        <f>$I146</f>
        <v/>
      </c>
      <c r="S146" s="67">
        <f>$K146</f>
        <v/>
      </c>
      <c r="T146" s="67">
        <f>IFERROR(INDEX(Clients!$G$2:$G$1020,MATCH($E146,Clients!$A$2:$A$1020,0)),"")</f>
        <v/>
      </c>
      <c r="U146" s="67">
        <f>IFERROR(INDEX(Clients!$I$2:$I$1020,MATCH($E146,Clients!$A$2:$A$1020,0)),"")</f>
        <v/>
      </c>
      <c r="V146" s="69">
        <f>1</f>
        <v/>
      </c>
      <c r="W146" s="69">
        <f>IF($N146="Accepté",1,0)</f>
        <v/>
      </c>
      <c r="X146" s="68">
        <f>$M146*$W146</f>
        <v/>
      </c>
      <c r="Y146" s="68">
        <f>IF($N146="En cours",0,$M146)</f>
        <v/>
      </c>
      <c r="Z146" s="69">
        <f>IF($P146="",0,1)</f>
        <v/>
      </c>
      <c r="AA146" s="70">
        <f>IF($P146="",0,$P146)</f>
        <v/>
      </c>
      <c r="AB146" s="69">
        <f>IF(AND($P146&lt;&gt;"",$P146&lt;=Paramètres!$C$14),1,0)</f>
        <v/>
      </c>
      <c r="AC146" s="67">
        <f>IF($P146="","Jamais relancé",IF($P146&lt;=3,"0-3 j",IF($P146&lt;=7,"4-7 j",IF($P146&lt;=15,"8-15 j","Plus de 15 j"))))</f>
        <v/>
      </c>
      <c r="AD146" s="67">
        <f>IF($M146&lt;=1000,"Moins de 1 k€",IF($M146&lt;=5000,"1 à 5 k€",IF($M146&lt;=15000,"5 à 15 k€","Plus de 15 k€")))</f>
        <v/>
      </c>
    </row>
    <row r="147">
      <c r="A147" s="65" t="inlineStr">
        <is>
          <t>DEV-00146</t>
        </is>
      </c>
      <c r="B147" s="66" t="n">
        <v>44855</v>
      </c>
      <c r="C147" s="65" t="inlineStr">
        <is>
          <t>2022-10</t>
        </is>
      </c>
      <c r="D147" s="65" t="inlineStr">
        <is>
          <t>2022-2023</t>
        </is>
      </c>
      <c r="E147" s="65" t="inlineStr">
        <is>
          <t>CLI-0110</t>
        </is>
      </c>
      <c r="F147" s="65" t="inlineStr">
        <is>
          <t>Particulier</t>
        </is>
      </c>
      <c r="G147" s="65" t="inlineStr">
        <is>
          <t>Toulouse</t>
        </is>
      </c>
      <c r="H147" s="65" t="inlineStr">
        <is>
          <t>Julien Fabre</t>
        </is>
      </c>
      <c r="I147" s="65" t="inlineStr">
        <is>
          <t>Électricité</t>
        </is>
      </c>
      <c r="J147" s="65" t="inlineStr">
        <is>
          <t>EL-002</t>
        </is>
      </c>
      <c r="K147" s="65" t="inlineStr">
        <is>
          <t>Installation borne de recharge VE</t>
        </is>
      </c>
      <c r="L147" s="67" t="n">
        <v>2</v>
      </c>
      <c r="M147" s="68" t="n">
        <v>2617.41</v>
      </c>
      <c r="N147" s="65" t="inlineStr">
        <is>
          <t>Refusé</t>
        </is>
      </c>
      <c r="O147" s="66" t="n">
        <v>44881</v>
      </c>
      <c r="P147" s="67" t="n">
        <v>10</v>
      </c>
      <c r="Q147" s="67" t="n">
        <v>2</v>
      </c>
      <c r="R147" s="67">
        <f>$I147</f>
        <v/>
      </c>
      <c r="S147" s="67">
        <f>$K147</f>
        <v/>
      </c>
      <c r="T147" s="67">
        <f>IFERROR(INDEX(Clients!$G$2:$G$1020,MATCH($E147,Clients!$A$2:$A$1020,0)),"")</f>
        <v/>
      </c>
      <c r="U147" s="67">
        <f>IFERROR(INDEX(Clients!$I$2:$I$1020,MATCH($E147,Clients!$A$2:$A$1020,0)),"")</f>
        <v/>
      </c>
      <c r="V147" s="69">
        <f>1</f>
        <v/>
      </c>
      <c r="W147" s="69">
        <f>IF($N147="Accepté",1,0)</f>
        <v/>
      </c>
      <c r="X147" s="68">
        <f>$M147*$W147</f>
        <v/>
      </c>
      <c r="Y147" s="68">
        <f>IF($N147="En cours",0,$M147)</f>
        <v/>
      </c>
      <c r="Z147" s="69">
        <f>IF($P147="",0,1)</f>
        <v/>
      </c>
      <c r="AA147" s="70">
        <f>IF($P147="",0,$P147)</f>
        <v/>
      </c>
      <c r="AB147" s="69">
        <f>IF(AND($P147&lt;&gt;"",$P147&lt;=Paramètres!$C$14),1,0)</f>
        <v/>
      </c>
      <c r="AC147" s="67">
        <f>IF($P147="","Jamais relancé",IF($P147&lt;=3,"0-3 j",IF($P147&lt;=7,"4-7 j",IF($P147&lt;=15,"8-15 j","Plus de 15 j"))))</f>
        <v/>
      </c>
      <c r="AD147" s="67">
        <f>IF($M147&lt;=1000,"Moins de 1 k€",IF($M147&lt;=5000,"1 à 5 k€",IF($M147&lt;=15000,"5 à 15 k€","Plus de 15 k€")))</f>
        <v/>
      </c>
    </row>
    <row r="148">
      <c r="A148" s="65" t="inlineStr">
        <is>
          <t>DEV-00147</t>
        </is>
      </c>
      <c r="B148" s="66" t="n">
        <v>44858</v>
      </c>
      <c r="C148" s="65" t="inlineStr">
        <is>
          <t>2022-10</t>
        </is>
      </c>
      <c r="D148" s="65" t="inlineStr">
        <is>
          <t>2022-2023</t>
        </is>
      </c>
      <c r="E148" s="65" t="inlineStr">
        <is>
          <t>CLI-0072</t>
        </is>
      </c>
      <c r="F148" s="65" t="inlineStr">
        <is>
          <t>Particulier</t>
        </is>
      </c>
      <c r="G148" s="65" t="inlineStr">
        <is>
          <t>Bordeaux</t>
        </is>
      </c>
      <c r="H148" s="65" t="inlineStr">
        <is>
          <t>Karim Belkacem</t>
        </is>
      </c>
      <c r="I148" s="65" t="inlineStr">
        <is>
          <t>Électricité</t>
        </is>
      </c>
      <c r="J148" s="65" t="inlineStr">
        <is>
          <t>EL-003</t>
        </is>
      </c>
      <c r="K148" s="65" t="inlineStr">
        <is>
          <t>Rénovation électrique complète</t>
        </is>
      </c>
      <c r="L148" s="67" t="n">
        <v>1</v>
      </c>
      <c r="M148" s="68" t="n">
        <v>8098.41</v>
      </c>
      <c r="N148" s="65" t="inlineStr">
        <is>
          <t>Accepté</t>
        </is>
      </c>
      <c r="O148" s="66" t="n">
        <v>44874</v>
      </c>
      <c r="P148" s="67" t="n">
        <v>1</v>
      </c>
      <c r="Q148" s="67" t="n">
        <v>3</v>
      </c>
      <c r="R148" s="67">
        <f>$I148</f>
        <v/>
      </c>
      <c r="S148" s="67">
        <f>$K148</f>
        <v/>
      </c>
      <c r="T148" s="67">
        <f>IFERROR(INDEX(Clients!$G$2:$G$1020,MATCH($E148,Clients!$A$2:$A$1020,0)),"")</f>
        <v/>
      </c>
      <c r="U148" s="67">
        <f>IFERROR(INDEX(Clients!$I$2:$I$1020,MATCH($E148,Clients!$A$2:$A$1020,0)),"")</f>
        <v/>
      </c>
      <c r="V148" s="69">
        <f>1</f>
        <v/>
      </c>
      <c r="W148" s="69">
        <f>IF($N148="Accepté",1,0)</f>
        <v/>
      </c>
      <c r="X148" s="68">
        <f>$M148*$W148</f>
        <v/>
      </c>
      <c r="Y148" s="68">
        <f>IF($N148="En cours",0,$M148)</f>
        <v/>
      </c>
      <c r="Z148" s="69">
        <f>IF($P148="",0,1)</f>
        <v/>
      </c>
      <c r="AA148" s="70">
        <f>IF($P148="",0,$P148)</f>
        <v/>
      </c>
      <c r="AB148" s="69">
        <f>IF(AND($P148&lt;&gt;"",$P148&lt;=Paramètres!$C$14),1,0)</f>
        <v/>
      </c>
      <c r="AC148" s="67">
        <f>IF($P148="","Jamais relancé",IF($P148&lt;=3,"0-3 j",IF($P148&lt;=7,"4-7 j",IF($P148&lt;=15,"8-15 j","Plus de 15 j"))))</f>
        <v/>
      </c>
      <c r="AD148" s="67">
        <f>IF($M148&lt;=1000,"Moins de 1 k€",IF($M148&lt;=5000,"1 à 5 k€",IF($M148&lt;=15000,"5 à 15 k€","Plus de 15 k€")))</f>
        <v/>
      </c>
    </row>
    <row r="149">
      <c r="A149" s="65" t="inlineStr">
        <is>
          <t>DEV-00148</t>
        </is>
      </c>
      <c r="B149" s="66" t="n">
        <v>44859</v>
      </c>
      <c r="C149" s="65" t="inlineStr">
        <is>
          <t>2022-10</t>
        </is>
      </c>
      <c r="D149" s="65" t="inlineStr">
        <is>
          <t>2022-2023</t>
        </is>
      </c>
      <c r="E149" s="65" t="inlineStr">
        <is>
          <t>CLI-0230</t>
        </is>
      </c>
      <c r="F149" s="65" t="inlineStr">
        <is>
          <t>Professionnel</t>
        </is>
      </c>
      <c r="G149" s="65" t="inlineStr">
        <is>
          <t>Bordeaux</t>
        </is>
      </c>
      <c r="H149" s="65" t="inlineStr">
        <is>
          <t>Sophie Marchand</t>
        </is>
      </c>
      <c r="I149" s="65" t="inlineStr">
        <is>
          <t>Électricité</t>
        </is>
      </c>
      <c r="J149" s="65" t="inlineStr">
        <is>
          <t>EL-002</t>
        </is>
      </c>
      <c r="K149" s="65" t="inlineStr">
        <is>
          <t>Installation borne de recharge VE</t>
        </is>
      </c>
      <c r="L149" s="67" t="n">
        <v>1</v>
      </c>
      <c r="M149" s="68" t="n">
        <v>2541.66</v>
      </c>
      <c r="N149" s="65" t="inlineStr">
        <is>
          <t>Accepté</t>
        </is>
      </c>
      <c r="O149" s="66" t="n">
        <v>44892</v>
      </c>
      <c r="P149" s="67" t="n">
        <v>2</v>
      </c>
      <c r="Q149" s="67" t="n">
        <v>1</v>
      </c>
      <c r="R149" s="67">
        <f>$I149</f>
        <v/>
      </c>
      <c r="S149" s="67">
        <f>$K149</f>
        <v/>
      </c>
      <c r="T149" s="67">
        <f>IFERROR(INDEX(Clients!$G$2:$G$1020,MATCH($E149,Clients!$A$2:$A$1020,0)),"")</f>
        <v/>
      </c>
      <c r="U149" s="67">
        <f>IFERROR(INDEX(Clients!$I$2:$I$1020,MATCH($E149,Clients!$A$2:$A$1020,0)),"")</f>
        <v/>
      </c>
      <c r="V149" s="69">
        <f>1</f>
        <v/>
      </c>
      <c r="W149" s="69">
        <f>IF($N149="Accepté",1,0)</f>
        <v/>
      </c>
      <c r="X149" s="68">
        <f>$M149*$W149</f>
        <v/>
      </c>
      <c r="Y149" s="68">
        <f>IF($N149="En cours",0,$M149)</f>
        <v/>
      </c>
      <c r="Z149" s="69">
        <f>IF($P149="",0,1)</f>
        <v/>
      </c>
      <c r="AA149" s="70">
        <f>IF($P149="",0,$P149)</f>
        <v/>
      </c>
      <c r="AB149" s="69">
        <f>IF(AND($P149&lt;&gt;"",$P149&lt;=Paramètres!$C$14),1,0)</f>
        <v/>
      </c>
      <c r="AC149" s="67">
        <f>IF($P149="","Jamais relancé",IF($P149&lt;=3,"0-3 j",IF($P149&lt;=7,"4-7 j",IF($P149&lt;=15,"8-15 j","Plus de 15 j"))))</f>
        <v/>
      </c>
      <c r="AD149" s="67">
        <f>IF($M149&lt;=1000,"Moins de 1 k€",IF($M149&lt;=5000,"1 à 5 k€",IF($M149&lt;=15000,"5 à 15 k€","Plus de 15 k€")))</f>
        <v/>
      </c>
    </row>
    <row r="150">
      <c r="A150" s="65" t="inlineStr">
        <is>
          <t>DEV-00149</t>
        </is>
      </c>
      <c r="B150" s="66" t="n">
        <v>44859</v>
      </c>
      <c r="C150" s="65" t="inlineStr">
        <is>
          <t>2022-10</t>
        </is>
      </c>
      <c r="D150" s="65" t="inlineStr">
        <is>
          <t>2022-2023</t>
        </is>
      </c>
      <c r="E150" s="65" t="inlineStr">
        <is>
          <t>CLI-0222</t>
        </is>
      </c>
      <c r="F150" s="65" t="inlineStr">
        <is>
          <t>Particulier</t>
        </is>
      </c>
      <c r="G150" s="65" t="inlineStr">
        <is>
          <t>Bordeaux</t>
        </is>
      </c>
      <c r="H150" s="65" t="inlineStr">
        <is>
          <t>Sophie Marchand</t>
        </is>
      </c>
      <c r="I150" s="65" t="inlineStr">
        <is>
          <t>Dépannage</t>
        </is>
      </c>
      <c r="J150" s="65" t="inlineStr">
        <is>
          <t>DP-004</t>
        </is>
      </c>
      <c r="K150" s="65" t="inlineStr">
        <is>
          <t>Remise en service chaudière</t>
        </is>
      </c>
      <c r="L150" s="67" t="n">
        <v>1</v>
      </c>
      <c r="M150" s="68" t="n">
        <v>248.78</v>
      </c>
      <c r="N150" s="65" t="inlineStr">
        <is>
          <t>Accepté</t>
        </is>
      </c>
      <c r="O150" s="66" t="n">
        <v>44882</v>
      </c>
      <c r="P150" s="67" t="n">
        <v>5</v>
      </c>
      <c r="Q150" s="67" t="n">
        <v>1</v>
      </c>
      <c r="R150" s="67">
        <f>$I150</f>
        <v/>
      </c>
      <c r="S150" s="67">
        <f>$K150</f>
        <v/>
      </c>
      <c r="T150" s="67">
        <f>IFERROR(INDEX(Clients!$G$2:$G$1020,MATCH($E150,Clients!$A$2:$A$1020,0)),"")</f>
        <v/>
      </c>
      <c r="U150" s="67">
        <f>IFERROR(INDEX(Clients!$I$2:$I$1020,MATCH($E150,Clients!$A$2:$A$1020,0)),"")</f>
        <v/>
      </c>
      <c r="V150" s="69">
        <f>1</f>
        <v/>
      </c>
      <c r="W150" s="69">
        <f>IF($N150="Accepté",1,0)</f>
        <v/>
      </c>
      <c r="X150" s="68">
        <f>$M150*$W150</f>
        <v/>
      </c>
      <c r="Y150" s="68">
        <f>IF($N150="En cours",0,$M150)</f>
        <v/>
      </c>
      <c r="Z150" s="69">
        <f>IF($P150="",0,1)</f>
        <v/>
      </c>
      <c r="AA150" s="70">
        <f>IF($P150="",0,$P150)</f>
        <v/>
      </c>
      <c r="AB150" s="69">
        <f>IF(AND($P150&lt;&gt;"",$P150&lt;=Paramètres!$C$14),1,0)</f>
        <v/>
      </c>
      <c r="AC150" s="67">
        <f>IF($P150="","Jamais relancé",IF($P150&lt;=3,"0-3 j",IF($P150&lt;=7,"4-7 j",IF($P150&lt;=15,"8-15 j","Plus de 15 j"))))</f>
        <v/>
      </c>
      <c r="AD150" s="67">
        <f>IF($M150&lt;=1000,"Moins de 1 k€",IF($M150&lt;=5000,"1 à 5 k€",IF($M150&lt;=15000,"5 à 15 k€","Plus de 15 k€")))</f>
        <v/>
      </c>
    </row>
    <row r="151">
      <c r="A151" s="65" t="inlineStr">
        <is>
          <t>DEV-00150</t>
        </is>
      </c>
      <c r="B151" s="66" t="n">
        <v>44860</v>
      </c>
      <c r="C151" s="65" t="inlineStr">
        <is>
          <t>2022-10</t>
        </is>
      </c>
      <c r="D151" s="65" t="inlineStr">
        <is>
          <t>2022-2023</t>
        </is>
      </c>
      <c r="E151" s="65" t="inlineStr">
        <is>
          <t>CLI-0030</t>
        </is>
      </c>
      <c r="F151" s="65" t="inlineStr">
        <is>
          <t>Particulier</t>
        </is>
      </c>
      <c r="G151" s="65" t="inlineStr">
        <is>
          <t>Toulouse</t>
        </is>
      </c>
      <c r="H151" s="65" t="inlineStr">
        <is>
          <t>Julien Fabre</t>
        </is>
      </c>
      <c r="I151" s="65" t="inlineStr">
        <is>
          <t>Salle de bain</t>
        </is>
      </c>
      <c r="J151" s="65" t="inlineStr">
        <is>
          <t>SB-003</t>
        </is>
      </c>
      <c r="K151" s="65" t="inlineStr">
        <is>
          <t>Pose meuble vasque + robinetterie</t>
        </is>
      </c>
      <c r="L151" s="67" t="n">
        <v>3</v>
      </c>
      <c r="M151" s="68" t="n">
        <v>3887.81</v>
      </c>
      <c r="N151" s="65" t="inlineStr">
        <is>
          <t>Sans réponse</t>
        </is>
      </c>
      <c r="O151" s="66" t="n">
        <v>44869</v>
      </c>
      <c r="P151" s="67" t="n">
        <v>11</v>
      </c>
      <c r="Q151" s="67" t="n">
        <v>0</v>
      </c>
      <c r="R151" s="67">
        <f>$I151</f>
        <v/>
      </c>
      <c r="S151" s="67">
        <f>$K151</f>
        <v/>
      </c>
      <c r="T151" s="67">
        <f>IFERROR(INDEX(Clients!$G$2:$G$1020,MATCH($E151,Clients!$A$2:$A$1020,0)),"")</f>
        <v/>
      </c>
      <c r="U151" s="67">
        <f>IFERROR(INDEX(Clients!$I$2:$I$1020,MATCH($E151,Clients!$A$2:$A$1020,0)),"")</f>
        <v/>
      </c>
      <c r="V151" s="69">
        <f>1</f>
        <v/>
      </c>
      <c r="W151" s="69">
        <f>IF($N151="Accepté",1,0)</f>
        <v/>
      </c>
      <c r="X151" s="68">
        <f>$M151*$W151</f>
        <v/>
      </c>
      <c r="Y151" s="68">
        <f>IF($N151="En cours",0,$M151)</f>
        <v/>
      </c>
      <c r="Z151" s="69">
        <f>IF($P151="",0,1)</f>
        <v/>
      </c>
      <c r="AA151" s="70">
        <f>IF($P151="",0,$P151)</f>
        <v/>
      </c>
      <c r="AB151" s="69">
        <f>IF(AND($P151&lt;&gt;"",$P151&lt;=Paramètres!$C$14),1,0)</f>
        <v/>
      </c>
      <c r="AC151" s="67">
        <f>IF($P151="","Jamais relancé",IF($P151&lt;=3,"0-3 j",IF($P151&lt;=7,"4-7 j",IF($P151&lt;=15,"8-15 j","Plus de 15 j"))))</f>
        <v/>
      </c>
      <c r="AD151" s="67">
        <f>IF($M151&lt;=1000,"Moins de 1 k€",IF($M151&lt;=5000,"1 à 5 k€",IF($M151&lt;=15000,"5 à 15 k€","Plus de 15 k€")))</f>
        <v/>
      </c>
    </row>
    <row r="152">
      <c r="A152" s="65" t="inlineStr">
        <is>
          <t>DEV-00151</t>
        </is>
      </c>
      <c r="B152" s="66" t="n">
        <v>44860</v>
      </c>
      <c r="C152" s="65" t="inlineStr">
        <is>
          <t>2022-10</t>
        </is>
      </c>
      <c r="D152" s="65" t="inlineStr">
        <is>
          <t>2022-2023</t>
        </is>
      </c>
      <c r="E152" s="65" t="inlineStr">
        <is>
          <t>CLI-0059</t>
        </is>
      </c>
      <c r="F152" s="65" t="inlineStr">
        <is>
          <t>Particulier</t>
        </is>
      </c>
      <c r="G152" s="65" t="inlineStr">
        <is>
          <t>Bordeaux</t>
        </is>
      </c>
      <c r="H152" s="65" t="inlineStr">
        <is>
          <t>Karim Belkacem</t>
        </is>
      </c>
      <c r="I152" s="65" t="inlineStr">
        <is>
          <t>Plomberie</t>
        </is>
      </c>
      <c r="J152" s="65" t="inlineStr">
        <is>
          <t>PR-002</t>
        </is>
      </c>
      <c r="K152" s="65" t="inlineStr">
        <is>
          <t>Recherche de fuite + réparation</t>
        </is>
      </c>
      <c r="L152" s="67" t="n">
        <v>1</v>
      </c>
      <c r="M152" s="68" t="n">
        <v>460.38</v>
      </c>
      <c r="N152" s="65" t="inlineStr">
        <is>
          <t>Accepté</t>
        </is>
      </c>
      <c r="O152" s="66" t="n">
        <v>44869</v>
      </c>
      <c r="P152" s="67" t="n">
        <v>4</v>
      </c>
      <c r="Q152" s="67" t="n">
        <v>1</v>
      </c>
      <c r="R152" s="67">
        <f>$I152</f>
        <v/>
      </c>
      <c r="S152" s="67">
        <f>$K152</f>
        <v/>
      </c>
      <c r="T152" s="67">
        <f>IFERROR(INDEX(Clients!$G$2:$G$1020,MATCH($E152,Clients!$A$2:$A$1020,0)),"")</f>
        <v/>
      </c>
      <c r="U152" s="67">
        <f>IFERROR(INDEX(Clients!$I$2:$I$1020,MATCH($E152,Clients!$A$2:$A$1020,0)),"")</f>
        <v/>
      </c>
      <c r="V152" s="69">
        <f>1</f>
        <v/>
      </c>
      <c r="W152" s="69">
        <f>IF($N152="Accepté",1,0)</f>
        <v/>
      </c>
      <c r="X152" s="68">
        <f>$M152*$W152</f>
        <v/>
      </c>
      <c r="Y152" s="68">
        <f>IF($N152="En cours",0,$M152)</f>
        <v/>
      </c>
      <c r="Z152" s="69">
        <f>IF($P152="",0,1)</f>
        <v/>
      </c>
      <c r="AA152" s="70">
        <f>IF($P152="",0,$P152)</f>
        <v/>
      </c>
      <c r="AB152" s="69">
        <f>IF(AND($P152&lt;&gt;"",$P152&lt;=Paramètres!$C$14),1,0)</f>
        <v/>
      </c>
      <c r="AC152" s="67">
        <f>IF($P152="","Jamais relancé",IF($P152&lt;=3,"0-3 j",IF($P152&lt;=7,"4-7 j",IF($P152&lt;=15,"8-15 j","Plus de 15 j"))))</f>
        <v/>
      </c>
      <c r="AD152" s="67">
        <f>IF($M152&lt;=1000,"Moins de 1 k€",IF($M152&lt;=5000,"1 à 5 k€",IF($M152&lt;=15000,"5 à 15 k€","Plus de 15 k€")))</f>
        <v/>
      </c>
    </row>
    <row r="153">
      <c r="A153" s="65" t="inlineStr">
        <is>
          <t>DEV-00152</t>
        </is>
      </c>
      <c r="B153" s="66" t="n">
        <v>44861</v>
      </c>
      <c r="C153" s="65" t="inlineStr">
        <is>
          <t>2022-10</t>
        </is>
      </c>
      <c r="D153" s="65" t="inlineStr">
        <is>
          <t>2022-2023</t>
        </is>
      </c>
      <c r="E153" s="65" t="inlineStr">
        <is>
          <t>CLI-0020</t>
        </is>
      </c>
      <c r="F153" s="65" t="inlineStr">
        <is>
          <t>Particulier</t>
        </is>
      </c>
      <c r="G153" s="65" t="inlineStr">
        <is>
          <t>Bordeaux</t>
        </is>
      </c>
      <c r="H153" s="65" t="inlineStr">
        <is>
          <t>Sophie Marchand</t>
        </is>
      </c>
      <c r="I153" s="65" t="inlineStr">
        <is>
          <t>Salle de bain</t>
        </is>
      </c>
      <c r="J153" s="65" t="inlineStr">
        <is>
          <t>SB-001</t>
        </is>
      </c>
      <c r="K153" s="65" t="inlineStr">
        <is>
          <t>Rénovation salle de bain complète</t>
        </is>
      </c>
      <c r="L153" s="67" t="n">
        <v>1</v>
      </c>
      <c r="M153" s="68" t="n">
        <v>10177.67</v>
      </c>
      <c r="N153" s="65" t="inlineStr">
        <is>
          <t>Refusé</t>
        </is>
      </c>
      <c r="O153" s="66" t="n">
        <v>44889</v>
      </c>
      <c r="P153" s="67" t="n"/>
      <c r="Q153" s="67" t="n">
        <v>0</v>
      </c>
      <c r="R153" s="67">
        <f>$I153</f>
        <v/>
      </c>
      <c r="S153" s="67">
        <f>$K153</f>
        <v/>
      </c>
      <c r="T153" s="67">
        <f>IFERROR(INDEX(Clients!$G$2:$G$1020,MATCH($E153,Clients!$A$2:$A$1020,0)),"")</f>
        <v/>
      </c>
      <c r="U153" s="67">
        <f>IFERROR(INDEX(Clients!$I$2:$I$1020,MATCH($E153,Clients!$A$2:$A$1020,0)),"")</f>
        <v/>
      </c>
      <c r="V153" s="69">
        <f>1</f>
        <v/>
      </c>
      <c r="W153" s="69">
        <f>IF($N153="Accepté",1,0)</f>
        <v/>
      </c>
      <c r="X153" s="68">
        <f>$M153*$W153</f>
        <v/>
      </c>
      <c r="Y153" s="68">
        <f>IF($N153="En cours",0,$M153)</f>
        <v/>
      </c>
      <c r="Z153" s="69">
        <f>IF($P153="",0,1)</f>
        <v/>
      </c>
      <c r="AA153" s="70">
        <f>IF($P153="",0,$P153)</f>
        <v/>
      </c>
      <c r="AB153" s="69">
        <f>IF(AND($P153&lt;&gt;"",$P153&lt;=Paramètres!$C$14),1,0)</f>
        <v/>
      </c>
      <c r="AC153" s="67">
        <f>IF($P153="","Jamais relancé",IF($P153&lt;=3,"0-3 j",IF($P153&lt;=7,"4-7 j",IF($P153&lt;=15,"8-15 j","Plus de 15 j"))))</f>
        <v/>
      </c>
      <c r="AD153" s="67">
        <f>IF($M153&lt;=1000,"Moins de 1 k€",IF($M153&lt;=5000,"1 à 5 k€",IF($M153&lt;=15000,"5 à 15 k€","Plus de 15 k€")))</f>
        <v/>
      </c>
    </row>
    <row r="154">
      <c r="A154" s="65" t="inlineStr">
        <is>
          <t>DEV-00153</t>
        </is>
      </c>
      <c r="B154" s="66" t="n">
        <v>44861</v>
      </c>
      <c r="C154" s="65" t="inlineStr">
        <is>
          <t>2022-10</t>
        </is>
      </c>
      <c r="D154" s="65" t="inlineStr">
        <is>
          <t>2022-2023</t>
        </is>
      </c>
      <c r="E154" s="65" t="inlineStr">
        <is>
          <t>CLI-0137</t>
        </is>
      </c>
      <c r="F154" s="65" t="inlineStr">
        <is>
          <t>Particulier</t>
        </is>
      </c>
      <c r="G154" s="65" t="inlineStr">
        <is>
          <t>Bordeaux</t>
        </is>
      </c>
      <c r="H154" s="65" t="inlineStr">
        <is>
          <t>Karim Belkacem</t>
        </is>
      </c>
      <c r="I154" s="65" t="inlineStr">
        <is>
          <t>Dépannage</t>
        </is>
      </c>
      <c r="J154" s="65" t="inlineStr">
        <is>
          <t>DP-001</t>
        </is>
      </c>
      <c r="K154" s="65" t="inlineStr">
        <is>
          <t>Dépannage plomberie urgence</t>
        </is>
      </c>
      <c r="L154" s="67" t="n">
        <v>1</v>
      </c>
      <c r="M154" s="68" t="n">
        <v>247.46</v>
      </c>
      <c r="N154" s="65" t="inlineStr">
        <is>
          <t>Accepté</t>
        </is>
      </c>
      <c r="O154" s="66" t="n">
        <v>44867</v>
      </c>
      <c r="P154" s="67" t="n">
        <v>2</v>
      </c>
      <c r="Q154" s="67" t="n">
        <v>1</v>
      </c>
      <c r="R154" s="67">
        <f>$I154</f>
        <v/>
      </c>
      <c r="S154" s="67">
        <f>$K154</f>
        <v/>
      </c>
      <c r="T154" s="67">
        <f>IFERROR(INDEX(Clients!$G$2:$G$1020,MATCH($E154,Clients!$A$2:$A$1020,0)),"")</f>
        <v/>
      </c>
      <c r="U154" s="67">
        <f>IFERROR(INDEX(Clients!$I$2:$I$1020,MATCH($E154,Clients!$A$2:$A$1020,0)),"")</f>
        <v/>
      </c>
      <c r="V154" s="69">
        <f>1</f>
        <v/>
      </c>
      <c r="W154" s="69">
        <f>IF($N154="Accepté",1,0)</f>
        <v/>
      </c>
      <c r="X154" s="68">
        <f>$M154*$W154</f>
        <v/>
      </c>
      <c r="Y154" s="68">
        <f>IF($N154="En cours",0,$M154)</f>
        <v/>
      </c>
      <c r="Z154" s="69">
        <f>IF($P154="",0,1)</f>
        <v/>
      </c>
      <c r="AA154" s="70">
        <f>IF($P154="",0,$P154)</f>
        <v/>
      </c>
      <c r="AB154" s="69">
        <f>IF(AND($P154&lt;&gt;"",$P154&lt;=Paramètres!$C$14),1,0)</f>
        <v/>
      </c>
      <c r="AC154" s="67">
        <f>IF($P154="","Jamais relancé",IF($P154&lt;=3,"0-3 j",IF($P154&lt;=7,"4-7 j",IF($P154&lt;=15,"8-15 j","Plus de 15 j"))))</f>
        <v/>
      </c>
      <c r="AD154" s="67">
        <f>IF($M154&lt;=1000,"Moins de 1 k€",IF($M154&lt;=5000,"1 à 5 k€",IF($M154&lt;=15000,"5 à 15 k€","Plus de 15 k€")))</f>
        <v/>
      </c>
    </row>
    <row r="155">
      <c r="A155" s="65" t="inlineStr">
        <is>
          <t>DEV-00154</t>
        </is>
      </c>
      <c r="B155" s="66" t="n">
        <v>44862</v>
      </c>
      <c r="C155" s="65" t="inlineStr">
        <is>
          <t>2022-10</t>
        </is>
      </c>
      <c r="D155" s="65" t="inlineStr">
        <is>
          <t>2022-2023</t>
        </is>
      </c>
      <c r="E155" s="65" t="inlineStr">
        <is>
          <t>CLI-0173</t>
        </is>
      </c>
      <c r="F155" s="65" t="inlineStr">
        <is>
          <t>Particulier</t>
        </is>
      </c>
      <c r="G155" s="65" t="inlineStr">
        <is>
          <t>Bordeaux</t>
        </is>
      </c>
      <c r="H155" s="65" t="inlineStr">
        <is>
          <t>Karim Belkacem</t>
        </is>
      </c>
      <c r="I155" s="65" t="inlineStr">
        <is>
          <t>Dépannage</t>
        </is>
      </c>
      <c r="J155" s="65" t="inlineStr">
        <is>
          <t>DP-003</t>
        </is>
      </c>
      <c r="K155" s="65" t="inlineStr">
        <is>
          <t>Dépannage électrique urgence</t>
        </is>
      </c>
      <c r="L155" s="67" t="n">
        <v>1</v>
      </c>
      <c r="M155" s="68" t="n">
        <v>307.86</v>
      </c>
      <c r="N155" s="65" t="inlineStr">
        <is>
          <t>Accepté</t>
        </is>
      </c>
      <c r="O155" s="66" t="n">
        <v>44905</v>
      </c>
      <c r="P155" s="67" t="n">
        <v>1</v>
      </c>
      <c r="Q155" s="67" t="n">
        <v>2</v>
      </c>
      <c r="R155" s="67">
        <f>$I155</f>
        <v/>
      </c>
      <c r="S155" s="67">
        <f>$K155</f>
        <v/>
      </c>
      <c r="T155" s="67">
        <f>IFERROR(INDEX(Clients!$G$2:$G$1020,MATCH($E155,Clients!$A$2:$A$1020,0)),"")</f>
        <v/>
      </c>
      <c r="U155" s="67">
        <f>IFERROR(INDEX(Clients!$I$2:$I$1020,MATCH($E155,Clients!$A$2:$A$1020,0)),"")</f>
        <v/>
      </c>
      <c r="V155" s="69">
        <f>1</f>
        <v/>
      </c>
      <c r="W155" s="69">
        <f>IF($N155="Accepté",1,0)</f>
        <v/>
      </c>
      <c r="X155" s="68">
        <f>$M155*$W155</f>
        <v/>
      </c>
      <c r="Y155" s="68">
        <f>IF($N155="En cours",0,$M155)</f>
        <v/>
      </c>
      <c r="Z155" s="69">
        <f>IF($P155="",0,1)</f>
        <v/>
      </c>
      <c r="AA155" s="70">
        <f>IF($P155="",0,$P155)</f>
        <v/>
      </c>
      <c r="AB155" s="69">
        <f>IF(AND($P155&lt;&gt;"",$P155&lt;=Paramètres!$C$14),1,0)</f>
        <v/>
      </c>
      <c r="AC155" s="67">
        <f>IF($P155="","Jamais relancé",IF($P155&lt;=3,"0-3 j",IF($P155&lt;=7,"4-7 j",IF($P155&lt;=15,"8-15 j","Plus de 15 j"))))</f>
        <v/>
      </c>
      <c r="AD155" s="67">
        <f>IF($M155&lt;=1000,"Moins de 1 k€",IF($M155&lt;=5000,"1 à 5 k€",IF($M155&lt;=15000,"5 à 15 k€","Plus de 15 k€")))</f>
        <v/>
      </c>
    </row>
    <row r="156">
      <c r="A156" s="65" t="inlineStr">
        <is>
          <t>DEV-00155</t>
        </is>
      </c>
      <c r="B156" s="66" t="n">
        <v>44862</v>
      </c>
      <c r="C156" s="65" t="inlineStr">
        <is>
          <t>2022-10</t>
        </is>
      </c>
      <c r="D156" s="65" t="inlineStr">
        <is>
          <t>2022-2023</t>
        </is>
      </c>
      <c r="E156" s="65" t="inlineStr">
        <is>
          <t>CLI-0067</t>
        </is>
      </c>
      <c r="F156" s="65" t="inlineStr">
        <is>
          <t>Professionnel</t>
        </is>
      </c>
      <c r="G156" s="65" t="inlineStr">
        <is>
          <t>Bordeaux</t>
        </is>
      </c>
      <c r="H156" s="65" t="inlineStr">
        <is>
          <t>Karim Belkacem</t>
        </is>
      </c>
      <c r="I156" s="65" t="inlineStr">
        <is>
          <t>Salle de bain</t>
        </is>
      </c>
      <c r="J156" s="65" t="inlineStr">
        <is>
          <t>SB-003</t>
        </is>
      </c>
      <c r="K156" s="65" t="inlineStr">
        <is>
          <t>Pose meuble vasque + robinetterie</t>
        </is>
      </c>
      <c r="L156" s="67" t="n">
        <v>1</v>
      </c>
      <c r="M156" s="68" t="n">
        <v>1768.44</v>
      </c>
      <c r="N156" s="65" t="inlineStr">
        <is>
          <t>Accepté</t>
        </is>
      </c>
      <c r="O156" s="66" t="n">
        <v>44869</v>
      </c>
      <c r="P156" s="67" t="n"/>
      <c r="Q156" s="67" t="n">
        <v>0</v>
      </c>
      <c r="R156" s="67">
        <f>$I156</f>
        <v/>
      </c>
      <c r="S156" s="67">
        <f>$K156</f>
        <v/>
      </c>
      <c r="T156" s="67">
        <f>IFERROR(INDEX(Clients!$G$2:$G$1020,MATCH($E156,Clients!$A$2:$A$1020,0)),"")</f>
        <v/>
      </c>
      <c r="U156" s="67">
        <f>IFERROR(INDEX(Clients!$I$2:$I$1020,MATCH($E156,Clients!$A$2:$A$1020,0)),"")</f>
        <v/>
      </c>
      <c r="V156" s="69">
        <f>1</f>
        <v/>
      </c>
      <c r="W156" s="69">
        <f>IF($N156="Accepté",1,0)</f>
        <v/>
      </c>
      <c r="X156" s="68">
        <f>$M156*$W156</f>
        <v/>
      </c>
      <c r="Y156" s="68">
        <f>IF($N156="En cours",0,$M156)</f>
        <v/>
      </c>
      <c r="Z156" s="69">
        <f>IF($P156="",0,1)</f>
        <v/>
      </c>
      <c r="AA156" s="70">
        <f>IF($P156="",0,$P156)</f>
        <v/>
      </c>
      <c r="AB156" s="69">
        <f>IF(AND($P156&lt;&gt;"",$P156&lt;=Paramètres!$C$14),1,0)</f>
        <v/>
      </c>
      <c r="AC156" s="67">
        <f>IF($P156="","Jamais relancé",IF($P156&lt;=3,"0-3 j",IF($P156&lt;=7,"4-7 j",IF($P156&lt;=15,"8-15 j","Plus de 15 j"))))</f>
        <v/>
      </c>
      <c r="AD156" s="67">
        <f>IF($M156&lt;=1000,"Moins de 1 k€",IF($M156&lt;=5000,"1 à 5 k€",IF($M156&lt;=15000,"5 à 15 k€","Plus de 15 k€")))</f>
        <v/>
      </c>
    </row>
    <row r="157">
      <c r="A157" s="65" t="inlineStr">
        <is>
          <t>DEV-00156</t>
        </is>
      </c>
      <c r="B157" s="66" t="n">
        <v>44865</v>
      </c>
      <c r="C157" s="65" t="inlineStr">
        <is>
          <t>2022-10</t>
        </is>
      </c>
      <c r="D157" s="65" t="inlineStr">
        <is>
          <t>2022-2023</t>
        </is>
      </c>
      <c r="E157" s="65" t="inlineStr">
        <is>
          <t>CLI-0201</t>
        </is>
      </c>
      <c r="F157" s="65" t="inlineStr">
        <is>
          <t>Particulier</t>
        </is>
      </c>
      <c r="G157" s="65" t="inlineStr">
        <is>
          <t>Toulouse</t>
        </is>
      </c>
      <c r="H157" s="65" t="inlineStr">
        <is>
          <t>Julien Fabre</t>
        </is>
      </c>
      <c r="I157" s="65" t="inlineStr">
        <is>
          <t>Salle de bain</t>
        </is>
      </c>
      <c r="J157" s="65" t="inlineStr">
        <is>
          <t>SB-002</t>
        </is>
      </c>
      <c r="K157" s="65" t="inlineStr">
        <is>
          <t>Remplacement baignoire par douche</t>
        </is>
      </c>
      <c r="L157" s="67" t="n">
        <v>2</v>
      </c>
      <c r="M157" s="68" t="n">
        <v>7596.34</v>
      </c>
      <c r="N157" s="65" t="inlineStr">
        <is>
          <t>Accepté</t>
        </is>
      </c>
      <c r="O157" s="66" t="n">
        <v>44902</v>
      </c>
      <c r="P157" s="67" t="n">
        <v>5</v>
      </c>
      <c r="Q157" s="67" t="n">
        <v>4</v>
      </c>
      <c r="R157" s="67">
        <f>$I157</f>
        <v/>
      </c>
      <c r="S157" s="67">
        <f>$K157</f>
        <v/>
      </c>
      <c r="T157" s="67">
        <f>IFERROR(INDEX(Clients!$G$2:$G$1020,MATCH($E157,Clients!$A$2:$A$1020,0)),"")</f>
        <v/>
      </c>
      <c r="U157" s="67">
        <f>IFERROR(INDEX(Clients!$I$2:$I$1020,MATCH($E157,Clients!$A$2:$A$1020,0)),"")</f>
        <v/>
      </c>
      <c r="V157" s="69">
        <f>1</f>
        <v/>
      </c>
      <c r="W157" s="69">
        <f>IF($N157="Accepté",1,0)</f>
        <v/>
      </c>
      <c r="X157" s="68">
        <f>$M157*$W157</f>
        <v/>
      </c>
      <c r="Y157" s="68">
        <f>IF($N157="En cours",0,$M157)</f>
        <v/>
      </c>
      <c r="Z157" s="69">
        <f>IF($P157="",0,1)</f>
        <v/>
      </c>
      <c r="AA157" s="70">
        <f>IF($P157="",0,$P157)</f>
        <v/>
      </c>
      <c r="AB157" s="69">
        <f>IF(AND($P157&lt;&gt;"",$P157&lt;=Paramètres!$C$14),1,0)</f>
        <v/>
      </c>
      <c r="AC157" s="67">
        <f>IF($P157="","Jamais relancé",IF($P157&lt;=3,"0-3 j",IF($P157&lt;=7,"4-7 j",IF($P157&lt;=15,"8-15 j","Plus de 15 j"))))</f>
        <v/>
      </c>
      <c r="AD157" s="67">
        <f>IF($M157&lt;=1000,"Moins de 1 k€",IF($M157&lt;=5000,"1 à 5 k€",IF($M157&lt;=15000,"5 à 15 k€","Plus de 15 k€")))</f>
        <v/>
      </c>
    </row>
    <row r="158">
      <c r="A158" s="65" t="inlineStr">
        <is>
          <t>DEV-00157</t>
        </is>
      </c>
      <c r="B158" s="66" t="n">
        <v>44865</v>
      </c>
      <c r="C158" s="65" t="inlineStr">
        <is>
          <t>2022-10</t>
        </is>
      </c>
      <c r="D158" s="65" t="inlineStr">
        <is>
          <t>2022-2023</t>
        </is>
      </c>
      <c r="E158" s="65" t="inlineStr">
        <is>
          <t>CLI-0104</t>
        </is>
      </c>
      <c r="F158" s="65" t="inlineStr">
        <is>
          <t>Particulier</t>
        </is>
      </c>
      <c r="G158" s="65" t="inlineStr">
        <is>
          <t>Toulouse</t>
        </is>
      </c>
      <c r="H158" s="65" t="inlineStr">
        <is>
          <t>Julien Fabre</t>
        </is>
      </c>
      <c r="I158" s="65" t="inlineStr">
        <is>
          <t>Dépannage</t>
        </is>
      </c>
      <c r="J158" s="65" t="inlineStr">
        <is>
          <t>DP-004</t>
        </is>
      </c>
      <c r="K158" s="65" t="inlineStr">
        <is>
          <t>Remise en service chaudière</t>
        </is>
      </c>
      <c r="L158" s="67" t="n">
        <v>1</v>
      </c>
      <c r="M158" s="68" t="n">
        <v>213.75</v>
      </c>
      <c r="N158" s="65" t="inlineStr">
        <is>
          <t>Sans réponse</t>
        </is>
      </c>
      <c r="O158" s="66" t="n">
        <v>44899</v>
      </c>
      <c r="P158" s="67" t="n">
        <v>2</v>
      </c>
      <c r="Q158" s="67" t="n">
        <v>1</v>
      </c>
      <c r="R158" s="67">
        <f>$I158</f>
        <v/>
      </c>
      <c r="S158" s="67">
        <f>$K158</f>
        <v/>
      </c>
      <c r="T158" s="67">
        <f>IFERROR(INDEX(Clients!$G$2:$G$1020,MATCH($E158,Clients!$A$2:$A$1020,0)),"")</f>
        <v/>
      </c>
      <c r="U158" s="67">
        <f>IFERROR(INDEX(Clients!$I$2:$I$1020,MATCH($E158,Clients!$A$2:$A$1020,0)),"")</f>
        <v/>
      </c>
      <c r="V158" s="69">
        <f>1</f>
        <v/>
      </c>
      <c r="W158" s="69">
        <f>IF($N158="Accepté",1,0)</f>
        <v/>
      </c>
      <c r="X158" s="68">
        <f>$M158*$W158</f>
        <v/>
      </c>
      <c r="Y158" s="68">
        <f>IF($N158="En cours",0,$M158)</f>
        <v/>
      </c>
      <c r="Z158" s="69">
        <f>IF($P158="",0,1)</f>
        <v/>
      </c>
      <c r="AA158" s="70">
        <f>IF($P158="",0,$P158)</f>
        <v/>
      </c>
      <c r="AB158" s="69">
        <f>IF(AND($P158&lt;&gt;"",$P158&lt;=Paramètres!$C$14),1,0)</f>
        <v/>
      </c>
      <c r="AC158" s="67">
        <f>IF($P158="","Jamais relancé",IF($P158&lt;=3,"0-3 j",IF($P158&lt;=7,"4-7 j",IF($P158&lt;=15,"8-15 j","Plus de 15 j"))))</f>
        <v/>
      </c>
      <c r="AD158" s="67">
        <f>IF($M158&lt;=1000,"Moins de 1 k€",IF($M158&lt;=5000,"1 à 5 k€",IF($M158&lt;=15000,"5 à 15 k€","Plus de 15 k€")))</f>
        <v/>
      </c>
    </row>
    <row r="159">
      <c r="A159" s="65" t="inlineStr">
        <is>
          <t>DEV-00158</t>
        </is>
      </c>
      <c r="B159" s="66" t="n">
        <v>44866</v>
      </c>
      <c r="C159" s="65" t="inlineStr">
        <is>
          <t>2022-11</t>
        </is>
      </c>
      <c r="D159" s="65" t="inlineStr">
        <is>
          <t>2022-2023</t>
        </is>
      </c>
      <c r="E159" s="65" t="inlineStr">
        <is>
          <t>CLI-0183</t>
        </is>
      </c>
      <c r="F159" s="65" t="inlineStr">
        <is>
          <t>Particulier</t>
        </is>
      </c>
      <c r="G159" s="65" t="inlineStr">
        <is>
          <t>Bordeaux</t>
        </is>
      </c>
      <c r="H159" s="65" t="inlineStr">
        <is>
          <t>Sophie Marchand</t>
        </is>
      </c>
      <c r="I159" s="65" t="inlineStr">
        <is>
          <t>Chauffage</t>
        </is>
      </c>
      <c r="J159" s="65" t="inlineStr">
        <is>
          <t>CH-003</t>
        </is>
      </c>
      <c r="K159" s="65" t="inlineStr">
        <is>
          <t>Installation pompe à chaleur air/eau</t>
        </is>
      </c>
      <c r="L159" s="67" t="n">
        <v>1</v>
      </c>
      <c r="M159" s="68" t="n">
        <v>14175.05</v>
      </c>
      <c r="N159" s="65" t="inlineStr">
        <is>
          <t>Sans réponse</t>
        </is>
      </c>
      <c r="O159" s="66" t="n">
        <v>44887</v>
      </c>
      <c r="P159" s="67" t="n">
        <v>9</v>
      </c>
      <c r="Q159" s="67" t="n">
        <v>1</v>
      </c>
      <c r="R159" s="67">
        <f>$I159</f>
        <v/>
      </c>
      <c r="S159" s="67">
        <f>$K159</f>
        <v/>
      </c>
      <c r="T159" s="67">
        <f>IFERROR(INDEX(Clients!$G$2:$G$1020,MATCH($E159,Clients!$A$2:$A$1020,0)),"")</f>
        <v/>
      </c>
      <c r="U159" s="67">
        <f>IFERROR(INDEX(Clients!$I$2:$I$1020,MATCH($E159,Clients!$A$2:$A$1020,0)),"")</f>
        <v/>
      </c>
      <c r="V159" s="69">
        <f>1</f>
        <v/>
      </c>
      <c r="W159" s="69">
        <f>IF($N159="Accepté",1,0)</f>
        <v/>
      </c>
      <c r="X159" s="68">
        <f>$M159*$W159</f>
        <v/>
      </c>
      <c r="Y159" s="68">
        <f>IF($N159="En cours",0,$M159)</f>
        <v/>
      </c>
      <c r="Z159" s="69">
        <f>IF($P159="",0,1)</f>
        <v/>
      </c>
      <c r="AA159" s="70">
        <f>IF($P159="",0,$P159)</f>
        <v/>
      </c>
      <c r="AB159" s="69">
        <f>IF(AND($P159&lt;&gt;"",$P159&lt;=Paramètres!$C$14),1,0)</f>
        <v/>
      </c>
      <c r="AC159" s="67">
        <f>IF($P159="","Jamais relancé",IF($P159&lt;=3,"0-3 j",IF($P159&lt;=7,"4-7 j",IF($P159&lt;=15,"8-15 j","Plus de 15 j"))))</f>
        <v/>
      </c>
      <c r="AD159" s="67">
        <f>IF($M159&lt;=1000,"Moins de 1 k€",IF($M159&lt;=5000,"1 à 5 k€",IF($M159&lt;=15000,"5 à 15 k€","Plus de 15 k€")))</f>
        <v/>
      </c>
    </row>
    <row r="160">
      <c r="A160" s="65" t="inlineStr">
        <is>
          <t>DEV-00159</t>
        </is>
      </c>
      <c r="B160" s="66" t="n">
        <v>44867</v>
      </c>
      <c r="C160" s="65" t="inlineStr">
        <is>
          <t>2022-11</t>
        </is>
      </c>
      <c r="D160" s="65" t="inlineStr">
        <is>
          <t>2022-2023</t>
        </is>
      </c>
      <c r="E160" s="65" t="inlineStr">
        <is>
          <t>CLI-0130</t>
        </is>
      </c>
      <c r="F160" s="65" t="inlineStr">
        <is>
          <t>Particulier</t>
        </is>
      </c>
      <c r="G160" s="65" t="inlineStr">
        <is>
          <t>Toulouse</t>
        </is>
      </c>
      <c r="H160" s="65" t="inlineStr">
        <is>
          <t>Julien Fabre</t>
        </is>
      </c>
      <c r="I160" s="65" t="inlineStr">
        <is>
          <t>Chauffage</t>
        </is>
      </c>
      <c r="J160" s="65" t="inlineStr">
        <is>
          <t>CH-004</t>
        </is>
      </c>
      <c r="K160" s="65" t="inlineStr">
        <is>
          <t>Remplacement radiateurs (lot de 5)</t>
        </is>
      </c>
      <c r="L160" s="67" t="n">
        <v>1</v>
      </c>
      <c r="M160" s="68" t="n">
        <v>2755.53</v>
      </c>
      <c r="N160" s="65" t="inlineStr">
        <is>
          <t>Sans réponse</t>
        </is>
      </c>
      <c r="O160" s="66" t="n">
        <v>44876</v>
      </c>
      <c r="P160" s="67" t="n"/>
      <c r="Q160" s="67" t="n">
        <v>0</v>
      </c>
      <c r="R160" s="67">
        <f>$I160</f>
        <v/>
      </c>
      <c r="S160" s="67">
        <f>$K160</f>
        <v/>
      </c>
      <c r="T160" s="67">
        <f>IFERROR(INDEX(Clients!$G$2:$G$1020,MATCH($E160,Clients!$A$2:$A$1020,0)),"")</f>
        <v/>
      </c>
      <c r="U160" s="67">
        <f>IFERROR(INDEX(Clients!$I$2:$I$1020,MATCH($E160,Clients!$A$2:$A$1020,0)),"")</f>
        <v/>
      </c>
      <c r="V160" s="69">
        <f>1</f>
        <v/>
      </c>
      <c r="W160" s="69">
        <f>IF($N160="Accepté",1,0)</f>
        <v/>
      </c>
      <c r="X160" s="68">
        <f>$M160*$W160</f>
        <v/>
      </c>
      <c r="Y160" s="68">
        <f>IF($N160="En cours",0,$M160)</f>
        <v/>
      </c>
      <c r="Z160" s="69">
        <f>IF($P160="",0,1)</f>
        <v/>
      </c>
      <c r="AA160" s="70">
        <f>IF($P160="",0,$P160)</f>
        <v/>
      </c>
      <c r="AB160" s="69">
        <f>IF(AND($P160&lt;&gt;"",$P160&lt;=Paramètres!$C$14),1,0)</f>
        <v/>
      </c>
      <c r="AC160" s="67">
        <f>IF($P160="","Jamais relancé",IF($P160&lt;=3,"0-3 j",IF($P160&lt;=7,"4-7 j",IF($P160&lt;=15,"8-15 j","Plus de 15 j"))))</f>
        <v/>
      </c>
      <c r="AD160" s="67">
        <f>IF($M160&lt;=1000,"Moins de 1 k€",IF($M160&lt;=5000,"1 à 5 k€",IF($M160&lt;=15000,"5 à 15 k€","Plus de 15 k€")))</f>
        <v/>
      </c>
    </row>
    <row r="161">
      <c r="A161" s="65" t="inlineStr">
        <is>
          <t>DEV-00160</t>
        </is>
      </c>
      <c r="B161" s="66" t="n">
        <v>44867</v>
      </c>
      <c r="C161" s="65" t="inlineStr">
        <is>
          <t>2022-11</t>
        </is>
      </c>
      <c r="D161" s="65" t="inlineStr">
        <is>
          <t>2022-2023</t>
        </is>
      </c>
      <c r="E161" s="65" t="inlineStr">
        <is>
          <t>CLI-0054</t>
        </is>
      </c>
      <c r="F161" s="65" t="inlineStr">
        <is>
          <t>Particulier</t>
        </is>
      </c>
      <c r="G161" s="65" t="inlineStr">
        <is>
          <t>Bordeaux</t>
        </is>
      </c>
      <c r="H161" s="65" t="inlineStr">
        <is>
          <t>Karim Belkacem</t>
        </is>
      </c>
      <c r="I161" s="65" t="inlineStr">
        <is>
          <t>Électricité</t>
        </is>
      </c>
      <c r="J161" s="65" t="inlineStr">
        <is>
          <t>EL-002</t>
        </is>
      </c>
      <c r="K161" s="65" t="inlineStr">
        <is>
          <t>Installation borne de recharge VE</t>
        </is>
      </c>
      <c r="L161" s="67" t="n">
        <v>3</v>
      </c>
      <c r="M161" s="68" t="n">
        <v>4165.81</v>
      </c>
      <c r="N161" s="65" t="inlineStr">
        <is>
          <t>Accepté</t>
        </is>
      </c>
      <c r="O161" s="66" t="n">
        <v>44892</v>
      </c>
      <c r="P161" s="67" t="n">
        <v>1</v>
      </c>
      <c r="Q161" s="67" t="n">
        <v>1</v>
      </c>
      <c r="R161" s="67">
        <f>$I161</f>
        <v/>
      </c>
      <c r="S161" s="67">
        <f>$K161</f>
        <v/>
      </c>
      <c r="T161" s="67">
        <f>IFERROR(INDEX(Clients!$G$2:$G$1020,MATCH($E161,Clients!$A$2:$A$1020,0)),"")</f>
        <v/>
      </c>
      <c r="U161" s="67">
        <f>IFERROR(INDEX(Clients!$I$2:$I$1020,MATCH($E161,Clients!$A$2:$A$1020,0)),"")</f>
        <v/>
      </c>
      <c r="V161" s="69">
        <f>1</f>
        <v/>
      </c>
      <c r="W161" s="69">
        <f>IF($N161="Accepté",1,0)</f>
        <v/>
      </c>
      <c r="X161" s="68">
        <f>$M161*$W161</f>
        <v/>
      </c>
      <c r="Y161" s="68">
        <f>IF($N161="En cours",0,$M161)</f>
        <v/>
      </c>
      <c r="Z161" s="69">
        <f>IF($P161="",0,1)</f>
        <v/>
      </c>
      <c r="AA161" s="70">
        <f>IF($P161="",0,$P161)</f>
        <v/>
      </c>
      <c r="AB161" s="69">
        <f>IF(AND($P161&lt;&gt;"",$P161&lt;=Paramètres!$C$14),1,0)</f>
        <v/>
      </c>
      <c r="AC161" s="67">
        <f>IF($P161="","Jamais relancé",IF($P161&lt;=3,"0-3 j",IF($P161&lt;=7,"4-7 j",IF($P161&lt;=15,"8-15 j","Plus de 15 j"))))</f>
        <v/>
      </c>
      <c r="AD161" s="67">
        <f>IF($M161&lt;=1000,"Moins de 1 k€",IF($M161&lt;=5000,"1 à 5 k€",IF($M161&lt;=15000,"5 à 15 k€","Plus de 15 k€")))</f>
        <v/>
      </c>
    </row>
    <row r="162">
      <c r="A162" s="65" t="inlineStr">
        <is>
          <t>DEV-00161</t>
        </is>
      </c>
      <c r="B162" s="66" t="n">
        <v>44867</v>
      </c>
      <c r="C162" s="65" t="inlineStr">
        <is>
          <t>2022-11</t>
        </is>
      </c>
      <c r="D162" s="65" t="inlineStr">
        <is>
          <t>2022-2023</t>
        </is>
      </c>
      <c r="E162" s="65" t="inlineStr">
        <is>
          <t>CLI-0155</t>
        </is>
      </c>
      <c r="F162" s="65" t="inlineStr">
        <is>
          <t>Particulier</t>
        </is>
      </c>
      <c r="G162" s="65" t="inlineStr">
        <is>
          <t>Bordeaux</t>
        </is>
      </c>
      <c r="H162" s="65" t="inlineStr">
        <is>
          <t>Sophie Marchand</t>
        </is>
      </c>
      <c r="I162" s="65" t="inlineStr">
        <is>
          <t>Chauffage</t>
        </is>
      </c>
      <c r="J162" s="65" t="inlineStr">
        <is>
          <t>CH-005</t>
        </is>
      </c>
      <c r="K162" s="65" t="inlineStr">
        <is>
          <t>Désembouage circuit chauffage</t>
        </is>
      </c>
      <c r="L162" s="67" t="n">
        <v>1</v>
      </c>
      <c r="M162" s="68" t="n">
        <v>694.78</v>
      </c>
      <c r="N162" s="65" t="inlineStr">
        <is>
          <t>Sans réponse</t>
        </is>
      </c>
      <c r="O162" s="66" t="n">
        <v>44877</v>
      </c>
      <c r="P162" s="67" t="n">
        <v>2</v>
      </c>
      <c r="Q162" s="67" t="n">
        <v>1</v>
      </c>
      <c r="R162" s="67">
        <f>$I162</f>
        <v/>
      </c>
      <c r="S162" s="67">
        <f>$K162</f>
        <v/>
      </c>
      <c r="T162" s="67">
        <f>IFERROR(INDEX(Clients!$G$2:$G$1020,MATCH($E162,Clients!$A$2:$A$1020,0)),"")</f>
        <v/>
      </c>
      <c r="U162" s="67">
        <f>IFERROR(INDEX(Clients!$I$2:$I$1020,MATCH($E162,Clients!$A$2:$A$1020,0)),"")</f>
        <v/>
      </c>
      <c r="V162" s="69">
        <f>1</f>
        <v/>
      </c>
      <c r="W162" s="69">
        <f>IF($N162="Accepté",1,0)</f>
        <v/>
      </c>
      <c r="X162" s="68">
        <f>$M162*$W162</f>
        <v/>
      </c>
      <c r="Y162" s="68">
        <f>IF($N162="En cours",0,$M162)</f>
        <v/>
      </c>
      <c r="Z162" s="69">
        <f>IF($P162="",0,1)</f>
        <v/>
      </c>
      <c r="AA162" s="70">
        <f>IF($P162="",0,$P162)</f>
        <v/>
      </c>
      <c r="AB162" s="69">
        <f>IF(AND($P162&lt;&gt;"",$P162&lt;=Paramètres!$C$14),1,0)</f>
        <v/>
      </c>
      <c r="AC162" s="67">
        <f>IF($P162="","Jamais relancé",IF($P162&lt;=3,"0-3 j",IF($P162&lt;=7,"4-7 j",IF($P162&lt;=15,"8-15 j","Plus de 15 j"))))</f>
        <v/>
      </c>
      <c r="AD162" s="67">
        <f>IF($M162&lt;=1000,"Moins de 1 k€",IF($M162&lt;=5000,"1 à 5 k€",IF($M162&lt;=15000,"5 à 15 k€","Plus de 15 k€")))</f>
        <v/>
      </c>
    </row>
    <row r="163">
      <c r="A163" s="65" t="inlineStr">
        <is>
          <t>DEV-00162</t>
        </is>
      </c>
      <c r="B163" s="66" t="n">
        <v>44869</v>
      </c>
      <c r="C163" s="65" t="inlineStr">
        <is>
          <t>2022-11</t>
        </is>
      </c>
      <c r="D163" s="65" t="inlineStr">
        <is>
          <t>2022-2023</t>
        </is>
      </c>
      <c r="E163" s="65" t="inlineStr">
        <is>
          <t>CLI-0152</t>
        </is>
      </c>
      <c r="F163" s="65" t="inlineStr">
        <is>
          <t>Particulier</t>
        </is>
      </c>
      <c r="G163" s="65" t="inlineStr">
        <is>
          <t>Bordeaux</t>
        </is>
      </c>
      <c r="H163" s="65" t="inlineStr">
        <is>
          <t>Karim Belkacem</t>
        </is>
      </c>
      <c r="I163" s="65" t="inlineStr">
        <is>
          <t>Dépannage</t>
        </is>
      </c>
      <c r="J163" s="65" t="inlineStr">
        <is>
          <t>DP-001</t>
        </is>
      </c>
      <c r="K163" s="65" t="inlineStr">
        <is>
          <t>Dépannage plomberie urgence</t>
        </is>
      </c>
      <c r="L163" s="67" t="n">
        <v>1</v>
      </c>
      <c r="M163" s="68" t="n">
        <v>243.9</v>
      </c>
      <c r="N163" s="65" t="inlineStr">
        <is>
          <t>Refusé</t>
        </is>
      </c>
      <c r="O163" s="66" t="n">
        <v>44894</v>
      </c>
      <c r="P163" s="67" t="n">
        <v>1</v>
      </c>
      <c r="Q163" s="67" t="n">
        <v>1</v>
      </c>
      <c r="R163" s="67">
        <f>$I163</f>
        <v/>
      </c>
      <c r="S163" s="67">
        <f>$K163</f>
        <v/>
      </c>
      <c r="T163" s="67">
        <f>IFERROR(INDEX(Clients!$G$2:$G$1020,MATCH($E163,Clients!$A$2:$A$1020,0)),"")</f>
        <v/>
      </c>
      <c r="U163" s="67">
        <f>IFERROR(INDEX(Clients!$I$2:$I$1020,MATCH($E163,Clients!$A$2:$A$1020,0)),"")</f>
        <v/>
      </c>
      <c r="V163" s="69">
        <f>1</f>
        <v/>
      </c>
      <c r="W163" s="69">
        <f>IF($N163="Accepté",1,0)</f>
        <v/>
      </c>
      <c r="X163" s="68">
        <f>$M163*$W163</f>
        <v/>
      </c>
      <c r="Y163" s="68">
        <f>IF($N163="En cours",0,$M163)</f>
        <v/>
      </c>
      <c r="Z163" s="69">
        <f>IF($P163="",0,1)</f>
        <v/>
      </c>
      <c r="AA163" s="70">
        <f>IF($P163="",0,$P163)</f>
        <v/>
      </c>
      <c r="AB163" s="69">
        <f>IF(AND($P163&lt;&gt;"",$P163&lt;=Paramètres!$C$14),1,0)</f>
        <v/>
      </c>
      <c r="AC163" s="67">
        <f>IF($P163="","Jamais relancé",IF($P163&lt;=3,"0-3 j",IF($P163&lt;=7,"4-7 j",IF($P163&lt;=15,"8-15 j","Plus de 15 j"))))</f>
        <v/>
      </c>
      <c r="AD163" s="67">
        <f>IF($M163&lt;=1000,"Moins de 1 k€",IF($M163&lt;=5000,"1 à 5 k€",IF($M163&lt;=15000,"5 à 15 k€","Plus de 15 k€")))</f>
        <v/>
      </c>
    </row>
    <row r="164">
      <c r="A164" s="65" t="inlineStr">
        <is>
          <t>DEV-00163</t>
        </is>
      </c>
      <c r="B164" s="66" t="n">
        <v>44872</v>
      </c>
      <c r="C164" s="65" t="inlineStr">
        <is>
          <t>2022-11</t>
        </is>
      </c>
      <c r="D164" s="65" t="inlineStr">
        <is>
          <t>2022-2023</t>
        </is>
      </c>
      <c r="E164" s="65" t="inlineStr">
        <is>
          <t>CLI-0203</t>
        </is>
      </c>
      <c r="F164" s="65" t="inlineStr">
        <is>
          <t>Particulier</t>
        </is>
      </c>
      <c r="G164" s="65" t="inlineStr">
        <is>
          <t>Toulouse</t>
        </is>
      </c>
      <c r="H164" s="65" t="inlineStr">
        <is>
          <t>Julien Fabre</t>
        </is>
      </c>
      <c r="I164" s="65" t="inlineStr">
        <is>
          <t>Dépannage</t>
        </is>
      </c>
      <c r="J164" s="65" t="inlineStr">
        <is>
          <t>DP-002</t>
        </is>
      </c>
      <c r="K164" s="65" t="inlineStr">
        <is>
          <t>Débouchage canalisation</t>
        </is>
      </c>
      <c r="L164" s="67" t="n">
        <v>1</v>
      </c>
      <c r="M164" s="68" t="n">
        <v>331.47</v>
      </c>
      <c r="N164" s="65" t="inlineStr">
        <is>
          <t>Sans réponse</t>
        </is>
      </c>
      <c r="O164" s="66" t="n">
        <v>44875</v>
      </c>
      <c r="P164" s="67" t="n">
        <v>7</v>
      </c>
      <c r="Q164" s="67" t="n">
        <v>0</v>
      </c>
      <c r="R164" s="67">
        <f>$I164</f>
        <v/>
      </c>
      <c r="S164" s="67">
        <f>$K164</f>
        <v/>
      </c>
      <c r="T164" s="67">
        <f>IFERROR(INDEX(Clients!$G$2:$G$1020,MATCH($E164,Clients!$A$2:$A$1020,0)),"")</f>
        <v/>
      </c>
      <c r="U164" s="67">
        <f>IFERROR(INDEX(Clients!$I$2:$I$1020,MATCH($E164,Clients!$A$2:$A$1020,0)),"")</f>
        <v/>
      </c>
      <c r="V164" s="69">
        <f>1</f>
        <v/>
      </c>
      <c r="W164" s="69">
        <f>IF($N164="Accepté",1,0)</f>
        <v/>
      </c>
      <c r="X164" s="68">
        <f>$M164*$W164</f>
        <v/>
      </c>
      <c r="Y164" s="68">
        <f>IF($N164="En cours",0,$M164)</f>
        <v/>
      </c>
      <c r="Z164" s="69">
        <f>IF($P164="",0,1)</f>
        <v/>
      </c>
      <c r="AA164" s="70">
        <f>IF($P164="",0,$P164)</f>
        <v/>
      </c>
      <c r="AB164" s="69">
        <f>IF(AND($P164&lt;&gt;"",$P164&lt;=Paramètres!$C$14),1,0)</f>
        <v/>
      </c>
      <c r="AC164" s="67">
        <f>IF($P164="","Jamais relancé",IF($P164&lt;=3,"0-3 j",IF($P164&lt;=7,"4-7 j",IF($P164&lt;=15,"8-15 j","Plus de 15 j"))))</f>
        <v/>
      </c>
      <c r="AD164" s="67">
        <f>IF($M164&lt;=1000,"Moins de 1 k€",IF($M164&lt;=5000,"1 à 5 k€",IF($M164&lt;=15000,"5 à 15 k€","Plus de 15 k€")))</f>
        <v/>
      </c>
    </row>
    <row r="165">
      <c r="A165" s="65" t="inlineStr">
        <is>
          <t>DEV-00164</t>
        </is>
      </c>
      <c r="B165" s="66" t="n">
        <v>44872</v>
      </c>
      <c r="C165" s="65" t="inlineStr">
        <is>
          <t>2022-11</t>
        </is>
      </c>
      <c r="D165" s="65" t="inlineStr">
        <is>
          <t>2022-2023</t>
        </is>
      </c>
      <c r="E165" s="65" t="inlineStr">
        <is>
          <t>CLI-0009</t>
        </is>
      </c>
      <c r="F165" s="65" t="inlineStr">
        <is>
          <t>Particulier</t>
        </is>
      </c>
      <c r="G165" s="65" t="inlineStr">
        <is>
          <t>Toulouse</t>
        </is>
      </c>
      <c r="H165" s="65" t="inlineStr">
        <is>
          <t>Julien Fabre</t>
        </is>
      </c>
      <c r="I165" s="65" t="inlineStr">
        <is>
          <t>Plomberie</t>
        </is>
      </c>
      <c r="J165" s="65" t="inlineStr">
        <is>
          <t>PR-002</t>
        </is>
      </c>
      <c r="K165" s="65" t="inlineStr">
        <is>
          <t>Recherche de fuite + réparation</t>
        </is>
      </c>
      <c r="L165" s="67" t="n">
        <v>1</v>
      </c>
      <c r="M165" s="68" t="n">
        <v>416.01</v>
      </c>
      <c r="N165" s="65" t="inlineStr">
        <is>
          <t>Accepté</t>
        </is>
      </c>
      <c r="O165" s="66" t="n">
        <v>44890</v>
      </c>
      <c r="P165" s="67" t="n">
        <v>1</v>
      </c>
      <c r="Q165" s="67" t="n">
        <v>1</v>
      </c>
      <c r="R165" s="67">
        <f>$I165</f>
        <v/>
      </c>
      <c r="S165" s="67">
        <f>$K165</f>
        <v/>
      </c>
      <c r="T165" s="67">
        <f>IFERROR(INDEX(Clients!$G$2:$G$1020,MATCH($E165,Clients!$A$2:$A$1020,0)),"")</f>
        <v/>
      </c>
      <c r="U165" s="67">
        <f>IFERROR(INDEX(Clients!$I$2:$I$1020,MATCH($E165,Clients!$A$2:$A$1020,0)),"")</f>
        <v/>
      </c>
      <c r="V165" s="69">
        <f>1</f>
        <v/>
      </c>
      <c r="W165" s="69">
        <f>IF($N165="Accepté",1,0)</f>
        <v/>
      </c>
      <c r="X165" s="68">
        <f>$M165*$W165</f>
        <v/>
      </c>
      <c r="Y165" s="68">
        <f>IF($N165="En cours",0,$M165)</f>
        <v/>
      </c>
      <c r="Z165" s="69">
        <f>IF($P165="",0,1)</f>
        <v/>
      </c>
      <c r="AA165" s="70">
        <f>IF($P165="",0,$P165)</f>
        <v/>
      </c>
      <c r="AB165" s="69">
        <f>IF(AND($P165&lt;&gt;"",$P165&lt;=Paramètres!$C$14),1,0)</f>
        <v/>
      </c>
      <c r="AC165" s="67">
        <f>IF($P165="","Jamais relancé",IF($P165&lt;=3,"0-3 j",IF($P165&lt;=7,"4-7 j",IF($P165&lt;=15,"8-15 j","Plus de 15 j"))))</f>
        <v/>
      </c>
      <c r="AD165" s="67">
        <f>IF($M165&lt;=1000,"Moins de 1 k€",IF($M165&lt;=5000,"1 à 5 k€",IF($M165&lt;=15000,"5 à 15 k€","Plus de 15 k€")))</f>
        <v/>
      </c>
    </row>
    <row r="166">
      <c r="A166" s="65" t="inlineStr">
        <is>
          <t>DEV-00165</t>
        </is>
      </c>
      <c r="B166" s="66" t="n">
        <v>44873</v>
      </c>
      <c r="C166" s="65" t="inlineStr">
        <is>
          <t>2022-11</t>
        </is>
      </c>
      <c r="D166" s="65" t="inlineStr">
        <is>
          <t>2022-2023</t>
        </is>
      </c>
      <c r="E166" s="65" t="inlineStr">
        <is>
          <t>CLI-0058</t>
        </is>
      </c>
      <c r="F166" s="65" t="inlineStr">
        <is>
          <t>Particulier</t>
        </is>
      </c>
      <c r="G166" s="65" t="inlineStr">
        <is>
          <t>Toulouse</t>
        </is>
      </c>
      <c r="H166" s="65" t="inlineStr">
        <is>
          <t>Julien Fabre</t>
        </is>
      </c>
      <c r="I166" s="65" t="inlineStr">
        <is>
          <t>Chauffage</t>
        </is>
      </c>
      <c r="J166" s="65" t="inlineStr">
        <is>
          <t>CH-001</t>
        </is>
      </c>
      <c r="K166" s="65" t="inlineStr">
        <is>
          <t>Installation chaudière gaz condensation</t>
        </is>
      </c>
      <c r="L166" s="67" t="n">
        <v>1</v>
      </c>
      <c r="M166" s="68" t="n">
        <v>4983.7</v>
      </c>
      <c r="N166" s="65" t="inlineStr">
        <is>
          <t>Sans réponse</t>
        </is>
      </c>
      <c r="O166" s="66" t="n">
        <v>44884</v>
      </c>
      <c r="P166" s="67" t="n">
        <v>4</v>
      </c>
      <c r="Q166" s="67" t="n">
        <v>1</v>
      </c>
      <c r="R166" s="67">
        <f>$I166</f>
        <v/>
      </c>
      <c r="S166" s="67">
        <f>$K166</f>
        <v/>
      </c>
      <c r="T166" s="67">
        <f>IFERROR(INDEX(Clients!$G$2:$G$1020,MATCH($E166,Clients!$A$2:$A$1020,0)),"")</f>
        <v/>
      </c>
      <c r="U166" s="67">
        <f>IFERROR(INDEX(Clients!$I$2:$I$1020,MATCH($E166,Clients!$A$2:$A$1020,0)),"")</f>
        <v/>
      </c>
      <c r="V166" s="69">
        <f>1</f>
        <v/>
      </c>
      <c r="W166" s="69">
        <f>IF($N166="Accepté",1,0)</f>
        <v/>
      </c>
      <c r="X166" s="68">
        <f>$M166*$W166</f>
        <v/>
      </c>
      <c r="Y166" s="68">
        <f>IF($N166="En cours",0,$M166)</f>
        <v/>
      </c>
      <c r="Z166" s="69">
        <f>IF($P166="",0,1)</f>
        <v/>
      </c>
      <c r="AA166" s="70">
        <f>IF($P166="",0,$P166)</f>
        <v/>
      </c>
      <c r="AB166" s="69">
        <f>IF(AND($P166&lt;&gt;"",$P166&lt;=Paramètres!$C$14),1,0)</f>
        <v/>
      </c>
      <c r="AC166" s="67">
        <f>IF($P166="","Jamais relancé",IF($P166&lt;=3,"0-3 j",IF($P166&lt;=7,"4-7 j",IF($P166&lt;=15,"8-15 j","Plus de 15 j"))))</f>
        <v/>
      </c>
      <c r="AD166" s="67">
        <f>IF($M166&lt;=1000,"Moins de 1 k€",IF($M166&lt;=5000,"1 à 5 k€",IF($M166&lt;=15000,"5 à 15 k€","Plus de 15 k€")))</f>
        <v/>
      </c>
    </row>
    <row r="167">
      <c r="A167" s="65" t="inlineStr">
        <is>
          <t>DEV-00166</t>
        </is>
      </c>
      <c r="B167" s="66" t="n">
        <v>44874</v>
      </c>
      <c r="C167" s="65" t="inlineStr">
        <is>
          <t>2022-11</t>
        </is>
      </c>
      <c r="D167" s="65" t="inlineStr">
        <is>
          <t>2022-2023</t>
        </is>
      </c>
      <c r="E167" s="65" t="inlineStr">
        <is>
          <t>CLI-0117</t>
        </is>
      </c>
      <c r="F167" s="65" t="inlineStr">
        <is>
          <t>Particulier</t>
        </is>
      </c>
      <c r="G167" s="65" t="inlineStr">
        <is>
          <t>Toulouse</t>
        </is>
      </c>
      <c r="H167" s="65" t="inlineStr">
        <is>
          <t>Julien Fabre</t>
        </is>
      </c>
      <c r="I167" s="65" t="inlineStr">
        <is>
          <t>Plomberie</t>
        </is>
      </c>
      <c r="J167" s="65" t="inlineStr">
        <is>
          <t>PR-002</t>
        </is>
      </c>
      <c r="K167" s="65" t="inlineStr">
        <is>
          <t>Recherche de fuite + réparation</t>
        </is>
      </c>
      <c r="L167" s="67" t="n">
        <v>1</v>
      </c>
      <c r="M167" s="68" t="n">
        <v>462.67</v>
      </c>
      <c r="N167" s="65" t="inlineStr">
        <is>
          <t>Refusé</t>
        </is>
      </c>
      <c r="O167" s="66" t="n">
        <v>44912</v>
      </c>
      <c r="P167" s="67" t="n">
        <v>9</v>
      </c>
      <c r="Q167" s="67" t="n">
        <v>1</v>
      </c>
      <c r="R167" s="67">
        <f>$I167</f>
        <v/>
      </c>
      <c r="S167" s="67">
        <f>$K167</f>
        <v/>
      </c>
      <c r="T167" s="67">
        <f>IFERROR(INDEX(Clients!$G$2:$G$1020,MATCH($E167,Clients!$A$2:$A$1020,0)),"")</f>
        <v/>
      </c>
      <c r="U167" s="67">
        <f>IFERROR(INDEX(Clients!$I$2:$I$1020,MATCH($E167,Clients!$A$2:$A$1020,0)),"")</f>
        <v/>
      </c>
      <c r="V167" s="69">
        <f>1</f>
        <v/>
      </c>
      <c r="W167" s="69">
        <f>IF($N167="Accepté",1,0)</f>
        <v/>
      </c>
      <c r="X167" s="68">
        <f>$M167*$W167</f>
        <v/>
      </c>
      <c r="Y167" s="68">
        <f>IF($N167="En cours",0,$M167)</f>
        <v/>
      </c>
      <c r="Z167" s="69">
        <f>IF($P167="",0,1)</f>
        <v/>
      </c>
      <c r="AA167" s="70">
        <f>IF($P167="",0,$P167)</f>
        <v/>
      </c>
      <c r="AB167" s="69">
        <f>IF(AND($P167&lt;&gt;"",$P167&lt;=Paramètres!$C$14),1,0)</f>
        <v/>
      </c>
      <c r="AC167" s="67">
        <f>IF($P167="","Jamais relancé",IF($P167&lt;=3,"0-3 j",IF($P167&lt;=7,"4-7 j",IF($P167&lt;=15,"8-15 j","Plus de 15 j"))))</f>
        <v/>
      </c>
      <c r="AD167" s="67">
        <f>IF($M167&lt;=1000,"Moins de 1 k€",IF($M167&lt;=5000,"1 à 5 k€",IF($M167&lt;=15000,"5 à 15 k€","Plus de 15 k€")))</f>
        <v/>
      </c>
    </row>
    <row r="168">
      <c r="A168" s="65" t="inlineStr">
        <is>
          <t>DEV-00167</t>
        </is>
      </c>
      <c r="B168" s="66" t="n">
        <v>44874</v>
      </c>
      <c r="C168" s="65" t="inlineStr">
        <is>
          <t>2022-11</t>
        </is>
      </c>
      <c r="D168" s="65" t="inlineStr">
        <is>
          <t>2022-2023</t>
        </is>
      </c>
      <c r="E168" s="65" t="inlineStr">
        <is>
          <t>CLI-0158</t>
        </is>
      </c>
      <c r="F168" s="65" t="inlineStr">
        <is>
          <t>Particulier</t>
        </is>
      </c>
      <c r="G168" s="65" t="inlineStr">
        <is>
          <t>Bordeaux</t>
        </is>
      </c>
      <c r="H168" s="65" t="inlineStr">
        <is>
          <t>Karim Belkacem</t>
        </is>
      </c>
      <c r="I168" s="65" t="inlineStr">
        <is>
          <t>Électricité</t>
        </is>
      </c>
      <c r="J168" s="65" t="inlineStr">
        <is>
          <t>EL-002</t>
        </is>
      </c>
      <c r="K168" s="65" t="inlineStr">
        <is>
          <t>Installation borne de recharge VE</t>
        </is>
      </c>
      <c r="L168" s="67" t="n">
        <v>2</v>
      </c>
      <c r="M168" s="68" t="n">
        <v>3023.73</v>
      </c>
      <c r="N168" s="65" t="inlineStr">
        <is>
          <t>Accepté</t>
        </is>
      </c>
      <c r="O168" s="66" t="n">
        <v>44890</v>
      </c>
      <c r="P168" s="67" t="n">
        <v>1</v>
      </c>
      <c r="Q168" s="67" t="n">
        <v>2</v>
      </c>
      <c r="R168" s="67">
        <f>$I168</f>
        <v/>
      </c>
      <c r="S168" s="67">
        <f>$K168</f>
        <v/>
      </c>
      <c r="T168" s="67">
        <f>IFERROR(INDEX(Clients!$G$2:$G$1020,MATCH($E168,Clients!$A$2:$A$1020,0)),"")</f>
        <v/>
      </c>
      <c r="U168" s="67">
        <f>IFERROR(INDEX(Clients!$I$2:$I$1020,MATCH($E168,Clients!$A$2:$A$1020,0)),"")</f>
        <v/>
      </c>
      <c r="V168" s="69">
        <f>1</f>
        <v/>
      </c>
      <c r="W168" s="69">
        <f>IF($N168="Accepté",1,0)</f>
        <v/>
      </c>
      <c r="X168" s="68">
        <f>$M168*$W168</f>
        <v/>
      </c>
      <c r="Y168" s="68">
        <f>IF($N168="En cours",0,$M168)</f>
        <v/>
      </c>
      <c r="Z168" s="69">
        <f>IF($P168="",0,1)</f>
        <v/>
      </c>
      <c r="AA168" s="70">
        <f>IF($P168="",0,$P168)</f>
        <v/>
      </c>
      <c r="AB168" s="69">
        <f>IF(AND($P168&lt;&gt;"",$P168&lt;=Paramètres!$C$14),1,0)</f>
        <v/>
      </c>
      <c r="AC168" s="67">
        <f>IF($P168="","Jamais relancé",IF($P168&lt;=3,"0-3 j",IF($P168&lt;=7,"4-7 j",IF($P168&lt;=15,"8-15 j","Plus de 15 j"))))</f>
        <v/>
      </c>
      <c r="AD168" s="67">
        <f>IF($M168&lt;=1000,"Moins de 1 k€",IF($M168&lt;=5000,"1 à 5 k€",IF($M168&lt;=15000,"5 à 15 k€","Plus de 15 k€")))</f>
        <v/>
      </c>
    </row>
    <row r="169">
      <c r="A169" s="65" t="inlineStr">
        <is>
          <t>DEV-00168</t>
        </is>
      </c>
      <c r="B169" s="66" t="n">
        <v>44875</v>
      </c>
      <c r="C169" s="65" t="inlineStr">
        <is>
          <t>2022-11</t>
        </is>
      </c>
      <c r="D169" s="65" t="inlineStr">
        <is>
          <t>2022-2023</t>
        </is>
      </c>
      <c r="E169" s="65" t="inlineStr">
        <is>
          <t>CLI-0156</t>
        </is>
      </c>
      <c r="F169" s="65" t="inlineStr">
        <is>
          <t>Particulier</t>
        </is>
      </c>
      <c r="G169" s="65" t="inlineStr">
        <is>
          <t>Bordeaux</t>
        </is>
      </c>
      <c r="H169" s="65" t="inlineStr">
        <is>
          <t>Karim Belkacem</t>
        </is>
      </c>
      <c r="I169" s="65" t="inlineStr">
        <is>
          <t>Dépannage</t>
        </is>
      </c>
      <c r="J169" s="65" t="inlineStr">
        <is>
          <t>DP-004</t>
        </is>
      </c>
      <c r="K169" s="65" t="inlineStr">
        <is>
          <t>Remise en service chaudière</t>
        </is>
      </c>
      <c r="L169" s="67" t="n">
        <v>1</v>
      </c>
      <c r="M169" s="68" t="n">
        <v>242.24</v>
      </c>
      <c r="N169" s="65" t="inlineStr">
        <is>
          <t>Sans réponse</t>
        </is>
      </c>
      <c r="O169" s="66" t="n">
        <v>44882</v>
      </c>
      <c r="P169" s="67" t="n">
        <v>3</v>
      </c>
      <c r="Q169" s="67" t="n">
        <v>1</v>
      </c>
      <c r="R169" s="67">
        <f>$I169</f>
        <v/>
      </c>
      <c r="S169" s="67">
        <f>$K169</f>
        <v/>
      </c>
      <c r="T169" s="67">
        <f>IFERROR(INDEX(Clients!$G$2:$G$1020,MATCH($E169,Clients!$A$2:$A$1020,0)),"")</f>
        <v/>
      </c>
      <c r="U169" s="67">
        <f>IFERROR(INDEX(Clients!$I$2:$I$1020,MATCH($E169,Clients!$A$2:$A$1020,0)),"")</f>
        <v/>
      </c>
      <c r="V169" s="69">
        <f>1</f>
        <v/>
      </c>
      <c r="W169" s="69">
        <f>IF($N169="Accepté",1,0)</f>
        <v/>
      </c>
      <c r="X169" s="68">
        <f>$M169*$W169</f>
        <v/>
      </c>
      <c r="Y169" s="68">
        <f>IF($N169="En cours",0,$M169)</f>
        <v/>
      </c>
      <c r="Z169" s="69">
        <f>IF($P169="",0,1)</f>
        <v/>
      </c>
      <c r="AA169" s="70">
        <f>IF($P169="",0,$P169)</f>
        <v/>
      </c>
      <c r="AB169" s="69">
        <f>IF(AND($P169&lt;&gt;"",$P169&lt;=Paramètres!$C$14),1,0)</f>
        <v/>
      </c>
      <c r="AC169" s="67">
        <f>IF($P169="","Jamais relancé",IF($P169&lt;=3,"0-3 j",IF($P169&lt;=7,"4-7 j",IF($P169&lt;=15,"8-15 j","Plus de 15 j"))))</f>
        <v/>
      </c>
      <c r="AD169" s="67">
        <f>IF($M169&lt;=1000,"Moins de 1 k€",IF($M169&lt;=5000,"1 à 5 k€",IF($M169&lt;=15000,"5 à 15 k€","Plus de 15 k€")))</f>
        <v/>
      </c>
    </row>
    <row r="170">
      <c r="A170" s="65" t="inlineStr">
        <is>
          <t>DEV-00169</t>
        </is>
      </c>
      <c r="B170" s="66" t="n">
        <v>44876</v>
      </c>
      <c r="C170" s="65" t="inlineStr">
        <is>
          <t>2022-11</t>
        </is>
      </c>
      <c r="D170" s="65" t="inlineStr">
        <is>
          <t>2022-2023</t>
        </is>
      </c>
      <c r="E170" s="65" t="inlineStr">
        <is>
          <t>CLI-0178</t>
        </is>
      </c>
      <c r="F170" s="65" t="inlineStr">
        <is>
          <t>Particulier</t>
        </is>
      </c>
      <c r="G170" s="65" t="inlineStr">
        <is>
          <t>Toulouse</t>
        </is>
      </c>
      <c r="H170" s="65" t="inlineStr">
        <is>
          <t>Julien Fabre</t>
        </is>
      </c>
      <c r="I170" s="65" t="inlineStr">
        <is>
          <t>Électricité</t>
        </is>
      </c>
      <c r="J170" s="65" t="inlineStr">
        <is>
          <t>EL-004</t>
        </is>
      </c>
      <c r="K170" s="65" t="inlineStr">
        <is>
          <t>Éclairage LED locaux professionnels</t>
        </is>
      </c>
      <c r="L170" s="67" t="n">
        <v>1</v>
      </c>
      <c r="M170" s="68" t="n">
        <v>3429</v>
      </c>
      <c r="N170" s="65" t="inlineStr">
        <is>
          <t>Sans réponse</t>
        </is>
      </c>
      <c r="O170" s="66" t="n">
        <v>44903</v>
      </c>
      <c r="P170" s="67" t="n"/>
      <c r="Q170" s="67" t="n">
        <v>0</v>
      </c>
      <c r="R170" s="67">
        <f>$I170</f>
        <v/>
      </c>
      <c r="S170" s="67">
        <f>$K170</f>
        <v/>
      </c>
      <c r="T170" s="67">
        <f>IFERROR(INDEX(Clients!$G$2:$G$1020,MATCH($E170,Clients!$A$2:$A$1020,0)),"")</f>
        <v/>
      </c>
      <c r="U170" s="67">
        <f>IFERROR(INDEX(Clients!$I$2:$I$1020,MATCH($E170,Clients!$A$2:$A$1020,0)),"")</f>
        <v/>
      </c>
      <c r="V170" s="69">
        <f>1</f>
        <v/>
      </c>
      <c r="W170" s="69">
        <f>IF($N170="Accepté",1,0)</f>
        <v/>
      </c>
      <c r="X170" s="68">
        <f>$M170*$W170</f>
        <v/>
      </c>
      <c r="Y170" s="68">
        <f>IF($N170="En cours",0,$M170)</f>
        <v/>
      </c>
      <c r="Z170" s="69">
        <f>IF($P170="",0,1)</f>
        <v/>
      </c>
      <c r="AA170" s="70">
        <f>IF($P170="",0,$P170)</f>
        <v/>
      </c>
      <c r="AB170" s="69">
        <f>IF(AND($P170&lt;&gt;"",$P170&lt;=Paramètres!$C$14),1,0)</f>
        <v/>
      </c>
      <c r="AC170" s="67">
        <f>IF($P170="","Jamais relancé",IF($P170&lt;=3,"0-3 j",IF($P170&lt;=7,"4-7 j",IF($P170&lt;=15,"8-15 j","Plus de 15 j"))))</f>
        <v/>
      </c>
      <c r="AD170" s="67">
        <f>IF($M170&lt;=1000,"Moins de 1 k€",IF($M170&lt;=5000,"1 à 5 k€",IF($M170&lt;=15000,"5 à 15 k€","Plus de 15 k€")))</f>
        <v/>
      </c>
    </row>
    <row r="171">
      <c r="A171" s="65" t="inlineStr">
        <is>
          <t>DEV-00170</t>
        </is>
      </c>
      <c r="B171" s="66" t="n">
        <v>44876</v>
      </c>
      <c r="C171" s="65" t="inlineStr">
        <is>
          <t>2022-11</t>
        </is>
      </c>
      <c r="D171" s="65" t="inlineStr">
        <is>
          <t>2022-2023</t>
        </is>
      </c>
      <c r="E171" s="65" t="inlineStr">
        <is>
          <t>CLI-0096</t>
        </is>
      </c>
      <c r="F171" s="65" t="inlineStr">
        <is>
          <t>Particulier</t>
        </is>
      </c>
      <c r="G171" s="65" t="inlineStr">
        <is>
          <t>Bordeaux</t>
        </is>
      </c>
      <c r="H171" s="65" t="inlineStr">
        <is>
          <t>Karim Belkacem</t>
        </is>
      </c>
      <c r="I171" s="65" t="inlineStr">
        <is>
          <t>Chauffage</t>
        </is>
      </c>
      <c r="J171" s="65" t="inlineStr">
        <is>
          <t>CH-001</t>
        </is>
      </c>
      <c r="K171" s="65" t="inlineStr">
        <is>
          <t>Installation chaudière gaz condensation</t>
        </is>
      </c>
      <c r="L171" s="67" t="n">
        <v>1</v>
      </c>
      <c r="M171" s="68" t="n">
        <v>4357.31</v>
      </c>
      <c r="N171" s="65" t="inlineStr">
        <is>
          <t>Accepté</t>
        </is>
      </c>
      <c r="O171" s="66" t="n">
        <v>44887</v>
      </c>
      <c r="P171" s="67" t="n">
        <v>3</v>
      </c>
      <c r="Q171" s="67" t="n">
        <v>2</v>
      </c>
      <c r="R171" s="67">
        <f>$I171</f>
        <v/>
      </c>
      <c r="S171" s="67">
        <f>$K171</f>
        <v/>
      </c>
      <c r="T171" s="67">
        <f>IFERROR(INDEX(Clients!$G$2:$G$1020,MATCH($E171,Clients!$A$2:$A$1020,0)),"")</f>
        <v/>
      </c>
      <c r="U171" s="67">
        <f>IFERROR(INDEX(Clients!$I$2:$I$1020,MATCH($E171,Clients!$A$2:$A$1020,0)),"")</f>
        <v/>
      </c>
      <c r="V171" s="69">
        <f>1</f>
        <v/>
      </c>
      <c r="W171" s="69">
        <f>IF($N171="Accepté",1,0)</f>
        <v/>
      </c>
      <c r="X171" s="68">
        <f>$M171*$W171</f>
        <v/>
      </c>
      <c r="Y171" s="68">
        <f>IF($N171="En cours",0,$M171)</f>
        <v/>
      </c>
      <c r="Z171" s="69">
        <f>IF($P171="",0,1)</f>
        <v/>
      </c>
      <c r="AA171" s="70">
        <f>IF($P171="",0,$P171)</f>
        <v/>
      </c>
      <c r="AB171" s="69">
        <f>IF(AND($P171&lt;&gt;"",$P171&lt;=Paramètres!$C$14),1,0)</f>
        <v/>
      </c>
      <c r="AC171" s="67">
        <f>IF($P171="","Jamais relancé",IF($P171&lt;=3,"0-3 j",IF($P171&lt;=7,"4-7 j",IF($P171&lt;=15,"8-15 j","Plus de 15 j"))))</f>
        <v/>
      </c>
      <c r="AD171" s="67">
        <f>IF($M171&lt;=1000,"Moins de 1 k€",IF($M171&lt;=5000,"1 à 5 k€",IF($M171&lt;=15000,"5 à 15 k€","Plus de 15 k€")))</f>
        <v/>
      </c>
    </row>
    <row r="172">
      <c r="A172" s="65" t="inlineStr">
        <is>
          <t>DEV-00171</t>
        </is>
      </c>
      <c r="B172" s="66" t="n">
        <v>44876</v>
      </c>
      <c r="C172" s="65" t="inlineStr">
        <is>
          <t>2022-11</t>
        </is>
      </c>
      <c r="D172" s="65" t="inlineStr">
        <is>
          <t>2022-2023</t>
        </is>
      </c>
      <c r="E172" s="65" t="inlineStr">
        <is>
          <t>CLI-0051</t>
        </is>
      </c>
      <c r="F172" s="65" t="inlineStr">
        <is>
          <t>Particulier</t>
        </is>
      </c>
      <c r="G172" s="65" t="inlineStr">
        <is>
          <t>Toulouse</t>
        </is>
      </c>
      <c r="H172" s="65" t="inlineStr">
        <is>
          <t>Julien Fabre</t>
        </is>
      </c>
      <c r="I172" s="65" t="inlineStr">
        <is>
          <t>Chauffage</t>
        </is>
      </c>
      <c r="J172" s="65" t="inlineStr">
        <is>
          <t>CH-001</t>
        </is>
      </c>
      <c r="K172" s="65" t="inlineStr">
        <is>
          <t>Installation chaudière gaz condensation</t>
        </is>
      </c>
      <c r="L172" s="67" t="n">
        <v>1</v>
      </c>
      <c r="M172" s="68" t="n">
        <v>5205.02</v>
      </c>
      <c r="N172" s="65" t="inlineStr">
        <is>
          <t>Sans réponse</t>
        </is>
      </c>
      <c r="O172" s="66" t="n">
        <v>44884</v>
      </c>
      <c r="P172" s="67" t="n">
        <v>8</v>
      </c>
      <c r="Q172" s="67" t="n">
        <v>1</v>
      </c>
      <c r="R172" s="67">
        <f>$I172</f>
        <v/>
      </c>
      <c r="S172" s="67">
        <f>$K172</f>
        <v/>
      </c>
      <c r="T172" s="67">
        <f>IFERROR(INDEX(Clients!$G$2:$G$1020,MATCH($E172,Clients!$A$2:$A$1020,0)),"")</f>
        <v/>
      </c>
      <c r="U172" s="67">
        <f>IFERROR(INDEX(Clients!$I$2:$I$1020,MATCH($E172,Clients!$A$2:$A$1020,0)),"")</f>
        <v/>
      </c>
      <c r="V172" s="69">
        <f>1</f>
        <v/>
      </c>
      <c r="W172" s="69">
        <f>IF($N172="Accepté",1,0)</f>
        <v/>
      </c>
      <c r="X172" s="68">
        <f>$M172*$W172</f>
        <v/>
      </c>
      <c r="Y172" s="68">
        <f>IF($N172="En cours",0,$M172)</f>
        <v/>
      </c>
      <c r="Z172" s="69">
        <f>IF($P172="",0,1)</f>
        <v/>
      </c>
      <c r="AA172" s="70">
        <f>IF($P172="",0,$P172)</f>
        <v/>
      </c>
      <c r="AB172" s="69">
        <f>IF(AND($P172&lt;&gt;"",$P172&lt;=Paramètres!$C$14),1,0)</f>
        <v/>
      </c>
      <c r="AC172" s="67">
        <f>IF($P172="","Jamais relancé",IF($P172&lt;=3,"0-3 j",IF($P172&lt;=7,"4-7 j",IF($P172&lt;=15,"8-15 j","Plus de 15 j"))))</f>
        <v/>
      </c>
      <c r="AD172" s="67">
        <f>IF($M172&lt;=1000,"Moins de 1 k€",IF($M172&lt;=5000,"1 à 5 k€",IF($M172&lt;=15000,"5 à 15 k€","Plus de 15 k€")))</f>
        <v/>
      </c>
    </row>
    <row r="173">
      <c r="A173" s="65" t="inlineStr">
        <is>
          <t>DEV-00172</t>
        </is>
      </c>
      <c r="B173" s="66" t="n">
        <v>44879</v>
      </c>
      <c r="C173" s="65" t="inlineStr">
        <is>
          <t>2022-11</t>
        </is>
      </c>
      <c r="D173" s="65" t="inlineStr">
        <is>
          <t>2022-2023</t>
        </is>
      </c>
      <c r="E173" s="65" t="inlineStr">
        <is>
          <t>CLI-0088</t>
        </is>
      </c>
      <c r="F173" s="65" t="inlineStr">
        <is>
          <t>Particulier</t>
        </is>
      </c>
      <c r="G173" s="65" t="inlineStr">
        <is>
          <t>Toulouse</t>
        </is>
      </c>
      <c r="H173" s="65" t="inlineStr">
        <is>
          <t>Julien Fabre</t>
        </is>
      </c>
      <c r="I173" s="65" t="inlineStr">
        <is>
          <t>Électricité</t>
        </is>
      </c>
      <c r="J173" s="65" t="inlineStr">
        <is>
          <t>EL-004</t>
        </is>
      </c>
      <c r="K173" s="65" t="inlineStr">
        <is>
          <t>Éclairage LED locaux professionnels</t>
        </is>
      </c>
      <c r="L173" s="67" t="n">
        <v>1</v>
      </c>
      <c r="M173" s="68" t="n">
        <v>3796.3</v>
      </c>
      <c r="N173" s="65" t="inlineStr">
        <is>
          <t>Accepté</t>
        </is>
      </c>
      <c r="O173" s="66" t="n">
        <v>44905</v>
      </c>
      <c r="P173" s="67" t="n">
        <v>5</v>
      </c>
      <c r="Q173" s="67" t="n">
        <v>2</v>
      </c>
      <c r="R173" s="67">
        <f>$I173</f>
        <v/>
      </c>
      <c r="S173" s="67">
        <f>$K173</f>
        <v/>
      </c>
      <c r="T173" s="67">
        <f>IFERROR(INDEX(Clients!$G$2:$G$1020,MATCH($E173,Clients!$A$2:$A$1020,0)),"")</f>
        <v/>
      </c>
      <c r="U173" s="67">
        <f>IFERROR(INDEX(Clients!$I$2:$I$1020,MATCH($E173,Clients!$A$2:$A$1020,0)),"")</f>
        <v/>
      </c>
      <c r="V173" s="69">
        <f>1</f>
        <v/>
      </c>
      <c r="W173" s="69">
        <f>IF($N173="Accepté",1,0)</f>
        <v/>
      </c>
      <c r="X173" s="68">
        <f>$M173*$W173</f>
        <v/>
      </c>
      <c r="Y173" s="68">
        <f>IF($N173="En cours",0,$M173)</f>
        <v/>
      </c>
      <c r="Z173" s="69">
        <f>IF($P173="",0,1)</f>
        <v/>
      </c>
      <c r="AA173" s="70">
        <f>IF($P173="",0,$P173)</f>
        <v/>
      </c>
      <c r="AB173" s="69">
        <f>IF(AND($P173&lt;&gt;"",$P173&lt;=Paramètres!$C$14),1,0)</f>
        <v/>
      </c>
      <c r="AC173" s="67">
        <f>IF($P173="","Jamais relancé",IF($P173&lt;=3,"0-3 j",IF($P173&lt;=7,"4-7 j",IF($P173&lt;=15,"8-15 j","Plus de 15 j"))))</f>
        <v/>
      </c>
      <c r="AD173" s="67">
        <f>IF($M173&lt;=1000,"Moins de 1 k€",IF($M173&lt;=5000,"1 à 5 k€",IF($M173&lt;=15000,"5 à 15 k€","Plus de 15 k€")))</f>
        <v/>
      </c>
    </row>
    <row r="174">
      <c r="A174" s="65" t="inlineStr">
        <is>
          <t>DEV-00173</t>
        </is>
      </c>
      <c r="B174" s="66" t="n">
        <v>44879</v>
      </c>
      <c r="C174" s="65" t="inlineStr">
        <is>
          <t>2022-11</t>
        </is>
      </c>
      <c r="D174" s="65" t="inlineStr">
        <is>
          <t>2022-2023</t>
        </is>
      </c>
      <c r="E174" s="65" t="inlineStr">
        <is>
          <t>CLI-0043</t>
        </is>
      </c>
      <c r="F174" s="65" t="inlineStr">
        <is>
          <t>Particulier</t>
        </is>
      </c>
      <c r="G174" s="65" t="inlineStr">
        <is>
          <t>Toulouse</t>
        </is>
      </c>
      <c r="H174" s="65" t="inlineStr">
        <is>
          <t>Julien Fabre</t>
        </is>
      </c>
      <c r="I174" s="65" t="inlineStr">
        <is>
          <t>Plomberie</t>
        </is>
      </c>
      <c r="J174" s="65" t="inlineStr">
        <is>
          <t>PR-003</t>
        </is>
      </c>
      <c r="K174" s="65" t="inlineStr">
        <is>
          <t>Réfection réseau eau appartement</t>
        </is>
      </c>
      <c r="L174" s="67" t="n">
        <v>2</v>
      </c>
      <c r="M174" s="68" t="n">
        <v>6143.72</v>
      </c>
      <c r="N174" s="65" t="inlineStr">
        <is>
          <t>Sans réponse</t>
        </is>
      </c>
      <c r="O174" s="66" t="n">
        <v>44883</v>
      </c>
      <c r="P174" s="67" t="n">
        <v>12</v>
      </c>
      <c r="Q174" s="67" t="n">
        <v>0</v>
      </c>
      <c r="R174" s="67">
        <f>$I174</f>
        <v/>
      </c>
      <c r="S174" s="67">
        <f>$K174</f>
        <v/>
      </c>
      <c r="T174" s="67">
        <f>IFERROR(INDEX(Clients!$G$2:$G$1020,MATCH($E174,Clients!$A$2:$A$1020,0)),"")</f>
        <v/>
      </c>
      <c r="U174" s="67">
        <f>IFERROR(INDEX(Clients!$I$2:$I$1020,MATCH($E174,Clients!$A$2:$A$1020,0)),"")</f>
        <v/>
      </c>
      <c r="V174" s="69">
        <f>1</f>
        <v/>
      </c>
      <c r="W174" s="69">
        <f>IF($N174="Accepté",1,0)</f>
        <v/>
      </c>
      <c r="X174" s="68">
        <f>$M174*$W174</f>
        <v/>
      </c>
      <c r="Y174" s="68">
        <f>IF($N174="En cours",0,$M174)</f>
        <v/>
      </c>
      <c r="Z174" s="69">
        <f>IF($P174="",0,1)</f>
        <v/>
      </c>
      <c r="AA174" s="70">
        <f>IF($P174="",0,$P174)</f>
        <v/>
      </c>
      <c r="AB174" s="69">
        <f>IF(AND($P174&lt;&gt;"",$P174&lt;=Paramètres!$C$14),1,0)</f>
        <v/>
      </c>
      <c r="AC174" s="67">
        <f>IF($P174="","Jamais relancé",IF($P174&lt;=3,"0-3 j",IF($P174&lt;=7,"4-7 j",IF($P174&lt;=15,"8-15 j","Plus de 15 j"))))</f>
        <v/>
      </c>
      <c r="AD174" s="67">
        <f>IF($M174&lt;=1000,"Moins de 1 k€",IF($M174&lt;=5000,"1 à 5 k€",IF($M174&lt;=15000,"5 à 15 k€","Plus de 15 k€")))</f>
        <v/>
      </c>
    </row>
    <row r="175">
      <c r="A175" s="65" t="inlineStr">
        <is>
          <t>DEV-00174</t>
        </is>
      </c>
      <c r="B175" s="66" t="n">
        <v>44880</v>
      </c>
      <c r="C175" s="65" t="inlineStr">
        <is>
          <t>2022-11</t>
        </is>
      </c>
      <c r="D175" s="65" t="inlineStr">
        <is>
          <t>2022-2023</t>
        </is>
      </c>
      <c r="E175" s="65" t="inlineStr">
        <is>
          <t>CLI-0032</t>
        </is>
      </c>
      <c r="F175" s="65" t="inlineStr">
        <is>
          <t>Particulier</t>
        </is>
      </c>
      <c r="G175" s="65" t="inlineStr">
        <is>
          <t>Toulouse</t>
        </is>
      </c>
      <c r="H175" s="65" t="inlineStr">
        <is>
          <t>Julien Fabre</t>
        </is>
      </c>
      <c r="I175" s="65" t="inlineStr">
        <is>
          <t>Dépannage</t>
        </is>
      </c>
      <c r="J175" s="65" t="inlineStr">
        <is>
          <t>DP-004</t>
        </is>
      </c>
      <c r="K175" s="65" t="inlineStr">
        <is>
          <t>Remise en service chaudière</t>
        </is>
      </c>
      <c r="L175" s="67" t="n">
        <v>1</v>
      </c>
      <c r="M175" s="68" t="n">
        <v>227.15</v>
      </c>
      <c r="N175" s="65" t="inlineStr">
        <is>
          <t>Accepté</t>
        </is>
      </c>
      <c r="O175" s="66" t="n">
        <v>44896</v>
      </c>
      <c r="P175" s="67" t="n">
        <v>6</v>
      </c>
      <c r="Q175" s="67" t="n">
        <v>1</v>
      </c>
      <c r="R175" s="67">
        <f>$I175</f>
        <v/>
      </c>
      <c r="S175" s="67">
        <f>$K175</f>
        <v/>
      </c>
      <c r="T175" s="67">
        <f>IFERROR(INDEX(Clients!$G$2:$G$1020,MATCH($E175,Clients!$A$2:$A$1020,0)),"")</f>
        <v/>
      </c>
      <c r="U175" s="67">
        <f>IFERROR(INDEX(Clients!$I$2:$I$1020,MATCH($E175,Clients!$A$2:$A$1020,0)),"")</f>
        <v/>
      </c>
      <c r="V175" s="69">
        <f>1</f>
        <v/>
      </c>
      <c r="W175" s="69">
        <f>IF($N175="Accepté",1,0)</f>
        <v/>
      </c>
      <c r="X175" s="68">
        <f>$M175*$W175</f>
        <v/>
      </c>
      <c r="Y175" s="68">
        <f>IF($N175="En cours",0,$M175)</f>
        <v/>
      </c>
      <c r="Z175" s="69">
        <f>IF($P175="",0,1)</f>
        <v/>
      </c>
      <c r="AA175" s="70">
        <f>IF($P175="",0,$P175)</f>
        <v/>
      </c>
      <c r="AB175" s="69">
        <f>IF(AND($P175&lt;&gt;"",$P175&lt;=Paramètres!$C$14),1,0)</f>
        <v/>
      </c>
      <c r="AC175" s="67">
        <f>IF($P175="","Jamais relancé",IF($P175&lt;=3,"0-3 j",IF($P175&lt;=7,"4-7 j",IF($P175&lt;=15,"8-15 j","Plus de 15 j"))))</f>
        <v/>
      </c>
      <c r="AD175" s="67">
        <f>IF($M175&lt;=1000,"Moins de 1 k€",IF($M175&lt;=5000,"1 à 5 k€",IF($M175&lt;=15000,"5 à 15 k€","Plus de 15 k€")))</f>
        <v/>
      </c>
    </row>
    <row r="176">
      <c r="A176" s="65" t="inlineStr">
        <is>
          <t>DEV-00175</t>
        </is>
      </c>
      <c r="B176" s="66" t="n">
        <v>44880</v>
      </c>
      <c r="C176" s="65" t="inlineStr">
        <is>
          <t>2022-11</t>
        </is>
      </c>
      <c r="D176" s="65" t="inlineStr">
        <is>
          <t>2022-2023</t>
        </is>
      </c>
      <c r="E176" s="65" t="inlineStr">
        <is>
          <t>CLI-0103</t>
        </is>
      </c>
      <c r="F176" s="65" t="inlineStr">
        <is>
          <t>Particulier</t>
        </is>
      </c>
      <c r="G176" s="65" t="inlineStr">
        <is>
          <t>Toulouse</t>
        </is>
      </c>
      <c r="H176" s="65" t="inlineStr">
        <is>
          <t>Julien Fabre</t>
        </is>
      </c>
      <c r="I176" s="65" t="inlineStr">
        <is>
          <t>Salle de bain</t>
        </is>
      </c>
      <c r="J176" s="65" t="inlineStr">
        <is>
          <t>SB-003</t>
        </is>
      </c>
      <c r="K176" s="65" t="inlineStr">
        <is>
          <t>Pose meuble vasque + robinetterie</t>
        </is>
      </c>
      <c r="L176" s="67" t="n">
        <v>1</v>
      </c>
      <c r="M176" s="68" t="n">
        <v>1160.57</v>
      </c>
      <c r="N176" s="65" t="inlineStr">
        <is>
          <t>Sans réponse</t>
        </is>
      </c>
      <c r="O176" s="66" t="n">
        <v>44894</v>
      </c>
      <c r="P176" s="67" t="n">
        <v>6</v>
      </c>
      <c r="Q176" s="67" t="n">
        <v>1</v>
      </c>
      <c r="R176" s="67">
        <f>$I176</f>
        <v/>
      </c>
      <c r="S176" s="67">
        <f>$K176</f>
        <v/>
      </c>
      <c r="T176" s="67">
        <f>IFERROR(INDEX(Clients!$G$2:$G$1020,MATCH($E176,Clients!$A$2:$A$1020,0)),"")</f>
        <v/>
      </c>
      <c r="U176" s="67">
        <f>IFERROR(INDEX(Clients!$I$2:$I$1020,MATCH($E176,Clients!$A$2:$A$1020,0)),"")</f>
        <v/>
      </c>
      <c r="V176" s="69">
        <f>1</f>
        <v/>
      </c>
      <c r="W176" s="69">
        <f>IF($N176="Accepté",1,0)</f>
        <v/>
      </c>
      <c r="X176" s="68">
        <f>$M176*$W176</f>
        <v/>
      </c>
      <c r="Y176" s="68">
        <f>IF($N176="En cours",0,$M176)</f>
        <v/>
      </c>
      <c r="Z176" s="69">
        <f>IF($P176="",0,1)</f>
        <v/>
      </c>
      <c r="AA176" s="70">
        <f>IF($P176="",0,$P176)</f>
        <v/>
      </c>
      <c r="AB176" s="69">
        <f>IF(AND($P176&lt;&gt;"",$P176&lt;=Paramètres!$C$14),1,0)</f>
        <v/>
      </c>
      <c r="AC176" s="67">
        <f>IF($P176="","Jamais relancé",IF($P176&lt;=3,"0-3 j",IF($P176&lt;=7,"4-7 j",IF($P176&lt;=15,"8-15 j","Plus de 15 j"))))</f>
        <v/>
      </c>
      <c r="AD176" s="67">
        <f>IF($M176&lt;=1000,"Moins de 1 k€",IF($M176&lt;=5000,"1 à 5 k€",IF($M176&lt;=15000,"5 à 15 k€","Plus de 15 k€")))</f>
        <v/>
      </c>
    </row>
    <row r="177">
      <c r="A177" s="65" t="inlineStr">
        <is>
          <t>DEV-00176</t>
        </is>
      </c>
      <c r="B177" s="66" t="n">
        <v>44880</v>
      </c>
      <c r="C177" s="65" t="inlineStr">
        <is>
          <t>2022-11</t>
        </is>
      </c>
      <c r="D177" s="65" t="inlineStr">
        <is>
          <t>2022-2023</t>
        </is>
      </c>
      <c r="E177" s="65" t="inlineStr">
        <is>
          <t>CLI-0031</t>
        </is>
      </c>
      <c r="F177" s="65" t="inlineStr">
        <is>
          <t>Professionnel</t>
        </is>
      </c>
      <c r="G177" s="65" t="inlineStr">
        <is>
          <t>Bordeaux</t>
        </is>
      </c>
      <c r="H177" s="65" t="inlineStr">
        <is>
          <t>Sophie Marchand</t>
        </is>
      </c>
      <c r="I177" s="65" t="inlineStr">
        <is>
          <t>Salle de bain</t>
        </is>
      </c>
      <c r="J177" s="65" t="inlineStr">
        <is>
          <t>SB-001</t>
        </is>
      </c>
      <c r="K177" s="65" t="inlineStr">
        <is>
          <t>Rénovation salle de bain complète</t>
        </is>
      </c>
      <c r="L177" s="67" t="n">
        <v>1</v>
      </c>
      <c r="M177" s="68" t="n">
        <v>15099.02</v>
      </c>
      <c r="N177" s="65" t="inlineStr">
        <is>
          <t>Sans réponse</t>
        </is>
      </c>
      <c r="O177" s="66" t="n">
        <v>44897</v>
      </c>
      <c r="P177" s="67" t="n">
        <v>4</v>
      </c>
      <c r="Q177" s="67" t="n">
        <v>2</v>
      </c>
      <c r="R177" s="67">
        <f>$I177</f>
        <v/>
      </c>
      <c r="S177" s="67">
        <f>$K177</f>
        <v/>
      </c>
      <c r="T177" s="67">
        <f>IFERROR(INDEX(Clients!$G$2:$G$1020,MATCH($E177,Clients!$A$2:$A$1020,0)),"")</f>
        <v/>
      </c>
      <c r="U177" s="67">
        <f>IFERROR(INDEX(Clients!$I$2:$I$1020,MATCH($E177,Clients!$A$2:$A$1020,0)),"")</f>
        <v/>
      </c>
      <c r="V177" s="69">
        <f>1</f>
        <v/>
      </c>
      <c r="W177" s="69">
        <f>IF($N177="Accepté",1,0)</f>
        <v/>
      </c>
      <c r="X177" s="68">
        <f>$M177*$W177</f>
        <v/>
      </c>
      <c r="Y177" s="68">
        <f>IF($N177="En cours",0,$M177)</f>
        <v/>
      </c>
      <c r="Z177" s="69">
        <f>IF($P177="",0,1)</f>
        <v/>
      </c>
      <c r="AA177" s="70">
        <f>IF($P177="",0,$P177)</f>
        <v/>
      </c>
      <c r="AB177" s="69">
        <f>IF(AND($P177&lt;&gt;"",$P177&lt;=Paramètres!$C$14),1,0)</f>
        <v/>
      </c>
      <c r="AC177" s="67">
        <f>IF($P177="","Jamais relancé",IF($P177&lt;=3,"0-3 j",IF($P177&lt;=7,"4-7 j",IF($P177&lt;=15,"8-15 j","Plus de 15 j"))))</f>
        <v/>
      </c>
      <c r="AD177" s="67">
        <f>IF($M177&lt;=1000,"Moins de 1 k€",IF($M177&lt;=5000,"1 à 5 k€",IF($M177&lt;=15000,"5 à 15 k€","Plus de 15 k€")))</f>
        <v/>
      </c>
    </row>
    <row r="178">
      <c r="A178" s="65" t="inlineStr">
        <is>
          <t>DEV-00177</t>
        </is>
      </c>
      <c r="B178" s="66" t="n">
        <v>44880</v>
      </c>
      <c r="C178" s="65" t="inlineStr">
        <is>
          <t>2022-11</t>
        </is>
      </c>
      <c r="D178" s="65" t="inlineStr">
        <is>
          <t>2022-2023</t>
        </is>
      </c>
      <c r="E178" s="65" t="inlineStr">
        <is>
          <t>CLI-0142</t>
        </is>
      </c>
      <c r="F178" s="65" t="inlineStr">
        <is>
          <t>Particulier</t>
        </is>
      </c>
      <c r="G178" s="65" t="inlineStr">
        <is>
          <t>Bordeaux</t>
        </is>
      </c>
      <c r="H178" s="65" t="inlineStr">
        <is>
          <t>Karim Belkacem</t>
        </is>
      </c>
      <c r="I178" s="65" t="inlineStr">
        <is>
          <t>Plomberie</t>
        </is>
      </c>
      <c r="J178" s="65" t="inlineStr">
        <is>
          <t>PR-002</t>
        </is>
      </c>
      <c r="K178" s="65" t="inlineStr">
        <is>
          <t>Recherche de fuite + réparation</t>
        </is>
      </c>
      <c r="L178" s="67" t="n">
        <v>1</v>
      </c>
      <c r="M178" s="68" t="n">
        <v>475.96</v>
      </c>
      <c r="N178" s="65" t="inlineStr">
        <is>
          <t>Refusé</t>
        </is>
      </c>
      <c r="O178" s="66" t="n">
        <v>44898</v>
      </c>
      <c r="P178" s="67" t="n">
        <v>6</v>
      </c>
      <c r="Q178" s="67" t="n">
        <v>1</v>
      </c>
      <c r="R178" s="67">
        <f>$I178</f>
        <v/>
      </c>
      <c r="S178" s="67">
        <f>$K178</f>
        <v/>
      </c>
      <c r="T178" s="67">
        <f>IFERROR(INDEX(Clients!$G$2:$G$1020,MATCH($E178,Clients!$A$2:$A$1020,0)),"")</f>
        <v/>
      </c>
      <c r="U178" s="67">
        <f>IFERROR(INDEX(Clients!$I$2:$I$1020,MATCH($E178,Clients!$A$2:$A$1020,0)),"")</f>
        <v/>
      </c>
      <c r="V178" s="69">
        <f>1</f>
        <v/>
      </c>
      <c r="W178" s="69">
        <f>IF($N178="Accepté",1,0)</f>
        <v/>
      </c>
      <c r="X178" s="68">
        <f>$M178*$W178</f>
        <v/>
      </c>
      <c r="Y178" s="68">
        <f>IF($N178="En cours",0,$M178)</f>
        <v/>
      </c>
      <c r="Z178" s="69">
        <f>IF($P178="",0,1)</f>
        <v/>
      </c>
      <c r="AA178" s="70">
        <f>IF($P178="",0,$P178)</f>
        <v/>
      </c>
      <c r="AB178" s="69">
        <f>IF(AND($P178&lt;&gt;"",$P178&lt;=Paramètres!$C$14),1,0)</f>
        <v/>
      </c>
      <c r="AC178" s="67">
        <f>IF($P178="","Jamais relancé",IF($P178&lt;=3,"0-3 j",IF($P178&lt;=7,"4-7 j",IF($P178&lt;=15,"8-15 j","Plus de 15 j"))))</f>
        <v/>
      </c>
      <c r="AD178" s="67">
        <f>IF($M178&lt;=1000,"Moins de 1 k€",IF($M178&lt;=5000,"1 à 5 k€",IF($M178&lt;=15000,"5 à 15 k€","Plus de 15 k€")))</f>
        <v/>
      </c>
    </row>
    <row r="179">
      <c r="A179" s="65" t="inlineStr">
        <is>
          <t>DEV-00178</t>
        </is>
      </c>
      <c r="B179" s="66" t="n">
        <v>44882</v>
      </c>
      <c r="C179" s="65" t="inlineStr">
        <is>
          <t>2022-11</t>
        </is>
      </c>
      <c r="D179" s="65" t="inlineStr">
        <is>
          <t>2022-2023</t>
        </is>
      </c>
      <c r="E179" s="65" t="inlineStr">
        <is>
          <t>CLI-0119</t>
        </is>
      </c>
      <c r="F179" s="65" t="inlineStr">
        <is>
          <t>Particulier</t>
        </is>
      </c>
      <c r="G179" s="65" t="inlineStr">
        <is>
          <t>Bordeaux</t>
        </is>
      </c>
      <c r="H179" s="65" t="inlineStr">
        <is>
          <t>Sophie Marchand</t>
        </is>
      </c>
      <c r="I179" s="65" t="inlineStr">
        <is>
          <t>Salle de bain</t>
        </is>
      </c>
      <c r="J179" s="65" t="inlineStr">
        <is>
          <t>SB-001</t>
        </is>
      </c>
      <c r="K179" s="65" t="inlineStr">
        <is>
          <t>Rénovation salle de bain complète</t>
        </is>
      </c>
      <c r="L179" s="67" t="n">
        <v>1</v>
      </c>
      <c r="M179" s="68" t="n">
        <v>8548.049999999999</v>
      </c>
      <c r="N179" s="65" t="inlineStr">
        <is>
          <t>Accepté</t>
        </is>
      </c>
      <c r="O179" s="66" t="n">
        <v>44915</v>
      </c>
      <c r="P179" s="67" t="n">
        <v>1</v>
      </c>
      <c r="Q179" s="67" t="n">
        <v>1</v>
      </c>
      <c r="R179" s="67">
        <f>$I179</f>
        <v/>
      </c>
      <c r="S179" s="67">
        <f>$K179</f>
        <v/>
      </c>
      <c r="T179" s="67">
        <f>IFERROR(INDEX(Clients!$G$2:$G$1020,MATCH($E179,Clients!$A$2:$A$1020,0)),"")</f>
        <v/>
      </c>
      <c r="U179" s="67">
        <f>IFERROR(INDEX(Clients!$I$2:$I$1020,MATCH($E179,Clients!$A$2:$A$1020,0)),"")</f>
        <v/>
      </c>
      <c r="V179" s="69">
        <f>1</f>
        <v/>
      </c>
      <c r="W179" s="69">
        <f>IF($N179="Accepté",1,0)</f>
        <v/>
      </c>
      <c r="X179" s="68">
        <f>$M179*$W179</f>
        <v/>
      </c>
      <c r="Y179" s="68">
        <f>IF($N179="En cours",0,$M179)</f>
        <v/>
      </c>
      <c r="Z179" s="69">
        <f>IF($P179="",0,1)</f>
        <v/>
      </c>
      <c r="AA179" s="70">
        <f>IF($P179="",0,$P179)</f>
        <v/>
      </c>
      <c r="AB179" s="69">
        <f>IF(AND($P179&lt;&gt;"",$P179&lt;=Paramètres!$C$14),1,0)</f>
        <v/>
      </c>
      <c r="AC179" s="67">
        <f>IF($P179="","Jamais relancé",IF($P179&lt;=3,"0-3 j",IF($P179&lt;=7,"4-7 j",IF($P179&lt;=15,"8-15 j","Plus de 15 j"))))</f>
        <v/>
      </c>
      <c r="AD179" s="67">
        <f>IF($M179&lt;=1000,"Moins de 1 k€",IF($M179&lt;=5000,"1 à 5 k€",IF($M179&lt;=15000,"5 à 15 k€","Plus de 15 k€")))</f>
        <v/>
      </c>
    </row>
    <row r="180">
      <c r="A180" s="65" t="inlineStr">
        <is>
          <t>DEV-00179</t>
        </is>
      </c>
      <c r="B180" s="66" t="n">
        <v>44886</v>
      </c>
      <c r="C180" s="65" t="inlineStr">
        <is>
          <t>2022-11</t>
        </is>
      </c>
      <c r="D180" s="65" t="inlineStr">
        <is>
          <t>2022-2023</t>
        </is>
      </c>
      <c r="E180" s="65" t="inlineStr">
        <is>
          <t>CLI-0018</t>
        </is>
      </c>
      <c r="F180" s="65" t="inlineStr">
        <is>
          <t>Particulier</t>
        </is>
      </c>
      <c r="G180" s="65" t="inlineStr">
        <is>
          <t>Bordeaux</t>
        </is>
      </c>
      <c r="H180" s="65" t="inlineStr">
        <is>
          <t>Karim Belkacem</t>
        </is>
      </c>
      <c r="I180" s="65" t="inlineStr">
        <is>
          <t>Chauffage</t>
        </is>
      </c>
      <c r="J180" s="65" t="inlineStr">
        <is>
          <t>CH-004</t>
        </is>
      </c>
      <c r="K180" s="65" t="inlineStr">
        <is>
          <t>Remplacement radiateurs (lot de 5)</t>
        </is>
      </c>
      <c r="L180" s="67" t="n">
        <v>1</v>
      </c>
      <c r="M180" s="68" t="n">
        <v>2613.17</v>
      </c>
      <c r="N180" s="65" t="inlineStr">
        <is>
          <t>Accepté</t>
        </is>
      </c>
      <c r="O180" s="66" t="n">
        <v>44898</v>
      </c>
      <c r="P180" s="67" t="n">
        <v>6</v>
      </c>
      <c r="Q180" s="67" t="n">
        <v>1</v>
      </c>
      <c r="R180" s="67">
        <f>$I180</f>
        <v/>
      </c>
      <c r="S180" s="67">
        <f>$K180</f>
        <v/>
      </c>
      <c r="T180" s="67">
        <f>IFERROR(INDEX(Clients!$G$2:$G$1020,MATCH($E180,Clients!$A$2:$A$1020,0)),"")</f>
        <v/>
      </c>
      <c r="U180" s="67">
        <f>IFERROR(INDEX(Clients!$I$2:$I$1020,MATCH($E180,Clients!$A$2:$A$1020,0)),"")</f>
        <v/>
      </c>
      <c r="V180" s="69">
        <f>1</f>
        <v/>
      </c>
      <c r="W180" s="69">
        <f>IF($N180="Accepté",1,0)</f>
        <v/>
      </c>
      <c r="X180" s="68">
        <f>$M180*$W180</f>
        <v/>
      </c>
      <c r="Y180" s="68">
        <f>IF($N180="En cours",0,$M180)</f>
        <v/>
      </c>
      <c r="Z180" s="69">
        <f>IF($P180="",0,1)</f>
        <v/>
      </c>
      <c r="AA180" s="70">
        <f>IF($P180="",0,$P180)</f>
        <v/>
      </c>
      <c r="AB180" s="69">
        <f>IF(AND($P180&lt;&gt;"",$P180&lt;=Paramètres!$C$14),1,0)</f>
        <v/>
      </c>
      <c r="AC180" s="67">
        <f>IF($P180="","Jamais relancé",IF($P180&lt;=3,"0-3 j",IF($P180&lt;=7,"4-7 j",IF($P180&lt;=15,"8-15 j","Plus de 15 j"))))</f>
        <v/>
      </c>
      <c r="AD180" s="67">
        <f>IF($M180&lt;=1000,"Moins de 1 k€",IF($M180&lt;=5000,"1 à 5 k€",IF($M180&lt;=15000,"5 à 15 k€","Plus de 15 k€")))</f>
        <v/>
      </c>
    </row>
    <row r="181">
      <c r="A181" s="65" t="inlineStr">
        <is>
          <t>DEV-00180</t>
        </is>
      </c>
      <c r="B181" s="66" t="n">
        <v>44887</v>
      </c>
      <c r="C181" s="65" t="inlineStr">
        <is>
          <t>2022-11</t>
        </is>
      </c>
      <c r="D181" s="65" t="inlineStr">
        <is>
          <t>2022-2023</t>
        </is>
      </c>
      <c r="E181" s="65" t="inlineStr">
        <is>
          <t>CLI-0098</t>
        </is>
      </c>
      <c r="F181" s="65" t="inlineStr">
        <is>
          <t>Particulier</t>
        </is>
      </c>
      <c r="G181" s="65" t="inlineStr">
        <is>
          <t>Bordeaux</t>
        </is>
      </c>
      <c r="H181" s="65" t="inlineStr">
        <is>
          <t>Karim Belkacem</t>
        </is>
      </c>
      <c r="I181" s="65" t="inlineStr">
        <is>
          <t>Électricité</t>
        </is>
      </c>
      <c r="J181" s="65" t="inlineStr">
        <is>
          <t>EL-003</t>
        </is>
      </c>
      <c r="K181" s="65" t="inlineStr">
        <is>
          <t>Rénovation électrique complète</t>
        </is>
      </c>
      <c r="L181" s="67" t="n">
        <v>1</v>
      </c>
      <c r="M181" s="68" t="n">
        <v>8806.73</v>
      </c>
      <c r="N181" s="65" t="inlineStr">
        <is>
          <t>Accepté</t>
        </is>
      </c>
      <c r="O181" s="66" t="n">
        <v>44910</v>
      </c>
      <c r="P181" s="67" t="n">
        <v>5</v>
      </c>
      <c r="Q181" s="67" t="n">
        <v>3</v>
      </c>
      <c r="R181" s="67">
        <f>$I181</f>
        <v/>
      </c>
      <c r="S181" s="67">
        <f>$K181</f>
        <v/>
      </c>
      <c r="T181" s="67">
        <f>IFERROR(INDEX(Clients!$G$2:$G$1020,MATCH($E181,Clients!$A$2:$A$1020,0)),"")</f>
        <v/>
      </c>
      <c r="U181" s="67">
        <f>IFERROR(INDEX(Clients!$I$2:$I$1020,MATCH($E181,Clients!$A$2:$A$1020,0)),"")</f>
        <v/>
      </c>
      <c r="V181" s="69">
        <f>1</f>
        <v/>
      </c>
      <c r="W181" s="69">
        <f>IF($N181="Accepté",1,0)</f>
        <v/>
      </c>
      <c r="X181" s="68">
        <f>$M181*$W181</f>
        <v/>
      </c>
      <c r="Y181" s="68">
        <f>IF($N181="En cours",0,$M181)</f>
        <v/>
      </c>
      <c r="Z181" s="69">
        <f>IF($P181="",0,1)</f>
        <v/>
      </c>
      <c r="AA181" s="70">
        <f>IF($P181="",0,$P181)</f>
        <v/>
      </c>
      <c r="AB181" s="69">
        <f>IF(AND($P181&lt;&gt;"",$P181&lt;=Paramètres!$C$14),1,0)</f>
        <v/>
      </c>
      <c r="AC181" s="67">
        <f>IF($P181="","Jamais relancé",IF($P181&lt;=3,"0-3 j",IF($P181&lt;=7,"4-7 j",IF($P181&lt;=15,"8-15 j","Plus de 15 j"))))</f>
        <v/>
      </c>
      <c r="AD181" s="67">
        <f>IF($M181&lt;=1000,"Moins de 1 k€",IF($M181&lt;=5000,"1 à 5 k€",IF($M181&lt;=15000,"5 à 15 k€","Plus de 15 k€")))</f>
        <v/>
      </c>
    </row>
    <row r="182">
      <c r="A182" s="65" t="inlineStr">
        <is>
          <t>DEV-00181</t>
        </is>
      </c>
      <c r="B182" s="66" t="n">
        <v>44887</v>
      </c>
      <c r="C182" s="65" t="inlineStr">
        <is>
          <t>2022-11</t>
        </is>
      </c>
      <c r="D182" s="65" t="inlineStr">
        <is>
          <t>2022-2023</t>
        </is>
      </c>
      <c r="E182" s="65" t="inlineStr">
        <is>
          <t>CLI-0012</t>
        </is>
      </c>
      <c r="F182" s="65" t="inlineStr">
        <is>
          <t>Particulier</t>
        </is>
      </c>
      <c r="G182" s="65" t="inlineStr">
        <is>
          <t>Toulouse</t>
        </is>
      </c>
      <c r="H182" s="65" t="inlineStr">
        <is>
          <t>Julien Fabre</t>
        </is>
      </c>
      <c r="I182" s="65" t="inlineStr">
        <is>
          <t>Électricité</t>
        </is>
      </c>
      <c r="J182" s="65" t="inlineStr">
        <is>
          <t>EL-001</t>
        </is>
      </c>
      <c r="K182" s="65" t="inlineStr">
        <is>
          <t>Mise aux normes tableau électrique</t>
        </is>
      </c>
      <c r="L182" s="67" t="n">
        <v>1</v>
      </c>
      <c r="M182" s="68" t="n">
        <v>1634.9</v>
      </c>
      <c r="N182" s="65" t="inlineStr">
        <is>
          <t>Accepté</t>
        </is>
      </c>
      <c r="O182" s="66" t="n">
        <v>44904</v>
      </c>
      <c r="P182" s="67" t="n">
        <v>4</v>
      </c>
      <c r="Q182" s="67" t="n">
        <v>2</v>
      </c>
      <c r="R182" s="67">
        <f>$I182</f>
        <v/>
      </c>
      <c r="S182" s="67">
        <f>$K182</f>
        <v/>
      </c>
      <c r="T182" s="67">
        <f>IFERROR(INDEX(Clients!$G$2:$G$1020,MATCH($E182,Clients!$A$2:$A$1020,0)),"")</f>
        <v/>
      </c>
      <c r="U182" s="67">
        <f>IFERROR(INDEX(Clients!$I$2:$I$1020,MATCH($E182,Clients!$A$2:$A$1020,0)),"")</f>
        <v/>
      </c>
      <c r="V182" s="69">
        <f>1</f>
        <v/>
      </c>
      <c r="W182" s="69">
        <f>IF($N182="Accepté",1,0)</f>
        <v/>
      </c>
      <c r="X182" s="68">
        <f>$M182*$W182</f>
        <v/>
      </c>
      <c r="Y182" s="68">
        <f>IF($N182="En cours",0,$M182)</f>
        <v/>
      </c>
      <c r="Z182" s="69">
        <f>IF($P182="",0,1)</f>
        <v/>
      </c>
      <c r="AA182" s="70">
        <f>IF($P182="",0,$P182)</f>
        <v/>
      </c>
      <c r="AB182" s="69">
        <f>IF(AND($P182&lt;&gt;"",$P182&lt;=Paramètres!$C$14),1,0)</f>
        <v/>
      </c>
      <c r="AC182" s="67">
        <f>IF($P182="","Jamais relancé",IF($P182&lt;=3,"0-3 j",IF($P182&lt;=7,"4-7 j",IF($P182&lt;=15,"8-15 j","Plus de 15 j"))))</f>
        <v/>
      </c>
      <c r="AD182" s="67">
        <f>IF($M182&lt;=1000,"Moins de 1 k€",IF($M182&lt;=5000,"1 à 5 k€",IF($M182&lt;=15000,"5 à 15 k€","Plus de 15 k€")))</f>
        <v/>
      </c>
    </row>
    <row r="183">
      <c r="A183" s="65" t="inlineStr">
        <is>
          <t>DEV-00182</t>
        </is>
      </c>
      <c r="B183" s="66" t="n">
        <v>44888</v>
      </c>
      <c r="C183" s="65" t="inlineStr">
        <is>
          <t>2022-11</t>
        </is>
      </c>
      <c r="D183" s="65" t="inlineStr">
        <is>
          <t>2022-2023</t>
        </is>
      </c>
      <c r="E183" s="65" t="inlineStr">
        <is>
          <t>CLI-0026</t>
        </is>
      </c>
      <c r="F183" s="65" t="inlineStr">
        <is>
          <t>Particulier</t>
        </is>
      </c>
      <c r="G183" s="65" t="inlineStr">
        <is>
          <t>Bordeaux</t>
        </is>
      </c>
      <c r="H183" s="65" t="inlineStr">
        <is>
          <t>Karim Belkacem</t>
        </is>
      </c>
      <c r="I183" s="65" t="inlineStr">
        <is>
          <t>Dépannage</t>
        </is>
      </c>
      <c r="J183" s="65" t="inlineStr">
        <is>
          <t>DP-003</t>
        </is>
      </c>
      <c r="K183" s="65" t="inlineStr">
        <is>
          <t>Dépannage électrique urgence</t>
        </is>
      </c>
      <c r="L183" s="67" t="n">
        <v>1</v>
      </c>
      <c r="M183" s="68" t="n">
        <v>263.03</v>
      </c>
      <c r="N183" s="65" t="inlineStr">
        <is>
          <t>Accepté</t>
        </is>
      </c>
      <c r="O183" s="66" t="n">
        <v>44901</v>
      </c>
      <c r="P183" s="67" t="n"/>
      <c r="Q183" s="67" t="n">
        <v>0</v>
      </c>
      <c r="R183" s="67">
        <f>$I183</f>
        <v/>
      </c>
      <c r="S183" s="67">
        <f>$K183</f>
        <v/>
      </c>
      <c r="T183" s="67">
        <f>IFERROR(INDEX(Clients!$G$2:$G$1020,MATCH($E183,Clients!$A$2:$A$1020,0)),"")</f>
        <v/>
      </c>
      <c r="U183" s="67">
        <f>IFERROR(INDEX(Clients!$I$2:$I$1020,MATCH($E183,Clients!$A$2:$A$1020,0)),"")</f>
        <v/>
      </c>
      <c r="V183" s="69">
        <f>1</f>
        <v/>
      </c>
      <c r="W183" s="69">
        <f>IF($N183="Accepté",1,0)</f>
        <v/>
      </c>
      <c r="X183" s="68">
        <f>$M183*$W183</f>
        <v/>
      </c>
      <c r="Y183" s="68">
        <f>IF($N183="En cours",0,$M183)</f>
        <v/>
      </c>
      <c r="Z183" s="69">
        <f>IF($P183="",0,1)</f>
        <v/>
      </c>
      <c r="AA183" s="70">
        <f>IF($P183="",0,$P183)</f>
        <v/>
      </c>
      <c r="AB183" s="69">
        <f>IF(AND($P183&lt;&gt;"",$P183&lt;=Paramètres!$C$14),1,0)</f>
        <v/>
      </c>
      <c r="AC183" s="67">
        <f>IF($P183="","Jamais relancé",IF($P183&lt;=3,"0-3 j",IF($P183&lt;=7,"4-7 j",IF($P183&lt;=15,"8-15 j","Plus de 15 j"))))</f>
        <v/>
      </c>
      <c r="AD183" s="67">
        <f>IF($M183&lt;=1000,"Moins de 1 k€",IF($M183&lt;=5000,"1 à 5 k€",IF($M183&lt;=15000,"5 à 15 k€","Plus de 15 k€")))</f>
        <v/>
      </c>
    </row>
    <row r="184">
      <c r="A184" s="65" t="inlineStr">
        <is>
          <t>DEV-00183</t>
        </is>
      </c>
      <c r="B184" s="66" t="n">
        <v>44888</v>
      </c>
      <c r="C184" s="65" t="inlineStr">
        <is>
          <t>2022-11</t>
        </is>
      </c>
      <c r="D184" s="65" t="inlineStr">
        <is>
          <t>2022-2023</t>
        </is>
      </c>
      <c r="E184" s="65" t="inlineStr">
        <is>
          <t>CLI-0212</t>
        </is>
      </c>
      <c r="F184" s="65" t="inlineStr">
        <is>
          <t>Professionnel</t>
        </is>
      </c>
      <c r="G184" s="65" t="inlineStr">
        <is>
          <t>Bordeaux</t>
        </is>
      </c>
      <c r="H184" s="65" t="inlineStr">
        <is>
          <t>Karim Belkacem</t>
        </is>
      </c>
      <c r="I184" s="65" t="inlineStr">
        <is>
          <t>Salle de bain</t>
        </is>
      </c>
      <c r="J184" s="65" t="inlineStr">
        <is>
          <t>SB-002</t>
        </is>
      </c>
      <c r="K184" s="65" t="inlineStr">
        <is>
          <t>Remplacement baignoire par douche</t>
        </is>
      </c>
      <c r="L184" s="67" t="n">
        <v>1</v>
      </c>
      <c r="M184" s="68" t="n">
        <v>6531.41</v>
      </c>
      <c r="N184" s="65" t="inlineStr">
        <is>
          <t>Sans réponse</t>
        </is>
      </c>
      <c r="O184" s="66" t="n">
        <v>44893</v>
      </c>
      <c r="P184" s="67" t="n">
        <v>1</v>
      </c>
      <c r="Q184" s="67" t="n">
        <v>1</v>
      </c>
      <c r="R184" s="67">
        <f>$I184</f>
        <v/>
      </c>
      <c r="S184" s="67">
        <f>$K184</f>
        <v/>
      </c>
      <c r="T184" s="67">
        <f>IFERROR(INDEX(Clients!$G$2:$G$1020,MATCH($E184,Clients!$A$2:$A$1020,0)),"")</f>
        <v/>
      </c>
      <c r="U184" s="67">
        <f>IFERROR(INDEX(Clients!$I$2:$I$1020,MATCH($E184,Clients!$A$2:$A$1020,0)),"")</f>
        <v/>
      </c>
      <c r="V184" s="69">
        <f>1</f>
        <v/>
      </c>
      <c r="W184" s="69">
        <f>IF($N184="Accepté",1,0)</f>
        <v/>
      </c>
      <c r="X184" s="68">
        <f>$M184*$W184</f>
        <v/>
      </c>
      <c r="Y184" s="68">
        <f>IF($N184="En cours",0,$M184)</f>
        <v/>
      </c>
      <c r="Z184" s="69">
        <f>IF($P184="",0,1)</f>
        <v/>
      </c>
      <c r="AA184" s="70">
        <f>IF($P184="",0,$P184)</f>
        <v/>
      </c>
      <c r="AB184" s="69">
        <f>IF(AND($P184&lt;&gt;"",$P184&lt;=Paramètres!$C$14),1,0)</f>
        <v/>
      </c>
      <c r="AC184" s="67">
        <f>IF($P184="","Jamais relancé",IF($P184&lt;=3,"0-3 j",IF($P184&lt;=7,"4-7 j",IF($P184&lt;=15,"8-15 j","Plus de 15 j"))))</f>
        <v/>
      </c>
      <c r="AD184" s="67">
        <f>IF($M184&lt;=1000,"Moins de 1 k€",IF($M184&lt;=5000,"1 à 5 k€",IF($M184&lt;=15000,"5 à 15 k€","Plus de 15 k€")))</f>
        <v/>
      </c>
    </row>
    <row r="185">
      <c r="A185" s="65" t="inlineStr">
        <is>
          <t>DEV-00184</t>
        </is>
      </c>
      <c r="B185" s="66" t="n">
        <v>44889</v>
      </c>
      <c r="C185" s="65" t="inlineStr">
        <is>
          <t>2022-11</t>
        </is>
      </c>
      <c r="D185" s="65" t="inlineStr">
        <is>
          <t>2022-2023</t>
        </is>
      </c>
      <c r="E185" s="65" t="inlineStr">
        <is>
          <t>CLI-0072</t>
        </is>
      </c>
      <c r="F185" s="65" t="inlineStr">
        <is>
          <t>Particulier</t>
        </is>
      </c>
      <c r="G185" s="65" t="inlineStr">
        <is>
          <t>Bordeaux</t>
        </is>
      </c>
      <c r="H185" s="65" t="inlineStr">
        <is>
          <t>Sophie Marchand</t>
        </is>
      </c>
      <c r="I185" s="65" t="inlineStr">
        <is>
          <t>Salle de bain</t>
        </is>
      </c>
      <c r="J185" s="65" t="inlineStr">
        <is>
          <t>SB-002</t>
        </is>
      </c>
      <c r="K185" s="65" t="inlineStr">
        <is>
          <t>Remplacement baignoire par douche</t>
        </is>
      </c>
      <c r="L185" s="67" t="n">
        <v>1</v>
      </c>
      <c r="M185" s="68" t="n">
        <v>3316.24</v>
      </c>
      <c r="N185" s="65" t="inlineStr">
        <is>
          <t>Sans réponse</t>
        </is>
      </c>
      <c r="O185" s="66" t="n">
        <v>44933</v>
      </c>
      <c r="P185" s="67" t="n">
        <v>7</v>
      </c>
      <c r="Q185" s="67" t="n">
        <v>3</v>
      </c>
      <c r="R185" s="67">
        <f>$I185</f>
        <v/>
      </c>
      <c r="S185" s="67">
        <f>$K185</f>
        <v/>
      </c>
      <c r="T185" s="67">
        <f>IFERROR(INDEX(Clients!$G$2:$G$1020,MATCH($E185,Clients!$A$2:$A$1020,0)),"")</f>
        <v/>
      </c>
      <c r="U185" s="67">
        <f>IFERROR(INDEX(Clients!$I$2:$I$1020,MATCH($E185,Clients!$A$2:$A$1020,0)),"")</f>
        <v/>
      </c>
      <c r="V185" s="69">
        <f>1</f>
        <v/>
      </c>
      <c r="W185" s="69">
        <f>IF($N185="Accepté",1,0)</f>
        <v/>
      </c>
      <c r="X185" s="68">
        <f>$M185*$W185</f>
        <v/>
      </c>
      <c r="Y185" s="68">
        <f>IF($N185="En cours",0,$M185)</f>
        <v/>
      </c>
      <c r="Z185" s="69">
        <f>IF($P185="",0,1)</f>
        <v/>
      </c>
      <c r="AA185" s="70">
        <f>IF($P185="",0,$P185)</f>
        <v/>
      </c>
      <c r="AB185" s="69">
        <f>IF(AND($P185&lt;&gt;"",$P185&lt;=Paramètres!$C$14),1,0)</f>
        <v/>
      </c>
      <c r="AC185" s="67">
        <f>IF($P185="","Jamais relancé",IF($P185&lt;=3,"0-3 j",IF($P185&lt;=7,"4-7 j",IF($P185&lt;=15,"8-15 j","Plus de 15 j"))))</f>
        <v/>
      </c>
      <c r="AD185" s="67">
        <f>IF($M185&lt;=1000,"Moins de 1 k€",IF($M185&lt;=5000,"1 à 5 k€",IF($M185&lt;=15000,"5 à 15 k€","Plus de 15 k€")))</f>
        <v/>
      </c>
    </row>
    <row r="186">
      <c r="A186" s="65" t="inlineStr">
        <is>
          <t>DEV-00185</t>
        </is>
      </c>
      <c r="B186" s="66" t="n">
        <v>44890</v>
      </c>
      <c r="C186" s="65" t="inlineStr">
        <is>
          <t>2022-11</t>
        </is>
      </c>
      <c r="D186" s="65" t="inlineStr">
        <is>
          <t>2022-2023</t>
        </is>
      </c>
      <c r="E186" s="65" t="inlineStr">
        <is>
          <t>CLI-0109</t>
        </is>
      </c>
      <c r="F186" s="65" t="inlineStr">
        <is>
          <t>Professionnel</t>
        </is>
      </c>
      <c r="G186" s="65" t="inlineStr">
        <is>
          <t>Toulouse</t>
        </is>
      </c>
      <c r="H186" s="65" t="inlineStr">
        <is>
          <t>Julien Fabre</t>
        </is>
      </c>
      <c r="I186" s="65" t="inlineStr">
        <is>
          <t>Électricité</t>
        </is>
      </c>
      <c r="J186" s="65" t="inlineStr">
        <is>
          <t>EL-004</t>
        </is>
      </c>
      <c r="K186" s="65" t="inlineStr">
        <is>
          <t>Éclairage LED locaux professionnels</t>
        </is>
      </c>
      <c r="L186" s="67" t="n">
        <v>1</v>
      </c>
      <c r="M186" s="68" t="n">
        <v>6234.87</v>
      </c>
      <c r="N186" s="65" t="inlineStr">
        <is>
          <t>Accepté</t>
        </is>
      </c>
      <c r="O186" s="66" t="n">
        <v>44931</v>
      </c>
      <c r="P186" s="67" t="n">
        <v>1</v>
      </c>
      <c r="Q186" s="67" t="n">
        <v>2</v>
      </c>
      <c r="R186" s="67">
        <f>$I186</f>
        <v/>
      </c>
      <c r="S186" s="67">
        <f>$K186</f>
        <v/>
      </c>
      <c r="T186" s="67">
        <f>IFERROR(INDEX(Clients!$G$2:$G$1020,MATCH($E186,Clients!$A$2:$A$1020,0)),"")</f>
        <v/>
      </c>
      <c r="U186" s="67">
        <f>IFERROR(INDEX(Clients!$I$2:$I$1020,MATCH($E186,Clients!$A$2:$A$1020,0)),"")</f>
        <v/>
      </c>
      <c r="V186" s="69">
        <f>1</f>
        <v/>
      </c>
      <c r="W186" s="69">
        <f>IF($N186="Accepté",1,0)</f>
        <v/>
      </c>
      <c r="X186" s="68">
        <f>$M186*$W186</f>
        <v/>
      </c>
      <c r="Y186" s="68">
        <f>IF($N186="En cours",0,$M186)</f>
        <v/>
      </c>
      <c r="Z186" s="69">
        <f>IF($P186="",0,1)</f>
        <v/>
      </c>
      <c r="AA186" s="70">
        <f>IF($P186="",0,$P186)</f>
        <v/>
      </c>
      <c r="AB186" s="69">
        <f>IF(AND($P186&lt;&gt;"",$P186&lt;=Paramètres!$C$14),1,0)</f>
        <v/>
      </c>
      <c r="AC186" s="67">
        <f>IF($P186="","Jamais relancé",IF($P186&lt;=3,"0-3 j",IF($P186&lt;=7,"4-7 j",IF($P186&lt;=15,"8-15 j","Plus de 15 j"))))</f>
        <v/>
      </c>
      <c r="AD186" s="67">
        <f>IF($M186&lt;=1000,"Moins de 1 k€",IF($M186&lt;=5000,"1 à 5 k€",IF($M186&lt;=15000,"5 à 15 k€","Plus de 15 k€")))</f>
        <v/>
      </c>
    </row>
    <row r="187">
      <c r="A187" s="65" t="inlineStr">
        <is>
          <t>DEV-00186</t>
        </is>
      </c>
      <c r="B187" s="66" t="n">
        <v>44890</v>
      </c>
      <c r="C187" s="65" t="inlineStr">
        <is>
          <t>2022-11</t>
        </is>
      </c>
      <c r="D187" s="65" t="inlineStr">
        <is>
          <t>2022-2023</t>
        </is>
      </c>
      <c r="E187" s="65" t="inlineStr">
        <is>
          <t>CLI-0245</t>
        </is>
      </c>
      <c r="F187" s="65" t="inlineStr">
        <is>
          <t>Professionnel</t>
        </is>
      </c>
      <c r="G187" s="65" t="inlineStr">
        <is>
          <t>Toulouse</t>
        </is>
      </c>
      <c r="H187" s="65" t="inlineStr">
        <is>
          <t>Julien Fabre</t>
        </is>
      </c>
      <c r="I187" s="65" t="inlineStr">
        <is>
          <t>Électricité</t>
        </is>
      </c>
      <c r="J187" s="65" t="inlineStr">
        <is>
          <t>EL-003</t>
        </is>
      </c>
      <c r="K187" s="65" t="inlineStr">
        <is>
          <t>Rénovation électrique complète</t>
        </is>
      </c>
      <c r="L187" s="67" t="n">
        <v>1</v>
      </c>
      <c r="M187" s="68" t="n">
        <v>16695</v>
      </c>
      <c r="N187" s="65" t="inlineStr">
        <is>
          <t>Sans réponse</t>
        </is>
      </c>
      <c r="O187" s="66" t="n">
        <v>44928</v>
      </c>
      <c r="P187" s="67" t="n">
        <v>8</v>
      </c>
      <c r="Q187" s="67" t="n">
        <v>1</v>
      </c>
      <c r="R187" s="67">
        <f>$I187</f>
        <v/>
      </c>
      <c r="S187" s="67">
        <f>$K187</f>
        <v/>
      </c>
      <c r="T187" s="67">
        <f>IFERROR(INDEX(Clients!$G$2:$G$1020,MATCH($E187,Clients!$A$2:$A$1020,0)),"")</f>
        <v/>
      </c>
      <c r="U187" s="67">
        <f>IFERROR(INDEX(Clients!$I$2:$I$1020,MATCH($E187,Clients!$A$2:$A$1020,0)),"")</f>
        <v/>
      </c>
      <c r="V187" s="69">
        <f>1</f>
        <v/>
      </c>
      <c r="W187" s="69">
        <f>IF($N187="Accepté",1,0)</f>
        <v/>
      </c>
      <c r="X187" s="68">
        <f>$M187*$W187</f>
        <v/>
      </c>
      <c r="Y187" s="68">
        <f>IF($N187="En cours",0,$M187)</f>
        <v/>
      </c>
      <c r="Z187" s="69">
        <f>IF($P187="",0,1)</f>
        <v/>
      </c>
      <c r="AA187" s="70">
        <f>IF($P187="",0,$P187)</f>
        <v/>
      </c>
      <c r="AB187" s="69">
        <f>IF(AND($P187&lt;&gt;"",$P187&lt;=Paramètres!$C$14),1,0)</f>
        <v/>
      </c>
      <c r="AC187" s="67">
        <f>IF($P187="","Jamais relancé",IF($P187&lt;=3,"0-3 j",IF($P187&lt;=7,"4-7 j",IF($P187&lt;=15,"8-15 j","Plus de 15 j"))))</f>
        <v/>
      </c>
      <c r="AD187" s="67">
        <f>IF($M187&lt;=1000,"Moins de 1 k€",IF($M187&lt;=5000,"1 à 5 k€",IF($M187&lt;=15000,"5 à 15 k€","Plus de 15 k€")))</f>
        <v/>
      </c>
    </row>
    <row r="188">
      <c r="A188" s="65" t="inlineStr">
        <is>
          <t>DEV-00187</t>
        </is>
      </c>
      <c r="B188" s="66" t="n">
        <v>44893</v>
      </c>
      <c r="C188" s="65" t="inlineStr">
        <is>
          <t>2022-11</t>
        </is>
      </c>
      <c r="D188" s="65" t="inlineStr">
        <is>
          <t>2022-2023</t>
        </is>
      </c>
      <c r="E188" s="65" t="inlineStr">
        <is>
          <t>CLI-0199</t>
        </is>
      </c>
      <c r="F188" s="65" t="inlineStr">
        <is>
          <t>Particulier</t>
        </is>
      </c>
      <c r="G188" s="65" t="inlineStr">
        <is>
          <t>Toulouse</t>
        </is>
      </c>
      <c r="H188" s="65" t="inlineStr">
        <is>
          <t>Julien Fabre</t>
        </is>
      </c>
      <c r="I188" s="65" t="inlineStr">
        <is>
          <t>Électricité</t>
        </is>
      </c>
      <c r="J188" s="65" t="inlineStr">
        <is>
          <t>EL-001</t>
        </is>
      </c>
      <c r="K188" s="65" t="inlineStr">
        <is>
          <t>Mise aux normes tableau électrique</t>
        </is>
      </c>
      <c r="L188" s="67" t="n">
        <v>1</v>
      </c>
      <c r="M188" s="68" t="n">
        <v>1891.42</v>
      </c>
      <c r="N188" s="65" t="inlineStr">
        <is>
          <t>Sans réponse</t>
        </is>
      </c>
      <c r="O188" s="66" t="n">
        <v>44909</v>
      </c>
      <c r="P188" s="67" t="n">
        <v>9</v>
      </c>
      <c r="Q188" s="67" t="n">
        <v>1</v>
      </c>
      <c r="R188" s="67">
        <f>$I188</f>
        <v/>
      </c>
      <c r="S188" s="67">
        <f>$K188</f>
        <v/>
      </c>
      <c r="T188" s="67">
        <f>IFERROR(INDEX(Clients!$G$2:$G$1020,MATCH($E188,Clients!$A$2:$A$1020,0)),"")</f>
        <v/>
      </c>
      <c r="U188" s="67">
        <f>IFERROR(INDEX(Clients!$I$2:$I$1020,MATCH($E188,Clients!$A$2:$A$1020,0)),"")</f>
        <v/>
      </c>
      <c r="V188" s="69">
        <f>1</f>
        <v/>
      </c>
      <c r="W188" s="69">
        <f>IF($N188="Accepté",1,0)</f>
        <v/>
      </c>
      <c r="X188" s="68">
        <f>$M188*$W188</f>
        <v/>
      </c>
      <c r="Y188" s="68">
        <f>IF($N188="En cours",0,$M188)</f>
        <v/>
      </c>
      <c r="Z188" s="69">
        <f>IF($P188="",0,1)</f>
        <v/>
      </c>
      <c r="AA188" s="70">
        <f>IF($P188="",0,$P188)</f>
        <v/>
      </c>
      <c r="AB188" s="69">
        <f>IF(AND($P188&lt;&gt;"",$P188&lt;=Paramètres!$C$14),1,0)</f>
        <v/>
      </c>
      <c r="AC188" s="67">
        <f>IF($P188="","Jamais relancé",IF($P188&lt;=3,"0-3 j",IF($P188&lt;=7,"4-7 j",IF($P188&lt;=15,"8-15 j","Plus de 15 j"))))</f>
        <v/>
      </c>
      <c r="AD188" s="67">
        <f>IF($M188&lt;=1000,"Moins de 1 k€",IF($M188&lt;=5000,"1 à 5 k€",IF($M188&lt;=15000,"5 à 15 k€","Plus de 15 k€")))</f>
        <v/>
      </c>
    </row>
    <row r="189">
      <c r="A189" s="65" t="inlineStr">
        <is>
          <t>DEV-00188</t>
        </is>
      </c>
      <c r="B189" s="66" t="n">
        <v>44894</v>
      </c>
      <c r="C189" s="65" t="inlineStr">
        <is>
          <t>2022-11</t>
        </is>
      </c>
      <c r="D189" s="65" t="inlineStr">
        <is>
          <t>2022-2023</t>
        </is>
      </c>
      <c r="E189" s="65" t="inlineStr">
        <is>
          <t>CLI-0138</t>
        </is>
      </c>
      <c r="F189" s="65" t="inlineStr">
        <is>
          <t>Particulier</t>
        </is>
      </c>
      <c r="G189" s="65" t="inlineStr">
        <is>
          <t>Toulouse</t>
        </is>
      </c>
      <c r="H189" s="65" t="inlineStr">
        <is>
          <t>Julien Fabre</t>
        </is>
      </c>
      <c r="I189" s="65" t="inlineStr">
        <is>
          <t>Électricité</t>
        </is>
      </c>
      <c r="J189" s="65" t="inlineStr">
        <is>
          <t>EL-002</t>
        </is>
      </c>
      <c r="K189" s="65" t="inlineStr">
        <is>
          <t>Installation borne de recharge VE</t>
        </is>
      </c>
      <c r="L189" s="67" t="n">
        <v>2</v>
      </c>
      <c r="M189" s="68" t="n">
        <v>2537.54</v>
      </c>
      <c r="N189" s="65" t="inlineStr">
        <is>
          <t>Accepté</t>
        </is>
      </c>
      <c r="O189" s="66" t="n">
        <v>44923</v>
      </c>
      <c r="P189" s="67" t="n">
        <v>9</v>
      </c>
      <c r="Q189" s="67" t="n">
        <v>3</v>
      </c>
      <c r="R189" s="67">
        <f>$I189</f>
        <v/>
      </c>
      <c r="S189" s="67">
        <f>$K189</f>
        <v/>
      </c>
      <c r="T189" s="67">
        <f>IFERROR(INDEX(Clients!$G$2:$G$1020,MATCH($E189,Clients!$A$2:$A$1020,0)),"")</f>
        <v/>
      </c>
      <c r="U189" s="67">
        <f>IFERROR(INDEX(Clients!$I$2:$I$1020,MATCH($E189,Clients!$A$2:$A$1020,0)),"")</f>
        <v/>
      </c>
      <c r="V189" s="69">
        <f>1</f>
        <v/>
      </c>
      <c r="W189" s="69">
        <f>IF($N189="Accepté",1,0)</f>
        <v/>
      </c>
      <c r="X189" s="68">
        <f>$M189*$W189</f>
        <v/>
      </c>
      <c r="Y189" s="68">
        <f>IF($N189="En cours",0,$M189)</f>
        <v/>
      </c>
      <c r="Z189" s="69">
        <f>IF($P189="",0,1)</f>
        <v/>
      </c>
      <c r="AA189" s="70">
        <f>IF($P189="",0,$P189)</f>
        <v/>
      </c>
      <c r="AB189" s="69">
        <f>IF(AND($P189&lt;&gt;"",$P189&lt;=Paramètres!$C$14),1,0)</f>
        <v/>
      </c>
      <c r="AC189" s="67">
        <f>IF($P189="","Jamais relancé",IF($P189&lt;=3,"0-3 j",IF($P189&lt;=7,"4-7 j",IF($P189&lt;=15,"8-15 j","Plus de 15 j"))))</f>
        <v/>
      </c>
      <c r="AD189" s="67">
        <f>IF($M189&lt;=1000,"Moins de 1 k€",IF($M189&lt;=5000,"1 à 5 k€",IF($M189&lt;=15000,"5 à 15 k€","Plus de 15 k€")))</f>
        <v/>
      </c>
    </row>
    <row r="190">
      <c r="A190" s="65" t="inlineStr">
        <is>
          <t>DEV-00189</t>
        </is>
      </c>
      <c r="B190" s="66" t="n">
        <v>44894</v>
      </c>
      <c r="C190" s="65" t="inlineStr">
        <is>
          <t>2022-11</t>
        </is>
      </c>
      <c r="D190" s="65" t="inlineStr">
        <is>
          <t>2022-2023</t>
        </is>
      </c>
      <c r="E190" s="65" t="inlineStr">
        <is>
          <t>CLI-0025</t>
        </is>
      </c>
      <c r="F190" s="65" t="inlineStr">
        <is>
          <t>Syndic</t>
        </is>
      </c>
      <c r="G190" s="65" t="inlineStr">
        <is>
          <t>Bordeaux</t>
        </is>
      </c>
      <c r="H190" s="65" t="inlineStr">
        <is>
          <t>Sophie Marchand</t>
        </is>
      </c>
      <c r="I190" s="65" t="inlineStr">
        <is>
          <t>Dépannage</t>
        </is>
      </c>
      <c r="J190" s="65" t="inlineStr">
        <is>
          <t>DP-004</t>
        </is>
      </c>
      <c r="K190" s="65" t="inlineStr">
        <is>
          <t>Remise en service chaudière</t>
        </is>
      </c>
      <c r="L190" s="67" t="n">
        <v>1</v>
      </c>
      <c r="M190" s="68" t="n">
        <v>481.96</v>
      </c>
      <c r="N190" s="65" t="inlineStr">
        <is>
          <t>Accepté</t>
        </is>
      </c>
      <c r="O190" s="66" t="n">
        <v>44913</v>
      </c>
      <c r="P190" s="67" t="n">
        <v>3</v>
      </c>
      <c r="Q190" s="67" t="n">
        <v>2</v>
      </c>
      <c r="R190" s="67">
        <f>$I190</f>
        <v/>
      </c>
      <c r="S190" s="67">
        <f>$K190</f>
        <v/>
      </c>
      <c r="T190" s="67">
        <f>IFERROR(INDEX(Clients!$G$2:$G$1020,MATCH($E190,Clients!$A$2:$A$1020,0)),"")</f>
        <v/>
      </c>
      <c r="U190" s="67">
        <f>IFERROR(INDEX(Clients!$I$2:$I$1020,MATCH($E190,Clients!$A$2:$A$1020,0)),"")</f>
        <v/>
      </c>
      <c r="V190" s="69">
        <f>1</f>
        <v/>
      </c>
      <c r="W190" s="69">
        <f>IF($N190="Accepté",1,0)</f>
        <v/>
      </c>
      <c r="X190" s="68">
        <f>$M190*$W190</f>
        <v/>
      </c>
      <c r="Y190" s="68">
        <f>IF($N190="En cours",0,$M190)</f>
        <v/>
      </c>
      <c r="Z190" s="69">
        <f>IF($P190="",0,1)</f>
        <v/>
      </c>
      <c r="AA190" s="70">
        <f>IF($P190="",0,$P190)</f>
        <v/>
      </c>
      <c r="AB190" s="69">
        <f>IF(AND($P190&lt;&gt;"",$P190&lt;=Paramètres!$C$14),1,0)</f>
        <v/>
      </c>
      <c r="AC190" s="67">
        <f>IF($P190="","Jamais relancé",IF($P190&lt;=3,"0-3 j",IF($P190&lt;=7,"4-7 j",IF($P190&lt;=15,"8-15 j","Plus de 15 j"))))</f>
        <v/>
      </c>
      <c r="AD190" s="67">
        <f>IF($M190&lt;=1000,"Moins de 1 k€",IF($M190&lt;=5000,"1 à 5 k€",IF($M190&lt;=15000,"5 à 15 k€","Plus de 15 k€")))</f>
        <v/>
      </c>
    </row>
    <row r="191">
      <c r="A191" s="65" t="inlineStr">
        <is>
          <t>DEV-00190</t>
        </is>
      </c>
      <c r="B191" s="66" t="n">
        <v>44895</v>
      </c>
      <c r="C191" s="65" t="inlineStr">
        <is>
          <t>2022-11</t>
        </is>
      </c>
      <c r="D191" s="65" t="inlineStr">
        <is>
          <t>2022-2023</t>
        </is>
      </c>
      <c r="E191" s="65" t="inlineStr">
        <is>
          <t>CLI-0148</t>
        </is>
      </c>
      <c r="F191" s="65" t="inlineStr">
        <is>
          <t>Particulier</t>
        </is>
      </c>
      <c r="G191" s="65" t="inlineStr">
        <is>
          <t>Bordeaux</t>
        </is>
      </c>
      <c r="H191" s="65" t="inlineStr">
        <is>
          <t>Sophie Marchand</t>
        </is>
      </c>
      <c r="I191" s="65" t="inlineStr">
        <is>
          <t>Plomberie</t>
        </is>
      </c>
      <c r="J191" s="65" t="inlineStr">
        <is>
          <t>PR-001</t>
        </is>
      </c>
      <c r="K191" s="65" t="inlineStr">
        <is>
          <t>Remplacement chauffe-eau 200 L</t>
        </is>
      </c>
      <c r="L191" s="67" t="n">
        <v>1</v>
      </c>
      <c r="M191" s="68" t="n">
        <v>1173.63</v>
      </c>
      <c r="N191" s="65" t="inlineStr">
        <is>
          <t>Sans réponse</t>
        </is>
      </c>
      <c r="O191" s="66" t="n">
        <v>44917</v>
      </c>
      <c r="P191" s="67" t="n">
        <v>6</v>
      </c>
      <c r="Q191" s="67" t="n">
        <v>3</v>
      </c>
      <c r="R191" s="67">
        <f>$I191</f>
        <v/>
      </c>
      <c r="S191" s="67">
        <f>$K191</f>
        <v/>
      </c>
      <c r="T191" s="67">
        <f>IFERROR(INDEX(Clients!$G$2:$G$1020,MATCH($E191,Clients!$A$2:$A$1020,0)),"")</f>
        <v/>
      </c>
      <c r="U191" s="67">
        <f>IFERROR(INDEX(Clients!$I$2:$I$1020,MATCH($E191,Clients!$A$2:$A$1020,0)),"")</f>
        <v/>
      </c>
      <c r="V191" s="69">
        <f>1</f>
        <v/>
      </c>
      <c r="W191" s="69">
        <f>IF($N191="Accepté",1,0)</f>
        <v/>
      </c>
      <c r="X191" s="68">
        <f>$M191*$W191</f>
        <v/>
      </c>
      <c r="Y191" s="68">
        <f>IF($N191="En cours",0,$M191)</f>
        <v/>
      </c>
      <c r="Z191" s="69">
        <f>IF($P191="",0,1)</f>
        <v/>
      </c>
      <c r="AA191" s="70">
        <f>IF($P191="",0,$P191)</f>
        <v/>
      </c>
      <c r="AB191" s="69">
        <f>IF(AND($P191&lt;&gt;"",$P191&lt;=Paramètres!$C$14),1,0)</f>
        <v/>
      </c>
      <c r="AC191" s="67">
        <f>IF($P191="","Jamais relancé",IF($P191&lt;=3,"0-3 j",IF($P191&lt;=7,"4-7 j",IF($P191&lt;=15,"8-15 j","Plus de 15 j"))))</f>
        <v/>
      </c>
      <c r="AD191" s="67">
        <f>IF($M191&lt;=1000,"Moins de 1 k€",IF($M191&lt;=5000,"1 à 5 k€",IF($M191&lt;=15000,"5 à 15 k€","Plus de 15 k€")))</f>
        <v/>
      </c>
    </row>
    <row r="192">
      <c r="A192" s="65" t="inlineStr">
        <is>
          <t>DEV-00191</t>
        </is>
      </c>
      <c r="B192" s="66" t="n">
        <v>44896</v>
      </c>
      <c r="C192" s="65" t="inlineStr">
        <is>
          <t>2022-12</t>
        </is>
      </c>
      <c r="D192" s="65" t="inlineStr">
        <is>
          <t>2022-2023</t>
        </is>
      </c>
      <c r="E192" s="65" t="inlineStr">
        <is>
          <t>CLI-0115</t>
        </is>
      </c>
      <c r="F192" s="65" t="inlineStr">
        <is>
          <t>Particulier</t>
        </is>
      </c>
      <c r="G192" s="65" t="inlineStr">
        <is>
          <t>Bordeaux</t>
        </is>
      </c>
      <c r="H192" s="65" t="inlineStr">
        <is>
          <t>Karim Belkacem</t>
        </is>
      </c>
      <c r="I192" s="65" t="inlineStr">
        <is>
          <t>Plomberie</t>
        </is>
      </c>
      <c r="J192" s="65" t="inlineStr">
        <is>
          <t>PR-002</t>
        </is>
      </c>
      <c r="K192" s="65" t="inlineStr">
        <is>
          <t>Recherche de fuite + réparation</t>
        </is>
      </c>
      <c r="L192" s="67" t="n">
        <v>2</v>
      </c>
      <c r="M192" s="68" t="n">
        <v>913.16</v>
      </c>
      <c r="N192" s="65" t="inlineStr">
        <is>
          <t>Refusé</t>
        </is>
      </c>
      <c r="O192" s="66" t="n">
        <v>44922</v>
      </c>
      <c r="P192" s="67" t="n">
        <v>1</v>
      </c>
      <c r="Q192" s="67" t="n">
        <v>1</v>
      </c>
      <c r="R192" s="67">
        <f>$I192</f>
        <v/>
      </c>
      <c r="S192" s="67">
        <f>$K192</f>
        <v/>
      </c>
      <c r="T192" s="67">
        <f>IFERROR(INDEX(Clients!$G$2:$G$1020,MATCH($E192,Clients!$A$2:$A$1020,0)),"")</f>
        <v/>
      </c>
      <c r="U192" s="67">
        <f>IFERROR(INDEX(Clients!$I$2:$I$1020,MATCH($E192,Clients!$A$2:$A$1020,0)),"")</f>
        <v/>
      </c>
      <c r="V192" s="69">
        <f>1</f>
        <v/>
      </c>
      <c r="W192" s="69">
        <f>IF($N192="Accepté",1,0)</f>
        <v/>
      </c>
      <c r="X192" s="68">
        <f>$M192*$W192</f>
        <v/>
      </c>
      <c r="Y192" s="68">
        <f>IF($N192="En cours",0,$M192)</f>
        <v/>
      </c>
      <c r="Z192" s="69">
        <f>IF($P192="",0,1)</f>
        <v/>
      </c>
      <c r="AA192" s="70">
        <f>IF($P192="",0,$P192)</f>
        <v/>
      </c>
      <c r="AB192" s="69">
        <f>IF(AND($P192&lt;&gt;"",$P192&lt;=Paramètres!$C$14),1,0)</f>
        <v/>
      </c>
      <c r="AC192" s="67">
        <f>IF($P192="","Jamais relancé",IF($P192&lt;=3,"0-3 j",IF($P192&lt;=7,"4-7 j",IF($P192&lt;=15,"8-15 j","Plus de 15 j"))))</f>
        <v/>
      </c>
      <c r="AD192" s="67">
        <f>IF($M192&lt;=1000,"Moins de 1 k€",IF($M192&lt;=5000,"1 à 5 k€",IF($M192&lt;=15000,"5 à 15 k€","Plus de 15 k€")))</f>
        <v/>
      </c>
    </row>
    <row r="193">
      <c r="A193" s="65" t="inlineStr">
        <is>
          <t>DEV-00192</t>
        </is>
      </c>
      <c r="B193" s="66" t="n">
        <v>44896</v>
      </c>
      <c r="C193" s="65" t="inlineStr">
        <is>
          <t>2022-12</t>
        </is>
      </c>
      <c r="D193" s="65" t="inlineStr">
        <is>
          <t>2022-2023</t>
        </is>
      </c>
      <c r="E193" s="65" t="inlineStr">
        <is>
          <t>CLI-0107</t>
        </is>
      </c>
      <c r="F193" s="65" t="inlineStr">
        <is>
          <t>Particulier</t>
        </is>
      </c>
      <c r="G193" s="65" t="inlineStr">
        <is>
          <t>Toulouse</t>
        </is>
      </c>
      <c r="H193" s="65" t="inlineStr">
        <is>
          <t>Julien Fabre</t>
        </is>
      </c>
      <c r="I193" s="65" t="inlineStr">
        <is>
          <t>Dépannage</t>
        </is>
      </c>
      <c r="J193" s="65" t="inlineStr">
        <is>
          <t>DP-004</t>
        </is>
      </c>
      <c r="K193" s="65" t="inlineStr">
        <is>
          <t>Remise en service chaudière</t>
        </is>
      </c>
      <c r="L193" s="67" t="n">
        <v>1</v>
      </c>
      <c r="M193" s="68" t="n">
        <v>252.94</v>
      </c>
      <c r="N193" s="65" t="inlineStr">
        <is>
          <t>Sans réponse</t>
        </is>
      </c>
      <c r="O193" s="66" t="n">
        <v>44902</v>
      </c>
      <c r="P193" s="67" t="n">
        <v>10</v>
      </c>
      <c r="Q193" s="67" t="n">
        <v>0</v>
      </c>
      <c r="R193" s="67">
        <f>$I193</f>
        <v/>
      </c>
      <c r="S193" s="67">
        <f>$K193</f>
        <v/>
      </c>
      <c r="T193" s="67">
        <f>IFERROR(INDEX(Clients!$G$2:$G$1020,MATCH($E193,Clients!$A$2:$A$1020,0)),"")</f>
        <v/>
      </c>
      <c r="U193" s="67">
        <f>IFERROR(INDEX(Clients!$I$2:$I$1020,MATCH($E193,Clients!$A$2:$A$1020,0)),"")</f>
        <v/>
      </c>
      <c r="V193" s="69">
        <f>1</f>
        <v/>
      </c>
      <c r="W193" s="69">
        <f>IF($N193="Accepté",1,0)</f>
        <v/>
      </c>
      <c r="X193" s="68">
        <f>$M193*$W193</f>
        <v/>
      </c>
      <c r="Y193" s="68">
        <f>IF($N193="En cours",0,$M193)</f>
        <v/>
      </c>
      <c r="Z193" s="69">
        <f>IF($P193="",0,1)</f>
        <v/>
      </c>
      <c r="AA193" s="70">
        <f>IF($P193="",0,$P193)</f>
        <v/>
      </c>
      <c r="AB193" s="69">
        <f>IF(AND($P193&lt;&gt;"",$P193&lt;=Paramètres!$C$14),1,0)</f>
        <v/>
      </c>
      <c r="AC193" s="67">
        <f>IF($P193="","Jamais relancé",IF($P193&lt;=3,"0-3 j",IF($P193&lt;=7,"4-7 j",IF($P193&lt;=15,"8-15 j","Plus de 15 j"))))</f>
        <v/>
      </c>
      <c r="AD193" s="67">
        <f>IF($M193&lt;=1000,"Moins de 1 k€",IF($M193&lt;=5000,"1 à 5 k€",IF($M193&lt;=15000,"5 à 15 k€","Plus de 15 k€")))</f>
        <v/>
      </c>
    </row>
    <row r="194">
      <c r="A194" s="65" t="inlineStr">
        <is>
          <t>DEV-00193</t>
        </is>
      </c>
      <c r="B194" s="66" t="n">
        <v>44897</v>
      </c>
      <c r="C194" s="65" t="inlineStr">
        <is>
          <t>2022-12</t>
        </is>
      </c>
      <c r="D194" s="65" t="inlineStr">
        <is>
          <t>2022-2023</t>
        </is>
      </c>
      <c r="E194" s="65" t="inlineStr">
        <is>
          <t>CLI-0172</t>
        </is>
      </c>
      <c r="F194" s="65" t="inlineStr">
        <is>
          <t>Particulier</t>
        </is>
      </c>
      <c r="G194" s="65" t="inlineStr">
        <is>
          <t>Bordeaux</t>
        </is>
      </c>
      <c r="H194" s="65" t="inlineStr">
        <is>
          <t>Karim Belkacem</t>
        </is>
      </c>
      <c r="I194" s="65" t="inlineStr">
        <is>
          <t>Chauffage</t>
        </is>
      </c>
      <c r="J194" s="65" t="inlineStr">
        <is>
          <t>CH-003</t>
        </is>
      </c>
      <c r="K194" s="65" t="inlineStr">
        <is>
          <t>Installation pompe à chaleur air/eau</t>
        </is>
      </c>
      <c r="L194" s="67" t="n">
        <v>1</v>
      </c>
      <c r="M194" s="68" t="n">
        <v>14068.34</v>
      </c>
      <c r="N194" s="65" t="inlineStr">
        <is>
          <t>Accepté</t>
        </is>
      </c>
      <c r="O194" s="66" t="n">
        <v>44922</v>
      </c>
      <c r="P194" s="67" t="n"/>
      <c r="Q194" s="67" t="n">
        <v>0</v>
      </c>
      <c r="R194" s="67">
        <f>$I194</f>
        <v/>
      </c>
      <c r="S194" s="67">
        <f>$K194</f>
        <v/>
      </c>
      <c r="T194" s="67">
        <f>IFERROR(INDEX(Clients!$G$2:$G$1020,MATCH($E194,Clients!$A$2:$A$1020,0)),"")</f>
        <v/>
      </c>
      <c r="U194" s="67">
        <f>IFERROR(INDEX(Clients!$I$2:$I$1020,MATCH($E194,Clients!$A$2:$A$1020,0)),"")</f>
        <v/>
      </c>
      <c r="V194" s="69">
        <f>1</f>
        <v/>
      </c>
      <c r="W194" s="69">
        <f>IF($N194="Accepté",1,0)</f>
        <v/>
      </c>
      <c r="X194" s="68">
        <f>$M194*$W194</f>
        <v/>
      </c>
      <c r="Y194" s="68">
        <f>IF($N194="En cours",0,$M194)</f>
        <v/>
      </c>
      <c r="Z194" s="69">
        <f>IF($P194="",0,1)</f>
        <v/>
      </c>
      <c r="AA194" s="70">
        <f>IF($P194="",0,$P194)</f>
        <v/>
      </c>
      <c r="AB194" s="69">
        <f>IF(AND($P194&lt;&gt;"",$P194&lt;=Paramètres!$C$14),1,0)</f>
        <v/>
      </c>
      <c r="AC194" s="67">
        <f>IF($P194="","Jamais relancé",IF($P194&lt;=3,"0-3 j",IF($P194&lt;=7,"4-7 j",IF($P194&lt;=15,"8-15 j","Plus de 15 j"))))</f>
        <v/>
      </c>
      <c r="AD194" s="67">
        <f>IF($M194&lt;=1000,"Moins de 1 k€",IF($M194&lt;=5000,"1 à 5 k€",IF($M194&lt;=15000,"5 à 15 k€","Plus de 15 k€")))</f>
        <v/>
      </c>
    </row>
    <row r="195">
      <c r="A195" s="65" t="inlineStr">
        <is>
          <t>DEV-00194</t>
        </is>
      </c>
      <c r="B195" s="66" t="n">
        <v>44897</v>
      </c>
      <c r="C195" s="65" t="inlineStr">
        <is>
          <t>2022-12</t>
        </is>
      </c>
      <c r="D195" s="65" t="inlineStr">
        <is>
          <t>2022-2023</t>
        </is>
      </c>
      <c r="E195" s="65" t="inlineStr">
        <is>
          <t>CLI-0090</t>
        </is>
      </c>
      <c r="F195" s="65" t="inlineStr">
        <is>
          <t>Particulier</t>
        </is>
      </c>
      <c r="G195" s="65" t="inlineStr">
        <is>
          <t>Bordeaux</t>
        </is>
      </c>
      <c r="H195" s="65" t="inlineStr">
        <is>
          <t>Sophie Marchand</t>
        </is>
      </c>
      <c r="I195" s="65" t="inlineStr">
        <is>
          <t>Plomberie</t>
        </is>
      </c>
      <c r="J195" s="65" t="inlineStr">
        <is>
          <t>PR-001</t>
        </is>
      </c>
      <c r="K195" s="65" t="inlineStr">
        <is>
          <t>Remplacement chauffe-eau 200 L</t>
        </is>
      </c>
      <c r="L195" s="67" t="n">
        <v>1</v>
      </c>
      <c r="M195" s="68" t="n">
        <v>1112.35</v>
      </c>
      <c r="N195" s="65" t="inlineStr">
        <is>
          <t>Accepté</t>
        </is>
      </c>
      <c r="O195" s="66" t="n">
        <v>44907</v>
      </c>
      <c r="P195" s="67" t="n">
        <v>2</v>
      </c>
      <c r="Q195" s="67" t="n">
        <v>1</v>
      </c>
      <c r="R195" s="67">
        <f>$I195</f>
        <v/>
      </c>
      <c r="S195" s="67">
        <f>$K195</f>
        <v/>
      </c>
      <c r="T195" s="67">
        <f>IFERROR(INDEX(Clients!$G$2:$G$1020,MATCH($E195,Clients!$A$2:$A$1020,0)),"")</f>
        <v/>
      </c>
      <c r="U195" s="67">
        <f>IFERROR(INDEX(Clients!$I$2:$I$1020,MATCH($E195,Clients!$A$2:$A$1020,0)),"")</f>
        <v/>
      </c>
      <c r="V195" s="69">
        <f>1</f>
        <v/>
      </c>
      <c r="W195" s="69">
        <f>IF($N195="Accepté",1,0)</f>
        <v/>
      </c>
      <c r="X195" s="68">
        <f>$M195*$W195</f>
        <v/>
      </c>
      <c r="Y195" s="68">
        <f>IF($N195="En cours",0,$M195)</f>
        <v/>
      </c>
      <c r="Z195" s="69">
        <f>IF($P195="",0,1)</f>
        <v/>
      </c>
      <c r="AA195" s="70">
        <f>IF($P195="",0,$P195)</f>
        <v/>
      </c>
      <c r="AB195" s="69">
        <f>IF(AND($P195&lt;&gt;"",$P195&lt;=Paramètres!$C$14),1,0)</f>
        <v/>
      </c>
      <c r="AC195" s="67">
        <f>IF($P195="","Jamais relancé",IF($P195&lt;=3,"0-3 j",IF($P195&lt;=7,"4-7 j",IF($P195&lt;=15,"8-15 j","Plus de 15 j"))))</f>
        <v/>
      </c>
      <c r="AD195" s="67">
        <f>IF($M195&lt;=1000,"Moins de 1 k€",IF($M195&lt;=5000,"1 à 5 k€",IF($M195&lt;=15000,"5 à 15 k€","Plus de 15 k€")))</f>
        <v/>
      </c>
    </row>
    <row r="196">
      <c r="A196" s="65" t="inlineStr">
        <is>
          <t>DEV-00195</t>
        </is>
      </c>
      <c r="B196" s="66" t="n">
        <v>44897</v>
      </c>
      <c r="C196" s="65" t="inlineStr">
        <is>
          <t>2022-12</t>
        </is>
      </c>
      <c r="D196" s="65" t="inlineStr">
        <is>
          <t>2022-2023</t>
        </is>
      </c>
      <c r="E196" s="65" t="inlineStr">
        <is>
          <t>CLI-0097</t>
        </is>
      </c>
      <c r="F196" s="65" t="inlineStr">
        <is>
          <t>Particulier</t>
        </is>
      </c>
      <c r="G196" s="65" t="inlineStr">
        <is>
          <t>Toulouse</t>
        </is>
      </c>
      <c r="H196" s="65" t="inlineStr">
        <is>
          <t>Julien Fabre</t>
        </is>
      </c>
      <c r="I196" s="65" t="inlineStr">
        <is>
          <t>Chauffage</t>
        </is>
      </c>
      <c r="J196" s="65" t="inlineStr">
        <is>
          <t>CH-003</t>
        </is>
      </c>
      <c r="K196" s="65" t="inlineStr">
        <is>
          <t>Installation pompe à chaleur air/eau</t>
        </is>
      </c>
      <c r="L196" s="67" t="n">
        <v>1</v>
      </c>
      <c r="M196" s="68" t="n">
        <v>11920.52</v>
      </c>
      <c r="N196" s="65" t="inlineStr">
        <is>
          <t>Accepté</t>
        </is>
      </c>
      <c r="O196" s="66" t="n">
        <v>44908</v>
      </c>
      <c r="P196" s="67" t="n">
        <v>1</v>
      </c>
      <c r="Q196" s="67" t="n">
        <v>2</v>
      </c>
      <c r="R196" s="67">
        <f>$I196</f>
        <v/>
      </c>
      <c r="S196" s="67">
        <f>$K196</f>
        <v/>
      </c>
      <c r="T196" s="67">
        <f>IFERROR(INDEX(Clients!$G$2:$G$1020,MATCH($E196,Clients!$A$2:$A$1020,0)),"")</f>
        <v/>
      </c>
      <c r="U196" s="67">
        <f>IFERROR(INDEX(Clients!$I$2:$I$1020,MATCH($E196,Clients!$A$2:$A$1020,0)),"")</f>
        <v/>
      </c>
      <c r="V196" s="69">
        <f>1</f>
        <v/>
      </c>
      <c r="W196" s="69">
        <f>IF($N196="Accepté",1,0)</f>
        <v/>
      </c>
      <c r="X196" s="68">
        <f>$M196*$W196</f>
        <v/>
      </c>
      <c r="Y196" s="68">
        <f>IF($N196="En cours",0,$M196)</f>
        <v/>
      </c>
      <c r="Z196" s="69">
        <f>IF($P196="",0,1)</f>
        <v/>
      </c>
      <c r="AA196" s="70">
        <f>IF($P196="",0,$P196)</f>
        <v/>
      </c>
      <c r="AB196" s="69">
        <f>IF(AND($P196&lt;&gt;"",$P196&lt;=Paramètres!$C$14),1,0)</f>
        <v/>
      </c>
      <c r="AC196" s="67">
        <f>IF($P196="","Jamais relancé",IF($P196&lt;=3,"0-3 j",IF($P196&lt;=7,"4-7 j",IF($P196&lt;=15,"8-15 j","Plus de 15 j"))))</f>
        <v/>
      </c>
      <c r="AD196" s="67">
        <f>IF($M196&lt;=1000,"Moins de 1 k€",IF($M196&lt;=5000,"1 à 5 k€",IF($M196&lt;=15000,"5 à 15 k€","Plus de 15 k€")))</f>
        <v/>
      </c>
    </row>
    <row r="197">
      <c r="A197" s="65" t="inlineStr">
        <is>
          <t>DEV-00196</t>
        </is>
      </c>
      <c r="B197" s="66" t="n">
        <v>44902</v>
      </c>
      <c r="C197" s="65" t="inlineStr">
        <is>
          <t>2022-12</t>
        </is>
      </c>
      <c r="D197" s="65" t="inlineStr">
        <is>
          <t>2022-2023</t>
        </is>
      </c>
      <c r="E197" s="65" t="inlineStr">
        <is>
          <t>CLI-0139</t>
        </is>
      </c>
      <c r="F197" s="65" t="inlineStr">
        <is>
          <t>Particulier</t>
        </is>
      </c>
      <c r="G197" s="65" t="inlineStr">
        <is>
          <t>Bordeaux</t>
        </is>
      </c>
      <c r="H197" s="65" t="inlineStr">
        <is>
          <t>Sophie Marchand</t>
        </is>
      </c>
      <c r="I197" s="65" t="inlineStr">
        <is>
          <t>Chauffage</t>
        </is>
      </c>
      <c r="J197" s="65" t="inlineStr">
        <is>
          <t>CH-005</t>
        </is>
      </c>
      <c r="K197" s="65" t="inlineStr">
        <is>
          <t>Désembouage circuit chauffage</t>
        </is>
      </c>
      <c r="L197" s="67" t="n">
        <v>2</v>
      </c>
      <c r="M197" s="68" t="n">
        <v>1342.14</v>
      </c>
      <c r="N197" s="65" t="inlineStr">
        <is>
          <t>Accepté</t>
        </is>
      </c>
      <c r="O197" s="66" t="n">
        <v>44926</v>
      </c>
      <c r="P197" s="67" t="n">
        <v>10</v>
      </c>
      <c r="Q197" s="67" t="n">
        <v>2</v>
      </c>
      <c r="R197" s="67">
        <f>$I197</f>
        <v/>
      </c>
      <c r="S197" s="67">
        <f>$K197</f>
        <v/>
      </c>
      <c r="T197" s="67">
        <f>IFERROR(INDEX(Clients!$G$2:$G$1020,MATCH($E197,Clients!$A$2:$A$1020,0)),"")</f>
        <v/>
      </c>
      <c r="U197" s="67">
        <f>IFERROR(INDEX(Clients!$I$2:$I$1020,MATCH($E197,Clients!$A$2:$A$1020,0)),"")</f>
        <v/>
      </c>
      <c r="V197" s="69">
        <f>1</f>
        <v/>
      </c>
      <c r="W197" s="69">
        <f>IF($N197="Accepté",1,0)</f>
        <v/>
      </c>
      <c r="X197" s="68">
        <f>$M197*$W197</f>
        <v/>
      </c>
      <c r="Y197" s="68">
        <f>IF($N197="En cours",0,$M197)</f>
        <v/>
      </c>
      <c r="Z197" s="69">
        <f>IF($P197="",0,1)</f>
        <v/>
      </c>
      <c r="AA197" s="70">
        <f>IF($P197="",0,$P197)</f>
        <v/>
      </c>
      <c r="AB197" s="69">
        <f>IF(AND($P197&lt;&gt;"",$P197&lt;=Paramètres!$C$14),1,0)</f>
        <v/>
      </c>
      <c r="AC197" s="67">
        <f>IF($P197="","Jamais relancé",IF($P197&lt;=3,"0-3 j",IF($P197&lt;=7,"4-7 j",IF($P197&lt;=15,"8-15 j","Plus de 15 j"))))</f>
        <v/>
      </c>
      <c r="AD197" s="67">
        <f>IF($M197&lt;=1000,"Moins de 1 k€",IF($M197&lt;=5000,"1 à 5 k€",IF($M197&lt;=15000,"5 à 15 k€","Plus de 15 k€")))</f>
        <v/>
      </c>
    </row>
    <row r="198">
      <c r="A198" s="65" t="inlineStr">
        <is>
          <t>DEV-00197</t>
        </is>
      </c>
      <c r="B198" s="66" t="n">
        <v>44902</v>
      </c>
      <c r="C198" s="65" t="inlineStr">
        <is>
          <t>2022-12</t>
        </is>
      </c>
      <c r="D198" s="65" t="inlineStr">
        <is>
          <t>2022-2023</t>
        </is>
      </c>
      <c r="E198" s="65" t="inlineStr">
        <is>
          <t>CLI-0112</t>
        </is>
      </c>
      <c r="F198" s="65" t="inlineStr">
        <is>
          <t>Particulier</t>
        </is>
      </c>
      <c r="G198" s="65" t="inlineStr">
        <is>
          <t>Bordeaux</t>
        </is>
      </c>
      <c r="H198" s="65" t="inlineStr">
        <is>
          <t>Sophie Marchand</t>
        </is>
      </c>
      <c r="I198" s="65" t="inlineStr">
        <is>
          <t>Chauffage</t>
        </is>
      </c>
      <c r="J198" s="65" t="inlineStr">
        <is>
          <t>CH-003</t>
        </is>
      </c>
      <c r="K198" s="65" t="inlineStr">
        <is>
          <t>Installation pompe à chaleur air/eau</t>
        </is>
      </c>
      <c r="L198" s="67" t="n">
        <v>1</v>
      </c>
      <c r="M198" s="68" t="n">
        <v>13595.2</v>
      </c>
      <c r="N198" s="65" t="inlineStr">
        <is>
          <t>Refusé</t>
        </is>
      </c>
      <c r="O198" s="66" t="n">
        <v>44933</v>
      </c>
      <c r="P198" s="67" t="n">
        <v>1</v>
      </c>
      <c r="Q198" s="67" t="n">
        <v>3</v>
      </c>
      <c r="R198" s="67">
        <f>$I198</f>
        <v/>
      </c>
      <c r="S198" s="67">
        <f>$K198</f>
        <v/>
      </c>
      <c r="T198" s="67">
        <f>IFERROR(INDEX(Clients!$G$2:$G$1020,MATCH($E198,Clients!$A$2:$A$1020,0)),"")</f>
        <v/>
      </c>
      <c r="U198" s="67">
        <f>IFERROR(INDEX(Clients!$I$2:$I$1020,MATCH($E198,Clients!$A$2:$A$1020,0)),"")</f>
        <v/>
      </c>
      <c r="V198" s="69">
        <f>1</f>
        <v/>
      </c>
      <c r="W198" s="69">
        <f>IF($N198="Accepté",1,0)</f>
        <v/>
      </c>
      <c r="X198" s="68">
        <f>$M198*$W198</f>
        <v/>
      </c>
      <c r="Y198" s="68">
        <f>IF($N198="En cours",0,$M198)</f>
        <v/>
      </c>
      <c r="Z198" s="69">
        <f>IF($P198="",0,1)</f>
        <v/>
      </c>
      <c r="AA198" s="70">
        <f>IF($P198="",0,$P198)</f>
        <v/>
      </c>
      <c r="AB198" s="69">
        <f>IF(AND($P198&lt;&gt;"",$P198&lt;=Paramètres!$C$14),1,0)</f>
        <v/>
      </c>
      <c r="AC198" s="67">
        <f>IF($P198="","Jamais relancé",IF($P198&lt;=3,"0-3 j",IF($P198&lt;=7,"4-7 j",IF($P198&lt;=15,"8-15 j","Plus de 15 j"))))</f>
        <v/>
      </c>
      <c r="AD198" s="67">
        <f>IF($M198&lt;=1000,"Moins de 1 k€",IF($M198&lt;=5000,"1 à 5 k€",IF($M198&lt;=15000,"5 à 15 k€","Plus de 15 k€")))</f>
        <v/>
      </c>
    </row>
    <row r="199">
      <c r="A199" s="65" t="inlineStr">
        <is>
          <t>DEV-00198</t>
        </is>
      </c>
      <c r="B199" s="66" t="n">
        <v>44903</v>
      </c>
      <c r="C199" s="65" t="inlineStr">
        <is>
          <t>2022-12</t>
        </is>
      </c>
      <c r="D199" s="65" t="inlineStr">
        <is>
          <t>2022-2023</t>
        </is>
      </c>
      <c r="E199" s="65" t="inlineStr">
        <is>
          <t>CLI-0178</t>
        </is>
      </c>
      <c r="F199" s="65" t="inlineStr">
        <is>
          <t>Particulier</t>
        </is>
      </c>
      <c r="G199" s="65" t="inlineStr">
        <is>
          <t>Toulouse</t>
        </is>
      </c>
      <c r="H199" s="65" t="inlineStr">
        <is>
          <t>Julien Fabre</t>
        </is>
      </c>
      <c r="I199" s="65" t="inlineStr">
        <is>
          <t>Électricité</t>
        </is>
      </c>
      <c r="J199" s="65" t="inlineStr">
        <is>
          <t>EL-002</t>
        </is>
      </c>
      <c r="K199" s="65" t="inlineStr">
        <is>
          <t>Installation borne de recharge VE</t>
        </is>
      </c>
      <c r="L199" s="67" t="n">
        <v>1</v>
      </c>
      <c r="M199" s="68" t="n">
        <v>1366.48</v>
      </c>
      <c r="N199" s="65" t="inlineStr">
        <is>
          <t>Refusé</t>
        </is>
      </c>
      <c r="O199" s="66" t="n">
        <v>44918</v>
      </c>
      <c r="P199" s="67" t="n">
        <v>1</v>
      </c>
      <c r="Q199" s="67" t="n">
        <v>2</v>
      </c>
      <c r="R199" s="67">
        <f>$I199</f>
        <v/>
      </c>
      <c r="S199" s="67">
        <f>$K199</f>
        <v/>
      </c>
      <c r="T199" s="67">
        <f>IFERROR(INDEX(Clients!$G$2:$G$1020,MATCH($E199,Clients!$A$2:$A$1020,0)),"")</f>
        <v/>
      </c>
      <c r="U199" s="67">
        <f>IFERROR(INDEX(Clients!$I$2:$I$1020,MATCH($E199,Clients!$A$2:$A$1020,0)),"")</f>
        <v/>
      </c>
      <c r="V199" s="69">
        <f>1</f>
        <v/>
      </c>
      <c r="W199" s="69">
        <f>IF($N199="Accepté",1,0)</f>
        <v/>
      </c>
      <c r="X199" s="68">
        <f>$M199*$W199</f>
        <v/>
      </c>
      <c r="Y199" s="68">
        <f>IF($N199="En cours",0,$M199)</f>
        <v/>
      </c>
      <c r="Z199" s="69">
        <f>IF($P199="",0,1)</f>
        <v/>
      </c>
      <c r="AA199" s="70">
        <f>IF($P199="",0,$P199)</f>
        <v/>
      </c>
      <c r="AB199" s="69">
        <f>IF(AND($P199&lt;&gt;"",$P199&lt;=Paramètres!$C$14),1,0)</f>
        <v/>
      </c>
      <c r="AC199" s="67">
        <f>IF($P199="","Jamais relancé",IF($P199&lt;=3,"0-3 j",IF($P199&lt;=7,"4-7 j",IF($P199&lt;=15,"8-15 j","Plus de 15 j"))))</f>
        <v/>
      </c>
      <c r="AD199" s="67">
        <f>IF($M199&lt;=1000,"Moins de 1 k€",IF($M199&lt;=5000,"1 à 5 k€",IF($M199&lt;=15000,"5 à 15 k€","Plus de 15 k€")))</f>
        <v/>
      </c>
    </row>
    <row r="200">
      <c r="A200" s="65" t="inlineStr">
        <is>
          <t>DEV-00199</t>
        </is>
      </c>
      <c r="B200" s="66" t="n">
        <v>44903</v>
      </c>
      <c r="C200" s="65" t="inlineStr">
        <is>
          <t>2022-12</t>
        </is>
      </c>
      <c r="D200" s="65" t="inlineStr">
        <is>
          <t>2022-2023</t>
        </is>
      </c>
      <c r="E200" s="65" t="inlineStr">
        <is>
          <t>CLI-0225</t>
        </is>
      </c>
      <c r="F200" s="65" t="inlineStr">
        <is>
          <t>Particulier</t>
        </is>
      </c>
      <c r="G200" s="65" t="inlineStr">
        <is>
          <t>Toulouse</t>
        </is>
      </c>
      <c r="H200" s="65" t="inlineStr">
        <is>
          <t>Julien Fabre</t>
        </is>
      </c>
      <c r="I200" s="65" t="inlineStr">
        <is>
          <t>Plomberie</t>
        </is>
      </c>
      <c r="J200" s="65" t="inlineStr">
        <is>
          <t>PR-003</t>
        </is>
      </c>
      <c r="K200" s="65" t="inlineStr">
        <is>
          <t>Réfection réseau eau appartement</t>
        </is>
      </c>
      <c r="L200" s="67" t="n">
        <v>1</v>
      </c>
      <c r="M200" s="68" t="n">
        <v>2723.02</v>
      </c>
      <c r="N200" s="65" t="inlineStr">
        <is>
          <t>Accepté</t>
        </is>
      </c>
      <c r="O200" s="66" t="n">
        <v>44924</v>
      </c>
      <c r="P200" s="67" t="n">
        <v>12</v>
      </c>
      <c r="Q200" s="67" t="n">
        <v>2</v>
      </c>
      <c r="R200" s="67">
        <f>$I200</f>
        <v/>
      </c>
      <c r="S200" s="67">
        <f>$K200</f>
        <v/>
      </c>
      <c r="T200" s="67">
        <f>IFERROR(INDEX(Clients!$G$2:$G$1020,MATCH($E200,Clients!$A$2:$A$1020,0)),"")</f>
        <v/>
      </c>
      <c r="U200" s="67">
        <f>IFERROR(INDEX(Clients!$I$2:$I$1020,MATCH($E200,Clients!$A$2:$A$1020,0)),"")</f>
        <v/>
      </c>
      <c r="V200" s="69">
        <f>1</f>
        <v/>
      </c>
      <c r="W200" s="69">
        <f>IF($N200="Accepté",1,0)</f>
        <v/>
      </c>
      <c r="X200" s="68">
        <f>$M200*$W200</f>
        <v/>
      </c>
      <c r="Y200" s="68">
        <f>IF($N200="En cours",0,$M200)</f>
        <v/>
      </c>
      <c r="Z200" s="69">
        <f>IF($P200="",0,1)</f>
        <v/>
      </c>
      <c r="AA200" s="70">
        <f>IF($P200="",0,$P200)</f>
        <v/>
      </c>
      <c r="AB200" s="69">
        <f>IF(AND($P200&lt;&gt;"",$P200&lt;=Paramètres!$C$14),1,0)</f>
        <v/>
      </c>
      <c r="AC200" s="67">
        <f>IF($P200="","Jamais relancé",IF($P200&lt;=3,"0-3 j",IF($P200&lt;=7,"4-7 j",IF($P200&lt;=15,"8-15 j","Plus de 15 j"))))</f>
        <v/>
      </c>
      <c r="AD200" s="67">
        <f>IF($M200&lt;=1000,"Moins de 1 k€",IF($M200&lt;=5000,"1 à 5 k€",IF($M200&lt;=15000,"5 à 15 k€","Plus de 15 k€")))</f>
        <v/>
      </c>
    </row>
    <row r="201">
      <c r="A201" s="65" t="inlineStr">
        <is>
          <t>DEV-00200</t>
        </is>
      </c>
      <c r="B201" s="66" t="n">
        <v>44903</v>
      </c>
      <c r="C201" s="65" t="inlineStr">
        <is>
          <t>2022-12</t>
        </is>
      </c>
      <c r="D201" s="65" t="inlineStr">
        <is>
          <t>2022-2023</t>
        </is>
      </c>
      <c r="E201" s="65" t="inlineStr">
        <is>
          <t>CLI-0081</t>
        </is>
      </c>
      <c r="F201" s="65" t="inlineStr">
        <is>
          <t>Particulier</t>
        </is>
      </c>
      <c r="G201" s="65" t="inlineStr">
        <is>
          <t>Bordeaux</t>
        </is>
      </c>
      <c r="H201" s="65" t="inlineStr">
        <is>
          <t>Karim Belkacem</t>
        </is>
      </c>
      <c r="I201" s="65" t="inlineStr">
        <is>
          <t>Électricité</t>
        </is>
      </c>
      <c r="J201" s="65" t="inlineStr">
        <is>
          <t>EL-002</t>
        </is>
      </c>
      <c r="K201" s="65" t="inlineStr">
        <is>
          <t>Installation borne de recharge VE</t>
        </is>
      </c>
      <c r="L201" s="67" t="n">
        <v>1</v>
      </c>
      <c r="M201" s="68" t="n">
        <v>1612.17</v>
      </c>
      <c r="N201" s="65" t="inlineStr">
        <is>
          <t>Sans réponse</t>
        </is>
      </c>
      <c r="O201" s="66" t="n">
        <v>44923</v>
      </c>
      <c r="P201" s="67" t="n"/>
      <c r="Q201" s="67" t="n">
        <v>0</v>
      </c>
      <c r="R201" s="67">
        <f>$I201</f>
        <v/>
      </c>
      <c r="S201" s="67">
        <f>$K201</f>
        <v/>
      </c>
      <c r="T201" s="67">
        <f>IFERROR(INDEX(Clients!$G$2:$G$1020,MATCH($E201,Clients!$A$2:$A$1020,0)),"")</f>
        <v/>
      </c>
      <c r="U201" s="67">
        <f>IFERROR(INDEX(Clients!$I$2:$I$1020,MATCH($E201,Clients!$A$2:$A$1020,0)),"")</f>
        <v/>
      </c>
      <c r="V201" s="69">
        <f>1</f>
        <v/>
      </c>
      <c r="W201" s="69">
        <f>IF($N201="Accepté",1,0)</f>
        <v/>
      </c>
      <c r="X201" s="68">
        <f>$M201*$W201</f>
        <v/>
      </c>
      <c r="Y201" s="68">
        <f>IF($N201="En cours",0,$M201)</f>
        <v/>
      </c>
      <c r="Z201" s="69">
        <f>IF($P201="",0,1)</f>
        <v/>
      </c>
      <c r="AA201" s="70">
        <f>IF($P201="",0,$P201)</f>
        <v/>
      </c>
      <c r="AB201" s="69">
        <f>IF(AND($P201&lt;&gt;"",$P201&lt;=Paramètres!$C$14),1,0)</f>
        <v/>
      </c>
      <c r="AC201" s="67">
        <f>IF($P201="","Jamais relancé",IF($P201&lt;=3,"0-3 j",IF($P201&lt;=7,"4-7 j",IF($P201&lt;=15,"8-15 j","Plus de 15 j"))))</f>
        <v/>
      </c>
      <c r="AD201" s="67">
        <f>IF($M201&lt;=1000,"Moins de 1 k€",IF($M201&lt;=5000,"1 à 5 k€",IF($M201&lt;=15000,"5 à 15 k€","Plus de 15 k€")))</f>
        <v/>
      </c>
    </row>
    <row r="202">
      <c r="A202" s="65" t="inlineStr">
        <is>
          <t>DEV-00201</t>
        </is>
      </c>
      <c r="B202" s="66" t="n">
        <v>44903</v>
      </c>
      <c r="C202" s="65" t="inlineStr">
        <is>
          <t>2022-12</t>
        </is>
      </c>
      <c r="D202" s="65" t="inlineStr">
        <is>
          <t>2022-2023</t>
        </is>
      </c>
      <c r="E202" s="65" t="inlineStr">
        <is>
          <t>CLI-0008</t>
        </is>
      </c>
      <c r="F202" s="65" t="inlineStr">
        <is>
          <t>Particulier</t>
        </is>
      </c>
      <c r="G202" s="65" t="inlineStr">
        <is>
          <t>Toulouse</t>
        </is>
      </c>
      <c r="H202" s="65" t="inlineStr">
        <is>
          <t>Julien Fabre</t>
        </is>
      </c>
      <c r="I202" s="65" t="inlineStr">
        <is>
          <t>Dépannage</t>
        </is>
      </c>
      <c r="J202" s="65" t="inlineStr">
        <is>
          <t>DP-003</t>
        </is>
      </c>
      <c r="K202" s="65" t="inlineStr">
        <is>
          <t>Dépannage électrique urgence</t>
        </is>
      </c>
      <c r="L202" s="67" t="n">
        <v>2</v>
      </c>
      <c r="M202" s="68" t="n">
        <v>596.46</v>
      </c>
      <c r="N202" s="65" t="inlineStr">
        <is>
          <t>Sans réponse</t>
        </is>
      </c>
      <c r="O202" s="66" t="n">
        <v>44915</v>
      </c>
      <c r="P202" s="67" t="n">
        <v>5</v>
      </c>
      <c r="Q202" s="67" t="n">
        <v>1</v>
      </c>
      <c r="R202" s="67">
        <f>$I202</f>
        <v/>
      </c>
      <c r="S202" s="67">
        <f>$K202</f>
        <v/>
      </c>
      <c r="T202" s="67">
        <f>IFERROR(INDEX(Clients!$G$2:$G$1020,MATCH($E202,Clients!$A$2:$A$1020,0)),"")</f>
        <v/>
      </c>
      <c r="U202" s="67">
        <f>IFERROR(INDEX(Clients!$I$2:$I$1020,MATCH($E202,Clients!$A$2:$A$1020,0)),"")</f>
        <v/>
      </c>
      <c r="V202" s="69">
        <f>1</f>
        <v/>
      </c>
      <c r="W202" s="69">
        <f>IF($N202="Accepté",1,0)</f>
        <v/>
      </c>
      <c r="X202" s="68">
        <f>$M202*$W202</f>
        <v/>
      </c>
      <c r="Y202" s="68">
        <f>IF($N202="En cours",0,$M202)</f>
        <v/>
      </c>
      <c r="Z202" s="69">
        <f>IF($P202="",0,1)</f>
        <v/>
      </c>
      <c r="AA202" s="70">
        <f>IF($P202="",0,$P202)</f>
        <v/>
      </c>
      <c r="AB202" s="69">
        <f>IF(AND($P202&lt;&gt;"",$P202&lt;=Paramètres!$C$14),1,0)</f>
        <v/>
      </c>
      <c r="AC202" s="67">
        <f>IF($P202="","Jamais relancé",IF($P202&lt;=3,"0-3 j",IF($P202&lt;=7,"4-7 j",IF($P202&lt;=15,"8-15 j","Plus de 15 j"))))</f>
        <v/>
      </c>
      <c r="AD202" s="67">
        <f>IF($M202&lt;=1000,"Moins de 1 k€",IF($M202&lt;=5000,"1 à 5 k€",IF($M202&lt;=15000,"5 à 15 k€","Plus de 15 k€")))</f>
        <v/>
      </c>
    </row>
    <row r="203">
      <c r="A203" s="65" t="inlineStr">
        <is>
          <t>DEV-00202</t>
        </is>
      </c>
      <c r="B203" s="66" t="n">
        <v>44904</v>
      </c>
      <c r="C203" s="65" t="inlineStr">
        <is>
          <t>2022-12</t>
        </is>
      </c>
      <c r="D203" s="65" t="inlineStr">
        <is>
          <t>2022-2023</t>
        </is>
      </c>
      <c r="E203" s="65" t="inlineStr">
        <is>
          <t>CLI-0018</t>
        </is>
      </c>
      <c r="F203" s="65" t="inlineStr">
        <is>
          <t>Particulier</t>
        </is>
      </c>
      <c r="G203" s="65" t="inlineStr">
        <is>
          <t>Bordeaux</t>
        </is>
      </c>
      <c r="H203" s="65" t="inlineStr">
        <is>
          <t>Sophie Marchand</t>
        </is>
      </c>
      <c r="I203" s="65" t="inlineStr">
        <is>
          <t>Dépannage</t>
        </is>
      </c>
      <c r="J203" s="65" t="inlineStr">
        <is>
          <t>DP-001</t>
        </is>
      </c>
      <c r="K203" s="65" t="inlineStr">
        <is>
          <t>Dépannage plomberie urgence</t>
        </is>
      </c>
      <c r="L203" s="67" t="n">
        <v>1</v>
      </c>
      <c r="M203" s="68" t="n">
        <v>247.73</v>
      </c>
      <c r="N203" s="65" t="inlineStr">
        <is>
          <t>Refusé</t>
        </is>
      </c>
      <c r="O203" s="66" t="n">
        <v>44933</v>
      </c>
      <c r="P203" s="67" t="n">
        <v>11</v>
      </c>
      <c r="Q203" s="67" t="n">
        <v>3</v>
      </c>
      <c r="R203" s="67">
        <f>$I203</f>
        <v/>
      </c>
      <c r="S203" s="67">
        <f>$K203</f>
        <v/>
      </c>
      <c r="T203" s="67">
        <f>IFERROR(INDEX(Clients!$G$2:$G$1020,MATCH($E203,Clients!$A$2:$A$1020,0)),"")</f>
        <v/>
      </c>
      <c r="U203" s="67">
        <f>IFERROR(INDEX(Clients!$I$2:$I$1020,MATCH($E203,Clients!$A$2:$A$1020,0)),"")</f>
        <v/>
      </c>
      <c r="V203" s="69">
        <f>1</f>
        <v/>
      </c>
      <c r="W203" s="69">
        <f>IF($N203="Accepté",1,0)</f>
        <v/>
      </c>
      <c r="X203" s="68">
        <f>$M203*$W203</f>
        <v/>
      </c>
      <c r="Y203" s="68">
        <f>IF($N203="En cours",0,$M203)</f>
        <v/>
      </c>
      <c r="Z203" s="69">
        <f>IF($P203="",0,1)</f>
        <v/>
      </c>
      <c r="AA203" s="70">
        <f>IF($P203="",0,$P203)</f>
        <v/>
      </c>
      <c r="AB203" s="69">
        <f>IF(AND($P203&lt;&gt;"",$P203&lt;=Paramètres!$C$14),1,0)</f>
        <v/>
      </c>
      <c r="AC203" s="67">
        <f>IF($P203="","Jamais relancé",IF($P203&lt;=3,"0-3 j",IF($P203&lt;=7,"4-7 j",IF($P203&lt;=15,"8-15 j","Plus de 15 j"))))</f>
        <v/>
      </c>
      <c r="AD203" s="67">
        <f>IF($M203&lt;=1000,"Moins de 1 k€",IF($M203&lt;=5000,"1 à 5 k€",IF($M203&lt;=15000,"5 à 15 k€","Plus de 15 k€")))</f>
        <v/>
      </c>
    </row>
    <row r="204">
      <c r="A204" s="65" t="inlineStr">
        <is>
          <t>DEV-00203</t>
        </is>
      </c>
      <c r="B204" s="66" t="n">
        <v>44904</v>
      </c>
      <c r="C204" s="65" t="inlineStr">
        <is>
          <t>2022-12</t>
        </is>
      </c>
      <c r="D204" s="65" t="inlineStr">
        <is>
          <t>2022-2023</t>
        </is>
      </c>
      <c r="E204" s="65" t="inlineStr">
        <is>
          <t>CLI-0150</t>
        </is>
      </c>
      <c r="F204" s="65" t="inlineStr">
        <is>
          <t>Particulier</t>
        </is>
      </c>
      <c r="G204" s="65" t="inlineStr">
        <is>
          <t>Bordeaux</t>
        </is>
      </c>
      <c r="H204" s="65" t="inlineStr">
        <is>
          <t>Sophie Marchand</t>
        </is>
      </c>
      <c r="I204" s="65" t="inlineStr">
        <is>
          <t>Électricité</t>
        </is>
      </c>
      <c r="J204" s="65" t="inlineStr">
        <is>
          <t>EL-001</t>
        </is>
      </c>
      <c r="K204" s="65" t="inlineStr">
        <is>
          <t>Mise aux normes tableau électrique</t>
        </is>
      </c>
      <c r="L204" s="67" t="n">
        <v>1</v>
      </c>
      <c r="M204" s="68" t="n">
        <v>1861.92</v>
      </c>
      <c r="N204" s="65" t="inlineStr">
        <is>
          <t>Refusé</t>
        </is>
      </c>
      <c r="O204" s="66" t="n">
        <v>44934</v>
      </c>
      <c r="P204" s="67" t="n">
        <v>8</v>
      </c>
      <c r="Q204" s="67" t="n">
        <v>1</v>
      </c>
      <c r="R204" s="67">
        <f>$I204</f>
        <v/>
      </c>
      <c r="S204" s="67">
        <f>$K204</f>
        <v/>
      </c>
      <c r="T204" s="67">
        <f>IFERROR(INDEX(Clients!$G$2:$G$1020,MATCH($E204,Clients!$A$2:$A$1020,0)),"")</f>
        <v/>
      </c>
      <c r="U204" s="67">
        <f>IFERROR(INDEX(Clients!$I$2:$I$1020,MATCH($E204,Clients!$A$2:$A$1020,0)),"")</f>
        <v/>
      </c>
      <c r="V204" s="69">
        <f>1</f>
        <v/>
      </c>
      <c r="W204" s="69">
        <f>IF($N204="Accepté",1,0)</f>
        <v/>
      </c>
      <c r="X204" s="68">
        <f>$M204*$W204</f>
        <v/>
      </c>
      <c r="Y204" s="68">
        <f>IF($N204="En cours",0,$M204)</f>
        <v/>
      </c>
      <c r="Z204" s="69">
        <f>IF($P204="",0,1)</f>
        <v/>
      </c>
      <c r="AA204" s="70">
        <f>IF($P204="",0,$P204)</f>
        <v/>
      </c>
      <c r="AB204" s="69">
        <f>IF(AND($P204&lt;&gt;"",$P204&lt;=Paramètres!$C$14),1,0)</f>
        <v/>
      </c>
      <c r="AC204" s="67">
        <f>IF($P204="","Jamais relancé",IF($P204&lt;=3,"0-3 j",IF($P204&lt;=7,"4-7 j",IF($P204&lt;=15,"8-15 j","Plus de 15 j"))))</f>
        <v/>
      </c>
      <c r="AD204" s="67">
        <f>IF($M204&lt;=1000,"Moins de 1 k€",IF($M204&lt;=5000,"1 à 5 k€",IF($M204&lt;=15000,"5 à 15 k€","Plus de 15 k€")))</f>
        <v/>
      </c>
    </row>
    <row r="205">
      <c r="A205" s="65" t="inlineStr">
        <is>
          <t>DEV-00204</t>
        </is>
      </c>
      <c r="B205" s="66" t="n">
        <v>44907</v>
      </c>
      <c r="C205" s="65" t="inlineStr">
        <is>
          <t>2022-12</t>
        </is>
      </c>
      <c r="D205" s="65" t="inlineStr">
        <is>
          <t>2022-2023</t>
        </is>
      </c>
      <c r="E205" s="65" t="inlineStr">
        <is>
          <t>CLI-0226</t>
        </is>
      </c>
      <c r="F205" s="65" t="inlineStr">
        <is>
          <t>Particulier</t>
        </is>
      </c>
      <c r="G205" s="65" t="inlineStr">
        <is>
          <t>Bordeaux</t>
        </is>
      </c>
      <c r="H205" s="65" t="inlineStr">
        <is>
          <t>Sophie Marchand</t>
        </is>
      </c>
      <c r="I205" s="65" t="inlineStr">
        <is>
          <t>Chauffage</t>
        </is>
      </c>
      <c r="J205" s="65" t="inlineStr">
        <is>
          <t>CH-004</t>
        </is>
      </c>
      <c r="K205" s="65" t="inlineStr">
        <is>
          <t>Remplacement radiateurs (lot de 5)</t>
        </is>
      </c>
      <c r="L205" s="67" t="n">
        <v>1</v>
      </c>
      <c r="M205" s="68" t="n">
        <v>2346.29</v>
      </c>
      <c r="N205" s="65" t="inlineStr">
        <is>
          <t>Refusé</t>
        </is>
      </c>
      <c r="O205" s="66" t="n">
        <v>44935</v>
      </c>
      <c r="P205" s="67" t="n"/>
      <c r="Q205" s="67" t="n">
        <v>0</v>
      </c>
      <c r="R205" s="67">
        <f>$I205</f>
        <v/>
      </c>
      <c r="S205" s="67">
        <f>$K205</f>
        <v/>
      </c>
      <c r="T205" s="67">
        <f>IFERROR(INDEX(Clients!$G$2:$G$1020,MATCH($E205,Clients!$A$2:$A$1020,0)),"")</f>
        <v/>
      </c>
      <c r="U205" s="67">
        <f>IFERROR(INDEX(Clients!$I$2:$I$1020,MATCH($E205,Clients!$A$2:$A$1020,0)),"")</f>
        <v/>
      </c>
      <c r="V205" s="69">
        <f>1</f>
        <v/>
      </c>
      <c r="W205" s="69">
        <f>IF($N205="Accepté",1,0)</f>
        <v/>
      </c>
      <c r="X205" s="68">
        <f>$M205*$W205</f>
        <v/>
      </c>
      <c r="Y205" s="68">
        <f>IF($N205="En cours",0,$M205)</f>
        <v/>
      </c>
      <c r="Z205" s="69">
        <f>IF($P205="",0,1)</f>
        <v/>
      </c>
      <c r="AA205" s="70">
        <f>IF($P205="",0,$P205)</f>
        <v/>
      </c>
      <c r="AB205" s="69">
        <f>IF(AND($P205&lt;&gt;"",$P205&lt;=Paramètres!$C$14),1,0)</f>
        <v/>
      </c>
      <c r="AC205" s="67">
        <f>IF($P205="","Jamais relancé",IF($P205&lt;=3,"0-3 j",IF($P205&lt;=7,"4-7 j",IF($P205&lt;=15,"8-15 j","Plus de 15 j"))))</f>
        <v/>
      </c>
      <c r="AD205" s="67">
        <f>IF($M205&lt;=1000,"Moins de 1 k€",IF($M205&lt;=5000,"1 à 5 k€",IF($M205&lt;=15000,"5 à 15 k€","Plus de 15 k€")))</f>
        <v/>
      </c>
    </row>
    <row r="206">
      <c r="A206" s="65" t="inlineStr">
        <is>
          <t>DEV-00205</t>
        </is>
      </c>
      <c r="B206" s="66" t="n">
        <v>44907</v>
      </c>
      <c r="C206" s="65" t="inlineStr">
        <is>
          <t>2022-12</t>
        </is>
      </c>
      <c r="D206" s="65" t="inlineStr">
        <is>
          <t>2022-2023</t>
        </is>
      </c>
      <c r="E206" s="65" t="inlineStr">
        <is>
          <t>CLI-0143</t>
        </is>
      </c>
      <c r="F206" s="65" t="inlineStr">
        <is>
          <t>Particulier</t>
        </is>
      </c>
      <c r="G206" s="65" t="inlineStr">
        <is>
          <t>Toulouse</t>
        </is>
      </c>
      <c r="H206" s="65" t="inlineStr">
        <is>
          <t>Julien Fabre</t>
        </is>
      </c>
      <c r="I206" s="65" t="inlineStr">
        <is>
          <t>Électricité</t>
        </is>
      </c>
      <c r="J206" s="65" t="inlineStr">
        <is>
          <t>EL-001</t>
        </is>
      </c>
      <c r="K206" s="65" t="inlineStr">
        <is>
          <t>Mise aux normes tableau électrique</t>
        </is>
      </c>
      <c r="L206" s="67" t="n">
        <v>1</v>
      </c>
      <c r="M206" s="68" t="n">
        <v>1515.68</v>
      </c>
      <c r="N206" s="65" t="inlineStr">
        <is>
          <t>Refusé</t>
        </is>
      </c>
      <c r="O206" s="66" t="n">
        <v>44922</v>
      </c>
      <c r="P206" s="67" t="n">
        <v>7</v>
      </c>
      <c r="Q206" s="67" t="n">
        <v>1</v>
      </c>
      <c r="R206" s="67">
        <f>$I206</f>
        <v/>
      </c>
      <c r="S206" s="67">
        <f>$K206</f>
        <v/>
      </c>
      <c r="T206" s="67">
        <f>IFERROR(INDEX(Clients!$G$2:$G$1020,MATCH($E206,Clients!$A$2:$A$1020,0)),"")</f>
        <v/>
      </c>
      <c r="U206" s="67">
        <f>IFERROR(INDEX(Clients!$I$2:$I$1020,MATCH($E206,Clients!$A$2:$A$1020,0)),"")</f>
        <v/>
      </c>
      <c r="V206" s="69">
        <f>1</f>
        <v/>
      </c>
      <c r="W206" s="69">
        <f>IF($N206="Accepté",1,0)</f>
        <v/>
      </c>
      <c r="X206" s="68">
        <f>$M206*$W206</f>
        <v/>
      </c>
      <c r="Y206" s="68">
        <f>IF($N206="En cours",0,$M206)</f>
        <v/>
      </c>
      <c r="Z206" s="69">
        <f>IF($P206="",0,1)</f>
        <v/>
      </c>
      <c r="AA206" s="70">
        <f>IF($P206="",0,$P206)</f>
        <v/>
      </c>
      <c r="AB206" s="69">
        <f>IF(AND($P206&lt;&gt;"",$P206&lt;=Paramètres!$C$14),1,0)</f>
        <v/>
      </c>
      <c r="AC206" s="67">
        <f>IF($P206="","Jamais relancé",IF($P206&lt;=3,"0-3 j",IF($P206&lt;=7,"4-7 j",IF($P206&lt;=15,"8-15 j","Plus de 15 j"))))</f>
        <v/>
      </c>
      <c r="AD206" s="67">
        <f>IF($M206&lt;=1000,"Moins de 1 k€",IF($M206&lt;=5000,"1 à 5 k€",IF($M206&lt;=15000,"5 à 15 k€","Plus de 15 k€")))</f>
        <v/>
      </c>
    </row>
    <row r="207">
      <c r="A207" s="65" t="inlineStr">
        <is>
          <t>DEV-00206</t>
        </is>
      </c>
      <c r="B207" s="66" t="n">
        <v>44908</v>
      </c>
      <c r="C207" s="65" t="inlineStr">
        <is>
          <t>2022-12</t>
        </is>
      </c>
      <c r="D207" s="65" t="inlineStr">
        <is>
          <t>2022-2023</t>
        </is>
      </c>
      <c r="E207" s="65" t="inlineStr">
        <is>
          <t>CLI-0134</t>
        </is>
      </c>
      <c r="F207" s="65" t="inlineStr">
        <is>
          <t>Particulier</t>
        </is>
      </c>
      <c r="G207" s="65" t="inlineStr">
        <is>
          <t>Toulouse</t>
        </is>
      </c>
      <c r="H207" s="65" t="inlineStr">
        <is>
          <t>Julien Fabre</t>
        </is>
      </c>
      <c r="I207" s="65" t="inlineStr">
        <is>
          <t>Salle de bain</t>
        </is>
      </c>
      <c r="J207" s="65" t="inlineStr">
        <is>
          <t>SB-003</t>
        </is>
      </c>
      <c r="K207" s="65" t="inlineStr">
        <is>
          <t>Pose meuble vasque + robinetterie</t>
        </is>
      </c>
      <c r="L207" s="67" t="n">
        <v>1</v>
      </c>
      <c r="M207" s="68" t="n">
        <v>1306.54</v>
      </c>
      <c r="N207" s="65" t="inlineStr">
        <is>
          <t>Accepté</t>
        </is>
      </c>
      <c r="O207" s="66" t="n">
        <v>44963</v>
      </c>
      <c r="P207" s="67" t="n">
        <v>10</v>
      </c>
      <c r="Q207" s="67" t="n">
        <v>3</v>
      </c>
      <c r="R207" s="67">
        <f>$I207</f>
        <v/>
      </c>
      <c r="S207" s="67">
        <f>$K207</f>
        <v/>
      </c>
      <c r="T207" s="67">
        <f>IFERROR(INDEX(Clients!$G$2:$G$1020,MATCH($E207,Clients!$A$2:$A$1020,0)),"")</f>
        <v/>
      </c>
      <c r="U207" s="67">
        <f>IFERROR(INDEX(Clients!$I$2:$I$1020,MATCH($E207,Clients!$A$2:$A$1020,0)),"")</f>
        <v/>
      </c>
      <c r="V207" s="69">
        <f>1</f>
        <v/>
      </c>
      <c r="W207" s="69">
        <f>IF($N207="Accepté",1,0)</f>
        <v/>
      </c>
      <c r="X207" s="68">
        <f>$M207*$W207</f>
        <v/>
      </c>
      <c r="Y207" s="68">
        <f>IF($N207="En cours",0,$M207)</f>
        <v/>
      </c>
      <c r="Z207" s="69">
        <f>IF($P207="",0,1)</f>
        <v/>
      </c>
      <c r="AA207" s="70">
        <f>IF($P207="",0,$P207)</f>
        <v/>
      </c>
      <c r="AB207" s="69">
        <f>IF(AND($P207&lt;&gt;"",$P207&lt;=Paramètres!$C$14),1,0)</f>
        <v/>
      </c>
      <c r="AC207" s="67">
        <f>IF($P207="","Jamais relancé",IF($P207&lt;=3,"0-3 j",IF($P207&lt;=7,"4-7 j",IF($P207&lt;=15,"8-15 j","Plus de 15 j"))))</f>
        <v/>
      </c>
      <c r="AD207" s="67">
        <f>IF($M207&lt;=1000,"Moins de 1 k€",IF($M207&lt;=5000,"1 à 5 k€",IF($M207&lt;=15000,"5 à 15 k€","Plus de 15 k€")))</f>
        <v/>
      </c>
    </row>
    <row r="208">
      <c r="A208" s="65" t="inlineStr">
        <is>
          <t>DEV-00207</t>
        </is>
      </c>
      <c r="B208" s="66" t="n">
        <v>44910</v>
      </c>
      <c r="C208" s="65" t="inlineStr">
        <is>
          <t>2022-12</t>
        </is>
      </c>
      <c r="D208" s="65" t="inlineStr">
        <is>
          <t>2022-2023</t>
        </is>
      </c>
      <c r="E208" s="65" t="inlineStr">
        <is>
          <t>CLI-0187</t>
        </is>
      </c>
      <c r="F208" s="65" t="inlineStr">
        <is>
          <t>Particulier</t>
        </is>
      </c>
      <c r="G208" s="65" t="inlineStr">
        <is>
          <t>Bordeaux</t>
        </is>
      </c>
      <c r="H208" s="65" t="inlineStr">
        <is>
          <t>Sophie Marchand</t>
        </is>
      </c>
      <c r="I208" s="65" t="inlineStr">
        <is>
          <t>Dépannage</t>
        </is>
      </c>
      <c r="J208" s="65" t="inlineStr">
        <is>
          <t>DP-001</t>
        </is>
      </c>
      <c r="K208" s="65" t="inlineStr">
        <is>
          <t>Dépannage plomberie urgence</t>
        </is>
      </c>
      <c r="L208" s="67" t="n">
        <v>1</v>
      </c>
      <c r="M208" s="68" t="n">
        <v>231.75</v>
      </c>
      <c r="N208" s="65" t="inlineStr">
        <is>
          <t>Accepté</t>
        </is>
      </c>
      <c r="O208" s="66" t="n">
        <v>44916</v>
      </c>
      <c r="P208" s="67" t="n">
        <v>1</v>
      </c>
      <c r="Q208" s="67" t="n">
        <v>1</v>
      </c>
      <c r="R208" s="67">
        <f>$I208</f>
        <v/>
      </c>
      <c r="S208" s="67">
        <f>$K208</f>
        <v/>
      </c>
      <c r="T208" s="67">
        <f>IFERROR(INDEX(Clients!$G$2:$G$1020,MATCH($E208,Clients!$A$2:$A$1020,0)),"")</f>
        <v/>
      </c>
      <c r="U208" s="67">
        <f>IFERROR(INDEX(Clients!$I$2:$I$1020,MATCH($E208,Clients!$A$2:$A$1020,0)),"")</f>
        <v/>
      </c>
      <c r="V208" s="69">
        <f>1</f>
        <v/>
      </c>
      <c r="W208" s="69">
        <f>IF($N208="Accepté",1,0)</f>
        <v/>
      </c>
      <c r="X208" s="68">
        <f>$M208*$W208</f>
        <v/>
      </c>
      <c r="Y208" s="68">
        <f>IF($N208="En cours",0,$M208)</f>
        <v/>
      </c>
      <c r="Z208" s="69">
        <f>IF($P208="",0,1)</f>
        <v/>
      </c>
      <c r="AA208" s="70">
        <f>IF($P208="",0,$P208)</f>
        <v/>
      </c>
      <c r="AB208" s="69">
        <f>IF(AND($P208&lt;&gt;"",$P208&lt;=Paramètres!$C$14),1,0)</f>
        <v/>
      </c>
      <c r="AC208" s="67">
        <f>IF($P208="","Jamais relancé",IF($P208&lt;=3,"0-3 j",IF($P208&lt;=7,"4-7 j",IF($P208&lt;=15,"8-15 j","Plus de 15 j"))))</f>
        <v/>
      </c>
      <c r="AD208" s="67">
        <f>IF($M208&lt;=1000,"Moins de 1 k€",IF($M208&lt;=5000,"1 à 5 k€",IF($M208&lt;=15000,"5 à 15 k€","Plus de 15 k€")))</f>
        <v/>
      </c>
    </row>
    <row r="209">
      <c r="A209" s="65" t="inlineStr">
        <is>
          <t>DEV-00208</t>
        </is>
      </c>
      <c r="B209" s="66" t="n">
        <v>44910</v>
      </c>
      <c r="C209" s="65" t="inlineStr">
        <is>
          <t>2022-12</t>
        </is>
      </c>
      <c r="D209" s="65" t="inlineStr">
        <is>
          <t>2022-2023</t>
        </is>
      </c>
      <c r="E209" s="65" t="inlineStr">
        <is>
          <t>CLI-0186</t>
        </is>
      </c>
      <c r="F209" s="65" t="inlineStr">
        <is>
          <t>Particulier</t>
        </is>
      </c>
      <c r="G209" s="65" t="inlineStr">
        <is>
          <t>Bordeaux</t>
        </is>
      </c>
      <c r="H209" s="65" t="inlineStr">
        <is>
          <t>Karim Belkacem</t>
        </is>
      </c>
      <c r="I209" s="65" t="inlineStr">
        <is>
          <t>Dépannage</t>
        </is>
      </c>
      <c r="J209" s="65" t="inlineStr">
        <is>
          <t>DP-002</t>
        </is>
      </c>
      <c r="K209" s="65" t="inlineStr">
        <is>
          <t>Débouchage canalisation</t>
        </is>
      </c>
      <c r="L209" s="67" t="n">
        <v>1</v>
      </c>
      <c r="M209" s="68" t="n">
        <v>401.37</v>
      </c>
      <c r="N209" s="65" t="inlineStr">
        <is>
          <t>Refusé</t>
        </is>
      </c>
      <c r="O209" s="66" t="n">
        <v>44925</v>
      </c>
      <c r="P209" s="67" t="n">
        <v>8</v>
      </c>
      <c r="Q209" s="67" t="n">
        <v>2</v>
      </c>
      <c r="R209" s="67">
        <f>$I209</f>
        <v/>
      </c>
      <c r="S209" s="67">
        <f>$K209</f>
        <v/>
      </c>
      <c r="T209" s="67">
        <f>IFERROR(INDEX(Clients!$G$2:$G$1020,MATCH($E209,Clients!$A$2:$A$1020,0)),"")</f>
        <v/>
      </c>
      <c r="U209" s="67">
        <f>IFERROR(INDEX(Clients!$I$2:$I$1020,MATCH($E209,Clients!$A$2:$A$1020,0)),"")</f>
        <v/>
      </c>
      <c r="V209" s="69">
        <f>1</f>
        <v/>
      </c>
      <c r="W209" s="69">
        <f>IF($N209="Accepté",1,0)</f>
        <v/>
      </c>
      <c r="X209" s="68">
        <f>$M209*$W209</f>
        <v/>
      </c>
      <c r="Y209" s="68">
        <f>IF($N209="En cours",0,$M209)</f>
        <v/>
      </c>
      <c r="Z209" s="69">
        <f>IF($P209="",0,1)</f>
        <v/>
      </c>
      <c r="AA209" s="70">
        <f>IF($P209="",0,$P209)</f>
        <v/>
      </c>
      <c r="AB209" s="69">
        <f>IF(AND($P209&lt;&gt;"",$P209&lt;=Paramètres!$C$14),1,0)</f>
        <v/>
      </c>
      <c r="AC209" s="67">
        <f>IF($P209="","Jamais relancé",IF($P209&lt;=3,"0-3 j",IF($P209&lt;=7,"4-7 j",IF($P209&lt;=15,"8-15 j","Plus de 15 j"))))</f>
        <v/>
      </c>
      <c r="AD209" s="67">
        <f>IF($M209&lt;=1000,"Moins de 1 k€",IF($M209&lt;=5000,"1 à 5 k€",IF($M209&lt;=15000,"5 à 15 k€","Plus de 15 k€")))</f>
        <v/>
      </c>
    </row>
    <row r="210">
      <c r="A210" s="65" t="inlineStr">
        <is>
          <t>DEV-00209</t>
        </is>
      </c>
      <c r="B210" s="66" t="n">
        <v>44911</v>
      </c>
      <c r="C210" s="65" t="inlineStr">
        <is>
          <t>2022-12</t>
        </is>
      </c>
      <c r="D210" s="65" t="inlineStr">
        <is>
          <t>2022-2023</t>
        </is>
      </c>
      <c r="E210" s="65" t="inlineStr">
        <is>
          <t>CLI-0091</t>
        </is>
      </c>
      <c r="F210" s="65" t="inlineStr">
        <is>
          <t>Particulier</t>
        </is>
      </c>
      <c r="G210" s="65" t="inlineStr">
        <is>
          <t>Bordeaux</t>
        </is>
      </c>
      <c r="H210" s="65" t="inlineStr">
        <is>
          <t>Sophie Marchand</t>
        </is>
      </c>
      <c r="I210" s="65" t="inlineStr">
        <is>
          <t>Chauffage</t>
        </is>
      </c>
      <c r="J210" s="65" t="inlineStr">
        <is>
          <t>CH-005</t>
        </is>
      </c>
      <c r="K210" s="65" t="inlineStr">
        <is>
          <t>Désembouage circuit chauffage</t>
        </is>
      </c>
      <c r="L210" s="67" t="n">
        <v>1</v>
      </c>
      <c r="M210" s="68" t="n">
        <v>647.03</v>
      </c>
      <c r="N210" s="65" t="inlineStr">
        <is>
          <t>Sans réponse</t>
        </is>
      </c>
      <c r="O210" s="66" t="n">
        <v>44915</v>
      </c>
      <c r="P210" s="67" t="n"/>
      <c r="Q210" s="67" t="n">
        <v>0</v>
      </c>
      <c r="R210" s="67">
        <f>$I210</f>
        <v/>
      </c>
      <c r="S210" s="67">
        <f>$K210</f>
        <v/>
      </c>
      <c r="T210" s="67">
        <f>IFERROR(INDEX(Clients!$G$2:$G$1020,MATCH($E210,Clients!$A$2:$A$1020,0)),"")</f>
        <v/>
      </c>
      <c r="U210" s="67">
        <f>IFERROR(INDEX(Clients!$I$2:$I$1020,MATCH($E210,Clients!$A$2:$A$1020,0)),"")</f>
        <v/>
      </c>
      <c r="V210" s="69">
        <f>1</f>
        <v/>
      </c>
      <c r="W210" s="69">
        <f>IF($N210="Accepté",1,0)</f>
        <v/>
      </c>
      <c r="X210" s="68">
        <f>$M210*$W210</f>
        <v/>
      </c>
      <c r="Y210" s="68">
        <f>IF($N210="En cours",0,$M210)</f>
        <v/>
      </c>
      <c r="Z210" s="69">
        <f>IF($P210="",0,1)</f>
        <v/>
      </c>
      <c r="AA210" s="70">
        <f>IF($P210="",0,$P210)</f>
        <v/>
      </c>
      <c r="AB210" s="69">
        <f>IF(AND($P210&lt;&gt;"",$P210&lt;=Paramètres!$C$14),1,0)</f>
        <v/>
      </c>
      <c r="AC210" s="67">
        <f>IF($P210="","Jamais relancé",IF($P210&lt;=3,"0-3 j",IF($P210&lt;=7,"4-7 j",IF($P210&lt;=15,"8-15 j","Plus de 15 j"))))</f>
        <v/>
      </c>
      <c r="AD210" s="67">
        <f>IF($M210&lt;=1000,"Moins de 1 k€",IF($M210&lt;=5000,"1 à 5 k€",IF($M210&lt;=15000,"5 à 15 k€","Plus de 15 k€")))</f>
        <v/>
      </c>
    </row>
    <row r="211">
      <c r="A211" s="65" t="inlineStr">
        <is>
          <t>DEV-00210</t>
        </is>
      </c>
      <c r="B211" s="66" t="n">
        <v>44911</v>
      </c>
      <c r="C211" s="65" t="inlineStr">
        <is>
          <t>2022-12</t>
        </is>
      </c>
      <c r="D211" s="65" t="inlineStr">
        <is>
          <t>2022-2023</t>
        </is>
      </c>
      <c r="E211" s="65" t="inlineStr">
        <is>
          <t>CLI-0029</t>
        </is>
      </c>
      <c r="F211" s="65" t="inlineStr">
        <is>
          <t>Particulier</t>
        </is>
      </c>
      <c r="G211" s="65" t="inlineStr">
        <is>
          <t>Bordeaux</t>
        </is>
      </c>
      <c r="H211" s="65" t="inlineStr">
        <is>
          <t>Sophie Marchand</t>
        </is>
      </c>
      <c r="I211" s="65" t="inlineStr">
        <is>
          <t>Chauffage</t>
        </is>
      </c>
      <c r="J211" s="65" t="inlineStr">
        <is>
          <t>CH-002</t>
        </is>
      </c>
      <c r="K211" s="65" t="inlineStr">
        <is>
          <t>Entretien annuel chaudière</t>
        </is>
      </c>
      <c r="L211" s="67" t="n">
        <v>1</v>
      </c>
      <c r="M211" s="68" t="n">
        <v>167.66</v>
      </c>
      <c r="N211" s="65" t="inlineStr">
        <is>
          <t>Sans réponse</t>
        </is>
      </c>
      <c r="O211" s="66" t="n">
        <v>44932</v>
      </c>
      <c r="P211" s="67" t="n">
        <v>7</v>
      </c>
      <c r="Q211" s="67" t="n">
        <v>2</v>
      </c>
      <c r="R211" s="67">
        <f>$I211</f>
        <v/>
      </c>
      <c r="S211" s="67">
        <f>$K211</f>
        <v/>
      </c>
      <c r="T211" s="67">
        <f>IFERROR(INDEX(Clients!$G$2:$G$1020,MATCH($E211,Clients!$A$2:$A$1020,0)),"")</f>
        <v/>
      </c>
      <c r="U211" s="67">
        <f>IFERROR(INDEX(Clients!$I$2:$I$1020,MATCH($E211,Clients!$A$2:$A$1020,0)),"")</f>
        <v/>
      </c>
      <c r="V211" s="69">
        <f>1</f>
        <v/>
      </c>
      <c r="W211" s="69">
        <f>IF($N211="Accepté",1,0)</f>
        <v/>
      </c>
      <c r="X211" s="68">
        <f>$M211*$W211</f>
        <v/>
      </c>
      <c r="Y211" s="68">
        <f>IF($N211="En cours",0,$M211)</f>
        <v/>
      </c>
      <c r="Z211" s="69">
        <f>IF($P211="",0,1)</f>
        <v/>
      </c>
      <c r="AA211" s="70">
        <f>IF($P211="",0,$P211)</f>
        <v/>
      </c>
      <c r="AB211" s="69">
        <f>IF(AND($P211&lt;&gt;"",$P211&lt;=Paramètres!$C$14),1,0)</f>
        <v/>
      </c>
      <c r="AC211" s="67">
        <f>IF($P211="","Jamais relancé",IF($P211&lt;=3,"0-3 j",IF($P211&lt;=7,"4-7 j",IF($P211&lt;=15,"8-15 j","Plus de 15 j"))))</f>
        <v/>
      </c>
      <c r="AD211" s="67">
        <f>IF($M211&lt;=1000,"Moins de 1 k€",IF($M211&lt;=5000,"1 à 5 k€",IF($M211&lt;=15000,"5 à 15 k€","Plus de 15 k€")))</f>
        <v/>
      </c>
    </row>
    <row r="212">
      <c r="A212" s="65" t="inlineStr">
        <is>
          <t>DEV-00211</t>
        </is>
      </c>
      <c r="B212" s="66" t="n">
        <v>44911</v>
      </c>
      <c r="C212" s="65" t="inlineStr">
        <is>
          <t>2022-12</t>
        </is>
      </c>
      <c r="D212" s="65" t="inlineStr">
        <is>
          <t>2022-2023</t>
        </is>
      </c>
      <c r="E212" s="65" t="inlineStr">
        <is>
          <t>CLI-0086</t>
        </is>
      </c>
      <c r="F212" s="65" t="inlineStr">
        <is>
          <t>Particulier</t>
        </is>
      </c>
      <c r="G212" s="65" t="inlineStr">
        <is>
          <t>Toulouse</t>
        </is>
      </c>
      <c r="H212" s="65" t="inlineStr">
        <is>
          <t>Julien Fabre</t>
        </is>
      </c>
      <c r="I212" s="65" t="inlineStr">
        <is>
          <t>Électricité</t>
        </is>
      </c>
      <c r="J212" s="65" t="inlineStr">
        <is>
          <t>EL-003</t>
        </is>
      </c>
      <c r="K212" s="65" t="inlineStr">
        <is>
          <t>Rénovation électrique complète</t>
        </is>
      </c>
      <c r="L212" s="67" t="n">
        <v>1</v>
      </c>
      <c r="M212" s="68" t="n">
        <v>9607.950000000001</v>
      </c>
      <c r="N212" s="65" t="inlineStr">
        <is>
          <t>Accepté</t>
        </is>
      </c>
      <c r="O212" s="66" t="n">
        <v>44942</v>
      </c>
      <c r="P212" s="67" t="n">
        <v>2</v>
      </c>
      <c r="Q212" s="67" t="n">
        <v>1</v>
      </c>
      <c r="R212" s="67">
        <f>$I212</f>
        <v/>
      </c>
      <c r="S212" s="67">
        <f>$K212</f>
        <v/>
      </c>
      <c r="T212" s="67">
        <f>IFERROR(INDEX(Clients!$G$2:$G$1020,MATCH($E212,Clients!$A$2:$A$1020,0)),"")</f>
        <v/>
      </c>
      <c r="U212" s="67">
        <f>IFERROR(INDEX(Clients!$I$2:$I$1020,MATCH($E212,Clients!$A$2:$A$1020,0)),"")</f>
        <v/>
      </c>
      <c r="V212" s="69">
        <f>1</f>
        <v/>
      </c>
      <c r="W212" s="69">
        <f>IF($N212="Accepté",1,0)</f>
        <v/>
      </c>
      <c r="X212" s="68">
        <f>$M212*$W212</f>
        <v/>
      </c>
      <c r="Y212" s="68">
        <f>IF($N212="En cours",0,$M212)</f>
        <v/>
      </c>
      <c r="Z212" s="69">
        <f>IF($P212="",0,1)</f>
        <v/>
      </c>
      <c r="AA212" s="70">
        <f>IF($P212="",0,$P212)</f>
        <v/>
      </c>
      <c r="AB212" s="69">
        <f>IF(AND($P212&lt;&gt;"",$P212&lt;=Paramètres!$C$14),1,0)</f>
        <v/>
      </c>
      <c r="AC212" s="67">
        <f>IF($P212="","Jamais relancé",IF($P212&lt;=3,"0-3 j",IF($P212&lt;=7,"4-7 j",IF($P212&lt;=15,"8-15 j","Plus de 15 j"))))</f>
        <v/>
      </c>
      <c r="AD212" s="67">
        <f>IF($M212&lt;=1000,"Moins de 1 k€",IF($M212&lt;=5000,"1 à 5 k€",IF($M212&lt;=15000,"5 à 15 k€","Plus de 15 k€")))</f>
        <v/>
      </c>
    </row>
    <row r="213">
      <c r="A213" s="65" t="inlineStr">
        <is>
          <t>DEV-00212</t>
        </is>
      </c>
      <c r="B213" s="66" t="n">
        <v>44914</v>
      </c>
      <c r="C213" s="65" t="inlineStr">
        <is>
          <t>2022-12</t>
        </is>
      </c>
      <c r="D213" s="65" t="inlineStr">
        <is>
          <t>2022-2023</t>
        </is>
      </c>
      <c r="E213" s="65" t="inlineStr">
        <is>
          <t>CLI-0022</t>
        </is>
      </c>
      <c r="F213" s="65" t="inlineStr">
        <is>
          <t>Particulier</t>
        </is>
      </c>
      <c r="G213" s="65" t="inlineStr">
        <is>
          <t>Bordeaux</t>
        </is>
      </c>
      <c r="H213" s="65" t="inlineStr">
        <is>
          <t>Karim Belkacem</t>
        </is>
      </c>
      <c r="I213" s="65" t="inlineStr">
        <is>
          <t>Dépannage</t>
        </is>
      </c>
      <c r="J213" s="65" t="inlineStr">
        <is>
          <t>DP-001</t>
        </is>
      </c>
      <c r="K213" s="65" t="inlineStr">
        <is>
          <t>Dépannage plomberie urgence</t>
        </is>
      </c>
      <c r="L213" s="67" t="n">
        <v>3</v>
      </c>
      <c r="M213" s="68" t="n">
        <v>881.66</v>
      </c>
      <c r="N213" s="65" t="inlineStr">
        <is>
          <t>Accepté</t>
        </is>
      </c>
      <c r="O213" s="66" t="n">
        <v>44925</v>
      </c>
      <c r="P213" s="67" t="n">
        <v>11</v>
      </c>
      <c r="Q213" s="67" t="n">
        <v>1</v>
      </c>
      <c r="R213" s="67">
        <f>$I213</f>
        <v/>
      </c>
      <c r="S213" s="67">
        <f>$K213</f>
        <v/>
      </c>
      <c r="T213" s="67">
        <f>IFERROR(INDEX(Clients!$G$2:$G$1020,MATCH($E213,Clients!$A$2:$A$1020,0)),"")</f>
        <v/>
      </c>
      <c r="U213" s="67">
        <f>IFERROR(INDEX(Clients!$I$2:$I$1020,MATCH($E213,Clients!$A$2:$A$1020,0)),"")</f>
        <v/>
      </c>
      <c r="V213" s="69">
        <f>1</f>
        <v/>
      </c>
      <c r="W213" s="69">
        <f>IF($N213="Accepté",1,0)</f>
        <v/>
      </c>
      <c r="X213" s="68">
        <f>$M213*$W213</f>
        <v/>
      </c>
      <c r="Y213" s="68">
        <f>IF($N213="En cours",0,$M213)</f>
        <v/>
      </c>
      <c r="Z213" s="69">
        <f>IF($P213="",0,1)</f>
        <v/>
      </c>
      <c r="AA213" s="70">
        <f>IF($P213="",0,$P213)</f>
        <v/>
      </c>
      <c r="AB213" s="69">
        <f>IF(AND($P213&lt;&gt;"",$P213&lt;=Paramètres!$C$14),1,0)</f>
        <v/>
      </c>
      <c r="AC213" s="67">
        <f>IF($P213="","Jamais relancé",IF($P213&lt;=3,"0-3 j",IF($P213&lt;=7,"4-7 j",IF($P213&lt;=15,"8-15 j","Plus de 15 j"))))</f>
        <v/>
      </c>
      <c r="AD213" s="67">
        <f>IF($M213&lt;=1000,"Moins de 1 k€",IF($M213&lt;=5000,"1 à 5 k€",IF($M213&lt;=15000,"5 à 15 k€","Plus de 15 k€")))</f>
        <v/>
      </c>
    </row>
    <row r="214">
      <c r="A214" s="65" t="inlineStr">
        <is>
          <t>DEV-00213</t>
        </is>
      </c>
      <c r="B214" s="66" t="n">
        <v>44914</v>
      </c>
      <c r="C214" s="65" t="inlineStr">
        <is>
          <t>2022-12</t>
        </is>
      </c>
      <c r="D214" s="65" t="inlineStr">
        <is>
          <t>2022-2023</t>
        </is>
      </c>
      <c r="E214" s="65" t="inlineStr">
        <is>
          <t>CLI-0062</t>
        </is>
      </c>
      <c r="F214" s="65" t="inlineStr">
        <is>
          <t>Particulier</t>
        </is>
      </c>
      <c r="G214" s="65" t="inlineStr">
        <is>
          <t>Toulouse</t>
        </is>
      </c>
      <c r="H214" s="65" t="inlineStr">
        <is>
          <t>Julien Fabre</t>
        </is>
      </c>
      <c r="I214" s="65" t="inlineStr">
        <is>
          <t>Dépannage</t>
        </is>
      </c>
      <c r="J214" s="65" t="inlineStr">
        <is>
          <t>DP-001</t>
        </is>
      </c>
      <c r="K214" s="65" t="inlineStr">
        <is>
          <t>Dépannage plomberie urgence</t>
        </is>
      </c>
      <c r="L214" s="67" t="n">
        <v>1</v>
      </c>
      <c r="M214" s="68" t="n">
        <v>275.45</v>
      </c>
      <c r="N214" s="65" t="inlineStr">
        <is>
          <t>Refusé</t>
        </is>
      </c>
      <c r="O214" s="66" t="n">
        <v>44948</v>
      </c>
      <c r="P214" s="67" t="n"/>
      <c r="Q214" s="67" t="n">
        <v>0</v>
      </c>
      <c r="R214" s="67">
        <f>$I214</f>
        <v/>
      </c>
      <c r="S214" s="67">
        <f>$K214</f>
        <v/>
      </c>
      <c r="T214" s="67">
        <f>IFERROR(INDEX(Clients!$G$2:$G$1020,MATCH($E214,Clients!$A$2:$A$1020,0)),"")</f>
        <v/>
      </c>
      <c r="U214" s="67">
        <f>IFERROR(INDEX(Clients!$I$2:$I$1020,MATCH($E214,Clients!$A$2:$A$1020,0)),"")</f>
        <v/>
      </c>
      <c r="V214" s="69">
        <f>1</f>
        <v/>
      </c>
      <c r="W214" s="69">
        <f>IF($N214="Accepté",1,0)</f>
        <v/>
      </c>
      <c r="X214" s="68">
        <f>$M214*$W214</f>
        <v/>
      </c>
      <c r="Y214" s="68">
        <f>IF($N214="En cours",0,$M214)</f>
        <v/>
      </c>
      <c r="Z214" s="69">
        <f>IF($P214="",0,1)</f>
        <v/>
      </c>
      <c r="AA214" s="70">
        <f>IF($P214="",0,$P214)</f>
        <v/>
      </c>
      <c r="AB214" s="69">
        <f>IF(AND($P214&lt;&gt;"",$P214&lt;=Paramètres!$C$14),1,0)</f>
        <v/>
      </c>
      <c r="AC214" s="67">
        <f>IF($P214="","Jamais relancé",IF($P214&lt;=3,"0-3 j",IF($P214&lt;=7,"4-7 j",IF($P214&lt;=15,"8-15 j","Plus de 15 j"))))</f>
        <v/>
      </c>
      <c r="AD214" s="67">
        <f>IF($M214&lt;=1000,"Moins de 1 k€",IF($M214&lt;=5000,"1 à 5 k€",IF($M214&lt;=15000,"5 à 15 k€","Plus de 15 k€")))</f>
        <v/>
      </c>
    </row>
    <row r="215">
      <c r="A215" s="65" t="inlineStr">
        <is>
          <t>DEV-00214</t>
        </is>
      </c>
      <c r="B215" s="66" t="n">
        <v>44915</v>
      </c>
      <c r="C215" s="65" t="inlineStr">
        <is>
          <t>2022-12</t>
        </is>
      </c>
      <c r="D215" s="65" t="inlineStr">
        <is>
          <t>2022-2023</t>
        </is>
      </c>
      <c r="E215" s="65" t="inlineStr">
        <is>
          <t>CLI-0054</t>
        </is>
      </c>
      <c r="F215" s="65" t="inlineStr">
        <is>
          <t>Particulier</t>
        </is>
      </c>
      <c r="G215" s="65" t="inlineStr">
        <is>
          <t>Bordeaux</t>
        </is>
      </c>
      <c r="H215" s="65" t="inlineStr">
        <is>
          <t>Karim Belkacem</t>
        </is>
      </c>
      <c r="I215" s="65" t="inlineStr">
        <is>
          <t>Plomberie</t>
        </is>
      </c>
      <c r="J215" s="65" t="inlineStr">
        <is>
          <t>PR-003</t>
        </is>
      </c>
      <c r="K215" s="65" t="inlineStr">
        <is>
          <t>Réfection réseau eau appartement</t>
        </is>
      </c>
      <c r="L215" s="67" t="n">
        <v>2</v>
      </c>
      <c r="M215" s="68" t="n">
        <v>6164.17</v>
      </c>
      <c r="N215" s="65" t="inlineStr">
        <is>
          <t>Refusé</t>
        </is>
      </c>
      <c r="O215" s="66" t="n">
        <v>44932</v>
      </c>
      <c r="P215" s="67" t="n">
        <v>1</v>
      </c>
      <c r="Q215" s="67" t="n">
        <v>2</v>
      </c>
      <c r="R215" s="67">
        <f>$I215</f>
        <v/>
      </c>
      <c r="S215" s="67">
        <f>$K215</f>
        <v/>
      </c>
      <c r="T215" s="67">
        <f>IFERROR(INDEX(Clients!$G$2:$G$1020,MATCH($E215,Clients!$A$2:$A$1020,0)),"")</f>
        <v/>
      </c>
      <c r="U215" s="67">
        <f>IFERROR(INDEX(Clients!$I$2:$I$1020,MATCH($E215,Clients!$A$2:$A$1020,0)),"")</f>
        <v/>
      </c>
      <c r="V215" s="69">
        <f>1</f>
        <v/>
      </c>
      <c r="W215" s="69">
        <f>IF($N215="Accepté",1,0)</f>
        <v/>
      </c>
      <c r="X215" s="68">
        <f>$M215*$W215</f>
        <v/>
      </c>
      <c r="Y215" s="68">
        <f>IF($N215="En cours",0,$M215)</f>
        <v/>
      </c>
      <c r="Z215" s="69">
        <f>IF($P215="",0,1)</f>
        <v/>
      </c>
      <c r="AA215" s="70">
        <f>IF($P215="",0,$P215)</f>
        <v/>
      </c>
      <c r="AB215" s="69">
        <f>IF(AND($P215&lt;&gt;"",$P215&lt;=Paramètres!$C$14),1,0)</f>
        <v/>
      </c>
      <c r="AC215" s="67">
        <f>IF($P215="","Jamais relancé",IF($P215&lt;=3,"0-3 j",IF($P215&lt;=7,"4-7 j",IF($P215&lt;=15,"8-15 j","Plus de 15 j"))))</f>
        <v/>
      </c>
      <c r="AD215" s="67">
        <f>IF($M215&lt;=1000,"Moins de 1 k€",IF($M215&lt;=5000,"1 à 5 k€",IF($M215&lt;=15000,"5 à 15 k€","Plus de 15 k€")))</f>
        <v/>
      </c>
    </row>
    <row r="216">
      <c r="A216" s="65" t="inlineStr">
        <is>
          <t>DEV-00215</t>
        </is>
      </c>
      <c r="B216" s="66" t="n">
        <v>44915</v>
      </c>
      <c r="C216" s="65" t="inlineStr">
        <is>
          <t>2022-12</t>
        </is>
      </c>
      <c r="D216" s="65" t="inlineStr">
        <is>
          <t>2022-2023</t>
        </is>
      </c>
      <c r="E216" s="65" t="inlineStr">
        <is>
          <t>CLI-0123</t>
        </is>
      </c>
      <c r="F216" s="65" t="inlineStr">
        <is>
          <t>Particulier</t>
        </is>
      </c>
      <c r="G216" s="65" t="inlineStr">
        <is>
          <t>Toulouse</t>
        </is>
      </c>
      <c r="H216" s="65" t="inlineStr">
        <is>
          <t>Julien Fabre</t>
        </is>
      </c>
      <c r="I216" s="65" t="inlineStr">
        <is>
          <t>Chauffage</t>
        </is>
      </c>
      <c r="J216" s="65" t="inlineStr">
        <is>
          <t>CH-003</t>
        </is>
      </c>
      <c r="K216" s="65" t="inlineStr">
        <is>
          <t>Installation pompe à chaleur air/eau</t>
        </is>
      </c>
      <c r="L216" s="67" t="n">
        <v>1</v>
      </c>
      <c r="M216" s="68" t="n">
        <v>14160.29</v>
      </c>
      <c r="N216" s="65" t="inlineStr">
        <is>
          <t>Accepté</t>
        </is>
      </c>
      <c r="O216" s="66" t="n">
        <v>44922</v>
      </c>
      <c r="P216" s="67" t="n">
        <v>4</v>
      </c>
      <c r="Q216" s="67" t="n">
        <v>1</v>
      </c>
      <c r="R216" s="67">
        <f>$I216</f>
        <v/>
      </c>
      <c r="S216" s="67">
        <f>$K216</f>
        <v/>
      </c>
      <c r="T216" s="67">
        <f>IFERROR(INDEX(Clients!$G$2:$G$1020,MATCH($E216,Clients!$A$2:$A$1020,0)),"")</f>
        <v/>
      </c>
      <c r="U216" s="67">
        <f>IFERROR(INDEX(Clients!$I$2:$I$1020,MATCH($E216,Clients!$A$2:$A$1020,0)),"")</f>
        <v/>
      </c>
      <c r="V216" s="69">
        <f>1</f>
        <v/>
      </c>
      <c r="W216" s="69">
        <f>IF($N216="Accepté",1,0)</f>
        <v/>
      </c>
      <c r="X216" s="68">
        <f>$M216*$W216</f>
        <v/>
      </c>
      <c r="Y216" s="68">
        <f>IF($N216="En cours",0,$M216)</f>
        <v/>
      </c>
      <c r="Z216" s="69">
        <f>IF($P216="",0,1)</f>
        <v/>
      </c>
      <c r="AA216" s="70">
        <f>IF($P216="",0,$P216)</f>
        <v/>
      </c>
      <c r="AB216" s="69">
        <f>IF(AND($P216&lt;&gt;"",$P216&lt;=Paramètres!$C$14),1,0)</f>
        <v/>
      </c>
      <c r="AC216" s="67">
        <f>IF($P216="","Jamais relancé",IF($P216&lt;=3,"0-3 j",IF($P216&lt;=7,"4-7 j",IF($P216&lt;=15,"8-15 j","Plus de 15 j"))))</f>
        <v/>
      </c>
      <c r="AD216" s="67">
        <f>IF($M216&lt;=1000,"Moins de 1 k€",IF($M216&lt;=5000,"1 à 5 k€",IF($M216&lt;=15000,"5 à 15 k€","Plus de 15 k€")))</f>
        <v/>
      </c>
    </row>
    <row r="217">
      <c r="A217" s="65" t="inlineStr">
        <is>
          <t>DEV-00216</t>
        </is>
      </c>
      <c r="B217" s="66" t="n">
        <v>44915</v>
      </c>
      <c r="C217" s="65" t="inlineStr">
        <is>
          <t>2022-12</t>
        </is>
      </c>
      <c r="D217" s="65" t="inlineStr">
        <is>
          <t>2022-2023</t>
        </is>
      </c>
      <c r="E217" s="65" t="inlineStr">
        <is>
          <t>CLI-0213</t>
        </is>
      </c>
      <c r="F217" s="65" t="inlineStr">
        <is>
          <t>Professionnel</t>
        </is>
      </c>
      <c r="G217" s="65" t="inlineStr">
        <is>
          <t>Bordeaux</t>
        </is>
      </c>
      <c r="H217" s="65" t="inlineStr">
        <is>
          <t>Sophie Marchand</t>
        </is>
      </c>
      <c r="I217" s="65" t="inlineStr">
        <is>
          <t>Chauffage</t>
        </is>
      </c>
      <c r="J217" s="65" t="inlineStr">
        <is>
          <t>CH-003</t>
        </is>
      </c>
      <c r="K217" s="65" t="inlineStr">
        <is>
          <t>Installation pompe à chaleur air/eau</t>
        </is>
      </c>
      <c r="L217" s="67" t="n">
        <v>1</v>
      </c>
      <c r="M217" s="68" t="n">
        <v>20553.14</v>
      </c>
      <c r="N217" s="65" t="inlineStr">
        <is>
          <t>Accepté</t>
        </is>
      </c>
      <c r="O217" s="66" t="n">
        <v>44944</v>
      </c>
      <c r="P217" s="67" t="n">
        <v>7</v>
      </c>
      <c r="Q217" s="67" t="n">
        <v>2</v>
      </c>
      <c r="R217" s="67">
        <f>$I217</f>
        <v/>
      </c>
      <c r="S217" s="67">
        <f>$K217</f>
        <v/>
      </c>
      <c r="T217" s="67">
        <f>IFERROR(INDEX(Clients!$G$2:$G$1020,MATCH($E217,Clients!$A$2:$A$1020,0)),"")</f>
        <v/>
      </c>
      <c r="U217" s="67">
        <f>IFERROR(INDEX(Clients!$I$2:$I$1020,MATCH($E217,Clients!$A$2:$A$1020,0)),"")</f>
        <v/>
      </c>
      <c r="V217" s="69">
        <f>1</f>
        <v/>
      </c>
      <c r="W217" s="69">
        <f>IF($N217="Accepté",1,0)</f>
        <v/>
      </c>
      <c r="X217" s="68">
        <f>$M217*$W217</f>
        <v/>
      </c>
      <c r="Y217" s="68">
        <f>IF($N217="En cours",0,$M217)</f>
        <v/>
      </c>
      <c r="Z217" s="69">
        <f>IF($P217="",0,1)</f>
        <v/>
      </c>
      <c r="AA217" s="70">
        <f>IF($P217="",0,$P217)</f>
        <v/>
      </c>
      <c r="AB217" s="69">
        <f>IF(AND($P217&lt;&gt;"",$P217&lt;=Paramètres!$C$14),1,0)</f>
        <v/>
      </c>
      <c r="AC217" s="67">
        <f>IF($P217="","Jamais relancé",IF($P217&lt;=3,"0-3 j",IF($P217&lt;=7,"4-7 j",IF($P217&lt;=15,"8-15 j","Plus de 15 j"))))</f>
        <v/>
      </c>
      <c r="AD217" s="67">
        <f>IF($M217&lt;=1000,"Moins de 1 k€",IF($M217&lt;=5000,"1 à 5 k€",IF($M217&lt;=15000,"5 à 15 k€","Plus de 15 k€")))</f>
        <v/>
      </c>
    </row>
    <row r="218">
      <c r="A218" s="65" t="inlineStr">
        <is>
          <t>DEV-00217</t>
        </is>
      </c>
      <c r="B218" s="66" t="n">
        <v>44916</v>
      </c>
      <c r="C218" s="65" t="inlineStr">
        <is>
          <t>2022-12</t>
        </is>
      </c>
      <c r="D218" s="65" t="inlineStr">
        <is>
          <t>2022-2023</t>
        </is>
      </c>
      <c r="E218" s="65" t="inlineStr">
        <is>
          <t>CLI-0245</t>
        </is>
      </c>
      <c r="F218" s="65" t="inlineStr">
        <is>
          <t>Professionnel</t>
        </is>
      </c>
      <c r="G218" s="65" t="inlineStr">
        <is>
          <t>Toulouse</t>
        </is>
      </c>
      <c r="H218" s="65" t="inlineStr">
        <is>
          <t>Julien Fabre</t>
        </is>
      </c>
      <c r="I218" s="65" t="inlineStr">
        <is>
          <t>Salle de bain</t>
        </is>
      </c>
      <c r="J218" s="65" t="inlineStr">
        <is>
          <t>SB-001</t>
        </is>
      </c>
      <c r="K218" s="65" t="inlineStr">
        <is>
          <t>Rénovation salle de bain complète</t>
        </is>
      </c>
      <c r="L218" s="67" t="n">
        <v>1</v>
      </c>
      <c r="M218" s="68" t="n">
        <v>18389.13</v>
      </c>
      <c r="N218" s="65" t="inlineStr">
        <is>
          <t>Accepté</t>
        </is>
      </c>
      <c r="O218" s="66" t="n">
        <v>44945</v>
      </c>
      <c r="P218" s="67" t="n">
        <v>3</v>
      </c>
      <c r="Q218" s="67" t="n">
        <v>1</v>
      </c>
      <c r="R218" s="67">
        <f>$I218</f>
        <v/>
      </c>
      <c r="S218" s="67">
        <f>$K218</f>
        <v/>
      </c>
      <c r="T218" s="67">
        <f>IFERROR(INDEX(Clients!$G$2:$G$1020,MATCH($E218,Clients!$A$2:$A$1020,0)),"")</f>
        <v/>
      </c>
      <c r="U218" s="67">
        <f>IFERROR(INDEX(Clients!$I$2:$I$1020,MATCH($E218,Clients!$A$2:$A$1020,0)),"")</f>
        <v/>
      </c>
      <c r="V218" s="69">
        <f>1</f>
        <v/>
      </c>
      <c r="W218" s="69">
        <f>IF($N218="Accepté",1,0)</f>
        <v/>
      </c>
      <c r="X218" s="68">
        <f>$M218*$W218</f>
        <v/>
      </c>
      <c r="Y218" s="68">
        <f>IF($N218="En cours",0,$M218)</f>
        <v/>
      </c>
      <c r="Z218" s="69">
        <f>IF($P218="",0,1)</f>
        <v/>
      </c>
      <c r="AA218" s="70">
        <f>IF($P218="",0,$P218)</f>
        <v/>
      </c>
      <c r="AB218" s="69">
        <f>IF(AND($P218&lt;&gt;"",$P218&lt;=Paramètres!$C$14),1,0)</f>
        <v/>
      </c>
      <c r="AC218" s="67">
        <f>IF($P218="","Jamais relancé",IF($P218&lt;=3,"0-3 j",IF($P218&lt;=7,"4-7 j",IF($P218&lt;=15,"8-15 j","Plus de 15 j"))))</f>
        <v/>
      </c>
      <c r="AD218" s="67">
        <f>IF($M218&lt;=1000,"Moins de 1 k€",IF($M218&lt;=5000,"1 à 5 k€",IF($M218&lt;=15000,"5 à 15 k€","Plus de 15 k€")))</f>
        <v/>
      </c>
    </row>
    <row r="219">
      <c r="A219" s="65" t="inlineStr">
        <is>
          <t>DEV-00218</t>
        </is>
      </c>
      <c r="B219" s="66" t="n">
        <v>44917</v>
      </c>
      <c r="C219" s="65" t="inlineStr">
        <is>
          <t>2022-12</t>
        </is>
      </c>
      <c r="D219" s="65" t="inlineStr">
        <is>
          <t>2022-2023</t>
        </is>
      </c>
      <c r="E219" s="65" t="inlineStr">
        <is>
          <t>CLI-0089</t>
        </is>
      </c>
      <c r="F219" s="65" t="inlineStr">
        <is>
          <t>Particulier</t>
        </is>
      </c>
      <c r="G219" s="65" t="inlineStr">
        <is>
          <t>Bordeaux</t>
        </is>
      </c>
      <c r="H219" s="65" t="inlineStr">
        <is>
          <t>Sophie Marchand</t>
        </is>
      </c>
      <c r="I219" s="65" t="inlineStr">
        <is>
          <t>Électricité</t>
        </is>
      </c>
      <c r="J219" s="65" t="inlineStr">
        <is>
          <t>EL-002</t>
        </is>
      </c>
      <c r="K219" s="65" t="inlineStr">
        <is>
          <t>Installation borne de recharge VE</t>
        </is>
      </c>
      <c r="L219" s="67" t="n">
        <v>2</v>
      </c>
      <c r="M219" s="68" t="n">
        <v>3076.12</v>
      </c>
      <c r="N219" s="65" t="inlineStr">
        <is>
          <t>Accepté</t>
        </is>
      </c>
      <c r="O219" s="66" t="n">
        <v>44932</v>
      </c>
      <c r="P219" s="67" t="n">
        <v>8</v>
      </c>
      <c r="Q219" s="67" t="n">
        <v>1</v>
      </c>
      <c r="R219" s="67">
        <f>$I219</f>
        <v/>
      </c>
      <c r="S219" s="67">
        <f>$K219</f>
        <v/>
      </c>
      <c r="T219" s="67">
        <f>IFERROR(INDEX(Clients!$G$2:$G$1020,MATCH($E219,Clients!$A$2:$A$1020,0)),"")</f>
        <v/>
      </c>
      <c r="U219" s="67">
        <f>IFERROR(INDEX(Clients!$I$2:$I$1020,MATCH($E219,Clients!$A$2:$A$1020,0)),"")</f>
        <v/>
      </c>
      <c r="V219" s="69">
        <f>1</f>
        <v/>
      </c>
      <c r="W219" s="69">
        <f>IF($N219="Accepté",1,0)</f>
        <v/>
      </c>
      <c r="X219" s="68">
        <f>$M219*$W219</f>
        <v/>
      </c>
      <c r="Y219" s="68">
        <f>IF($N219="En cours",0,$M219)</f>
        <v/>
      </c>
      <c r="Z219" s="69">
        <f>IF($P219="",0,1)</f>
        <v/>
      </c>
      <c r="AA219" s="70">
        <f>IF($P219="",0,$P219)</f>
        <v/>
      </c>
      <c r="AB219" s="69">
        <f>IF(AND($P219&lt;&gt;"",$P219&lt;=Paramètres!$C$14),1,0)</f>
        <v/>
      </c>
      <c r="AC219" s="67">
        <f>IF($P219="","Jamais relancé",IF($P219&lt;=3,"0-3 j",IF($P219&lt;=7,"4-7 j",IF($P219&lt;=15,"8-15 j","Plus de 15 j"))))</f>
        <v/>
      </c>
      <c r="AD219" s="67">
        <f>IF($M219&lt;=1000,"Moins de 1 k€",IF($M219&lt;=5000,"1 à 5 k€",IF($M219&lt;=15000,"5 à 15 k€","Plus de 15 k€")))</f>
        <v/>
      </c>
    </row>
    <row r="220">
      <c r="A220" s="65" t="inlineStr">
        <is>
          <t>DEV-00219</t>
        </is>
      </c>
      <c r="B220" s="66" t="n">
        <v>44917</v>
      </c>
      <c r="C220" s="65" t="inlineStr">
        <is>
          <t>2022-12</t>
        </is>
      </c>
      <c r="D220" s="65" t="inlineStr">
        <is>
          <t>2022-2023</t>
        </is>
      </c>
      <c r="E220" s="65" t="inlineStr">
        <is>
          <t>CLI-0022</t>
        </is>
      </c>
      <c r="F220" s="65" t="inlineStr">
        <is>
          <t>Particulier</t>
        </is>
      </c>
      <c r="G220" s="65" t="inlineStr">
        <is>
          <t>Bordeaux</t>
        </is>
      </c>
      <c r="H220" s="65" t="inlineStr">
        <is>
          <t>Sophie Marchand</t>
        </is>
      </c>
      <c r="I220" s="65" t="inlineStr">
        <is>
          <t>Dépannage</t>
        </is>
      </c>
      <c r="J220" s="65" t="inlineStr">
        <is>
          <t>DP-001</t>
        </is>
      </c>
      <c r="K220" s="65" t="inlineStr">
        <is>
          <t>Dépannage plomberie urgence</t>
        </is>
      </c>
      <c r="L220" s="67" t="n">
        <v>1</v>
      </c>
      <c r="M220" s="68" t="n">
        <v>232.77</v>
      </c>
      <c r="N220" s="65" t="inlineStr">
        <is>
          <t>Refusé</t>
        </is>
      </c>
      <c r="O220" s="66" t="n">
        <v>44938</v>
      </c>
      <c r="P220" s="67" t="n">
        <v>7</v>
      </c>
      <c r="Q220" s="67" t="n">
        <v>1</v>
      </c>
      <c r="R220" s="67">
        <f>$I220</f>
        <v/>
      </c>
      <c r="S220" s="67">
        <f>$K220</f>
        <v/>
      </c>
      <c r="T220" s="67">
        <f>IFERROR(INDEX(Clients!$G$2:$G$1020,MATCH($E220,Clients!$A$2:$A$1020,0)),"")</f>
        <v/>
      </c>
      <c r="U220" s="67">
        <f>IFERROR(INDEX(Clients!$I$2:$I$1020,MATCH($E220,Clients!$A$2:$A$1020,0)),"")</f>
        <v/>
      </c>
      <c r="V220" s="69">
        <f>1</f>
        <v/>
      </c>
      <c r="W220" s="69">
        <f>IF($N220="Accepté",1,0)</f>
        <v/>
      </c>
      <c r="X220" s="68">
        <f>$M220*$W220</f>
        <v/>
      </c>
      <c r="Y220" s="68">
        <f>IF($N220="En cours",0,$M220)</f>
        <v/>
      </c>
      <c r="Z220" s="69">
        <f>IF($P220="",0,1)</f>
        <v/>
      </c>
      <c r="AA220" s="70">
        <f>IF($P220="",0,$P220)</f>
        <v/>
      </c>
      <c r="AB220" s="69">
        <f>IF(AND($P220&lt;&gt;"",$P220&lt;=Paramètres!$C$14),1,0)</f>
        <v/>
      </c>
      <c r="AC220" s="67">
        <f>IF($P220="","Jamais relancé",IF($P220&lt;=3,"0-3 j",IF($P220&lt;=7,"4-7 j",IF($P220&lt;=15,"8-15 j","Plus de 15 j"))))</f>
        <v/>
      </c>
      <c r="AD220" s="67">
        <f>IF($M220&lt;=1000,"Moins de 1 k€",IF($M220&lt;=5000,"1 à 5 k€",IF($M220&lt;=15000,"5 à 15 k€","Plus de 15 k€")))</f>
        <v/>
      </c>
    </row>
    <row r="221">
      <c r="A221" s="65" t="inlineStr">
        <is>
          <t>DEV-00220</t>
        </is>
      </c>
      <c r="B221" s="66" t="n">
        <v>44918</v>
      </c>
      <c r="C221" s="65" t="inlineStr">
        <is>
          <t>2022-12</t>
        </is>
      </c>
      <c r="D221" s="65" t="inlineStr">
        <is>
          <t>2022-2023</t>
        </is>
      </c>
      <c r="E221" s="65" t="inlineStr">
        <is>
          <t>CLI-0202</t>
        </is>
      </c>
      <c r="F221" s="65" t="inlineStr">
        <is>
          <t>Particulier</t>
        </is>
      </c>
      <c r="G221" s="65" t="inlineStr">
        <is>
          <t>Bordeaux</t>
        </is>
      </c>
      <c r="H221" s="65" t="inlineStr">
        <is>
          <t>Sophie Marchand</t>
        </is>
      </c>
      <c r="I221" s="65" t="inlineStr">
        <is>
          <t>Chauffage</t>
        </is>
      </c>
      <c r="J221" s="65" t="inlineStr">
        <is>
          <t>CH-001</t>
        </is>
      </c>
      <c r="K221" s="65" t="inlineStr">
        <is>
          <t>Installation chaudière gaz condensation</t>
        </is>
      </c>
      <c r="L221" s="67" t="n">
        <v>1</v>
      </c>
      <c r="M221" s="68" t="n">
        <v>4955.43</v>
      </c>
      <c r="N221" s="65" t="inlineStr">
        <is>
          <t>Accepté</t>
        </is>
      </c>
      <c r="O221" s="66" t="n">
        <v>44931</v>
      </c>
      <c r="P221" s="67" t="n">
        <v>1</v>
      </c>
      <c r="Q221" s="67" t="n">
        <v>1</v>
      </c>
      <c r="R221" s="67">
        <f>$I221</f>
        <v/>
      </c>
      <c r="S221" s="67">
        <f>$K221</f>
        <v/>
      </c>
      <c r="T221" s="67">
        <f>IFERROR(INDEX(Clients!$G$2:$G$1020,MATCH($E221,Clients!$A$2:$A$1020,0)),"")</f>
        <v/>
      </c>
      <c r="U221" s="67">
        <f>IFERROR(INDEX(Clients!$I$2:$I$1020,MATCH($E221,Clients!$A$2:$A$1020,0)),"")</f>
        <v/>
      </c>
      <c r="V221" s="69">
        <f>1</f>
        <v/>
      </c>
      <c r="W221" s="69">
        <f>IF($N221="Accepté",1,0)</f>
        <v/>
      </c>
      <c r="X221" s="68">
        <f>$M221*$W221</f>
        <v/>
      </c>
      <c r="Y221" s="68">
        <f>IF($N221="En cours",0,$M221)</f>
        <v/>
      </c>
      <c r="Z221" s="69">
        <f>IF($P221="",0,1)</f>
        <v/>
      </c>
      <c r="AA221" s="70">
        <f>IF($P221="",0,$P221)</f>
        <v/>
      </c>
      <c r="AB221" s="69">
        <f>IF(AND($P221&lt;&gt;"",$P221&lt;=Paramètres!$C$14),1,0)</f>
        <v/>
      </c>
      <c r="AC221" s="67">
        <f>IF($P221="","Jamais relancé",IF($P221&lt;=3,"0-3 j",IF($P221&lt;=7,"4-7 j",IF($P221&lt;=15,"8-15 j","Plus de 15 j"))))</f>
        <v/>
      </c>
      <c r="AD221" s="67">
        <f>IF($M221&lt;=1000,"Moins de 1 k€",IF($M221&lt;=5000,"1 à 5 k€",IF($M221&lt;=15000,"5 à 15 k€","Plus de 15 k€")))</f>
        <v/>
      </c>
    </row>
    <row r="222">
      <c r="A222" s="65" t="inlineStr">
        <is>
          <t>DEV-00221</t>
        </is>
      </c>
      <c r="B222" s="66" t="n">
        <v>44918</v>
      </c>
      <c r="C222" s="65" t="inlineStr">
        <is>
          <t>2022-12</t>
        </is>
      </c>
      <c r="D222" s="65" t="inlineStr">
        <is>
          <t>2022-2023</t>
        </is>
      </c>
      <c r="E222" s="65" t="inlineStr">
        <is>
          <t>CLI-0168</t>
        </is>
      </c>
      <c r="F222" s="65" t="inlineStr">
        <is>
          <t>Particulier</t>
        </is>
      </c>
      <c r="G222" s="65" t="inlineStr">
        <is>
          <t>Bordeaux</t>
        </is>
      </c>
      <c r="H222" s="65" t="inlineStr">
        <is>
          <t>Karim Belkacem</t>
        </is>
      </c>
      <c r="I222" s="65" t="inlineStr">
        <is>
          <t>Électricité</t>
        </is>
      </c>
      <c r="J222" s="65" t="inlineStr">
        <is>
          <t>EL-003</t>
        </is>
      </c>
      <c r="K222" s="65" t="inlineStr">
        <is>
          <t>Rénovation électrique complète</t>
        </is>
      </c>
      <c r="L222" s="67" t="n">
        <v>1</v>
      </c>
      <c r="M222" s="68" t="n">
        <v>8788</v>
      </c>
      <c r="N222" s="65" t="inlineStr">
        <is>
          <t>Sans réponse</t>
        </is>
      </c>
      <c r="O222" s="66" t="n">
        <v>44951</v>
      </c>
      <c r="P222" s="67" t="n">
        <v>1</v>
      </c>
      <c r="Q222" s="67" t="n">
        <v>1</v>
      </c>
      <c r="R222" s="67">
        <f>$I222</f>
        <v/>
      </c>
      <c r="S222" s="67">
        <f>$K222</f>
        <v/>
      </c>
      <c r="T222" s="67">
        <f>IFERROR(INDEX(Clients!$G$2:$G$1020,MATCH($E222,Clients!$A$2:$A$1020,0)),"")</f>
        <v/>
      </c>
      <c r="U222" s="67">
        <f>IFERROR(INDEX(Clients!$I$2:$I$1020,MATCH($E222,Clients!$A$2:$A$1020,0)),"")</f>
        <v/>
      </c>
      <c r="V222" s="69">
        <f>1</f>
        <v/>
      </c>
      <c r="W222" s="69">
        <f>IF($N222="Accepté",1,0)</f>
        <v/>
      </c>
      <c r="X222" s="68">
        <f>$M222*$W222</f>
        <v/>
      </c>
      <c r="Y222" s="68">
        <f>IF($N222="En cours",0,$M222)</f>
        <v/>
      </c>
      <c r="Z222" s="69">
        <f>IF($P222="",0,1)</f>
        <v/>
      </c>
      <c r="AA222" s="70">
        <f>IF($P222="",0,$P222)</f>
        <v/>
      </c>
      <c r="AB222" s="69">
        <f>IF(AND($P222&lt;&gt;"",$P222&lt;=Paramètres!$C$14),1,0)</f>
        <v/>
      </c>
      <c r="AC222" s="67">
        <f>IF($P222="","Jamais relancé",IF($P222&lt;=3,"0-3 j",IF($P222&lt;=7,"4-7 j",IF($P222&lt;=15,"8-15 j","Plus de 15 j"))))</f>
        <v/>
      </c>
      <c r="AD222" s="67">
        <f>IF($M222&lt;=1000,"Moins de 1 k€",IF($M222&lt;=5000,"1 à 5 k€",IF($M222&lt;=15000,"5 à 15 k€","Plus de 15 k€")))</f>
        <v/>
      </c>
    </row>
    <row r="223">
      <c r="A223" s="65" t="inlineStr">
        <is>
          <t>DEV-00222</t>
        </is>
      </c>
      <c r="B223" s="66" t="n">
        <v>44918</v>
      </c>
      <c r="C223" s="65" t="inlineStr">
        <is>
          <t>2022-12</t>
        </is>
      </c>
      <c r="D223" s="65" t="inlineStr">
        <is>
          <t>2022-2023</t>
        </is>
      </c>
      <c r="E223" s="65" t="inlineStr">
        <is>
          <t>CLI-0045</t>
        </is>
      </c>
      <c r="F223" s="65" t="inlineStr">
        <is>
          <t>Syndic</t>
        </is>
      </c>
      <c r="G223" s="65" t="inlineStr">
        <is>
          <t>Bordeaux</t>
        </is>
      </c>
      <c r="H223" s="65" t="inlineStr">
        <is>
          <t>Karim Belkacem</t>
        </is>
      </c>
      <c r="I223" s="65" t="inlineStr">
        <is>
          <t>Dépannage</t>
        </is>
      </c>
      <c r="J223" s="65" t="inlineStr">
        <is>
          <t>DP-002</t>
        </is>
      </c>
      <c r="K223" s="65" t="inlineStr">
        <is>
          <t>Débouchage canalisation</t>
        </is>
      </c>
      <c r="L223" s="67" t="n">
        <v>1</v>
      </c>
      <c r="M223" s="68" t="n">
        <v>807.0599999999999</v>
      </c>
      <c r="N223" s="65" t="inlineStr">
        <is>
          <t>Accepté</t>
        </is>
      </c>
      <c r="O223" s="66" t="n">
        <v>44943</v>
      </c>
      <c r="P223" s="67" t="n">
        <v>8</v>
      </c>
      <c r="Q223" s="67" t="n">
        <v>2</v>
      </c>
      <c r="R223" s="67">
        <f>$I223</f>
        <v/>
      </c>
      <c r="S223" s="67">
        <f>$K223</f>
        <v/>
      </c>
      <c r="T223" s="67">
        <f>IFERROR(INDEX(Clients!$G$2:$G$1020,MATCH($E223,Clients!$A$2:$A$1020,0)),"")</f>
        <v/>
      </c>
      <c r="U223" s="67">
        <f>IFERROR(INDEX(Clients!$I$2:$I$1020,MATCH($E223,Clients!$A$2:$A$1020,0)),"")</f>
        <v/>
      </c>
      <c r="V223" s="69">
        <f>1</f>
        <v/>
      </c>
      <c r="W223" s="69">
        <f>IF($N223="Accepté",1,0)</f>
        <v/>
      </c>
      <c r="X223" s="68">
        <f>$M223*$W223</f>
        <v/>
      </c>
      <c r="Y223" s="68">
        <f>IF($N223="En cours",0,$M223)</f>
        <v/>
      </c>
      <c r="Z223" s="69">
        <f>IF($P223="",0,1)</f>
        <v/>
      </c>
      <c r="AA223" s="70">
        <f>IF($P223="",0,$P223)</f>
        <v/>
      </c>
      <c r="AB223" s="69">
        <f>IF(AND($P223&lt;&gt;"",$P223&lt;=Paramètres!$C$14),1,0)</f>
        <v/>
      </c>
      <c r="AC223" s="67">
        <f>IF($P223="","Jamais relancé",IF($P223&lt;=3,"0-3 j",IF($P223&lt;=7,"4-7 j",IF($P223&lt;=15,"8-15 j","Plus de 15 j"))))</f>
        <v/>
      </c>
      <c r="AD223" s="67">
        <f>IF($M223&lt;=1000,"Moins de 1 k€",IF($M223&lt;=5000,"1 à 5 k€",IF($M223&lt;=15000,"5 à 15 k€","Plus de 15 k€")))</f>
        <v/>
      </c>
    </row>
    <row r="224">
      <c r="A224" s="65" t="inlineStr">
        <is>
          <t>DEV-00223</t>
        </is>
      </c>
      <c r="B224" s="66" t="n">
        <v>44922</v>
      </c>
      <c r="C224" s="65" t="inlineStr">
        <is>
          <t>2022-12</t>
        </is>
      </c>
      <c r="D224" s="65" t="inlineStr">
        <is>
          <t>2022-2023</t>
        </is>
      </c>
      <c r="E224" s="65" t="inlineStr">
        <is>
          <t>CLI-0195</t>
        </is>
      </c>
      <c r="F224" s="65" t="inlineStr">
        <is>
          <t>Particulier</t>
        </is>
      </c>
      <c r="G224" s="65" t="inlineStr">
        <is>
          <t>Bordeaux</t>
        </is>
      </c>
      <c r="H224" s="65" t="inlineStr">
        <is>
          <t>Sophie Marchand</t>
        </is>
      </c>
      <c r="I224" s="65" t="inlineStr">
        <is>
          <t>Dépannage</t>
        </is>
      </c>
      <c r="J224" s="65" t="inlineStr">
        <is>
          <t>DP-003</t>
        </is>
      </c>
      <c r="K224" s="65" t="inlineStr">
        <is>
          <t>Dépannage électrique urgence</t>
        </is>
      </c>
      <c r="L224" s="67" t="n">
        <v>3</v>
      </c>
      <c r="M224" s="68" t="n">
        <v>981.09</v>
      </c>
      <c r="N224" s="65" t="inlineStr">
        <is>
          <t>Sans réponse</t>
        </is>
      </c>
      <c r="O224" s="66" t="n">
        <v>44933</v>
      </c>
      <c r="P224" s="67" t="n"/>
      <c r="Q224" s="67" t="n">
        <v>0</v>
      </c>
      <c r="R224" s="67">
        <f>$I224</f>
        <v/>
      </c>
      <c r="S224" s="67">
        <f>$K224</f>
        <v/>
      </c>
      <c r="T224" s="67">
        <f>IFERROR(INDEX(Clients!$G$2:$G$1020,MATCH($E224,Clients!$A$2:$A$1020,0)),"")</f>
        <v/>
      </c>
      <c r="U224" s="67">
        <f>IFERROR(INDEX(Clients!$I$2:$I$1020,MATCH($E224,Clients!$A$2:$A$1020,0)),"")</f>
        <v/>
      </c>
      <c r="V224" s="69">
        <f>1</f>
        <v/>
      </c>
      <c r="W224" s="69">
        <f>IF($N224="Accepté",1,0)</f>
        <v/>
      </c>
      <c r="X224" s="68">
        <f>$M224*$W224</f>
        <v/>
      </c>
      <c r="Y224" s="68">
        <f>IF($N224="En cours",0,$M224)</f>
        <v/>
      </c>
      <c r="Z224" s="69">
        <f>IF($P224="",0,1)</f>
        <v/>
      </c>
      <c r="AA224" s="70">
        <f>IF($P224="",0,$P224)</f>
        <v/>
      </c>
      <c r="AB224" s="69">
        <f>IF(AND($P224&lt;&gt;"",$P224&lt;=Paramètres!$C$14),1,0)</f>
        <v/>
      </c>
      <c r="AC224" s="67">
        <f>IF($P224="","Jamais relancé",IF($P224&lt;=3,"0-3 j",IF($P224&lt;=7,"4-7 j",IF($P224&lt;=15,"8-15 j","Plus de 15 j"))))</f>
        <v/>
      </c>
      <c r="AD224" s="67">
        <f>IF($M224&lt;=1000,"Moins de 1 k€",IF($M224&lt;=5000,"1 à 5 k€",IF($M224&lt;=15000,"5 à 15 k€","Plus de 15 k€")))</f>
        <v/>
      </c>
    </row>
    <row r="225">
      <c r="A225" s="65" t="inlineStr">
        <is>
          <t>DEV-00224</t>
        </is>
      </c>
      <c r="B225" s="66" t="n">
        <v>44922</v>
      </c>
      <c r="C225" s="65" t="inlineStr">
        <is>
          <t>2022-12</t>
        </is>
      </c>
      <c r="D225" s="65" t="inlineStr">
        <is>
          <t>2022-2023</t>
        </is>
      </c>
      <c r="E225" s="65" t="inlineStr">
        <is>
          <t>CLI-0133</t>
        </is>
      </c>
      <c r="F225" s="65" t="inlineStr">
        <is>
          <t>Syndic</t>
        </is>
      </c>
      <c r="G225" s="65" t="inlineStr">
        <is>
          <t>Bordeaux</t>
        </is>
      </c>
      <c r="H225" s="65" t="inlineStr">
        <is>
          <t>Karim Belkacem</t>
        </is>
      </c>
      <c r="I225" s="65" t="inlineStr">
        <is>
          <t>Salle de bain</t>
        </is>
      </c>
      <c r="J225" s="65" t="inlineStr">
        <is>
          <t>SB-001</t>
        </is>
      </c>
      <c r="K225" s="65" t="inlineStr">
        <is>
          <t>Rénovation salle de bain complète</t>
        </is>
      </c>
      <c r="L225" s="67" t="n">
        <v>1</v>
      </c>
      <c r="M225" s="68" t="n">
        <v>21671.67</v>
      </c>
      <c r="N225" s="65" t="inlineStr">
        <is>
          <t>Sans réponse</t>
        </is>
      </c>
      <c r="O225" s="66" t="n">
        <v>44930</v>
      </c>
      <c r="P225" s="67" t="n"/>
      <c r="Q225" s="67" t="n">
        <v>0</v>
      </c>
      <c r="R225" s="67">
        <f>$I225</f>
        <v/>
      </c>
      <c r="S225" s="67">
        <f>$K225</f>
        <v/>
      </c>
      <c r="T225" s="67">
        <f>IFERROR(INDEX(Clients!$G$2:$G$1020,MATCH($E225,Clients!$A$2:$A$1020,0)),"")</f>
        <v/>
      </c>
      <c r="U225" s="67">
        <f>IFERROR(INDEX(Clients!$I$2:$I$1020,MATCH($E225,Clients!$A$2:$A$1020,0)),"")</f>
        <v/>
      </c>
      <c r="V225" s="69">
        <f>1</f>
        <v/>
      </c>
      <c r="W225" s="69">
        <f>IF($N225="Accepté",1,0)</f>
        <v/>
      </c>
      <c r="X225" s="68">
        <f>$M225*$W225</f>
        <v/>
      </c>
      <c r="Y225" s="68">
        <f>IF($N225="En cours",0,$M225)</f>
        <v/>
      </c>
      <c r="Z225" s="69">
        <f>IF($P225="",0,1)</f>
        <v/>
      </c>
      <c r="AA225" s="70">
        <f>IF($P225="",0,$P225)</f>
        <v/>
      </c>
      <c r="AB225" s="69">
        <f>IF(AND($P225&lt;&gt;"",$P225&lt;=Paramètres!$C$14),1,0)</f>
        <v/>
      </c>
      <c r="AC225" s="67">
        <f>IF($P225="","Jamais relancé",IF($P225&lt;=3,"0-3 j",IF($P225&lt;=7,"4-7 j",IF($P225&lt;=15,"8-15 j","Plus de 15 j"))))</f>
        <v/>
      </c>
      <c r="AD225" s="67">
        <f>IF($M225&lt;=1000,"Moins de 1 k€",IF($M225&lt;=5000,"1 à 5 k€",IF($M225&lt;=15000,"5 à 15 k€","Plus de 15 k€")))</f>
        <v/>
      </c>
    </row>
    <row r="226">
      <c r="A226" s="65" t="inlineStr">
        <is>
          <t>DEV-00225</t>
        </is>
      </c>
      <c r="B226" s="66" t="n">
        <v>44922</v>
      </c>
      <c r="C226" s="65" t="inlineStr">
        <is>
          <t>2022-12</t>
        </is>
      </c>
      <c r="D226" s="65" t="inlineStr">
        <is>
          <t>2022-2023</t>
        </is>
      </c>
      <c r="E226" s="65" t="inlineStr">
        <is>
          <t>CLI-0191</t>
        </is>
      </c>
      <c r="F226" s="65" t="inlineStr">
        <is>
          <t>Particulier</t>
        </is>
      </c>
      <c r="G226" s="65" t="inlineStr">
        <is>
          <t>Bordeaux</t>
        </is>
      </c>
      <c r="H226" s="65" t="inlineStr">
        <is>
          <t>Sophie Marchand</t>
        </is>
      </c>
      <c r="I226" s="65" t="inlineStr">
        <is>
          <t>Électricité</t>
        </is>
      </c>
      <c r="J226" s="65" t="inlineStr">
        <is>
          <t>EL-004</t>
        </is>
      </c>
      <c r="K226" s="65" t="inlineStr">
        <is>
          <t>Éclairage LED locaux professionnels</t>
        </is>
      </c>
      <c r="L226" s="67" t="n">
        <v>1</v>
      </c>
      <c r="M226" s="68" t="n">
        <v>3585.44</v>
      </c>
      <c r="N226" s="65" t="inlineStr">
        <is>
          <t>Sans réponse</t>
        </is>
      </c>
      <c r="O226" s="66" t="n">
        <v>44928</v>
      </c>
      <c r="P226" s="67" t="n"/>
      <c r="Q226" s="67" t="n">
        <v>0</v>
      </c>
      <c r="R226" s="67">
        <f>$I226</f>
        <v/>
      </c>
      <c r="S226" s="67">
        <f>$K226</f>
        <v/>
      </c>
      <c r="T226" s="67">
        <f>IFERROR(INDEX(Clients!$G$2:$G$1020,MATCH($E226,Clients!$A$2:$A$1020,0)),"")</f>
        <v/>
      </c>
      <c r="U226" s="67">
        <f>IFERROR(INDEX(Clients!$I$2:$I$1020,MATCH($E226,Clients!$A$2:$A$1020,0)),"")</f>
        <v/>
      </c>
      <c r="V226" s="69">
        <f>1</f>
        <v/>
      </c>
      <c r="W226" s="69">
        <f>IF($N226="Accepté",1,0)</f>
        <v/>
      </c>
      <c r="X226" s="68">
        <f>$M226*$W226</f>
        <v/>
      </c>
      <c r="Y226" s="68">
        <f>IF($N226="En cours",0,$M226)</f>
        <v/>
      </c>
      <c r="Z226" s="69">
        <f>IF($P226="",0,1)</f>
        <v/>
      </c>
      <c r="AA226" s="70">
        <f>IF($P226="",0,$P226)</f>
        <v/>
      </c>
      <c r="AB226" s="69">
        <f>IF(AND($P226&lt;&gt;"",$P226&lt;=Paramètres!$C$14),1,0)</f>
        <v/>
      </c>
      <c r="AC226" s="67">
        <f>IF($P226="","Jamais relancé",IF($P226&lt;=3,"0-3 j",IF($P226&lt;=7,"4-7 j",IF($P226&lt;=15,"8-15 j","Plus de 15 j"))))</f>
        <v/>
      </c>
      <c r="AD226" s="67">
        <f>IF($M226&lt;=1000,"Moins de 1 k€",IF($M226&lt;=5000,"1 à 5 k€",IF($M226&lt;=15000,"5 à 15 k€","Plus de 15 k€")))</f>
        <v/>
      </c>
    </row>
    <row r="227">
      <c r="A227" s="65" t="inlineStr">
        <is>
          <t>DEV-00226</t>
        </is>
      </c>
      <c r="B227" s="66" t="n">
        <v>44922</v>
      </c>
      <c r="C227" s="65" t="inlineStr">
        <is>
          <t>2022-12</t>
        </is>
      </c>
      <c r="D227" s="65" t="inlineStr">
        <is>
          <t>2022-2023</t>
        </is>
      </c>
      <c r="E227" s="65" t="inlineStr">
        <is>
          <t>CLI-0166</t>
        </is>
      </c>
      <c r="F227" s="65" t="inlineStr">
        <is>
          <t>Particulier</t>
        </is>
      </c>
      <c r="G227" s="65" t="inlineStr">
        <is>
          <t>Bordeaux</t>
        </is>
      </c>
      <c r="H227" s="65" t="inlineStr">
        <is>
          <t>Karim Belkacem</t>
        </is>
      </c>
      <c r="I227" s="65" t="inlineStr">
        <is>
          <t>Chauffage</t>
        </is>
      </c>
      <c r="J227" s="65" t="inlineStr">
        <is>
          <t>CH-002</t>
        </is>
      </c>
      <c r="K227" s="65" t="inlineStr">
        <is>
          <t>Entretien annuel chaudière</t>
        </is>
      </c>
      <c r="L227" s="67" t="n">
        <v>1</v>
      </c>
      <c r="M227" s="68" t="n">
        <v>163.21</v>
      </c>
      <c r="N227" s="65" t="inlineStr">
        <is>
          <t>Accepté</t>
        </is>
      </c>
      <c r="O227" s="66" t="n">
        <v>44938</v>
      </c>
      <c r="P227" s="67" t="n">
        <v>7</v>
      </c>
      <c r="Q227" s="67" t="n">
        <v>2</v>
      </c>
      <c r="R227" s="67">
        <f>$I227</f>
        <v/>
      </c>
      <c r="S227" s="67">
        <f>$K227</f>
        <v/>
      </c>
      <c r="T227" s="67">
        <f>IFERROR(INDEX(Clients!$G$2:$G$1020,MATCH($E227,Clients!$A$2:$A$1020,0)),"")</f>
        <v/>
      </c>
      <c r="U227" s="67">
        <f>IFERROR(INDEX(Clients!$I$2:$I$1020,MATCH($E227,Clients!$A$2:$A$1020,0)),"")</f>
        <v/>
      </c>
      <c r="V227" s="69">
        <f>1</f>
        <v/>
      </c>
      <c r="W227" s="69">
        <f>IF($N227="Accepté",1,0)</f>
        <v/>
      </c>
      <c r="X227" s="68">
        <f>$M227*$W227</f>
        <v/>
      </c>
      <c r="Y227" s="68">
        <f>IF($N227="En cours",0,$M227)</f>
        <v/>
      </c>
      <c r="Z227" s="69">
        <f>IF($P227="",0,1)</f>
        <v/>
      </c>
      <c r="AA227" s="70">
        <f>IF($P227="",0,$P227)</f>
        <v/>
      </c>
      <c r="AB227" s="69">
        <f>IF(AND($P227&lt;&gt;"",$P227&lt;=Paramètres!$C$14),1,0)</f>
        <v/>
      </c>
      <c r="AC227" s="67">
        <f>IF($P227="","Jamais relancé",IF($P227&lt;=3,"0-3 j",IF($P227&lt;=7,"4-7 j",IF($P227&lt;=15,"8-15 j","Plus de 15 j"))))</f>
        <v/>
      </c>
      <c r="AD227" s="67">
        <f>IF($M227&lt;=1000,"Moins de 1 k€",IF($M227&lt;=5000,"1 à 5 k€",IF($M227&lt;=15000,"5 à 15 k€","Plus de 15 k€")))</f>
        <v/>
      </c>
    </row>
    <row r="228">
      <c r="A228" s="65" t="inlineStr">
        <is>
          <t>DEV-00227</t>
        </is>
      </c>
      <c r="B228" s="66" t="n">
        <v>44923</v>
      </c>
      <c r="C228" s="65" t="inlineStr">
        <is>
          <t>2022-12</t>
        </is>
      </c>
      <c r="D228" s="65" t="inlineStr">
        <is>
          <t>2022-2023</t>
        </is>
      </c>
      <c r="E228" s="65" t="inlineStr">
        <is>
          <t>CLI-0066</t>
        </is>
      </c>
      <c r="F228" s="65" t="inlineStr">
        <is>
          <t>Professionnel</t>
        </is>
      </c>
      <c r="G228" s="65" t="inlineStr">
        <is>
          <t>Toulouse</t>
        </is>
      </c>
      <c r="H228" s="65" t="inlineStr">
        <is>
          <t>Julien Fabre</t>
        </is>
      </c>
      <c r="I228" s="65" t="inlineStr">
        <is>
          <t>Chauffage</t>
        </is>
      </c>
      <c r="J228" s="65" t="inlineStr">
        <is>
          <t>CH-002</t>
        </is>
      </c>
      <c r="K228" s="65" t="inlineStr">
        <is>
          <t>Entretien annuel chaudière</t>
        </is>
      </c>
      <c r="L228" s="67" t="n">
        <v>1</v>
      </c>
      <c r="M228" s="68" t="n">
        <v>247</v>
      </c>
      <c r="N228" s="65" t="inlineStr">
        <is>
          <t>Refusé</t>
        </is>
      </c>
      <c r="O228" s="66" t="n">
        <v>44951</v>
      </c>
      <c r="P228" s="67" t="n">
        <v>13</v>
      </c>
      <c r="Q228" s="67" t="n">
        <v>1</v>
      </c>
      <c r="R228" s="67">
        <f>$I228</f>
        <v/>
      </c>
      <c r="S228" s="67">
        <f>$K228</f>
        <v/>
      </c>
      <c r="T228" s="67">
        <f>IFERROR(INDEX(Clients!$G$2:$G$1020,MATCH($E228,Clients!$A$2:$A$1020,0)),"")</f>
        <v/>
      </c>
      <c r="U228" s="67">
        <f>IFERROR(INDEX(Clients!$I$2:$I$1020,MATCH($E228,Clients!$A$2:$A$1020,0)),"")</f>
        <v/>
      </c>
      <c r="V228" s="69">
        <f>1</f>
        <v/>
      </c>
      <c r="W228" s="69">
        <f>IF($N228="Accepté",1,0)</f>
        <v/>
      </c>
      <c r="X228" s="68">
        <f>$M228*$W228</f>
        <v/>
      </c>
      <c r="Y228" s="68">
        <f>IF($N228="En cours",0,$M228)</f>
        <v/>
      </c>
      <c r="Z228" s="69">
        <f>IF($P228="",0,1)</f>
        <v/>
      </c>
      <c r="AA228" s="70">
        <f>IF($P228="",0,$P228)</f>
        <v/>
      </c>
      <c r="AB228" s="69">
        <f>IF(AND($P228&lt;&gt;"",$P228&lt;=Paramètres!$C$14),1,0)</f>
        <v/>
      </c>
      <c r="AC228" s="67">
        <f>IF($P228="","Jamais relancé",IF($P228&lt;=3,"0-3 j",IF($P228&lt;=7,"4-7 j",IF($P228&lt;=15,"8-15 j","Plus de 15 j"))))</f>
        <v/>
      </c>
      <c r="AD228" s="67">
        <f>IF($M228&lt;=1000,"Moins de 1 k€",IF($M228&lt;=5000,"1 à 5 k€",IF($M228&lt;=15000,"5 à 15 k€","Plus de 15 k€")))</f>
        <v/>
      </c>
    </row>
    <row r="229">
      <c r="A229" s="65" t="inlineStr">
        <is>
          <t>DEV-00228</t>
        </is>
      </c>
      <c r="B229" s="66" t="n">
        <v>44923</v>
      </c>
      <c r="C229" s="65" t="inlineStr">
        <is>
          <t>2022-12</t>
        </is>
      </c>
      <c r="D229" s="65" t="inlineStr">
        <is>
          <t>2022-2023</t>
        </is>
      </c>
      <c r="E229" s="65" t="inlineStr">
        <is>
          <t>CLI-0137</t>
        </is>
      </c>
      <c r="F229" s="65" t="inlineStr">
        <is>
          <t>Particulier</t>
        </is>
      </c>
      <c r="G229" s="65" t="inlineStr">
        <is>
          <t>Bordeaux</t>
        </is>
      </c>
      <c r="H229" s="65" t="inlineStr">
        <is>
          <t>Sophie Marchand</t>
        </is>
      </c>
      <c r="I229" s="65" t="inlineStr">
        <is>
          <t>Électricité</t>
        </is>
      </c>
      <c r="J229" s="65" t="inlineStr">
        <is>
          <t>EL-003</t>
        </is>
      </c>
      <c r="K229" s="65" t="inlineStr">
        <is>
          <t>Rénovation électrique complète</t>
        </is>
      </c>
      <c r="L229" s="67" t="n">
        <v>1</v>
      </c>
      <c r="M229" s="68" t="n">
        <v>10184.14</v>
      </c>
      <c r="N229" s="65" t="inlineStr">
        <is>
          <t>Refusé</t>
        </is>
      </c>
      <c r="O229" s="66" t="n">
        <v>44963</v>
      </c>
      <c r="P229" s="67" t="n">
        <v>6</v>
      </c>
      <c r="Q229" s="67" t="n">
        <v>2</v>
      </c>
      <c r="R229" s="67">
        <f>$I229</f>
        <v/>
      </c>
      <c r="S229" s="67">
        <f>$K229</f>
        <v/>
      </c>
      <c r="T229" s="67">
        <f>IFERROR(INDEX(Clients!$G$2:$G$1020,MATCH($E229,Clients!$A$2:$A$1020,0)),"")</f>
        <v/>
      </c>
      <c r="U229" s="67">
        <f>IFERROR(INDEX(Clients!$I$2:$I$1020,MATCH($E229,Clients!$A$2:$A$1020,0)),"")</f>
        <v/>
      </c>
      <c r="V229" s="69">
        <f>1</f>
        <v/>
      </c>
      <c r="W229" s="69">
        <f>IF($N229="Accepté",1,0)</f>
        <v/>
      </c>
      <c r="X229" s="68">
        <f>$M229*$W229</f>
        <v/>
      </c>
      <c r="Y229" s="68">
        <f>IF($N229="En cours",0,$M229)</f>
        <v/>
      </c>
      <c r="Z229" s="69">
        <f>IF($P229="",0,1)</f>
        <v/>
      </c>
      <c r="AA229" s="70">
        <f>IF($P229="",0,$P229)</f>
        <v/>
      </c>
      <c r="AB229" s="69">
        <f>IF(AND($P229&lt;&gt;"",$P229&lt;=Paramètres!$C$14),1,0)</f>
        <v/>
      </c>
      <c r="AC229" s="67">
        <f>IF($P229="","Jamais relancé",IF($P229&lt;=3,"0-3 j",IF($P229&lt;=7,"4-7 j",IF($P229&lt;=15,"8-15 j","Plus de 15 j"))))</f>
        <v/>
      </c>
      <c r="AD229" s="67">
        <f>IF($M229&lt;=1000,"Moins de 1 k€",IF($M229&lt;=5000,"1 à 5 k€",IF($M229&lt;=15000,"5 à 15 k€","Plus de 15 k€")))</f>
        <v/>
      </c>
    </row>
    <row r="230">
      <c r="A230" s="65" t="inlineStr">
        <is>
          <t>DEV-00229</t>
        </is>
      </c>
      <c r="B230" s="66" t="n">
        <v>44924</v>
      </c>
      <c r="C230" s="65" t="inlineStr">
        <is>
          <t>2022-12</t>
        </is>
      </c>
      <c r="D230" s="65" t="inlineStr">
        <is>
          <t>2022-2023</t>
        </is>
      </c>
      <c r="E230" s="65" t="inlineStr">
        <is>
          <t>CLI-0160</t>
        </is>
      </c>
      <c r="F230" s="65" t="inlineStr">
        <is>
          <t>Particulier</t>
        </is>
      </c>
      <c r="G230" s="65" t="inlineStr">
        <is>
          <t>Bordeaux</t>
        </is>
      </c>
      <c r="H230" s="65" t="inlineStr">
        <is>
          <t>Karim Belkacem</t>
        </is>
      </c>
      <c r="I230" s="65" t="inlineStr">
        <is>
          <t>Plomberie</t>
        </is>
      </c>
      <c r="J230" s="65" t="inlineStr">
        <is>
          <t>PR-002</t>
        </is>
      </c>
      <c r="K230" s="65" t="inlineStr">
        <is>
          <t>Recherche de fuite + réparation</t>
        </is>
      </c>
      <c r="L230" s="67" t="n">
        <v>1</v>
      </c>
      <c r="M230" s="68" t="n">
        <v>465.27</v>
      </c>
      <c r="N230" s="65" t="inlineStr">
        <is>
          <t>Accepté</t>
        </is>
      </c>
      <c r="O230" s="66" t="n">
        <v>44952</v>
      </c>
      <c r="P230" s="67" t="n">
        <v>6</v>
      </c>
      <c r="Q230" s="67" t="n">
        <v>2</v>
      </c>
      <c r="R230" s="67">
        <f>$I230</f>
        <v/>
      </c>
      <c r="S230" s="67">
        <f>$K230</f>
        <v/>
      </c>
      <c r="T230" s="67">
        <f>IFERROR(INDEX(Clients!$G$2:$G$1020,MATCH($E230,Clients!$A$2:$A$1020,0)),"")</f>
        <v/>
      </c>
      <c r="U230" s="67">
        <f>IFERROR(INDEX(Clients!$I$2:$I$1020,MATCH($E230,Clients!$A$2:$A$1020,0)),"")</f>
        <v/>
      </c>
      <c r="V230" s="69">
        <f>1</f>
        <v/>
      </c>
      <c r="W230" s="69">
        <f>IF($N230="Accepté",1,0)</f>
        <v/>
      </c>
      <c r="X230" s="68">
        <f>$M230*$W230</f>
        <v/>
      </c>
      <c r="Y230" s="68">
        <f>IF($N230="En cours",0,$M230)</f>
        <v/>
      </c>
      <c r="Z230" s="69">
        <f>IF($P230="",0,1)</f>
        <v/>
      </c>
      <c r="AA230" s="70">
        <f>IF($P230="",0,$P230)</f>
        <v/>
      </c>
      <c r="AB230" s="69">
        <f>IF(AND($P230&lt;&gt;"",$P230&lt;=Paramètres!$C$14),1,0)</f>
        <v/>
      </c>
      <c r="AC230" s="67">
        <f>IF($P230="","Jamais relancé",IF($P230&lt;=3,"0-3 j",IF($P230&lt;=7,"4-7 j",IF($P230&lt;=15,"8-15 j","Plus de 15 j"))))</f>
        <v/>
      </c>
      <c r="AD230" s="67">
        <f>IF($M230&lt;=1000,"Moins de 1 k€",IF($M230&lt;=5000,"1 à 5 k€",IF($M230&lt;=15000,"5 à 15 k€","Plus de 15 k€")))</f>
        <v/>
      </c>
    </row>
    <row r="231">
      <c r="A231" s="65" t="inlineStr">
        <is>
          <t>DEV-00230</t>
        </is>
      </c>
      <c r="B231" s="66" t="n">
        <v>44924</v>
      </c>
      <c r="C231" s="65" t="inlineStr">
        <is>
          <t>2022-12</t>
        </is>
      </c>
      <c r="D231" s="65" t="inlineStr">
        <is>
          <t>2022-2023</t>
        </is>
      </c>
      <c r="E231" s="65" t="inlineStr">
        <is>
          <t>CLI-0187</t>
        </is>
      </c>
      <c r="F231" s="65" t="inlineStr">
        <is>
          <t>Particulier</t>
        </is>
      </c>
      <c r="G231" s="65" t="inlineStr">
        <is>
          <t>Bordeaux</t>
        </is>
      </c>
      <c r="H231" s="65" t="inlineStr">
        <is>
          <t>Sophie Marchand</t>
        </is>
      </c>
      <c r="I231" s="65" t="inlineStr">
        <is>
          <t>Électricité</t>
        </is>
      </c>
      <c r="J231" s="65" t="inlineStr">
        <is>
          <t>EL-004</t>
        </is>
      </c>
      <c r="K231" s="65" t="inlineStr">
        <is>
          <t>Éclairage LED locaux professionnels</t>
        </is>
      </c>
      <c r="L231" s="67" t="n">
        <v>1</v>
      </c>
      <c r="M231" s="68" t="n">
        <v>3135</v>
      </c>
      <c r="N231" s="65" t="inlineStr">
        <is>
          <t>Sans réponse</t>
        </is>
      </c>
      <c r="O231" s="66" t="n">
        <v>44933</v>
      </c>
      <c r="P231" s="67" t="n">
        <v>9</v>
      </c>
      <c r="Q231" s="67" t="n">
        <v>1</v>
      </c>
      <c r="R231" s="67">
        <f>$I231</f>
        <v/>
      </c>
      <c r="S231" s="67">
        <f>$K231</f>
        <v/>
      </c>
      <c r="T231" s="67">
        <f>IFERROR(INDEX(Clients!$G$2:$G$1020,MATCH($E231,Clients!$A$2:$A$1020,0)),"")</f>
        <v/>
      </c>
      <c r="U231" s="67">
        <f>IFERROR(INDEX(Clients!$I$2:$I$1020,MATCH($E231,Clients!$A$2:$A$1020,0)),"")</f>
        <v/>
      </c>
      <c r="V231" s="69">
        <f>1</f>
        <v/>
      </c>
      <c r="W231" s="69">
        <f>IF($N231="Accepté",1,0)</f>
        <v/>
      </c>
      <c r="X231" s="68">
        <f>$M231*$W231</f>
        <v/>
      </c>
      <c r="Y231" s="68">
        <f>IF($N231="En cours",0,$M231)</f>
        <v/>
      </c>
      <c r="Z231" s="69">
        <f>IF($P231="",0,1)</f>
        <v/>
      </c>
      <c r="AA231" s="70">
        <f>IF($P231="",0,$P231)</f>
        <v/>
      </c>
      <c r="AB231" s="69">
        <f>IF(AND($P231&lt;&gt;"",$P231&lt;=Paramètres!$C$14),1,0)</f>
        <v/>
      </c>
      <c r="AC231" s="67">
        <f>IF($P231="","Jamais relancé",IF($P231&lt;=3,"0-3 j",IF($P231&lt;=7,"4-7 j",IF($P231&lt;=15,"8-15 j","Plus de 15 j"))))</f>
        <v/>
      </c>
      <c r="AD231" s="67">
        <f>IF($M231&lt;=1000,"Moins de 1 k€",IF($M231&lt;=5000,"1 à 5 k€",IF($M231&lt;=15000,"5 à 15 k€","Plus de 15 k€")))</f>
        <v/>
      </c>
    </row>
    <row r="232">
      <c r="A232" s="65" t="inlineStr">
        <is>
          <t>DEV-00231</t>
        </is>
      </c>
      <c r="B232" s="66" t="n">
        <v>44924</v>
      </c>
      <c r="C232" s="65" t="inlineStr">
        <is>
          <t>2022-12</t>
        </is>
      </c>
      <c r="D232" s="65" t="inlineStr">
        <is>
          <t>2022-2023</t>
        </is>
      </c>
      <c r="E232" s="65" t="inlineStr">
        <is>
          <t>CLI-0057</t>
        </is>
      </c>
      <c r="F232" s="65" t="inlineStr">
        <is>
          <t>Syndic</t>
        </is>
      </c>
      <c r="G232" s="65" t="inlineStr">
        <is>
          <t>Toulouse</t>
        </is>
      </c>
      <c r="H232" s="65" t="inlineStr">
        <is>
          <t>Julien Fabre</t>
        </is>
      </c>
      <c r="I232" s="65" t="inlineStr">
        <is>
          <t>Chauffage</t>
        </is>
      </c>
      <c r="J232" s="65" t="inlineStr">
        <is>
          <t>CH-002</t>
        </is>
      </c>
      <c r="K232" s="65" t="inlineStr">
        <is>
          <t>Entretien annuel chaudière</t>
        </is>
      </c>
      <c r="L232" s="67" t="n">
        <v>1</v>
      </c>
      <c r="M232" s="68" t="n">
        <v>345.02</v>
      </c>
      <c r="N232" s="65" t="inlineStr">
        <is>
          <t>Refusé</t>
        </is>
      </c>
      <c r="O232" s="66" t="n">
        <v>44941</v>
      </c>
      <c r="P232" s="67" t="n">
        <v>1</v>
      </c>
      <c r="Q232" s="67" t="n">
        <v>2</v>
      </c>
      <c r="R232" s="67">
        <f>$I232</f>
        <v/>
      </c>
      <c r="S232" s="67">
        <f>$K232</f>
        <v/>
      </c>
      <c r="T232" s="67">
        <f>IFERROR(INDEX(Clients!$G$2:$G$1020,MATCH($E232,Clients!$A$2:$A$1020,0)),"")</f>
        <v/>
      </c>
      <c r="U232" s="67">
        <f>IFERROR(INDEX(Clients!$I$2:$I$1020,MATCH($E232,Clients!$A$2:$A$1020,0)),"")</f>
        <v/>
      </c>
      <c r="V232" s="69">
        <f>1</f>
        <v/>
      </c>
      <c r="W232" s="69">
        <f>IF($N232="Accepté",1,0)</f>
        <v/>
      </c>
      <c r="X232" s="68">
        <f>$M232*$W232</f>
        <v/>
      </c>
      <c r="Y232" s="68">
        <f>IF($N232="En cours",0,$M232)</f>
        <v/>
      </c>
      <c r="Z232" s="69">
        <f>IF($P232="",0,1)</f>
        <v/>
      </c>
      <c r="AA232" s="70">
        <f>IF($P232="",0,$P232)</f>
        <v/>
      </c>
      <c r="AB232" s="69">
        <f>IF(AND($P232&lt;&gt;"",$P232&lt;=Paramètres!$C$14),1,0)</f>
        <v/>
      </c>
      <c r="AC232" s="67">
        <f>IF($P232="","Jamais relancé",IF($P232&lt;=3,"0-3 j",IF($P232&lt;=7,"4-7 j",IF($P232&lt;=15,"8-15 j","Plus de 15 j"))))</f>
        <v/>
      </c>
      <c r="AD232" s="67">
        <f>IF($M232&lt;=1000,"Moins de 1 k€",IF($M232&lt;=5000,"1 à 5 k€",IF($M232&lt;=15000,"5 à 15 k€","Plus de 15 k€")))</f>
        <v/>
      </c>
    </row>
    <row r="233">
      <c r="A233" s="65" t="inlineStr">
        <is>
          <t>DEV-00232</t>
        </is>
      </c>
      <c r="B233" s="66" t="n">
        <v>44924</v>
      </c>
      <c r="C233" s="65" t="inlineStr">
        <is>
          <t>2022-12</t>
        </is>
      </c>
      <c r="D233" s="65" t="inlineStr">
        <is>
          <t>2022-2023</t>
        </is>
      </c>
      <c r="E233" s="65" t="inlineStr">
        <is>
          <t>CLI-0169</t>
        </is>
      </c>
      <c r="F233" s="65" t="inlineStr">
        <is>
          <t>Professionnel</t>
        </is>
      </c>
      <c r="G233" s="65" t="inlineStr">
        <is>
          <t>Bordeaux</t>
        </is>
      </c>
      <c r="H233" s="65" t="inlineStr">
        <is>
          <t>Karim Belkacem</t>
        </is>
      </c>
      <c r="I233" s="65" t="inlineStr">
        <is>
          <t>Dépannage</t>
        </is>
      </c>
      <c r="J233" s="65" t="inlineStr">
        <is>
          <t>DP-004</t>
        </is>
      </c>
      <c r="K233" s="65" t="inlineStr">
        <is>
          <t>Remise en service chaudière</t>
        </is>
      </c>
      <c r="L233" s="67" t="n">
        <v>1</v>
      </c>
      <c r="M233" s="68" t="n">
        <v>387.44</v>
      </c>
      <c r="N233" s="65" t="inlineStr">
        <is>
          <t>Accepté</t>
        </is>
      </c>
      <c r="O233" s="66" t="n">
        <v>44941</v>
      </c>
      <c r="P233" s="67" t="n">
        <v>1</v>
      </c>
      <c r="Q233" s="67" t="n">
        <v>1</v>
      </c>
      <c r="R233" s="67">
        <f>$I233</f>
        <v/>
      </c>
      <c r="S233" s="67">
        <f>$K233</f>
        <v/>
      </c>
      <c r="T233" s="67">
        <f>IFERROR(INDEX(Clients!$G$2:$G$1020,MATCH($E233,Clients!$A$2:$A$1020,0)),"")</f>
        <v/>
      </c>
      <c r="U233" s="67">
        <f>IFERROR(INDEX(Clients!$I$2:$I$1020,MATCH($E233,Clients!$A$2:$A$1020,0)),"")</f>
        <v/>
      </c>
      <c r="V233" s="69">
        <f>1</f>
        <v/>
      </c>
      <c r="W233" s="69">
        <f>IF($N233="Accepté",1,0)</f>
        <v/>
      </c>
      <c r="X233" s="68">
        <f>$M233*$W233</f>
        <v/>
      </c>
      <c r="Y233" s="68">
        <f>IF($N233="En cours",0,$M233)</f>
        <v/>
      </c>
      <c r="Z233" s="69">
        <f>IF($P233="",0,1)</f>
        <v/>
      </c>
      <c r="AA233" s="70">
        <f>IF($P233="",0,$P233)</f>
        <v/>
      </c>
      <c r="AB233" s="69">
        <f>IF(AND($P233&lt;&gt;"",$P233&lt;=Paramètres!$C$14),1,0)</f>
        <v/>
      </c>
      <c r="AC233" s="67">
        <f>IF($P233="","Jamais relancé",IF($P233&lt;=3,"0-3 j",IF($P233&lt;=7,"4-7 j",IF($P233&lt;=15,"8-15 j","Plus de 15 j"))))</f>
        <v/>
      </c>
      <c r="AD233" s="67">
        <f>IF($M233&lt;=1000,"Moins de 1 k€",IF($M233&lt;=5000,"1 à 5 k€",IF($M233&lt;=15000,"5 à 15 k€","Plus de 15 k€")))</f>
        <v/>
      </c>
    </row>
    <row r="234">
      <c r="A234" s="65" t="inlineStr">
        <is>
          <t>DEV-00233</t>
        </is>
      </c>
      <c r="B234" s="66" t="n">
        <v>44924</v>
      </c>
      <c r="C234" s="65" t="inlineStr">
        <is>
          <t>2022-12</t>
        </is>
      </c>
      <c r="D234" s="65" t="inlineStr">
        <is>
          <t>2022-2023</t>
        </is>
      </c>
      <c r="E234" s="65" t="inlineStr">
        <is>
          <t>CLI-0243</t>
        </is>
      </c>
      <c r="F234" s="65" t="inlineStr">
        <is>
          <t>Professionnel</t>
        </is>
      </c>
      <c r="G234" s="65" t="inlineStr">
        <is>
          <t>Bordeaux</t>
        </is>
      </c>
      <c r="H234" s="65" t="inlineStr">
        <is>
          <t>Sophie Marchand</t>
        </is>
      </c>
      <c r="I234" s="65" t="inlineStr">
        <is>
          <t>Salle de bain</t>
        </is>
      </c>
      <c r="J234" s="65" t="inlineStr">
        <is>
          <t>SB-001</t>
        </is>
      </c>
      <c r="K234" s="65" t="inlineStr">
        <is>
          <t>Rénovation salle de bain complète</t>
        </is>
      </c>
      <c r="L234" s="67" t="n">
        <v>1</v>
      </c>
      <c r="M234" s="68" t="n">
        <v>17576.46</v>
      </c>
      <c r="N234" s="65" t="inlineStr">
        <is>
          <t>Accepté</t>
        </is>
      </c>
      <c r="O234" s="66" t="n">
        <v>44955</v>
      </c>
      <c r="P234" s="67" t="n">
        <v>2</v>
      </c>
      <c r="Q234" s="67" t="n">
        <v>3</v>
      </c>
      <c r="R234" s="67">
        <f>$I234</f>
        <v/>
      </c>
      <c r="S234" s="67">
        <f>$K234</f>
        <v/>
      </c>
      <c r="T234" s="67">
        <f>IFERROR(INDEX(Clients!$G$2:$G$1020,MATCH($E234,Clients!$A$2:$A$1020,0)),"")</f>
        <v/>
      </c>
      <c r="U234" s="67">
        <f>IFERROR(INDEX(Clients!$I$2:$I$1020,MATCH($E234,Clients!$A$2:$A$1020,0)),"")</f>
        <v/>
      </c>
      <c r="V234" s="69">
        <f>1</f>
        <v/>
      </c>
      <c r="W234" s="69">
        <f>IF($N234="Accepté",1,0)</f>
        <v/>
      </c>
      <c r="X234" s="68">
        <f>$M234*$W234</f>
        <v/>
      </c>
      <c r="Y234" s="68">
        <f>IF($N234="En cours",0,$M234)</f>
        <v/>
      </c>
      <c r="Z234" s="69">
        <f>IF($P234="",0,1)</f>
        <v/>
      </c>
      <c r="AA234" s="70">
        <f>IF($P234="",0,$P234)</f>
        <v/>
      </c>
      <c r="AB234" s="69">
        <f>IF(AND($P234&lt;&gt;"",$P234&lt;=Paramètres!$C$14),1,0)</f>
        <v/>
      </c>
      <c r="AC234" s="67">
        <f>IF($P234="","Jamais relancé",IF($P234&lt;=3,"0-3 j",IF($P234&lt;=7,"4-7 j",IF($P234&lt;=15,"8-15 j","Plus de 15 j"))))</f>
        <v/>
      </c>
      <c r="AD234" s="67">
        <f>IF($M234&lt;=1000,"Moins de 1 k€",IF($M234&lt;=5000,"1 à 5 k€",IF($M234&lt;=15000,"5 à 15 k€","Plus de 15 k€")))</f>
        <v/>
      </c>
    </row>
    <row r="235">
      <c r="A235" s="65" t="inlineStr">
        <is>
          <t>DEV-00234</t>
        </is>
      </c>
      <c r="B235" s="66" t="n">
        <v>44925</v>
      </c>
      <c r="C235" s="65" t="inlineStr">
        <is>
          <t>2022-12</t>
        </is>
      </c>
      <c r="D235" s="65" t="inlineStr">
        <is>
          <t>2022-2023</t>
        </is>
      </c>
      <c r="E235" s="65" t="inlineStr">
        <is>
          <t>CLI-0002</t>
        </is>
      </c>
      <c r="F235" s="65" t="inlineStr">
        <is>
          <t>Particulier</t>
        </is>
      </c>
      <c r="G235" s="65" t="inlineStr">
        <is>
          <t>Bordeaux</t>
        </is>
      </c>
      <c r="H235" s="65" t="inlineStr">
        <is>
          <t>Karim Belkacem</t>
        </is>
      </c>
      <c r="I235" s="65" t="inlineStr">
        <is>
          <t>Chauffage</t>
        </is>
      </c>
      <c r="J235" s="65" t="inlineStr">
        <is>
          <t>CH-003</t>
        </is>
      </c>
      <c r="K235" s="65" t="inlineStr">
        <is>
          <t>Installation pompe à chaleur air/eau</t>
        </is>
      </c>
      <c r="L235" s="67" t="n">
        <v>1</v>
      </c>
      <c r="M235" s="68" t="n">
        <v>14738.45</v>
      </c>
      <c r="N235" s="65" t="inlineStr">
        <is>
          <t>Refusé</t>
        </is>
      </c>
      <c r="O235" s="66" t="n">
        <v>44938</v>
      </c>
      <c r="P235" s="67" t="n"/>
      <c r="Q235" s="67" t="n">
        <v>0</v>
      </c>
      <c r="R235" s="67">
        <f>$I235</f>
        <v/>
      </c>
      <c r="S235" s="67">
        <f>$K235</f>
        <v/>
      </c>
      <c r="T235" s="67">
        <f>IFERROR(INDEX(Clients!$G$2:$G$1020,MATCH($E235,Clients!$A$2:$A$1020,0)),"")</f>
        <v/>
      </c>
      <c r="U235" s="67">
        <f>IFERROR(INDEX(Clients!$I$2:$I$1020,MATCH($E235,Clients!$A$2:$A$1020,0)),"")</f>
        <v/>
      </c>
      <c r="V235" s="69">
        <f>1</f>
        <v/>
      </c>
      <c r="W235" s="69">
        <f>IF($N235="Accepté",1,0)</f>
        <v/>
      </c>
      <c r="X235" s="68">
        <f>$M235*$W235</f>
        <v/>
      </c>
      <c r="Y235" s="68">
        <f>IF($N235="En cours",0,$M235)</f>
        <v/>
      </c>
      <c r="Z235" s="69">
        <f>IF($P235="",0,1)</f>
        <v/>
      </c>
      <c r="AA235" s="70">
        <f>IF($P235="",0,$P235)</f>
        <v/>
      </c>
      <c r="AB235" s="69">
        <f>IF(AND($P235&lt;&gt;"",$P235&lt;=Paramètres!$C$14),1,0)</f>
        <v/>
      </c>
      <c r="AC235" s="67">
        <f>IF($P235="","Jamais relancé",IF($P235&lt;=3,"0-3 j",IF($P235&lt;=7,"4-7 j",IF($P235&lt;=15,"8-15 j","Plus de 15 j"))))</f>
        <v/>
      </c>
      <c r="AD235" s="67">
        <f>IF($M235&lt;=1000,"Moins de 1 k€",IF($M235&lt;=5000,"1 à 5 k€",IF($M235&lt;=15000,"5 à 15 k€","Plus de 15 k€")))</f>
        <v/>
      </c>
    </row>
    <row r="236">
      <c r="A236" s="65" t="inlineStr">
        <is>
          <t>DEV-00235</t>
        </is>
      </c>
      <c r="B236" s="66" t="n">
        <v>44925</v>
      </c>
      <c r="C236" s="65" t="inlineStr">
        <is>
          <t>2022-12</t>
        </is>
      </c>
      <c r="D236" s="65" t="inlineStr">
        <is>
          <t>2022-2023</t>
        </is>
      </c>
      <c r="E236" s="65" t="inlineStr">
        <is>
          <t>CLI-0196</t>
        </is>
      </c>
      <c r="F236" s="65" t="inlineStr">
        <is>
          <t>Particulier</t>
        </is>
      </c>
      <c r="G236" s="65" t="inlineStr">
        <is>
          <t>Bordeaux</t>
        </is>
      </c>
      <c r="H236" s="65" t="inlineStr">
        <is>
          <t>Sophie Marchand</t>
        </is>
      </c>
      <c r="I236" s="65" t="inlineStr">
        <is>
          <t>Dépannage</t>
        </is>
      </c>
      <c r="J236" s="65" t="inlineStr">
        <is>
          <t>DP-002</t>
        </is>
      </c>
      <c r="K236" s="65" t="inlineStr">
        <is>
          <t>Débouchage canalisation</t>
        </is>
      </c>
      <c r="L236" s="67" t="n">
        <v>1</v>
      </c>
      <c r="M236" s="68" t="n">
        <v>388.27</v>
      </c>
      <c r="N236" s="65" t="inlineStr">
        <is>
          <t>Refusé</t>
        </is>
      </c>
      <c r="O236" s="66" t="n">
        <v>44974</v>
      </c>
      <c r="P236" s="67" t="n">
        <v>4</v>
      </c>
      <c r="Q236" s="67" t="n">
        <v>1</v>
      </c>
      <c r="R236" s="67">
        <f>$I236</f>
        <v/>
      </c>
      <c r="S236" s="67">
        <f>$K236</f>
        <v/>
      </c>
      <c r="T236" s="67">
        <f>IFERROR(INDEX(Clients!$G$2:$G$1020,MATCH($E236,Clients!$A$2:$A$1020,0)),"")</f>
        <v/>
      </c>
      <c r="U236" s="67">
        <f>IFERROR(INDEX(Clients!$I$2:$I$1020,MATCH($E236,Clients!$A$2:$A$1020,0)),"")</f>
        <v/>
      </c>
      <c r="V236" s="69">
        <f>1</f>
        <v/>
      </c>
      <c r="W236" s="69">
        <f>IF($N236="Accepté",1,0)</f>
        <v/>
      </c>
      <c r="X236" s="68">
        <f>$M236*$W236</f>
        <v/>
      </c>
      <c r="Y236" s="68">
        <f>IF($N236="En cours",0,$M236)</f>
        <v/>
      </c>
      <c r="Z236" s="69">
        <f>IF($P236="",0,1)</f>
        <v/>
      </c>
      <c r="AA236" s="70">
        <f>IF($P236="",0,$P236)</f>
        <v/>
      </c>
      <c r="AB236" s="69">
        <f>IF(AND($P236&lt;&gt;"",$P236&lt;=Paramètres!$C$14),1,0)</f>
        <v/>
      </c>
      <c r="AC236" s="67">
        <f>IF($P236="","Jamais relancé",IF($P236&lt;=3,"0-3 j",IF($P236&lt;=7,"4-7 j",IF($P236&lt;=15,"8-15 j","Plus de 15 j"))))</f>
        <v/>
      </c>
      <c r="AD236" s="67">
        <f>IF($M236&lt;=1000,"Moins de 1 k€",IF($M236&lt;=5000,"1 à 5 k€",IF($M236&lt;=15000,"5 à 15 k€","Plus de 15 k€")))</f>
        <v/>
      </c>
    </row>
    <row r="237">
      <c r="A237" s="65" t="inlineStr">
        <is>
          <t>DEV-00236</t>
        </is>
      </c>
      <c r="B237" s="66" t="n">
        <v>44925</v>
      </c>
      <c r="C237" s="65" t="inlineStr">
        <is>
          <t>2022-12</t>
        </is>
      </c>
      <c r="D237" s="65" t="inlineStr">
        <is>
          <t>2022-2023</t>
        </is>
      </c>
      <c r="E237" s="65" t="inlineStr">
        <is>
          <t>CLI-0163</t>
        </is>
      </c>
      <c r="F237" s="65" t="inlineStr">
        <is>
          <t>Particulier</t>
        </is>
      </c>
      <c r="G237" s="65" t="inlineStr">
        <is>
          <t>Toulouse</t>
        </is>
      </c>
      <c r="H237" s="65" t="inlineStr">
        <is>
          <t>Julien Fabre</t>
        </is>
      </c>
      <c r="I237" s="65" t="inlineStr">
        <is>
          <t>Chauffage</t>
        </is>
      </c>
      <c r="J237" s="65" t="inlineStr">
        <is>
          <t>CH-005</t>
        </is>
      </c>
      <c r="K237" s="65" t="inlineStr">
        <is>
          <t>Désembouage circuit chauffage</t>
        </is>
      </c>
      <c r="L237" s="67" t="n">
        <v>1</v>
      </c>
      <c r="M237" s="68" t="n">
        <v>775.28</v>
      </c>
      <c r="N237" s="65" t="inlineStr">
        <is>
          <t>Accepté</t>
        </is>
      </c>
      <c r="O237" s="66" t="n">
        <v>44952</v>
      </c>
      <c r="P237" s="67" t="n">
        <v>3</v>
      </c>
      <c r="Q237" s="67" t="n">
        <v>3</v>
      </c>
      <c r="R237" s="67">
        <f>$I237</f>
        <v/>
      </c>
      <c r="S237" s="67">
        <f>$K237</f>
        <v/>
      </c>
      <c r="T237" s="67">
        <f>IFERROR(INDEX(Clients!$G$2:$G$1020,MATCH($E237,Clients!$A$2:$A$1020,0)),"")</f>
        <v/>
      </c>
      <c r="U237" s="67">
        <f>IFERROR(INDEX(Clients!$I$2:$I$1020,MATCH($E237,Clients!$A$2:$A$1020,0)),"")</f>
        <v/>
      </c>
      <c r="V237" s="69">
        <f>1</f>
        <v/>
      </c>
      <c r="W237" s="69">
        <f>IF($N237="Accepté",1,0)</f>
        <v/>
      </c>
      <c r="X237" s="68">
        <f>$M237*$W237</f>
        <v/>
      </c>
      <c r="Y237" s="68">
        <f>IF($N237="En cours",0,$M237)</f>
        <v/>
      </c>
      <c r="Z237" s="69">
        <f>IF($P237="",0,1)</f>
        <v/>
      </c>
      <c r="AA237" s="70">
        <f>IF($P237="",0,$P237)</f>
        <v/>
      </c>
      <c r="AB237" s="69">
        <f>IF(AND($P237&lt;&gt;"",$P237&lt;=Paramètres!$C$14),1,0)</f>
        <v/>
      </c>
      <c r="AC237" s="67">
        <f>IF($P237="","Jamais relancé",IF($P237&lt;=3,"0-3 j",IF($P237&lt;=7,"4-7 j",IF($P237&lt;=15,"8-15 j","Plus de 15 j"))))</f>
        <v/>
      </c>
      <c r="AD237" s="67">
        <f>IF($M237&lt;=1000,"Moins de 1 k€",IF($M237&lt;=5000,"1 à 5 k€",IF($M237&lt;=15000,"5 à 15 k€","Plus de 15 k€")))</f>
        <v/>
      </c>
    </row>
    <row r="238">
      <c r="A238" s="65" t="inlineStr">
        <is>
          <t>DEV-00237</t>
        </is>
      </c>
      <c r="B238" s="66" t="n">
        <v>44928</v>
      </c>
      <c r="C238" s="65" t="inlineStr">
        <is>
          <t>2023-01</t>
        </is>
      </c>
      <c r="D238" s="65" t="inlineStr">
        <is>
          <t>2022-2023</t>
        </is>
      </c>
      <c r="E238" s="65" t="inlineStr">
        <is>
          <t>CLI-0184</t>
        </is>
      </c>
      <c r="F238" s="65" t="inlineStr">
        <is>
          <t>Particulier</t>
        </is>
      </c>
      <c r="G238" s="65" t="inlineStr">
        <is>
          <t>Toulouse</t>
        </is>
      </c>
      <c r="H238" s="65" t="inlineStr">
        <is>
          <t>Julien Fabre</t>
        </is>
      </c>
      <c r="I238" s="65" t="inlineStr">
        <is>
          <t>Chauffage</t>
        </is>
      </c>
      <c r="J238" s="65" t="inlineStr">
        <is>
          <t>CH-003</t>
        </is>
      </c>
      <c r="K238" s="65" t="inlineStr">
        <is>
          <t>Installation pompe à chaleur air/eau</t>
        </is>
      </c>
      <c r="L238" s="67" t="n">
        <v>1</v>
      </c>
      <c r="M238" s="68" t="n">
        <v>12196.83</v>
      </c>
      <c r="N238" s="65" t="inlineStr">
        <is>
          <t>Refusé</t>
        </is>
      </c>
      <c r="O238" s="66" t="n">
        <v>44949</v>
      </c>
      <c r="P238" s="67" t="n">
        <v>8</v>
      </c>
      <c r="Q238" s="67" t="n">
        <v>2</v>
      </c>
      <c r="R238" s="67">
        <f>$I238</f>
        <v/>
      </c>
      <c r="S238" s="67">
        <f>$K238</f>
        <v/>
      </c>
      <c r="T238" s="67">
        <f>IFERROR(INDEX(Clients!$G$2:$G$1020,MATCH($E238,Clients!$A$2:$A$1020,0)),"")</f>
        <v/>
      </c>
      <c r="U238" s="67">
        <f>IFERROR(INDEX(Clients!$I$2:$I$1020,MATCH($E238,Clients!$A$2:$A$1020,0)),"")</f>
        <v/>
      </c>
      <c r="V238" s="69">
        <f>1</f>
        <v/>
      </c>
      <c r="W238" s="69">
        <f>IF($N238="Accepté",1,0)</f>
        <v/>
      </c>
      <c r="X238" s="68">
        <f>$M238*$W238</f>
        <v/>
      </c>
      <c r="Y238" s="68">
        <f>IF($N238="En cours",0,$M238)</f>
        <v/>
      </c>
      <c r="Z238" s="69">
        <f>IF($P238="",0,1)</f>
        <v/>
      </c>
      <c r="AA238" s="70">
        <f>IF($P238="",0,$P238)</f>
        <v/>
      </c>
      <c r="AB238" s="69">
        <f>IF(AND($P238&lt;&gt;"",$P238&lt;=Paramètres!$C$14),1,0)</f>
        <v/>
      </c>
      <c r="AC238" s="67">
        <f>IF($P238="","Jamais relancé",IF($P238&lt;=3,"0-3 j",IF($P238&lt;=7,"4-7 j",IF($P238&lt;=15,"8-15 j","Plus de 15 j"))))</f>
        <v/>
      </c>
      <c r="AD238" s="67">
        <f>IF($M238&lt;=1000,"Moins de 1 k€",IF($M238&lt;=5000,"1 à 5 k€",IF($M238&lt;=15000,"5 à 15 k€","Plus de 15 k€")))</f>
        <v/>
      </c>
    </row>
    <row r="239">
      <c r="A239" s="65" t="inlineStr">
        <is>
          <t>DEV-00238</t>
        </is>
      </c>
      <c r="B239" s="66" t="n">
        <v>44928</v>
      </c>
      <c r="C239" s="65" t="inlineStr">
        <is>
          <t>2023-01</t>
        </is>
      </c>
      <c r="D239" s="65" t="inlineStr">
        <is>
          <t>2022-2023</t>
        </is>
      </c>
      <c r="E239" s="65" t="inlineStr">
        <is>
          <t>CLI-0105</t>
        </is>
      </c>
      <c r="F239" s="65" t="inlineStr">
        <is>
          <t>Particulier</t>
        </is>
      </c>
      <c r="G239" s="65" t="inlineStr">
        <is>
          <t>Toulouse</t>
        </is>
      </c>
      <c r="H239" s="65" t="inlineStr">
        <is>
          <t>Julien Fabre</t>
        </is>
      </c>
      <c r="I239" s="65" t="inlineStr">
        <is>
          <t>Dépannage</t>
        </is>
      </c>
      <c r="J239" s="65" t="inlineStr">
        <is>
          <t>DP-002</t>
        </is>
      </c>
      <c r="K239" s="65" t="inlineStr">
        <is>
          <t>Débouchage canalisation</t>
        </is>
      </c>
      <c r="L239" s="67" t="n">
        <v>1</v>
      </c>
      <c r="M239" s="68" t="n">
        <v>303.84</v>
      </c>
      <c r="N239" s="65" t="inlineStr">
        <is>
          <t>Sans réponse</t>
        </is>
      </c>
      <c r="O239" s="66" t="n">
        <v>44937</v>
      </c>
      <c r="P239" s="67" t="n">
        <v>7</v>
      </c>
      <c r="Q239" s="67" t="n">
        <v>1</v>
      </c>
      <c r="R239" s="67">
        <f>$I239</f>
        <v/>
      </c>
      <c r="S239" s="67">
        <f>$K239</f>
        <v/>
      </c>
      <c r="T239" s="67">
        <f>IFERROR(INDEX(Clients!$G$2:$G$1020,MATCH($E239,Clients!$A$2:$A$1020,0)),"")</f>
        <v/>
      </c>
      <c r="U239" s="67">
        <f>IFERROR(INDEX(Clients!$I$2:$I$1020,MATCH($E239,Clients!$A$2:$A$1020,0)),"")</f>
        <v/>
      </c>
      <c r="V239" s="69">
        <f>1</f>
        <v/>
      </c>
      <c r="W239" s="69">
        <f>IF($N239="Accepté",1,0)</f>
        <v/>
      </c>
      <c r="X239" s="68">
        <f>$M239*$W239</f>
        <v/>
      </c>
      <c r="Y239" s="68">
        <f>IF($N239="En cours",0,$M239)</f>
        <v/>
      </c>
      <c r="Z239" s="69">
        <f>IF($P239="",0,1)</f>
        <v/>
      </c>
      <c r="AA239" s="70">
        <f>IF($P239="",0,$P239)</f>
        <v/>
      </c>
      <c r="AB239" s="69">
        <f>IF(AND($P239&lt;&gt;"",$P239&lt;=Paramètres!$C$14),1,0)</f>
        <v/>
      </c>
      <c r="AC239" s="67">
        <f>IF($P239="","Jamais relancé",IF($P239&lt;=3,"0-3 j",IF($P239&lt;=7,"4-7 j",IF($P239&lt;=15,"8-15 j","Plus de 15 j"))))</f>
        <v/>
      </c>
      <c r="AD239" s="67">
        <f>IF($M239&lt;=1000,"Moins de 1 k€",IF($M239&lt;=5000,"1 à 5 k€",IF($M239&lt;=15000,"5 à 15 k€","Plus de 15 k€")))</f>
        <v/>
      </c>
    </row>
    <row r="240">
      <c r="A240" s="65" t="inlineStr">
        <is>
          <t>DEV-00239</t>
        </is>
      </c>
      <c r="B240" s="66" t="n">
        <v>44928</v>
      </c>
      <c r="C240" s="65" t="inlineStr">
        <is>
          <t>2023-01</t>
        </is>
      </c>
      <c r="D240" s="65" t="inlineStr">
        <is>
          <t>2022-2023</t>
        </is>
      </c>
      <c r="E240" s="65" t="inlineStr">
        <is>
          <t>CLI-0194</t>
        </is>
      </c>
      <c r="F240" s="65" t="inlineStr">
        <is>
          <t>Syndic</t>
        </is>
      </c>
      <c r="G240" s="65" t="inlineStr">
        <is>
          <t>Toulouse</t>
        </is>
      </c>
      <c r="H240" s="65" t="inlineStr">
        <is>
          <t>Julien Fabre</t>
        </is>
      </c>
      <c r="I240" s="65" t="inlineStr">
        <is>
          <t>Chauffage</t>
        </is>
      </c>
      <c r="J240" s="65" t="inlineStr">
        <is>
          <t>CH-005</t>
        </is>
      </c>
      <c r="K240" s="65" t="inlineStr">
        <is>
          <t>Désembouage circuit chauffage</t>
        </is>
      </c>
      <c r="L240" s="67" t="n">
        <v>1</v>
      </c>
      <c r="M240" s="68" t="n">
        <v>1485.27</v>
      </c>
      <c r="N240" s="65" t="inlineStr">
        <is>
          <t>Sans réponse</t>
        </is>
      </c>
      <c r="O240" s="66" t="n">
        <v>44941</v>
      </c>
      <c r="P240" s="67" t="n">
        <v>4</v>
      </c>
      <c r="Q240" s="67" t="n">
        <v>2</v>
      </c>
      <c r="R240" s="67">
        <f>$I240</f>
        <v/>
      </c>
      <c r="S240" s="67">
        <f>$K240</f>
        <v/>
      </c>
      <c r="T240" s="67">
        <f>IFERROR(INDEX(Clients!$G$2:$G$1020,MATCH($E240,Clients!$A$2:$A$1020,0)),"")</f>
        <v/>
      </c>
      <c r="U240" s="67">
        <f>IFERROR(INDEX(Clients!$I$2:$I$1020,MATCH($E240,Clients!$A$2:$A$1020,0)),"")</f>
        <v/>
      </c>
      <c r="V240" s="69">
        <f>1</f>
        <v/>
      </c>
      <c r="W240" s="69">
        <f>IF($N240="Accepté",1,0)</f>
        <v/>
      </c>
      <c r="X240" s="68">
        <f>$M240*$W240</f>
        <v/>
      </c>
      <c r="Y240" s="68">
        <f>IF($N240="En cours",0,$M240)</f>
        <v/>
      </c>
      <c r="Z240" s="69">
        <f>IF($P240="",0,1)</f>
        <v/>
      </c>
      <c r="AA240" s="70">
        <f>IF($P240="",0,$P240)</f>
        <v/>
      </c>
      <c r="AB240" s="69">
        <f>IF(AND($P240&lt;&gt;"",$P240&lt;=Paramètres!$C$14),1,0)</f>
        <v/>
      </c>
      <c r="AC240" s="67">
        <f>IF($P240="","Jamais relancé",IF($P240&lt;=3,"0-3 j",IF($P240&lt;=7,"4-7 j",IF($P240&lt;=15,"8-15 j","Plus de 15 j"))))</f>
        <v/>
      </c>
      <c r="AD240" s="67">
        <f>IF($M240&lt;=1000,"Moins de 1 k€",IF($M240&lt;=5000,"1 à 5 k€",IF($M240&lt;=15000,"5 à 15 k€","Plus de 15 k€")))</f>
        <v/>
      </c>
    </row>
    <row r="241">
      <c r="A241" s="65" t="inlineStr">
        <is>
          <t>DEV-00240</t>
        </is>
      </c>
      <c r="B241" s="66" t="n">
        <v>44929</v>
      </c>
      <c r="C241" s="65" t="inlineStr">
        <is>
          <t>2023-01</t>
        </is>
      </c>
      <c r="D241" s="65" t="inlineStr">
        <is>
          <t>2022-2023</t>
        </is>
      </c>
      <c r="E241" s="65" t="inlineStr">
        <is>
          <t>CLI-0211</t>
        </is>
      </c>
      <c r="F241" s="65" t="inlineStr">
        <is>
          <t>Particulier</t>
        </is>
      </c>
      <c r="G241" s="65" t="inlineStr">
        <is>
          <t>Bordeaux</t>
        </is>
      </c>
      <c r="H241" s="65" t="inlineStr">
        <is>
          <t>Sophie Marchand</t>
        </is>
      </c>
      <c r="I241" s="65" t="inlineStr">
        <is>
          <t>Dépannage</t>
        </is>
      </c>
      <c r="J241" s="65" t="inlineStr">
        <is>
          <t>DP-003</t>
        </is>
      </c>
      <c r="K241" s="65" t="inlineStr">
        <is>
          <t>Dépannage électrique urgence</t>
        </is>
      </c>
      <c r="L241" s="67" t="n">
        <v>1</v>
      </c>
      <c r="M241" s="68" t="n">
        <v>324.96</v>
      </c>
      <c r="N241" s="65" t="inlineStr">
        <is>
          <t>Refusé</t>
        </is>
      </c>
      <c r="O241" s="66" t="n">
        <v>44948</v>
      </c>
      <c r="P241" s="67" t="n">
        <v>8</v>
      </c>
      <c r="Q241" s="67" t="n">
        <v>1</v>
      </c>
      <c r="R241" s="67">
        <f>$I241</f>
        <v/>
      </c>
      <c r="S241" s="67">
        <f>$K241</f>
        <v/>
      </c>
      <c r="T241" s="67">
        <f>IFERROR(INDEX(Clients!$G$2:$G$1020,MATCH($E241,Clients!$A$2:$A$1020,0)),"")</f>
        <v/>
      </c>
      <c r="U241" s="67">
        <f>IFERROR(INDEX(Clients!$I$2:$I$1020,MATCH($E241,Clients!$A$2:$A$1020,0)),"")</f>
        <v/>
      </c>
      <c r="V241" s="69">
        <f>1</f>
        <v/>
      </c>
      <c r="W241" s="69">
        <f>IF($N241="Accepté",1,0)</f>
        <v/>
      </c>
      <c r="X241" s="68">
        <f>$M241*$W241</f>
        <v/>
      </c>
      <c r="Y241" s="68">
        <f>IF($N241="En cours",0,$M241)</f>
        <v/>
      </c>
      <c r="Z241" s="69">
        <f>IF($P241="",0,1)</f>
        <v/>
      </c>
      <c r="AA241" s="70">
        <f>IF($P241="",0,$P241)</f>
        <v/>
      </c>
      <c r="AB241" s="69">
        <f>IF(AND($P241&lt;&gt;"",$P241&lt;=Paramètres!$C$14),1,0)</f>
        <v/>
      </c>
      <c r="AC241" s="67">
        <f>IF($P241="","Jamais relancé",IF($P241&lt;=3,"0-3 j",IF($P241&lt;=7,"4-7 j",IF($P241&lt;=15,"8-15 j","Plus de 15 j"))))</f>
        <v/>
      </c>
      <c r="AD241" s="67">
        <f>IF($M241&lt;=1000,"Moins de 1 k€",IF($M241&lt;=5000,"1 à 5 k€",IF($M241&lt;=15000,"5 à 15 k€","Plus de 15 k€")))</f>
        <v/>
      </c>
    </row>
    <row r="242">
      <c r="A242" s="65" t="inlineStr">
        <is>
          <t>DEV-00241</t>
        </is>
      </c>
      <c r="B242" s="66" t="n">
        <v>44929</v>
      </c>
      <c r="C242" s="65" t="inlineStr">
        <is>
          <t>2023-01</t>
        </is>
      </c>
      <c r="D242" s="65" t="inlineStr">
        <is>
          <t>2022-2023</t>
        </is>
      </c>
      <c r="E242" s="65" t="inlineStr">
        <is>
          <t>CLI-0233</t>
        </is>
      </c>
      <c r="F242" s="65" t="inlineStr">
        <is>
          <t>Particulier</t>
        </is>
      </c>
      <c r="G242" s="65" t="inlineStr">
        <is>
          <t>Toulouse</t>
        </is>
      </c>
      <c r="H242" s="65" t="inlineStr">
        <is>
          <t>Julien Fabre</t>
        </is>
      </c>
      <c r="I242" s="65" t="inlineStr">
        <is>
          <t>Dépannage</t>
        </is>
      </c>
      <c r="J242" s="65" t="inlineStr">
        <is>
          <t>DP-001</t>
        </is>
      </c>
      <c r="K242" s="65" t="inlineStr">
        <is>
          <t>Dépannage plomberie urgence</t>
        </is>
      </c>
      <c r="L242" s="67" t="n">
        <v>1</v>
      </c>
      <c r="M242" s="68" t="n">
        <v>298.71</v>
      </c>
      <c r="N242" s="65" t="inlineStr">
        <is>
          <t>Accepté</t>
        </is>
      </c>
      <c r="O242" s="66" t="n">
        <v>44967</v>
      </c>
      <c r="P242" s="67" t="n">
        <v>4</v>
      </c>
      <c r="Q242" s="67" t="n">
        <v>3</v>
      </c>
      <c r="R242" s="67">
        <f>$I242</f>
        <v/>
      </c>
      <c r="S242" s="67">
        <f>$K242</f>
        <v/>
      </c>
      <c r="T242" s="67">
        <f>IFERROR(INDEX(Clients!$G$2:$G$1020,MATCH($E242,Clients!$A$2:$A$1020,0)),"")</f>
        <v/>
      </c>
      <c r="U242" s="67">
        <f>IFERROR(INDEX(Clients!$I$2:$I$1020,MATCH($E242,Clients!$A$2:$A$1020,0)),"")</f>
        <v/>
      </c>
      <c r="V242" s="69">
        <f>1</f>
        <v/>
      </c>
      <c r="W242" s="69">
        <f>IF($N242="Accepté",1,0)</f>
        <v/>
      </c>
      <c r="X242" s="68">
        <f>$M242*$W242</f>
        <v/>
      </c>
      <c r="Y242" s="68">
        <f>IF($N242="En cours",0,$M242)</f>
        <v/>
      </c>
      <c r="Z242" s="69">
        <f>IF($P242="",0,1)</f>
        <v/>
      </c>
      <c r="AA242" s="70">
        <f>IF($P242="",0,$P242)</f>
        <v/>
      </c>
      <c r="AB242" s="69">
        <f>IF(AND($P242&lt;&gt;"",$P242&lt;=Paramètres!$C$14),1,0)</f>
        <v/>
      </c>
      <c r="AC242" s="67">
        <f>IF($P242="","Jamais relancé",IF($P242&lt;=3,"0-3 j",IF($P242&lt;=7,"4-7 j",IF($P242&lt;=15,"8-15 j","Plus de 15 j"))))</f>
        <v/>
      </c>
      <c r="AD242" s="67">
        <f>IF($M242&lt;=1000,"Moins de 1 k€",IF($M242&lt;=5000,"1 à 5 k€",IF($M242&lt;=15000,"5 à 15 k€","Plus de 15 k€")))</f>
        <v/>
      </c>
    </row>
    <row r="243">
      <c r="A243" s="65" t="inlineStr">
        <is>
          <t>DEV-00242</t>
        </is>
      </c>
      <c r="B243" s="66" t="n">
        <v>44931</v>
      </c>
      <c r="C243" s="65" t="inlineStr">
        <is>
          <t>2023-01</t>
        </is>
      </c>
      <c r="D243" s="65" t="inlineStr">
        <is>
          <t>2022-2023</t>
        </is>
      </c>
      <c r="E243" s="65" t="inlineStr">
        <is>
          <t>CLI-0208</t>
        </is>
      </c>
      <c r="F243" s="65" t="inlineStr">
        <is>
          <t>Particulier</t>
        </is>
      </c>
      <c r="G243" s="65" t="inlineStr">
        <is>
          <t>Bordeaux</t>
        </is>
      </c>
      <c r="H243" s="65" t="inlineStr">
        <is>
          <t>Karim Belkacem</t>
        </is>
      </c>
      <c r="I243" s="65" t="inlineStr">
        <is>
          <t>Salle de bain</t>
        </is>
      </c>
      <c r="J243" s="65" t="inlineStr">
        <is>
          <t>SB-001</t>
        </is>
      </c>
      <c r="K243" s="65" t="inlineStr">
        <is>
          <t>Rénovation salle de bain complète</t>
        </is>
      </c>
      <c r="L243" s="67" t="n">
        <v>1</v>
      </c>
      <c r="M243" s="68" t="n">
        <v>10222.04</v>
      </c>
      <c r="N243" s="65" t="inlineStr">
        <is>
          <t>Sans réponse</t>
        </is>
      </c>
      <c r="O243" s="66" t="n">
        <v>44958</v>
      </c>
      <c r="P243" s="67" t="n">
        <v>6</v>
      </c>
      <c r="Q243" s="67" t="n">
        <v>2</v>
      </c>
      <c r="R243" s="67">
        <f>$I243</f>
        <v/>
      </c>
      <c r="S243" s="67">
        <f>$K243</f>
        <v/>
      </c>
      <c r="T243" s="67">
        <f>IFERROR(INDEX(Clients!$G$2:$G$1020,MATCH($E243,Clients!$A$2:$A$1020,0)),"")</f>
        <v/>
      </c>
      <c r="U243" s="67">
        <f>IFERROR(INDEX(Clients!$I$2:$I$1020,MATCH($E243,Clients!$A$2:$A$1020,0)),"")</f>
        <v/>
      </c>
      <c r="V243" s="69">
        <f>1</f>
        <v/>
      </c>
      <c r="W243" s="69">
        <f>IF($N243="Accepté",1,0)</f>
        <v/>
      </c>
      <c r="X243" s="68">
        <f>$M243*$W243</f>
        <v/>
      </c>
      <c r="Y243" s="68">
        <f>IF($N243="En cours",0,$M243)</f>
        <v/>
      </c>
      <c r="Z243" s="69">
        <f>IF($P243="",0,1)</f>
        <v/>
      </c>
      <c r="AA243" s="70">
        <f>IF($P243="",0,$P243)</f>
        <v/>
      </c>
      <c r="AB243" s="69">
        <f>IF(AND($P243&lt;&gt;"",$P243&lt;=Paramètres!$C$14),1,0)</f>
        <v/>
      </c>
      <c r="AC243" s="67">
        <f>IF($P243="","Jamais relancé",IF($P243&lt;=3,"0-3 j",IF($P243&lt;=7,"4-7 j",IF($P243&lt;=15,"8-15 j","Plus de 15 j"))))</f>
        <v/>
      </c>
      <c r="AD243" s="67">
        <f>IF($M243&lt;=1000,"Moins de 1 k€",IF($M243&lt;=5000,"1 à 5 k€",IF($M243&lt;=15000,"5 à 15 k€","Plus de 15 k€")))</f>
        <v/>
      </c>
    </row>
    <row r="244">
      <c r="A244" s="65" t="inlineStr">
        <is>
          <t>DEV-00243</t>
        </is>
      </c>
      <c r="B244" s="66" t="n">
        <v>44931</v>
      </c>
      <c r="C244" s="65" t="inlineStr">
        <is>
          <t>2023-01</t>
        </is>
      </c>
      <c r="D244" s="65" t="inlineStr">
        <is>
          <t>2022-2023</t>
        </is>
      </c>
      <c r="E244" s="65" t="inlineStr">
        <is>
          <t>CLI-0202</t>
        </is>
      </c>
      <c r="F244" s="65" t="inlineStr">
        <is>
          <t>Particulier</t>
        </is>
      </c>
      <c r="G244" s="65" t="inlineStr">
        <is>
          <t>Bordeaux</t>
        </is>
      </c>
      <c r="H244" s="65" t="inlineStr">
        <is>
          <t>Karim Belkacem</t>
        </is>
      </c>
      <c r="I244" s="65" t="inlineStr">
        <is>
          <t>Électricité</t>
        </is>
      </c>
      <c r="J244" s="65" t="inlineStr">
        <is>
          <t>EL-002</t>
        </is>
      </c>
      <c r="K244" s="65" t="inlineStr">
        <is>
          <t>Installation borne de recharge VE</t>
        </is>
      </c>
      <c r="L244" s="67" t="n">
        <v>1</v>
      </c>
      <c r="M244" s="68" t="n">
        <v>1293</v>
      </c>
      <c r="N244" s="65" t="inlineStr">
        <is>
          <t>Refusé</t>
        </is>
      </c>
      <c r="O244" s="66" t="n">
        <v>44965</v>
      </c>
      <c r="P244" s="67" t="n">
        <v>5</v>
      </c>
      <c r="Q244" s="67" t="n">
        <v>2</v>
      </c>
      <c r="R244" s="67">
        <f>$I244</f>
        <v/>
      </c>
      <c r="S244" s="67">
        <f>$K244</f>
        <v/>
      </c>
      <c r="T244" s="67">
        <f>IFERROR(INDEX(Clients!$G$2:$G$1020,MATCH($E244,Clients!$A$2:$A$1020,0)),"")</f>
        <v/>
      </c>
      <c r="U244" s="67">
        <f>IFERROR(INDEX(Clients!$I$2:$I$1020,MATCH($E244,Clients!$A$2:$A$1020,0)),"")</f>
        <v/>
      </c>
      <c r="V244" s="69">
        <f>1</f>
        <v/>
      </c>
      <c r="W244" s="69">
        <f>IF($N244="Accepté",1,0)</f>
        <v/>
      </c>
      <c r="X244" s="68">
        <f>$M244*$W244</f>
        <v/>
      </c>
      <c r="Y244" s="68">
        <f>IF($N244="En cours",0,$M244)</f>
        <v/>
      </c>
      <c r="Z244" s="69">
        <f>IF($P244="",0,1)</f>
        <v/>
      </c>
      <c r="AA244" s="70">
        <f>IF($P244="",0,$P244)</f>
        <v/>
      </c>
      <c r="AB244" s="69">
        <f>IF(AND($P244&lt;&gt;"",$P244&lt;=Paramètres!$C$14),1,0)</f>
        <v/>
      </c>
      <c r="AC244" s="67">
        <f>IF($P244="","Jamais relancé",IF($P244&lt;=3,"0-3 j",IF($P244&lt;=7,"4-7 j",IF($P244&lt;=15,"8-15 j","Plus de 15 j"))))</f>
        <v/>
      </c>
      <c r="AD244" s="67">
        <f>IF($M244&lt;=1000,"Moins de 1 k€",IF($M244&lt;=5000,"1 à 5 k€",IF($M244&lt;=15000,"5 à 15 k€","Plus de 15 k€")))</f>
        <v/>
      </c>
    </row>
    <row r="245">
      <c r="A245" s="65" t="inlineStr">
        <is>
          <t>DEV-00244</t>
        </is>
      </c>
      <c r="B245" s="66" t="n">
        <v>44932</v>
      </c>
      <c r="C245" s="65" t="inlineStr">
        <is>
          <t>2023-01</t>
        </is>
      </c>
      <c r="D245" s="65" t="inlineStr">
        <is>
          <t>2022-2023</t>
        </is>
      </c>
      <c r="E245" s="65" t="inlineStr">
        <is>
          <t>CLI-0124</t>
        </is>
      </c>
      <c r="F245" s="65" t="inlineStr">
        <is>
          <t>Particulier</t>
        </is>
      </c>
      <c r="G245" s="65" t="inlineStr">
        <is>
          <t>Toulouse</t>
        </is>
      </c>
      <c r="H245" s="65" t="inlineStr">
        <is>
          <t>Julien Fabre</t>
        </is>
      </c>
      <c r="I245" s="65" t="inlineStr">
        <is>
          <t>Chauffage</t>
        </is>
      </c>
      <c r="J245" s="65" t="inlineStr">
        <is>
          <t>CH-002</t>
        </is>
      </c>
      <c r="K245" s="65" t="inlineStr">
        <is>
          <t>Entretien annuel chaudière</t>
        </is>
      </c>
      <c r="L245" s="67" t="n">
        <v>1</v>
      </c>
      <c r="M245" s="68" t="n">
        <v>154.71</v>
      </c>
      <c r="N245" s="65" t="inlineStr">
        <is>
          <t>Accepté</t>
        </is>
      </c>
      <c r="O245" s="66" t="n">
        <v>44940</v>
      </c>
      <c r="P245" s="67" t="n">
        <v>3</v>
      </c>
      <c r="Q245" s="67" t="n">
        <v>1</v>
      </c>
      <c r="R245" s="67">
        <f>$I245</f>
        <v/>
      </c>
      <c r="S245" s="67">
        <f>$K245</f>
        <v/>
      </c>
      <c r="T245" s="67">
        <f>IFERROR(INDEX(Clients!$G$2:$G$1020,MATCH($E245,Clients!$A$2:$A$1020,0)),"")</f>
        <v/>
      </c>
      <c r="U245" s="67">
        <f>IFERROR(INDEX(Clients!$I$2:$I$1020,MATCH($E245,Clients!$A$2:$A$1020,0)),"")</f>
        <v/>
      </c>
      <c r="V245" s="69">
        <f>1</f>
        <v/>
      </c>
      <c r="W245" s="69">
        <f>IF($N245="Accepté",1,0)</f>
        <v/>
      </c>
      <c r="X245" s="68">
        <f>$M245*$W245</f>
        <v/>
      </c>
      <c r="Y245" s="68">
        <f>IF($N245="En cours",0,$M245)</f>
        <v/>
      </c>
      <c r="Z245" s="69">
        <f>IF($P245="",0,1)</f>
        <v/>
      </c>
      <c r="AA245" s="70">
        <f>IF($P245="",0,$P245)</f>
        <v/>
      </c>
      <c r="AB245" s="69">
        <f>IF(AND($P245&lt;&gt;"",$P245&lt;=Paramètres!$C$14),1,0)</f>
        <v/>
      </c>
      <c r="AC245" s="67">
        <f>IF($P245="","Jamais relancé",IF($P245&lt;=3,"0-3 j",IF($P245&lt;=7,"4-7 j",IF($P245&lt;=15,"8-15 j","Plus de 15 j"))))</f>
        <v/>
      </c>
      <c r="AD245" s="67">
        <f>IF($M245&lt;=1000,"Moins de 1 k€",IF($M245&lt;=5000,"1 à 5 k€",IF($M245&lt;=15000,"5 à 15 k€","Plus de 15 k€")))</f>
        <v/>
      </c>
    </row>
    <row r="246">
      <c r="A246" s="65" t="inlineStr">
        <is>
          <t>DEV-00245</t>
        </is>
      </c>
      <c r="B246" s="66" t="n">
        <v>44935</v>
      </c>
      <c r="C246" s="65" t="inlineStr">
        <is>
          <t>2023-01</t>
        </is>
      </c>
      <c r="D246" s="65" t="inlineStr">
        <is>
          <t>2022-2023</t>
        </is>
      </c>
      <c r="E246" s="65" t="inlineStr">
        <is>
          <t>CLI-0004</t>
        </is>
      </c>
      <c r="F246" s="65" t="inlineStr">
        <is>
          <t>Particulier</t>
        </is>
      </c>
      <c r="G246" s="65" t="inlineStr">
        <is>
          <t>Bordeaux</t>
        </is>
      </c>
      <c r="H246" s="65" t="inlineStr">
        <is>
          <t>Sophie Marchand</t>
        </is>
      </c>
      <c r="I246" s="65" t="inlineStr">
        <is>
          <t>Salle de bain</t>
        </is>
      </c>
      <c r="J246" s="65" t="inlineStr">
        <is>
          <t>SB-003</t>
        </is>
      </c>
      <c r="K246" s="65" t="inlineStr">
        <is>
          <t>Pose meuble vasque + robinetterie</t>
        </is>
      </c>
      <c r="L246" s="67" t="n">
        <v>2</v>
      </c>
      <c r="M246" s="68" t="n">
        <v>2300.59</v>
      </c>
      <c r="N246" s="65" t="inlineStr">
        <is>
          <t>Sans réponse</t>
        </is>
      </c>
      <c r="O246" s="66" t="n">
        <v>44951</v>
      </c>
      <c r="P246" s="67" t="n"/>
      <c r="Q246" s="67" t="n">
        <v>0</v>
      </c>
      <c r="R246" s="67">
        <f>$I246</f>
        <v/>
      </c>
      <c r="S246" s="67">
        <f>$K246</f>
        <v/>
      </c>
      <c r="T246" s="67">
        <f>IFERROR(INDEX(Clients!$G$2:$G$1020,MATCH($E246,Clients!$A$2:$A$1020,0)),"")</f>
        <v/>
      </c>
      <c r="U246" s="67">
        <f>IFERROR(INDEX(Clients!$I$2:$I$1020,MATCH($E246,Clients!$A$2:$A$1020,0)),"")</f>
        <v/>
      </c>
      <c r="V246" s="69">
        <f>1</f>
        <v/>
      </c>
      <c r="W246" s="69">
        <f>IF($N246="Accepté",1,0)</f>
        <v/>
      </c>
      <c r="X246" s="68">
        <f>$M246*$W246</f>
        <v/>
      </c>
      <c r="Y246" s="68">
        <f>IF($N246="En cours",0,$M246)</f>
        <v/>
      </c>
      <c r="Z246" s="69">
        <f>IF($P246="",0,1)</f>
        <v/>
      </c>
      <c r="AA246" s="70">
        <f>IF($P246="",0,$P246)</f>
        <v/>
      </c>
      <c r="AB246" s="69">
        <f>IF(AND($P246&lt;&gt;"",$P246&lt;=Paramètres!$C$14),1,0)</f>
        <v/>
      </c>
      <c r="AC246" s="67">
        <f>IF($P246="","Jamais relancé",IF($P246&lt;=3,"0-3 j",IF($P246&lt;=7,"4-7 j",IF($P246&lt;=15,"8-15 j","Plus de 15 j"))))</f>
        <v/>
      </c>
      <c r="AD246" s="67">
        <f>IF($M246&lt;=1000,"Moins de 1 k€",IF($M246&lt;=5000,"1 à 5 k€",IF($M246&lt;=15000,"5 à 15 k€","Plus de 15 k€")))</f>
        <v/>
      </c>
    </row>
    <row r="247">
      <c r="A247" s="65" t="inlineStr">
        <is>
          <t>DEV-00246</t>
        </is>
      </c>
      <c r="B247" s="66" t="n">
        <v>44935</v>
      </c>
      <c r="C247" s="65" t="inlineStr">
        <is>
          <t>2023-01</t>
        </is>
      </c>
      <c r="D247" s="65" t="inlineStr">
        <is>
          <t>2022-2023</t>
        </is>
      </c>
      <c r="E247" s="65" t="inlineStr">
        <is>
          <t>CLI-0033</t>
        </is>
      </c>
      <c r="F247" s="65" t="inlineStr">
        <is>
          <t>Syndic</t>
        </is>
      </c>
      <c r="G247" s="65" t="inlineStr">
        <is>
          <t>Bordeaux</t>
        </is>
      </c>
      <c r="H247" s="65" t="inlineStr">
        <is>
          <t>Karim Belkacem</t>
        </is>
      </c>
      <c r="I247" s="65" t="inlineStr">
        <is>
          <t>Chauffage</t>
        </is>
      </c>
      <c r="J247" s="65" t="inlineStr">
        <is>
          <t>CH-001</t>
        </is>
      </c>
      <c r="K247" s="65" t="inlineStr">
        <is>
          <t>Installation chaudière gaz condensation</t>
        </is>
      </c>
      <c r="L247" s="67" t="n">
        <v>1</v>
      </c>
      <c r="M247" s="68" t="n">
        <v>10746.37</v>
      </c>
      <c r="N247" s="65" t="inlineStr">
        <is>
          <t>Sans réponse</t>
        </is>
      </c>
      <c r="O247" s="66" t="n">
        <v>44951</v>
      </c>
      <c r="P247" s="67" t="n"/>
      <c r="Q247" s="67" t="n">
        <v>0</v>
      </c>
      <c r="R247" s="67">
        <f>$I247</f>
        <v/>
      </c>
      <c r="S247" s="67">
        <f>$K247</f>
        <v/>
      </c>
      <c r="T247" s="67">
        <f>IFERROR(INDEX(Clients!$G$2:$G$1020,MATCH($E247,Clients!$A$2:$A$1020,0)),"")</f>
        <v/>
      </c>
      <c r="U247" s="67">
        <f>IFERROR(INDEX(Clients!$I$2:$I$1020,MATCH($E247,Clients!$A$2:$A$1020,0)),"")</f>
        <v/>
      </c>
      <c r="V247" s="69">
        <f>1</f>
        <v/>
      </c>
      <c r="W247" s="69">
        <f>IF($N247="Accepté",1,0)</f>
        <v/>
      </c>
      <c r="X247" s="68">
        <f>$M247*$W247</f>
        <v/>
      </c>
      <c r="Y247" s="68">
        <f>IF($N247="En cours",0,$M247)</f>
        <v/>
      </c>
      <c r="Z247" s="69">
        <f>IF($P247="",0,1)</f>
        <v/>
      </c>
      <c r="AA247" s="70">
        <f>IF($P247="",0,$P247)</f>
        <v/>
      </c>
      <c r="AB247" s="69">
        <f>IF(AND($P247&lt;&gt;"",$P247&lt;=Paramètres!$C$14),1,0)</f>
        <v/>
      </c>
      <c r="AC247" s="67">
        <f>IF($P247="","Jamais relancé",IF($P247&lt;=3,"0-3 j",IF($P247&lt;=7,"4-7 j",IF($P247&lt;=15,"8-15 j","Plus de 15 j"))))</f>
        <v/>
      </c>
      <c r="AD247" s="67">
        <f>IF($M247&lt;=1000,"Moins de 1 k€",IF($M247&lt;=5000,"1 à 5 k€",IF($M247&lt;=15000,"5 à 15 k€","Plus de 15 k€")))</f>
        <v/>
      </c>
    </row>
    <row r="248">
      <c r="A248" s="65" t="inlineStr">
        <is>
          <t>DEV-00247</t>
        </is>
      </c>
      <c r="B248" s="66" t="n">
        <v>44935</v>
      </c>
      <c r="C248" s="65" t="inlineStr">
        <is>
          <t>2023-01</t>
        </is>
      </c>
      <c r="D248" s="65" t="inlineStr">
        <is>
          <t>2022-2023</t>
        </is>
      </c>
      <c r="E248" s="65" t="inlineStr">
        <is>
          <t>CLI-0040</t>
        </is>
      </c>
      <c r="F248" s="65" t="inlineStr">
        <is>
          <t>Professionnel</t>
        </is>
      </c>
      <c r="G248" s="65" t="inlineStr">
        <is>
          <t>Bordeaux</t>
        </is>
      </c>
      <c r="H248" s="65" t="inlineStr">
        <is>
          <t>Karim Belkacem</t>
        </is>
      </c>
      <c r="I248" s="65" t="inlineStr">
        <is>
          <t>Chauffage</t>
        </is>
      </c>
      <c r="J248" s="65" t="inlineStr">
        <is>
          <t>CH-001</t>
        </is>
      </c>
      <c r="K248" s="65" t="inlineStr">
        <is>
          <t>Installation chaudière gaz condensation</t>
        </is>
      </c>
      <c r="L248" s="67" t="n">
        <v>1</v>
      </c>
      <c r="M248" s="68" t="n">
        <v>7573.47</v>
      </c>
      <c r="N248" s="65" t="inlineStr">
        <is>
          <t>Accepté</t>
        </is>
      </c>
      <c r="O248" s="66" t="n">
        <v>44945</v>
      </c>
      <c r="P248" s="67" t="n">
        <v>3</v>
      </c>
      <c r="Q248" s="67" t="n">
        <v>2</v>
      </c>
      <c r="R248" s="67">
        <f>$I248</f>
        <v/>
      </c>
      <c r="S248" s="67">
        <f>$K248</f>
        <v/>
      </c>
      <c r="T248" s="67">
        <f>IFERROR(INDEX(Clients!$G$2:$G$1020,MATCH($E248,Clients!$A$2:$A$1020,0)),"")</f>
        <v/>
      </c>
      <c r="U248" s="67">
        <f>IFERROR(INDEX(Clients!$I$2:$I$1020,MATCH($E248,Clients!$A$2:$A$1020,0)),"")</f>
        <v/>
      </c>
      <c r="V248" s="69">
        <f>1</f>
        <v/>
      </c>
      <c r="W248" s="69">
        <f>IF($N248="Accepté",1,0)</f>
        <v/>
      </c>
      <c r="X248" s="68">
        <f>$M248*$W248</f>
        <v/>
      </c>
      <c r="Y248" s="68">
        <f>IF($N248="En cours",0,$M248)</f>
        <v/>
      </c>
      <c r="Z248" s="69">
        <f>IF($P248="",0,1)</f>
        <v/>
      </c>
      <c r="AA248" s="70">
        <f>IF($P248="",0,$P248)</f>
        <v/>
      </c>
      <c r="AB248" s="69">
        <f>IF(AND($P248&lt;&gt;"",$P248&lt;=Paramètres!$C$14),1,0)</f>
        <v/>
      </c>
      <c r="AC248" s="67">
        <f>IF($P248="","Jamais relancé",IF($P248&lt;=3,"0-3 j",IF($P248&lt;=7,"4-7 j",IF($P248&lt;=15,"8-15 j","Plus de 15 j"))))</f>
        <v/>
      </c>
      <c r="AD248" s="67">
        <f>IF($M248&lt;=1000,"Moins de 1 k€",IF($M248&lt;=5000,"1 à 5 k€",IF($M248&lt;=15000,"5 à 15 k€","Plus de 15 k€")))</f>
        <v/>
      </c>
    </row>
    <row r="249">
      <c r="A249" s="65" t="inlineStr">
        <is>
          <t>DEV-00248</t>
        </is>
      </c>
      <c r="B249" s="66" t="n">
        <v>44935</v>
      </c>
      <c r="C249" s="65" t="inlineStr">
        <is>
          <t>2023-01</t>
        </is>
      </c>
      <c r="D249" s="65" t="inlineStr">
        <is>
          <t>2022-2023</t>
        </is>
      </c>
      <c r="E249" s="65" t="inlineStr">
        <is>
          <t>CLI-0213</t>
        </is>
      </c>
      <c r="F249" s="65" t="inlineStr">
        <is>
          <t>Professionnel</t>
        </is>
      </c>
      <c r="G249" s="65" t="inlineStr">
        <is>
          <t>Bordeaux</t>
        </is>
      </c>
      <c r="H249" s="65" t="inlineStr">
        <is>
          <t>Sophie Marchand</t>
        </is>
      </c>
      <c r="I249" s="65" t="inlineStr">
        <is>
          <t>Électricité</t>
        </is>
      </c>
      <c r="J249" s="65" t="inlineStr">
        <is>
          <t>EL-003</t>
        </is>
      </c>
      <c r="K249" s="65" t="inlineStr">
        <is>
          <t>Rénovation électrique complète</t>
        </is>
      </c>
      <c r="L249" s="67" t="n">
        <v>1</v>
      </c>
      <c r="M249" s="68" t="n">
        <v>17581.38</v>
      </c>
      <c r="N249" s="65" t="inlineStr">
        <is>
          <t>Accepté</t>
        </is>
      </c>
      <c r="O249" s="66" t="n">
        <v>44961</v>
      </c>
      <c r="P249" s="67" t="n">
        <v>1</v>
      </c>
      <c r="Q249" s="67" t="n">
        <v>2</v>
      </c>
      <c r="R249" s="67">
        <f>$I249</f>
        <v/>
      </c>
      <c r="S249" s="67">
        <f>$K249</f>
        <v/>
      </c>
      <c r="T249" s="67">
        <f>IFERROR(INDEX(Clients!$G$2:$G$1020,MATCH($E249,Clients!$A$2:$A$1020,0)),"")</f>
        <v/>
      </c>
      <c r="U249" s="67">
        <f>IFERROR(INDEX(Clients!$I$2:$I$1020,MATCH($E249,Clients!$A$2:$A$1020,0)),"")</f>
        <v/>
      </c>
      <c r="V249" s="69">
        <f>1</f>
        <v/>
      </c>
      <c r="W249" s="69">
        <f>IF($N249="Accepté",1,0)</f>
        <v/>
      </c>
      <c r="X249" s="68">
        <f>$M249*$W249</f>
        <v/>
      </c>
      <c r="Y249" s="68">
        <f>IF($N249="En cours",0,$M249)</f>
        <v/>
      </c>
      <c r="Z249" s="69">
        <f>IF($P249="",0,1)</f>
        <v/>
      </c>
      <c r="AA249" s="70">
        <f>IF($P249="",0,$P249)</f>
        <v/>
      </c>
      <c r="AB249" s="69">
        <f>IF(AND($P249&lt;&gt;"",$P249&lt;=Paramètres!$C$14),1,0)</f>
        <v/>
      </c>
      <c r="AC249" s="67">
        <f>IF($P249="","Jamais relancé",IF($P249&lt;=3,"0-3 j",IF($P249&lt;=7,"4-7 j",IF($P249&lt;=15,"8-15 j","Plus de 15 j"))))</f>
        <v/>
      </c>
      <c r="AD249" s="67">
        <f>IF($M249&lt;=1000,"Moins de 1 k€",IF($M249&lt;=5000,"1 à 5 k€",IF($M249&lt;=15000,"5 à 15 k€","Plus de 15 k€")))</f>
        <v/>
      </c>
    </row>
    <row r="250">
      <c r="A250" s="65" t="inlineStr">
        <is>
          <t>DEV-00249</t>
        </is>
      </c>
      <c r="B250" s="66" t="n">
        <v>44936</v>
      </c>
      <c r="C250" s="65" t="inlineStr">
        <is>
          <t>2023-01</t>
        </is>
      </c>
      <c r="D250" s="65" t="inlineStr">
        <is>
          <t>2022-2023</t>
        </is>
      </c>
      <c r="E250" s="65" t="inlineStr">
        <is>
          <t>CLI-0196</t>
        </is>
      </c>
      <c r="F250" s="65" t="inlineStr">
        <is>
          <t>Particulier</t>
        </is>
      </c>
      <c r="G250" s="65" t="inlineStr">
        <is>
          <t>Bordeaux</t>
        </is>
      </c>
      <c r="H250" s="65" t="inlineStr">
        <is>
          <t>Karim Belkacem</t>
        </is>
      </c>
      <c r="I250" s="65" t="inlineStr">
        <is>
          <t>Dépannage</t>
        </is>
      </c>
      <c r="J250" s="65" t="inlineStr">
        <is>
          <t>DP-001</t>
        </is>
      </c>
      <c r="K250" s="65" t="inlineStr">
        <is>
          <t>Dépannage plomberie urgence</t>
        </is>
      </c>
      <c r="L250" s="67" t="n">
        <v>1</v>
      </c>
      <c r="M250" s="68" t="n">
        <v>266.75</v>
      </c>
      <c r="N250" s="65" t="inlineStr">
        <is>
          <t>Accepté</t>
        </is>
      </c>
      <c r="O250" s="66" t="n">
        <v>44957</v>
      </c>
      <c r="P250" s="67" t="n"/>
      <c r="Q250" s="67" t="n">
        <v>0</v>
      </c>
      <c r="R250" s="67">
        <f>$I250</f>
        <v/>
      </c>
      <c r="S250" s="67">
        <f>$K250</f>
        <v/>
      </c>
      <c r="T250" s="67">
        <f>IFERROR(INDEX(Clients!$G$2:$G$1020,MATCH($E250,Clients!$A$2:$A$1020,0)),"")</f>
        <v/>
      </c>
      <c r="U250" s="67">
        <f>IFERROR(INDEX(Clients!$I$2:$I$1020,MATCH($E250,Clients!$A$2:$A$1020,0)),"")</f>
        <v/>
      </c>
      <c r="V250" s="69">
        <f>1</f>
        <v/>
      </c>
      <c r="W250" s="69">
        <f>IF($N250="Accepté",1,0)</f>
        <v/>
      </c>
      <c r="X250" s="68">
        <f>$M250*$W250</f>
        <v/>
      </c>
      <c r="Y250" s="68">
        <f>IF($N250="En cours",0,$M250)</f>
        <v/>
      </c>
      <c r="Z250" s="69">
        <f>IF($P250="",0,1)</f>
        <v/>
      </c>
      <c r="AA250" s="70">
        <f>IF($P250="",0,$P250)</f>
        <v/>
      </c>
      <c r="AB250" s="69">
        <f>IF(AND($P250&lt;&gt;"",$P250&lt;=Paramètres!$C$14),1,0)</f>
        <v/>
      </c>
      <c r="AC250" s="67">
        <f>IF($P250="","Jamais relancé",IF($P250&lt;=3,"0-3 j",IF($P250&lt;=7,"4-7 j",IF($P250&lt;=15,"8-15 j","Plus de 15 j"))))</f>
        <v/>
      </c>
      <c r="AD250" s="67">
        <f>IF($M250&lt;=1000,"Moins de 1 k€",IF($M250&lt;=5000,"1 à 5 k€",IF($M250&lt;=15000,"5 à 15 k€","Plus de 15 k€")))</f>
        <v/>
      </c>
    </row>
    <row r="251">
      <c r="A251" s="65" t="inlineStr">
        <is>
          <t>DEV-00250</t>
        </is>
      </c>
      <c r="B251" s="66" t="n">
        <v>44937</v>
      </c>
      <c r="C251" s="65" t="inlineStr">
        <is>
          <t>2023-01</t>
        </is>
      </c>
      <c r="D251" s="65" t="inlineStr">
        <is>
          <t>2022-2023</t>
        </is>
      </c>
      <c r="E251" s="65" t="inlineStr">
        <is>
          <t>CLI-0115</t>
        </is>
      </c>
      <c r="F251" s="65" t="inlineStr">
        <is>
          <t>Particulier</t>
        </is>
      </c>
      <c r="G251" s="65" t="inlineStr">
        <is>
          <t>Bordeaux</t>
        </is>
      </c>
      <c r="H251" s="65" t="inlineStr">
        <is>
          <t>Sophie Marchand</t>
        </is>
      </c>
      <c r="I251" s="65" t="inlineStr">
        <is>
          <t>Électricité</t>
        </is>
      </c>
      <c r="J251" s="65" t="inlineStr">
        <is>
          <t>EL-002</t>
        </is>
      </c>
      <c r="K251" s="65" t="inlineStr">
        <is>
          <t>Installation borne de recharge VE</t>
        </is>
      </c>
      <c r="L251" s="67" t="n">
        <v>1</v>
      </c>
      <c r="M251" s="68" t="n">
        <v>1340.61</v>
      </c>
      <c r="N251" s="65" t="inlineStr">
        <is>
          <t>Sans réponse</t>
        </is>
      </c>
      <c r="O251" s="66" t="n">
        <v>44964</v>
      </c>
      <c r="P251" s="67" t="n">
        <v>1</v>
      </c>
      <c r="Q251" s="67" t="n">
        <v>2</v>
      </c>
      <c r="R251" s="67">
        <f>$I251</f>
        <v/>
      </c>
      <c r="S251" s="67">
        <f>$K251</f>
        <v/>
      </c>
      <c r="T251" s="67">
        <f>IFERROR(INDEX(Clients!$G$2:$G$1020,MATCH($E251,Clients!$A$2:$A$1020,0)),"")</f>
        <v/>
      </c>
      <c r="U251" s="67">
        <f>IFERROR(INDEX(Clients!$I$2:$I$1020,MATCH($E251,Clients!$A$2:$A$1020,0)),"")</f>
        <v/>
      </c>
      <c r="V251" s="69">
        <f>1</f>
        <v/>
      </c>
      <c r="W251" s="69">
        <f>IF($N251="Accepté",1,0)</f>
        <v/>
      </c>
      <c r="X251" s="68">
        <f>$M251*$W251</f>
        <v/>
      </c>
      <c r="Y251" s="68">
        <f>IF($N251="En cours",0,$M251)</f>
        <v/>
      </c>
      <c r="Z251" s="69">
        <f>IF($P251="",0,1)</f>
        <v/>
      </c>
      <c r="AA251" s="70">
        <f>IF($P251="",0,$P251)</f>
        <v/>
      </c>
      <c r="AB251" s="69">
        <f>IF(AND($P251&lt;&gt;"",$P251&lt;=Paramètres!$C$14),1,0)</f>
        <v/>
      </c>
      <c r="AC251" s="67">
        <f>IF($P251="","Jamais relancé",IF($P251&lt;=3,"0-3 j",IF($P251&lt;=7,"4-7 j",IF($P251&lt;=15,"8-15 j","Plus de 15 j"))))</f>
        <v/>
      </c>
      <c r="AD251" s="67">
        <f>IF($M251&lt;=1000,"Moins de 1 k€",IF($M251&lt;=5000,"1 à 5 k€",IF($M251&lt;=15000,"5 à 15 k€","Plus de 15 k€")))</f>
        <v/>
      </c>
    </row>
    <row r="252">
      <c r="A252" s="65" t="inlineStr">
        <is>
          <t>DEV-00251</t>
        </is>
      </c>
      <c r="B252" s="66" t="n">
        <v>44937</v>
      </c>
      <c r="C252" s="65" t="inlineStr">
        <is>
          <t>2023-01</t>
        </is>
      </c>
      <c r="D252" s="65" t="inlineStr">
        <is>
          <t>2022-2023</t>
        </is>
      </c>
      <c r="E252" s="65" t="inlineStr">
        <is>
          <t>CLI-0244</t>
        </is>
      </c>
      <c r="F252" s="65" t="inlineStr">
        <is>
          <t>Professionnel</t>
        </is>
      </c>
      <c r="G252" s="65" t="inlineStr">
        <is>
          <t>Bordeaux</t>
        </is>
      </c>
      <c r="H252" s="65" t="inlineStr">
        <is>
          <t>Karim Belkacem</t>
        </is>
      </c>
      <c r="I252" s="65" t="inlineStr">
        <is>
          <t>Salle de bain</t>
        </is>
      </c>
      <c r="J252" s="65" t="inlineStr">
        <is>
          <t>SB-001</t>
        </is>
      </c>
      <c r="K252" s="65" t="inlineStr">
        <is>
          <t>Rénovation salle de bain complète</t>
        </is>
      </c>
      <c r="L252" s="67" t="n">
        <v>1</v>
      </c>
      <c r="M252" s="68" t="n">
        <v>14834.02</v>
      </c>
      <c r="N252" s="65" t="inlineStr">
        <is>
          <t>Sans réponse</t>
        </is>
      </c>
      <c r="O252" s="66" t="n">
        <v>44947</v>
      </c>
      <c r="P252" s="67" t="n">
        <v>9</v>
      </c>
      <c r="Q252" s="67" t="n">
        <v>1</v>
      </c>
      <c r="R252" s="67">
        <f>$I252</f>
        <v/>
      </c>
      <c r="S252" s="67">
        <f>$K252</f>
        <v/>
      </c>
      <c r="T252" s="67">
        <f>IFERROR(INDEX(Clients!$G$2:$G$1020,MATCH($E252,Clients!$A$2:$A$1020,0)),"")</f>
        <v/>
      </c>
      <c r="U252" s="67">
        <f>IFERROR(INDEX(Clients!$I$2:$I$1020,MATCH($E252,Clients!$A$2:$A$1020,0)),"")</f>
        <v/>
      </c>
      <c r="V252" s="69">
        <f>1</f>
        <v/>
      </c>
      <c r="W252" s="69">
        <f>IF($N252="Accepté",1,0)</f>
        <v/>
      </c>
      <c r="X252" s="68">
        <f>$M252*$W252</f>
        <v/>
      </c>
      <c r="Y252" s="68">
        <f>IF($N252="En cours",0,$M252)</f>
        <v/>
      </c>
      <c r="Z252" s="69">
        <f>IF($P252="",0,1)</f>
        <v/>
      </c>
      <c r="AA252" s="70">
        <f>IF($P252="",0,$P252)</f>
        <v/>
      </c>
      <c r="AB252" s="69">
        <f>IF(AND($P252&lt;&gt;"",$P252&lt;=Paramètres!$C$14),1,0)</f>
        <v/>
      </c>
      <c r="AC252" s="67">
        <f>IF($P252="","Jamais relancé",IF($P252&lt;=3,"0-3 j",IF($P252&lt;=7,"4-7 j",IF($P252&lt;=15,"8-15 j","Plus de 15 j"))))</f>
        <v/>
      </c>
      <c r="AD252" s="67">
        <f>IF($M252&lt;=1000,"Moins de 1 k€",IF($M252&lt;=5000,"1 à 5 k€",IF($M252&lt;=15000,"5 à 15 k€","Plus de 15 k€")))</f>
        <v/>
      </c>
    </row>
    <row r="253">
      <c r="A253" s="65" t="inlineStr">
        <is>
          <t>DEV-00252</t>
        </is>
      </c>
      <c r="B253" s="66" t="n">
        <v>44938</v>
      </c>
      <c r="C253" s="65" t="inlineStr">
        <is>
          <t>2023-01</t>
        </is>
      </c>
      <c r="D253" s="65" t="inlineStr">
        <is>
          <t>2022-2023</t>
        </is>
      </c>
      <c r="E253" s="65" t="inlineStr">
        <is>
          <t>CLI-0015</t>
        </is>
      </c>
      <c r="F253" s="65" t="inlineStr">
        <is>
          <t>Particulier</t>
        </is>
      </c>
      <c r="G253" s="65" t="inlineStr">
        <is>
          <t>Bordeaux</t>
        </is>
      </c>
      <c r="H253" s="65" t="inlineStr">
        <is>
          <t>Sophie Marchand</t>
        </is>
      </c>
      <c r="I253" s="65" t="inlineStr">
        <is>
          <t>Salle de bain</t>
        </is>
      </c>
      <c r="J253" s="65" t="inlineStr">
        <is>
          <t>SB-001</t>
        </is>
      </c>
      <c r="K253" s="65" t="inlineStr">
        <is>
          <t>Rénovation salle de bain complète</t>
        </is>
      </c>
      <c r="L253" s="67" t="n">
        <v>1</v>
      </c>
      <c r="M253" s="68" t="n">
        <v>10987.04</v>
      </c>
      <c r="N253" s="65" t="inlineStr">
        <is>
          <t>Accepté</t>
        </is>
      </c>
      <c r="O253" s="66" t="n">
        <v>44964</v>
      </c>
      <c r="P253" s="67" t="n">
        <v>1</v>
      </c>
      <c r="Q253" s="67" t="n">
        <v>2</v>
      </c>
      <c r="R253" s="67">
        <f>$I253</f>
        <v/>
      </c>
      <c r="S253" s="67">
        <f>$K253</f>
        <v/>
      </c>
      <c r="T253" s="67">
        <f>IFERROR(INDEX(Clients!$G$2:$G$1020,MATCH($E253,Clients!$A$2:$A$1020,0)),"")</f>
        <v/>
      </c>
      <c r="U253" s="67">
        <f>IFERROR(INDEX(Clients!$I$2:$I$1020,MATCH($E253,Clients!$A$2:$A$1020,0)),"")</f>
        <v/>
      </c>
      <c r="V253" s="69">
        <f>1</f>
        <v/>
      </c>
      <c r="W253" s="69">
        <f>IF($N253="Accepté",1,0)</f>
        <v/>
      </c>
      <c r="X253" s="68">
        <f>$M253*$W253</f>
        <v/>
      </c>
      <c r="Y253" s="68">
        <f>IF($N253="En cours",0,$M253)</f>
        <v/>
      </c>
      <c r="Z253" s="69">
        <f>IF($P253="",0,1)</f>
        <v/>
      </c>
      <c r="AA253" s="70">
        <f>IF($P253="",0,$P253)</f>
        <v/>
      </c>
      <c r="AB253" s="69">
        <f>IF(AND($P253&lt;&gt;"",$P253&lt;=Paramètres!$C$14),1,0)</f>
        <v/>
      </c>
      <c r="AC253" s="67">
        <f>IF($P253="","Jamais relancé",IF($P253&lt;=3,"0-3 j",IF($P253&lt;=7,"4-7 j",IF($P253&lt;=15,"8-15 j","Plus de 15 j"))))</f>
        <v/>
      </c>
      <c r="AD253" s="67">
        <f>IF($M253&lt;=1000,"Moins de 1 k€",IF($M253&lt;=5000,"1 à 5 k€",IF($M253&lt;=15000,"5 à 15 k€","Plus de 15 k€")))</f>
        <v/>
      </c>
    </row>
    <row r="254">
      <c r="A254" s="65" t="inlineStr">
        <is>
          <t>DEV-00253</t>
        </is>
      </c>
      <c r="B254" s="66" t="n">
        <v>44938</v>
      </c>
      <c r="C254" s="65" t="inlineStr">
        <is>
          <t>2023-01</t>
        </is>
      </c>
      <c r="D254" s="65" t="inlineStr">
        <is>
          <t>2022-2023</t>
        </is>
      </c>
      <c r="E254" s="65" t="inlineStr">
        <is>
          <t>CLI-0010</t>
        </is>
      </c>
      <c r="F254" s="65" t="inlineStr">
        <is>
          <t>Particulier</t>
        </is>
      </c>
      <c r="G254" s="65" t="inlineStr">
        <is>
          <t>Bordeaux</t>
        </is>
      </c>
      <c r="H254" s="65" t="inlineStr">
        <is>
          <t>Karim Belkacem</t>
        </is>
      </c>
      <c r="I254" s="65" t="inlineStr">
        <is>
          <t>Plomberie</t>
        </is>
      </c>
      <c r="J254" s="65" t="inlineStr">
        <is>
          <t>PR-003</t>
        </is>
      </c>
      <c r="K254" s="65" t="inlineStr">
        <is>
          <t>Réfection réseau eau appartement</t>
        </is>
      </c>
      <c r="L254" s="67" t="n">
        <v>2</v>
      </c>
      <c r="M254" s="68" t="n">
        <v>6565.05</v>
      </c>
      <c r="N254" s="65" t="inlineStr">
        <is>
          <t>Accepté</t>
        </is>
      </c>
      <c r="O254" s="66" t="n">
        <v>44975</v>
      </c>
      <c r="P254" s="67" t="n">
        <v>5</v>
      </c>
      <c r="Q254" s="67" t="n">
        <v>2</v>
      </c>
      <c r="R254" s="67">
        <f>$I254</f>
        <v/>
      </c>
      <c r="S254" s="67">
        <f>$K254</f>
        <v/>
      </c>
      <c r="T254" s="67">
        <f>IFERROR(INDEX(Clients!$G$2:$G$1020,MATCH($E254,Clients!$A$2:$A$1020,0)),"")</f>
        <v/>
      </c>
      <c r="U254" s="67">
        <f>IFERROR(INDEX(Clients!$I$2:$I$1020,MATCH($E254,Clients!$A$2:$A$1020,0)),"")</f>
        <v/>
      </c>
      <c r="V254" s="69">
        <f>1</f>
        <v/>
      </c>
      <c r="W254" s="69">
        <f>IF($N254="Accepté",1,0)</f>
        <v/>
      </c>
      <c r="X254" s="68">
        <f>$M254*$W254</f>
        <v/>
      </c>
      <c r="Y254" s="68">
        <f>IF($N254="En cours",0,$M254)</f>
        <v/>
      </c>
      <c r="Z254" s="69">
        <f>IF($P254="",0,1)</f>
        <v/>
      </c>
      <c r="AA254" s="70">
        <f>IF($P254="",0,$P254)</f>
        <v/>
      </c>
      <c r="AB254" s="69">
        <f>IF(AND($P254&lt;&gt;"",$P254&lt;=Paramètres!$C$14),1,0)</f>
        <v/>
      </c>
      <c r="AC254" s="67">
        <f>IF($P254="","Jamais relancé",IF($P254&lt;=3,"0-3 j",IF($P254&lt;=7,"4-7 j",IF($P254&lt;=15,"8-15 j","Plus de 15 j"))))</f>
        <v/>
      </c>
      <c r="AD254" s="67">
        <f>IF($M254&lt;=1000,"Moins de 1 k€",IF($M254&lt;=5000,"1 à 5 k€",IF($M254&lt;=15000,"5 à 15 k€","Plus de 15 k€")))</f>
        <v/>
      </c>
    </row>
    <row r="255">
      <c r="A255" s="65" t="inlineStr">
        <is>
          <t>DEV-00254</t>
        </is>
      </c>
      <c r="B255" s="66" t="n">
        <v>44938</v>
      </c>
      <c r="C255" s="65" t="inlineStr">
        <is>
          <t>2023-01</t>
        </is>
      </c>
      <c r="D255" s="65" t="inlineStr">
        <is>
          <t>2022-2023</t>
        </is>
      </c>
      <c r="E255" s="65" t="inlineStr">
        <is>
          <t>CLI-0096</t>
        </is>
      </c>
      <c r="F255" s="65" t="inlineStr">
        <is>
          <t>Particulier</t>
        </is>
      </c>
      <c r="G255" s="65" t="inlineStr">
        <is>
          <t>Bordeaux</t>
        </is>
      </c>
      <c r="H255" s="65" t="inlineStr">
        <is>
          <t>Karim Belkacem</t>
        </is>
      </c>
      <c r="I255" s="65" t="inlineStr">
        <is>
          <t>Électricité</t>
        </is>
      </c>
      <c r="J255" s="65" t="inlineStr">
        <is>
          <t>EL-003</t>
        </is>
      </c>
      <c r="K255" s="65" t="inlineStr">
        <is>
          <t>Rénovation électrique complète</t>
        </is>
      </c>
      <c r="L255" s="67" t="n">
        <v>1</v>
      </c>
      <c r="M255" s="68" t="n">
        <v>8539.379999999999</v>
      </c>
      <c r="N255" s="65" t="inlineStr">
        <is>
          <t>Sans réponse</t>
        </is>
      </c>
      <c r="O255" s="66" t="n">
        <v>44943</v>
      </c>
      <c r="P255" s="67" t="n">
        <v>8</v>
      </c>
      <c r="Q255" s="67" t="n">
        <v>0</v>
      </c>
      <c r="R255" s="67">
        <f>$I255</f>
        <v/>
      </c>
      <c r="S255" s="67">
        <f>$K255</f>
        <v/>
      </c>
      <c r="T255" s="67">
        <f>IFERROR(INDEX(Clients!$G$2:$G$1020,MATCH($E255,Clients!$A$2:$A$1020,0)),"")</f>
        <v/>
      </c>
      <c r="U255" s="67">
        <f>IFERROR(INDEX(Clients!$I$2:$I$1020,MATCH($E255,Clients!$A$2:$A$1020,0)),"")</f>
        <v/>
      </c>
      <c r="V255" s="69">
        <f>1</f>
        <v/>
      </c>
      <c r="W255" s="69">
        <f>IF($N255="Accepté",1,0)</f>
        <v/>
      </c>
      <c r="X255" s="68">
        <f>$M255*$W255</f>
        <v/>
      </c>
      <c r="Y255" s="68">
        <f>IF($N255="En cours",0,$M255)</f>
        <v/>
      </c>
      <c r="Z255" s="69">
        <f>IF($P255="",0,1)</f>
        <v/>
      </c>
      <c r="AA255" s="70">
        <f>IF($P255="",0,$P255)</f>
        <v/>
      </c>
      <c r="AB255" s="69">
        <f>IF(AND($P255&lt;&gt;"",$P255&lt;=Paramètres!$C$14),1,0)</f>
        <v/>
      </c>
      <c r="AC255" s="67">
        <f>IF($P255="","Jamais relancé",IF($P255&lt;=3,"0-3 j",IF($P255&lt;=7,"4-7 j",IF($P255&lt;=15,"8-15 j","Plus de 15 j"))))</f>
        <v/>
      </c>
      <c r="AD255" s="67">
        <f>IF($M255&lt;=1000,"Moins de 1 k€",IF($M255&lt;=5000,"1 à 5 k€",IF($M255&lt;=15000,"5 à 15 k€","Plus de 15 k€")))</f>
        <v/>
      </c>
    </row>
    <row r="256">
      <c r="A256" s="65" t="inlineStr">
        <is>
          <t>DEV-00255</t>
        </is>
      </c>
      <c r="B256" s="66" t="n">
        <v>44939</v>
      </c>
      <c r="C256" s="65" t="inlineStr">
        <is>
          <t>2023-01</t>
        </is>
      </c>
      <c r="D256" s="65" t="inlineStr">
        <is>
          <t>2022-2023</t>
        </is>
      </c>
      <c r="E256" s="65" t="inlineStr">
        <is>
          <t>CLI-0012</t>
        </is>
      </c>
      <c r="F256" s="65" t="inlineStr">
        <is>
          <t>Particulier</t>
        </is>
      </c>
      <c r="G256" s="65" t="inlineStr">
        <is>
          <t>Toulouse</t>
        </is>
      </c>
      <c r="H256" s="65" t="inlineStr">
        <is>
          <t>Julien Fabre</t>
        </is>
      </c>
      <c r="I256" s="65" t="inlineStr">
        <is>
          <t>Dépannage</t>
        </is>
      </c>
      <c r="J256" s="65" t="inlineStr">
        <is>
          <t>DP-004</t>
        </is>
      </c>
      <c r="K256" s="65" t="inlineStr">
        <is>
          <t>Remise en service chaudière</t>
        </is>
      </c>
      <c r="L256" s="67" t="n">
        <v>1</v>
      </c>
      <c r="M256" s="68" t="n">
        <v>208.27</v>
      </c>
      <c r="N256" s="65" t="inlineStr">
        <is>
          <t>Refusé</t>
        </is>
      </c>
      <c r="O256" s="66" t="n">
        <v>44976</v>
      </c>
      <c r="P256" s="67" t="n">
        <v>9</v>
      </c>
      <c r="Q256" s="67" t="n">
        <v>1</v>
      </c>
      <c r="R256" s="67">
        <f>$I256</f>
        <v/>
      </c>
      <c r="S256" s="67">
        <f>$K256</f>
        <v/>
      </c>
      <c r="T256" s="67">
        <f>IFERROR(INDEX(Clients!$G$2:$G$1020,MATCH($E256,Clients!$A$2:$A$1020,0)),"")</f>
        <v/>
      </c>
      <c r="U256" s="67">
        <f>IFERROR(INDEX(Clients!$I$2:$I$1020,MATCH($E256,Clients!$A$2:$A$1020,0)),"")</f>
        <v/>
      </c>
      <c r="V256" s="69">
        <f>1</f>
        <v/>
      </c>
      <c r="W256" s="69">
        <f>IF($N256="Accepté",1,0)</f>
        <v/>
      </c>
      <c r="X256" s="68">
        <f>$M256*$W256</f>
        <v/>
      </c>
      <c r="Y256" s="68">
        <f>IF($N256="En cours",0,$M256)</f>
        <v/>
      </c>
      <c r="Z256" s="69">
        <f>IF($P256="",0,1)</f>
        <v/>
      </c>
      <c r="AA256" s="70">
        <f>IF($P256="",0,$P256)</f>
        <v/>
      </c>
      <c r="AB256" s="69">
        <f>IF(AND($P256&lt;&gt;"",$P256&lt;=Paramètres!$C$14),1,0)</f>
        <v/>
      </c>
      <c r="AC256" s="67">
        <f>IF($P256="","Jamais relancé",IF($P256&lt;=3,"0-3 j",IF($P256&lt;=7,"4-7 j",IF($P256&lt;=15,"8-15 j","Plus de 15 j"))))</f>
        <v/>
      </c>
      <c r="AD256" s="67">
        <f>IF($M256&lt;=1000,"Moins de 1 k€",IF($M256&lt;=5000,"1 à 5 k€",IF($M256&lt;=15000,"5 à 15 k€","Plus de 15 k€")))</f>
        <v/>
      </c>
    </row>
    <row r="257">
      <c r="A257" s="65" t="inlineStr">
        <is>
          <t>DEV-00256</t>
        </is>
      </c>
      <c r="B257" s="66" t="n">
        <v>44939</v>
      </c>
      <c r="C257" s="65" t="inlineStr">
        <is>
          <t>2023-01</t>
        </is>
      </c>
      <c r="D257" s="65" t="inlineStr">
        <is>
          <t>2022-2023</t>
        </is>
      </c>
      <c r="E257" s="65" t="inlineStr">
        <is>
          <t>CLI-0176</t>
        </is>
      </c>
      <c r="F257" s="65" t="inlineStr">
        <is>
          <t>Professionnel</t>
        </is>
      </c>
      <c r="G257" s="65" t="inlineStr">
        <is>
          <t>Toulouse</t>
        </is>
      </c>
      <c r="H257" s="65" t="inlineStr">
        <is>
          <t>Julien Fabre</t>
        </is>
      </c>
      <c r="I257" s="65" t="inlineStr">
        <is>
          <t>Électricité</t>
        </is>
      </c>
      <c r="J257" s="65" t="inlineStr">
        <is>
          <t>EL-003</t>
        </is>
      </c>
      <c r="K257" s="65" t="inlineStr">
        <is>
          <t>Rénovation électrique complète</t>
        </is>
      </c>
      <c r="L257" s="67" t="n">
        <v>1</v>
      </c>
      <c r="M257" s="68" t="n">
        <v>17871.36</v>
      </c>
      <c r="N257" s="65" t="inlineStr">
        <is>
          <t>Accepté</t>
        </is>
      </c>
      <c r="O257" s="66" t="n">
        <v>44969</v>
      </c>
      <c r="P257" s="67" t="n">
        <v>8</v>
      </c>
      <c r="Q257" s="67" t="n">
        <v>2</v>
      </c>
      <c r="R257" s="67">
        <f>$I257</f>
        <v/>
      </c>
      <c r="S257" s="67">
        <f>$K257</f>
        <v/>
      </c>
      <c r="T257" s="67">
        <f>IFERROR(INDEX(Clients!$G$2:$G$1020,MATCH($E257,Clients!$A$2:$A$1020,0)),"")</f>
        <v/>
      </c>
      <c r="U257" s="67">
        <f>IFERROR(INDEX(Clients!$I$2:$I$1020,MATCH($E257,Clients!$A$2:$A$1020,0)),"")</f>
        <v/>
      </c>
      <c r="V257" s="69">
        <f>1</f>
        <v/>
      </c>
      <c r="W257" s="69">
        <f>IF($N257="Accepté",1,0)</f>
        <v/>
      </c>
      <c r="X257" s="68">
        <f>$M257*$W257</f>
        <v/>
      </c>
      <c r="Y257" s="68">
        <f>IF($N257="En cours",0,$M257)</f>
        <v/>
      </c>
      <c r="Z257" s="69">
        <f>IF($P257="",0,1)</f>
        <v/>
      </c>
      <c r="AA257" s="70">
        <f>IF($P257="",0,$P257)</f>
        <v/>
      </c>
      <c r="AB257" s="69">
        <f>IF(AND($P257&lt;&gt;"",$P257&lt;=Paramètres!$C$14),1,0)</f>
        <v/>
      </c>
      <c r="AC257" s="67">
        <f>IF($P257="","Jamais relancé",IF($P257&lt;=3,"0-3 j",IF($P257&lt;=7,"4-7 j",IF($P257&lt;=15,"8-15 j","Plus de 15 j"))))</f>
        <v/>
      </c>
      <c r="AD257" s="67">
        <f>IF($M257&lt;=1000,"Moins de 1 k€",IF($M257&lt;=5000,"1 à 5 k€",IF($M257&lt;=15000,"5 à 15 k€","Plus de 15 k€")))</f>
        <v/>
      </c>
    </row>
    <row r="258">
      <c r="A258" s="65" t="inlineStr">
        <is>
          <t>DEV-00257</t>
        </is>
      </c>
      <c r="B258" s="66" t="n">
        <v>44939</v>
      </c>
      <c r="C258" s="65" t="inlineStr">
        <is>
          <t>2023-01</t>
        </is>
      </c>
      <c r="D258" s="65" t="inlineStr">
        <is>
          <t>2022-2023</t>
        </is>
      </c>
      <c r="E258" s="65" t="inlineStr">
        <is>
          <t>CLI-0206</t>
        </is>
      </c>
      <c r="F258" s="65" t="inlineStr">
        <is>
          <t>Syndic</t>
        </is>
      </c>
      <c r="G258" s="65" t="inlineStr">
        <is>
          <t>Toulouse</t>
        </is>
      </c>
      <c r="H258" s="65" t="inlineStr">
        <is>
          <t>Julien Fabre</t>
        </is>
      </c>
      <c r="I258" s="65" t="inlineStr">
        <is>
          <t>Chauffage</t>
        </is>
      </c>
      <c r="J258" s="65" t="inlineStr">
        <is>
          <t>CH-003</t>
        </is>
      </c>
      <c r="K258" s="65" t="inlineStr">
        <is>
          <t>Installation pompe à chaleur air/eau</t>
        </is>
      </c>
      <c r="L258" s="67" t="n">
        <v>1</v>
      </c>
      <c r="M258" s="68" t="n">
        <v>29471.58</v>
      </c>
      <c r="N258" s="65" t="inlineStr">
        <is>
          <t>Accepté</t>
        </is>
      </c>
      <c r="O258" s="66" t="n">
        <v>44980</v>
      </c>
      <c r="P258" s="67" t="n">
        <v>7</v>
      </c>
      <c r="Q258" s="67" t="n">
        <v>2</v>
      </c>
      <c r="R258" s="67">
        <f>$I258</f>
        <v/>
      </c>
      <c r="S258" s="67">
        <f>$K258</f>
        <v/>
      </c>
      <c r="T258" s="67">
        <f>IFERROR(INDEX(Clients!$G$2:$G$1020,MATCH($E258,Clients!$A$2:$A$1020,0)),"")</f>
        <v/>
      </c>
      <c r="U258" s="67">
        <f>IFERROR(INDEX(Clients!$I$2:$I$1020,MATCH($E258,Clients!$A$2:$A$1020,0)),"")</f>
        <v/>
      </c>
      <c r="V258" s="69">
        <f>1</f>
        <v/>
      </c>
      <c r="W258" s="69">
        <f>IF($N258="Accepté",1,0)</f>
        <v/>
      </c>
      <c r="X258" s="68">
        <f>$M258*$W258</f>
        <v/>
      </c>
      <c r="Y258" s="68">
        <f>IF($N258="En cours",0,$M258)</f>
        <v/>
      </c>
      <c r="Z258" s="69">
        <f>IF($P258="",0,1)</f>
        <v/>
      </c>
      <c r="AA258" s="70">
        <f>IF($P258="",0,$P258)</f>
        <v/>
      </c>
      <c r="AB258" s="69">
        <f>IF(AND($P258&lt;&gt;"",$P258&lt;=Paramètres!$C$14),1,0)</f>
        <v/>
      </c>
      <c r="AC258" s="67">
        <f>IF($P258="","Jamais relancé",IF($P258&lt;=3,"0-3 j",IF($P258&lt;=7,"4-7 j",IF($P258&lt;=15,"8-15 j","Plus de 15 j"))))</f>
        <v/>
      </c>
      <c r="AD258" s="67">
        <f>IF($M258&lt;=1000,"Moins de 1 k€",IF($M258&lt;=5000,"1 à 5 k€",IF($M258&lt;=15000,"5 à 15 k€","Plus de 15 k€")))</f>
        <v/>
      </c>
    </row>
    <row r="259">
      <c r="A259" s="65" t="inlineStr">
        <is>
          <t>DEV-00258</t>
        </is>
      </c>
      <c r="B259" s="66" t="n">
        <v>44939</v>
      </c>
      <c r="C259" s="65" t="inlineStr">
        <is>
          <t>2023-01</t>
        </is>
      </c>
      <c r="D259" s="65" t="inlineStr">
        <is>
          <t>2022-2023</t>
        </is>
      </c>
      <c r="E259" s="65" t="inlineStr">
        <is>
          <t>CLI-0054</t>
        </is>
      </c>
      <c r="F259" s="65" t="inlineStr">
        <is>
          <t>Particulier</t>
        </is>
      </c>
      <c r="G259" s="65" t="inlineStr">
        <is>
          <t>Bordeaux</t>
        </is>
      </c>
      <c r="H259" s="65" t="inlineStr">
        <is>
          <t>Karim Belkacem</t>
        </is>
      </c>
      <c r="I259" s="65" t="inlineStr">
        <is>
          <t>Dépannage</t>
        </is>
      </c>
      <c r="J259" s="65" t="inlineStr">
        <is>
          <t>DP-001</t>
        </is>
      </c>
      <c r="K259" s="65" t="inlineStr">
        <is>
          <t>Dépannage plomberie urgence</t>
        </is>
      </c>
      <c r="L259" s="67" t="n">
        <v>2</v>
      </c>
      <c r="M259" s="68" t="n">
        <v>509.59</v>
      </c>
      <c r="N259" s="65" t="inlineStr">
        <is>
          <t>Accepté</t>
        </is>
      </c>
      <c r="O259" s="66" t="n">
        <v>44972</v>
      </c>
      <c r="P259" s="67" t="n">
        <v>6</v>
      </c>
      <c r="Q259" s="67" t="n">
        <v>1</v>
      </c>
      <c r="R259" s="67">
        <f>$I259</f>
        <v/>
      </c>
      <c r="S259" s="67">
        <f>$K259</f>
        <v/>
      </c>
      <c r="T259" s="67">
        <f>IFERROR(INDEX(Clients!$G$2:$G$1020,MATCH($E259,Clients!$A$2:$A$1020,0)),"")</f>
        <v/>
      </c>
      <c r="U259" s="67">
        <f>IFERROR(INDEX(Clients!$I$2:$I$1020,MATCH($E259,Clients!$A$2:$A$1020,0)),"")</f>
        <v/>
      </c>
      <c r="V259" s="69">
        <f>1</f>
        <v/>
      </c>
      <c r="W259" s="69">
        <f>IF($N259="Accepté",1,0)</f>
        <v/>
      </c>
      <c r="X259" s="68">
        <f>$M259*$W259</f>
        <v/>
      </c>
      <c r="Y259" s="68">
        <f>IF($N259="En cours",0,$M259)</f>
        <v/>
      </c>
      <c r="Z259" s="69">
        <f>IF($P259="",0,1)</f>
        <v/>
      </c>
      <c r="AA259" s="70">
        <f>IF($P259="",0,$P259)</f>
        <v/>
      </c>
      <c r="AB259" s="69">
        <f>IF(AND($P259&lt;&gt;"",$P259&lt;=Paramètres!$C$14),1,0)</f>
        <v/>
      </c>
      <c r="AC259" s="67">
        <f>IF($P259="","Jamais relancé",IF($P259&lt;=3,"0-3 j",IF($P259&lt;=7,"4-7 j",IF($P259&lt;=15,"8-15 j","Plus de 15 j"))))</f>
        <v/>
      </c>
      <c r="AD259" s="67">
        <f>IF($M259&lt;=1000,"Moins de 1 k€",IF($M259&lt;=5000,"1 à 5 k€",IF($M259&lt;=15000,"5 à 15 k€","Plus de 15 k€")))</f>
        <v/>
      </c>
    </row>
    <row r="260">
      <c r="A260" s="65" t="inlineStr">
        <is>
          <t>DEV-00259</t>
        </is>
      </c>
      <c r="B260" s="66" t="n">
        <v>44942</v>
      </c>
      <c r="C260" s="65" t="inlineStr">
        <is>
          <t>2023-01</t>
        </is>
      </c>
      <c r="D260" s="65" t="inlineStr">
        <is>
          <t>2022-2023</t>
        </is>
      </c>
      <c r="E260" s="65" t="inlineStr">
        <is>
          <t>CLI-0071</t>
        </is>
      </c>
      <c r="F260" s="65" t="inlineStr">
        <is>
          <t>Particulier</t>
        </is>
      </c>
      <c r="G260" s="65" t="inlineStr">
        <is>
          <t>Toulouse</t>
        </is>
      </c>
      <c r="H260" s="65" t="inlineStr">
        <is>
          <t>Julien Fabre</t>
        </is>
      </c>
      <c r="I260" s="65" t="inlineStr">
        <is>
          <t>Chauffage</t>
        </is>
      </c>
      <c r="J260" s="65" t="inlineStr">
        <is>
          <t>CH-001</t>
        </is>
      </c>
      <c r="K260" s="65" t="inlineStr">
        <is>
          <t>Installation chaudière gaz condensation</t>
        </is>
      </c>
      <c r="L260" s="67" t="n">
        <v>1</v>
      </c>
      <c r="M260" s="68" t="n">
        <v>4393.96</v>
      </c>
      <c r="N260" s="65" t="inlineStr">
        <is>
          <t>Sans réponse</t>
        </is>
      </c>
      <c r="O260" s="66" t="n">
        <v>44975</v>
      </c>
      <c r="P260" s="67" t="n">
        <v>8</v>
      </c>
      <c r="Q260" s="67" t="n">
        <v>4</v>
      </c>
      <c r="R260" s="67">
        <f>$I260</f>
        <v/>
      </c>
      <c r="S260" s="67">
        <f>$K260</f>
        <v/>
      </c>
      <c r="T260" s="67">
        <f>IFERROR(INDEX(Clients!$G$2:$G$1020,MATCH($E260,Clients!$A$2:$A$1020,0)),"")</f>
        <v/>
      </c>
      <c r="U260" s="67">
        <f>IFERROR(INDEX(Clients!$I$2:$I$1020,MATCH($E260,Clients!$A$2:$A$1020,0)),"")</f>
        <v/>
      </c>
      <c r="V260" s="69">
        <f>1</f>
        <v/>
      </c>
      <c r="W260" s="69">
        <f>IF($N260="Accepté",1,0)</f>
        <v/>
      </c>
      <c r="X260" s="68">
        <f>$M260*$W260</f>
        <v/>
      </c>
      <c r="Y260" s="68">
        <f>IF($N260="En cours",0,$M260)</f>
        <v/>
      </c>
      <c r="Z260" s="69">
        <f>IF($P260="",0,1)</f>
        <v/>
      </c>
      <c r="AA260" s="70">
        <f>IF($P260="",0,$P260)</f>
        <v/>
      </c>
      <c r="AB260" s="69">
        <f>IF(AND($P260&lt;&gt;"",$P260&lt;=Paramètres!$C$14),1,0)</f>
        <v/>
      </c>
      <c r="AC260" s="67">
        <f>IF($P260="","Jamais relancé",IF($P260&lt;=3,"0-3 j",IF($P260&lt;=7,"4-7 j",IF($P260&lt;=15,"8-15 j","Plus de 15 j"))))</f>
        <v/>
      </c>
      <c r="AD260" s="67">
        <f>IF($M260&lt;=1000,"Moins de 1 k€",IF($M260&lt;=5000,"1 à 5 k€",IF($M260&lt;=15000,"5 à 15 k€","Plus de 15 k€")))</f>
        <v/>
      </c>
    </row>
    <row r="261">
      <c r="A261" s="65" t="inlineStr">
        <is>
          <t>DEV-00260</t>
        </is>
      </c>
      <c r="B261" s="66" t="n">
        <v>44943</v>
      </c>
      <c r="C261" s="65" t="inlineStr">
        <is>
          <t>2023-01</t>
        </is>
      </c>
      <c r="D261" s="65" t="inlineStr">
        <is>
          <t>2022-2023</t>
        </is>
      </c>
      <c r="E261" s="65" t="inlineStr">
        <is>
          <t>CLI-0186</t>
        </is>
      </c>
      <c r="F261" s="65" t="inlineStr">
        <is>
          <t>Particulier</t>
        </is>
      </c>
      <c r="G261" s="65" t="inlineStr">
        <is>
          <t>Bordeaux</t>
        </is>
      </c>
      <c r="H261" s="65" t="inlineStr">
        <is>
          <t>Karim Belkacem</t>
        </is>
      </c>
      <c r="I261" s="65" t="inlineStr">
        <is>
          <t>Salle de bain</t>
        </is>
      </c>
      <c r="J261" s="65" t="inlineStr">
        <is>
          <t>SB-002</t>
        </is>
      </c>
      <c r="K261" s="65" t="inlineStr">
        <is>
          <t>Remplacement baignoire par douche</t>
        </is>
      </c>
      <c r="L261" s="67" t="n">
        <v>3</v>
      </c>
      <c r="M261" s="68" t="n">
        <v>10312.14</v>
      </c>
      <c r="N261" s="65" t="inlineStr">
        <is>
          <t>Sans réponse</t>
        </is>
      </c>
      <c r="O261" s="66" t="n">
        <v>44968</v>
      </c>
      <c r="P261" s="67" t="n">
        <v>3</v>
      </c>
      <c r="Q261" s="67" t="n">
        <v>2</v>
      </c>
      <c r="R261" s="67">
        <f>$I261</f>
        <v/>
      </c>
      <c r="S261" s="67">
        <f>$K261</f>
        <v/>
      </c>
      <c r="T261" s="67">
        <f>IFERROR(INDEX(Clients!$G$2:$G$1020,MATCH($E261,Clients!$A$2:$A$1020,0)),"")</f>
        <v/>
      </c>
      <c r="U261" s="67">
        <f>IFERROR(INDEX(Clients!$I$2:$I$1020,MATCH($E261,Clients!$A$2:$A$1020,0)),"")</f>
        <v/>
      </c>
      <c r="V261" s="69">
        <f>1</f>
        <v/>
      </c>
      <c r="W261" s="69">
        <f>IF($N261="Accepté",1,0)</f>
        <v/>
      </c>
      <c r="X261" s="68">
        <f>$M261*$W261</f>
        <v/>
      </c>
      <c r="Y261" s="68">
        <f>IF($N261="En cours",0,$M261)</f>
        <v/>
      </c>
      <c r="Z261" s="69">
        <f>IF($P261="",0,1)</f>
        <v/>
      </c>
      <c r="AA261" s="70">
        <f>IF($P261="",0,$P261)</f>
        <v/>
      </c>
      <c r="AB261" s="69">
        <f>IF(AND($P261&lt;&gt;"",$P261&lt;=Paramètres!$C$14),1,0)</f>
        <v/>
      </c>
      <c r="AC261" s="67">
        <f>IF($P261="","Jamais relancé",IF($P261&lt;=3,"0-3 j",IF($P261&lt;=7,"4-7 j",IF($P261&lt;=15,"8-15 j","Plus de 15 j"))))</f>
        <v/>
      </c>
      <c r="AD261" s="67">
        <f>IF($M261&lt;=1000,"Moins de 1 k€",IF($M261&lt;=5000,"1 à 5 k€",IF($M261&lt;=15000,"5 à 15 k€","Plus de 15 k€")))</f>
        <v/>
      </c>
    </row>
    <row r="262">
      <c r="A262" s="65" t="inlineStr">
        <is>
          <t>DEV-00261</t>
        </is>
      </c>
      <c r="B262" s="66" t="n">
        <v>44944</v>
      </c>
      <c r="C262" s="65" t="inlineStr">
        <is>
          <t>2023-01</t>
        </is>
      </c>
      <c r="D262" s="65" t="inlineStr">
        <is>
          <t>2022-2023</t>
        </is>
      </c>
      <c r="E262" s="65" t="inlineStr">
        <is>
          <t>CLI-0091</t>
        </is>
      </c>
      <c r="F262" s="65" t="inlineStr">
        <is>
          <t>Particulier</t>
        </is>
      </c>
      <c r="G262" s="65" t="inlineStr">
        <is>
          <t>Bordeaux</t>
        </is>
      </c>
      <c r="H262" s="65" t="inlineStr">
        <is>
          <t>Karim Belkacem</t>
        </is>
      </c>
      <c r="I262" s="65" t="inlineStr">
        <is>
          <t>Dépannage</t>
        </is>
      </c>
      <c r="J262" s="65" t="inlineStr">
        <is>
          <t>DP-002</t>
        </is>
      </c>
      <c r="K262" s="65" t="inlineStr">
        <is>
          <t>Débouchage canalisation</t>
        </is>
      </c>
      <c r="L262" s="67" t="n">
        <v>1</v>
      </c>
      <c r="M262" s="68" t="n">
        <v>390.31</v>
      </c>
      <c r="N262" s="65" t="inlineStr">
        <is>
          <t>Accepté</t>
        </is>
      </c>
      <c r="O262" s="66" t="n">
        <v>44957</v>
      </c>
      <c r="P262" s="67" t="n">
        <v>1</v>
      </c>
      <c r="Q262" s="67" t="n">
        <v>2</v>
      </c>
      <c r="R262" s="67">
        <f>$I262</f>
        <v/>
      </c>
      <c r="S262" s="67">
        <f>$K262</f>
        <v/>
      </c>
      <c r="T262" s="67">
        <f>IFERROR(INDEX(Clients!$G$2:$G$1020,MATCH($E262,Clients!$A$2:$A$1020,0)),"")</f>
        <v/>
      </c>
      <c r="U262" s="67">
        <f>IFERROR(INDEX(Clients!$I$2:$I$1020,MATCH($E262,Clients!$A$2:$A$1020,0)),"")</f>
        <v/>
      </c>
      <c r="V262" s="69">
        <f>1</f>
        <v/>
      </c>
      <c r="W262" s="69">
        <f>IF($N262="Accepté",1,0)</f>
        <v/>
      </c>
      <c r="X262" s="68">
        <f>$M262*$W262</f>
        <v/>
      </c>
      <c r="Y262" s="68">
        <f>IF($N262="En cours",0,$M262)</f>
        <v/>
      </c>
      <c r="Z262" s="69">
        <f>IF($P262="",0,1)</f>
        <v/>
      </c>
      <c r="AA262" s="70">
        <f>IF($P262="",0,$P262)</f>
        <v/>
      </c>
      <c r="AB262" s="69">
        <f>IF(AND($P262&lt;&gt;"",$P262&lt;=Paramètres!$C$14),1,0)</f>
        <v/>
      </c>
      <c r="AC262" s="67">
        <f>IF($P262="","Jamais relancé",IF($P262&lt;=3,"0-3 j",IF($P262&lt;=7,"4-7 j",IF($P262&lt;=15,"8-15 j","Plus de 15 j"))))</f>
        <v/>
      </c>
      <c r="AD262" s="67">
        <f>IF($M262&lt;=1000,"Moins de 1 k€",IF($M262&lt;=5000,"1 à 5 k€",IF($M262&lt;=15000,"5 à 15 k€","Plus de 15 k€")))</f>
        <v/>
      </c>
    </row>
    <row r="263">
      <c r="A263" s="65" t="inlineStr">
        <is>
          <t>DEV-00262</t>
        </is>
      </c>
      <c r="B263" s="66" t="n">
        <v>44944</v>
      </c>
      <c r="C263" s="65" t="inlineStr">
        <is>
          <t>2023-01</t>
        </is>
      </c>
      <c r="D263" s="65" t="inlineStr">
        <is>
          <t>2022-2023</t>
        </is>
      </c>
      <c r="E263" s="65" t="inlineStr">
        <is>
          <t>CLI-0172</t>
        </is>
      </c>
      <c r="F263" s="65" t="inlineStr">
        <is>
          <t>Particulier</t>
        </is>
      </c>
      <c r="G263" s="65" t="inlineStr">
        <is>
          <t>Bordeaux</t>
        </is>
      </c>
      <c r="H263" s="65" t="inlineStr">
        <is>
          <t>Sophie Marchand</t>
        </is>
      </c>
      <c r="I263" s="65" t="inlineStr">
        <is>
          <t>Électricité</t>
        </is>
      </c>
      <c r="J263" s="65" t="inlineStr">
        <is>
          <t>EL-004</t>
        </is>
      </c>
      <c r="K263" s="65" t="inlineStr">
        <is>
          <t>Éclairage LED locaux professionnels</t>
        </is>
      </c>
      <c r="L263" s="67" t="n">
        <v>2</v>
      </c>
      <c r="M263" s="68" t="n">
        <v>5814.45</v>
      </c>
      <c r="N263" s="65" t="inlineStr">
        <is>
          <t>Refusé</t>
        </is>
      </c>
      <c r="O263" s="66" t="n">
        <v>44958</v>
      </c>
      <c r="P263" s="67" t="n"/>
      <c r="Q263" s="67" t="n">
        <v>0</v>
      </c>
      <c r="R263" s="67">
        <f>$I263</f>
        <v/>
      </c>
      <c r="S263" s="67">
        <f>$K263</f>
        <v/>
      </c>
      <c r="T263" s="67">
        <f>IFERROR(INDEX(Clients!$G$2:$G$1020,MATCH($E263,Clients!$A$2:$A$1020,0)),"")</f>
        <v/>
      </c>
      <c r="U263" s="67">
        <f>IFERROR(INDEX(Clients!$I$2:$I$1020,MATCH($E263,Clients!$A$2:$A$1020,0)),"")</f>
        <v/>
      </c>
      <c r="V263" s="69">
        <f>1</f>
        <v/>
      </c>
      <c r="W263" s="69">
        <f>IF($N263="Accepté",1,0)</f>
        <v/>
      </c>
      <c r="X263" s="68">
        <f>$M263*$W263</f>
        <v/>
      </c>
      <c r="Y263" s="68">
        <f>IF($N263="En cours",0,$M263)</f>
        <v/>
      </c>
      <c r="Z263" s="69">
        <f>IF($P263="",0,1)</f>
        <v/>
      </c>
      <c r="AA263" s="70">
        <f>IF($P263="",0,$P263)</f>
        <v/>
      </c>
      <c r="AB263" s="69">
        <f>IF(AND($P263&lt;&gt;"",$P263&lt;=Paramètres!$C$14),1,0)</f>
        <v/>
      </c>
      <c r="AC263" s="67">
        <f>IF($P263="","Jamais relancé",IF($P263&lt;=3,"0-3 j",IF($P263&lt;=7,"4-7 j",IF($P263&lt;=15,"8-15 j","Plus de 15 j"))))</f>
        <v/>
      </c>
      <c r="AD263" s="67">
        <f>IF($M263&lt;=1000,"Moins de 1 k€",IF($M263&lt;=5000,"1 à 5 k€",IF($M263&lt;=15000,"5 à 15 k€","Plus de 15 k€")))</f>
        <v/>
      </c>
    </row>
    <row r="264">
      <c r="A264" s="65" t="inlineStr">
        <is>
          <t>DEV-00263</t>
        </is>
      </c>
      <c r="B264" s="66" t="n">
        <v>44944</v>
      </c>
      <c r="C264" s="65" t="inlineStr">
        <is>
          <t>2023-01</t>
        </is>
      </c>
      <c r="D264" s="65" t="inlineStr">
        <is>
          <t>2022-2023</t>
        </is>
      </c>
      <c r="E264" s="65" t="inlineStr">
        <is>
          <t>CLI-0219</t>
        </is>
      </c>
      <c r="F264" s="65" t="inlineStr">
        <is>
          <t>Particulier</t>
        </is>
      </c>
      <c r="G264" s="65" t="inlineStr">
        <is>
          <t>Toulouse</t>
        </is>
      </c>
      <c r="H264" s="65" t="inlineStr">
        <is>
          <t>Julien Fabre</t>
        </is>
      </c>
      <c r="I264" s="65" t="inlineStr">
        <is>
          <t>Chauffage</t>
        </is>
      </c>
      <c r="J264" s="65" t="inlineStr">
        <is>
          <t>CH-005</t>
        </is>
      </c>
      <c r="K264" s="65" t="inlineStr">
        <is>
          <t>Désembouage circuit chauffage</t>
        </is>
      </c>
      <c r="L264" s="67" t="n">
        <v>1</v>
      </c>
      <c r="M264" s="68" t="n">
        <v>637.4299999999999</v>
      </c>
      <c r="N264" s="65" t="inlineStr">
        <is>
          <t>Sans réponse</t>
        </is>
      </c>
      <c r="O264" s="66" t="n">
        <v>44959</v>
      </c>
      <c r="P264" s="67" t="n">
        <v>7</v>
      </c>
      <c r="Q264" s="67" t="n">
        <v>2</v>
      </c>
      <c r="R264" s="67">
        <f>$I264</f>
        <v/>
      </c>
      <c r="S264" s="67">
        <f>$K264</f>
        <v/>
      </c>
      <c r="T264" s="67">
        <f>IFERROR(INDEX(Clients!$G$2:$G$1020,MATCH($E264,Clients!$A$2:$A$1020,0)),"")</f>
        <v/>
      </c>
      <c r="U264" s="67">
        <f>IFERROR(INDEX(Clients!$I$2:$I$1020,MATCH($E264,Clients!$A$2:$A$1020,0)),"")</f>
        <v/>
      </c>
      <c r="V264" s="69">
        <f>1</f>
        <v/>
      </c>
      <c r="W264" s="69">
        <f>IF($N264="Accepté",1,0)</f>
        <v/>
      </c>
      <c r="X264" s="68">
        <f>$M264*$W264</f>
        <v/>
      </c>
      <c r="Y264" s="68">
        <f>IF($N264="En cours",0,$M264)</f>
        <v/>
      </c>
      <c r="Z264" s="69">
        <f>IF($P264="",0,1)</f>
        <v/>
      </c>
      <c r="AA264" s="70">
        <f>IF($P264="",0,$P264)</f>
        <v/>
      </c>
      <c r="AB264" s="69">
        <f>IF(AND($P264&lt;&gt;"",$P264&lt;=Paramètres!$C$14),1,0)</f>
        <v/>
      </c>
      <c r="AC264" s="67">
        <f>IF($P264="","Jamais relancé",IF($P264&lt;=3,"0-3 j",IF($P264&lt;=7,"4-7 j",IF($P264&lt;=15,"8-15 j","Plus de 15 j"))))</f>
        <v/>
      </c>
      <c r="AD264" s="67">
        <f>IF($M264&lt;=1000,"Moins de 1 k€",IF($M264&lt;=5000,"1 à 5 k€",IF($M264&lt;=15000,"5 à 15 k€","Plus de 15 k€")))</f>
        <v/>
      </c>
    </row>
    <row r="265">
      <c r="A265" s="65" t="inlineStr">
        <is>
          <t>DEV-00264</t>
        </is>
      </c>
      <c r="B265" s="66" t="n">
        <v>44945</v>
      </c>
      <c r="C265" s="65" t="inlineStr">
        <is>
          <t>2023-01</t>
        </is>
      </c>
      <c r="D265" s="65" t="inlineStr">
        <is>
          <t>2022-2023</t>
        </is>
      </c>
      <c r="E265" s="65" t="inlineStr">
        <is>
          <t>CLI-0145</t>
        </is>
      </c>
      <c r="F265" s="65" t="inlineStr">
        <is>
          <t>Collectivité</t>
        </is>
      </c>
      <c r="G265" s="65" t="inlineStr">
        <is>
          <t>Bordeaux</t>
        </is>
      </c>
      <c r="H265" s="65" t="inlineStr">
        <is>
          <t>Sophie Marchand</t>
        </is>
      </c>
      <c r="I265" s="65" t="inlineStr">
        <is>
          <t>Dépannage</t>
        </is>
      </c>
      <c r="J265" s="65" t="inlineStr">
        <is>
          <t>DP-002</t>
        </is>
      </c>
      <c r="K265" s="65" t="inlineStr">
        <is>
          <t>Débouchage canalisation</t>
        </is>
      </c>
      <c r="L265" s="67" t="n">
        <v>1</v>
      </c>
      <c r="M265" s="68" t="n">
        <v>904.75</v>
      </c>
      <c r="N265" s="65" t="inlineStr">
        <is>
          <t>Accepté</t>
        </is>
      </c>
      <c r="O265" s="66" t="n">
        <v>44966</v>
      </c>
      <c r="P265" s="67" t="n"/>
      <c r="Q265" s="67" t="n">
        <v>0</v>
      </c>
      <c r="R265" s="67">
        <f>$I265</f>
        <v/>
      </c>
      <c r="S265" s="67">
        <f>$K265</f>
        <v/>
      </c>
      <c r="T265" s="67">
        <f>IFERROR(INDEX(Clients!$G$2:$G$1020,MATCH($E265,Clients!$A$2:$A$1020,0)),"")</f>
        <v/>
      </c>
      <c r="U265" s="67">
        <f>IFERROR(INDEX(Clients!$I$2:$I$1020,MATCH($E265,Clients!$A$2:$A$1020,0)),"")</f>
        <v/>
      </c>
      <c r="V265" s="69">
        <f>1</f>
        <v/>
      </c>
      <c r="W265" s="69">
        <f>IF($N265="Accepté",1,0)</f>
        <v/>
      </c>
      <c r="X265" s="68">
        <f>$M265*$W265</f>
        <v/>
      </c>
      <c r="Y265" s="68">
        <f>IF($N265="En cours",0,$M265)</f>
        <v/>
      </c>
      <c r="Z265" s="69">
        <f>IF($P265="",0,1)</f>
        <v/>
      </c>
      <c r="AA265" s="70">
        <f>IF($P265="",0,$P265)</f>
        <v/>
      </c>
      <c r="AB265" s="69">
        <f>IF(AND($P265&lt;&gt;"",$P265&lt;=Paramètres!$C$14),1,0)</f>
        <v/>
      </c>
      <c r="AC265" s="67">
        <f>IF($P265="","Jamais relancé",IF($P265&lt;=3,"0-3 j",IF($P265&lt;=7,"4-7 j",IF($P265&lt;=15,"8-15 j","Plus de 15 j"))))</f>
        <v/>
      </c>
      <c r="AD265" s="67">
        <f>IF($M265&lt;=1000,"Moins de 1 k€",IF($M265&lt;=5000,"1 à 5 k€",IF($M265&lt;=15000,"5 à 15 k€","Plus de 15 k€")))</f>
        <v/>
      </c>
    </row>
    <row r="266">
      <c r="A266" s="65" t="inlineStr">
        <is>
          <t>DEV-00265</t>
        </is>
      </c>
      <c r="B266" s="66" t="n">
        <v>44945</v>
      </c>
      <c r="C266" s="65" t="inlineStr">
        <is>
          <t>2023-01</t>
        </is>
      </c>
      <c r="D266" s="65" t="inlineStr">
        <is>
          <t>2022-2023</t>
        </is>
      </c>
      <c r="E266" s="65" t="inlineStr">
        <is>
          <t>CLI-0133</t>
        </is>
      </c>
      <c r="F266" s="65" t="inlineStr">
        <is>
          <t>Syndic</t>
        </is>
      </c>
      <c r="G266" s="65" t="inlineStr">
        <is>
          <t>Bordeaux</t>
        </is>
      </c>
      <c r="H266" s="65" t="inlineStr">
        <is>
          <t>Karim Belkacem</t>
        </is>
      </c>
      <c r="I266" s="65" t="inlineStr">
        <is>
          <t>Salle de bain</t>
        </is>
      </c>
      <c r="J266" s="65" t="inlineStr">
        <is>
          <t>SB-002</t>
        </is>
      </c>
      <c r="K266" s="65" t="inlineStr">
        <is>
          <t>Remplacement baignoire par douche</t>
        </is>
      </c>
      <c r="L266" s="67" t="n">
        <v>2</v>
      </c>
      <c r="M266" s="68" t="n">
        <v>16395.74</v>
      </c>
      <c r="N266" s="65" t="inlineStr">
        <is>
          <t>Refusé</t>
        </is>
      </c>
      <c r="O266" s="66" t="n">
        <v>44967</v>
      </c>
      <c r="P266" s="67" t="n">
        <v>1</v>
      </c>
      <c r="Q266" s="67" t="n">
        <v>1</v>
      </c>
      <c r="R266" s="67">
        <f>$I266</f>
        <v/>
      </c>
      <c r="S266" s="67">
        <f>$K266</f>
        <v/>
      </c>
      <c r="T266" s="67">
        <f>IFERROR(INDEX(Clients!$G$2:$G$1020,MATCH($E266,Clients!$A$2:$A$1020,0)),"")</f>
        <v/>
      </c>
      <c r="U266" s="67">
        <f>IFERROR(INDEX(Clients!$I$2:$I$1020,MATCH($E266,Clients!$A$2:$A$1020,0)),"")</f>
        <v/>
      </c>
      <c r="V266" s="69">
        <f>1</f>
        <v/>
      </c>
      <c r="W266" s="69">
        <f>IF($N266="Accepté",1,0)</f>
        <v/>
      </c>
      <c r="X266" s="68">
        <f>$M266*$W266</f>
        <v/>
      </c>
      <c r="Y266" s="68">
        <f>IF($N266="En cours",0,$M266)</f>
        <v/>
      </c>
      <c r="Z266" s="69">
        <f>IF($P266="",0,1)</f>
        <v/>
      </c>
      <c r="AA266" s="70">
        <f>IF($P266="",0,$P266)</f>
        <v/>
      </c>
      <c r="AB266" s="69">
        <f>IF(AND($P266&lt;&gt;"",$P266&lt;=Paramètres!$C$14),1,0)</f>
        <v/>
      </c>
      <c r="AC266" s="67">
        <f>IF($P266="","Jamais relancé",IF($P266&lt;=3,"0-3 j",IF($P266&lt;=7,"4-7 j",IF($P266&lt;=15,"8-15 j","Plus de 15 j"))))</f>
        <v/>
      </c>
      <c r="AD266" s="67">
        <f>IF($M266&lt;=1000,"Moins de 1 k€",IF($M266&lt;=5000,"1 à 5 k€",IF($M266&lt;=15000,"5 à 15 k€","Plus de 15 k€")))</f>
        <v/>
      </c>
    </row>
    <row r="267">
      <c r="A267" s="65" t="inlineStr">
        <is>
          <t>DEV-00266</t>
        </is>
      </c>
      <c r="B267" s="66" t="n">
        <v>44946</v>
      </c>
      <c r="C267" s="65" t="inlineStr">
        <is>
          <t>2023-01</t>
        </is>
      </c>
      <c r="D267" s="65" t="inlineStr">
        <is>
          <t>2022-2023</t>
        </is>
      </c>
      <c r="E267" s="65" t="inlineStr">
        <is>
          <t>CLI-0086</t>
        </is>
      </c>
      <c r="F267" s="65" t="inlineStr">
        <is>
          <t>Particulier</t>
        </is>
      </c>
      <c r="G267" s="65" t="inlineStr">
        <is>
          <t>Toulouse</t>
        </is>
      </c>
      <c r="H267" s="65" t="inlineStr">
        <is>
          <t>Julien Fabre</t>
        </is>
      </c>
      <c r="I267" s="65" t="inlineStr">
        <is>
          <t>Électricité</t>
        </is>
      </c>
      <c r="J267" s="65" t="inlineStr">
        <is>
          <t>EL-004</t>
        </is>
      </c>
      <c r="K267" s="65" t="inlineStr">
        <is>
          <t>Éclairage LED locaux professionnels</t>
        </is>
      </c>
      <c r="L267" s="67" t="n">
        <v>1</v>
      </c>
      <c r="M267" s="68" t="n">
        <v>3657.73</v>
      </c>
      <c r="N267" s="65" t="inlineStr">
        <is>
          <t>Refusé</t>
        </is>
      </c>
      <c r="O267" s="66" t="n">
        <v>44965</v>
      </c>
      <c r="P267" s="67" t="n">
        <v>1</v>
      </c>
      <c r="Q267" s="67" t="n">
        <v>1</v>
      </c>
      <c r="R267" s="67">
        <f>$I267</f>
        <v/>
      </c>
      <c r="S267" s="67">
        <f>$K267</f>
        <v/>
      </c>
      <c r="T267" s="67">
        <f>IFERROR(INDEX(Clients!$G$2:$G$1020,MATCH($E267,Clients!$A$2:$A$1020,0)),"")</f>
        <v/>
      </c>
      <c r="U267" s="67">
        <f>IFERROR(INDEX(Clients!$I$2:$I$1020,MATCH($E267,Clients!$A$2:$A$1020,0)),"")</f>
        <v/>
      </c>
      <c r="V267" s="69">
        <f>1</f>
        <v/>
      </c>
      <c r="W267" s="69">
        <f>IF($N267="Accepté",1,0)</f>
        <v/>
      </c>
      <c r="X267" s="68">
        <f>$M267*$W267</f>
        <v/>
      </c>
      <c r="Y267" s="68">
        <f>IF($N267="En cours",0,$M267)</f>
        <v/>
      </c>
      <c r="Z267" s="69">
        <f>IF($P267="",0,1)</f>
        <v/>
      </c>
      <c r="AA267" s="70">
        <f>IF($P267="",0,$P267)</f>
        <v/>
      </c>
      <c r="AB267" s="69">
        <f>IF(AND($P267&lt;&gt;"",$P267&lt;=Paramètres!$C$14),1,0)</f>
        <v/>
      </c>
      <c r="AC267" s="67">
        <f>IF($P267="","Jamais relancé",IF($P267&lt;=3,"0-3 j",IF($P267&lt;=7,"4-7 j",IF($P267&lt;=15,"8-15 j","Plus de 15 j"))))</f>
        <v/>
      </c>
      <c r="AD267" s="67">
        <f>IF($M267&lt;=1000,"Moins de 1 k€",IF($M267&lt;=5000,"1 à 5 k€",IF($M267&lt;=15000,"5 à 15 k€","Plus de 15 k€")))</f>
        <v/>
      </c>
    </row>
    <row r="268">
      <c r="A268" s="65" t="inlineStr">
        <is>
          <t>DEV-00267</t>
        </is>
      </c>
      <c r="B268" s="66" t="n">
        <v>44949</v>
      </c>
      <c r="C268" s="65" t="inlineStr">
        <is>
          <t>2023-01</t>
        </is>
      </c>
      <c r="D268" s="65" t="inlineStr">
        <is>
          <t>2022-2023</t>
        </is>
      </c>
      <c r="E268" s="65" t="inlineStr">
        <is>
          <t>CLI-0182</t>
        </is>
      </c>
      <c r="F268" s="65" t="inlineStr">
        <is>
          <t>Professionnel</t>
        </is>
      </c>
      <c r="G268" s="65" t="inlineStr">
        <is>
          <t>Bordeaux</t>
        </is>
      </c>
      <c r="H268" s="65" t="inlineStr">
        <is>
          <t>Sophie Marchand</t>
        </is>
      </c>
      <c r="I268" s="65" t="inlineStr">
        <is>
          <t>Dépannage</t>
        </is>
      </c>
      <c r="J268" s="65" t="inlineStr">
        <is>
          <t>DP-002</t>
        </is>
      </c>
      <c r="K268" s="65" t="inlineStr">
        <is>
          <t>Débouchage canalisation</t>
        </is>
      </c>
      <c r="L268" s="67" t="n">
        <v>1</v>
      </c>
      <c r="M268" s="68" t="n">
        <v>672.17</v>
      </c>
      <c r="N268" s="65" t="inlineStr">
        <is>
          <t>Sans réponse</t>
        </is>
      </c>
      <c r="O268" s="66" t="n">
        <v>44964</v>
      </c>
      <c r="P268" s="67" t="n">
        <v>2</v>
      </c>
      <c r="Q268" s="67" t="n">
        <v>1</v>
      </c>
      <c r="R268" s="67">
        <f>$I268</f>
        <v/>
      </c>
      <c r="S268" s="67">
        <f>$K268</f>
        <v/>
      </c>
      <c r="T268" s="67">
        <f>IFERROR(INDEX(Clients!$G$2:$G$1020,MATCH($E268,Clients!$A$2:$A$1020,0)),"")</f>
        <v/>
      </c>
      <c r="U268" s="67">
        <f>IFERROR(INDEX(Clients!$I$2:$I$1020,MATCH($E268,Clients!$A$2:$A$1020,0)),"")</f>
        <v/>
      </c>
      <c r="V268" s="69">
        <f>1</f>
        <v/>
      </c>
      <c r="W268" s="69">
        <f>IF($N268="Accepté",1,0)</f>
        <v/>
      </c>
      <c r="X268" s="68">
        <f>$M268*$W268</f>
        <v/>
      </c>
      <c r="Y268" s="68">
        <f>IF($N268="En cours",0,$M268)</f>
        <v/>
      </c>
      <c r="Z268" s="69">
        <f>IF($P268="",0,1)</f>
        <v/>
      </c>
      <c r="AA268" s="70">
        <f>IF($P268="",0,$P268)</f>
        <v/>
      </c>
      <c r="AB268" s="69">
        <f>IF(AND($P268&lt;&gt;"",$P268&lt;=Paramètres!$C$14),1,0)</f>
        <v/>
      </c>
      <c r="AC268" s="67">
        <f>IF($P268="","Jamais relancé",IF($P268&lt;=3,"0-3 j",IF($P268&lt;=7,"4-7 j",IF($P268&lt;=15,"8-15 j","Plus de 15 j"))))</f>
        <v/>
      </c>
      <c r="AD268" s="67">
        <f>IF($M268&lt;=1000,"Moins de 1 k€",IF($M268&lt;=5000,"1 à 5 k€",IF($M268&lt;=15000,"5 à 15 k€","Plus de 15 k€")))</f>
        <v/>
      </c>
    </row>
    <row r="269">
      <c r="A269" s="65" t="inlineStr">
        <is>
          <t>DEV-00268</t>
        </is>
      </c>
      <c r="B269" s="66" t="n">
        <v>44949</v>
      </c>
      <c r="C269" s="65" t="inlineStr">
        <is>
          <t>2023-01</t>
        </is>
      </c>
      <c r="D269" s="65" t="inlineStr">
        <is>
          <t>2022-2023</t>
        </is>
      </c>
      <c r="E269" s="65" t="inlineStr">
        <is>
          <t>CLI-0095</t>
        </is>
      </c>
      <c r="F269" s="65" t="inlineStr">
        <is>
          <t>Particulier</t>
        </is>
      </c>
      <c r="G269" s="65" t="inlineStr">
        <is>
          <t>Bordeaux</t>
        </is>
      </c>
      <c r="H269" s="65" t="inlineStr">
        <is>
          <t>Karim Belkacem</t>
        </is>
      </c>
      <c r="I269" s="65" t="inlineStr">
        <is>
          <t>Plomberie</t>
        </is>
      </c>
      <c r="J269" s="65" t="inlineStr">
        <is>
          <t>PR-004</t>
        </is>
      </c>
      <c r="K269" s="65" t="inlineStr">
        <is>
          <t>Remplacement colonne d'évacuation</t>
        </is>
      </c>
      <c r="L269" s="67" t="n">
        <v>1</v>
      </c>
      <c r="M269" s="68" t="n">
        <v>6218.39</v>
      </c>
      <c r="N269" s="65" t="inlineStr">
        <is>
          <t>Accepté</t>
        </is>
      </c>
      <c r="O269" s="66" t="n">
        <v>44968</v>
      </c>
      <c r="P269" s="67" t="n">
        <v>1</v>
      </c>
      <c r="Q269" s="67" t="n">
        <v>2</v>
      </c>
      <c r="R269" s="67">
        <f>$I269</f>
        <v/>
      </c>
      <c r="S269" s="67">
        <f>$K269</f>
        <v/>
      </c>
      <c r="T269" s="67">
        <f>IFERROR(INDEX(Clients!$G$2:$G$1020,MATCH($E269,Clients!$A$2:$A$1020,0)),"")</f>
        <v/>
      </c>
      <c r="U269" s="67">
        <f>IFERROR(INDEX(Clients!$I$2:$I$1020,MATCH($E269,Clients!$A$2:$A$1020,0)),"")</f>
        <v/>
      </c>
      <c r="V269" s="69">
        <f>1</f>
        <v/>
      </c>
      <c r="W269" s="69">
        <f>IF($N269="Accepté",1,0)</f>
        <v/>
      </c>
      <c r="X269" s="68">
        <f>$M269*$W269</f>
        <v/>
      </c>
      <c r="Y269" s="68">
        <f>IF($N269="En cours",0,$M269)</f>
        <v/>
      </c>
      <c r="Z269" s="69">
        <f>IF($P269="",0,1)</f>
        <v/>
      </c>
      <c r="AA269" s="70">
        <f>IF($P269="",0,$P269)</f>
        <v/>
      </c>
      <c r="AB269" s="69">
        <f>IF(AND($P269&lt;&gt;"",$P269&lt;=Paramètres!$C$14),1,0)</f>
        <v/>
      </c>
      <c r="AC269" s="67">
        <f>IF($P269="","Jamais relancé",IF($P269&lt;=3,"0-3 j",IF($P269&lt;=7,"4-7 j",IF($P269&lt;=15,"8-15 j","Plus de 15 j"))))</f>
        <v/>
      </c>
      <c r="AD269" s="67">
        <f>IF($M269&lt;=1000,"Moins de 1 k€",IF($M269&lt;=5000,"1 à 5 k€",IF($M269&lt;=15000,"5 à 15 k€","Plus de 15 k€")))</f>
        <v/>
      </c>
    </row>
    <row r="270">
      <c r="A270" s="65" t="inlineStr">
        <is>
          <t>DEV-00269</t>
        </is>
      </c>
      <c r="B270" s="66" t="n">
        <v>44951</v>
      </c>
      <c r="C270" s="65" t="inlineStr">
        <is>
          <t>2023-01</t>
        </is>
      </c>
      <c r="D270" s="65" t="inlineStr">
        <is>
          <t>2022-2023</t>
        </is>
      </c>
      <c r="E270" s="65" t="inlineStr">
        <is>
          <t>CLI-0118</t>
        </is>
      </c>
      <c r="F270" s="65" t="inlineStr">
        <is>
          <t>Particulier</t>
        </is>
      </c>
      <c r="G270" s="65" t="inlineStr">
        <is>
          <t>Toulouse</t>
        </is>
      </c>
      <c r="H270" s="65" t="inlineStr">
        <is>
          <t>Julien Fabre</t>
        </is>
      </c>
      <c r="I270" s="65" t="inlineStr">
        <is>
          <t>Salle de bain</t>
        </is>
      </c>
      <c r="J270" s="65" t="inlineStr">
        <is>
          <t>SB-002</t>
        </is>
      </c>
      <c r="K270" s="65" t="inlineStr">
        <is>
          <t>Remplacement baignoire par douche</t>
        </is>
      </c>
      <c r="L270" s="67" t="n">
        <v>1</v>
      </c>
      <c r="M270" s="68" t="n">
        <v>3831.84</v>
      </c>
      <c r="N270" s="65" t="inlineStr">
        <is>
          <t>Accepté</t>
        </is>
      </c>
      <c r="O270" s="66" t="n">
        <v>44969</v>
      </c>
      <c r="P270" s="67" t="n">
        <v>12</v>
      </c>
      <c r="Q270" s="67" t="n">
        <v>1</v>
      </c>
      <c r="R270" s="67">
        <f>$I270</f>
        <v/>
      </c>
      <c r="S270" s="67">
        <f>$K270</f>
        <v/>
      </c>
      <c r="T270" s="67">
        <f>IFERROR(INDEX(Clients!$G$2:$G$1020,MATCH($E270,Clients!$A$2:$A$1020,0)),"")</f>
        <v/>
      </c>
      <c r="U270" s="67">
        <f>IFERROR(INDEX(Clients!$I$2:$I$1020,MATCH($E270,Clients!$A$2:$A$1020,0)),"")</f>
        <v/>
      </c>
      <c r="V270" s="69">
        <f>1</f>
        <v/>
      </c>
      <c r="W270" s="69">
        <f>IF($N270="Accepté",1,0)</f>
        <v/>
      </c>
      <c r="X270" s="68">
        <f>$M270*$W270</f>
        <v/>
      </c>
      <c r="Y270" s="68">
        <f>IF($N270="En cours",0,$M270)</f>
        <v/>
      </c>
      <c r="Z270" s="69">
        <f>IF($P270="",0,1)</f>
        <v/>
      </c>
      <c r="AA270" s="70">
        <f>IF($P270="",0,$P270)</f>
        <v/>
      </c>
      <c r="AB270" s="69">
        <f>IF(AND($P270&lt;&gt;"",$P270&lt;=Paramètres!$C$14),1,0)</f>
        <v/>
      </c>
      <c r="AC270" s="67">
        <f>IF($P270="","Jamais relancé",IF($P270&lt;=3,"0-3 j",IF($P270&lt;=7,"4-7 j",IF($P270&lt;=15,"8-15 j","Plus de 15 j"))))</f>
        <v/>
      </c>
      <c r="AD270" s="67">
        <f>IF($M270&lt;=1000,"Moins de 1 k€",IF($M270&lt;=5000,"1 à 5 k€",IF($M270&lt;=15000,"5 à 15 k€","Plus de 15 k€")))</f>
        <v/>
      </c>
    </row>
    <row r="271">
      <c r="A271" s="65" t="inlineStr">
        <is>
          <t>DEV-00270</t>
        </is>
      </c>
      <c r="B271" s="66" t="n">
        <v>44951</v>
      </c>
      <c r="C271" s="65" t="inlineStr">
        <is>
          <t>2023-01</t>
        </is>
      </c>
      <c r="D271" s="65" t="inlineStr">
        <is>
          <t>2022-2023</t>
        </is>
      </c>
      <c r="E271" s="65" t="inlineStr">
        <is>
          <t>CLI-0231</t>
        </is>
      </c>
      <c r="F271" s="65" t="inlineStr">
        <is>
          <t>Professionnel</t>
        </is>
      </c>
      <c r="G271" s="65" t="inlineStr">
        <is>
          <t>Bordeaux</t>
        </is>
      </c>
      <c r="H271" s="65" t="inlineStr">
        <is>
          <t>Karim Belkacem</t>
        </is>
      </c>
      <c r="I271" s="65" t="inlineStr">
        <is>
          <t>Salle de bain</t>
        </is>
      </c>
      <c r="J271" s="65" t="inlineStr">
        <is>
          <t>SB-003</t>
        </is>
      </c>
      <c r="K271" s="65" t="inlineStr">
        <is>
          <t>Pose meuble vasque + robinetterie</t>
        </is>
      </c>
      <c r="L271" s="67" t="n">
        <v>1</v>
      </c>
      <c r="M271" s="68" t="n">
        <v>1993.88</v>
      </c>
      <c r="N271" s="65" t="inlineStr">
        <is>
          <t>Accepté</t>
        </is>
      </c>
      <c r="O271" s="66" t="n">
        <v>44959</v>
      </c>
      <c r="P271" s="67" t="n">
        <v>1</v>
      </c>
      <c r="Q271" s="67" t="n">
        <v>1</v>
      </c>
      <c r="R271" s="67">
        <f>$I271</f>
        <v/>
      </c>
      <c r="S271" s="67">
        <f>$K271</f>
        <v/>
      </c>
      <c r="T271" s="67">
        <f>IFERROR(INDEX(Clients!$G$2:$G$1020,MATCH($E271,Clients!$A$2:$A$1020,0)),"")</f>
        <v/>
      </c>
      <c r="U271" s="67">
        <f>IFERROR(INDEX(Clients!$I$2:$I$1020,MATCH($E271,Clients!$A$2:$A$1020,0)),"")</f>
        <v/>
      </c>
      <c r="V271" s="69">
        <f>1</f>
        <v/>
      </c>
      <c r="W271" s="69">
        <f>IF($N271="Accepté",1,0)</f>
        <v/>
      </c>
      <c r="X271" s="68">
        <f>$M271*$W271</f>
        <v/>
      </c>
      <c r="Y271" s="68">
        <f>IF($N271="En cours",0,$M271)</f>
        <v/>
      </c>
      <c r="Z271" s="69">
        <f>IF($P271="",0,1)</f>
        <v/>
      </c>
      <c r="AA271" s="70">
        <f>IF($P271="",0,$P271)</f>
        <v/>
      </c>
      <c r="AB271" s="69">
        <f>IF(AND($P271&lt;&gt;"",$P271&lt;=Paramètres!$C$14),1,0)</f>
        <v/>
      </c>
      <c r="AC271" s="67">
        <f>IF($P271="","Jamais relancé",IF($P271&lt;=3,"0-3 j",IF($P271&lt;=7,"4-7 j",IF($P271&lt;=15,"8-15 j","Plus de 15 j"))))</f>
        <v/>
      </c>
      <c r="AD271" s="67">
        <f>IF($M271&lt;=1000,"Moins de 1 k€",IF($M271&lt;=5000,"1 à 5 k€",IF($M271&lt;=15000,"5 à 15 k€","Plus de 15 k€")))</f>
        <v/>
      </c>
    </row>
    <row r="272">
      <c r="A272" s="65" t="inlineStr">
        <is>
          <t>DEV-00271</t>
        </is>
      </c>
      <c r="B272" s="66" t="n">
        <v>44952</v>
      </c>
      <c r="C272" s="65" t="inlineStr">
        <is>
          <t>2023-01</t>
        </is>
      </c>
      <c r="D272" s="65" t="inlineStr">
        <is>
          <t>2022-2023</t>
        </is>
      </c>
      <c r="E272" s="65" t="inlineStr">
        <is>
          <t>CLI-0139</t>
        </is>
      </c>
      <c r="F272" s="65" t="inlineStr">
        <is>
          <t>Particulier</t>
        </is>
      </c>
      <c r="G272" s="65" t="inlineStr">
        <is>
          <t>Bordeaux</t>
        </is>
      </c>
      <c r="H272" s="65" t="inlineStr">
        <is>
          <t>Karim Belkacem</t>
        </is>
      </c>
      <c r="I272" s="65" t="inlineStr">
        <is>
          <t>Dépannage</t>
        </is>
      </c>
      <c r="J272" s="65" t="inlineStr">
        <is>
          <t>DP-001</t>
        </is>
      </c>
      <c r="K272" s="65" t="inlineStr">
        <is>
          <t>Dépannage plomberie urgence</t>
        </is>
      </c>
      <c r="L272" s="67" t="n">
        <v>1</v>
      </c>
      <c r="M272" s="68" t="n">
        <v>241.05</v>
      </c>
      <c r="N272" s="65" t="inlineStr">
        <is>
          <t>Accepté</t>
        </is>
      </c>
      <c r="O272" s="66" t="n">
        <v>44974</v>
      </c>
      <c r="P272" s="67" t="n">
        <v>2</v>
      </c>
      <c r="Q272" s="67" t="n">
        <v>1</v>
      </c>
      <c r="R272" s="67">
        <f>$I272</f>
        <v/>
      </c>
      <c r="S272" s="67">
        <f>$K272</f>
        <v/>
      </c>
      <c r="T272" s="67">
        <f>IFERROR(INDEX(Clients!$G$2:$G$1020,MATCH($E272,Clients!$A$2:$A$1020,0)),"")</f>
        <v/>
      </c>
      <c r="U272" s="67">
        <f>IFERROR(INDEX(Clients!$I$2:$I$1020,MATCH($E272,Clients!$A$2:$A$1020,0)),"")</f>
        <v/>
      </c>
      <c r="V272" s="69">
        <f>1</f>
        <v/>
      </c>
      <c r="W272" s="69">
        <f>IF($N272="Accepté",1,0)</f>
        <v/>
      </c>
      <c r="X272" s="68">
        <f>$M272*$W272</f>
        <v/>
      </c>
      <c r="Y272" s="68">
        <f>IF($N272="En cours",0,$M272)</f>
        <v/>
      </c>
      <c r="Z272" s="69">
        <f>IF($P272="",0,1)</f>
        <v/>
      </c>
      <c r="AA272" s="70">
        <f>IF($P272="",0,$P272)</f>
        <v/>
      </c>
      <c r="AB272" s="69">
        <f>IF(AND($P272&lt;&gt;"",$P272&lt;=Paramètres!$C$14),1,0)</f>
        <v/>
      </c>
      <c r="AC272" s="67">
        <f>IF($P272="","Jamais relancé",IF($P272&lt;=3,"0-3 j",IF($P272&lt;=7,"4-7 j",IF($P272&lt;=15,"8-15 j","Plus de 15 j"))))</f>
        <v/>
      </c>
      <c r="AD272" s="67">
        <f>IF($M272&lt;=1000,"Moins de 1 k€",IF($M272&lt;=5000,"1 à 5 k€",IF($M272&lt;=15000,"5 à 15 k€","Plus de 15 k€")))</f>
        <v/>
      </c>
    </row>
    <row r="273">
      <c r="A273" s="65" t="inlineStr">
        <is>
          <t>DEV-00272</t>
        </is>
      </c>
      <c r="B273" s="66" t="n">
        <v>44952</v>
      </c>
      <c r="C273" s="65" t="inlineStr">
        <is>
          <t>2023-01</t>
        </is>
      </c>
      <c r="D273" s="65" t="inlineStr">
        <is>
          <t>2022-2023</t>
        </is>
      </c>
      <c r="E273" s="65" t="inlineStr">
        <is>
          <t>CLI-0040</t>
        </is>
      </c>
      <c r="F273" s="65" t="inlineStr">
        <is>
          <t>Professionnel</t>
        </is>
      </c>
      <c r="G273" s="65" t="inlineStr">
        <is>
          <t>Bordeaux</t>
        </is>
      </c>
      <c r="H273" s="65" t="inlineStr">
        <is>
          <t>Sophie Marchand</t>
        </is>
      </c>
      <c r="I273" s="65" t="inlineStr">
        <is>
          <t>Électricité</t>
        </is>
      </c>
      <c r="J273" s="65" t="inlineStr">
        <is>
          <t>EL-002</t>
        </is>
      </c>
      <c r="K273" s="65" t="inlineStr">
        <is>
          <t>Installation borne de recharge VE</t>
        </is>
      </c>
      <c r="L273" s="67" t="n">
        <v>1</v>
      </c>
      <c r="M273" s="68" t="n">
        <v>2450.47</v>
      </c>
      <c r="N273" s="65" t="inlineStr">
        <is>
          <t>Sans réponse</t>
        </is>
      </c>
      <c r="O273" s="66" t="n">
        <v>44988</v>
      </c>
      <c r="P273" s="67" t="n">
        <v>9</v>
      </c>
      <c r="Q273" s="67" t="n">
        <v>3</v>
      </c>
      <c r="R273" s="67">
        <f>$I273</f>
        <v/>
      </c>
      <c r="S273" s="67">
        <f>$K273</f>
        <v/>
      </c>
      <c r="T273" s="67">
        <f>IFERROR(INDEX(Clients!$G$2:$G$1020,MATCH($E273,Clients!$A$2:$A$1020,0)),"")</f>
        <v/>
      </c>
      <c r="U273" s="67">
        <f>IFERROR(INDEX(Clients!$I$2:$I$1020,MATCH($E273,Clients!$A$2:$A$1020,0)),"")</f>
        <v/>
      </c>
      <c r="V273" s="69">
        <f>1</f>
        <v/>
      </c>
      <c r="W273" s="69">
        <f>IF($N273="Accepté",1,0)</f>
        <v/>
      </c>
      <c r="X273" s="68">
        <f>$M273*$W273</f>
        <v/>
      </c>
      <c r="Y273" s="68">
        <f>IF($N273="En cours",0,$M273)</f>
        <v/>
      </c>
      <c r="Z273" s="69">
        <f>IF($P273="",0,1)</f>
        <v/>
      </c>
      <c r="AA273" s="70">
        <f>IF($P273="",0,$P273)</f>
        <v/>
      </c>
      <c r="AB273" s="69">
        <f>IF(AND($P273&lt;&gt;"",$P273&lt;=Paramètres!$C$14),1,0)</f>
        <v/>
      </c>
      <c r="AC273" s="67">
        <f>IF($P273="","Jamais relancé",IF($P273&lt;=3,"0-3 j",IF($P273&lt;=7,"4-7 j",IF($P273&lt;=15,"8-15 j","Plus de 15 j"))))</f>
        <v/>
      </c>
      <c r="AD273" s="67">
        <f>IF($M273&lt;=1000,"Moins de 1 k€",IF($M273&lt;=5000,"1 à 5 k€",IF($M273&lt;=15000,"5 à 15 k€","Plus de 15 k€")))</f>
        <v/>
      </c>
    </row>
    <row r="274">
      <c r="A274" s="65" t="inlineStr">
        <is>
          <t>DEV-00273</t>
        </is>
      </c>
      <c r="B274" s="66" t="n">
        <v>44952</v>
      </c>
      <c r="C274" s="65" t="inlineStr">
        <is>
          <t>2023-01</t>
        </is>
      </c>
      <c r="D274" s="65" t="inlineStr">
        <is>
          <t>2022-2023</t>
        </is>
      </c>
      <c r="E274" s="65" t="inlineStr">
        <is>
          <t>CLI-0052</t>
        </is>
      </c>
      <c r="F274" s="65" t="inlineStr">
        <is>
          <t>Particulier</t>
        </is>
      </c>
      <c r="G274" s="65" t="inlineStr">
        <is>
          <t>Toulouse</t>
        </is>
      </c>
      <c r="H274" s="65" t="inlineStr">
        <is>
          <t>Julien Fabre</t>
        </is>
      </c>
      <c r="I274" s="65" t="inlineStr">
        <is>
          <t>Dépannage</t>
        </is>
      </c>
      <c r="J274" s="65" t="inlineStr">
        <is>
          <t>DP-001</t>
        </is>
      </c>
      <c r="K274" s="65" t="inlineStr">
        <is>
          <t>Dépannage plomberie urgence</t>
        </is>
      </c>
      <c r="L274" s="67" t="n">
        <v>1</v>
      </c>
      <c r="M274" s="68" t="n">
        <v>286.48</v>
      </c>
      <c r="N274" s="65" t="inlineStr">
        <is>
          <t>Accepté</t>
        </is>
      </c>
      <c r="O274" s="66" t="n">
        <v>44966</v>
      </c>
      <c r="P274" s="67" t="n">
        <v>10</v>
      </c>
      <c r="Q274" s="67" t="n">
        <v>1</v>
      </c>
      <c r="R274" s="67">
        <f>$I274</f>
        <v/>
      </c>
      <c r="S274" s="67">
        <f>$K274</f>
        <v/>
      </c>
      <c r="T274" s="67">
        <f>IFERROR(INDEX(Clients!$G$2:$G$1020,MATCH($E274,Clients!$A$2:$A$1020,0)),"")</f>
        <v/>
      </c>
      <c r="U274" s="67">
        <f>IFERROR(INDEX(Clients!$I$2:$I$1020,MATCH($E274,Clients!$A$2:$A$1020,0)),"")</f>
        <v/>
      </c>
      <c r="V274" s="69">
        <f>1</f>
        <v/>
      </c>
      <c r="W274" s="69">
        <f>IF($N274="Accepté",1,0)</f>
        <v/>
      </c>
      <c r="X274" s="68">
        <f>$M274*$W274</f>
        <v/>
      </c>
      <c r="Y274" s="68">
        <f>IF($N274="En cours",0,$M274)</f>
        <v/>
      </c>
      <c r="Z274" s="69">
        <f>IF($P274="",0,1)</f>
        <v/>
      </c>
      <c r="AA274" s="70">
        <f>IF($P274="",0,$P274)</f>
        <v/>
      </c>
      <c r="AB274" s="69">
        <f>IF(AND($P274&lt;&gt;"",$P274&lt;=Paramètres!$C$14),1,0)</f>
        <v/>
      </c>
      <c r="AC274" s="67">
        <f>IF($P274="","Jamais relancé",IF($P274&lt;=3,"0-3 j",IF($P274&lt;=7,"4-7 j",IF($P274&lt;=15,"8-15 j","Plus de 15 j"))))</f>
        <v/>
      </c>
      <c r="AD274" s="67">
        <f>IF($M274&lt;=1000,"Moins de 1 k€",IF($M274&lt;=5000,"1 à 5 k€",IF($M274&lt;=15000,"5 à 15 k€","Plus de 15 k€")))</f>
        <v/>
      </c>
    </row>
    <row r="275">
      <c r="A275" s="65" t="inlineStr">
        <is>
          <t>DEV-00274</t>
        </is>
      </c>
      <c r="B275" s="66" t="n">
        <v>44952</v>
      </c>
      <c r="C275" s="65" t="inlineStr">
        <is>
          <t>2023-01</t>
        </is>
      </c>
      <c r="D275" s="65" t="inlineStr">
        <is>
          <t>2022-2023</t>
        </is>
      </c>
      <c r="E275" s="65" t="inlineStr">
        <is>
          <t>CLI-0236</t>
        </is>
      </c>
      <c r="F275" s="65" t="inlineStr">
        <is>
          <t>Particulier</t>
        </is>
      </c>
      <c r="G275" s="65" t="inlineStr">
        <is>
          <t>Toulouse</t>
        </is>
      </c>
      <c r="H275" s="65" t="inlineStr">
        <is>
          <t>Julien Fabre</t>
        </is>
      </c>
      <c r="I275" s="65" t="inlineStr">
        <is>
          <t>Plomberie</t>
        </is>
      </c>
      <c r="J275" s="65" t="inlineStr">
        <is>
          <t>PR-002</t>
        </is>
      </c>
      <c r="K275" s="65" t="inlineStr">
        <is>
          <t>Recherche de fuite + réparation</t>
        </is>
      </c>
      <c r="L275" s="67" t="n">
        <v>1</v>
      </c>
      <c r="M275" s="68" t="n">
        <v>418.94</v>
      </c>
      <c r="N275" s="65" t="inlineStr">
        <is>
          <t>Sans réponse</t>
        </is>
      </c>
      <c r="O275" s="66" t="n">
        <v>44962</v>
      </c>
      <c r="P275" s="67" t="n">
        <v>3</v>
      </c>
      <c r="Q275" s="67" t="n">
        <v>1</v>
      </c>
      <c r="R275" s="67">
        <f>$I275</f>
        <v/>
      </c>
      <c r="S275" s="67">
        <f>$K275</f>
        <v/>
      </c>
      <c r="T275" s="67">
        <f>IFERROR(INDEX(Clients!$G$2:$G$1020,MATCH($E275,Clients!$A$2:$A$1020,0)),"")</f>
        <v/>
      </c>
      <c r="U275" s="67">
        <f>IFERROR(INDEX(Clients!$I$2:$I$1020,MATCH($E275,Clients!$A$2:$A$1020,0)),"")</f>
        <v/>
      </c>
      <c r="V275" s="69">
        <f>1</f>
        <v/>
      </c>
      <c r="W275" s="69">
        <f>IF($N275="Accepté",1,0)</f>
        <v/>
      </c>
      <c r="X275" s="68">
        <f>$M275*$W275</f>
        <v/>
      </c>
      <c r="Y275" s="68">
        <f>IF($N275="En cours",0,$M275)</f>
        <v/>
      </c>
      <c r="Z275" s="69">
        <f>IF($P275="",0,1)</f>
        <v/>
      </c>
      <c r="AA275" s="70">
        <f>IF($P275="",0,$P275)</f>
        <v/>
      </c>
      <c r="AB275" s="69">
        <f>IF(AND($P275&lt;&gt;"",$P275&lt;=Paramètres!$C$14),1,0)</f>
        <v/>
      </c>
      <c r="AC275" s="67">
        <f>IF($P275="","Jamais relancé",IF($P275&lt;=3,"0-3 j",IF($P275&lt;=7,"4-7 j",IF($P275&lt;=15,"8-15 j","Plus de 15 j"))))</f>
        <v/>
      </c>
      <c r="AD275" s="67">
        <f>IF($M275&lt;=1000,"Moins de 1 k€",IF($M275&lt;=5000,"1 à 5 k€",IF($M275&lt;=15000,"5 à 15 k€","Plus de 15 k€")))</f>
        <v/>
      </c>
    </row>
    <row r="276">
      <c r="A276" s="65" t="inlineStr">
        <is>
          <t>DEV-00275</t>
        </is>
      </c>
      <c r="B276" s="66" t="n">
        <v>44953</v>
      </c>
      <c r="C276" s="65" t="inlineStr">
        <is>
          <t>2023-01</t>
        </is>
      </c>
      <c r="D276" s="65" t="inlineStr">
        <is>
          <t>2022-2023</t>
        </is>
      </c>
      <c r="E276" s="65" t="inlineStr">
        <is>
          <t>CLI-0125</t>
        </is>
      </c>
      <c r="F276" s="65" t="inlineStr">
        <is>
          <t>Particulier</t>
        </is>
      </c>
      <c r="G276" s="65" t="inlineStr">
        <is>
          <t>Toulouse</t>
        </is>
      </c>
      <c r="H276" s="65" t="inlineStr">
        <is>
          <t>Julien Fabre</t>
        </is>
      </c>
      <c r="I276" s="65" t="inlineStr">
        <is>
          <t>Dépannage</t>
        </is>
      </c>
      <c r="J276" s="65" t="inlineStr">
        <is>
          <t>DP-003</t>
        </is>
      </c>
      <c r="K276" s="65" t="inlineStr">
        <is>
          <t>Dépannage électrique urgence</t>
        </is>
      </c>
      <c r="L276" s="67" t="n">
        <v>1</v>
      </c>
      <c r="M276" s="68" t="n">
        <v>296.51</v>
      </c>
      <c r="N276" s="65" t="inlineStr">
        <is>
          <t>Refusé</t>
        </is>
      </c>
      <c r="O276" s="66" t="n">
        <v>44958</v>
      </c>
      <c r="P276" s="67" t="n"/>
      <c r="Q276" s="67" t="n">
        <v>0</v>
      </c>
      <c r="R276" s="67">
        <f>$I276</f>
        <v/>
      </c>
      <c r="S276" s="67">
        <f>$K276</f>
        <v/>
      </c>
      <c r="T276" s="67">
        <f>IFERROR(INDEX(Clients!$G$2:$G$1020,MATCH($E276,Clients!$A$2:$A$1020,0)),"")</f>
        <v/>
      </c>
      <c r="U276" s="67">
        <f>IFERROR(INDEX(Clients!$I$2:$I$1020,MATCH($E276,Clients!$A$2:$A$1020,0)),"")</f>
        <v/>
      </c>
      <c r="V276" s="69">
        <f>1</f>
        <v/>
      </c>
      <c r="W276" s="69">
        <f>IF($N276="Accepté",1,0)</f>
        <v/>
      </c>
      <c r="X276" s="68">
        <f>$M276*$W276</f>
        <v/>
      </c>
      <c r="Y276" s="68">
        <f>IF($N276="En cours",0,$M276)</f>
        <v/>
      </c>
      <c r="Z276" s="69">
        <f>IF($P276="",0,1)</f>
        <v/>
      </c>
      <c r="AA276" s="70">
        <f>IF($P276="",0,$P276)</f>
        <v/>
      </c>
      <c r="AB276" s="69">
        <f>IF(AND($P276&lt;&gt;"",$P276&lt;=Paramètres!$C$14),1,0)</f>
        <v/>
      </c>
      <c r="AC276" s="67">
        <f>IF($P276="","Jamais relancé",IF($P276&lt;=3,"0-3 j",IF($P276&lt;=7,"4-7 j",IF($P276&lt;=15,"8-15 j","Plus de 15 j"))))</f>
        <v/>
      </c>
      <c r="AD276" s="67">
        <f>IF($M276&lt;=1000,"Moins de 1 k€",IF($M276&lt;=5000,"1 à 5 k€",IF($M276&lt;=15000,"5 à 15 k€","Plus de 15 k€")))</f>
        <v/>
      </c>
    </row>
    <row r="277">
      <c r="A277" s="65" t="inlineStr">
        <is>
          <t>DEV-00276</t>
        </is>
      </c>
      <c r="B277" s="66" t="n">
        <v>44953</v>
      </c>
      <c r="C277" s="65" t="inlineStr">
        <is>
          <t>2023-01</t>
        </is>
      </c>
      <c r="D277" s="65" t="inlineStr">
        <is>
          <t>2022-2023</t>
        </is>
      </c>
      <c r="E277" s="65" t="inlineStr">
        <is>
          <t>CLI-0117</t>
        </is>
      </c>
      <c r="F277" s="65" t="inlineStr">
        <is>
          <t>Particulier</t>
        </is>
      </c>
      <c r="G277" s="65" t="inlineStr">
        <is>
          <t>Toulouse</t>
        </is>
      </c>
      <c r="H277" s="65" t="inlineStr">
        <is>
          <t>Julien Fabre</t>
        </is>
      </c>
      <c r="I277" s="65" t="inlineStr">
        <is>
          <t>Plomberie</t>
        </is>
      </c>
      <c r="J277" s="65" t="inlineStr">
        <is>
          <t>PR-001</t>
        </is>
      </c>
      <c r="K277" s="65" t="inlineStr">
        <is>
          <t>Remplacement chauffe-eau 200 L</t>
        </is>
      </c>
      <c r="L277" s="67" t="n">
        <v>1</v>
      </c>
      <c r="M277" s="68" t="n">
        <v>1308.28</v>
      </c>
      <c r="N277" s="65" t="inlineStr">
        <is>
          <t>Accepté</t>
        </is>
      </c>
      <c r="O277" s="66" t="n">
        <v>44990</v>
      </c>
      <c r="P277" s="67" t="n">
        <v>11</v>
      </c>
      <c r="Q277" s="67" t="n">
        <v>1</v>
      </c>
      <c r="R277" s="67">
        <f>$I277</f>
        <v/>
      </c>
      <c r="S277" s="67">
        <f>$K277</f>
        <v/>
      </c>
      <c r="T277" s="67">
        <f>IFERROR(INDEX(Clients!$G$2:$G$1020,MATCH($E277,Clients!$A$2:$A$1020,0)),"")</f>
        <v/>
      </c>
      <c r="U277" s="67">
        <f>IFERROR(INDEX(Clients!$I$2:$I$1020,MATCH($E277,Clients!$A$2:$A$1020,0)),"")</f>
        <v/>
      </c>
      <c r="V277" s="69">
        <f>1</f>
        <v/>
      </c>
      <c r="W277" s="69">
        <f>IF($N277="Accepté",1,0)</f>
        <v/>
      </c>
      <c r="X277" s="68">
        <f>$M277*$W277</f>
        <v/>
      </c>
      <c r="Y277" s="68">
        <f>IF($N277="En cours",0,$M277)</f>
        <v/>
      </c>
      <c r="Z277" s="69">
        <f>IF($P277="",0,1)</f>
        <v/>
      </c>
      <c r="AA277" s="70">
        <f>IF($P277="",0,$P277)</f>
        <v/>
      </c>
      <c r="AB277" s="69">
        <f>IF(AND($P277&lt;&gt;"",$P277&lt;=Paramètres!$C$14),1,0)</f>
        <v/>
      </c>
      <c r="AC277" s="67">
        <f>IF($P277="","Jamais relancé",IF($P277&lt;=3,"0-3 j",IF($P277&lt;=7,"4-7 j",IF($P277&lt;=15,"8-15 j","Plus de 15 j"))))</f>
        <v/>
      </c>
      <c r="AD277" s="67">
        <f>IF($M277&lt;=1000,"Moins de 1 k€",IF($M277&lt;=5000,"1 à 5 k€",IF($M277&lt;=15000,"5 à 15 k€","Plus de 15 k€")))</f>
        <v/>
      </c>
    </row>
    <row r="278">
      <c r="A278" s="65" t="inlineStr">
        <is>
          <t>DEV-00277</t>
        </is>
      </c>
      <c r="B278" s="66" t="n">
        <v>44956</v>
      </c>
      <c r="C278" s="65" t="inlineStr">
        <is>
          <t>2023-01</t>
        </is>
      </c>
      <c r="D278" s="65" t="inlineStr">
        <is>
          <t>2022-2023</t>
        </is>
      </c>
      <c r="E278" s="65" t="inlineStr">
        <is>
          <t>CLI-0016</t>
        </is>
      </c>
      <c r="F278" s="65" t="inlineStr">
        <is>
          <t>Particulier</t>
        </is>
      </c>
      <c r="G278" s="65" t="inlineStr">
        <is>
          <t>Bordeaux</t>
        </is>
      </c>
      <c r="H278" s="65" t="inlineStr">
        <is>
          <t>Sophie Marchand</t>
        </is>
      </c>
      <c r="I278" s="65" t="inlineStr">
        <is>
          <t>Chauffage</t>
        </is>
      </c>
      <c r="J278" s="65" t="inlineStr">
        <is>
          <t>CH-005</t>
        </is>
      </c>
      <c r="K278" s="65" t="inlineStr">
        <is>
          <t>Désembouage circuit chauffage</t>
        </is>
      </c>
      <c r="L278" s="67" t="n">
        <v>1</v>
      </c>
      <c r="M278" s="68" t="n">
        <v>655.3</v>
      </c>
      <c r="N278" s="65" t="inlineStr">
        <is>
          <t>Accepté</t>
        </is>
      </c>
      <c r="O278" s="66" t="n">
        <v>44995</v>
      </c>
      <c r="P278" s="67" t="n">
        <v>8</v>
      </c>
      <c r="Q278" s="67" t="n">
        <v>2</v>
      </c>
      <c r="R278" s="67">
        <f>$I278</f>
        <v/>
      </c>
      <c r="S278" s="67">
        <f>$K278</f>
        <v/>
      </c>
      <c r="T278" s="67">
        <f>IFERROR(INDEX(Clients!$G$2:$G$1020,MATCH($E278,Clients!$A$2:$A$1020,0)),"")</f>
        <v/>
      </c>
      <c r="U278" s="67">
        <f>IFERROR(INDEX(Clients!$I$2:$I$1020,MATCH($E278,Clients!$A$2:$A$1020,0)),"")</f>
        <v/>
      </c>
      <c r="V278" s="69">
        <f>1</f>
        <v/>
      </c>
      <c r="W278" s="69">
        <f>IF($N278="Accepté",1,0)</f>
        <v/>
      </c>
      <c r="X278" s="68">
        <f>$M278*$W278</f>
        <v/>
      </c>
      <c r="Y278" s="68">
        <f>IF($N278="En cours",0,$M278)</f>
        <v/>
      </c>
      <c r="Z278" s="69">
        <f>IF($P278="",0,1)</f>
        <v/>
      </c>
      <c r="AA278" s="70">
        <f>IF($P278="",0,$P278)</f>
        <v/>
      </c>
      <c r="AB278" s="69">
        <f>IF(AND($P278&lt;&gt;"",$P278&lt;=Paramètres!$C$14),1,0)</f>
        <v/>
      </c>
      <c r="AC278" s="67">
        <f>IF($P278="","Jamais relancé",IF($P278&lt;=3,"0-3 j",IF($P278&lt;=7,"4-7 j",IF($P278&lt;=15,"8-15 j","Plus de 15 j"))))</f>
        <v/>
      </c>
      <c r="AD278" s="67">
        <f>IF($M278&lt;=1000,"Moins de 1 k€",IF($M278&lt;=5000,"1 à 5 k€",IF($M278&lt;=15000,"5 à 15 k€","Plus de 15 k€")))</f>
        <v/>
      </c>
    </row>
    <row r="279">
      <c r="A279" s="65" t="inlineStr">
        <is>
          <t>DEV-00278</t>
        </is>
      </c>
      <c r="B279" s="66" t="n">
        <v>44956</v>
      </c>
      <c r="C279" s="65" t="inlineStr">
        <is>
          <t>2023-01</t>
        </is>
      </c>
      <c r="D279" s="65" t="inlineStr">
        <is>
          <t>2022-2023</t>
        </is>
      </c>
      <c r="E279" s="65" t="inlineStr">
        <is>
          <t>CLI-0141</t>
        </is>
      </c>
      <c r="F279" s="65" t="inlineStr">
        <is>
          <t>Particulier</t>
        </is>
      </c>
      <c r="G279" s="65" t="inlineStr">
        <is>
          <t>Bordeaux</t>
        </is>
      </c>
      <c r="H279" s="65" t="inlineStr">
        <is>
          <t>Karim Belkacem</t>
        </is>
      </c>
      <c r="I279" s="65" t="inlineStr">
        <is>
          <t>Électricité</t>
        </is>
      </c>
      <c r="J279" s="65" t="inlineStr">
        <is>
          <t>EL-003</t>
        </is>
      </c>
      <c r="K279" s="65" t="inlineStr">
        <is>
          <t>Rénovation électrique complète</t>
        </is>
      </c>
      <c r="L279" s="67" t="n">
        <v>1</v>
      </c>
      <c r="M279" s="68" t="n">
        <v>10277.06</v>
      </c>
      <c r="N279" s="65" t="inlineStr">
        <is>
          <t>Refusé</t>
        </is>
      </c>
      <c r="O279" s="66" t="n">
        <v>44976</v>
      </c>
      <c r="P279" s="67" t="n">
        <v>8</v>
      </c>
      <c r="Q279" s="67" t="n">
        <v>1</v>
      </c>
      <c r="R279" s="67">
        <f>$I279</f>
        <v/>
      </c>
      <c r="S279" s="67">
        <f>$K279</f>
        <v/>
      </c>
      <c r="T279" s="67">
        <f>IFERROR(INDEX(Clients!$G$2:$G$1020,MATCH($E279,Clients!$A$2:$A$1020,0)),"")</f>
        <v/>
      </c>
      <c r="U279" s="67">
        <f>IFERROR(INDEX(Clients!$I$2:$I$1020,MATCH($E279,Clients!$A$2:$A$1020,0)),"")</f>
        <v/>
      </c>
      <c r="V279" s="69">
        <f>1</f>
        <v/>
      </c>
      <c r="W279" s="69">
        <f>IF($N279="Accepté",1,0)</f>
        <v/>
      </c>
      <c r="X279" s="68">
        <f>$M279*$W279</f>
        <v/>
      </c>
      <c r="Y279" s="68">
        <f>IF($N279="En cours",0,$M279)</f>
        <v/>
      </c>
      <c r="Z279" s="69">
        <f>IF($P279="",0,1)</f>
        <v/>
      </c>
      <c r="AA279" s="70">
        <f>IF($P279="",0,$P279)</f>
        <v/>
      </c>
      <c r="AB279" s="69">
        <f>IF(AND($P279&lt;&gt;"",$P279&lt;=Paramètres!$C$14),1,0)</f>
        <v/>
      </c>
      <c r="AC279" s="67">
        <f>IF($P279="","Jamais relancé",IF($P279&lt;=3,"0-3 j",IF($P279&lt;=7,"4-7 j",IF($P279&lt;=15,"8-15 j","Plus de 15 j"))))</f>
        <v/>
      </c>
      <c r="AD279" s="67">
        <f>IF($M279&lt;=1000,"Moins de 1 k€",IF($M279&lt;=5000,"1 à 5 k€",IF($M279&lt;=15000,"5 à 15 k€","Plus de 15 k€")))</f>
        <v/>
      </c>
    </row>
    <row r="280">
      <c r="A280" s="65" t="inlineStr">
        <is>
          <t>DEV-00279</t>
        </is>
      </c>
      <c r="B280" s="66" t="n">
        <v>44957</v>
      </c>
      <c r="C280" s="65" t="inlineStr">
        <is>
          <t>2023-01</t>
        </is>
      </c>
      <c r="D280" s="65" t="inlineStr">
        <is>
          <t>2022-2023</t>
        </is>
      </c>
      <c r="E280" s="65" t="inlineStr">
        <is>
          <t>CLI-0106</t>
        </is>
      </c>
      <c r="F280" s="65" t="inlineStr">
        <is>
          <t>Particulier</t>
        </is>
      </c>
      <c r="G280" s="65" t="inlineStr">
        <is>
          <t>Toulouse</t>
        </is>
      </c>
      <c r="H280" s="65" t="inlineStr">
        <is>
          <t>Julien Fabre</t>
        </is>
      </c>
      <c r="I280" s="65" t="inlineStr">
        <is>
          <t>Électricité</t>
        </is>
      </c>
      <c r="J280" s="65" t="inlineStr">
        <is>
          <t>EL-001</t>
        </is>
      </c>
      <c r="K280" s="65" t="inlineStr">
        <is>
          <t>Mise aux normes tableau électrique</t>
        </is>
      </c>
      <c r="L280" s="67" t="n">
        <v>2</v>
      </c>
      <c r="M280" s="68" t="n">
        <v>3452.12</v>
      </c>
      <c r="N280" s="65" t="inlineStr">
        <is>
          <t>Refusé</t>
        </is>
      </c>
      <c r="O280" s="66" t="n">
        <v>44974</v>
      </c>
      <c r="P280" s="67" t="n">
        <v>10</v>
      </c>
      <c r="Q280" s="67" t="n">
        <v>2</v>
      </c>
      <c r="R280" s="67">
        <f>$I280</f>
        <v/>
      </c>
      <c r="S280" s="67">
        <f>$K280</f>
        <v/>
      </c>
      <c r="T280" s="67">
        <f>IFERROR(INDEX(Clients!$G$2:$G$1020,MATCH($E280,Clients!$A$2:$A$1020,0)),"")</f>
        <v/>
      </c>
      <c r="U280" s="67">
        <f>IFERROR(INDEX(Clients!$I$2:$I$1020,MATCH($E280,Clients!$A$2:$A$1020,0)),"")</f>
        <v/>
      </c>
      <c r="V280" s="69">
        <f>1</f>
        <v/>
      </c>
      <c r="W280" s="69">
        <f>IF($N280="Accepté",1,0)</f>
        <v/>
      </c>
      <c r="X280" s="68">
        <f>$M280*$W280</f>
        <v/>
      </c>
      <c r="Y280" s="68">
        <f>IF($N280="En cours",0,$M280)</f>
        <v/>
      </c>
      <c r="Z280" s="69">
        <f>IF($P280="",0,1)</f>
        <v/>
      </c>
      <c r="AA280" s="70">
        <f>IF($P280="",0,$P280)</f>
        <v/>
      </c>
      <c r="AB280" s="69">
        <f>IF(AND($P280&lt;&gt;"",$P280&lt;=Paramètres!$C$14),1,0)</f>
        <v/>
      </c>
      <c r="AC280" s="67">
        <f>IF($P280="","Jamais relancé",IF($P280&lt;=3,"0-3 j",IF($P280&lt;=7,"4-7 j",IF($P280&lt;=15,"8-15 j","Plus de 15 j"))))</f>
        <v/>
      </c>
      <c r="AD280" s="67">
        <f>IF($M280&lt;=1000,"Moins de 1 k€",IF($M280&lt;=5000,"1 à 5 k€",IF($M280&lt;=15000,"5 à 15 k€","Plus de 15 k€")))</f>
        <v/>
      </c>
    </row>
    <row r="281">
      <c r="A281" s="65" t="inlineStr">
        <is>
          <t>DEV-00280</t>
        </is>
      </c>
      <c r="B281" s="66" t="n">
        <v>44957</v>
      </c>
      <c r="C281" s="65" t="inlineStr">
        <is>
          <t>2023-01</t>
        </is>
      </c>
      <c r="D281" s="65" t="inlineStr">
        <is>
          <t>2022-2023</t>
        </is>
      </c>
      <c r="E281" s="65" t="inlineStr">
        <is>
          <t>CLI-0107</t>
        </is>
      </c>
      <c r="F281" s="65" t="inlineStr">
        <is>
          <t>Particulier</t>
        </is>
      </c>
      <c r="G281" s="65" t="inlineStr">
        <is>
          <t>Toulouse</t>
        </is>
      </c>
      <c r="H281" s="65" t="inlineStr">
        <is>
          <t>Julien Fabre</t>
        </is>
      </c>
      <c r="I281" s="65" t="inlineStr">
        <is>
          <t>Dépannage</t>
        </is>
      </c>
      <c r="J281" s="65" t="inlineStr">
        <is>
          <t>DP-003</t>
        </is>
      </c>
      <c r="K281" s="65" t="inlineStr">
        <is>
          <t>Dépannage électrique urgence</t>
        </is>
      </c>
      <c r="L281" s="67" t="n">
        <v>2</v>
      </c>
      <c r="M281" s="68" t="n">
        <v>612.3200000000001</v>
      </c>
      <c r="N281" s="65" t="inlineStr">
        <is>
          <t>Accepté</t>
        </is>
      </c>
      <c r="O281" s="66" t="n">
        <v>44990</v>
      </c>
      <c r="P281" s="67" t="n">
        <v>9</v>
      </c>
      <c r="Q281" s="67" t="n">
        <v>1</v>
      </c>
      <c r="R281" s="67">
        <f>$I281</f>
        <v/>
      </c>
      <c r="S281" s="67">
        <f>$K281</f>
        <v/>
      </c>
      <c r="T281" s="67">
        <f>IFERROR(INDEX(Clients!$G$2:$G$1020,MATCH($E281,Clients!$A$2:$A$1020,0)),"")</f>
        <v/>
      </c>
      <c r="U281" s="67">
        <f>IFERROR(INDEX(Clients!$I$2:$I$1020,MATCH($E281,Clients!$A$2:$A$1020,0)),"")</f>
        <v/>
      </c>
      <c r="V281" s="69">
        <f>1</f>
        <v/>
      </c>
      <c r="W281" s="69">
        <f>IF($N281="Accepté",1,0)</f>
        <v/>
      </c>
      <c r="X281" s="68">
        <f>$M281*$W281</f>
        <v/>
      </c>
      <c r="Y281" s="68">
        <f>IF($N281="En cours",0,$M281)</f>
        <v/>
      </c>
      <c r="Z281" s="69">
        <f>IF($P281="",0,1)</f>
        <v/>
      </c>
      <c r="AA281" s="70">
        <f>IF($P281="",0,$P281)</f>
        <v/>
      </c>
      <c r="AB281" s="69">
        <f>IF(AND($P281&lt;&gt;"",$P281&lt;=Paramètres!$C$14),1,0)</f>
        <v/>
      </c>
      <c r="AC281" s="67">
        <f>IF($P281="","Jamais relancé",IF($P281&lt;=3,"0-3 j",IF($P281&lt;=7,"4-7 j",IF($P281&lt;=15,"8-15 j","Plus de 15 j"))))</f>
        <v/>
      </c>
      <c r="AD281" s="67">
        <f>IF($M281&lt;=1000,"Moins de 1 k€",IF($M281&lt;=5000,"1 à 5 k€",IF($M281&lt;=15000,"5 à 15 k€","Plus de 15 k€")))</f>
        <v/>
      </c>
    </row>
    <row r="282">
      <c r="A282" s="65" t="inlineStr">
        <is>
          <t>DEV-00281</t>
        </is>
      </c>
      <c r="B282" s="66" t="n">
        <v>44957</v>
      </c>
      <c r="C282" s="65" t="inlineStr">
        <is>
          <t>2023-01</t>
        </is>
      </c>
      <c r="D282" s="65" t="inlineStr">
        <is>
          <t>2022-2023</t>
        </is>
      </c>
      <c r="E282" s="65" t="inlineStr">
        <is>
          <t>CLI-0255</t>
        </is>
      </c>
      <c r="F282" s="65" t="inlineStr">
        <is>
          <t>Particulier</t>
        </is>
      </c>
      <c r="G282" s="65" t="inlineStr">
        <is>
          <t>Bordeaux</t>
        </is>
      </c>
      <c r="H282" s="65" t="inlineStr">
        <is>
          <t>Sophie Marchand</t>
        </is>
      </c>
      <c r="I282" s="65" t="inlineStr">
        <is>
          <t>Chauffage</t>
        </is>
      </c>
      <c r="J282" s="65" t="inlineStr">
        <is>
          <t>CH-005</t>
        </is>
      </c>
      <c r="K282" s="65" t="inlineStr">
        <is>
          <t>Désembouage circuit chauffage</t>
        </is>
      </c>
      <c r="L282" s="67" t="n">
        <v>1</v>
      </c>
      <c r="M282" s="68" t="n">
        <v>697.97</v>
      </c>
      <c r="N282" s="65" t="inlineStr">
        <is>
          <t>Accepté</t>
        </is>
      </c>
      <c r="O282" s="66" t="n">
        <v>44968</v>
      </c>
      <c r="P282" s="67" t="n">
        <v>2</v>
      </c>
      <c r="Q282" s="67" t="n">
        <v>1</v>
      </c>
      <c r="R282" s="67">
        <f>$I282</f>
        <v/>
      </c>
      <c r="S282" s="67">
        <f>$K282</f>
        <v/>
      </c>
      <c r="T282" s="67">
        <f>IFERROR(INDEX(Clients!$G$2:$G$1020,MATCH($E282,Clients!$A$2:$A$1020,0)),"")</f>
        <v/>
      </c>
      <c r="U282" s="67">
        <f>IFERROR(INDEX(Clients!$I$2:$I$1020,MATCH($E282,Clients!$A$2:$A$1020,0)),"")</f>
        <v/>
      </c>
      <c r="V282" s="69">
        <f>1</f>
        <v/>
      </c>
      <c r="W282" s="69">
        <f>IF($N282="Accepté",1,0)</f>
        <v/>
      </c>
      <c r="X282" s="68">
        <f>$M282*$W282</f>
        <v/>
      </c>
      <c r="Y282" s="68">
        <f>IF($N282="En cours",0,$M282)</f>
        <v/>
      </c>
      <c r="Z282" s="69">
        <f>IF($P282="",0,1)</f>
        <v/>
      </c>
      <c r="AA282" s="70">
        <f>IF($P282="",0,$P282)</f>
        <v/>
      </c>
      <c r="AB282" s="69">
        <f>IF(AND($P282&lt;&gt;"",$P282&lt;=Paramètres!$C$14),1,0)</f>
        <v/>
      </c>
      <c r="AC282" s="67">
        <f>IF($P282="","Jamais relancé",IF($P282&lt;=3,"0-3 j",IF($P282&lt;=7,"4-7 j",IF($P282&lt;=15,"8-15 j","Plus de 15 j"))))</f>
        <v/>
      </c>
      <c r="AD282" s="67">
        <f>IF($M282&lt;=1000,"Moins de 1 k€",IF($M282&lt;=5000,"1 à 5 k€",IF($M282&lt;=15000,"5 à 15 k€","Plus de 15 k€")))</f>
        <v/>
      </c>
    </row>
    <row r="283">
      <c r="A283" s="65" t="inlineStr">
        <is>
          <t>DEV-00282</t>
        </is>
      </c>
      <c r="B283" s="66" t="n">
        <v>44958</v>
      </c>
      <c r="C283" s="65" t="inlineStr">
        <is>
          <t>2023-02</t>
        </is>
      </c>
      <c r="D283" s="65" t="inlineStr">
        <is>
          <t>2022-2023</t>
        </is>
      </c>
      <c r="E283" s="65" t="inlineStr">
        <is>
          <t>CLI-0108</t>
        </is>
      </c>
      <c r="F283" s="65" t="inlineStr">
        <is>
          <t>Professionnel</t>
        </is>
      </c>
      <c r="G283" s="65" t="inlineStr">
        <is>
          <t>Toulouse</t>
        </is>
      </c>
      <c r="H283" s="65" t="inlineStr">
        <is>
          <t>Julien Fabre</t>
        </is>
      </c>
      <c r="I283" s="65" t="inlineStr">
        <is>
          <t>Dépannage</t>
        </is>
      </c>
      <c r="J283" s="65" t="inlineStr">
        <is>
          <t>DP-001</t>
        </is>
      </c>
      <c r="K283" s="65" t="inlineStr">
        <is>
          <t>Dépannage plomberie urgence</t>
        </is>
      </c>
      <c r="L283" s="67" t="n">
        <v>1</v>
      </c>
      <c r="M283" s="68" t="n">
        <v>509.87</v>
      </c>
      <c r="N283" s="65" t="inlineStr">
        <is>
          <t>Sans réponse</t>
        </is>
      </c>
      <c r="O283" s="66" t="n">
        <v>44970</v>
      </c>
      <c r="P283" s="67" t="n">
        <v>5</v>
      </c>
      <c r="Q283" s="67" t="n">
        <v>1</v>
      </c>
      <c r="R283" s="67">
        <f>$I283</f>
        <v/>
      </c>
      <c r="S283" s="67">
        <f>$K283</f>
        <v/>
      </c>
      <c r="T283" s="67">
        <f>IFERROR(INDEX(Clients!$G$2:$G$1020,MATCH($E283,Clients!$A$2:$A$1020,0)),"")</f>
        <v/>
      </c>
      <c r="U283" s="67">
        <f>IFERROR(INDEX(Clients!$I$2:$I$1020,MATCH($E283,Clients!$A$2:$A$1020,0)),"")</f>
        <v/>
      </c>
      <c r="V283" s="69">
        <f>1</f>
        <v/>
      </c>
      <c r="W283" s="69">
        <f>IF($N283="Accepté",1,0)</f>
        <v/>
      </c>
      <c r="X283" s="68">
        <f>$M283*$W283</f>
        <v/>
      </c>
      <c r="Y283" s="68">
        <f>IF($N283="En cours",0,$M283)</f>
        <v/>
      </c>
      <c r="Z283" s="69">
        <f>IF($P283="",0,1)</f>
        <v/>
      </c>
      <c r="AA283" s="70">
        <f>IF($P283="",0,$P283)</f>
        <v/>
      </c>
      <c r="AB283" s="69">
        <f>IF(AND($P283&lt;&gt;"",$P283&lt;=Paramètres!$C$14),1,0)</f>
        <v/>
      </c>
      <c r="AC283" s="67">
        <f>IF($P283="","Jamais relancé",IF($P283&lt;=3,"0-3 j",IF($P283&lt;=7,"4-7 j",IF($P283&lt;=15,"8-15 j","Plus de 15 j"))))</f>
        <v/>
      </c>
      <c r="AD283" s="67">
        <f>IF($M283&lt;=1000,"Moins de 1 k€",IF($M283&lt;=5000,"1 à 5 k€",IF($M283&lt;=15000,"5 à 15 k€","Plus de 15 k€")))</f>
        <v/>
      </c>
    </row>
    <row r="284">
      <c r="A284" s="65" t="inlineStr">
        <is>
          <t>DEV-00283</t>
        </is>
      </c>
      <c r="B284" s="66" t="n">
        <v>44958</v>
      </c>
      <c r="C284" s="65" t="inlineStr">
        <is>
          <t>2023-02</t>
        </is>
      </c>
      <c r="D284" s="65" t="inlineStr">
        <is>
          <t>2022-2023</t>
        </is>
      </c>
      <c r="E284" s="65" t="inlineStr">
        <is>
          <t>CLI-0143</t>
        </is>
      </c>
      <c r="F284" s="65" t="inlineStr">
        <is>
          <t>Particulier</t>
        </is>
      </c>
      <c r="G284" s="65" t="inlineStr">
        <is>
          <t>Toulouse</t>
        </is>
      </c>
      <c r="H284" s="65" t="inlineStr">
        <is>
          <t>Julien Fabre</t>
        </is>
      </c>
      <c r="I284" s="65" t="inlineStr">
        <is>
          <t>Dépannage</t>
        </is>
      </c>
      <c r="J284" s="65" t="inlineStr">
        <is>
          <t>DP-001</t>
        </is>
      </c>
      <c r="K284" s="65" t="inlineStr">
        <is>
          <t>Dépannage plomberie urgence</t>
        </is>
      </c>
      <c r="L284" s="67" t="n">
        <v>1</v>
      </c>
      <c r="M284" s="68" t="n">
        <v>267.3</v>
      </c>
      <c r="N284" s="65" t="inlineStr">
        <is>
          <t>Accepté</t>
        </is>
      </c>
      <c r="O284" s="66" t="n">
        <v>44988</v>
      </c>
      <c r="P284" s="67" t="n">
        <v>3</v>
      </c>
      <c r="Q284" s="67" t="n">
        <v>2</v>
      </c>
      <c r="R284" s="67">
        <f>$I284</f>
        <v/>
      </c>
      <c r="S284" s="67">
        <f>$K284</f>
        <v/>
      </c>
      <c r="T284" s="67">
        <f>IFERROR(INDEX(Clients!$G$2:$G$1020,MATCH($E284,Clients!$A$2:$A$1020,0)),"")</f>
        <v/>
      </c>
      <c r="U284" s="67">
        <f>IFERROR(INDEX(Clients!$I$2:$I$1020,MATCH($E284,Clients!$A$2:$A$1020,0)),"")</f>
        <v/>
      </c>
      <c r="V284" s="69">
        <f>1</f>
        <v/>
      </c>
      <c r="W284" s="69">
        <f>IF($N284="Accepté",1,0)</f>
        <v/>
      </c>
      <c r="X284" s="68">
        <f>$M284*$W284</f>
        <v/>
      </c>
      <c r="Y284" s="68">
        <f>IF($N284="En cours",0,$M284)</f>
        <v/>
      </c>
      <c r="Z284" s="69">
        <f>IF($P284="",0,1)</f>
        <v/>
      </c>
      <c r="AA284" s="70">
        <f>IF($P284="",0,$P284)</f>
        <v/>
      </c>
      <c r="AB284" s="69">
        <f>IF(AND($P284&lt;&gt;"",$P284&lt;=Paramètres!$C$14),1,0)</f>
        <v/>
      </c>
      <c r="AC284" s="67">
        <f>IF($P284="","Jamais relancé",IF($P284&lt;=3,"0-3 j",IF($P284&lt;=7,"4-7 j",IF($P284&lt;=15,"8-15 j","Plus de 15 j"))))</f>
        <v/>
      </c>
      <c r="AD284" s="67">
        <f>IF($M284&lt;=1000,"Moins de 1 k€",IF($M284&lt;=5000,"1 à 5 k€",IF($M284&lt;=15000,"5 à 15 k€","Plus de 15 k€")))</f>
        <v/>
      </c>
    </row>
    <row r="285">
      <c r="A285" s="65" t="inlineStr">
        <is>
          <t>DEV-00284</t>
        </is>
      </c>
      <c r="B285" s="66" t="n">
        <v>44959</v>
      </c>
      <c r="C285" s="65" t="inlineStr">
        <is>
          <t>2023-02</t>
        </is>
      </c>
      <c r="D285" s="65" t="inlineStr">
        <is>
          <t>2022-2023</t>
        </is>
      </c>
      <c r="E285" s="65" t="inlineStr">
        <is>
          <t>CLI-0134</t>
        </is>
      </c>
      <c r="F285" s="65" t="inlineStr">
        <is>
          <t>Particulier</t>
        </is>
      </c>
      <c r="G285" s="65" t="inlineStr">
        <is>
          <t>Toulouse</t>
        </is>
      </c>
      <c r="H285" s="65" t="inlineStr">
        <is>
          <t>Julien Fabre</t>
        </is>
      </c>
      <c r="I285" s="65" t="inlineStr">
        <is>
          <t>Chauffage</t>
        </is>
      </c>
      <c r="J285" s="65" t="inlineStr">
        <is>
          <t>CH-005</t>
        </is>
      </c>
      <c r="K285" s="65" t="inlineStr">
        <is>
          <t>Désembouage circuit chauffage</t>
        </is>
      </c>
      <c r="L285" s="67" t="n">
        <v>2</v>
      </c>
      <c r="M285" s="68" t="n">
        <v>1404.39</v>
      </c>
      <c r="N285" s="65" t="inlineStr">
        <is>
          <t>Refusé</t>
        </is>
      </c>
      <c r="O285" s="66" t="n">
        <v>44986</v>
      </c>
      <c r="P285" s="67" t="n">
        <v>10</v>
      </c>
      <c r="Q285" s="67" t="n">
        <v>2</v>
      </c>
      <c r="R285" s="67">
        <f>$I285</f>
        <v/>
      </c>
      <c r="S285" s="67">
        <f>$K285</f>
        <v/>
      </c>
      <c r="T285" s="67">
        <f>IFERROR(INDEX(Clients!$G$2:$G$1020,MATCH($E285,Clients!$A$2:$A$1020,0)),"")</f>
        <v/>
      </c>
      <c r="U285" s="67">
        <f>IFERROR(INDEX(Clients!$I$2:$I$1020,MATCH($E285,Clients!$A$2:$A$1020,0)),"")</f>
        <v/>
      </c>
      <c r="V285" s="69">
        <f>1</f>
        <v/>
      </c>
      <c r="W285" s="69">
        <f>IF($N285="Accepté",1,0)</f>
        <v/>
      </c>
      <c r="X285" s="68">
        <f>$M285*$W285</f>
        <v/>
      </c>
      <c r="Y285" s="68">
        <f>IF($N285="En cours",0,$M285)</f>
        <v/>
      </c>
      <c r="Z285" s="69">
        <f>IF($P285="",0,1)</f>
        <v/>
      </c>
      <c r="AA285" s="70">
        <f>IF($P285="",0,$P285)</f>
        <v/>
      </c>
      <c r="AB285" s="69">
        <f>IF(AND($P285&lt;&gt;"",$P285&lt;=Paramètres!$C$14),1,0)</f>
        <v/>
      </c>
      <c r="AC285" s="67">
        <f>IF($P285="","Jamais relancé",IF($P285&lt;=3,"0-3 j",IF($P285&lt;=7,"4-7 j",IF($P285&lt;=15,"8-15 j","Plus de 15 j"))))</f>
        <v/>
      </c>
      <c r="AD285" s="67">
        <f>IF($M285&lt;=1000,"Moins de 1 k€",IF($M285&lt;=5000,"1 à 5 k€",IF($M285&lt;=15000,"5 à 15 k€","Plus de 15 k€")))</f>
        <v/>
      </c>
    </row>
    <row r="286">
      <c r="A286" s="65" t="inlineStr">
        <is>
          <t>DEV-00285</t>
        </is>
      </c>
      <c r="B286" s="66" t="n">
        <v>44960</v>
      </c>
      <c r="C286" s="65" t="inlineStr">
        <is>
          <t>2023-02</t>
        </is>
      </c>
      <c r="D286" s="65" t="inlineStr">
        <is>
          <t>2022-2023</t>
        </is>
      </c>
      <c r="E286" s="65" t="inlineStr">
        <is>
          <t>CLI-0183</t>
        </is>
      </c>
      <c r="F286" s="65" t="inlineStr">
        <is>
          <t>Particulier</t>
        </is>
      </c>
      <c r="G286" s="65" t="inlineStr">
        <is>
          <t>Bordeaux</t>
        </is>
      </c>
      <c r="H286" s="65" t="inlineStr">
        <is>
          <t>Sophie Marchand</t>
        </is>
      </c>
      <c r="I286" s="65" t="inlineStr">
        <is>
          <t>Dépannage</t>
        </is>
      </c>
      <c r="J286" s="65" t="inlineStr">
        <is>
          <t>DP-002</t>
        </is>
      </c>
      <c r="K286" s="65" t="inlineStr">
        <is>
          <t>Débouchage canalisation</t>
        </is>
      </c>
      <c r="L286" s="67" t="n">
        <v>1</v>
      </c>
      <c r="M286" s="68" t="n">
        <v>385.43</v>
      </c>
      <c r="N286" s="65" t="inlineStr">
        <is>
          <t>Refusé</t>
        </is>
      </c>
      <c r="O286" s="66" t="n">
        <v>44979</v>
      </c>
      <c r="P286" s="67" t="n"/>
      <c r="Q286" s="67" t="n">
        <v>0</v>
      </c>
      <c r="R286" s="67">
        <f>$I286</f>
        <v/>
      </c>
      <c r="S286" s="67">
        <f>$K286</f>
        <v/>
      </c>
      <c r="T286" s="67">
        <f>IFERROR(INDEX(Clients!$G$2:$G$1020,MATCH($E286,Clients!$A$2:$A$1020,0)),"")</f>
        <v/>
      </c>
      <c r="U286" s="67">
        <f>IFERROR(INDEX(Clients!$I$2:$I$1020,MATCH($E286,Clients!$A$2:$A$1020,0)),"")</f>
        <v/>
      </c>
      <c r="V286" s="69">
        <f>1</f>
        <v/>
      </c>
      <c r="W286" s="69">
        <f>IF($N286="Accepté",1,0)</f>
        <v/>
      </c>
      <c r="X286" s="68">
        <f>$M286*$W286</f>
        <v/>
      </c>
      <c r="Y286" s="68">
        <f>IF($N286="En cours",0,$M286)</f>
        <v/>
      </c>
      <c r="Z286" s="69">
        <f>IF($P286="",0,1)</f>
        <v/>
      </c>
      <c r="AA286" s="70">
        <f>IF($P286="",0,$P286)</f>
        <v/>
      </c>
      <c r="AB286" s="69">
        <f>IF(AND($P286&lt;&gt;"",$P286&lt;=Paramètres!$C$14),1,0)</f>
        <v/>
      </c>
      <c r="AC286" s="67">
        <f>IF($P286="","Jamais relancé",IF($P286&lt;=3,"0-3 j",IF($P286&lt;=7,"4-7 j",IF($P286&lt;=15,"8-15 j","Plus de 15 j"))))</f>
        <v/>
      </c>
      <c r="AD286" s="67">
        <f>IF($M286&lt;=1000,"Moins de 1 k€",IF($M286&lt;=5000,"1 à 5 k€",IF($M286&lt;=15000,"5 à 15 k€","Plus de 15 k€")))</f>
        <v/>
      </c>
    </row>
    <row r="287">
      <c r="A287" s="65" t="inlineStr">
        <is>
          <t>DEV-00286</t>
        </is>
      </c>
      <c r="B287" s="66" t="n">
        <v>44960</v>
      </c>
      <c r="C287" s="65" t="inlineStr">
        <is>
          <t>2023-02</t>
        </is>
      </c>
      <c r="D287" s="65" t="inlineStr">
        <is>
          <t>2022-2023</t>
        </is>
      </c>
      <c r="E287" s="65" t="inlineStr">
        <is>
          <t>CLI-0121</t>
        </is>
      </c>
      <c r="F287" s="65" t="inlineStr">
        <is>
          <t>Syndic</t>
        </is>
      </c>
      <c r="G287" s="65" t="inlineStr">
        <is>
          <t>Toulouse</t>
        </is>
      </c>
      <c r="H287" s="65" t="inlineStr">
        <is>
          <t>Julien Fabre</t>
        </is>
      </c>
      <c r="I287" s="65" t="inlineStr">
        <is>
          <t>Dépannage</t>
        </is>
      </c>
      <c r="J287" s="65" t="inlineStr">
        <is>
          <t>DP-003</t>
        </is>
      </c>
      <c r="K287" s="65" t="inlineStr">
        <is>
          <t>Dépannage électrique urgence</t>
        </is>
      </c>
      <c r="L287" s="67" t="n">
        <v>1</v>
      </c>
      <c r="M287" s="68" t="n">
        <v>693.6799999999999</v>
      </c>
      <c r="N287" s="65" t="inlineStr">
        <is>
          <t>Accepté</t>
        </is>
      </c>
      <c r="O287" s="66" t="n">
        <v>44990</v>
      </c>
      <c r="P287" s="67" t="n">
        <v>10</v>
      </c>
      <c r="Q287" s="67" t="n">
        <v>2</v>
      </c>
      <c r="R287" s="67">
        <f>$I287</f>
        <v/>
      </c>
      <c r="S287" s="67">
        <f>$K287</f>
        <v/>
      </c>
      <c r="T287" s="67">
        <f>IFERROR(INDEX(Clients!$G$2:$G$1020,MATCH($E287,Clients!$A$2:$A$1020,0)),"")</f>
        <v/>
      </c>
      <c r="U287" s="67">
        <f>IFERROR(INDEX(Clients!$I$2:$I$1020,MATCH($E287,Clients!$A$2:$A$1020,0)),"")</f>
        <v/>
      </c>
      <c r="V287" s="69">
        <f>1</f>
        <v/>
      </c>
      <c r="W287" s="69">
        <f>IF($N287="Accepté",1,0)</f>
        <v/>
      </c>
      <c r="X287" s="68">
        <f>$M287*$W287</f>
        <v/>
      </c>
      <c r="Y287" s="68">
        <f>IF($N287="En cours",0,$M287)</f>
        <v/>
      </c>
      <c r="Z287" s="69">
        <f>IF($P287="",0,1)</f>
        <v/>
      </c>
      <c r="AA287" s="70">
        <f>IF($P287="",0,$P287)</f>
        <v/>
      </c>
      <c r="AB287" s="69">
        <f>IF(AND($P287&lt;&gt;"",$P287&lt;=Paramètres!$C$14),1,0)</f>
        <v/>
      </c>
      <c r="AC287" s="67">
        <f>IF($P287="","Jamais relancé",IF($P287&lt;=3,"0-3 j",IF($P287&lt;=7,"4-7 j",IF($P287&lt;=15,"8-15 j","Plus de 15 j"))))</f>
        <v/>
      </c>
      <c r="AD287" s="67">
        <f>IF($M287&lt;=1000,"Moins de 1 k€",IF($M287&lt;=5000,"1 à 5 k€",IF($M287&lt;=15000,"5 à 15 k€","Plus de 15 k€")))</f>
        <v/>
      </c>
    </row>
    <row r="288">
      <c r="A288" s="65" t="inlineStr">
        <is>
          <t>DEV-00287</t>
        </is>
      </c>
      <c r="B288" s="66" t="n">
        <v>44963</v>
      </c>
      <c r="C288" s="65" t="inlineStr">
        <is>
          <t>2023-02</t>
        </is>
      </c>
      <c r="D288" s="65" t="inlineStr">
        <is>
          <t>2022-2023</t>
        </is>
      </c>
      <c r="E288" s="65" t="inlineStr">
        <is>
          <t>CLI-0257</t>
        </is>
      </c>
      <c r="F288" s="65" t="inlineStr">
        <is>
          <t>Professionnel</t>
        </is>
      </c>
      <c r="G288" s="65" t="inlineStr">
        <is>
          <t>Toulouse</t>
        </is>
      </c>
      <c r="H288" s="65" t="inlineStr">
        <is>
          <t>Julien Fabre</t>
        </is>
      </c>
      <c r="I288" s="65" t="inlineStr">
        <is>
          <t>Électricité</t>
        </is>
      </c>
      <c r="J288" s="65" t="inlineStr">
        <is>
          <t>EL-004</t>
        </is>
      </c>
      <c r="K288" s="65" t="inlineStr">
        <is>
          <t>Éclairage LED locaux professionnels</t>
        </is>
      </c>
      <c r="L288" s="67" t="n">
        <v>1</v>
      </c>
      <c r="M288" s="68" t="n">
        <v>5808.77</v>
      </c>
      <c r="N288" s="65" t="inlineStr">
        <is>
          <t>Accepté</t>
        </is>
      </c>
      <c r="O288" s="66" t="n">
        <v>44988</v>
      </c>
      <c r="P288" s="67" t="n">
        <v>4</v>
      </c>
      <c r="Q288" s="67" t="n">
        <v>1</v>
      </c>
      <c r="R288" s="67">
        <f>$I288</f>
        <v/>
      </c>
      <c r="S288" s="67">
        <f>$K288</f>
        <v/>
      </c>
      <c r="T288" s="67">
        <f>IFERROR(INDEX(Clients!$G$2:$G$1020,MATCH($E288,Clients!$A$2:$A$1020,0)),"")</f>
        <v/>
      </c>
      <c r="U288" s="67">
        <f>IFERROR(INDEX(Clients!$I$2:$I$1020,MATCH($E288,Clients!$A$2:$A$1020,0)),"")</f>
        <v/>
      </c>
      <c r="V288" s="69">
        <f>1</f>
        <v/>
      </c>
      <c r="W288" s="69">
        <f>IF($N288="Accepté",1,0)</f>
        <v/>
      </c>
      <c r="X288" s="68">
        <f>$M288*$W288</f>
        <v/>
      </c>
      <c r="Y288" s="68">
        <f>IF($N288="En cours",0,$M288)</f>
        <v/>
      </c>
      <c r="Z288" s="69">
        <f>IF($P288="",0,1)</f>
        <v/>
      </c>
      <c r="AA288" s="70">
        <f>IF($P288="",0,$P288)</f>
        <v/>
      </c>
      <c r="AB288" s="69">
        <f>IF(AND($P288&lt;&gt;"",$P288&lt;=Paramètres!$C$14),1,0)</f>
        <v/>
      </c>
      <c r="AC288" s="67">
        <f>IF($P288="","Jamais relancé",IF($P288&lt;=3,"0-3 j",IF($P288&lt;=7,"4-7 j",IF($P288&lt;=15,"8-15 j","Plus de 15 j"))))</f>
        <v/>
      </c>
      <c r="AD288" s="67">
        <f>IF($M288&lt;=1000,"Moins de 1 k€",IF($M288&lt;=5000,"1 à 5 k€",IF($M288&lt;=15000,"5 à 15 k€","Plus de 15 k€")))</f>
        <v/>
      </c>
    </row>
    <row r="289">
      <c r="A289" s="65" t="inlineStr">
        <is>
          <t>DEV-00288</t>
        </is>
      </c>
      <c r="B289" s="66" t="n">
        <v>44963</v>
      </c>
      <c r="C289" s="65" t="inlineStr">
        <is>
          <t>2023-02</t>
        </is>
      </c>
      <c r="D289" s="65" t="inlineStr">
        <is>
          <t>2022-2023</t>
        </is>
      </c>
      <c r="E289" s="65" t="inlineStr">
        <is>
          <t>CLI-0149</t>
        </is>
      </c>
      <c r="F289" s="65" t="inlineStr">
        <is>
          <t>Particulier</t>
        </is>
      </c>
      <c r="G289" s="65" t="inlineStr">
        <is>
          <t>Toulouse</t>
        </is>
      </c>
      <c r="H289" s="65" t="inlineStr">
        <is>
          <t>Julien Fabre</t>
        </is>
      </c>
      <c r="I289" s="65" t="inlineStr">
        <is>
          <t>Chauffage</t>
        </is>
      </c>
      <c r="J289" s="65" t="inlineStr">
        <is>
          <t>CH-003</t>
        </is>
      </c>
      <c r="K289" s="65" t="inlineStr">
        <is>
          <t>Installation pompe à chaleur air/eau</t>
        </is>
      </c>
      <c r="L289" s="67" t="n">
        <v>1</v>
      </c>
      <c r="M289" s="68" t="n">
        <v>15088.18</v>
      </c>
      <c r="N289" s="65" t="inlineStr">
        <is>
          <t>Sans réponse</t>
        </is>
      </c>
      <c r="O289" s="66" t="n">
        <v>45003</v>
      </c>
      <c r="P289" s="67" t="n">
        <v>6</v>
      </c>
      <c r="Q289" s="67" t="n">
        <v>2</v>
      </c>
      <c r="R289" s="67">
        <f>$I289</f>
        <v/>
      </c>
      <c r="S289" s="67">
        <f>$K289</f>
        <v/>
      </c>
      <c r="T289" s="67">
        <f>IFERROR(INDEX(Clients!$G$2:$G$1020,MATCH($E289,Clients!$A$2:$A$1020,0)),"")</f>
        <v/>
      </c>
      <c r="U289" s="67">
        <f>IFERROR(INDEX(Clients!$I$2:$I$1020,MATCH($E289,Clients!$A$2:$A$1020,0)),"")</f>
        <v/>
      </c>
      <c r="V289" s="69">
        <f>1</f>
        <v/>
      </c>
      <c r="W289" s="69">
        <f>IF($N289="Accepté",1,0)</f>
        <v/>
      </c>
      <c r="X289" s="68">
        <f>$M289*$W289</f>
        <v/>
      </c>
      <c r="Y289" s="68">
        <f>IF($N289="En cours",0,$M289)</f>
        <v/>
      </c>
      <c r="Z289" s="69">
        <f>IF($P289="",0,1)</f>
        <v/>
      </c>
      <c r="AA289" s="70">
        <f>IF($P289="",0,$P289)</f>
        <v/>
      </c>
      <c r="AB289" s="69">
        <f>IF(AND($P289&lt;&gt;"",$P289&lt;=Paramètres!$C$14),1,0)</f>
        <v/>
      </c>
      <c r="AC289" s="67">
        <f>IF($P289="","Jamais relancé",IF($P289&lt;=3,"0-3 j",IF($P289&lt;=7,"4-7 j",IF($P289&lt;=15,"8-15 j","Plus de 15 j"))))</f>
        <v/>
      </c>
      <c r="AD289" s="67">
        <f>IF($M289&lt;=1000,"Moins de 1 k€",IF($M289&lt;=5000,"1 à 5 k€",IF($M289&lt;=15000,"5 à 15 k€","Plus de 15 k€")))</f>
        <v/>
      </c>
    </row>
    <row r="290">
      <c r="A290" s="65" t="inlineStr">
        <is>
          <t>DEV-00289</t>
        </is>
      </c>
      <c r="B290" s="66" t="n">
        <v>44964</v>
      </c>
      <c r="C290" s="65" t="inlineStr">
        <is>
          <t>2023-02</t>
        </is>
      </c>
      <c r="D290" s="65" t="inlineStr">
        <is>
          <t>2022-2023</t>
        </is>
      </c>
      <c r="E290" s="65" t="inlineStr">
        <is>
          <t>CLI-0028</t>
        </is>
      </c>
      <c r="F290" s="65" t="inlineStr">
        <is>
          <t>Particulier</t>
        </is>
      </c>
      <c r="G290" s="65" t="inlineStr">
        <is>
          <t>Toulouse</t>
        </is>
      </c>
      <c r="H290" s="65" t="inlineStr">
        <is>
          <t>Julien Fabre</t>
        </is>
      </c>
      <c r="I290" s="65" t="inlineStr">
        <is>
          <t>Électricité</t>
        </is>
      </c>
      <c r="J290" s="65" t="inlineStr">
        <is>
          <t>EL-004</t>
        </is>
      </c>
      <c r="K290" s="65" t="inlineStr">
        <is>
          <t>Éclairage LED locaux professionnels</t>
        </is>
      </c>
      <c r="L290" s="67" t="n">
        <v>3</v>
      </c>
      <c r="M290" s="68" t="n">
        <v>8762.620000000001</v>
      </c>
      <c r="N290" s="65" t="inlineStr">
        <is>
          <t>Sans réponse</t>
        </is>
      </c>
      <c r="O290" s="66" t="n">
        <v>45001</v>
      </c>
      <c r="P290" s="67" t="n">
        <v>6</v>
      </c>
      <c r="Q290" s="67" t="n">
        <v>2</v>
      </c>
      <c r="R290" s="67">
        <f>$I290</f>
        <v/>
      </c>
      <c r="S290" s="67">
        <f>$K290</f>
        <v/>
      </c>
      <c r="T290" s="67">
        <f>IFERROR(INDEX(Clients!$G$2:$G$1020,MATCH($E290,Clients!$A$2:$A$1020,0)),"")</f>
        <v/>
      </c>
      <c r="U290" s="67">
        <f>IFERROR(INDEX(Clients!$I$2:$I$1020,MATCH($E290,Clients!$A$2:$A$1020,0)),"")</f>
        <v/>
      </c>
      <c r="V290" s="69">
        <f>1</f>
        <v/>
      </c>
      <c r="W290" s="69">
        <f>IF($N290="Accepté",1,0)</f>
        <v/>
      </c>
      <c r="X290" s="68">
        <f>$M290*$W290</f>
        <v/>
      </c>
      <c r="Y290" s="68">
        <f>IF($N290="En cours",0,$M290)</f>
        <v/>
      </c>
      <c r="Z290" s="69">
        <f>IF($P290="",0,1)</f>
        <v/>
      </c>
      <c r="AA290" s="70">
        <f>IF($P290="",0,$P290)</f>
        <v/>
      </c>
      <c r="AB290" s="69">
        <f>IF(AND($P290&lt;&gt;"",$P290&lt;=Paramètres!$C$14),1,0)</f>
        <v/>
      </c>
      <c r="AC290" s="67">
        <f>IF($P290="","Jamais relancé",IF($P290&lt;=3,"0-3 j",IF($P290&lt;=7,"4-7 j",IF($P290&lt;=15,"8-15 j","Plus de 15 j"))))</f>
        <v/>
      </c>
      <c r="AD290" s="67">
        <f>IF($M290&lt;=1000,"Moins de 1 k€",IF($M290&lt;=5000,"1 à 5 k€",IF($M290&lt;=15000,"5 à 15 k€","Plus de 15 k€")))</f>
        <v/>
      </c>
    </row>
    <row r="291">
      <c r="A291" s="65" t="inlineStr">
        <is>
          <t>DEV-00290</t>
        </is>
      </c>
      <c r="B291" s="66" t="n">
        <v>44964</v>
      </c>
      <c r="C291" s="65" t="inlineStr">
        <is>
          <t>2023-02</t>
        </is>
      </c>
      <c r="D291" s="65" t="inlineStr">
        <is>
          <t>2022-2023</t>
        </is>
      </c>
      <c r="E291" s="65" t="inlineStr">
        <is>
          <t>CLI-0272</t>
        </is>
      </c>
      <c r="F291" s="65" t="inlineStr">
        <is>
          <t>Professionnel</t>
        </is>
      </c>
      <c r="G291" s="65" t="inlineStr">
        <is>
          <t>Toulouse</t>
        </is>
      </c>
      <c r="H291" s="65" t="inlineStr">
        <is>
          <t>Julien Fabre</t>
        </is>
      </c>
      <c r="I291" s="65" t="inlineStr">
        <is>
          <t>Électricité</t>
        </is>
      </c>
      <c r="J291" s="65" t="inlineStr">
        <is>
          <t>EL-001</t>
        </is>
      </c>
      <c r="K291" s="65" t="inlineStr">
        <is>
          <t>Mise aux normes tableau électrique</t>
        </is>
      </c>
      <c r="L291" s="67" t="n">
        <v>1</v>
      </c>
      <c r="M291" s="68" t="n">
        <v>2999.18</v>
      </c>
      <c r="N291" s="65" t="inlineStr">
        <is>
          <t>Sans réponse</t>
        </is>
      </c>
      <c r="O291" s="66" t="n">
        <v>44987</v>
      </c>
      <c r="P291" s="67" t="n">
        <v>1</v>
      </c>
      <c r="Q291" s="67" t="n">
        <v>1</v>
      </c>
      <c r="R291" s="67">
        <f>$I291</f>
        <v/>
      </c>
      <c r="S291" s="67">
        <f>$K291</f>
        <v/>
      </c>
      <c r="T291" s="67">
        <f>IFERROR(INDEX(Clients!$G$2:$G$1020,MATCH($E291,Clients!$A$2:$A$1020,0)),"")</f>
        <v/>
      </c>
      <c r="U291" s="67">
        <f>IFERROR(INDEX(Clients!$I$2:$I$1020,MATCH($E291,Clients!$A$2:$A$1020,0)),"")</f>
        <v/>
      </c>
      <c r="V291" s="69">
        <f>1</f>
        <v/>
      </c>
      <c r="W291" s="69">
        <f>IF($N291="Accepté",1,0)</f>
        <v/>
      </c>
      <c r="X291" s="68">
        <f>$M291*$W291</f>
        <v/>
      </c>
      <c r="Y291" s="68">
        <f>IF($N291="En cours",0,$M291)</f>
        <v/>
      </c>
      <c r="Z291" s="69">
        <f>IF($P291="",0,1)</f>
        <v/>
      </c>
      <c r="AA291" s="70">
        <f>IF($P291="",0,$P291)</f>
        <v/>
      </c>
      <c r="AB291" s="69">
        <f>IF(AND($P291&lt;&gt;"",$P291&lt;=Paramètres!$C$14),1,0)</f>
        <v/>
      </c>
      <c r="AC291" s="67">
        <f>IF($P291="","Jamais relancé",IF($P291&lt;=3,"0-3 j",IF($P291&lt;=7,"4-7 j",IF($P291&lt;=15,"8-15 j","Plus de 15 j"))))</f>
        <v/>
      </c>
      <c r="AD291" s="67">
        <f>IF($M291&lt;=1000,"Moins de 1 k€",IF($M291&lt;=5000,"1 à 5 k€",IF($M291&lt;=15000,"5 à 15 k€","Plus de 15 k€")))</f>
        <v/>
      </c>
    </row>
    <row r="292">
      <c r="A292" s="65" t="inlineStr">
        <is>
          <t>DEV-00291</t>
        </is>
      </c>
      <c r="B292" s="66" t="n">
        <v>44964</v>
      </c>
      <c r="C292" s="65" t="inlineStr">
        <is>
          <t>2023-02</t>
        </is>
      </c>
      <c r="D292" s="65" t="inlineStr">
        <is>
          <t>2022-2023</t>
        </is>
      </c>
      <c r="E292" s="65" t="inlineStr">
        <is>
          <t>CLI-0154</t>
        </is>
      </c>
      <c r="F292" s="65" t="inlineStr">
        <is>
          <t>Particulier</t>
        </is>
      </c>
      <c r="G292" s="65" t="inlineStr">
        <is>
          <t>Bordeaux</t>
        </is>
      </c>
      <c r="H292" s="65" t="inlineStr">
        <is>
          <t>Karim Belkacem</t>
        </is>
      </c>
      <c r="I292" s="65" t="inlineStr">
        <is>
          <t>Dépannage</t>
        </is>
      </c>
      <c r="J292" s="65" t="inlineStr">
        <is>
          <t>DP-004</t>
        </is>
      </c>
      <c r="K292" s="65" t="inlineStr">
        <is>
          <t>Remise en service chaudière</t>
        </is>
      </c>
      <c r="L292" s="67" t="n">
        <v>1</v>
      </c>
      <c r="M292" s="68" t="n">
        <v>232</v>
      </c>
      <c r="N292" s="65" t="inlineStr">
        <is>
          <t>Refusé</t>
        </is>
      </c>
      <c r="O292" s="66" t="n">
        <v>44982</v>
      </c>
      <c r="P292" s="67" t="n"/>
      <c r="Q292" s="67" t="n">
        <v>0</v>
      </c>
      <c r="R292" s="67">
        <f>$I292</f>
        <v/>
      </c>
      <c r="S292" s="67">
        <f>$K292</f>
        <v/>
      </c>
      <c r="T292" s="67">
        <f>IFERROR(INDEX(Clients!$G$2:$G$1020,MATCH($E292,Clients!$A$2:$A$1020,0)),"")</f>
        <v/>
      </c>
      <c r="U292" s="67">
        <f>IFERROR(INDEX(Clients!$I$2:$I$1020,MATCH($E292,Clients!$A$2:$A$1020,0)),"")</f>
        <v/>
      </c>
      <c r="V292" s="69">
        <f>1</f>
        <v/>
      </c>
      <c r="W292" s="69">
        <f>IF($N292="Accepté",1,0)</f>
        <v/>
      </c>
      <c r="X292" s="68">
        <f>$M292*$W292</f>
        <v/>
      </c>
      <c r="Y292" s="68">
        <f>IF($N292="En cours",0,$M292)</f>
        <v/>
      </c>
      <c r="Z292" s="69">
        <f>IF($P292="",0,1)</f>
        <v/>
      </c>
      <c r="AA292" s="70">
        <f>IF($P292="",0,$P292)</f>
        <v/>
      </c>
      <c r="AB292" s="69">
        <f>IF(AND($P292&lt;&gt;"",$P292&lt;=Paramètres!$C$14),1,0)</f>
        <v/>
      </c>
      <c r="AC292" s="67">
        <f>IF($P292="","Jamais relancé",IF($P292&lt;=3,"0-3 j",IF($P292&lt;=7,"4-7 j",IF($P292&lt;=15,"8-15 j","Plus de 15 j"))))</f>
        <v/>
      </c>
      <c r="AD292" s="67">
        <f>IF($M292&lt;=1000,"Moins de 1 k€",IF($M292&lt;=5000,"1 à 5 k€",IF($M292&lt;=15000,"5 à 15 k€","Plus de 15 k€")))</f>
        <v/>
      </c>
    </row>
    <row r="293">
      <c r="A293" s="65" t="inlineStr">
        <is>
          <t>DEV-00292</t>
        </is>
      </c>
      <c r="B293" s="66" t="n">
        <v>44965</v>
      </c>
      <c r="C293" s="65" t="inlineStr">
        <is>
          <t>2023-02</t>
        </is>
      </c>
      <c r="D293" s="65" t="inlineStr">
        <is>
          <t>2022-2023</t>
        </is>
      </c>
      <c r="E293" s="65" t="inlineStr">
        <is>
          <t>CLI-0247</t>
        </is>
      </c>
      <c r="F293" s="65" t="inlineStr">
        <is>
          <t>Professionnel</t>
        </is>
      </c>
      <c r="G293" s="65" t="inlineStr">
        <is>
          <t>Bordeaux</t>
        </is>
      </c>
      <c r="H293" s="65" t="inlineStr">
        <is>
          <t>Sophie Marchand</t>
        </is>
      </c>
      <c r="I293" s="65" t="inlineStr">
        <is>
          <t>Salle de bain</t>
        </is>
      </c>
      <c r="J293" s="65" t="inlineStr">
        <is>
          <t>SB-001</t>
        </is>
      </c>
      <c r="K293" s="65" t="inlineStr">
        <is>
          <t>Rénovation salle de bain complète</t>
        </is>
      </c>
      <c r="L293" s="67" t="n">
        <v>1</v>
      </c>
      <c r="M293" s="68" t="n">
        <v>14856.8</v>
      </c>
      <c r="N293" s="65" t="inlineStr">
        <is>
          <t>Accepté</t>
        </is>
      </c>
      <c r="O293" s="66" t="n">
        <v>45006</v>
      </c>
      <c r="P293" s="67" t="n">
        <v>4</v>
      </c>
      <c r="Q293" s="67" t="n">
        <v>3</v>
      </c>
      <c r="R293" s="67">
        <f>$I293</f>
        <v/>
      </c>
      <c r="S293" s="67">
        <f>$K293</f>
        <v/>
      </c>
      <c r="T293" s="67">
        <f>IFERROR(INDEX(Clients!$G$2:$G$1020,MATCH($E293,Clients!$A$2:$A$1020,0)),"")</f>
        <v/>
      </c>
      <c r="U293" s="67">
        <f>IFERROR(INDEX(Clients!$I$2:$I$1020,MATCH($E293,Clients!$A$2:$A$1020,0)),"")</f>
        <v/>
      </c>
      <c r="V293" s="69">
        <f>1</f>
        <v/>
      </c>
      <c r="W293" s="69">
        <f>IF($N293="Accepté",1,0)</f>
        <v/>
      </c>
      <c r="X293" s="68">
        <f>$M293*$W293</f>
        <v/>
      </c>
      <c r="Y293" s="68">
        <f>IF($N293="En cours",0,$M293)</f>
        <v/>
      </c>
      <c r="Z293" s="69">
        <f>IF($P293="",0,1)</f>
        <v/>
      </c>
      <c r="AA293" s="70">
        <f>IF($P293="",0,$P293)</f>
        <v/>
      </c>
      <c r="AB293" s="69">
        <f>IF(AND($P293&lt;&gt;"",$P293&lt;=Paramètres!$C$14),1,0)</f>
        <v/>
      </c>
      <c r="AC293" s="67">
        <f>IF($P293="","Jamais relancé",IF($P293&lt;=3,"0-3 j",IF($P293&lt;=7,"4-7 j",IF($P293&lt;=15,"8-15 j","Plus de 15 j"))))</f>
        <v/>
      </c>
      <c r="AD293" s="67">
        <f>IF($M293&lt;=1000,"Moins de 1 k€",IF($M293&lt;=5000,"1 à 5 k€",IF($M293&lt;=15000,"5 à 15 k€","Plus de 15 k€")))</f>
        <v/>
      </c>
    </row>
    <row r="294">
      <c r="A294" s="65" t="inlineStr">
        <is>
          <t>DEV-00293</t>
        </is>
      </c>
      <c r="B294" s="66" t="n">
        <v>44965</v>
      </c>
      <c r="C294" s="65" t="inlineStr">
        <is>
          <t>2023-02</t>
        </is>
      </c>
      <c r="D294" s="65" t="inlineStr">
        <is>
          <t>2022-2023</t>
        </is>
      </c>
      <c r="E294" s="65" t="inlineStr">
        <is>
          <t>CLI-0171</t>
        </is>
      </c>
      <c r="F294" s="65" t="inlineStr">
        <is>
          <t>Syndic</t>
        </is>
      </c>
      <c r="G294" s="65" t="inlineStr">
        <is>
          <t>Toulouse</t>
        </is>
      </c>
      <c r="H294" s="65" t="inlineStr">
        <is>
          <t>Julien Fabre</t>
        </is>
      </c>
      <c r="I294" s="65" t="inlineStr">
        <is>
          <t>Électricité</t>
        </is>
      </c>
      <c r="J294" s="65" t="inlineStr">
        <is>
          <t>EL-001</t>
        </is>
      </c>
      <c r="K294" s="65" t="inlineStr">
        <is>
          <t>Mise aux normes tableau électrique</t>
        </is>
      </c>
      <c r="L294" s="67" t="n">
        <v>1</v>
      </c>
      <c r="M294" s="68" t="n">
        <v>4143.48</v>
      </c>
      <c r="N294" s="65" t="inlineStr">
        <is>
          <t>Refusé</t>
        </is>
      </c>
      <c r="O294" s="66" t="n">
        <v>44970</v>
      </c>
      <c r="P294" s="67" t="n">
        <v>3</v>
      </c>
      <c r="Q294" s="67" t="n">
        <v>1</v>
      </c>
      <c r="R294" s="67">
        <f>$I294</f>
        <v/>
      </c>
      <c r="S294" s="67">
        <f>$K294</f>
        <v/>
      </c>
      <c r="T294" s="67">
        <f>IFERROR(INDEX(Clients!$G$2:$G$1020,MATCH($E294,Clients!$A$2:$A$1020,0)),"")</f>
        <v/>
      </c>
      <c r="U294" s="67">
        <f>IFERROR(INDEX(Clients!$I$2:$I$1020,MATCH($E294,Clients!$A$2:$A$1020,0)),"")</f>
        <v/>
      </c>
      <c r="V294" s="69">
        <f>1</f>
        <v/>
      </c>
      <c r="W294" s="69">
        <f>IF($N294="Accepté",1,0)</f>
        <v/>
      </c>
      <c r="X294" s="68">
        <f>$M294*$W294</f>
        <v/>
      </c>
      <c r="Y294" s="68">
        <f>IF($N294="En cours",0,$M294)</f>
        <v/>
      </c>
      <c r="Z294" s="69">
        <f>IF($P294="",0,1)</f>
        <v/>
      </c>
      <c r="AA294" s="70">
        <f>IF($P294="",0,$P294)</f>
        <v/>
      </c>
      <c r="AB294" s="69">
        <f>IF(AND($P294&lt;&gt;"",$P294&lt;=Paramètres!$C$14),1,0)</f>
        <v/>
      </c>
      <c r="AC294" s="67">
        <f>IF($P294="","Jamais relancé",IF($P294&lt;=3,"0-3 j",IF($P294&lt;=7,"4-7 j",IF($P294&lt;=15,"8-15 j","Plus de 15 j"))))</f>
        <v/>
      </c>
      <c r="AD294" s="67">
        <f>IF($M294&lt;=1000,"Moins de 1 k€",IF($M294&lt;=5000,"1 à 5 k€",IF($M294&lt;=15000,"5 à 15 k€","Plus de 15 k€")))</f>
        <v/>
      </c>
    </row>
    <row r="295">
      <c r="A295" s="65" t="inlineStr">
        <is>
          <t>DEV-00294</t>
        </is>
      </c>
      <c r="B295" s="66" t="n">
        <v>44966</v>
      </c>
      <c r="C295" s="65" t="inlineStr">
        <is>
          <t>2023-02</t>
        </is>
      </c>
      <c r="D295" s="65" t="inlineStr">
        <is>
          <t>2022-2023</t>
        </is>
      </c>
      <c r="E295" s="65" t="inlineStr">
        <is>
          <t>CLI-0164</t>
        </is>
      </c>
      <c r="F295" s="65" t="inlineStr">
        <is>
          <t>Particulier</t>
        </is>
      </c>
      <c r="G295" s="65" t="inlineStr">
        <is>
          <t>Toulouse</t>
        </is>
      </c>
      <c r="H295" s="65" t="inlineStr">
        <is>
          <t>Julien Fabre</t>
        </is>
      </c>
      <c r="I295" s="65" t="inlineStr">
        <is>
          <t>Dépannage</t>
        </is>
      </c>
      <c r="J295" s="65" t="inlineStr">
        <is>
          <t>DP-001</t>
        </is>
      </c>
      <c r="K295" s="65" t="inlineStr">
        <is>
          <t>Dépannage plomberie urgence</t>
        </is>
      </c>
      <c r="L295" s="67" t="n">
        <v>3</v>
      </c>
      <c r="M295" s="68" t="n">
        <v>717</v>
      </c>
      <c r="N295" s="65" t="inlineStr">
        <is>
          <t>Accepté</t>
        </is>
      </c>
      <c r="O295" s="66" t="n">
        <v>44991</v>
      </c>
      <c r="P295" s="67" t="n">
        <v>3</v>
      </c>
      <c r="Q295" s="67" t="n">
        <v>1</v>
      </c>
      <c r="R295" s="67">
        <f>$I295</f>
        <v/>
      </c>
      <c r="S295" s="67">
        <f>$K295</f>
        <v/>
      </c>
      <c r="T295" s="67">
        <f>IFERROR(INDEX(Clients!$G$2:$G$1020,MATCH($E295,Clients!$A$2:$A$1020,0)),"")</f>
        <v/>
      </c>
      <c r="U295" s="67">
        <f>IFERROR(INDEX(Clients!$I$2:$I$1020,MATCH($E295,Clients!$A$2:$A$1020,0)),"")</f>
        <v/>
      </c>
      <c r="V295" s="69">
        <f>1</f>
        <v/>
      </c>
      <c r="W295" s="69">
        <f>IF($N295="Accepté",1,0)</f>
        <v/>
      </c>
      <c r="X295" s="68">
        <f>$M295*$W295</f>
        <v/>
      </c>
      <c r="Y295" s="68">
        <f>IF($N295="En cours",0,$M295)</f>
        <v/>
      </c>
      <c r="Z295" s="69">
        <f>IF($P295="",0,1)</f>
        <v/>
      </c>
      <c r="AA295" s="70">
        <f>IF($P295="",0,$P295)</f>
        <v/>
      </c>
      <c r="AB295" s="69">
        <f>IF(AND($P295&lt;&gt;"",$P295&lt;=Paramètres!$C$14),1,0)</f>
        <v/>
      </c>
      <c r="AC295" s="67">
        <f>IF($P295="","Jamais relancé",IF($P295&lt;=3,"0-3 j",IF($P295&lt;=7,"4-7 j",IF($P295&lt;=15,"8-15 j","Plus de 15 j"))))</f>
        <v/>
      </c>
      <c r="AD295" s="67">
        <f>IF($M295&lt;=1000,"Moins de 1 k€",IF($M295&lt;=5000,"1 à 5 k€",IF($M295&lt;=15000,"5 à 15 k€","Plus de 15 k€")))</f>
        <v/>
      </c>
    </row>
    <row r="296">
      <c r="A296" s="65" t="inlineStr">
        <is>
          <t>DEV-00295</t>
        </is>
      </c>
      <c r="B296" s="66" t="n">
        <v>44966</v>
      </c>
      <c r="C296" s="65" t="inlineStr">
        <is>
          <t>2023-02</t>
        </is>
      </c>
      <c r="D296" s="65" t="inlineStr">
        <is>
          <t>2022-2023</t>
        </is>
      </c>
      <c r="E296" s="65" t="inlineStr">
        <is>
          <t>CLI-0204</t>
        </is>
      </c>
      <c r="F296" s="65" t="inlineStr">
        <is>
          <t>Particulier</t>
        </is>
      </c>
      <c r="G296" s="65" t="inlineStr">
        <is>
          <t>Toulouse</t>
        </is>
      </c>
      <c r="H296" s="65" t="inlineStr">
        <is>
          <t>Julien Fabre</t>
        </is>
      </c>
      <c r="I296" s="65" t="inlineStr">
        <is>
          <t>Chauffage</t>
        </is>
      </c>
      <c r="J296" s="65" t="inlineStr">
        <is>
          <t>CH-003</t>
        </is>
      </c>
      <c r="K296" s="65" t="inlineStr">
        <is>
          <t>Installation pompe à chaleur air/eau</t>
        </is>
      </c>
      <c r="L296" s="67" t="n">
        <v>1</v>
      </c>
      <c r="M296" s="68" t="n">
        <v>13078.7</v>
      </c>
      <c r="N296" s="65" t="inlineStr">
        <is>
          <t>Refusé</t>
        </is>
      </c>
      <c r="O296" s="66" t="n">
        <v>44988</v>
      </c>
      <c r="P296" s="67" t="n">
        <v>9</v>
      </c>
      <c r="Q296" s="67" t="n">
        <v>2</v>
      </c>
      <c r="R296" s="67">
        <f>$I296</f>
        <v/>
      </c>
      <c r="S296" s="67">
        <f>$K296</f>
        <v/>
      </c>
      <c r="T296" s="67">
        <f>IFERROR(INDEX(Clients!$G$2:$G$1020,MATCH($E296,Clients!$A$2:$A$1020,0)),"")</f>
        <v/>
      </c>
      <c r="U296" s="67">
        <f>IFERROR(INDEX(Clients!$I$2:$I$1020,MATCH($E296,Clients!$A$2:$A$1020,0)),"")</f>
        <v/>
      </c>
      <c r="V296" s="69">
        <f>1</f>
        <v/>
      </c>
      <c r="W296" s="69">
        <f>IF($N296="Accepté",1,0)</f>
        <v/>
      </c>
      <c r="X296" s="68">
        <f>$M296*$W296</f>
        <v/>
      </c>
      <c r="Y296" s="68">
        <f>IF($N296="En cours",0,$M296)</f>
        <v/>
      </c>
      <c r="Z296" s="69">
        <f>IF($P296="",0,1)</f>
        <v/>
      </c>
      <c r="AA296" s="70">
        <f>IF($P296="",0,$P296)</f>
        <v/>
      </c>
      <c r="AB296" s="69">
        <f>IF(AND($P296&lt;&gt;"",$P296&lt;=Paramètres!$C$14),1,0)</f>
        <v/>
      </c>
      <c r="AC296" s="67">
        <f>IF($P296="","Jamais relancé",IF($P296&lt;=3,"0-3 j",IF($P296&lt;=7,"4-7 j",IF($P296&lt;=15,"8-15 j","Plus de 15 j"))))</f>
        <v/>
      </c>
      <c r="AD296" s="67">
        <f>IF($M296&lt;=1000,"Moins de 1 k€",IF($M296&lt;=5000,"1 à 5 k€",IF($M296&lt;=15000,"5 à 15 k€","Plus de 15 k€")))</f>
        <v/>
      </c>
    </row>
    <row r="297">
      <c r="A297" s="65" t="inlineStr">
        <is>
          <t>DEV-00296</t>
        </is>
      </c>
      <c r="B297" s="66" t="n">
        <v>44966</v>
      </c>
      <c r="C297" s="65" t="inlineStr">
        <is>
          <t>2023-02</t>
        </is>
      </c>
      <c r="D297" s="65" t="inlineStr">
        <is>
          <t>2022-2023</t>
        </is>
      </c>
      <c r="E297" s="65" t="inlineStr">
        <is>
          <t>CLI-0182</t>
        </is>
      </c>
      <c r="F297" s="65" t="inlineStr">
        <is>
          <t>Professionnel</t>
        </is>
      </c>
      <c r="G297" s="65" t="inlineStr">
        <is>
          <t>Bordeaux</t>
        </is>
      </c>
      <c r="H297" s="65" t="inlineStr">
        <is>
          <t>Sophie Marchand</t>
        </is>
      </c>
      <c r="I297" s="65" t="inlineStr">
        <is>
          <t>Dépannage</t>
        </is>
      </c>
      <c r="J297" s="65" t="inlineStr">
        <is>
          <t>DP-002</t>
        </is>
      </c>
      <c r="K297" s="65" t="inlineStr">
        <is>
          <t>Débouchage canalisation</t>
        </is>
      </c>
      <c r="L297" s="67" t="n">
        <v>1</v>
      </c>
      <c r="M297" s="68" t="n">
        <v>526.46</v>
      </c>
      <c r="N297" s="65" t="inlineStr">
        <is>
          <t>Refusé</t>
        </is>
      </c>
      <c r="O297" s="66" t="n">
        <v>45000</v>
      </c>
      <c r="P297" s="67" t="n">
        <v>8</v>
      </c>
      <c r="Q297" s="67" t="n">
        <v>3</v>
      </c>
      <c r="R297" s="67">
        <f>$I297</f>
        <v/>
      </c>
      <c r="S297" s="67">
        <f>$K297</f>
        <v/>
      </c>
      <c r="T297" s="67">
        <f>IFERROR(INDEX(Clients!$G$2:$G$1020,MATCH($E297,Clients!$A$2:$A$1020,0)),"")</f>
        <v/>
      </c>
      <c r="U297" s="67">
        <f>IFERROR(INDEX(Clients!$I$2:$I$1020,MATCH($E297,Clients!$A$2:$A$1020,0)),"")</f>
        <v/>
      </c>
      <c r="V297" s="69">
        <f>1</f>
        <v/>
      </c>
      <c r="W297" s="69">
        <f>IF($N297="Accepté",1,0)</f>
        <v/>
      </c>
      <c r="X297" s="68">
        <f>$M297*$W297</f>
        <v/>
      </c>
      <c r="Y297" s="68">
        <f>IF($N297="En cours",0,$M297)</f>
        <v/>
      </c>
      <c r="Z297" s="69">
        <f>IF($P297="",0,1)</f>
        <v/>
      </c>
      <c r="AA297" s="70">
        <f>IF($P297="",0,$P297)</f>
        <v/>
      </c>
      <c r="AB297" s="69">
        <f>IF(AND($P297&lt;&gt;"",$P297&lt;=Paramètres!$C$14),1,0)</f>
        <v/>
      </c>
      <c r="AC297" s="67">
        <f>IF($P297="","Jamais relancé",IF($P297&lt;=3,"0-3 j",IF($P297&lt;=7,"4-7 j",IF($P297&lt;=15,"8-15 j","Plus de 15 j"))))</f>
        <v/>
      </c>
      <c r="AD297" s="67">
        <f>IF($M297&lt;=1000,"Moins de 1 k€",IF($M297&lt;=5000,"1 à 5 k€",IF($M297&lt;=15000,"5 à 15 k€","Plus de 15 k€")))</f>
        <v/>
      </c>
    </row>
    <row r="298">
      <c r="A298" s="65" t="inlineStr">
        <is>
          <t>DEV-00297</t>
        </is>
      </c>
      <c r="B298" s="66" t="n">
        <v>44967</v>
      </c>
      <c r="C298" s="65" t="inlineStr">
        <is>
          <t>2023-02</t>
        </is>
      </c>
      <c r="D298" s="65" t="inlineStr">
        <is>
          <t>2022-2023</t>
        </is>
      </c>
      <c r="E298" s="65" t="inlineStr">
        <is>
          <t>CLI-0070</t>
        </is>
      </c>
      <c r="F298" s="65" t="inlineStr">
        <is>
          <t>Particulier</t>
        </is>
      </c>
      <c r="G298" s="65" t="inlineStr">
        <is>
          <t>Toulouse</t>
        </is>
      </c>
      <c r="H298" s="65" t="inlineStr">
        <is>
          <t>Julien Fabre</t>
        </is>
      </c>
      <c r="I298" s="65" t="inlineStr">
        <is>
          <t>Salle de bain</t>
        </is>
      </c>
      <c r="J298" s="65" t="inlineStr">
        <is>
          <t>SB-002</t>
        </is>
      </c>
      <c r="K298" s="65" t="inlineStr">
        <is>
          <t>Remplacement baignoire par douche</t>
        </is>
      </c>
      <c r="L298" s="67" t="n">
        <v>1</v>
      </c>
      <c r="M298" s="68" t="n">
        <v>3678.38</v>
      </c>
      <c r="N298" s="65" t="inlineStr">
        <is>
          <t>Refusé</t>
        </is>
      </c>
      <c r="O298" s="66" t="n">
        <v>45000</v>
      </c>
      <c r="P298" s="67" t="n">
        <v>6</v>
      </c>
      <c r="Q298" s="67" t="n">
        <v>3</v>
      </c>
      <c r="R298" s="67">
        <f>$I298</f>
        <v/>
      </c>
      <c r="S298" s="67">
        <f>$K298</f>
        <v/>
      </c>
      <c r="T298" s="67">
        <f>IFERROR(INDEX(Clients!$G$2:$G$1020,MATCH($E298,Clients!$A$2:$A$1020,0)),"")</f>
        <v/>
      </c>
      <c r="U298" s="67">
        <f>IFERROR(INDEX(Clients!$I$2:$I$1020,MATCH($E298,Clients!$A$2:$A$1020,0)),"")</f>
        <v/>
      </c>
      <c r="V298" s="69">
        <f>1</f>
        <v/>
      </c>
      <c r="W298" s="69">
        <f>IF($N298="Accepté",1,0)</f>
        <v/>
      </c>
      <c r="X298" s="68">
        <f>$M298*$W298</f>
        <v/>
      </c>
      <c r="Y298" s="68">
        <f>IF($N298="En cours",0,$M298)</f>
        <v/>
      </c>
      <c r="Z298" s="69">
        <f>IF($P298="",0,1)</f>
        <v/>
      </c>
      <c r="AA298" s="70">
        <f>IF($P298="",0,$P298)</f>
        <v/>
      </c>
      <c r="AB298" s="69">
        <f>IF(AND($P298&lt;&gt;"",$P298&lt;=Paramètres!$C$14),1,0)</f>
        <v/>
      </c>
      <c r="AC298" s="67">
        <f>IF($P298="","Jamais relancé",IF($P298&lt;=3,"0-3 j",IF($P298&lt;=7,"4-7 j",IF($P298&lt;=15,"8-15 j","Plus de 15 j"))))</f>
        <v/>
      </c>
      <c r="AD298" s="67">
        <f>IF($M298&lt;=1000,"Moins de 1 k€",IF($M298&lt;=5000,"1 à 5 k€",IF($M298&lt;=15000,"5 à 15 k€","Plus de 15 k€")))</f>
        <v/>
      </c>
    </row>
    <row r="299">
      <c r="A299" s="65" t="inlineStr">
        <is>
          <t>DEV-00298</t>
        </is>
      </c>
      <c r="B299" s="66" t="n">
        <v>44967</v>
      </c>
      <c r="C299" s="65" t="inlineStr">
        <is>
          <t>2023-02</t>
        </is>
      </c>
      <c r="D299" s="65" t="inlineStr">
        <is>
          <t>2022-2023</t>
        </is>
      </c>
      <c r="E299" s="65" t="inlineStr">
        <is>
          <t>CLI-0004</t>
        </is>
      </c>
      <c r="F299" s="65" t="inlineStr">
        <is>
          <t>Particulier</t>
        </is>
      </c>
      <c r="G299" s="65" t="inlineStr">
        <is>
          <t>Bordeaux</t>
        </is>
      </c>
      <c r="H299" s="65" t="inlineStr">
        <is>
          <t>Sophie Marchand</t>
        </is>
      </c>
      <c r="I299" s="65" t="inlineStr">
        <is>
          <t>Plomberie</t>
        </is>
      </c>
      <c r="J299" s="65" t="inlineStr">
        <is>
          <t>PR-004</t>
        </is>
      </c>
      <c r="K299" s="65" t="inlineStr">
        <is>
          <t>Remplacement colonne d'évacuation</t>
        </is>
      </c>
      <c r="L299" s="67" t="n">
        <v>3</v>
      </c>
      <c r="M299" s="68" t="n">
        <v>14561.35</v>
      </c>
      <c r="N299" s="65" t="inlineStr">
        <is>
          <t>Sans réponse</t>
        </is>
      </c>
      <c r="O299" s="66" t="n">
        <v>44999</v>
      </c>
      <c r="P299" s="67" t="n">
        <v>1</v>
      </c>
      <c r="Q299" s="67" t="n">
        <v>1</v>
      </c>
      <c r="R299" s="67">
        <f>$I299</f>
        <v/>
      </c>
      <c r="S299" s="67">
        <f>$K299</f>
        <v/>
      </c>
      <c r="T299" s="67">
        <f>IFERROR(INDEX(Clients!$G$2:$G$1020,MATCH($E299,Clients!$A$2:$A$1020,0)),"")</f>
        <v/>
      </c>
      <c r="U299" s="67">
        <f>IFERROR(INDEX(Clients!$I$2:$I$1020,MATCH($E299,Clients!$A$2:$A$1020,0)),"")</f>
        <v/>
      </c>
      <c r="V299" s="69">
        <f>1</f>
        <v/>
      </c>
      <c r="W299" s="69">
        <f>IF($N299="Accepté",1,0)</f>
        <v/>
      </c>
      <c r="X299" s="68">
        <f>$M299*$W299</f>
        <v/>
      </c>
      <c r="Y299" s="68">
        <f>IF($N299="En cours",0,$M299)</f>
        <v/>
      </c>
      <c r="Z299" s="69">
        <f>IF($P299="",0,1)</f>
        <v/>
      </c>
      <c r="AA299" s="70">
        <f>IF($P299="",0,$P299)</f>
        <v/>
      </c>
      <c r="AB299" s="69">
        <f>IF(AND($P299&lt;&gt;"",$P299&lt;=Paramètres!$C$14),1,0)</f>
        <v/>
      </c>
      <c r="AC299" s="67">
        <f>IF($P299="","Jamais relancé",IF($P299&lt;=3,"0-3 j",IF($P299&lt;=7,"4-7 j",IF($P299&lt;=15,"8-15 j","Plus de 15 j"))))</f>
        <v/>
      </c>
      <c r="AD299" s="67">
        <f>IF($M299&lt;=1000,"Moins de 1 k€",IF($M299&lt;=5000,"1 à 5 k€",IF($M299&lt;=15000,"5 à 15 k€","Plus de 15 k€")))</f>
        <v/>
      </c>
    </row>
    <row r="300">
      <c r="A300" s="65" t="inlineStr">
        <is>
          <t>DEV-00299</t>
        </is>
      </c>
      <c r="B300" s="66" t="n">
        <v>44970</v>
      </c>
      <c r="C300" s="65" t="inlineStr">
        <is>
          <t>2023-02</t>
        </is>
      </c>
      <c r="D300" s="65" t="inlineStr">
        <is>
          <t>2022-2023</t>
        </is>
      </c>
      <c r="E300" s="65" t="inlineStr">
        <is>
          <t>CLI-0273</t>
        </is>
      </c>
      <c r="F300" s="65" t="inlineStr">
        <is>
          <t>Particulier</t>
        </is>
      </c>
      <c r="G300" s="65" t="inlineStr">
        <is>
          <t>Bordeaux</t>
        </is>
      </c>
      <c r="H300" s="65" t="inlineStr">
        <is>
          <t>Sophie Marchand</t>
        </is>
      </c>
      <c r="I300" s="65" t="inlineStr">
        <is>
          <t>Chauffage</t>
        </is>
      </c>
      <c r="J300" s="65" t="inlineStr">
        <is>
          <t>CH-003</t>
        </is>
      </c>
      <c r="K300" s="65" t="inlineStr">
        <is>
          <t>Installation pompe à chaleur air/eau</t>
        </is>
      </c>
      <c r="L300" s="67" t="n">
        <v>1</v>
      </c>
      <c r="M300" s="68" t="n">
        <v>13387.7</v>
      </c>
      <c r="N300" s="65" t="inlineStr">
        <is>
          <t>Refusé</t>
        </is>
      </c>
      <c r="O300" s="66" t="n">
        <v>44985</v>
      </c>
      <c r="P300" s="67" t="n"/>
      <c r="Q300" s="67" t="n">
        <v>0</v>
      </c>
      <c r="R300" s="67">
        <f>$I300</f>
        <v/>
      </c>
      <c r="S300" s="67">
        <f>$K300</f>
        <v/>
      </c>
      <c r="T300" s="67">
        <f>IFERROR(INDEX(Clients!$G$2:$G$1020,MATCH($E300,Clients!$A$2:$A$1020,0)),"")</f>
        <v/>
      </c>
      <c r="U300" s="67">
        <f>IFERROR(INDEX(Clients!$I$2:$I$1020,MATCH($E300,Clients!$A$2:$A$1020,0)),"")</f>
        <v/>
      </c>
      <c r="V300" s="69">
        <f>1</f>
        <v/>
      </c>
      <c r="W300" s="69">
        <f>IF($N300="Accepté",1,0)</f>
        <v/>
      </c>
      <c r="X300" s="68">
        <f>$M300*$W300</f>
        <v/>
      </c>
      <c r="Y300" s="68">
        <f>IF($N300="En cours",0,$M300)</f>
        <v/>
      </c>
      <c r="Z300" s="69">
        <f>IF($P300="",0,1)</f>
        <v/>
      </c>
      <c r="AA300" s="70">
        <f>IF($P300="",0,$P300)</f>
        <v/>
      </c>
      <c r="AB300" s="69">
        <f>IF(AND($P300&lt;&gt;"",$P300&lt;=Paramètres!$C$14),1,0)</f>
        <v/>
      </c>
      <c r="AC300" s="67">
        <f>IF($P300="","Jamais relancé",IF($P300&lt;=3,"0-3 j",IF($P300&lt;=7,"4-7 j",IF($P300&lt;=15,"8-15 j","Plus de 15 j"))))</f>
        <v/>
      </c>
      <c r="AD300" s="67">
        <f>IF($M300&lt;=1000,"Moins de 1 k€",IF($M300&lt;=5000,"1 à 5 k€",IF($M300&lt;=15000,"5 à 15 k€","Plus de 15 k€")))</f>
        <v/>
      </c>
    </row>
    <row r="301">
      <c r="A301" s="65" t="inlineStr">
        <is>
          <t>DEV-00300</t>
        </is>
      </c>
      <c r="B301" s="66" t="n">
        <v>44971</v>
      </c>
      <c r="C301" s="65" t="inlineStr">
        <is>
          <t>2023-02</t>
        </is>
      </c>
      <c r="D301" s="65" t="inlineStr">
        <is>
          <t>2022-2023</t>
        </is>
      </c>
      <c r="E301" s="65" t="inlineStr">
        <is>
          <t>CLI-0247</t>
        </is>
      </c>
      <c r="F301" s="65" t="inlineStr">
        <is>
          <t>Professionnel</t>
        </is>
      </c>
      <c r="G301" s="65" t="inlineStr">
        <is>
          <t>Bordeaux</t>
        </is>
      </c>
      <c r="H301" s="65" t="inlineStr">
        <is>
          <t>Sophie Marchand</t>
        </is>
      </c>
      <c r="I301" s="65" t="inlineStr">
        <is>
          <t>Chauffage</t>
        </is>
      </c>
      <c r="J301" s="65" t="inlineStr">
        <is>
          <t>CH-001</t>
        </is>
      </c>
      <c r="K301" s="65" t="inlineStr">
        <is>
          <t>Installation chaudière gaz condensation</t>
        </is>
      </c>
      <c r="L301" s="67" t="n">
        <v>3</v>
      </c>
      <c r="M301" s="68" t="n">
        <v>27425.57</v>
      </c>
      <c r="N301" s="65" t="inlineStr">
        <is>
          <t>Refusé</t>
        </is>
      </c>
      <c r="O301" s="66" t="n">
        <v>44984</v>
      </c>
      <c r="P301" s="67" t="n">
        <v>3</v>
      </c>
      <c r="Q301" s="67" t="n">
        <v>1</v>
      </c>
      <c r="R301" s="67">
        <f>$I301</f>
        <v/>
      </c>
      <c r="S301" s="67">
        <f>$K301</f>
        <v/>
      </c>
      <c r="T301" s="67">
        <f>IFERROR(INDEX(Clients!$G$2:$G$1020,MATCH($E301,Clients!$A$2:$A$1020,0)),"")</f>
        <v/>
      </c>
      <c r="U301" s="67">
        <f>IFERROR(INDEX(Clients!$I$2:$I$1020,MATCH($E301,Clients!$A$2:$A$1020,0)),"")</f>
        <v/>
      </c>
      <c r="V301" s="69">
        <f>1</f>
        <v/>
      </c>
      <c r="W301" s="69">
        <f>IF($N301="Accepté",1,0)</f>
        <v/>
      </c>
      <c r="X301" s="68">
        <f>$M301*$W301</f>
        <v/>
      </c>
      <c r="Y301" s="68">
        <f>IF($N301="En cours",0,$M301)</f>
        <v/>
      </c>
      <c r="Z301" s="69">
        <f>IF($P301="",0,1)</f>
        <v/>
      </c>
      <c r="AA301" s="70">
        <f>IF($P301="",0,$P301)</f>
        <v/>
      </c>
      <c r="AB301" s="69">
        <f>IF(AND($P301&lt;&gt;"",$P301&lt;=Paramètres!$C$14),1,0)</f>
        <v/>
      </c>
      <c r="AC301" s="67">
        <f>IF($P301="","Jamais relancé",IF($P301&lt;=3,"0-3 j",IF($P301&lt;=7,"4-7 j",IF($P301&lt;=15,"8-15 j","Plus de 15 j"))))</f>
        <v/>
      </c>
      <c r="AD301" s="67">
        <f>IF($M301&lt;=1000,"Moins de 1 k€",IF($M301&lt;=5000,"1 à 5 k€",IF($M301&lt;=15000,"5 à 15 k€","Plus de 15 k€")))</f>
        <v/>
      </c>
    </row>
    <row r="302">
      <c r="A302" s="65" t="inlineStr">
        <is>
          <t>DEV-00301</t>
        </is>
      </c>
      <c r="B302" s="66" t="n">
        <v>44971</v>
      </c>
      <c r="C302" s="65" t="inlineStr">
        <is>
          <t>2023-02</t>
        </is>
      </c>
      <c r="D302" s="65" t="inlineStr">
        <is>
          <t>2022-2023</t>
        </is>
      </c>
      <c r="E302" s="65" t="inlineStr">
        <is>
          <t>CLI-0053</t>
        </is>
      </c>
      <c r="F302" s="65" t="inlineStr">
        <is>
          <t>Particulier</t>
        </is>
      </c>
      <c r="G302" s="65" t="inlineStr">
        <is>
          <t>Bordeaux</t>
        </is>
      </c>
      <c r="H302" s="65" t="inlineStr">
        <is>
          <t>Sophie Marchand</t>
        </is>
      </c>
      <c r="I302" s="65" t="inlineStr">
        <is>
          <t>Dépannage</t>
        </is>
      </c>
      <c r="J302" s="65" t="inlineStr">
        <is>
          <t>DP-004</t>
        </is>
      </c>
      <c r="K302" s="65" t="inlineStr">
        <is>
          <t>Remise en service chaudière</t>
        </is>
      </c>
      <c r="L302" s="67" t="n">
        <v>1</v>
      </c>
      <c r="M302" s="68" t="n">
        <v>262.04</v>
      </c>
      <c r="N302" s="65" t="inlineStr">
        <is>
          <t>Refusé</t>
        </is>
      </c>
      <c r="O302" s="66" t="n">
        <v>44997</v>
      </c>
      <c r="P302" s="67" t="n">
        <v>9</v>
      </c>
      <c r="Q302" s="67" t="n">
        <v>1</v>
      </c>
      <c r="R302" s="67">
        <f>$I302</f>
        <v/>
      </c>
      <c r="S302" s="67">
        <f>$K302</f>
        <v/>
      </c>
      <c r="T302" s="67">
        <f>IFERROR(INDEX(Clients!$G$2:$G$1020,MATCH($E302,Clients!$A$2:$A$1020,0)),"")</f>
        <v/>
      </c>
      <c r="U302" s="67">
        <f>IFERROR(INDEX(Clients!$I$2:$I$1020,MATCH($E302,Clients!$A$2:$A$1020,0)),"")</f>
        <v/>
      </c>
      <c r="V302" s="69">
        <f>1</f>
        <v/>
      </c>
      <c r="W302" s="69">
        <f>IF($N302="Accepté",1,0)</f>
        <v/>
      </c>
      <c r="X302" s="68">
        <f>$M302*$W302</f>
        <v/>
      </c>
      <c r="Y302" s="68">
        <f>IF($N302="En cours",0,$M302)</f>
        <v/>
      </c>
      <c r="Z302" s="69">
        <f>IF($P302="",0,1)</f>
        <v/>
      </c>
      <c r="AA302" s="70">
        <f>IF($P302="",0,$P302)</f>
        <v/>
      </c>
      <c r="AB302" s="69">
        <f>IF(AND($P302&lt;&gt;"",$P302&lt;=Paramètres!$C$14),1,0)</f>
        <v/>
      </c>
      <c r="AC302" s="67">
        <f>IF($P302="","Jamais relancé",IF($P302&lt;=3,"0-3 j",IF($P302&lt;=7,"4-7 j",IF($P302&lt;=15,"8-15 j","Plus de 15 j"))))</f>
        <v/>
      </c>
      <c r="AD302" s="67">
        <f>IF($M302&lt;=1000,"Moins de 1 k€",IF($M302&lt;=5000,"1 à 5 k€",IF($M302&lt;=15000,"5 à 15 k€","Plus de 15 k€")))</f>
        <v/>
      </c>
    </row>
    <row r="303">
      <c r="A303" s="65" t="inlineStr">
        <is>
          <t>DEV-00302</t>
        </is>
      </c>
      <c r="B303" s="66" t="n">
        <v>44971</v>
      </c>
      <c r="C303" s="65" t="inlineStr">
        <is>
          <t>2023-02</t>
        </is>
      </c>
      <c r="D303" s="65" t="inlineStr">
        <is>
          <t>2022-2023</t>
        </is>
      </c>
      <c r="E303" s="65" t="inlineStr">
        <is>
          <t>CLI-0229</t>
        </is>
      </c>
      <c r="F303" s="65" t="inlineStr">
        <is>
          <t>Particulier</t>
        </is>
      </c>
      <c r="G303" s="65" t="inlineStr">
        <is>
          <t>Toulouse</t>
        </is>
      </c>
      <c r="H303" s="65" t="inlineStr">
        <is>
          <t>Julien Fabre</t>
        </is>
      </c>
      <c r="I303" s="65" t="inlineStr">
        <is>
          <t>Dépannage</t>
        </is>
      </c>
      <c r="J303" s="65" t="inlineStr">
        <is>
          <t>DP-002</t>
        </is>
      </c>
      <c r="K303" s="65" t="inlineStr">
        <is>
          <t>Débouchage canalisation</t>
        </is>
      </c>
      <c r="L303" s="67" t="n">
        <v>1</v>
      </c>
      <c r="M303" s="68" t="n">
        <v>350.63</v>
      </c>
      <c r="N303" s="65" t="inlineStr">
        <is>
          <t>Sans réponse</t>
        </is>
      </c>
      <c r="O303" s="66" t="n">
        <v>45003</v>
      </c>
      <c r="P303" s="67" t="n"/>
      <c r="Q303" s="67" t="n">
        <v>0</v>
      </c>
      <c r="R303" s="67">
        <f>$I303</f>
        <v/>
      </c>
      <c r="S303" s="67">
        <f>$K303</f>
        <v/>
      </c>
      <c r="T303" s="67">
        <f>IFERROR(INDEX(Clients!$G$2:$G$1020,MATCH($E303,Clients!$A$2:$A$1020,0)),"")</f>
        <v/>
      </c>
      <c r="U303" s="67">
        <f>IFERROR(INDEX(Clients!$I$2:$I$1020,MATCH($E303,Clients!$A$2:$A$1020,0)),"")</f>
        <v/>
      </c>
      <c r="V303" s="69">
        <f>1</f>
        <v/>
      </c>
      <c r="W303" s="69">
        <f>IF($N303="Accepté",1,0)</f>
        <v/>
      </c>
      <c r="X303" s="68">
        <f>$M303*$W303</f>
        <v/>
      </c>
      <c r="Y303" s="68">
        <f>IF($N303="En cours",0,$M303)</f>
        <v/>
      </c>
      <c r="Z303" s="69">
        <f>IF($P303="",0,1)</f>
        <v/>
      </c>
      <c r="AA303" s="70">
        <f>IF($P303="",0,$P303)</f>
        <v/>
      </c>
      <c r="AB303" s="69">
        <f>IF(AND($P303&lt;&gt;"",$P303&lt;=Paramètres!$C$14),1,0)</f>
        <v/>
      </c>
      <c r="AC303" s="67">
        <f>IF($P303="","Jamais relancé",IF($P303&lt;=3,"0-3 j",IF($P303&lt;=7,"4-7 j",IF($P303&lt;=15,"8-15 j","Plus de 15 j"))))</f>
        <v/>
      </c>
      <c r="AD303" s="67">
        <f>IF($M303&lt;=1000,"Moins de 1 k€",IF($M303&lt;=5000,"1 à 5 k€",IF($M303&lt;=15000,"5 à 15 k€","Plus de 15 k€")))</f>
        <v/>
      </c>
    </row>
    <row r="304">
      <c r="A304" s="65" t="inlineStr">
        <is>
          <t>DEV-00303</t>
        </is>
      </c>
      <c r="B304" s="66" t="n">
        <v>44972</v>
      </c>
      <c r="C304" s="65" t="inlineStr">
        <is>
          <t>2023-02</t>
        </is>
      </c>
      <c r="D304" s="65" t="inlineStr">
        <is>
          <t>2022-2023</t>
        </is>
      </c>
      <c r="E304" s="65" t="inlineStr">
        <is>
          <t>CLI-0138</t>
        </is>
      </c>
      <c r="F304" s="65" t="inlineStr">
        <is>
          <t>Particulier</t>
        </is>
      </c>
      <c r="G304" s="65" t="inlineStr">
        <is>
          <t>Toulouse</t>
        </is>
      </c>
      <c r="H304" s="65" t="inlineStr">
        <is>
          <t>Julien Fabre</t>
        </is>
      </c>
      <c r="I304" s="65" t="inlineStr">
        <is>
          <t>Chauffage</t>
        </is>
      </c>
      <c r="J304" s="65" t="inlineStr">
        <is>
          <t>CH-003</t>
        </is>
      </c>
      <c r="K304" s="65" t="inlineStr">
        <is>
          <t>Installation pompe à chaleur air/eau</t>
        </is>
      </c>
      <c r="L304" s="67" t="n">
        <v>1</v>
      </c>
      <c r="M304" s="68" t="n">
        <v>11530.18</v>
      </c>
      <c r="N304" s="65" t="inlineStr">
        <is>
          <t>Accepté</t>
        </is>
      </c>
      <c r="O304" s="66" t="n">
        <v>44975</v>
      </c>
      <c r="P304" s="67" t="n">
        <v>8</v>
      </c>
      <c r="Q304" s="67" t="n">
        <v>0</v>
      </c>
      <c r="R304" s="67">
        <f>$I304</f>
        <v/>
      </c>
      <c r="S304" s="67">
        <f>$K304</f>
        <v/>
      </c>
      <c r="T304" s="67">
        <f>IFERROR(INDEX(Clients!$G$2:$G$1020,MATCH($E304,Clients!$A$2:$A$1020,0)),"")</f>
        <v/>
      </c>
      <c r="U304" s="67">
        <f>IFERROR(INDEX(Clients!$I$2:$I$1020,MATCH($E304,Clients!$A$2:$A$1020,0)),"")</f>
        <v/>
      </c>
      <c r="V304" s="69">
        <f>1</f>
        <v/>
      </c>
      <c r="W304" s="69">
        <f>IF($N304="Accepté",1,0)</f>
        <v/>
      </c>
      <c r="X304" s="68">
        <f>$M304*$W304</f>
        <v/>
      </c>
      <c r="Y304" s="68">
        <f>IF($N304="En cours",0,$M304)</f>
        <v/>
      </c>
      <c r="Z304" s="69">
        <f>IF($P304="",0,1)</f>
        <v/>
      </c>
      <c r="AA304" s="70">
        <f>IF($P304="",0,$P304)</f>
        <v/>
      </c>
      <c r="AB304" s="69">
        <f>IF(AND($P304&lt;&gt;"",$P304&lt;=Paramètres!$C$14),1,0)</f>
        <v/>
      </c>
      <c r="AC304" s="67">
        <f>IF($P304="","Jamais relancé",IF($P304&lt;=3,"0-3 j",IF($P304&lt;=7,"4-7 j",IF($P304&lt;=15,"8-15 j","Plus de 15 j"))))</f>
        <v/>
      </c>
      <c r="AD304" s="67">
        <f>IF($M304&lt;=1000,"Moins de 1 k€",IF($M304&lt;=5000,"1 à 5 k€",IF($M304&lt;=15000,"5 à 15 k€","Plus de 15 k€")))</f>
        <v/>
      </c>
    </row>
    <row r="305">
      <c r="A305" s="65" t="inlineStr">
        <is>
          <t>DEV-00304</t>
        </is>
      </c>
      <c r="B305" s="66" t="n">
        <v>44972</v>
      </c>
      <c r="C305" s="65" t="inlineStr">
        <is>
          <t>2023-02</t>
        </is>
      </c>
      <c r="D305" s="65" t="inlineStr">
        <is>
          <t>2022-2023</t>
        </is>
      </c>
      <c r="E305" s="65" t="inlineStr">
        <is>
          <t>CLI-0149</t>
        </is>
      </c>
      <c r="F305" s="65" t="inlineStr">
        <is>
          <t>Particulier</t>
        </is>
      </c>
      <c r="G305" s="65" t="inlineStr">
        <is>
          <t>Toulouse</t>
        </is>
      </c>
      <c r="H305" s="65" t="inlineStr">
        <is>
          <t>Julien Fabre</t>
        </is>
      </c>
      <c r="I305" s="65" t="inlineStr">
        <is>
          <t>Chauffage</t>
        </is>
      </c>
      <c r="J305" s="65" t="inlineStr">
        <is>
          <t>CH-003</t>
        </is>
      </c>
      <c r="K305" s="65" t="inlineStr">
        <is>
          <t>Installation pompe à chaleur air/eau</t>
        </is>
      </c>
      <c r="L305" s="67" t="n">
        <v>1</v>
      </c>
      <c r="M305" s="68" t="n">
        <v>12295.03</v>
      </c>
      <c r="N305" s="65" t="inlineStr">
        <is>
          <t>Refusé</t>
        </is>
      </c>
      <c r="O305" s="66" t="n">
        <v>44995</v>
      </c>
      <c r="P305" s="67" t="n">
        <v>9</v>
      </c>
      <c r="Q305" s="67" t="n">
        <v>2</v>
      </c>
      <c r="R305" s="67">
        <f>$I305</f>
        <v/>
      </c>
      <c r="S305" s="67">
        <f>$K305</f>
        <v/>
      </c>
      <c r="T305" s="67">
        <f>IFERROR(INDEX(Clients!$G$2:$G$1020,MATCH($E305,Clients!$A$2:$A$1020,0)),"")</f>
        <v/>
      </c>
      <c r="U305" s="67">
        <f>IFERROR(INDEX(Clients!$I$2:$I$1020,MATCH($E305,Clients!$A$2:$A$1020,0)),"")</f>
        <v/>
      </c>
      <c r="V305" s="69">
        <f>1</f>
        <v/>
      </c>
      <c r="W305" s="69">
        <f>IF($N305="Accepté",1,0)</f>
        <v/>
      </c>
      <c r="X305" s="68">
        <f>$M305*$W305</f>
        <v/>
      </c>
      <c r="Y305" s="68">
        <f>IF($N305="En cours",0,$M305)</f>
        <v/>
      </c>
      <c r="Z305" s="69">
        <f>IF($P305="",0,1)</f>
        <v/>
      </c>
      <c r="AA305" s="70">
        <f>IF($P305="",0,$P305)</f>
        <v/>
      </c>
      <c r="AB305" s="69">
        <f>IF(AND($P305&lt;&gt;"",$P305&lt;=Paramètres!$C$14),1,0)</f>
        <v/>
      </c>
      <c r="AC305" s="67">
        <f>IF($P305="","Jamais relancé",IF($P305&lt;=3,"0-3 j",IF($P305&lt;=7,"4-7 j",IF($P305&lt;=15,"8-15 j","Plus de 15 j"))))</f>
        <v/>
      </c>
      <c r="AD305" s="67">
        <f>IF($M305&lt;=1000,"Moins de 1 k€",IF($M305&lt;=5000,"1 à 5 k€",IF($M305&lt;=15000,"5 à 15 k€","Plus de 15 k€")))</f>
        <v/>
      </c>
    </row>
    <row r="306">
      <c r="A306" s="65" t="inlineStr">
        <is>
          <t>DEV-00305</t>
        </is>
      </c>
      <c r="B306" s="66" t="n">
        <v>44973</v>
      </c>
      <c r="C306" s="65" t="inlineStr">
        <is>
          <t>2023-02</t>
        </is>
      </c>
      <c r="D306" s="65" t="inlineStr">
        <is>
          <t>2022-2023</t>
        </is>
      </c>
      <c r="E306" s="65" t="inlineStr">
        <is>
          <t>CLI-0116</t>
        </is>
      </c>
      <c r="F306" s="65" t="inlineStr">
        <is>
          <t>Particulier</t>
        </is>
      </c>
      <c r="G306" s="65" t="inlineStr">
        <is>
          <t>Bordeaux</t>
        </is>
      </c>
      <c r="H306" s="65" t="inlineStr">
        <is>
          <t>Karim Belkacem</t>
        </is>
      </c>
      <c r="I306" s="65" t="inlineStr">
        <is>
          <t>Dépannage</t>
        </is>
      </c>
      <c r="J306" s="65" t="inlineStr">
        <is>
          <t>DP-004</t>
        </is>
      </c>
      <c r="K306" s="65" t="inlineStr">
        <is>
          <t>Remise en service chaudière</t>
        </is>
      </c>
      <c r="L306" s="67" t="n">
        <v>1</v>
      </c>
      <c r="M306" s="68" t="n">
        <v>199.77</v>
      </c>
      <c r="N306" s="65" t="inlineStr">
        <is>
          <t>Accepté</t>
        </is>
      </c>
      <c r="O306" s="66" t="n">
        <v>44993</v>
      </c>
      <c r="P306" s="67" t="n">
        <v>1</v>
      </c>
      <c r="Q306" s="67" t="n">
        <v>2</v>
      </c>
      <c r="R306" s="67">
        <f>$I306</f>
        <v/>
      </c>
      <c r="S306" s="67">
        <f>$K306</f>
        <v/>
      </c>
      <c r="T306" s="67">
        <f>IFERROR(INDEX(Clients!$G$2:$G$1020,MATCH($E306,Clients!$A$2:$A$1020,0)),"")</f>
        <v/>
      </c>
      <c r="U306" s="67">
        <f>IFERROR(INDEX(Clients!$I$2:$I$1020,MATCH($E306,Clients!$A$2:$A$1020,0)),"")</f>
        <v/>
      </c>
      <c r="V306" s="69">
        <f>1</f>
        <v/>
      </c>
      <c r="W306" s="69">
        <f>IF($N306="Accepté",1,0)</f>
        <v/>
      </c>
      <c r="X306" s="68">
        <f>$M306*$W306</f>
        <v/>
      </c>
      <c r="Y306" s="68">
        <f>IF($N306="En cours",0,$M306)</f>
        <v/>
      </c>
      <c r="Z306" s="69">
        <f>IF($P306="",0,1)</f>
        <v/>
      </c>
      <c r="AA306" s="70">
        <f>IF($P306="",0,$P306)</f>
        <v/>
      </c>
      <c r="AB306" s="69">
        <f>IF(AND($P306&lt;&gt;"",$P306&lt;=Paramètres!$C$14),1,0)</f>
        <v/>
      </c>
      <c r="AC306" s="67">
        <f>IF($P306="","Jamais relancé",IF($P306&lt;=3,"0-3 j",IF($P306&lt;=7,"4-7 j",IF($P306&lt;=15,"8-15 j","Plus de 15 j"))))</f>
        <v/>
      </c>
      <c r="AD306" s="67">
        <f>IF($M306&lt;=1000,"Moins de 1 k€",IF($M306&lt;=5000,"1 à 5 k€",IF($M306&lt;=15000,"5 à 15 k€","Plus de 15 k€")))</f>
        <v/>
      </c>
    </row>
    <row r="307">
      <c r="A307" s="65" t="inlineStr">
        <is>
          <t>DEV-00306</t>
        </is>
      </c>
      <c r="B307" s="66" t="n">
        <v>44973</v>
      </c>
      <c r="C307" s="65" t="inlineStr">
        <is>
          <t>2023-02</t>
        </is>
      </c>
      <c r="D307" s="65" t="inlineStr">
        <is>
          <t>2022-2023</t>
        </is>
      </c>
      <c r="E307" s="65" t="inlineStr">
        <is>
          <t>CLI-0031</t>
        </is>
      </c>
      <c r="F307" s="65" t="inlineStr">
        <is>
          <t>Professionnel</t>
        </is>
      </c>
      <c r="G307" s="65" t="inlineStr">
        <is>
          <t>Bordeaux</t>
        </is>
      </c>
      <c r="H307" s="65" t="inlineStr">
        <is>
          <t>Karim Belkacem</t>
        </is>
      </c>
      <c r="I307" s="65" t="inlineStr">
        <is>
          <t>Dépannage</t>
        </is>
      </c>
      <c r="J307" s="65" t="inlineStr">
        <is>
          <t>DP-001</t>
        </is>
      </c>
      <c r="K307" s="65" t="inlineStr">
        <is>
          <t>Dépannage plomberie urgence</t>
        </is>
      </c>
      <c r="L307" s="67" t="n">
        <v>1</v>
      </c>
      <c r="M307" s="68" t="n">
        <v>422.6</v>
      </c>
      <c r="N307" s="65" t="inlineStr">
        <is>
          <t>Refusé</t>
        </is>
      </c>
      <c r="O307" s="66" t="n">
        <v>45014</v>
      </c>
      <c r="P307" s="67" t="n">
        <v>7</v>
      </c>
      <c r="Q307" s="67" t="n">
        <v>1</v>
      </c>
      <c r="R307" s="67">
        <f>$I307</f>
        <v/>
      </c>
      <c r="S307" s="67">
        <f>$K307</f>
        <v/>
      </c>
      <c r="T307" s="67">
        <f>IFERROR(INDEX(Clients!$G$2:$G$1020,MATCH($E307,Clients!$A$2:$A$1020,0)),"")</f>
        <v/>
      </c>
      <c r="U307" s="67">
        <f>IFERROR(INDEX(Clients!$I$2:$I$1020,MATCH($E307,Clients!$A$2:$A$1020,0)),"")</f>
        <v/>
      </c>
      <c r="V307" s="69">
        <f>1</f>
        <v/>
      </c>
      <c r="W307" s="69">
        <f>IF($N307="Accepté",1,0)</f>
        <v/>
      </c>
      <c r="X307" s="68">
        <f>$M307*$W307</f>
        <v/>
      </c>
      <c r="Y307" s="68">
        <f>IF($N307="En cours",0,$M307)</f>
        <v/>
      </c>
      <c r="Z307" s="69">
        <f>IF($P307="",0,1)</f>
        <v/>
      </c>
      <c r="AA307" s="70">
        <f>IF($P307="",0,$P307)</f>
        <v/>
      </c>
      <c r="AB307" s="69">
        <f>IF(AND($P307&lt;&gt;"",$P307&lt;=Paramètres!$C$14),1,0)</f>
        <v/>
      </c>
      <c r="AC307" s="67">
        <f>IF($P307="","Jamais relancé",IF($P307&lt;=3,"0-3 j",IF($P307&lt;=7,"4-7 j",IF($P307&lt;=15,"8-15 j","Plus de 15 j"))))</f>
        <v/>
      </c>
      <c r="AD307" s="67">
        <f>IF($M307&lt;=1000,"Moins de 1 k€",IF($M307&lt;=5000,"1 à 5 k€",IF($M307&lt;=15000,"5 à 15 k€","Plus de 15 k€")))</f>
        <v/>
      </c>
    </row>
    <row r="308">
      <c r="A308" s="65" t="inlineStr">
        <is>
          <t>DEV-00307</t>
        </is>
      </c>
      <c r="B308" s="66" t="n">
        <v>44973</v>
      </c>
      <c r="C308" s="65" t="inlineStr">
        <is>
          <t>2023-02</t>
        </is>
      </c>
      <c r="D308" s="65" t="inlineStr">
        <is>
          <t>2022-2023</t>
        </is>
      </c>
      <c r="E308" s="65" t="inlineStr">
        <is>
          <t>CLI-0038</t>
        </is>
      </c>
      <c r="F308" s="65" t="inlineStr">
        <is>
          <t>Particulier</t>
        </is>
      </c>
      <c r="G308" s="65" t="inlineStr">
        <is>
          <t>Bordeaux</t>
        </is>
      </c>
      <c r="H308" s="65" t="inlineStr">
        <is>
          <t>Sophie Marchand</t>
        </is>
      </c>
      <c r="I308" s="65" t="inlineStr">
        <is>
          <t>Électricité</t>
        </is>
      </c>
      <c r="J308" s="65" t="inlineStr">
        <is>
          <t>EL-003</t>
        </is>
      </c>
      <c r="K308" s="65" t="inlineStr">
        <is>
          <t>Rénovation électrique complète</t>
        </is>
      </c>
      <c r="L308" s="67" t="n">
        <v>1</v>
      </c>
      <c r="M308" s="68" t="n">
        <v>10082.98</v>
      </c>
      <c r="N308" s="65" t="inlineStr">
        <is>
          <t>Sans réponse</t>
        </is>
      </c>
      <c r="O308" s="66" t="n">
        <v>45004</v>
      </c>
      <c r="P308" s="67" t="n"/>
      <c r="Q308" s="67" t="n">
        <v>0</v>
      </c>
      <c r="R308" s="67">
        <f>$I308</f>
        <v/>
      </c>
      <c r="S308" s="67">
        <f>$K308</f>
        <v/>
      </c>
      <c r="T308" s="67">
        <f>IFERROR(INDEX(Clients!$G$2:$G$1020,MATCH($E308,Clients!$A$2:$A$1020,0)),"")</f>
        <v/>
      </c>
      <c r="U308" s="67">
        <f>IFERROR(INDEX(Clients!$I$2:$I$1020,MATCH($E308,Clients!$A$2:$A$1020,0)),"")</f>
        <v/>
      </c>
      <c r="V308" s="69">
        <f>1</f>
        <v/>
      </c>
      <c r="W308" s="69">
        <f>IF($N308="Accepté",1,0)</f>
        <v/>
      </c>
      <c r="X308" s="68">
        <f>$M308*$W308</f>
        <v/>
      </c>
      <c r="Y308" s="68">
        <f>IF($N308="En cours",0,$M308)</f>
        <v/>
      </c>
      <c r="Z308" s="69">
        <f>IF($P308="",0,1)</f>
        <v/>
      </c>
      <c r="AA308" s="70">
        <f>IF($P308="",0,$P308)</f>
        <v/>
      </c>
      <c r="AB308" s="69">
        <f>IF(AND($P308&lt;&gt;"",$P308&lt;=Paramètres!$C$14),1,0)</f>
        <v/>
      </c>
      <c r="AC308" s="67">
        <f>IF($P308="","Jamais relancé",IF($P308&lt;=3,"0-3 j",IF($P308&lt;=7,"4-7 j",IF($P308&lt;=15,"8-15 j","Plus de 15 j"))))</f>
        <v/>
      </c>
      <c r="AD308" s="67">
        <f>IF($M308&lt;=1000,"Moins de 1 k€",IF($M308&lt;=5000,"1 à 5 k€",IF($M308&lt;=15000,"5 à 15 k€","Plus de 15 k€")))</f>
        <v/>
      </c>
    </row>
    <row r="309">
      <c r="A309" s="65" t="inlineStr">
        <is>
          <t>DEV-00308</t>
        </is>
      </c>
      <c r="B309" s="66" t="n">
        <v>44974</v>
      </c>
      <c r="C309" s="65" t="inlineStr">
        <is>
          <t>2023-02</t>
        </is>
      </c>
      <c r="D309" s="65" t="inlineStr">
        <is>
          <t>2022-2023</t>
        </is>
      </c>
      <c r="E309" s="65" t="inlineStr">
        <is>
          <t>CLI-0224</t>
        </is>
      </c>
      <c r="F309" s="65" t="inlineStr">
        <is>
          <t>Particulier</t>
        </is>
      </c>
      <c r="G309" s="65" t="inlineStr">
        <is>
          <t>Toulouse</t>
        </is>
      </c>
      <c r="H309" s="65" t="inlineStr">
        <is>
          <t>Julien Fabre</t>
        </is>
      </c>
      <c r="I309" s="65" t="inlineStr">
        <is>
          <t>Électricité</t>
        </is>
      </c>
      <c r="J309" s="65" t="inlineStr">
        <is>
          <t>EL-001</t>
        </is>
      </c>
      <c r="K309" s="65" t="inlineStr">
        <is>
          <t>Mise aux normes tableau électrique</t>
        </is>
      </c>
      <c r="L309" s="67" t="n">
        <v>1</v>
      </c>
      <c r="M309" s="68" t="n">
        <v>1889.87</v>
      </c>
      <c r="N309" s="65" t="inlineStr">
        <is>
          <t>Refusé</t>
        </is>
      </c>
      <c r="O309" s="66" t="n">
        <v>45002</v>
      </c>
      <c r="P309" s="67" t="n">
        <v>9</v>
      </c>
      <c r="Q309" s="67" t="n">
        <v>1</v>
      </c>
      <c r="R309" s="67">
        <f>$I309</f>
        <v/>
      </c>
      <c r="S309" s="67">
        <f>$K309</f>
        <v/>
      </c>
      <c r="T309" s="67">
        <f>IFERROR(INDEX(Clients!$G$2:$G$1020,MATCH($E309,Clients!$A$2:$A$1020,0)),"")</f>
        <v/>
      </c>
      <c r="U309" s="67">
        <f>IFERROR(INDEX(Clients!$I$2:$I$1020,MATCH($E309,Clients!$A$2:$A$1020,0)),"")</f>
        <v/>
      </c>
      <c r="V309" s="69">
        <f>1</f>
        <v/>
      </c>
      <c r="W309" s="69">
        <f>IF($N309="Accepté",1,0)</f>
        <v/>
      </c>
      <c r="X309" s="68">
        <f>$M309*$W309</f>
        <v/>
      </c>
      <c r="Y309" s="68">
        <f>IF($N309="En cours",0,$M309)</f>
        <v/>
      </c>
      <c r="Z309" s="69">
        <f>IF($P309="",0,1)</f>
        <v/>
      </c>
      <c r="AA309" s="70">
        <f>IF($P309="",0,$P309)</f>
        <v/>
      </c>
      <c r="AB309" s="69">
        <f>IF(AND($P309&lt;&gt;"",$P309&lt;=Paramètres!$C$14),1,0)</f>
        <v/>
      </c>
      <c r="AC309" s="67">
        <f>IF($P309="","Jamais relancé",IF($P309&lt;=3,"0-3 j",IF($P309&lt;=7,"4-7 j",IF($P309&lt;=15,"8-15 j","Plus de 15 j"))))</f>
        <v/>
      </c>
      <c r="AD309" s="67">
        <f>IF($M309&lt;=1000,"Moins de 1 k€",IF($M309&lt;=5000,"1 à 5 k€",IF($M309&lt;=15000,"5 à 15 k€","Plus de 15 k€")))</f>
        <v/>
      </c>
    </row>
    <row r="310">
      <c r="A310" s="65" t="inlineStr">
        <is>
          <t>DEV-00309</t>
        </is>
      </c>
      <c r="B310" s="66" t="n">
        <v>44974</v>
      </c>
      <c r="C310" s="65" t="inlineStr">
        <is>
          <t>2023-02</t>
        </is>
      </c>
      <c r="D310" s="65" t="inlineStr">
        <is>
          <t>2022-2023</t>
        </is>
      </c>
      <c r="E310" s="65" t="inlineStr">
        <is>
          <t>CLI-0206</t>
        </is>
      </c>
      <c r="F310" s="65" t="inlineStr">
        <is>
          <t>Syndic</t>
        </is>
      </c>
      <c r="G310" s="65" t="inlineStr">
        <is>
          <t>Toulouse</t>
        </is>
      </c>
      <c r="H310" s="65" t="inlineStr">
        <is>
          <t>Julien Fabre</t>
        </is>
      </c>
      <c r="I310" s="65" t="inlineStr">
        <is>
          <t>Salle de bain</t>
        </is>
      </c>
      <c r="J310" s="65" t="inlineStr">
        <is>
          <t>SB-002</t>
        </is>
      </c>
      <c r="K310" s="65" t="inlineStr">
        <is>
          <t>Remplacement baignoire par douche</t>
        </is>
      </c>
      <c r="L310" s="67" t="n">
        <v>1</v>
      </c>
      <c r="M310" s="68" t="n">
        <v>8372.280000000001</v>
      </c>
      <c r="N310" s="65" t="inlineStr">
        <is>
          <t>Refusé</t>
        </is>
      </c>
      <c r="O310" s="66" t="n">
        <v>44992</v>
      </c>
      <c r="P310" s="67" t="n">
        <v>6</v>
      </c>
      <c r="Q310" s="67" t="n">
        <v>1</v>
      </c>
      <c r="R310" s="67">
        <f>$I310</f>
        <v/>
      </c>
      <c r="S310" s="67">
        <f>$K310</f>
        <v/>
      </c>
      <c r="T310" s="67">
        <f>IFERROR(INDEX(Clients!$G$2:$G$1020,MATCH($E310,Clients!$A$2:$A$1020,0)),"")</f>
        <v/>
      </c>
      <c r="U310" s="67">
        <f>IFERROR(INDEX(Clients!$I$2:$I$1020,MATCH($E310,Clients!$A$2:$A$1020,0)),"")</f>
        <v/>
      </c>
      <c r="V310" s="69">
        <f>1</f>
        <v/>
      </c>
      <c r="W310" s="69">
        <f>IF($N310="Accepté",1,0)</f>
        <v/>
      </c>
      <c r="X310" s="68">
        <f>$M310*$W310</f>
        <v/>
      </c>
      <c r="Y310" s="68">
        <f>IF($N310="En cours",0,$M310)</f>
        <v/>
      </c>
      <c r="Z310" s="69">
        <f>IF($P310="",0,1)</f>
        <v/>
      </c>
      <c r="AA310" s="70">
        <f>IF($P310="",0,$P310)</f>
        <v/>
      </c>
      <c r="AB310" s="69">
        <f>IF(AND($P310&lt;&gt;"",$P310&lt;=Paramètres!$C$14),1,0)</f>
        <v/>
      </c>
      <c r="AC310" s="67">
        <f>IF($P310="","Jamais relancé",IF($P310&lt;=3,"0-3 j",IF($P310&lt;=7,"4-7 j",IF($P310&lt;=15,"8-15 j","Plus de 15 j"))))</f>
        <v/>
      </c>
      <c r="AD310" s="67">
        <f>IF($M310&lt;=1000,"Moins de 1 k€",IF($M310&lt;=5000,"1 à 5 k€",IF($M310&lt;=15000,"5 à 15 k€","Plus de 15 k€")))</f>
        <v/>
      </c>
    </row>
    <row r="311">
      <c r="A311" s="65" t="inlineStr">
        <is>
          <t>DEV-00310</t>
        </is>
      </c>
      <c r="B311" s="66" t="n">
        <v>44977</v>
      </c>
      <c r="C311" s="65" t="inlineStr">
        <is>
          <t>2023-02</t>
        </is>
      </c>
      <c r="D311" s="65" t="inlineStr">
        <is>
          <t>2022-2023</t>
        </is>
      </c>
      <c r="E311" s="65" t="inlineStr">
        <is>
          <t>CLI-0123</t>
        </is>
      </c>
      <c r="F311" s="65" t="inlineStr">
        <is>
          <t>Particulier</t>
        </is>
      </c>
      <c r="G311" s="65" t="inlineStr">
        <is>
          <t>Toulouse</t>
        </is>
      </c>
      <c r="H311" s="65" t="inlineStr">
        <is>
          <t>Julien Fabre</t>
        </is>
      </c>
      <c r="I311" s="65" t="inlineStr">
        <is>
          <t>Électricité</t>
        </is>
      </c>
      <c r="J311" s="65" t="inlineStr">
        <is>
          <t>EL-001</t>
        </is>
      </c>
      <c r="K311" s="65" t="inlineStr">
        <is>
          <t>Mise aux normes tableau électrique</t>
        </is>
      </c>
      <c r="L311" s="67" t="n">
        <v>1</v>
      </c>
      <c r="M311" s="68" t="n">
        <v>1906.56</v>
      </c>
      <c r="N311" s="65" t="inlineStr">
        <is>
          <t>Refusé</t>
        </is>
      </c>
      <c r="O311" s="66" t="n">
        <v>45000</v>
      </c>
      <c r="P311" s="67" t="n">
        <v>4</v>
      </c>
      <c r="Q311" s="67" t="n">
        <v>1</v>
      </c>
      <c r="R311" s="67">
        <f>$I311</f>
        <v/>
      </c>
      <c r="S311" s="67">
        <f>$K311</f>
        <v/>
      </c>
      <c r="T311" s="67">
        <f>IFERROR(INDEX(Clients!$G$2:$G$1020,MATCH($E311,Clients!$A$2:$A$1020,0)),"")</f>
        <v/>
      </c>
      <c r="U311" s="67">
        <f>IFERROR(INDEX(Clients!$I$2:$I$1020,MATCH($E311,Clients!$A$2:$A$1020,0)),"")</f>
        <v/>
      </c>
      <c r="V311" s="69">
        <f>1</f>
        <v/>
      </c>
      <c r="W311" s="69">
        <f>IF($N311="Accepté",1,0)</f>
        <v/>
      </c>
      <c r="X311" s="68">
        <f>$M311*$W311</f>
        <v/>
      </c>
      <c r="Y311" s="68">
        <f>IF($N311="En cours",0,$M311)</f>
        <v/>
      </c>
      <c r="Z311" s="69">
        <f>IF($P311="",0,1)</f>
        <v/>
      </c>
      <c r="AA311" s="70">
        <f>IF($P311="",0,$P311)</f>
        <v/>
      </c>
      <c r="AB311" s="69">
        <f>IF(AND($P311&lt;&gt;"",$P311&lt;=Paramètres!$C$14),1,0)</f>
        <v/>
      </c>
      <c r="AC311" s="67">
        <f>IF($P311="","Jamais relancé",IF($P311&lt;=3,"0-3 j",IF($P311&lt;=7,"4-7 j",IF($P311&lt;=15,"8-15 j","Plus de 15 j"))))</f>
        <v/>
      </c>
      <c r="AD311" s="67">
        <f>IF($M311&lt;=1000,"Moins de 1 k€",IF($M311&lt;=5000,"1 à 5 k€",IF($M311&lt;=15000,"5 à 15 k€","Plus de 15 k€")))</f>
        <v/>
      </c>
    </row>
    <row r="312">
      <c r="A312" s="65" t="inlineStr">
        <is>
          <t>DEV-00311</t>
        </is>
      </c>
      <c r="B312" s="66" t="n">
        <v>44977</v>
      </c>
      <c r="C312" s="65" t="inlineStr">
        <is>
          <t>2023-02</t>
        </is>
      </c>
      <c r="D312" s="65" t="inlineStr">
        <is>
          <t>2022-2023</t>
        </is>
      </c>
      <c r="E312" s="65" t="inlineStr">
        <is>
          <t>CLI-0265</t>
        </is>
      </c>
      <c r="F312" s="65" t="inlineStr">
        <is>
          <t>Particulier</t>
        </is>
      </c>
      <c r="G312" s="65" t="inlineStr">
        <is>
          <t>Bordeaux</t>
        </is>
      </c>
      <c r="H312" s="65" t="inlineStr">
        <is>
          <t>Karim Belkacem</t>
        </is>
      </c>
      <c r="I312" s="65" t="inlineStr">
        <is>
          <t>Chauffage</t>
        </is>
      </c>
      <c r="J312" s="65" t="inlineStr">
        <is>
          <t>CH-005</t>
        </is>
      </c>
      <c r="K312" s="65" t="inlineStr">
        <is>
          <t>Désembouage circuit chauffage</t>
        </is>
      </c>
      <c r="L312" s="67" t="n">
        <v>1</v>
      </c>
      <c r="M312" s="68" t="n">
        <v>806.58</v>
      </c>
      <c r="N312" s="65" t="inlineStr">
        <is>
          <t>Accepté</t>
        </is>
      </c>
      <c r="O312" s="66" t="n">
        <v>45022</v>
      </c>
      <c r="P312" s="67" t="n">
        <v>3</v>
      </c>
      <c r="Q312" s="67" t="n">
        <v>2</v>
      </c>
      <c r="R312" s="67">
        <f>$I312</f>
        <v/>
      </c>
      <c r="S312" s="67">
        <f>$K312</f>
        <v/>
      </c>
      <c r="T312" s="67">
        <f>IFERROR(INDEX(Clients!$G$2:$G$1020,MATCH($E312,Clients!$A$2:$A$1020,0)),"")</f>
        <v/>
      </c>
      <c r="U312" s="67">
        <f>IFERROR(INDEX(Clients!$I$2:$I$1020,MATCH($E312,Clients!$A$2:$A$1020,0)),"")</f>
        <v/>
      </c>
      <c r="V312" s="69">
        <f>1</f>
        <v/>
      </c>
      <c r="W312" s="69">
        <f>IF($N312="Accepté",1,0)</f>
        <v/>
      </c>
      <c r="X312" s="68">
        <f>$M312*$W312</f>
        <v/>
      </c>
      <c r="Y312" s="68">
        <f>IF($N312="En cours",0,$M312)</f>
        <v/>
      </c>
      <c r="Z312" s="69">
        <f>IF($P312="",0,1)</f>
        <v/>
      </c>
      <c r="AA312" s="70">
        <f>IF($P312="",0,$P312)</f>
        <v/>
      </c>
      <c r="AB312" s="69">
        <f>IF(AND($P312&lt;&gt;"",$P312&lt;=Paramètres!$C$14),1,0)</f>
        <v/>
      </c>
      <c r="AC312" s="67">
        <f>IF($P312="","Jamais relancé",IF($P312&lt;=3,"0-3 j",IF($P312&lt;=7,"4-7 j",IF($P312&lt;=15,"8-15 j","Plus de 15 j"))))</f>
        <v/>
      </c>
      <c r="AD312" s="67">
        <f>IF($M312&lt;=1000,"Moins de 1 k€",IF($M312&lt;=5000,"1 à 5 k€",IF($M312&lt;=15000,"5 à 15 k€","Plus de 15 k€")))</f>
        <v/>
      </c>
    </row>
    <row r="313">
      <c r="A313" s="65" t="inlineStr">
        <is>
          <t>DEV-00312</t>
        </is>
      </c>
      <c r="B313" s="66" t="n">
        <v>44977</v>
      </c>
      <c r="C313" s="65" t="inlineStr">
        <is>
          <t>2023-02</t>
        </is>
      </c>
      <c r="D313" s="65" t="inlineStr">
        <is>
          <t>2022-2023</t>
        </is>
      </c>
      <c r="E313" s="65" t="inlineStr">
        <is>
          <t>CLI-0154</t>
        </is>
      </c>
      <c r="F313" s="65" t="inlineStr">
        <is>
          <t>Particulier</t>
        </is>
      </c>
      <c r="G313" s="65" t="inlineStr">
        <is>
          <t>Bordeaux</t>
        </is>
      </c>
      <c r="H313" s="65" t="inlineStr">
        <is>
          <t>Sophie Marchand</t>
        </is>
      </c>
      <c r="I313" s="65" t="inlineStr">
        <is>
          <t>Dépannage</t>
        </is>
      </c>
      <c r="J313" s="65" t="inlineStr">
        <is>
          <t>DP-002</t>
        </is>
      </c>
      <c r="K313" s="65" t="inlineStr">
        <is>
          <t>Débouchage canalisation</t>
        </is>
      </c>
      <c r="L313" s="67" t="n">
        <v>2</v>
      </c>
      <c r="M313" s="68" t="n">
        <v>790.67</v>
      </c>
      <c r="N313" s="65" t="inlineStr">
        <is>
          <t>Accepté</t>
        </is>
      </c>
      <c r="O313" s="66" t="n">
        <v>45012</v>
      </c>
      <c r="P313" s="67" t="n">
        <v>1</v>
      </c>
      <c r="Q313" s="67" t="n">
        <v>1</v>
      </c>
      <c r="R313" s="67">
        <f>$I313</f>
        <v/>
      </c>
      <c r="S313" s="67">
        <f>$K313</f>
        <v/>
      </c>
      <c r="T313" s="67">
        <f>IFERROR(INDEX(Clients!$G$2:$G$1020,MATCH($E313,Clients!$A$2:$A$1020,0)),"")</f>
        <v/>
      </c>
      <c r="U313" s="67">
        <f>IFERROR(INDEX(Clients!$I$2:$I$1020,MATCH($E313,Clients!$A$2:$A$1020,0)),"")</f>
        <v/>
      </c>
      <c r="V313" s="69">
        <f>1</f>
        <v/>
      </c>
      <c r="W313" s="69">
        <f>IF($N313="Accepté",1,0)</f>
        <v/>
      </c>
      <c r="X313" s="68">
        <f>$M313*$W313</f>
        <v/>
      </c>
      <c r="Y313" s="68">
        <f>IF($N313="En cours",0,$M313)</f>
        <v/>
      </c>
      <c r="Z313" s="69">
        <f>IF($P313="",0,1)</f>
        <v/>
      </c>
      <c r="AA313" s="70">
        <f>IF($P313="",0,$P313)</f>
        <v/>
      </c>
      <c r="AB313" s="69">
        <f>IF(AND($P313&lt;&gt;"",$P313&lt;=Paramètres!$C$14),1,0)</f>
        <v/>
      </c>
      <c r="AC313" s="67">
        <f>IF($P313="","Jamais relancé",IF($P313&lt;=3,"0-3 j",IF($P313&lt;=7,"4-7 j",IF($P313&lt;=15,"8-15 j","Plus de 15 j"))))</f>
        <v/>
      </c>
      <c r="AD313" s="67">
        <f>IF($M313&lt;=1000,"Moins de 1 k€",IF($M313&lt;=5000,"1 à 5 k€",IF($M313&lt;=15000,"5 à 15 k€","Plus de 15 k€")))</f>
        <v/>
      </c>
    </row>
    <row r="314">
      <c r="A314" s="65" t="inlineStr">
        <is>
          <t>DEV-00313</t>
        </is>
      </c>
      <c r="B314" s="66" t="n">
        <v>44978</v>
      </c>
      <c r="C314" s="65" t="inlineStr">
        <is>
          <t>2023-02</t>
        </is>
      </c>
      <c r="D314" s="65" t="inlineStr">
        <is>
          <t>2022-2023</t>
        </is>
      </c>
      <c r="E314" s="65" t="inlineStr">
        <is>
          <t>CLI-0160</t>
        </is>
      </c>
      <c r="F314" s="65" t="inlineStr">
        <is>
          <t>Particulier</t>
        </is>
      </c>
      <c r="G314" s="65" t="inlineStr">
        <is>
          <t>Bordeaux</t>
        </is>
      </c>
      <c r="H314" s="65" t="inlineStr">
        <is>
          <t>Karim Belkacem</t>
        </is>
      </c>
      <c r="I314" s="65" t="inlineStr">
        <is>
          <t>Plomberie</t>
        </is>
      </c>
      <c r="J314" s="65" t="inlineStr">
        <is>
          <t>PR-004</t>
        </is>
      </c>
      <c r="K314" s="65" t="inlineStr">
        <is>
          <t>Remplacement colonne d'évacuation</t>
        </is>
      </c>
      <c r="L314" s="67" t="n">
        <v>1</v>
      </c>
      <c r="M314" s="68" t="n">
        <v>5279.01</v>
      </c>
      <c r="N314" s="65" t="inlineStr">
        <is>
          <t>Sans réponse</t>
        </is>
      </c>
      <c r="O314" s="66" t="n">
        <v>44998</v>
      </c>
      <c r="P314" s="67" t="n">
        <v>3</v>
      </c>
      <c r="Q314" s="67" t="n">
        <v>2</v>
      </c>
      <c r="R314" s="67">
        <f>$I314</f>
        <v/>
      </c>
      <c r="S314" s="67">
        <f>$K314</f>
        <v/>
      </c>
      <c r="T314" s="67">
        <f>IFERROR(INDEX(Clients!$G$2:$G$1020,MATCH($E314,Clients!$A$2:$A$1020,0)),"")</f>
        <v/>
      </c>
      <c r="U314" s="67">
        <f>IFERROR(INDEX(Clients!$I$2:$I$1020,MATCH($E314,Clients!$A$2:$A$1020,0)),"")</f>
        <v/>
      </c>
      <c r="V314" s="69">
        <f>1</f>
        <v/>
      </c>
      <c r="W314" s="69">
        <f>IF($N314="Accepté",1,0)</f>
        <v/>
      </c>
      <c r="X314" s="68">
        <f>$M314*$W314</f>
        <v/>
      </c>
      <c r="Y314" s="68">
        <f>IF($N314="En cours",0,$M314)</f>
        <v/>
      </c>
      <c r="Z314" s="69">
        <f>IF($P314="",0,1)</f>
        <v/>
      </c>
      <c r="AA314" s="70">
        <f>IF($P314="",0,$P314)</f>
        <v/>
      </c>
      <c r="AB314" s="69">
        <f>IF(AND($P314&lt;&gt;"",$P314&lt;=Paramètres!$C$14),1,0)</f>
        <v/>
      </c>
      <c r="AC314" s="67">
        <f>IF($P314="","Jamais relancé",IF($P314&lt;=3,"0-3 j",IF($P314&lt;=7,"4-7 j",IF($P314&lt;=15,"8-15 j","Plus de 15 j"))))</f>
        <v/>
      </c>
      <c r="AD314" s="67">
        <f>IF($M314&lt;=1000,"Moins de 1 k€",IF($M314&lt;=5000,"1 à 5 k€",IF($M314&lt;=15000,"5 à 15 k€","Plus de 15 k€")))</f>
        <v/>
      </c>
    </row>
    <row r="315">
      <c r="A315" s="65" t="inlineStr">
        <is>
          <t>DEV-00314</t>
        </is>
      </c>
      <c r="B315" s="66" t="n">
        <v>44978</v>
      </c>
      <c r="C315" s="65" t="inlineStr">
        <is>
          <t>2023-02</t>
        </is>
      </c>
      <c r="D315" s="65" t="inlineStr">
        <is>
          <t>2022-2023</t>
        </is>
      </c>
      <c r="E315" s="65" t="inlineStr">
        <is>
          <t>CLI-0155</t>
        </is>
      </c>
      <c r="F315" s="65" t="inlineStr">
        <is>
          <t>Particulier</t>
        </is>
      </c>
      <c r="G315" s="65" t="inlineStr">
        <is>
          <t>Bordeaux</t>
        </is>
      </c>
      <c r="H315" s="65" t="inlineStr">
        <is>
          <t>Karim Belkacem</t>
        </is>
      </c>
      <c r="I315" s="65" t="inlineStr">
        <is>
          <t>Salle de bain</t>
        </is>
      </c>
      <c r="J315" s="65" t="inlineStr">
        <is>
          <t>SB-003</t>
        </is>
      </c>
      <c r="K315" s="65" t="inlineStr">
        <is>
          <t>Pose meuble vasque + robinetterie</t>
        </is>
      </c>
      <c r="L315" s="67" t="n">
        <v>1</v>
      </c>
      <c r="M315" s="68" t="n">
        <v>1285.28</v>
      </c>
      <c r="N315" s="65" t="inlineStr">
        <is>
          <t>Refusé</t>
        </is>
      </c>
      <c r="O315" s="66" t="n">
        <v>45010</v>
      </c>
      <c r="P315" s="67" t="n"/>
      <c r="Q315" s="67" t="n">
        <v>0</v>
      </c>
      <c r="R315" s="67">
        <f>$I315</f>
        <v/>
      </c>
      <c r="S315" s="67">
        <f>$K315</f>
        <v/>
      </c>
      <c r="T315" s="67">
        <f>IFERROR(INDEX(Clients!$G$2:$G$1020,MATCH($E315,Clients!$A$2:$A$1020,0)),"")</f>
        <v/>
      </c>
      <c r="U315" s="67">
        <f>IFERROR(INDEX(Clients!$I$2:$I$1020,MATCH($E315,Clients!$A$2:$A$1020,0)),"")</f>
        <v/>
      </c>
      <c r="V315" s="69">
        <f>1</f>
        <v/>
      </c>
      <c r="W315" s="69">
        <f>IF($N315="Accepté",1,0)</f>
        <v/>
      </c>
      <c r="X315" s="68">
        <f>$M315*$W315</f>
        <v/>
      </c>
      <c r="Y315" s="68">
        <f>IF($N315="En cours",0,$M315)</f>
        <v/>
      </c>
      <c r="Z315" s="69">
        <f>IF($P315="",0,1)</f>
        <v/>
      </c>
      <c r="AA315" s="70">
        <f>IF($P315="",0,$P315)</f>
        <v/>
      </c>
      <c r="AB315" s="69">
        <f>IF(AND($P315&lt;&gt;"",$P315&lt;=Paramètres!$C$14),1,0)</f>
        <v/>
      </c>
      <c r="AC315" s="67">
        <f>IF($P315="","Jamais relancé",IF($P315&lt;=3,"0-3 j",IF($P315&lt;=7,"4-7 j",IF($P315&lt;=15,"8-15 j","Plus de 15 j"))))</f>
        <v/>
      </c>
      <c r="AD315" s="67">
        <f>IF($M315&lt;=1000,"Moins de 1 k€",IF($M315&lt;=5000,"1 à 5 k€",IF($M315&lt;=15000,"5 à 15 k€","Plus de 15 k€")))</f>
        <v/>
      </c>
    </row>
    <row r="316">
      <c r="A316" s="65" t="inlineStr">
        <is>
          <t>DEV-00315</t>
        </is>
      </c>
      <c r="B316" s="66" t="n">
        <v>44979</v>
      </c>
      <c r="C316" s="65" t="inlineStr">
        <is>
          <t>2023-02</t>
        </is>
      </c>
      <c r="D316" s="65" t="inlineStr">
        <is>
          <t>2022-2023</t>
        </is>
      </c>
      <c r="E316" s="65" t="inlineStr">
        <is>
          <t>CLI-0002</t>
        </is>
      </c>
      <c r="F316" s="65" t="inlineStr">
        <is>
          <t>Particulier</t>
        </is>
      </c>
      <c r="G316" s="65" t="inlineStr">
        <is>
          <t>Bordeaux</t>
        </is>
      </c>
      <c r="H316" s="65" t="inlineStr">
        <is>
          <t>Sophie Marchand</t>
        </is>
      </c>
      <c r="I316" s="65" t="inlineStr">
        <is>
          <t>Électricité</t>
        </is>
      </c>
      <c r="J316" s="65" t="inlineStr">
        <is>
          <t>EL-003</t>
        </is>
      </c>
      <c r="K316" s="65" t="inlineStr">
        <is>
          <t>Rénovation électrique complète</t>
        </is>
      </c>
      <c r="L316" s="67" t="n">
        <v>1</v>
      </c>
      <c r="M316" s="68" t="n">
        <v>10665.78</v>
      </c>
      <c r="N316" s="65" t="inlineStr">
        <is>
          <t>Sans réponse</t>
        </is>
      </c>
      <c r="O316" s="66" t="n">
        <v>44985</v>
      </c>
      <c r="P316" s="67" t="n">
        <v>1</v>
      </c>
      <c r="Q316" s="67" t="n">
        <v>1</v>
      </c>
      <c r="R316" s="67">
        <f>$I316</f>
        <v/>
      </c>
      <c r="S316" s="67">
        <f>$K316</f>
        <v/>
      </c>
      <c r="T316" s="67">
        <f>IFERROR(INDEX(Clients!$G$2:$G$1020,MATCH($E316,Clients!$A$2:$A$1020,0)),"")</f>
        <v/>
      </c>
      <c r="U316" s="67">
        <f>IFERROR(INDEX(Clients!$I$2:$I$1020,MATCH($E316,Clients!$A$2:$A$1020,0)),"")</f>
        <v/>
      </c>
      <c r="V316" s="69">
        <f>1</f>
        <v/>
      </c>
      <c r="W316" s="69">
        <f>IF($N316="Accepté",1,0)</f>
        <v/>
      </c>
      <c r="X316" s="68">
        <f>$M316*$W316</f>
        <v/>
      </c>
      <c r="Y316" s="68">
        <f>IF($N316="En cours",0,$M316)</f>
        <v/>
      </c>
      <c r="Z316" s="69">
        <f>IF($P316="",0,1)</f>
        <v/>
      </c>
      <c r="AA316" s="70">
        <f>IF($P316="",0,$P316)</f>
        <v/>
      </c>
      <c r="AB316" s="69">
        <f>IF(AND($P316&lt;&gt;"",$P316&lt;=Paramètres!$C$14),1,0)</f>
        <v/>
      </c>
      <c r="AC316" s="67">
        <f>IF($P316="","Jamais relancé",IF($P316&lt;=3,"0-3 j",IF($P316&lt;=7,"4-7 j",IF($P316&lt;=15,"8-15 j","Plus de 15 j"))))</f>
        <v/>
      </c>
      <c r="AD316" s="67">
        <f>IF($M316&lt;=1000,"Moins de 1 k€",IF($M316&lt;=5000,"1 à 5 k€",IF($M316&lt;=15000,"5 à 15 k€","Plus de 15 k€")))</f>
        <v/>
      </c>
    </row>
    <row r="317">
      <c r="A317" s="65" t="inlineStr">
        <is>
          <t>DEV-00316</t>
        </is>
      </c>
      <c r="B317" s="66" t="n">
        <v>44979</v>
      </c>
      <c r="C317" s="65" t="inlineStr">
        <is>
          <t>2023-02</t>
        </is>
      </c>
      <c r="D317" s="65" t="inlineStr">
        <is>
          <t>2022-2023</t>
        </is>
      </c>
      <c r="E317" s="65" t="inlineStr">
        <is>
          <t>CLI-0034</t>
        </is>
      </c>
      <c r="F317" s="65" t="inlineStr">
        <is>
          <t>Particulier</t>
        </is>
      </c>
      <c r="G317" s="65" t="inlineStr">
        <is>
          <t>Toulouse</t>
        </is>
      </c>
      <c r="H317" s="65" t="inlineStr">
        <is>
          <t>Julien Fabre</t>
        </is>
      </c>
      <c r="I317" s="65" t="inlineStr">
        <is>
          <t>Électricité</t>
        </is>
      </c>
      <c r="J317" s="65" t="inlineStr">
        <is>
          <t>EL-003</t>
        </is>
      </c>
      <c r="K317" s="65" t="inlineStr">
        <is>
          <t>Rénovation électrique complète</t>
        </is>
      </c>
      <c r="L317" s="67" t="n">
        <v>1</v>
      </c>
      <c r="M317" s="68" t="n">
        <v>9918.549999999999</v>
      </c>
      <c r="N317" s="65" t="inlineStr">
        <is>
          <t>Accepté</t>
        </is>
      </c>
      <c r="O317" s="66" t="n">
        <v>45008</v>
      </c>
      <c r="P317" s="67" t="n">
        <v>10</v>
      </c>
      <c r="Q317" s="67" t="n">
        <v>2</v>
      </c>
      <c r="R317" s="67">
        <f>$I317</f>
        <v/>
      </c>
      <c r="S317" s="67">
        <f>$K317</f>
        <v/>
      </c>
      <c r="T317" s="67">
        <f>IFERROR(INDEX(Clients!$G$2:$G$1020,MATCH($E317,Clients!$A$2:$A$1020,0)),"")</f>
        <v/>
      </c>
      <c r="U317" s="67">
        <f>IFERROR(INDEX(Clients!$I$2:$I$1020,MATCH($E317,Clients!$A$2:$A$1020,0)),"")</f>
        <v/>
      </c>
      <c r="V317" s="69">
        <f>1</f>
        <v/>
      </c>
      <c r="W317" s="69">
        <f>IF($N317="Accepté",1,0)</f>
        <v/>
      </c>
      <c r="X317" s="68">
        <f>$M317*$W317</f>
        <v/>
      </c>
      <c r="Y317" s="68">
        <f>IF($N317="En cours",0,$M317)</f>
        <v/>
      </c>
      <c r="Z317" s="69">
        <f>IF($P317="",0,1)</f>
        <v/>
      </c>
      <c r="AA317" s="70">
        <f>IF($P317="",0,$P317)</f>
        <v/>
      </c>
      <c r="AB317" s="69">
        <f>IF(AND($P317&lt;&gt;"",$P317&lt;=Paramètres!$C$14),1,0)</f>
        <v/>
      </c>
      <c r="AC317" s="67">
        <f>IF($P317="","Jamais relancé",IF($P317&lt;=3,"0-3 j",IF($P317&lt;=7,"4-7 j",IF($P317&lt;=15,"8-15 j","Plus de 15 j"))))</f>
        <v/>
      </c>
      <c r="AD317" s="67">
        <f>IF($M317&lt;=1000,"Moins de 1 k€",IF($M317&lt;=5000,"1 à 5 k€",IF($M317&lt;=15000,"5 à 15 k€","Plus de 15 k€")))</f>
        <v/>
      </c>
    </row>
    <row r="318">
      <c r="A318" s="65" t="inlineStr">
        <is>
          <t>DEV-00317</t>
        </is>
      </c>
      <c r="B318" s="66" t="n">
        <v>44979</v>
      </c>
      <c r="C318" s="65" t="inlineStr">
        <is>
          <t>2023-02</t>
        </is>
      </c>
      <c r="D318" s="65" t="inlineStr">
        <is>
          <t>2022-2023</t>
        </is>
      </c>
      <c r="E318" s="65" t="inlineStr">
        <is>
          <t>CLI-0016</t>
        </is>
      </c>
      <c r="F318" s="65" t="inlineStr">
        <is>
          <t>Particulier</t>
        </is>
      </c>
      <c r="G318" s="65" t="inlineStr">
        <is>
          <t>Bordeaux</t>
        </is>
      </c>
      <c r="H318" s="65" t="inlineStr">
        <is>
          <t>Karim Belkacem</t>
        </is>
      </c>
      <c r="I318" s="65" t="inlineStr">
        <is>
          <t>Plomberie</t>
        </is>
      </c>
      <c r="J318" s="65" t="inlineStr">
        <is>
          <t>PR-002</t>
        </is>
      </c>
      <c r="K318" s="65" t="inlineStr">
        <is>
          <t>Recherche de fuite + réparation</t>
        </is>
      </c>
      <c r="L318" s="67" t="n">
        <v>1</v>
      </c>
      <c r="M318" s="68" t="n">
        <v>412.75</v>
      </c>
      <c r="N318" s="65" t="inlineStr">
        <is>
          <t>Accepté</t>
        </is>
      </c>
      <c r="O318" s="66" t="n">
        <v>45016</v>
      </c>
      <c r="P318" s="67" t="n">
        <v>4</v>
      </c>
      <c r="Q318" s="67" t="n">
        <v>3</v>
      </c>
      <c r="R318" s="67">
        <f>$I318</f>
        <v/>
      </c>
      <c r="S318" s="67">
        <f>$K318</f>
        <v/>
      </c>
      <c r="T318" s="67">
        <f>IFERROR(INDEX(Clients!$G$2:$G$1020,MATCH($E318,Clients!$A$2:$A$1020,0)),"")</f>
        <v/>
      </c>
      <c r="U318" s="67">
        <f>IFERROR(INDEX(Clients!$I$2:$I$1020,MATCH($E318,Clients!$A$2:$A$1020,0)),"")</f>
        <v/>
      </c>
      <c r="V318" s="69">
        <f>1</f>
        <v/>
      </c>
      <c r="W318" s="69">
        <f>IF($N318="Accepté",1,0)</f>
        <v/>
      </c>
      <c r="X318" s="68">
        <f>$M318*$W318</f>
        <v/>
      </c>
      <c r="Y318" s="68">
        <f>IF($N318="En cours",0,$M318)</f>
        <v/>
      </c>
      <c r="Z318" s="69">
        <f>IF($P318="",0,1)</f>
        <v/>
      </c>
      <c r="AA318" s="70">
        <f>IF($P318="",0,$P318)</f>
        <v/>
      </c>
      <c r="AB318" s="69">
        <f>IF(AND($P318&lt;&gt;"",$P318&lt;=Paramètres!$C$14),1,0)</f>
        <v/>
      </c>
      <c r="AC318" s="67">
        <f>IF($P318="","Jamais relancé",IF($P318&lt;=3,"0-3 j",IF($P318&lt;=7,"4-7 j",IF($P318&lt;=15,"8-15 j","Plus de 15 j"))))</f>
        <v/>
      </c>
      <c r="AD318" s="67">
        <f>IF($M318&lt;=1000,"Moins de 1 k€",IF($M318&lt;=5000,"1 à 5 k€",IF($M318&lt;=15000,"5 à 15 k€","Plus de 15 k€")))</f>
        <v/>
      </c>
    </row>
    <row r="319">
      <c r="A319" s="65" t="inlineStr">
        <is>
          <t>DEV-00318</t>
        </is>
      </c>
      <c r="B319" s="66" t="n">
        <v>44980</v>
      </c>
      <c r="C319" s="65" t="inlineStr">
        <is>
          <t>2023-02</t>
        </is>
      </c>
      <c r="D319" s="65" t="inlineStr">
        <is>
          <t>2022-2023</t>
        </is>
      </c>
      <c r="E319" s="65" t="inlineStr">
        <is>
          <t>CLI-0007</t>
        </is>
      </c>
      <c r="F319" s="65" t="inlineStr">
        <is>
          <t>Particulier</t>
        </is>
      </c>
      <c r="G319" s="65" t="inlineStr">
        <is>
          <t>Toulouse</t>
        </is>
      </c>
      <c r="H319" s="65" t="inlineStr">
        <is>
          <t>Julien Fabre</t>
        </is>
      </c>
      <c r="I319" s="65" t="inlineStr">
        <is>
          <t>Dépannage</t>
        </is>
      </c>
      <c r="J319" s="65" t="inlineStr">
        <is>
          <t>DP-001</t>
        </is>
      </c>
      <c r="K319" s="65" t="inlineStr">
        <is>
          <t>Dépannage plomberie urgence</t>
        </is>
      </c>
      <c r="L319" s="67" t="n">
        <v>1</v>
      </c>
      <c r="M319" s="68" t="n">
        <v>253.62</v>
      </c>
      <c r="N319" s="65" t="inlineStr">
        <is>
          <t>Accepté</t>
        </is>
      </c>
      <c r="O319" s="66" t="n">
        <v>45010</v>
      </c>
      <c r="P319" s="67" t="n">
        <v>2</v>
      </c>
      <c r="Q319" s="67" t="n">
        <v>3</v>
      </c>
      <c r="R319" s="67">
        <f>$I319</f>
        <v/>
      </c>
      <c r="S319" s="67">
        <f>$K319</f>
        <v/>
      </c>
      <c r="T319" s="67">
        <f>IFERROR(INDEX(Clients!$G$2:$G$1020,MATCH($E319,Clients!$A$2:$A$1020,0)),"")</f>
        <v/>
      </c>
      <c r="U319" s="67">
        <f>IFERROR(INDEX(Clients!$I$2:$I$1020,MATCH($E319,Clients!$A$2:$A$1020,0)),"")</f>
        <v/>
      </c>
      <c r="V319" s="69">
        <f>1</f>
        <v/>
      </c>
      <c r="W319" s="69">
        <f>IF($N319="Accepté",1,0)</f>
        <v/>
      </c>
      <c r="X319" s="68">
        <f>$M319*$W319</f>
        <v/>
      </c>
      <c r="Y319" s="68">
        <f>IF($N319="En cours",0,$M319)</f>
        <v/>
      </c>
      <c r="Z319" s="69">
        <f>IF($P319="",0,1)</f>
        <v/>
      </c>
      <c r="AA319" s="70">
        <f>IF($P319="",0,$P319)</f>
        <v/>
      </c>
      <c r="AB319" s="69">
        <f>IF(AND($P319&lt;&gt;"",$P319&lt;=Paramètres!$C$14),1,0)</f>
        <v/>
      </c>
      <c r="AC319" s="67">
        <f>IF($P319="","Jamais relancé",IF($P319&lt;=3,"0-3 j",IF($P319&lt;=7,"4-7 j",IF($P319&lt;=15,"8-15 j","Plus de 15 j"))))</f>
        <v/>
      </c>
      <c r="AD319" s="67">
        <f>IF($M319&lt;=1000,"Moins de 1 k€",IF($M319&lt;=5000,"1 à 5 k€",IF($M319&lt;=15000,"5 à 15 k€","Plus de 15 k€")))</f>
        <v/>
      </c>
    </row>
    <row r="320">
      <c r="A320" s="65" t="inlineStr">
        <is>
          <t>DEV-00319</t>
        </is>
      </c>
      <c r="B320" s="66" t="n">
        <v>44980</v>
      </c>
      <c r="C320" s="65" t="inlineStr">
        <is>
          <t>2023-02</t>
        </is>
      </c>
      <c r="D320" s="65" t="inlineStr">
        <is>
          <t>2022-2023</t>
        </is>
      </c>
      <c r="E320" s="65" t="inlineStr">
        <is>
          <t>CLI-0218</t>
        </is>
      </c>
      <c r="F320" s="65" t="inlineStr">
        <is>
          <t>Syndic</t>
        </is>
      </c>
      <c r="G320" s="65" t="inlineStr">
        <is>
          <t>Bordeaux</t>
        </is>
      </c>
      <c r="H320" s="65" t="inlineStr">
        <is>
          <t>Karim Belkacem</t>
        </is>
      </c>
      <c r="I320" s="65" t="inlineStr">
        <is>
          <t>Salle de bain</t>
        </is>
      </c>
      <c r="J320" s="65" t="inlineStr">
        <is>
          <t>SB-001</t>
        </is>
      </c>
      <c r="K320" s="65" t="inlineStr">
        <is>
          <t>Rénovation salle de bain complète</t>
        </is>
      </c>
      <c r="L320" s="67" t="n">
        <v>1</v>
      </c>
      <c r="M320" s="68" t="n">
        <v>20110.31</v>
      </c>
      <c r="N320" s="65" t="inlineStr">
        <is>
          <t>Refusé</t>
        </is>
      </c>
      <c r="O320" s="66" t="n">
        <v>45001</v>
      </c>
      <c r="P320" s="67" t="n">
        <v>17</v>
      </c>
      <c r="Q320" s="67" t="n">
        <v>1</v>
      </c>
      <c r="R320" s="67">
        <f>$I320</f>
        <v/>
      </c>
      <c r="S320" s="67">
        <f>$K320</f>
        <v/>
      </c>
      <c r="T320" s="67">
        <f>IFERROR(INDEX(Clients!$G$2:$G$1020,MATCH($E320,Clients!$A$2:$A$1020,0)),"")</f>
        <v/>
      </c>
      <c r="U320" s="67">
        <f>IFERROR(INDEX(Clients!$I$2:$I$1020,MATCH($E320,Clients!$A$2:$A$1020,0)),"")</f>
        <v/>
      </c>
      <c r="V320" s="69">
        <f>1</f>
        <v/>
      </c>
      <c r="W320" s="69">
        <f>IF($N320="Accepté",1,0)</f>
        <v/>
      </c>
      <c r="X320" s="68">
        <f>$M320*$W320</f>
        <v/>
      </c>
      <c r="Y320" s="68">
        <f>IF($N320="En cours",0,$M320)</f>
        <v/>
      </c>
      <c r="Z320" s="69">
        <f>IF($P320="",0,1)</f>
        <v/>
      </c>
      <c r="AA320" s="70">
        <f>IF($P320="",0,$P320)</f>
        <v/>
      </c>
      <c r="AB320" s="69">
        <f>IF(AND($P320&lt;&gt;"",$P320&lt;=Paramètres!$C$14),1,0)</f>
        <v/>
      </c>
      <c r="AC320" s="67">
        <f>IF($P320="","Jamais relancé",IF($P320&lt;=3,"0-3 j",IF($P320&lt;=7,"4-7 j",IF($P320&lt;=15,"8-15 j","Plus de 15 j"))))</f>
        <v/>
      </c>
      <c r="AD320" s="67">
        <f>IF($M320&lt;=1000,"Moins de 1 k€",IF($M320&lt;=5000,"1 à 5 k€",IF($M320&lt;=15000,"5 à 15 k€","Plus de 15 k€")))</f>
        <v/>
      </c>
    </row>
    <row r="321">
      <c r="A321" s="65" t="inlineStr">
        <is>
          <t>DEV-00320</t>
        </is>
      </c>
      <c r="B321" s="66" t="n">
        <v>44980</v>
      </c>
      <c r="C321" s="65" t="inlineStr">
        <is>
          <t>2023-02</t>
        </is>
      </c>
      <c r="D321" s="65" t="inlineStr">
        <is>
          <t>2022-2023</t>
        </is>
      </c>
      <c r="E321" s="65" t="inlineStr">
        <is>
          <t>CLI-0068</t>
        </is>
      </c>
      <c r="F321" s="65" t="inlineStr">
        <is>
          <t>Particulier</t>
        </is>
      </c>
      <c r="G321" s="65" t="inlineStr">
        <is>
          <t>Bordeaux</t>
        </is>
      </c>
      <c r="H321" s="65" t="inlineStr">
        <is>
          <t>Sophie Marchand</t>
        </is>
      </c>
      <c r="I321" s="65" t="inlineStr">
        <is>
          <t>Dépannage</t>
        </is>
      </c>
      <c r="J321" s="65" t="inlineStr">
        <is>
          <t>DP-004</t>
        </is>
      </c>
      <c r="K321" s="65" t="inlineStr">
        <is>
          <t>Remise en service chaudière</t>
        </is>
      </c>
      <c r="L321" s="67" t="n">
        <v>1</v>
      </c>
      <c r="M321" s="68" t="n">
        <v>245.22</v>
      </c>
      <c r="N321" s="65" t="inlineStr">
        <is>
          <t>Accepté</t>
        </is>
      </c>
      <c r="O321" s="66" t="n">
        <v>44990</v>
      </c>
      <c r="P321" s="67" t="n">
        <v>1</v>
      </c>
      <c r="Q321" s="67" t="n">
        <v>2</v>
      </c>
      <c r="R321" s="67">
        <f>$I321</f>
        <v/>
      </c>
      <c r="S321" s="67">
        <f>$K321</f>
        <v/>
      </c>
      <c r="T321" s="67">
        <f>IFERROR(INDEX(Clients!$G$2:$G$1020,MATCH($E321,Clients!$A$2:$A$1020,0)),"")</f>
        <v/>
      </c>
      <c r="U321" s="67">
        <f>IFERROR(INDEX(Clients!$I$2:$I$1020,MATCH($E321,Clients!$A$2:$A$1020,0)),"")</f>
        <v/>
      </c>
      <c r="V321" s="69">
        <f>1</f>
        <v/>
      </c>
      <c r="W321" s="69">
        <f>IF($N321="Accepté",1,0)</f>
        <v/>
      </c>
      <c r="X321" s="68">
        <f>$M321*$W321</f>
        <v/>
      </c>
      <c r="Y321" s="68">
        <f>IF($N321="En cours",0,$M321)</f>
        <v/>
      </c>
      <c r="Z321" s="69">
        <f>IF($P321="",0,1)</f>
        <v/>
      </c>
      <c r="AA321" s="70">
        <f>IF($P321="",0,$P321)</f>
        <v/>
      </c>
      <c r="AB321" s="69">
        <f>IF(AND($P321&lt;&gt;"",$P321&lt;=Paramètres!$C$14),1,0)</f>
        <v/>
      </c>
      <c r="AC321" s="67">
        <f>IF($P321="","Jamais relancé",IF($P321&lt;=3,"0-3 j",IF($P321&lt;=7,"4-7 j",IF($P321&lt;=15,"8-15 j","Plus de 15 j"))))</f>
        <v/>
      </c>
      <c r="AD321" s="67">
        <f>IF($M321&lt;=1000,"Moins de 1 k€",IF($M321&lt;=5000,"1 à 5 k€",IF($M321&lt;=15000,"5 à 15 k€","Plus de 15 k€")))</f>
        <v/>
      </c>
    </row>
    <row r="322">
      <c r="A322" s="65" t="inlineStr">
        <is>
          <t>DEV-00321</t>
        </is>
      </c>
      <c r="B322" s="66" t="n">
        <v>44981</v>
      </c>
      <c r="C322" s="65" t="inlineStr">
        <is>
          <t>2023-02</t>
        </is>
      </c>
      <c r="D322" s="65" t="inlineStr">
        <is>
          <t>2022-2023</t>
        </is>
      </c>
      <c r="E322" s="65" t="inlineStr">
        <is>
          <t>CLI-0261</t>
        </is>
      </c>
      <c r="F322" s="65" t="inlineStr">
        <is>
          <t>Particulier</t>
        </is>
      </c>
      <c r="G322" s="65" t="inlineStr">
        <is>
          <t>Toulouse</t>
        </is>
      </c>
      <c r="H322" s="65" t="inlineStr">
        <is>
          <t>Julien Fabre</t>
        </is>
      </c>
      <c r="I322" s="65" t="inlineStr">
        <is>
          <t>Salle de bain</t>
        </is>
      </c>
      <c r="J322" s="65" t="inlineStr">
        <is>
          <t>SB-001</t>
        </is>
      </c>
      <c r="K322" s="65" t="inlineStr">
        <is>
          <t>Rénovation salle de bain complète</t>
        </is>
      </c>
      <c r="L322" s="67" t="n">
        <v>1</v>
      </c>
      <c r="M322" s="68" t="n">
        <v>9734.99</v>
      </c>
      <c r="N322" s="65" t="inlineStr">
        <is>
          <t>Sans réponse</t>
        </is>
      </c>
      <c r="O322" s="66" t="n">
        <v>45015</v>
      </c>
      <c r="P322" s="67" t="n">
        <v>18</v>
      </c>
      <c r="Q322" s="67" t="n">
        <v>1</v>
      </c>
      <c r="R322" s="67">
        <f>$I322</f>
        <v/>
      </c>
      <c r="S322" s="67">
        <f>$K322</f>
        <v/>
      </c>
      <c r="T322" s="67">
        <f>IFERROR(INDEX(Clients!$G$2:$G$1020,MATCH($E322,Clients!$A$2:$A$1020,0)),"")</f>
        <v/>
      </c>
      <c r="U322" s="67">
        <f>IFERROR(INDEX(Clients!$I$2:$I$1020,MATCH($E322,Clients!$A$2:$A$1020,0)),"")</f>
        <v/>
      </c>
      <c r="V322" s="69">
        <f>1</f>
        <v/>
      </c>
      <c r="W322" s="69">
        <f>IF($N322="Accepté",1,0)</f>
        <v/>
      </c>
      <c r="X322" s="68">
        <f>$M322*$W322</f>
        <v/>
      </c>
      <c r="Y322" s="68">
        <f>IF($N322="En cours",0,$M322)</f>
        <v/>
      </c>
      <c r="Z322" s="69">
        <f>IF($P322="",0,1)</f>
        <v/>
      </c>
      <c r="AA322" s="70">
        <f>IF($P322="",0,$P322)</f>
        <v/>
      </c>
      <c r="AB322" s="69">
        <f>IF(AND($P322&lt;&gt;"",$P322&lt;=Paramètres!$C$14),1,0)</f>
        <v/>
      </c>
      <c r="AC322" s="67">
        <f>IF($P322="","Jamais relancé",IF($P322&lt;=3,"0-3 j",IF($P322&lt;=7,"4-7 j",IF($P322&lt;=15,"8-15 j","Plus de 15 j"))))</f>
        <v/>
      </c>
      <c r="AD322" s="67">
        <f>IF($M322&lt;=1000,"Moins de 1 k€",IF($M322&lt;=5000,"1 à 5 k€",IF($M322&lt;=15000,"5 à 15 k€","Plus de 15 k€")))</f>
        <v/>
      </c>
    </row>
    <row r="323">
      <c r="A323" s="65" t="inlineStr">
        <is>
          <t>DEV-00322</t>
        </is>
      </c>
      <c r="B323" s="66" t="n">
        <v>44981</v>
      </c>
      <c r="C323" s="65" t="inlineStr">
        <is>
          <t>2023-02</t>
        </is>
      </c>
      <c r="D323" s="65" t="inlineStr">
        <is>
          <t>2022-2023</t>
        </is>
      </c>
      <c r="E323" s="65" t="inlineStr">
        <is>
          <t>CLI-0224</t>
        </is>
      </c>
      <c r="F323" s="65" t="inlineStr">
        <is>
          <t>Particulier</t>
        </is>
      </c>
      <c r="G323" s="65" t="inlineStr">
        <is>
          <t>Toulouse</t>
        </is>
      </c>
      <c r="H323" s="65" t="inlineStr">
        <is>
          <t>Julien Fabre</t>
        </is>
      </c>
      <c r="I323" s="65" t="inlineStr">
        <is>
          <t>Chauffage</t>
        </is>
      </c>
      <c r="J323" s="65" t="inlineStr">
        <is>
          <t>CH-002</t>
        </is>
      </c>
      <c r="K323" s="65" t="inlineStr">
        <is>
          <t>Entretien annuel chaudière</t>
        </is>
      </c>
      <c r="L323" s="67" t="n">
        <v>1</v>
      </c>
      <c r="M323" s="68" t="n">
        <v>165.12</v>
      </c>
      <c r="N323" s="65" t="inlineStr">
        <is>
          <t>Sans réponse</t>
        </is>
      </c>
      <c r="O323" s="66" t="n">
        <v>45010</v>
      </c>
      <c r="P323" s="67" t="n">
        <v>5</v>
      </c>
      <c r="Q323" s="67" t="n">
        <v>3</v>
      </c>
      <c r="R323" s="67">
        <f>$I323</f>
        <v/>
      </c>
      <c r="S323" s="67">
        <f>$K323</f>
        <v/>
      </c>
      <c r="T323" s="67">
        <f>IFERROR(INDEX(Clients!$G$2:$G$1020,MATCH($E323,Clients!$A$2:$A$1020,0)),"")</f>
        <v/>
      </c>
      <c r="U323" s="67">
        <f>IFERROR(INDEX(Clients!$I$2:$I$1020,MATCH($E323,Clients!$A$2:$A$1020,0)),"")</f>
        <v/>
      </c>
      <c r="V323" s="69">
        <f>1</f>
        <v/>
      </c>
      <c r="W323" s="69">
        <f>IF($N323="Accepté",1,0)</f>
        <v/>
      </c>
      <c r="X323" s="68">
        <f>$M323*$W323</f>
        <v/>
      </c>
      <c r="Y323" s="68">
        <f>IF($N323="En cours",0,$M323)</f>
        <v/>
      </c>
      <c r="Z323" s="69">
        <f>IF($P323="",0,1)</f>
        <v/>
      </c>
      <c r="AA323" s="70">
        <f>IF($P323="",0,$P323)</f>
        <v/>
      </c>
      <c r="AB323" s="69">
        <f>IF(AND($P323&lt;&gt;"",$P323&lt;=Paramètres!$C$14),1,0)</f>
        <v/>
      </c>
      <c r="AC323" s="67">
        <f>IF($P323="","Jamais relancé",IF($P323&lt;=3,"0-3 j",IF($P323&lt;=7,"4-7 j",IF($P323&lt;=15,"8-15 j","Plus de 15 j"))))</f>
        <v/>
      </c>
      <c r="AD323" s="67">
        <f>IF($M323&lt;=1000,"Moins de 1 k€",IF($M323&lt;=5000,"1 à 5 k€",IF($M323&lt;=15000,"5 à 15 k€","Plus de 15 k€")))</f>
        <v/>
      </c>
    </row>
    <row r="324">
      <c r="A324" s="65" t="inlineStr">
        <is>
          <t>DEV-00323</t>
        </is>
      </c>
      <c r="B324" s="66" t="n">
        <v>44984</v>
      </c>
      <c r="C324" s="65" t="inlineStr">
        <is>
          <t>2023-02</t>
        </is>
      </c>
      <c r="D324" s="65" t="inlineStr">
        <is>
          <t>2022-2023</t>
        </is>
      </c>
      <c r="E324" s="65" t="inlineStr">
        <is>
          <t>CLI-0200</t>
        </is>
      </c>
      <c r="F324" s="65" t="inlineStr">
        <is>
          <t>Particulier</t>
        </is>
      </c>
      <c r="G324" s="65" t="inlineStr">
        <is>
          <t>Bordeaux</t>
        </is>
      </c>
      <c r="H324" s="65" t="inlineStr">
        <is>
          <t>Sophie Marchand</t>
        </is>
      </c>
      <c r="I324" s="65" t="inlineStr">
        <is>
          <t>Chauffage</t>
        </is>
      </c>
      <c r="J324" s="65" t="inlineStr">
        <is>
          <t>CH-005</t>
        </is>
      </c>
      <c r="K324" s="65" t="inlineStr">
        <is>
          <t>Désembouage circuit chauffage</t>
        </is>
      </c>
      <c r="L324" s="67" t="n">
        <v>2</v>
      </c>
      <c r="M324" s="68" t="n">
        <v>1552.11</v>
      </c>
      <c r="N324" s="65" t="inlineStr">
        <is>
          <t>Sans réponse</t>
        </is>
      </c>
      <c r="O324" s="66" t="n">
        <v>45028</v>
      </c>
      <c r="P324" s="67" t="n">
        <v>1</v>
      </c>
      <c r="Q324" s="67" t="n">
        <v>2</v>
      </c>
      <c r="R324" s="67">
        <f>$I324</f>
        <v/>
      </c>
      <c r="S324" s="67">
        <f>$K324</f>
        <v/>
      </c>
      <c r="T324" s="67">
        <f>IFERROR(INDEX(Clients!$G$2:$G$1020,MATCH($E324,Clients!$A$2:$A$1020,0)),"")</f>
        <v/>
      </c>
      <c r="U324" s="67">
        <f>IFERROR(INDEX(Clients!$I$2:$I$1020,MATCH($E324,Clients!$A$2:$A$1020,0)),"")</f>
        <v/>
      </c>
      <c r="V324" s="69">
        <f>1</f>
        <v/>
      </c>
      <c r="W324" s="69">
        <f>IF($N324="Accepté",1,0)</f>
        <v/>
      </c>
      <c r="X324" s="68">
        <f>$M324*$W324</f>
        <v/>
      </c>
      <c r="Y324" s="68">
        <f>IF($N324="En cours",0,$M324)</f>
        <v/>
      </c>
      <c r="Z324" s="69">
        <f>IF($P324="",0,1)</f>
        <v/>
      </c>
      <c r="AA324" s="70">
        <f>IF($P324="",0,$P324)</f>
        <v/>
      </c>
      <c r="AB324" s="69">
        <f>IF(AND($P324&lt;&gt;"",$P324&lt;=Paramètres!$C$14),1,0)</f>
        <v/>
      </c>
      <c r="AC324" s="67">
        <f>IF($P324="","Jamais relancé",IF($P324&lt;=3,"0-3 j",IF($P324&lt;=7,"4-7 j",IF($P324&lt;=15,"8-15 j","Plus de 15 j"))))</f>
        <v/>
      </c>
      <c r="AD324" s="67">
        <f>IF($M324&lt;=1000,"Moins de 1 k€",IF($M324&lt;=5000,"1 à 5 k€",IF($M324&lt;=15000,"5 à 15 k€","Plus de 15 k€")))</f>
        <v/>
      </c>
    </row>
    <row r="325">
      <c r="A325" s="65" t="inlineStr">
        <is>
          <t>DEV-00324</t>
        </is>
      </c>
      <c r="B325" s="66" t="n">
        <v>44984</v>
      </c>
      <c r="C325" s="65" t="inlineStr">
        <is>
          <t>2023-02</t>
        </is>
      </c>
      <c r="D325" s="65" t="inlineStr">
        <is>
          <t>2022-2023</t>
        </is>
      </c>
      <c r="E325" s="65" t="inlineStr">
        <is>
          <t>CLI-0138</t>
        </is>
      </c>
      <c r="F325" s="65" t="inlineStr">
        <is>
          <t>Particulier</t>
        </is>
      </c>
      <c r="G325" s="65" t="inlineStr">
        <is>
          <t>Toulouse</t>
        </is>
      </c>
      <c r="H325" s="65" t="inlineStr">
        <is>
          <t>Julien Fabre</t>
        </is>
      </c>
      <c r="I325" s="65" t="inlineStr">
        <is>
          <t>Chauffage</t>
        </is>
      </c>
      <c r="J325" s="65" t="inlineStr">
        <is>
          <t>CH-001</t>
        </is>
      </c>
      <c r="K325" s="65" t="inlineStr">
        <is>
          <t>Installation chaudière gaz condensation</t>
        </is>
      </c>
      <c r="L325" s="67" t="n">
        <v>1</v>
      </c>
      <c r="M325" s="68" t="n">
        <v>5001.63</v>
      </c>
      <c r="N325" s="65" t="inlineStr">
        <is>
          <t>Sans réponse</t>
        </is>
      </c>
      <c r="O325" s="66" t="n">
        <v>45011</v>
      </c>
      <c r="P325" s="67" t="n">
        <v>4</v>
      </c>
      <c r="Q325" s="67" t="n">
        <v>2</v>
      </c>
      <c r="R325" s="67">
        <f>$I325</f>
        <v/>
      </c>
      <c r="S325" s="67">
        <f>$K325</f>
        <v/>
      </c>
      <c r="T325" s="67">
        <f>IFERROR(INDEX(Clients!$G$2:$G$1020,MATCH($E325,Clients!$A$2:$A$1020,0)),"")</f>
        <v/>
      </c>
      <c r="U325" s="67">
        <f>IFERROR(INDEX(Clients!$I$2:$I$1020,MATCH($E325,Clients!$A$2:$A$1020,0)),"")</f>
        <v/>
      </c>
      <c r="V325" s="69">
        <f>1</f>
        <v/>
      </c>
      <c r="W325" s="69">
        <f>IF($N325="Accepté",1,0)</f>
        <v/>
      </c>
      <c r="X325" s="68">
        <f>$M325*$W325</f>
        <v/>
      </c>
      <c r="Y325" s="68">
        <f>IF($N325="En cours",0,$M325)</f>
        <v/>
      </c>
      <c r="Z325" s="69">
        <f>IF($P325="",0,1)</f>
        <v/>
      </c>
      <c r="AA325" s="70">
        <f>IF($P325="",0,$P325)</f>
        <v/>
      </c>
      <c r="AB325" s="69">
        <f>IF(AND($P325&lt;&gt;"",$P325&lt;=Paramètres!$C$14),1,0)</f>
        <v/>
      </c>
      <c r="AC325" s="67">
        <f>IF($P325="","Jamais relancé",IF($P325&lt;=3,"0-3 j",IF($P325&lt;=7,"4-7 j",IF($P325&lt;=15,"8-15 j","Plus de 15 j"))))</f>
        <v/>
      </c>
      <c r="AD325" s="67">
        <f>IF($M325&lt;=1000,"Moins de 1 k€",IF($M325&lt;=5000,"1 à 5 k€",IF($M325&lt;=15000,"5 à 15 k€","Plus de 15 k€")))</f>
        <v/>
      </c>
    </row>
    <row r="326">
      <c r="A326" s="65" t="inlineStr">
        <is>
          <t>DEV-00325</t>
        </is>
      </c>
      <c r="B326" s="66" t="n">
        <v>44984</v>
      </c>
      <c r="C326" s="65" t="inlineStr">
        <is>
          <t>2023-02</t>
        </is>
      </c>
      <c r="D326" s="65" t="inlineStr">
        <is>
          <t>2022-2023</t>
        </is>
      </c>
      <c r="E326" s="65" t="inlineStr">
        <is>
          <t>CLI-0062</t>
        </is>
      </c>
      <c r="F326" s="65" t="inlineStr">
        <is>
          <t>Particulier</t>
        </is>
      </c>
      <c r="G326" s="65" t="inlineStr">
        <is>
          <t>Toulouse</t>
        </is>
      </c>
      <c r="H326" s="65" t="inlineStr">
        <is>
          <t>Julien Fabre</t>
        </is>
      </c>
      <c r="I326" s="65" t="inlineStr">
        <is>
          <t>Électricité</t>
        </is>
      </c>
      <c r="J326" s="65" t="inlineStr">
        <is>
          <t>EL-001</t>
        </is>
      </c>
      <c r="K326" s="65" t="inlineStr">
        <is>
          <t>Mise aux normes tableau électrique</t>
        </is>
      </c>
      <c r="L326" s="67" t="n">
        <v>1</v>
      </c>
      <c r="M326" s="68" t="n">
        <v>1607.39</v>
      </c>
      <c r="N326" s="65" t="inlineStr">
        <is>
          <t>Refusé</t>
        </is>
      </c>
      <c r="O326" s="66" t="n">
        <v>45013</v>
      </c>
      <c r="P326" s="67" t="n">
        <v>8</v>
      </c>
      <c r="Q326" s="67" t="n">
        <v>3</v>
      </c>
      <c r="R326" s="67">
        <f>$I326</f>
        <v/>
      </c>
      <c r="S326" s="67">
        <f>$K326</f>
        <v/>
      </c>
      <c r="T326" s="67">
        <f>IFERROR(INDEX(Clients!$G$2:$G$1020,MATCH($E326,Clients!$A$2:$A$1020,0)),"")</f>
        <v/>
      </c>
      <c r="U326" s="67">
        <f>IFERROR(INDEX(Clients!$I$2:$I$1020,MATCH($E326,Clients!$A$2:$A$1020,0)),"")</f>
        <v/>
      </c>
      <c r="V326" s="69">
        <f>1</f>
        <v/>
      </c>
      <c r="W326" s="69">
        <f>IF($N326="Accepté",1,0)</f>
        <v/>
      </c>
      <c r="X326" s="68">
        <f>$M326*$W326</f>
        <v/>
      </c>
      <c r="Y326" s="68">
        <f>IF($N326="En cours",0,$M326)</f>
        <v/>
      </c>
      <c r="Z326" s="69">
        <f>IF($P326="",0,1)</f>
        <v/>
      </c>
      <c r="AA326" s="70">
        <f>IF($P326="",0,$P326)</f>
        <v/>
      </c>
      <c r="AB326" s="69">
        <f>IF(AND($P326&lt;&gt;"",$P326&lt;=Paramètres!$C$14),1,0)</f>
        <v/>
      </c>
      <c r="AC326" s="67">
        <f>IF($P326="","Jamais relancé",IF($P326&lt;=3,"0-3 j",IF($P326&lt;=7,"4-7 j",IF($P326&lt;=15,"8-15 j","Plus de 15 j"))))</f>
        <v/>
      </c>
      <c r="AD326" s="67">
        <f>IF($M326&lt;=1000,"Moins de 1 k€",IF($M326&lt;=5000,"1 à 5 k€",IF($M326&lt;=15000,"5 à 15 k€","Plus de 15 k€")))</f>
        <v/>
      </c>
    </row>
    <row r="327">
      <c r="A327" s="65" t="inlineStr">
        <is>
          <t>DEV-00326</t>
        </is>
      </c>
      <c r="B327" s="66" t="n">
        <v>44984</v>
      </c>
      <c r="C327" s="65" t="inlineStr">
        <is>
          <t>2023-02</t>
        </is>
      </c>
      <c r="D327" s="65" t="inlineStr">
        <is>
          <t>2022-2023</t>
        </is>
      </c>
      <c r="E327" s="65" t="inlineStr">
        <is>
          <t>CLI-0195</t>
        </is>
      </c>
      <c r="F327" s="65" t="inlineStr">
        <is>
          <t>Particulier</t>
        </is>
      </c>
      <c r="G327" s="65" t="inlineStr">
        <is>
          <t>Bordeaux</t>
        </is>
      </c>
      <c r="H327" s="65" t="inlineStr">
        <is>
          <t>Karim Belkacem</t>
        </is>
      </c>
      <c r="I327" s="65" t="inlineStr">
        <is>
          <t>Plomberie</t>
        </is>
      </c>
      <c r="J327" s="65" t="inlineStr">
        <is>
          <t>PR-003</t>
        </is>
      </c>
      <c r="K327" s="65" t="inlineStr">
        <is>
          <t>Réfection réseau eau appartement</t>
        </is>
      </c>
      <c r="L327" s="67" t="n">
        <v>3</v>
      </c>
      <c r="M327" s="68" t="n">
        <v>9312</v>
      </c>
      <c r="N327" s="65" t="inlineStr">
        <is>
          <t>Accepté</t>
        </is>
      </c>
      <c r="O327" s="66" t="n">
        <v>44993</v>
      </c>
      <c r="P327" s="67" t="n">
        <v>4</v>
      </c>
      <c r="Q327" s="67" t="n">
        <v>1</v>
      </c>
      <c r="R327" s="67">
        <f>$I327</f>
        <v/>
      </c>
      <c r="S327" s="67">
        <f>$K327</f>
        <v/>
      </c>
      <c r="T327" s="67">
        <f>IFERROR(INDEX(Clients!$G$2:$G$1020,MATCH($E327,Clients!$A$2:$A$1020,0)),"")</f>
        <v/>
      </c>
      <c r="U327" s="67">
        <f>IFERROR(INDEX(Clients!$I$2:$I$1020,MATCH($E327,Clients!$A$2:$A$1020,0)),"")</f>
        <v/>
      </c>
      <c r="V327" s="69">
        <f>1</f>
        <v/>
      </c>
      <c r="W327" s="69">
        <f>IF($N327="Accepté",1,0)</f>
        <v/>
      </c>
      <c r="X327" s="68">
        <f>$M327*$W327</f>
        <v/>
      </c>
      <c r="Y327" s="68">
        <f>IF($N327="En cours",0,$M327)</f>
        <v/>
      </c>
      <c r="Z327" s="69">
        <f>IF($P327="",0,1)</f>
        <v/>
      </c>
      <c r="AA327" s="70">
        <f>IF($P327="",0,$P327)</f>
        <v/>
      </c>
      <c r="AB327" s="69">
        <f>IF(AND($P327&lt;&gt;"",$P327&lt;=Paramètres!$C$14),1,0)</f>
        <v/>
      </c>
      <c r="AC327" s="67">
        <f>IF($P327="","Jamais relancé",IF($P327&lt;=3,"0-3 j",IF($P327&lt;=7,"4-7 j",IF($P327&lt;=15,"8-15 j","Plus de 15 j"))))</f>
        <v/>
      </c>
      <c r="AD327" s="67">
        <f>IF($M327&lt;=1000,"Moins de 1 k€",IF($M327&lt;=5000,"1 à 5 k€",IF($M327&lt;=15000,"5 à 15 k€","Plus de 15 k€")))</f>
        <v/>
      </c>
    </row>
    <row r="328">
      <c r="A328" s="65" t="inlineStr">
        <is>
          <t>DEV-00327</t>
        </is>
      </c>
      <c r="B328" s="66" t="n">
        <v>44985</v>
      </c>
      <c r="C328" s="65" t="inlineStr">
        <is>
          <t>2023-02</t>
        </is>
      </c>
      <c r="D328" s="65" t="inlineStr">
        <is>
          <t>2022-2023</t>
        </is>
      </c>
      <c r="E328" s="65" t="inlineStr">
        <is>
          <t>CLI-0082</t>
        </is>
      </c>
      <c r="F328" s="65" t="inlineStr">
        <is>
          <t>Particulier</t>
        </is>
      </c>
      <c r="G328" s="65" t="inlineStr">
        <is>
          <t>Toulouse</t>
        </is>
      </c>
      <c r="H328" s="65" t="inlineStr">
        <is>
          <t>Julien Fabre</t>
        </is>
      </c>
      <c r="I328" s="65" t="inlineStr">
        <is>
          <t>Salle de bain</t>
        </is>
      </c>
      <c r="J328" s="65" t="inlineStr">
        <is>
          <t>SB-001</t>
        </is>
      </c>
      <c r="K328" s="65" t="inlineStr">
        <is>
          <t>Rénovation salle de bain complète</t>
        </is>
      </c>
      <c r="L328" s="67" t="n">
        <v>1</v>
      </c>
      <c r="M328" s="68" t="n">
        <v>8808.639999999999</v>
      </c>
      <c r="N328" s="65" t="inlineStr">
        <is>
          <t>Sans réponse</t>
        </is>
      </c>
      <c r="O328" s="66" t="n">
        <v>45004</v>
      </c>
      <c r="P328" s="67" t="n">
        <v>9</v>
      </c>
      <c r="Q328" s="67" t="n">
        <v>1</v>
      </c>
      <c r="R328" s="67">
        <f>$I328</f>
        <v/>
      </c>
      <c r="S328" s="67">
        <f>$K328</f>
        <v/>
      </c>
      <c r="T328" s="67">
        <f>IFERROR(INDEX(Clients!$G$2:$G$1020,MATCH($E328,Clients!$A$2:$A$1020,0)),"")</f>
        <v/>
      </c>
      <c r="U328" s="67">
        <f>IFERROR(INDEX(Clients!$I$2:$I$1020,MATCH($E328,Clients!$A$2:$A$1020,0)),"")</f>
        <v/>
      </c>
      <c r="V328" s="69">
        <f>1</f>
        <v/>
      </c>
      <c r="W328" s="69">
        <f>IF($N328="Accepté",1,0)</f>
        <v/>
      </c>
      <c r="X328" s="68">
        <f>$M328*$W328</f>
        <v/>
      </c>
      <c r="Y328" s="68">
        <f>IF($N328="En cours",0,$M328)</f>
        <v/>
      </c>
      <c r="Z328" s="69">
        <f>IF($P328="",0,1)</f>
        <v/>
      </c>
      <c r="AA328" s="70">
        <f>IF($P328="",0,$P328)</f>
        <v/>
      </c>
      <c r="AB328" s="69">
        <f>IF(AND($P328&lt;&gt;"",$P328&lt;=Paramètres!$C$14),1,0)</f>
        <v/>
      </c>
      <c r="AC328" s="67">
        <f>IF($P328="","Jamais relancé",IF($P328&lt;=3,"0-3 j",IF($P328&lt;=7,"4-7 j",IF($P328&lt;=15,"8-15 j","Plus de 15 j"))))</f>
        <v/>
      </c>
      <c r="AD328" s="67">
        <f>IF($M328&lt;=1000,"Moins de 1 k€",IF($M328&lt;=5000,"1 à 5 k€",IF($M328&lt;=15000,"5 à 15 k€","Plus de 15 k€")))</f>
        <v/>
      </c>
    </row>
    <row r="329">
      <c r="A329" s="65" t="inlineStr">
        <is>
          <t>DEV-00328</t>
        </is>
      </c>
      <c r="B329" s="66" t="n">
        <v>44985</v>
      </c>
      <c r="C329" s="65" t="inlineStr">
        <is>
          <t>2023-02</t>
        </is>
      </c>
      <c r="D329" s="65" t="inlineStr">
        <is>
          <t>2022-2023</t>
        </is>
      </c>
      <c r="E329" s="65" t="inlineStr">
        <is>
          <t>CLI-0046</t>
        </is>
      </c>
      <c r="F329" s="65" t="inlineStr">
        <is>
          <t>Syndic</t>
        </is>
      </c>
      <c r="G329" s="65" t="inlineStr">
        <is>
          <t>Toulouse</t>
        </is>
      </c>
      <c r="H329" s="65" t="inlineStr">
        <is>
          <t>Julien Fabre</t>
        </is>
      </c>
      <c r="I329" s="65" t="inlineStr">
        <is>
          <t>Électricité</t>
        </is>
      </c>
      <c r="J329" s="65" t="inlineStr">
        <is>
          <t>EL-003</t>
        </is>
      </c>
      <c r="K329" s="65" t="inlineStr">
        <is>
          <t>Rénovation électrique complète</t>
        </is>
      </c>
      <c r="L329" s="67" t="n">
        <v>1</v>
      </c>
      <c r="M329" s="68" t="n">
        <v>17064.63</v>
      </c>
      <c r="N329" s="65" t="inlineStr">
        <is>
          <t>Sans réponse</t>
        </is>
      </c>
      <c r="O329" s="66" t="n">
        <v>45010</v>
      </c>
      <c r="P329" s="67" t="n"/>
      <c r="Q329" s="67" t="n">
        <v>0</v>
      </c>
      <c r="R329" s="67">
        <f>$I329</f>
        <v/>
      </c>
      <c r="S329" s="67">
        <f>$K329</f>
        <v/>
      </c>
      <c r="T329" s="67">
        <f>IFERROR(INDEX(Clients!$G$2:$G$1020,MATCH($E329,Clients!$A$2:$A$1020,0)),"")</f>
        <v/>
      </c>
      <c r="U329" s="67">
        <f>IFERROR(INDEX(Clients!$I$2:$I$1020,MATCH($E329,Clients!$A$2:$A$1020,0)),"")</f>
        <v/>
      </c>
      <c r="V329" s="69">
        <f>1</f>
        <v/>
      </c>
      <c r="W329" s="69">
        <f>IF($N329="Accepté",1,0)</f>
        <v/>
      </c>
      <c r="X329" s="68">
        <f>$M329*$W329</f>
        <v/>
      </c>
      <c r="Y329" s="68">
        <f>IF($N329="En cours",0,$M329)</f>
        <v/>
      </c>
      <c r="Z329" s="69">
        <f>IF($P329="",0,1)</f>
        <v/>
      </c>
      <c r="AA329" s="70">
        <f>IF($P329="",0,$P329)</f>
        <v/>
      </c>
      <c r="AB329" s="69">
        <f>IF(AND($P329&lt;&gt;"",$P329&lt;=Paramètres!$C$14),1,0)</f>
        <v/>
      </c>
      <c r="AC329" s="67">
        <f>IF($P329="","Jamais relancé",IF($P329&lt;=3,"0-3 j",IF($P329&lt;=7,"4-7 j",IF($P329&lt;=15,"8-15 j","Plus de 15 j"))))</f>
        <v/>
      </c>
      <c r="AD329" s="67">
        <f>IF($M329&lt;=1000,"Moins de 1 k€",IF($M329&lt;=5000,"1 à 5 k€",IF($M329&lt;=15000,"5 à 15 k€","Plus de 15 k€")))</f>
        <v/>
      </c>
    </row>
    <row r="330">
      <c r="A330" s="65" t="inlineStr">
        <is>
          <t>DEV-00329</t>
        </is>
      </c>
      <c r="B330" s="66" t="n">
        <v>44986</v>
      </c>
      <c r="C330" s="65" t="inlineStr">
        <is>
          <t>2023-03</t>
        </is>
      </c>
      <c r="D330" s="65" t="inlineStr">
        <is>
          <t>2022-2023</t>
        </is>
      </c>
      <c r="E330" s="65" t="inlineStr">
        <is>
          <t>CLI-0066</t>
        </is>
      </c>
      <c r="F330" s="65" t="inlineStr">
        <is>
          <t>Professionnel</t>
        </is>
      </c>
      <c r="G330" s="65" t="inlineStr">
        <is>
          <t>Toulouse</t>
        </is>
      </c>
      <c r="H330" s="65" t="inlineStr">
        <is>
          <t>Julien Fabre</t>
        </is>
      </c>
      <c r="I330" s="65" t="inlineStr">
        <is>
          <t>Électricité</t>
        </is>
      </c>
      <c r="J330" s="65" t="inlineStr">
        <is>
          <t>EL-004</t>
        </is>
      </c>
      <c r="K330" s="65" t="inlineStr">
        <is>
          <t>Éclairage LED locaux professionnels</t>
        </is>
      </c>
      <c r="L330" s="67" t="n">
        <v>1</v>
      </c>
      <c r="M330" s="68" t="n">
        <v>6437.88</v>
      </c>
      <c r="N330" s="65" t="inlineStr">
        <is>
          <t>Accepté</t>
        </is>
      </c>
      <c r="O330" s="66" t="n">
        <v>45008</v>
      </c>
      <c r="P330" s="67" t="n">
        <v>4</v>
      </c>
      <c r="Q330" s="67" t="n">
        <v>1</v>
      </c>
      <c r="R330" s="67">
        <f>$I330</f>
        <v/>
      </c>
      <c r="S330" s="67">
        <f>$K330</f>
        <v/>
      </c>
      <c r="T330" s="67">
        <f>IFERROR(INDEX(Clients!$G$2:$G$1020,MATCH($E330,Clients!$A$2:$A$1020,0)),"")</f>
        <v/>
      </c>
      <c r="U330" s="67">
        <f>IFERROR(INDEX(Clients!$I$2:$I$1020,MATCH($E330,Clients!$A$2:$A$1020,0)),"")</f>
        <v/>
      </c>
      <c r="V330" s="69">
        <f>1</f>
        <v/>
      </c>
      <c r="W330" s="69">
        <f>IF($N330="Accepté",1,0)</f>
        <v/>
      </c>
      <c r="X330" s="68">
        <f>$M330*$W330</f>
        <v/>
      </c>
      <c r="Y330" s="68">
        <f>IF($N330="En cours",0,$M330)</f>
        <v/>
      </c>
      <c r="Z330" s="69">
        <f>IF($P330="",0,1)</f>
        <v/>
      </c>
      <c r="AA330" s="70">
        <f>IF($P330="",0,$P330)</f>
        <v/>
      </c>
      <c r="AB330" s="69">
        <f>IF(AND($P330&lt;&gt;"",$P330&lt;=Paramètres!$C$14),1,0)</f>
        <v/>
      </c>
      <c r="AC330" s="67">
        <f>IF($P330="","Jamais relancé",IF($P330&lt;=3,"0-3 j",IF($P330&lt;=7,"4-7 j",IF($P330&lt;=15,"8-15 j","Plus de 15 j"))))</f>
        <v/>
      </c>
      <c r="AD330" s="67">
        <f>IF($M330&lt;=1000,"Moins de 1 k€",IF($M330&lt;=5000,"1 à 5 k€",IF($M330&lt;=15000,"5 à 15 k€","Plus de 15 k€")))</f>
        <v/>
      </c>
    </row>
    <row r="331">
      <c r="A331" s="65" t="inlineStr">
        <is>
          <t>DEV-00330</t>
        </is>
      </c>
      <c r="B331" s="66" t="n">
        <v>44987</v>
      </c>
      <c r="C331" s="65" t="inlineStr">
        <is>
          <t>2023-03</t>
        </is>
      </c>
      <c r="D331" s="65" t="inlineStr">
        <is>
          <t>2022-2023</t>
        </is>
      </c>
      <c r="E331" s="65" t="inlineStr">
        <is>
          <t>CLI-0034</t>
        </is>
      </c>
      <c r="F331" s="65" t="inlineStr">
        <is>
          <t>Particulier</t>
        </is>
      </c>
      <c r="G331" s="65" t="inlineStr">
        <is>
          <t>Toulouse</t>
        </is>
      </c>
      <c r="H331" s="65" t="inlineStr">
        <is>
          <t>Julien Fabre</t>
        </is>
      </c>
      <c r="I331" s="65" t="inlineStr">
        <is>
          <t>Plomberie</t>
        </is>
      </c>
      <c r="J331" s="65" t="inlineStr">
        <is>
          <t>PR-002</t>
        </is>
      </c>
      <c r="K331" s="65" t="inlineStr">
        <is>
          <t>Recherche de fuite + réparation</t>
        </is>
      </c>
      <c r="L331" s="67" t="n">
        <v>1</v>
      </c>
      <c r="M331" s="68" t="n">
        <v>385.81</v>
      </c>
      <c r="N331" s="65" t="inlineStr">
        <is>
          <t>Refusé</t>
        </is>
      </c>
      <c r="O331" s="66" t="n">
        <v>45017</v>
      </c>
      <c r="P331" s="67" t="n">
        <v>5</v>
      </c>
      <c r="Q331" s="67" t="n">
        <v>1</v>
      </c>
      <c r="R331" s="67">
        <f>$I331</f>
        <v/>
      </c>
      <c r="S331" s="67">
        <f>$K331</f>
        <v/>
      </c>
      <c r="T331" s="67">
        <f>IFERROR(INDEX(Clients!$G$2:$G$1020,MATCH($E331,Clients!$A$2:$A$1020,0)),"")</f>
        <v/>
      </c>
      <c r="U331" s="67">
        <f>IFERROR(INDEX(Clients!$I$2:$I$1020,MATCH($E331,Clients!$A$2:$A$1020,0)),"")</f>
        <v/>
      </c>
      <c r="V331" s="69">
        <f>1</f>
        <v/>
      </c>
      <c r="W331" s="69">
        <f>IF($N331="Accepté",1,0)</f>
        <v/>
      </c>
      <c r="X331" s="68">
        <f>$M331*$W331</f>
        <v/>
      </c>
      <c r="Y331" s="68">
        <f>IF($N331="En cours",0,$M331)</f>
        <v/>
      </c>
      <c r="Z331" s="69">
        <f>IF($P331="",0,1)</f>
        <v/>
      </c>
      <c r="AA331" s="70">
        <f>IF($P331="",0,$P331)</f>
        <v/>
      </c>
      <c r="AB331" s="69">
        <f>IF(AND($P331&lt;&gt;"",$P331&lt;=Paramètres!$C$14),1,0)</f>
        <v/>
      </c>
      <c r="AC331" s="67">
        <f>IF($P331="","Jamais relancé",IF($P331&lt;=3,"0-3 j",IF($P331&lt;=7,"4-7 j",IF($P331&lt;=15,"8-15 j","Plus de 15 j"))))</f>
        <v/>
      </c>
      <c r="AD331" s="67">
        <f>IF($M331&lt;=1000,"Moins de 1 k€",IF($M331&lt;=5000,"1 à 5 k€",IF($M331&lt;=15000,"5 à 15 k€","Plus de 15 k€")))</f>
        <v/>
      </c>
    </row>
    <row r="332">
      <c r="A332" s="65" t="inlineStr">
        <is>
          <t>DEV-00331</t>
        </is>
      </c>
      <c r="B332" s="66" t="n">
        <v>44987</v>
      </c>
      <c r="C332" s="65" t="inlineStr">
        <is>
          <t>2023-03</t>
        </is>
      </c>
      <c r="D332" s="65" t="inlineStr">
        <is>
          <t>2022-2023</t>
        </is>
      </c>
      <c r="E332" s="65" t="inlineStr">
        <is>
          <t>CLI-0009</t>
        </is>
      </c>
      <c r="F332" s="65" t="inlineStr">
        <is>
          <t>Particulier</t>
        </is>
      </c>
      <c r="G332" s="65" t="inlineStr">
        <is>
          <t>Toulouse</t>
        </is>
      </c>
      <c r="H332" s="65" t="inlineStr">
        <is>
          <t>Julien Fabre</t>
        </is>
      </c>
      <c r="I332" s="65" t="inlineStr">
        <is>
          <t>Plomberie</t>
        </is>
      </c>
      <c r="J332" s="65" t="inlineStr">
        <is>
          <t>PR-004</t>
        </is>
      </c>
      <c r="K332" s="65" t="inlineStr">
        <is>
          <t>Remplacement colonne d'évacuation</t>
        </is>
      </c>
      <c r="L332" s="67" t="n">
        <v>1</v>
      </c>
      <c r="M332" s="68" t="n">
        <v>5920.78</v>
      </c>
      <c r="N332" s="65" t="inlineStr">
        <is>
          <t>Refusé</t>
        </is>
      </c>
      <c r="O332" s="66" t="n">
        <v>44991</v>
      </c>
      <c r="P332" s="67" t="n">
        <v>11</v>
      </c>
      <c r="Q332" s="67" t="n">
        <v>0</v>
      </c>
      <c r="R332" s="67">
        <f>$I332</f>
        <v/>
      </c>
      <c r="S332" s="67">
        <f>$K332</f>
        <v/>
      </c>
      <c r="T332" s="67">
        <f>IFERROR(INDEX(Clients!$G$2:$G$1020,MATCH($E332,Clients!$A$2:$A$1020,0)),"")</f>
        <v/>
      </c>
      <c r="U332" s="67">
        <f>IFERROR(INDEX(Clients!$I$2:$I$1020,MATCH($E332,Clients!$A$2:$A$1020,0)),"")</f>
        <v/>
      </c>
      <c r="V332" s="69">
        <f>1</f>
        <v/>
      </c>
      <c r="W332" s="69">
        <f>IF($N332="Accepté",1,0)</f>
        <v/>
      </c>
      <c r="X332" s="68">
        <f>$M332*$W332</f>
        <v/>
      </c>
      <c r="Y332" s="68">
        <f>IF($N332="En cours",0,$M332)</f>
        <v/>
      </c>
      <c r="Z332" s="69">
        <f>IF($P332="",0,1)</f>
        <v/>
      </c>
      <c r="AA332" s="70">
        <f>IF($P332="",0,$P332)</f>
        <v/>
      </c>
      <c r="AB332" s="69">
        <f>IF(AND($P332&lt;&gt;"",$P332&lt;=Paramètres!$C$14),1,0)</f>
        <v/>
      </c>
      <c r="AC332" s="67">
        <f>IF($P332="","Jamais relancé",IF($P332&lt;=3,"0-3 j",IF($P332&lt;=7,"4-7 j",IF($P332&lt;=15,"8-15 j","Plus de 15 j"))))</f>
        <v/>
      </c>
      <c r="AD332" s="67">
        <f>IF($M332&lt;=1000,"Moins de 1 k€",IF($M332&lt;=5000,"1 à 5 k€",IF($M332&lt;=15000,"5 à 15 k€","Plus de 15 k€")))</f>
        <v/>
      </c>
    </row>
    <row r="333">
      <c r="A333" s="65" t="inlineStr">
        <is>
          <t>DEV-00332</t>
        </is>
      </c>
      <c r="B333" s="66" t="n">
        <v>44987</v>
      </c>
      <c r="C333" s="65" t="inlineStr">
        <is>
          <t>2023-03</t>
        </is>
      </c>
      <c r="D333" s="65" t="inlineStr">
        <is>
          <t>2022-2023</t>
        </is>
      </c>
      <c r="E333" s="65" t="inlineStr">
        <is>
          <t>CLI-0200</t>
        </is>
      </c>
      <c r="F333" s="65" t="inlineStr">
        <is>
          <t>Particulier</t>
        </is>
      </c>
      <c r="G333" s="65" t="inlineStr">
        <is>
          <t>Bordeaux</t>
        </is>
      </c>
      <c r="H333" s="65" t="inlineStr">
        <is>
          <t>Sophie Marchand</t>
        </is>
      </c>
      <c r="I333" s="65" t="inlineStr">
        <is>
          <t>Chauffage</t>
        </is>
      </c>
      <c r="J333" s="65" t="inlineStr">
        <is>
          <t>CH-002</t>
        </is>
      </c>
      <c r="K333" s="65" t="inlineStr">
        <is>
          <t>Entretien annuel chaudière</t>
        </is>
      </c>
      <c r="L333" s="67" t="n">
        <v>1</v>
      </c>
      <c r="M333" s="68" t="n">
        <v>131.71</v>
      </c>
      <c r="N333" s="65" t="inlineStr">
        <is>
          <t>Refusé</t>
        </is>
      </c>
      <c r="O333" s="66" t="n">
        <v>45010</v>
      </c>
      <c r="P333" s="67" t="n">
        <v>10</v>
      </c>
      <c r="Q333" s="67" t="n">
        <v>2</v>
      </c>
      <c r="R333" s="67">
        <f>$I333</f>
        <v/>
      </c>
      <c r="S333" s="67">
        <f>$K333</f>
        <v/>
      </c>
      <c r="T333" s="67">
        <f>IFERROR(INDEX(Clients!$G$2:$G$1020,MATCH($E333,Clients!$A$2:$A$1020,0)),"")</f>
        <v/>
      </c>
      <c r="U333" s="67">
        <f>IFERROR(INDEX(Clients!$I$2:$I$1020,MATCH($E333,Clients!$A$2:$A$1020,0)),"")</f>
        <v/>
      </c>
      <c r="V333" s="69">
        <f>1</f>
        <v/>
      </c>
      <c r="W333" s="69">
        <f>IF($N333="Accepté",1,0)</f>
        <v/>
      </c>
      <c r="X333" s="68">
        <f>$M333*$W333</f>
        <v/>
      </c>
      <c r="Y333" s="68">
        <f>IF($N333="En cours",0,$M333)</f>
        <v/>
      </c>
      <c r="Z333" s="69">
        <f>IF($P333="",0,1)</f>
        <v/>
      </c>
      <c r="AA333" s="70">
        <f>IF($P333="",0,$P333)</f>
        <v/>
      </c>
      <c r="AB333" s="69">
        <f>IF(AND($P333&lt;&gt;"",$P333&lt;=Paramètres!$C$14),1,0)</f>
        <v/>
      </c>
      <c r="AC333" s="67">
        <f>IF($P333="","Jamais relancé",IF($P333&lt;=3,"0-3 j",IF($P333&lt;=7,"4-7 j",IF($P333&lt;=15,"8-15 j","Plus de 15 j"))))</f>
        <v/>
      </c>
      <c r="AD333" s="67">
        <f>IF($M333&lt;=1000,"Moins de 1 k€",IF($M333&lt;=5000,"1 à 5 k€",IF($M333&lt;=15000,"5 à 15 k€","Plus de 15 k€")))</f>
        <v/>
      </c>
    </row>
    <row r="334">
      <c r="A334" s="65" t="inlineStr">
        <is>
          <t>DEV-00333</t>
        </is>
      </c>
      <c r="B334" s="66" t="n">
        <v>44988</v>
      </c>
      <c r="C334" s="65" t="inlineStr">
        <is>
          <t>2023-03</t>
        </is>
      </c>
      <c r="D334" s="65" t="inlineStr">
        <is>
          <t>2022-2023</t>
        </is>
      </c>
      <c r="E334" s="65" t="inlineStr">
        <is>
          <t>CLI-0172</t>
        </is>
      </c>
      <c r="F334" s="65" t="inlineStr">
        <is>
          <t>Particulier</t>
        </is>
      </c>
      <c r="G334" s="65" t="inlineStr">
        <is>
          <t>Bordeaux</t>
        </is>
      </c>
      <c r="H334" s="65" t="inlineStr">
        <is>
          <t>Sophie Marchand</t>
        </is>
      </c>
      <c r="I334" s="65" t="inlineStr">
        <is>
          <t>Plomberie</t>
        </is>
      </c>
      <c r="J334" s="65" t="inlineStr">
        <is>
          <t>PR-001</t>
        </is>
      </c>
      <c r="K334" s="65" t="inlineStr">
        <is>
          <t>Remplacement chauffe-eau 200 L</t>
        </is>
      </c>
      <c r="L334" s="67" t="n">
        <v>1</v>
      </c>
      <c r="M334" s="68" t="n">
        <v>1386.51</v>
      </c>
      <c r="N334" s="65" t="inlineStr">
        <is>
          <t>Accepté</t>
        </is>
      </c>
      <c r="O334" s="66" t="n">
        <v>45011</v>
      </c>
      <c r="P334" s="67" t="n">
        <v>6</v>
      </c>
      <c r="Q334" s="67" t="n">
        <v>2</v>
      </c>
      <c r="R334" s="67">
        <f>$I334</f>
        <v/>
      </c>
      <c r="S334" s="67">
        <f>$K334</f>
        <v/>
      </c>
      <c r="T334" s="67">
        <f>IFERROR(INDEX(Clients!$G$2:$G$1020,MATCH($E334,Clients!$A$2:$A$1020,0)),"")</f>
        <v/>
      </c>
      <c r="U334" s="67">
        <f>IFERROR(INDEX(Clients!$I$2:$I$1020,MATCH($E334,Clients!$A$2:$A$1020,0)),"")</f>
        <v/>
      </c>
      <c r="V334" s="69">
        <f>1</f>
        <v/>
      </c>
      <c r="W334" s="69">
        <f>IF($N334="Accepté",1,0)</f>
        <v/>
      </c>
      <c r="X334" s="68">
        <f>$M334*$W334</f>
        <v/>
      </c>
      <c r="Y334" s="68">
        <f>IF($N334="En cours",0,$M334)</f>
        <v/>
      </c>
      <c r="Z334" s="69">
        <f>IF($P334="",0,1)</f>
        <v/>
      </c>
      <c r="AA334" s="70">
        <f>IF($P334="",0,$P334)</f>
        <v/>
      </c>
      <c r="AB334" s="69">
        <f>IF(AND($P334&lt;&gt;"",$P334&lt;=Paramètres!$C$14),1,0)</f>
        <v/>
      </c>
      <c r="AC334" s="67">
        <f>IF($P334="","Jamais relancé",IF($P334&lt;=3,"0-3 j",IF($P334&lt;=7,"4-7 j",IF($P334&lt;=15,"8-15 j","Plus de 15 j"))))</f>
        <v/>
      </c>
      <c r="AD334" s="67">
        <f>IF($M334&lt;=1000,"Moins de 1 k€",IF($M334&lt;=5000,"1 à 5 k€",IF($M334&lt;=15000,"5 à 15 k€","Plus de 15 k€")))</f>
        <v/>
      </c>
    </row>
    <row r="335">
      <c r="A335" s="65" t="inlineStr">
        <is>
          <t>DEV-00334</t>
        </is>
      </c>
      <c r="B335" s="66" t="n">
        <v>44988</v>
      </c>
      <c r="C335" s="65" t="inlineStr">
        <is>
          <t>2023-03</t>
        </is>
      </c>
      <c r="D335" s="65" t="inlineStr">
        <is>
          <t>2022-2023</t>
        </is>
      </c>
      <c r="E335" s="65" t="inlineStr">
        <is>
          <t>CLI-0095</t>
        </is>
      </c>
      <c r="F335" s="65" t="inlineStr">
        <is>
          <t>Particulier</t>
        </is>
      </c>
      <c r="G335" s="65" t="inlineStr">
        <is>
          <t>Bordeaux</t>
        </is>
      </c>
      <c r="H335" s="65" t="inlineStr">
        <is>
          <t>Karim Belkacem</t>
        </is>
      </c>
      <c r="I335" s="65" t="inlineStr">
        <is>
          <t>Chauffage</t>
        </is>
      </c>
      <c r="J335" s="65" t="inlineStr">
        <is>
          <t>CH-002</t>
        </is>
      </c>
      <c r="K335" s="65" t="inlineStr">
        <is>
          <t>Entretien annuel chaudière</t>
        </is>
      </c>
      <c r="L335" s="67" t="n">
        <v>2</v>
      </c>
      <c r="M335" s="68" t="n">
        <v>315.92</v>
      </c>
      <c r="N335" s="65" t="inlineStr">
        <is>
          <t>Sans réponse</t>
        </is>
      </c>
      <c r="O335" s="66" t="n">
        <v>45020</v>
      </c>
      <c r="P335" s="67" t="n">
        <v>8</v>
      </c>
      <c r="Q335" s="67" t="n">
        <v>1</v>
      </c>
      <c r="R335" s="67">
        <f>$I335</f>
        <v/>
      </c>
      <c r="S335" s="67">
        <f>$K335</f>
        <v/>
      </c>
      <c r="T335" s="67">
        <f>IFERROR(INDEX(Clients!$G$2:$G$1020,MATCH($E335,Clients!$A$2:$A$1020,0)),"")</f>
        <v/>
      </c>
      <c r="U335" s="67">
        <f>IFERROR(INDEX(Clients!$I$2:$I$1020,MATCH($E335,Clients!$A$2:$A$1020,0)),"")</f>
        <v/>
      </c>
      <c r="V335" s="69">
        <f>1</f>
        <v/>
      </c>
      <c r="W335" s="69">
        <f>IF($N335="Accepté",1,0)</f>
        <v/>
      </c>
      <c r="X335" s="68">
        <f>$M335*$W335</f>
        <v/>
      </c>
      <c r="Y335" s="68">
        <f>IF($N335="En cours",0,$M335)</f>
        <v/>
      </c>
      <c r="Z335" s="69">
        <f>IF($P335="",0,1)</f>
        <v/>
      </c>
      <c r="AA335" s="70">
        <f>IF($P335="",0,$P335)</f>
        <v/>
      </c>
      <c r="AB335" s="69">
        <f>IF(AND($P335&lt;&gt;"",$P335&lt;=Paramètres!$C$14),1,0)</f>
        <v/>
      </c>
      <c r="AC335" s="67">
        <f>IF($P335="","Jamais relancé",IF($P335&lt;=3,"0-3 j",IF($P335&lt;=7,"4-7 j",IF($P335&lt;=15,"8-15 j","Plus de 15 j"))))</f>
        <v/>
      </c>
      <c r="AD335" s="67">
        <f>IF($M335&lt;=1000,"Moins de 1 k€",IF($M335&lt;=5000,"1 à 5 k€",IF($M335&lt;=15000,"5 à 15 k€","Plus de 15 k€")))</f>
        <v/>
      </c>
    </row>
    <row r="336">
      <c r="A336" s="65" t="inlineStr">
        <is>
          <t>DEV-00335</t>
        </is>
      </c>
      <c r="B336" s="66" t="n">
        <v>44991</v>
      </c>
      <c r="C336" s="65" t="inlineStr">
        <is>
          <t>2023-03</t>
        </is>
      </c>
      <c r="D336" s="65" t="inlineStr">
        <is>
          <t>2022-2023</t>
        </is>
      </c>
      <c r="E336" s="65" t="inlineStr">
        <is>
          <t>CLI-0132</t>
        </is>
      </c>
      <c r="F336" s="65" t="inlineStr">
        <is>
          <t>Particulier</t>
        </is>
      </c>
      <c r="G336" s="65" t="inlineStr">
        <is>
          <t>Toulouse</t>
        </is>
      </c>
      <c r="H336" s="65" t="inlineStr">
        <is>
          <t>Julien Fabre</t>
        </is>
      </c>
      <c r="I336" s="65" t="inlineStr">
        <is>
          <t>Salle de bain</t>
        </is>
      </c>
      <c r="J336" s="65" t="inlineStr">
        <is>
          <t>SB-003</t>
        </is>
      </c>
      <c r="K336" s="65" t="inlineStr">
        <is>
          <t>Pose meuble vasque + robinetterie</t>
        </is>
      </c>
      <c r="L336" s="67" t="n">
        <v>3</v>
      </c>
      <c r="M336" s="68" t="n">
        <v>3810.21</v>
      </c>
      <c r="N336" s="65" t="inlineStr">
        <is>
          <t>Accepté</t>
        </is>
      </c>
      <c r="O336" s="66" t="n">
        <v>45024</v>
      </c>
      <c r="P336" s="67" t="n">
        <v>2</v>
      </c>
      <c r="Q336" s="67" t="n">
        <v>4</v>
      </c>
      <c r="R336" s="67">
        <f>$I336</f>
        <v/>
      </c>
      <c r="S336" s="67">
        <f>$K336</f>
        <v/>
      </c>
      <c r="T336" s="67">
        <f>IFERROR(INDEX(Clients!$G$2:$G$1020,MATCH($E336,Clients!$A$2:$A$1020,0)),"")</f>
        <v/>
      </c>
      <c r="U336" s="67">
        <f>IFERROR(INDEX(Clients!$I$2:$I$1020,MATCH($E336,Clients!$A$2:$A$1020,0)),"")</f>
        <v/>
      </c>
      <c r="V336" s="69">
        <f>1</f>
        <v/>
      </c>
      <c r="W336" s="69">
        <f>IF($N336="Accepté",1,0)</f>
        <v/>
      </c>
      <c r="X336" s="68">
        <f>$M336*$W336</f>
        <v/>
      </c>
      <c r="Y336" s="68">
        <f>IF($N336="En cours",0,$M336)</f>
        <v/>
      </c>
      <c r="Z336" s="69">
        <f>IF($P336="",0,1)</f>
        <v/>
      </c>
      <c r="AA336" s="70">
        <f>IF($P336="",0,$P336)</f>
        <v/>
      </c>
      <c r="AB336" s="69">
        <f>IF(AND($P336&lt;&gt;"",$P336&lt;=Paramètres!$C$14),1,0)</f>
        <v/>
      </c>
      <c r="AC336" s="67">
        <f>IF($P336="","Jamais relancé",IF($P336&lt;=3,"0-3 j",IF($P336&lt;=7,"4-7 j",IF($P336&lt;=15,"8-15 j","Plus de 15 j"))))</f>
        <v/>
      </c>
      <c r="AD336" s="67">
        <f>IF($M336&lt;=1000,"Moins de 1 k€",IF($M336&lt;=5000,"1 à 5 k€",IF($M336&lt;=15000,"5 à 15 k€","Plus de 15 k€")))</f>
        <v/>
      </c>
    </row>
    <row r="337">
      <c r="A337" s="65" t="inlineStr">
        <is>
          <t>DEV-00336</t>
        </is>
      </c>
      <c r="B337" s="66" t="n">
        <v>44991</v>
      </c>
      <c r="C337" s="65" t="inlineStr">
        <is>
          <t>2023-03</t>
        </is>
      </c>
      <c r="D337" s="65" t="inlineStr">
        <is>
          <t>2022-2023</t>
        </is>
      </c>
      <c r="E337" s="65" t="inlineStr">
        <is>
          <t>CLI-0139</t>
        </is>
      </c>
      <c r="F337" s="65" t="inlineStr">
        <is>
          <t>Particulier</t>
        </is>
      </c>
      <c r="G337" s="65" t="inlineStr">
        <is>
          <t>Bordeaux</t>
        </is>
      </c>
      <c r="H337" s="65" t="inlineStr">
        <is>
          <t>Karim Belkacem</t>
        </is>
      </c>
      <c r="I337" s="65" t="inlineStr">
        <is>
          <t>Dépannage</t>
        </is>
      </c>
      <c r="J337" s="65" t="inlineStr">
        <is>
          <t>DP-001</t>
        </is>
      </c>
      <c r="K337" s="65" t="inlineStr">
        <is>
          <t>Dépannage plomberie urgence</t>
        </is>
      </c>
      <c r="L337" s="67" t="n">
        <v>3</v>
      </c>
      <c r="M337" s="68" t="n">
        <v>821.39</v>
      </c>
      <c r="N337" s="65" t="inlineStr">
        <is>
          <t>Accepté</t>
        </is>
      </c>
      <c r="O337" s="66" t="n">
        <v>45032</v>
      </c>
      <c r="P337" s="67" t="n">
        <v>5</v>
      </c>
      <c r="Q337" s="67" t="n">
        <v>4</v>
      </c>
      <c r="R337" s="67">
        <f>$I337</f>
        <v/>
      </c>
      <c r="S337" s="67">
        <f>$K337</f>
        <v/>
      </c>
      <c r="T337" s="67">
        <f>IFERROR(INDEX(Clients!$G$2:$G$1020,MATCH($E337,Clients!$A$2:$A$1020,0)),"")</f>
        <v/>
      </c>
      <c r="U337" s="67">
        <f>IFERROR(INDEX(Clients!$I$2:$I$1020,MATCH($E337,Clients!$A$2:$A$1020,0)),"")</f>
        <v/>
      </c>
      <c r="V337" s="69">
        <f>1</f>
        <v/>
      </c>
      <c r="W337" s="69">
        <f>IF($N337="Accepté",1,0)</f>
        <v/>
      </c>
      <c r="X337" s="68">
        <f>$M337*$W337</f>
        <v/>
      </c>
      <c r="Y337" s="68">
        <f>IF($N337="En cours",0,$M337)</f>
        <v/>
      </c>
      <c r="Z337" s="69">
        <f>IF($P337="",0,1)</f>
        <v/>
      </c>
      <c r="AA337" s="70">
        <f>IF($P337="",0,$P337)</f>
        <v/>
      </c>
      <c r="AB337" s="69">
        <f>IF(AND($P337&lt;&gt;"",$P337&lt;=Paramètres!$C$14),1,0)</f>
        <v/>
      </c>
      <c r="AC337" s="67">
        <f>IF($P337="","Jamais relancé",IF($P337&lt;=3,"0-3 j",IF($P337&lt;=7,"4-7 j",IF($P337&lt;=15,"8-15 j","Plus de 15 j"))))</f>
        <v/>
      </c>
      <c r="AD337" s="67">
        <f>IF($M337&lt;=1000,"Moins de 1 k€",IF($M337&lt;=5000,"1 à 5 k€",IF($M337&lt;=15000,"5 à 15 k€","Plus de 15 k€")))</f>
        <v/>
      </c>
    </row>
    <row r="338">
      <c r="A338" s="65" t="inlineStr">
        <is>
          <t>DEV-00337</t>
        </is>
      </c>
      <c r="B338" s="66" t="n">
        <v>44991</v>
      </c>
      <c r="C338" s="65" t="inlineStr">
        <is>
          <t>2023-03</t>
        </is>
      </c>
      <c r="D338" s="65" t="inlineStr">
        <is>
          <t>2022-2023</t>
        </is>
      </c>
      <c r="E338" s="65" t="inlineStr">
        <is>
          <t>CLI-0137</t>
        </is>
      </c>
      <c r="F338" s="65" t="inlineStr">
        <is>
          <t>Particulier</t>
        </is>
      </c>
      <c r="G338" s="65" t="inlineStr">
        <is>
          <t>Bordeaux</t>
        </is>
      </c>
      <c r="H338" s="65" t="inlineStr">
        <is>
          <t>Karim Belkacem</t>
        </is>
      </c>
      <c r="I338" s="65" t="inlineStr">
        <is>
          <t>Électricité</t>
        </is>
      </c>
      <c r="J338" s="65" t="inlineStr">
        <is>
          <t>EL-004</t>
        </is>
      </c>
      <c r="K338" s="65" t="inlineStr">
        <is>
          <t>Éclairage LED locaux professionnels</t>
        </is>
      </c>
      <c r="L338" s="67" t="n">
        <v>1</v>
      </c>
      <c r="M338" s="68" t="n">
        <v>2925.98</v>
      </c>
      <c r="N338" s="65" t="inlineStr">
        <is>
          <t>Accepté</t>
        </is>
      </c>
      <c r="O338" s="66" t="n">
        <v>45027</v>
      </c>
      <c r="P338" s="67" t="n">
        <v>2</v>
      </c>
      <c r="Q338" s="67" t="n">
        <v>2</v>
      </c>
      <c r="R338" s="67">
        <f>$I338</f>
        <v/>
      </c>
      <c r="S338" s="67">
        <f>$K338</f>
        <v/>
      </c>
      <c r="T338" s="67">
        <f>IFERROR(INDEX(Clients!$G$2:$G$1020,MATCH($E338,Clients!$A$2:$A$1020,0)),"")</f>
        <v/>
      </c>
      <c r="U338" s="67">
        <f>IFERROR(INDEX(Clients!$I$2:$I$1020,MATCH($E338,Clients!$A$2:$A$1020,0)),"")</f>
        <v/>
      </c>
      <c r="V338" s="69">
        <f>1</f>
        <v/>
      </c>
      <c r="W338" s="69">
        <f>IF($N338="Accepté",1,0)</f>
        <v/>
      </c>
      <c r="X338" s="68">
        <f>$M338*$W338</f>
        <v/>
      </c>
      <c r="Y338" s="68">
        <f>IF($N338="En cours",0,$M338)</f>
        <v/>
      </c>
      <c r="Z338" s="69">
        <f>IF($P338="",0,1)</f>
        <v/>
      </c>
      <c r="AA338" s="70">
        <f>IF($P338="",0,$P338)</f>
        <v/>
      </c>
      <c r="AB338" s="69">
        <f>IF(AND($P338&lt;&gt;"",$P338&lt;=Paramètres!$C$14),1,0)</f>
        <v/>
      </c>
      <c r="AC338" s="67">
        <f>IF($P338="","Jamais relancé",IF($P338&lt;=3,"0-3 j",IF($P338&lt;=7,"4-7 j",IF($P338&lt;=15,"8-15 j","Plus de 15 j"))))</f>
        <v/>
      </c>
      <c r="AD338" s="67">
        <f>IF($M338&lt;=1000,"Moins de 1 k€",IF($M338&lt;=5000,"1 à 5 k€",IF($M338&lt;=15000,"5 à 15 k€","Plus de 15 k€")))</f>
        <v/>
      </c>
    </row>
    <row r="339">
      <c r="A339" s="65" t="inlineStr">
        <is>
          <t>DEV-00338</t>
        </is>
      </c>
      <c r="B339" s="66" t="n">
        <v>44992</v>
      </c>
      <c r="C339" s="65" t="inlineStr">
        <is>
          <t>2023-03</t>
        </is>
      </c>
      <c r="D339" s="65" t="inlineStr">
        <is>
          <t>2022-2023</t>
        </is>
      </c>
      <c r="E339" s="65" t="inlineStr">
        <is>
          <t>CLI-0085</t>
        </is>
      </c>
      <c r="F339" s="65" t="inlineStr">
        <is>
          <t>Particulier</t>
        </is>
      </c>
      <c r="G339" s="65" t="inlineStr">
        <is>
          <t>Toulouse</t>
        </is>
      </c>
      <c r="H339" s="65" t="inlineStr">
        <is>
          <t>Julien Fabre</t>
        </is>
      </c>
      <c r="I339" s="65" t="inlineStr">
        <is>
          <t>Plomberie</t>
        </is>
      </c>
      <c r="J339" s="65" t="inlineStr">
        <is>
          <t>PR-004</t>
        </is>
      </c>
      <c r="K339" s="65" t="inlineStr">
        <is>
          <t>Remplacement colonne d'évacuation</t>
        </is>
      </c>
      <c r="L339" s="67" t="n">
        <v>1</v>
      </c>
      <c r="M339" s="68" t="n">
        <v>5703.91</v>
      </c>
      <c r="N339" s="65" t="inlineStr">
        <is>
          <t>Accepté</t>
        </is>
      </c>
      <c r="O339" s="66" t="n">
        <v>45009</v>
      </c>
      <c r="P339" s="67" t="n">
        <v>7</v>
      </c>
      <c r="Q339" s="67" t="n">
        <v>1</v>
      </c>
      <c r="R339" s="67">
        <f>$I339</f>
        <v/>
      </c>
      <c r="S339" s="67">
        <f>$K339</f>
        <v/>
      </c>
      <c r="T339" s="67">
        <f>IFERROR(INDEX(Clients!$G$2:$G$1020,MATCH($E339,Clients!$A$2:$A$1020,0)),"")</f>
        <v/>
      </c>
      <c r="U339" s="67">
        <f>IFERROR(INDEX(Clients!$I$2:$I$1020,MATCH($E339,Clients!$A$2:$A$1020,0)),"")</f>
        <v/>
      </c>
      <c r="V339" s="69">
        <f>1</f>
        <v/>
      </c>
      <c r="W339" s="69">
        <f>IF($N339="Accepté",1,0)</f>
        <v/>
      </c>
      <c r="X339" s="68">
        <f>$M339*$W339</f>
        <v/>
      </c>
      <c r="Y339" s="68">
        <f>IF($N339="En cours",0,$M339)</f>
        <v/>
      </c>
      <c r="Z339" s="69">
        <f>IF($P339="",0,1)</f>
        <v/>
      </c>
      <c r="AA339" s="70">
        <f>IF($P339="",0,$P339)</f>
        <v/>
      </c>
      <c r="AB339" s="69">
        <f>IF(AND($P339&lt;&gt;"",$P339&lt;=Paramètres!$C$14),1,0)</f>
        <v/>
      </c>
      <c r="AC339" s="67">
        <f>IF($P339="","Jamais relancé",IF($P339&lt;=3,"0-3 j",IF($P339&lt;=7,"4-7 j",IF($P339&lt;=15,"8-15 j","Plus de 15 j"))))</f>
        <v/>
      </c>
      <c r="AD339" s="67">
        <f>IF($M339&lt;=1000,"Moins de 1 k€",IF($M339&lt;=5000,"1 à 5 k€",IF($M339&lt;=15000,"5 à 15 k€","Plus de 15 k€")))</f>
        <v/>
      </c>
    </row>
    <row r="340">
      <c r="A340" s="65" t="inlineStr">
        <is>
          <t>DEV-00339</t>
        </is>
      </c>
      <c r="B340" s="66" t="n">
        <v>44993</v>
      </c>
      <c r="C340" s="65" t="inlineStr">
        <is>
          <t>2023-03</t>
        </is>
      </c>
      <c r="D340" s="65" t="inlineStr">
        <is>
          <t>2022-2023</t>
        </is>
      </c>
      <c r="E340" s="65" t="inlineStr">
        <is>
          <t>CLI-0209</t>
        </is>
      </c>
      <c r="F340" s="65" t="inlineStr">
        <is>
          <t>Particulier</t>
        </is>
      </c>
      <c r="G340" s="65" t="inlineStr">
        <is>
          <t>Toulouse</t>
        </is>
      </c>
      <c r="H340" s="65" t="inlineStr">
        <is>
          <t>Julien Fabre</t>
        </is>
      </c>
      <c r="I340" s="65" t="inlineStr">
        <is>
          <t>Électricité</t>
        </is>
      </c>
      <c r="J340" s="65" t="inlineStr">
        <is>
          <t>EL-003</t>
        </is>
      </c>
      <c r="K340" s="65" t="inlineStr">
        <is>
          <t>Rénovation électrique complète</t>
        </is>
      </c>
      <c r="L340" s="67" t="n">
        <v>1</v>
      </c>
      <c r="M340" s="68" t="n">
        <v>8696.92</v>
      </c>
      <c r="N340" s="65" t="inlineStr">
        <is>
          <t>Accepté</t>
        </is>
      </c>
      <c r="O340" s="66" t="n">
        <v>45016</v>
      </c>
      <c r="P340" s="67" t="n">
        <v>3</v>
      </c>
      <c r="Q340" s="67" t="n">
        <v>2</v>
      </c>
      <c r="R340" s="67">
        <f>$I340</f>
        <v/>
      </c>
      <c r="S340" s="67">
        <f>$K340</f>
        <v/>
      </c>
      <c r="T340" s="67">
        <f>IFERROR(INDEX(Clients!$G$2:$G$1020,MATCH($E340,Clients!$A$2:$A$1020,0)),"")</f>
        <v/>
      </c>
      <c r="U340" s="67">
        <f>IFERROR(INDEX(Clients!$I$2:$I$1020,MATCH($E340,Clients!$A$2:$A$1020,0)),"")</f>
        <v/>
      </c>
      <c r="V340" s="69">
        <f>1</f>
        <v/>
      </c>
      <c r="W340" s="69">
        <f>IF($N340="Accepté",1,0)</f>
        <v/>
      </c>
      <c r="X340" s="68">
        <f>$M340*$W340</f>
        <v/>
      </c>
      <c r="Y340" s="68">
        <f>IF($N340="En cours",0,$M340)</f>
        <v/>
      </c>
      <c r="Z340" s="69">
        <f>IF($P340="",0,1)</f>
        <v/>
      </c>
      <c r="AA340" s="70">
        <f>IF($P340="",0,$P340)</f>
        <v/>
      </c>
      <c r="AB340" s="69">
        <f>IF(AND($P340&lt;&gt;"",$P340&lt;=Paramètres!$C$14),1,0)</f>
        <v/>
      </c>
      <c r="AC340" s="67">
        <f>IF($P340="","Jamais relancé",IF($P340&lt;=3,"0-3 j",IF($P340&lt;=7,"4-7 j",IF($P340&lt;=15,"8-15 j","Plus de 15 j"))))</f>
        <v/>
      </c>
      <c r="AD340" s="67">
        <f>IF($M340&lt;=1000,"Moins de 1 k€",IF($M340&lt;=5000,"1 à 5 k€",IF($M340&lt;=15000,"5 à 15 k€","Plus de 15 k€")))</f>
        <v/>
      </c>
    </row>
    <row r="341">
      <c r="A341" s="65" t="inlineStr">
        <is>
          <t>DEV-00340</t>
        </is>
      </c>
      <c r="B341" s="66" t="n">
        <v>44993</v>
      </c>
      <c r="C341" s="65" t="inlineStr">
        <is>
          <t>2023-03</t>
        </is>
      </c>
      <c r="D341" s="65" t="inlineStr">
        <is>
          <t>2022-2023</t>
        </is>
      </c>
      <c r="E341" s="65" t="inlineStr">
        <is>
          <t>CLI-0183</t>
        </is>
      </c>
      <c r="F341" s="65" t="inlineStr">
        <is>
          <t>Particulier</t>
        </is>
      </c>
      <c r="G341" s="65" t="inlineStr">
        <is>
          <t>Bordeaux</t>
        </is>
      </c>
      <c r="H341" s="65" t="inlineStr">
        <is>
          <t>Karim Belkacem</t>
        </is>
      </c>
      <c r="I341" s="65" t="inlineStr">
        <is>
          <t>Salle de bain</t>
        </is>
      </c>
      <c r="J341" s="65" t="inlineStr">
        <is>
          <t>SB-003</t>
        </is>
      </c>
      <c r="K341" s="65" t="inlineStr">
        <is>
          <t>Pose meuble vasque + robinetterie</t>
        </is>
      </c>
      <c r="L341" s="67" t="n">
        <v>1</v>
      </c>
      <c r="M341" s="68" t="n">
        <v>1100.65</v>
      </c>
      <c r="N341" s="65" t="inlineStr">
        <is>
          <t>Refusé</t>
        </is>
      </c>
      <c r="O341" s="66" t="n">
        <v>45017</v>
      </c>
      <c r="P341" s="67" t="n">
        <v>1</v>
      </c>
      <c r="Q341" s="67" t="n">
        <v>1</v>
      </c>
      <c r="R341" s="67">
        <f>$I341</f>
        <v/>
      </c>
      <c r="S341" s="67">
        <f>$K341</f>
        <v/>
      </c>
      <c r="T341" s="67">
        <f>IFERROR(INDEX(Clients!$G$2:$G$1020,MATCH($E341,Clients!$A$2:$A$1020,0)),"")</f>
        <v/>
      </c>
      <c r="U341" s="67">
        <f>IFERROR(INDEX(Clients!$I$2:$I$1020,MATCH($E341,Clients!$A$2:$A$1020,0)),"")</f>
        <v/>
      </c>
      <c r="V341" s="69">
        <f>1</f>
        <v/>
      </c>
      <c r="W341" s="69">
        <f>IF($N341="Accepté",1,0)</f>
        <v/>
      </c>
      <c r="X341" s="68">
        <f>$M341*$W341</f>
        <v/>
      </c>
      <c r="Y341" s="68">
        <f>IF($N341="En cours",0,$M341)</f>
        <v/>
      </c>
      <c r="Z341" s="69">
        <f>IF($P341="",0,1)</f>
        <v/>
      </c>
      <c r="AA341" s="70">
        <f>IF($P341="",0,$P341)</f>
        <v/>
      </c>
      <c r="AB341" s="69">
        <f>IF(AND($P341&lt;&gt;"",$P341&lt;=Paramètres!$C$14),1,0)</f>
        <v/>
      </c>
      <c r="AC341" s="67">
        <f>IF($P341="","Jamais relancé",IF($P341&lt;=3,"0-3 j",IF($P341&lt;=7,"4-7 j",IF($P341&lt;=15,"8-15 j","Plus de 15 j"))))</f>
        <v/>
      </c>
      <c r="AD341" s="67">
        <f>IF($M341&lt;=1000,"Moins de 1 k€",IF($M341&lt;=5000,"1 à 5 k€",IF($M341&lt;=15000,"5 à 15 k€","Plus de 15 k€")))</f>
        <v/>
      </c>
    </row>
    <row r="342">
      <c r="A342" s="65" t="inlineStr">
        <is>
          <t>DEV-00341</t>
        </is>
      </c>
      <c r="B342" s="66" t="n">
        <v>44994</v>
      </c>
      <c r="C342" s="65" t="inlineStr">
        <is>
          <t>2023-03</t>
        </is>
      </c>
      <c r="D342" s="65" t="inlineStr">
        <is>
          <t>2022-2023</t>
        </is>
      </c>
      <c r="E342" s="65" t="inlineStr">
        <is>
          <t>CLI-0008</t>
        </is>
      </c>
      <c r="F342" s="65" t="inlineStr">
        <is>
          <t>Particulier</t>
        </is>
      </c>
      <c r="G342" s="65" t="inlineStr">
        <is>
          <t>Toulouse</t>
        </is>
      </c>
      <c r="H342" s="65" t="inlineStr">
        <is>
          <t>Julien Fabre</t>
        </is>
      </c>
      <c r="I342" s="65" t="inlineStr">
        <is>
          <t>Dépannage</t>
        </is>
      </c>
      <c r="J342" s="65" t="inlineStr">
        <is>
          <t>DP-002</t>
        </is>
      </c>
      <c r="K342" s="65" t="inlineStr">
        <is>
          <t>Débouchage canalisation</t>
        </is>
      </c>
      <c r="L342" s="67" t="n">
        <v>1</v>
      </c>
      <c r="M342" s="68" t="n">
        <v>366.81</v>
      </c>
      <c r="N342" s="65" t="inlineStr">
        <is>
          <t>Accepté</t>
        </is>
      </c>
      <c r="O342" s="66" t="n">
        <v>45012</v>
      </c>
      <c r="P342" s="67" t="n">
        <v>6</v>
      </c>
      <c r="Q342" s="67" t="n">
        <v>1</v>
      </c>
      <c r="R342" s="67">
        <f>$I342</f>
        <v/>
      </c>
      <c r="S342" s="67">
        <f>$K342</f>
        <v/>
      </c>
      <c r="T342" s="67">
        <f>IFERROR(INDEX(Clients!$G$2:$G$1020,MATCH($E342,Clients!$A$2:$A$1020,0)),"")</f>
        <v/>
      </c>
      <c r="U342" s="67">
        <f>IFERROR(INDEX(Clients!$I$2:$I$1020,MATCH($E342,Clients!$A$2:$A$1020,0)),"")</f>
        <v/>
      </c>
      <c r="V342" s="69">
        <f>1</f>
        <v/>
      </c>
      <c r="W342" s="69">
        <f>IF($N342="Accepté",1,0)</f>
        <v/>
      </c>
      <c r="X342" s="68">
        <f>$M342*$W342</f>
        <v/>
      </c>
      <c r="Y342" s="68">
        <f>IF($N342="En cours",0,$M342)</f>
        <v/>
      </c>
      <c r="Z342" s="69">
        <f>IF($P342="",0,1)</f>
        <v/>
      </c>
      <c r="AA342" s="70">
        <f>IF($P342="",0,$P342)</f>
        <v/>
      </c>
      <c r="AB342" s="69">
        <f>IF(AND($P342&lt;&gt;"",$P342&lt;=Paramètres!$C$14),1,0)</f>
        <v/>
      </c>
      <c r="AC342" s="67">
        <f>IF($P342="","Jamais relancé",IF($P342&lt;=3,"0-3 j",IF($P342&lt;=7,"4-7 j",IF($P342&lt;=15,"8-15 j","Plus de 15 j"))))</f>
        <v/>
      </c>
      <c r="AD342" s="67">
        <f>IF($M342&lt;=1000,"Moins de 1 k€",IF($M342&lt;=5000,"1 à 5 k€",IF($M342&lt;=15000,"5 à 15 k€","Plus de 15 k€")))</f>
        <v/>
      </c>
    </row>
    <row r="343">
      <c r="A343" s="65" t="inlineStr">
        <is>
          <t>DEV-00342</t>
        </is>
      </c>
      <c r="B343" s="66" t="n">
        <v>44994</v>
      </c>
      <c r="C343" s="65" t="inlineStr">
        <is>
          <t>2023-03</t>
        </is>
      </c>
      <c r="D343" s="65" t="inlineStr">
        <is>
          <t>2022-2023</t>
        </is>
      </c>
      <c r="E343" s="65" t="inlineStr">
        <is>
          <t>CLI-0200</t>
        </is>
      </c>
      <c r="F343" s="65" t="inlineStr">
        <is>
          <t>Particulier</t>
        </is>
      </c>
      <c r="G343" s="65" t="inlineStr">
        <is>
          <t>Bordeaux</t>
        </is>
      </c>
      <c r="H343" s="65" t="inlineStr">
        <is>
          <t>Sophie Marchand</t>
        </is>
      </c>
      <c r="I343" s="65" t="inlineStr">
        <is>
          <t>Salle de bain</t>
        </is>
      </c>
      <c r="J343" s="65" t="inlineStr">
        <is>
          <t>SB-002</t>
        </is>
      </c>
      <c r="K343" s="65" t="inlineStr">
        <is>
          <t>Remplacement baignoire par douche</t>
        </is>
      </c>
      <c r="L343" s="67" t="n">
        <v>1</v>
      </c>
      <c r="M343" s="68" t="n">
        <v>3745.62</v>
      </c>
      <c r="N343" s="65" t="inlineStr">
        <is>
          <t>Accepté</t>
        </is>
      </c>
      <c r="O343" s="66" t="n">
        <v>45023</v>
      </c>
      <c r="P343" s="67" t="n">
        <v>5</v>
      </c>
      <c r="Q343" s="67" t="n">
        <v>1</v>
      </c>
      <c r="R343" s="67">
        <f>$I343</f>
        <v/>
      </c>
      <c r="S343" s="67">
        <f>$K343</f>
        <v/>
      </c>
      <c r="T343" s="67">
        <f>IFERROR(INDEX(Clients!$G$2:$G$1020,MATCH($E343,Clients!$A$2:$A$1020,0)),"")</f>
        <v/>
      </c>
      <c r="U343" s="67">
        <f>IFERROR(INDEX(Clients!$I$2:$I$1020,MATCH($E343,Clients!$A$2:$A$1020,0)),"")</f>
        <v/>
      </c>
      <c r="V343" s="69">
        <f>1</f>
        <v/>
      </c>
      <c r="W343" s="69">
        <f>IF($N343="Accepté",1,0)</f>
        <v/>
      </c>
      <c r="X343" s="68">
        <f>$M343*$W343</f>
        <v/>
      </c>
      <c r="Y343" s="68">
        <f>IF($N343="En cours",0,$M343)</f>
        <v/>
      </c>
      <c r="Z343" s="69">
        <f>IF($P343="",0,1)</f>
        <v/>
      </c>
      <c r="AA343" s="70">
        <f>IF($P343="",0,$P343)</f>
        <v/>
      </c>
      <c r="AB343" s="69">
        <f>IF(AND($P343&lt;&gt;"",$P343&lt;=Paramètres!$C$14),1,0)</f>
        <v/>
      </c>
      <c r="AC343" s="67">
        <f>IF($P343="","Jamais relancé",IF($P343&lt;=3,"0-3 j",IF($P343&lt;=7,"4-7 j",IF($P343&lt;=15,"8-15 j","Plus de 15 j"))))</f>
        <v/>
      </c>
      <c r="AD343" s="67">
        <f>IF($M343&lt;=1000,"Moins de 1 k€",IF($M343&lt;=5000,"1 à 5 k€",IF($M343&lt;=15000,"5 à 15 k€","Plus de 15 k€")))</f>
        <v/>
      </c>
    </row>
    <row r="344">
      <c r="A344" s="65" t="inlineStr">
        <is>
          <t>DEV-00343</t>
        </is>
      </c>
      <c r="B344" s="66" t="n">
        <v>44995</v>
      </c>
      <c r="C344" s="65" t="inlineStr">
        <is>
          <t>2023-03</t>
        </is>
      </c>
      <c r="D344" s="65" t="inlineStr">
        <is>
          <t>2022-2023</t>
        </is>
      </c>
      <c r="E344" s="65" t="inlineStr">
        <is>
          <t>CLI-0085</t>
        </is>
      </c>
      <c r="F344" s="65" t="inlineStr">
        <is>
          <t>Particulier</t>
        </is>
      </c>
      <c r="G344" s="65" t="inlineStr">
        <is>
          <t>Toulouse</t>
        </is>
      </c>
      <c r="H344" s="65" t="inlineStr">
        <is>
          <t>Julien Fabre</t>
        </is>
      </c>
      <c r="I344" s="65" t="inlineStr">
        <is>
          <t>Plomberie</t>
        </is>
      </c>
      <c r="J344" s="65" t="inlineStr">
        <is>
          <t>PR-003</t>
        </is>
      </c>
      <c r="K344" s="65" t="inlineStr">
        <is>
          <t>Réfection réseau eau appartement</t>
        </is>
      </c>
      <c r="L344" s="67" t="n">
        <v>2</v>
      </c>
      <c r="M344" s="68" t="n">
        <v>6419.54</v>
      </c>
      <c r="N344" s="65" t="inlineStr">
        <is>
          <t>Sans réponse</t>
        </is>
      </c>
      <c r="O344" s="66" t="n">
        <v>45000</v>
      </c>
      <c r="P344" s="67" t="n"/>
      <c r="Q344" s="67" t="n">
        <v>0</v>
      </c>
      <c r="R344" s="67">
        <f>$I344</f>
        <v/>
      </c>
      <c r="S344" s="67">
        <f>$K344</f>
        <v/>
      </c>
      <c r="T344" s="67">
        <f>IFERROR(INDEX(Clients!$G$2:$G$1020,MATCH($E344,Clients!$A$2:$A$1020,0)),"")</f>
        <v/>
      </c>
      <c r="U344" s="67">
        <f>IFERROR(INDEX(Clients!$I$2:$I$1020,MATCH($E344,Clients!$A$2:$A$1020,0)),"")</f>
        <v/>
      </c>
      <c r="V344" s="69">
        <f>1</f>
        <v/>
      </c>
      <c r="W344" s="69">
        <f>IF($N344="Accepté",1,0)</f>
        <v/>
      </c>
      <c r="X344" s="68">
        <f>$M344*$W344</f>
        <v/>
      </c>
      <c r="Y344" s="68">
        <f>IF($N344="En cours",0,$M344)</f>
        <v/>
      </c>
      <c r="Z344" s="69">
        <f>IF($P344="",0,1)</f>
        <v/>
      </c>
      <c r="AA344" s="70">
        <f>IF($P344="",0,$P344)</f>
        <v/>
      </c>
      <c r="AB344" s="69">
        <f>IF(AND($P344&lt;&gt;"",$P344&lt;=Paramètres!$C$14),1,0)</f>
        <v/>
      </c>
      <c r="AC344" s="67">
        <f>IF($P344="","Jamais relancé",IF($P344&lt;=3,"0-3 j",IF($P344&lt;=7,"4-7 j",IF($P344&lt;=15,"8-15 j","Plus de 15 j"))))</f>
        <v/>
      </c>
      <c r="AD344" s="67">
        <f>IF($M344&lt;=1000,"Moins de 1 k€",IF($M344&lt;=5000,"1 à 5 k€",IF($M344&lt;=15000,"5 à 15 k€","Plus de 15 k€")))</f>
        <v/>
      </c>
    </row>
    <row r="345">
      <c r="A345" s="65" t="inlineStr">
        <is>
          <t>DEV-00344</t>
        </is>
      </c>
      <c r="B345" s="66" t="n">
        <v>44995</v>
      </c>
      <c r="C345" s="65" t="inlineStr">
        <is>
          <t>2023-03</t>
        </is>
      </c>
      <c r="D345" s="65" t="inlineStr">
        <is>
          <t>2022-2023</t>
        </is>
      </c>
      <c r="E345" s="65" t="inlineStr">
        <is>
          <t>CLI-0059</t>
        </is>
      </c>
      <c r="F345" s="65" t="inlineStr">
        <is>
          <t>Particulier</t>
        </is>
      </c>
      <c r="G345" s="65" t="inlineStr">
        <is>
          <t>Bordeaux</t>
        </is>
      </c>
      <c r="H345" s="65" t="inlineStr">
        <is>
          <t>Sophie Marchand</t>
        </is>
      </c>
      <c r="I345" s="65" t="inlineStr">
        <is>
          <t>Dépannage</t>
        </is>
      </c>
      <c r="J345" s="65" t="inlineStr">
        <is>
          <t>DP-004</t>
        </is>
      </c>
      <c r="K345" s="65" t="inlineStr">
        <is>
          <t>Remise en service chaudière</t>
        </is>
      </c>
      <c r="L345" s="67" t="n">
        <v>1</v>
      </c>
      <c r="M345" s="68" t="n">
        <v>208.74</v>
      </c>
      <c r="N345" s="65" t="inlineStr">
        <is>
          <t>Accepté</t>
        </is>
      </c>
      <c r="O345" s="66" t="n">
        <v>45036</v>
      </c>
      <c r="P345" s="67" t="n">
        <v>8</v>
      </c>
      <c r="Q345" s="67" t="n">
        <v>3</v>
      </c>
      <c r="R345" s="67">
        <f>$I345</f>
        <v/>
      </c>
      <c r="S345" s="67">
        <f>$K345</f>
        <v/>
      </c>
      <c r="T345" s="67">
        <f>IFERROR(INDEX(Clients!$G$2:$G$1020,MATCH($E345,Clients!$A$2:$A$1020,0)),"")</f>
        <v/>
      </c>
      <c r="U345" s="67">
        <f>IFERROR(INDEX(Clients!$I$2:$I$1020,MATCH($E345,Clients!$A$2:$A$1020,0)),"")</f>
        <v/>
      </c>
      <c r="V345" s="69">
        <f>1</f>
        <v/>
      </c>
      <c r="W345" s="69">
        <f>IF($N345="Accepté",1,0)</f>
        <v/>
      </c>
      <c r="X345" s="68">
        <f>$M345*$W345</f>
        <v/>
      </c>
      <c r="Y345" s="68">
        <f>IF($N345="En cours",0,$M345)</f>
        <v/>
      </c>
      <c r="Z345" s="69">
        <f>IF($P345="",0,1)</f>
        <v/>
      </c>
      <c r="AA345" s="70">
        <f>IF($P345="",0,$P345)</f>
        <v/>
      </c>
      <c r="AB345" s="69">
        <f>IF(AND($P345&lt;&gt;"",$P345&lt;=Paramètres!$C$14),1,0)</f>
        <v/>
      </c>
      <c r="AC345" s="67">
        <f>IF($P345="","Jamais relancé",IF($P345&lt;=3,"0-3 j",IF($P345&lt;=7,"4-7 j",IF($P345&lt;=15,"8-15 j","Plus de 15 j"))))</f>
        <v/>
      </c>
      <c r="AD345" s="67">
        <f>IF($M345&lt;=1000,"Moins de 1 k€",IF($M345&lt;=5000,"1 à 5 k€",IF($M345&lt;=15000,"5 à 15 k€","Plus de 15 k€")))</f>
        <v/>
      </c>
    </row>
    <row r="346">
      <c r="A346" s="65" t="inlineStr">
        <is>
          <t>DEV-00345</t>
        </is>
      </c>
      <c r="B346" s="66" t="n">
        <v>44995</v>
      </c>
      <c r="C346" s="65" t="inlineStr">
        <is>
          <t>2023-03</t>
        </is>
      </c>
      <c r="D346" s="65" t="inlineStr">
        <is>
          <t>2022-2023</t>
        </is>
      </c>
      <c r="E346" s="65" t="inlineStr">
        <is>
          <t>CLI-0195</t>
        </is>
      </c>
      <c r="F346" s="65" t="inlineStr">
        <is>
          <t>Particulier</t>
        </is>
      </c>
      <c r="G346" s="65" t="inlineStr">
        <is>
          <t>Bordeaux</t>
        </is>
      </c>
      <c r="H346" s="65" t="inlineStr">
        <is>
          <t>Sophie Marchand</t>
        </is>
      </c>
      <c r="I346" s="65" t="inlineStr">
        <is>
          <t>Plomberie</t>
        </is>
      </c>
      <c r="J346" s="65" t="inlineStr">
        <is>
          <t>PR-003</t>
        </is>
      </c>
      <c r="K346" s="65" t="inlineStr">
        <is>
          <t>Réfection réseau eau appartement</t>
        </is>
      </c>
      <c r="L346" s="67" t="n">
        <v>2</v>
      </c>
      <c r="M346" s="68" t="n">
        <v>5695.25</v>
      </c>
      <c r="N346" s="65" t="inlineStr">
        <is>
          <t>Sans réponse</t>
        </is>
      </c>
      <c r="O346" s="66" t="n">
        <v>45011</v>
      </c>
      <c r="P346" s="67" t="n"/>
      <c r="Q346" s="67" t="n">
        <v>0</v>
      </c>
      <c r="R346" s="67">
        <f>$I346</f>
        <v/>
      </c>
      <c r="S346" s="67">
        <f>$K346</f>
        <v/>
      </c>
      <c r="T346" s="67">
        <f>IFERROR(INDEX(Clients!$G$2:$G$1020,MATCH($E346,Clients!$A$2:$A$1020,0)),"")</f>
        <v/>
      </c>
      <c r="U346" s="67">
        <f>IFERROR(INDEX(Clients!$I$2:$I$1020,MATCH($E346,Clients!$A$2:$A$1020,0)),"")</f>
        <v/>
      </c>
      <c r="V346" s="69">
        <f>1</f>
        <v/>
      </c>
      <c r="W346" s="69">
        <f>IF($N346="Accepté",1,0)</f>
        <v/>
      </c>
      <c r="X346" s="68">
        <f>$M346*$W346</f>
        <v/>
      </c>
      <c r="Y346" s="68">
        <f>IF($N346="En cours",0,$M346)</f>
        <v/>
      </c>
      <c r="Z346" s="69">
        <f>IF($P346="",0,1)</f>
        <v/>
      </c>
      <c r="AA346" s="70">
        <f>IF($P346="",0,$P346)</f>
        <v/>
      </c>
      <c r="AB346" s="69">
        <f>IF(AND($P346&lt;&gt;"",$P346&lt;=Paramètres!$C$14),1,0)</f>
        <v/>
      </c>
      <c r="AC346" s="67">
        <f>IF($P346="","Jamais relancé",IF($P346&lt;=3,"0-3 j",IF($P346&lt;=7,"4-7 j",IF($P346&lt;=15,"8-15 j","Plus de 15 j"))))</f>
        <v/>
      </c>
      <c r="AD346" s="67">
        <f>IF($M346&lt;=1000,"Moins de 1 k€",IF($M346&lt;=5000,"1 à 5 k€",IF($M346&lt;=15000,"5 à 15 k€","Plus de 15 k€")))</f>
        <v/>
      </c>
    </row>
    <row r="347">
      <c r="A347" s="65" t="inlineStr">
        <is>
          <t>DEV-00346</t>
        </is>
      </c>
      <c r="B347" s="66" t="n">
        <v>44995</v>
      </c>
      <c r="C347" s="65" t="inlineStr">
        <is>
          <t>2023-03</t>
        </is>
      </c>
      <c r="D347" s="65" t="inlineStr">
        <is>
          <t>2022-2023</t>
        </is>
      </c>
      <c r="E347" s="65" t="inlineStr">
        <is>
          <t>CLI-0012</t>
        </is>
      </c>
      <c r="F347" s="65" t="inlineStr">
        <is>
          <t>Particulier</t>
        </is>
      </c>
      <c r="G347" s="65" t="inlineStr">
        <is>
          <t>Toulouse</t>
        </is>
      </c>
      <c r="H347" s="65" t="inlineStr">
        <is>
          <t>Julien Fabre</t>
        </is>
      </c>
      <c r="I347" s="65" t="inlineStr">
        <is>
          <t>Chauffage</t>
        </is>
      </c>
      <c r="J347" s="65" t="inlineStr">
        <is>
          <t>CH-002</t>
        </is>
      </c>
      <c r="K347" s="65" t="inlineStr">
        <is>
          <t>Entretien annuel chaudière</t>
        </is>
      </c>
      <c r="L347" s="67" t="n">
        <v>1</v>
      </c>
      <c r="M347" s="68" t="n">
        <v>145.09</v>
      </c>
      <c r="N347" s="65" t="inlineStr">
        <is>
          <t>Sans réponse</t>
        </is>
      </c>
      <c r="O347" s="66" t="n">
        <v>45010</v>
      </c>
      <c r="P347" s="67" t="n"/>
      <c r="Q347" s="67" t="n">
        <v>0</v>
      </c>
      <c r="R347" s="67">
        <f>$I347</f>
        <v/>
      </c>
      <c r="S347" s="67">
        <f>$K347</f>
        <v/>
      </c>
      <c r="T347" s="67">
        <f>IFERROR(INDEX(Clients!$G$2:$G$1020,MATCH($E347,Clients!$A$2:$A$1020,0)),"")</f>
        <v/>
      </c>
      <c r="U347" s="67">
        <f>IFERROR(INDEX(Clients!$I$2:$I$1020,MATCH($E347,Clients!$A$2:$A$1020,0)),"")</f>
        <v/>
      </c>
      <c r="V347" s="69">
        <f>1</f>
        <v/>
      </c>
      <c r="W347" s="69">
        <f>IF($N347="Accepté",1,0)</f>
        <v/>
      </c>
      <c r="X347" s="68">
        <f>$M347*$W347</f>
        <v/>
      </c>
      <c r="Y347" s="68">
        <f>IF($N347="En cours",0,$M347)</f>
        <v/>
      </c>
      <c r="Z347" s="69">
        <f>IF($P347="",0,1)</f>
        <v/>
      </c>
      <c r="AA347" s="70">
        <f>IF($P347="",0,$P347)</f>
        <v/>
      </c>
      <c r="AB347" s="69">
        <f>IF(AND($P347&lt;&gt;"",$P347&lt;=Paramètres!$C$14),1,0)</f>
        <v/>
      </c>
      <c r="AC347" s="67">
        <f>IF($P347="","Jamais relancé",IF($P347&lt;=3,"0-3 j",IF($P347&lt;=7,"4-7 j",IF($P347&lt;=15,"8-15 j","Plus de 15 j"))))</f>
        <v/>
      </c>
      <c r="AD347" s="67">
        <f>IF($M347&lt;=1000,"Moins de 1 k€",IF($M347&lt;=5000,"1 à 5 k€",IF($M347&lt;=15000,"5 à 15 k€","Plus de 15 k€")))</f>
        <v/>
      </c>
    </row>
    <row r="348">
      <c r="A348" s="65" t="inlineStr">
        <is>
          <t>DEV-00347</t>
        </is>
      </c>
      <c r="B348" s="66" t="n">
        <v>44999</v>
      </c>
      <c r="C348" s="65" t="inlineStr">
        <is>
          <t>2023-03</t>
        </is>
      </c>
      <c r="D348" s="65" t="inlineStr">
        <is>
          <t>2022-2023</t>
        </is>
      </c>
      <c r="E348" s="65" t="inlineStr">
        <is>
          <t>CLI-0189</t>
        </is>
      </c>
      <c r="F348" s="65" t="inlineStr">
        <is>
          <t>Professionnel</t>
        </is>
      </c>
      <c r="G348" s="65" t="inlineStr">
        <is>
          <t>Bordeaux</t>
        </is>
      </c>
      <c r="H348" s="65" t="inlineStr">
        <is>
          <t>Karim Belkacem</t>
        </is>
      </c>
      <c r="I348" s="65" t="inlineStr">
        <is>
          <t>Électricité</t>
        </is>
      </c>
      <c r="J348" s="65" t="inlineStr">
        <is>
          <t>EL-001</t>
        </is>
      </c>
      <c r="K348" s="65" t="inlineStr">
        <is>
          <t>Mise aux normes tableau électrique</t>
        </is>
      </c>
      <c r="L348" s="67" t="n">
        <v>1</v>
      </c>
      <c r="M348" s="68" t="n">
        <v>2766.06</v>
      </c>
      <c r="N348" s="65" t="inlineStr">
        <is>
          <t>Accepté</t>
        </is>
      </c>
      <c r="O348" s="66" t="n">
        <v>45025</v>
      </c>
      <c r="P348" s="67" t="n">
        <v>7</v>
      </c>
      <c r="Q348" s="67" t="n">
        <v>2</v>
      </c>
      <c r="R348" s="67">
        <f>$I348</f>
        <v/>
      </c>
      <c r="S348" s="67">
        <f>$K348</f>
        <v/>
      </c>
      <c r="T348" s="67">
        <f>IFERROR(INDEX(Clients!$G$2:$G$1020,MATCH($E348,Clients!$A$2:$A$1020,0)),"")</f>
        <v/>
      </c>
      <c r="U348" s="67">
        <f>IFERROR(INDEX(Clients!$I$2:$I$1020,MATCH($E348,Clients!$A$2:$A$1020,0)),"")</f>
        <v/>
      </c>
      <c r="V348" s="69">
        <f>1</f>
        <v/>
      </c>
      <c r="W348" s="69">
        <f>IF($N348="Accepté",1,0)</f>
        <v/>
      </c>
      <c r="X348" s="68">
        <f>$M348*$W348</f>
        <v/>
      </c>
      <c r="Y348" s="68">
        <f>IF($N348="En cours",0,$M348)</f>
        <v/>
      </c>
      <c r="Z348" s="69">
        <f>IF($P348="",0,1)</f>
        <v/>
      </c>
      <c r="AA348" s="70">
        <f>IF($P348="",0,$P348)</f>
        <v/>
      </c>
      <c r="AB348" s="69">
        <f>IF(AND($P348&lt;&gt;"",$P348&lt;=Paramètres!$C$14),1,0)</f>
        <v/>
      </c>
      <c r="AC348" s="67">
        <f>IF($P348="","Jamais relancé",IF($P348&lt;=3,"0-3 j",IF($P348&lt;=7,"4-7 j",IF($P348&lt;=15,"8-15 j","Plus de 15 j"))))</f>
        <v/>
      </c>
      <c r="AD348" s="67">
        <f>IF($M348&lt;=1000,"Moins de 1 k€",IF($M348&lt;=5000,"1 à 5 k€",IF($M348&lt;=15000,"5 à 15 k€","Plus de 15 k€")))</f>
        <v/>
      </c>
    </row>
    <row r="349">
      <c r="A349" s="65" t="inlineStr">
        <is>
          <t>DEV-00348</t>
        </is>
      </c>
      <c r="B349" s="66" t="n">
        <v>45000</v>
      </c>
      <c r="C349" s="65" t="inlineStr">
        <is>
          <t>2023-03</t>
        </is>
      </c>
      <c r="D349" s="65" t="inlineStr">
        <is>
          <t>2022-2023</t>
        </is>
      </c>
      <c r="E349" s="65" t="inlineStr">
        <is>
          <t>CLI-0071</t>
        </is>
      </c>
      <c r="F349" s="65" t="inlineStr">
        <is>
          <t>Particulier</t>
        </is>
      </c>
      <c r="G349" s="65" t="inlineStr">
        <is>
          <t>Toulouse</t>
        </is>
      </c>
      <c r="H349" s="65" t="inlineStr">
        <is>
          <t>Julien Fabre</t>
        </is>
      </c>
      <c r="I349" s="65" t="inlineStr">
        <is>
          <t>Plomberie</t>
        </is>
      </c>
      <c r="J349" s="65" t="inlineStr">
        <is>
          <t>PR-001</t>
        </is>
      </c>
      <c r="K349" s="65" t="inlineStr">
        <is>
          <t>Remplacement chauffe-eau 200 L</t>
        </is>
      </c>
      <c r="L349" s="67" t="n">
        <v>1</v>
      </c>
      <c r="M349" s="68" t="n">
        <v>1222.35</v>
      </c>
      <c r="N349" s="65" t="inlineStr">
        <is>
          <t>Sans réponse</t>
        </is>
      </c>
      <c r="O349" s="66" t="n">
        <v>45028</v>
      </c>
      <c r="P349" s="67" t="n">
        <v>3</v>
      </c>
      <c r="Q349" s="67" t="n">
        <v>2</v>
      </c>
      <c r="R349" s="67">
        <f>$I349</f>
        <v/>
      </c>
      <c r="S349" s="67">
        <f>$K349</f>
        <v/>
      </c>
      <c r="T349" s="67">
        <f>IFERROR(INDEX(Clients!$G$2:$G$1020,MATCH($E349,Clients!$A$2:$A$1020,0)),"")</f>
        <v/>
      </c>
      <c r="U349" s="67">
        <f>IFERROR(INDEX(Clients!$I$2:$I$1020,MATCH($E349,Clients!$A$2:$A$1020,0)),"")</f>
        <v/>
      </c>
      <c r="V349" s="69">
        <f>1</f>
        <v/>
      </c>
      <c r="W349" s="69">
        <f>IF($N349="Accepté",1,0)</f>
        <v/>
      </c>
      <c r="X349" s="68">
        <f>$M349*$W349</f>
        <v/>
      </c>
      <c r="Y349" s="68">
        <f>IF($N349="En cours",0,$M349)</f>
        <v/>
      </c>
      <c r="Z349" s="69">
        <f>IF($P349="",0,1)</f>
        <v/>
      </c>
      <c r="AA349" s="70">
        <f>IF($P349="",0,$P349)</f>
        <v/>
      </c>
      <c r="AB349" s="69">
        <f>IF(AND($P349&lt;&gt;"",$P349&lt;=Paramètres!$C$14),1,0)</f>
        <v/>
      </c>
      <c r="AC349" s="67">
        <f>IF($P349="","Jamais relancé",IF($P349&lt;=3,"0-3 j",IF($P349&lt;=7,"4-7 j",IF($P349&lt;=15,"8-15 j","Plus de 15 j"))))</f>
        <v/>
      </c>
      <c r="AD349" s="67">
        <f>IF($M349&lt;=1000,"Moins de 1 k€",IF($M349&lt;=5000,"1 à 5 k€",IF($M349&lt;=15000,"5 à 15 k€","Plus de 15 k€")))</f>
        <v/>
      </c>
    </row>
    <row r="350">
      <c r="A350" s="65" t="inlineStr">
        <is>
          <t>DEV-00349</t>
        </is>
      </c>
      <c r="B350" s="66" t="n">
        <v>45001</v>
      </c>
      <c r="C350" s="65" t="inlineStr">
        <is>
          <t>2023-03</t>
        </is>
      </c>
      <c r="D350" s="65" t="inlineStr">
        <is>
          <t>2022-2023</t>
        </is>
      </c>
      <c r="E350" s="65" t="inlineStr">
        <is>
          <t>CLI-0121</t>
        </is>
      </c>
      <c r="F350" s="65" t="inlineStr">
        <is>
          <t>Syndic</t>
        </is>
      </c>
      <c r="G350" s="65" t="inlineStr">
        <is>
          <t>Toulouse</t>
        </is>
      </c>
      <c r="H350" s="65" t="inlineStr">
        <is>
          <t>Julien Fabre</t>
        </is>
      </c>
      <c r="I350" s="65" t="inlineStr">
        <is>
          <t>Salle de bain</t>
        </is>
      </c>
      <c r="J350" s="65" t="inlineStr">
        <is>
          <t>SB-001</t>
        </is>
      </c>
      <c r="K350" s="65" t="inlineStr">
        <is>
          <t>Rénovation salle de bain complète</t>
        </is>
      </c>
      <c r="L350" s="67" t="n">
        <v>1</v>
      </c>
      <c r="M350" s="68" t="n">
        <v>22675.9</v>
      </c>
      <c r="N350" s="65" t="inlineStr">
        <is>
          <t>Accepté</t>
        </is>
      </c>
      <c r="O350" s="66" t="n">
        <v>45044</v>
      </c>
      <c r="P350" s="67" t="n">
        <v>8</v>
      </c>
      <c r="Q350" s="67" t="n">
        <v>2</v>
      </c>
      <c r="R350" s="67">
        <f>$I350</f>
        <v/>
      </c>
      <c r="S350" s="67">
        <f>$K350</f>
        <v/>
      </c>
      <c r="T350" s="67">
        <f>IFERROR(INDEX(Clients!$G$2:$G$1020,MATCH($E350,Clients!$A$2:$A$1020,0)),"")</f>
        <v/>
      </c>
      <c r="U350" s="67">
        <f>IFERROR(INDEX(Clients!$I$2:$I$1020,MATCH($E350,Clients!$A$2:$A$1020,0)),"")</f>
        <v/>
      </c>
      <c r="V350" s="69">
        <f>1</f>
        <v/>
      </c>
      <c r="W350" s="69">
        <f>IF($N350="Accepté",1,0)</f>
        <v/>
      </c>
      <c r="X350" s="68">
        <f>$M350*$W350</f>
        <v/>
      </c>
      <c r="Y350" s="68">
        <f>IF($N350="En cours",0,$M350)</f>
        <v/>
      </c>
      <c r="Z350" s="69">
        <f>IF($P350="",0,1)</f>
        <v/>
      </c>
      <c r="AA350" s="70">
        <f>IF($P350="",0,$P350)</f>
        <v/>
      </c>
      <c r="AB350" s="69">
        <f>IF(AND($P350&lt;&gt;"",$P350&lt;=Paramètres!$C$14),1,0)</f>
        <v/>
      </c>
      <c r="AC350" s="67">
        <f>IF($P350="","Jamais relancé",IF($P350&lt;=3,"0-3 j",IF($P350&lt;=7,"4-7 j",IF($P350&lt;=15,"8-15 j","Plus de 15 j"))))</f>
        <v/>
      </c>
      <c r="AD350" s="67">
        <f>IF($M350&lt;=1000,"Moins de 1 k€",IF($M350&lt;=5000,"1 à 5 k€",IF($M350&lt;=15000,"5 à 15 k€","Plus de 15 k€")))</f>
        <v/>
      </c>
    </row>
    <row r="351">
      <c r="A351" s="65" t="inlineStr">
        <is>
          <t>DEV-00350</t>
        </is>
      </c>
      <c r="B351" s="66" t="n">
        <v>45001</v>
      </c>
      <c r="C351" s="65" t="inlineStr">
        <is>
          <t>2023-03</t>
        </is>
      </c>
      <c r="D351" s="65" t="inlineStr">
        <is>
          <t>2022-2023</t>
        </is>
      </c>
      <c r="E351" s="65" t="inlineStr">
        <is>
          <t>CLI-0177</t>
        </is>
      </c>
      <c r="F351" s="65" t="inlineStr">
        <is>
          <t>Particulier</t>
        </is>
      </c>
      <c r="G351" s="65" t="inlineStr">
        <is>
          <t>Toulouse</t>
        </is>
      </c>
      <c r="H351" s="65" t="inlineStr">
        <is>
          <t>Julien Fabre</t>
        </is>
      </c>
      <c r="I351" s="65" t="inlineStr">
        <is>
          <t>Salle de bain</t>
        </is>
      </c>
      <c r="J351" s="65" t="inlineStr">
        <is>
          <t>SB-002</t>
        </is>
      </c>
      <c r="K351" s="65" t="inlineStr">
        <is>
          <t>Remplacement baignoire par douche</t>
        </is>
      </c>
      <c r="L351" s="67" t="n">
        <v>1</v>
      </c>
      <c r="M351" s="68" t="n">
        <v>3413.2</v>
      </c>
      <c r="N351" s="65" t="inlineStr">
        <is>
          <t>Refusé</t>
        </is>
      </c>
      <c r="O351" s="66" t="n">
        <v>45010</v>
      </c>
      <c r="P351" s="67" t="n">
        <v>7</v>
      </c>
      <c r="Q351" s="67" t="n">
        <v>1</v>
      </c>
      <c r="R351" s="67">
        <f>$I351</f>
        <v/>
      </c>
      <c r="S351" s="67">
        <f>$K351</f>
        <v/>
      </c>
      <c r="T351" s="67">
        <f>IFERROR(INDEX(Clients!$G$2:$G$1020,MATCH($E351,Clients!$A$2:$A$1020,0)),"")</f>
        <v/>
      </c>
      <c r="U351" s="67">
        <f>IFERROR(INDEX(Clients!$I$2:$I$1020,MATCH($E351,Clients!$A$2:$A$1020,0)),"")</f>
        <v/>
      </c>
      <c r="V351" s="69">
        <f>1</f>
        <v/>
      </c>
      <c r="W351" s="69">
        <f>IF($N351="Accepté",1,0)</f>
        <v/>
      </c>
      <c r="X351" s="68">
        <f>$M351*$W351</f>
        <v/>
      </c>
      <c r="Y351" s="68">
        <f>IF($N351="En cours",0,$M351)</f>
        <v/>
      </c>
      <c r="Z351" s="69">
        <f>IF($P351="",0,1)</f>
        <v/>
      </c>
      <c r="AA351" s="70">
        <f>IF($P351="",0,$P351)</f>
        <v/>
      </c>
      <c r="AB351" s="69">
        <f>IF(AND($P351&lt;&gt;"",$P351&lt;=Paramètres!$C$14),1,0)</f>
        <v/>
      </c>
      <c r="AC351" s="67">
        <f>IF($P351="","Jamais relancé",IF($P351&lt;=3,"0-3 j",IF($P351&lt;=7,"4-7 j",IF($P351&lt;=15,"8-15 j","Plus de 15 j"))))</f>
        <v/>
      </c>
      <c r="AD351" s="67">
        <f>IF($M351&lt;=1000,"Moins de 1 k€",IF($M351&lt;=5000,"1 à 5 k€",IF($M351&lt;=15000,"5 à 15 k€","Plus de 15 k€")))</f>
        <v/>
      </c>
    </row>
    <row r="352">
      <c r="A352" s="65" t="inlineStr">
        <is>
          <t>DEV-00351</t>
        </is>
      </c>
      <c r="B352" s="66" t="n">
        <v>45002</v>
      </c>
      <c r="C352" s="65" t="inlineStr">
        <is>
          <t>2023-03</t>
        </is>
      </c>
      <c r="D352" s="65" t="inlineStr">
        <is>
          <t>2022-2023</t>
        </is>
      </c>
      <c r="E352" s="65" t="inlineStr">
        <is>
          <t>CLI-0188</t>
        </is>
      </c>
      <c r="F352" s="65" t="inlineStr">
        <is>
          <t>Particulier</t>
        </is>
      </c>
      <c r="G352" s="65" t="inlineStr">
        <is>
          <t>Bordeaux</t>
        </is>
      </c>
      <c r="H352" s="65" t="inlineStr">
        <is>
          <t>Karim Belkacem</t>
        </is>
      </c>
      <c r="I352" s="65" t="inlineStr">
        <is>
          <t>Électricité</t>
        </is>
      </c>
      <c r="J352" s="65" t="inlineStr">
        <is>
          <t>EL-002</t>
        </is>
      </c>
      <c r="K352" s="65" t="inlineStr">
        <is>
          <t>Installation borne de recharge VE</t>
        </is>
      </c>
      <c r="L352" s="67" t="n">
        <v>1</v>
      </c>
      <c r="M352" s="68" t="n">
        <v>1514.19</v>
      </c>
      <c r="N352" s="65" t="inlineStr">
        <is>
          <t>Accepté</t>
        </is>
      </c>
      <c r="O352" s="66" t="n">
        <v>45028</v>
      </c>
      <c r="P352" s="67" t="n">
        <v>5</v>
      </c>
      <c r="Q352" s="67" t="n">
        <v>1</v>
      </c>
      <c r="R352" s="67">
        <f>$I352</f>
        <v/>
      </c>
      <c r="S352" s="67">
        <f>$K352</f>
        <v/>
      </c>
      <c r="T352" s="67">
        <f>IFERROR(INDEX(Clients!$G$2:$G$1020,MATCH($E352,Clients!$A$2:$A$1020,0)),"")</f>
        <v/>
      </c>
      <c r="U352" s="67">
        <f>IFERROR(INDEX(Clients!$I$2:$I$1020,MATCH($E352,Clients!$A$2:$A$1020,0)),"")</f>
        <v/>
      </c>
      <c r="V352" s="69">
        <f>1</f>
        <v/>
      </c>
      <c r="W352" s="69">
        <f>IF($N352="Accepté",1,0)</f>
        <v/>
      </c>
      <c r="X352" s="68">
        <f>$M352*$W352</f>
        <v/>
      </c>
      <c r="Y352" s="68">
        <f>IF($N352="En cours",0,$M352)</f>
        <v/>
      </c>
      <c r="Z352" s="69">
        <f>IF($P352="",0,1)</f>
        <v/>
      </c>
      <c r="AA352" s="70">
        <f>IF($P352="",0,$P352)</f>
        <v/>
      </c>
      <c r="AB352" s="69">
        <f>IF(AND($P352&lt;&gt;"",$P352&lt;=Paramètres!$C$14),1,0)</f>
        <v/>
      </c>
      <c r="AC352" s="67">
        <f>IF($P352="","Jamais relancé",IF($P352&lt;=3,"0-3 j",IF($P352&lt;=7,"4-7 j",IF($P352&lt;=15,"8-15 j","Plus de 15 j"))))</f>
        <v/>
      </c>
      <c r="AD352" s="67">
        <f>IF($M352&lt;=1000,"Moins de 1 k€",IF($M352&lt;=5000,"1 à 5 k€",IF($M352&lt;=15000,"5 à 15 k€","Plus de 15 k€")))</f>
        <v/>
      </c>
    </row>
    <row r="353">
      <c r="A353" s="65" t="inlineStr">
        <is>
          <t>DEV-00352</t>
        </is>
      </c>
      <c r="B353" s="66" t="n">
        <v>45006</v>
      </c>
      <c r="C353" s="65" t="inlineStr">
        <is>
          <t>2023-03</t>
        </is>
      </c>
      <c r="D353" s="65" t="inlineStr">
        <is>
          <t>2022-2023</t>
        </is>
      </c>
      <c r="E353" s="65" t="inlineStr">
        <is>
          <t>CLI-0235</t>
        </is>
      </c>
      <c r="F353" s="65" t="inlineStr">
        <is>
          <t>Particulier</t>
        </is>
      </c>
      <c r="G353" s="65" t="inlineStr">
        <is>
          <t>Toulouse</t>
        </is>
      </c>
      <c r="H353" s="65" t="inlineStr">
        <is>
          <t>Julien Fabre</t>
        </is>
      </c>
      <c r="I353" s="65" t="inlineStr">
        <is>
          <t>Plomberie</t>
        </is>
      </c>
      <c r="J353" s="65" t="inlineStr">
        <is>
          <t>PR-004</t>
        </is>
      </c>
      <c r="K353" s="65" t="inlineStr">
        <is>
          <t>Remplacement colonne d'évacuation</t>
        </is>
      </c>
      <c r="L353" s="67" t="n">
        <v>1</v>
      </c>
      <c r="M353" s="68" t="n">
        <v>5993.68</v>
      </c>
      <c r="N353" s="65" t="inlineStr">
        <is>
          <t>Accepté</t>
        </is>
      </c>
      <c r="O353" s="66" t="n">
        <v>45035</v>
      </c>
      <c r="P353" s="67" t="n">
        <v>3</v>
      </c>
      <c r="Q353" s="67" t="n">
        <v>2</v>
      </c>
      <c r="R353" s="67">
        <f>$I353</f>
        <v/>
      </c>
      <c r="S353" s="67">
        <f>$K353</f>
        <v/>
      </c>
      <c r="T353" s="67">
        <f>IFERROR(INDEX(Clients!$G$2:$G$1020,MATCH($E353,Clients!$A$2:$A$1020,0)),"")</f>
        <v/>
      </c>
      <c r="U353" s="67">
        <f>IFERROR(INDEX(Clients!$I$2:$I$1020,MATCH($E353,Clients!$A$2:$A$1020,0)),"")</f>
        <v/>
      </c>
      <c r="V353" s="69">
        <f>1</f>
        <v/>
      </c>
      <c r="W353" s="69">
        <f>IF($N353="Accepté",1,0)</f>
        <v/>
      </c>
      <c r="X353" s="68">
        <f>$M353*$W353</f>
        <v/>
      </c>
      <c r="Y353" s="68">
        <f>IF($N353="En cours",0,$M353)</f>
        <v/>
      </c>
      <c r="Z353" s="69">
        <f>IF($P353="",0,1)</f>
        <v/>
      </c>
      <c r="AA353" s="70">
        <f>IF($P353="",0,$P353)</f>
        <v/>
      </c>
      <c r="AB353" s="69">
        <f>IF(AND($P353&lt;&gt;"",$P353&lt;=Paramètres!$C$14),1,0)</f>
        <v/>
      </c>
      <c r="AC353" s="67">
        <f>IF($P353="","Jamais relancé",IF($P353&lt;=3,"0-3 j",IF($P353&lt;=7,"4-7 j",IF($P353&lt;=15,"8-15 j","Plus de 15 j"))))</f>
        <v/>
      </c>
      <c r="AD353" s="67">
        <f>IF($M353&lt;=1000,"Moins de 1 k€",IF($M353&lt;=5000,"1 à 5 k€",IF($M353&lt;=15000,"5 à 15 k€","Plus de 15 k€")))</f>
        <v/>
      </c>
    </row>
    <row r="354">
      <c r="A354" s="65" t="inlineStr">
        <is>
          <t>DEV-00353</t>
        </is>
      </c>
      <c r="B354" s="66" t="n">
        <v>45006</v>
      </c>
      <c r="C354" s="65" t="inlineStr">
        <is>
          <t>2023-03</t>
        </is>
      </c>
      <c r="D354" s="65" t="inlineStr">
        <is>
          <t>2022-2023</t>
        </is>
      </c>
      <c r="E354" s="65" t="inlineStr">
        <is>
          <t>CLI-0142</t>
        </is>
      </c>
      <c r="F354" s="65" t="inlineStr">
        <is>
          <t>Particulier</t>
        </is>
      </c>
      <c r="G354" s="65" t="inlineStr">
        <is>
          <t>Bordeaux</t>
        </is>
      </c>
      <c r="H354" s="65" t="inlineStr">
        <is>
          <t>Karim Belkacem</t>
        </is>
      </c>
      <c r="I354" s="65" t="inlineStr">
        <is>
          <t>Plomberie</t>
        </is>
      </c>
      <c r="J354" s="65" t="inlineStr">
        <is>
          <t>PR-002</t>
        </is>
      </c>
      <c r="K354" s="65" t="inlineStr">
        <is>
          <t>Recherche de fuite + réparation</t>
        </is>
      </c>
      <c r="L354" s="67" t="n">
        <v>1</v>
      </c>
      <c r="M354" s="68" t="n">
        <v>447.47</v>
      </c>
      <c r="N354" s="65" t="inlineStr">
        <is>
          <t>Accepté</t>
        </is>
      </c>
      <c r="O354" s="66" t="n">
        <v>45029</v>
      </c>
      <c r="P354" s="67" t="n">
        <v>2</v>
      </c>
      <c r="Q354" s="67" t="n">
        <v>2</v>
      </c>
      <c r="R354" s="67">
        <f>$I354</f>
        <v/>
      </c>
      <c r="S354" s="67">
        <f>$K354</f>
        <v/>
      </c>
      <c r="T354" s="67">
        <f>IFERROR(INDEX(Clients!$G$2:$G$1020,MATCH($E354,Clients!$A$2:$A$1020,0)),"")</f>
        <v/>
      </c>
      <c r="U354" s="67">
        <f>IFERROR(INDEX(Clients!$I$2:$I$1020,MATCH($E354,Clients!$A$2:$A$1020,0)),"")</f>
        <v/>
      </c>
      <c r="V354" s="69">
        <f>1</f>
        <v/>
      </c>
      <c r="W354" s="69">
        <f>IF($N354="Accepté",1,0)</f>
        <v/>
      </c>
      <c r="X354" s="68">
        <f>$M354*$W354</f>
        <v/>
      </c>
      <c r="Y354" s="68">
        <f>IF($N354="En cours",0,$M354)</f>
        <v/>
      </c>
      <c r="Z354" s="69">
        <f>IF($P354="",0,1)</f>
        <v/>
      </c>
      <c r="AA354" s="70">
        <f>IF($P354="",0,$P354)</f>
        <v/>
      </c>
      <c r="AB354" s="69">
        <f>IF(AND($P354&lt;&gt;"",$P354&lt;=Paramètres!$C$14),1,0)</f>
        <v/>
      </c>
      <c r="AC354" s="67">
        <f>IF($P354="","Jamais relancé",IF($P354&lt;=3,"0-3 j",IF($P354&lt;=7,"4-7 j",IF($P354&lt;=15,"8-15 j","Plus de 15 j"))))</f>
        <v/>
      </c>
      <c r="AD354" s="67">
        <f>IF($M354&lt;=1000,"Moins de 1 k€",IF($M354&lt;=5000,"1 à 5 k€",IF($M354&lt;=15000,"5 à 15 k€","Plus de 15 k€")))</f>
        <v/>
      </c>
    </row>
    <row r="355">
      <c r="A355" s="65" t="inlineStr">
        <is>
          <t>DEV-00354</t>
        </is>
      </c>
      <c r="B355" s="66" t="n">
        <v>45008</v>
      </c>
      <c r="C355" s="65" t="inlineStr">
        <is>
          <t>2023-03</t>
        </is>
      </c>
      <c r="D355" s="65" t="inlineStr">
        <is>
          <t>2022-2023</t>
        </is>
      </c>
      <c r="E355" s="65" t="inlineStr">
        <is>
          <t>CLI-0206</t>
        </is>
      </c>
      <c r="F355" s="65" t="inlineStr">
        <is>
          <t>Syndic</t>
        </is>
      </c>
      <c r="G355" s="65" t="inlineStr">
        <is>
          <t>Toulouse</t>
        </is>
      </c>
      <c r="H355" s="65" t="inlineStr">
        <is>
          <t>Julien Fabre</t>
        </is>
      </c>
      <c r="I355" s="65" t="inlineStr">
        <is>
          <t>Électricité</t>
        </is>
      </c>
      <c r="J355" s="65" t="inlineStr">
        <is>
          <t>EL-001</t>
        </is>
      </c>
      <c r="K355" s="65" t="inlineStr">
        <is>
          <t>Mise aux normes tableau électrique</t>
        </is>
      </c>
      <c r="L355" s="67" t="n">
        <v>1</v>
      </c>
      <c r="M355" s="68" t="n">
        <v>3779.9</v>
      </c>
      <c r="N355" s="65" t="inlineStr">
        <is>
          <t>Accepté</t>
        </is>
      </c>
      <c r="O355" s="66" t="n">
        <v>45020</v>
      </c>
      <c r="P355" s="67" t="n">
        <v>10</v>
      </c>
      <c r="Q355" s="67" t="n">
        <v>1</v>
      </c>
      <c r="R355" s="67">
        <f>$I355</f>
        <v/>
      </c>
      <c r="S355" s="67">
        <f>$K355</f>
        <v/>
      </c>
      <c r="T355" s="67">
        <f>IFERROR(INDEX(Clients!$G$2:$G$1020,MATCH($E355,Clients!$A$2:$A$1020,0)),"")</f>
        <v/>
      </c>
      <c r="U355" s="67">
        <f>IFERROR(INDEX(Clients!$I$2:$I$1020,MATCH($E355,Clients!$A$2:$A$1020,0)),"")</f>
        <v/>
      </c>
      <c r="V355" s="69">
        <f>1</f>
        <v/>
      </c>
      <c r="W355" s="69">
        <f>IF($N355="Accepté",1,0)</f>
        <v/>
      </c>
      <c r="X355" s="68">
        <f>$M355*$W355</f>
        <v/>
      </c>
      <c r="Y355" s="68">
        <f>IF($N355="En cours",0,$M355)</f>
        <v/>
      </c>
      <c r="Z355" s="69">
        <f>IF($P355="",0,1)</f>
        <v/>
      </c>
      <c r="AA355" s="70">
        <f>IF($P355="",0,$P355)</f>
        <v/>
      </c>
      <c r="AB355" s="69">
        <f>IF(AND($P355&lt;&gt;"",$P355&lt;=Paramètres!$C$14),1,0)</f>
        <v/>
      </c>
      <c r="AC355" s="67">
        <f>IF($P355="","Jamais relancé",IF($P355&lt;=3,"0-3 j",IF($P355&lt;=7,"4-7 j",IF($P355&lt;=15,"8-15 j","Plus de 15 j"))))</f>
        <v/>
      </c>
      <c r="AD355" s="67">
        <f>IF($M355&lt;=1000,"Moins de 1 k€",IF($M355&lt;=5000,"1 à 5 k€",IF($M355&lt;=15000,"5 à 15 k€","Plus de 15 k€")))</f>
        <v/>
      </c>
    </row>
    <row r="356">
      <c r="A356" s="65" t="inlineStr">
        <is>
          <t>DEV-00355</t>
        </is>
      </c>
      <c r="B356" s="66" t="n">
        <v>45008</v>
      </c>
      <c r="C356" s="65" t="inlineStr">
        <is>
          <t>2023-03</t>
        </is>
      </c>
      <c r="D356" s="65" t="inlineStr">
        <is>
          <t>2022-2023</t>
        </is>
      </c>
      <c r="E356" s="65" t="inlineStr">
        <is>
          <t>CLI-0253</t>
        </is>
      </c>
      <c r="F356" s="65" t="inlineStr">
        <is>
          <t>Particulier</t>
        </is>
      </c>
      <c r="G356" s="65" t="inlineStr">
        <is>
          <t>Bordeaux</t>
        </is>
      </c>
      <c r="H356" s="65" t="inlineStr">
        <is>
          <t>Sophie Marchand</t>
        </is>
      </c>
      <c r="I356" s="65" t="inlineStr">
        <is>
          <t>Électricité</t>
        </is>
      </c>
      <c r="J356" s="65" t="inlineStr">
        <is>
          <t>EL-003</t>
        </is>
      </c>
      <c r="K356" s="65" t="inlineStr">
        <is>
          <t>Rénovation électrique complète</t>
        </is>
      </c>
      <c r="L356" s="67" t="n">
        <v>1</v>
      </c>
      <c r="M356" s="68" t="n">
        <v>10471.63</v>
      </c>
      <c r="N356" s="65" t="inlineStr">
        <is>
          <t>Accepté</t>
        </is>
      </c>
      <c r="O356" s="66" t="n">
        <v>45018</v>
      </c>
      <c r="P356" s="67" t="n">
        <v>1</v>
      </c>
      <c r="Q356" s="67" t="n">
        <v>1</v>
      </c>
      <c r="R356" s="67">
        <f>$I356</f>
        <v/>
      </c>
      <c r="S356" s="67">
        <f>$K356</f>
        <v/>
      </c>
      <c r="T356" s="67">
        <f>IFERROR(INDEX(Clients!$G$2:$G$1020,MATCH($E356,Clients!$A$2:$A$1020,0)),"")</f>
        <v/>
      </c>
      <c r="U356" s="67">
        <f>IFERROR(INDEX(Clients!$I$2:$I$1020,MATCH($E356,Clients!$A$2:$A$1020,0)),"")</f>
        <v/>
      </c>
      <c r="V356" s="69">
        <f>1</f>
        <v/>
      </c>
      <c r="W356" s="69">
        <f>IF($N356="Accepté",1,0)</f>
        <v/>
      </c>
      <c r="X356" s="68">
        <f>$M356*$W356</f>
        <v/>
      </c>
      <c r="Y356" s="68">
        <f>IF($N356="En cours",0,$M356)</f>
        <v/>
      </c>
      <c r="Z356" s="69">
        <f>IF($P356="",0,1)</f>
        <v/>
      </c>
      <c r="AA356" s="70">
        <f>IF($P356="",0,$P356)</f>
        <v/>
      </c>
      <c r="AB356" s="69">
        <f>IF(AND($P356&lt;&gt;"",$P356&lt;=Paramètres!$C$14),1,0)</f>
        <v/>
      </c>
      <c r="AC356" s="67">
        <f>IF($P356="","Jamais relancé",IF($P356&lt;=3,"0-3 j",IF($P356&lt;=7,"4-7 j",IF($P356&lt;=15,"8-15 j","Plus de 15 j"))))</f>
        <v/>
      </c>
      <c r="AD356" s="67">
        <f>IF($M356&lt;=1000,"Moins de 1 k€",IF($M356&lt;=5000,"1 à 5 k€",IF($M356&lt;=15000,"5 à 15 k€","Plus de 15 k€")))</f>
        <v/>
      </c>
    </row>
    <row r="357">
      <c r="A357" s="65" t="inlineStr">
        <is>
          <t>DEV-00356</t>
        </is>
      </c>
      <c r="B357" s="66" t="n">
        <v>45008</v>
      </c>
      <c r="C357" s="65" t="inlineStr">
        <is>
          <t>2023-03</t>
        </is>
      </c>
      <c r="D357" s="65" t="inlineStr">
        <is>
          <t>2022-2023</t>
        </is>
      </c>
      <c r="E357" s="65" t="inlineStr">
        <is>
          <t>CLI-0026</t>
        </is>
      </c>
      <c r="F357" s="65" t="inlineStr">
        <is>
          <t>Particulier</t>
        </is>
      </c>
      <c r="G357" s="65" t="inlineStr">
        <is>
          <t>Bordeaux</t>
        </is>
      </c>
      <c r="H357" s="65" t="inlineStr">
        <is>
          <t>Karim Belkacem</t>
        </is>
      </c>
      <c r="I357" s="65" t="inlineStr">
        <is>
          <t>Plomberie</t>
        </is>
      </c>
      <c r="J357" s="65" t="inlineStr">
        <is>
          <t>PR-003</t>
        </is>
      </c>
      <c r="K357" s="65" t="inlineStr">
        <is>
          <t>Réfection réseau eau appartement</t>
        </is>
      </c>
      <c r="L357" s="67" t="n">
        <v>1</v>
      </c>
      <c r="M357" s="68" t="n">
        <v>3420.64</v>
      </c>
      <c r="N357" s="65" t="inlineStr">
        <is>
          <t>Accepté</t>
        </is>
      </c>
      <c r="O357" s="66" t="n">
        <v>45012</v>
      </c>
      <c r="P357" s="67" t="n">
        <v>11</v>
      </c>
      <c r="Q357" s="67" t="n">
        <v>0</v>
      </c>
      <c r="R357" s="67">
        <f>$I357</f>
        <v/>
      </c>
      <c r="S357" s="67">
        <f>$K357</f>
        <v/>
      </c>
      <c r="T357" s="67">
        <f>IFERROR(INDEX(Clients!$G$2:$G$1020,MATCH($E357,Clients!$A$2:$A$1020,0)),"")</f>
        <v/>
      </c>
      <c r="U357" s="67">
        <f>IFERROR(INDEX(Clients!$I$2:$I$1020,MATCH($E357,Clients!$A$2:$A$1020,0)),"")</f>
        <v/>
      </c>
      <c r="V357" s="69">
        <f>1</f>
        <v/>
      </c>
      <c r="W357" s="69">
        <f>IF($N357="Accepté",1,0)</f>
        <v/>
      </c>
      <c r="X357" s="68">
        <f>$M357*$W357</f>
        <v/>
      </c>
      <c r="Y357" s="68">
        <f>IF($N357="En cours",0,$M357)</f>
        <v/>
      </c>
      <c r="Z357" s="69">
        <f>IF($P357="",0,1)</f>
        <v/>
      </c>
      <c r="AA357" s="70">
        <f>IF($P357="",0,$P357)</f>
        <v/>
      </c>
      <c r="AB357" s="69">
        <f>IF(AND($P357&lt;&gt;"",$P357&lt;=Paramètres!$C$14),1,0)</f>
        <v/>
      </c>
      <c r="AC357" s="67">
        <f>IF($P357="","Jamais relancé",IF($P357&lt;=3,"0-3 j",IF($P357&lt;=7,"4-7 j",IF($P357&lt;=15,"8-15 j","Plus de 15 j"))))</f>
        <v/>
      </c>
      <c r="AD357" s="67">
        <f>IF($M357&lt;=1000,"Moins de 1 k€",IF($M357&lt;=5000,"1 à 5 k€",IF($M357&lt;=15000,"5 à 15 k€","Plus de 15 k€")))</f>
        <v/>
      </c>
    </row>
    <row r="358">
      <c r="A358" s="65" t="inlineStr">
        <is>
          <t>DEV-00357</t>
        </is>
      </c>
      <c r="B358" s="66" t="n">
        <v>45008</v>
      </c>
      <c r="C358" s="65" t="inlineStr">
        <is>
          <t>2023-03</t>
        </is>
      </c>
      <c r="D358" s="65" t="inlineStr">
        <is>
          <t>2022-2023</t>
        </is>
      </c>
      <c r="E358" s="65" t="inlineStr">
        <is>
          <t>CLI-0152</t>
        </is>
      </c>
      <c r="F358" s="65" t="inlineStr">
        <is>
          <t>Particulier</t>
        </is>
      </c>
      <c r="G358" s="65" t="inlineStr">
        <is>
          <t>Bordeaux</t>
        </is>
      </c>
      <c r="H358" s="65" t="inlineStr">
        <is>
          <t>Karim Belkacem</t>
        </is>
      </c>
      <c r="I358" s="65" t="inlineStr">
        <is>
          <t>Électricité</t>
        </is>
      </c>
      <c r="J358" s="65" t="inlineStr">
        <is>
          <t>EL-002</t>
        </is>
      </c>
      <c r="K358" s="65" t="inlineStr">
        <is>
          <t>Installation borne de recharge VE</t>
        </is>
      </c>
      <c r="L358" s="67" t="n">
        <v>1</v>
      </c>
      <c r="M358" s="68" t="n">
        <v>1491.88</v>
      </c>
      <c r="N358" s="65" t="inlineStr">
        <is>
          <t>Sans réponse</t>
        </is>
      </c>
      <c r="O358" s="66" t="n">
        <v>45024</v>
      </c>
      <c r="P358" s="67" t="n">
        <v>4</v>
      </c>
      <c r="Q358" s="67" t="n">
        <v>1</v>
      </c>
      <c r="R358" s="67">
        <f>$I358</f>
        <v/>
      </c>
      <c r="S358" s="67">
        <f>$K358</f>
        <v/>
      </c>
      <c r="T358" s="67">
        <f>IFERROR(INDEX(Clients!$G$2:$G$1020,MATCH($E358,Clients!$A$2:$A$1020,0)),"")</f>
        <v/>
      </c>
      <c r="U358" s="67">
        <f>IFERROR(INDEX(Clients!$I$2:$I$1020,MATCH($E358,Clients!$A$2:$A$1020,0)),"")</f>
        <v/>
      </c>
      <c r="V358" s="69">
        <f>1</f>
        <v/>
      </c>
      <c r="W358" s="69">
        <f>IF($N358="Accepté",1,0)</f>
        <v/>
      </c>
      <c r="X358" s="68">
        <f>$M358*$W358</f>
        <v/>
      </c>
      <c r="Y358" s="68">
        <f>IF($N358="En cours",0,$M358)</f>
        <v/>
      </c>
      <c r="Z358" s="69">
        <f>IF($P358="",0,1)</f>
        <v/>
      </c>
      <c r="AA358" s="70">
        <f>IF($P358="",0,$P358)</f>
        <v/>
      </c>
      <c r="AB358" s="69">
        <f>IF(AND($P358&lt;&gt;"",$P358&lt;=Paramètres!$C$14),1,0)</f>
        <v/>
      </c>
      <c r="AC358" s="67">
        <f>IF($P358="","Jamais relancé",IF($P358&lt;=3,"0-3 j",IF($P358&lt;=7,"4-7 j",IF($P358&lt;=15,"8-15 j","Plus de 15 j"))))</f>
        <v/>
      </c>
      <c r="AD358" s="67">
        <f>IF($M358&lt;=1000,"Moins de 1 k€",IF($M358&lt;=5000,"1 à 5 k€",IF($M358&lt;=15000,"5 à 15 k€","Plus de 15 k€")))</f>
        <v/>
      </c>
    </row>
    <row r="359">
      <c r="A359" s="65" t="inlineStr">
        <is>
          <t>DEV-00358</t>
        </is>
      </c>
      <c r="B359" s="66" t="n">
        <v>45009</v>
      </c>
      <c r="C359" s="65" t="inlineStr">
        <is>
          <t>2023-03</t>
        </is>
      </c>
      <c r="D359" s="65" t="inlineStr">
        <is>
          <t>2022-2023</t>
        </is>
      </c>
      <c r="E359" s="65" t="inlineStr">
        <is>
          <t>CLI-0167</t>
        </is>
      </c>
      <c r="F359" s="65" t="inlineStr">
        <is>
          <t>Particulier</t>
        </is>
      </c>
      <c r="G359" s="65" t="inlineStr">
        <is>
          <t>Toulouse</t>
        </is>
      </c>
      <c r="H359" s="65" t="inlineStr">
        <is>
          <t>Julien Fabre</t>
        </is>
      </c>
      <c r="I359" s="65" t="inlineStr">
        <is>
          <t>Chauffage</t>
        </is>
      </c>
      <c r="J359" s="65" t="inlineStr">
        <is>
          <t>CH-005</t>
        </is>
      </c>
      <c r="K359" s="65" t="inlineStr">
        <is>
          <t>Désembouage circuit chauffage</t>
        </is>
      </c>
      <c r="L359" s="67" t="n">
        <v>1</v>
      </c>
      <c r="M359" s="68" t="n">
        <v>689.83</v>
      </c>
      <c r="N359" s="65" t="inlineStr">
        <is>
          <t>Sans réponse</t>
        </is>
      </c>
      <c r="O359" s="66" t="n">
        <v>45043</v>
      </c>
      <c r="P359" s="67" t="n">
        <v>10</v>
      </c>
      <c r="Q359" s="67" t="n">
        <v>3</v>
      </c>
      <c r="R359" s="67">
        <f>$I359</f>
        <v/>
      </c>
      <c r="S359" s="67">
        <f>$K359</f>
        <v/>
      </c>
      <c r="T359" s="67">
        <f>IFERROR(INDEX(Clients!$G$2:$G$1020,MATCH($E359,Clients!$A$2:$A$1020,0)),"")</f>
        <v/>
      </c>
      <c r="U359" s="67">
        <f>IFERROR(INDEX(Clients!$I$2:$I$1020,MATCH($E359,Clients!$A$2:$A$1020,0)),"")</f>
        <v/>
      </c>
      <c r="V359" s="69">
        <f>1</f>
        <v/>
      </c>
      <c r="W359" s="69">
        <f>IF($N359="Accepté",1,0)</f>
        <v/>
      </c>
      <c r="X359" s="68">
        <f>$M359*$W359</f>
        <v/>
      </c>
      <c r="Y359" s="68">
        <f>IF($N359="En cours",0,$M359)</f>
        <v/>
      </c>
      <c r="Z359" s="69">
        <f>IF($P359="",0,1)</f>
        <v/>
      </c>
      <c r="AA359" s="70">
        <f>IF($P359="",0,$P359)</f>
        <v/>
      </c>
      <c r="AB359" s="69">
        <f>IF(AND($P359&lt;&gt;"",$P359&lt;=Paramètres!$C$14),1,0)</f>
        <v/>
      </c>
      <c r="AC359" s="67">
        <f>IF($P359="","Jamais relancé",IF($P359&lt;=3,"0-3 j",IF($P359&lt;=7,"4-7 j",IF($P359&lt;=15,"8-15 j","Plus de 15 j"))))</f>
        <v/>
      </c>
      <c r="AD359" s="67">
        <f>IF($M359&lt;=1000,"Moins de 1 k€",IF($M359&lt;=5000,"1 à 5 k€",IF($M359&lt;=15000,"5 à 15 k€","Plus de 15 k€")))</f>
        <v/>
      </c>
    </row>
    <row r="360">
      <c r="A360" s="65" t="inlineStr">
        <is>
          <t>DEV-00359</t>
        </is>
      </c>
      <c r="B360" s="66" t="n">
        <v>45009</v>
      </c>
      <c r="C360" s="65" t="inlineStr">
        <is>
          <t>2023-03</t>
        </is>
      </c>
      <c r="D360" s="65" t="inlineStr">
        <is>
          <t>2022-2023</t>
        </is>
      </c>
      <c r="E360" s="65" t="inlineStr">
        <is>
          <t>CLI-0287</t>
        </is>
      </c>
      <c r="F360" s="65" t="inlineStr">
        <is>
          <t>Particulier</t>
        </is>
      </c>
      <c r="G360" s="65" t="inlineStr">
        <is>
          <t>Toulouse</t>
        </is>
      </c>
      <c r="H360" s="65" t="inlineStr">
        <is>
          <t>Julien Fabre</t>
        </is>
      </c>
      <c r="I360" s="65" t="inlineStr">
        <is>
          <t>Plomberie</t>
        </is>
      </c>
      <c r="J360" s="65" t="inlineStr">
        <is>
          <t>PR-002</t>
        </is>
      </c>
      <c r="K360" s="65" t="inlineStr">
        <is>
          <t>Recherche de fuite + réparation</t>
        </is>
      </c>
      <c r="L360" s="67" t="n">
        <v>1</v>
      </c>
      <c r="M360" s="68" t="n">
        <v>393.01</v>
      </c>
      <c r="N360" s="65" t="inlineStr">
        <is>
          <t>Sans réponse</t>
        </is>
      </c>
      <c r="O360" s="66" t="n">
        <v>45025</v>
      </c>
      <c r="P360" s="67" t="n">
        <v>5</v>
      </c>
      <c r="Q360" s="67" t="n">
        <v>2</v>
      </c>
      <c r="R360" s="67">
        <f>$I360</f>
        <v/>
      </c>
      <c r="S360" s="67">
        <f>$K360</f>
        <v/>
      </c>
      <c r="T360" s="67">
        <f>IFERROR(INDEX(Clients!$G$2:$G$1020,MATCH($E360,Clients!$A$2:$A$1020,0)),"")</f>
        <v/>
      </c>
      <c r="U360" s="67">
        <f>IFERROR(INDEX(Clients!$I$2:$I$1020,MATCH($E360,Clients!$A$2:$A$1020,0)),"")</f>
        <v/>
      </c>
      <c r="V360" s="69">
        <f>1</f>
        <v/>
      </c>
      <c r="W360" s="69">
        <f>IF($N360="Accepté",1,0)</f>
        <v/>
      </c>
      <c r="X360" s="68">
        <f>$M360*$W360</f>
        <v/>
      </c>
      <c r="Y360" s="68">
        <f>IF($N360="En cours",0,$M360)</f>
        <v/>
      </c>
      <c r="Z360" s="69">
        <f>IF($P360="",0,1)</f>
        <v/>
      </c>
      <c r="AA360" s="70">
        <f>IF($P360="",0,$P360)</f>
        <v/>
      </c>
      <c r="AB360" s="69">
        <f>IF(AND($P360&lt;&gt;"",$P360&lt;=Paramètres!$C$14),1,0)</f>
        <v/>
      </c>
      <c r="AC360" s="67">
        <f>IF($P360="","Jamais relancé",IF($P360&lt;=3,"0-3 j",IF($P360&lt;=7,"4-7 j",IF($P360&lt;=15,"8-15 j","Plus de 15 j"))))</f>
        <v/>
      </c>
      <c r="AD360" s="67">
        <f>IF($M360&lt;=1000,"Moins de 1 k€",IF($M360&lt;=5000,"1 à 5 k€",IF($M360&lt;=15000,"5 à 15 k€","Plus de 15 k€")))</f>
        <v/>
      </c>
    </row>
    <row r="361">
      <c r="A361" s="65" t="inlineStr">
        <is>
          <t>DEV-00360</t>
        </is>
      </c>
      <c r="B361" s="66" t="n">
        <v>45012</v>
      </c>
      <c r="C361" s="65" t="inlineStr">
        <is>
          <t>2023-03</t>
        </is>
      </c>
      <c r="D361" s="65" t="inlineStr">
        <is>
          <t>2022-2023</t>
        </is>
      </c>
      <c r="E361" s="65" t="inlineStr">
        <is>
          <t>CLI-0196</t>
        </is>
      </c>
      <c r="F361" s="65" t="inlineStr">
        <is>
          <t>Particulier</t>
        </is>
      </c>
      <c r="G361" s="65" t="inlineStr">
        <is>
          <t>Bordeaux</t>
        </is>
      </c>
      <c r="H361" s="65" t="inlineStr">
        <is>
          <t>Sophie Marchand</t>
        </is>
      </c>
      <c r="I361" s="65" t="inlineStr">
        <is>
          <t>Dépannage</t>
        </is>
      </c>
      <c r="J361" s="65" t="inlineStr">
        <is>
          <t>DP-001</t>
        </is>
      </c>
      <c r="K361" s="65" t="inlineStr">
        <is>
          <t>Dépannage plomberie urgence</t>
        </is>
      </c>
      <c r="L361" s="67" t="n">
        <v>1</v>
      </c>
      <c r="M361" s="68" t="n">
        <v>308.32</v>
      </c>
      <c r="N361" s="65" t="inlineStr">
        <is>
          <t>Accepté</t>
        </is>
      </c>
      <c r="O361" s="66" t="n">
        <v>45037</v>
      </c>
      <c r="P361" s="67" t="n">
        <v>1</v>
      </c>
      <c r="Q361" s="67" t="n">
        <v>2</v>
      </c>
      <c r="R361" s="67">
        <f>$I361</f>
        <v/>
      </c>
      <c r="S361" s="67">
        <f>$K361</f>
        <v/>
      </c>
      <c r="T361" s="67">
        <f>IFERROR(INDEX(Clients!$G$2:$G$1020,MATCH($E361,Clients!$A$2:$A$1020,0)),"")</f>
        <v/>
      </c>
      <c r="U361" s="67">
        <f>IFERROR(INDEX(Clients!$I$2:$I$1020,MATCH($E361,Clients!$A$2:$A$1020,0)),"")</f>
        <v/>
      </c>
      <c r="V361" s="69">
        <f>1</f>
        <v/>
      </c>
      <c r="W361" s="69">
        <f>IF($N361="Accepté",1,0)</f>
        <v/>
      </c>
      <c r="X361" s="68">
        <f>$M361*$W361</f>
        <v/>
      </c>
      <c r="Y361" s="68">
        <f>IF($N361="En cours",0,$M361)</f>
        <v/>
      </c>
      <c r="Z361" s="69">
        <f>IF($P361="",0,1)</f>
        <v/>
      </c>
      <c r="AA361" s="70">
        <f>IF($P361="",0,$P361)</f>
        <v/>
      </c>
      <c r="AB361" s="69">
        <f>IF(AND($P361&lt;&gt;"",$P361&lt;=Paramètres!$C$14),1,0)</f>
        <v/>
      </c>
      <c r="AC361" s="67">
        <f>IF($P361="","Jamais relancé",IF($P361&lt;=3,"0-3 j",IF($P361&lt;=7,"4-7 j",IF($P361&lt;=15,"8-15 j","Plus de 15 j"))))</f>
        <v/>
      </c>
      <c r="AD361" s="67">
        <f>IF($M361&lt;=1000,"Moins de 1 k€",IF($M361&lt;=5000,"1 à 5 k€",IF($M361&lt;=15000,"5 à 15 k€","Plus de 15 k€")))</f>
        <v/>
      </c>
    </row>
    <row r="362">
      <c r="A362" s="65" t="inlineStr">
        <is>
          <t>DEV-00361</t>
        </is>
      </c>
      <c r="B362" s="66" t="n">
        <v>45012</v>
      </c>
      <c r="C362" s="65" t="inlineStr">
        <is>
          <t>2023-03</t>
        </is>
      </c>
      <c r="D362" s="65" t="inlineStr">
        <is>
          <t>2022-2023</t>
        </is>
      </c>
      <c r="E362" s="65" t="inlineStr">
        <is>
          <t>CLI-0267</t>
        </is>
      </c>
      <c r="F362" s="65" t="inlineStr">
        <is>
          <t>Particulier</t>
        </is>
      </c>
      <c r="G362" s="65" t="inlineStr">
        <is>
          <t>Bordeaux</t>
        </is>
      </c>
      <c r="H362" s="65" t="inlineStr">
        <is>
          <t>Karim Belkacem</t>
        </is>
      </c>
      <c r="I362" s="65" t="inlineStr">
        <is>
          <t>Salle de bain</t>
        </is>
      </c>
      <c r="J362" s="65" t="inlineStr">
        <is>
          <t>SB-003</t>
        </is>
      </c>
      <c r="K362" s="65" t="inlineStr">
        <is>
          <t>Pose meuble vasque + robinetterie</t>
        </is>
      </c>
      <c r="L362" s="67" t="n">
        <v>2</v>
      </c>
      <c r="M362" s="68" t="n">
        <v>2223.29</v>
      </c>
      <c r="N362" s="65" t="inlineStr">
        <is>
          <t>Accepté</t>
        </is>
      </c>
      <c r="O362" s="66" t="n">
        <v>45033</v>
      </c>
      <c r="P362" s="67" t="n">
        <v>1</v>
      </c>
      <c r="Q362" s="67" t="n">
        <v>2</v>
      </c>
      <c r="R362" s="67">
        <f>$I362</f>
        <v/>
      </c>
      <c r="S362" s="67">
        <f>$K362</f>
        <v/>
      </c>
      <c r="T362" s="67">
        <f>IFERROR(INDEX(Clients!$G$2:$G$1020,MATCH($E362,Clients!$A$2:$A$1020,0)),"")</f>
        <v/>
      </c>
      <c r="U362" s="67">
        <f>IFERROR(INDEX(Clients!$I$2:$I$1020,MATCH($E362,Clients!$A$2:$A$1020,0)),"")</f>
        <v/>
      </c>
      <c r="V362" s="69">
        <f>1</f>
        <v/>
      </c>
      <c r="W362" s="69">
        <f>IF($N362="Accepté",1,0)</f>
        <v/>
      </c>
      <c r="X362" s="68">
        <f>$M362*$W362</f>
        <v/>
      </c>
      <c r="Y362" s="68">
        <f>IF($N362="En cours",0,$M362)</f>
        <v/>
      </c>
      <c r="Z362" s="69">
        <f>IF($P362="",0,1)</f>
        <v/>
      </c>
      <c r="AA362" s="70">
        <f>IF($P362="",0,$P362)</f>
        <v/>
      </c>
      <c r="AB362" s="69">
        <f>IF(AND($P362&lt;&gt;"",$P362&lt;=Paramètres!$C$14),1,0)</f>
        <v/>
      </c>
      <c r="AC362" s="67">
        <f>IF($P362="","Jamais relancé",IF($P362&lt;=3,"0-3 j",IF($P362&lt;=7,"4-7 j",IF($P362&lt;=15,"8-15 j","Plus de 15 j"))))</f>
        <v/>
      </c>
      <c r="AD362" s="67">
        <f>IF($M362&lt;=1000,"Moins de 1 k€",IF($M362&lt;=5000,"1 à 5 k€",IF($M362&lt;=15000,"5 à 15 k€","Plus de 15 k€")))</f>
        <v/>
      </c>
    </row>
    <row r="363">
      <c r="A363" s="65" t="inlineStr">
        <is>
          <t>DEV-00362</t>
        </is>
      </c>
      <c r="B363" s="66" t="n">
        <v>45013</v>
      </c>
      <c r="C363" s="65" t="inlineStr">
        <is>
          <t>2023-03</t>
        </is>
      </c>
      <c r="D363" s="65" t="inlineStr">
        <is>
          <t>2022-2023</t>
        </is>
      </c>
      <c r="E363" s="65" t="inlineStr">
        <is>
          <t>CLI-0034</t>
        </is>
      </c>
      <c r="F363" s="65" t="inlineStr">
        <is>
          <t>Particulier</t>
        </is>
      </c>
      <c r="G363" s="65" t="inlineStr">
        <is>
          <t>Toulouse</t>
        </is>
      </c>
      <c r="H363" s="65" t="inlineStr">
        <is>
          <t>Julien Fabre</t>
        </is>
      </c>
      <c r="I363" s="65" t="inlineStr">
        <is>
          <t>Électricité</t>
        </is>
      </c>
      <c r="J363" s="65" t="inlineStr">
        <is>
          <t>EL-001</t>
        </is>
      </c>
      <c r="K363" s="65" t="inlineStr">
        <is>
          <t>Mise aux normes tableau électrique</t>
        </is>
      </c>
      <c r="L363" s="67" t="n">
        <v>1</v>
      </c>
      <c r="M363" s="68" t="n">
        <v>1754.19</v>
      </c>
      <c r="N363" s="65" t="inlineStr">
        <is>
          <t>Refusé</t>
        </is>
      </c>
      <c r="O363" s="66" t="n">
        <v>45022</v>
      </c>
      <c r="P363" s="67" t="n">
        <v>11</v>
      </c>
      <c r="Q363" s="67" t="n">
        <v>0</v>
      </c>
      <c r="R363" s="67">
        <f>$I363</f>
        <v/>
      </c>
      <c r="S363" s="67">
        <f>$K363</f>
        <v/>
      </c>
      <c r="T363" s="67">
        <f>IFERROR(INDEX(Clients!$G$2:$G$1020,MATCH($E363,Clients!$A$2:$A$1020,0)),"")</f>
        <v/>
      </c>
      <c r="U363" s="67">
        <f>IFERROR(INDEX(Clients!$I$2:$I$1020,MATCH($E363,Clients!$A$2:$A$1020,0)),"")</f>
        <v/>
      </c>
      <c r="V363" s="69">
        <f>1</f>
        <v/>
      </c>
      <c r="W363" s="69">
        <f>IF($N363="Accepté",1,0)</f>
        <v/>
      </c>
      <c r="X363" s="68">
        <f>$M363*$W363</f>
        <v/>
      </c>
      <c r="Y363" s="68">
        <f>IF($N363="En cours",0,$M363)</f>
        <v/>
      </c>
      <c r="Z363" s="69">
        <f>IF($P363="",0,1)</f>
        <v/>
      </c>
      <c r="AA363" s="70">
        <f>IF($P363="",0,$P363)</f>
        <v/>
      </c>
      <c r="AB363" s="69">
        <f>IF(AND($P363&lt;&gt;"",$P363&lt;=Paramètres!$C$14),1,0)</f>
        <v/>
      </c>
      <c r="AC363" s="67">
        <f>IF($P363="","Jamais relancé",IF($P363&lt;=3,"0-3 j",IF($P363&lt;=7,"4-7 j",IF($P363&lt;=15,"8-15 j","Plus de 15 j"))))</f>
        <v/>
      </c>
      <c r="AD363" s="67">
        <f>IF($M363&lt;=1000,"Moins de 1 k€",IF($M363&lt;=5000,"1 à 5 k€",IF($M363&lt;=15000,"5 à 15 k€","Plus de 15 k€")))</f>
        <v/>
      </c>
    </row>
    <row r="364">
      <c r="A364" s="65" t="inlineStr">
        <is>
          <t>DEV-00363</t>
        </is>
      </c>
      <c r="B364" s="66" t="n">
        <v>45014</v>
      </c>
      <c r="C364" s="65" t="inlineStr">
        <is>
          <t>2023-03</t>
        </is>
      </c>
      <c r="D364" s="65" t="inlineStr">
        <is>
          <t>2022-2023</t>
        </is>
      </c>
      <c r="E364" s="65" t="inlineStr">
        <is>
          <t>CLI-0221</t>
        </is>
      </c>
      <c r="F364" s="65" t="inlineStr">
        <is>
          <t>Particulier</t>
        </is>
      </c>
      <c r="G364" s="65" t="inlineStr">
        <is>
          <t>Bordeaux</t>
        </is>
      </c>
      <c r="H364" s="65" t="inlineStr">
        <is>
          <t>Sophie Marchand</t>
        </is>
      </c>
      <c r="I364" s="65" t="inlineStr">
        <is>
          <t>Plomberie</t>
        </is>
      </c>
      <c r="J364" s="65" t="inlineStr">
        <is>
          <t>PR-004</t>
        </is>
      </c>
      <c r="K364" s="65" t="inlineStr">
        <is>
          <t>Remplacement colonne d'évacuation</t>
        </is>
      </c>
      <c r="L364" s="67" t="n">
        <v>1</v>
      </c>
      <c r="M364" s="68" t="n">
        <v>5236.31</v>
      </c>
      <c r="N364" s="65" t="inlineStr">
        <is>
          <t>Refusé</t>
        </is>
      </c>
      <c r="O364" s="66" t="n">
        <v>45055</v>
      </c>
      <c r="P364" s="67" t="n">
        <v>10</v>
      </c>
      <c r="Q364" s="67" t="n">
        <v>1</v>
      </c>
      <c r="R364" s="67">
        <f>$I364</f>
        <v/>
      </c>
      <c r="S364" s="67">
        <f>$K364</f>
        <v/>
      </c>
      <c r="T364" s="67">
        <f>IFERROR(INDEX(Clients!$G$2:$G$1020,MATCH($E364,Clients!$A$2:$A$1020,0)),"")</f>
        <v/>
      </c>
      <c r="U364" s="67">
        <f>IFERROR(INDEX(Clients!$I$2:$I$1020,MATCH($E364,Clients!$A$2:$A$1020,0)),"")</f>
        <v/>
      </c>
      <c r="V364" s="69">
        <f>1</f>
        <v/>
      </c>
      <c r="W364" s="69">
        <f>IF($N364="Accepté",1,0)</f>
        <v/>
      </c>
      <c r="X364" s="68">
        <f>$M364*$W364</f>
        <v/>
      </c>
      <c r="Y364" s="68">
        <f>IF($N364="En cours",0,$M364)</f>
        <v/>
      </c>
      <c r="Z364" s="69">
        <f>IF($P364="",0,1)</f>
        <v/>
      </c>
      <c r="AA364" s="70">
        <f>IF($P364="",0,$P364)</f>
        <v/>
      </c>
      <c r="AB364" s="69">
        <f>IF(AND($P364&lt;&gt;"",$P364&lt;=Paramètres!$C$14),1,0)</f>
        <v/>
      </c>
      <c r="AC364" s="67">
        <f>IF($P364="","Jamais relancé",IF($P364&lt;=3,"0-3 j",IF($P364&lt;=7,"4-7 j",IF($P364&lt;=15,"8-15 j","Plus de 15 j"))))</f>
        <v/>
      </c>
      <c r="AD364" s="67">
        <f>IF($M364&lt;=1000,"Moins de 1 k€",IF($M364&lt;=5000,"1 à 5 k€",IF($M364&lt;=15000,"5 à 15 k€","Plus de 15 k€")))</f>
        <v/>
      </c>
    </row>
    <row r="365">
      <c r="A365" s="65" t="inlineStr">
        <is>
          <t>DEV-00364</t>
        </is>
      </c>
      <c r="B365" s="66" t="n">
        <v>45015</v>
      </c>
      <c r="C365" s="65" t="inlineStr">
        <is>
          <t>2023-03</t>
        </is>
      </c>
      <c r="D365" s="65" t="inlineStr">
        <is>
          <t>2022-2023</t>
        </is>
      </c>
      <c r="E365" s="65" t="inlineStr">
        <is>
          <t>CLI-0221</t>
        </is>
      </c>
      <c r="F365" s="65" t="inlineStr">
        <is>
          <t>Particulier</t>
        </is>
      </c>
      <c r="G365" s="65" t="inlineStr">
        <is>
          <t>Bordeaux</t>
        </is>
      </c>
      <c r="H365" s="65" t="inlineStr">
        <is>
          <t>Karim Belkacem</t>
        </is>
      </c>
      <c r="I365" s="65" t="inlineStr">
        <is>
          <t>Salle de bain</t>
        </is>
      </c>
      <c r="J365" s="65" t="inlineStr">
        <is>
          <t>SB-002</t>
        </is>
      </c>
      <c r="K365" s="65" t="inlineStr">
        <is>
          <t>Remplacement baignoire par douche</t>
        </is>
      </c>
      <c r="L365" s="67" t="n">
        <v>1</v>
      </c>
      <c r="M365" s="68" t="n">
        <v>4019.02</v>
      </c>
      <c r="N365" s="65" t="inlineStr">
        <is>
          <t>Accepté</t>
        </is>
      </c>
      <c r="O365" s="66" t="n">
        <v>45021</v>
      </c>
      <c r="P365" s="67" t="n">
        <v>2</v>
      </c>
      <c r="Q365" s="67" t="n">
        <v>1</v>
      </c>
      <c r="R365" s="67">
        <f>$I365</f>
        <v/>
      </c>
      <c r="S365" s="67">
        <f>$K365</f>
        <v/>
      </c>
      <c r="T365" s="67">
        <f>IFERROR(INDEX(Clients!$G$2:$G$1020,MATCH($E365,Clients!$A$2:$A$1020,0)),"")</f>
        <v/>
      </c>
      <c r="U365" s="67">
        <f>IFERROR(INDEX(Clients!$I$2:$I$1020,MATCH($E365,Clients!$A$2:$A$1020,0)),"")</f>
        <v/>
      </c>
      <c r="V365" s="69">
        <f>1</f>
        <v/>
      </c>
      <c r="W365" s="69">
        <f>IF($N365="Accepté",1,0)</f>
        <v/>
      </c>
      <c r="X365" s="68">
        <f>$M365*$W365</f>
        <v/>
      </c>
      <c r="Y365" s="68">
        <f>IF($N365="En cours",0,$M365)</f>
        <v/>
      </c>
      <c r="Z365" s="69">
        <f>IF($P365="",0,1)</f>
        <v/>
      </c>
      <c r="AA365" s="70">
        <f>IF($P365="",0,$P365)</f>
        <v/>
      </c>
      <c r="AB365" s="69">
        <f>IF(AND($P365&lt;&gt;"",$P365&lt;=Paramètres!$C$14),1,0)</f>
        <v/>
      </c>
      <c r="AC365" s="67">
        <f>IF($P365="","Jamais relancé",IF($P365&lt;=3,"0-3 j",IF($P365&lt;=7,"4-7 j",IF($P365&lt;=15,"8-15 j","Plus de 15 j"))))</f>
        <v/>
      </c>
      <c r="AD365" s="67">
        <f>IF($M365&lt;=1000,"Moins de 1 k€",IF($M365&lt;=5000,"1 à 5 k€",IF($M365&lt;=15000,"5 à 15 k€","Plus de 15 k€")))</f>
        <v/>
      </c>
    </row>
    <row r="366">
      <c r="A366" s="65" t="inlineStr">
        <is>
          <t>DEV-00365</t>
        </is>
      </c>
      <c r="B366" s="66" t="n">
        <v>45015</v>
      </c>
      <c r="C366" s="65" t="inlineStr">
        <is>
          <t>2023-03</t>
        </is>
      </c>
      <c r="D366" s="65" t="inlineStr">
        <is>
          <t>2022-2023</t>
        </is>
      </c>
      <c r="E366" s="65" t="inlineStr">
        <is>
          <t>CLI-0262</t>
        </is>
      </c>
      <c r="F366" s="65" t="inlineStr">
        <is>
          <t>Particulier</t>
        </is>
      </c>
      <c r="G366" s="65" t="inlineStr">
        <is>
          <t>Toulouse</t>
        </is>
      </c>
      <c r="H366" s="65" t="inlineStr">
        <is>
          <t>Julien Fabre</t>
        </is>
      </c>
      <c r="I366" s="65" t="inlineStr">
        <is>
          <t>Électricité</t>
        </is>
      </c>
      <c r="J366" s="65" t="inlineStr">
        <is>
          <t>EL-003</t>
        </is>
      </c>
      <c r="K366" s="65" t="inlineStr">
        <is>
          <t>Rénovation électrique complète</t>
        </is>
      </c>
      <c r="L366" s="67" t="n">
        <v>1</v>
      </c>
      <c r="M366" s="68" t="n">
        <v>8739.799999999999</v>
      </c>
      <c r="N366" s="65" t="inlineStr">
        <is>
          <t>Sans réponse</t>
        </is>
      </c>
      <c r="O366" s="66" t="n">
        <v>45036</v>
      </c>
      <c r="P366" s="67" t="n"/>
      <c r="Q366" s="67" t="n">
        <v>0</v>
      </c>
      <c r="R366" s="67">
        <f>$I366</f>
        <v/>
      </c>
      <c r="S366" s="67">
        <f>$K366</f>
        <v/>
      </c>
      <c r="T366" s="67">
        <f>IFERROR(INDEX(Clients!$G$2:$G$1020,MATCH($E366,Clients!$A$2:$A$1020,0)),"")</f>
        <v/>
      </c>
      <c r="U366" s="67">
        <f>IFERROR(INDEX(Clients!$I$2:$I$1020,MATCH($E366,Clients!$A$2:$A$1020,0)),"")</f>
        <v/>
      </c>
      <c r="V366" s="69">
        <f>1</f>
        <v/>
      </c>
      <c r="W366" s="69">
        <f>IF($N366="Accepté",1,0)</f>
        <v/>
      </c>
      <c r="X366" s="68">
        <f>$M366*$W366</f>
        <v/>
      </c>
      <c r="Y366" s="68">
        <f>IF($N366="En cours",0,$M366)</f>
        <v/>
      </c>
      <c r="Z366" s="69">
        <f>IF($P366="",0,1)</f>
        <v/>
      </c>
      <c r="AA366" s="70">
        <f>IF($P366="",0,$P366)</f>
        <v/>
      </c>
      <c r="AB366" s="69">
        <f>IF(AND($P366&lt;&gt;"",$P366&lt;=Paramètres!$C$14),1,0)</f>
        <v/>
      </c>
      <c r="AC366" s="67">
        <f>IF($P366="","Jamais relancé",IF($P366&lt;=3,"0-3 j",IF($P366&lt;=7,"4-7 j",IF($P366&lt;=15,"8-15 j","Plus de 15 j"))))</f>
        <v/>
      </c>
      <c r="AD366" s="67">
        <f>IF($M366&lt;=1000,"Moins de 1 k€",IF($M366&lt;=5000,"1 à 5 k€",IF($M366&lt;=15000,"5 à 15 k€","Plus de 15 k€")))</f>
        <v/>
      </c>
    </row>
    <row r="367">
      <c r="A367" s="65" t="inlineStr">
        <is>
          <t>DEV-00366</t>
        </is>
      </c>
      <c r="B367" s="66" t="n">
        <v>45016</v>
      </c>
      <c r="C367" s="65" t="inlineStr">
        <is>
          <t>2023-03</t>
        </is>
      </c>
      <c r="D367" s="65" t="inlineStr">
        <is>
          <t>2022-2023</t>
        </is>
      </c>
      <c r="E367" s="65" t="inlineStr">
        <is>
          <t>CLI-0075</t>
        </is>
      </c>
      <c r="F367" s="65" t="inlineStr">
        <is>
          <t>Syndic</t>
        </is>
      </c>
      <c r="G367" s="65" t="inlineStr">
        <is>
          <t>Toulouse</t>
        </is>
      </c>
      <c r="H367" s="65" t="inlineStr">
        <is>
          <t>Julien Fabre</t>
        </is>
      </c>
      <c r="I367" s="65" t="inlineStr">
        <is>
          <t>Dépannage</t>
        </is>
      </c>
      <c r="J367" s="65" t="inlineStr">
        <is>
          <t>DP-001</t>
        </is>
      </c>
      <c r="K367" s="65" t="inlineStr">
        <is>
          <t>Dépannage plomberie urgence</t>
        </is>
      </c>
      <c r="L367" s="67" t="n">
        <v>1</v>
      </c>
      <c r="M367" s="68" t="n">
        <v>517.0599999999999</v>
      </c>
      <c r="N367" s="65" t="inlineStr">
        <is>
          <t>Accepté</t>
        </is>
      </c>
      <c r="O367" s="66" t="n">
        <v>45027</v>
      </c>
      <c r="P367" s="67" t="n">
        <v>8</v>
      </c>
      <c r="Q367" s="67" t="n">
        <v>1</v>
      </c>
      <c r="R367" s="67">
        <f>$I367</f>
        <v/>
      </c>
      <c r="S367" s="67">
        <f>$K367</f>
        <v/>
      </c>
      <c r="T367" s="67">
        <f>IFERROR(INDEX(Clients!$G$2:$G$1020,MATCH($E367,Clients!$A$2:$A$1020,0)),"")</f>
        <v/>
      </c>
      <c r="U367" s="67">
        <f>IFERROR(INDEX(Clients!$I$2:$I$1020,MATCH($E367,Clients!$A$2:$A$1020,0)),"")</f>
        <v/>
      </c>
      <c r="V367" s="69">
        <f>1</f>
        <v/>
      </c>
      <c r="W367" s="69">
        <f>IF($N367="Accepté",1,0)</f>
        <v/>
      </c>
      <c r="X367" s="68">
        <f>$M367*$W367</f>
        <v/>
      </c>
      <c r="Y367" s="68">
        <f>IF($N367="En cours",0,$M367)</f>
        <v/>
      </c>
      <c r="Z367" s="69">
        <f>IF($P367="",0,1)</f>
        <v/>
      </c>
      <c r="AA367" s="70">
        <f>IF($P367="",0,$P367)</f>
        <v/>
      </c>
      <c r="AB367" s="69">
        <f>IF(AND($P367&lt;&gt;"",$P367&lt;=Paramètres!$C$14),1,0)</f>
        <v/>
      </c>
      <c r="AC367" s="67">
        <f>IF($P367="","Jamais relancé",IF($P367&lt;=3,"0-3 j",IF($P367&lt;=7,"4-7 j",IF($P367&lt;=15,"8-15 j","Plus de 15 j"))))</f>
        <v/>
      </c>
      <c r="AD367" s="67">
        <f>IF($M367&lt;=1000,"Moins de 1 k€",IF($M367&lt;=5000,"1 à 5 k€",IF($M367&lt;=15000,"5 à 15 k€","Plus de 15 k€")))</f>
        <v/>
      </c>
    </row>
    <row r="368">
      <c r="A368" s="65" t="inlineStr">
        <is>
          <t>DEV-00367</t>
        </is>
      </c>
      <c r="B368" s="66" t="n">
        <v>45016</v>
      </c>
      <c r="C368" s="65" t="inlineStr">
        <is>
          <t>2023-03</t>
        </is>
      </c>
      <c r="D368" s="65" t="inlineStr">
        <is>
          <t>2022-2023</t>
        </is>
      </c>
      <c r="E368" s="65" t="inlineStr">
        <is>
          <t>CLI-0260</t>
        </is>
      </c>
      <c r="F368" s="65" t="inlineStr">
        <is>
          <t>Professionnel</t>
        </is>
      </c>
      <c r="G368" s="65" t="inlineStr">
        <is>
          <t>Toulouse</t>
        </is>
      </c>
      <c r="H368" s="65" t="inlineStr">
        <is>
          <t>Julien Fabre</t>
        </is>
      </c>
      <c r="I368" s="65" t="inlineStr">
        <is>
          <t>Électricité</t>
        </is>
      </c>
      <c r="J368" s="65" t="inlineStr">
        <is>
          <t>EL-003</t>
        </is>
      </c>
      <c r="K368" s="65" t="inlineStr">
        <is>
          <t>Rénovation électrique complète</t>
        </is>
      </c>
      <c r="L368" s="67" t="n">
        <v>1</v>
      </c>
      <c r="M368" s="68" t="n">
        <v>17156.73</v>
      </c>
      <c r="N368" s="65" t="inlineStr">
        <is>
          <t>Sans réponse</t>
        </is>
      </c>
      <c r="O368" s="66" t="n">
        <v>45049</v>
      </c>
      <c r="P368" s="67" t="n">
        <v>11</v>
      </c>
      <c r="Q368" s="67" t="n">
        <v>3</v>
      </c>
      <c r="R368" s="67">
        <f>$I368</f>
        <v/>
      </c>
      <c r="S368" s="67">
        <f>$K368</f>
        <v/>
      </c>
      <c r="T368" s="67">
        <f>IFERROR(INDEX(Clients!$G$2:$G$1020,MATCH($E368,Clients!$A$2:$A$1020,0)),"")</f>
        <v/>
      </c>
      <c r="U368" s="67">
        <f>IFERROR(INDEX(Clients!$I$2:$I$1020,MATCH($E368,Clients!$A$2:$A$1020,0)),"")</f>
        <v/>
      </c>
      <c r="V368" s="69">
        <f>1</f>
        <v/>
      </c>
      <c r="W368" s="69">
        <f>IF($N368="Accepté",1,0)</f>
        <v/>
      </c>
      <c r="X368" s="68">
        <f>$M368*$W368</f>
        <v/>
      </c>
      <c r="Y368" s="68">
        <f>IF($N368="En cours",0,$M368)</f>
        <v/>
      </c>
      <c r="Z368" s="69">
        <f>IF($P368="",0,1)</f>
        <v/>
      </c>
      <c r="AA368" s="70">
        <f>IF($P368="",0,$P368)</f>
        <v/>
      </c>
      <c r="AB368" s="69">
        <f>IF(AND($P368&lt;&gt;"",$P368&lt;=Paramètres!$C$14),1,0)</f>
        <v/>
      </c>
      <c r="AC368" s="67">
        <f>IF($P368="","Jamais relancé",IF($P368&lt;=3,"0-3 j",IF($P368&lt;=7,"4-7 j",IF($P368&lt;=15,"8-15 j","Plus de 15 j"))))</f>
        <v/>
      </c>
      <c r="AD368" s="67">
        <f>IF($M368&lt;=1000,"Moins de 1 k€",IF($M368&lt;=5000,"1 à 5 k€",IF($M368&lt;=15000,"5 à 15 k€","Plus de 15 k€")))</f>
        <v/>
      </c>
    </row>
    <row r="369">
      <c r="A369" s="65" t="inlineStr">
        <is>
          <t>DEV-00368</t>
        </is>
      </c>
      <c r="B369" s="66" t="n">
        <v>45016</v>
      </c>
      <c r="C369" s="65" t="inlineStr">
        <is>
          <t>2023-03</t>
        </is>
      </c>
      <c r="D369" s="65" t="inlineStr">
        <is>
          <t>2022-2023</t>
        </is>
      </c>
      <c r="E369" s="65" t="inlineStr">
        <is>
          <t>CLI-0258</t>
        </is>
      </c>
      <c r="F369" s="65" t="inlineStr">
        <is>
          <t>Professionnel</t>
        </is>
      </c>
      <c r="G369" s="65" t="inlineStr">
        <is>
          <t>Bordeaux</t>
        </is>
      </c>
      <c r="H369" s="65" t="inlineStr">
        <is>
          <t>Karim Belkacem</t>
        </is>
      </c>
      <c r="I369" s="65" t="inlineStr">
        <is>
          <t>Électricité</t>
        </is>
      </c>
      <c r="J369" s="65" t="inlineStr">
        <is>
          <t>EL-002</t>
        </is>
      </c>
      <c r="K369" s="65" t="inlineStr">
        <is>
          <t>Installation borne de recharge VE</t>
        </is>
      </c>
      <c r="L369" s="67" t="n">
        <v>2</v>
      </c>
      <c r="M369" s="68" t="n">
        <v>5174.9</v>
      </c>
      <c r="N369" s="65" t="inlineStr">
        <is>
          <t>Accepté</t>
        </is>
      </c>
      <c r="O369" s="66" t="n">
        <v>45039</v>
      </c>
      <c r="P369" s="67" t="n">
        <v>1</v>
      </c>
      <c r="Q369" s="67" t="n">
        <v>1</v>
      </c>
      <c r="R369" s="67">
        <f>$I369</f>
        <v/>
      </c>
      <c r="S369" s="67">
        <f>$K369</f>
        <v/>
      </c>
      <c r="T369" s="67">
        <f>IFERROR(INDEX(Clients!$G$2:$G$1020,MATCH($E369,Clients!$A$2:$A$1020,0)),"")</f>
        <v/>
      </c>
      <c r="U369" s="67">
        <f>IFERROR(INDEX(Clients!$I$2:$I$1020,MATCH($E369,Clients!$A$2:$A$1020,0)),"")</f>
        <v/>
      </c>
      <c r="V369" s="69">
        <f>1</f>
        <v/>
      </c>
      <c r="W369" s="69">
        <f>IF($N369="Accepté",1,0)</f>
        <v/>
      </c>
      <c r="X369" s="68">
        <f>$M369*$W369</f>
        <v/>
      </c>
      <c r="Y369" s="68">
        <f>IF($N369="En cours",0,$M369)</f>
        <v/>
      </c>
      <c r="Z369" s="69">
        <f>IF($P369="",0,1)</f>
        <v/>
      </c>
      <c r="AA369" s="70">
        <f>IF($P369="",0,$P369)</f>
        <v/>
      </c>
      <c r="AB369" s="69">
        <f>IF(AND($P369&lt;&gt;"",$P369&lt;=Paramètres!$C$14),1,0)</f>
        <v/>
      </c>
      <c r="AC369" s="67">
        <f>IF($P369="","Jamais relancé",IF($P369&lt;=3,"0-3 j",IF($P369&lt;=7,"4-7 j",IF($P369&lt;=15,"8-15 j","Plus de 15 j"))))</f>
        <v/>
      </c>
      <c r="AD369" s="67">
        <f>IF($M369&lt;=1000,"Moins de 1 k€",IF($M369&lt;=5000,"1 à 5 k€",IF($M369&lt;=15000,"5 à 15 k€","Plus de 15 k€")))</f>
        <v/>
      </c>
    </row>
    <row r="370">
      <c r="A370" s="65" t="inlineStr">
        <is>
          <t>DEV-00369</t>
        </is>
      </c>
      <c r="B370" s="66" t="n">
        <v>45016</v>
      </c>
      <c r="C370" s="65" t="inlineStr">
        <is>
          <t>2023-03</t>
        </is>
      </c>
      <c r="D370" s="65" t="inlineStr">
        <is>
          <t>2022-2023</t>
        </is>
      </c>
      <c r="E370" s="65" t="inlineStr">
        <is>
          <t>CLI-0027</t>
        </is>
      </c>
      <c r="F370" s="65" t="inlineStr">
        <is>
          <t>Particulier</t>
        </is>
      </c>
      <c r="G370" s="65" t="inlineStr">
        <is>
          <t>Toulouse</t>
        </is>
      </c>
      <c r="H370" s="65" t="inlineStr">
        <is>
          <t>Julien Fabre</t>
        </is>
      </c>
      <c r="I370" s="65" t="inlineStr">
        <is>
          <t>Électricité</t>
        </is>
      </c>
      <c r="J370" s="65" t="inlineStr">
        <is>
          <t>EL-003</t>
        </is>
      </c>
      <c r="K370" s="65" t="inlineStr">
        <is>
          <t>Rénovation électrique complète</t>
        </is>
      </c>
      <c r="L370" s="67" t="n">
        <v>1</v>
      </c>
      <c r="M370" s="68" t="n">
        <v>8898.65</v>
      </c>
      <c r="N370" s="65" t="inlineStr">
        <is>
          <t>Accepté</t>
        </is>
      </c>
      <c r="O370" s="66" t="n">
        <v>45044</v>
      </c>
      <c r="P370" s="67" t="n">
        <v>1</v>
      </c>
      <c r="Q370" s="67" t="n">
        <v>2</v>
      </c>
      <c r="R370" s="67">
        <f>$I370</f>
        <v/>
      </c>
      <c r="S370" s="67">
        <f>$K370</f>
        <v/>
      </c>
      <c r="T370" s="67">
        <f>IFERROR(INDEX(Clients!$G$2:$G$1020,MATCH($E370,Clients!$A$2:$A$1020,0)),"")</f>
        <v/>
      </c>
      <c r="U370" s="67">
        <f>IFERROR(INDEX(Clients!$I$2:$I$1020,MATCH($E370,Clients!$A$2:$A$1020,0)),"")</f>
        <v/>
      </c>
      <c r="V370" s="69">
        <f>1</f>
        <v/>
      </c>
      <c r="W370" s="69">
        <f>IF($N370="Accepté",1,0)</f>
        <v/>
      </c>
      <c r="X370" s="68">
        <f>$M370*$W370</f>
        <v/>
      </c>
      <c r="Y370" s="68">
        <f>IF($N370="En cours",0,$M370)</f>
        <v/>
      </c>
      <c r="Z370" s="69">
        <f>IF($P370="",0,1)</f>
        <v/>
      </c>
      <c r="AA370" s="70">
        <f>IF($P370="",0,$P370)</f>
        <v/>
      </c>
      <c r="AB370" s="69">
        <f>IF(AND($P370&lt;&gt;"",$P370&lt;=Paramètres!$C$14),1,0)</f>
        <v/>
      </c>
      <c r="AC370" s="67">
        <f>IF($P370="","Jamais relancé",IF($P370&lt;=3,"0-3 j",IF($P370&lt;=7,"4-7 j",IF($P370&lt;=15,"8-15 j","Plus de 15 j"))))</f>
        <v/>
      </c>
      <c r="AD370" s="67">
        <f>IF($M370&lt;=1000,"Moins de 1 k€",IF($M370&lt;=5000,"1 à 5 k€",IF($M370&lt;=15000,"5 à 15 k€","Plus de 15 k€")))</f>
        <v/>
      </c>
    </row>
    <row r="371">
      <c r="A371" s="65" t="inlineStr">
        <is>
          <t>DEV-00370</t>
        </is>
      </c>
      <c r="B371" s="66" t="n">
        <v>45019</v>
      </c>
      <c r="C371" s="65" t="inlineStr">
        <is>
          <t>2023-04</t>
        </is>
      </c>
      <c r="D371" s="65" t="inlineStr">
        <is>
          <t>2022-2023</t>
        </is>
      </c>
      <c r="E371" s="65" t="inlineStr">
        <is>
          <t>CLI-0258</t>
        </is>
      </c>
      <c r="F371" s="65" t="inlineStr">
        <is>
          <t>Professionnel</t>
        </is>
      </c>
      <c r="G371" s="65" t="inlineStr">
        <is>
          <t>Bordeaux</t>
        </is>
      </c>
      <c r="H371" s="65" t="inlineStr">
        <is>
          <t>Karim Belkacem</t>
        </is>
      </c>
      <c r="I371" s="65" t="inlineStr">
        <is>
          <t>Salle de bain</t>
        </is>
      </c>
      <c r="J371" s="65" t="inlineStr">
        <is>
          <t>SB-002</t>
        </is>
      </c>
      <c r="K371" s="65" t="inlineStr">
        <is>
          <t>Remplacement baignoire par douche</t>
        </is>
      </c>
      <c r="L371" s="67" t="n">
        <v>1</v>
      </c>
      <c r="M371" s="68" t="n">
        <v>5655.53</v>
      </c>
      <c r="N371" s="65" t="inlineStr">
        <is>
          <t>Accepté</t>
        </is>
      </c>
      <c r="O371" s="66" t="n">
        <v>45063</v>
      </c>
      <c r="P371" s="67" t="n">
        <v>1</v>
      </c>
      <c r="Q371" s="67" t="n">
        <v>1</v>
      </c>
      <c r="R371" s="67">
        <f>$I371</f>
        <v/>
      </c>
      <c r="S371" s="67">
        <f>$K371</f>
        <v/>
      </c>
      <c r="T371" s="67">
        <f>IFERROR(INDEX(Clients!$G$2:$G$1020,MATCH($E371,Clients!$A$2:$A$1020,0)),"")</f>
        <v/>
      </c>
      <c r="U371" s="67">
        <f>IFERROR(INDEX(Clients!$I$2:$I$1020,MATCH($E371,Clients!$A$2:$A$1020,0)),"")</f>
        <v/>
      </c>
      <c r="V371" s="69">
        <f>1</f>
        <v/>
      </c>
      <c r="W371" s="69">
        <f>IF($N371="Accepté",1,0)</f>
        <v/>
      </c>
      <c r="X371" s="68">
        <f>$M371*$W371</f>
        <v/>
      </c>
      <c r="Y371" s="68">
        <f>IF($N371="En cours",0,$M371)</f>
        <v/>
      </c>
      <c r="Z371" s="69">
        <f>IF($P371="",0,1)</f>
        <v/>
      </c>
      <c r="AA371" s="70">
        <f>IF($P371="",0,$P371)</f>
        <v/>
      </c>
      <c r="AB371" s="69">
        <f>IF(AND($P371&lt;&gt;"",$P371&lt;=Paramètres!$C$14),1,0)</f>
        <v/>
      </c>
      <c r="AC371" s="67">
        <f>IF($P371="","Jamais relancé",IF($P371&lt;=3,"0-3 j",IF($P371&lt;=7,"4-7 j",IF($P371&lt;=15,"8-15 j","Plus de 15 j"))))</f>
        <v/>
      </c>
      <c r="AD371" s="67">
        <f>IF($M371&lt;=1000,"Moins de 1 k€",IF($M371&lt;=5000,"1 à 5 k€",IF($M371&lt;=15000,"5 à 15 k€","Plus de 15 k€")))</f>
        <v/>
      </c>
    </row>
    <row r="372">
      <c r="A372" s="65" t="inlineStr">
        <is>
          <t>DEV-00371</t>
        </is>
      </c>
      <c r="B372" s="66" t="n">
        <v>45020</v>
      </c>
      <c r="C372" s="65" t="inlineStr">
        <is>
          <t>2023-04</t>
        </is>
      </c>
      <c r="D372" s="65" t="inlineStr">
        <is>
          <t>2022-2023</t>
        </is>
      </c>
      <c r="E372" s="65" t="inlineStr">
        <is>
          <t>CLI-0282</t>
        </is>
      </c>
      <c r="F372" s="65" t="inlineStr">
        <is>
          <t>Particulier</t>
        </is>
      </c>
      <c r="G372" s="65" t="inlineStr">
        <is>
          <t>Bordeaux</t>
        </is>
      </c>
      <c r="H372" s="65" t="inlineStr">
        <is>
          <t>Karim Belkacem</t>
        </is>
      </c>
      <c r="I372" s="65" t="inlineStr">
        <is>
          <t>Chauffage</t>
        </is>
      </c>
      <c r="J372" s="65" t="inlineStr">
        <is>
          <t>CH-002</t>
        </is>
      </c>
      <c r="K372" s="65" t="inlineStr">
        <is>
          <t>Entretien annuel chaudière</t>
        </is>
      </c>
      <c r="L372" s="67" t="n">
        <v>1</v>
      </c>
      <c r="M372" s="68" t="n">
        <v>143.72</v>
      </c>
      <c r="N372" s="65" t="inlineStr">
        <is>
          <t>Refusé</t>
        </is>
      </c>
      <c r="O372" s="66" t="n">
        <v>45052</v>
      </c>
      <c r="P372" s="67" t="n">
        <v>1</v>
      </c>
      <c r="Q372" s="67" t="n">
        <v>3</v>
      </c>
      <c r="R372" s="67">
        <f>$I372</f>
        <v/>
      </c>
      <c r="S372" s="67">
        <f>$K372</f>
        <v/>
      </c>
      <c r="T372" s="67">
        <f>IFERROR(INDEX(Clients!$G$2:$G$1020,MATCH($E372,Clients!$A$2:$A$1020,0)),"")</f>
        <v/>
      </c>
      <c r="U372" s="67">
        <f>IFERROR(INDEX(Clients!$I$2:$I$1020,MATCH($E372,Clients!$A$2:$A$1020,0)),"")</f>
        <v/>
      </c>
      <c r="V372" s="69">
        <f>1</f>
        <v/>
      </c>
      <c r="W372" s="69">
        <f>IF($N372="Accepté",1,0)</f>
        <v/>
      </c>
      <c r="X372" s="68">
        <f>$M372*$W372</f>
        <v/>
      </c>
      <c r="Y372" s="68">
        <f>IF($N372="En cours",0,$M372)</f>
        <v/>
      </c>
      <c r="Z372" s="69">
        <f>IF($P372="",0,1)</f>
        <v/>
      </c>
      <c r="AA372" s="70">
        <f>IF($P372="",0,$P372)</f>
        <v/>
      </c>
      <c r="AB372" s="69">
        <f>IF(AND($P372&lt;&gt;"",$P372&lt;=Paramètres!$C$14),1,0)</f>
        <v/>
      </c>
      <c r="AC372" s="67">
        <f>IF($P372="","Jamais relancé",IF($P372&lt;=3,"0-3 j",IF($P372&lt;=7,"4-7 j",IF($P372&lt;=15,"8-15 j","Plus de 15 j"))))</f>
        <v/>
      </c>
      <c r="AD372" s="67">
        <f>IF($M372&lt;=1000,"Moins de 1 k€",IF($M372&lt;=5000,"1 à 5 k€",IF($M372&lt;=15000,"5 à 15 k€","Plus de 15 k€")))</f>
        <v/>
      </c>
    </row>
    <row r="373">
      <c r="A373" s="65" t="inlineStr">
        <is>
          <t>DEV-00372</t>
        </is>
      </c>
      <c r="B373" s="66" t="n">
        <v>45022</v>
      </c>
      <c r="C373" s="65" t="inlineStr">
        <is>
          <t>2023-04</t>
        </is>
      </c>
      <c r="D373" s="65" t="inlineStr">
        <is>
          <t>2022-2023</t>
        </is>
      </c>
      <c r="E373" s="65" t="inlineStr">
        <is>
          <t>CLI-0162</t>
        </is>
      </c>
      <c r="F373" s="65" t="inlineStr">
        <is>
          <t>Particulier</t>
        </is>
      </c>
      <c r="G373" s="65" t="inlineStr">
        <is>
          <t>Bordeaux</t>
        </is>
      </c>
      <c r="H373" s="65" t="inlineStr">
        <is>
          <t>Sophie Marchand</t>
        </is>
      </c>
      <c r="I373" s="65" t="inlineStr">
        <is>
          <t>Salle de bain</t>
        </is>
      </c>
      <c r="J373" s="65" t="inlineStr">
        <is>
          <t>SB-001</t>
        </is>
      </c>
      <c r="K373" s="65" t="inlineStr">
        <is>
          <t>Rénovation salle de bain complète</t>
        </is>
      </c>
      <c r="L373" s="67" t="n">
        <v>1</v>
      </c>
      <c r="M373" s="68" t="n">
        <v>8577.33</v>
      </c>
      <c r="N373" s="65" t="inlineStr">
        <is>
          <t>Sans réponse</t>
        </is>
      </c>
      <c r="O373" s="66" t="n">
        <v>45025</v>
      </c>
      <c r="P373" s="67" t="n">
        <v>8</v>
      </c>
      <c r="Q373" s="67" t="n">
        <v>0</v>
      </c>
      <c r="R373" s="67">
        <f>$I373</f>
        <v/>
      </c>
      <c r="S373" s="67">
        <f>$K373</f>
        <v/>
      </c>
      <c r="T373" s="67">
        <f>IFERROR(INDEX(Clients!$G$2:$G$1020,MATCH($E373,Clients!$A$2:$A$1020,0)),"")</f>
        <v/>
      </c>
      <c r="U373" s="67">
        <f>IFERROR(INDEX(Clients!$I$2:$I$1020,MATCH($E373,Clients!$A$2:$A$1020,0)),"")</f>
        <v/>
      </c>
      <c r="V373" s="69">
        <f>1</f>
        <v/>
      </c>
      <c r="W373" s="69">
        <f>IF($N373="Accepté",1,0)</f>
        <v/>
      </c>
      <c r="X373" s="68">
        <f>$M373*$W373</f>
        <v/>
      </c>
      <c r="Y373" s="68">
        <f>IF($N373="En cours",0,$M373)</f>
        <v/>
      </c>
      <c r="Z373" s="69">
        <f>IF($P373="",0,1)</f>
        <v/>
      </c>
      <c r="AA373" s="70">
        <f>IF($P373="",0,$P373)</f>
        <v/>
      </c>
      <c r="AB373" s="69">
        <f>IF(AND($P373&lt;&gt;"",$P373&lt;=Paramètres!$C$14),1,0)</f>
        <v/>
      </c>
      <c r="AC373" s="67">
        <f>IF($P373="","Jamais relancé",IF($P373&lt;=3,"0-3 j",IF($P373&lt;=7,"4-7 j",IF($P373&lt;=15,"8-15 j","Plus de 15 j"))))</f>
        <v/>
      </c>
      <c r="AD373" s="67">
        <f>IF($M373&lt;=1000,"Moins de 1 k€",IF($M373&lt;=5000,"1 à 5 k€",IF($M373&lt;=15000,"5 à 15 k€","Plus de 15 k€")))</f>
        <v/>
      </c>
    </row>
    <row r="374">
      <c r="A374" s="65" t="inlineStr">
        <is>
          <t>DEV-00373</t>
        </is>
      </c>
      <c r="B374" s="66" t="n">
        <v>45023</v>
      </c>
      <c r="C374" s="65" t="inlineStr">
        <is>
          <t>2023-04</t>
        </is>
      </c>
      <c r="D374" s="65" t="inlineStr">
        <is>
          <t>2022-2023</t>
        </is>
      </c>
      <c r="E374" s="65" t="inlineStr">
        <is>
          <t>CLI-0197</t>
        </is>
      </c>
      <c r="F374" s="65" t="inlineStr">
        <is>
          <t>Particulier</t>
        </is>
      </c>
      <c r="G374" s="65" t="inlineStr">
        <is>
          <t>Bordeaux</t>
        </is>
      </c>
      <c r="H374" s="65" t="inlineStr">
        <is>
          <t>Karim Belkacem</t>
        </is>
      </c>
      <c r="I374" s="65" t="inlineStr">
        <is>
          <t>Salle de bain</t>
        </is>
      </c>
      <c r="J374" s="65" t="inlineStr">
        <is>
          <t>SB-003</t>
        </is>
      </c>
      <c r="K374" s="65" t="inlineStr">
        <is>
          <t>Pose meuble vasque + robinetterie</t>
        </is>
      </c>
      <c r="L374" s="67" t="n">
        <v>3</v>
      </c>
      <c r="M374" s="68" t="n">
        <v>3476.87</v>
      </c>
      <c r="N374" s="65" t="inlineStr">
        <is>
          <t>Accepté</t>
        </is>
      </c>
      <c r="O374" s="66" t="n">
        <v>45052</v>
      </c>
      <c r="P374" s="67" t="n">
        <v>5</v>
      </c>
      <c r="Q374" s="67" t="n">
        <v>1</v>
      </c>
      <c r="R374" s="67">
        <f>$I374</f>
        <v/>
      </c>
      <c r="S374" s="67">
        <f>$K374</f>
        <v/>
      </c>
      <c r="T374" s="67">
        <f>IFERROR(INDEX(Clients!$G$2:$G$1020,MATCH($E374,Clients!$A$2:$A$1020,0)),"")</f>
        <v/>
      </c>
      <c r="U374" s="67">
        <f>IFERROR(INDEX(Clients!$I$2:$I$1020,MATCH($E374,Clients!$A$2:$A$1020,0)),"")</f>
        <v/>
      </c>
      <c r="V374" s="69">
        <f>1</f>
        <v/>
      </c>
      <c r="W374" s="69">
        <f>IF($N374="Accepté",1,0)</f>
        <v/>
      </c>
      <c r="X374" s="68">
        <f>$M374*$W374</f>
        <v/>
      </c>
      <c r="Y374" s="68">
        <f>IF($N374="En cours",0,$M374)</f>
        <v/>
      </c>
      <c r="Z374" s="69">
        <f>IF($P374="",0,1)</f>
        <v/>
      </c>
      <c r="AA374" s="70">
        <f>IF($P374="",0,$P374)</f>
        <v/>
      </c>
      <c r="AB374" s="69">
        <f>IF(AND($P374&lt;&gt;"",$P374&lt;=Paramètres!$C$14),1,0)</f>
        <v/>
      </c>
      <c r="AC374" s="67">
        <f>IF($P374="","Jamais relancé",IF($P374&lt;=3,"0-3 j",IF($P374&lt;=7,"4-7 j",IF($P374&lt;=15,"8-15 j","Plus de 15 j"))))</f>
        <v/>
      </c>
      <c r="AD374" s="67">
        <f>IF($M374&lt;=1000,"Moins de 1 k€",IF($M374&lt;=5000,"1 à 5 k€",IF($M374&lt;=15000,"5 à 15 k€","Plus de 15 k€")))</f>
        <v/>
      </c>
    </row>
    <row r="375">
      <c r="A375" s="65" t="inlineStr">
        <is>
          <t>DEV-00374</t>
        </is>
      </c>
      <c r="B375" s="66" t="n">
        <v>45023</v>
      </c>
      <c r="C375" s="65" t="inlineStr">
        <is>
          <t>2023-04</t>
        </is>
      </c>
      <c r="D375" s="65" t="inlineStr">
        <is>
          <t>2022-2023</t>
        </is>
      </c>
      <c r="E375" s="65" t="inlineStr">
        <is>
          <t>CLI-0208</t>
        </is>
      </c>
      <c r="F375" s="65" t="inlineStr">
        <is>
          <t>Particulier</t>
        </is>
      </c>
      <c r="G375" s="65" t="inlineStr">
        <is>
          <t>Bordeaux</t>
        </is>
      </c>
      <c r="H375" s="65" t="inlineStr">
        <is>
          <t>Sophie Marchand</t>
        </is>
      </c>
      <c r="I375" s="65" t="inlineStr">
        <is>
          <t>Dépannage</t>
        </is>
      </c>
      <c r="J375" s="65" t="inlineStr">
        <is>
          <t>DP-002</t>
        </is>
      </c>
      <c r="K375" s="65" t="inlineStr">
        <is>
          <t>Débouchage canalisation</t>
        </is>
      </c>
      <c r="L375" s="67" t="n">
        <v>1</v>
      </c>
      <c r="M375" s="68" t="n">
        <v>337.12</v>
      </c>
      <c r="N375" s="65" t="inlineStr">
        <is>
          <t>Refusé</t>
        </is>
      </c>
      <c r="O375" s="66" t="n">
        <v>45035</v>
      </c>
      <c r="P375" s="67" t="n">
        <v>1</v>
      </c>
      <c r="Q375" s="67" t="n">
        <v>2</v>
      </c>
      <c r="R375" s="67">
        <f>$I375</f>
        <v/>
      </c>
      <c r="S375" s="67">
        <f>$K375</f>
        <v/>
      </c>
      <c r="T375" s="67">
        <f>IFERROR(INDEX(Clients!$G$2:$G$1020,MATCH($E375,Clients!$A$2:$A$1020,0)),"")</f>
        <v/>
      </c>
      <c r="U375" s="67">
        <f>IFERROR(INDEX(Clients!$I$2:$I$1020,MATCH($E375,Clients!$A$2:$A$1020,0)),"")</f>
        <v/>
      </c>
      <c r="V375" s="69">
        <f>1</f>
        <v/>
      </c>
      <c r="W375" s="69">
        <f>IF($N375="Accepté",1,0)</f>
        <v/>
      </c>
      <c r="X375" s="68">
        <f>$M375*$W375</f>
        <v/>
      </c>
      <c r="Y375" s="68">
        <f>IF($N375="En cours",0,$M375)</f>
        <v/>
      </c>
      <c r="Z375" s="69">
        <f>IF($P375="",0,1)</f>
        <v/>
      </c>
      <c r="AA375" s="70">
        <f>IF($P375="",0,$P375)</f>
        <v/>
      </c>
      <c r="AB375" s="69">
        <f>IF(AND($P375&lt;&gt;"",$P375&lt;=Paramètres!$C$14),1,0)</f>
        <v/>
      </c>
      <c r="AC375" s="67">
        <f>IF($P375="","Jamais relancé",IF($P375&lt;=3,"0-3 j",IF($P375&lt;=7,"4-7 j",IF($P375&lt;=15,"8-15 j","Plus de 15 j"))))</f>
        <v/>
      </c>
      <c r="AD375" s="67">
        <f>IF($M375&lt;=1000,"Moins de 1 k€",IF($M375&lt;=5000,"1 à 5 k€",IF($M375&lt;=15000,"5 à 15 k€","Plus de 15 k€")))</f>
        <v/>
      </c>
    </row>
    <row r="376">
      <c r="A376" s="65" t="inlineStr">
        <is>
          <t>DEV-00375</t>
        </is>
      </c>
      <c r="B376" s="66" t="n">
        <v>45026</v>
      </c>
      <c r="C376" s="65" t="inlineStr">
        <is>
          <t>2023-04</t>
        </is>
      </c>
      <c r="D376" s="65" t="inlineStr">
        <is>
          <t>2022-2023</t>
        </is>
      </c>
      <c r="E376" s="65" t="inlineStr">
        <is>
          <t>CLI-0009</t>
        </is>
      </c>
      <c r="F376" s="65" t="inlineStr">
        <is>
          <t>Particulier</t>
        </is>
      </c>
      <c r="G376" s="65" t="inlineStr">
        <is>
          <t>Toulouse</t>
        </is>
      </c>
      <c r="H376" s="65" t="inlineStr">
        <is>
          <t>Julien Fabre</t>
        </is>
      </c>
      <c r="I376" s="65" t="inlineStr">
        <is>
          <t>Dépannage</t>
        </is>
      </c>
      <c r="J376" s="65" t="inlineStr">
        <is>
          <t>DP-003</t>
        </is>
      </c>
      <c r="K376" s="65" t="inlineStr">
        <is>
          <t>Dépannage électrique urgence</t>
        </is>
      </c>
      <c r="L376" s="67" t="n">
        <v>1</v>
      </c>
      <c r="M376" s="68" t="n">
        <v>291.92</v>
      </c>
      <c r="N376" s="65" t="inlineStr">
        <is>
          <t>Sans réponse</t>
        </is>
      </c>
      <c r="O376" s="66" t="n">
        <v>45041</v>
      </c>
      <c r="P376" s="67" t="n">
        <v>13</v>
      </c>
      <c r="Q376" s="67" t="n">
        <v>1</v>
      </c>
      <c r="R376" s="67">
        <f>$I376</f>
        <v/>
      </c>
      <c r="S376" s="67">
        <f>$K376</f>
        <v/>
      </c>
      <c r="T376" s="67">
        <f>IFERROR(INDEX(Clients!$G$2:$G$1020,MATCH($E376,Clients!$A$2:$A$1020,0)),"")</f>
        <v/>
      </c>
      <c r="U376" s="67">
        <f>IFERROR(INDEX(Clients!$I$2:$I$1020,MATCH($E376,Clients!$A$2:$A$1020,0)),"")</f>
        <v/>
      </c>
      <c r="V376" s="69">
        <f>1</f>
        <v/>
      </c>
      <c r="W376" s="69">
        <f>IF($N376="Accepté",1,0)</f>
        <v/>
      </c>
      <c r="X376" s="68">
        <f>$M376*$W376</f>
        <v/>
      </c>
      <c r="Y376" s="68">
        <f>IF($N376="En cours",0,$M376)</f>
        <v/>
      </c>
      <c r="Z376" s="69">
        <f>IF($P376="",0,1)</f>
        <v/>
      </c>
      <c r="AA376" s="70">
        <f>IF($P376="",0,$P376)</f>
        <v/>
      </c>
      <c r="AB376" s="69">
        <f>IF(AND($P376&lt;&gt;"",$P376&lt;=Paramètres!$C$14),1,0)</f>
        <v/>
      </c>
      <c r="AC376" s="67">
        <f>IF($P376="","Jamais relancé",IF($P376&lt;=3,"0-3 j",IF($P376&lt;=7,"4-7 j",IF($P376&lt;=15,"8-15 j","Plus de 15 j"))))</f>
        <v/>
      </c>
      <c r="AD376" s="67">
        <f>IF($M376&lt;=1000,"Moins de 1 k€",IF($M376&lt;=5000,"1 à 5 k€",IF($M376&lt;=15000,"5 à 15 k€","Plus de 15 k€")))</f>
        <v/>
      </c>
    </row>
    <row r="377">
      <c r="A377" s="65" t="inlineStr">
        <is>
          <t>DEV-00376</t>
        </is>
      </c>
      <c r="B377" s="66" t="n">
        <v>45026</v>
      </c>
      <c r="C377" s="65" t="inlineStr">
        <is>
          <t>2023-04</t>
        </is>
      </c>
      <c r="D377" s="65" t="inlineStr">
        <is>
          <t>2022-2023</t>
        </is>
      </c>
      <c r="E377" s="65" t="inlineStr">
        <is>
          <t>CLI-0238</t>
        </is>
      </c>
      <c r="F377" s="65" t="inlineStr">
        <is>
          <t>Particulier</t>
        </is>
      </c>
      <c r="G377" s="65" t="inlineStr">
        <is>
          <t>Bordeaux</t>
        </is>
      </c>
      <c r="H377" s="65" t="inlineStr">
        <is>
          <t>Karim Belkacem</t>
        </is>
      </c>
      <c r="I377" s="65" t="inlineStr">
        <is>
          <t>Dépannage</t>
        </is>
      </c>
      <c r="J377" s="65" t="inlineStr">
        <is>
          <t>DP-002</t>
        </is>
      </c>
      <c r="K377" s="65" t="inlineStr">
        <is>
          <t>Débouchage canalisation</t>
        </is>
      </c>
      <c r="L377" s="67" t="n">
        <v>1</v>
      </c>
      <c r="M377" s="68" t="n">
        <v>347.89</v>
      </c>
      <c r="N377" s="65" t="inlineStr">
        <is>
          <t>Accepté</t>
        </is>
      </c>
      <c r="O377" s="66" t="n">
        <v>45054</v>
      </c>
      <c r="P377" s="67" t="n">
        <v>1</v>
      </c>
      <c r="Q377" s="67" t="n">
        <v>3</v>
      </c>
      <c r="R377" s="67">
        <f>$I377</f>
        <v/>
      </c>
      <c r="S377" s="67">
        <f>$K377</f>
        <v/>
      </c>
      <c r="T377" s="67">
        <f>IFERROR(INDEX(Clients!$G$2:$G$1020,MATCH($E377,Clients!$A$2:$A$1020,0)),"")</f>
        <v/>
      </c>
      <c r="U377" s="67">
        <f>IFERROR(INDEX(Clients!$I$2:$I$1020,MATCH($E377,Clients!$A$2:$A$1020,0)),"")</f>
        <v/>
      </c>
      <c r="V377" s="69">
        <f>1</f>
        <v/>
      </c>
      <c r="W377" s="69">
        <f>IF($N377="Accepté",1,0)</f>
        <v/>
      </c>
      <c r="X377" s="68">
        <f>$M377*$W377</f>
        <v/>
      </c>
      <c r="Y377" s="68">
        <f>IF($N377="En cours",0,$M377)</f>
        <v/>
      </c>
      <c r="Z377" s="69">
        <f>IF($P377="",0,1)</f>
        <v/>
      </c>
      <c r="AA377" s="70">
        <f>IF($P377="",0,$P377)</f>
        <v/>
      </c>
      <c r="AB377" s="69">
        <f>IF(AND($P377&lt;&gt;"",$P377&lt;=Paramètres!$C$14),1,0)</f>
        <v/>
      </c>
      <c r="AC377" s="67">
        <f>IF($P377="","Jamais relancé",IF($P377&lt;=3,"0-3 j",IF($P377&lt;=7,"4-7 j",IF($P377&lt;=15,"8-15 j","Plus de 15 j"))))</f>
        <v/>
      </c>
      <c r="AD377" s="67">
        <f>IF($M377&lt;=1000,"Moins de 1 k€",IF($M377&lt;=5000,"1 à 5 k€",IF($M377&lt;=15000,"5 à 15 k€","Plus de 15 k€")))</f>
        <v/>
      </c>
    </row>
    <row r="378">
      <c r="A378" s="65" t="inlineStr">
        <is>
          <t>DEV-00377</t>
        </is>
      </c>
      <c r="B378" s="66" t="n">
        <v>45027</v>
      </c>
      <c r="C378" s="65" t="inlineStr">
        <is>
          <t>2023-04</t>
        </is>
      </c>
      <c r="D378" s="65" t="inlineStr">
        <is>
          <t>2022-2023</t>
        </is>
      </c>
      <c r="E378" s="65" t="inlineStr">
        <is>
          <t>CLI-0114</t>
        </is>
      </c>
      <c r="F378" s="65" t="inlineStr">
        <is>
          <t>Particulier</t>
        </is>
      </c>
      <c r="G378" s="65" t="inlineStr">
        <is>
          <t>Bordeaux</t>
        </is>
      </c>
      <c r="H378" s="65" t="inlineStr">
        <is>
          <t>Sophie Marchand</t>
        </is>
      </c>
      <c r="I378" s="65" t="inlineStr">
        <is>
          <t>Salle de bain</t>
        </is>
      </c>
      <c r="J378" s="65" t="inlineStr">
        <is>
          <t>SB-003</t>
        </is>
      </c>
      <c r="K378" s="65" t="inlineStr">
        <is>
          <t>Pose meuble vasque + robinetterie</t>
        </is>
      </c>
      <c r="L378" s="67" t="n">
        <v>1</v>
      </c>
      <c r="M378" s="68" t="n">
        <v>1198.19</v>
      </c>
      <c r="N378" s="65" t="inlineStr">
        <is>
          <t>Sans réponse</t>
        </is>
      </c>
      <c r="O378" s="66" t="n">
        <v>45071</v>
      </c>
      <c r="P378" s="67" t="n">
        <v>6</v>
      </c>
      <c r="Q378" s="67" t="n">
        <v>2</v>
      </c>
      <c r="R378" s="67">
        <f>$I378</f>
        <v/>
      </c>
      <c r="S378" s="67">
        <f>$K378</f>
        <v/>
      </c>
      <c r="T378" s="67">
        <f>IFERROR(INDEX(Clients!$G$2:$G$1020,MATCH($E378,Clients!$A$2:$A$1020,0)),"")</f>
        <v/>
      </c>
      <c r="U378" s="67">
        <f>IFERROR(INDEX(Clients!$I$2:$I$1020,MATCH($E378,Clients!$A$2:$A$1020,0)),"")</f>
        <v/>
      </c>
      <c r="V378" s="69">
        <f>1</f>
        <v/>
      </c>
      <c r="W378" s="69">
        <f>IF($N378="Accepté",1,0)</f>
        <v/>
      </c>
      <c r="X378" s="68">
        <f>$M378*$W378</f>
        <v/>
      </c>
      <c r="Y378" s="68">
        <f>IF($N378="En cours",0,$M378)</f>
        <v/>
      </c>
      <c r="Z378" s="69">
        <f>IF($P378="",0,1)</f>
        <v/>
      </c>
      <c r="AA378" s="70">
        <f>IF($P378="",0,$P378)</f>
        <v/>
      </c>
      <c r="AB378" s="69">
        <f>IF(AND($P378&lt;&gt;"",$P378&lt;=Paramètres!$C$14),1,0)</f>
        <v/>
      </c>
      <c r="AC378" s="67">
        <f>IF($P378="","Jamais relancé",IF($P378&lt;=3,"0-3 j",IF($P378&lt;=7,"4-7 j",IF($P378&lt;=15,"8-15 j","Plus de 15 j"))))</f>
        <v/>
      </c>
      <c r="AD378" s="67">
        <f>IF($M378&lt;=1000,"Moins de 1 k€",IF($M378&lt;=5000,"1 à 5 k€",IF($M378&lt;=15000,"5 à 15 k€","Plus de 15 k€")))</f>
        <v/>
      </c>
    </row>
    <row r="379">
      <c r="A379" s="65" t="inlineStr">
        <is>
          <t>DEV-00378</t>
        </is>
      </c>
      <c r="B379" s="66" t="n">
        <v>45027</v>
      </c>
      <c r="C379" s="65" t="inlineStr">
        <is>
          <t>2023-04</t>
        </is>
      </c>
      <c r="D379" s="65" t="inlineStr">
        <is>
          <t>2022-2023</t>
        </is>
      </c>
      <c r="E379" s="65" t="inlineStr">
        <is>
          <t>CLI-0095</t>
        </is>
      </c>
      <c r="F379" s="65" t="inlineStr">
        <is>
          <t>Particulier</t>
        </is>
      </c>
      <c r="G379" s="65" t="inlineStr">
        <is>
          <t>Bordeaux</t>
        </is>
      </c>
      <c r="H379" s="65" t="inlineStr">
        <is>
          <t>Sophie Marchand</t>
        </is>
      </c>
      <c r="I379" s="65" t="inlineStr">
        <is>
          <t>Salle de bain</t>
        </is>
      </c>
      <c r="J379" s="65" t="inlineStr">
        <is>
          <t>SB-003</t>
        </is>
      </c>
      <c r="K379" s="65" t="inlineStr">
        <is>
          <t>Pose meuble vasque + robinetterie</t>
        </is>
      </c>
      <c r="L379" s="67" t="n">
        <v>1</v>
      </c>
      <c r="M379" s="68" t="n">
        <v>1258.57</v>
      </c>
      <c r="N379" s="65" t="inlineStr">
        <is>
          <t>Sans réponse</t>
        </is>
      </c>
      <c r="O379" s="66" t="n">
        <v>45077</v>
      </c>
      <c r="P379" s="67" t="n">
        <v>5</v>
      </c>
      <c r="Q379" s="67" t="n">
        <v>1</v>
      </c>
      <c r="R379" s="67">
        <f>$I379</f>
        <v/>
      </c>
      <c r="S379" s="67">
        <f>$K379</f>
        <v/>
      </c>
      <c r="T379" s="67">
        <f>IFERROR(INDEX(Clients!$G$2:$G$1020,MATCH($E379,Clients!$A$2:$A$1020,0)),"")</f>
        <v/>
      </c>
      <c r="U379" s="67">
        <f>IFERROR(INDEX(Clients!$I$2:$I$1020,MATCH($E379,Clients!$A$2:$A$1020,0)),"")</f>
        <v/>
      </c>
      <c r="V379" s="69">
        <f>1</f>
        <v/>
      </c>
      <c r="W379" s="69">
        <f>IF($N379="Accepté",1,0)</f>
        <v/>
      </c>
      <c r="X379" s="68">
        <f>$M379*$W379</f>
        <v/>
      </c>
      <c r="Y379" s="68">
        <f>IF($N379="En cours",0,$M379)</f>
        <v/>
      </c>
      <c r="Z379" s="69">
        <f>IF($P379="",0,1)</f>
        <v/>
      </c>
      <c r="AA379" s="70">
        <f>IF($P379="",0,$P379)</f>
        <v/>
      </c>
      <c r="AB379" s="69">
        <f>IF(AND($P379&lt;&gt;"",$P379&lt;=Paramètres!$C$14),1,0)</f>
        <v/>
      </c>
      <c r="AC379" s="67">
        <f>IF($P379="","Jamais relancé",IF($P379&lt;=3,"0-3 j",IF($P379&lt;=7,"4-7 j",IF($P379&lt;=15,"8-15 j","Plus de 15 j"))))</f>
        <v/>
      </c>
      <c r="AD379" s="67">
        <f>IF($M379&lt;=1000,"Moins de 1 k€",IF($M379&lt;=5000,"1 à 5 k€",IF($M379&lt;=15000,"5 à 15 k€","Plus de 15 k€")))</f>
        <v/>
      </c>
    </row>
    <row r="380">
      <c r="A380" s="65" t="inlineStr">
        <is>
          <t>DEV-00379</t>
        </is>
      </c>
      <c r="B380" s="66" t="n">
        <v>45028</v>
      </c>
      <c r="C380" s="65" t="inlineStr">
        <is>
          <t>2023-04</t>
        </is>
      </c>
      <c r="D380" s="65" t="inlineStr">
        <is>
          <t>2022-2023</t>
        </is>
      </c>
      <c r="E380" s="65" t="inlineStr">
        <is>
          <t>CLI-0202</t>
        </is>
      </c>
      <c r="F380" s="65" t="inlineStr">
        <is>
          <t>Particulier</t>
        </is>
      </c>
      <c r="G380" s="65" t="inlineStr">
        <is>
          <t>Bordeaux</t>
        </is>
      </c>
      <c r="H380" s="65" t="inlineStr">
        <is>
          <t>Karim Belkacem</t>
        </is>
      </c>
      <c r="I380" s="65" t="inlineStr">
        <is>
          <t>Salle de bain</t>
        </is>
      </c>
      <c r="J380" s="65" t="inlineStr">
        <is>
          <t>SB-001</t>
        </is>
      </c>
      <c r="K380" s="65" t="inlineStr">
        <is>
          <t>Rénovation salle de bain complète</t>
        </is>
      </c>
      <c r="L380" s="67" t="n">
        <v>1</v>
      </c>
      <c r="M380" s="68" t="n">
        <v>9421.98</v>
      </c>
      <c r="N380" s="65" t="inlineStr">
        <is>
          <t>Accepté</t>
        </is>
      </c>
      <c r="O380" s="66" t="n">
        <v>45064</v>
      </c>
      <c r="P380" s="67" t="n">
        <v>9</v>
      </c>
      <c r="Q380" s="67" t="n">
        <v>3</v>
      </c>
      <c r="R380" s="67">
        <f>$I380</f>
        <v/>
      </c>
      <c r="S380" s="67">
        <f>$K380</f>
        <v/>
      </c>
      <c r="T380" s="67">
        <f>IFERROR(INDEX(Clients!$G$2:$G$1020,MATCH($E380,Clients!$A$2:$A$1020,0)),"")</f>
        <v/>
      </c>
      <c r="U380" s="67">
        <f>IFERROR(INDEX(Clients!$I$2:$I$1020,MATCH($E380,Clients!$A$2:$A$1020,0)),"")</f>
        <v/>
      </c>
      <c r="V380" s="69">
        <f>1</f>
        <v/>
      </c>
      <c r="W380" s="69">
        <f>IF($N380="Accepté",1,0)</f>
        <v/>
      </c>
      <c r="X380" s="68">
        <f>$M380*$W380</f>
        <v/>
      </c>
      <c r="Y380" s="68">
        <f>IF($N380="En cours",0,$M380)</f>
        <v/>
      </c>
      <c r="Z380" s="69">
        <f>IF($P380="",0,1)</f>
        <v/>
      </c>
      <c r="AA380" s="70">
        <f>IF($P380="",0,$P380)</f>
        <v/>
      </c>
      <c r="AB380" s="69">
        <f>IF(AND($P380&lt;&gt;"",$P380&lt;=Paramètres!$C$14),1,0)</f>
        <v/>
      </c>
      <c r="AC380" s="67">
        <f>IF($P380="","Jamais relancé",IF($P380&lt;=3,"0-3 j",IF($P380&lt;=7,"4-7 j",IF($P380&lt;=15,"8-15 j","Plus de 15 j"))))</f>
        <v/>
      </c>
      <c r="AD380" s="67">
        <f>IF($M380&lt;=1000,"Moins de 1 k€",IF($M380&lt;=5000,"1 à 5 k€",IF($M380&lt;=15000,"5 à 15 k€","Plus de 15 k€")))</f>
        <v/>
      </c>
    </row>
    <row r="381">
      <c r="A381" s="65" t="inlineStr">
        <is>
          <t>DEV-00380</t>
        </is>
      </c>
      <c r="B381" s="66" t="n">
        <v>45028</v>
      </c>
      <c r="C381" s="65" t="inlineStr">
        <is>
          <t>2023-04</t>
        </is>
      </c>
      <c r="D381" s="65" t="inlineStr">
        <is>
          <t>2022-2023</t>
        </is>
      </c>
      <c r="E381" s="65" t="inlineStr">
        <is>
          <t>CLI-0195</t>
        </is>
      </c>
      <c r="F381" s="65" t="inlineStr">
        <is>
          <t>Particulier</t>
        </is>
      </c>
      <c r="G381" s="65" t="inlineStr">
        <is>
          <t>Bordeaux</t>
        </is>
      </c>
      <c r="H381" s="65" t="inlineStr">
        <is>
          <t>Sophie Marchand</t>
        </is>
      </c>
      <c r="I381" s="65" t="inlineStr">
        <is>
          <t>Plomberie</t>
        </is>
      </c>
      <c r="J381" s="65" t="inlineStr">
        <is>
          <t>PR-003</t>
        </is>
      </c>
      <c r="K381" s="65" t="inlineStr">
        <is>
          <t>Réfection réseau eau appartement</t>
        </is>
      </c>
      <c r="L381" s="67" t="n">
        <v>3</v>
      </c>
      <c r="M381" s="68" t="n">
        <v>9616.65</v>
      </c>
      <c r="N381" s="65" t="inlineStr">
        <is>
          <t>Sans réponse</t>
        </is>
      </c>
      <c r="O381" s="66" t="n">
        <v>45047</v>
      </c>
      <c r="P381" s="67" t="n">
        <v>7</v>
      </c>
      <c r="Q381" s="67" t="n">
        <v>2</v>
      </c>
      <c r="R381" s="67">
        <f>$I381</f>
        <v/>
      </c>
      <c r="S381" s="67">
        <f>$K381</f>
        <v/>
      </c>
      <c r="T381" s="67">
        <f>IFERROR(INDEX(Clients!$G$2:$G$1020,MATCH($E381,Clients!$A$2:$A$1020,0)),"")</f>
        <v/>
      </c>
      <c r="U381" s="67">
        <f>IFERROR(INDEX(Clients!$I$2:$I$1020,MATCH($E381,Clients!$A$2:$A$1020,0)),"")</f>
        <v/>
      </c>
      <c r="V381" s="69">
        <f>1</f>
        <v/>
      </c>
      <c r="W381" s="69">
        <f>IF($N381="Accepté",1,0)</f>
        <v/>
      </c>
      <c r="X381" s="68">
        <f>$M381*$W381</f>
        <v/>
      </c>
      <c r="Y381" s="68">
        <f>IF($N381="En cours",0,$M381)</f>
        <v/>
      </c>
      <c r="Z381" s="69">
        <f>IF($P381="",0,1)</f>
        <v/>
      </c>
      <c r="AA381" s="70">
        <f>IF($P381="",0,$P381)</f>
        <v/>
      </c>
      <c r="AB381" s="69">
        <f>IF(AND($P381&lt;&gt;"",$P381&lt;=Paramètres!$C$14),1,0)</f>
        <v/>
      </c>
      <c r="AC381" s="67">
        <f>IF($P381="","Jamais relancé",IF($P381&lt;=3,"0-3 j",IF($P381&lt;=7,"4-7 j",IF($P381&lt;=15,"8-15 j","Plus de 15 j"))))</f>
        <v/>
      </c>
      <c r="AD381" s="67">
        <f>IF($M381&lt;=1000,"Moins de 1 k€",IF($M381&lt;=5000,"1 à 5 k€",IF($M381&lt;=15000,"5 à 15 k€","Plus de 15 k€")))</f>
        <v/>
      </c>
    </row>
    <row r="382">
      <c r="A382" s="65" t="inlineStr">
        <is>
          <t>DEV-00381</t>
        </is>
      </c>
      <c r="B382" s="66" t="n">
        <v>45028</v>
      </c>
      <c r="C382" s="65" t="inlineStr">
        <is>
          <t>2023-04</t>
        </is>
      </c>
      <c r="D382" s="65" t="inlineStr">
        <is>
          <t>2022-2023</t>
        </is>
      </c>
      <c r="E382" s="65" t="inlineStr">
        <is>
          <t>CLI-0095</t>
        </is>
      </c>
      <c r="F382" s="65" t="inlineStr">
        <is>
          <t>Particulier</t>
        </is>
      </c>
      <c r="G382" s="65" t="inlineStr">
        <is>
          <t>Bordeaux</t>
        </is>
      </c>
      <c r="H382" s="65" t="inlineStr">
        <is>
          <t>Sophie Marchand</t>
        </is>
      </c>
      <c r="I382" s="65" t="inlineStr">
        <is>
          <t>Électricité</t>
        </is>
      </c>
      <c r="J382" s="65" t="inlineStr">
        <is>
          <t>EL-004</t>
        </is>
      </c>
      <c r="K382" s="65" t="inlineStr">
        <is>
          <t>Éclairage LED locaux professionnels</t>
        </is>
      </c>
      <c r="L382" s="67" t="n">
        <v>1</v>
      </c>
      <c r="M382" s="68" t="n">
        <v>3796.15</v>
      </c>
      <c r="N382" s="65" t="inlineStr">
        <is>
          <t>Sans réponse</t>
        </is>
      </c>
      <c r="O382" s="66" t="n">
        <v>45052</v>
      </c>
      <c r="P382" s="67" t="n"/>
      <c r="Q382" s="67" t="n">
        <v>0</v>
      </c>
      <c r="R382" s="67">
        <f>$I382</f>
        <v/>
      </c>
      <c r="S382" s="67">
        <f>$K382</f>
        <v/>
      </c>
      <c r="T382" s="67">
        <f>IFERROR(INDEX(Clients!$G$2:$G$1020,MATCH($E382,Clients!$A$2:$A$1020,0)),"")</f>
        <v/>
      </c>
      <c r="U382" s="67">
        <f>IFERROR(INDEX(Clients!$I$2:$I$1020,MATCH($E382,Clients!$A$2:$A$1020,0)),"")</f>
        <v/>
      </c>
      <c r="V382" s="69">
        <f>1</f>
        <v/>
      </c>
      <c r="W382" s="69">
        <f>IF($N382="Accepté",1,0)</f>
        <v/>
      </c>
      <c r="X382" s="68">
        <f>$M382*$W382</f>
        <v/>
      </c>
      <c r="Y382" s="68">
        <f>IF($N382="En cours",0,$M382)</f>
        <v/>
      </c>
      <c r="Z382" s="69">
        <f>IF($P382="",0,1)</f>
        <v/>
      </c>
      <c r="AA382" s="70">
        <f>IF($P382="",0,$P382)</f>
        <v/>
      </c>
      <c r="AB382" s="69">
        <f>IF(AND($P382&lt;&gt;"",$P382&lt;=Paramètres!$C$14),1,0)</f>
        <v/>
      </c>
      <c r="AC382" s="67">
        <f>IF($P382="","Jamais relancé",IF($P382&lt;=3,"0-3 j",IF($P382&lt;=7,"4-7 j",IF($P382&lt;=15,"8-15 j","Plus de 15 j"))))</f>
        <v/>
      </c>
      <c r="AD382" s="67">
        <f>IF($M382&lt;=1000,"Moins de 1 k€",IF($M382&lt;=5000,"1 à 5 k€",IF($M382&lt;=15000,"5 à 15 k€","Plus de 15 k€")))</f>
        <v/>
      </c>
    </row>
    <row r="383">
      <c r="A383" s="65" t="inlineStr">
        <is>
          <t>DEV-00382</t>
        </is>
      </c>
      <c r="B383" s="66" t="n">
        <v>45029</v>
      </c>
      <c r="C383" s="65" t="inlineStr">
        <is>
          <t>2023-04</t>
        </is>
      </c>
      <c r="D383" s="65" t="inlineStr">
        <is>
          <t>2022-2023</t>
        </is>
      </c>
      <c r="E383" s="65" t="inlineStr">
        <is>
          <t>CLI-0163</t>
        </is>
      </c>
      <c r="F383" s="65" t="inlineStr">
        <is>
          <t>Particulier</t>
        </is>
      </c>
      <c r="G383" s="65" t="inlineStr">
        <is>
          <t>Toulouse</t>
        </is>
      </c>
      <c r="H383" s="65" t="inlineStr">
        <is>
          <t>Julien Fabre</t>
        </is>
      </c>
      <c r="I383" s="65" t="inlineStr">
        <is>
          <t>Électricité</t>
        </is>
      </c>
      <c r="J383" s="65" t="inlineStr">
        <is>
          <t>EL-001</t>
        </is>
      </c>
      <c r="K383" s="65" t="inlineStr">
        <is>
          <t>Mise aux normes tableau électrique</t>
        </is>
      </c>
      <c r="L383" s="67" t="n">
        <v>1</v>
      </c>
      <c r="M383" s="68" t="n">
        <v>1803.21</v>
      </c>
      <c r="N383" s="65" t="inlineStr">
        <is>
          <t>Accepté</t>
        </is>
      </c>
      <c r="O383" s="66" t="n">
        <v>45058</v>
      </c>
      <c r="P383" s="67" t="n">
        <v>6</v>
      </c>
      <c r="Q383" s="67" t="n">
        <v>2</v>
      </c>
      <c r="R383" s="67">
        <f>$I383</f>
        <v/>
      </c>
      <c r="S383" s="67">
        <f>$K383</f>
        <v/>
      </c>
      <c r="T383" s="67">
        <f>IFERROR(INDEX(Clients!$G$2:$G$1020,MATCH($E383,Clients!$A$2:$A$1020,0)),"")</f>
        <v/>
      </c>
      <c r="U383" s="67">
        <f>IFERROR(INDEX(Clients!$I$2:$I$1020,MATCH($E383,Clients!$A$2:$A$1020,0)),"")</f>
        <v/>
      </c>
      <c r="V383" s="69">
        <f>1</f>
        <v/>
      </c>
      <c r="W383" s="69">
        <f>IF($N383="Accepté",1,0)</f>
        <v/>
      </c>
      <c r="X383" s="68">
        <f>$M383*$W383</f>
        <v/>
      </c>
      <c r="Y383" s="68">
        <f>IF($N383="En cours",0,$M383)</f>
        <v/>
      </c>
      <c r="Z383" s="69">
        <f>IF($P383="",0,1)</f>
        <v/>
      </c>
      <c r="AA383" s="70">
        <f>IF($P383="",0,$P383)</f>
        <v/>
      </c>
      <c r="AB383" s="69">
        <f>IF(AND($P383&lt;&gt;"",$P383&lt;=Paramètres!$C$14),1,0)</f>
        <v/>
      </c>
      <c r="AC383" s="67">
        <f>IF($P383="","Jamais relancé",IF($P383&lt;=3,"0-3 j",IF($P383&lt;=7,"4-7 j",IF($P383&lt;=15,"8-15 j","Plus de 15 j"))))</f>
        <v/>
      </c>
      <c r="AD383" s="67">
        <f>IF($M383&lt;=1000,"Moins de 1 k€",IF($M383&lt;=5000,"1 à 5 k€",IF($M383&lt;=15000,"5 à 15 k€","Plus de 15 k€")))</f>
        <v/>
      </c>
    </row>
    <row r="384">
      <c r="A384" s="65" t="inlineStr">
        <is>
          <t>DEV-00383</t>
        </is>
      </c>
      <c r="B384" s="66" t="n">
        <v>45029</v>
      </c>
      <c r="C384" s="65" t="inlineStr">
        <is>
          <t>2023-04</t>
        </is>
      </c>
      <c r="D384" s="65" t="inlineStr">
        <is>
          <t>2022-2023</t>
        </is>
      </c>
      <c r="E384" s="65" t="inlineStr">
        <is>
          <t>CLI-0284</t>
        </is>
      </c>
      <c r="F384" s="65" t="inlineStr">
        <is>
          <t>Professionnel</t>
        </is>
      </c>
      <c r="G384" s="65" t="inlineStr">
        <is>
          <t>Toulouse</t>
        </is>
      </c>
      <c r="H384" s="65" t="inlineStr">
        <is>
          <t>Julien Fabre</t>
        </is>
      </c>
      <c r="I384" s="65" t="inlineStr">
        <is>
          <t>Salle de bain</t>
        </is>
      </c>
      <c r="J384" s="65" t="inlineStr">
        <is>
          <t>SB-003</t>
        </is>
      </c>
      <c r="K384" s="65" t="inlineStr">
        <is>
          <t>Pose meuble vasque + robinetterie</t>
        </is>
      </c>
      <c r="L384" s="67" t="n">
        <v>1</v>
      </c>
      <c r="M384" s="68" t="n">
        <v>2191.53</v>
      </c>
      <c r="N384" s="65" t="inlineStr">
        <is>
          <t>Refusé</t>
        </is>
      </c>
      <c r="O384" s="66" t="n">
        <v>45059</v>
      </c>
      <c r="P384" s="67" t="n">
        <v>9</v>
      </c>
      <c r="Q384" s="67" t="n">
        <v>2</v>
      </c>
      <c r="R384" s="67">
        <f>$I384</f>
        <v/>
      </c>
      <c r="S384" s="67">
        <f>$K384</f>
        <v/>
      </c>
      <c r="T384" s="67">
        <f>IFERROR(INDEX(Clients!$G$2:$G$1020,MATCH($E384,Clients!$A$2:$A$1020,0)),"")</f>
        <v/>
      </c>
      <c r="U384" s="67">
        <f>IFERROR(INDEX(Clients!$I$2:$I$1020,MATCH($E384,Clients!$A$2:$A$1020,0)),"")</f>
        <v/>
      </c>
      <c r="V384" s="69">
        <f>1</f>
        <v/>
      </c>
      <c r="W384" s="69">
        <f>IF($N384="Accepté",1,0)</f>
        <v/>
      </c>
      <c r="X384" s="68">
        <f>$M384*$W384</f>
        <v/>
      </c>
      <c r="Y384" s="68">
        <f>IF($N384="En cours",0,$M384)</f>
        <v/>
      </c>
      <c r="Z384" s="69">
        <f>IF($P384="",0,1)</f>
        <v/>
      </c>
      <c r="AA384" s="70">
        <f>IF($P384="",0,$P384)</f>
        <v/>
      </c>
      <c r="AB384" s="69">
        <f>IF(AND($P384&lt;&gt;"",$P384&lt;=Paramètres!$C$14),1,0)</f>
        <v/>
      </c>
      <c r="AC384" s="67">
        <f>IF($P384="","Jamais relancé",IF($P384&lt;=3,"0-3 j",IF($P384&lt;=7,"4-7 j",IF($P384&lt;=15,"8-15 j","Plus de 15 j"))))</f>
        <v/>
      </c>
      <c r="AD384" s="67">
        <f>IF($M384&lt;=1000,"Moins de 1 k€",IF($M384&lt;=5000,"1 à 5 k€",IF($M384&lt;=15000,"5 à 15 k€","Plus de 15 k€")))</f>
        <v/>
      </c>
    </row>
    <row r="385">
      <c r="A385" s="65" t="inlineStr">
        <is>
          <t>DEV-00384</t>
        </is>
      </c>
      <c r="B385" s="66" t="n">
        <v>45029</v>
      </c>
      <c r="C385" s="65" t="inlineStr">
        <is>
          <t>2023-04</t>
        </is>
      </c>
      <c r="D385" s="65" t="inlineStr">
        <is>
          <t>2022-2023</t>
        </is>
      </c>
      <c r="E385" s="65" t="inlineStr">
        <is>
          <t>CLI-0153</t>
        </is>
      </c>
      <c r="F385" s="65" t="inlineStr">
        <is>
          <t>Particulier</t>
        </is>
      </c>
      <c r="G385" s="65" t="inlineStr">
        <is>
          <t>Bordeaux</t>
        </is>
      </c>
      <c r="H385" s="65" t="inlineStr">
        <is>
          <t>Karim Belkacem</t>
        </is>
      </c>
      <c r="I385" s="65" t="inlineStr">
        <is>
          <t>Salle de bain</t>
        </is>
      </c>
      <c r="J385" s="65" t="inlineStr">
        <is>
          <t>SB-003</t>
        </is>
      </c>
      <c r="K385" s="65" t="inlineStr">
        <is>
          <t>Pose meuble vasque + robinetterie</t>
        </is>
      </c>
      <c r="L385" s="67" t="n">
        <v>1</v>
      </c>
      <c r="M385" s="68" t="n">
        <v>1288.68</v>
      </c>
      <c r="N385" s="65" t="inlineStr">
        <is>
          <t>Accepté</t>
        </is>
      </c>
      <c r="O385" s="66" t="n">
        <v>45039</v>
      </c>
      <c r="P385" s="67" t="n">
        <v>1</v>
      </c>
      <c r="Q385" s="67" t="n">
        <v>1</v>
      </c>
      <c r="R385" s="67">
        <f>$I385</f>
        <v/>
      </c>
      <c r="S385" s="67">
        <f>$K385</f>
        <v/>
      </c>
      <c r="T385" s="67">
        <f>IFERROR(INDEX(Clients!$G$2:$G$1020,MATCH($E385,Clients!$A$2:$A$1020,0)),"")</f>
        <v/>
      </c>
      <c r="U385" s="67">
        <f>IFERROR(INDEX(Clients!$I$2:$I$1020,MATCH($E385,Clients!$A$2:$A$1020,0)),"")</f>
        <v/>
      </c>
      <c r="V385" s="69">
        <f>1</f>
        <v/>
      </c>
      <c r="W385" s="69">
        <f>IF($N385="Accepté",1,0)</f>
        <v/>
      </c>
      <c r="X385" s="68">
        <f>$M385*$W385</f>
        <v/>
      </c>
      <c r="Y385" s="68">
        <f>IF($N385="En cours",0,$M385)</f>
        <v/>
      </c>
      <c r="Z385" s="69">
        <f>IF($P385="",0,1)</f>
        <v/>
      </c>
      <c r="AA385" s="70">
        <f>IF($P385="",0,$P385)</f>
        <v/>
      </c>
      <c r="AB385" s="69">
        <f>IF(AND($P385&lt;&gt;"",$P385&lt;=Paramètres!$C$14),1,0)</f>
        <v/>
      </c>
      <c r="AC385" s="67">
        <f>IF($P385="","Jamais relancé",IF($P385&lt;=3,"0-3 j",IF($P385&lt;=7,"4-7 j",IF($P385&lt;=15,"8-15 j","Plus de 15 j"))))</f>
        <v/>
      </c>
      <c r="AD385" s="67">
        <f>IF($M385&lt;=1000,"Moins de 1 k€",IF($M385&lt;=5000,"1 à 5 k€",IF($M385&lt;=15000,"5 à 15 k€","Plus de 15 k€")))</f>
        <v/>
      </c>
    </row>
    <row r="386">
      <c r="A386" s="65" t="inlineStr">
        <is>
          <t>DEV-00385</t>
        </is>
      </c>
      <c r="B386" s="66" t="n">
        <v>45029</v>
      </c>
      <c r="C386" s="65" t="inlineStr">
        <is>
          <t>2023-04</t>
        </is>
      </c>
      <c r="D386" s="65" t="inlineStr">
        <is>
          <t>2022-2023</t>
        </is>
      </c>
      <c r="E386" s="65" t="inlineStr">
        <is>
          <t>CLI-0047</t>
        </is>
      </c>
      <c r="F386" s="65" t="inlineStr">
        <is>
          <t>Particulier</t>
        </is>
      </c>
      <c r="G386" s="65" t="inlineStr">
        <is>
          <t>Bordeaux</t>
        </is>
      </c>
      <c r="H386" s="65" t="inlineStr">
        <is>
          <t>Karim Belkacem</t>
        </is>
      </c>
      <c r="I386" s="65" t="inlineStr">
        <is>
          <t>Dépannage</t>
        </is>
      </c>
      <c r="J386" s="65" t="inlineStr">
        <is>
          <t>DP-001</t>
        </is>
      </c>
      <c r="K386" s="65" t="inlineStr">
        <is>
          <t>Dépannage plomberie urgence</t>
        </is>
      </c>
      <c r="L386" s="67" t="n">
        <v>2</v>
      </c>
      <c r="M386" s="68" t="n">
        <v>602.27</v>
      </c>
      <c r="N386" s="65" t="inlineStr">
        <is>
          <t>Refusé</t>
        </is>
      </c>
      <c r="O386" s="66" t="n">
        <v>45064</v>
      </c>
      <c r="P386" s="67" t="n">
        <v>2</v>
      </c>
      <c r="Q386" s="67" t="n">
        <v>2</v>
      </c>
      <c r="R386" s="67">
        <f>$I386</f>
        <v/>
      </c>
      <c r="S386" s="67">
        <f>$K386</f>
        <v/>
      </c>
      <c r="T386" s="67">
        <f>IFERROR(INDEX(Clients!$G$2:$G$1020,MATCH($E386,Clients!$A$2:$A$1020,0)),"")</f>
        <v/>
      </c>
      <c r="U386" s="67">
        <f>IFERROR(INDEX(Clients!$I$2:$I$1020,MATCH($E386,Clients!$A$2:$A$1020,0)),"")</f>
        <v/>
      </c>
      <c r="V386" s="69">
        <f>1</f>
        <v/>
      </c>
      <c r="W386" s="69">
        <f>IF($N386="Accepté",1,0)</f>
        <v/>
      </c>
      <c r="X386" s="68">
        <f>$M386*$W386</f>
        <v/>
      </c>
      <c r="Y386" s="68">
        <f>IF($N386="En cours",0,$M386)</f>
        <v/>
      </c>
      <c r="Z386" s="69">
        <f>IF($P386="",0,1)</f>
        <v/>
      </c>
      <c r="AA386" s="70">
        <f>IF($P386="",0,$P386)</f>
        <v/>
      </c>
      <c r="AB386" s="69">
        <f>IF(AND($P386&lt;&gt;"",$P386&lt;=Paramètres!$C$14),1,0)</f>
        <v/>
      </c>
      <c r="AC386" s="67">
        <f>IF($P386="","Jamais relancé",IF($P386&lt;=3,"0-3 j",IF($P386&lt;=7,"4-7 j",IF($P386&lt;=15,"8-15 j","Plus de 15 j"))))</f>
        <v/>
      </c>
      <c r="AD386" s="67">
        <f>IF($M386&lt;=1000,"Moins de 1 k€",IF($M386&lt;=5000,"1 à 5 k€",IF($M386&lt;=15000,"5 à 15 k€","Plus de 15 k€")))</f>
        <v/>
      </c>
    </row>
    <row r="387">
      <c r="A387" s="65" t="inlineStr">
        <is>
          <t>DEV-00386</t>
        </is>
      </c>
      <c r="B387" s="66" t="n">
        <v>45030</v>
      </c>
      <c r="C387" s="65" t="inlineStr">
        <is>
          <t>2023-04</t>
        </is>
      </c>
      <c r="D387" s="65" t="inlineStr">
        <is>
          <t>2022-2023</t>
        </is>
      </c>
      <c r="E387" s="65" t="inlineStr">
        <is>
          <t>CLI-0162</t>
        </is>
      </c>
      <c r="F387" s="65" t="inlineStr">
        <is>
          <t>Particulier</t>
        </is>
      </c>
      <c r="G387" s="65" t="inlineStr">
        <is>
          <t>Bordeaux</t>
        </is>
      </c>
      <c r="H387" s="65" t="inlineStr">
        <is>
          <t>Karim Belkacem</t>
        </is>
      </c>
      <c r="I387" s="65" t="inlineStr">
        <is>
          <t>Électricité</t>
        </is>
      </c>
      <c r="J387" s="65" t="inlineStr">
        <is>
          <t>EL-003</t>
        </is>
      </c>
      <c r="K387" s="65" t="inlineStr">
        <is>
          <t>Rénovation électrique complète</t>
        </is>
      </c>
      <c r="L387" s="67" t="n">
        <v>1</v>
      </c>
      <c r="M387" s="68" t="n">
        <v>9318.99</v>
      </c>
      <c r="N387" s="65" t="inlineStr">
        <is>
          <t>Accepté</t>
        </is>
      </c>
      <c r="O387" s="66" t="n">
        <v>45036</v>
      </c>
      <c r="P387" s="67" t="n">
        <v>4</v>
      </c>
      <c r="Q387" s="67" t="n">
        <v>1</v>
      </c>
      <c r="R387" s="67">
        <f>$I387</f>
        <v/>
      </c>
      <c r="S387" s="67">
        <f>$K387</f>
        <v/>
      </c>
      <c r="T387" s="67">
        <f>IFERROR(INDEX(Clients!$G$2:$G$1020,MATCH($E387,Clients!$A$2:$A$1020,0)),"")</f>
        <v/>
      </c>
      <c r="U387" s="67">
        <f>IFERROR(INDEX(Clients!$I$2:$I$1020,MATCH($E387,Clients!$A$2:$A$1020,0)),"")</f>
        <v/>
      </c>
      <c r="V387" s="69">
        <f>1</f>
        <v/>
      </c>
      <c r="W387" s="69">
        <f>IF($N387="Accepté",1,0)</f>
        <v/>
      </c>
      <c r="X387" s="68">
        <f>$M387*$W387</f>
        <v/>
      </c>
      <c r="Y387" s="68">
        <f>IF($N387="En cours",0,$M387)</f>
        <v/>
      </c>
      <c r="Z387" s="69">
        <f>IF($P387="",0,1)</f>
        <v/>
      </c>
      <c r="AA387" s="70">
        <f>IF($P387="",0,$P387)</f>
        <v/>
      </c>
      <c r="AB387" s="69">
        <f>IF(AND($P387&lt;&gt;"",$P387&lt;=Paramètres!$C$14),1,0)</f>
        <v/>
      </c>
      <c r="AC387" s="67">
        <f>IF($P387="","Jamais relancé",IF($P387&lt;=3,"0-3 j",IF($P387&lt;=7,"4-7 j",IF($P387&lt;=15,"8-15 j","Plus de 15 j"))))</f>
        <v/>
      </c>
      <c r="AD387" s="67">
        <f>IF($M387&lt;=1000,"Moins de 1 k€",IF($M387&lt;=5000,"1 à 5 k€",IF($M387&lt;=15000,"5 à 15 k€","Plus de 15 k€")))</f>
        <v/>
      </c>
    </row>
    <row r="388">
      <c r="A388" s="65" t="inlineStr">
        <is>
          <t>DEV-00387</t>
        </is>
      </c>
      <c r="B388" s="66" t="n">
        <v>45030</v>
      </c>
      <c r="C388" s="65" t="inlineStr">
        <is>
          <t>2023-04</t>
        </is>
      </c>
      <c r="D388" s="65" t="inlineStr">
        <is>
          <t>2022-2023</t>
        </is>
      </c>
      <c r="E388" s="65" t="inlineStr">
        <is>
          <t>CLI-0154</t>
        </is>
      </c>
      <c r="F388" s="65" t="inlineStr">
        <is>
          <t>Particulier</t>
        </is>
      </c>
      <c r="G388" s="65" t="inlineStr">
        <is>
          <t>Bordeaux</t>
        </is>
      </c>
      <c r="H388" s="65" t="inlineStr">
        <is>
          <t>Sophie Marchand</t>
        </is>
      </c>
      <c r="I388" s="65" t="inlineStr">
        <is>
          <t>Dépannage</t>
        </is>
      </c>
      <c r="J388" s="65" t="inlineStr">
        <is>
          <t>DP-003</t>
        </is>
      </c>
      <c r="K388" s="65" t="inlineStr">
        <is>
          <t>Dépannage électrique urgence</t>
        </is>
      </c>
      <c r="L388" s="67" t="n">
        <v>2</v>
      </c>
      <c r="M388" s="68" t="n">
        <v>639.78</v>
      </c>
      <c r="N388" s="65" t="inlineStr">
        <is>
          <t>Accepté</t>
        </is>
      </c>
      <c r="O388" s="66" t="n">
        <v>45046</v>
      </c>
      <c r="P388" s="67" t="n">
        <v>5</v>
      </c>
      <c r="Q388" s="67" t="n">
        <v>2</v>
      </c>
      <c r="R388" s="67">
        <f>$I388</f>
        <v/>
      </c>
      <c r="S388" s="67">
        <f>$K388</f>
        <v/>
      </c>
      <c r="T388" s="67">
        <f>IFERROR(INDEX(Clients!$G$2:$G$1020,MATCH($E388,Clients!$A$2:$A$1020,0)),"")</f>
        <v/>
      </c>
      <c r="U388" s="67">
        <f>IFERROR(INDEX(Clients!$I$2:$I$1020,MATCH($E388,Clients!$A$2:$A$1020,0)),"")</f>
        <v/>
      </c>
      <c r="V388" s="69">
        <f>1</f>
        <v/>
      </c>
      <c r="W388" s="69">
        <f>IF($N388="Accepté",1,0)</f>
        <v/>
      </c>
      <c r="X388" s="68">
        <f>$M388*$W388</f>
        <v/>
      </c>
      <c r="Y388" s="68">
        <f>IF($N388="En cours",0,$M388)</f>
        <v/>
      </c>
      <c r="Z388" s="69">
        <f>IF($P388="",0,1)</f>
        <v/>
      </c>
      <c r="AA388" s="70">
        <f>IF($P388="",0,$P388)</f>
        <v/>
      </c>
      <c r="AB388" s="69">
        <f>IF(AND($P388&lt;&gt;"",$P388&lt;=Paramètres!$C$14),1,0)</f>
        <v/>
      </c>
      <c r="AC388" s="67">
        <f>IF($P388="","Jamais relancé",IF($P388&lt;=3,"0-3 j",IF($P388&lt;=7,"4-7 j",IF($P388&lt;=15,"8-15 j","Plus de 15 j"))))</f>
        <v/>
      </c>
      <c r="AD388" s="67">
        <f>IF($M388&lt;=1000,"Moins de 1 k€",IF($M388&lt;=5000,"1 à 5 k€",IF($M388&lt;=15000,"5 à 15 k€","Plus de 15 k€")))</f>
        <v/>
      </c>
    </row>
    <row r="389">
      <c r="A389" s="65" t="inlineStr">
        <is>
          <t>DEV-00388</t>
        </is>
      </c>
      <c r="B389" s="66" t="n">
        <v>45030</v>
      </c>
      <c r="C389" s="65" t="inlineStr">
        <is>
          <t>2023-04</t>
        </is>
      </c>
      <c r="D389" s="65" t="inlineStr">
        <is>
          <t>2022-2023</t>
        </is>
      </c>
      <c r="E389" s="65" t="inlineStr">
        <is>
          <t>CLI-0276</t>
        </is>
      </c>
      <c r="F389" s="65" t="inlineStr">
        <is>
          <t>Professionnel</t>
        </is>
      </c>
      <c r="G389" s="65" t="inlineStr">
        <is>
          <t>Bordeaux</t>
        </is>
      </c>
      <c r="H389" s="65" t="inlineStr">
        <is>
          <t>Karim Belkacem</t>
        </is>
      </c>
      <c r="I389" s="65" t="inlineStr">
        <is>
          <t>Dépannage</t>
        </is>
      </c>
      <c r="J389" s="65" t="inlineStr">
        <is>
          <t>DP-004</t>
        </is>
      </c>
      <c r="K389" s="65" t="inlineStr">
        <is>
          <t>Remise en service chaudière</t>
        </is>
      </c>
      <c r="L389" s="67" t="n">
        <v>1</v>
      </c>
      <c r="M389" s="68" t="n">
        <v>445.12</v>
      </c>
      <c r="N389" s="65" t="inlineStr">
        <is>
          <t>Accepté</t>
        </is>
      </c>
      <c r="O389" s="66" t="n">
        <v>45058</v>
      </c>
      <c r="P389" s="67" t="n">
        <v>2</v>
      </c>
      <c r="Q389" s="67" t="n">
        <v>3</v>
      </c>
      <c r="R389" s="67">
        <f>$I389</f>
        <v/>
      </c>
      <c r="S389" s="67">
        <f>$K389</f>
        <v/>
      </c>
      <c r="T389" s="67">
        <f>IFERROR(INDEX(Clients!$G$2:$G$1020,MATCH($E389,Clients!$A$2:$A$1020,0)),"")</f>
        <v/>
      </c>
      <c r="U389" s="67">
        <f>IFERROR(INDEX(Clients!$I$2:$I$1020,MATCH($E389,Clients!$A$2:$A$1020,0)),"")</f>
        <v/>
      </c>
      <c r="V389" s="69">
        <f>1</f>
        <v/>
      </c>
      <c r="W389" s="69">
        <f>IF($N389="Accepté",1,0)</f>
        <v/>
      </c>
      <c r="X389" s="68">
        <f>$M389*$W389</f>
        <v/>
      </c>
      <c r="Y389" s="68">
        <f>IF($N389="En cours",0,$M389)</f>
        <v/>
      </c>
      <c r="Z389" s="69">
        <f>IF($P389="",0,1)</f>
        <v/>
      </c>
      <c r="AA389" s="70">
        <f>IF($P389="",0,$P389)</f>
        <v/>
      </c>
      <c r="AB389" s="69">
        <f>IF(AND($P389&lt;&gt;"",$P389&lt;=Paramètres!$C$14),1,0)</f>
        <v/>
      </c>
      <c r="AC389" s="67">
        <f>IF($P389="","Jamais relancé",IF($P389&lt;=3,"0-3 j",IF($P389&lt;=7,"4-7 j",IF($P389&lt;=15,"8-15 j","Plus de 15 j"))))</f>
        <v/>
      </c>
      <c r="AD389" s="67">
        <f>IF($M389&lt;=1000,"Moins de 1 k€",IF($M389&lt;=5000,"1 à 5 k€",IF($M389&lt;=15000,"5 à 15 k€","Plus de 15 k€")))</f>
        <v/>
      </c>
    </row>
    <row r="390">
      <c r="A390" s="65" t="inlineStr">
        <is>
          <t>DEV-00389</t>
        </is>
      </c>
      <c r="B390" s="66" t="n">
        <v>45033</v>
      </c>
      <c r="C390" s="65" t="inlineStr">
        <is>
          <t>2023-04</t>
        </is>
      </c>
      <c r="D390" s="65" t="inlineStr">
        <is>
          <t>2022-2023</t>
        </is>
      </c>
      <c r="E390" s="65" t="inlineStr">
        <is>
          <t>CLI-0023</t>
        </is>
      </c>
      <c r="F390" s="65" t="inlineStr">
        <is>
          <t>Particulier</t>
        </is>
      </c>
      <c r="G390" s="65" t="inlineStr">
        <is>
          <t>Toulouse</t>
        </is>
      </c>
      <c r="H390" s="65" t="inlineStr">
        <is>
          <t>Julien Fabre</t>
        </is>
      </c>
      <c r="I390" s="65" t="inlineStr">
        <is>
          <t>Salle de bain</t>
        </is>
      </c>
      <c r="J390" s="65" t="inlineStr">
        <is>
          <t>SB-002</t>
        </is>
      </c>
      <c r="K390" s="65" t="inlineStr">
        <is>
          <t>Remplacement baignoire par douche</t>
        </is>
      </c>
      <c r="L390" s="67" t="n">
        <v>2</v>
      </c>
      <c r="M390" s="68" t="n">
        <v>6934.73</v>
      </c>
      <c r="N390" s="65" t="inlineStr">
        <is>
          <t>Accepté</t>
        </is>
      </c>
      <c r="O390" s="66" t="n">
        <v>45068</v>
      </c>
      <c r="P390" s="67" t="n">
        <v>5</v>
      </c>
      <c r="Q390" s="67" t="n">
        <v>1</v>
      </c>
      <c r="R390" s="67">
        <f>$I390</f>
        <v/>
      </c>
      <c r="S390" s="67">
        <f>$K390</f>
        <v/>
      </c>
      <c r="T390" s="67">
        <f>IFERROR(INDEX(Clients!$G$2:$G$1020,MATCH($E390,Clients!$A$2:$A$1020,0)),"")</f>
        <v/>
      </c>
      <c r="U390" s="67">
        <f>IFERROR(INDEX(Clients!$I$2:$I$1020,MATCH($E390,Clients!$A$2:$A$1020,0)),"")</f>
        <v/>
      </c>
      <c r="V390" s="69">
        <f>1</f>
        <v/>
      </c>
      <c r="W390" s="69">
        <f>IF($N390="Accepté",1,0)</f>
        <v/>
      </c>
      <c r="X390" s="68">
        <f>$M390*$W390</f>
        <v/>
      </c>
      <c r="Y390" s="68">
        <f>IF($N390="En cours",0,$M390)</f>
        <v/>
      </c>
      <c r="Z390" s="69">
        <f>IF($P390="",0,1)</f>
        <v/>
      </c>
      <c r="AA390" s="70">
        <f>IF($P390="",0,$P390)</f>
        <v/>
      </c>
      <c r="AB390" s="69">
        <f>IF(AND($P390&lt;&gt;"",$P390&lt;=Paramètres!$C$14),1,0)</f>
        <v/>
      </c>
      <c r="AC390" s="67">
        <f>IF($P390="","Jamais relancé",IF($P390&lt;=3,"0-3 j",IF($P390&lt;=7,"4-7 j",IF($P390&lt;=15,"8-15 j","Plus de 15 j"))))</f>
        <v/>
      </c>
      <c r="AD390" s="67">
        <f>IF($M390&lt;=1000,"Moins de 1 k€",IF($M390&lt;=5000,"1 à 5 k€",IF($M390&lt;=15000,"5 à 15 k€","Plus de 15 k€")))</f>
        <v/>
      </c>
    </row>
    <row r="391">
      <c r="A391" s="65" t="inlineStr">
        <is>
          <t>DEV-00390</t>
        </is>
      </c>
      <c r="B391" s="66" t="n">
        <v>45033</v>
      </c>
      <c r="C391" s="65" t="inlineStr">
        <is>
          <t>2023-04</t>
        </is>
      </c>
      <c r="D391" s="65" t="inlineStr">
        <is>
          <t>2022-2023</t>
        </is>
      </c>
      <c r="E391" s="65" t="inlineStr">
        <is>
          <t>CLI-0194</t>
        </is>
      </c>
      <c r="F391" s="65" t="inlineStr">
        <is>
          <t>Syndic</t>
        </is>
      </c>
      <c r="G391" s="65" t="inlineStr">
        <is>
          <t>Toulouse</t>
        </is>
      </c>
      <c r="H391" s="65" t="inlineStr">
        <is>
          <t>Julien Fabre</t>
        </is>
      </c>
      <c r="I391" s="65" t="inlineStr">
        <is>
          <t>Dépannage</t>
        </is>
      </c>
      <c r="J391" s="65" t="inlineStr">
        <is>
          <t>DP-004</t>
        </is>
      </c>
      <c r="K391" s="65" t="inlineStr">
        <is>
          <t>Remise en service chaudière</t>
        </is>
      </c>
      <c r="L391" s="67" t="n">
        <v>1</v>
      </c>
      <c r="M391" s="68" t="n">
        <v>419.75</v>
      </c>
      <c r="N391" s="65" t="inlineStr">
        <is>
          <t>Refusé</t>
        </is>
      </c>
      <c r="O391" s="66" t="n">
        <v>45054</v>
      </c>
      <c r="P391" s="67" t="n"/>
      <c r="Q391" s="67" t="n">
        <v>0</v>
      </c>
      <c r="R391" s="67">
        <f>$I391</f>
        <v/>
      </c>
      <c r="S391" s="67">
        <f>$K391</f>
        <v/>
      </c>
      <c r="T391" s="67">
        <f>IFERROR(INDEX(Clients!$G$2:$G$1020,MATCH($E391,Clients!$A$2:$A$1020,0)),"")</f>
        <v/>
      </c>
      <c r="U391" s="67">
        <f>IFERROR(INDEX(Clients!$I$2:$I$1020,MATCH($E391,Clients!$A$2:$A$1020,0)),"")</f>
        <v/>
      </c>
      <c r="V391" s="69">
        <f>1</f>
        <v/>
      </c>
      <c r="W391" s="69">
        <f>IF($N391="Accepté",1,0)</f>
        <v/>
      </c>
      <c r="X391" s="68">
        <f>$M391*$W391</f>
        <v/>
      </c>
      <c r="Y391" s="68">
        <f>IF($N391="En cours",0,$M391)</f>
        <v/>
      </c>
      <c r="Z391" s="69">
        <f>IF($P391="",0,1)</f>
        <v/>
      </c>
      <c r="AA391" s="70">
        <f>IF($P391="",0,$P391)</f>
        <v/>
      </c>
      <c r="AB391" s="69">
        <f>IF(AND($P391&lt;&gt;"",$P391&lt;=Paramètres!$C$14),1,0)</f>
        <v/>
      </c>
      <c r="AC391" s="67">
        <f>IF($P391="","Jamais relancé",IF($P391&lt;=3,"0-3 j",IF($P391&lt;=7,"4-7 j",IF($P391&lt;=15,"8-15 j","Plus de 15 j"))))</f>
        <v/>
      </c>
      <c r="AD391" s="67">
        <f>IF($M391&lt;=1000,"Moins de 1 k€",IF($M391&lt;=5000,"1 à 5 k€",IF($M391&lt;=15000,"5 à 15 k€","Plus de 15 k€")))</f>
        <v/>
      </c>
    </row>
    <row r="392">
      <c r="A392" s="65" t="inlineStr">
        <is>
          <t>DEV-00391</t>
        </is>
      </c>
      <c r="B392" s="66" t="n">
        <v>45033</v>
      </c>
      <c r="C392" s="65" t="inlineStr">
        <is>
          <t>2023-04</t>
        </is>
      </c>
      <c r="D392" s="65" t="inlineStr">
        <is>
          <t>2022-2023</t>
        </is>
      </c>
      <c r="E392" s="65" t="inlineStr">
        <is>
          <t>CLI-0088</t>
        </is>
      </c>
      <c r="F392" s="65" t="inlineStr">
        <is>
          <t>Particulier</t>
        </is>
      </c>
      <c r="G392" s="65" t="inlineStr">
        <is>
          <t>Toulouse</t>
        </is>
      </c>
      <c r="H392" s="65" t="inlineStr">
        <is>
          <t>Julien Fabre</t>
        </is>
      </c>
      <c r="I392" s="65" t="inlineStr">
        <is>
          <t>Dépannage</t>
        </is>
      </c>
      <c r="J392" s="65" t="inlineStr">
        <is>
          <t>DP-001</t>
        </is>
      </c>
      <c r="K392" s="65" t="inlineStr">
        <is>
          <t>Dépannage plomberie urgence</t>
        </is>
      </c>
      <c r="L392" s="67" t="n">
        <v>1</v>
      </c>
      <c r="M392" s="68" t="n">
        <v>236.76</v>
      </c>
      <c r="N392" s="65" t="inlineStr">
        <is>
          <t>Accepté</t>
        </is>
      </c>
      <c r="O392" s="66" t="n">
        <v>45048</v>
      </c>
      <c r="P392" s="67" t="n">
        <v>6</v>
      </c>
      <c r="Q392" s="67" t="n">
        <v>1</v>
      </c>
      <c r="R392" s="67">
        <f>$I392</f>
        <v/>
      </c>
      <c r="S392" s="67">
        <f>$K392</f>
        <v/>
      </c>
      <c r="T392" s="67">
        <f>IFERROR(INDEX(Clients!$G$2:$G$1020,MATCH($E392,Clients!$A$2:$A$1020,0)),"")</f>
        <v/>
      </c>
      <c r="U392" s="67">
        <f>IFERROR(INDEX(Clients!$I$2:$I$1020,MATCH($E392,Clients!$A$2:$A$1020,0)),"")</f>
        <v/>
      </c>
      <c r="V392" s="69">
        <f>1</f>
        <v/>
      </c>
      <c r="W392" s="69">
        <f>IF($N392="Accepté",1,0)</f>
        <v/>
      </c>
      <c r="X392" s="68">
        <f>$M392*$W392</f>
        <v/>
      </c>
      <c r="Y392" s="68">
        <f>IF($N392="En cours",0,$M392)</f>
        <v/>
      </c>
      <c r="Z392" s="69">
        <f>IF($P392="",0,1)</f>
        <v/>
      </c>
      <c r="AA392" s="70">
        <f>IF($P392="",0,$P392)</f>
        <v/>
      </c>
      <c r="AB392" s="69">
        <f>IF(AND($P392&lt;&gt;"",$P392&lt;=Paramètres!$C$14),1,0)</f>
        <v/>
      </c>
      <c r="AC392" s="67">
        <f>IF($P392="","Jamais relancé",IF($P392&lt;=3,"0-3 j",IF($P392&lt;=7,"4-7 j",IF($P392&lt;=15,"8-15 j","Plus de 15 j"))))</f>
        <v/>
      </c>
      <c r="AD392" s="67">
        <f>IF($M392&lt;=1000,"Moins de 1 k€",IF($M392&lt;=5000,"1 à 5 k€",IF($M392&lt;=15000,"5 à 15 k€","Plus de 15 k€")))</f>
        <v/>
      </c>
    </row>
    <row r="393">
      <c r="A393" s="65" t="inlineStr">
        <is>
          <t>DEV-00392</t>
        </is>
      </c>
      <c r="B393" s="66" t="n">
        <v>45034</v>
      </c>
      <c r="C393" s="65" t="inlineStr">
        <is>
          <t>2023-04</t>
        </is>
      </c>
      <c r="D393" s="65" t="inlineStr">
        <is>
          <t>2022-2023</t>
        </is>
      </c>
      <c r="E393" s="65" t="inlineStr">
        <is>
          <t>CLI-0015</t>
        </is>
      </c>
      <c r="F393" s="65" t="inlineStr">
        <is>
          <t>Particulier</t>
        </is>
      </c>
      <c r="G393" s="65" t="inlineStr">
        <is>
          <t>Bordeaux</t>
        </is>
      </c>
      <c r="H393" s="65" t="inlineStr">
        <is>
          <t>Karim Belkacem</t>
        </is>
      </c>
      <c r="I393" s="65" t="inlineStr">
        <is>
          <t>Plomberie</t>
        </is>
      </c>
      <c r="J393" s="65" t="inlineStr">
        <is>
          <t>PR-001</t>
        </is>
      </c>
      <c r="K393" s="65" t="inlineStr">
        <is>
          <t>Remplacement chauffe-eau 200 L</t>
        </is>
      </c>
      <c r="L393" s="67" t="n">
        <v>1</v>
      </c>
      <c r="M393" s="68" t="n">
        <v>1109.41</v>
      </c>
      <c r="N393" s="65" t="inlineStr">
        <is>
          <t>Sans réponse</t>
        </is>
      </c>
      <c r="O393" s="66" t="n">
        <v>45043</v>
      </c>
      <c r="P393" s="67" t="n">
        <v>4</v>
      </c>
      <c r="Q393" s="67" t="n">
        <v>1</v>
      </c>
      <c r="R393" s="67">
        <f>$I393</f>
        <v/>
      </c>
      <c r="S393" s="67">
        <f>$K393</f>
        <v/>
      </c>
      <c r="T393" s="67">
        <f>IFERROR(INDEX(Clients!$G$2:$G$1020,MATCH($E393,Clients!$A$2:$A$1020,0)),"")</f>
        <v/>
      </c>
      <c r="U393" s="67">
        <f>IFERROR(INDEX(Clients!$I$2:$I$1020,MATCH($E393,Clients!$A$2:$A$1020,0)),"")</f>
        <v/>
      </c>
      <c r="V393" s="69">
        <f>1</f>
        <v/>
      </c>
      <c r="W393" s="69">
        <f>IF($N393="Accepté",1,0)</f>
        <v/>
      </c>
      <c r="X393" s="68">
        <f>$M393*$W393</f>
        <v/>
      </c>
      <c r="Y393" s="68">
        <f>IF($N393="En cours",0,$M393)</f>
        <v/>
      </c>
      <c r="Z393" s="69">
        <f>IF($P393="",0,1)</f>
        <v/>
      </c>
      <c r="AA393" s="70">
        <f>IF($P393="",0,$P393)</f>
        <v/>
      </c>
      <c r="AB393" s="69">
        <f>IF(AND($P393&lt;&gt;"",$P393&lt;=Paramètres!$C$14),1,0)</f>
        <v/>
      </c>
      <c r="AC393" s="67">
        <f>IF($P393="","Jamais relancé",IF($P393&lt;=3,"0-3 j",IF($P393&lt;=7,"4-7 j",IF($P393&lt;=15,"8-15 j","Plus de 15 j"))))</f>
        <v/>
      </c>
      <c r="AD393" s="67">
        <f>IF($M393&lt;=1000,"Moins de 1 k€",IF($M393&lt;=5000,"1 à 5 k€",IF($M393&lt;=15000,"5 à 15 k€","Plus de 15 k€")))</f>
        <v/>
      </c>
    </row>
    <row r="394">
      <c r="A394" s="65" t="inlineStr">
        <is>
          <t>DEV-00393</t>
        </is>
      </c>
      <c r="B394" s="66" t="n">
        <v>45034</v>
      </c>
      <c r="C394" s="65" t="inlineStr">
        <is>
          <t>2023-04</t>
        </is>
      </c>
      <c r="D394" s="65" t="inlineStr">
        <is>
          <t>2022-2023</t>
        </is>
      </c>
      <c r="E394" s="65" t="inlineStr">
        <is>
          <t>CLI-0205</t>
        </is>
      </c>
      <c r="F394" s="65" t="inlineStr">
        <is>
          <t>Professionnel</t>
        </is>
      </c>
      <c r="G394" s="65" t="inlineStr">
        <is>
          <t>Bordeaux</t>
        </is>
      </c>
      <c r="H394" s="65" t="inlineStr">
        <is>
          <t>Sophie Marchand</t>
        </is>
      </c>
      <c r="I394" s="65" t="inlineStr">
        <is>
          <t>Chauffage</t>
        </is>
      </c>
      <c r="J394" s="65" t="inlineStr">
        <is>
          <t>CH-002</t>
        </is>
      </c>
      <c r="K394" s="65" t="inlineStr">
        <is>
          <t>Entretien annuel chaudière</t>
        </is>
      </c>
      <c r="L394" s="67" t="n">
        <v>2</v>
      </c>
      <c r="M394" s="68" t="n">
        <v>503.04</v>
      </c>
      <c r="N394" s="65" t="inlineStr">
        <is>
          <t>Accepté</t>
        </is>
      </c>
      <c r="O394" s="66" t="n">
        <v>45066</v>
      </c>
      <c r="P394" s="67" t="n">
        <v>7</v>
      </c>
      <c r="Q394" s="67" t="n">
        <v>1</v>
      </c>
      <c r="R394" s="67">
        <f>$I394</f>
        <v/>
      </c>
      <c r="S394" s="67">
        <f>$K394</f>
        <v/>
      </c>
      <c r="T394" s="67">
        <f>IFERROR(INDEX(Clients!$G$2:$G$1020,MATCH($E394,Clients!$A$2:$A$1020,0)),"")</f>
        <v/>
      </c>
      <c r="U394" s="67">
        <f>IFERROR(INDEX(Clients!$I$2:$I$1020,MATCH($E394,Clients!$A$2:$A$1020,0)),"")</f>
        <v/>
      </c>
      <c r="V394" s="69">
        <f>1</f>
        <v/>
      </c>
      <c r="W394" s="69">
        <f>IF($N394="Accepté",1,0)</f>
        <v/>
      </c>
      <c r="X394" s="68">
        <f>$M394*$W394</f>
        <v/>
      </c>
      <c r="Y394" s="68">
        <f>IF($N394="En cours",0,$M394)</f>
        <v/>
      </c>
      <c r="Z394" s="69">
        <f>IF($P394="",0,1)</f>
        <v/>
      </c>
      <c r="AA394" s="70">
        <f>IF($P394="",0,$P394)</f>
        <v/>
      </c>
      <c r="AB394" s="69">
        <f>IF(AND($P394&lt;&gt;"",$P394&lt;=Paramètres!$C$14),1,0)</f>
        <v/>
      </c>
      <c r="AC394" s="67">
        <f>IF($P394="","Jamais relancé",IF($P394&lt;=3,"0-3 j",IF($P394&lt;=7,"4-7 j",IF($P394&lt;=15,"8-15 j","Plus de 15 j"))))</f>
        <v/>
      </c>
      <c r="AD394" s="67">
        <f>IF($M394&lt;=1000,"Moins de 1 k€",IF($M394&lt;=5000,"1 à 5 k€",IF($M394&lt;=15000,"5 à 15 k€","Plus de 15 k€")))</f>
        <v/>
      </c>
    </row>
    <row r="395">
      <c r="A395" s="65" t="inlineStr">
        <is>
          <t>DEV-00394</t>
        </is>
      </c>
      <c r="B395" s="66" t="n">
        <v>45034</v>
      </c>
      <c r="C395" s="65" t="inlineStr">
        <is>
          <t>2023-04</t>
        </is>
      </c>
      <c r="D395" s="65" t="inlineStr">
        <is>
          <t>2022-2023</t>
        </is>
      </c>
      <c r="E395" s="65" t="inlineStr">
        <is>
          <t>CLI-0167</t>
        </is>
      </c>
      <c r="F395" s="65" t="inlineStr">
        <is>
          <t>Particulier</t>
        </is>
      </c>
      <c r="G395" s="65" t="inlineStr">
        <is>
          <t>Toulouse</t>
        </is>
      </c>
      <c r="H395" s="65" t="inlineStr">
        <is>
          <t>Julien Fabre</t>
        </is>
      </c>
      <c r="I395" s="65" t="inlineStr">
        <is>
          <t>Plomberie</t>
        </is>
      </c>
      <c r="J395" s="65" t="inlineStr">
        <is>
          <t>PR-003</t>
        </is>
      </c>
      <c r="K395" s="65" t="inlineStr">
        <is>
          <t>Réfection réseau eau appartement</t>
        </is>
      </c>
      <c r="L395" s="67" t="n">
        <v>1</v>
      </c>
      <c r="M395" s="68" t="n">
        <v>3333.02</v>
      </c>
      <c r="N395" s="65" t="inlineStr">
        <is>
          <t>Accepté</t>
        </is>
      </c>
      <c r="O395" s="66" t="n">
        <v>45046</v>
      </c>
      <c r="P395" s="67" t="n">
        <v>2</v>
      </c>
      <c r="Q395" s="67" t="n">
        <v>1</v>
      </c>
      <c r="R395" s="67">
        <f>$I395</f>
        <v/>
      </c>
      <c r="S395" s="67">
        <f>$K395</f>
        <v/>
      </c>
      <c r="T395" s="67">
        <f>IFERROR(INDEX(Clients!$G$2:$G$1020,MATCH($E395,Clients!$A$2:$A$1020,0)),"")</f>
        <v/>
      </c>
      <c r="U395" s="67">
        <f>IFERROR(INDEX(Clients!$I$2:$I$1020,MATCH($E395,Clients!$A$2:$A$1020,0)),"")</f>
        <v/>
      </c>
      <c r="V395" s="69">
        <f>1</f>
        <v/>
      </c>
      <c r="W395" s="69">
        <f>IF($N395="Accepté",1,0)</f>
        <v/>
      </c>
      <c r="X395" s="68">
        <f>$M395*$W395</f>
        <v/>
      </c>
      <c r="Y395" s="68">
        <f>IF($N395="En cours",0,$M395)</f>
        <v/>
      </c>
      <c r="Z395" s="69">
        <f>IF($P395="",0,1)</f>
        <v/>
      </c>
      <c r="AA395" s="70">
        <f>IF($P395="",0,$P395)</f>
        <v/>
      </c>
      <c r="AB395" s="69">
        <f>IF(AND($P395&lt;&gt;"",$P395&lt;=Paramètres!$C$14),1,0)</f>
        <v/>
      </c>
      <c r="AC395" s="67">
        <f>IF($P395="","Jamais relancé",IF($P395&lt;=3,"0-3 j",IF($P395&lt;=7,"4-7 j",IF($P395&lt;=15,"8-15 j","Plus de 15 j"))))</f>
        <v/>
      </c>
      <c r="AD395" s="67">
        <f>IF($M395&lt;=1000,"Moins de 1 k€",IF($M395&lt;=5000,"1 à 5 k€",IF($M395&lt;=15000,"5 à 15 k€","Plus de 15 k€")))</f>
        <v/>
      </c>
    </row>
    <row r="396">
      <c r="A396" s="65" t="inlineStr">
        <is>
          <t>DEV-00395</t>
        </is>
      </c>
      <c r="B396" s="66" t="n">
        <v>45034</v>
      </c>
      <c r="C396" s="65" t="inlineStr">
        <is>
          <t>2023-04</t>
        </is>
      </c>
      <c r="D396" s="65" t="inlineStr">
        <is>
          <t>2022-2023</t>
        </is>
      </c>
      <c r="E396" s="65" t="inlineStr">
        <is>
          <t>CLI-0179</t>
        </is>
      </c>
      <c r="F396" s="65" t="inlineStr">
        <is>
          <t>Professionnel</t>
        </is>
      </c>
      <c r="G396" s="65" t="inlineStr">
        <is>
          <t>Bordeaux</t>
        </is>
      </c>
      <c r="H396" s="65" t="inlineStr">
        <is>
          <t>Sophie Marchand</t>
        </is>
      </c>
      <c r="I396" s="65" t="inlineStr">
        <is>
          <t>Plomberie</t>
        </is>
      </c>
      <c r="J396" s="65" t="inlineStr">
        <is>
          <t>PR-003</t>
        </is>
      </c>
      <c r="K396" s="65" t="inlineStr">
        <is>
          <t>Réfection réseau eau appartement</t>
        </is>
      </c>
      <c r="L396" s="67" t="n">
        <v>1</v>
      </c>
      <c r="M396" s="68" t="n">
        <v>5999.33</v>
      </c>
      <c r="N396" s="65" t="inlineStr">
        <is>
          <t>Sans réponse</t>
        </is>
      </c>
      <c r="O396" s="66" t="n">
        <v>45062</v>
      </c>
      <c r="P396" s="67" t="n">
        <v>2</v>
      </c>
      <c r="Q396" s="67" t="n">
        <v>1</v>
      </c>
      <c r="R396" s="67">
        <f>$I396</f>
        <v/>
      </c>
      <c r="S396" s="67">
        <f>$K396</f>
        <v/>
      </c>
      <c r="T396" s="67">
        <f>IFERROR(INDEX(Clients!$G$2:$G$1020,MATCH($E396,Clients!$A$2:$A$1020,0)),"")</f>
        <v/>
      </c>
      <c r="U396" s="67">
        <f>IFERROR(INDEX(Clients!$I$2:$I$1020,MATCH($E396,Clients!$A$2:$A$1020,0)),"")</f>
        <v/>
      </c>
      <c r="V396" s="69">
        <f>1</f>
        <v/>
      </c>
      <c r="W396" s="69">
        <f>IF($N396="Accepté",1,0)</f>
        <v/>
      </c>
      <c r="X396" s="68">
        <f>$M396*$W396</f>
        <v/>
      </c>
      <c r="Y396" s="68">
        <f>IF($N396="En cours",0,$M396)</f>
        <v/>
      </c>
      <c r="Z396" s="69">
        <f>IF($P396="",0,1)</f>
        <v/>
      </c>
      <c r="AA396" s="70">
        <f>IF($P396="",0,$P396)</f>
        <v/>
      </c>
      <c r="AB396" s="69">
        <f>IF(AND($P396&lt;&gt;"",$P396&lt;=Paramètres!$C$14),1,0)</f>
        <v/>
      </c>
      <c r="AC396" s="67">
        <f>IF($P396="","Jamais relancé",IF($P396&lt;=3,"0-3 j",IF($P396&lt;=7,"4-7 j",IF($P396&lt;=15,"8-15 j","Plus de 15 j"))))</f>
        <v/>
      </c>
      <c r="AD396" s="67">
        <f>IF($M396&lt;=1000,"Moins de 1 k€",IF($M396&lt;=5000,"1 à 5 k€",IF($M396&lt;=15000,"5 à 15 k€","Plus de 15 k€")))</f>
        <v/>
      </c>
    </row>
    <row r="397">
      <c r="A397" s="65" t="inlineStr">
        <is>
          <t>DEV-00396</t>
        </is>
      </c>
      <c r="B397" s="66" t="n">
        <v>45035</v>
      </c>
      <c r="C397" s="65" t="inlineStr">
        <is>
          <t>2023-04</t>
        </is>
      </c>
      <c r="D397" s="65" t="inlineStr">
        <is>
          <t>2022-2023</t>
        </is>
      </c>
      <c r="E397" s="65" t="inlineStr">
        <is>
          <t>CLI-0191</t>
        </is>
      </c>
      <c r="F397" s="65" t="inlineStr">
        <is>
          <t>Particulier</t>
        </is>
      </c>
      <c r="G397" s="65" t="inlineStr">
        <is>
          <t>Bordeaux</t>
        </is>
      </c>
      <c r="H397" s="65" t="inlineStr">
        <is>
          <t>Karim Belkacem</t>
        </is>
      </c>
      <c r="I397" s="65" t="inlineStr">
        <is>
          <t>Électricité</t>
        </is>
      </c>
      <c r="J397" s="65" t="inlineStr">
        <is>
          <t>EL-003</t>
        </is>
      </c>
      <c r="K397" s="65" t="inlineStr">
        <is>
          <t>Rénovation électrique complète</t>
        </is>
      </c>
      <c r="L397" s="67" t="n">
        <v>1</v>
      </c>
      <c r="M397" s="68" t="n">
        <v>9225.83</v>
      </c>
      <c r="N397" s="65" t="inlineStr">
        <is>
          <t>Sans réponse</t>
        </is>
      </c>
      <c r="O397" s="66" t="n">
        <v>45060</v>
      </c>
      <c r="P397" s="67" t="n">
        <v>6</v>
      </c>
      <c r="Q397" s="67" t="n">
        <v>2</v>
      </c>
      <c r="R397" s="67">
        <f>$I397</f>
        <v/>
      </c>
      <c r="S397" s="67">
        <f>$K397</f>
        <v/>
      </c>
      <c r="T397" s="67">
        <f>IFERROR(INDEX(Clients!$G$2:$G$1020,MATCH($E397,Clients!$A$2:$A$1020,0)),"")</f>
        <v/>
      </c>
      <c r="U397" s="67">
        <f>IFERROR(INDEX(Clients!$I$2:$I$1020,MATCH($E397,Clients!$A$2:$A$1020,0)),"")</f>
        <v/>
      </c>
      <c r="V397" s="69">
        <f>1</f>
        <v/>
      </c>
      <c r="W397" s="69">
        <f>IF($N397="Accepté",1,0)</f>
        <v/>
      </c>
      <c r="X397" s="68">
        <f>$M397*$W397</f>
        <v/>
      </c>
      <c r="Y397" s="68">
        <f>IF($N397="En cours",0,$M397)</f>
        <v/>
      </c>
      <c r="Z397" s="69">
        <f>IF($P397="",0,1)</f>
        <v/>
      </c>
      <c r="AA397" s="70">
        <f>IF($P397="",0,$P397)</f>
        <v/>
      </c>
      <c r="AB397" s="69">
        <f>IF(AND($P397&lt;&gt;"",$P397&lt;=Paramètres!$C$14),1,0)</f>
        <v/>
      </c>
      <c r="AC397" s="67">
        <f>IF($P397="","Jamais relancé",IF($P397&lt;=3,"0-3 j",IF($P397&lt;=7,"4-7 j",IF($P397&lt;=15,"8-15 j","Plus de 15 j"))))</f>
        <v/>
      </c>
      <c r="AD397" s="67">
        <f>IF($M397&lt;=1000,"Moins de 1 k€",IF($M397&lt;=5000,"1 à 5 k€",IF($M397&lt;=15000,"5 à 15 k€","Plus de 15 k€")))</f>
        <v/>
      </c>
    </row>
    <row r="398">
      <c r="A398" s="65" t="inlineStr">
        <is>
          <t>DEV-00397</t>
        </is>
      </c>
      <c r="B398" s="66" t="n">
        <v>45035</v>
      </c>
      <c r="C398" s="65" t="inlineStr">
        <is>
          <t>2023-04</t>
        </is>
      </c>
      <c r="D398" s="65" t="inlineStr">
        <is>
          <t>2022-2023</t>
        </is>
      </c>
      <c r="E398" s="65" t="inlineStr">
        <is>
          <t>CLI-0190</t>
        </is>
      </c>
      <c r="F398" s="65" t="inlineStr">
        <is>
          <t>Particulier</t>
        </is>
      </c>
      <c r="G398" s="65" t="inlineStr">
        <is>
          <t>Toulouse</t>
        </is>
      </c>
      <c r="H398" s="65" t="inlineStr">
        <is>
          <t>Julien Fabre</t>
        </is>
      </c>
      <c r="I398" s="65" t="inlineStr">
        <is>
          <t>Électricité</t>
        </is>
      </c>
      <c r="J398" s="65" t="inlineStr">
        <is>
          <t>EL-004</t>
        </is>
      </c>
      <c r="K398" s="65" t="inlineStr">
        <is>
          <t>Éclairage LED locaux professionnels</t>
        </is>
      </c>
      <c r="L398" s="67" t="n">
        <v>1</v>
      </c>
      <c r="M398" s="68" t="n">
        <v>3257.64</v>
      </c>
      <c r="N398" s="65" t="inlineStr">
        <is>
          <t>Accepté</t>
        </is>
      </c>
      <c r="O398" s="66" t="n">
        <v>45068</v>
      </c>
      <c r="P398" s="67" t="n">
        <v>10</v>
      </c>
      <c r="Q398" s="67" t="n">
        <v>1</v>
      </c>
      <c r="R398" s="67">
        <f>$I398</f>
        <v/>
      </c>
      <c r="S398" s="67">
        <f>$K398</f>
        <v/>
      </c>
      <c r="T398" s="67">
        <f>IFERROR(INDEX(Clients!$G$2:$G$1020,MATCH($E398,Clients!$A$2:$A$1020,0)),"")</f>
        <v/>
      </c>
      <c r="U398" s="67">
        <f>IFERROR(INDEX(Clients!$I$2:$I$1020,MATCH($E398,Clients!$A$2:$A$1020,0)),"")</f>
        <v/>
      </c>
      <c r="V398" s="69">
        <f>1</f>
        <v/>
      </c>
      <c r="W398" s="69">
        <f>IF($N398="Accepté",1,0)</f>
        <v/>
      </c>
      <c r="X398" s="68">
        <f>$M398*$W398</f>
        <v/>
      </c>
      <c r="Y398" s="68">
        <f>IF($N398="En cours",0,$M398)</f>
        <v/>
      </c>
      <c r="Z398" s="69">
        <f>IF($P398="",0,1)</f>
        <v/>
      </c>
      <c r="AA398" s="70">
        <f>IF($P398="",0,$P398)</f>
        <v/>
      </c>
      <c r="AB398" s="69">
        <f>IF(AND($P398&lt;&gt;"",$P398&lt;=Paramètres!$C$14),1,0)</f>
        <v/>
      </c>
      <c r="AC398" s="67">
        <f>IF($P398="","Jamais relancé",IF($P398&lt;=3,"0-3 j",IF($P398&lt;=7,"4-7 j",IF($P398&lt;=15,"8-15 j","Plus de 15 j"))))</f>
        <v/>
      </c>
      <c r="AD398" s="67">
        <f>IF($M398&lt;=1000,"Moins de 1 k€",IF($M398&lt;=5000,"1 à 5 k€",IF($M398&lt;=15000,"5 à 15 k€","Plus de 15 k€")))</f>
        <v/>
      </c>
    </row>
    <row r="399">
      <c r="A399" s="65" t="inlineStr">
        <is>
          <t>DEV-00398</t>
        </is>
      </c>
      <c r="B399" s="66" t="n">
        <v>45036</v>
      </c>
      <c r="C399" s="65" t="inlineStr">
        <is>
          <t>2023-04</t>
        </is>
      </c>
      <c r="D399" s="65" t="inlineStr">
        <is>
          <t>2022-2023</t>
        </is>
      </c>
      <c r="E399" s="65" t="inlineStr">
        <is>
          <t>CLI-0041</t>
        </is>
      </c>
      <c r="F399" s="65" t="inlineStr">
        <is>
          <t>Particulier</t>
        </is>
      </c>
      <c r="G399" s="65" t="inlineStr">
        <is>
          <t>Toulouse</t>
        </is>
      </c>
      <c r="H399" s="65" t="inlineStr">
        <is>
          <t>Julien Fabre</t>
        </is>
      </c>
      <c r="I399" s="65" t="inlineStr">
        <is>
          <t>Électricité</t>
        </is>
      </c>
      <c r="J399" s="65" t="inlineStr">
        <is>
          <t>EL-004</t>
        </is>
      </c>
      <c r="K399" s="65" t="inlineStr">
        <is>
          <t>Éclairage LED locaux professionnels</t>
        </is>
      </c>
      <c r="L399" s="67" t="n">
        <v>1</v>
      </c>
      <c r="M399" s="68" t="n">
        <v>3398.65</v>
      </c>
      <c r="N399" s="65" t="inlineStr">
        <is>
          <t>Sans réponse</t>
        </is>
      </c>
      <c r="O399" s="66" t="n">
        <v>45051</v>
      </c>
      <c r="P399" s="67" t="n">
        <v>5</v>
      </c>
      <c r="Q399" s="67" t="n">
        <v>2</v>
      </c>
      <c r="R399" s="67">
        <f>$I399</f>
        <v/>
      </c>
      <c r="S399" s="67">
        <f>$K399</f>
        <v/>
      </c>
      <c r="T399" s="67">
        <f>IFERROR(INDEX(Clients!$G$2:$G$1020,MATCH($E399,Clients!$A$2:$A$1020,0)),"")</f>
        <v/>
      </c>
      <c r="U399" s="67">
        <f>IFERROR(INDEX(Clients!$I$2:$I$1020,MATCH($E399,Clients!$A$2:$A$1020,0)),"")</f>
        <v/>
      </c>
      <c r="V399" s="69">
        <f>1</f>
        <v/>
      </c>
      <c r="W399" s="69">
        <f>IF($N399="Accepté",1,0)</f>
        <v/>
      </c>
      <c r="X399" s="68">
        <f>$M399*$W399</f>
        <v/>
      </c>
      <c r="Y399" s="68">
        <f>IF($N399="En cours",0,$M399)</f>
        <v/>
      </c>
      <c r="Z399" s="69">
        <f>IF($P399="",0,1)</f>
        <v/>
      </c>
      <c r="AA399" s="70">
        <f>IF($P399="",0,$P399)</f>
        <v/>
      </c>
      <c r="AB399" s="69">
        <f>IF(AND($P399&lt;&gt;"",$P399&lt;=Paramètres!$C$14),1,0)</f>
        <v/>
      </c>
      <c r="AC399" s="67">
        <f>IF($P399="","Jamais relancé",IF($P399&lt;=3,"0-3 j",IF($P399&lt;=7,"4-7 j",IF($P399&lt;=15,"8-15 j","Plus de 15 j"))))</f>
        <v/>
      </c>
      <c r="AD399" s="67">
        <f>IF($M399&lt;=1000,"Moins de 1 k€",IF($M399&lt;=5000,"1 à 5 k€",IF($M399&lt;=15000,"5 à 15 k€","Plus de 15 k€")))</f>
        <v/>
      </c>
    </row>
    <row r="400">
      <c r="A400" s="65" t="inlineStr">
        <is>
          <t>DEV-00399</t>
        </is>
      </c>
      <c r="B400" s="66" t="n">
        <v>45036</v>
      </c>
      <c r="C400" s="65" t="inlineStr">
        <is>
          <t>2023-04</t>
        </is>
      </c>
      <c r="D400" s="65" t="inlineStr">
        <is>
          <t>2022-2023</t>
        </is>
      </c>
      <c r="E400" s="65" t="inlineStr">
        <is>
          <t>CLI-0126</t>
        </is>
      </c>
      <c r="F400" s="65" t="inlineStr">
        <is>
          <t>Particulier</t>
        </is>
      </c>
      <c r="G400" s="65" t="inlineStr">
        <is>
          <t>Bordeaux</t>
        </is>
      </c>
      <c r="H400" s="65" t="inlineStr">
        <is>
          <t>Karim Belkacem</t>
        </is>
      </c>
      <c r="I400" s="65" t="inlineStr">
        <is>
          <t>Salle de bain</t>
        </is>
      </c>
      <c r="J400" s="65" t="inlineStr">
        <is>
          <t>SB-002</t>
        </is>
      </c>
      <c r="K400" s="65" t="inlineStr">
        <is>
          <t>Remplacement baignoire par douche</t>
        </is>
      </c>
      <c r="L400" s="67" t="n">
        <v>1</v>
      </c>
      <c r="M400" s="68" t="n">
        <v>3178.8</v>
      </c>
      <c r="N400" s="65" t="inlineStr">
        <is>
          <t>Accepté</t>
        </is>
      </c>
      <c r="O400" s="66" t="n">
        <v>45052</v>
      </c>
      <c r="P400" s="67" t="n">
        <v>1</v>
      </c>
      <c r="Q400" s="67" t="n">
        <v>2</v>
      </c>
      <c r="R400" s="67">
        <f>$I400</f>
        <v/>
      </c>
      <c r="S400" s="67">
        <f>$K400</f>
        <v/>
      </c>
      <c r="T400" s="67">
        <f>IFERROR(INDEX(Clients!$G$2:$G$1020,MATCH($E400,Clients!$A$2:$A$1020,0)),"")</f>
        <v/>
      </c>
      <c r="U400" s="67">
        <f>IFERROR(INDEX(Clients!$I$2:$I$1020,MATCH($E400,Clients!$A$2:$A$1020,0)),"")</f>
        <v/>
      </c>
      <c r="V400" s="69">
        <f>1</f>
        <v/>
      </c>
      <c r="W400" s="69">
        <f>IF($N400="Accepté",1,0)</f>
        <v/>
      </c>
      <c r="X400" s="68">
        <f>$M400*$W400</f>
        <v/>
      </c>
      <c r="Y400" s="68">
        <f>IF($N400="En cours",0,$M400)</f>
        <v/>
      </c>
      <c r="Z400" s="69">
        <f>IF($P400="",0,1)</f>
        <v/>
      </c>
      <c r="AA400" s="70">
        <f>IF($P400="",0,$P400)</f>
        <v/>
      </c>
      <c r="AB400" s="69">
        <f>IF(AND($P400&lt;&gt;"",$P400&lt;=Paramètres!$C$14),1,0)</f>
        <v/>
      </c>
      <c r="AC400" s="67">
        <f>IF($P400="","Jamais relancé",IF($P400&lt;=3,"0-3 j",IF($P400&lt;=7,"4-7 j",IF($P400&lt;=15,"8-15 j","Plus de 15 j"))))</f>
        <v/>
      </c>
      <c r="AD400" s="67">
        <f>IF($M400&lt;=1000,"Moins de 1 k€",IF($M400&lt;=5000,"1 à 5 k€",IF($M400&lt;=15000,"5 à 15 k€","Plus de 15 k€")))</f>
        <v/>
      </c>
    </row>
    <row r="401">
      <c r="A401" s="65" t="inlineStr">
        <is>
          <t>DEV-00400</t>
        </is>
      </c>
      <c r="B401" s="66" t="n">
        <v>45036</v>
      </c>
      <c r="C401" s="65" t="inlineStr">
        <is>
          <t>2023-04</t>
        </is>
      </c>
      <c r="D401" s="65" t="inlineStr">
        <is>
          <t>2022-2023</t>
        </is>
      </c>
      <c r="E401" s="65" t="inlineStr">
        <is>
          <t>CLI-0263</t>
        </is>
      </c>
      <c r="F401" s="65" t="inlineStr">
        <is>
          <t>Syndic</t>
        </is>
      </c>
      <c r="G401" s="65" t="inlineStr">
        <is>
          <t>Bordeaux</t>
        </is>
      </c>
      <c r="H401" s="65" t="inlineStr">
        <is>
          <t>Sophie Marchand</t>
        </is>
      </c>
      <c r="I401" s="65" t="inlineStr">
        <is>
          <t>Électricité</t>
        </is>
      </c>
      <c r="J401" s="65" t="inlineStr">
        <is>
          <t>EL-001</t>
        </is>
      </c>
      <c r="K401" s="65" t="inlineStr">
        <is>
          <t>Mise aux normes tableau électrique</t>
        </is>
      </c>
      <c r="L401" s="67" t="n">
        <v>2</v>
      </c>
      <c r="M401" s="68" t="n">
        <v>7891.98</v>
      </c>
      <c r="N401" s="65" t="inlineStr">
        <is>
          <t>Sans réponse</t>
        </is>
      </c>
      <c r="O401" s="66" t="n">
        <v>45060</v>
      </c>
      <c r="P401" s="67" t="n"/>
      <c r="Q401" s="67" t="n">
        <v>0</v>
      </c>
      <c r="R401" s="67">
        <f>$I401</f>
        <v/>
      </c>
      <c r="S401" s="67">
        <f>$K401</f>
        <v/>
      </c>
      <c r="T401" s="67">
        <f>IFERROR(INDEX(Clients!$G$2:$G$1020,MATCH($E401,Clients!$A$2:$A$1020,0)),"")</f>
        <v/>
      </c>
      <c r="U401" s="67">
        <f>IFERROR(INDEX(Clients!$I$2:$I$1020,MATCH($E401,Clients!$A$2:$A$1020,0)),"")</f>
        <v/>
      </c>
      <c r="V401" s="69">
        <f>1</f>
        <v/>
      </c>
      <c r="W401" s="69">
        <f>IF($N401="Accepté",1,0)</f>
        <v/>
      </c>
      <c r="X401" s="68">
        <f>$M401*$W401</f>
        <v/>
      </c>
      <c r="Y401" s="68">
        <f>IF($N401="En cours",0,$M401)</f>
        <v/>
      </c>
      <c r="Z401" s="69">
        <f>IF($P401="",0,1)</f>
        <v/>
      </c>
      <c r="AA401" s="70">
        <f>IF($P401="",0,$P401)</f>
        <v/>
      </c>
      <c r="AB401" s="69">
        <f>IF(AND($P401&lt;&gt;"",$P401&lt;=Paramètres!$C$14),1,0)</f>
        <v/>
      </c>
      <c r="AC401" s="67">
        <f>IF($P401="","Jamais relancé",IF($P401&lt;=3,"0-3 j",IF($P401&lt;=7,"4-7 j",IF($P401&lt;=15,"8-15 j","Plus de 15 j"))))</f>
        <v/>
      </c>
      <c r="AD401" s="67">
        <f>IF($M401&lt;=1000,"Moins de 1 k€",IF($M401&lt;=5000,"1 à 5 k€",IF($M401&lt;=15000,"5 à 15 k€","Plus de 15 k€")))</f>
        <v/>
      </c>
    </row>
    <row r="402">
      <c r="A402" s="65" t="inlineStr">
        <is>
          <t>DEV-00401</t>
        </is>
      </c>
      <c r="B402" s="66" t="n">
        <v>45037</v>
      </c>
      <c r="C402" s="65" t="inlineStr">
        <is>
          <t>2023-04</t>
        </is>
      </c>
      <c r="D402" s="65" t="inlineStr">
        <is>
          <t>2022-2023</t>
        </is>
      </c>
      <c r="E402" s="65" t="inlineStr">
        <is>
          <t>CLI-0214</t>
        </is>
      </c>
      <c r="F402" s="65" t="inlineStr">
        <is>
          <t>Particulier</t>
        </is>
      </c>
      <c r="G402" s="65" t="inlineStr">
        <is>
          <t>Toulouse</t>
        </is>
      </c>
      <c r="H402" s="65" t="inlineStr">
        <is>
          <t>Julien Fabre</t>
        </is>
      </c>
      <c r="I402" s="65" t="inlineStr">
        <is>
          <t>Dépannage</t>
        </is>
      </c>
      <c r="J402" s="65" t="inlineStr">
        <is>
          <t>DP-002</t>
        </is>
      </c>
      <c r="K402" s="65" t="inlineStr">
        <is>
          <t>Débouchage canalisation</t>
        </is>
      </c>
      <c r="L402" s="67" t="n">
        <v>1</v>
      </c>
      <c r="M402" s="68" t="n">
        <v>338.05</v>
      </c>
      <c r="N402" s="65" t="inlineStr">
        <is>
          <t>Refusé</t>
        </is>
      </c>
      <c r="O402" s="66" t="n">
        <v>45057</v>
      </c>
      <c r="P402" s="67" t="n">
        <v>7</v>
      </c>
      <c r="Q402" s="67" t="n">
        <v>1</v>
      </c>
      <c r="R402" s="67">
        <f>$I402</f>
        <v/>
      </c>
      <c r="S402" s="67">
        <f>$K402</f>
        <v/>
      </c>
      <c r="T402" s="67">
        <f>IFERROR(INDEX(Clients!$G$2:$G$1020,MATCH($E402,Clients!$A$2:$A$1020,0)),"")</f>
        <v/>
      </c>
      <c r="U402" s="67">
        <f>IFERROR(INDEX(Clients!$I$2:$I$1020,MATCH($E402,Clients!$A$2:$A$1020,0)),"")</f>
        <v/>
      </c>
      <c r="V402" s="69">
        <f>1</f>
        <v/>
      </c>
      <c r="W402" s="69">
        <f>IF($N402="Accepté",1,0)</f>
        <v/>
      </c>
      <c r="X402" s="68">
        <f>$M402*$W402</f>
        <v/>
      </c>
      <c r="Y402" s="68">
        <f>IF($N402="En cours",0,$M402)</f>
        <v/>
      </c>
      <c r="Z402" s="69">
        <f>IF($P402="",0,1)</f>
        <v/>
      </c>
      <c r="AA402" s="70">
        <f>IF($P402="",0,$P402)</f>
        <v/>
      </c>
      <c r="AB402" s="69">
        <f>IF(AND($P402&lt;&gt;"",$P402&lt;=Paramètres!$C$14),1,0)</f>
        <v/>
      </c>
      <c r="AC402" s="67">
        <f>IF($P402="","Jamais relancé",IF($P402&lt;=3,"0-3 j",IF($P402&lt;=7,"4-7 j",IF($P402&lt;=15,"8-15 j","Plus de 15 j"))))</f>
        <v/>
      </c>
      <c r="AD402" s="67">
        <f>IF($M402&lt;=1000,"Moins de 1 k€",IF($M402&lt;=5000,"1 à 5 k€",IF($M402&lt;=15000,"5 à 15 k€","Plus de 15 k€")))</f>
        <v/>
      </c>
    </row>
    <row r="403">
      <c r="A403" s="65" t="inlineStr">
        <is>
          <t>DEV-00402</t>
        </is>
      </c>
      <c r="B403" s="66" t="n">
        <v>45037</v>
      </c>
      <c r="C403" s="65" t="inlineStr">
        <is>
          <t>2023-04</t>
        </is>
      </c>
      <c r="D403" s="65" t="inlineStr">
        <is>
          <t>2022-2023</t>
        </is>
      </c>
      <c r="E403" s="65" t="inlineStr">
        <is>
          <t>CLI-0130</t>
        </is>
      </c>
      <c r="F403" s="65" t="inlineStr">
        <is>
          <t>Particulier</t>
        </is>
      </c>
      <c r="G403" s="65" t="inlineStr">
        <is>
          <t>Toulouse</t>
        </is>
      </c>
      <c r="H403" s="65" t="inlineStr">
        <is>
          <t>Julien Fabre</t>
        </is>
      </c>
      <c r="I403" s="65" t="inlineStr">
        <is>
          <t>Salle de bain</t>
        </is>
      </c>
      <c r="J403" s="65" t="inlineStr">
        <is>
          <t>SB-003</t>
        </is>
      </c>
      <c r="K403" s="65" t="inlineStr">
        <is>
          <t>Pose meuble vasque + robinetterie</t>
        </is>
      </c>
      <c r="L403" s="67" t="n">
        <v>1</v>
      </c>
      <c r="M403" s="68" t="n">
        <v>1150.78</v>
      </c>
      <c r="N403" s="65" t="inlineStr">
        <is>
          <t>Refusé</t>
        </is>
      </c>
      <c r="O403" s="66" t="n">
        <v>45061</v>
      </c>
      <c r="P403" s="67" t="n">
        <v>6</v>
      </c>
      <c r="Q403" s="67" t="n">
        <v>2</v>
      </c>
      <c r="R403" s="67">
        <f>$I403</f>
        <v/>
      </c>
      <c r="S403" s="67">
        <f>$K403</f>
        <v/>
      </c>
      <c r="T403" s="67">
        <f>IFERROR(INDEX(Clients!$G$2:$G$1020,MATCH($E403,Clients!$A$2:$A$1020,0)),"")</f>
        <v/>
      </c>
      <c r="U403" s="67">
        <f>IFERROR(INDEX(Clients!$I$2:$I$1020,MATCH($E403,Clients!$A$2:$A$1020,0)),"")</f>
        <v/>
      </c>
      <c r="V403" s="69">
        <f>1</f>
        <v/>
      </c>
      <c r="W403" s="69">
        <f>IF($N403="Accepté",1,0)</f>
        <v/>
      </c>
      <c r="X403" s="68">
        <f>$M403*$W403</f>
        <v/>
      </c>
      <c r="Y403" s="68">
        <f>IF($N403="En cours",0,$M403)</f>
        <v/>
      </c>
      <c r="Z403" s="69">
        <f>IF($P403="",0,1)</f>
        <v/>
      </c>
      <c r="AA403" s="70">
        <f>IF($P403="",0,$P403)</f>
        <v/>
      </c>
      <c r="AB403" s="69">
        <f>IF(AND($P403&lt;&gt;"",$P403&lt;=Paramètres!$C$14),1,0)</f>
        <v/>
      </c>
      <c r="AC403" s="67">
        <f>IF($P403="","Jamais relancé",IF($P403&lt;=3,"0-3 j",IF($P403&lt;=7,"4-7 j",IF($P403&lt;=15,"8-15 j","Plus de 15 j"))))</f>
        <v/>
      </c>
      <c r="AD403" s="67">
        <f>IF($M403&lt;=1000,"Moins de 1 k€",IF($M403&lt;=5000,"1 à 5 k€",IF($M403&lt;=15000,"5 à 15 k€","Plus de 15 k€")))</f>
        <v/>
      </c>
    </row>
    <row r="404">
      <c r="A404" s="65" t="inlineStr">
        <is>
          <t>DEV-00403</t>
        </is>
      </c>
      <c r="B404" s="66" t="n">
        <v>45040</v>
      </c>
      <c r="C404" s="65" t="inlineStr">
        <is>
          <t>2023-04</t>
        </is>
      </c>
      <c r="D404" s="65" t="inlineStr">
        <is>
          <t>2022-2023</t>
        </is>
      </c>
      <c r="E404" s="65" t="inlineStr">
        <is>
          <t>CLI-0126</t>
        </is>
      </c>
      <c r="F404" s="65" t="inlineStr">
        <is>
          <t>Particulier</t>
        </is>
      </c>
      <c r="G404" s="65" t="inlineStr">
        <is>
          <t>Bordeaux</t>
        </is>
      </c>
      <c r="H404" s="65" t="inlineStr">
        <is>
          <t>Sophie Marchand</t>
        </is>
      </c>
      <c r="I404" s="65" t="inlineStr">
        <is>
          <t>Électricité</t>
        </is>
      </c>
      <c r="J404" s="65" t="inlineStr">
        <is>
          <t>EL-002</t>
        </is>
      </c>
      <c r="K404" s="65" t="inlineStr">
        <is>
          <t>Installation borne de recharge VE</t>
        </is>
      </c>
      <c r="L404" s="67" t="n">
        <v>1</v>
      </c>
      <c r="M404" s="68" t="n">
        <v>1309.29</v>
      </c>
      <c r="N404" s="65" t="inlineStr">
        <is>
          <t>Sans réponse</t>
        </is>
      </c>
      <c r="O404" s="66" t="n">
        <v>45060</v>
      </c>
      <c r="P404" s="67" t="n"/>
      <c r="Q404" s="67" t="n">
        <v>0</v>
      </c>
      <c r="R404" s="67">
        <f>$I404</f>
        <v/>
      </c>
      <c r="S404" s="67">
        <f>$K404</f>
        <v/>
      </c>
      <c r="T404" s="67">
        <f>IFERROR(INDEX(Clients!$G$2:$G$1020,MATCH($E404,Clients!$A$2:$A$1020,0)),"")</f>
        <v/>
      </c>
      <c r="U404" s="67">
        <f>IFERROR(INDEX(Clients!$I$2:$I$1020,MATCH($E404,Clients!$A$2:$A$1020,0)),"")</f>
        <v/>
      </c>
      <c r="V404" s="69">
        <f>1</f>
        <v/>
      </c>
      <c r="W404" s="69">
        <f>IF($N404="Accepté",1,0)</f>
        <v/>
      </c>
      <c r="X404" s="68">
        <f>$M404*$W404</f>
        <v/>
      </c>
      <c r="Y404" s="68">
        <f>IF($N404="En cours",0,$M404)</f>
        <v/>
      </c>
      <c r="Z404" s="69">
        <f>IF($P404="",0,1)</f>
        <v/>
      </c>
      <c r="AA404" s="70">
        <f>IF($P404="",0,$P404)</f>
        <v/>
      </c>
      <c r="AB404" s="69">
        <f>IF(AND($P404&lt;&gt;"",$P404&lt;=Paramètres!$C$14),1,0)</f>
        <v/>
      </c>
      <c r="AC404" s="67">
        <f>IF($P404="","Jamais relancé",IF($P404&lt;=3,"0-3 j",IF($P404&lt;=7,"4-7 j",IF($P404&lt;=15,"8-15 j","Plus de 15 j"))))</f>
        <v/>
      </c>
      <c r="AD404" s="67">
        <f>IF($M404&lt;=1000,"Moins de 1 k€",IF($M404&lt;=5000,"1 à 5 k€",IF($M404&lt;=15000,"5 à 15 k€","Plus de 15 k€")))</f>
        <v/>
      </c>
    </row>
    <row r="405">
      <c r="A405" s="65" t="inlineStr">
        <is>
          <t>DEV-00404</t>
        </is>
      </c>
      <c r="B405" s="66" t="n">
        <v>45041</v>
      </c>
      <c r="C405" s="65" t="inlineStr">
        <is>
          <t>2023-04</t>
        </is>
      </c>
      <c r="D405" s="65" t="inlineStr">
        <is>
          <t>2022-2023</t>
        </is>
      </c>
      <c r="E405" s="65" t="inlineStr">
        <is>
          <t>CLI-0145</t>
        </is>
      </c>
      <c r="F405" s="65" t="inlineStr">
        <is>
          <t>Collectivité</t>
        </is>
      </c>
      <c r="G405" s="65" t="inlineStr">
        <is>
          <t>Bordeaux</t>
        </is>
      </c>
      <c r="H405" s="65" t="inlineStr">
        <is>
          <t>Sophie Marchand</t>
        </is>
      </c>
      <c r="I405" s="65" t="inlineStr">
        <is>
          <t>Plomberie</t>
        </is>
      </c>
      <c r="J405" s="65" t="inlineStr">
        <is>
          <t>PR-004</t>
        </is>
      </c>
      <c r="K405" s="65" t="inlineStr">
        <is>
          <t>Remplacement colonne d'évacuation</t>
        </is>
      </c>
      <c r="L405" s="67" t="n">
        <v>1</v>
      </c>
      <c r="M405" s="68" t="n">
        <v>11892.78</v>
      </c>
      <c r="N405" s="65" t="inlineStr">
        <is>
          <t>Refusé</t>
        </is>
      </c>
      <c r="O405" s="66" t="n">
        <v>45070</v>
      </c>
      <c r="P405" s="67" t="n">
        <v>7</v>
      </c>
      <c r="Q405" s="67" t="n">
        <v>2</v>
      </c>
      <c r="R405" s="67">
        <f>$I405</f>
        <v/>
      </c>
      <c r="S405" s="67">
        <f>$K405</f>
        <v/>
      </c>
      <c r="T405" s="67">
        <f>IFERROR(INDEX(Clients!$G$2:$G$1020,MATCH($E405,Clients!$A$2:$A$1020,0)),"")</f>
        <v/>
      </c>
      <c r="U405" s="67">
        <f>IFERROR(INDEX(Clients!$I$2:$I$1020,MATCH($E405,Clients!$A$2:$A$1020,0)),"")</f>
        <v/>
      </c>
      <c r="V405" s="69">
        <f>1</f>
        <v/>
      </c>
      <c r="W405" s="69">
        <f>IF($N405="Accepté",1,0)</f>
        <v/>
      </c>
      <c r="X405" s="68">
        <f>$M405*$W405</f>
        <v/>
      </c>
      <c r="Y405" s="68">
        <f>IF($N405="En cours",0,$M405)</f>
        <v/>
      </c>
      <c r="Z405" s="69">
        <f>IF($P405="",0,1)</f>
        <v/>
      </c>
      <c r="AA405" s="70">
        <f>IF($P405="",0,$P405)</f>
        <v/>
      </c>
      <c r="AB405" s="69">
        <f>IF(AND($P405&lt;&gt;"",$P405&lt;=Paramètres!$C$14),1,0)</f>
        <v/>
      </c>
      <c r="AC405" s="67">
        <f>IF($P405="","Jamais relancé",IF($P405&lt;=3,"0-3 j",IF($P405&lt;=7,"4-7 j",IF($P405&lt;=15,"8-15 j","Plus de 15 j"))))</f>
        <v/>
      </c>
      <c r="AD405" s="67">
        <f>IF($M405&lt;=1000,"Moins de 1 k€",IF($M405&lt;=5000,"1 à 5 k€",IF($M405&lt;=15000,"5 à 15 k€","Plus de 15 k€")))</f>
        <v/>
      </c>
    </row>
    <row r="406">
      <c r="A406" s="65" t="inlineStr">
        <is>
          <t>DEV-00405</t>
        </is>
      </c>
      <c r="B406" s="66" t="n">
        <v>45041</v>
      </c>
      <c r="C406" s="65" t="inlineStr">
        <is>
          <t>2023-04</t>
        </is>
      </c>
      <c r="D406" s="65" t="inlineStr">
        <is>
          <t>2022-2023</t>
        </is>
      </c>
      <c r="E406" s="65" t="inlineStr">
        <is>
          <t>CLI-0275</t>
        </is>
      </c>
      <c r="F406" s="65" t="inlineStr">
        <is>
          <t>Professionnel</t>
        </is>
      </c>
      <c r="G406" s="65" t="inlineStr">
        <is>
          <t>Bordeaux</t>
        </is>
      </c>
      <c r="H406" s="65" t="inlineStr">
        <is>
          <t>Sophie Marchand</t>
        </is>
      </c>
      <c r="I406" s="65" t="inlineStr">
        <is>
          <t>Chauffage</t>
        </is>
      </c>
      <c r="J406" s="65" t="inlineStr">
        <is>
          <t>CH-003</t>
        </is>
      </c>
      <c r="K406" s="65" t="inlineStr">
        <is>
          <t>Installation pompe à chaleur air/eau</t>
        </is>
      </c>
      <c r="L406" s="67" t="n">
        <v>1</v>
      </c>
      <c r="M406" s="68" t="n">
        <v>20902.62</v>
      </c>
      <c r="N406" s="65" t="inlineStr">
        <is>
          <t>Accepté</t>
        </is>
      </c>
      <c r="O406" s="66" t="n">
        <v>45059</v>
      </c>
      <c r="P406" s="67" t="n">
        <v>6</v>
      </c>
      <c r="Q406" s="67" t="n">
        <v>2</v>
      </c>
      <c r="R406" s="67">
        <f>$I406</f>
        <v/>
      </c>
      <c r="S406" s="67">
        <f>$K406</f>
        <v/>
      </c>
      <c r="T406" s="67">
        <f>IFERROR(INDEX(Clients!$G$2:$G$1020,MATCH($E406,Clients!$A$2:$A$1020,0)),"")</f>
        <v/>
      </c>
      <c r="U406" s="67">
        <f>IFERROR(INDEX(Clients!$I$2:$I$1020,MATCH($E406,Clients!$A$2:$A$1020,0)),"")</f>
        <v/>
      </c>
      <c r="V406" s="69">
        <f>1</f>
        <v/>
      </c>
      <c r="W406" s="69">
        <f>IF($N406="Accepté",1,0)</f>
        <v/>
      </c>
      <c r="X406" s="68">
        <f>$M406*$W406</f>
        <v/>
      </c>
      <c r="Y406" s="68">
        <f>IF($N406="En cours",0,$M406)</f>
        <v/>
      </c>
      <c r="Z406" s="69">
        <f>IF($P406="",0,1)</f>
        <v/>
      </c>
      <c r="AA406" s="70">
        <f>IF($P406="",0,$P406)</f>
        <v/>
      </c>
      <c r="AB406" s="69">
        <f>IF(AND($P406&lt;&gt;"",$P406&lt;=Paramètres!$C$14),1,0)</f>
        <v/>
      </c>
      <c r="AC406" s="67">
        <f>IF($P406="","Jamais relancé",IF($P406&lt;=3,"0-3 j",IF($P406&lt;=7,"4-7 j",IF($P406&lt;=15,"8-15 j","Plus de 15 j"))))</f>
        <v/>
      </c>
      <c r="AD406" s="67">
        <f>IF($M406&lt;=1000,"Moins de 1 k€",IF($M406&lt;=5000,"1 à 5 k€",IF($M406&lt;=15000,"5 à 15 k€","Plus de 15 k€")))</f>
        <v/>
      </c>
    </row>
    <row r="407">
      <c r="A407" s="65" t="inlineStr">
        <is>
          <t>DEV-00406</t>
        </is>
      </c>
      <c r="B407" s="66" t="n">
        <v>45043</v>
      </c>
      <c r="C407" s="65" t="inlineStr">
        <is>
          <t>2023-04</t>
        </is>
      </c>
      <c r="D407" s="65" t="inlineStr">
        <is>
          <t>2022-2023</t>
        </is>
      </c>
      <c r="E407" s="65" t="inlineStr">
        <is>
          <t>CLI-0270</t>
        </is>
      </c>
      <c r="F407" s="65" t="inlineStr">
        <is>
          <t>Particulier</t>
        </is>
      </c>
      <c r="G407" s="65" t="inlineStr">
        <is>
          <t>Bordeaux</t>
        </is>
      </c>
      <c r="H407" s="65" t="inlineStr">
        <is>
          <t>Sophie Marchand</t>
        </is>
      </c>
      <c r="I407" s="65" t="inlineStr">
        <is>
          <t>Plomberie</t>
        </is>
      </c>
      <c r="J407" s="65" t="inlineStr">
        <is>
          <t>PR-004</t>
        </is>
      </c>
      <c r="K407" s="65" t="inlineStr">
        <is>
          <t>Remplacement colonne d'évacuation</t>
        </is>
      </c>
      <c r="L407" s="67" t="n">
        <v>1</v>
      </c>
      <c r="M407" s="68" t="n">
        <v>5392.59</v>
      </c>
      <c r="N407" s="65" t="inlineStr">
        <is>
          <t>Accepté</t>
        </is>
      </c>
      <c r="O407" s="66" t="n">
        <v>45071</v>
      </c>
      <c r="P407" s="67" t="n">
        <v>8</v>
      </c>
      <c r="Q407" s="67" t="n">
        <v>1</v>
      </c>
      <c r="R407" s="67">
        <f>$I407</f>
        <v/>
      </c>
      <c r="S407" s="67">
        <f>$K407</f>
        <v/>
      </c>
      <c r="T407" s="67">
        <f>IFERROR(INDEX(Clients!$G$2:$G$1020,MATCH($E407,Clients!$A$2:$A$1020,0)),"")</f>
        <v/>
      </c>
      <c r="U407" s="67">
        <f>IFERROR(INDEX(Clients!$I$2:$I$1020,MATCH($E407,Clients!$A$2:$A$1020,0)),"")</f>
        <v/>
      </c>
      <c r="V407" s="69">
        <f>1</f>
        <v/>
      </c>
      <c r="W407" s="69">
        <f>IF($N407="Accepté",1,0)</f>
        <v/>
      </c>
      <c r="X407" s="68">
        <f>$M407*$W407</f>
        <v/>
      </c>
      <c r="Y407" s="68">
        <f>IF($N407="En cours",0,$M407)</f>
        <v/>
      </c>
      <c r="Z407" s="69">
        <f>IF($P407="",0,1)</f>
        <v/>
      </c>
      <c r="AA407" s="70">
        <f>IF($P407="",0,$P407)</f>
        <v/>
      </c>
      <c r="AB407" s="69">
        <f>IF(AND($P407&lt;&gt;"",$P407&lt;=Paramètres!$C$14),1,0)</f>
        <v/>
      </c>
      <c r="AC407" s="67">
        <f>IF($P407="","Jamais relancé",IF($P407&lt;=3,"0-3 j",IF($P407&lt;=7,"4-7 j",IF($P407&lt;=15,"8-15 j","Plus de 15 j"))))</f>
        <v/>
      </c>
      <c r="AD407" s="67">
        <f>IF($M407&lt;=1000,"Moins de 1 k€",IF($M407&lt;=5000,"1 à 5 k€",IF($M407&lt;=15000,"5 à 15 k€","Plus de 15 k€")))</f>
        <v/>
      </c>
    </row>
    <row r="408">
      <c r="A408" s="65" t="inlineStr">
        <is>
          <t>DEV-00407</t>
        </is>
      </c>
      <c r="B408" s="66" t="n">
        <v>45044</v>
      </c>
      <c r="C408" s="65" t="inlineStr">
        <is>
          <t>2023-04</t>
        </is>
      </c>
      <c r="D408" s="65" t="inlineStr">
        <is>
          <t>2022-2023</t>
        </is>
      </c>
      <c r="E408" s="65" t="inlineStr">
        <is>
          <t>CLI-0169</t>
        </is>
      </c>
      <c r="F408" s="65" t="inlineStr">
        <is>
          <t>Professionnel</t>
        </is>
      </c>
      <c r="G408" s="65" t="inlineStr">
        <is>
          <t>Bordeaux</t>
        </is>
      </c>
      <c r="H408" s="65" t="inlineStr">
        <is>
          <t>Karim Belkacem</t>
        </is>
      </c>
      <c r="I408" s="65" t="inlineStr">
        <is>
          <t>Salle de bain</t>
        </is>
      </c>
      <c r="J408" s="65" t="inlineStr">
        <is>
          <t>SB-003</t>
        </is>
      </c>
      <c r="K408" s="65" t="inlineStr">
        <is>
          <t>Pose meuble vasque + robinetterie</t>
        </is>
      </c>
      <c r="L408" s="67" t="n">
        <v>1</v>
      </c>
      <c r="M408" s="68" t="n">
        <v>1977.51</v>
      </c>
      <c r="N408" s="65" t="inlineStr">
        <is>
          <t>Accepté</t>
        </is>
      </c>
      <c r="O408" s="66" t="n">
        <v>45076</v>
      </c>
      <c r="P408" s="67" t="n">
        <v>3</v>
      </c>
      <c r="Q408" s="67" t="n">
        <v>2</v>
      </c>
      <c r="R408" s="67">
        <f>$I408</f>
        <v/>
      </c>
      <c r="S408" s="67">
        <f>$K408</f>
        <v/>
      </c>
      <c r="T408" s="67">
        <f>IFERROR(INDEX(Clients!$G$2:$G$1020,MATCH($E408,Clients!$A$2:$A$1020,0)),"")</f>
        <v/>
      </c>
      <c r="U408" s="67">
        <f>IFERROR(INDEX(Clients!$I$2:$I$1020,MATCH($E408,Clients!$A$2:$A$1020,0)),"")</f>
        <v/>
      </c>
      <c r="V408" s="69">
        <f>1</f>
        <v/>
      </c>
      <c r="W408" s="69">
        <f>IF($N408="Accepté",1,0)</f>
        <v/>
      </c>
      <c r="X408" s="68">
        <f>$M408*$W408</f>
        <v/>
      </c>
      <c r="Y408" s="68">
        <f>IF($N408="En cours",0,$M408)</f>
        <v/>
      </c>
      <c r="Z408" s="69">
        <f>IF($P408="",0,1)</f>
        <v/>
      </c>
      <c r="AA408" s="70">
        <f>IF($P408="",0,$P408)</f>
        <v/>
      </c>
      <c r="AB408" s="69">
        <f>IF(AND($P408&lt;&gt;"",$P408&lt;=Paramètres!$C$14),1,0)</f>
        <v/>
      </c>
      <c r="AC408" s="67">
        <f>IF($P408="","Jamais relancé",IF($P408&lt;=3,"0-3 j",IF($P408&lt;=7,"4-7 j",IF($P408&lt;=15,"8-15 j","Plus de 15 j"))))</f>
        <v/>
      </c>
      <c r="AD408" s="67">
        <f>IF($M408&lt;=1000,"Moins de 1 k€",IF($M408&lt;=5000,"1 à 5 k€",IF($M408&lt;=15000,"5 à 15 k€","Plus de 15 k€")))</f>
        <v/>
      </c>
    </row>
    <row r="409">
      <c r="A409" s="65" t="inlineStr">
        <is>
          <t>DEV-00408</t>
        </is>
      </c>
      <c r="B409" s="66" t="n">
        <v>45044</v>
      </c>
      <c r="C409" s="65" t="inlineStr">
        <is>
          <t>2023-04</t>
        </is>
      </c>
      <c r="D409" s="65" t="inlineStr">
        <is>
          <t>2022-2023</t>
        </is>
      </c>
      <c r="E409" s="65" t="inlineStr">
        <is>
          <t>CLI-0104</t>
        </is>
      </c>
      <c r="F409" s="65" t="inlineStr">
        <is>
          <t>Particulier</t>
        </is>
      </c>
      <c r="G409" s="65" t="inlineStr">
        <is>
          <t>Toulouse</t>
        </is>
      </c>
      <c r="H409" s="65" t="inlineStr">
        <is>
          <t>Julien Fabre</t>
        </is>
      </c>
      <c r="I409" s="65" t="inlineStr">
        <is>
          <t>Plomberie</t>
        </is>
      </c>
      <c r="J409" s="65" t="inlineStr">
        <is>
          <t>PR-004</t>
        </is>
      </c>
      <c r="K409" s="65" t="inlineStr">
        <is>
          <t>Remplacement colonne d'évacuation</t>
        </is>
      </c>
      <c r="L409" s="67" t="n">
        <v>1</v>
      </c>
      <c r="M409" s="68" t="n">
        <v>6003.41</v>
      </c>
      <c r="N409" s="65" t="inlineStr">
        <is>
          <t>Accepté</t>
        </is>
      </c>
      <c r="O409" s="66" t="n">
        <v>45085</v>
      </c>
      <c r="P409" s="67" t="n">
        <v>3</v>
      </c>
      <c r="Q409" s="67" t="n">
        <v>4</v>
      </c>
      <c r="R409" s="67">
        <f>$I409</f>
        <v/>
      </c>
      <c r="S409" s="67">
        <f>$K409</f>
        <v/>
      </c>
      <c r="T409" s="67">
        <f>IFERROR(INDEX(Clients!$G$2:$G$1020,MATCH($E409,Clients!$A$2:$A$1020,0)),"")</f>
        <v/>
      </c>
      <c r="U409" s="67">
        <f>IFERROR(INDEX(Clients!$I$2:$I$1020,MATCH($E409,Clients!$A$2:$A$1020,0)),"")</f>
        <v/>
      </c>
      <c r="V409" s="69">
        <f>1</f>
        <v/>
      </c>
      <c r="W409" s="69">
        <f>IF($N409="Accepté",1,0)</f>
        <v/>
      </c>
      <c r="X409" s="68">
        <f>$M409*$W409</f>
        <v/>
      </c>
      <c r="Y409" s="68">
        <f>IF($N409="En cours",0,$M409)</f>
        <v/>
      </c>
      <c r="Z409" s="69">
        <f>IF($P409="",0,1)</f>
        <v/>
      </c>
      <c r="AA409" s="70">
        <f>IF($P409="",0,$P409)</f>
        <v/>
      </c>
      <c r="AB409" s="69">
        <f>IF(AND($P409&lt;&gt;"",$P409&lt;=Paramètres!$C$14),1,0)</f>
        <v/>
      </c>
      <c r="AC409" s="67">
        <f>IF($P409="","Jamais relancé",IF($P409&lt;=3,"0-3 j",IF($P409&lt;=7,"4-7 j",IF($P409&lt;=15,"8-15 j","Plus de 15 j"))))</f>
        <v/>
      </c>
      <c r="AD409" s="67">
        <f>IF($M409&lt;=1000,"Moins de 1 k€",IF($M409&lt;=5000,"1 à 5 k€",IF($M409&lt;=15000,"5 à 15 k€","Plus de 15 k€")))</f>
        <v/>
      </c>
    </row>
    <row r="410">
      <c r="A410" s="65" t="inlineStr">
        <is>
          <t>DEV-00409</t>
        </is>
      </c>
      <c r="B410" s="66" t="n">
        <v>45047</v>
      </c>
      <c r="C410" s="65" t="inlineStr">
        <is>
          <t>2023-05</t>
        </is>
      </c>
      <c r="D410" s="65" t="inlineStr">
        <is>
          <t>2022-2023</t>
        </is>
      </c>
      <c r="E410" s="65" t="inlineStr">
        <is>
          <t>CLI-0272</t>
        </is>
      </c>
      <c r="F410" s="65" t="inlineStr">
        <is>
          <t>Professionnel</t>
        </is>
      </c>
      <c r="G410" s="65" t="inlineStr">
        <is>
          <t>Toulouse</t>
        </is>
      </c>
      <c r="H410" s="65" t="inlineStr">
        <is>
          <t>Julien Fabre</t>
        </is>
      </c>
      <c r="I410" s="65" t="inlineStr">
        <is>
          <t>Dépannage</t>
        </is>
      </c>
      <c r="J410" s="65" t="inlineStr">
        <is>
          <t>DP-002</t>
        </is>
      </c>
      <c r="K410" s="65" t="inlineStr">
        <is>
          <t>Débouchage canalisation</t>
        </is>
      </c>
      <c r="L410" s="67" t="n">
        <v>1</v>
      </c>
      <c r="M410" s="68" t="n">
        <v>687.4400000000001</v>
      </c>
      <c r="N410" s="65" t="inlineStr">
        <is>
          <t>Accepté</t>
        </is>
      </c>
      <c r="O410" s="66" t="n">
        <v>45054</v>
      </c>
      <c r="P410" s="67" t="n">
        <v>7</v>
      </c>
      <c r="Q410" s="67" t="n">
        <v>1</v>
      </c>
      <c r="R410" s="67">
        <f>$I410</f>
        <v/>
      </c>
      <c r="S410" s="67">
        <f>$K410</f>
        <v/>
      </c>
      <c r="T410" s="67">
        <f>IFERROR(INDEX(Clients!$G$2:$G$1020,MATCH($E410,Clients!$A$2:$A$1020,0)),"")</f>
        <v/>
      </c>
      <c r="U410" s="67">
        <f>IFERROR(INDEX(Clients!$I$2:$I$1020,MATCH($E410,Clients!$A$2:$A$1020,0)),"")</f>
        <v/>
      </c>
      <c r="V410" s="69">
        <f>1</f>
        <v/>
      </c>
      <c r="W410" s="69">
        <f>IF($N410="Accepté",1,0)</f>
        <v/>
      </c>
      <c r="X410" s="68">
        <f>$M410*$W410</f>
        <v/>
      </c>
      <c r="Y410" s="68">
        <f>IF($N410="En cours",0,$M410)</f>
        <v/>
      </c>
      <c r="Z410" s="69">
        <f>IF($P410="",0,1)</f>
        <v/>
      </c>
      <c r="AA410" s="70">
        <f>IF($P410="",0,$P410)</f>
        <v/>
      </c>
      <c r="AB410" s="69">
        <f>IF(AND($P410&lt;&gt;"",$P410&lt;=Paramètres!$C$14),1,0)</f>
        <v/>
      </c>
      <c r="AC410" s="67">
        <f>IF($P410="","Jamais relancé",IF($P410&lt;=3,"0-3 j",IF($P410&lt;=7,"4-7 j",IF($P410&lt;=15,"8-15 j","Plus de 15 j"))))</f>
        <v/>
      </c>
      <c r="AD410" s="67">
        <f>IF($M410&lt;=1000,"Moins de 1 k€",IF($M410&lt;=5000,"1 à 5 k€",IF($M410&lt;=15000,"5 à 15 k€","Plus de 15 k€")))</f>
        <v/>
      </c>
    </row>
    <row r="411">
      <c r="A411" s="65" t="inlineStr">
        <is>
          <t>DEV-00410</t>
        </is>
      </c>
      <c r="B411" s="66" t="n">
        <v>45047</v>
      </c>
      <c r="C411" s="65" t="inlineStr">
        <is>
          <t>2023-05</t>
        </is>
      </c>
      <c r="D411" s="65" t="inlineStr">
        <is>
          <t>2022-2023</t>
        </is>
      </c>
      <c r="E411" s="65" t="inlineStr">
        <is>
          <t>CLI-0045</t>
        </is>
      </c>
      <c r="F411" s="65" t="inlineStr">
        <is>
          <t>Syndic</t>
        </is>
      </c>
      <c r="G411" s="65" t="inlineStr">
        <is>
          <t>Bordeaux</t>
        </is>
      </c>
      <c r="H411" s="65" t="inlineStr">
        <is>
          <t>Karim Belkacem</t>
        </is>
      </c>
      <c r="I411" s="65" t="inlineStr">
        <is>
          <t>Dépannage</t>
        </is>
      </c>
      <c r="J411" s="65" t="inlineStr">
        <is>
          <t>DP-004</t>
        </is>
      </c>
      <c r="K411" s="65" t="inlineStr">
        <is>
          <t>Remise en service chaudière</t>
        </is>
      </c>
      <c r="L411" s="67" t="n">
        <v>1</v>
      </c>
      <c r="M411" s="68" t="n">
        <v>456.92</v>
      </c>
      <c r="N411" s="65" t="inlineStr">
        <is>
          <t>Accepté</t>
        </is>
      </c>
      <c r="O411" s="66" t="n">
        <v>45096</v>
      </c>
      <c r="P411" s="67" t="n">
        <v>1</v>
      </c>
      <c r="Q411" s="67" t="n">
        <v>3</v>
      </c>
      <c r="R411" s="67">
        <f>$I411</f>
        <v/>
      </c>
      <c r="S411" s="67">
        <f>$K411</f>
        <v/>
      </c>
      <c r="T411" s="67">
        <f>IFERROR(INDEX(Clients!$G$2:$G$1020,MATCH($E411,Clients!$A$2:$A$1020,0)),"")</f>
        <v/>
      </c>
      <c r="U411" s="67">
        <f>IFERROR(INDEX(Clients!$I$2:$I$1020,MATCH($E411,Clients!$A$2:$A$1020,0)),"")</f>
        <v/>
      </c>
      <c r="V411" s="69">
        <f>1</f>
        <v/>
      </c>
      <c r="W411" s="69">
        <f>IF($N411="Accepté",1,0)</f>
        <v/>
      </c>
      <c r="X411" s="68">
        <f>$M411*$W411</f>
        <v/>
      </c>
      <c r="Y411" s="68">
        <f>IF($N411="En cours",0,$M411)</f>
        <v/>
      </c>
      <c r="Z411" s="69">
        <f>IF($P411="",0,1)</f>
        <v/>
      </c>
      <c r="AA411" s="70">
        <f>IF($P411="",0,$P411)</f>
        <v/>
      </c>
      <c r="AB411" s="69">
        <f>IF(AND($P411&lt;&gt;"",$P411&lt;=Paramètres!$C$14),1,0)</f>
        <v/>
      </c>
      <c r="AC411" s="67">
        <f>IF($P411="","Jamais relancé",IF($P411&lt;=3,"0-3 j",IF($P411&lt;=7,"4-7 j",IF($P411&lt;=15,"8-15 j","Plus de 15 j"))))</f>
        <v/>
      </c>
      <c r="AD411" s="67">
        <f>IF($M411&lt;=1000,"Moins de 1 k€",IF($M411&lt;=5000,"1 à 5 k€",IF($M411&lt;=15000,"5 à 15 k€","Plus de 15 k€")))</f>
        <v/>
      </c>
    </row>
    <row r="412">
      <c r="A412" s="65" t="inlineStr">
        <is>
          <t>DEV-00411</t>
        </is>
      </c>
      <c r="B412" s="66" t="n">
        <v>45048</v>
      </c>
      <c r="C412" s="65" t="inlineStr">
        <is>
          <t>2023-05</t>
        </is>
      </c>
      <c r="D412" s="65" t="inlineStr">
        <is>
          <t>2022-2023</t>
        </is>
      </c>
      <c r="E412" s="65" t="inlineStr">
        <is>
          <t>CLI-0272</t>
        </is>
      </c>
      <c r="F412" s="65" t="inlineStr">
        <is>
          <t>Professionnel</t>
        </is>
      </c>
      <c r="G412" s="65" t="inlineStr">
        <is>
          <t>Toulouse</t>
        </is>
      </c>
      <c r="H412" s="65" t="inlineStr">
        <is>
          <t>Julien Fabre</t>
        </is>
      </c>
      <c r="I412" s="65" t="inlineStr">
        <is>
          <t>Électricité</t>
        </is>
      </c>
      <c r="J412" s="65" t="inlineStr">
        <is>
          <t>EL-003</t>
        </is>
      </c>
      <c r="K412" s="65" t="inlineStr">
        <is>
          <t>Rénovation électrique complète</t>
        </is>
      </c>
      <c r="L412" s="67" t="n">
        <v>1</v>
      </c>
      <c r="M412" s="68" t="n">
        <v>18219.38</v>
      </c>
      <c r="N412" s="65" t="inlineStr">
        <is>
          <t>Refusé</t>
        </is>
      </c>
      <c r="O412" s="66" t="n">
        <v>45055</v>
      </c>
      <c r="P412" s="67" t="n">
        <v>2</v>
      </c>
      <c r="Q412" s="67" t="n">
        <v>1</v>
      </c>
      <c r="R412" s="67">
        <f>$I412</f>
        <v/>
      </c>
      <c r="S412" s="67">
        <f>$K412</f>
        <v/>
      </c>
      <c r="T412" s="67">
        <f>IFERROR(INDEX(Clients!$G$2:$G$1020,MATCH($E412,Clients!$A$2:$A$1020,0)),"")</f>
        <v/>
      </c>
      <c r="U412" s="67">
        <f>IFERROR(INDEX(Clients!$I$2:$I$1020,MATCH($E412,Clients!$A$2:$A$1020,0)),"")</f>
        <v/>
      </c>
      <c r="V412" s="69">
        <f>1</f>
        <v/>
      </c>
      <c r="W412" s="69">
        <f>IF($N412="Accepté",1,0)</f>
        <v/>
      </c>
      <c r="X412" s="68">
        <f>$M412*$W412</f>
        <v/>
      </c>
      <c r="Y412" s="68">
        <f>IF($N412="En cours",0,$M412)</f>
        <v/>
      </c>
      <c r="Z412" s="69">
        <f>IF($P412="",0,1)</f>
        <v/>
      </c>
      <c r="AA412" s="70">
        <f>IF($P412="",0,$P412)</f>
        <v/>
      </c>
      <c r="AB412" s="69">
        <f>IF(AND($P412&lt;&gt;"",$P412&lt;=Paramètres!$C$14),1,0)</f>
        <v/>
      </c>
      <c r="AC412" s="67">
        <f>IF($P412="","Jamais relancé",IF($P412&lt;=3,"0-3 j",IF($P412&lt;=7,"4-7 j",IF($P412&lt;=15,"8-15 j","Plus de 15 j"))))</f>
        <v/>
      </c>
      <c r="AD412" s="67">
        <f>IF($M412&lt;=1000,"Moins de 1 k€",IF($M412&lt;=5000,"1 à 5 k€",IF($M412&lt;=15000,"5 à 15 k€","Plus de 15 k€")))</f>
        <v/>
      </c>
    </row>
    <row r="413">
      <c r="A413" s="65" t="inlineStr">
        <is>
          <t>DEV-00412</t>
        </is>
      </c>
      <c r="B413" s="66" t="n">
        <v>45048</v>
      </c>
      <c r="C413" s="65" t="inlineStr">
        <is>
          <t>2023-05</t>
        </is>
      </c>
      <c r="D413" s="65" t="inlineStr">
        <is>
          <t>2022-2023</t>
        </is>
      </c>
      <c r="E413" s="65" t="inlineStr">
        <is>
          <t>CLI-0015</t>
        </is>
      </c>
      <c r="F413" s="65" t="inlineStr">
        <is>
          <t>Particulier</t>
        </is>
      </c>
      <c r="G413" s="65" t="inlineStr">
        <is>
          <t>Bordeaux</t>
        </is>
      </c>
      <c r="H413" s="65" t="inlineStr">
        <is>
          <t>Sophie Marchand</t>
        </is>
      </c>
      <c r="I413" s="65" t="inlineStr">
        <is>
          <t>Salle de bain</t>
        </is>
      </c>
      <c r="J413" s="65" t="inlineStr">
        <is>
          <t>SB-001</t>
        </is>
      </c>
      <c r="K413" s="65" t="inlineStr">
        <is>
          <t>Rénovation salle de bain complète</t>
        </is>
      </c>
      <c r="L413" s="67" t="n">
        <v>1</v>
      </c>
      <c r="M413" s="68" t="n">
        <v>10450.28</v>
      </c>
      <c r="N413" s="65" t="inlineStr">
        <is>
          <t>Sans réponse</t>
        </is>
      </c>
      <c r="O413" s="66" t="n">
        <v>45072</v>
      </c>
      <c r="P413" s="67" t="n">
        <v>10</v>
      </c>
      <c r="Q413" s="67" t="n">
        <v>2</v>
      </c>
      <c r="R413" s="67">
        <f>$I413</f>
        <v/>
      </c>
      <c r="S413" s="67">
        <f>$K413</f>
        <v/>
      </c>
      <c r="T413" s="67">
        <f>IFERROR(INDEX(Clients!$G$2:$G$1020,MATCH($E413,Clients!$A$2:$A$1020,0)),"")</f>
        <v/>
      </c>
      <c r="U413" s="67">
        <f>IFERROR(INDEX(Clients!$I$2:$I$1020,MATCH($E413,Clients!$A$2:$A$1020,0)),"")</f>
        <v/>
      </c>
      <c r="V413" s="69">
        <f>1</f>
        <v/>
      </c>
      <c r="W413" s="69">
        <f>IF($N413="Accepté",1,0)</f>
        <v/>
      </c>
      <c r="X413" s="68">
        <f>$M413*$W413</f>
        <v/>
      </c>
      <c r="Y413" s="68">
        <f>IF($N413="En cours",0,$M413)</f>
        <v/>
      </c>
      <c r="Z413" s="69">
        <f>IF($P413="",0,1)</f>
        <v/>
      </c>
      <c r="AA413" s="70">
        <f>IF($P413="",0,$P413)</f>
        <v/>
      </c>
      <c r="AB413" s="69">
        <f>IF(AND($P413&lt;&gt;"",$P413&lt;=Paramètres!$C$14),1,0)</f>
        <v/>
      </c>
      <c r="AC413" s="67">
        <f>IF($P413="","Jamais relancé",IF($P413&lt;=3,"0-3 j",IF($P413&lt;=7,"4-7 j",IF($P413&lt;=15,"8-15 j","Plus de 15 j"))))</f>
        <v/>
      </c>
      <c r="AD413" s="67">
        <f>IF($M413&lt;=1000,"Moins de 1 k€",IF($M413&lt;=5000,"1 à 5 k€",IF($M413&lt;=15000,"5 à 15 k€","Plus de 15 k€")))</f>
        <v/>
      </c>
    </row>
    <row r="414">
      <c r="A414" s="65" t="inlineStr">
        <is>
          <t>DEV-00413</t>
        </is>
      </c>
      <c r="B414" s="66" t="n">
        <v>45049</v>
      </c>
      <c r="C414" s="65" t="inlineStr">
        <is>
          <t>2023-05</t>
        </is>
      </c>
      <c r="D414" s="65" t="inlineStr">
        <is>
          <t>2022-2023</t>
        </is>
      </c>
      <c r="E414" s="65" t="inlineStr">
        <is>
          <t>CLI-0107</t>
        </is>
      </c>
      <c r="F414" s="65" t="inlineStr">
        <is>
          <t>Particulier</t>
        </is>
      </c>
      <c r="G414" s="65" t="inlineStr">
        <is>
          <t>Toulouse</t>
        </is>
      </c>
      <c r="H414" s="65" t="inlineStr">
        <is>
          <t>Julien Fabre</t>
        </is>
      </c>
      <c r="I414" s="65" t="inlineStr">
        <is>
          <t>Plomberie</t>
        </is>
      </c>
      <c r="J414" s="65" t="inlineStr">
        <is>
          <t>PR-001</t>
        </is>
      </c>
      <c r="K414" s="65" t="inlineStr">
        <is>
          <t>Remplacement chauffe-eau 200 L</t>
        </is>
      </c>
      <c r="L414" s="67" t="n">
        <v>1</v>
      </c>
      <c r="M414" s="68" t="n">
        <v>1133.65</v>
      </c>
      <c r="N414" s="65" t="inlineStr">
        <is>
          <t>Refusé</t>
        </is>
      </c>
      <c r="O414" s="66" t="n">
        <v>45062</v>
      </c>
      <c r="P414" s="67" t="n">
        <v>1</v>
      </c>
      <c r="Q414" s="67" t="n">
        <v>1</v>
      </c>
      <c r="R414" s="67">
        <f>$I414</f>
        <v/>
      </c>
      <c r="S414" s="67">
        <f>$K414</f>
        <v/>
      </c>
      <c r="T414" s="67">
        <f>IFERROR(INDEX(Clients!$G$2:$G$1020,MATCH($E414,Clients!$A$2:$A$1020,0)),"")</f>
        <v/>
      </c>
      <c r="U414" s="67">
        <f>IFERROR(INDEX(Clients!$I$2:$I$1020,MATCH($E414,Clients!$A$2:$A$1020,0)),"")</f>
        <v/>
      </c>
      <c r="V414" s="69">
        <f>1</f>
        <v/>
      </c>
      <c r="W414" s="69">
        <f>IF($N414="Accepté",1,0)</f>
        <v/>
      </c>
      <c r="X414" s="68">
        <f>$M414*$W414</f>
        <v/>
      </c>
      <c r="Y414" s="68">
        <f>IF($N414="En cours",0,$M414)</f>
        <v/>
      </c>
      <c r="Z414" s="69">
        <f>IF($P414="",0,1)</f>
        <v/>
      </c>
      <c r="AA414" s="70">
        <f>IF($P414="",0,$P414)</f>
        <v/>
      </c>
      <c r="AB414" s="69">
        <f>IF(AND($P414&lt;&gt;"",$P414&lt;=Paramètres!$C$14),1,0)</f>
        <v/>
      </c>
      <c r="AC414" s="67">
        <f>IF($P414="","Jamais relancé",IF($P414&lt;=3,"0-3 j",IF($P414&lt;=7,"4-7 j",IF($P414&lt;=15,"8-15 j","Plus de 15 j"))))</f>
        <v/>
      </c>
      <c r="AD414" s="67">
        <f>IF($M414&lt;=1000,"Moins de 1 k€",IF($M414&lt;=5000,"1 à 5 k€",IF($M414&lt;=15000,"5 à 15 k€","Plus de 15 k€")))</f>
        <v/>
      </c>
    </row>
    <row r="415">
      <c r="A415" s="65" t="inlineStr">
        <is>
          <t>DEV-00414</t>
        </is>
      </c>
      <c r="B415" s="66" t="n">
        <v>45049</v>
      </c>
      <c r="C415" s="65" t="inlineStr">
        <is>
          <t>2023-05</t>
        </is>
      </c>
      <c r="D415" s="65" t="inlineStr">
        <is>
          <t>2022-2023</t>
        </is>
      </c>
      <c r="E415" s="65" t="inlineStr">
        <is>
          <t>CLI-0213</t>
        </is>
      </c>
      <c r="F415" s="65" t="inlineStr">
        <is>
          <t>Professionnel</t>
        </is>
      </c>
      <c r="G415" s="65" t="inlineStr">
        <is>
          <t>Bordeaux</t>
        </is>
      </c>
      <c r="H415" s="65" t="inlineStr">
        <is>
          <t>Karim Belkacem</t>
        </is>
      </c>
      <c r="I415" s="65" t="inlineStr">
        <is>
          <t>Plomberie</t>
        </is>
      </c>
      <c r="J415" s="65" t="inlineStr">
        <is>
          <t>PR-001</t>
        </is>
      </c>
      <c r="K415" s="65" t="inlineStr">
        <is>
          <t>Remplacement chauffe-eau 200 L</t>
        </is>
      </c>
      <c r="L415" s="67" t="n">
        <v>2</v>
      </c>
      <c r="M415" s="68" t="n">
        <v>4222.96</v>
      </c>
      <c r="N415" s="65" t="inlineStr">
        <is>
          <t>Accepté</t>
        </is>
      </c>
      <c r="O415" s="66" t="n">
        <v>45064</v>
      </c>
      <c r="P415" s="67" t="n">
        <v>1</v>
      </c>
      <c r="Q415" s="67" t="n">
        <v>3</v>
      </c>
      <c r="R415" s="67">
        <f>$I415</f>
        <v/>
      </c>
      <c r="S415" s="67">
        <f>$K415</f>
        <v/>
      </c>
      <c r="T415" s="67">
        <f>IFERROR(INDEX(Clients!$G$2:$G$1020,MATCH($E415,Clients!$A$2:$A$1020,0)),"")</f>
        <v/>
      </c>
      <c r="U415" s="67">
        <f>IFERROR(INDEX(Clients!$I$2:$I$1020,MATCH($E415,Clients!$A$2:$A$1020,0)),"")</f>
        <v/>
      </c>
      <c r="V415" s="69">
        <f>1</f>
        <v/>
      </c>
      <c r="W415" s="69">
        <f>IF($N415="Accepté",1,0)</f>
        <v/>
      </c>
      <c r="X415" s="68">
        <f>$M415*$W415</f>
        <v/>
      </c>
      <c r="Y415" s="68">
        <f>IF($N415="En cours",0,$M415)</f>
        <v/>
      </c>
      <c r="Z415" s="69">
        <f>IF($P415="",0,1)</f>
        <v/>
      </c>
      <c r="AA415" s="70">
        <f>IF($P415="",0,$P415)</f>
        <v/>
      </c>
      <c r="AB415" s="69">
        <f>IF(AND($P415&lt;&gt;"",$P415&lt;=Paramètres!$C$14),1,0)</f>
        <v/>
      </c>
      <c r="AC415" s="67">
        <f>IF($P415="","Jamais relancé",IF($P415&lt;=3,"0-3 j",IF($P415&lt;=7,"4-7 j",IF($P415&lt;=15,"8-15 j","Plus de 15 j"))))</f>
        <v/>
      </c>
      <c r="AD415" s="67">
        <f>IF($M415&lt;=1000,"Moins de 1 k€",IF($M415&lt;=5000,"1 à 5 k€",IF($M415&lt;=15000,"5 à 15 k€","Plus de 15 k€")))</f>
        <v/>
      </c>
    </row>
    <row r="416">
      <c r="A416" s="65" t="inlineStr">
        <is>
          <t>DEV-00415</t>
        </is>
      </c>
      <c r="B416" s="66" t="n">
        <v>45049</v>
      </c>
      <c r="C416" s="65" t="inlineStr">
        <is>
          <t>2023-05</t>
        </is>
      </c>
      <c r="D416" s="65" t="inlineStr">
        <is>
          <t>2022-2023</t>
        </is>
      </c>
      <c r="E416" s="65" t="inlineStr">
        <is>
          <t>CLI-0165</t>
        </is>
      </c>
      <c r="F416" s="65" t="inlineStr">
        <is>
          <t>Particulier</t>
        </is>
      </c>
      <c r="G416" s="65" t="inlineStr">
        <is>
          <t>Bordeaux</t>
        </is>
      </c>
      <c r="H416" s="65" t="inlineStr">
        <is>
          <t>Karim Belkacem</t>
        </is>
      </c>
      <c r="I416" s="65" t="inlineStr">
        <is>
          <t>Plomberie</t>
        </is>
      </c>
      <c r="J416" s="65" t="inlineStr">
        <is>
          <t>PR-002</t>
        </is>
      </c>
      <c r="K416" s="65" t="inlineStr">
        <is>
          <t>Recherche de fuite + réparation</t>
        </is>
      </c>
      <c r="L416" s="67" t="n">
        <v>1</v>
      </c>
      <c r="M416" s="68" t="n">
        <v>420.01</v>
      </c>
      <c r="N416" s="65" t="inlineStr">
        <is>
          <t>Accepté</t>
        </is>
      </c>
      <c r="O416" s="66" t="n">
        <v>45069</v>
      </c>
      <c r="P416" s="67" t="n">
        <v>1</v>
      </c>
      <c r="Q416" s="67" t="n">
        <v>2</v>
      </c>
      <c r="R416" s="67">
        <f>$I416</f>
        <v/>
      </c>
      <c r="S416" s="67">
        <f>$K416</f>
        <v/>
      </c>
      <c r="T416" s="67">
        <f>IFERROR(INDEX(Clients!$G$2:$G$1020,MATCH($E416,Clients!$A$2:$A$1020,0)),"")</f>
        <v/>
      </c>
      <c r="U416" s="67">
        <f>IFERROR(INDEX(Clients!$I$2:$I$1020,MATCH($E416,Clients!$A$2:$A$1020,0)),"")</f>
        <v/>
      </c>
      <c r="V416" s="69">
        <f>1</f>
        <v/>
      </c>
      <c r="W416" s="69">
        <f>IF($N416="Accepté",1,0)</f>
        <v/>
      </c>
      <c r="X416" s="68">
        <f>$M416*$W416</f>
        <v/>
      </c>
      <c r="Y416" s="68">
        <f>IF($N416="En cours",0,$M416)</f>
        <v/>
      </c>
      <c r="Z416" s="69">
        <f>IF($P416="",0,1)</f>
        <v/>
      </c>
      <c r="AA416" s="70">
        <f>IF($P416="",0,$P416)</f>
        <v/>
      </c>
      <c r="AB416" s="69">
        <f>IF(AND($P416&lt;&gt;"",$P416&lt;=Paramètres!$C$14),1,0)</f>
        <v/>
      </c>
      <c r="AC416" s="67">
        <f>IF($P416="","Jamais relancé",IF($P416&lt;=3,"0-3 j",IF($P416&lt;=7,"4-7 j",IF($P416&lt;=15,"8-15 j","Plus de 15 j"))))</f>
        <v/>
      </c>
      <c r="AD416" s="67">
        <f>IF($M416&lt;=1000,"Moins de 1 k€",IF($M416&lt;=5000,"1 à 5 k€",IF($M416&lt;=15000,"5 à 15 k€","Plus de 15 k€")))</f>
        <v/>
      </c>
    </row>
    <row r="417">
      <c r="A417" s="65" t="inlineStr">
        <is>
          <t>DEV-00416</t>
        </is>
      </c>
      <c r="B417" s="66" t="n">
        <v>45050</v>
      </c>
      <c r="C417" s="65" t="inlineStr">
        <is>
          <t>2023-05</t>
        </is>
      </c>
      <c r="D417" s="65" t="inlineStr">
        <is>
          <t>2022-2023</t>
        </is>
      </c>
      <c r="E417" s="65" t="inlineStr">
        <is>
          <t>CLI-0172</t>
        </is>
      </c>
      <c r="F417" s="65" t="inlineStr">
        <is>
          <t>Particulier</t>
        </is>
      </c>
      <c r="G417" s="65" t="inlineStr">
        <is>
          <t>Bordeaux</t>
        </is>
      </c>
      <c r="H417" s="65" t="inlineStr">
        <is>
          <t>Sophie Marchand</t>
        </is>
      </c>
      <c r="I417" s="65" t="inlineStr">
        <is>
          <t>Salle de bain</t>
        </is>
      </c>
      <c r="J417" s="65" t="inlineStr">
        <is>
          <t>SB-001</t>
        </is>
      </c>
      <c r="K417" s="65" t="inlineStr">
        <is>
          <t>Rénovation salle de bain complète</t>
        </is>
      </c>
      <c r="L417" s="67" t="n">
        <v>1</v>
      </c>
      <c r="M417" s="68" t="n">
        <v>9884.49</v>
      </c>
      <c r="N417" s="65" t="inlineStr">
        <is>
          <t>Refusé</t>
        </is>
      </c>
      <c r="O417" s="66" t="n">
        <v>45071</v>
      </c>
      <c r="P417" s="67" t="n">
        <v>5</v>
      </c>
      <c r="Q417" s="67" t="n">
        <v>1</v>
      </c>
      <c r="R417" s="67">
        <f>$I417</f>
        <v/>
      </c>
      <c r="S417" s="67">
        <f>$K417</f>
        <v/>
      </c>
      <c r="T417" s="67">
        <f>IFERROR(INDEX(Clients!$G$2:$G$1020,MATCH($E417,Clients!$A$2:$A$1020,0)),"")</f>
        <v/>
      </c>
      <c r="U417" s="67">
        <f>IFERROR(INDEX(Clients!$I$2:$I$1020,MATCH($E417,Clients!$A$2:$A$1020,0)),"")</f>
        <v/>
      </c>
      <c r="V417" s="69">
        <f>1</f>
        <v/>
      </c>
      <c r="W417" s="69">
        <f>IF($N417="Accepté",1,0)</f>
        <v/>
      </c>
      <c r="X417" s="68">
        <f>$M417*$W417</f>
        <v/>
      </c>
      <c r="Y417" s="68">
        <f>IF($N417="En cours",0,$M417)</f>
        <v/>
      </c>
      <c r="Z417" s="69">
        <f>IF($P417="",0,1)</f>
        <v/>
      </c>
      <c r="AA417" s="70">
        <f>IF($P417="",0,$P417)</f>
        <v/>
      </c>
      <c r="AB417" s="69">
        <f>IF(AND($P417&lt;&gt;"",$P417&lt;=Paramètres!$C$14),1,0)</f>
        <v/>
      </c>
      <c r="AC417" s="67">
        <f>IF($P417="","Jamais relancé",IF($P417&lt;=3,"0-3 j",IF($P417&lt;=7,"4-7 j",IF($P417&lt;=15,"8-15 j","Plus de 15 j"))))</f>
        <v/>
      </c>
      <c r="AD417" s="67">
        <f>IF($M417&lt;=1000,"Moins de 1 k€",IF($M417&lt;=5000,"1 à 5 k€",IF($M417&lt;=15000,"5 à 15 k€","Plus de 15 k€")))</f>
        <v/>
      </c>
    </row>
    <row r="418">
      <c r="A418" s="65" t="inlineStr">
        <is>
          <t>DEV-00417</t>
        </is>
      </c>
      <c r="B418" s="66" t="n">
        <v>45050</v>
      </c>
      <c r="C418" s="65" t="inlineStr">
        <is>
          <t>2023-05</t>
        </is>
      </c>
      <c r="D418" s="65" t="inlineStr">
        <is>
          <t>2022-2023</t>
        </is>
      </c>
      <c r="E418" s="65" t="inlineStr">
        <is>
          <t>CLI-0176</t>
        </is>
      </c>
      <c r="F418" s="65" t="inlineStr">
        <is>
          <t>Professionnel</t>
        </is>
      </c>
      <c r="G418" s="65" t="inlineStr">
        <is>
          <t>Toulouse</t>
        </is>
      </c>
      <c r="H418" s="65" t="inlineStr">
        <is>
          <t>Julien Fabre</t>
        </is>
      </c>
      <c r="I418" s="65" t="inlineStr">
        <is>
          <t>Salle de bain</t>
        </is>
      </c>
      <c r="J418" s="65" t="inlineStr">
        <is>
          <t>SB-002</t>
        </is>
      </c>
      <c r="K418" s="65" t="inlineStr">
        <is>
          <t>Remplacement baignoire par douche</t>
        </is>
      </c>
      <c r="L418" s="67" t="n">
        <v>1</v>
      </c>
      <c r="M418" s="68" t="n">
        <v>5984.3</v>
      </c>
      <c r="N418" s="65" t="inlineStr">
        <is>
          <t>Accepté</t>
        </is>
      </c>
      <c r="O418" s="66" t="n">
        <v>45068</v>
      </c>
      <c r="P418" s="67" t="n">
        <v>1</v>
      </c>
      <c r="Q418" s="67" t="n">
        <v>2</v>
      </c>
      <c r="R418" s="67">
        <f>$I418</f>
        <v/>
      </c>
      <c r="S418" s="67">
        <f>$K418</f>
        <v/>
      </c>
      <c r="T418" s="67">
        <f>IFERROR(INDEX(Clients!$G$2:$G$1020,MATCH($E418,Clients!$A$2:$A$1020,0)),"")</f>
        <v/>
      </c>
      <c r="U418" s="67">
        <f>IFERROR(INDEX(Clients!$I$2:$I$1020,MATCH($E418,Clients!$A$2:$A$1020,0)),"")</f>
        <v/>
      </c>
      <c r="V418" s="69">
        <f>1</f>
        <v/>
      </c>
      <c r="W418" s="69">
        <f>IF($N418="Accepté",1,0)</f>
        <v/>
      </c>
      <c r="X418" s="68">
        <f>$M418*$W418</f>
        <v/>
      </c>
      <c r="Y418" s="68">
        <f>IF($N418="En cours",0,$M418)</f>
        <v/>
      </c>
      <c r="Z418" s="69">
        <f>IF($P418="",0,1)</f>
        <v/>
      </c>
      <c r="AA418" s="70">
        <f>IF($P418="",0,$P418)</f>
        <v/>
      </c>
      <c r="AB418" s="69">
        <f>IF(AND($P418&lt;&gt;"",$P418&lt;=Paramètres!$C$14),1,0)</f>
        <v/>
      </c>
      <c r="AC418" s="67">
        <f>IF($P418="","Jamais relancé",IF($P418&lt;=3,"0-3 j",IF($P418&lt;=7,"4-7 j",IF($P418&lt;=15,"8-15 j","Plus de 15 j"))))</f>
        <v/>
      </c>
      <c r="AD418" s="67">
        <f>IF($M418&lt;=1000,"Moins de 1 k€",IF($M418&lt;=5000,"1 à 5 k€",IF($M418&lt;=15000,"5 à 15 k€","Plus de 15 k€")))</f>
        <v/>
      </c>
    </row>
    <row r="419">
      <c r="A419" s="65" t="inlineStr">
        <is>
          <t>DEV-00418</t>
        </is>
      </c>
      <c r="B419" s="66" t="n">
        <v>45051</v>
      </c>
      <c r="C419" s="65" t="inlineStr">
        <is>
          <t>2023-05</t>
        </is>
      </c>
      <c r="D419" s="65" t="inlineStr">
        <is>
          <t>2022-2023</t>
        </is>
      </c>
      <c r="E419" s="65" t="inlineStr">
        <is>
          <t>CLI-0164</t>
        </is>
      </c>
      <c r="F419" s="65" t="inlineStr">
        <is>
          <t>Particulier</t>
        </is>
      </c>
      <c r="G419" s="65" t="inlineStr">
        <is>
          <t>Toulouse</t>
        </is>
      </c>
      <c r="H419" s="65" t="inlineStr">
        <is>
          <t>Julien Fabre</t>
        </is>
      </c>
      <c r="I419" s="65" t="inlineStr">
        <is>
          <t>Électricité</t>
        </is>
      </c>
      <c r="J419" s="65" t="inlineStr">
        <is>
          <t>EL-001</t>
        </is>
      </c>
      <c r="K419" s="65" t="inlineStr">
        <is>
          <t>Mise aux normes tableau électrique</t>
        </is>
      </c>
      <c r="L419" s="67" t="n">
        <v>1</v>
      </c>
      <c r="M419" s="68" t="n">
        <v>1645.35</v>
      </c>
      <c r="N419" s="65" t="inlineStr">
        <is>
          <t>Sans réponse</t>
        </is>
      </c>
      <c r="O419" s="66" t="n">
        <v>45092</v>
      </c>
      <c r="P419" s="67" t="n">
        <v>9</v>
      </c>
      <c r="Q419" s="67" t="n">
        <v>3</v>
      </c>
      <c r="R419" s="67">
        <f>$I419</f>
        <v/>
      </c>
      <c r="S419" s="67">
        <f>$K419</f>
        <v/>
      </c>
      <c r="T419" s="67">
        <f>IFERROR(INDEX(Clients!$G$2:$G$1020,MATCH($E419,Clients!$A$2:$A$1020,0)),"")</f>
        <v/>
      </c>
      <c r="U419" s="67">
        <f>IFERROR(INDEX(Clients!$I$2:$I$1020,MATCH($E419,Clients!$A$2:$A$1020,0)),"")</f>
        <v/>
      </c>
      <c r="V419" s="69">
        <f>1</f>
        <v/>
      </c>
      <c r="W419" s="69">
        <f>IF($N419="Accepté",1,0)</f>
        <v/>
      </c>
      <c r="X419" s="68">
        <f>$M419*$W419</f>
        <v/>
      </c>
      <c r="Y419" s="68">
        <f>IF($N419="En cours",0,$M419)</f>
        <v/>
      </c>
      <c r="Z419" s="69">
        <f>IF($P419="",0,1)</f>
        <v/>
      </c>
      <c r="AA419" s="70">
        <f>IF($P419="",0,$P419)</f>
        <v/>
      </c>
      <c r="AB419" s="69">
        <f>IF(AND($P419&lt;&gt;"",$P419&lt;=Paramètres!$C$14),1,0)</f>
        <v/>
      </c>
      <c r="AC419" s="67">
        <f>IF($P419="","Jamais relancé",IF($P419&lt;=3,"0-3 j",IF($P419&lt;=7,"4-7 j",IF($P419&lt;=15,"8-15 j","Plus de 15 j"))))</f>
        <v/>
      </c>
      <c r="AD419" s="67">
        <f>IF($M419&lt;=1000,"Moins de 1 k€",IF($M419&lt;=5000,"1 à 5 k€",IF($M419&lt;=15000,"5 à 15 k€","Plus de 15 k€")))</f>
        <v/>
      </c>
    </row>
    <row r="420">
      <c r="A420" s="65" t="inlineStr">
        <is>
          <t>DEV-00419</t>
        </is>
      </c>
      <c r="B420" s="66" t="n">
        <v>45051</v>
      </c>
      <c r="C420" s="65" t="inlineStr">
        <is>
          <t>2023-05</t>
        </is>
      </c>
      <c r="D420" s="65" t="inlineStr">
        <is>
          <t>2022-2023</t>
        </is>
      </c>
      <c r="E420" s="65" t="inlineStr">
        <is>
          <t>CLI-0206</t>
        </is>
      </c>
      <c r="F420" s="65" t="inlineStr">
        <is>
          <t>Syndic</t>
        </is>
      </c>
      <c r="G420" s="65" t="inlineStr">
        <is>
          <t>Toulouse</t>
        </is>
      </c>
      <c r="H420" s="65" t="inlineStr">
        <is>
          <t>Julien Fabre</t>
        </is>
      </c>
      <c r="I420" s="65" t="inlineStr">
        <is>
          <t>Salle de bain</t>
        </is>
      </c>
      <c r="J420" s="65" t="inlineStr">
        <is>
          <t>SB-001</t>
        </is>
      </c>
      <c r="K420" s="65" t="inlineStr">
        <is>
          <t>Rénovation salle de bain complète</t>
        </is>
      </c>
      <c r="L420" s="67" t="n">
        <v>1</v>
      </c>
      <c r="M420" s="68" t="n">
        <v>20794.54</v>
      </c>
      <c r="N420" s="65" t="inlineStr">
        <is>
          <t>Sans réponse</t>
        </is>
      </c>
      <c r="O420" s="66" t="n">
        <v>45079</v>
      </c>
      <c r="P420" s="67" t="n">
        <v>7</v>
      </c>
      <c r="Q420" s="67" t="n">
        <v>1</v>
      </c>
      <c r="R420" s="67">
        <f>$I420</f>
        <v/>
      </c>
      <c r="S420" s="67">
        <f>$K420</f>
        <v/>
      </c>
      <c r="T420" s="67">
        <f>IFERROR(INDEX(Clients!$G$2:$G$1020,MATCH($E420,Clients!$A$2:$A$1020,0)),"")</f>
        <v/>
      </c>
      <c r="U420" s="67">
        <f>IFERROR(INDEX(Clients!$I$2:$I$1020,MATCH($E420,Clients!$A$2:$A$1020,0)),"")</f>
        <v/>
      </c>
      <c r="V420" s="69">
        <f>1</f>
        <v/>
      </c>
      <c r="W420" s="69">
        <f>IF($N420="Accepté",1,0)</f>
        <v/>
      </c>
      <c r="X420" s="68">
        <f>$M420*$W420</f>
        <v/>
      </c>
      <c r="Y420" s="68">
        <f>IF($N420="En cours",0,$M420)</f>
        <v/>
      </c>
      <c r="Z420" s="69">
        <f>IF($P420="",0,1)</f>
        <v/>
      </c>
      <c r="AA420" s="70">
        <f>IF($P420="",0,$P420)</f>
        <v/>
      </c>
      <c r="AB420" s="69">
        <f>IF(AND($P420&lt;&gt;"",$P420&lt;=Paramètres!$C$14),1,0)</f>
        <v/>
      </c>
      <c r="AC420" s="67">
        <f>IF($P420="","Jamais relancé",IF($P420&lt;=3,"0-3 j",IF($P420&lt;=7,"4-7 j",IF($P420&lt;=15,"8-15 j","Plus de 15 j"))))</f>
        <v/>
      </c>
      <c r="AD420" s="67">
        <f>IF($M420&lt;=1000,"Moins de 1 k€",IF($M420&lt;=5000,"1 à 5 k€",IF($M420&lt;=15000,"5 à 15 k€","Plus de 15 k€")))</f>
        <v/>
      </c>
    </row>
    <row r="421">
      <c r="A421" s="65" t="inlineStr">
        <is>
          <t>DEV-00420</t>
        </is>
      </c>
      <c r="B421" s="66" t="n">
        <v>45051</v>
      </c>
      <c r="C421" s="65" t="inlineStr">
        <is>
          <t>2023-05</t>
        </is>
      </c>
      <c r="D421" s="65" t="inlineStr">
        <is>
          <t>2022-2023</t>
        </is>
      </c>
      <c r="E421" s="65" t="inlineStr">
        <is>
          <t>CLI-0085</t>
        </is>
      </c>
      <c r="F421" s="65" t="inlineStr">
        <is>
          <t>Particulier</t>
        </is>
      </c>
      <c r="G421" s="65" t="inlineStr">
        <is>
          <t>Toulouse</t>
        </is>
      </c>
      <c r="H421" s="65" t="inlineStr">
        <is>
          <t>Julien Fabre</t>
        </is>
      </c>
      <c r="I421" s="65" t="inlineStr">
        <is>
          <t>Chauffage</t>
        </is>
      </c>
      <c r="J421" s="65" t="inlineStr">
        <is>
          <t>CH-005</t>
        </is>
      </c>
      <c r="K421" s="65" t="inlineStr">
        <is>
          <t>Désembouage circuit chauffage</t>
        </is>
      </c>
      <c r="L421" s="67" t="n">
        <v>1</v>
      </c>
      <c r="M421" s="68" t="n">
        <v>774.38</v>
      </c>
      <c r="N421" s="65" t="inlineStr">
        <is>
          <t>Accepté</t>
        </is>
      </c>
      <c r="O421" s="66" t="n">
        <v>45079</v>
      </c>
      <c r="P421" s="67" t="n">
        <v>7</v>
      </c>
      <c r="Q421" s="67" t="n">
        <v>1</v>
      </c>
      <c r="R421" s="67">
        <f>$I421</f>
        <v/>
      </c>
      <c r="S421" s="67">
        <f>$K421</f>
        <v/>
      </c>
      <c r="T421" s="67">
        <f>IFERROR(INDEX(Clients!$G$2:$G$1020,MATCH($E421,Clients!$A$2:$A$1020,0)),"")</f>
        <v/>
      </c>
      <c r="U421" s="67">
        <f>IFERROR(INDEX(Clients!$I$2:$I$1020,MATCH($E421,Clients!$A$2:$A$1020,0)),"")</f>
        <v/>
      </c>
      <c r="V421" s="69">
        <f>1</f>
        <v/>
      </c>
      <c r="W421" s="69">
        <f>IF($N421="Accepté",1,0)</f>
        <v/>
      </c>
      <c r="X421" s="68">
        <f>$M421*$W421</f>
        <v/>
      </c>
      <c r="Y421" s="68">
        <f>IF($N421="En cours",0,$M421)</f>
        <v/>
      </c>
      <c r="Z421" s="69">
        <f>IF($P421="",0,1)</f>
        <v/>
      </c>
      <c r="AA421" s="70">
        <f>IF($P421="",0,$P421)</f>
        <v/>
      </c>
      <c r="AB421" s="69">
        <f>IF(AND($P421&lt;&gt;"",$P421&lt;=Paramètres!$C$14),1,0)</f>
        <v/>
      </c>
      <c r="AC421" s="67">
        <f>IF($P421="","Jamais relancé",IF($P421&lt;=3,"0-3 j",IF($P421&lt;=7,"4-7 j",IF($P421&lt;=15,"8-15 j","Plus de 15 j"))))</f>
        <v/>
      </c>
      <c r="AD421" s="67">
        <f>IF($M421&lt;=1000,"Moins de 1 k€",IF($M421&lt;=5000,"1 à 5 k€",IF($M421&lt;=15000,"5 à 15 k€","Plus de 15 k€")))</f>
        <v/>
      </c>
    </row>
    <row r="422">
      <c r="A422" s="65" t="inlineStr">
        <is>
          <t>DEV-00421</t>
        </is>
      </c>
      <c r="B422" s="66" t="n">
        <v>45054</v>
      </c>
      <c r="C422" s="65" t="inlineStr">
        <is>
          <t>2023-05</t>
        </is>
      </c>
      <c r="D422" s="65" t="inlineStr">
        <is>
          <t>2022-2023</t>
        </is>
      </c>
      <c r="E422" s="65" t="inlineStr">
        <is>
          <t>CLI-0224</t>
        </is>
      </c>
      <c r="F422" s="65" t="inlineStr">
        <is>
          <t>Particulier</t>
        </is>
      </c>
      <c r="G422" s="65" t="inlineStr">
        <is>
          <t>Toulouse</t>
        </is>
      </c>
      <c r="H422" s="65" t="inlineStr">
        <is>
          <t>Julien Fabre</t>
        </is>
      </c>
      <c r="I422" s="65" t="inlineStr">
        <is>
          <t>Électricité</t>
        </is>
      </c>
      <c r="J422" s="65" t="inlineStr">
        <is>
          <t>EL-002</t>
        </is>
      </c>
      <c r="K422" s="65" t="inlineStr">
        <is>
          <t>Installation borne de recharge VE</t>
        </is>
      </c>
      <c r="L422" s="67" t="n">
        <v>1</v>
      </c>
      <c r="M422" s="68" t="n">
        <v>1311.26</v>
      </c>
      <c r="N422" s="65" t="inlineStr">
        <is>
          <t>Sans réponse</t>
        </is>
      </c>
      <c r="O422" s="66" t="n">
        <v>45085</v>
      </c>
      <c r="P422" s="67" t="n">
        <v>6</v>
      </c>
      <c r="Q422" s="67" t="n">
        <v>1</v>
      </c>
      <c r="R422" s="67">
        <f>$I422</f>
        <v/>
      </c>
      <c r="S422" s="67">
        <f>$K422</f>
        <v/>
      </c>
      <c r="T422" s="67">
        <f>IFERROR(INDEX(Clients!$G$2:$G$1020,MATCH($E422,Clients!$A$2:$A$1020,0)),"")</f>
        <v/>
      </c>
      <c r="U422" s="67">
        <f>IFERROR(INDEX(Clients!$I$2:$I$1020,MATCH($E422,Clients!$A$2:$A$1020,0)),"")</f>
        <v/>
      </c>
      <c r="V422" s="69">
        <f>1</f>
        <v/>
      </c>
      <c r="W422" s="69">
        <f>IF($N422="Accepté",1,0)</f>
        <v/>
      </c>
      <c r="X422" s="68">
        <f>$M422*$W422</f>
        <v/>
      </c>
      <c r="Y422" s="68">
        <f>IF($N422="En cours",0,$M422)</f>
        <v/>
      </c>
      <c r="Z422" s="69">
        <f>IF($P422="",0,1)</f>
        <v/>
      </c>
      <c r="AA422" s="70">
        <f>IF($P422="",0,$P422)</f>
        <v/>
      </c>
      <c r="AB422" s="69">
        <f>IF(AND($P422&lt;&gt;"",$P422&lt;=Paramètres!$C$14),1,0)</f>
        <v/>
      </c>
      <c r="AC422" s="67">
        <f>IF($P422="","Jamais relancé",IF($P422&lt;=3,"0-3 j",IF($P422&lt;=7,"4-7 j",IF($P422&lt;=15,"8-15 j","Plus de 15 j"))))</f>
        <v/>
      </c>
      <c r="AD422" s="67">
        <f>IF($M422&lt;=1000,"Moins de 1 k€",IF($M422&lt;=5000,"1 à 5 k€",IF($M422&lt;=15000,"5 à 15 k€","Plus de 15 k€")))</f>
        <v/>
      </c>
    </row>
    <row r="423">
      <c r="A423" s="65" t="inlineStr">
        <is>
          <t>DEV-00422</t>
        </is>
      </c>
      <c r="B423" s="66" t="n">
        <v>45054</v>
      </c>
      <c r="C423" s="65" t="inlineStr">
        <is>
          <t>2023-05</t>
        </is>
      </c>
      <c r="D423" s="65" t="inlineStr">
        <is>
          <t>2022-2023</t>
        </is>
      </c>
      <c r="E423" s="65" t="inlineStr">
        <is>
          <t>CLI-0133</t>
        </is>
      </c>
      <c r="F423" s="65" t="inlineStr">
        <is>
          <t>Syndic</t>
        </is>
      </c>
      <c r="G423" s="65" t="inlineStr">
        <is>
          <t>Bordeaux</t>
        </is>
      </c>
      <c r="H423" s="65" t="inlineStr">
        <is>
          <t>Sophie Marchand</t>
        </is>
      </c>
      <c r="I423" s="65" t="inlineStr">
        <is>
          <t>Électricité</t>
        </is>
      </c>
      <c r="J423" s="65" t="inlineStr">
        <is>
          <t>EL-002</t>
        </is>
      </c>
      <c r="K423" s="65" t="inlineStr">
        <is>
          <t>Installation borne de recharge VE</t>
        </is>
      </c>
      <c r="L423" s="67" t="n">
        <v>1</v>
      </c>
      <c r="M423" s="68" t="n">
        <v>3062.22</v>
      </c>
      <c r="N423" s="65" t="inlineStr">
        <is>
          <t>Accepté</t>
        </is>
      </c>
      <c r="O423" s="66" t="n">
        <v>45086</v>
      </c>
      <c r="P423" s="67" t="n">
        <v>12</v>
      </c>
      <c r="Q423" s="67" t="n">
        <v>3</v>
      </c>
      <c r="R423" s="67">
        <f>$I423</f>
        <v/>
      </c>
      <c r="S423" s="67">
        <f>$K423</f>
        <v/>
      </c>
      <c r="T423" s="67">
        <f>IFERROR(INDEX(Clients!$G$2:$G$1020,MATCH($E423,Clients!$A$2:$A$1020,0)),"")</f>
        <v/>
      </c>
      <c r="U423" s="67">
        <f>IFERROR(INDEX(Clients!$I$2:$I$1020,MATCH($E423,Clients!$A$2:$A$1020,0)),"")</f>
        <v/>
      </c>
      <c r="V423" s="69">
        <f>1</f>
        <v/>
      </c>
      <c r="W423" s="69">
        <f>IF($N423="Accepté",1,0)</f>
        <v/>
      </c>
      <c r="X423" s="68">
        <f>$M423*$W423</f>
        <v/>
      </c>
      <c r="Y423" s="68">
        <f>IF($N423="En cours",0,$M423)</f>
        <v/>
      </c>
      <c r="Z423" s="69">
        <f>IF($P423="",0,1)</f>
        <v/>
      </c>
      <c r="AA423" s="70">
        <f>IF($P423="",0,$P423)</f>
        <v/>
      </c>
      <c r="AB423" s="69">
        <f>IF(AND($P423&lt;&gt;"",$P423&lt;=Paramètres!$C$14),1,0)</f>
        <v/>
      </c>
      <c r="AC423" s="67">
        <f>IF($P423="","Jamais relancé",IF($P423&lt;=3,"0-3 j",IF($P423&lt;=7,"4-7 j",IF($P423&lt;=15,"8-15 j","Plus de 15 j"))))</f>
        <v/>
      </c>
      <c r="AD423" s="67">
        <f>IF($M423&lt;=1000,"Moins de 1 k€",IF($M423&lt;=5000,"1 à 5 k€",IF($M423&lt;=15000,"5 à 15 k€","Plus de 15 k€")))</f>
        <v/>
      </c>
    </row>
    <row r="424">
      <c r="A424" s="65" t="inlineStr">
        <is>
          <t>DEV-00423</t>
        </is>
      </c>
      <c r="B424" s="66" t="n">
        <v>45055</v>
      </c>
      <c r="C424" s="65" t="inlineStr">
        <is>
          <t>2023-05</t>
        </is>
      </c>
      <c r="D424" s="65" t="inlineStr">
        <is>
          <t>2022-2023</t>
        </is>
      </c>
      <c r="E424" s="65" t="inlineStr">
        <is>
          <t>CLI-0158</t>
        </is>
      </c>
      <c r="F424" s="65" t="inlineStr">
        <is>
          <t>Particulier</t>
        </is>
      </c>
      <c r="G424" s="65" t="inlineStr">
        <is>
          <t>Bordeaux</t>
        </is>
      </c>
      <c r="H424" s="65" t="inlineStr">
        <is>
          <t>Sophie Marchand</t>
        </is>
      </c>
      <c r="I424" s="65" t="inlineStr">
        <is>
          <t>Salle de bain</t>
        </is>
      </c>
      <c r="J424" s="65" t="inlineStr">
        <is>
          <t>SB-003</t>
        </is>
      </c>
      <c r="K424" s="65" t="inlineStr">
        <is>
          <t>Pose meuble vasque + robinetterie</t>
        </is>
      </c>
      <c r="L424" s="67" t="n">
        <v>1</v>
      </c>
      <c r="M424" s="68" t="n">
        <v>1170.89</v>
      </c>
      <c r="N424" s="65" t="inlineStr">
        <is>
          <t>Sans réponse</t>
        </is>
      </c>
      <c r="O424" s="66" t="n">
        <v>45071</v>
      </c>
      <c r="P424" s="67" t="n">
        <v>5</v>
      </c>
      <c r="Q424" s="67" t="n">
        <v>1</v>
      </c>
      <c r="R424" s="67">
        <f>$I424</f>
        <v/>
      </c>
      <c r="S424" s="67">
        <f>$K424</f>
        <v/>
      </c>
      <c r="T424" s="67">
        <f>IFERROR(INDEX(Clients!$G$2:$G$1020,MATCH($E424,Clients!$A$2:$A$1020,0)),"")</f>
        <v/>
      </c>
      <c r="U424" s="67">
        <f>IFERROR(INDEX(Clients!$I$2:$I$1020,MATCH($E424,Clients!$A$2:$A$1020,0)),"")</f>
        <v/>
      </c>
      <c r="V424" s="69">
        <f>1</f>
        <v/>
      </c>
      <c r="W424" s="69">
        <f>IF($N424="Accepté",1,0)</f>
        <v/>
      </c>
      <c r="X424" s="68">
        <f>$M424*$W424</f>
        <v/>
      </c>
      <c r="Y424" s="68">
        <f>IF($N424="En cours",0,$M424)</f>
        <v/>
      </c>
      <c r="Z424" s="69">
        <f>IF($P424="",0,1)</f>
        <v/>
      </c>
      <c r="AA424" s="70">
        <f>IF($P424="",0,$P424)</f>
        <v/>
      </c>
      <c r="AB424" s="69">
        <f>IF(AND($P424&lt;&gt;"",$P424&lt;=Paramètres!$C$14),1,0)</f>
        <v/>
      </c>
      <c r="AC424" s="67">
        <f>IF($P424="","Jamais relancé",IF($P424&lt;=3,"0-3 j",IF($P424&lt;=7,"4-7 j",IF($P424&lt;=15,"8-15 j","Plus de 15 j"))))</f>
        <v/>
      </c>
      <c r="AD424" s="67">
        <f>IF($M424&lt;=1000,"Moins de 1 k€",IF($M424&lt;=5000,"1 à 5 k€",IF($M424&lt;=15000,"5 à 15 k€","Plus de 15 k€")))</f>
        <v/>
      </c>
    </row>
    <row r="425">
      <c r="A425" s="65" t="inlineStr">
        <is>
          <t>DEV-00424</t>
        </is>
      </c>
      <c r="B425" s="66" t="n">
        <v>45055</v>
      </c>
      <c r="C425" s="65" t="inlineStr">
        <is>
          <t>2023-05</t>
        </is>
      </c>
      <c r="D425" s="65" t="inlineStr">
        <is>
          <t>2022-2023</t>
        </is>
      </c>
      <c r="E425" s="65" t="inlineStr">
        <is>
          <t>CLI-0256</t>
        </is>
      </c>
      <c r="F425" s="65" t="inlineStr">
        <is>
          <t>Particulier</t>
        </is>
      </c>
      <c r="G425" s="65" t="inlineStr">
        <is>
          <t>Bordeaux</t>
        </is>
      </c>
      <c r="H425" s="65" t="inlineStr">
        <is>
          <t>Sophie Marchand</t>
        </is>
      </c>
      <c r="I425" s="65" t="inlineStr">
        <is>
          <t>Salle de bain</t>
        </is>
      </c>
      <c r="J425" s="65" t="inlineStr">
        <is>
          <t>SB-003</t>
        </is>
      </c>
      <c r="K425" s="65" t="inlineStr">
        <is>
          <t>Pose meuble vasque + robinetterie</t>
        </is>
      </c>
      <c r="L425" s="67" t="n">
        <v>1</v>
      </c>
      <c r="M425" s="68" t="n">
        <v>1107.56</v>
      </c>
      <c r="N425" s="65" t="inlineStr">
        <is>
          <t>Sans réponse</t>
        </is>
      </c>
      <c r="O425" s="66" t="n">
        <v>45088</v>
      </c>
      <c r="P425" s="67" t="n">
        <v>7</v>
      </c>
      <c r="Q425" s="67" t="n">
        <v>2</v>
      </c>
      <c r="R425" s="67">
        <f>$I425</f>
        <v/>
      </c>
      <c r="S425" s="67">
        <f>$K425</f>
        <v/>
      </c>
      <c r="T425" s="67">
        <f>IFERROR(INDEX(Clients!$G$2:$G$1020,MATCH($E425,Clients!$A$2:$A$1020,0)),"")</f>
        <v/>
      </c>
      <c r="U425" s="67">
        <f>IFERROR(INDEX(Clients!$I$2:$I$1020,MATCH($E425,Clients!$A$2:$A$1020,0)),"")</f>
        <v/>
      </c>
      <c r="V425" s="69">
        <f>1</f>
        <v/>
      </c>
      <c r="W425" s="69">
        <f>IF($N425="Accepté",1,0)</f>
        <v/>
      </c>
      <c r="X425" s="68">
        <f>$M425*$W425</f>
        <v/>
      </c>
      <c r="Y425" s="68">
        <f>IF($N425="En cours",0,$M425)</f>
        <v/>
      </c>
      <c r="Z425" s="69">
        <f>IF($P425="",0,1)</f>
        <v/>
      </c>
      <c r="AA425" s="70">
        <f>IF($P425="",0,$P425)</f>
        <v/>
      </c>
      <c r="AB425" s="69">
        <f>IF(AND($P425&lt;&gt;"",$P425&lt;=Paramètres!$C$14),1,0)</f>
        <v/>
      </c>
      <c r="AC425" s="67">
        <f>IF($P425="","Jamais relancé",IF($P425&lt;=3,"0-3 j",IF($P425&lt;=7,"4-7 j",IF($P425&lt;=15,"8-15 j","Plus de 15 j"))))</f>
        <v/>
      </c>
      <c r="AD425" s="67">
        <f>IF($M425&lt;=1000,"Moins de 1 k€",IF($M425&lt;=5000,"1 à 5 k€",IF($M425&lt;=15000,"5 à 15 k€","Plus de 15 k€")))</f>
        <v/>
      </c>
    </row>
    <row r="426">
      <c r="A426" s="65" t="inlineStr">
        <is>
          <t>DEV-00425</t>
        </is>
      </c>
      <c r="B426" s="66" t="n">
        <v>45056</v>
      </c>
      <c r="C426" s="65" t="inlineStr">
        <is>
          <t>2023-05</t>
        </is>
      </c>
      <c r="D426" s="65" t="inlineStr">
        <is>
          <t>2022-2023</t>
        </is>
      </c>
      <c r="E426" s="65" t="inlineStr">
        <is>
          <t>CLI-0141</t>
        </is>
      </c>
      <c r="F426" s="65" t="inlineStr">
        <is>
          <t>Particulier</t>
        </is>
      </c>
      <c r="G426" s="65" t="inlineStr">
        <is>
          <t>Bordeaux</t>
        </is>
      </c>
      <c r="H426" s="65" t="inlineStr">
        <is>
          <t>Karim Belkacem</t>
        </is>
      </c>
      <c r="I426" s="65" t="inlineStr">
        <is>
          <t>Plomberie</t>
        </is>
      </c>
      <c r="J426" s="65" t="inlineStr">
        <is>
          <t>PR-004</t>
        </is>
      </c>
      <c r="K426" s="65" t="inlineStr">
        <is>
          <t>Remplacement colonne d'évacuation</t>
        </is>
      </c>
      <c r="L426" s="67" t="n">
        <v>1</v>
      </c>
      <c r="M426" s="68" t="n">
        <v>6198.18</v>
      </c>
      <c r="N426" s="65" t="inlineStr">
        <is>
          <t>Accepté</t>
        </is>
      </c>
      <c r="O426" s="66" t="n">
        <v>45075</v>
      </c>
      <c r="P426" s="67" t="n">
        <v>6</v>
      </c>
      <c r="Q426" s="67" t="n">
        <v>1</v>
      </c>
      <c r="R426" s="67">
        <f>$I426</f>
        <v/>
      </c>
      <c r="S426" s="67">
        <f>$K426</f>
        <v/>
      </c>
      <c r="T426" s="67">
        <f>IFERROR(INDEX(Clients!$G$2:$G$1020,MATCH($E426,Clients!$A$2:$A$1020,0)),"")</f>
        <v/>
      </c>
      <c r="U426" s="67">
        <f>IFERROR(INDEX(Clients!$I$2:$I$1020,MATCH($E426,Clients!$A$2:$A$1020,0)),"")</f>
        <v/>
      </c>
      <c r="V426" s="69">
        <f>1</f>
        <v/>
      </c>
      <c r="W426" s="69">
        <f>IF($N426="Accepté",1,0)</f>
        <v/>
      </c>
      <c r="X426" s="68">
        <f>$M426*$W426</f>
        <v/>
      </c>
      <c r="Y426" s="68">
        <f>IF($N426="En cours",0,$M426)</f>
        <v/>
      </c>
      <c r="Z426" s="69">
        <f>IF($P426="",0,1)</f>
        <v/>
      </c>
      <c r="AA426" s="70">
        <f>IF($P426="",0,$P426)</f>
        <v/>
      </c>
      <c r="AB426" s="69">
        <f>IF(AND($P426&lt;&gt;"",$P426&lt;=Paramètres!$C$14),1,0)</f>
        <v/>
      </c>
      <c r="AC426" s="67">
        <f>IF($P426="","Jamais relancé",IF($P426&lt;=3,"0-3 j",IF($P426&lt;=7,"4-7 j",IF($P426&lt;=15,"8-15 j","Plus de 15 j"))))</f>
        <v/>
      </c>
      <c r="AD426" s="67">
        <f>IF($M426&lt;=1000,"Moins de 1 k€",IF($M426&lt;=5000,"1 à 5 k€",IF($M426&lt;=15000,"5 à 15 k€","Plus de 15 k€")))</f>
        <v/>
      </c>
    </row>
    <row r="427">
      <c r="A427" s="65" t="inlineStr">
        <is>
          <t>DEV-00426</t>
        </is>
      </c>
      <c r="B427" s="66" t="n">
        <v>45057</v>
      </c>
      <c r="C427" s="65" t="inlineStr">
        <is>
          <t>2023-05</t>
        </is>
      </c>
      <c r="D427" s="65" t="inlineStr">
        <is>
          <t>2022-2023</t>
        </is>
      </c>
      <c r="E427" s="65" t="inlineStr">
        <is>
          <t>CLI-0274</t>
        </is>
      </c>
      <c r="F427" s="65" t="inlineStr">
        <is>
          <t>Particulier</t>
        </is>
      </c>
      <c r="G427" s="65" t="inlineStr">
        <is>
          <t>Bordeaux</t>
        </is>
      </c>
      <c r="H427" s="65" t="inlineStr">
        <is>
          <t>Sophie Marchand</t>
        </is>
      </c>
      <c r="I427" s="65" t="inlineStr">
        <is>
          <t>Dépannage</t>
        </is>
      </c>
      <c r="J427" s="65" t="inlineStr">
        <is>
          <t>DP-003</t>
        </is>
      </c>
      <c r="K427" s="65" t="inlineStr">
        <is>
          <t>Dépannage électrique urgence</t>
        </is>
      </c>
      <c r="L427" s="67" t="n">
        <v>1</v>
      </c>
      <c r="M427" s="68" t="n">
        <v>267.1</v>
      </c>
      <c r="N427" s="65" t="inlineStr">
        <is>
          <t>Sans réponse</t>
        </is>
      </c>
      <c r="O427" s="66" t="n">
        <v>45083</v>
      </c>
      <c r="P427" s="67" t="n">
        <v>1</v>
      </c>
      <c r="Q427" s="67" t="n">
        <v>1</v>
      </c>
      <c r="R427" s="67">
        <f>$I427</f>
        <v/>
      </c>
      <c r="S427" s="67">
        <f>$K427</f>
        <v/>
      </c>
      <c r="T427" s="67">
        <f>IFERROR(INDEX(Clients!$G$2:$G$1020,MATCH($E427,Clients!$A$2:$A$1020,0)),"")</f>
        <v/>
      </c>
      <c r="U427" s="67">
        <f>IFERROR(INDEX(Clients!$I$2:$I$1020,MATCH($E427,Clients!$A$2:$A$1020,0)),"")</f>
        <v/>
      </c>
      <c r="V427" s="69">
        <f>1</f>
        <v/>
      </c>
      <c r="W427" s="69">
        <f>IF($N427="Accepté",1,0)</f>
        <v/>
      </c>
      <c r="X427" s="68">
        <f>$M427*$W427</f>
        <v/>
      </c>
      <c r="Y427" s="68">
        <f>IF($N427="En cours",0,$M427)</f>
        <v/>
      </c>
      <c r="Z427" s="69">
        <f>IF($P427="",0,1)</f>
        <v/>
      </c>
      <c r="AA427" s="70">
        <f>IF($P427="",0,$P427)</f>
        <v/>
      </c>
      <c r="AB427" s="69">
        <f>IF(AND($P427&lt;&gt;"",$P427&lt;=Paramètres!$C$14),1,0)</f>
        <v/>
      </c>
      <c r="AC427" s="67">
        <f>IF($P427="","Jamais relancé",IF($P427&lt;=3,"0-3 j",IF($P427&lt;=7,"4-7 j",IF($P427&lt;=15,"8-15 j","Plus de 15 j"))))</f>
        <v/>
      </c>
      <c r="AD427" s="67">
        <f>IF($M427&lt;=1000,"Moins de 1 k€",IF($M427&lt;=5000,"1 à 5 k€",IF($M427&lt;=15000,"5 à 15 k€","Plus de 15 k€")))</f>
        <v/>
      </c>
    </row>
    <row r="428">
      <c r="A428" s="65" t="inlineStr">
        <is>
          <t>DEV-00427</t>
        </is>
      </c>
      <c r="B428" s="66" t="n">
        <v>45058</v>
      </c>
      <c r="C428" s="65" t="inlineStr">
        <is>
          <t>2023-05</t>
        </is>
      </c>
      <c r="D428" s="65" t="inlineStr">
        <is>
          <t>2022-2023</t>
        </is>
      </c>
      <c r="E428" s="65" t="inlineStr">
        <is>
          <t>CLI-0029</t>
        </is>
      </c>
      <c r="F428" s="65" t="inlineStr">
        <is>
          <t>Particulier</t>
        </is>
      </c>
      <c r="G428" s="65" t="inlineStr">
        <is>
          <t>Bordeaux</t>
        </is>
      </c>
      <c r="H428" s="65" t="inlineStr">
        <is>
          <t>Sophie Marchand</t>
        </is>
      </c>
      <c r="I428" s="65" t="inlineStr">
        <is>
          <t>Électricité</t>
        </is>
      </c>
      <c r="J428" s="65" t="inlineStr">
        <is>
          <t>EL-003</t>
        </is>
      </c>
      <c r="K428" s="65" t="inlineStr">
        <is>
          <t>Rénovation électrique complète</t>
        </is>
      </c>
      <c r="L428" s="67" t="n">
        <v>1</v>
      </c>
      <c r="M428" s="68" t="n">
        <v>9543.200000000001</v>
      </c>
      <c r="N428" s="65" t="inlineStr">
        <is>
          <t>Sans réponse</t>
        </is>
      </c>
      <c r="O428" s="66" t="n">
        <v>45078</v>
      </c>
      <c r="P428" s="67" t="n"/>
      <c r="Q428" s="67" t="n">
        <v>0</v>
      </c>
      <c r="R428" s="67">
        <f>$I428</f>
        <v/>
      </c>
      <c r="S428" s="67">
        <f>$K428</f>
        <v/>
      </c>
      <c r="T428" s="67">
        <f>IFERROR(INDEX(Clients!$G$2:$G$1020,MATCH($E428,Clients!$A$2:$A$1020,0)),"")</f>
        <v/>
      </c>
      <c r="U428" s="67">
        <f>IFERROR(INDEX(Clients!$I$2:$I$1020,MATCH($E428,Clients!$A$2:$A$1020,0)),"")</f>
        <v/>
      </c>
      <c r="V428" s="69">
        <f>1</f>
        <v/>
      </c>
      <c r="W428" s="69">
        <f>IF($N428="Accepté",1,0)</f>
        <v/>
      </c>
      <c r="X428" s="68">
        <f>$M428*$W428</f>
        <v/>
      </c>
      <c r="Y428" s="68">
        <f>IF($N428="En cours",0,$M428)</f>
        <v/>
      </c>
      <c r="Z428" s="69">
        <f>IF($P428="",0,1)</f>
        <v/>
      </c>
      <c r="AA428" s="70">
        <f>IF($P428="",0,$P428)</f>
        <v/>
      </c>
      <c r="AB428" s="69">
        <f>IF(AND($P428&lt;&gt;"",$P428&lt;=Paramètres!$C$14),1,0)</f>
        <v/>
      </c>
      <c r="AC428" s="67">
        <f>IF($P428="","Jamais relancé",IF($P428&lt;=3,"0-3 j",IF($P428&lt;=7,"4-7 j",IF($P428&lt;=15,"8-15 j","Plus de 15 j"))))</f>
        <v/>
      </c>
      <c r="AD428" s="67">
        <f>IF($M428&lt;=1000,"Moins de 1 k€",IF($M428&lt;=5000,"1 à 5 k€",IF($M428&lt;=15000,"5 à 15 k€","Plus de 15 k€")))</f>
        <v/>
      </c>
    </row>
    <row r="429">
      <c r="A429" s="65" t="inlineStr">
        <is>
          <t>DEV-00428</t>
        </is>
      </c>
      <c r="B429" s="66" t="n">
        <v>45058</v>
      </c>
      <c r="C429" s="65" t="inlineStr">
        <is>
          <t>2023-05</t>
        </is>
      </c>
      <c r="D429" s="65" t="inlineStr">
        <is>
          <t>2022-2023</t>
        </is>
      </c>
      <c r="E429" s="65" t="inlineStr">
        <is>
          <t>CLI-0150</t>
        </is>
      </c>
      <c r="F429" s="65" t="inlineStr">
        <is>
          <t>Particulier</t>
        </is>
      </c>
      <c r="G429" s="65" t="inlineStr">
        <is>
          <t>Bordeaux</t>
        </is>
      </c>
      <c r="H429" s="65" t="inlineStr">
        <is>
          <t>Karim Belkacem</t>
        </is>
      </c>
      <c r="I429" s="65" t="inlineStr">
        <is>
          <t>Salle de bain</t>
        </is>
      </c>
      <c r="J429" s="65" t="inlineStr">
        <is>
          <t>SB-001</t>
        </is>
      </c>
      <c r="K429" s="65" t="inlineStr">
        <is>
          <t>Rénovation salle de bain complète</t>
        </is>
      </c>
      <c r="L429" s="67" t="n">
        <v>1</v>
      </c>
      <c r="M429" s="68" t="n">
        <v>10365.5</v>
      </c>
      <c r="N429" s="65" t="inlineStr">
        <is>
          <t>Refusé</t>
        </is>
      </c>
      <c r="O429" s="66" t="n">
        <v>45063</v>
      </c>
      <c r="P429" s="67" t="n">
        <v>6</v>
      </c>
      <c r="Q429" s="67" t="n">
        <v>0</v>
      </c>
      <c r="R429" s="67">
        <f>$I429</f>
        <v/>
      </c>
      <c r="S429" s="67">
        <f>$K429</f>
        <v/>
      </c>
      <c r="T429" s="67">
        <f>IFERROR(INDEX(Clients!$G$2:$G$1020,MATCH($E429,Clients!$A$2:$A$1020,0)),"")</f>
        <v/>
      </c>
      <c r="U429" s="67">
        <f>IFERROR(INDEX(Clients!$I$2:$I$1020,MATCH($E429,Clients!$A$2:$A$1020,0)),"")</f>
        <v/>
      </c>
      <c r="V429" s="69">
        <f>1</f>
        <v/>
      </c>
      <c r="W429" s="69">
        <f>IF($N429="Accepté",1,0)</f>
        <v/>
      </c>
      <c r="X429" s="68">
        <f>$M429*$W429</f>
        <v/>
      </c>
      <c r="Y429" s="68">
        <f>IF($N429="En cours",0,$M429)</f>
        <v/>
      </c>
      <c r="Z429" s="69">
        <f>IF($P429="",0,1)</f>
        <v/>
      </c>
      <c r="AA429" s="70">
        <f>IF($P429="",0,$P429)</f>
        <v/>
      </c>
      <c r="AB429" s="69">
        <f>IF(AND($P429&lt;&gt;"",$P429&lt;=Paramètres!$C$14),1,0)</f>
        <v/>
      </c>
      <c r="AC429" s="67">
        <f>IF($P429="","Jamais relancé",IF($P429&lt;=3,"0-3 j",IF($P429&lt;=7,"4-7 j",IF($P429&lt;=15,"8-15 j","Plus de 15 j"))))</f>
        <v/>
      </c>
      <c r="AD429" s="67">
        <f>IF($M429&lt;=1000,"Moins de 1 k€",IF($M429&lt;=5000,"1 à 5 k€",IF($M429&lt;=15000,"5 à 15 k€","Plus de 15 k€")))</f>
        <v/>
      </c>
    </row>
    <row r="430">
      <c r="A430" s="65" t="inlineStr">
        <is>
          <t>DEV-00429</t>
        </is>
      </c>
      <c r="B430" s="66" t="n">
        <v>45061</v>
      </c>
      <c r="C430" s="65" t="inlineStr">
        <is>
          <t>2023-05</t>
        </is>
      </c>
      <c r="D430" s="65" t="inlineStr">
        <is>
          <t>2022-2023</t>
        </is>
      </c>
      <c r="E430" s="65" t="inlineStr">
        <is>
          <t>CLI-0247</t>
        </is>
      </c>
      <c r="F430" s="65" t="inlineStr">
        <is>
          <t>Professionnel</t>
        </is>
      </c>
      <c r="G430" s="65" t="inlineStr">
        <is>
          <t>Bordeaux</t>
        </is>
      </c>
      <c r="H430" s="65" t="inlineStr">
        <is>
          <t>Karim Belkacem</t>
        </is>
      </c>
      <c r="I430" s="65" t="inlineStr">
        <is>
          <t>Plomberie</t>
        </is>
      </c>
      <c r="J430" s="65" t="inlineStr">
        <is>
          <t>PR-004</t>
        </is>
      </c>
      <c r="K430" s="65" t="inlineStr">
        <is>
          <t>Remplacement colonne d'évacuation</t>
        </is>
      </c>
      <c r="L430" s="67" t="n">
        <v>2</v>
      </c>
      <c r="M430" s="68" t="n">
        <v>16936.09</v>
      </c>
      <c r="N430" s="65" t="inlineStr">
        <is>
          <t>Sans réponse</t>
        </is>
      </c>
      <c r="O430" s="66" t="n">
        <v>45065</v>
      </c>
      <c r="P430" s="67" t="n">
        <v>1</v>
      </c>
      <c r="Q430" s="67" t="n">
        <v>1</v>
      </c>
      <c r="R430" s="67">
        <f>$I430</f>
        <v/>
      </c>
      <c r="S430" s="67">
        <f>$K430</f>
        <v/>
      </c>
      <c r="T430" s="67">
        <f>IFERROR(INDEX(Clients!$G$2:$G$1020,MATCH($E430,Clients!$A$2:$A$1020,0)),"")</f>
        <v/>
      </c>
      <c r="U430" s="67">
        <f>IFERROR(INDEX(Clients!$I$2:$I$1020,MATCH($E430,Clients!$A$2:$A$1020,0)),"")</f>
        <v/>
      </c>
      <c r="V430" s="69">
        <f>1</f>
        <v/>
      </c>
      <c r="W430" s="69">
        <f>IF($N430="Accepté",1,0)</f>
        <v/>
      </c>
      <c r="X430" s="68">
        <f>$M430*$W430</f>
        <v/>
      </c>
      <c r="Y430" s="68">
        <f>IF($N430="En cours",0,$M430)</f>
        <v/>
      </c>
      <c r="Z430" s="69">
        <f>IF($P430="",0,1)</f>
        <v/>
      </c>
      <c r="AA430" s="70">
        <f>IF($P430="",0,$P430)</f>
        <v/>
      </c>
      <c r="AB430" s="69">
        <f>IF(AND($P430&lt;&gt;"",$P430&lt;=Paramètres!$C$14),1,0)</f>
        <v/>
      </c>
      <c r="AC430" s="67">
        <f>IF($P430="","Jamais relancé",IF($P430&lt;=3,"0-3 j",IF($P430&lt;=7,"4-7 j",IF($P430&lt;=15,"8-15 j","Plus de 15 j"))))</f>
        <v/>
      </c>
      <c r="AD430" s="67">
        <f>IF($M430&lt;=1000,"Moins de 1 k€",IF($M430&lt;=5000,"1 à 5 k€",IF($M430&lt;=15000,"5 à 15 k€","Plus de 15 k€")))</f>
        <v/>
      </c>
    </row>
    <row r="431">
      <c r="A431" s="65" t="inlineStr">
        <is>
          <t>DEV-00430</t>
        </is>
      </c>
      <c r="B431" s="66" t="n">
        <v>45061</v>
      </c>
      <c r="C431" s="65" t="inlineStr">
        <is>
          <t>2023-05</t>
        </is>
      </c>
      <c r="D431" s="65" t="inlineStr">
        <is>
          <t>2022-2023</t>
        </is>
      </c>
      <c r="E431" s="65" t="inlineStr">
        <is>
          <t>CLI-0239</t>
        </is>
      </c>
      <c r="F431" s="65" t="inlineStr">
        <is>
          <t>Particulier</t>
        </is>
      </c>
      <c r="G431" s="65" t="inlineStr">
        <is>
          <t>Bordeaux</t>
        </is>
      </c>
      <c r="H431" s="65" t="inlineStr">
        <is>
          <t>Sophie Marchand</t>
        </is>
      </c>
      <c r="I431" s="65" t="inlineStr">
        <is>
          <t>Plomberie</t>
        </is>
      </c>
      <c r="J431" s="65" t="inlineStr">
        <is>
          <t>PR-001</t>
        </is>
      </c>
      <c r="K431" s="65" t="inlineStr">
        <is>
          <t>Remplacement chauffe-eau 200 L</t>
        </is>
      </c>
      <c r="L431" s="67" t="n">
        <v>1</v>
      </c>
      <c r="M431" s="68" t="n">
        <v>1208.9</v>
      </c>
      <c r="N431" s="65" t="inlineStr">
        <is>
          <t>Accepté</t>
        </is>
      </c>
      <c r="O431" s="66" t="n">
        <v>45079</v>
      </c>
      <c r="P431" s="67" t="n"/>
      <c r="Q431" s="67" t="n">
        <v>0</v>
      </c>
      <c r="R431" s="67">
        <f>$I431</f>
        <v/>
      </c>
      <c r="S431" s="67">
        <f>$K431</f>
        <v/>
      </c>
      <c r="T431" s="67">
        <f>IFERROR(INDEX(Clients!$G$2:$G$1020,MATCH($E431,Clients!$A$2:$A$1020,0)),"")</f>
        <v/>
      </c>
      <c r="U431" s="67">
        <f>IFERROR(INDEX(Clients!$I$2:$I$1020,MATCH($E431,Clients!$A$2:$A$1020,0)),"")</f>
        <v/>
      </c>
      <c r="V431" s="69">
        <f>1</f>
        <v/>
      </c>
      <c r="W431" s="69">
        <f>IF($N431="Accepté",1,0)</f>
        <v/>
      </c>
      <c r="X431" s="68">
        <f>$M431*$W431</f>
        <v/>
      </c>
      <c r="Y431" s="68">
        <f>IF($N431="En cours",0,$M431)</f>
        <v/>
      </c>
      <c r="Z431" s="69">
        <f>IF($P431="",0,1)</f>
        <v/>
      </c>
      <c r="AA431" s="70">
        <f>IF($P431="",0,$P431)</f>
        <v/>
      </c>
      <c r="AB431" s="69">
        <f>IF(AND($P431&lt;&gt;"",$P431&lt;=Paramètres!$C$14),1,0)</f>
        <v/>
      </c>
      <c r="AC431" s="67">
        <f>IF($P431="","Jamais relancé",IF($P431&lt;=3,"0-3 j",IF($P431&lt;=7,"4-7 j",IF($P431&lt;=15,"8-15 j","Plus de 15 j"))))</f>
        <v/>
      </c>
      <c r="AD431" s="67">
        <f>IF($M431&lt;=1000,"Moins de 1 k€",IF($M431&lt;=5000,"1 à 5 k€",IF($M431&lt;=15000,"5 à 15 k€","Plus de 15 k€")))</f>
        <v/>
      </c>
    </row>
    <row r="432">
      <c r="A432" s="65" t="inlineStr">
        <is>
          <t>DEV-00431</t>
        </is>
      </c>
      <c r="B432" s="66" t="n">
        <v>45062</v>
      </c>
      <c r="C432" s="65" t="inlineStr">
        <is>
          <t>2023-05</t>
        </is>
      </c>
      <c r="D432" s="65" t="inlineStr">
        <is>
          <t>2022-2023</t>
        </is>
      </c>
      <c r="E432" s="65" t="inlineStr">
        <is>
          <t>CLI-0214</t>
        </is>
      </c>
      <c r="F432" s="65" t="inlineStr">
        <is>
          <t>Particulier</t>
        </is>
      </c>
      <c r="G432" s="65" t="inlineStr">
        <is>
          <t>Toulouse</t>
        </is>
      </c>
      <c r="H432" s="65" t="inlineStr">
        <is>
          <t>Julien Fabre</t>
        </is>
      </c>
      <c r="I432" s="65" t="inlineStr">
        <is>
          <t>Électricité</t>
        </is>
      </c>
      <c r="J432" s="65" t="inlineStr">
        <is>
          <t>EL-002</t>
        </is>
      </c>
      <c r="K432" s="65" t="inlineStr">
        <is>
          <t>Installation borne de recharge VE</t>
        </is>
      </c>
      <c r="L432" s="67" t="n">
        <v>1</v>
      </c>
      <c r="M432" s="68" t="n">
        <v>1364.69</v>
      </c>
      <c r="N432" s="65" t="inlineStr">
        <is>
          <t>Sans réponse</t>
        </is>
      </c>
      <c r="O432" s="66" t="n">
        <v>45088</v>
      </c>
      <c r="P432" s="67" t="n">
        <v>9</v>
      </c>
      <c r="Q432" s="67" t="n">
        <v>2</v>
      </c>
      <c r="R432" s="67">
        <f>$I432</f>
        <v/>
      </c>
      <c r="S432" s="67">
        <f>$K432</f>
        <v/>
      </c>
      <c r="T432" s="67">
        <f>IFERROR(INDEX(Clients!$G$2:$G$1020,MATCH($E432,Clients!$A$2:$A$1020,0)),"")</f>
        <v/>
      </c>
      <c r="U432" s="67">
        <f>IFERROR(INDEX(Clients!$I$2:$I$1020,MATCH($E432,Clients!$A$2:$A$1020,0)),"")</f>
        <v/>
      </c>
      <c r="V432" s="69">
        <f>1</f>
        <v/>
      </c>
      <c r="W432" s="69">
        <f>IF($N432="Accepté",1,0)</f>
        <v/>
      </c>
      <c r="X432" s="68">
        <f>$M432*$W432</f>
        <v/>
      </c>
      <c r="Y432" s="68">
        <f>IF($N432="En cours",0,$M432)</f>
        <v/>
      </c>
      <c r="Z432" s="69">
        <f>IF($P432="",0,1)</f>
        <v/>
      </c>
      <c r="AA432" s="70">
        <f>IF($P432="",0,$P432)</f>
        <v/>
      </c>
      <c r="AB432" s="69">
        <f>IF(AND($P432&lt;&gt;"",$P432&lt;=Paramètres!$C$14),1,0)</f>
        <v/>
      </c>
      <c r="AC432" s="67">
        <f>IF($P432="","Jamais relancé",IF($P432&lt;=3,"0-3 j",IF($P432&lt;=7,"4-7 j",IF($P432&lt;=15,"8-15 j","Plus de 15 j"))))</f>
        <v/>
      </c>
      <c r="AD432" s="67">
        <f>IF($M432&lt;=1000,"Moins de 1 k€",IF($M432&lt;=5000,"1 à 5 k€",IF($M432&lt;=15000,"5 à 15 k€","Plus de 15 k€")))</f>
        <v/>
      </c>
    </row>
    <row r="433">
      <c r="A433" s="65" t="inlineStr">
        <is>
          <t>DEV-00432</t>
        </is>
      </c>
      <c r="B433" s="66" t="n">
        <v>45062</v>
      </c>
      <c r="C433" s="65" t="inlineStr">
        <is>
          <t>2023-05</t>
        </is>
      </c>
      <c r="D433" s="65" t="inlineStr">
        <is>
          <t>2022-2023</t>
        </is>
      </c>
      <c r="E433" s="65" t="inlineStr">
        <is>
          <t>CLI-0086</t>
        </is>
      </c>
      <c r="F433" s="65" t="inlineStr">
        <is>
          <t>Particulier</t>
        </is>
      </c>
      <c r="G433" s="65" t="inlineStr">
        <is>
          <t>Toulouse</t>
        </is>
      </c>
      <c r="H433" s="65" t="inlineStr">
        <is>
          <t>Julien Fabre</t>
        </is>
      </c>
      <c r="I433" s="65" t="inlineStr">
        <is>
          <t>Dépannage</t>
        </is>
      </c>
      <c r="J433" s="65" t="inlineStr">
        <is>
          <t>DP-001</t>
        </is>
      </c>
      <c r="K433" s="65" t="inlineStr">
        <is>
          <t>Dépannage plomberie urgence</t>
        </is>
      </c>
      <c r="L433" s="67" t="n">
        <v>1</v>
      </c>
      <c r="M433" s="68" t="n">
        <v>239.62</v>
      </c>
      <c r="N433" s="65" t="inlineStr">
        <is>
          <t>Refusé</t>
        </is>
      </c>
      <c r="O433" s="66" t="n">
        <v>45085</v>
      </c>
      <c r="P433" s="67" t="n">
        <v>4</v>
      </c>
      <c r="Q433" s="67" t="n">
        <v>1</v>
      </c>
      <c r="R433" s="67">
        <f>$I433</f>
        <v/>
      </c>
      <c r="S433" s="67">
        <f>$K433</f>
        <v/>
      </c>
      <c r="T433" s="67">
        <f>IFERROR(INDEX(Clients!$G$2:$G$1020,MATCH($E433,Clients!$A$2:$A$1020,0)),"")</f>
        <v/>
      </c>
      <c r="U433" s="67">
        <f>IFERROR(INDEX(Clients!$I$2:$I$1020,MATCH($E433,Clients!$A$2:$A$1020,0)),"")</f>
        <v/>
      </c>
      <c r="V433" s="69">
        <f>1</f>
        <v/>
      </c>
      <c r="W433" s="69">
        <f>IF($N433="Accepté",1,0)</f>
        <v/>
      </c>
      <c r="X433" s="68">
        <f>$M433*$W433</f>
        <v/>
      </c>
      <c r="Y433" s="68">
        <f>IF($N433="En cours",0,$M433)</f>
        <v/>
      </c>
      <c r="Z433" s="69">
        <f>IF($P433="",0,1)</f>
        <v/>
      </c>
      <c r="AA433" s="70">
        <f>IF($P433="",0,$P433)</f>
        <v/>
      </c>
      <c r="AB433" s="69">
        <f>IF(AND($P433&lt;&gt;"",$P433&lt;=Paramètres!$C$14),1,0)</f>
        <v/>
      </c>
      <c r="AC433" s="67">
        <f>IF($P433="","Jamais relancé",IF($P433&lt;=3,"0-3 j",IF($P433&lt;=7,"4-7 j",IF($P433&lt;=15,"8-15 j","Plus de 15 j"))))</f>
        <v/>
      </c>
      <c r="AD433" s="67">
        <f>IF($M433&lt;=1000,"Moins de 1 k€",IF($M433&lt;=5000,"1 à 5 k€",IF($M433&lt;=15000,"5 à 15 k€","Plus de 15 k€")))</f>
        <v/>
      </c>
    </row>
    <row r="434">
      <c r="A434" s="65" t="inlineStr">
        <is>
          <t>DEV-00433</t>
        </is>
      </c>
      <c r="B434" s="66" t="n">
        <v>45062</v>
      </c>
      <c r="C434" s="65" t="inlineStr">
        <is>
          <t>2023-05</t>
        </is>
      </c>
      <c r="D434" s="65" t="inlineStr">
        <is>
          <t>2022-2023</t>
        </is>
      </c>
      <c r="E434" s="65" t="inlineStr">
        <is>
          <t>CLI-0050</t>
        </is>
      </c>
      <c r="F434" s="65" t="inlineStr">
        <is>
          <t>Particulier</t>
        </is>
      </c>
      <c r="G434" s="65" t="inlineStr">
        <is>
          <t>Toulouse</t>
        </is>
      </c>
      <c r="H434" s="65" t="inlineStr">
        <is>
          <t>Julien Fabre</t>
        </is>
      </c>
      <c r="I434" s="65" t="inlineStr">
        <is>
          <t>Plomberie</t>
        </is>
      </c>
      <c r="J434" s="65" t="inlineStr">
        <is>
          <t>PR-001</t>
        </is>
      </c>
      <c r="K434" s="65" t="inlineStr">
        <is>
          <t>Remplacement chauffe-eau 200 L</t>
        </is>
      </c>
      <c r="L434" s="67" t="n">
        <v>1</v>
      </c>
      <c r="M434" s="68" t="n">
        <v>1127.4</v>
      </c>
      <c r="N434" s="65" t="inlineStr">
        <is>
          <t>Accepté</t>
        </is>
      </c>
      <c r="O434" s="66" t="n">
        <v>45078</v>
      </c>
      <c r="P434" s="67" t="n">
        <v>7</v>
      </c>
      <c r="Q434" s="67" t="n">
        <v>1</v>
      </c>
      <c r="R434" s="67">
        <f>$I434</f>
        <v/>
      </c>
      <c r="S434" s="67">
        <f>$K434</f>
        <v/>
      </c>
      <c r="T434" s="67">
        <f>IFERROR(INDEX(Clients!$G$2:$G$1020,MATCH($E434,Clients!$A$2:$A$1020,0)),"")</f>
        <v/>
      </c>
      <c r="U434" s="67">
        <f>IFERROR(INDEX(Clients!$I$2:$I$1020,MATCH($E434,Clients!$A$2:$A$1020,0)),"")</f>
        <v/>
      </c>
      <c r="V434" s="69">
        <f>1</f>
        <v/>
      </c>
      <c r="W434" s="69">
        <f>IF($N434="Accepté",1,0)</f>
        <v/>
      </c>
      <c r="X434" s="68">
        <f>$M434*$W434</f>
        <v/>
      </c>
      <c r="Y434" s="68">
        <f>IF($N434="En cours",0,$M434)</f>
        <v/>
      </c>
      <c r="Z434" s="69">
        <f>IF($P434="",0,1)</f>
        <v/>
      </c>
      <c r="AA434" s="70">
        <f>IF($P434="",0,$P434)</f>
        <v/>
      </c>
      <c r="AB434" s="69">
        <f>IF(AND($P434&lt;&gt;"",$P434&lt;=Paramètres!$C$14),1,0)</f>
        <v/>
      </c>
      <c r="AC434" s="67">
        <f>IF($P434="","Jamais relancé",IF($P434&lt;=3,"0-3 j",IF($P434&lt;=7,"4-7 j",IF($P434&lt;=15,"8-15 j","Plus de 15 j"))))</f>
        <v/>
      </c>
      <c r="AD434" s="67">
        <f>IF($M434&lt;=1000,"Moins de 1 k€",IF($M434&lt;=5000,"1 à 5 k€",IF($M434&lt;=15000,"5 à 15 k€","Plus de 15 k€")))</f>
        <v/>
      </c>
    </row>
    <row r="435">
      <c r="A435" s="65" t="inlineStr">
        <is>
          <t>DEV-00434</t>
        </is>
      </c>
      <c r="B435" s="66" t="n">
        <v>45063</v>
      </c>
      <c r="C435" s="65" t="inlineStr">
        <is>
          <t>2023-05</t>
        </is>
      </c>
      <c r="D435" s="65" t="inlineStr">
        <is>
          <t>2022-2023</t>
        </is>
      </c>
      <c r="E435" s="65" t="inlineStr">
        <is>
          <t>CLI-0142</t>
        </is>
      </c>
      <c r="F435" s="65" t="inlineStr">
        <is>
          <t>Particulier</t>
        </is>
      </c>
      <c r="G435" s="65" t="inlineStr">
        <is>
          <t>Bordeaux</t>
        </is>
      </c>
      <c r="H435" s="65" t="inlineStr">
        <is>
          <t>Sophie Marchand</t>
        </is>
      </c>
      <c r="I435" s="65" t="inlineStr">
        <is>
          <t>Salle de bain</t>
        </is>
      </c>
      <c r="J435" s="65" t="inlineStr">
        <is>
          <t>SB-003</t>
        </is>
      </c>
      <c r="K435" s="65" t="inlineStr">
        <is>
          <t>Pose meuble vasque + robinetterie</t>
        </is>
      </c>
      <c r="L435" s="67" t="n">
        <v>3</v>
      </c>
      <c r="M435" s="68" t="n">
        <v>3908.86</v>
      </c>
      <c r="N435" s="65" t="inlineStr">
        <is>
          <t>Accepté</t>
        </is>
      </c>
      <c r="O435" s="66" t="n">
        <v>45108</v>
      </c>
      <c r="P435" s="67" t="n">
        <v>5</v>
      </c>
      <c r="Q435" s="67" t="n">
        <v>1</v>
      </c>
      <c r="R435" s="67">
        <f>$I435</f>
        <v/>
      </c>
      <c r="S435" s="67">
        <f>$K435</f>
        <v/>
      </c>
      <c r="T435" s="67">
        <f>IFERROR(INDEX(Clients!$G$2:$G$1020,MATCH($E435,Clients!$A$2:$A$1020,0)),"")</f>
        <v/>
      </c>
      <c r="U435" s="67">
        <f>IFERROR(INDEX(Clients!$I$2:$I$1020,MATCH($E435,Clients!$A$2:$A$1020,0)),"")</f>
        <v/>
      </c>
      <c r="V435" s="69">
        <f>1</f>
        <v/>
      </c>
      <c r="W435" s="69">
        <f>IF($N435="Accepté",1,0)</f>
        <v/>
      </c>
      <c r="X435" s="68">
        <f>$M435*$W435</f>
        <v/>
      </c>
      <c r="Y435" s="68">
        <f>IF($N435="En cours",0,$M435)</f>
        <v/>
      </c>
      <c r="Z435" s="69">
        <f>IF($P435="",0,1)</f>
        <v/>
      </c>
      <c r="AA435" s="70">
        <f>IF($P435="",0,$P435)</f>
        <v/>
      </c>
      <c r="AB435" s="69">
        <f>IF(AND($P435&lt;&gt;"",$P435&lt;=Paramètres!$C$14),1,0)</f>
        <v/>
      </c>
      <c r="AC435" s="67">
        <f>IF($P435="","Jamais relancé",IF($P435&lt;=3,"0-3 j",IF($P435&lt;=7,"4-7 j",IF($P435&lt;=15,"8-15 j","Plus de 15 j"))))</f>
        <v/>
      </c>
      <c r="AD435" s="67">
        <f>IF($M435&lt;=1000,"Moins de 1 k€",IF($M435&lt;=5000,"1 à 5 k€",IF($M435&lt;=15000,"5 à 15 k€","Plus de 15 k€")))</f>
        <v/>
      </c>
    </row>
    <row r="436">
      <c r="A436" s="65" t="inlineStr">
        <is>
          <t>DEV-00435</t>
        </is>
      </c>
      <c r="B436" s="66" t="n">
        <v>45063</v>
      </c>
      <c r="C436" s="65" t="inlineStr">
        <is>
          <t>2023-05</t>
        </is>
      </c>
      <c r="D436" s="65" t="inlineStr">
        <is>
          <t>2022-2023</t>
        </is>
      </c>
      <c r="E436" s="65" t="inlineStr">
        <is>
          <t>CLI-0081</t>
        </is>
      </c>
      <c r="F436" s="65" t="inlineStr">
        <is>
          <t>Particulier</t>
        </is>
      </c>
      <c r="G436" s="65" t="inlineStr">
        <is>
          <t>Bordeaux</t>
        </is>
      </c>
      <c r="H436" s="65" t="inlineStr">
        <is>
          <t>Sophie Marchand</t>
        </is>
      </c>
      <c r="I436" s="65" t="inlineStr">
        <is>
          <t>Plomberie</t>
        </is>
      </c>
      <c r="J436" s="65" t="inlineStr">
        <is>
          <t>PR-003</t>
        </is>
      </c>
      <c r="K436" s="65" t="inlineStr">
        <is>
          <t>Réfection réseau eau appartement</t>
        </is>
      </c>
      <c r="L436" s="67" t="n">
        <v>1</v>
      </c>
      <c r="M436" s="68" t="n">
        <v>3451.06</v>
      </c>
      <c r="N436" s="65" t="inlineStr">
        <is>
          <t>Accepté</t>
        </is>
      </c>
      <c r="O436" s="66" t="n">
        <v>45081</v>
      </c>
      <c r="P436" s="67" t="n">
        <v>6</v>
      </c>
      <c r="Q436" s="67" t="n">
        <v>1</v>
      </c>
      <c r="R436" s="67">
        <f>$I436</f>
        <v/>
      </c>
      <c r="S436" s="67">
        <f>$K436</f>
        <v/>
      </c>
      <c r="T436" s="67">
        <f>IFERROR(INDEX(Clients!$G$2:$G$1020,MATCH($E436,Clients!$A$2:$A$1020,0)),"")</f>
        <v/>
      </c>
      <c r="U436" s="67">
        <f>IFERROR(INDEX(Clients!$I$2:$I$1020,MATCH($E436,Clients!$A$2:$A$1020,0)),"")</f>
        <v/>
      </c>
      <c r="V436" s="69">
        <f>1</f>
        <v/>
      </c>
      <c r="W436" s="69">
        <f>IF($N436="Accepté",1,0)</f>
        <v/>
      </c>
      <c r="X436" s="68">
        <f>$M436*$W436</f>
        <v/>
      </c>
      <c r="Y436" s="68">
        <f>IF($N436="En cours",0,$M436)</f>
        <v/>
      </c>
      <c r="Z436" s="69">
        <f>IF($P436="",0,1)</f>
        <v/>
      </c>
      <c r="AA436" s="70">
        <f>IF($P436="",0,$P436)</f>
        <v/>
      </c>
      <c r="AB436" s="69">
        <f>IF(AND($P436&lt;&gt;"",$P436&lt;=Paramètres!$C$14),1,0)</f>
        <v/>
      </c>
      <c r="AC436" s="67">
        <f>IF($P436="","Jamais relancé",IF($P436&lt;=3,"0-3 j",IF($P436&lt;=7,"4-7 j",IF($P436&lt;=15,"8-15 j","Plus de 15 j"))))</f>
        <v/>
      </c>
      <c r="AD436" s="67">
        <f>IF($M436&lt;=1000,"Moins de 1 k€",IF($M436&lt;=5000,"1 à 5 k€",IF($M436&lt;=15000,"5 à 15 k€","Plus de 15 k€")))</f>
        <v/>
      </c>
    </row>
    <row r="437">
      <c r="A437" s="65" t="inlineStr">
        <is>
          <t>DEV-00436</t>
        </is>
      </c>
      <c r="B437" s="66" t="n">
        <v>45064</v>
      </c>
      <c r="C437" s="65" t="inlineStr">
        <is>
          <t>2023-05</t>
        </is>
      </c>
      <c r="D437" s="65" t="inlineStr">
        <is>
          <t>2022-2023</t>
        </is>
      </c>
      <c r="E437" s="65" t="inlineStr">
        <is>
          <t>CLI-0068</t>
        </is>
      </c>
      <c r="F437" s="65" t="inlineStr">
        <is>
          <t>Particulier</t>
        </is>
      </c>
      <c r="G437" s="65" t="inlineStr">
        <is>
          <t>Bordeaux</t>
        </is>
      </c>
      <c r="H437" s="65" t="inlineStr">
        <is>
          <t>Karim Belkacem</t>
        </is>
      </c>
      <c r="I437" s="65" t="inlineStr">
        <is>
          <t>Dépannage</t>
        </is>
      </c>
      <c r="J437" s="65" t="inlineStr">
        <is>
          <t>DP-003</t>
        </is>
      </c>
      <c r="K437" s="65" t="inlineStr">
        <is>
          <t>Dépannage électrique urgence</t>
        </is>
      </c>
      <c r="L437" s="67" t="n">
        <v>1</v>
      </c>
      <c r="M437" s="68" t="n">
        <v>327.39</v>
      </c>
      <c r="N437" s="65" t="inlineStr">
        <is>
          <t>Accepté</t>
        </is>
      </c>
      <c r="O437" s="66" t="n">
        <v>45086</v>
      </c>
      <c r="P437" s="67" t="n">
        <v>9</v>
      </c>
      <c r="Q437" s="67" t="n">
        <v>2</v>
      </c>
      <c r="R437" s="67">
        <f>$I437</f>
        <v/>
      </c>
      <c r="S437" s="67">
        <f>$K437</f>
        <v/>
      </c>
      <c r="T437" s="67">
        <f>IFERROR(INDEX(Clients!$G$2:$G$1020,MATCH($E437,Clients!$A$2:$A$1020,0)),"")</f>
        <v/>
      </c>
      <c r="U437" s="67">
        <f>IFERROR(INDEX(Clients!$I$2:$I$1020,MATCH($E437,Clients!$A$2:$A$1020,0)),"")</f>
        <v/>
      </c>
      <c r="V437" s="69">
        <f>1</f>
        <v/>
      </c>
      <c r="W437" s="69">
        <f>IF($N437="Accepté",1,0)</f>
        <v/>
      </c>
      <c r="X437" s="68">
        <f>$M437*$W437</f>
        <v/>
      </c>
      <c r="Y437" s="68">
        <f>IF($N437="En cours",0,$M437)</f>
        <v/>
      </c>
      <c r="Z437" s="69">
        <f>IF($P437="",0,1)</f>
        <v/>
      </c>
      <c r="AA437" s="70">
        <f>IF($P437="",0,$P437)</f>
        <v/>
      </c>
      <c r="AB437" s="69">
        <f>IF(AND($P437&lt;&gt;"",$P437&lt;=Paramètres!$C$14),1,0)</f>
        <v/>
      </c>
      <c r="AC437" s="67">
        <f>IF($P437="","Jamais relancé",IF($P437&lt;=3,"0-3 j",IF($P437&lt;=7,"4-7 j",IF($P437&lt;=15,"8-15 j","Plus de 15 j"))))</f>
        <v/>
      </c>
      <c r="AD437" s="67">
        <f>IF($M437&lt;=1000,"Moins de 1 k€",IF($M437&lt;=5000,"1 à 5 k€",IF($M437&lt;=15000,"5 à 15 k€","Plus de 15 k€")))</f>
        <v/>
      </c>
    </row>
    <row r="438">
      <c r="A438" s="65" t="inlineStr">
        <is>
          <t>DEV-00437</t>
        </is>
      </c>
      <c r="B438" s="66" t="n">
        <v>45064</v>
      </c>
      <c r="C438" s="65" t="inlineStr">
        <is>
          <t>2023-05</t>
        </is>
      </c>
      <c r="D438" s="65" t="inlineStr">
        <is>
          <t>2022-2023</t>
        </is>
      </c>
      <c r="E438" s="65" t="inlineStr">
        <is>
          <t>CLI-0120</t>
        </is>
      </c>
      <c r="F438" s="65" t="inlineStr">
        <is>
          <t>Particulier</t>
        </is>
      </c>
      <c r="G438" s="65" t="inlineStr">
        <is>
          <t>Toulouse</t>
        </is>
      </c>
      <c r="H438" s="65" t="inlineStr">
        <is>
          <t>Julien Fabre</t>
        </is>
      </c>
      <c r="I438" s="65" t="inlineStr">
        <is>
          <t>Chauffage</t>
        </is>
      </c>
      <c r="J438" s="65" t="inlineStr">
        <is>
          <t>CH-005</t>
        </is>
      </c>
      <c r="K438" s="65" t="inlineStr">
        <is>
          <t>Désembouage circuit chauffage</t>
        </is>
      </c>
      <c r="L438" s="67" t="n">
        <v>1</v>
      </c>
      <c r="M438" s="68" t="n">
        <v>664.27</v>
      </c>
      <c r="N438" s="65" t="inlineStr">
        <is>
          <t>Accepté</t>
        </is>
      </c>
      <c r="O438" s="66" t="n">
        <v>45077</v>
      </c>
      <c r="P438" s="67" t="n">
        <v>1</v>
      </c>
      <c r="Q438" s="67" t="n">
        <v>1</v>
      </c>
      <c r="R438" s="67">
        <f>$I438</f>
        <v/>
      </c>
      <c r="S438" s="67">
        <f>$K438</f>
        <v/>
      </c>
      <c r="T438" s="67">
        <f>IFERROR(INDEX(Clients!$G$2:$G$1020,MATCH($E438,Clients!$A$2:$A$1020,0)),"")</f>
        <v/>
      </c>
      <c r="U438" s="67">
        <f>IFERROR(INDEX(Clients!$I$2:$I$1020,MATCH($E438,Clients!$A$2:$A$1020,0)),"")</f>
        <v/>
      </c>
      <c r="V438" s="69">
        <f>1</f>
        <v/>
      </c>
      <c r="W438" s="69">
        <f>IF($N438="Accepté",1,0)</f>
        <v/>
      </c>
      <c r="X438" s="68">
        <f>$M438*$W438</f>
        <v/>
      </c>
      <c r="Y438" s="68">
        <f>IF($N438="En cours",0,$M438)</f>
        <v/>
      </c>
      <c r="Z438" s="69">
        <f>IF($P438="",0,1)</f>
        <v/>
      </c>
      <c r="AA438" s="70">
        <f>IF($P438="",0,$P438)</f>
        <v/>
      </c>
      <c r="AB438" s="69">
        <f>IF(AND($P438&lt;&gt;"",$P438&lt;=Paramètres!$C$14),1,0)</f>
        <v/>
      </c>
      <c r="AC438" s="67">
        <f>IF($P438="","Jamais relancé",IF($P438&lt;=3,"0-3 j",IF($P438&lt;=7,"4-7 j",IF($P438&lt;=15,"8-15 j","Plus de 15 j"))))</f>
        <v/>
      </c>
      <c r="AD438" s="67">
        <f>IF($M438&lt;=1000,"Moins de 1 k€",IF($M438&lt;=5000,"1 à 5 k€",IF($M438&lt;=15000,"5 à 15 k€","Plus de 15 k€")))</f>
        <v/>
      </c>
    </row>
    <row r="439">
      <c r="A439" s="65" t="inlineStr">
        <is>
          <t>DEV-00438</t>
        </is>
      </c>
      <c r="B439" s="66" t="n">
        <v>45065</v>
      </c>
      <c r="C439" s="65" t="inlineStr">
        <is>
          <t>2023-05</t>
        </is>
      </c>
      <c r="D439" s="65" t="inlineStr">
        <is>
          <t>2022-2023</t>
        </is>
      </c>
      <c r="E439" s="65" t="inlineStr">
        <is>
          <t>CLI-0037</t>
        </is>
      </c>
      <c r="F439" s="65" t="inlineStr">
        <is>
          <t>Particulier</t>
        </is>
      </c>
      <c r="G439" s="65" t="inlineStr">
        <is>
          <t>Toulouse</t>
        </is>
      </c>
      <c r="H439" s="65" t="inlineStr">
        <is>
          <t>Julien Fabre</t>
        </is>
      </c>
      <c r="I439" s="65" t="inlineStr">
        <is>
          <t>Plomberie</t>
        </is>
      </c>
      <c r="J439" s="65" t="inlineStr">
        <is>
          <t>PR-002</t>
        </is>
      </c>
      <c r="K439" s="65" t="inlineStr">
        <is>
          <t>Recherche de fuite + réparation</t>
        </is>
      </c>
      <c r="L439" s="67" t="n">
        <v>1</v>
      </c>
      <c r="M439" s="68" t="n">
        <v>491.8</v>
      </c>
      <c r="N439" s="65" t="inlineStr">
        <is>
          <t>Refusé</t>
        </is>
      </c>
      <c r="O439" s="66" t="n">
        <v>45093</v>
      </c>
      <c r="P439" s="67" t="n">
        <v>1</v>
      </c>
      <c r="Q439" s="67" t="n">
        <v>1</v>
      </c>
      <c r="R439" s="67">
        <f>$I439</f>
        <v/>
      </c>
      <c r="S439" s="67">
        <f>$K439</f>
        <v/>
      </c>
      <c r="T439" s="67">
        <f>IFERROR(INDEX(Clients!$G$2:$G$1020,MATCH($E439,Clients!$A$2:$A$1020,0)),"")</f>
        <v/>
      </c>
      <c r="U439" s="67">
        <f>IFERROR(INDEX(Clients!$I$2:$I$1020,MATCH($E439,Clients!$A$2:$A$1020,0)),"")</f>
        <v/>
      </c>
      <c r="V439" s="69">
        <f>1</f>
        <v/>
      </c>
      <c r="W439" s="69">
        <f>IF($N439="Accepté",1,0)</f>
        <v/>
      </c>
      <c r="X439" s="68">
        <f>$M439*$W439</f>
        <v/>
      </c>
      <c r="Y439" s="68">
        <f>IF($N439="En cours",0,$M439)</f>
        <v/>
      </c>
      <c r="Z439" s="69">
        <f>IF($P439="",0,1)</f>
        <v/>
      </c>
      <c r="AA439" s="70">
        <f>IF($P439="",0,$P439)</f>
        <v/>
      </c>
      <c r="AB439" s="69">
        <f>IF(AND($P439&lt;&gt;"",$P439&lt;=Paramètres!$C$14),1,0)</f>
        <v/>
      </c>
      <c r="AC439" s="67">
        <f>IF($P439="","Jamais relancé",IF($P439&lt;=3,"0-3 j",IF($P439&lt;=7,"4-7 j",IF($P439&lt;=15,"8-15 j","Plus de 15 j"))))</f>
        <v/>
      </c>
      <c r="AD439" s="67">
        <f>IF($M439&lt;=1000,"Moins de 1 k€",IF($M439&lt;=5000,"1 à 5 k€",IF($M439&lt;=15000,"5 à 15 k€","Plus de 15 k€")))</f>
        <v/>
      </c>
    </row>
    <row r="440">
      <c r="A440" s="65" t="inlineStr">
        <is>
          <t>DEV-00439</t>
        </is>
      </c>
      <c r="B440" s="66" t="n">
        <v>45068</v>
      </c>
      <c r="C440" s="65" t="inlineStr">
        <is>
          <t>2023-05</t>
        </is>
      </c>
      <c r="D440" s="65" t="inlineStr">
        <is>
          <t>2022-2023</t>
        </is>
      </c>
      <c r="E440" s="65" t="inlineStr">
        <is>
          <t>CLI-0159</t>
        </is>
      </c>
      <c r="F440" s="65" t="inlineStr">
        <is>
          <t>Syndic</t>
        </is>
      </c>
      <c r="G440" s="65" t="inlineStr">
        <is>
          <t>Bordeaux</t>
        </is>
      </c>
      <c r="H440" s="65" t="inlineStr">
        <is>
          <t>Karim Belkacem</t>
        </is>
      </c>
      <c r="I440" s="65" t="inlineStr">
        <is>
          <t>Salle de bain</t>
        </is>
      </c>
      <c r="J440" s="65" t="inlineStr">
        <is>
          <t>SB-003</t>
        </is>
      </c>
      <c r="K440" s="65" t="inlineStr">
        <is>
          <t>Pose meuble vasque + robinetterie</t>
        </is>
      </c>
      <c r="L440" s="67" t="n">
        <v>1</v>
      </c>
      <c r="M440" s="68" t="n">
        <v>2523.36</v>
      </c>
      <c r="N440" s="65" t="inlineStr">
        <is>
          <t>Accepté</t>
        </is>
      </c>
      <c r="O440" s="66" t="n">
        <v>45106</v>
      </c>
      <c r="P440" s="67" t="n">
        <v>4</v>
      </c>
      <c r="Q440" s="67" t="n">
        <v>1</v>
      </c>
      <c r="R440" s="67">
        <f>$I440</f>
        <v/>
      </c>
      <c r="S440" s="67">
        <f>$K440</f>
        <v/>
      </c>
      <c r="T440" s="67">
        <f>IFERROR(INDEX(Clients!$G$2:$G$1020,MATCH($E440,Clients!$A$2:$A$1020,0)),"")</f>
        <v/>
      </c>
      <c r="U440" s="67">
        <f>IFERROR(INDEX(Clients!$I$2:$I$1020,MATCH($E440,Clients!$A$2:$A$1020,0)),"")</f>
        <v/>
      </c>
      <c r="V440" s="69">
        <f>1</f>
        <v/>
      </c>
      <c r="W440" s="69">
        <f>IF($N440="Accepté",1,0)</f>
        <v/>
      </c>
      <c r="X440" s="68">
        <f>$M440*$W440</f>
        <v/>
      </c>
      <c r="Y440" s="68">
        <f>IF($N440="En cours",0,$M440)</f>
        <v/>
      </c>
      <c r="Z440" s="69">
        <f>IF($P440="",0,1)</f>
        <v/>
      </c>
      <c r="AA440" s="70">
        <f>IF($P440="",0,$P440)</f>
        <v/>
      </c>
      <c r="AB440" s="69">
        <f>IF(AND($P440&lt;&gt;"",$P440&lt;=Paramètres!$C$14),1,0)</f>
        <v/>
      </c>
      <c r="AC440" s="67">
        <f>IF($P440="","Jamais relancé",IF($P440&lt;=3,"0-3 j",IF($P440&lt;=7,"4-7 j",IF($P440&lt;=15,"8-15 j","Plus de 15 j"))))</f>
        <v/>
      </c>
      <c r="AD440" s="67">
        <f>IF($M440&lt;=1000,"Moins de 1 k€",IF($M440&lt;=5000,"1 à 5 k€",IF($M440&lt;=15000,"5 à 15 k€","Plus de 15 k€")))</f>
        <v/>
      </c>
    </row>
    <row r="441">
      <c r="A441" s="65" t="inlineStr">
        <is>
          <t>DEV-00440</t>
        </is>
      </c>
      <c r="B441" s="66" t="n">
        <v>45069</v>
      </c>
      <c r="C441" s="65" t="inlineStr">
        <is>
          <t>2023-05</t>
        </is>
      </c>
      <c r="D441" s="65" t="inlineStr">
        <is>
          <t>2022-2023</t>
        </is>
      </c>
      <c r="E441" s="65" t="inlineStr">
        <is>
          <t>CLI-0112</t>
        </is>
      </c>
      <c r="F441" s="65" t="inlineStr">
        <is>
          <t>Particulier</t>
        </is>
      </c>
      <c r="G441" s="65" t="inlineStr">
        <is>
          <t>Bordeaux</t>
        </is>
      </c>
      <c r="H441" s="65" t="inlineStr">
        <is>
          <t>Sophie Marchand</t>
        </is>
      </c>
      <c r="I441" s="65" t="inlineStr">
        <is>
          <t>Dépannage</t>
        </is>
      </c>
      <c r="J441" s="65" t="inlineStr">
        <is>
          <t>DP-002</t>
        </is>
      </c>
      <c r="K441" s="65" t="inlineStr">
        <is>
          <t>Débouchage canalisation</t>
        </is>
      </c>
      <c r="L441" s="67" t="n">
        <v>1</v>
      </c>
      <c r="M441" s="68" t="n">
        <v>366.84</v>
      </c>
      <c r="N441" s="65" t="inlineStr">
        <is>
          <t>Accepté</t>
        </is>
      </c>
      <c r="O441" s="66" t="n">
        <v>45072</v>
      </c>
      <c r="P441" s="67" t="n">
        <v>2</v>
      </c>
      <c r="Q441" s="67" t="n">
        <v>1</v>
      </c>
      <c r="R441" s="67">
        <f>$I441</f>
        <v/>
      </c>
      <c r="S441" s="67">
        <f>$K441</f>
        <v/>
      </c>
      <c r="T441" s="67">
        <f>IFERROR(INDEX(Clients!$G$2:$G$1020,MATCH($E441,Clients!$A$2:$A$1020,0)),"")</f>
        <v/>
      </c>
      <c r="U441" s="67">
        <f>IFERROR(INDEX(Clients!$I$2:$I$1020,MATCH($E441,Clients!$A$2:$A$1020,0)),"")</f>
        <v/>
      </c>
      <c r="V441" s="69">
        <f>1</f>
        <v/>
      </c>
      <c r="W441" s="69">
        <f>IF($N441="Accepté",1,0)</f>
        <v/>
      </c>
      <c r="X441" s="68">
        <f>$M441*$W441</f>
        <v/>
      </c>
      <c r="Y441" s="68">
        <f>IF($N441="En cours",0,$M441)</f>
        <v/>
      </c>
      <c r="Z441" s="69">
        <f>IF($P441="",0,1)</f>
        <v/>
      </c>
      <c r="AA441" s="70">
        <f>IF($P441="",0,$P441)</f>
        <v/>
      </c>
      <c r="AB441" s="69">
        <f>IF(AND($P441&lt;&gt;"",$P441&lt;=Paramètres!$C$14),1,0)</f>
        <v/>
      </c>
      <c r="AC441" s="67">
        <f>IF($P441="","Jamais relancé",IF($P441&lt;=3,"0-3 j",IF($P441&lt;=7,"4-7 j",IF($P441&lt;=15,"8-15 j","Plus de 15 j"))))</f>
        <v/>
      </c>
      <c r="AD441" s="67">
        <f>IF($M441&lt;=1000,"Moins de 1 k€",IF($M441&lt;=5000,"1 à 5 k€",IF($M441&lt;=15000,"5 à 15 k€","Plus de 15 k€")))</f>
        <v/>
      </c>
    </row>
    <row r="442">
      <c r="A442" s="65" t="inlineStr">
        <is>
          <t>DEV-00441</t>
        </is>
      </c>
      <c r="B442" s="66" t="n">
        <v>45069</v>
      </c>
      <c r="C442" s="65" t="inlineStr">
        <is>
          <t>2023-05</t>
        </is>
      </c>
      <c r="D442" s="65" t="inlineStr">
        <is>
          <t>2022-2023</t>
        </is>
      </c>
      <c r="E442" s="65" t="inlineStr">
        <is>
          <t>CLI-0109</t>
        </is>
      </c>
      <c r="F442" s="65" t="inlineStr">
        <is>
          <t>Professionnel</t>
        </is>
      </c>
      <c r="G442" s="65" t="inlineStr">
        <is>
          <t>Toulouse</t>
        </is>
      </c>
      <c r="H442" s="65" t="inlineStr">
        <is>
          <t>Julien Fabre</t>
        </is>
      </c>
      <c r="I442" s="65" t="inlineStr">
        <is>
          <t>Plomberie</t>
        </is>
      </c>
      <c r="J442" s="65" t="inlineStr">
        <is>
          <t>PR-002</t>
        </is>
      </c>
      <c r="K442" s="65" t="inlineStr">
        <is>
          <t>Recherche de fuite + réparation</t>
        </is>
      </c>
      <c r="L442" s="67" t="n">
        <v>1</v>
      </c>
      <c r="M442" s="68" t="n">
        <v>800.41</v>
      </c>
      <c r="N442" s="65" t="inlineStr">
        <is>
          <t>Accepté</t>
        </is>
      </c>
      <c r="O442" s="66" t="n">
        <v>45094</v>
      </c>
      <c r="P442" s="67" t="n">
        <v>7</v>
      </c>
      <c r="Q442" s="67" t="n">
        <v>2</v>
      </c>
      <c r="R442" s="67">
        <f>$I442</f>
        <v/>
      </c>
      <c r="S442" s="67">
        <f>$K442</f>
        <v/>
      </c>
      <c r="T442" s="67">
        <f>IFERROR(INDEX(Clients!$G$2:$G$1020,MATCH($E442,Clients!$A$2:$A$1020,0)),"")</f>
        <v/>
      </c>
      <c r="U442" s="67">
        <f>IFERROR(INDEX(Clients!$I$2:$I$1020,MATCH($E442,Clients!$A$2:$A$1020,0)),"")</f>
        <v/>
      </c>
      <c r="V442" s="69">
        <f>1</f>
        <v/>
      </c>
      <c r="W442" s="69">
        <f>IF($N442="Accepté",1,0)</f>
        <v/>
      </c>
      <c r="X442" s="68">
        <f>$M442*$W442</f>
        <v/>
      </c>
      <c r="Y442" s="68">
        <f>IF($N442="En cours",0,$M442)</f>
        <v/>
      </c>
      <c r="Z442" s="69">
        <f>IF($P442="",0,1)</f>
        <v/>
      </c>
      <c r="AA442" s="70">
        <f>IF($P442="",0,$P442)</f>
        <v/>
      </c>
      <c r="AB442" s="69">
        <f>IF(AND($P442&lt;&gt;"",$P442&lt;=Paramètres!$C$14),1,0)</f>
        <v/>
      </c>
      <c r="AC442" s="67">
        <f>IF($P442="","Jamais relancé",IF($P442&lt;=3,"0-3 j",IF($P442&lt;=7,"4-7 j",IF($P442&lt;=15,"8-15 j","Plus de 15 j"))))</f>
        <v/>
      </c>
      <c r="AD442" s="67">
        <f>IF($M442&lt;=1000,"Moins de 1 k€",IF($M442&lt;=5000,"1 à 5 k€",IF($M442&lt;=15000,"5 à 15 k€","Plus de 15 k€")))</f>
        <v/>
      </c>
    </row>
    <row r="443">
      <c r="A443" s="65" t="inlineStr">
        <is>
          <t>DEV-00442</t>
        </is>
      </c>
      <c r="B443" s="66" t="n">
        <v>45069</v>
      </c>
      <c r="C443" s="65" t="inlineStr">
        <is>
          <t>2023-05</t>
        </is>
      </c>
      <c r="D443" s="65" t="inlineStr">
        <is>
          <t>2022-2023</t>
        </is>
      </c>
      <c r="E443" s="65" t="inlineStr">
        <is>
          <t>CLI-0094</t>
        </is>
      </c>
      <c r="F443" s="65" t="inlineStr">
        <is>
          <t>Professionnel</t>
        </is>
      </c>
      <c r="G443" s="65" t="inlineStr">
        <is>
          <t>Toulouse</t>
        </is>
      </c>
      <c r="H443" s="65" t="inlineStr">
        <is>
          <t>Julien Fabre</t>
        </is>
      </c>
      <c r="I443" s="65" t="inlineStr">
        <is>
          <t>Dépannage</t>
        </is>
      </c>
      <c r="J443" s="65" t="inlineStr">
        <is>
          <t>DP-002</t>
        </is>
      </c>
      <c r="K443" s="65" t="inlineStr">
        <is>
          <t>Débouchage canalisation</t>
        </is>
      </c>
      <c r="L443" s="67" t="n">
        <v>1</v>
      </c>
      <c r="M443" s="68" t="n">
        <v>535.12</v>
      </c>
      <c r="N443" s="65" t="inlineStr">
        <is>
          <t>Refusé</t>
        </is>
      </c>
      <c r="O443" s="66" t="n">
        <v>45094</v>
      </c>
      <c r="P443" s="67" t="n">
        <v>1</v>
      </c>
      <c r="Q443" s="67" t="n">
        <v>3</v>
      </c>
      <c r="R443" s="67">
        <f>$I443</f>
        <v/>
      </c>
      <c r="S443" s="67">
        <f>$K443</f>
        <v/>
      </c>
      <c r="T443" s="67">
        <f>IFERROR(INDEX(Clients!$G$2:$G$1020,MATCH($E443,Clients!$A$2:$A$1020,0)),"")</f>
        <v/>
      </c>
      <c r="U443" s="67">
        <f>IFERROR(INDEX(Clients!$I$2:$I$1020,MATCH($E443,Clients!$A$2:$A$1020,0)),"")</f>
        <v/>
      </c>
      <c r="V443" s="69">
        <f>1</f>
        <v/>
      </c>
      <c r="W443" s="69">
        <f>IF($N443="Accepté",1,0)</f>
        <v/>
      </c>
      <c r="X443" s="68">
        <f>$M443*$W443</f>
        <v/>
      </c>
      <c r="Y443" s="68">
        <f>IF($N443="En cours",0,$M443)</f>
        <v/>
      </c>
      <c r="Z443" s="69">
        <f>IF($P443="",0,1)</f>
        <v/>
      </c>
      <c r="AA443" s="70">
        <f>IF($P443="",0,$P443)</f>
        <v/>
      </c>
      <c r="AB443" s="69">
        <f>IF(AND($P443&lt;&gt;"",$P443&lt;=Paramètres!$C$14),1,0)</f>
        <v/>
      </c>
      <c r="AC443" s="67">
        <f>IF($P443="","Jamais relancé",IF($P443&lt;=3,"0-3 j",IF($P443&lt;=7,"4-7 j",IF($P443&lt;=15,"8-15 j","Plus de 15 j"))))</f>
        <v/>
      </c>
      <c r="AD443" s="67">
        <f>IF($M443&lt;=1000,"Moins de 1 k€",IF($M443&lt;=5000,"1 à 5 k€",IF($M443&lt;=15000,"5 à 15 k€","Plus de 15 k€")))</f>
        <v/>
      </c>
    </row>
    <row r="444">
      <c r="A444" s="65" t="inlineStr">
        <is>
          <t>DEV-00443</t>
        </is>
      </c>
      <c r="B444" s="66" t="n">
        <v>45070</v>
      </c>
      <c r="C444" s="65" t="inlineStr">
        <is>
          <t>2023-05</t>
        </is>
      </c>
      <c r="D444" s="65" t="inlineStr">
        <is>
          <t>2022-2023</t>
        </is>
      </c>
      <c r="E444" s="65" t="inlineStr">
        <is>
          <t>CLI-0052</t>
        </is>
      </c>
      <c r="F444" s="65" t="inlineStr">
        <is>
          <t>Particulier</t>
        </is>
      </c>
      <c r="G444" s="65" t="inlineStr">
        <is>
          <t>Toulouse</t>
        </is>
      </c>
      <c r="H444" s="65" t="inlineStr">
        <is>
          <t>Julien Fabre</t>
        </is>
      </c>
      <c r="I444" s="65" t="inlineStr">
        <is>
          <t>Électricité</t>
        </is>
      </c>
      <c r="J444" s="65" t="inlineStr">
        <is>
          <t>EL-004</t>
        </is>
      </c>
      <c r="K444" s="65" t="inlineStr">
        <is>
          <t>Éclairage LED locaux professionnels</t>
        </is>
      </c>
      <c r="L444" s="67" t="n">
        <v>1</v>
      </c>
      <c r="M444" s="68" t="n">
        <v>2917.36</v>
      </c>
      <c r="N444" s="65" t="inlineStr">
        <is>
          <t>Refusé</t>
        </is>
      </c>
      <c r="O444" s="66" t="n">
        <v>45095</v>
      </c>
      <c r="P444" s="67" t="n">
        <v>2</v>
      </c>
      <c r="Q444" s="67" t="n">
        <v>1</v>
      </c>
      <c r="R444" s="67">
        <f>$I444</f>
        <v/>
      </c>
      <c r="S444" s="67">
        <f>$K444</f>
        <v/>
      </c>
      <c r="T444" s="67">
        <f>IFERROR(INDEX(Clients!$G$2:$G$1020,MATCH($E444,Clients!$A$2:$A$1020,0)),"")</f>
        <v/>
      </c>
      <c r="U444" s="67">
        <f>IFERROR(INDEX(Clients!$I$2:$I$1020,MATCH($E444,Clients!$A$2:$A$1020,0)),"")</f>
        <v/>
      </c>
      <c r="V444" s="69">
        <f>1</f>
        <v/>
      </c>
      <c r="W444" s="69">
        <f>IF($N444="Accepté",1,0)</f>
        <v/>
      </c>
      <c r="X444" s="68">
        <f>$M444*$W444</f>
        <v/>
      </c>
      <c r="Y444" s="68">
        <f>IF($N444="En cours",0,$M444)</f>
        <v/>
      </c>
      <c r="Z444" s="69">
        <f>IF($P444="",0,1)</f>
        <v/>
      </c>
      <c r="AA444" s="70">
        <f>IF($P444="",0,$P444)</f>
        <v/>
      </c>
      <c r="AB444" s="69">
        <f>IF(AND($P444&lt;&gt;"",$P444&lt;=Paramètres!$C$14),1,0)</f>
        <v/>
      </c>
      <c r="AC444" s="67">
        <f>IF($P444="","Jamais relancé",IF($P444&lt;=3,"0-3 j",IF($P444&lt;=7,"4-7 j",IF($P444&lt;=15,"8-15 j","Plus de 15 j"))))</f>
        <v/>
      </c>
      <c r="AD444" s="67">
        <f>IF($M444&lt;=1000,"Moins de 1 k€",IF($M444&lt;=5000,"1 à 5 k€",IF($M444&lt;=15000,"5 à 15 k€","Plus de 15 k€")))</f>
        <v/>
      </c>
    </row>
    <row r="445">
      <c r="A445" s="65" t="inlineStr">
        <is>
          <t>DEV-00444</t>
        </is>
      </c>
      <c r="B445" s="66" t="n">
        <v>45070</v>
      </c>
      <c r="C445" s="65" t="inlineStr">
        <is>
          <t>2023-05</t>
        </is>
      </c>
      <c r="D445" s="65" t="inlineStr">
        <is>
          <t>2022-2023</t>
        </is>
      </c>
      <c r="E445" s="65" t="inlineStr">
        <is>
          <t>CLI-0160</t>
        </is>
      </c>
      <c r="F445" s="65" t="inlineStr">
        <is>
          <t>Particulier</t>
        </is>
      </c>
      <c r="G445" s="65" t="inlineStr">
        <is>
          <t>Bordeaux</t>
        </is>
      </c>
      <c r="H445" s="65" t="inlineStr">
        <is>
          <t>Sophie Marchand</t>
        </is>
      </c>
      <c r="I445" s="65" t="inlineStr">
        <is>
          <t>Chauffage</t>
        </is>
      </c>
      <c r="J445" s="65" t="inlineStr">
        <is>
          <t>CH-004</t>
        </is>
      </c>
      <c r="K445" s="65" t="inlineStr">
        <is>
          <t>Remplacement radiateurs (lot de 5)</t>
        </is>
      </c>
      <c r="L445" s="67" t="n">
        <v>1</v>
      </c>
      <c r="M445" s="68" t="n">
        <v>2607.93</v>
      </c>
      <c r="N445" s="65" t="inlineStr">
        <is>
          <t>Refusé</t>
        </is>
      </c>
      <c r="O445" s="66" t="n">
        <v>45091</v>
      </c>
      <c r="P445" s="67" t="n">
        <v>3</v>
      </c>
      <c r="Q445" s="67" t="n">
        <v>2</v>
      </c>
      <c r="R445" s="67">
        <f>$I445</f>
        <v/>
      </c>
      <c r="S445" s="67">
        <f>$K445</f>
        <v/>
      </c>
      <c r="T445" s="67">
        <f>IFERROR(INDEX(Clients!$G$2:$G$1020,MATCH($E445,Clients!$A$2:$A$1020,0)),"")</f>
        <v/>
      </c>
      <c r="U445" s="67">
        <f>IFERROR(INDEX(Clients!$I$2:$I$1020,MATCH($E445,Clients!$A$2:$A$1020,0)),"")</f>
        <v/>
      </c>
      <c r="V445" s="69">
        <f>1</f>
        <v/>
      </c>
      <c r="W445" s="69">
        <f>IF($N445="Accepté",1,0)</f>
        <v/>
      </c>
      <c r="X445" s="68">
        <f>$M445*$W445</f>
        <v/>
      </c>
      <c r="Y445" s="68">
        <f>IF($N445="En cours",0,$M445)</f>
        <v/>
      </c>
      <c r="Z445" s="69">
        <f>IF($P445="",0,1)</f>
        <v/>
      </c>
      <c r="AA445" s="70">
        <f>IF($P445="",0,$P445)</f>
        <v/>
      </c>
      <c r="AB445" s="69">
        <f>IF(AND($P445&lt;&gt;"",$P445&lt;=Paramètres!$C$14),1,0)</f>
        <v/>
      </c>
      <c r="AC445" s="67">
        <f>IF($P445="","Jamais relancé",IF($P445&lt;=3,"0-3 j",IF($P445&lt;=7,"4-7 j",IF($P445&lt;=15,"8-15 j","Plus de 15 j"))))</f>
        <v/>
      </c>
      <c r="AD445" s="67">
        <f>IF($M445&lt;=1000,"Moins de 1 k€",IF($M445&lt;=5000,"1 à 5 k€",IF($M445&lt;=15000,"5 à 15 k€","Plus de 15 k€")))</f>
        <v/>
      </c>
    </row>
    <row r="446">
      <c r="A446" s="65" t="inlineStr">
        <is>
          <t>DEV-00445</t>
        </is>
      </c>
      <c r="B446" s="66" t="n">
        <v>45071</v>
      </c>
      <c r="C446" s="65" t="inlineStr">
        <is>
          <t>2023-05</t>
        </is>
      </c>
      <c r="D446" s="65" t="inlineStr">
        <is>
          <t>2022-2023</t>
        </is>
      </c>
      <c r="E446" s="65" t="inlineStr">
        <is>
          <t>CLI-0300</t>
        </is>
      </c>
      <c r="F446" s="65" t="inlineStr">
        <is>
          <t>Professionnel</t>
        </is>
      </c>
      <c r="G446" s="65" t="inlineStr">
        <is>
          <t>Toulouse</t>
        </is>
      </c>
      <c r="H446" s="65" t="inlineStr">
        <is>
          <t>Julien Fabre</t>
        </is>
      </c>
      <c r="I446" s="65" t="inlineStr">
        <is>
          <t>Dépannage</t>
        </is>
      </c>
      <c r="J446" s="65" t="inlineStr">
        <is>
          <t>DP-003</t>
        </is>
      </c>
      <c r="K446" s="65" t="inlineStr">
        <is>
          <t>Dépannage électrique urgence</t>
        </is>
      </c>
      <c r="L446" s="67" t="n">
        <v>1</v>
      </c>
      <c r="M446" s="68" t="n">
        <v>575.49</v>
      </c>
      <c r="N446" s="65" t="inlineStr">
        <is>
          <t>Accepté</t>
        </is>
      </c>
      <c r="O446" s="66" t="n">
        <v>45080</v>
      </c>
      <c r="P446" s="67" t="n">
        <v>4</v>
      </c>
      <c r="Q446" s="67" t="n">
        <v>1</v>
      </c>
      <c r="R446" s="67">
        <f>$I446</f>
        <v/>
      </c>
      <c r="S446" s="67">
        <f>$K446</f>
        <v/>
      </c>
      <c r="T446" s="67">
        <f>IFERROR(INDEX(Clients!$G$2:$G$1020,MATCH($E446,Clients!$A$2:$A$1020,0)),"")</f>
        <v/>
      </c>
      <c r="U446" s="67">
        <f>IFERROR(INDEX(Clients!$I$2:$I$1020,MATCH($E446,Clients!$A$2:$A$1020,0)),"")</f>
        <v/>
      </c>
      <c r="V446" s="69">
        <f>1</f>
        <v/>
      </c>
      <c r="W446" s="69">
        <f>IF($N446="Accepté",1,0)</f>
        <v/>
      </c>
      <c r="X446" s="68">
        <f>$M446*$W446</f>
        <v/>
      </c>
      <c r="Y446" s="68">
        <f>IF($N446="En cours",0,$M446)</f>
        <v/>
      </c>
      <c r="Z446" s="69">
        <f>IF($P446="",0,1)</f>
        <v/>
      </c>
      <c r="AA446" s="70">
        <f>IF($P446="",0,$P446)</f>
        <v/>
      </c>
      <c r="AB446" s="69">
        <f>IF(AND($P446&lt;&gt;"",$P446&lt;=Paramètres!$C$14),1,0)</f>
        <v/>
      </c>
      <c r="AC446" s="67">
        <f>IF($P446="","Jamais relancé",IF($P446&lt;=3,"0-3 j",IF($P446&lt;=7,"4-7 j",IF($P446&lt;=15,"8-15 j","Plus de 15 j"))))</f>
        <v/>
      </c>
      <c r="AD446" s="67">
        <f>IF($M446&lt;=1000,"Moins de 1 k€",IF($M446&lt;=5000,"1 à 5 k€",IF($M446&lt;=15000,"5 à 15 k€","Plus de 15 k€")))</f>
        <v/>
      </c>
    </row>
    <row r="447">
      <c r="A447" s="65" t="inlineStr">
        <is>
          <t>DEV-00446</t>
        </is>
      </c>
      <c r="B447" s="66" t="n">
        <v>45071</v>
      </c>
      <c r="C447" s="65" t="inlineStr">
        <is>
          <t>2023-05</t>
        </is>
      </c>
      <c r="D447" s="65" t="inlineStr">
        <is>
          <t>2022-2023</t>
        </is>
      </c>
      <c r="E447" s="65" t="inlineStr">
        <is>
          <t>CLI-0247</t>
        </is>
      </c>
      <c r="F447" s="65" t="inlineStr">
        <is>
          <t>Professionnel</t>
        </is>
      </c>
      <c r="G447" s="65" t="inlineStr">
        <is>
          <t>Bordeaux</t>
        </is>
      </c>
      <c r="H447" s="65" t="inlineStr">
        <is>
          <t>Sophie Marchand</t>
        </is>
      </c>
      <c r="I447" s="65" t="inlineStr">
        <is>
          <t>Plomberie</t>
        </is>
      </c>
      <c r="J447" s="65" t="inlineStr">
        <is>
          <t>PR-001</t>
        </is>
      </c>
      <c r="K447" s="65" t="inlineStr">
        <is>
          <t>Remplacement chauffe-eau 200 L</t>
        </is>
      </c>
      <c r="L447" s="67" t="n">
        <v>3</v>
      </c>
      <c r="M447" s="68" t="n">
        <v>7078.81</v>
      </c>
      <c r="N447" s="65" t="inlineStr">
        <is>
          <t>Accepté</t>
        </is>
      </c>
      <c r="O447" s="66" t="n">
        <v>45100</v>
      </c>
      <c r="P447" s="67" t="n">
        <v>4</v>
      </c>
      <c r="Q447" s="67" t="n">
        <v>3</v>
      </c>
      <c r="R447" s="67">
        <f>$I447</f>
        <v/>
      </c>
      <c r="S447" s="67">
        <f>$K447</f>
        <v/>
      </c>
      <c r="T447" s="67">
        <f>IFERROR(INDEX(Clients!$G$2:$G$1020,MATCH($E447,Clients!$A$2:$A$1020,0)),"")</f>
        <v/>
      </c>
      <c r="U447" s="67">
        <f>IFERROR(INDEX(Clients!$I$2:$I$1020,MATCH($E447,Clients!$A$2:$A$1020,0)),"")</f>
        <v/>
      </c>
      <c r="V447" s="69">
        <f>1</f>
        <v/>
      </c>
      <c r="W447" s="69">
        <f>IF($N447="Accepté",1,0)</f>
        <v/>
      </c>
      <c r="X447" s="68">
        <f>$M447*$W447</f>
        <v/>
      </c>
      <c r="Y447" s="68">
        <f>IF($N447="En cours",0,$M447)</f>
        <v/>
      </c>
      <c r="Z447" s="69">
        <f>IF($P447="",0,1)</f>
        <v/>
      </c>
      <c r="AA447" s="70">
        <f>IF($P447="",0,$P447)</f>
        <v/>
      </c>
      <c r="AB447" s="69">
        <f>IF(AND($P447&lt;&gt;"",$P447&lt;=Paramètres!$C$14),1,0)</f>
        <v/>
      </c>
      <c r="AC447" s="67">
        <f>IF($P447="","Jamais relancé",IF($P447&lt;=3,"0-3 j",IF($P447&lt;=7,"4-7 j",IF($P447&lt;=15,"8-15 j","Plus de 15 j"))))</f>
        <v/>
      </c>
      <c r="AD447" s="67">
        <f>IF($M447&lt;=1000,"Moins de 1 k€",IF($M447&lt;=5000,"1 à 5 k€",IF($M447&lt;=15000,"5 à 15 k€","Plus de 15 k€")))</f>
        <v/>
      </c>
    </row>
    <row r="448">
      <c r="A448" s="65" t="inlineStr">
        <is>
          <t>DEV-00447</t>
        </is>
      </c>
      <c r="B448" s="66" t="n">
        <v>45072</v>
      </c>
      <c r="C448" s="65" t="inlineStr">
        <is>
          <t>2023-05</t>
        </is>
      </c>
      <c r="D448" s="65" t="inlineStr">
        <is>
          <t>2022-2023</t>
        </is>
      </c>
      <c r="E448" s="65" t="inlineStr">
        <is>
          <t>CLI-0204</t>
        </is>
      </c>
      <c r="F448" s="65" t="inlineStr">
        <is>
          <t>Particulier</t>
        </is>
      </c>
      <c r="G448" s="65" t="inlineStr">
        <is>
          <t>Toulouse</t>
        </is>
      </c>
      <c r="H448" s="65" t="inlineStr">
        <is>
          <t>Julien Fabre</t>
        </is>
      </c>
      <c r="I448" s="65" t="inlineStr">
        <is>
          <t>Électricité</t>
        </is>
      </c>
      <c r="J448" s="65" t="inlineStr">
        <is>
          <t>EL-001</t>
        </is>
      </c>
      <c r="K448" s="65" t="inlineStr">
        <is>
          <t>Mise aux normes tableau électrique</t>
        </is>
      </c>
      <c r="L448" s="67" t="n">
        <v>1</v>
      </c>
      <c r="M448" s="68" t="n">
        <v>1695.14</v>
      </c>
      <c r="N448" s="65" t="inlineStr">
        <is>
          <t>Refusé</t>
        </is>
      </c>
      <c r="O448" s="66" t="n">
        <v>45102</v>
      </c>
      <c r="P448" s="67" t="n">
        <v>5</v>
      </c>
      <c r="Q448" s="67" t="n">
        <v>3</v>
      </c>
      <c r="R448" s="67">
        <f>$I448</f>
        <v/>
      </c>
      <c r="S448" s="67">
        <f>$K448</f>
        <v/>
      </c>
      <c r="T448" s="67">
        <f>IFERROR(INDEX(Clients!$G$2:$G$1020,MATCH($E448,Clients!$A$2:$A$1020,0)),"")</f>
        <v/>
      </c>
      <c r="U448" s="67">
        <f>IFERROR(INDEX(Clients!$I$2:$I$1020,MATCH($E448,Clients!$A$2:$A$1020,0)),"")</f>
        <v/>
      </c>
      <c r="V448" s="69">
        <f>1</f>
        <v/>
      </c>
      <c r="W448" s="69">
        <f>IF($N448="Accepté",1,0)</f>
        <v/>
      </c>
      <c r="X448" s="68">
        <f>$M448*$W448</f>
        <v/>
      </c>
      <c r="Y448" s="68">
        <f>IF($N448="En cours",0,$M448)</f>
        <v/>
      </c>
      <c r="Z448" s="69">
        <f>IF($P448="",0,1)</f>
        <v/>
      </c>
      <c r="AA448" s="70">
        <f>IF($P448="",0,$P448)</f>
        <v/>
      </c>
      <c r="AB448" s="69">
        <f>IF(AND($P448&lt;&gt;"",$P448&lt;=Paramètres!$C$14),1,0)</f>
        <v/>
      </c>
      <c r="AC448" s="67">
        <f>IF($P448="","Jamais relancé",IF($P448&lt;=3,"0-3 j",IF($P448&lt;=7,"4-7 j",IF($P448&lt;=15,"8-15 j","Plus de 15 j"))))</f>
        <v/>
      </c>
      <c r="AD448" s="67">
        <f>IF($M448&lt;=1000,"Moins de 1 k€",IF($M448&lt;=5000,"1 à 5 k€",IF($M448&lt;=15000,"5 à 15 k€","Plus de 15 k€")))</f>
        <v/>
      </c>
    </row>
    <row r="449">
      <c r="A449" s="65" t="inlineStr">
        <is>
          <t>DEV-00448</t>
        </is>
      </c>
      <c r="B449" s="66" t="n">
        <v>45072</v>
      </c>
      <c r="C449" s="65" t="inlineStr">
        <is>
          <t>2023-05</t>
        </is>
      </c>
      <c r="D449" s="65" t="inlineStr">
        <is>
          <t>2022-2023</t>
        </is>
      </c>
      <c r="E449" s="65" t="inlineStr">
        <is>
          <t>CLI-0219</t>
        </is>
      </c>
      <c r="F449" s="65" t="inlineStr">
        <is>
          <t>Particulier</t>
        </is>
      </c>
      <c r="G449" s="65" t="inlineStr">
        <is>
          <t>Toulouse</t>
        </is>
      </c>
      <c r="H449" s="65" t="inlineStr">
        <is>
          <t>Julien Fabre</t>
        </is>
      </c>
      <c r="I449" s="65" t="inlineStr">
        <is>
          <t>Dépannage</t>
        </is>
      </c>
      <c r="J449" s="65" t="inlineStr">
        <is>
          <t>DP-003</t>
        </is>
      </c>
      <c r="K449" s="65" t="inlineStr">
        <is>
          <t>Dépannage électrique urgence</t>
        </is>
      </c>
      <c r="L449" s="67" t="n">
        <v>2</v>
      </c>
      <c r="M449" s="68" t="n">
        <v>614.02</v>
      </c>
      <c r="N449" s="65" t="inlineStr">
        <is>
          <t>Refusé</t>
        </is>
      </c>
      <c r="O449" s="66" t="n">
        <v>45083</v>
      </c>
      <c r="P449" s="67" t="n"/>
      <c r="Q449" s="67" t="n">
        <v>0</v>
      </c>
      <c r="R449" s="67">
        <f>$I449</f>
        <v/>
      </c>
      <c r="S449" s="67">
        <f>$K449</f>
        <v/>
      </c>
      <c r="T449" s="67">
        <f>IFERROR(INDEX(Clients!$G$2:$G$1020,MATCH($E449,Clients!$A$2:$A$1020,0)),"")</f>
        <v/>
      </c>
      <c r="U449" s="67">
        <f>IFERROR(INDEX(Clients!$I$2:$I$1020,MATCH($E449,Clients!$A$2:$A$1020,0)),"")</f>
        <v/>
      </c>
      <c r="V449" s="69">
        <f>1</f>
        <v/>
      </c>
      <c r="W449" s="69">
        <f>IF($N449="Accepté",1,0)</f>
        <v/>
      </c>
      <c r="X449" s="68">
        <f>$M449*$W449</f>
        <v/>
      </c>
      <c r="Y449" s="68">
        <f>IF($N449="En cours",0,$M449)</f>
        <v/>
      </c>
      <c r="Z449" s="69">
        <f>IF($P449="",0,1)</f>
        <v/>
      </c>
      <c r="AA449" s="70">
        <f>IF($P449="",0,$P449)</f>
        <v/>
      </c>
      <c r="AB449" s="69">
        <f>IF(AND($P449&lt;&gt;"",$P449&lt;=Paramètres!$C$14),1,0)</f>
        <v/>
      </c>
      <c r="AC449" s="67">
        <f>IF($P449="","Jamais relancé",IF($P449&lt;=3,"0-3 j",IF($P449&lt;=7,"4-7 j",IF($P449&lt;=15,"8-15 j","Plus de 15 j"))))</f>
        <v/>
      </c>
      <c r="AD449" s="67">
        <f>IF($M449&lt;=1000,"Moins de 1 k€",IF($M449&lt;=5000,"1 à 5 k€",IF($M449&lt;=15000,"5 à 15 k€","Plus de 15 k€")))</f>
        <v/>
      </c>
    </row>
    <row r="450">
      <c r="A450" s="65" t="inlineStr">
        <is>
          <t>DEV-00449</t>
        </is>
      </c>
      <c r="B450" s="66" t="n">
        <v>45072</v>
      </c>
      <c r="C450" s="65" t="inlineStr">
        <is>
          <t>2023-05</t>
        </is>
      </c>
      <c r="D450" s="65" t="inlineStr">
        <is>
          <t>2022-2023</t>
        </is>
      </c>
      <c r="E450" s="65" t="inlineStr">
        <is>
          <t>CLI-0226</t>
        </is>
      </c>
      <c r="F450" s="65" t="inlineStr">
        <is>
          <t>Particulier</t>
        </is>
      </c>
      <c r="G450" s="65" t="inlineStr">
        <is>
          <t>Bordeaux</t>
        </is>
      </c>
      <c r="H450" s="65" t="inlineStr">
        <is>
          <t>Karim Belkacem</t>
        </is>
      </c>
      <c r="I450" s="65" t="inlineStr">
        <is>
          <t>Salle de bain</t>
        </is>
      </c>
      <c r="J450" s="65" t="inlineStr">
        <is>
          <t>SB-001</t>
        </is>
      </c>
      <c r="K450" s="65" t="inlineStr">
        <is>
          <t>Rénovation salle de bain complète</t>
        </is>
      </c>
      <c r="L450" s="67" t="n">
        <v>1</v>
      </c>
      <c r="M450" s="68" t="n">
        <v>9399.73</v>
      </c>
      <c r="N450" s="65" t="inlineStr">
        <is>
          <t>Refusé</t>
        </is>
      </c>
      <c r="O450" s="66" t="n">
        <v>45125</v>
      </c>
      <c r="P450" s="67" t="n"/>
      <c r="Q450" s="67" t="n">
        <v>0</v>
      </c>
      <c r="R450" s="67">
        <f>$I450</f>
        <v/>
      </c>
      <c r="S450" s="67">
        <f>$K450</f>
        <v/>
      </c>
      <c r="T450" s="67">
        <f>IFERROR(INDEX(Clients!$G$2:$G$1020,MATCH($E450,Clients!$A$2:$A$1020,0)),"")</f>
        <v/>
      </c>
      <c r="U450" s="67">
        <f>IFERROR(INDEX(Clients!$I$2:$I$1020,MATCH($E450,Clients!$A$2:$A$1020,0)),"")</f>
        <v/>
      </c>
      <c r="V450" s="69">
        <f>1</f>
        <v/>
      </c>
      <c r="W450" s="69">
        <f>IF($N450="Accepté",1,0)</f>
        <v/>
      </c>
      <c r="X450" s="68">
        <f>$M450*$W450</f>
        <v/>
      </c>
      <c r="Y450" s="68">
        <f>IF($N450="En cours",0,$M450)</f>
        <v/>
      </c>
      <c r="Z450" s="69">
        <f>IF($P450="",0,1)</f>
        <v/>
      </c>
      <c r="AA450" s="70">
        <f>IF($P450="",0,$P450)</f>
        <v/>
      </c>
      <c r="AB450" s="69">
        <f>IF(AND($P450&lt;&gt;"",$P450&lt;=Paramètres!$C$14),1,0)</f>
        <v/>
      </c>
      <c r="AC450" s="67">
        <f>IF($P450="","Jamais relancé",IF($P450&lt;=3,"0-3 j",IF($P450&lt;=7,"4-7 j",IF($P450&lt;=15,"8-15 j","Plus de 15 j"))))</f>
        <v/>
      </c>
      <c r="AD450" s="67">
        <f>IF($M450&lt;=1000,"Moins de 1 k€",IF($M450&lt;=5000,"1 à 5 k€",IF($M450&lt;=15000,"5 à 15 k€","Plus de 15 k€")))</f>
        <v/>
      </c>
    </row>
    <row r="451">
      <c r="A451" s="65" t="inlineStr">
        <is>
          <t>DEV-00450</t>
        </is>
      </c>
      <c r="B451" s="66" t="n">
        <v>45072</v>
      </c>
      <c r="C451" s="65" t="inlineStr">
        <is>
          <t>2023-05</t>
        </is>
      </c>
      <c r="D451" s="65" t="inlineStr">
        <is>
          <t>2022-2023</t>
        </is>
      </c>
      <c r="E451" s="65" t="inlineStr">
        <is>
          <t>CLI-0225</t>
        </is>
      </c>
      <c r="F451" s="65" t="inlineStr">
        <is>
          <t>Particulier</t>
        </is>
      </c>
      <c r="G451" s="65" t="inlineStr">
        <is>
          <t>Toulouse</t>
        </is>
      </c>
      <c r="H451" s="65" t="inlineStr">
        <is>
          <t>Julien Fabre</t>
        </is>
      </c>
      <c r="I451" s="65" t="inlineStr">
        <is>
          <t>Salle de bain</t>
        </is>
      </c>
      <c r="J451" s="65" t="inlineStr">
        <is>
          <t>SB-003</t>
        </is>
      </c>
      <c r="K451" s="65" t="inlineStr">
        <is>
          <t>Pose meuble vasque + robinetterie</t>
        </is>
      </c>
      <c r="L451" s="67" t="n">
        <v>1</v>
      </c>
      <c r="M451" s="68" t="n">
        <v>1099.92</v>
      </c>
      <c r="N451" s="65" t="inlineStr">
        <is>
          <t>Accepté</t>
        </is>
      </c>
      <c r="O451" s="66" t="n">
        <v>45075</v>
      </c>
      <c r="P451" s="67" t="n">
        <v>6</v>
      </c>
      <c r="Q451" s="67" t="n">
        <v>0</v>
      </c>
      <c r="R451" s="67">
        <f>$I451</f>
        <v/>
      </c>
      <c r="S451" s="67">
        <f>$K451</f>
        <v/>
      </c>
      <c r="T451" s="67">
        <f>IFERROR(INDEX(Clients!$G$2:$G$1020,MATCH($E451,Clients!$A$2:$A$1020,0)),"")</f>
        <v/>
      </c>
      <c r="U451" s="67">
        <f>IFERROR(INDEX(Clients!$I$2:$I$1020,MATCH($E451,Clients!$A$2:$A$1020,0)),"")</f>
        <v/>
      </c>
      <c r="V451" s="69">
        <f>1</f>
        <v/>
      </c>
      <c r="W451" s="69">
        <f>IF($N451="Accepté",1,0)</f>
        <v/>
      </c>
      <c r="X451" s="68">
        <f>$M451*$W451</f>
        <v/>
      </c>
      <c r="Y451" s="68">
        <f>IF($N451="En cours",0,$M451)</f>
        <v/>
      </c>
      <c r="Z451" s="69">
        <f>IF($P451="",0,1)</f>
        <v/>
      </c>
      <c r="AA451" s="70">
        <f>IF($P451="",0,$P451)</f>
        <v/>
      </c>
      <c r="AB451" s="69">
        <f>IF(AND($P451&lt;&gt;"",$P451&lt;=Paramètres!$C$14),1,0)</f>
        <v/>
      </c>
      <c r="AC451" s="67">
        <f>IF($P451="","Jamais relancé",IF($P451&lt;=3,"0-3 j",IF($P451&lt;=7,"4-7 j",IF($P451&lt;=15,"8-15 j","Plus de 15 j"))))</f>
        <v/>
      </c>
      <c r="AD451" s="67">
        <f>IF($M451&lt;=1000,"Moins de 1 k€",IF($M451&lt;=5000,"1 à 5 k€",IF($M451&lt;=15000,"5 à 15 k€","Plus de 15 k€")))</f>
        <v/>
      </c>
    </row>
    <row r="452">
      <c r="A452" s="65" t="inlineStr">
        <is>
          <t>DEV-00451</t>
        </is>
      </c>
      <c r="B452" s="66" t="n">
        <v>45075</v>
      </c>
      <c r="C452" s="65" t="inlineStr">
        <is>
          <t>2023-05</t>
        </is>
      </c>
      <c r="D452" s="65" t="inlineStr">
        <is>
          <t>2022-2023</t>
        </is>
      </c>
      <c r="E452" s="65" t="inlineStr">
        <is>
          <t>CLI-0184</t>
        </is>
      </c>
      <c r="F452" s="65" t="inlineStr">
        <is>
          <t>Particulier</t>
        </is>
      </c>
      <c r="G452" s="65" t="inlineStr">
        <is>
          <t>Toulouse</t>
        </is>
      </c>
      <c r="H452" s="65" t="inlineStr">
        <is>
          <t>Julien Fabre</t>
        </is>
      </c>
      <c r="I452" s="65" t="inlineStr">
        <is>
          <t>Salle de bain</t>
        </is>
      </c>
      <c r="J452" s="65" t="inlineStr">
        <is>
          <t>SB-002</t>
        </is>
      </c>
      <c r="K452" s="65" t="inlineStr">
        <is>
          <t>Remplacement baignoire par douche</t>
        </is>
      </c>
      <c r="L452" s="67" t="n">
        <v>2</v>
      </c>
      <c r="M452" s="68" t="n">
        <v>6763.31</v>
      </c>
      <c r="N452" s="65" t="inlineStr">
        <is>
          <t>Accepté</t>
        </is>
      </c>
      <c r="O452" s="66" t="n">
        <v>45096</v>
      </c>
      <c r="P452" s="67" t="n">
        <v>9</v>
      </c>
      <c r="Q452" s="67" t="n">
        <v>2</v>
      </c>
      <c r="R452" s="67">
        <f>$I452</f>
        <v/>
      </c>
      <c r="S452" s="67">
        <f>$K452</f>
        <v/>
      </c>
      <c r="T452" s="67">
        <f>IFERROR(INDEX(Clients!$G$2:$G$1020,MATCH($E452,Clients!$A$2:$A$1020,0)),"")</f>
        <v/>
      </c>
      <c r="U452" s="67">
        <f>IFERROR(INDEX(Clients!$I$2:$I$1020,MATCH($E452,Clients!$A$2:$A$1020,0)),"")</f>
        <v/>
      </c>
      <c r="V452" s="69">
        <f>1</f>
        <v/>
      </c>
      <c r="W452" s="69">
        <f>IF($N452="Accepté",1,0)</f>
        <v/>
      </c>
      <c r="X452" s="68">
        <f>$M452*$W452</f>
        <v/>
      </c>
      <c r="Y452" s="68">
        <f>IF($N452="En cours",0,$M452)</f>
        <v/>
      </c>
      <c r="Z452" s="69">
        <f>IF($P452="",0,1)</f>
        <v/>
      </c>
      <c r="AA452" s="70">
        <f>IF($P452="",0,$P452)</f>
        <v/>
      </c>
      <c r="AB452" s="69">
        <f>IF(AND($P452&lt;&gt;"",$P452&lt;=Paramètres!$C$14),1,0)</f>
        <v/>
      </c>
      <c r="AC452" s="67">
        <f>IF($P452="","Jamais relancé",IF($P452&lt;=3,"0-3 j",IF($P452&lt;=7,"4-7 j",IF($P452&lt;=15,"8-15 j","Plus de 15 j"))))</f>
        <v/>
      </c>
      <c r="AD452" s="67">
        <f>IF($M452&lt;=1000,"Moins de 1 k€",IF($M452&lt;=5000,"1 à 5 k€",IF($M452&lt;=15000,"5 à 15 k€","Plus de 15 k€")))</f>
        <v/>
      </c>
    </row>
    <row r="453">
      <c r="A453" s="65" t="inlineStr">
        <is>
          <t>DEV-00452</t>
        </is>
      </c>
      <c r="B453" s="66" t="n">
        <v>45075</v>
      </c>
      <c r="C453" s="65" t="inlineStr">
        <is>
          <t>2023-05</t>
        </is>
      </c>
      <c r="D453" s="65" t="inlineStr">
        <is>
          <t>2022-2023</t>
        </is>
      </c>
      <c r="E453" s="65" t="inlineStr">
        <is>
          <t>CLI-0131</t>
        </is>
      </c>
      <c r="F453" s="65" t="inlineStr">
        <is>
          <t>Particulier</t>
        </is>
      </c>
      <c r="G453" s="65" t="inlineStr">
        <is>
          <t>Toulouse</t>
        </is>
      </c>
      <c r="H453" s="65" t="inlineStr">
        <is>
          <t>Julien Fabre</t>
        </is>
      </c>
      <c r="I453" s="65" t="inlineStr">
        <is>
          <t>Salle de bain</t>
        </is>
      </c>
      <c r="J453" s="65" t="inlineStr">
        <is>
          <t>SB-003</t>
        </is>
      </c>
      <c r="K453" s="65" t="inlineStr">
        <is>
          <t>Pose meuble vasque + robinetterie</t>
        </is>
      </c>
      <c r="L453" s="67" t="n">
        <v>1</v>
      </c>
      <c r="M453" s="68" t="n">
        <v>1308.99</v>
      </c>
      <c r="N453" s="65" t="inlineStr">
        <is>
          <t>Sans réponse</t>
        </is>
      </c>
      <c r="O453" s="66" t="n">
        <v>45108</v>
      </c>
      <c r="P453" s="67" t="n">
        <v>9</v>
      </c>
      <c r="Q453" s="67" t="n">
        <v>2</v>
      </c>
      <c r="R453" s="67">
        <f>$I453</f>
        <v/>
      </c>
      <c r="S453" s="67">
        <f>$K453</f>
        <v/>
      </c>
      <c r="T453" s="67">
        <f>IFERROR(INDEX(Clients!$G$2:$G$1020,MATCH($E453,Clients!$A$2:$A$1020,0)),"")</f>
        <v/>
      </c>
      <c r="U453" s="67">
        <f>IFERROR(INDEX(Clients!$I$2:$I$1020,MATCH($E453,Clients!$A$2:$A$1020,0)),"")</f>
        <v/>
      </c>
      <c r="V453" s="69">
        <f>1</f>
        <v/>
      </c>
      <c r="W453" s="69">
        <f>IF($N453="Accepté",1,0)</f>
        <v/>
      </c>
      <c r="X453" s="68">
        <f>$M453*$W453</f>
        <v/>
      </c>
      <c r="Y453" s="68">
        <f>IF($N453="En cours",0,$M453)</f>
        <v/>
      </c>
      <c r="Z453" s="69">
        <f>IF($P453="",0,1)</f>
        <v/>
      </c>
      <c r="AA453" s="70">
        <f>IF($P453="",0,$P453)</f>
        <v/>
      </c>
      <c r="AB453" s="69">
        <f>IF(AND($P453&lt;&gt;"",$P453&lt;=Paramètres!$C$14),1,0)</f>
        <v/>
      </c>
      <c r="AC453" s="67">
        <f>IF($P453="","Jamais relancé",IF($P453&lt;=3,"0-3 j",IF($P453&lt;=7,"4-7 j",IF($P453&lt;=15,"8-15 j","Plus de 15 j"))))</f>
        <v/>
      </c>
      <c r="AD453" s="67">
        <f>IF($M453&lt;=1000,"Moins de 1 k€",IF($M453&lt;=5000,"1 à 5 k€",IF($M453&lt;=15000,"5 à 15 k€","Plus de 15 k€")))</f>
        <v/>
      </c>
    </row>
    <row r="454">
      <c r="A454" s="65" t="inlineStr">
        <is>
          <t>DEV-00453</t>
        </is>
      </c>
      <c r="B454" s="66" t="n">
        <v>45076</v>
      </c>
      <c r="C454" s="65" t="inlineStr">
        <is>
          <t>2023-05</t>
        </is>
      </c>
      <c r="D454" s="65" t="inlineStr">
        <is>
          <t>2022-2023</t>
        </is>
      </c>
      <c r="E454" s="65" t="inlineStr">
        <is>
          <t>CLI-0273</t>
        </is>
      </c>
      <c r="F454" s="65" t="inlineStr">
        <is>
          <t>Particulier</t>
        </is>
      </c>
      <c r="G454" s="65" t="inlineStr">
        <is>
          <t>Bordeaux</t>
        </is>
      </c>
      <c r="H454" s="65" t="inlineStr">
        <is>
          <t>Karim Belkacem</t>
        </is>
      </c>
      <c r="I454" s="65" t="inlineStr">
        <is>
          <t>Chauffage</t>
        </is>
      </c>
      <c r="J454" s="65" t="inlineStr">
        <is>
          <t>CH-002</t>
        </is>
      </c>
      <c r="K454" s="65" t="inlineStr">
        <is>
          <t>Entretien annuel chaudière</t>
        </is>
      </c>
      <c r="L454" s="67" t="n">
        <v>1</v>
      </c>
      <c r="M454" s="68" t="n">
        <v>133.57</v>
      </c>
      <c r="N454" s="65" t="inlineStr">
        <is>
          <t>Sans réponse</t>
        </is>
      </c>
      <c r="O454" s="66" t="n">
        <v>45102</v>
      </c>
      <c r="P454" s="67" t="n">
        <v>5</v>
      </c>
      <c r="Q454" s="67" t="n">
        <v>1</v>
      </c>
      <c r="R454" s="67">
        <f>$I454</f>
        <v/>
      </c>
      <c r="S454" s="67">
        <f>$K454</f>
        <v/>
      </c>
      <c r="T454" s="67">
        <f>IFERROR(INDEX(Clients!$G$2:$G$1020,MATCH($E454,Clients!$A$2:$A$1020,0)),"")</f>
        <v/>
      </c>
      <c r="U454" s="67">
        <f>IFERROR(INDEX(Clients!$I$2:$I$1020,MATCH($E454,Clients!$A$2:$A$1020,0)),"")</f>
        <v/>
      </c>
      <c r="V454" s="69">
        <f>1</f>
        <v/>
      </c>
      <c r="W454" s="69">
        <f>IF($N454="Accepté",1,0)</f>
        <v/>
      </c>
      <c r="X454" s="68">
        <f>$M454*$W454</f>
        <v/>
      </c>
      <c r="Y454" s="68">
        <f>IF($N454="En cours",0,$M454)</f>
        <v/>
      </c>
      <c r="Z454" s="69">
        <f>IF($P454="",0,1)</f>
        <v/>
      </c>
      <c r="AA454" s="70">
        <f>IF($P454="",0,$P454)</f>
        <v/>
      </c>
      <c r="AB454" s="69">
        <f>IF(AND($P454&lt;&gt;"",$P454&lt;=Paramètres!$C$14),1,0)</f>
        <v/>
      </c>
      <c r="AC454" s="67">
        <f>IF($P454="","Jamais relancé",IF($P454&lt;=3,"0-3 j",IF($P454&lt;=7,"4-7 j",IF($P454&lt;=15,"8-15 j","Plus de 15 j"))))</f>
        <v/>
      </c>
      <c r="AD454" s="67">
        <f>IF($M454&lt;=1000,"Moins de 1 k€",IF($M454&lt;=5000,"1 à 5 k€",IF($M454&lt;=15000,"5 à 15 k€","Plus de 15 k€")))</f>
        <v/>
      </c>
    </row>
    <row r="455">
      <c r="A455" s="65" t="inlineStr">
        <is>
          <t>DEV-00454</t>
        </is>
      </c>
      <c r="B455" s="66" t="n">
        <v>45077</v>
      </c>
      <c r="C455" s="65" t="inlineStr">
        <is>
          <t>2023-05</t>
        </is>
      </c>
      <c r="D455" s="65" t="inlineStr">
        <is>
          <t>2022-2023</t>
        </is>
      </c>
      <c r="E455" s="65" t="inlineStr">
        <is>
          <t>CLI-0231</t>
        </is>
      </c>
      <c r="F455" s="65" t="inlineStr">
        <is>
          <t>Professionnel</t>
        </is>
      </c>
      <c r="G455" s="65" t="inlineStr">
        <is>
          <t>Bordeaux</t>
        </is>
      </c>
      <c r="H455" s="65" t="inlineStr">
        <is>
          <t>Sophie Marchand</t>
        </is>
      </c>
      <c r="I455" s="65" t="inlineStr">
        <is>
          <t>Chauffage</t>
        </is>
      </c>
      <c r="J455" s="65" t="inlineStr">
        <is>
          <t>CH-004</t>
        </is>
      </c>
      <c r="K455" s="65" t="inlineStr">
        <is>
          <t>Remplacement radiateurs (lot de 5)</t>
        </is>
      </c>
      <c r="L455" s="67" t="n">
        <v>1</v>
      </c>
      <c r="M455" s="68" t="n">
        <v>4002.53</v>
      </c>
      <c r="N455" s="65" t="inlineStr">
        <is>
          <t>Refusé</t>
        </is>
      </c>
      <c r="O455" s="66" t="n">
        <v>45108</v>
      </c>
      <c r="P455" s="67" t="n">
        <v>11</v>
      </c>
      <c r="Q455" s="67" t="n">
        <v>3</v>
      </c>
      <c r="R455" s="67">
        <f>$I455</f>
        <v/>
      </c>
      <c r="S455" s="67">
        <f>$K455</f>
        <v/>
      </c>
      <c r="T455" s="67">
        <f>IFERROR(INDEX(Clients!$G$2:$G$1020,MATCH($E455,Clients!$A$2:$A$1020,0)),"")</f>
        <v/>
      </c>
      <c r="U455" s="67">
        <f>IFERROR(INDEX(Clients!$I$2:$I$1020,MATCH($E455,Clients!$A$2:$A$1020,0)),"")</f>
        <v/>
      </c>
      <c r="V455" s="69">
        <f>1</f>
        <v/>
      </c>
      <c r="W455" s="69">
        <f>IF($N455="Accepté",1,0)</f>
        <v/>
      </c>
      <c r="X455" s="68">
        <f>$M455*$W455</f>
        <v/>
      </c>
      <c r="Y455" s="68">
        <f>IF($N455="En cours",0,$M455)</f>
        <v/>
      </c>
      <c r="Z455" s="69">
        <f>IF($P455="",0,1)</f>
        <v/>
      </c>
      <c r="AA455" s="70">
        <f>IF($P455="",0,$P455)</f>
        <v/>
      </c>
      <c r="AB455" s="69">
        <f>IF(AND($P455&lt;&gt;"",$P455&lt;=Paramètres!$C$14),1,0)</f>
        <v/>
      </c>
      <c r="AC455" s="67">
        <f>IF($P455="","Jamais relancé",IF($P455&lt;=3,"0-3 j",IF($P455&lt;=7,"4-7 j",IF($P455&lt;=15,"8-15 j","Plus de 15 j"))))</f>
        <v/>
      </c>
      <c r="AD455" s="67">
        <f>IF($M455&lt;=1000,"Moins de 1 k€",IF($M455&lt;=5000,"1 à 5 k€",IF($M455&lt;=15000,"5 à 15 k€","Plus de 15 k€")))</f>
        <v/>
      </c>
    </row>
    <row r="456">
      <c r="A456" s="65" t="inlineStr">
        <is>
          <t>DEV-00455</t>
        </is>
      </c>
      <c r="B456" s="66" t="n">
        <v>45078</v>
      </c>
      <c r="C456" s="65" t="inlineStr">
        <is>
          <t>2023-06</t>
        </is>
      </c>
      <c r="D456" s="65" t="inlineStr">
        <is>
          <t>2022-2023</t>
        </is>
      </c>
      <c r="E456" s="65" t="inlineStr">
        <is>
          <t>CLI-0240</t>
        </is>
      </c>
      <c r="F456" s="65" t="inlineStr">
        <is>
          <t>Syndic</t>
        </is>
      </c>
      <c r="G456" s="65" t="inlineStr">
        <is>
          <t>Bordeaux</t>
        </is>
      </c>
      <c r="H456" s="65" t="inlineStr">
        <is>
          <t>Karim Belkacem</t>
        </is>
      </c>
      <c r="I456" s="65" t="inlineStr">
        <is>
          <t>Électricité</t>
        </is>
      </c>
      <c r="J456" s="65" t="inlineStr">
        <is>
          <t>EL-001</t>
        </is>
      </c>
      <c r="K456" s="65" t="inlineStr">
        <is>
          <t>Mise aux normes tableau électrique</t>
        </is>
      </c>
      <c r="L456" s="67" t="n">
        <v>1</v>
      </c>
      <c r="M456" s="68" t="n">
        <v>3935.86</v>
      </c>
      <c r="N456" s="65" t="inlineStr">
        <is>
          <t>Accepté</t>
        </is>
      </c>
      <c r="O456" s="66" t="n">
        <v>45096</v>
      </c>
      <c r="P456" s="67" t="n">
        <v>1</v>
      </c>
      <c r="Q456" s="67" t="n">
        <v>1</v>
      </c>
      <c r="R456" s="67">
        <f>$I456</f>
        <v/>
      </c>
      <c r="S456" s="67">
        <f>$K456</f>
        <v/>
      </c>
      <c r="T456" s="67">
        <f>IFERROR(INDEX(Clients!$G$2:$G$1020,MATCH($E456,Clients!$A$2:$A$1020,0)),"")</f>
        <v/>
      </c>
      <c r="U456" s="67">
        <f>IFERROR(INDEX(Clients!$I$2:$I$1020,MATCH($E456,Clients!$A$2:$A$1020,0)),"")</f>
        <v/>
      </c>
      <c r="V456" s="69">
        <f>1</f>
        <v/>
      </c>
      <c r="W456" s="69">
        <f>IF($N456="Accepté",1,0)</f>
        <v/>
      </c>
      <c r="X456" s="68">
        <f>$M456*$W456</f>
        <v/>
      </c>
      <c r="Y456" s="68">
        <f>IF($N456="En cours",0,$M456)</f>
        <v/>
      </c>
      <c r="Z456" s="69">
        <f>IF($P456="",0,1)</f>
        <v/>
      </c>
      <c r="AA456" s="70">
        <f>IF($P456="",0,$P456)</f>
        <v/>
      </c>
      <c r="AB456" s="69">
        <f>IF(AND($P456&lt;&gt;"",$P456&lt;=Paramètres!$C$14),1,0)</f>
        <v/>
      </c>
      <c r="AC456" s="67">
        <f>IF($P456="","Jamais relancé",IF($P456&lt;=3,"0-3 j",IF($P456&lt;=7,"4-7 j",IF($P456&lt;=15,"8-15 j","Plus de 15 j"))))</f>
        <v/>
      </c>
      <c r="AD456" s="67">
        <f>IF($M456&lt;=1000,"Moins de 1 k€",IF($M456&lt;=5000,"1 à 5 k€",IF($M456&lt;=15000,"5 à 15 k€","Plus de 15 k€")))</f>
        <v/>
      </c>
    </row>
    <row r="457">
      <c r="A457" s="65" t="inlineStr">
        <is>
          <t>DEV-00456</t>
        </is>
      </c>
      <c r="B457" s="66" t="n">
        <v>45079</v>
      </c>
      <c r="C457" s="65" t="inlineStr">
        <is>
          <t>2023-06</t>
        </is>
      </c>
      <c r="D457" s="65" t="inlineStr">
        <is>
          <t>2022-2023</t>
        </is>
      </c>
      <c r="E457" s="65" t="inlineStr">
        <is>
          <t>CLI-0032</t>
        </is>
      </c>
      <c r="F457" s="65" t="inlineStr">
        <is>
          <t>Particulier</t>
        </is>
      </c>
      <c r="G457" s="65" t="inlineStr">
        <is>
          <t>Toulouse</t>
        </is>
      </c>
      <c r="H457" s="65" t="inlineStr">
        <is>
          <t>Julien Fabre</t>
        </is>
      </c>
      <c r="I457" s="65" t="inlineStr">
        <is>
          <t>Électricité</t>
        </is>
      </c>
      <c r="J457" s="65" t="inlineStr">
        <is>
          <t>EL-004</t>
        </is>
      </c>
      <c r="K457" s="65" t="inlineStr">
        <is>
          <t>Éclairage LED locaux professionnels</t>
        </is>
      </c>
      <c r="L457" s="67" t="n">
        <v>1</v>
      </c>
      <c r="M457" s="68" t="n">
        <v>3014.14</v>
      </c>
      <c r="N457" s="65" t="inlineStr">
        <is>
          <t>Accepté</t>
        </is>
      </c>
      <c r="O457" s="66" t="n">
        <v>45102</v>
      </c>
      <c r="P457" s="67" t="n">
        <v>1</v>
      </c>
      <c r="Q457" s="67" t="n">
        <v>3</v>
      </c>
      <c r="R457" s="67">
        <f>$I457</f>
        <v/>
      </c>
      <c r="S457" s="67">
        <f>$K457</f>
        <v/>
      </c>
      <c r="T457" s="67">
        <f>IFERROR(INDEX(Clients!$G$2:$G$1020,MATCH($E457,Clients!$A$2:$A$1020,0)),"")</f>
        <v/>
      </c>
      <c r="U457" s="67">
        <f>IFERROR(INDEX(Clients!$I$2:$I$1020,MATCH($E457,Clients!$A$2:$A$1020,0)),"")</f>
        <v/>
      </c>
      <c r="V457" s="69">
        <f>1</f>
        <v/>
      </c>
      <c r="W457" s="69">
        <f>IF($N457="Accepté",1,0)</f>
        <v/>
      </c>
      <c r="X457" s="68">
        <f>$M457*$W457</f>
        <v/>
      </c>
      <c r="Y457" s="68">
        <f>IF($N457="En cours",0,$M457)</f>
        <v/>
      </c>
      <c r="Z457" s="69">
        <f>IF($P457="",0,1)</f>
        <v/>
      </c>
      <c r="AA457" s="70">
        <f>IF($P457="",0,$P457)</f>
        <v/>
      </c>
      <c r="AB457" s="69">
        <f>IF(AND($P457&lt;&gt;"",$P457&lt;=Paramètres!$C$14),1,0)</f>
        <v/>
      </c>
      <c r="AC457" s="67">
        <f>IF($P457="","Jamais relancé",IF($P457&lt;=3,"0-3 j",IF($P457&lt;=7,"4-7 j",IF($P457&lt;=15,"8-15 j","Plus de 15 j"))))</f>
        <v/>
      </c>
      <c r="AD457" s="67">
        <f>IF($M457&lt;=1000,"Moins de 1 k€",IF($M457&lt;=5000,"1 à 5 k€",IF($M457&lt;=15000,"5 à 15 k€","Plus de 15 k€")))</f>
        <v/>
      </c>
    </row>
    <row r="458">
      <c r="A458" s="65" t="inlineStr">
        <is>
          <t>DEV-00457</t>
        </is>
      </c>
      <c r="B458" s="66" t="n">
        <v>45079</v>
      </c>
      <c r="C458" s="65" t="inlineStr">
        <is>
          <t>2023-06</t>
        </is>
      </c>
      <c r="D458" s="65" t="inlineStr">
        <is>
          <t>2022-2023</t>
        </is>
      </c>
      <c r="E458" s="65" t="inlineStr">
        <is>
          <t>CLI-0109</t>
        </is>
      </c>
      <c r="F458" s="65" t="inlineStr">
        <is>
          <t>Professionnel</t>
        </is>
      </c>
      <c r="G458" s="65" t="inlineStr">
        <is>
          <t>Toulouse</t>
        </is>
      </c>
      <c r="H458" s="65" t="inlineStr">
        <is>
          <t>Julien Fabre</t>
        </is>
      </c>
      <c r="I458" s="65" t="inlineStr">
        <is>
          <t>Électricité</t>
        </is>
      </c>
      <c r="J458" s="65" t="inlineStr">
        <is>
          <t>EL-004</t>
        </is>
      </c>
      <c r="K458" s="65" t="inlineStr">
        <is>
          <t>Éclairage LED locaux professionnels</t>
        </is>
      </c>
      <c r="L458" s="67" t="n">
        <v>1</v>
      </c>
      <c r="M458" s="68" t="n">
        <v>5819.75</v>
      </c>
      <c r="N458" s="65" t="inlineStr">
        <is>
          <t>Refusé</t>
        </is>
      </c>
      <c r="O458" s="66" t="n">
        <v>45085</v>
      </c>
      <c r="P458" s="67" t="n">
        <v>8</v>
      </c>
      <c r="Q458" s="67" t="n">
        <v>0</v>
      </c>
      <c r="R458" s="67">
        <f>$I458</f>
        <v/>
      </c>
      <c r="S458" s="67">
        <f>$K458</f>
        <v/>
      </c>
      <c r="T458" s="67">
        <f>IFERROR(INDEX(Clients!$G$2:$G$1020,MATCH($E458,Clients!$A$2:$A$1020,0)),"")</f>
        <v/>
      </c>
      <c r="U458" s="67">
        <f>IFERROR(INDEX(Clients!$I$2:$I$1020,MATCH($E458,Clients!$A$2:$A$1020,0)),"")</f>
        <v/>
      </c>
      <c r="V458" s="69">
        <f>1</f>
        <v/>
      </c>
      <c r="W458" s="69">
        <f>IF($N458="Accepté",1,0)</f>
        <v/>
      </c>
      <c r="X458" s="68">
        <f>$M458*$W458</f>
        <v/>
      </c>
      <c r="Y458" s="68">
        <f>IF($N458="En cours",0,$M458)</f>
        <v/>
      </c>
      <c r="Z458" s="69">
        <f>IF($P458="",0,1)</f>
        <v/>
      </c>
      <c r="AA458" s="70">
        <f>IF($P458="",0,$P458)</f>
        <v/>
      </c>
      <c r="AB458" s="69">
        <f>IF(AND($P458&lt;&gt;"",$P458&lt;=Paramètres!$C$14),1,0)</f>
        <v/>
      </c>
      <c r="AC458" s="67">
        <f>IF($P458="","Jamais relancé",IF($P458&lt;=3,"0-3 j",IF($P458&lt;=7,"4-7 j",IF($P458&lt;=15,"8-15 j","Plus de 15 j"))))</f>
        <v/>
      </c>
      <c r="AD458" s="67">
        <f>IF($M458&lt;=1000,"Moins de 1 k€",IF($M458&lt;=5000,"1 à 5 k€",IF($M458&lt;=15000,"5 à 15 k€","Plus de 15 k€")))</f>
        <v/>
      </c>
    </row>
    <row r="459">
      <c r="A459" s="65" t="inlineStr">
        <is>
          <t>DEV-00458</t>
        </is>
      </c>
      <c r="B459" s="66" t="n">
        <v>45082</v>
      </c>
      <c r="C459" s="65" t="inlineStr">
        <is>
          <t>2023-06</t>
        </is>
      </c>
      <c r="D459" s="65" t="inlineStr">
        <is>
          <t>2022-2023</t>
        </is>
      </c>
      <c r="E459" s="65" t="inlineStr">
        <is>
          <t>CLI-0189</t>
        </is>
      </c>
      <c r="F459" s="65" t="inlineStr">
        <is>
          <t>Professionnel</t>
        </is>
      </c>
      <c r="G459" s="65" t="inlineStr">
        <is>
          <t>Bordeaux</t>
        </is>
      </c>
      <c r="H459" s="65" t="inlineStr">
        <is>
          <t>Karim Belkacem</t>
        </is>
      </c>
      <c r="I459" s="65" t="inlineStr">
        <is>
          <t>Plomberie</t>
        </is>
      </c>
      <c r="J459" s="65" t="inlineStr">
        <is>
          <t>PR-003</t>
        </is>
      </c>
      <c r="K459" s="65" t="inlineStr">
        <is>
          <t>Réfection réseau eau appartement</t>
        </is>
      </c>
      <c r="L459" s="67" t="n">
        <v>1</v>
      </c>
      <c r="M459" s="68" t="n">
        <v>5051.16</v>
      </c>
      <c r="N459" s="65" t="inlineStr">
        <is>
          <t>Refusé</t>
        </is>
      </c>
      <c r="O459" s="66" t="n">
        <v>45118</v>
      </c>
      <c r="P459" s="67" t="n">
        <v>6</v>
      </c>
      <c r="Q459" s="67" t="n">
        <v>1</v>
      </c>
      <c r="R459" s="67">
        <f>$I459</f>
        <v/>
      </c>
      <c r="S459" s="67">
        <f>$K459</f>
        <v/>
      </c>
      <c r="T459" s="67">
        <f>IFERROR(INDEX(Clients!$G$2:$G$1020,MATCH($E459,Clients!$A$2:$A$1020,0)),"")</f>
        <v/>
      </c>
      <c r="U459" s="67">
        <f>IFERROR(INDEX(Clients!$I$2:$I$1020,MATCH($E459,Clients!$A$2:$A$1020,0)),"")</f>
        <v/>
      </c>
      <c r="V459" s="69">
        <f>1</f>
        <v/>
      </c>
      <c r="W459" s="69">
        <f>IF($N459="Accepté",1,0)</f>
        <v/>
      </c>
      <c r="X459" s="68">
        <f>$M459*$W459</f>
        <v/>
      </c>
      <c r="Y459" s="68">
        <f>IF($N459="En cours",0,$M459)</f>
        <v/>
      </c>
      <c r="Z459" s="69">
        <f>IF($P459="",0,1)</f>
        <v/>
      </c>
      <c r="AA459" s="70">
        <f>IF($P459="",0,$P459)</f>
        <v/>
      </c>
      <c r="AB459" s="69">
        <f>IF(AND($P459&lt;&gt;"",$P459&lt;=Paramètres!$C$14),1,0)</f>
        <v/>
      </c>
      <c r="AC459" s="67">
        <f>IF($P459="","Jamais relancé",IF($P459&lt;=3,"0-3 j",IF($P459&lt;=7,"4-7 j",IF($P459&lt;=15,"8-15 j","Plus de 15 j"))))</f>
        <v/>
      </c>
      <c r="AD459" s="67">
        <f>IF($M459&lt;=1000,"Moins de 1 k€",IF($M459&lt;=5000,"1 à 5 k€",IF($M459&lt;=15000,"5 à 15 k€","Plus de 15 k€")))</f>
        <v/>
      </c>
    </row>
    <row r="460">
      <c r="A460" s="65" t="inlineStr">
        <is>
          <t>DEV-00459</t>
        </is>
      </c>
      <c r="B460" s="66" t="n">
        <v>45082</v>
      </c>
      <c r="C460" s="65" t="inlineStr">
        <is>
          <t>2023-06</t>
        </is>
      </c>
      <c r="D460" s="65" t="inlineStr">
        <is>
          <t>2022-2023</t>
        </is>
      </c>
      <c r="E460" s="65" t="inlineStr">
        <is>
          <t>CLI-0134</t>
        </is>
      </c>
      <c r="F460" s="65" t="inlineStr">
        <is>
          <t>Particulier</t>
        </is>
      </c>
      <c r="G460" s="65" t="inlineStr">
        <is>
          <t>Toulouse</t>
        </is>
      </c>
      <c r="H460" s="65" t="inlineStr">
        <is>
          <t>Julien Fabre</t>
        </is>
      </c>
      <c r="I460" s="65" t="inlineStr">
        <is>
          <t>Dépannage</t>
        </is>
      </c>
      <c r="J460" s="65" t="inlineStr">
        <is>
          <t>DP-004</t>
        </is>
      </c>
      <c r="K460" s="65" t="inlineStr">
        <is>
          <t>Remise en service chaudière</t>
        </is>
      </c>
      <c r="L460" s="67" t="n">
        <v>1</v>
      </c>
      <c r="M460" s="68" t="n">
        <v>223.47</v>
      </c>
      <c r="N460" s="65" t="inlineStr">
        <is>
          <t>Refusé</t>
        </is>
      </c>
      <c r="O460" s="66" t="n">
        <v>45102</v>
      </c>
      <c r="P460" s="67" t="n">
        <v>3</v>
      </c>
      <c r="Q460" s="67" t="n">
        <v>2</v>
      </c>
      <c r="R460" s="67">
        <f>$I460</f>
        <v/>
      </c>
      <c r="S460" s="67">
        <f>$K460</f>
        <v/>
      </c>
      <c r="T460" s="67">
        <f>IFERROR(INDEX(Clients!$G$2:$G$1020,MATCH($E460,Clients!$A$2:$A$1020,0)),"")</f>
        <v/>
      </c>
      <c r="U460" s="67">
        <f>IFERROR(INDEX(Clients!$I$2:$I$1020,MATCH($E460,Clients!$A$2:$A$1020,0)),"")</f>
        <v/>
      </c>
      <c r="V460" s="69">
        <f>1</f>
        <v/>
      </c>
      <c r="W460" s="69">
        <f>IF($N460="Accepté",1,0)</f>
        <v/>
      </c>
      <c r="X460" s="68">
        <f>$M460*$W460</f>
        <v/>
      </c>
      <c r="Y460" s="68">
        <f>IF($N460="En cours",0,$M460)</f>
        <v/>
      </c>
      <c r="Z460" s="69">
        <f>IF($P460="",0,1)</f>
        <v/>
      </c>
      <c r="AA460" s="70">
        <f>IF($P460="",0,$P460)</f>
        <v/>
      </c>
      <c r="AB460" s="69">
        <f>IF(AND($P460&lt;&gt;"",$P460&lt;=Paramètres!$C$14),1,0)</f>
        <v/>
      </c>
      <c r="AC460" s="67">
        <f>IF($P460="","Jamais relancé",IF($P460&lt;=3,"0-3 j",IF($P460&lt;=7,"4-7 j",IF($P460&lt;=15,"8-15 j","Plus de 15 j"))))</f>
        <v/>
      </c>
      <c r="AD460" s="67">
        <f>IF($M460&lt;=1000,"Moins de 1 k€",IF($M460&lt;=5000,"1 à 5 k€",IF($M460&lt;=15000,"5 à 15 k€","Plus de 15 k€")))</f>
        <v/>
      </c>
    </row>
    <row r="461">
      <c r="A461" s="65" t="inlineStr">
        <is>
          <t>DEV-00460</t>
        </is>
      </c>
      <c r="B461" s="66" t="n">
        <v>45082</v>
      </c>
      <c r="C461" s="65" t="inlineStr">
        <is>
          <t>2023-06</t>
        </is>
      </c>
      <c r="D461" s="65" t="inlineStr">
        <is>
          <t>2022-2023</t>
        </is>
      </c>
      <c r="E461" s="65" t="inlineStr">
        <is>
          <t>CLI-0117</t>
        </is>
      </c>
      <c r="F461" s="65" t="inlineStr">
        <is>
          <t>Particulier</t>
        </is>
      </c>
      <c r="G461" s="65" t="inlineStr">
        <is>
          <t>Toulouse</t>
        </is>
      </c>
      <c r="H461" s="65" t="inlineStr">
        <is>
          <t>Julien Fabre</t>
        </is>
      </c>
      <c r="I461" s="65" t="inlineStr">
        <is>
          <t>Salle de bain</t>
        </is>
      </c>
      <c r="J461" s="65" t="inlineStr">
        <is>
          <t>SB-001</t>
        </is>
      </c>
      <c r="K461" s="65" t="inlineStr">
        <is>
          <t>Rénovation salle de bain complète</t>
        </is>
      </c>
      <c r="L461" s="67" t="n">
        <v>1</v>
      </c>
      <c r="M461" s="68" t="n">
        <v>10935.48</v>
      </c>
      <c r="N461" s="65" t="inlineStr">
        <is>
          <t>Refusé</t>
        </is>
      </c>
      <c r="O461" s="66" t="n">
        <v>45111</v>
      </c>
      <c r="P461" s="67" t="n">
        <v>5</v>
      </c>
      <c r="Q461" s="67" t="n">
        <v>3</v>
      </c>
      <c r="R461" s="67">
        <f>$I461</f>
        <v/>
      </c>
      <c r="S461" s="67">
        <f>$K461</f>
        <v/>
      </c>
      <c r="T461" s="67">
        <f>IFERROR(INDEX(Clients!$G$2:$G$1020,MATCH($E461,Clients!$A$2:$A$1020,0)),"")</f>
        <v/>
      </c>
      <c r="U461" s="67">
        <f>IFERROR(INDEX(Clients!$I$2:$I$1020,MATCH($E461,Clients!$A$2:$A$1020,0)),"")</f>
        <v/>
      </c>
      <c r="V461" s="69">
        <f>1</f>
        <v/>
      </c>
      <c r="W461" s="69">
        <f>IF($N461="Accepté",1,0)</f>
        <v/>
      </c>
      <c r="X461" s="68">
        <f>$M461*$W461</f>
        <v/>
      </c>
      <c r="Y461" s="68">
        <f>IF($N461="En cours",0,$M461)</f>
        <v/>
      </c>
      <c r="Z461" s="69">
        <f>IF($P461="",0,1)</f>
        <v/>
      </c>
      <c r="AA461" s="70">
        <f>IF($P461="",0,$P461)</f>
        <v/>
      </c>
      <c r="AB461" s="69">
        <f>IF(AND($P461&lt;&gt;"",$P461&lt;=Paramètres!$C$14),1,0)</f>
        <v/>
      </c>
      <c r="AC461" s="67">
        <f>IF($P461="","Jamais relancé",IF($P461&lt;=3,"0-3 j",IF($P461&lt;=7,"4-7 j",IF($P461&lt;=15,"8-15 j","Plus de 15 j"))))</f>
        <v/>
      </c>
      <c r="AD461" s="67">
        <f>IF($M461&lt;=1000,"Moins de 1 k€",IF($M461&lt;=5000,"1 à 5 k€",IF($M461&lt;=15000,"5 à 15 k€","Plus de 15 k€")))</f>
        <v/>
      </c>
    </row>
    <row r="462">
      <c r="A462" s="65" t="inlineStr">
        <is>
          <t>DEV-00461</t>
        </is>
      </c>
      <c r="B462" s="66" t="n">
        <v>45083</v>
      </c>
      <c r="C462" s="65" t="inlineStr">
        <is>
          <t>2023-06</t>
        </is>
      </c>
      <c r="D462" s="65" t="inlineStr">
        <is>
          <t>2022-2023</t>
        </is>
      </c>
      <c r="E462" s="65" t="inlineStr">
        <is>
          <t>CLI-0249</t>
        </is>
      </c>
      <c r="F462" s="65" t="inlineStr">
        <is>
          <t>Particulier</t>
        </is>
      </c>
      <c r="G462" s="65" t="inlineStr">
        <is>
          <t>Toulouse</t>
        </is>
      </c>
      <c r="H462" s="65" t="inlineStr">
        <is>
          <t>Julien Fabre</t>
        </is>
      </c>
      <c r="I462" s="65" t="inlineStr">
        <is>
          <t>Électricité</t>
        </is>
      </c>
      <c r="J462" s="65" t="inlineStr">
        <is>
          <t>EL-002</t>
        </is>
      </c>
      <c r="K462" s="65" t="inlineStr">
        <is>
          <t>Installation borne de recharge VE</t>
        </is>
      </c>
      <c r="L462" s="67" t="n">
        <v>2</v>
      </c>
      <c r="M462" s="68" t="n">
        <v>3207.43</v>
      </c>
      <c r="N462" s="65" t="inlineStr">
        <is>
          <t>Sans réponse</t>
        </is>
      </c>
      <c r="O462" s="66" t="n">
        <v>45112</v>
      </c>
      <c r="P462" s="67" t="n">
        <v>1</v>
      </c>
      <c r="Q462" s="67" t="n">
        <v>2</v>
      </c>
      <c r="R462" s="67">
        <f>$I462</f>
        <v/>
      </c>
      <c r="S462" s="67">
        <f>$K462</f>
        <v/>
      </c>
      <c r="T462" s="67">
        <f>IFERROR(INDEX(Clients!$G$2:$G$1020,MATCH($E462,Clients!$A$2:$A$1020,0)),"")</f>
        <v/>
      </c>
      <c r="U462" s="67">
        <f>IFERROR(INDEX(Clients!$I$2:$I$1020,MATCH($E462,Clients!$A$2:$A$1020,0)),"")</f>
        <v/>
      </c>
      <c r="V462" s="69">
        <f>1</f>
        <v/>
      </c>
      <c r="W462" s="69">
        <f>IF($N462="Accepté",1,0)</f>
        <v/>
      </c>
      <c r="X462" s="68">
        <f>$M462*$W462</f>
        <v/>
      </c>
      <c r="Y462" s="68">
        <f>IF($N462="En cours",0,$M462)</f>
        <v/>
      </c>
      <c r="Z462" s="69">
        <f>IF($P462="",0,1)</f>
        <v/>
      </c>
      <c r="AA462" s="70">
        <f>IF($P462="",0,$P462)</f>
        <v/>
      </c>
      <c r="AB462" s="69">
        <f>IF(AND($P462&lt;&gt;"",$P462&lt;=Paramètres!$C$14),1,0)</f>
        <v/>
      </c>
      <c r="AC462" s="67">
        <f>IF($P462="","Jamais relancé",IF($P462&lt;=3,"0-3 j",IF($P462&lt;=7,"4-7 j",IF($P462&lt;=15,"8-15 j","Plus de 15 j"))))</f>
        <v/>
      </c>
      <c r="AD462" s="67">
        <f>IF($M462&lt;=1000,"Moins de 1 k€",IF($M462&lt;=5000,"1 à 5 k€",IF($M462&lt;=15000,"5 à 15 k€","Plus de 15 k€")))</f>
        <v/>
      </c>
    </row>
    <row r="463">
      <c r="A463" s="65" t="inlineStr">
        <is>
          <t>DEV-00462</t>
        </is>
      </c>
      <c r="B463" s="66" t="n">
        <v>45084</v>
      </c>
      <c r="C463" s="65" t="inlineStr">
        <is>
          <t>2023-06</t>
        </is>
      </c>
      <c r="D463" s="65" t="inlineStr">
        <is>
          <t>2022-2023</t>
        </is>
      </c>
      <c r="E463" s="65" t="inlineStr">
        <is>
          <t>CLI-0194</t>
        </is>
      </c>
      <c r="F463" s="65" t="inlineStr">
        <is>
          <t>Syndic</t>
        </is>
      </c>
      <c r="G463" s="65" t="inlineStr">
        <is>
          <t>Toulouse</t>
        </is>
      </c>
      <c r="H463" s="65" t="inlineStr">
        <is>
          <t>Julien Fabre</t>
        </is>
      </c>
      <c r="I463" s="65" t="inlineStr">
        <is>
          <t>Plomberie</t>
        </is>
      </c>
      <c r="J463" s="65" t="inlineStr">
        <is>
          <t>PR-001</t>
        </is>
      </c>
      <c r="K463" s="65" t="inlineStr">
        <is>
          <t>Remplacement chauffe-eau 200 L</t>
        </is>
      </c>
      <c r="L463" s="67" t="n">
        <v>1</v>
      </c>
      <c r="M463" s="68" t="n">
        <v>2815.37</v>
      </c>
      <c r="N463" s="65" t="inlineStr">
        <is>
          <t>Sans réponse</t>
        </is>
      </c>
      <c r="O463" s="66" t="n">
        <v>45103</v>
      </c>
      <c r="P463" s="67" t="n">
        <v>7</v>
      </c>
      <c r="Q463" s="67" t="n">
        <v>3</v>
      </c>
      <c r="R463" s="67">
        <f>$I463</f>
        <v/>
      </c>
      <c r="S463" s="67">
        <f>$K463</f>
        <v/>
      </c>
      <c r="T463" s="67">
        <f>IFERROR(INDEX(Clients!$G$2:$G$1020,MATCH($E463,Clients!$A$2:$A$1020,0)),"")</f>
        <v/>
      </c>
      <c r="U463" s="67">
        <f>IFERROR(INDEX(Clients!$I$2:$I$1020,MATCH($E463,Clients!$A$2:$A$1020,0)),"")</f>
        <v/>
      </c>
      <c r="V463" s="69">
        <f>1</f>
        <v/>
      </c>
      <c r="W463" s="69">
        <f>IF($N463="Accepté",1,0)</f>
        <v/>
      </c>
      <c r="X463" s="68">
        <f>$M463*$W463</f>
        <v/>
      </c>
      <c r="Y463" s="68">
        <f>IF($N463="En cours",0,$M463)</f>
        <v/>
      </c>
      <c r="Z463" s="69">
        <f>IF($P463="",0,1)</f>
        <v/>
      </c>
      <c r="AA463" s="70">
        <f>IF($P463="",0,$P463)</f>
        <v/>
      </c>
      <c r="AB463" s="69">
        <f>IF(AND($P463&lt;&gt;"",$P463&lt;=Paramètres!$C$14),1,0)</f>
        <v/>
      </c>
      <c r="AC463" s="67">
        <f>IF($P463="","Jamais relancé",IF($P463&lt;=3,"0-3 j",IF($P463&lt;=7,"4-7 j",IF($P463&lt;=15,"8-15 j","Plus de 15 j"))))</f>
        <v/>
      </c>
      <c r="AD463" s="67">
        <f>IF($M463&lt;=1000,"Moins de 1 k€",IF($M463&lt;=5000,"1 à 5 k€",IF($M463&lt;=15000,"5 à 15 k€","Plus de 15 k€")))</f>
        <v/>
      </c>
    </row>
    <row r="464">
      <c r="A464" s="65" t="inlineStr">
        <is>
          <t>DEV-00463</t>
        </is>
      </c>
      <c r="B464" s="66" t="n">
        <v>45085</v>
      </c>
      <c r="C464" s="65" t="inlineStr">
        <is>
          <t>2023-06</t>
        </is>
      </c>
      <c r="D464" s="65" t="inlineStr">
        <is>
          <t>2022-2023</t>
        </is>
      </c>
      <c r="E464" s="65" t="inlineStr">
        <is>
          <t>CLI-0215</t>
        </is>
      </c>
      <c r="F464" s="65" t="inlineStr">
        <is>
          <t>Particulier</t>
        </is>
      </c>
      <c r="G464" s="65" t="inlineStr">
        <is>
          <t>Toulouse</t>
        </is>
      </c>
      <c r="H464" s="65" t="inlineStr">
        <is>
          <t>Julien Fabre</t>
        </is>
      </c>
      <c r="I464" s="65" t="inlineStr">
        <is>
          <t>Plomberie</t>
        </is>
      </c>
      <c r="J464" s="65" t="inlineStr">
        <is>
          <t>PR-002</t>
        </is>
      </c>
      <c r="K464" s="65" t="inlineStr">
        <is>
          <t>Recherche de fuite + réparation</t>
        </is>
      </c>
      <c r="L464" s="67" t="n">
        <v>3</v>
      </c>
      <c r="M464" s="68" t="n">
        <v>1279.14</v>
      </c>
      <c r="N464" s="65" t="inlineStr">
        <is>
          <t>Sans réponse</t>
        </is>
      </c>
      <c r="O464" s="66" t="n">
        <v>45095</v>
      </c>
      <c r="P464" s="67" t="n"/>
      <c r="Q464" s="67" t="n">
        <v>0</v>
      </c>
      <c r="R464" s="67">
        <f>$I464</f>
        <v/>
      </c>
      <c r="S464" s="67">
        <f>$K464</f>
        <v/>
      </c>
      <c r="T464" s="67">
        <f>IFERROR(INDEX(Clients!$G$2:$G$1020,MATCH($E464,Clients!$A$2:$A$1020,0)),"")</f>
        <v/>
      </c>
      <c r="U464" s="67">
        <f>IFERROR(INDEX(Clients!$I$2:$I$1020,MATCH($E464,Clients!$A$2:$A$1020,0)),"")</f>
        <v/>
      </c>
      <c r="V464" s="69">
        <f>1</f>
        <v/>
      </c>
      <c r="W464" s="69">
        <f>IF($N464="Accepté",1,0)</f>
        <v/>
      </c>
      <c r="X464" s="68">
        <f>$M464*$W464</f>
        <v/>
      </c>
      <c r="Y464" s="68">
        <f>IF($N464="En cours",0,$M464)</f>
        <v/>
      </c>
      <c r="Z464" s="69">
        <f>IF($P464="",0,1)</f>
        <v/>
      </c>
      <c r="AA464" s="70">
        <f>IF($P464="",0,$P464)</f>
        <v/>
      </c>
      <c r="AB464" s="69">
        <f>IF(AND($P464&lt;&gt;"",$P464&lt;=Paramètres!$C$14),1,0)</f>
        <v/>
      </c>
      <c r="AC464" s="67">
        <f>IF($P464="","Jamais relancé",IF($P464&lt;=3,"0-3 j",IF($P464&lt;=7,"4-7 j",IF($P464&lt;=15,"8-15 j","Plus de 15 j"))))</f>
        <v/>
      </c>
      <c r="AD464" s="67">
        <f>IF($M464&lt;=1000,"Moins de 1 k€",IF($M464&lt;=5000,"1 à 5 k€",IF($M464&lt;=15000,"5 à 15 k€","Plus de 15 k€")))</f>
        <v/>
      </c>
    </row>
    <row r="465">
      <c r="A465" s="65" t="inlineStr">
        <is>
          <t>DEV-00464</t>
        </is>
      </c>
      <c r="B465" s="66" t="n">
        <v>45085</v>
      </c>
      <c r="C465" s="65" t="inlineStr">
        <is>
          <t>2023-06</t>
        </is>
      </c>
      <c r="D465" s="65" t="inlineStr">
        <is>
          <t>2022-2023</t>
        </is>
      </c>
      <c r="E465" s="65" t="inlineStr">
        <is>
          <t>CLI-0069</t>
        </is>
      </c>
      <c r="F465" s="65" t="inlineStr">
        <is>
          <t>Professionnel</t>
        </is>
      </c>
      <c r="G465" s="65" t="inlineStr">
        <is>
          <t>Toulouse</t>
        </is>
      </c>
      <c r="H465" s="65" t="inlineStr">
        <is>
          <t>Julien Fabre</t>
        </is>
      </c>
      <c r="I465" s="65" t="inlineStr">
        <is>
          <t>Salle de bain</t>
        </is>
      </c>
      <c r="J465" s="65" t="inlineStr">
        <is>
          <t>SB-002</t>
        </is>
      </c>
      <c r="K465" s="65" t="inlineStr">
        <is>
          <t>Remplacement baignoire par douche</t>
        </is>
      </c>
      <c r="L465" s="67" t="n">
        <v>1</v>
      </c>
      <c r="M465" s="68" t="n">
        <v>6092.4</v>
      </c>
      <c r="N465" s="65" t="inlineStr">
        <is>
          <t>Sans réponse</t>
        </is>
      </c>
      <c r="O465" s="66" t="n">
        <v>45101</v>
      </c>
      <c r="P465" s="67" t="n">
        <v>4</v>
      </c>
      <c r="Q465" s="67" t="n">
        <v>2</v>
      </c>
      <c r="R465" s="67">
        <f>$I465</f>
        <v/>
      </c>
      <c r="S465" s="67">
        <f>$K465</f>
        <v/>
      </c>
      <c r="T465" s="67">
        <f>IFERROR(INDEX(Clients!$G$2:$G$1020,MATCH($E465,Clients!$A$2:$A$1020,0)),"")</f>
        <v/>
      </c>
      <c r="U465" s="67">
        <f>IFERROR(INDEX(Clients!$I$2:$I$1020,MATCH($E465,Clients!$A$2:$A$1020,0)),"")</f>
        <v/>
      </c>
      <c r="V465" s="69">
        <f>1</f>
        <v/>
      </c>
      <c r="W465" s="69">
        <f>IF($N465="Accepté",1,0)</f>
        <v/>
      </c>
      <c r="X465" s="68">
        <f>$M465*$W465</f>
        <v/>
      </c>
      <c r="Y465" s="68">
        <f>IF($N465="En cours",0,$M465)</f>
        <v/>
      </c>
      <c r="Z465" s="69">
        <f>IF($P465="",0,1)</f>
        <v/>
      </c>
      <c r="AA465" s="70">
        <f>IF($P465="",0,$P465)</f>
        <v/>
      </c>
      <c r="AB465" s="69">
        <f>IF(AND($P465&lt;&gt;"",$P465&lt;=Paramètres!$C$14),1,0)</f>
        <v/>
      </c>
      <c r="AC465" s="67">
        <f>IF($P465="","Jamais relancé",IF($P465&lt;=3,"0-3 j",IF($P465&lt;=7,"4-7 j",IF($P465&lt;=15,"8-15 j","Plus de 15 j"))))</f>
        <v/>
      </c>
      <c r="AD465" s="67">
        <f>IF($M465&lt;=1000,"Moins de 1 k€",IF($M465&lt;=5000,"1 à 5 k€",IF($M465&lt;=15000,"5 à 15 k€","Plus de 15 k€")))</f>
        <v/>
      </c>
    </row>
    <row r="466">
      <c r="A466" s="65" t="inlineStr">
        <is>
          <t>DEV-00465</t>
        </is>
      </c>
      <c r="B466" s="66" t="n">
        <v>45085</v>
      </c>
      <c r="C466" s="65" t="inlineStr">
        <is>
          <t>2023-06</t>
        </is>
      </c>
      <c r="D466" s="65" t="inlineStr">
        <is>
          <t>2022-2023</t>
        </is>
      </c>
      <c r="E466" s="65" t="inlineStr">
        <is>
          <t>CLI-0238</t>
        </is>
      </c>
      <c r="F466" s="65" t="inlineStr">
        <is>
          <t>Particulier</t>
        </is>
      </c>
      <c r="G466" s="65" t="inlineStr">
        <is>
          <t>Bordeaux</t>
        </is>
      </c>
      <c r="H466" s="65" t="inlineStr">
        <is>
          <t>Sophie Marchand</t>
        </is>
      </c>
      <c r="I466" s="65" t="inlineStr">
        <is>
          <t>Salle de bain</t>
        </is>
      </c>
      <c r="J466" s="65" t="inlineStr">
        <is>
          <t>SB-003</t>
        </is>
      </c>
      <c r="K466" s="65" t="inlineStr">
        <is>
          <t>Pose meuble vasque + robinetterie</t>
        </is>
      </c>
      <c r="L466" s="67" t="n">
        <v>2</v>
      </c>
      <c r="M466" s="68" t="n">
        <v>2377.61</v>
      </c>
      <c r="N466" s="65" t="inlineStr">
        <is>
          <t>Sans réponse</t>
        </is>
      </c>
      <c r="O466" s="66" t="n">
        <v>45129</v>
      </c>
      <c r="P466" s="67" t="n">
        <v>6</v>
      </c>
      <c r="Q466" s="67" t="n">
        <v>2</v>
      </c>
      <c r="R466" s="67">
        <f>$I466</f>
        <v/>
      </c>
      <c r="S466" s="67">
        <f>$K466</f>
        <v/>
      </c>
      <c r="T466" s="67">
        <f>IFERROR(INDEX(Clients!$G$2:$G$1020,MATCH($E466,Clients!$A$2:$A$1020,0)),"")</f>
        <v/>
      </c>
      <c r="U466" s="67">
        <f>IFERROR(INDEX(Clients!$I$2:$I$1020,MATCH($E466,Clients!$A$2:$A$1020,0)),"")</f>
        <v/>
      </c>
      <c r="V466" s="69">
        <f>1</f>
        <v/>
      </c>
      <c r="W466" s="69">
        <f>IF($N466="Accepté",1,0)</f>
        <v/>
      </c>
      <c r="X466" s="68">
        <f>$M466*$W466</f>
        <v/>
      </c>
      <c r="Y466" s="68">
        <f>IF($N466="En cours",0,$M466)</f>
        <v/>
      </c>
      <c r="Z466" s="69">
        <f>IF($P466="",0,1)</f>
        <v/>
      </c>
      <c r="AA466" s="70">
        <f>IF($P466="",0,$P466)</f>
        <v/>
      </c>
      <c r="AB466" s="69">
        <f>IF(AND($P466&lt;&gt;"",$P466&lt;=Paramètres!$C$14),1,0)</f>
        <v/>
      </c>
      <c r="AC466" s="67">
        <f>IF($P466="","Jamais relancé",IF($P466&lt;=3,"0-3 j",IF($P466&lt;=7,"4-7 j",IF($P466&lt;=15,"8-15 j","Plus de 15 j"))))</f>
        <v/>
      </c>
      <c r="AD466" s="67">
        <f>IF($M466&lt;=1000,"Moins de 1 k€",IF($M466&lt;=5000,"1 à 5 k€",IF($M466&lt;=15000,"5 à 15 k€","Plus de 15 k€")))</f>
        <v/>
      </c>
    </row>
    <row r="467">
      <c r="A467" s="65" t="inlineStr">
        <is>
          <t>DEV-00466</t>
        </is>
      </c>
      <c r="B467" s="66" t="n">
        <v>45086</v>
      </c>
      <c r="C467" s="65" t="inlineStr">
        <is>
          <t>2023-06</t>
        </is>
      </c>
      <c r="D467" s="65" t="inlineStr">
        <is>
          <t>2022-2023</t>
        </is>
      </c>
      <c r="E467" s="65" t="inlineStr">
        <is>
          <t>CLI-0132</t>
        </is>
      </c>
      <c r="F467" s="65" t="inlineStr">
        <is>
          <t>Particulier</t>
        </is>
      </c>
      <c r="G467" s="65" t="inlineStr">
        <is>
          <t>Toulouse</t>
        </is>
      </c>
      <c r="H467" s="65" t="inlineStr">
        <is>
          <t>Julien Fabre</t>
        </is>
      </c>
      <c r="I467" s="65" t="inlineStr">
        <is>
          <t>Salle de bain</t>
        </is>
      </c>
      <c r="J467" s="65" t="inlineStr">
        <is>
          <t>SB-003</t>
        </is>
      </c>
      <c r="K467" s="65" t="inlineStr">
        <is>
          <t>Pose meuble vasque + robinetterie</t>
        </is>
      </c>
      <c r="L467" s="67" t="n">
        <v>1</v>
      </c>
      <c r="M467" s="68" t="n">
        <v>1354.45</v>
      </c>
      <c r="N467" s="65" t="inlineStr">
        <is>
          <t>Accepté</t>
        </is>
      </c>
      <c r="O467" s="66" t="n">
        <v>45090</v>
      </c>
      <c r="P467" s="67" t="n">
        <v>3</v>
      </c>
      <c r="Q467" s="67" t="n">
        <v>1</v>
      </c>
      <c r="R467" s="67">
        <f>$I467</f>
        <v/>
      </c>
      <c r="S467" s="67">
        <f>$K467</f>
        <v/>
      </c>
      <c r="T467" s="67">
        <f>IFERROR(INDEX(Clients!$G$2:$G$1020,MATCH($E467,Clients!$A$2:$A$1020,0)),"")</f>
        <v/>
      </c>
      <c r="U467" s="67">
        <f>IFERROR(INDEX(Clients!$I$2:$I$1020,MATCH($E467,Clients!$A$2:$A$1020,0)),"")</f>
        <v/>
      </c>
      <c r="V467" s="69">
        <f>1</f>
        <v/>
      </c>
      <c r="W467" s="69">
        <f>IF($N467="Accepté",1,0)</f>
        <v/>
      </c>
      <c r="X467" s="68">
        <f>$M467*$W467</f>
        <v/>
      </c>
      <c r="Y467" s="68">
        <f>IF($N467="En cours",0,$M467)</f>
        <v/>
      </c>
      <c r="Z467" s="69">
        <f>IF($P467="",0,1)</f>
        <v/>
      </c>
      <c r="AA467" s="70">
        <f>IF($P467="",0,$P467)</f>
        <v/>
      </c>
      <c r="AB467" s="69">
        <f>IF(AND($P467&lt;&gt;"",$P467&lt;=Paramètres!$C$14),1,0)</f>
        <v/>
      </c>
      <c r="AC467" s="67">
        <f>IF($P467="","Jamais relancé",IF($P467&lt;=3,"0-3 j",IF($P467&lt;=7,"4-7 j",IF($P467&lt;=15,"8-15 j","Plus de 15 j"))))</f>
        <v/>
      </c>
      <c r="AD467" s="67">
        <f>IF($M467&lt;=1000,"Moins de 1 k€",IF($M467&lt;=5000,"1 à 5 k€",IF($M467&lt;=15000,"5 à 15 k€","Plus de 15 k€")))</f>
        <v/>
      </c>
    </row>
    <row r="468">
      <c r="A468" s="65" t="inlineStr">
        <is>
          <t>DEV-00467</t>
        </is>
      </c>
      <c r="B468" s="66" t="n">
        <v>45086</v>
      </c>
      <c r="C468" s="65" t="inlineStr">
        <is>
          <t>2023-06</t>
        </is>
      </c>
      <c r="D468" s="65" t="inlineStr">
        <is>
          <t>2022-2023</t>
        </is>
      </c>
      <c r="E468" s="65" t="inlineStr">
        <is>
          <t>CLI-0198</t>
        </is>
      </c>
      <c r="F468" s="65" t="inlineStr">
        <is>
          <t>Syndic</t>
        </is>
      </c>
      <c r="G468" s="65" t="inlineStr">
        <is>
          <t>Bordeaux</t>
        </is>
      </c>
      <c r="H468" s="65" t="inlineStr">
        <is>
          <t>Sophie Marchand</t>
        </is>
      </c>
      <c r="I468" s="65" t="inlineStr">
        <is>
          <t>Plomberie</t>
        </is>
      </c>
      <c r="J468" s="65" t="inlineStr">
        <is>
          <t>PR-003</t>
        </is>
      </c>
      <c r="K468" s="65" t="inlineStr">
        <is>
          <t>Réfection réseau eau appartement</t>
        </is>
      </c>
      <c r="L468" s="67" t="n">
        <v>1</v>
      </c>
      <c r="M468" s="68" t="n">
        <v>6403.84</v>
      </c>
      <c r="N468" s="65" t="inlineStr">
        <is>
          <t>Refusé</t>
        </is>
      </c>
      <c r="O468" s="66" t="n">
        <v>45104</v>
      </c>
      <c r="P468" s="67" t="n">
        <v>6</v>
      </c>
      <c r="Q468" s="67" t="n">
        <v>2</v>
      </c>
      <c r="R468" s="67">
        <f>$I468</f>
        <v/>
      </c>
      <c r="S468" s="67">
        <f>$K468</f>
        <v/>
      </c>
      <c r="T468" s="67">
        <f>IFERROR(INDEX(Clients!$G$2:$G$1020,MATCH($E468,Clients!$A$2:$A$1020,0)),"")</f>
        <v/>
      </c>
      <c r="U468" s="67">
        <f>IFERROR(INDEX(Clients!$I$2:$I$1020,MATCH($E468,Clients!$A$2:$A$1020,0)),"")</f>
        <v/>
      </c>
      <c r="V468" s="69">
        <f>1</f>
        <v/>
      </c>
      <c r="W468" s="69">
        <f>IF($N468="Accepté",1,0)</f>
        <v/>
      </c>
      <c r="X468" s="68">
        <f>$M468*$W468</f>
        <v/>
      </c>
      <c r="Y468" s="68">
        <f>IF($N468="En cours",0,$M468)</f>
        <v/>
      </c>
      <c r="Z468" s="69">
        <f>IF($P468="",0,1)</f>
        <v/>
      </c>
      <c r="AA468" s="70">
        <f>IF($P468="",0,$P468)</f>
        <v/>
      </c>
      <c r="AB468" s="69">
        <f>IF(AND($P468&lt;&gt;"",$P468&lt;=Paramètres!$C$14),1,0)</f>
        <v/>
      </c>
      <c r="AC468" s="67">
        <f>IF($P468="","Jamais relancé",IF($P468&lt;=3,"0-3 j",IF($P468&lt;=7,"4-7 j",IF($P468&lt;=15,"8-15 j","Plus de 15 j"))))</f>
        <v/>
      </c>
      <c r="AD468" s="67">
        <f>IF($M468&lt;=1000,"Moins de 1 k€",IF($M468&lt;=5000,"1 à 5 k€",IF($M468&lt;=15000,"5 à 15 k€","Plus de 15 k€")))</f>
        <v/>
      </c>
    </row>
    <row r="469">
      <c r="A469" s="65" t="inlineStr">
        <is>
          <t>DEV-00468</t>
        </is>
      </c>
      <c r="B469" s="66" t="n">
        <v>45086</v>
      </c>
      <c r="C469" s="65" t="inlineStr">
        <is>
          <t>2023-06</t>
        </is>
      </c>
      <c r="D469" s="65" t="inlineStr">
        <is>
          <t>2022-2023</t>
        </is>
      </c>
      <c r="E469" s="65" t="inlineStr">
        <is>
          <t>CLI-0253</t>
        </is>
      </c>
      <c r="F469" s="65" t="inlineStr">
        <is>
          <t>Particulier</t>
        </is>
      </c>
      <c r="G469" s="65" t="inlineStr">
        <is>
          <t>Bordeaux</t>
        </is>
      </c>
      <c r="H469" s="65" t="inlineStr">
        <is>
          <t>Karim Belkacem</t>
        </is>
      </c>
      <c r="I469" s="65" t="inlineStr">
        <is>
          <t>Plomberie</t>
        </is>
      </c>
      <c r="J469" s="65" t="inlineStr">
        <is>
          <t>PR-003</t>
        </is>
      </c>
      <c r="K469" s="65" t="inlineStr">
        <is>
          <t>Réfection réseau eau appartement</t>
        </is>
      </c>
      <c r="L469" s="67" t="n">
        <v>1</v>
      </c>
      <c r="M469" s="68" t="n">
        <v>2928.27</v>
      </c>
      <c r="N469" s="65" t="inlineStr">
        <is>
          <t>Accepté</t>
        </is>
      </c>
      <c r="O469" s="66" t="n">
        <v>45115</v>
      </c>
      <c r="P469" s="67" t="n">
        <v>1</v>
      </c>
      <c r="Q469" s="67" t="n">
        <v>1</v>
      </c>
      <c r="R469" s="67">
        <f>$I469</f>
        <v/>
      </c>
      <c r="S469" s="67">
        <f>$K469</f>
        <v/>
      </c>
      <c r="T469" s="67">
        <f>IFERROR(INDEX(Clients!$G$2:$G$1020,MATCH($E469,Clients!$A$2:$A$1020,0)),"")</f>
        <v/>
      </c>
      <c r="U469" s="67">
        <f>IFERROR(INDEX(Clients!$I$2:$I$1020,MATCH($E469,Clients!$A$2:$A$1020,0)),"")</f>
        <v/>
      </c>
      <c r="V469" s="69">
        <f>1</f>
        <v/>
      </c>
      <c r="W469" s="69">
        <f>IF($N469="Accepté",1,0)</f>
        <v/>
      </c>
      <c r="X469" s="68">
        <f>$M469*$W469</f>
        <v/>
      </c>
      <c r="Y469" s="68">
        <f>IF($N469="En cours",0,$M469)</f>
        <v/>
      </c>
      <c r="Z469" s="69">
        <f>IF($P469="",0,1)</f>
        <v/>
      </c>
      <c r="AA469" s="70">
        <f>IF($P469="",0,$P469)</f>
        <v/>
      </c>
      <c r="AB469" s="69">
        <f>IF(AND($P469&lt;&gt;"",$P469&lt;=Paramètres!$C$14),1,0)</f>
        <v/>
      </c>
      <c r="AC469" s="67">
        <f>IF($P469="","Jamais relancé",IF($P469&lt;=3,"0-3 j",IF($P469&lt;=7,"4-7 j",IF($P469&lt;=15,"8-15 j","Plus de 15 j"))))</f>
        <v/>
      </c>
      <c r="AD469" s="67">
        <f>IF($M469&lt;=1000,"Moins de 1 k€",IF($M469&lt;=5000,"1 à 5 k€",IF($M469&lt;=15000,"5 à 15 k€","Plus de 15 k€")))</f>
        <v/>
      </c>
    </row>
    <row r="470">
      <c r="A470" s="65" t="inlineStr">
        <is>
          <t>DEV-00469</t>
        </is>
      </c>
      <c r="B470" s="66" t="n">
        <v>45089</v>
      </c>
      <c r="C470" s="65" t="inlineStr">
        <is>
          <t>2023-06</t>
        </is>
      </c>
      <c r="D470" s="65" t="inlineStr">
        <is>
          <t>2022-2023</t>
        </is>
      </c>
      <c r="E470" s="65" t="inlineStr">
        <is>
          <t>CLI-0274</t>
        </is>
      </c>
      <c r="F470" s="65" t="inlineStr">
        <is>
          <t>Particulier</t>
        </is>
      </c>
      <c r="G470" s="65" t="inlineStr">
        <is>
          <t>Bordeaux</t>
        </is>
      </c>
      <c r="H470" s="65" t="inlineStr">
        <is>
          <t>Karim Belkacem</t>
        </is>
      </c>
      <c r="I470" s="65" t="inlineStr">
        <is>
          <t>Salle de bain</t>
        </is>
      </c>
      <c r="J470" s="65" t="inlineStr">
        <is>
          <t>SB-001</t>
        </is>
      </c>
      <c r="K470" s="65" t="inlineStr">
        <is>
          <t>Rénovation salle de bain complète</t>
        </is>
      </c>
      <c r="L470" s="67" t="n">
        <v>1</v>
      </c>
      <c r="M470" s="68" t="n">
        <v>10318.63</v>
      </c>
      <c r="N470" s="65" t="inlineStr">
        <is>
          <t>Sans réponse</t>
        </is>
      </c>
      <c r="O470" s="66" t="n">
        <v>45120</v>
      </c>
      <c r="P470" s="67" t="n"/>
      <c r="Q470" s="67" t="n">
        <v>0</v>
      </c>
      <c r="R470" s="67">
        <f>$I470</f>
        <v/>
      </c>
      <c r="S470" s="67">
        <f>$K470</f>
        <v/>
      </c>
      <c r="T470" s="67">
        <f>IFERROR(INDEX(Clients!$G$2:$G$1020,MATCH($E470,Clients!$A$2:$A$1020,0)),"")</f>
        <v/>
      </c>
      <c r="U470" s="67">
        <f>IFERROR(INDEX(Clients!$I$2:$I$1020,MATCH($E470,Clients!$A$2:$A$1020,0)),"")</f>
        <v/>
      </c>
      <c r="V470" s="69">
        <f>1</f>
        <v/>
      </c>
      <c r="W470" s="69">
        <f>IF($N470="Accepté",1,0)</f>
        <v/>
      </c>
      <c r="X470" s="68">
        <f>$M470*$W470</f>
        <v/>
      </c>
      <c r="Y470" s="68">
        <f>IF($N470="En cours",0,$M470)</f>
        <v/>
      </c>
      <c r="Z470" s="69">
        <f>IF($P470="",0,1)</f>
        <v/>
      </c>
      <c r="AA470" s="70">
        <f>IF($P470="",0,$P470)</f>
        <v/>
      </c>
      <c r="AB470" s="69">
        <f>IF(AND($P470&lt;&gt;"",$P470&lt;=Paramètres!$C$14),1,0)</f>
        <v/>
      </c>
      <c r="AC470" s="67">
        <f>IF($P470="","Jamais relancé",IF($P470&lt;=3,"0-3 j",IF($P470&lt;=7,"4-7 j",IF($P470&lt;=15,"8-15 j","Plus de 15 j"))))</f>
        <v/>
      </c>
      <c r="AD470" s="67">
        <f>IF($M470&lt;=1000,"Moins de 1 k€",IF($M470&lt;=5000,"1 à 5 k€",IF($M470&lt;=15000,"5 à 15 k€","Plus de 15 k€")))</f>
        <v/>
      </c>
    </row>
    <row r="471">
      <c r="A471" s="65" t="inlineStr">
        <is>
          <t>DEV-00470</t>
        </is>
      </c>
      <c r="B471" s="66" t="n">
        <v>45089</v>
      </c>
      <c r="C471" s="65" t="inlineStr">
        <is>
          <t>2023-06</t>
        </is>
      </c>
      <c r="D471" s="65" t="inlineStr">
        <is>
          <t>2022-2023</t>
        </is>
      </c>
      <c r="E471" s="65" t="inlineStr">
        <is>
          <t>CLI-0243</t>
        </is>
      </c>
      <c r="F471" s="65" t="inlineStr">
        <is>
          <t>Professionnel</t>
        </is>
      </c>
      <c r="G471" s="65" t="inlineStr">
        <is>
          <t>Bordeaux</t>
        </is>
      </c>
      <c r="H471" s="65" t="inlineStr">
        <is>
          <t>Karim Belkacem</t>
        </is>
      </c>
      <c r="I471" s="65" t="inlineStr">
        <is>
          <t>Plomberie</t>
        </is>
      </c>
      <c r="J471" s="65" t="inlineStr">
        <is>
          <t>PR-003</t>
        </is>
      </c>
      <c r="K471" s="65" t="inlineStr">
        <is>
          <t>Réfection réseau eau appartement</t>
        </is>
      </c>
      <c r="L471" s="67" t="n">
        <v>1</v>
      </c>
      <c r="M471" s="68" t="n">
        <v>5625.45</v>
      </c>
      <c r="N471" s="65" t="inlineStr">
        <is>
          <t>Refusé</t>
        </is>
      </c>
      <c r="O471" s="66" t="n">
        <v>45095</v>
      </c>
      <c r="P471" s="67" t="n"/>
      <c r="Q471" s="67" t="n">
        <v>0</v>
      </c>
      <c r="R471" s="67">
        <f>$I471</f>
        <v/>
      </c>
      <c r="S471" s="67">
        <f>$K471</f>
        <v/>
      </c>
      <c r="T471" s="67">
        <f>IFERROR(INDEX(Clients!$G$2:$G$1020,MATCH($E471,Clients!$A$2:$A$1020,0)),"")</f>
        <v/>
      </c>
      <c r="U471" s="67">
        <f>IFERROR(INDEX(Clients!$I$2:$I$1020,MATCH($E471,Clients!$A$2:$A$1020,0)),"")</f>
        <v/>
      </c>
      <c r="V471" s="69">
        <f>1</f>
        <v/>
      </c>
      <c r="W471" s="69">
        <f>IF($N471="Accepté",1,0)</f>
        <v/>
      </c>
      <c r="X471" s="68">
        <f>$M471*$W471</f>
        <v/>
      </c>
      <c r="Y471" s="68">
        <f>IF($N471="En cours",0,$M471)</f>
        <v/>
      </c>
      <c r="Z471" s="69">
        <f>IF($P471="",0,1)</f>
        <v/>
      </c>
      <c r="AA471" s="70">
        <f>IF($P471="",0,$P471)</f>
        <v/>
      </c>
      <c r="AB471" s="69">
        <f>IF(AND($P471&lt;&gt;"",$P471&lt;=Paramètres!$C$14),1,0)</f>
        <v/>
      </c>
      <c r="AC471" s="67">
        <f>IF($P471="","Jamais relancé",IF($P471&lt;=3,"0-3 j",IF($P471&lt;=7,"4-7 j",IF($P471&lt;=15,"8-15 j","Plus de 15 j"))))</f>
        <v/>
      </c>
      <c r="AD471" s="67">
        <f>IF($M471&lt;=1000,"Moins de 1 k€",IF($M471&lt;=5000,"1 à 5 k€",IF($M471&lt;=15000,"5 à 15 k€","Plus de 15 k€")))</f>
        <v/>
      </c>
    </row>
    <row r="472">
      <c r="A472" s="65" t="inlineStr">
        <is>
          <t>DEV-00471</t>
        </is>
      </c>
      <c r="B472" s="66" t="n">
        <v>45090</v>
      </c>
      <c r="C472" s="65" t="inlineStr">
        <is>
          <t>2023-06</t>
        </is>
      </c>
      <c r="D472" s="65" t="inlineStr">
        <is>
          <t>2022-2023</t>
        </is>
      </c>
      <c r="E472" s="65" t="inlineStr">
        <is>
          <t>CLI-0027</t>
        </is>
      </c>
      <c r="F472" s="65" t="inlineStr">
        <is>
          <t>Particulier</t>
        </is>
      </c>
      <c r="G472" s="65" t="inlineStr">
        <is>
          <t>Toulouse</t>
        </is>
      </c>
      <c r="H472" s="65" t="inlineStr">
        <is>
          <t>Julien Fabre</t>
        </is>
      </c>
      <c r="I472" s="65" t="inlineStr">
        <is>
          <t>Plomberie</t>
        </is>
      </c>
      <c r="J472" s="65" t="inlineStr">
        <is>
          <t>PR-003</t>
        </is>
      </c>
      <c r="K472" s="65" t="inlineStr">
        <is>
          <t>Réfection réseau eau appartement</t>
        </is>
      </c>
      <c r="L472" s="67" t="n">
        <v>1</v>
      </c>
      <c r="M472" s="68" t="n">
        <v>3437.44</v>
      </c>
      <c r="N472" s="65" t="inlineStr">
        <is>
          <t>Accepté</t>
        </is>
      </c>
      <c r="O472" s="66" t="n">
        <v>45103</v>
      </c>
      <c r="P472" s="67" t="n">
        <v>12</v>
      </c>
      <c r="Q472" s="67" t="n">
        <v>1</v>
      </c>
      <c r="R472" s="67">
        <f>$I472</f>
        <v/>
      </c>
      <c r="S472" s="67">
        <f>$K472</f>
        <v/>
      </c>
      <c r="T472" s="67">
        <f>IFERROR(INDEX(Clients!$G$2:$G$1020,MATCH($E472,Clients!$A$2:$A$1020,0)),"")</f>
        <v/>
      </c>
      <c r="U472" s="67">
        <f>IFERROR(INDEX(Clients!$I$2:$I$1020,MATCH($E472,Clients!$A$2:$A$1020,0)),"")</f>
        <v/>
      </c>
      <c r="V472" s="69">
        <f>1</f>
        <v/>
      </c>
      <c r="W472" s="69">
        <f>IF($N472="Accepté",1,0)</f>
        <v/>
      </c>
      <c r="X472" s="68">
        <f>$M472*$W472</f>
        <v/>
      </c>
      <c r="Y472" s="68">
        <f>IF($N472="En cours",0,$M472)</f>
        <v/>
      </c>
      <c r="Z472" s="69">
        <f>IF($P472="",0,1)</f>
        <v/>
      </c>
      <c r="AA472" s="70">
        <f>IF($P472="",0,$P472)</f>
        <v/>
      </c>
      <c r="AB472" s="69">
        <f>IF(AND($P472&lt;&gt;"",$P472&lt;=Paramètres!$C$14),1,0)</f>
        <v/>
      </c>
      <c r="AC472" s="67">
        <f>IF($P472="","Jamais relancé",IF($P472&lt;=3,"0-3 j",IF($P472&lt;=7,"4-7 j",IF($P472&lt;=15,"8-15 j","Plus de 15 j"))))</f>
        <v/>
      </c>
      <c r="AD472" s="67">
        <f>IF($M472&lt;=1000,"Moins de 1 k€",IF($M472&lt;=5000,"1 à 5 k€",IF($M472&lt;=15000,"5 à 15 k€","Plus de 15 k€")))</f>
        <v/>
      </c>
    </row>
    <row r="473">
      <c r="A473" s="65" t="inlineStr">
        <is>
          <t>DEV-00472</t>
        </is>
      </c>
      <c r="B473" s="66" t="n">
        <v>45090</v>
      </c>
      <c r="C473" s="65" t="inlineStr">
        <is>
          <t>2023-06</t>
        </is>
      </c>
      <c r="D473" s="65" t="inlineStr">
        <is>
          <t>2022-2023</t>
        </is>
      </c>
      <c r="E473" s="65" t="inlineStr">
        <is>
          <t>CLI-0068</t>
        </is>
      </c>
      <c r="F473" s="65" t="inlineStr">
        <is>
          <t>Particulier</t>
        </is>
      </c>
      <c r="G473" s="65" t="inlineStr">
        <is>
          <t>Bordeaux</t>
        </is>
      </c>
      <c r="H473" s="65" t="inlineStr">
        <is>
          <t>Sophie Marchand</t>
        </is>
      </c>
      <c r="I473" s="65" t="inlineStr">
        <is>
          <t>Salle de bain</t>
        </is>
      </c>
      <c r="J473" s="65" t="inlineStr">
        <is>
          <t>SB-001</t>
        </is>
      </c>
      <c r="K473" s="65" t="inlineStr">
        <is>
          <t>Rénovation salle de bain complète</t>
        </is>
      </c>
      <c r="L473" s="67" t="n">
        <v>1</v>
      </c>
      <c r="M473" s="68" t="n">
        <v>10561.32</v>
      </c>
      <c r="N473" s="65" t="inlineStr">
        <is>
          <t>Sans réponse</t>
        </is>
      </c>
      <c r="O473" s="66" t="n">
        <v>45114</v>
      </c>
      <c r="P473" s="67" t="n">
        <v>11</v>
      </c>
      <c r="Q473" s="67" t="n">
        <v>2</v>
      </c>
      <c r="R473" s="67">
        <f>$I473</f>
        <v/>
      </c>
      <c r="S473" s="67">
        <f>$K473</f>
        <v/>
      </c>
      <c r="T473" s="67">
        <f>IFERROR(INDEX(Clients!$G$2:$G$1020,MATCH($E473,Clients!$A$2:$A$1020,0)),"")</f>
        <v/>
      </c>
      <c r="U473" s="67">
        <f>IFERROR(INDEX(Clients!$I$2:$I$1020,MATCH($E473,Clients!$A$2:$A$1020,0)),"")</f>
        <v/>
      </c>
      <c r="V473" s="69">
        <f>1</f>
        <v/>
      </c>
      <c r="W473" s="69">
        <f>IF($N473="Accepté",1,0)</f>
        <v/>
      </c>
      <c r="X473" s="68">
        <f>$M473*$W473</f>
        <v/>
      </c>
      <c r="Y473" s="68">
        <f>IF($N473="En cours",0,$M473)</f>
        <v/>
      </c>
      <c r="Z473" s="69">
        <f>IF($P473="",0,1)</f>
        <v/>
      </c>
      <c r="AA473" s="70">
        <f>IF($P473="",0,$P473)</f>
        <v/>
      </c>
      <c r="AB473" s="69">
        <f>IF(AND($P473&lt;&gt;"",$P473&lt;=Paramètres!$C$14),1,0)</f>
        <v/>
      </c>
      <c r="AC473" s="67">
        <f>IF($P473="","Jamais relancé",IF($P473&lt;=3,"0-3 j",IF($P473&lt;=7,"4-7 j",IF($P473&lt;=15,"8-15 j","Plus de 15 j"))))</f>
        <v/>
      </c>
      <c r="AD473" s="67">
        <f>IF($M473&lt;=1000,"Moins de 1 k€",IF($M473&lt;=5000,"1 à 5 k€",IF($M473&lt;=15000,"5 à 15 k€","Plus de 15 k€")))</f>
        <v/>
      </c>
    </row>
    <row r="474">
      <c r="A474" s="65" t="inlineStr">
        <is>
          <t>DEV-00473</t>
        </is>
      </c>
      <c r="B474" s="66" t="n">
        <v>45091</v>
      </c>
      <c r="C474" s="65" t="inlineStr">
        <is>
          <t>2023-06</t>
        </is>
      </c>
      <c r="D474" s="65" t="inlineStr">
        <is>
          <t>2022-2023</t>
        </is>
      </c>
      <c r="E474" s="65" t="inlineStr">
        <is>
          <t>CLI-0172</t>
        </is>
      </c>
      <c r="F474" s="65" t="inlineStr">
        <is>
          <t>Particulier</t>
        </is>
      </c>
      <c r="G474" s="65" t="inlineStr">
        <is>
          <t>Bordeaux</t>
        </is>
      </c>
      <c r="H474" s="65" t="inlineStr">
        <is>
          <t>Karim Belkacem</t>
        </is>
      </c>
      <c r="I474" s="65" t="inlineStr">
        <is>
          <t>Chauffage</t>
        </is>
      </c>
      <c r="J474" s="65" t="inlineStr">
        <is>
          <t>CH-003</t>
        </is>
      </c>
      <c r="K474" s="65" t="inlineStr">
        <is>
          <t>Installation pompe à chaleur air/eau</t>
        </is>
      </c>
      <c r="L474" s="67" t="n">
        <v>1</v>
      </c>
      <c r="M474" s="68" t="n">
        <v>12631.48</v>
      </c>
      <c r="N474" s="65" t="inlineStr">
        <is>
          <t>Sans réponse</t>
        </is>
      </c>
      <c r="O474" s="66" t="n">
        <v>45096</v>
      </c>
      <c r="P474" s="67" t="n">
        <v>14</v>
      </c>
      <c r="Q474" s="67" t="n">
        <v>0</v>
      </c>
      <c r="R474" s="67">
        <f>$I474</f>
        <v/>
      </c>
      <c r="S474" s="67">
        <f>$K474</f>
        <v/>
      </c>
      <c r="T474" s="67">
        <f>IFERROR(INDEX(Clients!$G$2:$G$1020,MATCH($E474,Clients!$A$2:$A$1020,0)),"")</f>
        <v/>
      </c>
      <c r="U474" s="67">
        <f>IFERROR(INDEX(Clients!$I$2:$I$1020,MATCH($E474,Clients!$A$2:$A$1020,0)),"")</f>
        <v/>
      </c>
      <c r="V474" s="69">
        <f>1</f>
        <v/>
      </c>
      <c r="W474" s="69">
        <f>IF($N474="Accepté",1,0)</f>
        <v/>
      </c>
      <c r="X474" s="68">
        <f>$M474*$W474</f>
        <v/>
      </c>
      <c r="Y474" s="68">
        <f>IF($N474="En cours",0,$M474)</f>
        <v/>
      </c>
      <c r="Z474" s="69">
        <f>IF($P474="",0,1)</f>
        <v/>
      </c>
      <c r="AA474" s="70">
        <f>IF($P474="",0,$P474)</f>
        <v/>
      </c>
      <c r="AB474" s="69">
        <f>IF(AND($P474&lt;&gt;"",$P474&lt;=Paramètres!$C$14),1,0)</f>
        <v/>
      </c>
      <c r="AC474" s="67">
        <f>IF($P474="","Jamais relancé",IF($P474&lt;=3,"0-3 j",IF($P474&lt;=7,"4-7 j",IF($P474&lt;=15,"8-15 j","Plus de 15 j"))))</f>
        <v/>
      </c>
      <c r="AD474" s="67">
        <f>IF($M474&lt;=1000,"Moins de 1 k€",IF($M474&lt;=5000,"1 à 5 k€",IF($M474&lt;=15000,"5 à 15 k€","Plus de 15 k€")))</f>
        <v/>
      </c>
    </row>
    <row r="475">
      <c r="A475" s="65" t="inlineStr">
        <is>
          <t>DEV-00474</t>
        </is>
      </c>
      <c r="B475" s="66" t="n">
        <v>45091</v>
      </c>
      <c r="C475" s="65" t="inlineStr">
        <is>
          <t>2023-06</t>
        </is>
      </c>
      <c r="D475" s="65" t="inlineStr">
        <is>
          <t>2022-2023</t>
        </is>
      </c>
      <c r="E475" s="65" t="inlineStr">
        <is>
          <t>CLI-0241</t>
        </is>
      </c>
      <c r="F475" s="65" t="inlineStr">
        <is>
          <t>Particulier</t>
        </is>
      </c>
      <c r="G475" s="65" t="inlineStr">
        <is>
          <t>Toulouse</t>
        </is>
      </c>
      <c r="H475" s="65" t="inlineStr">
        <is>
          <t>Julien Fabre</t>
        </is>
      </c>
      <c r="I475" s="65" t="inlineStr">
        <is>
          <t>Plomberie</t>
        </is>
      </c>
      <c r="J475" s="65" t="inlineStr">
        <is>
          <t>PR-001</t>
        </is>
      </c>
      <c r="K475" s="65" t="inlineStr">
        <is>
          <t>Remplacement chauffe-eau 200 L</t>
        </is>
      </c>
      <c r="L475" s="67" t="n">
        <v>1</v>
      </c>
      <c r="M475" s="68" t="n">
        <v>1419.59</v>
      </c>
      <c r="N475" s="65" t="inlineStr">
        <is>
          <t>Accepté</t>
        </is>
      </c>
      <c r="O475" s="66" t="n">
        <v>45098</v>
      </c>
      <c r="P475" s="67" t="n">
        <v>6</v>
      </c>
      <c r="Q475" s="67" t="n">
        <v>1</v>
      </c>
      <c r="R475" s="67">
        <f>$I475</f>
        <v/>
      </c>
      <c r="S475" s="67">
        <f>$K475</f>
        <v/>
      </c>
      <c r="T475" s="67">
        <f>IFERROR(INDEX(Clients!$G$2:$G$1020,MATCH($E475,Clients!$A$2:$A$1020,0)),"")</f>
        <v/>
      </c>
      <c r="U475" s="67">
        <f>IFERROR(INDEX(Clients!$I$2:$I$1020,MATCH($E475,Clients!$A$2:$A$1020,0)),"")</f>
        <v/>
      </c>
      <c r="V475" s="69">
        <f>1</f>
        <v/>
      </c>
      <c r="W475" s="69">
        <f>IF($N475="Accepté",1,0)</f>
        <v/>
      </c>
      <c r="X475" s="68">
        <f>$M475*$W475</f>
        <v/>
      </c>
      <c r="Y475" s="68">
        <f>IF($N475="En cours",0,$M475)</f>
        <v/>
      </c>
      <c r="Z475" s="69">
        <f>IF($P475="",0,1)</f>
        <v/>
      </c>
      <c r="AA475" s="70">
        <f>IF($P475="",0,$P475)</f>
        <v/>
      </c>
      <c r="AB475" s="69">
        <f>IF(AND($P475&lt;&gt;"",$P475&lt;=Paramètres!$C$14),1,0)</f>
        <v/>
      </c>
      <c r="AC475" s="67">
        <f>IF($P475="","Jamais relancé",IF($P475&lt;=3,"0-3 j",IF($P475&lt;=7,"4-7 j",IF($P475&lt;=15,"8-15 j","Plus de 15 j"))))</f>
        <v/>
      </c>
      <c r="AD475" s="67">
        <f>IF($M475&lt;=1000,"Moins de 1 k€",IF($M475&lt;=5000,"1 à 5 k€",IF($M475&lt;=15000,"5 à 15 k€","Plus de 15 k€")))</f>
        <v/>
      </c>
    </row>
    <row r="476">
      <c r="A476" s="65" t="inlineStr">
        <is>
          <t>DEV-00475</t>
        </is>
      </c>
      <c r="B476" s="66" t="n">
        <v>45091</v>
      </c>
      <c r="C476" s="65" t="inlineStr">
        <is>
          <t>2023-06</t>
        </is>
      </c>
      <c r="D476" s="65" t="inlineStr">
        <is>
          <t>2022-2023</t>
        </is>
      </c>
      <c r="E476" s="65" t="inlineStr">
        <is>
          <t>CLI-0060</t>
        </is>
      </c>
      <c r="F476" s="65" t="inlineStr">
        <is>
          <t>Particulier</t>
        </is>
      </c>
      <c r="G476" s="65" t="inlineStr">
        <is>
          <t>Toulouse</t>
        </is>
      </c>
      <c r="H476" s="65" t="inlineStr">
        <is>
          <t>Julien Fabre</t>
        </is>
      </c>
      <c r="I476" s="65" t="inlineStr">
        <is>
          <t>Salle de bain</t>
        </is>
      </c>
      <c r="J476" s="65" t="inlineStr">
        <is>
          <t>SB-003</t>
        </is>
      </c>
      <c r="K476" s="65" t="inlineStr">
        <is>
          <t>Pose meuble vasque + robinetterie</t>
        </is>
      </c>
      <c r="L476" s="67" t="n">
        <v>1</v>
      </c>
      <c r="M476" s="68" t="n">
        <v>1195.4</v>
      </c>
      <c r="N476" s="65" t="inlineStr">
        <is>
          <t>Accepté</t>
        </is>
      </c>
      <c r="O476" s="66" t="n">
        <v>45115</v>
      </c>
      <c r="P476" s="67" t="n">
        <v>4</v>
      </c>
      <c r="Q476" s="67" t="n">
        <v>1</v>
      </c>
      <c r="R476" s="67">
        <f>$I476</f>
        <v/>
      </c>
      <c r="S476" s="67">
        <f>$K476</f>
        <v/>
      </c>
      <c r="T476" s="67">
        <f>IFERROR(INDEX(Clients!$G$2:$G$1020,MATCH($E476,Clients!$A$2:$A$1020,0)),"")</f>
        <v/>
      </c>
      <c r="U476" s="67">
        <f>IFERROR(INDEX(Clients!$I$2:$I$1020,MATCH($E476,Clients!$A$2:$A$1020,0)),"")</f>
        <v/>
      </c>
      <c r="V476" s="69">
        <f>1</f>
        <v/>
      </c>
      <c r="W476" s="69">
        <f>IF($N476="Accepté",1,0)</f>
        <v/>
      </c>
      <c r="X476" s="68">
        <f>$M476*$W476</f>
        <v/>
      </c>
      <c r="Y476" s="68">
        <f>IF($N476="En cours",0,$M476)</f>
        <v/>
      </c>
      <c r="Z476" s="69">
        <f>IF($P476="",0,1)</f>
        <v/>
      </c>
      <c r="AA476" s="70">
        <f>IF($P476="",0,$P476)</f>
        <v/>
      </c>
      <c r="AB476" s="69">
        <f>IF(AND($P476&lt;&gt;"",$P476&lt;=Paramètres!$C$14),1,0)</f>
        <v/>
      </c>
      <c r="AC476" s="67">
        <f>IF($P476="","Jamais relancé",IF($P476&lt;=3,"0-3 j",IF($P476&lt;=7,"4-7 j",IF($P476&lt;=15,"8-15 j","Plus de 15 j"))))</f>
        <v/>
      </c>
      <c r="AD476" s="67">
        <f>IF($M476&lt;=1000,"Moins de 1 k€",IF($M476&lt;=5000,"1 à 5 k€",IF($M476&lt;=15000,"5 à 15 k€","Plus de 15 k€")))</f>
        <v/>
      </c>
    </row>
    <row r="477">
      <c r="A477" s="65" t="inlineStr">
        <is>
          <t>DEV-00476</t>
        </is>
      </c>
      <c r="B477" s="66" t="n">
        <v>45092</v>
      </c>
      <c r="C477" s="65" t="inlineStr">
        <is>
          <t>2023-06</t>
        </is>
      </c>
      <c r="D477" s="65" t="inlineStr">
        <is>
          <t>2022-2023</t>
        </is>
      </c>
      <c r="E477" s="65" t="inlineStr">
        <is>
          <t>CLI-0277</t>
        </is>
      </c>
      <c r="F477" s="65" t="inlineStr">
        <is>
          <t>Particulier</t>
        </is>
      </c>
      <c r="G477" s="65" t="inlineStr">
        <is>
          <t>Toulouse</t>
        </is>
      </c>
      <c r="H477" s="65" t="inlineStr">
        <is>
          <t>Julien Fabre</t>
        </is>
      </c>
      <c r="I477" s="65" t="inlineStr">
        <is>
          <t>Salle de bain</t>
        </is>
      </c>
      <c r="J477" s="65" t="inlineStr">
        <is>
          <t>SB-002</t>
        </is>
      </c>
      <c r="K477" s="65" t="inlineStr">
        <is>
          <t>Remplacement baignoire par douche</t>
        </is>
      </c>
      <c r="L477" s="67" t="n">
        <v>1</v>
      </c>
      <c r="M477" s="68" t="n">
        <v>3143.2</v>
      </c>
      <c r="N477" s="65" t="inlineStr">
        <is>
          <t>Refusé</t>
        </is>
      </c>
      <c r="O477" s="66" t="n">
        <v>45127</v>
      </c>
      <c r="P477" s="67" t="n">
        <v>2</v>
      </c>
      <c r="Q477" s="67" t="n">
        <v>1</v>
      </c>
      <c r="R477" s="67">
        <f>$I477</f>
        <v/>
      </c>
      <c r="S477" s="67">
        <f>$K477</f>
        <v/>
      </c>
      <c r="T477" s="67">
        <f>IFERROR(INDEX(Clients!$G$2:$G$1020,MATCH($E477,Clients!$A$2:$A$1020,0)),"")</f>
        <v/>
      </c>
      <c r="U477" s="67">
        <f>IFERROR(INDEX(Clients!$I$2:$I$1020,MATCH($E477,Clients!$A$2:$A$1020,0)),"")</f>
        <v/>
      </c>
      <c r="V477" s="69">
        <f>1</f>
        <v/>
      </c>
      <c r="W477" s="69">
        <f>IF($N477="Accepté",1,0)</f>
        <v/>
      </c>
      <c r="X477" s="68">
        <f>$M477*$W477</f>
        <v/>
      </c>
      <c r="Y477" s="68">
        <f>IF($N477="En cours",0,$M477)</f>
        <v/>
      </c>
      <c r="Z477" s="69">
        <f>IF($P477="",0,1)</f>
        <v/>
      </c>
      <c r="AA477" s="70">
        <f>IF($P477="",0,$P477)</f>
        <v/>
      </c>
      <c r="AB477" s="69">
        <f>IF(AND($P477&lt;&gt;"",$P477&lt;=Paramètres!$C$14),1,0)</f>
        <v/>
      </c>
      <c r="AC477" s="67">
        <f>IF($P477="","Jamais relancé",IF($P477&lt;=3,"0-3 j",IF($P477&lt;=7,"4-7 j",IF($P477&lt;=15,"8-15 j","Plus de 15 j"))))</f>
        <v/>
      </c>
      <c r="AD477" s="67">
        <f>IF($M477&lt;=1000,"Moins de 1 k€",IF($M477&lt;=5000,"1 à 5 k€",IF($M477&lt;=15000,"5 à 15 k€","Plus de 15 k€")))</f>
        <v/>
      </c>
    </row>
    <row r="478">
      <c r="A478" s="65" t="inlineStr">
        <is>
          <t>DEV-00477</t>
        </is>
      </c>
      <c r="B478" s="66" t="n">
        <v>45092</v>
      </c>
      <c r="C478" s="65" t="inlineStr">
        <is>
          <t>2023-06</t>
        </is>
      </c>
      <c r="D478" s="65" t="inlineStr">
        <is>
          <t>2022-2023</t>
        </is>
      </c>
      <c r="E478" s="65" t="inlineStr">
        <is>
          <t>CLI-0041</t>
        </is>
      </c>
      <c r="F478" s="65" t="inlineStr">
        <is>
          <t>Particulier</t>
        </is>
      </c>
      <c r="G478" s="65" t="inlineStr">
        <is>
          <t>Toulouse</t>
        </is>
      </c>
      <c r="H478" s="65" t="inlineStr">
        <is>
          <t>Julien Fabre</t>
        </is>
      </c>
      <c r="I478" s="65" t="inlineStr">
        <is>
          <t>Chauffage</t>
        </is>
      </c>
      <c r="J478" s="65" t="inlineStr">
        <is>
          <t>CH-001</t>
        </is>
      </c>
      <c r="K478" s="65" t="inlineStr">
        <is>
          <t>Installation chaudière gaz condensation</t>
        </is>
      </c>
      <c r="L478" s="67" t="n">
        <v>2</v>
      </c>
      <c r="M478" s="68" t="n">
        <v>9097.959999999999</v>
      </c>
      <c r="N478" s="65" t="inlineStr">
        <is>
          <t>Sans réponse</t>
        </is>
      </c>
      <c r="O478" s="66" t="n">
        <v>45119</v>
      </c>
      <c r="P478" s="67" t="n">
        <v>9</v>
      </c>
      <c r="Q478" s="67" t="n">
        <v>2</v>
      </c>
      <c r="R478" s="67">
        <f>$I478</f>
        <v/>
      </c>
      <c r="S478" s="67">
        <f>$K478</f>
        <v/>
      </c>
      <c r="T478" s="67">
        <f>IFERROR(INDEX(Clients!$G$2:$G$1020,MATCH($E478,Clients!$A$2:$A$1020,0)),"")</f>
        <v/>
      </c>
      <c r="U478" s="67">
        <f>IFERROR(INDEX(Clients!$I$2:$I$1020,MATCH($E478,Clients!$A$2:$A$1020,0)),"")</f>
        <v/>
      </c>
      <c r="V478" s="69">
        <f>1</f>
        <v/>
      </c>
      <c r="W478" s="69">
        <f>IF($N478="Accepté",1,0)</f>
        <v/>
      </c>
      <c r="X478" s="68">
        <f>$M478*$W478</f>
        <v/>
      </c>
      <c r="Y478" s="68">
        <f>IF($N478="En cours",0,$M478)</f>
        <v/>
      </c>
      <c r="Z478" s="69">
        <f>IF($P478="",0,1)</f>
        <v/>
      </c>
      <c r="AA478" s="70">
        <f>IF($P478="",0,$P478)</f>
        <v/>
      </c>
      <c r="AB478" s="69">
        <f>IF(AND($P478&lt;&gt;"",$P478&lt;=Paramètres!$C$14),1,0)</f>
        <v/>
      </c>
      <c r="AC478" s="67">
        <f>IF($P478="","Jamais relancé",IF($P478&lt;=3,"0-3 j",IF($P478&lt;=7,"4-7 j",IF($P478&lt;=15,"8-15 j","Plus de 15 j"))))</f>
        <v/>
      </c>
      <c r="AD478" s="67">
        <f>IF($M478&lt;=1000,"Moins de 1 k€",IF($M478&lt;=5000,"1 à 5 k€",IF($M478&lt;=15000,"5 à 15 k€","Plus de 15 k€")))</f>
        <v/>
      </c>
    </row>
    <row r="479">
      <c r="A479" s="65" t="inlineStr">
        <is>
          <t>DEV-00478</t>
        </is>
      </c>
      <c r="B479" s="66" t="n">
        <v>45092</v>
      </c>
      <c r="C479" s="65" t="inlineStr">
        <is>
          <t>2023-06</t>
        </is>
      </c>
      <c r="D479" s="65" t="inlineStr">
        <is>
          <t>2022-2023</t>
        </is>
      </c>
      <c r="E479" s="65" t="inlineStr">
        <is>
          <t>CLI-0239</t>
        </is>
      </c>
      <c r="F479" s="65" t="inlineStr">
        <is>
          <t>Particulier</t>
        </is>
      </c>
      <c r="G479" s="65" t="inlineStr">
        <is>
          <t>Bordeaux</t>
        </is>
      </c>
      <c r="H479" s="65" t="inlineStr">
        <is>
          <t>Sophie Marchand</t>
        </is>
      </c>
      <c r="I479" s="65" t="inlineStr">
        <is>
          <t>Plomberie</t>
        </is>
      </c>
      <c r="J479" s="65" t="inlineStr">
        <is>
          <t>PR-003</t>
        </is>
      </c>
      <c r="K479" s="65" t="inlineStr">
        <is>
          <t>Réfection réseau eau appartement</t>
        </is>
      </c>
      <c r="L479" s="67" t="n">
        <v>1</v>
      </c>
      <c r="M479" s="68" t="n">
        <v>3126.13</v>
      </c>
      <c r="N479" s="65" t="inlineStr">
        <is>
          <t>Accepté</t>
        </is>
      </c>
      <c r="O479" s="66" t="n">
        <v>45111</v>
      </c>
      <c r="P479" s="67" t="n">
        <v>6</v>
      </c>
      <c r="Q479" s="67" t="n">
        <v>2</v>
      </c>
      <c r="R479" s="67">
        <f>$I479</f>
        <v/>
      </c>
      <c r="S479" s="67">
        <f>$K479</f>
        <v/>
      </c>
      <c r="T479" s="67">
        <f>IFERROR(INDEX(Clients!$G$2:$G$1020,MATCH($E479,Clients!$A$2:$A$1020,0)),"")</f>
        <v/>
      </c>
      <c r="U479" s="67">
        <f>IFERROR(INDEX(Clients!$I$2:$I$1020,MATCH($E479,Clients!$A$2:$A$1020,0)),"")</f>
        <v/>
      </c>
      <c r="V479" s="69">
        <f>1</f>
        <v/>
      </c>
      <c r="W479" s="69">
        <f>IF($N479="Accepté",1,0)</f>
        <v/>
      </c>
      <c r="X479" s="68">
        <f>$M479*$W479</f>
        <v/>
      </c>
      <c r="Y479" s="68">
        <f>IF($N479="En cours",0,$M479)</f>
        <v/>
      </c>
      <c r="Z479" s="69">
        <f>IF($P479="",0,1)</f>
        <v/>
      </c>
      <c r="AA479" s="70">
        <f>IF($P479="",0,$P479)</f>
        <v/>
      </c>
      <c r="AB479" s="69">
        <f>IF(AND($P479&lt;&gt;"",$P479&lt;=Paramètres!$C$14),1,0)</f>
        <v/>
      </c>
      <c r="AC479" s="67">
        <f>IF($P479="","Jamais relancé",IF($P479&lt;=3,"0-3 j",IF($P479&lt;=7,"4-7 j",IF($P479&lt;=15,"8-15 j","Plus de 15 j"))))</f>
        <v/>
      </c>
      <c r="AD479" s="67">
        <f>IF($M479&lt;=1000,"Moins de 1 k€",IF($M479&lt;=5000,"1 à 5 k€",IF($M479&lt;=15000,"5 à 15 k€","Plus de 15 k€")))</f>
        <v/>
      </c>
    </row>
    <row r="480">
      <c r="A480" s="65" t="inlineStr">
        <is>
          <t>DEV-00479</t>
        </is>
      </c>
      <c r="B480" s="66" t="n">
        <v>45092</v>
      </c>
      <c r="C480" s="65" t="inlineStr">
        <is>
          <t>2023-06</t>
        </is>
      </c>
      <c r="D480" s="65" t="inlineStr">
        <is>
          <t>2022-2023</t>
        </is>
      </c>
      <c r="E480" s="65" t="inlineStr">
        <is>
          <t>CLI-0206</t>
        </is>
      </c>
      <c r="F480" s="65" t="inlineStr">
        <is>
          <t>Syndic</t>
        </is>
      </c>
      <c r="G480" s="65" t="inlineStr">
        <is>
          <t>Toulouse</t>
        </is>
      </c>
      <c r="H480" s="65" t="inlineStr">
        <is>
          <t>Julien Fabre</t>
        </is>
      </c>
      <c r="I480" s="65" t="inlineStr">
        <is>
          <t>Électricité</t>
        </is>
      </c>
      <c r="J480" s="65" t="inlineStr">
        <is>
          <t>EL-001</t>
        </is>
      </c>
      <c r="K480" s="65" t="inlineStr">
        <is>
          <t>Mise aux normes tableau électrique</t>
        </is>
      </c>
      <c r="L480" s="67" t="n">
        <v>1</v>
      </c>
      <c r="M480" s="68" t="n">
        <v>3998.27</v>
      </c>
      <c r="N480" s="65" t="inlineStr">
        <is>
          <t>Accepté</t>
        </is>
      </c>
      <c r="O480" s="66" t="n">
        <v>45096</v>
      </c>
      <c r="P480" s="67" t="n">
        <v>9</v>
      </c>
      <c r="Q480" s="67" t="n">
        <v>0</v>
      </c>
      <c r="R480" s="67">
        <f>$I480</f>
        <v/>
      </c>
      <c r="S480" s="67">
        <f>$K480</f>
        <v/>
      </c>
      <c r="T480" s="67">
        <f>IFERROR(INDEX(Clients!$G$2:$G$1020,MATCH($E480,Clients!$A$2:$A$1020,0)),"")</f>
        <v/>
      </c>
      <c r="U480" s="67">
        <f>IFERROR(INDEX(Clients!$I$2:$I$1020,MATCH($E480,Clients!$A$2:$A$1020,0)),"")</f>
        <v/>
      </c>
      <c r="V480" s="69">
        <f>1</f>
        <v/>
      </c>
      <c r="W480" s="69">
        <f>IF($N480="Accepté",1,0)</f>
        <v/>
      </c>
      <c r="X480" s="68">
        <f>$M480*$W480</f>
        <v/>
      </c>
      <c r="Y480" s="68">
        <f>IF($N480="En cours",0,$M480)</f>
        <v/>
      </c>
      <c r="Z480" s="69">
        <f>IF($P480="",0,1)</f>
        <v/>
      </c>
      <c r="AA480" s="70">
        <f>IF($P480="",0,$P480)</f>
        <v/>
      </c>
      <c r="AB480" s="69">
        <f>IF(AND($P480&lt;&gt;"",$P480&lt;=Paramètres!$C$14),1,0)</f>
        <v/>
      </c>
      <c r="AC480" s="67">
        <f>IF($P480="","Jamais relancé",IF($P480&lt;=3,"0-3 j",IF($P480&lt;=7,"4-7 j",IF($P480&lt;=15,"8-15 j","Plus de 15 j"))))</f>
        <v/>
      </c>
      <c r="AD480" s="67">
        <f>IF($M480&lt;=1000,"Moins de 1 k€",IF($M480&lt;=5000,"1 à 5 k€",IF($M480&lt;=15000,"5 à 15 k€","Plus de 15 k€")))</f>
        <v/>
      </c>
    </row>
    <row r="481">
      <c r="A481" s="65" t="inlineStr">
        <is>
          <t>DEV-00480</t>
        </is>
      </c>
      <c r="B481" s="66" t="n">
        <v>45092</v>
      </c>
      <c r="C481" s="65" t="inlineStr">
        <is>
          <t>2023-06</t>
        </is>
      </c>
      <c r="D481" s="65" t="inlineStr">
        <is>
          <t>2022-2023</t>
        </is>
      </c>
      <c r="E481" s="65" t="inlineStr">
        <is>
          <t>CLI-0271</t>
        </is>
      </c>
      <c r="F481" s="65" t="inlineStr">
        <is>
          <t>Particulier</t>
        </is>
      </c>
      <c r="G481" s="65" t="inlineStr">
        <is>
          <t>Bordeaux</t>
        </is>
      </c>
      <c r="H481" s="65" t="inlineStr">
        <is>
          <t>Sophie Marchand</t>
        </is>
      </c>
      <c r="I481" s="65" t="inlineStr">
        <is>
          <t>Électricité</t>
        </is>
      </c>
      <c r="J481" s="65" t="inlineStr">
        <is>
          <t>EL-004</t>
        </is>
      </c>
      <c r="K481" s="65" t="inlineStr">
        <is>
          <t>Éclairage LED locaux professionnels</t>
        </is>
      </c>
      <c r="L481" s="67" t="n">
        <v>1</v>
      </c>
      <c r="M481" s="68" t="n">
        <v>3105.12</v>
      </c>
      <c r="N481" s="65" t="inlineStr">
        <is>
          <t>Refusé</t>
        </is>
      </c>
      <c r="O481" s="66" t="n">
        <v>45112</v>
      </c>
      <c r="P481" s="67" t="n">
        <v>5</v>
      </c>
      <c r="Q481" s="67" t="n">
        <v>3</v>
      </c>
      <c r="R481" s="67">
        <f>$I481</f>
        <v/>
      </c>
      <c r="S481" s="67">
        <f>$K481</f>
        <v/>
      </c>
      <c r="T481" s="67">
        <f>IFERROR(INDEX(Clients!$G$2:$G$1020,MATCH($E481,Clients!$A$2:$A$1020,0)),"")</f>
        <v/>
      </c>
      <c r="U481" s="67">
        <f>IFERROR(INDEX(Clients!$I$2:$I$1020,MATCH($E481,Clients!$A$2:$A$1020,0)),"")</f>
        <v/>
      </c>
      <c r="V481" s="69">
        <f>1</f>
        <v/>
      </c>
      <c r="W481" s="69">
        <f>IF($N481="Accepté",1,0)</f>
        <v/>
      </c>
      <c r="X481" s="68">
        <f>$M481*$W481</f>
        <v/>
      </c>
      <c r="Y481" s="68">
        <f>IF($N481="En cours",0,$M481)</f>
        <v/>
      </c>
      <c r="Z481" s="69">
        <f>IF($P481="",0,1)</f>
        <v/>
      </c>
      <c r="AA481" s="70">
        <f>IF($P481="",0,$P481)</f>
        <v/>
      </c>
      <c r="AB481" s="69">
        <f>IF(AND($P481&lt;&gt;"",$P481&lt;=Paramètres!$C$14),1,0)</f>
        <v/>
      </c>
      <c r="AC481" s="67">
        <f>IF($P481="","Jamais relancé",IF($P481&lt;=3,"0-3 j",IF($P481&lt;=7,"4-7 j",IF($P481&lt;=15,"8-15 j","Plus de 15 j"))))</f>
        <v/>
      </c>
      <c r="AD481" s="67">
        <f>IF($M481&lt;=1000,"Moins de 1 k€",IF($M481&lt;=5000,"1 à 5 k€",IF($M481&lt;=15000,"5 à 15 k€","Plus de 15 k€")))</f>
        <v/>
      </c>
    </row>
    <row r="482">
      <c r="A482" s="65" t="inlineStr">
        <is>
          <t>DEV-00481</t>
        </is>
      </c>
      <c r="B482" s="66" t="n">
        <v>45093</v>
      </c>
      <c r="C482" s="65" t="inlineStr">
        <is>
          <t>2023-06</t>
        </is>
      </c>
      <c r="D482" s="65" t="inlineStr">
        <is>
          <t>2022-2023</t>
        </is>
      </c>
      <c r="E482" s="65" t="inlineStr">
        <is>
          <t>CLI-0004</t>
        </is>
      </c>
      <c r="F482" s="65" t="inlineStr">
        <is>
          <t>Particulier</t>
        </is>
      </c>
      <c r="G482" s="65" t="inlineStr">
        <is>
          <t>Bordeaux</t>
        </is>
      </c>
      <c r="H482" s="65" t="inlineStr">
        <is>
          <t>Karim Belkacem</t>
        </is>
      </c>
      <c r="I482" s="65" t="inlineStr">
        <is>
          <t>Chauffage</t>
        </is>
      </c>
      <c r="J482" s="65" t="inlineStr">
        <is>
          <t>CH-002</t>
        </is>
      </c>
      <c r="K482" s="65" t="inlineStr">
        <is>
          <t>Entretien annuel chaudière</t>
        </is>
      </c>
      <c r="L482" s="67" t="n">
        <v>3</v>
      </c>
      <c r="M482" s="68" t="n">
        <v>405.51</v>
      </c>
      <c r="N482" s="65" t="inlineStr">
        <is>
          <t>Sans réponse</t>
        </is>
      </c>
      <c r="O482" s="66" t="n">
        <v>45103</v>
      </c>
      <c r="P482" s="67" t="n">
        <v>3</v>
      </c>
      <c r="Q482" s="67" t="n">
        <v>1</v>
      </c>
      <c r="R482" s="67">
        <f>$I482</f>
        <v/>
      </c>
      <c r="S482" s="67">
        <f>$K482</f>
        <v/>
      </c>
      <c r="T482" s="67">
        <f>IFERROR(INDEX(Clients!$G$2:$G$1020,MATCH($E482,Clients!$A$2:$A$1020,0)),"")</f>
        <v/>
      </c>
      <c r="U482" s="67">
        <f>IFERROR(INDEX(Clients!$I$2:$I$1020,MATCH($E482,Clients!$A$2:$A$1020,0)),"")</f>
        <v/>
      </c>
      <c r="V482" s="69">
        <f>1</f>
        <v/>
      </c>
      <c r="W482" s="69">
        <f>IF($N482="Accepté",1,0)</f>
        <v/>
      </c>
      <c r="X482" s="68">
        <f>$M482*$W482</f>
        <v/>
      </c>
      <c r="Y482" s="68">
        <f>IF($N482="En cours",0,$M482)</f>
        <v/>
      </c>
      <c r="Z482" s="69">
        <f>IF($P482="",0,1)</f>
        <v/>
      </c>
      <c r="AA482" s="70">
        <f>IF($P482="",0,$P482)</f>
        <v/>
      </c>
      <c r="AB482" s="69">
        <f>IF(AND($P482&lt;&gt;"",$P482&lt;=Paramètres!$C$14),1,0)</f>
        <v/>
      </c>
      <c r="AC482" s="67">
        <f>IF($P482="","Jamais relancé",IF($P482&lt;=3,"0-3 j",IF($P482&lt;=7,"4-7 j",IF($P482&lt;=15,"8-15 j","Plus de 15 j"))))</f>
        <v/>
      </c>
      <c r="AD482" s="67">
        <f>IF($M482&lt;=1000,"Moins de 1 k€",IF($M482&lt;=5000,"1 à 5 k€",IF($M482&lt;=15000,"5 à 15 k€","Plus de 15 k€")))</f>
        <v/>
      </c>
    </row>
    <row r="483">
      <c r="A483" s="65" t="inlineStr">
        <is>
          <t>DEV-00482</t>
        </is>
      </c>
      <c r="B483" s="66" t="n">
        <v>45093</v>
      </c>
      <c r="C483" s="65" t="inlineStr">
        <is>
          <t>2023-06</t>
        </is>
      </c>
      <c r="D483" s="65" t="inlineStr">
        <is>
          <t>2022-2023</t>
        </is>
      </c>
      <c r="E483" s="65" t="inlineStr">
        <is>
          <t>CLI-0246</t>
        </is>
      </c>
      <c r="F483" s="65" t="inlineStr">
        <is>
          <t>Particulier</t>
        </is>
      </c>
      <c r="G483" s="65" t="inlineStr">
        <is>
          <t>Toulouse</t>
        </is>
      </c>
      <c r="H483" s="65" t="inlineStr">
        <is>
          <t>Julien Fabre</t>
        </is>
      </c>
      <c r="I483" s="65" t="inlineStr">
        <is>
          <t>Électricité</t>
        </is>
      </c>
      <c r="J483" s="65" t="inlineStr">
        <is>
          <t>EL-002</t>
        </is>
      </c>
      <c r="K483" s="65" t="inlineStr">
        <is>
          <t>Installation borne de recharge VE</t>
        </is>
      </c>
      <c r="L483" s="67" t="n">
        <v>1</v>
      </c>
      <c r="M483" s="68" t="n">
        <v>1683.27</v>
      </c>
      <c r="N483" s="65" t="inlineStr">
        <is>
          <t>Sans réponse</t>
        </is>
      </c>
      <c r="O483" s="66" t="n">
        <v>45131</v>
      </c>
      <c r="P483" s="67" t="n">
        <v>10</v>
      </c>
      <c r="Q483" s="67" t="n">
        <v>3</v>
      </c>
      <c r="R483" s="67">
        <f>$I483</f>
        <v/>
      </c>
      <c r="S483" s="67">
        <f>$K483</f>
        <v/>
      </c>
      <c r="T483" s="67">
        <f>IFERROR(INDEX(Clients!$G$2:$G$1020,MATCH($E483,Clients!$A$2:$A$1020,0)),"")</f>
        <v/>
      </c>
      <c r="U483" s="67">
        <f>IFERROR(INDEX(Clients!$I$2:$I$1020,MATCH($E483,Clients!$A$2:$A$1020,0)),"")</f>
        <v/>
      </c>
      <c r="V483" s="69">
        <f>1</f>
        <v/>
      </c>
      <c r="W483" s="69">
        <f>IF($N483="Accepté",1,0)</f>
        <v/>
      </c>
      <c r="X483" s="68">
        <f>$M483*$W483</f>
        <v/>
      </c>
      <c r="Y483" s="68">
        <f>IF($N483="En cours",0,$M483)</f>
        <v/>
      </c>
      <c r="Z483" s="69">
        <f>IF($P483="",0,1)</f>
        <v/>
      </c>
      <c r="AA483" s="70">
        <f>IF($P483="",0,$P483)</f>
        <v/>
      </c>
      <c r="AB483" s="69">
        <f>IF(AND($P483&lt;&gt;"",$P483&lt;=Paramètres!$C$14),1,0)</f>
        <v/>
      </c>
      <c r="AC483" s="67">
        <f>IF($P483="","Jamais relancé",IF($P483&lt;=3,"0-3 j",IF($P483&lt;=7,"4-7 j",IF($P483&lt;=15,"8-15 j","Plus de 15 j"))))</f>
        <v/>
      </c>
      <c r="AD483" s="67">
        <f>IF($M483&lt;=1000,"Moins de 1 k€",IF($M483&lt;=5000,"1 à 5 k€",IF($M483&lt;=15000,"5 à 15 k€","Plus de 15 k€")))</f>
        <v/>
      </c>
    </row>
    <row r="484">
      <c r="A484" s="65" t="inlineStr">
        <is>
          <t>DEV-00483</t>
        </is>
      </c>
      <c r="B484" s="66" t="n">
        <v>45093</v>
      </c>
      <c r="C484" s="65" t="inlineStr">
        <is>
          <t>2023-06</t>
        </is>
      </c>
      <c r="D484" s="65" t="inlineStr">
        <is>
          <t>2022-2023</t>
        </is>
      </c>
      <c r="E484" s="65" t="inlineStr">
        <is>
          <t>CLI-0001</t>
        </is>
      </c>
      <c r="F484" s="65" t="inlineStr">
        <is>
          <t>Professionnel</t>
        </is>
      </c>
      <c r="G484" s="65" t="inlineStr">
        <is>
          <t>Bordeaux</t>
        </is>
      </c>
      <c r="H484" s="65" t="inlineStr">
        <is>
          <t>Sophie Marchand</t>
        </is>
      </c>
      <c r="I484" s="65" t="inlineStr">
        <is>
          <t>Électricité</t>
        </is>
      </c>
      <c r="J484" s="65" t="inlineStr">
        <is>
          <t>EL-001</t>
        </is>
      </c>
      <c r="K484" s="65" t="inlineStr">
        <is>
          <t>Mise aux normes tableau électrique</t>
        </is>
      </c>
      <c r="L484" s="67" t="n">
        <v>2</v>
      </c>
      <c r="M484" s="68" t="n">
        <v>5432.17</v>
      </c>
      <c r="N484" s="65" t="inlineStr">
        <is>
          <t>Accepté</t>
        </is>
      </c>
      <c r="O484" s="66" t="n">
        <v>45097</v>
      </c>
      <c r="P484" s="67" t="n">
        <v>3</v>
      </c>
      <c r="Q484" s="67" t="n">
        <v>1</v>
      </c>
      <c r="R484" s="67">
        <f>$I484</f>
        <v/>
      </c>
      <c r="S484" s="67">
        <f>$K484</f>
        <v/>
      </c>
      <c r="T484" s="67">
        <f>IFERROR(INDEX(Clients!$G$2:$G$1020,MATCH($E484,Clients!$A$2:$A$1020,0)),"")</f>
        <v/>
      </c>
      <c r="U484" s="67">
        <f>IFERROR(INDEX(Clients!$I$2:$I$1020,MATCH($E484,Clients!$A$2:$A$1020,0)),"")</f>
        <v/>
      </c>
      <c r="V484" s="69">
        <f>1</f>
        <v/>
      </c>
      <c r="W484" s="69">
        <f>IF($N484="Accepté",1,0)</f>
        <v/>
      </c>
      <c r="X484" s="68">
        <f>$M484*$W484</f>
        <v/>
      </c>
      <c r="Y484" s="68">
        <f>IF($N484="En cours",0,$M484)</f>
        <v/>
      </c>
      <c r="Z484" s="69">
        <f>IF($P484="",0,1)</f>
        <v/>
      </c>
      <c r="AA484" s="70">
        <f>IF($P484="",0,$P484)</f>
        <v/>
      </c>
      <c r="AB484" s="69">
        <f>IF(AND($P484&lt;&gt;"",$P484&lt;=Paramètres!$C$14),1,0)</f>
        <v/>
      </c>
      <c r="AC484" s="67">
        <f>IF($P484="","Jamais relancé",IF($P484&lt;=3,"0-3 j",IF($P484&lt;=7,"4-7 j",IF($P484&lt;=15,"8-15 j","Plus de 15 j"))))</f>
        <v/>
      </c>
      <c r="AD484" s="67">
        <f>IF($M484&lt;=1000,"Moins de 1 k€",IF($M484&lt;=5000,"1 à 5 k€",IF($M484&lt;=15000,"5 à 15 k€","Plus de 15 k€")))</f>
        <v/>
      </c>
    </row>
    <row r="485">
      <c r="A485" s="65" t="inlineStr">
        <is>
          <t>DEV-00484</t>
        </is>
      </c>
      <c r="B485" s="66" t="n">
        <v>45096</v>
      </c>
      <c r="C485" s="65" t="inlineStr">
        <is>
          <t>2023-06</t>
        </is>
      </c>
      <c r="D485" s="65" t="inlineStr">
        <is>
          <t>2022-2023</t>
        </is>
      </c>
      <c r="E485" s="65" t="inlineStr">
        <is>
          <t>CLI-0212</t>
        </is>
      </c>
      <c r="F485" s="65" t="inlineStr">
        <is>
          <t>Professionnel</t>
        </is>
      </c>
      <c r="G485" s="65" t="inlineStr">
        <is>
          <t>Bordeaux</t>
        </is>
      </c>
      <c r="H485" s="65" t="inlineStr">
        <is>
          <t>Sophie Marchand</t>
        </is>
      </c>
      <c r="I485" s="65" t="inlineStr">
        <is>
          <t>Salle de bain</t>
        </is>
      </c>
      <c r="J485" s="65" t="inlineStr">
        <is>
          <t>SB-002</t>
        </is>
      </c>
      <c r="K485" s="65" t="inlineStr">
        <is>
          <t>Remplacement baignoire par douche</t>
        </is>
      </c>
      <c r="L485" s="67" t="n">
        <v>1</v>
      </c>
      <c r="M485" s="68" t="n">
        <v>7000.56</v>
      </c>
      <c r="N485" s="65" t="inlineStr">
        <is>
          <t>Sans réponse</t>
        </is>
      </c>
      <c r="O485" s="66" t="n">
        <v>45113</v>
      </c>
      <c r="P485" s="67" t="n"/>
      <c r="Q485" s="67" t="n">
        <v>0</v>
      </c>
      <c r="R485" s="67">
        <f>$I485</f>
        <v/>
      </c>
      <c r="S485" s="67">
        <f>$K485</f>
        <v/>
      </c>
      <c r="T485" s="67">
        <f>IFERROR(INDEX(Clients!$G$2:$G$1020,MATCH($E485,Clients!$A$2:$A$1020,0)),"")</f>
        <v/>
      </c>
      <c r="U485" s="67">
        <f>IFERROR(INDEX(Clients!$I$2:$I$1020,MATCH($E485,Clients!$A$2:$A$1020,0)),"")</f>
        <v/>
      </c>
      <c r="V485" s="69">
        <f>1</f>
        <v/>
      </c>
      <c r="W485" s="69">
        <f>IF($N485="Accepté",1,0)</f>
        <v/>
      </c>
      <c r="X485" s="68">
        <f>$M485*$W485</f>
        <v/>
      </c>
      <c r="Y485" s="68">
        <f>IF($N485="En cours",0,$M485)</f>
        <v/>
      </c>
      <c r="Z485" s="69">
        <f>IF($P485="",0,1)</f>
        <v/>
      </c>
      <c r="AA485" s="70">
        <f>IF($P485="",0,$P485)</f>
        <v/>
      </c>
      <c r="AB485" s="69">
        <f>IF(AND($P485&lt;&gt;"",$P485&lt;=Paramètres!$C$14),1,0)</f>
        <v/>
      </c>
      <c r="AC485" s="67">
        <f>IF($P485="","Jamais relancé",IF($P485&lt;=3,"0-3 j",IF($P485&lt;=7,"4-7 j",IF($P485&lt;=15,"8-15 j","Plus de 15 j"))))</f>
        <v/>
      </c>
      <c r="AD485" s="67">
        <f>IF($M485&lt;=1000,"Moins de 1 k€",IF($M485&lt;=5000,"1 à 5 k€",IF($M485&lt;=15000,"5 à 15 k€","Plus de 15 k€")))</f>
        <v/>
      </c>
    </row>
    <row r="486">
      <c r="A486" s="65" t="inlineStr">
        <is>
          <t>DEV-00485</t>
        </is>
      </c>
      <c r="B486" s="66" t="n">
        <v>45096</v>
      </c>
      <c r="C486" s="65" t="inlineStr">
        <is>
          <t>2023-06</t>
        </is>
      </c>
      <c r="D486" s="65" t="inlineStr">
        <is>
          <t>2022-2023</t>
        </is>
      </c>
      <c r="E486" s="65" t="inlineStr">
        <is>
          <t>CLI-0293</t>
        </is>
      </c>
      <c r="F486" s="65" t="inlineStr">
        <is>
          <t>Professionnel</t>
        </is>
      </c>
      <c r="G486" s="65" t="inlineStr">
        <is>
          <t>Toulouse</t>
        </is>
      </c>
      <c r="H486" s="65" t="inlineStr">
        <is>
          <t>Julien Fabre</t>
        </is>
      </c>
      <c r="I486" s="65" t="inlineStr">
        <is>
          <t>Électricité</t>
        </is>
      </c>
      <c r="J486" s="65" t="inlineStr">
        <is>
          <t>EL-004</t>
        </is>
      </c>
      <c r="K486" s="65" t="inlineStr">
        <is>
          <t>Éclairage LED locaux professionnels</t>
        </is>
      </c>
      <c r="L486" s="67" t="n">
        <v>3</v>
      </c>
      <c r="M486" s="68" t="n">
        <v>18738.79</v>
      </c>
      <c r="N486" s="65" t="inlineStr">
        <is>
          <t>Refusé</t>
        </is>
      </c>
      <c r="O486" s="66" t="n">
        <v>45114</v>
      </c>
      <c r="P486" s="67" t="n">
        <v>15</v>
      </c>
      <c r="Q486" s="67" t="n">
        <v>1</v>
      </c>
      <c r="R486" s="67">
        <f>$I486</f>
        <v/>
      </c>
      <c r="S486" s="67">
        <f>$K486</f>
        <v/>
      </c>
      <c r="T486" s="67">
        <f>IFERROR(INDEX(Clients!$G$2:$G$1020,MATCH($E486,Clients!$A$2:$A$1020,0)),"")</f>
        <v/>
      </c>
      <c r="U486" s="67">
        <f>IFERROR(INDEX(Clients!$I$2:$I$1020,MATCH($E486,Clients!$A$2:$A$1020,0)),"")</f>
        <v/>
      </c>
      <c r="V486" s="69">
        <f>1</f>
        <v/>
      </c>
      <c r="W486" s="69">
        <f>IF($N486="Accepté",1,0)</f>
        <v/>
      </c>
      <c r="X486" s="68">
        <f>$M486*$W486</f>
        <v/>
      </c>
      <c r="Y486" s="68">
        <f>IF($N486="En cours",0,$M486)</f>
        <v/>
      </c>
      <c r="Z486" s="69">
        <f>IF($P486="",0,1)</f>
        <v/>
      </c>
      <c r="AA486" s="70">
        <f>IF($P486="",0,$P486)</f>
        <v/>
      </c>
      <c r="AB486" s="69">
        <f>IF(AND($P486&lt;&gt;"",$P486&lt;=Paramètres!$C$14),1,0)</f>
        <v/>
      </c>
      <c r="AC486" s="67">
        <f>IF($P486="","Jamais relancé",IF($P486&lt;=3,"0-3 j",IF($P486&lt;=7,"4-7 j",IF($P486&lt;=15,"8-15 j","Plus de 15 j"))))</f>
        <v/>
      </c>
      <c r="AD486" s="67">
        <f>IF($M486&lt;=1000,"Moins de 1 k€",IF($M486&lt;=5000,"1 à 5 k€",IF($M486&lt;=15000,"5 à 15 k€","Plus de 15 k€")))</f>
        <v/>
      </c>
    </row>
    <row r="487">
      <c r="A487" s="65" t="inlineStr">
        <is>
          <t>DEV-00486</t>
        </is>
      </c>
      <c r="B487" s="66" t="n">
        <v>45096</v>
      </c>
      <c r="C487" s="65" t="inlineStr">
        <is>
          <t>2023-06</t>
        </is>
      </c>
      <c r="D487" s="65" t="inlineStr">
        <is>
          <t>2022-2023</t>
        </is>
      </c>
      <c r="E487" s="65" t="inlineStr">
        <is>
          <t>CLI-0125</t>
        </is>
      </c>
      <c r="F487" s="65" t="inlineStr">
        <is>
          <t>Particulier</t>
        </is>
      </c>
      <c r="G487" s="65" t="inlineStr">
        <is>
          <t>Toulouse</t>
        </is>
      </c>
      <c r="H487" s="65" t="inlineStr">
        <is>
          <t>Julien Fabre</t>
        </is>
      </c>
      <c r="I487" s="65" t="inlineStr">
        <is>
          <t>Chauffage</t>
        </is>
      </c>
      <c r="J487" s="65" t="inlineStr">
        <is>
          <t>CH-001</t>
        </is>
      </c>
      <c r="K487" s="65" t="inlineStr">
        <is>
          <t>Installation chaudière gaz condensation</t>
        </is>
      </c>
      <c r="L487" s="67" t="n">
        <v>1</v>
      </c>
      <c r="M487" s="68" t="n">
        <v>4415.79</v>
      </c>
      <c r="N487" s="65" t="inlineStr">
        <is>
          <t>Accepté</t>
        </is>
      </c>
      <c r="O487" s="66" t="n">
        <v>45128</v>
      </c>
      <c r="P487" s="67" t="n">
        <v>4</v>
      </c>
      <c r="Q487" s="67" t="n">
        <v>1</v>
      </c>
      <c r="R487" s="67">
        <f>$I487</f>
        <v/>
      </c>
      <c r="S487" s="67">
        <f>$K487</f>
        <v/>
      </c>
      <c r="T487" s="67">
        <f>IFERROR(INDEX(Clients!$G$2:$G$1020,MATCH($E487,Clients!$A$2:$A$1020,0)),"")</f>
        <v/>
      </c>
      <c r="U487" s="67">
        <f>IFERROR(INDEX(Clients!$I$2:$I$1020,MATCH($E487,Clients!$A$2:$A$1020,0)),"")</f>
        <v/>
      </c>
      <c r="V487" s="69">
        <f>1</f>
        <v/>
      </c>
      <c r="W487" s="69">
        <f>IF($N487="Accepté",1,0)</f>
        <v/>
      </c>
      <c r="X487" s="68">
        <f>$M487*$W487</f>
        <v/>
      </c>
      <c r="Y487" s="68">
        <f>IF($N487="En cours",0,$M487)</f>
        <v/>
      </c>
      <c r="Z487" s="69">
        <f>IF($P487="",0,1)</f>
        <v/>
      </c>
      <c r="AA487" s="70">
        <f>IF($P487="",0,$P487)</f>
        <v/>
      </c>
      <c r="AB487" s="69">
        <f>IF(AND($P487&lt;&gt;"",$P487&lt;=Paramètres!$C$14),1,0)</f>
        <v/>
      </c>
      <c r="AC487" s="67">
        <f>IF($P487="","Jamais relancé",IF($P487&lt;=3,"0-3 j",IF($P487&lt;=7,"4-7 j",IF($P487&lt;=15,"8-15 j","Plus de 15 j"))))</f>
        <v/>
      </c>
      <c r="AD487" s="67">
        <f>IF($M487&lt;=1000,"Moins de 1 k€",IF($M487&lt;=5000,"1 à 5 k€",IF($M487&lt;=15000,"5 à 15 k€","Plus de 15 k€")))</f>
        <v/>
      </c>
    </row>
    <row r="488">
      <c r="A488" s="65" t="inlineStr">
        <is>
          <t>DEV-00487</t>
        </is>
      </c>
      <c r="B488" s="66" t="n">
        <v>45097</v>
      </c>
      <c r="C488" s="65" t="inlineStr">
        <is>
          <t>2023-06</t>
        </is>
      </c>
      <c r="D488" s="65" t="inlineStr">
        <is>
          <t>2022-2023</t>
        </is>
      </c>
      <c r="E488" s="65" t="inlineStr">
        <is>
          <t>CLI-0031</t>
        </is>
      </c>
      <c r="F488" s="65" t="inlineStr">
        <is>
          <t>Professionnel</t>
        </is>
      </c>
      <c r="G488" s="65" t="inlineStr">
        <is>
          <t>Bordeaux</t>
        </is>
      </c>
      <c r="H488" s="65" t="inlineStr">
        <is>
          <t>Sophie Marchand</t>
        </is>
      </c>
      <c r="I488" s="65" t="inlineStr">
        <is>
          <t>Plomberie</t>
        </is>
      </c>
      <c r="J488" s="65" t="inlineStr">
        <is>
          <t>PR-003</t>
        </is>
      </c>
      <c r="K488" s="65" t="inlineStr">
        <is>
          <t>Réfection réseau eau appartement</t>
        </is>
      </c>
      <c r="L488" s="67" t="n">
        <v>1</v>
      </c>
      <c r="M488" s="68" t="n">
        <v>5972.47</v>
      </c>
      <c r="N488" s="65" t="inlineStr">
        <is>
          <t>Sans réponse</t>
        </is>
      </c>
      <c r="O488" s="66" t="n">
        <v>45112</v>
      </c>
      <c r="P488" s="67" t="n">
        <v>6</v>
      </c>
      <c r="Q488" s="67" t="n">
        <v>1</v>
      </c>
      <c r="R488" s="67">
        <f>$I488</f>
        <v/>
      </c>
      <c r="S488" s="67">
        <f>$K488</f>
        <v/>
      </c>
      <c r="T488" s="67">
        <f>IFERROR(INDEX(Clients!$G$2:$G$1020,MATCH($E488,Clients!$A$2:$A$1020,0)),"")</f>
        <v/>
      </c>
      <c r="U488" s="67">
        <f>IFERROR(INDEX(Clients!$I$2:$I$1020,MATCH($E488,Clients!$A$2:$A$1020,0)),"")</f>
        <v/>
      </c>
      <c r="V488" s="69">
        <f>1</f>
        <v/>
      </c>
      <c r="W488" s="69">
        <f>IF($N488="Accepté",1,0)</f>
        <v/>
      </c>
      <c r="X488" s="68">
        <f>$M488*$W488</f>
        <v/>
      </c>
      <c r="Y488" s="68">
        <f>IF($N488="En cours",0,$M488)</f>
        <v/>
      </c>
      <c r="Z488" s="69">
        <f>IF($P488="",0,1)</f>
        <v/>
      </c>
      <c r="AA488" s="70">
        <f>IF($P488="",0,$P488)</f>
        <v/>
      </c>
      <c r="AB488" s="69">
        <f>IF(AND($P488&lt;&gt;"",$P488&lt;=Paramètres!$C$14),1,0)</f>
        <v/>
      </c>
      <c r="AC488" s="67">
        <f>IF($P488="","Jamais relancé",IF($P488&lt;=3,"0-3 j",IF($P488&lt;=7,"4-7 j",IF($P488&lt;=15,"8-15 j","Plus de 15 j"))))</f>
        <v/>
      </c>
      <c r="AD488" s="67">
        <f>IF($M488&lt;=1000,"Moins de 1 k€",IF($M488&lt;=5000,"1 à 5 k€",IF($M488&lt;=15000,"5 à 15 k€","Plus de 15 k€")))</f>
        <v/>
      </c>
    </row>
    <row r="489">
      <c r="A489" s="65" t="inlineStr">
        <is>
          <t>DEV-00488</t>
        </is>
      </c>
      <c r="B489" s="66" t="n">
        <v>45097</v>
      </c>
      <c r="C489" s="65" t="inlineStr">
        <is>
          <t>2023-06</t>
        </is>
      </c>
      <c r="D489" s="65" t="inlineStr">
        <is>
          <t>2022-2023</t>
        </is>
      </c>
      <c r="E489" s="65" t="inlineStr">
        <is>
          <t>CLI-0016</t>
        </is>
      </c>
      <c r="F489" s="65" t="inlineStr">
        <is>
          <t>Particulier</t>
        </is>
      </c>
      <c r="G489" s="65" t="inlineStr">
        <is>
          <t>Bordeaux</t>
        </is>
      </c>
      <c r="H489" s="65" t="inlineStr">
        <is>
          <t>Sophie Marchand</t>
        </is>
      </c>
      <c r="I489" s="65" t="inlineStr">
        <is>
          <t>Électricité</t>
        </is>
      </c>
      <c r="J489" s="65" t="inlineStr">
        <is>
          <t>EL-002</t>
        </is>
      </c>
      <c r="K489" s="65" t="inlineStr">
        <is>
          <t>Installation borne de recharge VE</t>
        </is>
      </c>
      <c r="L489" s="67" t="n">
        <v>1</v>
      </c>
      <c r="M489" s="68" t="n">
        <v>1481.89</v>
      </c>
      <c r="N489" s="65" t="inlineStr">
        <is>
          <t>Sans réponse</t>
        </is>
      </c>
      <c r="O489" s="66" t="n">
        <v>45134</v>
      </c>
      <c r="P489" s="67" t="n">
        <v>5</v>
      </c>
      <c r="Q489" s="67" t="n">
        <v>1</v>
      </c>
      <c r="R489" s="67">
        <f>$I489</f>
        <v/>
      </c>
      <c r="S489" s="67">
        <f>$K489</f>
        <v/>
      </c>
      <c r="T489" s="67">
        <f>IFERROR(INDEX(Clients!$G$2:$G$1020,MATCH($E489,Clients!$A$2:$A$1020,0)),"")</f>
        <v/>
      </c>
      <c r="U489" s="67">
        <f>IFERROR(INDEX(Clients!$I$2:$I$1020,MATCH($E489,Clients!$A$2:$A$1020,0)),"")</f>
        <v/>
      </c>
      <c r="V489" s="69">
        <f>1</f>
        <v/>
      </c>
      <c r="W489" s="69">
        <f>IF($N489="Accepté",1,0)</f>
        <v/>
      </c>
      <c r="X489" s="68">
        <f>$M489*$W489</f>
        <v/>
      </c>
      <c r="Y489" s="68">
        <f>IF($N489="En cours",0,$M489)</f>
        <v/>
      </c>
      <c r="Z489" s="69">
        <f>IF($P489="",0,1)</f>
        <v/>
      </c>
      <c r="AA489" s="70">
        <f>IF($P489="",0,$P489)</f>
        <v/>
      </c>
      <c r="AB489" s="69">
        <f>IF(AND($P489&lt;&gt;"",$P489&lt;=Paramètres!$C$14),1,0)</f>
        <v/>
      </c>
      <c r="AC489" s="67">
        <f>IF($P489="","Jamais relancé",IF($P489&lt;=3,"0-3 j",IF($P489&lt;=7,"4-7 j",IF($P489&lt;=15,"8-15 j","Plus de 15 j"))))</f>
        <v/>
      </c>
      <c r="AD489" s="67">
        <f>IF($M489&lt;=1000,"Moins de 1 k€",IF($M489&lt;=5000,"1 à 5 k€",IF($M489&lt;=15000,"5 à 15 k€","Plus de 15 k€")))</f>
        <v/>
      </c>
    </row>
    <row r="490">
      <c r="A490" s="65" t="inlineStr">
        <is>
          <t>DEV-00489</t>
        </is>
      </c>
      <c r="B490" s="66" t="n">
        <v>45097</v>
      </c>
      <c r="C490" s="65" t="inlineStr">
        <is>
          <t>2023-06</t>
        </is>
      </c>
      <c r="D490" s="65" t="inlineStr">
        <is>
          <t>2022-2023</t>
        </is>
      </c>
      <c r="E490" s="65" t="inlineStr">
        <is>
          <t>CLI-0289</t>
        </is>
      </c>
      <c r="F490" s="65" t="inlineStr">
        <is>
          <t>Particulier</t>
        </is>
      </c>
      <c r="G490" s="65" t="inlineStr">
        <is>
          <t>Bordeaux</t>
        </is>
      </c>
      <c r="H490" s="65" t="inlineStr">
        <is>
          <t>Sophie Marchand</t>
        </is>
      </c>
      <c r="I490" s="65" t="inlineStr">
        <is>
          <t>Plomberie</t>
        </is>
      </c>
      <c r="J490" s="65" t="inlineStr">
        <is>
          <t>PR-001</t>
        </is>
      </c>
      <c r="K490" s="65" t="inlineStr">
        <is>
          <t>Remplacement chauffe-eau 200 L</t>
        </is>
      </c>
      <c r="L490" s="67" t="n">
        <v>1</v>
      </c>
      <c r="M490" s="68" t="n">
        <v>1223.96</v>
      </c>
      <c r="N490" s="65" t="inlineStr">
        <is>
          <t>Accepté</t>
        </is>
      </c>
      <c r="O490" s="66" t="n">
        <v>45129</v>
      </c>
      <c r="P490" s="67" t="n">
        <v>4</v>
      </c>
      <c r="Q490" s="67" t="n">
        <v>1</v>
      </c>
      <c r="R490" s="67">
        <f>$I490</f>
        <v/>
      </c>
      <c r="S490" s="67">
        <f>$K490</f>
        <v/>
      </c>
      <c r="T490" s="67">
        <f>IFERROR(INDEX(Clients!$G$2:$G$1020,MATCH($E490,Clients!$A$2:$A$1020,0)),"")</f>
        <v/>
      </c>
      <c r="U490" s="67">
        <f>IFERROR(INDEX(Clients!$I$2:$I$1020,MATCH($E490,Clients!$A$2:$A$1020,0)),"")</f>
        <v/>
      </c>
      <c r="V490" s="69">
        <f>1</f>
        <v/>
      </c>
      <c r="W490" s="69">
        <f>IF($N490="Accepté",1,0)</f>
        <v/>
      </c>
      <c r="X490" s="68">
        <f>$M490*$W490</f>
        <v/>
      </c>
      <c r="Y490" s="68">
        <f>IF($N490="En cours",0,$M490)</f>
        <v/>
      </c>
      <c r="Z490" s="69">
        <f>IF($P490="",0,1)</f>
        <v/>
      </c>
      <c r="AA490" s="70">
        <f>IF($P490="",0,$P490)</f>
        <v/>
      </c>
      <c r="AB490" s="69">
        <f>IF(AND($P490&lt;&gt;"",$P490&lt;=Paramètres!$C$14),1,0)</f>
        <v/>
      </c>
      <c r="AC490" s="67">
        <f>IF($P490="","Jamais relancé",IF($P490&lt;=3,"0-3 j",IF($P490&lt;=7,"4-7 j",IF($P490&lt;=15,"8-15 j","Plus de 15 j"))))</f>
        <v/>
      </c>
      <c r="AD490" s="67">
        <f>IF($M490&lt;=1000,"Moins de 1 k€",IF($M490&lt;=5000,"1 à 5 k€",IF($M490&lt;=15000,"5 à 15 k€","Plus de 15 k€")))</f>
        <v/>
      </c>
    </row>
    <row r="491">
      <c r="A491" s="65" t="inlineStr">
        <is>
          <t>DEV-00490</t>
        </is>
      </c>
      <c r="B491" s="66" t="n">
        <v>45098</v>
      </c>
      <c r="C491" s="65" t="inlineStr">
        <is>
          <t>2023-06</t>
        </is>
      </c>
      <c r="D491" s="65" t="inlineStr">
        <is>
          <t>2022-2023</t>
        </is>
      </c>
      <c r="E491" s="65" t="inlineStr">
        <is>
          <t>CLI-0320</t>
        </is>
      </c>
      <c r="F491" s="65" t="inlineStr">
        <is>
          <t>Particulier</t>
        </is>
      </c>
      <c r="G491" s="65" t="inlineStr">
        <is>
          <t>Bordeaux</t>
        </is>
      </c>
      <c r="H491" s="65" t="inlineStr">
        <is>
          <t>Karim Belkacem</t>
        </is>
      </c>
      <c r="I491" s="65" t="inlineStr">
        <is>
          <t>Dépannage</t>
        </is>
      </c>
      <c r="J491" s="65" t="inlineStr">
        <is>
          <t>DP-001</t>
        </is>
      </c>
      <c r="K491" s="65" t="inlineStr">
        <is>
          <t>Dépannage plomberie urgence</t>
        </is>
      </c>
      <c r="L491" s="67" t="n">
        <v>1</v>
      </c>
      <c r="M491" s="68" t="n">
        <v>288.28</v>
      </c>
      <c r="N491" s="65" t="inlineStr">
        <is>
          <t>Accepté</t>
        </is>
      </c>
      <c r="O491" s="66" t="n">
        <v>45130</v>
      </c>
      <c r="P491" s="67" t="n">
        <v>2</v>
      </c>
      <c r="Q491" s="67" t="n">
        <v>2</v>
      </c>
      <c r="R491" s="67">
        <f>$I491</f>
        <v/>
      </c>
      <c r="S491" s="67">
        <f>$K491</f>
        <v/>
      </c>
      <c r="T491" s="67">
        <f>IFERROR(INDEX(Clients!$G$2:$G$1020,MATCH($E491,Clients!$A$2:$A$1020,0)),"")</f>
        <v/>
      </c>
      <c r="U491" s="67">
        <f>IFERROR(INDEX(Clients!$I$2:$I$1020,MATCH($E491,Clients!$A$2:$A$1020,0)),"")</f>
        <v/>
      </c>
      <c r="V491" s="69">
        <f>1</f>
        <v/>
      </c>
      <c r="W491" s="69">
        <f>IF($N491="Accepté",1,0)</f>
        <v/>
      </c>
      <c r="X491" s="68">
        <f>$M491*$W491</f>
        <v/>
      </c>
      <c r="Y491" s="68">
        <f>IF($N491="En cours",0,$M491)</f>
        <v/>
      </c>
      <c r="Z491" s="69">
        <f>IF($P491="",0,1)</f>
        <v/>
      </c>
      <c r="AA491" s="70">
        <f>IF($P491="",0,$P491)</f>
        <v/>
      </c>
      <c r="AB491" s="69">
        <f>IF(AND($P491&lt;&gt;"",$P491&lt;=Paramètres!$C$14),1,0)</f>
        <v/>
      </c>
      <c r="AC491" s="67">
        <f>IF($P491="","Jamais relancé",IF($P491&lt;=3,"0-3 j",IF($P491&lt;=7,"4-7 j",IF($P491&lt;=15,"8-15 j","Plus de 15 j"))))</f>
        <v/>
      </c>
      <c r="AD491" s="67">
        <f>IF($M491&lt;=1000,"Moins de 1 k€",IF($M491&lt;=5000,"1 à 5 k€",IF($M491&lt;=15000,"5 à 15 k€","Plus de 15 k€")))</f>
        <v/>
      </c>
    </row>
    <row r="492">
      <c r="A492" s="65" t="inlineStr">
        <is>
          <t>DEV-00491</t>
        </is>
      </c>
      <c r="B492" s="66" t="n">
        <v>45099</v>
      </c>
      <c r="C492" s="65" t="inlineStr">
        <is>
          <t>2023-06</t>
        </is>
      </c>
      <c r="D492" s="65" t="inlineStr">
        <is>
          <t>2022-2023</t>
        </is>
      </c>
      <c r="E492" s="65" t="inlineStr">
        <is>
          <t>CLI-0129</t>
        </is>
      </c>
      <c r="F492" s="65" t="inlineStr">
        <is>
          <t>Professionnel</t>
        </is>
      </c>
      <c r="G492" s="65" t="inlineStr">
        <is>
          <t>Toulouse</t>
        </is>
      </c>
      <c r="H492" s="65" t="inlineStr">
        <is>
          <t>Julien Fabre</t>
        </is>
      </c>
      <c r="I492" s="65" t="inlineStr">
        <is>
          <t>Plomberie</t>
        </is>
      </c>
      <c r="J492" s="65" t="inlineStr">
        <is>
          <t>PR-002</t>
        </is>
      </c>
      <c r="K492" s="65" t="inlineStr">
        <is>
          <t>Recherche de fuite + réparation</t>
        </is>
      </c>
      <c r="L492" s="67" t="n">
        <v>1</v>
      </c>
      <c r="M492" s="68" t="n">
        <v>716.76</v>
      </c>
      <c r="N492" s="65" t="inlineStr">
        <is>
          <t>Accepté</t>
        </is>
      </c>
      <c r="O492" s="66" t="n">
        <v>45124</v>
      </c>
      <c r="P492" s="67" t="n">
        <v>5</v>
      </c>
      <c r="Q492" s="67" t="n">
        <v>2</v>
      </c>
      <c r="R492" s="67">
        <f>$I492</f>
        <v/>
      </c>
      <c r="S492" s="67">
        <f>$K492</f>
        <v/>
      </c>
      <c r="T492" s="67">
        <f>IFERROR(INDEX(Clients!$G$2:$G$1020,MATCH($E492,Clients!$A$2:$A$1020,0)),"")</f>
        <v/>
      </c>
      <c r="U492" s="67">
        <f>IFERROR(INDEX(Clients!$I$2:$I$1020,MATCH($E492,Clients!$A$2:$A$1020,0)),"")</f>
        <v/>
      </c>
      <c r="V492" s="69">
        <f>1</f>
        <v/>
      </c>
      <c r="W492" s="69">
        <f>IF($N492="Accepté",1,0)</f>
        <v/>
      </c>
      <c r="X492" s="68">
        <f>$M492*$W492</f>
        <v/>
      </c>
      <c r="Y492" s="68">
        <f>IF($N492="En cours",0,$M492)</f>
        <v/>
      </c>
      <c r="Z492" s="69">
        <f>IF($P492="",0,1)</f>
        <v/>
      </c>
      <c r="AA492" s="70">
        <f>IF($P492="",0,$P492)</f>
        <v/>
      </c>
      <c r="AB492" s="69">
        <f>IF(AND($P492&lt;&gt;"",$P492&lt;=Paramètres!$C$14),1,0)</f>
        <v/>
      </c>
      <c r="AC492" s="67">
        <f>IF($P492="","Jamais relancé",IF($P492&lt;=3,"0-3 j",IF($P492&lt;=7,"4-7 j",IF($P492&lt;=15,"8-15 j","Plus de 15 j"))))</f>
        <v/>
      </c>
      <c r="AD492" s="67">
        <f>IF($M492&lt;=1000,"Moins de 1 k€",IF($M492&lt;=5000,"1 à 5 k€",IF($M492&lt;=15000,"5 à 15 k€","Plus de 15 k€")))</f>
        <v/>
      </c>
    </row>
    <row r="493">
      <c r="A493" s="65" t="inlineStr">
        <is>
          <t>DEV-00492</t>
        </is>
      </c>
      <c r="B493" s="66" t="n">
        <v>45099</v>
      </c>
      <c r="C493" s="65" t="inlineStr">
        <is>
          <t>2023-06</t>
        </is>
      </c>
      <c r="D493" s="65" t="inlineStr">
        <is>
          <t>2022-2023</t>
        </is>
      </c>
      <c r="E493" s="65" t="inlineStr">
        <is>
          <t>CLI-0257</t>
        </is>
      </c>
      <c r="F493" s="65" t="inlineStr">
        <is>
          <t>Professionnel</t>
        </is>
      </c>
      <c r="G493" s="65" t="inlineStr">
        <is>
          <t>Toulouse</t>
        </is>
      </c>
      <c r="H493" s="65" t="inlineStr">
        <is>
          <t>Julien Fabre</t>
        </is>
      </c>
      <c r="I493" s="65" t="inlineStr">
        <is>
          <t>Salle de bain</t>
        </is>
      </c>
      <c r="J493" s="65" t="inlineStr">
        <is>
          <t>SB-001</t>
        </is>
      </c>
      <c r="K493" s="65" t="inlineStr">
        <is>
          <t>Rénovation salle de bain complète</t>
        </is>
      </c>
      <c r="L493" s="67" t="n">
        <v>1</v>
      </c>
      <c r="M493" s="68" t="n">
        <v>17894.88</v>
      </c>
      <c r="N493" s="65" t="inlineStr">
        <is>
          <t>Accepté</t>
        </is>
      </c>
      <c r="O493" s="66" t="n">
        <v>45108</v>
      </c>
      <c r="P493" s="67" t="n">
        <v>5</v>
      </c>
      <c r="Q493" s="67" t="n">
        <v>1</v>
      </c>
      <c r="R493" s="67">
        <f>$I493</f>
        <v/>
      </c>
      <c r="S493" s="67">
        <f>$K493</f>
        <v/>
      </c>
      <c r="T493" s="67">
        <f>IFERROR(INDEX(Clients!$G$2:$G$1020,MATCH($E493,Clients!$A$2:$A$1020,0)),"")</f>
        <v/>
      </c>
      <c r="U493" s="67">
        <f>IFERROR(INDEX(Clients!$I$2:$I$1020,MATCH($E493,Clients!$A$2:$A$1020,0)),"")</f>
        <v/>
      </c>
      <c r="V493" s="69">
        <f>1</f>
        <v/>
      </c>
      <c r="W493" s="69">
        <f>IF($N493="Accepté",1,0)</f>
        <v/>
      </c>
      <c r="X493" s="68">
        <f>$M493*$W493</f>
        <v/>
      </c>
      <c r="Y493" s="68">
        <f>IF($N493="En cours",0,$M493)</f>
        <v/>
      </c>
      <c r="Z493" s="69">
        <f>IF($P493="",0,1)</f>
        <v/>
      </c>
      <c r="AA493" s="70">
        <f>IF($P493="",0,$P493)</f>
        <v/>
      </c>
      <c r="AB493" s="69">
        <f>IF(AND($P493&lt;&gt;"",$P493&lt;=Paramètres!$C$14),1,0)</f>
        <v/>
      </c>
      <c r="AC493" s="67">
        <f>IF($P493="","Jamais relancé",IF($P493&lt;=3,"0-3 j",IF($P493&lt;=7,"4-7 j",IF($P493&lt;=15,"8-15 j","Plus de 15 j"))))</f>
        <v/>
      </c>
      <c r="AD493" s="67">
        <f>IF($M493&lt;=1000,"Moins de 1 k€",IF($M493&lt;=5000,"1 à 5 k€",IF($M493&lt;=15000,"5 à 15 k€","Plus de 15 k€")))</f>
        <v/>
      </c>
    </row>
    <row r="494">
      <c r="A494" s="65" t="inlineStr">
        <is>
          <t>DEV-00493</t>
        </is>
      </c>
      <c r="B494" s="66" t="n">
        <v>45099</v>
      </c>
      <c r="C494" s="65" t="inlineStr">
        <is>
          <t>2023-06</t>
        </is>
      </c>
      <c r="D494" s="65" t="inlineStr">
        <is>
          <t>2022-2023</t>
        </is>
      </c>
      <c r="E494" s="65" t="inlineStr">
        <is>
          <t>CLI-0034</t>
        </is>
      </c>
      <c r="F494" s="65" t="inlineStr">
        <is>
          <t>Particulier</t>
        </is>
      </c>
      <c r="G494" s="65" t="inlineStr">
        <is>
          <t>Toulouse</t>
        </is>
      </c>
      <c r="H494" s="65" t="inlineStr">
        <is>
          <t>Julien Fabre</t>
        </is>
      </c>
      <c r="I494" s="65" t="inlineStr">
        <is>
          <t>Salle de bain</t>
        </is>
      </c>
      <c r="J494" s="65" t="inlineStr">
        <is>
          <t>SB-001</t>
        </is>
      </c>
      <c r="K494" s="65" t="inlineStr">
        <is>
          <t>Rénovation salle de bain complète</t>
        </is>
      </c>
      <c r="L494" s="67" t="n">
        <v>1</v>
      </c>
      <c r="M494" s="68" t="n">
        <v>9511.809999999999</v>
      </c>
      <c r="N494" s="65" t="inlineStr">
        <is>
          <t>Sans réponse</t>
        </is>
      </c>
      <c r="O494" s="66" t="n">
        <v>45129</v>
      </c>
      <c r="P494" s="67" t="n">
        <v>1</v>
      </c>
      <c r="Q494" s="67" t="n">
        <v>2</v>
      </c>
      <c r="R494" s="67">
        <f>$I494</f>
        <v/>
      </c>
      <c r="S494" s="67">
        <f>$K494</f>
        <v/>
      </c>
      <c r="T494" s="67">
        <f>IFERROR(INDEX(Clients!$G$2:$G$1020,MATCH($E494,Clients!$A$2:$A$1020,0)),"")</f>
        <v/>
      </c>
      <c r="U494" s="67">
        <f>IFERROR(INDEX(Clients!$I$2:$I$1020,MATCH($E494,Clients!$A$2:$A$1020,0)),"")</f>
        <v/>
      </c>
      <c r="V494" s="69">
        <f>1</f>
        <v/>
      </c>
      <c r="W494" s="69">
        <f>IF($N494="Accepté",1,0)</f>
        <v/>
      </c>
      <c r="X494" s="68">
        <f>$M494*$W494</f>
        <v/>
      </c>
      <c r="Y494" s="68">
        <f>IF($N494="En cours",0,$M494)</f>
        <v/>
      </c>
      <c r="Z494" s="69">
        <f>IF($P494="",0,1)</f>
        <v/>
      </c>
      <c r="AA494" s="70">
        <f>IF($P494="",0,$P494)</f>
        <v/>
      </c>
      <c r="AB494" s="69">
        <f>IF(AND($P494&lt;&gt;"",$P494&lt;=Paramètres!$C$14),1,0)</f>
        <v/>
      </c>
      <c r="AC494" s="67">
        <f>IF($P494="","Jamais relancé",IF($P494&lt;=3,"0-3 j",IF($P494&lt;=7,"4-7 j",IF($P494&lt;=15,"8-15 j","Plus de 15 j"))))</f>
        <v/>
      </c>
      <c r="AD494" s="67">
        <f>IF($M494&lt;=1000,"Moins de 1 k€",IF($M494&lt;=5000,"1 à 5 k€",IF($M494&lt;=15000,"5 à 15 k€","Plus de 15 k€")))</f>
        <v/>
      </c>
    </row>
    <row r="495">
      <c r="A495" s="65" t="inlineStr">
        <is>
          <t>DEV-00494</t>
        </is>
      </c>
      <c r="B495" s="66" t="n">
        <v>45100</v>
      </c>
      <c r="C495" s="65" t="inlineStr">
        <is>
          <t>2023-06</t>
        </is>
      </c>
      <c r="D495" s="65" t="inlineStr">
        <is>
          <t>2022-2023</t>
        </is>
      </c>
      <c r="E495" s="65" t="inlineStr">
        <is>
          <t>CLI-0036</t>
        </is>
      </c>
      <c r="F495" s="65" t="inlineStr">
        <is>
          <t>Particulier</t>
        </is>
      </c>
      <c r="G495" s="65" t="inlineStr">
        <is>
          <t>Toulouse</t>
        </is>
      </c>
      <c r="H495" s="65" t="inlineStr">
        <is>
          <t>Julien Fabre</t>
        </is>
      </c>
      <c r="I495" s="65" t="inlineStr">
        <is>
          <t>Salle de bain</t>
        </is>
      </c>
      <c r="J495" s="65" t="inlineStr">
        <is>
          <t>SB-002</t>
        </is>
      </c>
      <c r="K495" s="65" t="inlineStr">
        <is>
          <t>Remplacement baignoire par douche</t>
        </is>
      </c>
      <c r="L495" s="67" t="n">
        <v>1</v>
      </c>
      <c r="M495" s="68" t="n">
        <v>3354.06</v>
      </c>
      <c r="N495" s="65" t="inlineStr">
        <is>
          <t>Sans réponse</t>
        </is>
      </c>
      <c r="O495" s="66" t="n">
        <v>45121</v>
      </c>
      <c r="P495" s="67" t="n">
        <v>1</v>
      </c>
      <c r="Q495" s="67" t="n">
        <v>1</v>
      </c>
      <c r="R495" s="67">
        <f>$I495</f>
        <v/>
      </c>
      <c r="S495" s="67">
        <f>$K495</f>
        <v/>
      </c>
      <c r="T495" s="67">
        <f>IFERROR(INDEX(Clients!$G$2:$G$1020,MATCH($E495,Clients!$A$2:$A$1020,0)),"")</f>
        <v/>
      </c>
      <c r="U495" s="67">
        <f>IFERROR(INDEX(Clients!$I$2:$I$1020,MATCH($E495,Clients!$A$2:$A$1020,0)),"")</f>
        <v/>
      </c>
      <c r="V495" s="69">
        <f>1</f>
        <v/>
      </c>
      <c r="W495" s="69">
        <f>IF($N495="Accepté",1,0)</f>
        <v/>
      </c>
      <c r="X495" s="68">
        <f>$M495*$W495</f>
        <v/>
      </c>
      <c r="Y495" s="68">
        <f>IF($N495="En cours",0,$M495)</f>
        <v/>
      </c>
      <c r="Z495" s="69">
        <f>IF($P495="",0,1)</f>
        <v/>
      </c>
      <c r="AA495" s="70">
        <f>IF($P495="",0,$P495)</f>
        <v/>
      </c>
      <c r="AB495" s="69">
        <f>IF(AND($P495&lt;&gt;"",$P495&lt;=Paramètres!$C$14),1,0)</f>
        <v/>
      </c>
      <c r="AC495" s="67">
        <f>IF($P495="","Jamais relancé",IF($P495&lt;=3,"0-3 j",IF($P495&lt;=7,"4-7 j",IF($P495&lt;=15,"8-15 j","Plus de 15 j"))))</f>
        <v/>
      </c>
      <c r="AD495" s="67">
        <f>IF($M495&lt;=1000,"Moins de 1 k€",IF($M495&lt;=5000,"1 à 5 k€",IF($M495&lt;=15000,"5 à 15 k€","Plus de 15 k€")))</f>
        <v/>
      </c>
    </row>
    <row r="496">
      <c r="A496" s="65" t="inlineStr">
        <is>
          <t>DEV-00495</t>
        </is>
      </c>
      <c r="B496" s="66" t="n">
        <v>45100</v>
      </c>
      <c r="C496" s="65" t="inlineStr">
        <is>
          <t>2023-06</t>
        </is>
      </c>
      <c r="D496" s="65" t="inlineStr">
        <is>
          <t>2022-2023</t>
        </is>
      </c>
      <c r="E496" s="65" t="inlineStr">
        <is>
          <t>CLI-0021</t>
        </is>
      </c>
      <c r="F496" s="65" t="inlineStr">
        <is>
          <t>Particulier</t>
        </is>
      </c>
      <c r="G496" s="65" t="inlineStr">
        <is>
          <t>Bordeaux</t>
        </is>
      </c>
      <c r="H496" s="65" t="inlineStr">
        <is>
          <t>Karim Belkacem</t>
        </is>
      </c>
      <c r="I496" s="65" t="inlineStr">
        <is>
          <t>Dépannage</t>
        </is>
      </c>
      <c r="J496" s="65" t="inlineStr">
        <is>
          <t>DP-004</t>
        </is>
      </c>
      <c r="K496" s="65" t="inlineStr">
        <is>
          <t>Remise en service chaudière</t>
        </is>
      </c>
      <c r="L496" s="67" t="n">
        <v>3</v>
      </c>
      <c r="M496" s="68" t="n">
        <v>773.92</v>
      </c>
      <c r="N496" s="65" t="inlineStr">
        <is>
          <t>Refusé</t>
        </is>
      </c>
      <c r="O496" s="66" t="n">
        <v>45103</v>
      </c>
      <c r="P496" s="67" t="n"/>
      <c r="Q496" s="67" t="n">
        <v>0</v>
      </c>
      <c r="R496" s="67">
        <f>$I496</f>
        <v/>
      </c>
      <c r="S496" s="67">
        <f>$K496</f>
        <v/>
      </c>
      <c r="T496" s="67">
        <f>IFERROR(INDEX(Clients!$G$2:$G$1020,MATCH($E496,Clients!$A$2:$A$1020,0)),"")</f>
        <v/>
      </c>
      <c r="U496" s="67">
        <f>IFERROR(INDEX(Clients!$I$2:$I$1020,MATCH($E496,Clients!$A$2:$A$1020,0)),"")</f>
        <v/>
      </c>
      <c r="V496" s="69">
        <f>1</f>
        <v/>
      </c>
      <c r="W496" s="69">
        <f>IF($N496="Accepté",1,0)</f>
        <v/>
      </c>
      <c r="X496" s="68">
        <f>$M496*$W496</f>
        <v/>
      </c>
      <c r="Y496" s="68">
        <f>IF($N496="En cours",0,$M496)</f>
        <v/>
      </c>
      <c r="Z496" s="69">
        <f>IF($P496="",0,1)</f>
        <v/>
      </c>
      <c r="AA496" s="70">
        <f>IF($P496="",0,$P496)</f>
        <v/>
      </c>
      <c r="AB496" s="69">
        <f>IF(AND($P496&lt;&gt;"",$P496&lt;=Paramètres!$C$14),1,0)</f>
        <v/>
      </c>
      <c r="AC496" s="67">
        <f>IF($P496="","Jamais relancé",IF($P496&lt;=3,"0-3 j",IF($P496&lt;=7,"4-7 j",IF($P496&lt;=15,"8-15 j","Plus de 15 j"))))</f>
        <v/>
      </c>
      <c r="AD496" s="67">
        <f>IF($M496&lt;=1000,"Moins de 1 k€",IF($M496&lt;=5000,"1 à 5 k€",IF($M496&lt;=15000,"5 à 15 k€","Plus de 15 k€")))</f>
        <v/>
      </c>
    </row>
    <row r="497">
      <c r="A497" s="65" t="inlineStr">
        <is>
          <t>DEV-00496</t>
        </is>
      </c>
      <c r="B497" s="66" t="n">
        <v>45100</v>
      </c>
      <c r="C497" s="65" t="inlineStr">
        <is>
          <t>2023-06</t>
        </is>
      </c>
      <c r="D497" s="65" t="inlineStr">
        <is>
          <t>2022-2023</t>
        </is>
      </c>
      <c r="E497" s="65" t="inlineStr">
        <is>
          <t>CLI-0020</t>
        </is>
      </c>
      <c r="F497" s="65" t="inlineStr">
        <is>
          <t>Particulier</t>
        </is>
      </c>
      <c r="G497" s="65" t="inlineStr">
        <is>
          <t>Bordeaux</t>
        </is>
      </c>
      <c r="H497" s="65" t="inlineStr">
        <is>
          <t>Sophie Marchand</t>
        </is>
      </c>
      <c r="I497" s="65" t="inlineStr">
        <is>
          <t>Chauffage</t>
        </is>
      </c>
      <c r="J497" s="65" t="inlineStr">
        <is>
          <t>CH-003</t>
        </is>
      </c>
      <c r="K497" s="65" t="inlineStr">
        <is>
          <t>Installation pompe à chaleur air/eau</t>
        </is>
      </c>
      <c r="L497" s="67" t="n">
        <v>1</v>
      </c>
      <c r="M497" s="68" t="n">
        <v>14844.85</v>
      </c>
      <c r="N497" s="65" t="inlineStr">
        <is>
          <t>Accepté</t>
        </is>
      </c>
      <c r="O497" s="66" t="n">
        <v>45131</v>
      </c>
      <c r="P497" s="67" t="n">
        <v>7</v>
      </c>
      <c r="Q497" s="67" t="n">
        <v>1</v>
      </c>
      <c r="R497" s="67">
        <f>$I497</f>
        <v/>
      </c>
      <c r="S497" s="67">
        <f>$K497</f>
        <v/>
      </c>
      <c r="T497" s="67">
        <f>IFERROR(INDEX(Clients!$G$2:$G$1020,MATCH($E497,Clients!$A$2:$A$1020,0)),"")</f>
        <v/>
      </c>
      <c r="U497" s="67">
        <f>IFERROR(INDEX(Clients!$I$2:$I$1020,MATCH($E497,Clients!$A$2:$A$1020,0)),"")</f>
        <v/>
      </c>
      <c r="V497" s="69">
        <f>1</f>
        <v/>
      </c>
      <c r="W497" s="69">
        <f>IF($N497="Accepté",1,0)</f>
        <v/>
      </c>
      <c r="X497" s="68">
        <f>$M497*$W497</f>
        <v/>
      </c>
      <c r="Y497" s="68">
        <f>IF($N497="En cours",0,$M497)</f>
        <v/>
      </c>
      <c r="Z497" s="69">
        <f>IF($P497="",0,1)</f>
        <v/>
      </c>
      <c r="AA497" s="70">
        <f>IF($P497="",0,$P497)</f>
        <v/>
      </c>
      <c r="AB497" s="69">
        <f>IF(AND($P497&lt;&gt;"",$P497&lt;=Paramètres!$C$14),1,0)</f>
        <v/>
      </c>
      <c r="AC497" s="67">
        <f>IF($P497="","Jamais relancé",IF($P497&lt;=3,"0-3 j",IF($P497&lt;=7,"4-7 j",IF($P497&lt;=15,"8-15 j","Plus de 15 j"))))</f>
        <v/>
      </c>
      <c r="AD497" s="67">
        <f>IF($M497&lt;=1000,"Moins de 1 k€",IF($M497&lt;=5000,"1 à 5 k€",IF($M497&lt;=15000,"5 à 15 k€","Plus de 15 k€")))</f>
        <v/>
      </c>
    </row>
    <row r="498">
      <c r="A498" s="65" t="inlineStr">
        <is>
          <t>DEV-00497</t>
        </is>
      </c>
      <c r="B498" s="66" t="n">
        <v>45103</v>
      </c>
      <c r="C498" s="65" t="inlineStr">
        <is>
          <t>2023-06</t>
        </is>
      </c>
      <c r="D498" s="65" t="inlineStr">
        <is>
          <t>2022-2023</t>
        </is>
      </c>
      <c r="E498" s="65" t="inlineStr">
        <is>
          <t>CLI-0077</t>
        </is>
      </c>
      <c r="F498" s="65" t="inlineStr">
        <is>
          <t>Particulier</t>
        </is>
      </c>
      <c r="G498" s="65" t="inlineStr">
        <is>
          <t>Bordeaux</t>
        </is>
      </c>
      <c r="H498" s="65" t="inlineStr">
        <is>
          <t>Karim Belkacem</t>
        </is>
      </c>
      <c r="I498" s="65" t="inlineStr">
        <is>
          <t>Dépannage</t>
        </is>
      </c>
      <c r="J498" s="65" t="inlineStr">
        <is>
          <t>DP-002</t>
        </is>
      </c>
      <c r="K498" s="65" t="inlineStr">
        <is>
          <t>Débouchage canalisation</t>
        </is>
      </c>
      <c r="L498" s="67" t="n">
        <v>1</v>
      </c>
      <c r="M498" s="68" t="n">
        <v>333.18</v>
      </c>
      <c r="N498" s="65" t="inlineStr">
        <is>
          <t>Sans réponse</t>
        </is>
      </c>
      <c r="O498" s="66" t="n">
        <v>45128</v>
      </c>
      <c r="P498" s="67" t="n"/>
      <c r="Q498" s="67" t="n">
        <v>0</v>
      </c>
      <c r="R498" s="67">
        <f>$I498</f>
        <v/>
      </c>
      <c r="S498" s="67">
        <f>$K498</f>
        <v/>
      </c>
      <c r="T498" s="67">
        <f>IFERROR(INDEX(Clients!$G$2:$G$1020,MATCH($E498,Clients!$A$2:$A$1020,0)),"")</f>
        <v/>
      </c>
      <c r="U498" s="67">
        <f>IFERROR(INDEX(Clients!$I$2:$I$1020,MATCH($E498,Clients!$A$2:$A$1020,0)),"")</f>
        <v/>
      </c>
      <c r="V498" s="69">
        <f>1</f>
        <v/>
      </c>
      <c r="W498" s="69">
        <f>IF($N498="Accepté",1,0)</f>
        <v/>
      </c>
      <c r="X498" s="68">
        <f>$M498*$W498</f>
        <v/>
      </c>
      <c r="Y498" s="68">
        <f>IF($N498="En cours",0,$M498)</f>
        <v/>
      </c>
      <c r="Z498" s="69">
        <f>IF($P498="",0,1)</f>
        <v/>
      </c>
      <c r="AA498" s="70">
        <f>IF($P498="",0,$P498)</f>
        <v/>
      </c>
      <c r="AB498" s="69">
        <f>IF(AND($P498&lt;&gt;"",$P498&lt;=Paramètres!$C$14),1,0)</f>
        <v/>
      </c>
      <c r="AC498" s="67">
        <f>IF($P498="","Jamais relancé",IF($P498&lt;=3,"0-3 j",IF($P498&lt;=7,"4-7 j",IF($P498&lt;=15,"8-15 j","Plus de 15 j"))))</f>
        <v/>
      </c>
      <c r="AD498" s="67">
        <f>IF($M498&lt;=1000,"Moins de 1 k€",IF($M498&lt;=5000,"1 à 5 k€",IF($M498&lt;=15000,"5 à 15 k€","Plus de 15 k€")))</f>
        <v/>
      </c>
    </row>
    <row r="499">
      <c r="A499" s="65" t="inlineStr">
        <is>
          <t>DEV-00498</t>
        </is>
      </c>
      <c r="B499" s="66" t="n">
        <v>45103</v>
      </c>
      <c r="C499" s="65" t="inlineStr">
        <is>
          <t>2023-06</t>
        </is>
      </c>
      <c r="D499" s="65" t="inlineStr">
        <is>
          <t>2022-2023</t>
        </is>
      </c>
      <c r="E499" s="65" t="inlineStr">
        <is>
          <t>CLI-0027</t>
        </is>
      </c>
      <c r="F499" s="65" t="inlineStr">
        <is>
          <t>Particulier</t>
        </is>
      </c>
      <c r="G499" s="65" t="inlineStr">
        <is>
          <t>Toulouse</t>
        </is>
      </c>
      <c r="H499" s="65" t="inlineStr">
        <is>
          <t>Julien Fabre</t>
        </is>
      </c>
      <c r="I499" s="65" t="inlineStr">
        <is>
          <t>Salle de bain</t>
        </is>
      </c>
      <c r="J499" s="65" t="inlineStr">
        <is>
          <t>SB-001</t>
        </is>
      </c>
      <c r="K499" s="65" t="inlineStr">
        <is>
          <t>Rénovation salle de bain complète</t>
        </is>
      </c>
      <c r="L499" s="67" t="n">
        <v>1</v>
      </c>
      <c r="M499" s="68" t="n">
        <v>9609.58</v>
      </c>
      <c r="N499" s="65" t="inlineStr">
        <is>
          <t>Sans réponse</t>
        </is>
      </c>
      <c r="O499" s="66" t="n">
        <v>45112</v>
      </c>
      <c r="P499" s="67" t="n">
        <v>18</v>
      </c>
      <c r="Q499" s="67" t="n">
        <v>0</v>
      </c>
      <c r="R499" s="67">
        <f>$I499</f>
        <v/>
      </c>
      <c r="S499" s="67">
        <f>$K499</f>
        <v/>
      </c>
      <c r="T499" s="67">
        <f>IFERROR(INDEX(Clients!$G$2:$G$1020,MATCH($E499,Clients!$A$2:$A$1020,0)),"")</f>
        <v/>
      </c>
      <c r="U499" s="67">
        <f>IFERROR(INDEX(Clients!$I$2:$I$1020,MATCH($E499,Clients!$A$2:$A$1020,0)),"")</f>
        <v/>
      </c>
      <c r="V499" s="69">
        <f>1</f>
        <v/>
      </c>
      <c r="W499" s="69">
        <f>IF($N499="Accepté",1,0)</f>
        <v/>
      </c>
      <c r="X499" s="68">
        <f>$M499*$W499</f>
        <v/>
      </c>
      <c r="Y499" s="68">
        <f>IF($N499="En cours",0,$M499)</f>
        <v/>
      </c>
      <c r="Z499" s="69">
        <f>IF($P499="",0,1)</f>
        <v/>
      </c>
      <c r="AA499" s="70">
        <f>IF($P499="",0,$P499)</f>
        <v/>
      </c>
      <c r="AB499" s="69">
        <f>IF(AND($P499&lt;&gt;"",$P499&lt;=Paramètres!$C$14),1,0)</f>
        <v/>
      </c>
      <c r="AC499" s="67">
        <f>IF($P499="","Jamais relancé",IF($P499&lt;=3,"0-3 j",IF($P499&lt;=7,"4-7 j",IF($P499&lt;=15,"8-15 j","Plus de 15 j"))))</f>
        <v/>
      </c>
      <c r="AD499" s="67">
        <f>IF($M499&lt;=1000,"Moins de 1 k€",IF($M499&lt;=5000,"1 à 5 k€",IF($M499&lt;=15000,"5 à 15 k€","Plus de 15 k€")))</f>
        <v/>
      </c>
    </row>
    <row r="500">
      <c r="A500" s="65" t="inlineStr">
        <is>
          <t>DEV-00499</t>
        </is>
      </c>
      <c r="B500" s="66" t="n">
        <v>45104</v>
      </c>
      <c r="C500" s="65" t="inlineStr">
        <is>
          <t>2023-06</t>
        </is>
      </c>
      <c r="D500" s="65" t="inlineStr">
        <is>
          <t>2022-2023</t>
        </is>
      </c>
      <c r="E500" s="65" t="inlineStr">
        <is>
          <t>CLI-0263</t>
        </is>
      </c>
      <c r="F500" s="65" t="inlineStr">
        <is>
          <t>Syndic</t>
        </is>
      </c>
      <c r="G500" s="65" t="inlineStr">
        <is>
          <t>Bordeaux</t>
        </is>
      </c>
      <c r="H500" s="65" t="inlineStr">
        <is>
          <t>Karim Belkacem</t>
        </is>
      </c>
      <c r="I500" s="65" t="inlineStr">
        <is>
          <t>Salle de bain</t>
        </is>
      </c>
      <c r="J500" s="65" t="inlineStr">
        <is>
          <t>SB-003</t>
        </is>
      </c>
      <c r="K500" s="65" t="inlineStr">
        <is>
          <t>Pose meuble vasque + robinetterie</t>
        </is>
      </c>
      <c r="L500" s="67" t="n">
        <v>1</v>
      </c>
      <c r="M500" s="68" t="n">
        <v>2492.86</v>
      </c>
      <c r="N500" s="65" t="inlineStr">
        <is>
          <t>Accepté</t>
        </is>
      </c>
      <c r="O500" s="66" t="n">
        <v>45125</v>
      </c>
      <c r="P500" s="67" t="n">
        <v>7</v>
      </c>
      <c r="Q500" s="67" t="n">
        <v>2</v>
      </c>
      <c r="R500" s="67">
        <f>$I500</f>
        <v/>
      </c>
      <c r="S500" s="67">
        <f>$K500</f>
        <v/>
      </c>
      <c r="T500" s="67">
        <f>IFERROR(INDEX(Clients!$G$2:$G$1020,MATCH($E500,Clients!$A$2:$A$1020,0)),"")</f>
        <v/>
      </c>
      <c r="U500" s="67">
        <f>IFERROR(INDEX(Clients!$I$2:$I$1020,MATCH($E500,Clients!$A$2:$A$1020,0)),"")</f>
        <v/>
      </c>
      <c r="V500" s="69">
        <f>1</f>
        <v/>
      </c>
      <c r="W500" s="69">
        <f>IF($N500="Accepté",1,0)</f>
        <v/>
      </c>
      <c r="X500" s="68">
        <f>$M500*$W500</f>
        <v/>
      </c>
      <c r="Y500" s="68">
        <f>IF($N500="En cours",0,$M500)</f>
        <v/>
      </c>
      <c r="Z500" s="69">
        <f>IF($P500="",0,1)</f>
        <v/>
      </c>
      <c r="AA500" s="70">
        <f>IF($P500="",0,$P500)</f>
        <v/>
      </c>
      <c r="AB500" s="69">
        <f>IF(AND($P500&lt;&gt;"",$P500&lt;=Paramètres!$C$14),1,0)</f>
        <v/>
      </c>
      <c r="AC500" s="67">
        <f>IF($P500="","Jamais relancé",IF($P500&lt;=3,"0-3 j",IF($P500&lt;=7,"4-7 j",IF($P500&lt;=15,"8-15 j","Plus de 15 j"))))</f>
        <v/>
      </c>
      <c r="AD500" s="67">
        <f>IF($M500&lt;=1000,"Moins de 1 k€",IF($M500&lt;=5000,"1 à 5 k€",IF($M500&lt;=15000,"5 à 15 k€","Plus de 15 k€")))</f>
        <v/>
      </c>
    </row>
    <row r="501">
      <c r="A501" s="65" t="inlineStr">
        <is>
          <t>DEV-00500</t>
        </is>
      </c>
      <c r="B501" s="66" t="n">
        <v>45104</v>
      </c>
      <c r="C501" s="65" t="inlineStr">
        <is>
          <t>2023-06</t>
        </is>
      </c>
      <c r="D501" s="65" t="inlineStr">
        <is>
          <t>2022-2023</t>
        </is>
      </c>
      <c r="E501" s="65" t="inlineStr">
        <is>
          <t>CLI-0290</t>
        </is>
      </c>
      <c r="F501" s="65" t="inlineStr">
        <is>
          <t>Particulier</t>
        </is>
      </c>
      <c r="G501" s="65" t="inlineStr">
        <is>
          <t>Toulouse</t>
        </is>
      </c>
      <c r="H501" s="65" t="inlineStr">
        <is>
          <t>Julien Fabre</t>
        </is>
      </c>
      <c r="I501" s="65" t="inlineStr">
        <is>
          <t>Salle de bain</t>
        </is>
      </c>
      <c r="J501" s="65" t="inlineStr">
        <is>
          <t>SB-003</t>
        </is>
      </c>
      <c r="K501" s="65" t="inlineStr">
        <is>
          <t>Pose meuble vasque + robinetterie</t>
        </is>
      </c>
      <c r="L501" s="67" t="n">
        <v>1</v>
      </c>
      <c r="M501" s="68" t="n">
        <v>1042.77</v>
      </c>
      <c r="N501" s="65" t="inlineStr">
        <is>
          <t>Accepté</t>
        </is>
      </c>
      <c r="O501" s="66" t="n">
        <v>45125</v>
      </c>
      <c r="P501" s="67" t="n"/>
      <c r="Q501" s="67" t="n">
        <v>0</v>
      </c>
      <c r="R501" s="67">
        <f>$I501</f>
        <v/>
      </c>
      <c r="S501" s="67">
        <f>$K501</f>
        <v/>
      </c>
      <c r="T501" s="67">
        <f>IFERROR(INDEX(Clients!$G$2:$G$1020,MATCH($E501,Clients!$A$2:$A$1020,0)),"")</f>
        <v/>
      </c>
      <c r="U501" s="67">
        <f>IFERROR(INDEX(Clients!$I$2:$I$1020,MATCH($E501,Clients!$A$2:$A$1020,0)),"")</f>
        <v/>
      </c>
      <c r="V501" s="69">
        <f>1</f>
        <v/>
      </c>
      <c r="W501" s="69">
        <f>IF($N501="Accepté",1,0)</f>
        <v/>
      </c>
      <c r="X501" s="68">
        <f>$M501*$W501</f>
        <v/>
      </c>
      <c r="Y501" s="68">
        <f>IF($N501="En cours",0,$M501)</f>
        <v/>
      </c>
      <c r="Z501" s="69">
        <f>IF($P501="",0,1)</f>
        <v/>
      </c>
      <c r="AA501" s="70">
        <f>IF($P501="",0,$P501)</f>
        <v/>
      </c>
      <c r="AB501" s="69">
        <f>IF(AND($P501&lt;&gt;"",$P501&lt;=Paramètres!$C$14),1,0)</f>
        <v/>
      </c>
      <c r="AC501" s="67">
        <f>IF($P501="","Jamais relancé",IF($P501&lt;=3,"0-3 j",IF($P501&lt;=7,"4-7 j",IF($P501&lt;=15,"8-15 j","Plus de 15 j"))))</f>
        <v/>
      </c>
      <c r="AD501" s="67">
        <f>IF($M501&lt;=1000,"Moins de 1 k€",IF($M501&lt;=5000,"1 à 5 k€",IF($M501&lt;=15000,"5 à 15 k€","Plus de 15 k€")))</f>
        <v/>
      </c>
    </row>
    <row r="502">
      <c r="A502" s="65" t="inlineStr">
        <is>
          <t>DEV-00501</t>
        </is>
      </c>
      <c r="B502" s="66" t="n">
        <v>45104</v>
      </c>
      <c r="C502" s="65" t="inlineStr">
        <is>
          <t>2023-06</t>
        </is>
      </c>
      <c r="D502" s="65" t="inlineStr">
        <is>
          <t>2022-2023</t>
        </is>
      </c>
      <c r="E502" s="65" t="inlineStr">
        <is>
          <t>CLI-0205</t>
        </is>
      </c>
      <c r="F502" s="65" t="inlineStr">
        <is>
          <t>Professionnel</t>
        </is>
      </c>
      <c r="G502" s="65" t="inlineStr">
        <is>
          <t>Bordeaux</t>
        </is>
      </c>
      <c r="H502" s="65" t="inlineStr">
        <is>
          <t>Karim Belkacem</t>
        </is>
      </c>
      <c r="I502" s="65" t="inlineStr">
        <is>
          <t>Électricité</t>
        </is>
      </c>
      <c r="J502" s="65" t="inlineStr">
        <is>
          <t>EL-004</t>
        </is>
      </c>
      <c r="K502" s="65" t="inlineStr">
        <is>
          <t>Éclairage LED locaux professionnels</t>
        </is>
      </c>
      <c r="L502" s="67" t="n">
        <v>1</v>
      </c>
      <c r="M502" s="68" t="n">
        <v>6034.91</v>
      </c>
      <c r="N502" s="65" t="inlineStr">
        <is>
          <t>Sans réponse</t>
        </is>
      </c>
      <c r="O502" s="66" t="n">
        <v>45123</v>
      </c>
      <c r="P502" s="67" t="n"/>
      <c r="Q502" s="67" t="n">
        <v>0</v>
      </c>
      <c r="R502" s="67">
        <f>$I502</f>
        <v/>
      </c>
      <c r="S502" s="67">
        <f>$K502</f>
        <v/>
      </c>
      <c r="T502" s="67">
        <f>IFERROR(INDEX(Clients!$G$2:$G$1020,MATCH($E502,Clients!$A$2:$A$1020,0)),"")</f>
        <v/>
      </c>
      <c r="U502" s="67">
        <f>IFERROR(INDEX(Clients!$I$2:$I$1020,MATCH($E502,Clients!$A$2:$A$1020,0)),"")</f>
        <v/>
      </c>
      <c r="V502" s="69">
        <f>1</f>
        <v/>
      </c>
      <c r="W502" s="69">
        <f>IF($N502="Accepté",1,0)</f>
        <v/>
      </c>
      <c r="X502" s="68">
        <f>$M502*$W502</f>
        <v/>
      </c>
      <c r="Y502" s="68">
        <f>IF($N502="En cours",0,$M502)</f>
        <v/>
      </c>
      <c r="Z502" s="69">
        <f>IF($P502="",0,1)</f>
        <v/>
      </c>
      <c r="AA502" s="70">
        <f>IF($P502="",0,$P502)</f>
        <v/>
      </c>
      <c r="AB502" s="69">
        <f>IF(AND($P502&lt;&gt;"",$P502&lt;=Paramètres!$C$14),1,0)</f>
        <v/>
      </c>
      <c r="AC502" s="67">
        <f>IF($P502="","Jamais relancé",IF($P502&lt;=3,"0-3 j",IF($P502&lt;=7,"4-7 j",IF($P502&lt;=15,"8-15 j","Plus de 15 j"))))</f>
        <v/>
      </c>
      <c r="AD502" s="67">
        <f>IF($M502&lt;=1000,"Moins de 1 k€",IF($M502&lt;=5000,"1 à 5 k€",IF($M502&lt;=15000,"5 à 15 k€","Plus de 15 k€")))</f>
        <v/>
      </c>
    </row>
    <row r="503">
      <c r="A503" s="65" t="inlineStr">
        <is>
          <t>DEV-00502</t>
        </is>
      </c>
      <c r="B503" s="66" t="n">
        <v>45105</v>
      </c>
      <c r="C503" s="65" t="inlineStr">
        <is>
          <t>2023-06</t>
        </is>
      </c>
      <c r="D503" s="65" t="inlineStr">
        <is>
          <t>2022-2023</t>
        </is>
      </c>
      <c r="E503" s="65" t="inlineStr">
        <is>
          <t>CLI-0316</t>
        </is>
      </c>
      <c r="F503" s="65" t="inlineStr">
        <is>
          <t>Particulier</t>
        </is>
      </c>
      <c r="G503" s="65" t="inlineStr">
        <is>
          <t>Toulouse</t>
        </is>
      </c>
      <c r="H503" s="65" t="inlineStr">
        <is>
          <t>Julien Fabre</t>
        </is>
      </c>
      <c r="I503" s="65" t="inlineStr">
        <is>
          <t>Plomberie</t>
        </is>
      </c>
      <c r="J503" s="65" t="inlineStr">
        <is>
          <t>PR-004</t>
        </is>
      </c>
      <c r="K503" s="65" t="inlineStr">
        <is>
          <t>Remplacement colonne d'évacuation</t>
        </is>
      </c>
      <c r="L503" s="67" t="n">
        <v>1</v>
      </c>
      <c r="M503" s="68" t="n">
        <v>5889.63</v>
      </c>
      <c r="N503" s="65" t="inlineStr">
        <is>
          <t>Sans réponse</t>
        </is>
      </c>
      <c r="O503" s="66" t="n">
        <v>45109</v>
      </c>
      <c r="P503" s="67" t="n">
        <v>10</v>
      </c>
      <c r="Q503" s="67" t="n">
        <v>0</v>
      </c>
      <c r="R503" s="67">
        <f>$I503</f>
        <v/>
      </c>
      <c r="S503" s="67">
        <f>$K503</f>
        <v/>
      </c>
      <c r="T503" s="67">
        <f>IFERROR(INDEX(Clients!$G$2:$G$1020,MATCH($E503,Clients!$A$2:$A$1020,0)),"")</f>
        <v/>
      </c>
      <c r="U503" s="67">
        <f>IFERROR(INDEX(Clients!$I$2:$I$1020,MATCH($E503,Clients!$A$2:$A$1020,0)),"")</f>
        <v/>
      </c>
      <c r="V503" s="69">
        <f>1</f>
        <v/>
      </c>
      <c r="W503" s="69">
        <f>IF($N503="Accepté",1,0)</f>
        <v/>
      </c>
      <c r="X503" s="68">
        <f>$M503*$W503</f>
        <v/>
      </c>
      <c r="Y503" s="68">
        <f>IF($N503="En cours",0,$M503)</f>
        <v/>
      </c>
      <c r="Z503" s="69">
        <f>IF($P503="",0,1)</f>
        <v/>
      </c>
      <c r="AA503" s="70">
        <f>IF($P503="",0,$P503)</f>
        <v/>
      </c>
      <c r="AB503" s="69">
        <f>IF(AND($P503&lt;&gt;"",$P503&lt;=Paramètres!$C$14),1,0)</f>
        <v/>
      </c>
      <c r="AC503" s="67">
        <f>IF($P503="","Jamais relancé",IF($P503&lt;=3,"0-3 j",IF($P503&lt;=7,"4-7 j",IF($P503&lt;=15,"8-15 j","Plus de 15 j"))))</f>
        <v/>
      </c>
      <c r="AD503" s="67">
        <f>IF($M503&lt;=1000,"Moins de 1 k€",IF($M503&lt;=5000,"1 à 5 k€",IF($M503&lt;=15000,"5 à 15 k€","Plus de 15 k€")))</f>
        <v/>
      </c>
    </row>
    <row r="504">
      <c r="A504" s="65" t="inlineStr">
        <is>
          <t>DEV-00503</t>
        </is>
      </c>
      <c r="B504" s="66" t="n">
        <v>45105</v>
      </c>
      <c r="C504" s="65" t="inlineStr">
        <is>
          <t>2023-06</t>
        </is>
      </c>
      <c r="D504" s="65" t="inlineStr">
        <is>
          <t>2022-2023</t>
        </is>
      </c>
      <c r="E504" s="65" t="inlineStr">
        <is>
          <t>CLI-0057</t>
        </is>
      </c>
      <c r="F504" s="65" t="inlineStr">
        <is>
          <t>Syndic</t>
        </is>
      </c>
      <c r="G504" s="65" t="inlineStr">
        <is>
          <t>Toulouse</t>
        </is>
      </c>
      <c r="H504" s="65" t="inlineStr">
        <is>
          <t>Julien Fabre</t>
        </is>
      </c>
      <c r="I504" s="65" t="inlineStr">
        <is>
          <t>Plomberie</t>
        </is>
      </c>
      <c r="J504" s="65" t="inlineStr">
        <is>
          <t>PR-004</t>
        </is>
      </c>
      <c r="K504" s="65" t="inlineStr">
        <is>
          <t>Remplacement colonne d'évacuation</t>
        </is>
      </c>
      <c r="L504" s="67" t="n">
        <v>2</v>
      </c>
      <c r="M504" s="68" t="n">
        <v>23727.22</v>
      </c>
      <c r="N504" s="65" t="inlineStr">
        <is>
          <t>Sans réponse</t>
        </is>
      </c>
      <c r="O504" s="66" t="n">
        <v>45115</v>
      </c>
      <c r="P504" s="67" t="n">
        <v>10</v>
      </c>
      <c r="Q504" s="67" t="n">
        <v>1</v>
      </c>
      <c r="R504" s="67">
        <f>$I504</f>
        <v/>
      </c>
      <c r="S504" s="67">
        <f>$K504</f>
        <v/>
      </c>
      <c r="T504" s="67">
        <f>IFERROR(INDEX(Clients!$G$2:$G$1020,MATCH($E504,Clients!$A$2:$A$1020,0)),"")</f>
        <v/>
      </c>
      <c r="U504" s="67">
        <f>IFERROR(INDEX(Clients!$I$2:$I$1020,MATCH($E504,Clients!$A$2:$A$1020,0)),"")</f>
        <v/>
      </c>
      <c r="V504" s="69">
        <f>1</f>
        <v/>
      </c>
      <c r="W504" s="69">
        <f>IF($N504="Accepté",1,0)</f>
        <v/>
      </c>
      <c r="X504" s="68">
        <f>$M504*$W504</f>
        <v/>
      </c>
      <c r="Y504" s="68">
        <f>IF($N504="En cours",0,$M504)</f>
        <v/>
      </c>
      <c r="Z504" s="69">
        <f>IF($P504="",0,1)</f>
        <v/>
      </c>
      <c r="AA504" s="70">
        <f>IF($P504="",0,$P504)</f>
        <v/>
      </c>
      <c r="AB504" s="69">
        <f>IF(AND($P504&lt;&gt;"",$P504&lt;=Paramètres!$C$14),1,0)</f>
        <v/>
      </c>
      <c r="AC504" s="67">
        <f>IF($P504="","Jamais relancé",IF($P504&lt;=3,"0-3 j",IF($P504&lt;=7,"4-7 j",IF($P504&lt;=15,"8-15 j","Plus de 15 j"))))</f>
        <v/>
      </c>
      <c r="AD504" s="67">
        <f>IF($M504&lt;=1000,"Moins de 1 k€",IF($M504&lt;=5000,"1 à 5 k€",IF($M504&lt;=15000,"5 à 15 k€","Plus de 15 k€")))</f>
        <v/>
      </c>
    </row>
    <row r="505">
      <c r="A505" s="65" t="inlineStr">
        <is>
          <t>DEV-00504</t>
        </is>
      </c>
      <c r="B505" s="66" t="n">
        <v>45105</v>
      </c>
      <c r="C505" s="65" t="inlineStr">
        <is>
          <t>2023-06</t>
        </is>
      </c>
      <c r="D505" s="65" t="inlineStr">
        <is>
          <t>2022-2023</t>
        </is>
      </c>
      <c r="E505" s="65" t="inlineStr">
        <is>
          <t>CLI-0081</t>
        </is>
      </c>
      <c r="F505" s="65" t="inlineStr">
        <is>
          <t>Particulier</t>
        </is>
      </c>
      <c r="G505" s="65" t="inlineStr">
        <is>
          <t>Bordeaux</t>
        </is>
      </c>
      <c r="H505" s="65" t="inlineStr">
        <is>
          <t>Sophie Marchand</t>
        </is>
      </c>
      <c r="I505" s="65" t="inlineStr">
        <is>
          <t>Dépannage</t>
        </is>
      </c>
      <c r="J505" s="65" t="inlineStr">
        <is>
          <t>DP-003</t>
        </is>
      </c>
      <c r="K505" s="65" t="inlineStr">
        <is>
          <t>Dépannage électrique urgence</t>
        </is>
      </c>
      <c r="L505" s="67" t="n">
        <v>1</v>
      </c>
      <c r="M505" s="68" t="n">
        <v>282.58</v>
      </c>
      <c r="N505" s="65" t="inlineStr">
        <is>
          <t>Accepté</t>
        </is>
      </c>
      <c r="O505" s="66" t="n">
        <v>45142</v>
      </c>
      <c r="P505" s="67" t="n">
        <v>6</v>
      </c>
      <c r="Q505" s="67" t="n">
        <v>2</v>
      </c>
      <c r="R505" s="67">
        <f>$I505</f>
        <v/>
      </c>
      <c r="S505" s="67">
        <f>$K505</f>
        <v/>
      </c>
      <c r="T505" s="67">
        <f>IFERROR(INDEX(Clients!$G$2:$G$1020,MATCH($E505,Clients!$A$2:$A$1020,0)),"")</f>
        <v/>
      </c>
      <c r="U505" s="67">
        <f>IFERROR(INDEX(Clients!$I$2:$I$1020,MATCH($E505,Clients!$A$2:$A$1020,0)),"")</f>
        <v/>
      </c>
      <c r="V505" s="69">
        <f>1</f>
        <v/>
      </c>
      <c r="W505" s="69">
        <f>IF($N505="Accepté",1,0)</f>
        <v/>
      </c>
      <c r="X505" s="68">
        <f>$M505*$W505</f>
        <v/>
      </c>
      <c r="Y505" s="68">
        <f>IF($N505="En cours",0,$M505)</f>
        <v/>
      </c>
      <c r="Z505" s="69">
        <f>IF($P505="",0,1)</f>
        <v/>
      </c>
      <c r="AA505" s="70">
        <f>IF($P505="",0,$P505)</f>
        <v/>
      </c>
      <c r="AB505" s="69">
        <f>IF(AND($P505&lt;&gt;"",$P505&lt;=Paramètres!$C$14),1,0)</f>
        <v/>
      </c>
      <c r="AC505" s="67">
        <f>IF($P505="","Jamais relancé",IF($P505&lt;=3,"0-3 j",IF($P505&lt;=7,"4-7 j",IF($P505&lt;=15,"8-15 j","Plus de 15 j"))))</f>
        <v/>
      </c>
      <c r="AD505" s="67">
        <f>IF($M505&lt;=1000,"Moins de 1 k€",IF($M505&lt;=5000,"1 à 5 k€",IF($M505&lt;=15000,"5 à 15 k€","Plus de 15 k€")))</f>
        <v/>
      </c>
    </row>
    <row r="506">
      <c r="A506" s="65" t="inlineStr">
        <is>
          <t>DEV-00505</t>
        </is>
      </c>
      <c r="B506" s="66" t="n">
        <v>45106</v>
      </c>
      <c r="C506" s="65" t="inlineStr">
        <is>
          <t>2023-06</t>
        </is>
      </c>
      <c r="D506" s="65" t="inlineStr">
        <is>
          <t>2022-2023</t>
        </is>
      </c>
      <c r="E506" s="65" t="inlineStr">
        <is>
          <t>CLI-0288</t>
        </is>
      </c>
      <c r="F506" s="65" t="inlineStr">
        <is>
          <t>Particulier</t>
        </is>
      </c>
      <c r="G506" s="65" t="inlineStr">
        <is>
          <t>Toulouse</t>
        </is>
      </c>
      <c r="H506" s="65" t="inlineStr">
        <is>
          <t>Julien Fabre</t>
        </is>
      </c>
      <c r="I506" s="65" t="inlineStr">
        <is>
          <t>Salle de bain</t>
        </is>
      </c>
      <c r="J506" s="65" t="inlineStr">
        <is>
          <t>SB-002</t>
        </is>
      </c>
      <c r="K506" s="65" t="inlineStr">
        <is>
          <t>Remplacement baignoire par douche</t>
        </is>
      </c>
      <c r="L506" s="67" t="n">
        <v>1</v>
      </c>
      <c r="M506" s="68" t="n">
        <v>4000.3</v>
      </c>
      <c r="N506" s="65" t="inlineStr">
        <is>
          <t>Accepté</t>
        </is>
      </c>
      <c r="O506" s="66" t="n">
        <v>45126</v>
      </c>
      <c r="P506" s="67" t="n">
        <v>6</v>
      </c>
      <c r="Q506" s="67" t="n">
        <v>1</v>
      </c>
      <c r="R506" s="67">
        <f>$I506</f>
        <v/>
      </c>
      <c r="S506" s="67">
        <f>$K506</f>
        <v/>
      </c>
      <c r="T506" s="67">
        <f>IFERROR(INDEX(Clients!$G$2:$G$1020,MATCH($E506,Clients!$A$2:$A$1020,0)),"")</f>
        <v/>
      </c>
      <c r="U506" s="67">
        <f>IFERROR(INDEX(Clients!$I$2:$I$1020,MATCH($E506,Clients!$A$2:$A$1020,0)),"")</f>
        <v/>
      </c>
      <c r="V506" s="69">
        <f>1</f>
        <v/>
      </c>
      <c r="W506" s="69">
        <f>IF($N506="Accepté",1,0)</f>
        <v/>
      </c>
      <c r="X506" s="68">
        <f>$M506*$W506</f>
        <v/>
      </c>
      <c r="Y506" s="68">
        <f>IF($N506="En cours",0,$M506)</f>
        <v/>
      </c>
      <c r="Z506" s="69">
        <f>IF($P506="",0,1)</f>
        <v/>
      </c>
      <c r="AA506" s="70">
        <f>IF($P506="",0,$P506)</f>
        <v/>
      </c>
      <c r="AB506" s="69">
        <f>IF(AND($P506&lt;&gt;"",$P506&lt;=Paramètres!$C$14),1,0)</f>
        <v/>
      </c>
      <c r="AC506" s="67">
        <f>IF($P506="","Jamais relancé",IF($P506&lt;=3,"0-3 j",IF($P506&lt;=7,"4-7 j",IF($P506&lt;=15,"8-15 j","Plus de 15 j"))))</f>
        <v/>
      </c>
      <c r="AD506" s="67">
        <f>IF($M506&lt;=1000,"Moins de 1 k€",IF($M506&lt;=5000,"1 à 5 k€",IF($M506&lt;=15000,"5 à 15 k€","Plus de 15 k€")))</f>
        <v/>
      </c>
    </row>
    <row r="507">
      <c r="A507" s="65" t="inlineStr">
        <is>
          <t>DEV-00506</t>
        </is>
      </c>
      <c r="B507" s="66" t="n">
        <v>45106</v>
      </c>
      <c r="C507" s="65" t="inlineStr">
        <is>
          <t>2023-06</t>
        </is>
      </c>
      <c r="D507" s="65" t="inlineStr">
        <is>
          <t>2022-2023</t>
        </is>
      </c>
      <c r="E507" s="65" t="inlineStr">
        <is>
          <t>CLI-0200</t>
        </is>
      </c>
      <c r="F507" s="65" t="inlineStr">
        <is>
          <t>Particulier</t>
        </is>
      </c>
      <c r="G507" s="65" t="inlineStr">
        <is>
          <t>Bordeaux</t>
        </is>
      </c>
      <c r="H507" s="65" t="inlineStr">
        <is>
          <t>Sophie Marchand</t>
        </is>
      </c>
      <c r="I507" s="65" t="inlineStr">
        <is>
          <t>Électricité</t>
        </is>
      </c>
      <c r="J507" s="65" t="inlineStr">
        <is>
          <t>EL-002</t>
        </is>
      </c>
      <c r="K507" s="65" t="inlineStr">
        <is>
          <t>Installation borne de recharge VE</t>
        </is>
      </c>
      <c r="L507" s="67" t="n">
        <v>1</v>
      </c>
      <c r="M507" s="68" t="n">
        <v>1511.21</v>
      </c>
      <c r="N507" s="65" t="inlineStr">
        <is>
          <t>Accepté</t>
        </is>
      </c>
      <c r="O507" s="66" t="n">
        <v>45132</v>
      </c>
      <c r="P507" s="67" t="n"/>
      <c r="Q507" s="67" t="n">
        <v>0</v>
      </c>
      <c r="R507" s="67">
        <f>$I507</f>
        <v/>
      </c>
      <c r="S507" s="67">
        <f>$K507</f>
        <v/>
      </c>
      <c r="T507" s="67">
        <f>IFERROR(INDEX(Clients!$G$2:$G$1020,MATCH($E507,Clients!$A$2:$A$1020,0)),"")</f>
        <v/>
      </c>
      <c r="U507" s="67">
        <f>IFERROR(INDEX(Clients!$I$2:$I$1020,MATCH($E507,Clients!$A$2:$A$1020,0)),"")</f>
        <v/>
      </c>
      <c r="V507" s="69">
        <f>1</f>
        <v/>
      </c>
      <c r="W507" s="69">
        <f>IF($N507="Accepté",1,0)</f>
        <v/>
      </c>
      <c r="X507" s="68">
        <f>$M507*$W507</f>
        <v/>
      </c>
      <c r="Y507" s="68">
        <f>IF($N507="En cours",0,$M507)</f>
        <v/>
      </c>
      <c r="Z507" s="69">
        <f>IF($P507="",0,1)</f>
        <v/>
      </c>
      <c r="AA507" s="70">
        <f>IF($P507="",0,$P507)</f>
        <v/>
      </c>
      <c r="AB507" s="69">
        <f>IF(AND($P507&lt;&gt;"",$P507&lt;=Paramètres!$C$14),1,0)</f>
        <v/>
      </c>
      <c r="AC507" s="67">
        <f>IF($P507="","Jamais relancé",IF($P507&lt;=3,"0-3 j",IF($P507&lt;=7,"4-7 j",IF($P507&lt;=15,"8-15 j","Plus de 15 j"))))</f>
        <v/>
      </c>
      <c r="AD507" s="67">
        <f>IF($M507&lt;=1000,"Moins de 1 k€",IF($M507&lt;=5000,"1 à 5 k€",IF($M507&lt;=15000,"5 à 15 k€","Plus de 15 k€")))</f>
        <v/>
      </c>
    </row>
    <row r="508">
      <c r="A508" s="65" t="inlineStr">
        <is>
          <t>DEV-00507</t>
        </is>
      </c>
      <c r="B508" s="66" t="n">
        <v>45106</v>
      </c>
      <c r="C508" s="65" t="inlineStr">
        <is>
          <t>2023-06</t>
        </is>
      </c>
      <c r="D508" s="65" t="inlineStr">
        <is>
          <t>2022-2023</t>
        </is>
      </c>
      <c r="E508" s="65" t="inlineStr">
        <is>
          <t>CLI-0209</t>
        </is>
      </c>
      <c r="F508" s="65" t="inlineStr">
        <is>
          <t>Particulier</t>
        </is>
      </c>
      <c r="G508" s="65" t="inlineStr">
        <is>
          <t>Toulouse</t>
        </is>
      </c>
      <c r="H508" s="65" t="inlineStr">
        <is>
          <t>Julien Fabre</t>
        </is>
      </c>
      <c r="I508" s="65" t="inlineStr">
        <is>
          <t>Dépannage</t>
        </is>
      </c>
      <c r="J508" s="65" t="inlineStr">
        <is>
          <t>DP-003</t>
        </is>
      </c>
      <c r="K508" s="65" t="inlineStr">
        <is>
          <t>Dépannage électrique urgence</t>
        </is>
      </c>
      <c r="L508" s="67" t="n">
        <v>1</v>
      </c>
      <c r="M508" s="68" t="n">
        <v>323.57</v>
      </c>
      <c r="N508" s="65" t="inlineStr">
        <is>
          <t>Accepté</t>
        </is>
      </c>
      <c r="O508" s="66" t="n">
        <v>45123</v>
      </c>
      <c r="P508" s="67" t="n">
        <v>3</v>
      </c>
      <c r="Q508" s="67" t="n">
        <v>2</v>
      </c>
      <c r="R508" s="67">
        <f>$I508</f>
        <v/>
      </c>
      <c r="S508" s="67">
        <f>$K508</f>
        <v/>
      </c>
      <c r="T508" s="67">
        <f>IFERROR(INDEX(Clients!$G$2:$G$1020,MATCH($E508,Clients!$A$2:$A$1020,0)),"")</f>
        <v/>
      </c>
      <c r="U508" s="67">
        <f>IFERROR(INDEX(Clients!$I$2:$I$1020,MATCH($E508,Clients!$A$2:$A$1020,0)),"")</f>
        <v/>
      </c>
      <c r="V508" s="69">
        <f>1</f>
        <v/>
      </c>
      <c r="W508" s="69">
        <f>IF($N508="Accepté",1,0)</f>
        <v/>
      </c>
      <c r="X508" s="68">
        <f>$M508*$W508</f>
        <v/>
      </c>
      <c r="Y508" s="68">
        <f>IF($N508="En cours",0,$M508)</f>
        <v/>
      </c>
      <c r="Z508" s="69">
        <f>IF($P508="",0,1)</f>
        <v/>
      </c>
      <c r="AA508" s="70">
        <f>IF($P508="",0,$P508)</f>
        <v/>
      </c>
      <c r="AB508" s="69">
        <f>IF(AND($P508&lt;&gt;"",$P508&lt;=Paramètres!$C$14),1,0)</f>
        <v/>
      </c>
      <c r="AC508" s="67">
        <f>IF($P508="","Jamais relancé",IF($P508&lt;=3,"0-3 j",IF($P508&lt;=7,"4-7 j",IF($P508&lt;=15,"8-15 j","Plus de 15 j"))))</f>
        <v/>
      </c>
      <c r="AD508" s="67">
        <f>IF($M508&lt;=1000,"Moins de 1 k€",IF($M508&lt;=5000,"1 à 5 k€",IF($M508&lt;=15000,"5 à 15 k€","Plus de 15 k€")))</f>
        <v/>
      </c>
    </row>
    <row r="509">
      <c r="A509" s="65" t="inlineStr">
        <is>
          <t>DEV-00508</t>
        </is>
      </c>
      <c r="B509" s="66" t="n">
        <v>45106</v>
      </c>
      <c r="C509" s="65" t="inlineStr">
        <is>
          <t>2023-06</t>
        </is>
      </c>
      <c r="D509" s="65" t="inlineStr">
        <is>
          <t>2022-2023</t>
        </is>
      </c>
      <c r="E509" s="65" t="inlineStr">
        <is>
          <t>CLI-0269</t>
        </is>
      </c>
      <c r="F509" s="65" t="inlineStr">
        <is>
          <t>Particulier</t>
        </is>
      </c>
      <c r="G509" s="65" t="inlineStr">
        <is>
          <t>Toulouse</t>
        </is>
      </c>
      <c r="H509" s="65" t="inlineStr">
        <is>
          <t>Julien Fabre</t>
        </is>
      </c>
      <c r="I509" s="65" t="inlineStr">
        <is>
          <t>Plomberie</t>
        </is>
      </c>
      <c r="J509" s="65" t="inlineStr">
        <is>
          <t>PR-003</t>
        </is>
      </c>
      <c r="K509" s="65" t="inlineStr">
        <is>
          <t>Réfection réseau eau appartement</t>
        </is>
      </c>
      <c r="L509" s="67" t="n">
        <v>1</v>
      </c>
      <c r="M509" s="68" t="n">
        <v>3261.94</v>
      </c>
      <c r="N509" s="65" t="inlineStr">
        <is>
          <t>Refusé</t>
        </is>
      </c>
      <c r="O509" s="66" t="n">
        <v>45143</v>
      </c>
      <c r="P509" s="67" t="n">
        <v>13</v>
      </c>
      <c r="Q509" s="67" t="n">
        <v>2</v>
      </c>
      <c r="R509" s="67">
        <f>$I509</f>
        <v/>
      </c>
      <c r="S509" s="67">
        <f>$K509</f>
        <v/>
      </c>
      <c r="T509" s="67">
        <f>IFERROR(INDEX(Clients!$G$2:$G$1020,MATCH($E509,Clients!$A$2:$A$1020,0)),"")</f>
        <v/>
      </c>
      <c r="U509" s="67">
        <f>IFERROR(INDEX(Clients!$I$2:$I$1020,MATCH($E509,Clients!$A$2:$A$1020,0)),"")</f>
        <v/>
      </c>
      <c r="V509" s="69">
        <f>1</f>
        <v/>
      </c>
      <c r="W509" s="69">
        <f>IF($N509="Accepté",1,0)</f>
        <v/>
      </c>
      <c r="X509" s="68">
        <f>$M509*$W509</f>
        <v/>
      </c>
      <c r="Y509" s="68">
        <f>IF($N509="En cours",0,$M509)</f>
        <v/>
      </c>
      <c r="Z509" s="69">
        <f>IF($P509="",0,1)</f>
        <v/>
      </c>
      <c r="AA509" s="70">
        <f>IF($P509="",0,$P509)</f>
        <v/>
      </c>
      <c r="AB509" s="69">
        <f>IF(AND($P509&lt;&gt;"",$P509&lt;=Paramètres!$C$14),1,0)</f>
        <v/>
      </c>
      <c r="AC509" s="67">
        <f>IF($P509="","Jamais relancé",IF($P509&lt;=3,"0-3 j",IF($P509&lt;=7,"4-7 j",IF($P509&lt;=15,"8-15 j","Plus de 15 j"))))</f>
        <v/>
      </c>
      <c r="AD509" s="67">
        <f>IF($M509&lt;=1000,"Moins de 1 k€",IF($M509&lt;=5000,"1 à 5 k€",IF($M509&lt;=15000,"5 à 15 k€","Plus de 15 k€")))</f>
        <v/>
      </c>
    </row>
    <row r="510">
      <c r="A510" s="65" t="inlineStr">
        <is>
          <t>DEV-00509</t>
        </is>
      </c>
      <c r="B510" s="66" t="n">
        <v>45107</v>
      </c>
      <c r="C510" s="65" t="inlineStr">
        <is>
          <t>2023-06</t>
        </is>
      </c>
      <c r="D510" s="65" t="inlineStr">
        <is>
          <t>2022-2023</t>
        </is>
      </c>
      <c r="E510" s="65" t="inlineStr">
        <is>
          <t>CLI-0126</t>
        </is>
      </c>
      <c r="F510" s="65" t="inlineStr">
        <is>
          <t>Particulier</t>
        </is>
      </c>
      <c r="G510" s="65" t="inlineStr">
        <is>
          <t>Bordeaux</t>
        </is>
      </c>
      <c r="H510" s="65" t="inlineStr">
        <is>
          <t>Sophie Marchand</t>
        </is>
      </c>
      <c r="I510" s="65" t="inlineStr">
        <is>
          <t>Dépannage</t>
        </is>
      </c>
      <c r="J510" s="65" t="inlineStr">
        <is>
          <t>DP-002</t>
        </is>
      </c>
      <c r="K510" s="65" t="inlineStr">
        <is>
          <t>Débouchage canalisation</t>
        </is>
      </c>
      <c r="L510" s="67" t="n">
        <v>1</v>
      </c>
      <c r="M510" s="68" t="n">
        <v>307.84</v>
      </c>
      <c r="N510" s="65" t="inlineStr">
        <is>
          <t>Accepté</t>
        </is>
      </c>
      <c r="O510" s="66" t="n">
        <v>45150</v>
      </c>
      <c r="P510" s="67" t="n">
        <v>10</v>
      </c>
      <c r="Q510" s="67" t="n">
        <v>2</v>
      </c>
      <c r="R510" s="67">
        <f>$I510</f>
        <v/>
      </c>
      <c r="S510" s="67">
        <f>$K510</f>
        <v/>
      </c>
      <c r="T510" s="67">
        <f>IFERROR(INDEX(Clients!$G$2:$G$1020,MATCH($E510,Clients!$A$2:$A$1020,0)),"")</f>
        <v/>
      </c>
      <c r="U510" s="67">
        <f>IFERROR(INDEX(Clients!$I$2:$I$1020,MATCH($E510,Clients!$A$2:$A$1020,0)),"")</f>
        <v/>
      </c>
      <c r="V510" s="69">
        <f>1</f>
        <v/>
      </c>
      <c r="W510" s="69">
        <f>IF($N510="Accepté",1,0)</f>
        <v/>
      </c>
      <c r="X510" s="68">
        <f>$M510*$W510</f>
        <v/>
      </c>
      <c r="Y510" s="68">
        <f>IF($N510="En cours",0,$M510)</f>
        <v/>
      </c>
      <c r="Z510" s="69">
        <f>IF($P510="",0,1)</f>
        <v/>
      </c>
      <c r="AA510" s="70">
        <f>IF($P510="",0,$P510)</f>
        <v/>
      </c>
      <c r="AB510" s="69">
        <f>IF(AND($P510&lt;&gt;"",$P510&lt;=Paramètres!$C$14),1,0)</f>
        <v/>
      </c>
      <c r="AC510" s="67">
        <f>IF($P510="","Jamais relancé",IF($P510&lt;=3,"0-3 j",IF($P510&lt;=7,"4-7 j",IF($P510&lt;=15,"8-15 j","Plus de 15 j"))))</f>
        <v/>
      </c>
      <c r="AD510" s="67">
        <f>IF($M510&lt;=1000,"Moins de 1 k€",IF($M510&lt;=5000,"1 à 5 k€",IF($M510&lt;=15000,"5 à 15 k€","Plus de 15 k€")))</f>
        <v/>
      </c>
    </row>
    <row r="511">
      <c r="A511" s="65" t="inlineStr">
        <is>
          <t>DEV-00510</t>
        </is>
      </c>
      <c r="B511" s="66" t="n">
        <v>45107</v>
      </c>
      <c r="C511" s="65" t="inlineStr">
        <is>
          <t>2023-06</t>
        </is>
      </c>
      <c r="D511" s="65" t="inlineStr">
        <is>
          <t>2022-2023</t>
        </is>
      </c>
      <c r="E511" s="65" t="inlineStr">
        <is>
          <t>CLI-0026</t>
        </is>
      </c>
      <c r="F511" s="65" t="inlineStr">
        <is>
          <t>Particulier</t>
        </is>
      </c>
      <c r="G511" s="65" t="inlineStr">
        <is>
          <t>Bordeaux</t>
        </is>
      </c>
      <c r="H511" s="65" t="inlineStr">
        <is>
          <t>Sophie Marchand</t>
        </is>
      </c>
      <c r="I511" s="65" t="inlineStr">
        <is>
          <t>Électricité</t>
        </is>
      </c>
      <c r="J511" s="65" t="inlineStr">
        <is>
          <t>EL-002</t>
        </is>
      </c>
      <c r="K511" s="65" t="inlineStr">
        <is>
          <t>Installation borne de recharge VE</t>
        </is>
      </c>
      <c r="L511" s="67" t="n">
        <v>1</v>
      </c>
      <c r="M511" s="68" t="n">
        <v>1469.52</v>
      </c>
      <c r="N511" s="65" t="inlineStr">
        <is>
          <t>Accepté</t>
        </is>
      </c>
      <c r="O511" s="66" t="n">
        <v>45134</v>
      </c>
      <c r="P511" s="67" t="n">
        <v>1</v>
      </c>
      <c r="Q511" s="67" t="n">
        <v>1</v>
      </c>
      <c r="R511" s="67">
        <f>$I511</f>
        <v/>
      </c>
      <c r="S511" s="67">
        <f>$K511</f>
        <v/>
      </c>
      <c r="T511" s="67">
        <f>IFERROR(INDEX(Clients!$G$2:$G$1020,MATCH($E511,Clients!$A$2:$A$1020,0)),"")</f>
        <v/>
      </c>
      <c r="U511" s="67">
        <f>IFERROR(INDEX(Clients!$I$2:$I$1020,MATCH($E511,Clients!$A$2:$A$1020,0)),"")</f>
        <v/>
      </c>
      <c r="V511" s="69">
        <f>1</f>
        <v/>
      </c>
      <c r="W511" s="69">
        <f>IF($N511="Accepté",1,0)</f>
        <v/>
      </c>
      <c r="X511" s="68">
        <f>$M511*$W511</f>
        <v/>
      </c>
      <c r="Y511" s="68">
        <f>IF($N511="En cours",0,$M511)</f>
        <v/>
      </c>
      <c r="Z511" s="69">
        <f>IF($P511="",0,1)</f>
        <v/>
      </c>
      <c r="AA511" s="70">
        <f>IF($P511="",0,$P511)</f>
        <v/>
      </c>
      <c r="AB511" s="69">
        <f>IF(AND($P511&lt;&gt;"",$P511&lt;=Paramètres!$C$14),1,0)</f>
        <v/>
      </c>
      <c r="AC511" s="67">
        <f>IF($P511="","Jamais relancé",IF($P511&lt;=3,"0-3 j",IF($P511&lt;=7,"4-7 j",IF($P511&lt;=15,"8-15 j","Plus de 15 j"))))</f>
        <v/>
      </c>
      <c r="AD511" s="67">
        <f>IF($M511&lt;=1000,"Moins de 1 k€",IF($M511&lt;=5000,"1 à 5 k€",IF($M511&lt;=15000,"5 à 15 k€","Plus de 15 k€")))</f>
        <v/>
      </c>
    </row>
    <row r="512">
      <c r="A512" s="65" t="inlineStr">
        <is>
          <t>DEV-00511</t>
        </is>
      </c>
      <c r="B512" s="66" t="n">
        <v>45110</v>
      </c>
      <c r="C512" s="65" t="inlineStr">
        <is>
          <t>2023-07</t>
        </is>
      </c>
      <c r="D512" s="65" t="inlineStr">
        <is>
          <t>2023-2024</t>
        </is>
      </c>
      <c r="E512" s="65" t="inlineStr">
        <is>
          <t>CLI-0105</t>
        </is>
      </c>
      <c r="F512" s="65" t="inlineStr">
        <is>
          <t>Particulier</t>
        </is>
      </c>
      <c r="G512" s="65" t="inlineStr">
        <is>
          <t>Toulouse</t>
        </is>
      </c>
      <c r="H512" s="65" t="inlineStr">
        <is>
          <t>Julien Fabre</t>
        </is>
      </c>
      <c r="I512" s="65" t="inlineStr">
        <is>
          <t>Chauffage</t>
        </is>
      </c>
      <c r="J512" s="65" t="inlineStr">
        <is>
          <t>CH-001</t>
        </is>
      </c>
      <c r="K512" s="65" t="inlineStr">
        <is>
          <t>Installation chaudière gaz condensation</t>
        </is>
      </c>
      <c r="L512" s="67" t="n">
        <v>1</v>
      </c>
      <c r="M512" s="68" t="n">
        <v>4688.69</v>
      </c>
      <c r="N512" s="65" t="inlineStr">
        <is>
          <t>Refusé</t>
        </is>
      </c>
      <c r="O512" s="66" t="n">
        <v>45113</v>
      </c>
      <c r="P512" s="67" t="n">
        <v>3</v>
      </c>
      <c r="Q512" s="67" t="n">
        <v>1</v>
      </c>
      <c r="R512" s="67">
        <f>$I512</f>
        <v/>
      </c>
      <c r="S512" s="67">
        <f>$K512</f>
        <v/>
      </c>
      <c r="T512" s="67">
        <f>IFERROR(INDEX(Clients!$G$2:$G$1020,MATCH($E512,Clients!$A$2:$A$1020,0)),"")</f>
        <v/>
      </c>
      <c r="U512" s="67">
        <f>IFERROR(INDEX(Clients!$I$2:$I$1020,MATCH($E512,Clients!$A$2:$A$1020,0)),"")</f>
        <v/>
      </c>
      <c r="V512" s="69">
        <f>1</f>
        <v/>
      </c>
      <c r="W512" s="69">
        <f>IF($N512="Accepté",1,0)</f>
        <v/>
      </c>
      <c r="X512" s="68">
        <f>$M512*$W512</f>
        <v/>
      </c>
      <c r="Y512" s="68">
        <f>IF($N512="En cours",0,$M512)</f>
        <v/>
      </c>
      <c r="Z512" s="69">
        <f>IF($P512="",0,1)</f>
        <v/>
      </c>
      <c r="AA512" s="70">
        <f>IF($P512="",0,$P512)</f>
        <v/>
      </c>
      <c r="AB512" s="69">
        <f>IF(AND($P512&lt;&gt;"",$P512&lt;=Paramètres!$C$14),1,0)</f>
        <v/>
      </c>
      <c r="AC512" s="67">
        <f>IF($P512="","Jamais relancé",IF($P512&lt;=3,"0-3 j",IF($P512&lt;=7,"4-7 j",IF($P512&lt;=15,"8-15 j","Plus de 15 j"))))</f>
        <v/>
      </c>
      <c r="AD512" s="67">
        <f>IF($M512&lt;=1000,"Moins de 1 k€",IF($M512&lt;=5000,"1 à 5 k€",IF($M512&lt;=15000,"5 à 15 k€","Plus de 15 k€")))</f>
        <v/>
      </c>
    </row>
    <row r="513">
      <c r="A513" s="65" t="inlineStr">
        <is>
          <t>DEV-00512</t>
        </is>
      </c>
      <c r="B513" s="66" t="n">
        <v>45111</v>
      </c>
      <c r="C513" s="65" t="inlineStr">
        <is>
          <t>2023-07</t>
        </is>
      </c>
      <c r="D513" s="65" t="inlineStr">
        <is>
          <t>2023-2024</t>
        </is>
      </c>
      <c r="E513" s="65" t="inlineStr">
        <is>
          <t>CLI-0203</t>
        </is>
      </c>
      <c r="F513" s="65" t="inlineStr">
        <is>
          <t>Particulier</t>
        </is>
      </c>
      <c r="G513" s="65" t="inlineStr">
        <is>
          <t>Toulouse</t>
        </is>
      </c>
      <c r="H513" s="65" t="inlineStr">
        <is>
          <t>Julien Fabre</t>
        </is>
      </c>
      <c r="I513" s="65" t="inlineStr">
        <is>
          <t>Électricité</t>
        </is>
      </c>
      <c r="J513" s="65" t="inlineStr">
        <is>
          <t>EL-001</t>
        </is>
      </c>
      <c r="K513" s="65" t="inlineStr">
        <is>
          <t>Mise aux normes tableau électrique</t>
        </is>
      </c>
      <c r="L513" s="67" t="n">
        <v>1</v>
      </c>
      <c r="M513" s="68" t="n">
        <v>1511.07</v>
      </c>
      <c r="N513" s="65" t="inlineStr">
        <is>
          <t>Refusé</t>
        </is>
      </c>
      <c r="O513" s="66" t="n">
        <v>45144</v>
      </c>
      <c r="P513" s="67" t="n">
        <v>14</v>
      </c>
      <c r="Q513" s="67" t="n">
        <v>2</v>
      </c>
      <c r="R513" s="67">
        <f>$I513</f>
        <v/>
      </c>
      <c r="S513" s="67">
        <f>$K513</f>
        <v/>
      </c>
      <c r="T513" s="67">
        <f>IFERROR(INDEX(Clients!$G$2:$G$1020,MATCH($E513,Clients!$A$2:$A$1020,0)),"")</f>
        <v/>
      </c>
      <c r="U513" s="67">
        <f>IFERROR(INDEX(Clients!$I$2:$I$1020,MATCH($E513,Clients!$A$2:$A$1020,0)),"")</f>
        <v/>
      </c>
      <c r="V513" s="69">
        <f>1</f>
        <v/>
      </c>
      <c r="W513" s="69">
        <f>IF($N513="Accepté",1,0)</f>
        <v/>
      </c>
      <c r="X513" s="68">
        <f>$M513*$W513</f>
        <v/>
      </c>
      <c r="Y513" s="68">
        <f>IF($N513="En cours",0,$M513)</f>
        <v/>
      </c>
      <c r="Z513" s="69">
        <f>IF($P513="",0,1)</f>
        <v/>
      </c>
      <c r="AA513" s="70">
        <f>IF($P513="",0,$P513)</f>
        <v/>
      </c>
      <c r="AB513" s="69">
        <f>IF(AND($P513&lt;&gt;"",$P513&lt;=Paramètres!$C$14),1,0)</f>
        <v/>
      </c>
      <c r="AC513" s="67">
        <f>IF($P513="","Jamais relancé",IF($P513&lt;=3,"0-3 j",IF($P513&lt;=7,"4-7 j",IF($P513&lt;=15,"8-15 j","Plus de 15 j"))))</f>
        <v/>
      </c>
      <c r="AD513" s="67">
        <f>IF($M513&lt;=1000,"Moins de 1 k€",IF($M513&lt;=5000,"1 à 5 k€",IF($M513&lt;=15000,"5 à 15 k€","Plus de 15 k€")))</f>
        <v/>
      </c>
    </row>
    <row r="514">
      <c r="A514" s="65" t="inlineStr">
        <is>
          <t>DEV-00513</t>
        </is>
      </c>
      <c r="B514" s="66" t="n">
        <v>45111</v>
      </c>
      <c r="C514" s="65" t="inlineStr">
        <is>
          <t>2023-07</t>
        </is>
      </c>
      <c r="D514" s="65" t="inlineStr">
        <is>
          <t>2023-2024</t>
        </is>
      </c>
      <c r="E514" s="65" t="inlineStr">
        <is>
          <t>CLI-0208</t>
        </is>
      </c>
      <c r="F514" s="65" t="inlineStr">
        <is>
          <t>Particulier</t>
        </is>
      </c>
      <c r="G514" s="65" t="inlineStr">
        <is>
          <t>Bordeaux</t>
        </is>
      </c>
      <c r="H514" s="65" t="inlineStr">
        <is>
          <t>Karim Belkacem</t>
        </is>
      </c>
      <c r="I514" s="65" t="inlineStr">
        <is>
          <t>Dépannage</t>
        </is>
      </c>
      <c r="J514" s="65" t="inlineStr">
        <is>
          <t>DP-004</t>
        </is>
      </c>
      <c r="K514" s="65" t="inlineStr">
        <is>
          <t>Remise en service chaudière</t>
        </is>
      </c>
      <c r="L514" s="67" t="n">
        <v>1</v>
      </c>
      <c r="M514" s="68" t="n">
        <v>204.36</v>
      </c>
      <c r="N514" s="65" t="inlineStr">
        <is>
          <t>Accepté</t>
        </is>
      </c>
      <c r="O514" s="66" t="n">
        <v>45117</v>
      </c>
      <c r="P514" s="67" t="n">
        <v>3</v>
      </c>
      <c r="Q514" s="67" t="n">
        <v>1</v>
      </c>
      <c r="R514" s="67">
        <f>$I514</f>
        <v/>
      </c>
      <c r="S514" s="67">
        <f>$K514</f>
        <v/>
      </c>
      <c r="T514" s="67">
        <f>IFERROR(INDEX(Clients!$G$2:$G$1020,MATCH($E514,Clients!$A$2:$A$1020,0)),"")</f>
        <v/>
      </c>
      <c r="U514" s="67">
        <f>IFERROR(INDEX(Clients!$I$2:$I$1020,MATCH($E514,Clients!$A$2:$A$1020,0)),"")</f>
        <v/>
      </c>
      <c r="V514" s="69">
        <f>1</f>
        <v/>
      </c>
      <c r="W514" s="69">
        <f>IF($N514="Accepté",1,0)</f>
        <v/>
      </c>
      <c r="X514" s="68">
        <f>$M514*$W514</f>
        <v/>
      </c>
      <c r="Y514" s="68">
        <f>IF($N514="En cours",0,$M514)</f>
        <v/>
      </c>
      <c r="Z514" s="69">
        <f>IF($P514="",0,1)</f>
        <v/>
      </c>
      <c r="AA514" s="70">
        <f>IF($P514="",0,$P514)</f>
        <v/>
      </c>
      <c r="AB514" s="69">
        <f>IF(AND($P514&lt;&gt;"",$P514&lt;=Paramètres!$C$14),1,0)</f>
        <v/>
      </c>
      <c r="AC514" s="67">
        <f>IF($P514="","Jamais relancé",IF($P514&lt;=3,"0-3 j",IF($P514&lt;=7,"4-7 j",IF($P514&lt;=15,"8-15 j","Plus de 15 j"))))</f>
        <v/>
      </c>
      <c r="AD514" s="67">
        <f>IF($M514&lt;=1000,"Moins de 1 k€",IF($M514&lt;=5000,"1 à 5 k€",IF($M514&lt;=15000,"5 à 15 k€","Plus de 15 k€")))</f>
        <v/>
      </c>
    </row>
    <row r="515">
      <c r="A515" s="65" t="inlineStr">
        <is>
          <t>DEV-00514</t>
        </is>
      </c>
      <c r="B515" s="66" t="n">
        <v>45112</v>
      </c>
      <c r="C515" s="65" t="inlineStr">
        <is>
          <t>2023-07</t>
        </is>
      </c>
      <c r="D515" s="65" t="inlineStr">
        <is>
          <t>2023-2024</t>
        </is>
      </c>
      <c r="E515" s="65" t="inlineStr">
        <is>
          <t>CLI-0189</t>
        </is>
      </c>
      <c r="F515" s="65" t="inlineStr">
        <is>
          <t>Professionnel</t>
        </is>
      </c>
      <c r="G515" s="65" t="inlineStr">
        <is>
          <t>Bordeaux</t>
        </is>
      </c>
      <c r="H515" s="65" t="inlineStr">
        <is>
          <t>Karim Belkacem</t>
        </is>
      </c>
      <c r="I515" s="65" t="inlineStr">
        <is>
          <t>Plomberie</t>
        </is>
      </c>
      <c r="J515" s="65" t="inlineStr">
        <is>
          <t>PR-002</t>
        </is>
      </c>
      <c r="K515" s="65" t="inlineStr">
        <is>
          <t>Recherche de fuite + réparation</t>
        </is>
      </c>
      <c r="L515" s="67" t="n">
        <v>1</v>
      </c>
      <c r="M515" s="68" t="n">
        <v>728.87</v>
      </c>
      <c r="N515" s="65" t="inlineStr">
        <is>
          <t>Refusé</t>
        </is>
      </c>
      <c r="O515" s="66" t="n">
        <v>45135</v>
      </c>
      <c r="P515" s="67" t="n">
        <v>10</v>
      </c>
      <c r="Q515" s="67" t="n">
        <v>1</v>
      </c>
      <c r="R515" s="67">
        <f>$I515</f>
        <v/>
      </c>
      <c r="S515" s="67">
        <f>$K515</f>
        <v/>
      </c>
      <c r="T515" s="67">
        <f>IFERROR(INDEX(Clients!$G$2:$G$1020,MATCH($E515,Clients!$A$2:$A$1020,0)),"")</f>
        <v/>
      </c>
      <c r="U515" s="67">
        <f>IFERROR(INDEX(Clients!$I$2:$I$1020,MATCH($E515,Clients!$A$2:$A$1020,0)),"")</f>
        <v/>
      </c>
      <c r="V515" s="69">
        <f>1</f>
        <v/>
      </c>
      <c r="W515" s="69">
        <f>IF($N515="Accepté",1,0)</f>
        <v/>
      </c>
      <c r="X515" s="68">
        <f>$M515*$W515</f>
        <v/>
      </c>
      <c r="Y515" s="68">
        <f>IF($N515="En cours",0,$M515)</f>
        <v/>
      </c>
      <c r="Z515" s="69">
        <f>IF($P515="",0,1)</f>
        <v/>
      </c>
      <c r="AA515" s="70">
        <f>IF($P515="",0,$P515)</f>
        <v/>
      </c>
      <c r="AB515" s="69">
        <f>IF(AND($P515&lt;&gt;"",$P515&lt;=Paramètres!$C$14),1,0)</f>
        <v/>
      </c>
      <c r="AC515" s="67">
        <f>IF($P515="","Jamais relancé",IF($P515&lt;=3,"0-3 j",IF($P515&lt;=7,"4-7 j",IF($P515&lt;=15,"8-15 j","Plus de 15 j"))))</f>
        <v/>
      </c>
      <c r="AD515" s="67">
        <f>IF($M515&lt;=1000,"Moins de 1 k€",IF($M515&lt;=5000,"1 à 5 k€",IF($M515&lt;=15000,"5 à 15 k€","Plus de 15 k€")))</f>
        <v/>
      </c>
    </row>
    <row r="516">
      <c r="A516" s="65" t="inlineStr">
        <is>
          <t>DEV-00515</t>
        </is>
      </c>
      <c r="B516" s="66" t="n">
        <v>45112</v>
      </c>
      <c r="C516" s="65" t="inlineStr">
        <is>
          <t>2023-07</t>
        </is>
      </c>
      <c r="D516" s="65" t="inlineStr">
        <is>
          <t>2023-2024</t>
        </is>
      </c>
      <c r="E516" s="65" t="inlineStr">
        <is>
          <t>CLI-0246</t>
        </is>
      </c>
      <c r="F516" s="65" t="inlineStr">
        <is>
          <t>Particulier</t>
        </is>
      </c>
      <c r="G516" s="65" t="inlineStr">
        <is>
          <t>Toulouse</t>
        </is>
      </c>
      <c r="H516" s="65" t="inlineStr">
        <is>
          <t>Julien Fabre</t>
        </is>
      </c>
      <c r="I516" s="65" t="inlineStr">
        <is>
          <t>Électricité</t>
        </is>
      </c>
      <c r="J516" s="65" t="inlineStr">
        <is>
          <t>EL-001</t>
        </is>
      </c>
      <c r="K516" s="65" t="inlineStr">
        <is>
          <t>Mise aux normes tableau électrique</t>
        </is>
      </c>
      <c r="L516" s="67" t="n">
        <v>1</v>
      </c>
      <c r="M516" s="68" t="n">
        <v>1625.68</v>
      </c>
      <c r="N516" s="65" t="inlineStr">
        <is>
          <t>Refusé</t>
        </is>
      </c>
      <c r="O516" s="66" t="n">
        <v>45139</v>
      </c>
      <c r="P516" s="67" t="n">
        <v>4</v>
      </c>
      <c r="Q516" s="67" t="n">
        <v>1</v>
      </c>
      <c r="R516" s="67">
        <f>$I516</f>
        <v/>
      </c>
      <c r="S516" s="67">
        <f>$K516</f>
        <v/>
      </c>
      <c r="T516" s="67">
        <f>IFERROR(INDEX(Clients!$G$2:$G$1020,MATCH($E516,Clients!$A$2:$A$1020,0)),"")</f>
        <v/>
      </c>
      <c r="U516" s="67">
        <f>IFERROR(INDEX(Clients!$I$2:$I$1020,MATCH($E516,Clients!$A$2:$A$1020,0)),"")</f>
        <v/>
      </c>
      <c r="V516" s="69">
        <f>1</f>
        <v/>
      </c>
      <c r="W516" s="69">
        <f>IF($N516="Accepté",1,0)</f>
        <v/>
      </c>
      <c r="X516" s="68">
        <f>$M516*$W516</f>
        <v/>
      </c>
      <c r="Y516" s="68">
        <f>IF($N516="En cours",0,$M516)</f>
        <v/>
      </c>
      <c r="Z516" s="69">
        <f>IF($P516="",0,1)</f>
        <v/>
      </c>
      <c r="AA516" s="70">
        <f>IF($P516="",0,$P516)</f>
        <v/>
      </c>
      <c r="AB516" s="69">
        <f>IF(AND($P516&lt;&gt;"",$P516&lt;=Paramètres!$C$14),1,0)</f>
        <v/>
      </c>
      <c r="AC516" s="67">
        <f>IF($P516="","Jamais relancé",IF($P516&lt;=3,"0-3 j",IF($P516&lt;=7,"4-7 j",IF($P516&lt;=15,"8-15 j","Plus de 15 j"))))</f>
        <v/>
      </c>
      <c r="AD516" s="67">
        <f>IF($M516&lt;=1000,"Moins de 1 k€",IF($M516&lt;=5000,"1 à 5 k€",IF($M516&lt;=15000,"5 à 15 k€","Plus de 15 k€")))</f>
        <v/>
      </c>
    </row>
    <row r="517">
      <c r="A517" s="65" t="inlineStr">
        <is>
          <t>DEV-00516</t>
        </is>
      </c>
      <c r="B517" s="66" t="n">
        <v>45112</v>
      </c>
      <c r="C517" s="65" t="inlineStr">
        <is>
          <t>2023-07</t>
        </is>
      </c>
      <c r="D517" s="65" t="inlineStr">
        <is>
          <t>2023-2024</t>
        </is>
      </c>
      <c r="E517" s="65" t="inlineStr">
        <is>
          <t>CLI-0247</t>
        </is>
      </c>
      <c r="F517" s="65" t="inlineStr">
        <is>
          <t>Professionnel</t>
        </is>
      </c>
      <c r="G517" s="65" t="inlineStr">
        <is>
          <t>Bordeaux</t>
        </is>
      </c>
      <c r="H517" s="65" t="inlineStr">
        <is>
          <t>Sophie Marchand</t>
        </is>
      </c>
      <c r="I517" s="65" t="inlineStr">
        <is>
          <t>Dépannage</t>
        </is>
      </c>
      <c r="J517" s="65" t="inlineStr">
        <is>
          <t>DP-001</t>
        </is>
      </c>
      <c r="K517" s="65" t="inlineStr">
        <is>
          <t>Dépannage plomberie urgence</t>
        </is>
      </c>
      <c r="L517" s="67" t="n">
        <v>1</v>
      </c>
      <c r="M517" s="68" t="n">
        <v>480.5</v>
      </c>
      <c r="N517" s="65" t="inlineStr">
        <is>
          <t>Sans réponse</t>
        </is>
      </c>
      <c r="O517" s="66" t="n">
        <v>45133</v>
      </c>
      <c r="P517" s="67" t="n">
        <v>3</v>
      </c>
      <c r="Q517" s="67" t="n">
        <v>2</v>
      </c>
      <c r="R517" s="67">
        <f>$I517</f>
        <v/>
      </c>
      <c r="S517" s="67">
        <f>$K517</f>
        <v/>
      </c>
      <c r="T517" s="67">
        <f>IFERROR(INDEX(Clients!$G$2:$G$1020,MATCH($E517,Clients!$A$2:$A$1020,0)),"")</f>
        <v/>
      </c>
      <c r="U517" s="67">
        <f>IFERROR(INDEX(Clients!$I$2:$I$1020,MATCH($E517,Clients!$A$2:$A$1020,0)),"")</f>
        <v/>
      </c>
      <c r="V517" s="69">
        <f>1</f>
        <v/>
      </c>
      <c r="W517" s="69">
        <f>IF($N517="Accepté",1,0)</f>
        <v/>
      </c>
      <c r="X517" s="68">
        <f>$M517*$W517</f>
        <v/>
      </c>
      <c r="Y517" s="68">
        <f>IF($N517="En cours",0,$M517)</f>
        <v/>
      </c>
      <c r="Z517" s="69">
        <f>IF($P517="",0,1)</f>
        <v/>
      </c>
      <c r="AA517" s="70">
        <f>IF($P517="",0,$P517)</f>
        <v/>
      </c>
      <c r="AB517" s="69">
        <f>IF(AND($P517&lt;&gt;"",$P517&lt;=Paramètres!$C$14),1,0)</f>
        <v/>
      </c>
      <c r="AC517" s="67">
        <f>IF($P517="","Jamais relancé",IF($P517&lt;=3,"0-3 j",IF($P517&lt;=7,"4-7 j",IF($P517&lt;=15,"8-15 j","Plus de 15 j"))))</f>
        <v/>
      </c>
      <c r="AD517" s="67">
        <f>IF($M517&lt;=1000,"Moins de 1 k€",IF($M517&lt;=5000,"1 à 5 k€",IF($M517&lt;=15000,"5 à 15 k€","Plus de 15 k€")))</f>
        <v/>
      </c>
    </row>
    <row r="518">
      <c r="A518" s="65" t="inlineStr">
        <is>
          <t>DEV-00517</t>
        </is>
      </c>
      <c r="B518" s="66" t="n">
        <v>45113</v>
      </c>
      <c r="C518" s="65" t="inlineStr">
        <is>
          <t>2023-07</t>
        </is>
      </c>
      <c r="D518" s="65" t="inlineStr">
        <is>
          <t>2023-2024</t>
        </is>
      </c>
      <c r="E518" s="65" t="inlineStr">
        <is>
          <t>CLI-0085</t>
        </is>
      </c>
      <c r="F518" s="65" t="inlineStr">
        <is>
          <t>Particulier</t>
        </is>
      </c>
      <c r="G518" s="65" t="inlineStr">
        <is>
          <t>Toulouse</t>
        </is>
      </c>
      <c r="H518" s="65" t="inlineStr">
        <is>
          <t>Julien Fabre</t>
        </is>
      </c>
      <c r="I518" s="65" t="inlineStr">
        <is>
          <t>Plomberie</t>
        </is>
      </c>
      <c r="J518" s="65" t="inlineStr">
        <is>
          <t>PR-001</t>
        </is>
      </c>
      <c r="K518" s="65" t="inlineStr">
        <is>
          <t>Remplacement chauffe-eau 200 L</t>
        </is>
      </c>
      <c r="L518" s="67" t="n">
        <v>1</v>
      </c>
      <c r="M518" s="68" t="n">
        <v>1310.22</v>
      </c>
      <c r="N518" s="65" t="inlineStr">
        <is>
          <t>Sans réponse</t>
        </is>
      </c>
      <c r="O518" s="66" t="n">
        <v>45121</v>
      </c>
      <c r="P518" s="67" t="n">
        <v>15</v>
      </c>
      <c r="Q518" s="67" t="n">
        <v>0</v>
      </c>
      <c r="R518" s="67">
        <f>$I518</f>
        <v/>
      </c>
      <c r="S518" s="67">
        <f>$K518</f>
        <v/>
      </c>
      <c r="T518" s="67">
        <f>IFERROR(INDEX(Clients!$G$2:$G$1020,MATCH($E518,Clients!$A$2:$A$1020,0)),"")</f>
        <v/>
      </c>
      <c r="U518" s="67">
        <f>IFERROR(INDEX(Clients!$I$2:$I$1020,MATCH($E518,Clients!$A$2:$A$1020,0)),"")</f>
        <v/>
      </c>
      <c r="V518" s="69">
        <f>1</f>
        <v/>
      </c>
      <c r="W518" s="69">
        <f>IF($N518="Accepté",1,0)</f>
        <v/>
      </c>
      <c r="X518" s="68">
        <f>$M518*$W518</f>
        <v/>
      </c>
      <c r="Y518" s="68">
        <f>IF($N518="En cours",0,$M518)</f>
        <v/>
      </c>
      <c r="Z518" s="69">
        <f>IF($P518="",0,1)</f>
        <v/>
      </c>
      <c r="AA518" s="70">
        <f>IF($P518="",0,$P518)</f>
        <v/>
      </c>
      <c r="AB518" s="69">
        <f>IF(AND($P518&lt;&gt;"",$P518&lt;=Paramètres!$C$14),1,0)</f>
        <v/>
      </c>
      <c r="AC518" s="67">
        <f>IF($P518="","Jamais relancé",IF($P518&lt;=3,"0-3 j",IF($P518&lt;=7,"4-7 j",IF($P518&lt;=15,"8-15 j","Plus de 15 j"))))</f>
        <v/>
      </c>
      <c r="AD518" s="67">
        <f>IF($M518&lt;=1000,"Moins de 1 k€",IF($M518&lt;=5000,"1 à 5 k€",IF($M518&lt;=15000,"5 à 15 k€","Plus de 15 k€")))</f>
        <v/>
      </c>
    </row>
    <row r="519">
      <c r="A519" s="65" t="inlineStr">
        <is>
          <t>DEV-00518</t>
        </is>
      </c>
      <c r="B519" s="66" t="n">
        <v>45113</v>
      </c>
      <c r="C519" s="65" t="inlineStr">
        <is>
          <t>2023-07</t>
        </is>
      </c>
      <c r="D519" s="65" t="inlineStr">
        <is>
          <t>2023-2024</t>
        </is>
      </c>
      <c r="E519" s="65" t="inlineStr">
        <is>
          <t>CLI-0228</t>
        </is>
      </c>
      <c r="F519" s="65" t="inlineStr">
        <is>
          <t>Particulier</t>
        </is>
      </c>
      <c r="G519" s="65" t="inlineStr">
        <is>
          <t>Toulouse</t>
        </is>
      </c>
      <c r="H519" s="65" t="inlineStr">
        <is>
          <t>Julien Fabre</t>
        </is>
      </c>
      <c r="I519" s="65" t="inlineStr">
        <is>
          <t>Plomberie</t>
        </is>
      </c>
      <c r="J519" s="65" t="inlineStr">
        <is>
          <t>PR-002</t>
        </is>
      </c>
      <c r="K519" s="65" t="inlineStr">
        <is>
          <t>Recherche de fuite + réparation</t>
        </is>
      </c>
      <c r="L519" s="67" t="n">
        <v>2</v>
      </c>
      <c r="M519" s="68" t="n">
        <v>784.3200000000001</v>
      </c>
      <c r="N519" s="65" t="inlineStr">
        <is>
          <t>Refusé</t>
        </is>
      </c>
      <c r="O519" s="66" t="n">
        <v>45143</v>
      </c>
      <c r="P519" s="67" t="n">
        <v>5</v>
      </c>
      <c r="Q519" s="67" t="n">
        <v>1</v>
      </c>
      <c r="R519" s="67">
        <f>$I519</f>
        <v/>
      </c>
      <c r="S519" s="67">
        <f>$K519</f>
        <v/>
      </c>
      <c r="T519" s="67">
        <f>IFERROR(INDEX(Clients!$G$2:$G$1020,MATCH($E519,Clients!$A$2:$A$1020,0)),"")</f>
        <v/>
      </c>
      <c r="U519" s="67">
        <f>IFERROR(INDEX(Clients!$I$2:$I$1020,MATCH($E519,Clients!$A$2:$A$1020,0)),"")</f>
        <v/>
      </c>
      <c r="V519" s="69">
        <f>1</f>
        <v/>
      </c>
      <c r="W519" s="69">
        <f>IF($N519="Accepté",1,0)</f>
        <v/>
      </c>
      <c r="X519" s="68">
        <f>$M519*$W519</f>
        <v/>
      </c>
      <c r="Y519" s="68">
        <f>IF($N519="En cours",0,$M519)</f>
        <v/>
      </c>
      <c r="Z519" s="69">
        <f>IF($P519="",0,1)</f>
        <v/>
      </c>
      <c r="AA519" s="70">
        <f>IF($P519="",0,$P519)</f>
        <v/>
      </c>
      <c r="AB519" s="69">
        <f>IF(AND($P519&lt;&gt;"",$P519&lt;=Paramètres!$C$14),1,0)</f>
        <v/>
      </c>
      <c r="AC519" s="67">
        <f>IF($P519="","Jamais relancé",IF($P519&lt;=3,"0-3 j",IF($P519&lt;=7,"4-7 j",IF($P519&lt;=15,"8-15 j","Plus de 15 j"))))</f>
        <v/>
      </c>
      <c r="AD519" s="67">
        <f>IF($M519&lt;=1000,"Moins de 1 k€",IF($M519&lt;=5000,"1 à 5 k€",IF($M519&lt;=15000,"5 à 15 k€","Plus de 15 k€")))</f>
        <v/>
      </c>
    </row>
    <row r="520">
      <c r="A520" s="65" t="inlineStr">
        <is>
          <t>DEV-00519</t>
        </is>
      </c>
      <c r="B520" s="66" t="n">
        <v>45114</v>
      </c>
      <c r="C520" s="65" t="inlineStr">
        <is>
          <t>2023-07</t>
        </is>
      </c>
      <c r="D520" s="65" t="inlineStr">
        <is>
          <t>2023-2024</t>
        </is>
      </c>
      <c r="E520" s="65" t="inlineStr">
        <is>
          <t>CLI-0228</t>
        </is>
      </c>
      <c r="F520" s="65" t="inlineStr">
        <is>
          <t>Particulier</t>
        </is>
      </c>
      <c r="G520" s="65" t="inlineStr">
        <is>
          <t>Toulouse</t>
        </is>
      </c>
      <c r="H520" s="65" t="inlineStr">
        <is>
          <t>Julien Fabre</t>
        </is>
      </c>
      <c r="I520" s="65" t="inlineStr">
        <is>
          <t>Salle de bain</t>
        </is>
      </c>
      <c r="J520" s="65" t="inlineStr">
        <is>
          <t>SB-003</t>
        </is>
      </c>
      <c r="K520" s="65" t="inlineStr">
        <is>
          <t>Pose meuble vasque + robinetterie</t>
        </is>
      </c>
      <c r="L520" s="67" t="n">
        <v>1</v>
      </c>
      <c r="M520" s="68" t="n">
        <v>1114.78</v>
      </c>
      <c r="N520" s="65" t="inlineStr">
        <is>
          <t>Refusé</t>
        </is>
      </c>
      <c r="O520" s="66" t="n">
        <v>45134</v>
      </c>
      <c r="P520" s="67" t="n">
        <v>5</v>
      </c>
      <c r="Q520" s="67" t="n">
        <v>1</v>
      </c>
      <c r="R520" s="67">
        <f>$I520</f>
        <v/>
      </c>
      <c r="S520" s="67">
        <f>$K520</f>
        <v/>
      </c>
      <c r="T520" s="67">
        <f>IFERROR(INDEX(Clients!$G$2:$G$1020,MATCH($E520,Clients!$A$2:$A$1020,0)),"")</f>
        <v/>
      </c>
      <c r="U520" s="67">
        <f>IFERROR(INDEX(Clients!$I$2:$I$1020,MATCH($E520,Clients!$A$2:$A$1020,0)),"")</f>
        <v/>
      </c>
      <c r="V520" s="69">
        <f>1</f>
        <v/>
      </c>
      <c r="W520" s="69">
        <f>IF($N520="Accepté",1,0)</f>
        <v/>
      </c>
      <c r="X520" s="68">
        <f>$M520*$W520</f>
        <v/>
      </c>
      <c r="Y520" s="68">
        <f>IF($N520="En cours",0,$M520)</f>
        <v/>
      </c>
      <c r="Z520" s="69">
        <f>IF($P520="",0,1)</f>
        <v/>
      </c>
      <c r="AA520" s="70">
        <f>IF($P520="",0,$P520)</f>
        <v/>
      </c>
      <c r="AB520" s="69">
        <f>IF(AND($P520&lt;&gt;"",$P520&lt;=Paramètres!$C$14),1,0)</f>
        <v/>
      </c>
      <c r="AC520" s="67">
        <f>IF($P520="","Jamais relancé",IF($P520&lt;=3,"0-3 j",IF($P520&lt;=7,"4-7 j",IF($P520&lt;=15,"8-15 j","Plus de 15 j"))))</f>
        <v/>
      </c>
      <c r="AD520" s="67">
        <f>IF($M520&lt;=1000,"Moins de 1 k€",IF($M520&lt;=5000,"1 à 5 k€",IF($M520&lt;=15000,"5 à 15 k€","Plus de 15 k€")))</f>
        <v/>
      </c>
    </row>
    <row r="521">
      <c r="A521" s="65" t="inlineStr">
        <is>
          <t>DEV-00520</t>
        </is>
      </c>
      <c r="B521" s="66" t="n">
        <v>45114</v>
      </c>
      <c r="C521" s="65" t="inlineStr">
        <is>
          <t>2023-07</t>
        </is>
      </c>
      <c r="D521" s="65" t="inlineStr">
        <is>
          <t>2023-2024</t>
        </is>
      </c>
      <c r="E521" s="65" t="inlineStr">
        <is>
          <t>CLI-0062</t>
        </is>
      </c>
      <c r="F521" s="65" t="inlineStr">
        <is>
          <t>Particulier</t>
        </is>
      </c>
      <c r="G521" s="65" t="inlineStr">
        <is>
          <t>Toulouse</t>
        </is>
      </c>
      <c r="H521" s="65" t="inlineStr">
        <is>
          <t>Julien Fabre</t>
        </is>
      </c>
      <c r="I521" s="65" t="inlineStr">
        <is>
          <t>Électricité</t>
        </is>
      </c>
      <c r="J521" s="65" t="inlineStr">
        <is>
          <t>EL-003</t>
        </is>
      </c>
      <c r="K521" s="65" t="inlineStr">
        <is>
          <t>Rénovation électrique complète</t>
        </is>
      </c>
      <c r="L521" s="67" t="n">
        <v>1</v>
      </c>
      <c r="M521" s="68" t="n">
        <v>8327.219999999999</v>
      </c>
      <c r="N521" s="65" t="inlineStr">
        <is>
          <t>Accepté</t>
        </is>
      </c>
      <c r="O521" s="66" t="n">
        <v>45135</v>
      </c>
      <c r="P521" s="67" t="n">
        <v>7</v>
      </c>
      <c r="Q521" s="67" t="n">
        <v>1</v>
      </c>
      <c r="R521" s="67">
        <f>$I521</f>
        <v/>
      </c>
      <c r="S521" s="67">
        <f>$K521</f>
        <v/>
      </c>
      <c r="T521" s="67">
        <f>IFERROR(INDEX(Clients!$G$2:$G$1020,MATCH($E521,Clients!$A$2:$A$1020,0)),"")</f>
        <v/>
      </c>
      <c r="U521" s="67">
        <f>IFERROR(INDEX(Clients!$I$2:$I$1020,MATCH($E521,Clients!$A$2:$A$1020,0)),"")</f>
        <v/>
      </c>
      <c r="V521" s="69">
        <f>1</f>
        <v/>
      </c>
      <c r="W521" s="69">
        <f>IF($N521="Accepté",1,0)</f>
        <v/>
      </c>
      <c r="X521" s="68">
        <f>$M521*$W521</f>
        <v/>
      </c>
      <c r="Y521" s="68">
        <f>IF($N521="En cours",0,$M521)</f>
        <v/>
      </c>
      <c r="Z521" s="69">
        <f>IF($P521="",0,1)</f>
        <v/>
      </c>
      <c r="AA521" s="70">
        <f>IF($P521="",0,$P521)</f>
        <v/>
      </c>
      <c r="AB521" s="69">
        <f>IF(AND($P521&lt;&gt;"",$P521&lt;=Paramètres!$C$14),1,0)</f>
        <v/>
      </c>
      <c r="AC521" s="67">
        <f>IF($P521="","Jamais relancé",IF($P521&lt;=3,"0-3 j",IF($P521&lt;=7,"4-7 j",IF($P521&lt;=15,"8-15 j","Plus de 15 j"))))</f>
        <v/>
      </c>
      <c r="AD521" s="67">
        <f>IF($M521&lt;=1000,"Moins de 1 k€",IF($M521&lt;=5000,"1 à 5 k€",IF($M521&lt;=15000,"5 à 15 k€","Plus de 15 k€")))</f>
        <v/>
      </c>
    </row>
    <row r="522">
      <c r="A522" s="65" t="inlineStr">
        <is>
          <t>DEV-00521</t>
        </is>
      </c>
      <c r="B522" s="66" t="n">
        <v>45117</v>
      </c>
      <c r="C522" s="65" t="inlineStr">
        <is>
          <t>2023-07</t>
        </is>
      </c>
      <c r="D522" s="65" t="inlineStr">
        <is>
          <t>2023-2024</t>
        </is>
      </c>
      <c r="E522" s="65" t="inlineStr">
        <is>
          <t>CLI-0128</t>
        </is>
      </c>
      <c r="F522" s="65" t="inlineStr">
        <is>
          <t>Particulier</t>
        </is>
      </c>
      <c r="G522" s="65" t="inlineStr">
        <is>
          <t>Bordeaux</t>
        </is>
      </c>
      <c r="H522" s="65" t="inlineStr">
        <is>
          <t>Sophie Marchand</t>
        </is>
      </c>
      <c r="I522" s="65" t="inlineStr">
        <is>
          <t>Chauffage</t>
        </is>
      </c>
      <c r="J522" s="65" t="inlineStr">
        <is>
          <t>CH-005</t>
        </is>
      </c>
      <c r="K522" s="65" t="inlineStr">
        <is>
          <t>Désembouage circuit chauffage</t>
        </is>
      </c>
      <c r="L522" s="67" t="n">
        <v>1</v>
      </c>
      <c r="M522" s="68" t="n">
        <v>698.6900000000001</v>
      </c>
      <c r="N522" s="65" t="inlineStr">
        <is>
          <t>Refusé</t>
        </is>
      </c>
      <c r="O522" s="66" t="n">
        <v>45142</v>
      </c>
      <c r="P522" s="67" t="n">
        <v>11</v>
      </c>
      <c r="Q522" s="67" t="n">
        <v>2</v>
      </c>
      <c r="R522" s="67">
        <f>$I522</f>
        <v/>
      </c>
      <c r="S522" s="67">
        <f>$K522</f>
        <v/>
      </c>
      <c r="T522" s="67">
        <f>IFERROR(INDEX(Clients!$G$2:$G$1020,MATCH($E522,Clients!$A$2:$A$1020,0)),"")</f>
        <v/>
      </c>
      <c r="U522" s="67">
        <f>IFERROR(INDEX(Clients!$I$2:$I$1020,MATCH($E522,Clients!$A$2:$A$1020,0)),"")</f>
        <v/>
      </c>
      <c r="V522" s="69">
        <f>1</f>
        <v/>
      </c>
      <c r="W522" s="69">
        <f>IF($N522="Accepté",1,0)</f>
        <v/>
      </c>
      <c r="X522" s="68">
        <f>$M522*$W522</f>
        <v/>
      </c>
      <c r="Y522" s="68">
        <f>IF($N522="En cours",0,$M522)</f>
        <v/>
      </c>
      <c r="Z522" s="69">
        <f>IF($P522="",0,1)</f>
        <v/>
      </c>
      <c r="AA522" s="70">
        <f>IF($P522="",0,$P522)</f>
        <v/>
      </c>
      <c r="AB522" s="69">
        <f>IF(AND($P522&lt;&gt;"",$P522&lt;=Paramètres!$C$14),1,0)</f>
        <v/>
      </c>
      <c r="AC522" s="67">
        <f>IF($P522="","Jamais relancé",IF($P522&lt;=3,"0-3 j",IF($P522&lt;=7,"4-7 j",IF($P522&lt;=15,"8-15 j","Plus de 15 j"))))</f>
        <v/>
      </c>
      <c r="AD522" s="67">
        <f>IF($M522&lt;=1000,"Moins de 1 k€",IF($M522&lt;=5000,"1 à 5 k€",IF($M522&lt;=15000,"5 à 15 k€","Plus de 15 k€")))</f>
        <v/>
      </c>
    </row>
    <row r="523">
      <c r="A523" s="65" t="inlineStr">
        <is>
          <t>DEV-00522</t>
        </is>
      </c>
      <c r="B523" s="66" t="n">
        <v>45119</v>
      </c>
      <c r="C523" s="65" t="inlineStr">
        <is>
          <t>2023-07</t>
        </is>
      </c>
      <c r="D523" s="65" t="inlineStr">
        <is>
          <t>2023-2024</t>
        </is>
      </c>
      <c r="E523" s="65" t="inlineStr">
        <is>
          <t>CLI-0175</t>
        </is>
      </c>
      <c r="F523" s="65" t="inlineStr">
        <is>
          <t>Particulier</t>
        </is>
      </c>
      <c r="G523" s="65" t="inlineStr">
        <is>
          <t>Toulouse</t>
        </is>
      </c>
      <c r="H523" s="65" t="inlineStr">
        <is>
          <t>Julien Fabre</t>
        </is>
      </c>
      <c r="I523" s="65" t="inlineStr">
        <is>
          <t>Électricité</t>
        </is>
      </c>
      <c r="J523" s="65" t="inlineStr">
        <is>
          <t>EL-001</t>
        </is>
      </c>
      <c r="K523" s="65" t="inlineStr">
        <is>
          <t>Mise aux normes tableau électrique</t>
        </is>
      </c>
      <c r="L523" s="67" t="n">
        <v>1</v>
      </c>
      <c r="M523" s="68" t="n">
        <v>1722.78</v>
      </c>
      <c r="N523" s="65" t="inlineStr">
        <is>
          <t>Accepté</t>
        </is>
      </c>
      <c r="O523" s="66" t="n">
        <v>45167</v>
      </c>
      <c r="P523" s="67" t="n">
        <v>11</v>
      </c>
      <c r="Q523" s="67" t="n">
        <v>2</v>
      </c>
      <c r="R523" s="67">
        <f>$I523</f>
        <v/>
      </c>
      <c r="S523" s="67">
        <f>$K523</f>
        <v/>
      </c>
      <c r="T523" s="67">
        <f>IFERROR(INDEX(Clients!$G$2:$G$1020,MATCH($E523,Clients!$A$2:$A$1020,0)),"")</f>
        <v/>
      </c>
      <c r="U523" s="67">
        <f>IFERROR(INDEX(Clients!$I$2:$I$1020,MATCH($E523,Clients!$A$2:$A$1020,0)),"")</f>
        <v/>
      </c>
      <c r="V523" s="69">
        <f>1</f>
        <v/>
      </c>
      <c r="W523" s="69">
        <f>IF($N523="Accepté",1,0)</f>
        <v/>
      </c>
      <c r="X523" s="68">
        <f>$M523*$W523</f>
        <v/>
      </c>
      <c r="Y523" s="68">
        <f>IF($N523="En cours",0,$M523)</f>
        <v/>
      </c>
      <c r="Z523" s="69">
        <f>IF($P523="",0,1)</f>
        <v/>
      </c>
      <c r="AA523" s="70">
        <f>IF($P523="",0,$P523)</f>
        <v/>
      </c>
      <c r="AB523" s="69">
        <f>IF(AND($P523&lt;&gt;"",$P523&lt;=Paramètres!$C$14),1,0)</f>
        <v/>
      </c>
      <c r="AC523" s="67">
        <f>IF($P523="","Jamais relancé",IF($P523&lt;=3,"0-3 j",IF($P523&lt;=7,"4-7 j",IF($P523&lt;=15,"8-15 j","Plus de 15 j"))))</f>
        <v/>
      </c>
      <c r="AD523" s="67">
        <f>IF($M523&lt;=1000,"Moins de 1 k€",IF($M523&lt;=5000,"1 à 5 k€",IF($M523&lt;=15000,"5 à 15 k€","Plus de 15 k€")))</f>
        <v/>
      </c>
    </row>
    <row r="524">
      <c r="A524" s="65" t="inlineStr">
        <is>
          <t>DEV-00523</t>
        </is>
      </c>
      <c r="B524" s="66" t="n">
        <v>45119</v>
      </c>
      <c r="C524" s="65" t="inlineStr">
        <is>
          <t>2023-07</t>
        </is>
      </c>
      <c r="D524" s="65" t="inlineStr">
        <is>
          <t>2023-2024</t>
        </is>
      </c>
      <c r="E524" s="65" t="inlineStr">
        <is>
          <t>CLI-0165</t>
        </is>
      </c>
      <c r="F524" s="65" t="inlineStr">
        <is>
          <t>Particulier</t>
        </is>
      </c>
      <c r="G524" s="65" t="inlineStr">
        <is>
          <t>Bordeaux</t>
        </is>
      </c>
      <c r="H524" s="65" t="inlineStr">
        <is>
          <t>Sophie Marchand</t>
        </is>
      </c>
      <c r="I524" s="65" t="inlineStr">
        <is>
          <t>Salle de bain</t>
        </is>
      </c>
      <c r="J524" s="65" t="inlineStr">
        <is>
          <t>SB-003</t>
        </is>
      </c>
      <c r="K524" s="65" t="inlineStr">
        <is>
          <t>Pose meuble vasque + robinetterie</t>
        </is>
      </c>
      <c r="L524" s="67" t="n">
        <v>1</v>
      </c>
      <c r="M524" s="68" t="n">
        <v>1207.76</v>
      </c>
      <c r="N524" s="65" t="inlineStr">
        <is>
          <t>Accepté</t>
        </is>
      </c>
      <c r="O524" s="66" t="n">
        <v>45151</v>
      </c>
      <c r="P524" s="67" t="n">
        <v>4</v>
      </c>
      <c r="Q524" s="67" t="n">
        <v>2</v>
      </c>
      <c r="R524" s="67">
        <f>$I524</f>
        <v/>
      </c>
      <c r="S524" s="67">
        <f>$K524</f>
        <v/>
      </c>
      <c r="T524" s="67">
        <f>IFERROR(INDEX(Clients!$G$2:$G$1020,MATCH($E524,Clients!$A$2:$A$1020,0)),"")</f>
        <v/>
      </c>
      <c r="U524" s="67">
        <f>IFERROR(INDEX(Clients!$I$2:$I$1020,MATCH($E524,Clients!$A$2:$A$1020,0)),"")</f>
        <v/>
      </c>
      <c r="V524" s="69">
        <f>1</f>
        <v/>
      </c>
      <c r="W524" s="69">
        <f>IF($N524="Accepté",1,0)</f>
        <v/>
      </c>
      <c r="X524" s="68">
        <f>$M524*$W524</f>
        <v/>
      </c>
      <c r="Y524" s="68">
        <f>IF($N524="En cours",0,$M524)</f>
        <v/>
      </c>
      <c r="Z524" s="69">
        <f>IF($P524="",0,1)</f>
        <v/>
      </c>
      <c r="AA524" s="70">
        <f>IF($P524="",0,$P524)</f>
        <v/>
      </c>
      <c r="AB524" s="69">
        <f>IF(AND($P524&lt;&gt;"",$P524&lt;=Paramètres!$C$14),1,0)</f>
        <v/>
      </c>
      <c r="AC524" s="67">
        <f>IF($P524="","Jamais relancé",IF($P524&lt;=3,"0-3 j",IF($P524&lt;=7,"4-7 j",IF($P524&lt;=15,"8-15 j","Plus de 15 j"))))</f>
        <v/>
      </c>
      <c r="AD524" s="67">
        <f>IF($M524&lt;=1000,"Moins de 1 k€",IF($M524&lt;=5000,"1 à 5 k€",IF($M524&lt;=15000,"5 à 15 k€","Plus de 15 k€")))</f>
        <v/>
      </c>
    </row>
    <row r="525">
      <c r="A525" s="65" t="inlineStr">
        <is>
          <t>DEV-00524</t>
        </is>
      </c>
      <c r="B525" s="66" t="n">
        <v>45119</v>
      </c>
      <c r="C525" s="65" t="inlineStr">
        <is>
          <t>2023-07</t>
        </is>
      </c>
      <c r="D525" s="65" t="inlineStr">
        <is>
          <t>2023-2024</t>
        </is>
      </c>
      <c r="E525" s="65" t="inlineStr">
        <is>
          <t>CLI-0299</t>
        </is>
      </c>
      <c r="F525" s="65" t="inlineStr">
        <is>
          <t>Professionnel</t>
        </is>
      </c>
      <c r="G525" s="65" t="inlineStr">
        <is>
          <t>Toulouse</t>
        </is>
      </c>
      <c r="H525" s="65" t="inlineStr">
        <is>
          <t>Julien Fabre</t>
        </is>
      </c>
      <c r="I525" s="65" t="inlineStr">
        <is>
          <t>Électricité</t>
        </is>
      </c>
      <c r="J525" s="65" t="inlineStr">
        <is>
          <t>EL-004</t>
        </is>
      </c>
      <c r="K525" s="65" t="inlineStr">
        <is>
          <t>Éclairage LED locaux professionnels</t>
        </is>
      </c>
      <c r="L525" s="67" t="n">
        <v>3</v>
      </c>
      <c r="M525" s="68" t="n">
        <v>18451.65</v>
      </c>
      <c r="N525" s="65" t="inlineStr">
        <is>
          <t>Sans réponse</t>
        </is>
      </c>
      <c r="O525" s="66" t="n">
        <v>45150</v>
      </c>
      <c r="P525" s="67" t="n">
        <v>5</v>
      </c>
      <c r="Q525" s="67" t="n">
        <v>1</v>
      </c>
      <c r="R525" s="67">
        <f>$I525</f>
        <v/>
      </c>
      <c r="S525" s="67">
        <f>$K525</f>
        <v/>
      </c>
      <c r="T525" s="67">
        <f>IFERROR(INDEX(Clients!$G$2:$G$1020,MATCH($E525,Clients!$A$2:$A$1020,0)),"")</f>
        <v/>
      </c>
      <c r="U525" s="67">
        <f>IFERROR(INDEX(Clients!$I$2:$I$1020,MATCH($E525,Clients!$A$2:$A$1020,0)),"")</f>
        <v/>
      </c>
      <c r="V525" s="69">
        <f>1</f>
        <v/>
      </c>
      <c r="W525" s="69">
        <f>IF($N525="Accepté",1,0)</f>
        <v/>
      </c>
      <c r="X525" s="68">
        <f>$M525*$W525</f>
        <v/>
      </c>
      <c r="Y525" s="68">
        <f>IF($N525="En cours",0,$M525)</f>
        <v/>
      </c>
      <c r="Z525" s="69">
        <f>IF($P525="",0,1)</f>
        <v/>
      </c>
      <c r="AA525" s="70">
        <f>IF($P525="",0,$P525)</f>
        <v/>
      </c>
      <c r="AB525" s="69">
        <f>IF(AND($P525&lt;&gt;"",$P525&lt;=Paramètres!$C$14),1,0)</f>
        <v/>
      </c>
      <c r="AC525" s="67">
        <f>IF($P525="","Jamais relancé",IF($P525&lt;=3,"0-3 j",IF($P525&lt;=7,"4-7 j",IF($P525&lt;=15,"8-15 j","Plus de 15 j"))))</f>
        <v/>
      </c>
      <c r="AD525" s="67">
        <f>IF($M525&lt;=1000,"Moins de 1 k€",IF($M525&lt;=5000,"1 à 5 k€",IF($M525&lt;=15000,"5 à 15 k€","Plus de 15 k€")))</f>
        <v/>
      </c>
    </row>
    <row r="526">
      <c r="A526" s="65" t="inlineStr">
        <is>
          <t>DEV-00525</t>
        </is>
      </c>
      <c r="B526" s="66" t="n">
        <v>45120</v>
      </c>
      <c r="C526" s="65" t="inlineStr">
        <is>
          <t>2023-07</t>
        </is>
      </c>
      <c r="D526" s="65" t="inlineStr">
        <is>
          <t>2023-2024</t>
        </is>
      </c>
      <c r="E526" s="65" t="inlineStr">
        <is>
          <t>CLI-0243</t>
        </is>
      </c>
      <c r="F526" s="65" t="inlineStr">
        <is>
          <t>Professionnel</t>
        </is>
      </c>
      <c r="G526" s="65" t="inlineStr">
        <is>
          <t>Bordeaux</t>
        </is>
      </c>
      <c r="H526" s="65" t="inlineStr">
        <is>
          <t>Sophie Marchand</t>
        </is>
      </c>
      <c r="I526" s="65" t="inlineStr">
        <is>
          <t>Plomberie</t>
        </is>
      </c>
      <c r="J526" s="65" t="inlineStr">
        <is>
          <t>PR-002</t>
        </is>
      </c>
      <c r="K526" s="65" t="inlineStr">
        <is>
          <t>Recherche de fuite + réparation</t>
        </is>
      </c>
      <c r="L526" s="67" t="n">
        <v>1</v>
      </c>
      <c r="M526" s="68" t="n">
        <v>665.08</v>
      </c>
      <c r="N526" s="65" t="inlineStr">
        <is>
          <t>Accepté</t>
        </is>
      </c>
      <c r="O526" s="66" t="n">
        <v>45141</v>
      </c>
      <c r="P526" s="67" t="n">
        <v>2</v>
      </c>
      <c r="Q526" s="67" t="n">
        <v>1</v>
      </c>
      <c r="R526" s="67">
        <f>$I526</f>
        <v/>
      </c>
      <c r="S526" s="67">
        <f>$K526</f>
        <v/>
      </c>
      <c r="T526" s="67">
        <f>IFERROR(INDEX(Clients!$G$2:$G$1020,MATCH($E526,Clients!$A$2:$A$1020,0)),"")</f>
        <v/>
      </c>
      <c r="U526" s="67">
        <f>IFERROR(INDEX(Clients!$I$2:$I$1020,MATCH($E526,Clients!$A$2:$A$1020,0)),"")</f>
        <v/>
      </c>
      <c r="V526" s="69">
        <f>1</f>
        <v/>
      </c>
      <c r="W526" s="69">
        <f>IF($N526="Accepté",1,0)</f>
        <v/>
      </c>
      <c r="X526" s="68">
        <f>$M526*$W526</f>
        <v/>
      </c>
      <c r="Y526" s="68">
        <f>IF($N526="En cours",0,$M526)</f>
        <v/>
      </c>
      <c r="Z526" s="69">
        <f>IF($P526="",0,1)</f>
        <v/>
      </c>
      <c r="AA526" s="70">
        <f>IF($P526="",0,$P526)</f>
        <v/>
      </c>
      <c r="AB526" s="69">
        <f>IF(AND($P526&lt;&gt;"",$P526&lt;=Paramètres!$C$14),1,0)</f>
        <v/>
      </c>
      <c r="AC526" s="67">
        <f>IF($P526="","Jamais relancé",IF($P526&lt;=3,"0-3 j",IF($P526&lt;=7,"4-7 j",IF($P526&lt;=15,"8-15 j","Plus de 15 j"))))</f>
        <v/>
      </c>
      <c r="AD526" s="67">
        <f>IF($M526&lt;=1000,"Moins de 1 k€",IF($M526&lt;=5000,"1 à 5 k€",IF($M526&lt;=15000,"5 à 15 k€","Plus de 15 k€")))</f>
        <v/>
      </c>
    </row>
    <row r="527">
      <c r="A527" s="65" t="inlineStr">
        <is>
          <t>DEV-00526</t>
        </is>
      </c>
      <c r="B527" s="66" t="n">
        <v>45120</v>
      </c>
      <c r="C527" s="65" t="inlineStr">
        <is>
          <t>2023-07</t>
        </is>
      </c>
      <c r="D527" s="65" t="inlineStr">
        <is>
          <t>2023-2024</t>
        </is>
      </c>
      <c r="E527" s="65" t="inlineStr">
        <is>
          <t>CLI-0007</t>
        </is>
      </c>
      <c r="F527" s="65" t="inlineStr">
        <is>
          <t>Particulier</t>
        </is>
      </c>
      <c r="G527" s="65" t="inlineStr">
        <is>
          <t>Toulouse</t>
        </is>
      </c>
      <c r="H527" s="65" t="inlineStr">
        <is>
          <t>Julien Fabre</t>
        </is>
      </c>
      <c r="I527" s="65" t="inlineStr">
        <is>
          <t>Électricité</t>
        </is>
      </c>
      <c r="J527" s="65" t="inlineStr">
        <is>
          <t>EL-001</t>
        </is>
      </c>
      <c r="K527" s="65" t="inlineStr">
        <is>
          <t>Mise aux normes tableau électrique</t>
        </is>
      </c>
      <c r="L527" s="67" t="n">
        <v>1</v>
      </c>
      <c r="M527" s="68" t="n">
        <v>1904.44</v>
      </c>
      <c r="N527" s="65" t="inlineStr">
        <is>
          <t>Sans réponse</t>
        </is>
      </c>
      <c r="O527" s="66" t="n">
        <v>45149</v>
      </c>
      <c r="P527" s="67" t="n">
        <v>13</v>
      </c>
      <c r="Q527" s="67" t="n">
        <v>2</v>
      </c>
      <c r="R527" s="67">
        <f>$I527</f>
        <v/>
      </c>
      <c r="S527" s="67">
        <f>$K527</f>
        <v/>
      </c>
      <c r="T527" s="67">
        <f>IFERROR(INDEX(Clients!$G$2:$G$1020,MATCH($E527,Clients!$A$2:$A$1020,0)),"")</f>
        <v/>
      </c>
      <c r="U527" s="67">
        <f>IFERROR(INDEX(Clients!$I$2:$I$1020,MATCH($E527,Clients!$A$2:$A$1020,0)),"")</f>
        <v/>
      </c>
      <c r="V527" s="69">
        <f>1</f>
        <v/>
      </c>
      <c r="W527" s="69">
        <f>IF($N527="Accepté",1,0)</f>
        <v/>
      </c>
      <c r="X527" s="68">
        <f>$M527*$W527</f>
        <v/>
      </c>
      <c r="Y527" s="68">
        <f>IF($N527="En cours",0,$M527)</f>
        <v/>
      </c>
      <c r="Z527" s="69">
        <f>IF($P527="",0,1)</f>
        <v/>
      </c>
      <c r="AA527" s="70">
        <f>IF($P527="",0,$P527)</f>
        <v/>
      </c>
      <c r="AB527" s="69">
        <f>IF(AND($P527&lt;&gt;"",$P527&lt;=Paramètres!$C$14),1,0)</f>
        <v/>
      </c>
      <c r="AC527" s="67">
        <f>IF($P527="","Jamais relancé",IF($P527&lt;=3,"0-3 j",IF($P527&lt;=7,"4-7 j",IF($P527&lt;=15,"8-15 j","Plus de 15 j"))))</f>
        <v/>
      </c>
      <c r="AD527" s="67">
        <f>IF($M527&lt;=1000,"Moins de 1 k€",IF($M527&lt;=5000,"1 à 5 k€",IF($M527&lt;=15000,"5 à 15 k€","Plus de 15 k€")))</f>
        <v/>
      </c>
    </row>
    <row r="528">
      <c r="A528" s="65" t="inlineStr">
        <is>
          <t>DEV-00527</t>
        </is>
      </c>
      <c r="B528" s="66" t="n">
        <v>45120</v>
      </c>
      <c r="C528" s="65" t="inlineStr">
        <is>
          <t>2023-07</t>
        </is>
      </c>
      <c r="D528" s="65" t="inlineStr">
        <is>
          <t>2023-2024</t>
        </is>
      </c>
      <c r="E528" s="65" t="inlineStr">
        <is>
          <t>CLI-0119</t>
        </is>
      </c>
      <c r="F528" s="65" t="inlineStr">
        <is>
          <t>Particulier</t>
        </is>
      </c>
      <c r="G528" s="65" t="inlineStr">
        <is>
          <t>Bordeaux</t>
        </is>
      </c>
      <c r="H528" s="65" t="inlineStr">
        <is>
          <t>Sophie Marchand</t>
        </is>
      </c>
      <c r="I528" s="65" t="inlineStr">
        <is>
          <t>Dépannage</t>
        </is>
      </c>
      <c r="J528" s="65" t="inlineStr">
        <is>
          <t>DP-003</t>
        </is>
      </c>
      <c r="K528" s="65" t="inlineStr">
        <is>
          <t>Dépannage électrique urgence</t>
        </is>
      </c>
      <c r="L528" s="67" t="n">
        <v>1</v>
      </c>
      <c r="M528" s="68" t="n">
        <v>280.75</v>
      </c>
      <c r="N528" s="65" t="inlineStr">
        <is>
          <t>Sans réponse</t>
        </is>
      </c>
      <c r="O528" s="66" t="n">
        <v>45155</v>
      </c>
      <c r="P528" s="67" t="n">
        <v>5</v>
      </c>
      <c r="Q528" s="67" t="n">
        <v>1</v>
      </c>
      <c r="R528" s="67">
        <f>$I528</f>
        <v/>
      </c>
      <c r="S528" s="67">
        <f>$K528</f>
        <v/>
      </c>
      <c r="T528" s="67">
        <f>IFERROR(INDEX(Clients!$G$2:$G$1020,MATCH($E528,Clients!$A$2:$A$1020,0)),"")</f>
        <v/>
      </c>
      <c r="U528" s="67">
        <f>IFERROR(INDEX(Clients!$I$2:$I$1020,MATCH($E528,Clients!$A$2:$A$1020,0)),"")</f>
        <v/>
      </c>
      <c r="V528" s="69">
        <f>1</f>
        <v/>
      </c>
      <c r="W528" s="69">
        <f>IF($N528="Accepté",1,0)</f>
        <v/>
      </c>
      <c r="X528" s="68">
        <f>$M528*$W528</f>
        <v/>
      </c>
      <c r="Y528" s="68">
        <f>IF($N528="En cours",0,$M528)</f>
        <v/>
      </c>
      <c r="Z528" s="69">
        <f>IF($P528="",0,1)</f>
        <v/>
      </c>
      <c r="AA528" s="70">
        <f>IF($P528="",0,$P528)</f>
        <v/>
      </c>
      <c r="AB528" s="69">
        <f>IF(AND($P528&lt;&gt;"",$P528&lt;=Paramètres!$C$14),1,0)</f>
        <v/>
      </c>
      <c r="AC528" s="67">
        <f>IF($P528="","Jamais relancé",IF($P528&lt;=3,"0-3 j",IF($P528&lt;=7,"4-7 j",IF($P528&lt;=15,"8-15 j","Plus de 15 j"))))</f>
        <v/>
      </c>
      <c r="AD528" s="67">
        <f>IF($M528&lt;=1000,"Moins de 1 k€",IF($M528&lt;=5000,"1 à 5 k€",IF($M528&lt;=15000,"5 à 15 k€","Plus de 15 k€")))</f>
        <v/>
      </c>
    </row>
    <row r="529">
      <c r="A529" s="65" t="inlineStr">
        <is>
          <t>DEV-00528</t>
        </is>
      </c>
      <c r="B529" s="66" t="n">
        <v>45121</v>
      </c>
      <c r="C529" s="65" t="inlineStr">
        <is>
          <t>2023-07</t>
        </is>
      </c>
      <c r="D529" s="65" t="inlineStr">
        <is>
          <t>2023-2024</t>
        </is>
      </c>
      <c r="E529" s="65" t="inlineStr">
        <is>
          <t>CLI-0169</t>
        </is>
      </c>
      <c r="F529" s="65" t="inlineStr">
        <is>
          <t>Professionnel</t>
        </is>
      </c>
      <c r="G529" s="65" t="inlineStr">
        <is>
          <t>Bordeaux</t>
        </is>
      </c>
      <c r="H529" s="65" t="inlineStr">
        <is>
          <t>Sophie Marchand</t>
        </is>
      </c>
      <c r="I529" s="65" t="inlineStr">
        <is>
          <t>Dépannage</t>
        </is>
      </c>
      <c r="J529" s="65" t="inlineStr">
        <is>
          <t>DP-003</t>
        </is>
      </c>
      <c r="K529" s="65" t="inlineStr">
        <is>
          <t>Dépannage électrique urgence</t>
        </is>
      </c>
      <c r="L529" s="67" t="n">
        <v>2</v>
      </c>
      <c r="M529" s="68" t="n">
        <v>959.3200000000001</v>
      </c>
      <c r="N529" s="65" t="inlineStr">
        <is>
          <t>Accepté</t>
        </is>
      </c>
      <c r="O529" s="66" t="n">
        <v>45145</v>
      </c>
      <c r="P529" s="67" t="n">
        <v>5</v>
      </c>
      <c r="Q529" s="67" t="n">
        <v>3</v>
      </c>
      <c r="R529" s="67">
        <f>$I529</f>
        <v/>
      </c>
      <c r="S529" s="67">
        <f>$K529</f>
        <v/>
      </c>
      <c r="T529" s="67">
        <f>IFERROR(INDEX(Clients!$G$2:$G$1020,MATCH($E529,Clients!$A$2:$A$1020,0)),"")</f>
        <v/>
      </c>
      <c r="U529" s="67">
        <f>IFERROR(INDEX(Clients!$I$2:$I$1020,MATCH($E529,Clients!$A$2:$A$1020,0)),"")</f>
        <v/>
      </c>
      <c r="V529" s="69">
        <f>1</f>
        <v/>
      </c>
      <c r="W529" s="69">
        <f>IF($N529="Accepté",1,0)</f>
        <v/>
      </c>
      <c r="X529" s="68">
        <f>$M529*$W529</f>
        <v/>
      </c>
      <c r="Y529" s="68">
        <f>IF($N529="En cours",0,$M529)</f>
        <v/>
      </c>
      <c r="Z529" s="69">
        <f>IF($P529="",0,1)</f>
        <v/>
      </c>
      <c r="AA529" s="70">
        <f>IF($P529="",0,$P529)</f>
        <v/>
      </c>
      <c r="AB529" s="69">
        <f>IF(AND($P529&lt;&gt;"",$P529&lt;=Paramètres!$C$14),1,0)</f>
        <v/>
      </c>
      <c r="AC529" s="67">
        <f>IF($P529="","Jamais relancé",IF($P529&lt;=3,"0-3 j",IF($P529&lt;=7,"4-7 j",IF($P529&lt;=15,"8-15 j","Plus de 15 j"))))</f>
        <v/>
      </c>
      <c r="AD529" s="67">
        <f>IF($M529&lt;=1000,"Moins de 1 k€",IF($M529&lt;=5000,"1 à 5 k€",IF($M529&lt;=15000,"5 à 15 k€","Plus de 15 k€")))</f>
        <v/>
      </c>
    </row>
    <row r="530">
      <c r="A530" s="65" t="inlineStr">
        <is>
          <t>DEV-00529</t>
        </is>
      </c>
      <c r="B530" s="66" t="n">
        <v>45121</v>
      </c>
      <c r="C530" s="65" t="inlineStr">
        <is>
          <t>2023-07</t>
        </is>
      </c>
      <c r="D530" s="65" t="inlineStr">
        <is>
          <t>2023-2024</t>
        </is>
      </c>
      <c r="E530" s="65" t="inlineStr">
        <is>
          <t>CLI-0178</t>
        </is>
      </c>
      <c r="F530" s="65" t="inlineStr">
        <is>
          <t>Particulier</t>
        </is>
      </c>
      <c r="G530" s="65" t="inlineStr">
        <is>
          <t>Toulouse</t>
        </is>
      </c>
      <c r="H530" s="65" t="inlineStr">
        <is>
          <t>Julien Fabre</t>
        </is>
      </c>
      <c r="I530" s="65" t="inlineStr">
        <is>
          <t>Chauffage</t>
        </is>
      </c>
      <c r="J530" s="65" t="inlineStr">
        <is>
          <t>CH-004</t>
        </is>
      </c>
      <c r="K530" s="65" t="inlineStr">
        <is>
          <t>Remplacement radiateurs (lot de 5)</t>
        </is>
      </c>
      <c r="L530" s="67" t="n">
        <v>1</v>
      </c>
      <c r="M530" s="68" t="n">
        <v>2346.3</v>
      </c>
      <c r="N530" s="65" t="inlineStr">
        <is>
          <t>Sans réponse</t>
        </is>
      </c>
      <c r="O530" s="66" t="n">
        <v>45147</v>
      </c>
      <c r="P530" s="67" t="n">
        <v>4</v>
      </c>
      <c r="Q530" s="67" t="n">
        <v>1</v>
      </c>
      <c r="R530" s="67">
        <f>$I530</f>
        <v/>
      </c>
      <c r="S530" s="67">
        <f>$K530</f>
        <v/>
      </c>
      <c r="T530" s="67">
        <f>IFERROR(INDEX(Clients!$G$2:$G$1020,MATCH($E530,Clients!$A$2:$A$1020,0)),"")</f>
        <v/>
      </c>
      <c r="U530" s="67">
        <f>IFERROR(INDEX(Clients!$I$2:$I$1020,MATCH($E530,Clients!$A$2:$A$1020,0)),"")</f>
        <v/>
      </c>
      <c r="V530" s="69">
        <f>1</f>
        <v/>
      </c>
      <c r="W530" s="69">
        <f>IF($N530="Accepté",1,0)</f>
        <v/>
      </c>
      <c r="X530" s="68">
        <f>$M530*$W530</f>
        <v/>
      </c>
      <c r="Y530" s="68">
        <f>IF($N530="En cours",0,$M530)</f>
        <v/>
      </c>
      <c r="Z530" s="69">
        <f>IF($P530="",0,1)</f>
        <v/>
      </c>
      <c r="AA530" s="70">
        <f>IF($P530="",0,$P530)</f>
        <v/>
      </c>
      <c r="AB530" s="69">
        <f>IF(AND($P530&lt;&gt;"",$P530&lt;=Paramètres!$C$14),1,0)</f>
        <v/>
      </c>
      <c r="AC530" s="67">
        <f>IF($P530="","Jamais relancé",IF($P530&lt;=3,"0-3 j",IF($P530&lt;=7,"4-7 j",IF($P530&lt;=15,"8-15 j","Plus de 15 j"))))</f>
        <v/>
      </c>
      <c r="AD530" s="67">
        <f>IF($M530&lt;=1000,"Moins de 1 k€",IF($M530&lt;=5000,"1 à 5 k€",IF($M530&lt;=15000,"5 à 15 k€","Plus de 15 k€")))</f>
        <v/>
      </c>
    </row>
    <row r="531">
      <c r="A531" s="65" t="inlineStr">
        <is>
          <t>DEV-00530</t>
        </is>
      </c>
      <c r="B531" s="66" t="n">
        <v>45124</v>
      </c>
      <c r="C531" s="65" t="inlineStr">
        <is>
          <t>2023-07</t>
        </is>
      </c>
      <c r="D531" s="65" t="inlineStr">
        <is>
          <t>2023-2024</t>
        </is>
      </c>
      <c r="E531" s="65" t="inlineStr">
        <is>
          <t>CLI-0203</t>
        </is>
      </c>
      <c r="F531" s="65" t="inlineStr">
        <is>
          <t>Particulier</t>
        </is>
      </c>
      <c r="G531" s="65" t="inlineStr">
        <is>
          <t>Toulouse</t>
        </is>
      </c>
      <c r="H531" s="65" t="inlineStr">
        <is>
          <t>Julien Fabre</t>
        </is>
      </c>
      <c r="I531" s="65" t="inlineStr">
        <is>
          <t>Salle de bain</t>
        </is>
      </c>
      <c r="J531" s="65" t="inlineStr">
        <is>
          <t>SB-003</t>
        </is>
      </c>
      <c r="K531" s="65" t="inlineStr">
        <is>
          <t>Pose meuble vasque + robinetterie</t>
        </is>
      </c>
      <c r="L531" s="67" t="n">
        <v>1</v>
      </c>
      <c r="M531" s="68" t="n">
        <v>1170.4</v>
      </c>
      <c r="N531" s="65" t="inlineStr">
        <is>
          <t>Sans réponse</t>
        </is>
      </c>
      <c r="O531" s="66" t="n">
        <v>45138</v>
      </c>
      <c r="P531" s="67" t="n"/>
      <c r="Q531" s="67" t="n">
        <v>0</v>
      </c>
      <c r="R531" s="67">
        <f>$I531</f>
        <v/>
      </c>
      <c r="S531" s="67">
        <f>$K531</f>
        <v/>
      </c>
      <c r="T531" s="67">
        <f>IFERROR(INDEX(Clients!$G$2:$G$1020,MATCH($E531,Clients!$A$2:$A$1020,0)),"")</f>
        <v/>
      </c>
      <c r="U531" s="67">
        <f>IFERROR(INDEX(Clients!$I$2:$I$1020,MATCH($E531,Clients!$A$2:$A$1020,0)),"")</f>
        <v/>
      </c>
      <c r="V531" s="69">
        <f>1</f>
        <v/>
      </c>
      <c r="W531" s="69">
        <f>IF($N531="Accepté",1,0)</f>
        <v/>
      </c>
      <c r="X531" s="68">
        <f>$M531*$W531</f>
        <v/>
      </c>
      <c r="Y531" s="68">
        <f>IF($N531="En cours",0,$M531)</f>
        <v/>
      </c>
      <c r="Z531" s="69">
        <f>IF($P531="",0,1)</f>
        <v/>
      </c>
      <c r="AA531" s="70">
        <f>IF($P531="",0,$P531)</f>
        <v/>
      </c>
      <c r="AB531" s="69">
        <f>IF(AND($P531&lt;&gt;"",$P531&lt;=Paramètres!$C$14),1,0)</f>
        <v/>
      </c>
      <c r="AC531" s="67">
        <f>IF($P531="","Jamais relancé",IF($P531&lt;=3,"0-3 j",IF($P531&lt;=7,"4-7 j",IF($P531&lt;=15,"8-15 j","Plus de 15 j"))))</f>
        <v/>
      </c>
      <c r="AD531" s="67">
        <f>IF($M531&lt;=1000,"Moins de 1 k€",IF($M531&lt;=5000,"1 à 5 k€",IF($M531&lt;=15000,"5 à 15 k€","Plus de 15 k€")))</f>
        <v/>
      </c>
    </row>
    <row r="532">
      <c r="A532" s="65" t="inlineStr">
        <is>
          <t>DEV-00531</t>
        </is>
      </c>
      <c r="B532" s="66" t="n">
        <v>45125</v>
      </c>
      <c r="C532" s="65" t="inlineStr">
        <is>
          <t>2023-07</t>
        </is>
      </c>
      <c r="D532" s="65" t="inlineStr">
        <is>
          <t>2023-2024</t>
        </is>
      </c>
      <c r="E532" s="65" t="inlineStr">
        <is>
          <t>CLI-0100</t>
        </is>
      </c>
      <c r="F532" s="65" t="inlineStr">
        <is>
          <t>Particulier</t>
        </is>
      </c>
      <c r="G532" s="65" t="inlineStr">
        <is>
          <t>Bordeaux</t>
        </is>
      </c>
      <c r="H532" s="65" t="inlineStr">
        <is>
          <t>Karim Belkacem</t>
        </is>
      </c>
      <c r="I532" s="65" t="inlineStr">
        <is>
          <t>Salle de bain</t>
        </is>
      </c>
      <c r="J532" s="65" t="inlineStr">
        <is>
          <t>SB-001</t>
        </is>
      </c>
      <c r="K532" s="65" t="inlineStr">
        <is>
          <t>Rénovation salle de bain complète</t>
        </is>
      </c>
      <c r="L532" s="67" t="n">
        <v>1</v>
      </c>
      <c r="M532" s="68" t="n">
        <v>10377.05</v>
      </c>
      <c r="N532" s="65" t="inlineStr">
        <is>
          <t>Refusé</t>
        </is>
      </c>
      <c r="O532" s="66" t="n">
        <v>45128</v>
      </c>
      <c r="P532" s="67" t="n">
        <v>8</v>
      </c>
      <c r="Q532" s="67" t="n">
        <v>0</v>
      </c>
      <c r="R532" s="67">
        <f>$I532</f>
        <v/>
      </c>
      <c r="S532" s="67">
        <f>$K532</f>
        <v/>
      </c>
      <c r="T532" s="67">
        <f>IFERROR(INDEX(Clients!$G$2:$G$1020,MATCH($E532,Clients!$A$2:$A$1020,0)),"")</f>
        <v/>
      </c>
      <c r="U532" s="67">
        <f>IFERROR(INDEX(Clients!$I$2:$I$1020,MATCH($E532,Clients!$A$2:$A$1020,0)),"")</f>
        <v/>
      </c>
      <c r="V532" s="69">
        <f>1</f>
        <v/>
      </c>
      <c r="W532" s="69">
        <f>IF($N532="Accepté",1,0)</f>
        <v/>
      </c>
      <c r="X532" s="68">
        <f>$M532*$W532</f>
        <v/>
      </c>
      <c r="Y532" s="68">
        <f>IF($N532="En cours",0,$M532)</f>
        <v/>
      </c>
      <c r="Z532" s="69">
        <f>IF($P532="",0,1)</f>
        <v/>
      </c>
      <c r="AA532" s="70">
        <f>IF($P532="",0,$P532)</f>
        <v/>
      </c>
      <c r="AB532" s="69">
        <f>IF(AND($P532&lt;&gt;"",$P532&lt;=Paramètres!$C$14),1,0)</f>
        <v/>
      </c>
      <c r="AC532" s="67">
        <f>IF($P532="","Jamais relancé",IF($P532&lt;=3,"0-3 j",IF($P532&lt;=7,"4-7 j",IF($P532&lt;=15,"8-15 j","Plus de 15 j"))))</f>
        <v/>
      </c>
      <c r="AD532" s="67">
        <f>IF($M532&lt;=1000,"Moins de 1 k€",IF($M532&lt;=5000,"1 à 5 k€",IF($M532&lt;=15000,"5 à 15 k€","Plus de 15 k€")))</f>
        <v/>
      </c>
    </row>
    <row r="533">
      <c r="A533" s="65" t="inlineStr">
        <is>
          <t>DEV-00532</t>
        </is>
      </c>
      <c r="B533" s="66" t="n">
        <v>45126</v>
      </c>
      <c r="C533" s="65" t="inlineStr">
        <is>
          <t>2023-07</t>
        </is>
      </c>
      <c r="D533" s="65" t="inlineStr">
        <is>
          <t>2023-2024</t>
        </is>
      </c>
      <c r="E533" s="65" t="inlineStr">
        <is>
          <t>CLI-0212</t>
        </is>
      </c>
      <c r="F533" s="65" t="inlineStr">
        <is>
          <t>Professionnel</t>
        </is>
      </c>
      <c r="G533" s="65" t="inlineStr">
        <is>
          <t>Bordeaux</t>
        </is>
      </c>
      <c r="H533" s="65" t="inlineStr">
        <is>
          <t>Sophie Marchand</t>
        </is>
      </c>
      <c r="I533" s="65" t="inlineStr">
        <is>
          <t>Plomberie</t>
        </is>
      </c>
      <c r="J533" s="65" t="inlineStr">
        <is>
          <t>PR-003</t>
        </is>
      </c>
      <c r="K533" s="65" t="inlineStr">
        <is>
          <t>Réfection réseau eau appartement</t>
        </is>
      </c>
      <c r="L533" s="67" t="n">
        <v>1</v>
      </c>
      <c r="M533" s="68" t="n">
        <v>4997.74</v>
      </c>
      <c r="N533" s="65" t="inlineStr">
        <is>
          <t>Accepté</t>
        </is>
      </c>
      <c r="O533" s="66" t="n">
        <v>45153</v>
      </c>
      <c r="P533" s="67" t="n"/>
      <c r="Q533" s="67" t="n">
        <v>0</v>
      </c>
      <c r="R533" s="67">
        <f>$I533</f>
        <v/>
      </c>
      <c r="S533" s="67">
        <f>$K533</f>
        <v/>
      </c>
      <c r="T533" s="67">
        <f>IFERROR(INDEX(Clients!$G$2:$G$1020,MATCH($E533,Clients!$A$2:$A$1020,0)),"")</f>
        <v/>
      </c>
      <c r="U533" s="67">
        <f>IFERROR(INDEX(Clients!$I$2:$I$1020,MATCH($E533,Clients!$A$2:$A$1020,0)),"")</f>
        <v/>
      </c>
      <c r="V533" s="69">
        <f>1</f>
        <v/>
      </c>
      <c r="W533" s="69">
        <f>IF($N533="Accepté",1,0)</f>
        <v/>
      </c>
      <c r="X533" s="68">
        <f>$M533*$W533</f>
        <v/>
      </c>
      <c r="Y533" s="68">
        <f>IF($N533="En cours",0,$M533)</f>
        <v/>
      </c>
      <c r="Z533" s="69">
        <f>IF($P533="",0,1)</f>
        <v/>
      </c>
      <c r="AA533" s="70">
        <f>IF($P533="",0,$P533)</f>
        <v/>
      </c>
      <c r="AB533" s="69">
        <f>IF(AND($P533&lt;&gt;"",$P533&lt;=Paramètres!$C$14),1,0)</f>
        <v/>
      </c>
      <c r="AC533" s="67">
        <f>IF($P533="","Jamais relancé",IF($P533&lt;=3,"0-3 j",IF($P533&lt;=7,"4-7 j",IF($P533&lt;=15,"8-15 j","Plus de 15 j"))))</f>
        <v/>
      </c>
      <c r="AD533" s="67">
        <f>IF($M533&lt;=1000,"Moins de 1 k€",IF($M533&lt;=5000,"1 à 5 k€",IF($M533&lt;=15000,"5 à 15 k€","Plus de 15 k€")))</f>
        <v/>
      </c>
    </row>
    <row r="534">
      <c r="A534" s="65" t="inlineStr">
        <is>
          <t>DEV-00533</t>
        </is>
      </c>
      <c r="B534" s="66" t="n">
        <v>45126</v>
      </c>
      <c r="C534" s="65" t="inlineStr">
        <is>
          <t>2023-07</t>
        </is>
      </c>
      <c r="D534" s="65" t="inlineStr">
        <is>
          <t>2023-2024</t>
        </is>
      </c>
      <c r="E534" s="65" t="inlineStr">
        <is>
          <t>CLI-0095</t>
        </is>
      </c>
      <c r="F534" s="65" t="inlineStr">
        <is>
          <t>Particulier</t>
        </is>
      </c>
      <c r="G534" s="65" t="inlineStr">
        <is>
          <t>Bordeaux</t>
        </is>
      </c>
      <c r="H534" s="65" t="inlineStr">
        <is>
          <t>Karim Belkacem</t>
        </is>
      </c>
      <c r="I534" s="65" t="inlineStr">
        <is>
          <t>Chauffage</t>
        </is>
      </c>
      <c r="J534" s="65" t="inlineStr">
        <is>
          <t>CH-004</t>
        </is>
      </c>
      <c r="K534" s="65" t="inlineStr">
        <is>
          <t>Remplacement radiateurs (lot de 5)</t>
        </is>
      </c>
      <c r="L534" s="67" t="n">
        <v>1</v>
      </c>
      <c r="M534" s="68" t="n">
        <v>2377.61</v>
      </c>
      <c r="N534" s="65" t="inlineStr">
        <is>
          <t>Sans réponse</t>
        </is>
      </c>
      <c r="O534" s="66" t="n">
        <v>45137</v>
      </c>
      <c r="P534" s="67" t="n">
        <v>10</v>
      </c>
      <c r="Q534" s="67" t="n">
        <v>1</v>
      </c>
      <c r="R534" s="67">
        <f>$I534</f>
        <v/>
      </c>
      <c r="S534" s="67">
        <f>$K534</f>
        <v/>
      </c>
      <c r="T534" s="67">
        <f>IFERROR(INDEX(Clients!$G$2:$G$1020,MATCH($E534,Clients!$A$2:$A$1020,0)),"")</f>
        <v/>
      </c>
      <c r="U534" s="67">
        <f>IFERROR(INDEX(Clients!$I$2:$I$1020,MATCH($E534,Clients!$A$2:$A$1020,0)),"")</f>
        <v/>
      </c>
      <c r="V534" s="69">
        <f>1</f>
        <v/>
      </c>
      <c r="W534" s="69">
        <f>IF($N534="Accepté",1,0)</f>
        <v/>
      </c>
      <c r="X534" s="68">
        <f>$M534*$W534</f>
        <v/>
      </c>
      <c r="Y534" s="68">
        <f>IF($N534="En cours",0,$M534)</f>
        <v/>
      </c>
      <c r="Z534" s="69">
        <f>IF($P534="",0,1)</f>
        <v/>
      </c>
      <c r="AA534" s="70">
        <f>IF($P534="",0,$P534)</f>
        <v/>
      </c>
      <c r="AB534" s="69">
        <f>IF(AND($P534&lt;&gt;"",$P534&lt;=Paramètres!$C$14),1,0)</f>
        <v/>
      </c>
      <c r="AC534" s="67">
        <f>IF($P534="","Jamais relancé",IF($P534&lt;=3,"0-3 j",IF($P534&lt;=7,"4-7 j",IF($P534&lt;=15,"8-15 j","Plus de 15 j"))))</f>
        <v/>
      </c>
      <c r="AD534" s="67">
        <f>IF($M534&lt;=1000,"Moins de 1 k€",IF($M534&lt;=5000,"1 à 5 k€",IF($M534&lt;=15000,"5 à 15 k€","Plus de 15 k€")))</f>
        <v/>
      </c>
    </row>
    <row r="535">
      <c r="A535" s="65" t="inlineStr">
        <is>
          <t>DEV-00534</t>
        </is>
      </c>
      <c r="B535" s="66" t="n">
        <v>45127</v>
      </c>
      <c r="C535" s="65" t="inlineStr">
        <is>
          <t>2023-07</t>
        </is>
      </c>
      <c r="D535" s="65" t="inlineStr">
        <is>
          <t>2023-2024</t>
        </is>
      </c>
      <c r="E535" s="65" t="inlineStr">
        <is>
          <t>CLI-0191</t>
        </is>
      </c>
      <c r="F535" s="65" t="inlineStr">
        <is>
          <t>Particulier</t>
        </is>
      </c>
      <c r="G535" s="65" t="inlineStr">
        <is>
          <t>Bordeaux</t>
        </is>
      </c>
      <c r="H535" s="65" t="inlineStr">
        <is>
          <t>Sophie Marchand</t>
        </is>
      </c>
      <c r="I535" s="65" t="inlineStr">
        <is>
          <t>Dépannage</t>
        </is>
      </c>
      <c r="J535" s="65" t="inlineStr">
        <is>
          <t>DP-003</t>
        </is>
      </c>
      <c r="K535" s="65" t="inlineStr">
        <is>
          <t>Dépannage électrique urgence</t>
        </is>
      </c>
      <c r="L535" s="67" t="n">
        <v>1</v>
      </c>
      <c r="M535" s="68" t="n">
        <v>323.12</v>
      </c>
      <c r="N535" s="65" t="inlineStr">
        <is>
          <t>Sans réponse</t>
        </is>
      </c>
      <c r="O535" s="66" t="n">
        <v>45147</v>
      </c>
      <c r="P535" s="67" t="n"/>
      <c r="Q535" s="67" t="n">
        <v>0</v>
      </c>
      <c r="R535" s="67">
        <f>$I535</f>
        <v/>
      </c>
      <c r="S535" s="67">
        <f>$K535</f>
        <v/>
      </c>
      <c r="T535" s="67">
        <f>IFERROR(INDEX(Clients!$G$2:$G$1020,MATCH($E535,Clients!$A$2:$A$1020,0)),"")</f>
        <v/>
      </c>
      <c r="U535" s="67">
        <f>IFERROR(INDEX(Clients!$I$2:$I$1020,MATCH($E535,Clients!$A$2:$A$1020,0)),"")</f>
        <v/>
      </c>
      <c r="V535" s="69">
        <f>1</f>
        <v/>
      </c>
      <c r="W535" s="69">
        <f>IF($N535="Accepté",1,0)</f>
        <v/>
      </c>
      <c r="X535" s="68">
        <f>$M535*$W535</f>
        <v/>
      </c>
      <c r="Y535" s="68">
        <f>IF($N535="En cours",0,$M535)</f>
        <v/>
      </c>
      <c r="Z535" s="69">
        <f>IF($P535="",0,1)</f>
        <v/>
      </c>
      <c r="AA535" s="70">
        <f>IF($P535="",0,$P535)</f>
        <v/>
      </c>
      <c r="AB535" s="69">
        <f>IF(AND($P535&lt;&gt;"",$P535&lt;=Paramètres!$C$14),1,0)</f>
        <v/>
      </c>
      <c r="AC535" s="67">
        <f>IF($P535="","Jamais relancé",IF($P535&lt;=3,"0-3 j",IF($P535&lt;=7,"4-7 j",IF($P535&lt;=15,"8-15 j","Plus de 15 j"))))</f>
        <v/>
      </c>
      <c r="AD535" s="67">
        <f>IF($M535&lt;=1000,"Moins de 1 k€",IF($M535&lt;=5000,"1 à 5 k€",IF($M535&lt;=15000,"5 à 15 k€","Plus de 15 k€")))</f>
        <v/>
      </c>
    </row>
    <row r="536">
      <c r="A536" s="65" t="inlineStr">
        <is>
          <t>DEV-00535</t>
        </is>
      </c>
      <c r="B536" s="66" t="n">
        <v>45127</v>
      </c>
      <c r="C536" s="65" t="inlineStr">
        <is>
          <t>2023-07</t>
        </is>
      </c>
      <c r="D536" s="65" t="inlineStr">
        <is>
          <t>2023-2024</t>
        </is>
      </c>
      <c r="E536" s="65" t="inlineStr">
        <is>
          <t>CLI-0223</t>
        </is>
      </c>
      <c r="F536" s="65" t="inlineStr">
        <is>
          <t>Particulier</t>
        </is>
      </c>
      <c r="G536" s="65" t="inlineStr">
        <is>
          <t>Bordeaux</t>
        </is>
      </c>
      <c r="H536" s="65" t="inlineStr">
        <is>
          <t>Karim Belkacem</t>
        </is>
      </c>
      <c r="I536" s="65" t="inlineStr">
        <is>
          <t>Salle de bain</t>
        </is>
      </c>
      <c r="J536" s="65" t="inlineStr">
        <is>
          <t>SB-001</t>
        </is>
      </c>
      <c r="K536" s="65" t="inlineStr">
        <is>
          <t>Rénovation salle de bain complète</t>
        </is>
      </c>
      <c r="L536" s="67" t="n">
        <v>1</v>
      </c>
      <c r="M536" s="68" t="n">
        <v>10500.01</v>
      </c>
      <c r="N536" s="65" t="inlineStr">
        <is>
          <t>Accepté</t>
        </is>
      </c>
      <c r="O536" s="66" t="n">
        <v>45138</v>
      </c>
      <c r="P536" s="67" t="n">
        <v>2</v>
      </c>
      <c r="Q536" s="67" t="n">
        <v>1</v>
      </c>
      <c r="R536" s="67">
        <f>$I536</f>
        <v/>
      </c>
      <c r="S536" s="67">
        <f>$K536</f>
        <v/>
      </c>
      <c r="T536" s="67">
        <f>IFERROR(INDEX(Clients!$G$2:$G$1020,MATCH($E536,Clients!$A$2:$A$1020,0)),"")</f>
        <v/>
      </c>
      <c r="U536" s="67">
        <f>IFERROR(INDEX(Clients!$I$2:$I$1020,MATCH($E536,Clients!$A$2:$A$1020,0)),"")</f>
        <v/>
      </c>
      <c r="V536" s="69">
        <f>1</f>
        <v/>
      </c>
      <c r="W536" s="69">
        <f>IF($N536="Accepté",1,0)</f>
        <v/>
      </c>
      <c r="X536" s="68">
        <f>$M536*$W536</f>
        <v/>
      </c>
      <c r="Y536" s="68">
        <f>IF($N536="En cours",0,$M536)</f>
        <v/>
      </c>
      <c r="Z536" s="69">
        <f>IF($P536="",0,1)</f>
        <v/>
      </c>
      <c r="AA536" s="70">
        <f>IF($P536="",0,$P536)</f>
        <v/>
      </c>
      <c r="AB536" s="69">
        <f>IF(AND($P536&lt;&gt;"",$P536&lt;=Paramètres!$C$14),1,0)</f>
        <v/>
      </c>
      <c r="AC536" s="67">
        <f>IF($P536="","Jamais relancé",IF($P536&lt;=3,"0-3 j",IF($P536&lt;=7,"4-7 j",IF($P536&lt;=15,"8-15 j","Plus de 15 j"))))</f>
        <v/>
      </c>
      <c r="AD536" s="67">
        <f>IF($M536&lt;=1000,"Moins de 1 k€",IF($M536&lt;=5000,"1 à 5 k€",IF($M536&lt;=15000,"5 à 15 k€","Plus de 15 k€")))</f>
        <v/>
      </c>
    </row>
    <row r="537">
      <c r="A537" s="65" t="inlineStr">
        <is>
          <t>DEV-00536</t>
        </is>
      </c>
      <c r="B537" s="66" t="n">
        <v>45127</v>
      </c>
      <c r="C537" s="65" t="inlineStr">
        <is>
          <t>2023-07</t>
        </is>
      </c>
      <c r="D537" s="65" t="inlineStr">
        <is>
          <t>2023-2024</t>
        </is>
      </c>
      <c r="E537" s="65" t="inlineStr">
        <is>
          <t>CLI-0222</t>
        </is>
      </c>
      <c r="F537" s="65" t="inlineStr">
        <is>
          <t>Particulier</t>
        </is>
      </c>
      <c r="G537" s="65" t="inlineStr">
        <is>
          <t>Bordeaux</t>
        </is>
      </c>
      <c r="H537" s="65" t="inlineStr">
        <is>
          <t>Karim Belkacem</t>
        </is>
      </c>
      <c r="I537" s="65" t="inlineStr">
        <is>
          <t>Plomberie</t>
        </is>
      </c>
      <c r="J537" s="65" t="inlineStr">
        <is>
          <t>PR-002</t>
        </is>
      </c>
      <c r="K537" s="65" t="inlineStr">
        <is>
          <t>Recherche de fuite + réparation</t>
        </is>
      </c>
      <c r="L537" s="67" t="n">
        <v>1</v>
      </c>
      <c r="M537" s="68" t="n">
        <v>400.55</v>
      </c>
      <c r="N537" s="65" t="inlineStr">
        <is>
          <t>Accepté</t>
        </is>
      </c>
      <c r="O537" s="66" t="n">
        <v>45148</v>
      </c>
      <c r="P537" s="67" t="n">
        <v>7</v>
      </c>
      <c r="Q537" s="67" t="n">
        <v>2</v>
      </c>
      <c r="R537" s="67">
        <f>$I537</f>
        <v/>
      </c>
      <c r="S537" s="67">
        <f>$K537</f>
        <v/>
      </c>
      <c r="T537" s="67">
        <f>IFERROR(INDEX(Clients!$G$2:$G$1020,MATCH($E537,Clients!$A$2:$A$1020,0)),"")</f>
        <v/>
      </c>
      <c r="U537" s="67">
        <f>IFERROR(INDEX(Clients!$I$2:$I$1020,MATCH($E537,Clients!$A$2:$A$1020,0)),"")</f>
        <v/>
      </c>
      <c r="V537" s="69">
        <f>1</f>
        <v/>
      </c>
      <c r="W537" s="69">
        <f>IF($N537="Accepté",1,0)</f>
        <v/>
      </c>
      <c r="X537" s="68">
        <f>$M537*$W537</f>
        <v/>
      </c>
      <c r="Y537" s="68">
        <f>IF($N537="En cours",0,$M537)</f>
        <v/>
      </c>
      <c r="Z537" s="69">
        <f>IF($P537="",0,1)</f>
        <v/>
      </c>
      <c r="AA537" s="70">
        <f>IF($P537="",0,$P537)</f>
        <v/>
      </c>
      <c r="AB537" s="69">
        <f>IF(AND($P537&lt;&gt;"",$P537&lt;=Paramètres!$C$14),1,0)</f>
        <v/>
      </c>
      <c r="AC537" s="67">
        <f>IF($P537="","Jamais relancé",IF($P537&lt;=3,"0-3 j",IF($P537&lt;=7,"4-7 j",IF($P537&lt;=15,"8-15 j","Plus de 15 j"))))</f>
        <v/>
      </c>
      <c r="AD537" s="67">
        <f>IF($M537&lt;=1000,"Moins de 1 k€",IF($M537&lt;=5000,"1 à 5 k€",IF($M537&lt;=15000,"5 à 15 k€","Plus de 15 k€")))</f>
        <v/>
      </c>
    </row>
    <row r="538">
      <c r="A538" s="65" t="inlineStr">
        <is>
          <t>DEV-00537</t>
        </is>
      </c>
      <c r="B538" s="66" t="n">
        <v>45127</v>
      </c>
      <c r="C538" s="65" t="inlineStr">
        <is>
          <t>2023-07</t>
        </is>
      </c>
      <c r="D538" s="65" t="inlineStr">
        <is>
          <t>2023-2024</t>
        </is>
      </c>
      <c r="E538" s="65" t="inlineStr">
        <is>
          <t>CLI-0154</t>
        </is>
      </c>
      <c r="F538" s="65" t="inlineStr">
        <is>
          <t>Particulier</t>
        </is>
      </c>
      <c r="G538" s="65" t="inlineStr">
        <is>
          <t>Bordeaux</t>
        </is>
      </c>
      <c r="H538" s="65" t="inlineStr">
        <is>
          <t>Sophie Marchand</t>
        </is>
      </c>
      <c r="I538" s="65" t="inlineStr">
        <is>
          <t>Chauffage</t>
        </is>
      </c>
      <c r="J538" s="65" t="inlineStr">
        <is>
          <t>CH-003</t>
        </is>
      </c>
      <c r="K538" s="65" t="inlineStr">
        <is>
          <t>Installation pompe à chaleur air/eau</t>
        </is>
      </c>
      <c r="L538" s="67" t="n">
        <v>1</v>
      </c>
      <c r="M538" s="68" t="n">
        <v>12695.35</v>
      </c>
      <c r="N538" s="65" t="inlineStr">
        <is>
          <t>Sans réponse</t>
        </is>
      </c>
      <c r="O538" s="66" t="n">
        <v>45152</v>
      </c>
      <c r="P538" s="67" t="n">
        <v>8</v>
      </c>
      <c r="Q538" s="67" t="n">
        <v>2</v>
      </c>
      <c r="R538" s="67">
        <f>$I538</f>
        <v/>
      </c>
      <c r="S538" s="67">
        <f>$K538</f>
        <v/>
      </c>
      <c r="T538" s="67">
        <f>IFERROR(INDEX(Clients!$G$2:$G$1020,MATCH($E538,Clients!$A$2:$A$1020,0)),"")</f>
        <v/>
      </c>
      <c r="U538" s="67">
        <f>IFERROR(INDEX(Clients!$I$2:$I$1020,MATCH($E538,Clients!$A$2:$A$1020,0)),"")</f>
        <v/>
      </c>
      <c r="V538" s="69">
        <f>1</f>
        <v/>
      </c>
      <c r="W538" s="69">
        <f>IF($N538="Accepté",1,0)</f>
        <v/>
      </c>
      <c r="X538" s="68">
        <f>$M538*$W538</f>
        <v/>
      </c>
      <c r="Y538" s="68">
        <f>IF($N538="En cours",0,$M538)</f>
        <v/>
      </c>
      <c r="Z538" s="69">
        <f>IF($P538="",0,1)</f>
        <v/>
      </c>
      <c r="AA538" s="70">
        <f>IF($P538="",0,$P538)</f>
        <v/>
      </c>
      <c r="AB538" s="69">
        <f>IF(AND($P538&lt;&gt;"",$P538&lt;=Paramètres!$C$14),1,0)</f>
        <v/>
      </c>
      <c r="AC538" s="67">
        <f>IF($P538="","Jamais relancé",IF($P538&lt;=3,"0-3 j",IF($P538&lt;=7,"4-7 j",IF($P538&lt;=15,"8-15 j","Plus de 15 j"))))</f>
        <v/>
      </c>
      <c r="AD538" s="67">
        <f>IF($M538&lt;=1000,"Moins de 1 k€",IF($M538&lt;=5000,"1 à 5 k€",IF($M538&lt;=15000,"5 à 15 k€","Plus de 15 k€")))</f>
        <v/>
      </c>
    </row>
    <row r="539">
      <c r="A539" s="65" t="inlineStr">
        <is>
          <t>DEV-00538</t>
        </is>
      </c>
      <c r="B539" s="66" t="n">
        <v>45128</v>
      </c>
      <c r="C539" s="65" t="inlineStr">
        <is>
          <t>2023-07</t>
        </is>
      </c>
      <c r="D539" s="65" t="inlineStr">
        <is>
          <t>2023-2024</t>
        </is>
      </c>
      <c r="E539" s="65" t="inlineStr">
        <is>
          <t>CLI-0111</t>
        </is>
      </c>
      <c r="F539" s="65" t="inlineStr">
        <is>
          <t>Particulier</t>
        </is>
      </c>
      <c r="G539" s="65" t="inlineStr">
        <is>
          <t>Bordeaux</t>
        </is>
      </c>
      <c r="H539" s="65" t="inlineStr">
        <is>
          <t>Sophie Marchand</t>
        </is>
      </c>
      <c r="I539" s="65" t="inlineStr">
        <is>
          <t>Salle de bain</t>
        </is>
      </c>
      <c r="J539" s="65" t="inlineStr">
        <is>
          <t>SB-001</t>
        </is>
      </c>
      <c r="K539" s="65" t="inlineStr">
        <is>
          <t>Rénovation salle de bain complète</t>
        </is>
      </c>
      <c r="L539" s="67" t="n">
        <v>1</v>
      </c>
      <c r="M539" s="68" t="n">
        <v>10305.37</v>
      </c>
      <c r="N539" s="65" t="inlineStr">
        <is>
          <t>Refusé</t>
        </is>
      </c>
      <c r="O539" s="66" t="n">
        <v>45147</v>
      </c>
      <c r="P539" s="67" t="n">
        <v>5</v>
      </c>
      <c r="Q539" s="67" t="n">
        <v>2</v>
      </c>
      <c r="R539" s="67">
        <f>$I539</f>
        <v/>
      </c>
      <c r="S539" s="67">
        <f>$K539</f>
        <v/>
      </c>
      <c r="T539" s="67">
        <f>IFERROR(INDEX(Clients!$G$2:$G$1020,MATCH($E539,Clients!$A$2:$A$1020,0)),"")</f>
        <v/>
      </c>
      <c r="U539" s="67">
        <f>IFERROR(INDEX(Clients!$I$2:$I$1020,MATCH($E539,Clients!$A$2:$A$1020,0)),"")</f>
        <v/>
      </c>
      <c r="V539" s="69">
        <f>1</f>
        <v/>
      </c>
      <c r="W539" s="69">
        <f>IF($N539="Accepté",1,0)</f>
        <v/>
      </c>
      <c r="X539" s="68">
        <f>$M539*$W539</f>
        <v/>
      </c>
      <c r="Y539" s="68">
        <f>IF($N539="En cours",0,$M539)</f>
        <v/>
      </c>
      <c r="Z539" s="69">
        <f>IF($P539="",0,1)</f>
        <v/>
      </c>
      <c r="AA539" s="70">
        <f>IF($P539="",0,$P539)</f>
        <v/>
      </c>
      <c r="AB539" s="69">
        <f>IF(AND($P539&lt;&gt;"",$P539&lt;=Paramètres!$C$14),1,0)</f>
        <v/>
      </c>
      <c r="AC539" s="67">
        <f>IF($P539="","Jamais relancé",IF($P539&lt;=3,"0-3 j",IF($P539&lt;=7,"4-7 j",IF($P539&lt;=15,"8-15 j","Plus de 15 j"))))</f>
        <v/>
      </c>
      <c r="AD539" s="67">
        <f>IF($M539&lt;=1000,"Moins de 1 k€",IF($M539&lt;=5000,"1 à 5 k€",IF($M539&lt;=15000,"5 à 15 k€","Plus de 15 k€")))</f>
        <v/>
      </c>
    </row>
    <row r="540">
      <c r="A540" s="65" t="inlineStr">
        <is>
          <t>DEV-00539</t>
        </is>
      </c>
      <c r="B540" s="66" t="n">
        <v>45128</v>
      </c>
      <c r="C540" s="65" t="inlineStr">
        <is>
          <t>2023-07</t>
        </is>
      </c>
      <c r="D540" s="65" t="inlineStr">
        <is>
          <t>2023-2024</t>
        </is>
      </c>
      <c r="E540" s="65" t="inlineStr">
        <is>
          <t>CLI-0179</t>
        </is>
      </c>
      <c r="F540" s="65" t="inlineStr">
        <is>
          <t>Professionnel</t>
        </is>
      </c>
      <c r="G540" s="65" t="inlineStr">
        <is>
          <t>Bordeaux</t>
        </is>
      </c>
      <c r="H540" s="65" t="inlineStr">
        <is>
          <t>Sophie Marchand</t>
        </is>
      </c>
      <c r="I540" s="65" t="inlineStr">
        <is>
          <t>Plomberie</t>
        </is>
      </c>
      <c r="J540" s="65" t="inlineStr">
        <is>
          <t>PR-001</t>
        </is>
      </c>
      <c r="K540" s="65" t="inlineStr">
        <is>
          <t>Remplacement chauffe-eau 200 L</t>
        </is>
      </c>
      <c r="L540" s="67" t="n">
        <v>2</v>
      </c>
      <c r="M540" s="68" t="n">
        <v>4478.66</v>
      </c>
      <c r="N540" s="65" t="inlineStr">
        <is>
          <t>Sans réponse</t>
        </is>
      </c>
      <c r="O540" s="66" t="n">
        <v>45132</v>
      </c>
      <c r="P540" s="67" t="n">
        <v>10</v>
      </c>
      <c r="Q540" s="67" t="n">
        <v>0</v>
      </c>
      <c r="R540" s="67">
        <f>$I540</f>
        <v/>
      </c>
      <c r="S540" s="67">
        <f>$K540</f>
        <v/>
      </c>
      <c r="T540" s="67">
        <f>IFERROR(INDEX(Clients!$G$2:$G$1020,MATCH($E540,Clients!$A$2:$A$1020,0)),"")</f>
        <v/>
      </c>
      <c r="U540" s="67">
        <f>IFERROR(INDEX(Clients!$I$2:$I$1020,MATCH($E540,Clients!$A$2:$A$1020,0)),"")</f>
        <v/>
      </c>
      <c r="V540" s="69">
        <f>1</f>
        <v/>
      </c>
      <c r="W540" s="69">
        <f>IF($N540="Accepté",1,0)</f>
        <v/>
      </c>
      <c r="X540" s="68">
        <f>$M540*$W540</f>
        <v/>
      </c>
      <c r="Y540" s="68">
        <f>IF($N540="En cours",0,$M540)</f>
        <v/>
      </c>
      <c r="Z540" s="69">
        <f>IF($P540="",0,1)</f>
        <v/>
      </c>
      <c r="AA540" s="70">
        <f>IF($P540="",0,$P540)</f>
        <v/>
      </c>
      <c r="AB540" s="69">
        <f>IF(AND($P540&lt;&gt;"",$P540&lt;=Paramètres!$C$14),1,0)</f>
        <v/>
      </c>
      <c r="AC540" s="67">
        <f>IF($P540="","Jamais relancé",IF($P540&lt;=3,"0-3 j",IF($P540&lt;=7,"4-7 j",IF($P540&lt;=15,"8-15 j","Plus de 15 j"))))</f>
        <v/>
      </c>
      <c r="AD540" s="67">
        <f>IF($M540&lt;=1000,"Moins de 1 k€",IF($M540&lt;=5000,"1 à 5 k€",IF($M540&lt;=15000,"5 à 15 k€","Plus de 15 k€")))</f>
        <v/>
      </c>
    </row>
    <row r="541">
      <c r="A541" s="65" t="inlineStr">
        <is>
          <t>DEV-00540</t>
        </is>
      </c>
      <c r="B541" s="66" t="n">
        <v>45128</v>
      </c>
      <c r="C541" s="65" t="inlineStr">
        <is>
          <t>2023-07</t>
        </is>
      </c>
      <c r="D541" s="65" t="inlineStr">
        <is>
          <t>2023-2024</t>
        </is>
      </c>
      <c r="E541" s="65" t="inlineStr">
        <is>
          <t>CLI-0139</t>
        </is>
      </c>
      <c r="F541" s="65" t="inlineStr">
        <is>
          <t>Particulier</t>
        </is>
      </c>
      <c r="G541" s="65" t="inlineStr">
        <is>
          <t>Bordeaux</t>
        </is>
      </c>
      <c r="H541" s="65" t="inlineStr">
        <is>
          <t>Sophie Marchand</t>
        </is>
      </c>
      <c r="I541" s="65" t="inlineStr">
        <is>
          <t>Plomberie</t>
        </is>
      </c>
      <c r="J541" s="65" t="inlineStr">
        <is>
          <t>PR-003</t>
        </is>
      </c>
      <c r="K541" s="65" t="inlineStr">
        <is>
          <t>Réfection réseau eau appartement</t>
        </is>
      </c>
      <c r="L541" s="67" t="n">
        <v>1</v>
      </c>
      <c r="M541" s="68" t="n">
        <v>3101.94</v>
      </c>
      <c r="N541" s="65" t="inlineStr">
        <is>
          <t>Sans réponse</t>
        </is>
      </c>
      <c r="O541" s="66" t="n">
        <v>45162</v>
      </c>
      <c r="P541" s="67" t="n">
        <v>9</v>
      </c>
      <c r="Q541" s="67" t="n">
        <v>3</v>
      </c>
      <c r="R541" s="67">
        <f>$I541</f>
        <v/>
      </c>
      <c r="S541" s="67">
        <f>$K541</f>
        <v/>
      </c>
      <c r="T541" s="67">
        <f>IFERROR(INDEX(Clients!$G$2:$G$1020,MATCH($E541,Clients!$A$2:$A$1020,0)),"")</f>
        <v/>
      </c>
      <c r="U541" s="67">
        <f>IFERROR(INDEX(Clients!$I$2:$I$1020,MATCH($E541,Clients!$A$2:$A$1020,0)),"")</f>
        <v/>
      </c>
      <c r="V541" s="69">
        <f>1</f>
        <v/>
      </c>
      <c r="W541" s="69">
        <f>IF($N541="Accepté",1,0)</f>
        <v/>
      </c>
      <c r="X541" s="68">
        <f>$M541*$W541</f>
        <v/>
      </c>
      <c r="Y541" s="68">
        <f>IF($N541="En cours",0,$M541)</f>
        <v/>
      </c>
      <c r="Z541" s="69">
        <f>IF($P541="",0,1)</f>
        <v/>
      </c>
      <c r="AA541" s="70">
        <f>IF($P541="",0,$P541)</f>
        <v/>
      </c>
      <c r="AB541" s="69">
        <f>IF(AND($P541&lt;&gt;"",$P541&lt;=Paramètres!$C$14),1,0)</f>
        <v/>
      </c>
      <c r="AC541" s="67">
        <f>IF($P541="","Jamais relancé",IF($P541&lt;=3,"0-3 j",IF($P541&lt;=7,"4-7 j",IF($P541&lt;=15,"8-15 j","Plus de 15 j"))))</f>
        <v/>
      </c>
      <c r="AD541" s="67">
        <f>IF($M541&lt;=1000,"Moins de 1 k€",IF($M541&lt;=5000,"1 à 5 k€",IF($M541&lt;=15000,"5 à 15 k€","Plus de 15 k€")))</f>
        <v/>
      </c>
    </row>
    <row r="542">
      <c r="A542" s="65" t="inlineStr">
        <is>
          <t>DEV-00541</t>
        </is>
      </c>
      <c r="B542" s="66" t="n">
        <v>45131</v>
      </c>
      <c r="C542" s="65" t="inlineStr">
        <is>
          <t>2023-07</t>
        </is>
      </c>
      <c r="D542" s="65" t="inlineStr">
        <is>
          <t>2023-2024</t>
        </is>
      </c>
      <c r="E542" s="65" t="inlineStr">
        <is>
          <t>CLI-0107</t>
        </is>
      </c>
      <c r="F542" s="65" t="inlineStr">
        <is>
          <t>Particulier</t>
        </is>
      </c>
      <c r="G542" s="65" t="inlineStr">
        <is>
          <t>Toulouse</t>
        </is>
      </c>
      <c r="H542" s="65" t="inlineStr">
        <is>
          <t>Julien Fabre</t>
        </is>
      </c>
      <c r="I542" s="65" t="inlineStr">
        <is>
          <t>Salle de bain</t>
        </is>
      </c>
      <c r="J542" s="65" t="inlineStr">
        <is>
          <t>SB-002</t>
        </is>
      </c>
      <c r="K542" s="65" t="inlineStr">
        <is>
          <t>Remplacement baignoire par douche</t>
        </is>
      </c>
      <c r="L542" s="67" t="n">
        <v>1</v>
      </c>
      <c r="M542" s="68" t="n">
        <v>4058.14</v>
      </c>
      <c r="N542" s="65" t="inlineStr">
        <is>
          <t>Sans réponse</t>
        </is>
      </c>
      <c r="O542" s="66" t="n">
        <v>45161</v>
      </c>
      <c r="P542" s="67" t="n"/>
      <c r="Q542" s="67" t="n">
        <v>0</v>
      </c>
      <c r="R542" s="67">
        <f>$I542</f>
        <v/>
      </c>
      <c r="S542" s="67">
        <f>$K542</f>
        <v/>
      </c>
      <c r="T542" s="67">
        <f>IFERROR(INDEX(Clients!$G$2:$G$1020,MATCH($E542,Clients!$A$2:$A$1020,0)),"")</f>
        <v/>
      </c>
      <c r="U542" s="67">
        <f>IFERROR(INDEX(Clients!$I$2:$I$1020,MATCH($E542,Clients!$A$2:$A$1020,0)),"")</f>
        <v/>
      </c>
      <c r="V542" s="69">
        <f>1</f>
        <v/>
      </c>
      <c r="W542" s="69">
        <f>IF($N542="Accepté",1,0)</f>
        <v/>
      </c>
      <c r="X542" s="68">
        <f>$M542*$W542</f>
        <v/>
      </c>
      <c r="Y542" s="68">
        <f>IF($N542="En cours",0,$M542)</f>
        <v/>
      </c>
      <c r="Z542" s="69">
        <f>IF($P542="",0,1)</f>
        <v/>
      </c>
      <c r="AA542" s="70">
        <f>IF($P542="",0,$P542)</f>
        <v/>
      </c>
      <c r="AB542" s="69">
        <f>IF(AND($P542&lt;&gt;"",$P542&lt;=Paramètres!$C$14),1,0)</f>
        <v/>
      </c>
      <c r="AC542" s="67">
        <f>IF($P542="","Jamais relancé",IF($P542&lt;=3,"0-3 j",IF($P542&lt;=7,"4-7 j",IF($P542&lt;=15,"8-15 j","Plus de 15 j"))))</f>
        <v/>
      </c>
      <c r="AD542" s="67">
        <f>IF($M542&lt;=1000,"Moins de 1 k€",IF($M542&lt;=5000,"1 à 5 k€",IF($M542&lt;=15000,"5 à 15 k€","Plus de 15 k€")))</f>
        <v/>
      </c>
    </row>
    <row r="543">
      <c r="A543" s="65" t="inlineStr">
        <is>
          <t>DEV-00542</t>
        </is>
      </c>
      <c r="B543" s="66" t="n">
        <v>45131</v>
      </c>
      <c r="C543" s="65" t="inlineStr">
        <is>
          <t>2023-07</t>
        </is>
      </c>
      <c r="D543" s="65" t="inlineStr">
        <is>
          <t>2023-2024</t>
        </is>
      </c>
      <c r="E543" s="65" t="inlineStr">
        <is>
          <t>CLI-0092</t>
        </is>
      </c>
      <c r="F543" s="65" t="inlineStr">
        <is>
          <t>Particulier</t>
        </is>
      </c>
      <c r="G543" s="65" t="inlineStr">
        <is>
          <t>Toulouse</t>
        </is>
      </c>
      <c r="H543" s="65" t="inlineStr">
        <is>
          <t>Julien Fabre</t>
        </is>
      </c>
      <c r="I543" s="65" t="inlineStr">
        <is>
          <t>Salle de bain</t>
        </is>
      </c>
      <c r="J543" s="65" t="inlineStr">
        <is>
          <t>SB-003</t>
        </is>
      </c>
      <c r="K543" s="65" t="inlineStr">
        <is>
          <t>Pose meuble vasque + robinetterie</t>
        </is>
      </c>
      <c r="L543" s="67" t="n">
        <v>1</v>
      </c>
      <c r="M543" s="68" t="n">
        <v>1119.8</v>
      </c>
      <c r="N543" s="65" t="inlineStr">
        <is>
          <t>Accepté</t>
        </is>
      </c>
      <c r="O543" s="66" t="n">
        <v>45161</v>
      </c>
      <c r="P543" s="67" t="n">
        <v>5</v>
      </c>
      <c r="Q543" s="67" t="n">
        <v>3</v>
      </c>
      <c r="R543" s="67">
        <f>$I543</f>
        <v/>
      </c>
      <c r="S543" s="67">
        <f>$K543</f>
        <v/>
      </c>
      <c r="T543" s="67">
        <f>IFERROR(INDEX(Clients!$G$2:$G$1020,MATCH($E543,Clients!$A$2:$A$1020,0)),"")</f>
        <v/>
      </c>
      <c r="U543" s="67">
        <f>IFERROR(INDEX(Clients!$I$2:$I$1020,MATCH($E543,Clients!$A$2:$A$1020,0)),"")</f>
        <v/>
      </c>
      <c r="V543" s="69">
        <f>1</f>
        <v/>
      </c>
      <c r="W543" s="69">
        <f>IF($N543="Accepté",1,0)</f>
        <v/>
      </c>
      <c r="X543" s="68">
        <f>$M543*$W543</f>
        <v/>
      </c>
      <c r="Y543" s="68">
        <f>IF($N543="En cours",0,$M543)</f>
        <v/>
      </c>
      <c r="Z543" s="69">
        <f>IF($P543="",0,1)</f>
        <v/>
      </c>
      <c r="AA543" s="70">
        <f>IF($P543="",0,$P543)</f>
        <v/>
      </c>
      <c r="AB543" s="69">
        <f>IF(AND($P543&lt;&gt;"",$P543&lt;=Paramètres!$C$14),1,0)</f>
        <v/>
      </c>
      <c r="AC543" s="67">
        <f>IF($P543="","Jamais relancé",IF($P543&lt;=3,"0-3 j",IF($P543&lt;=7,"4-7 j",IF($P543&lt;=15,"8-15 j","Plus de 15 j"))))</f>
        <v/>
      </c>
      <c r="AD543" s="67">
        <f>IF($M543&lt;=1000,"Moins de 1 k€",IF($M543&lt;=5000,"1 à 5 k€",IF($M543&lt;=15000,"5 à 15 k€","Plus de 15 k€")))</f>
        <v/>
      </c>
    </row>
    <row r="544">
      <c r="A544" s="65" t="inlineStr">
        <is>
          <t>DEV-00543</t>
        </is>
      </c>
      <c r="B544" s="66" t="n">
        <v>45131</v>
      </c>
      <c r="C544" s="65" t="inlineStr">
        <is>
          <t>2023-07</t>
        </is>
      </c>
      <c r="D544" s="65" t="inlineStr">
        <is>
          <t>2023-2024</t>
        </is>
      </c>
      <c r="E544" s="65" t="inlineStr">
        <is>
          <t>CLI-0102</t>
        </is>
      </c>
      <c r="F544" s="65" t="inlineStr">
        <is>
          <t>Particulier</t>
        </is>
      </c>
      <c r="G544" s="65" t="inlineStr">
        <is>
          <t>Toulouse</t>
        </is>
      </c>
      <c r="H544" s="65" t="inlineStr">
        <is>
          <t>Julien Fabre</t>
        </is>
      </c>
      <c r="I544" s="65" t="inlineStr">
        <is>
          <t>Dépannage</t>
        </is>
      </c>
      <c r="J544" s="65" t="inlineStr">
        <is>
          <t>DP-001</t>
        </is>
      </c>
      <c r="K544" s="65" t="inlineStr">
        <is>
          <t>Dépannage plomberie urgence</t>
        </is>
      </c>
      <c r="L544" s="67" t="n">
        <v>1</v>
      </c>
      <c r="M544" s="68" t="n">
        <v>238.89</v>
      </c>
      <c r="N544" s="65" t="inlineStr">
        <is>
          <t>Refusé</t>
        </is>
      </c>
      <c r="O544" s="66" t="n">
        <v>45154</v>
      </c>
      <c r="P544" s="67" t="n"/>
      <c r="Q544" s="67" t="n">
        <v>0</v>
      </c>
      <c r="R544" s="67">
        <f>$I544</f>
        <v/>
      </c>
      <c r="S544" s="67">
        <f>$K544</f>
        <v/>
      </c>
      <c r="T544" s="67">
        <f>IFERROR(INDEX(Clients!$G$2:$G$1020,MATCH($E544,Clients!$A$2:$A$1020,0)),"")</f>
        <v/>
      </c>
      <c r="U544" s="67">
        <f>IFERROR(INDEX(Clients!$I$2:$I$1020,MATCH($E544,Clients!$A$2:$A$1020,0)),"")</f>
        <v/>
      </c>
      <c r="V544" s="69">
        <f>1</f>
        <v/>
      </c>
      <c r="W544" s="69">
        <f>IF($N544="Accepté",1,0)</f>
        <v/>
      </c>
      <c r="X544" s="68">
        <f>$M544*$W544</f>
        <v/>
      </c>
      <c r="Y544" s="68">
        <f>IF($N544="En cours",0,$M544)</f>
        <v/>
      </c>
      <c r="Z544" s="69">
        <f>IF($P544="",0,1)</f>
        <v/>
      </c>
      <c r="AA544" s="70">
        <f>IF($P544="",0,$P544)</f>
        <v/>
      </c>
      <c r="AB544" s="69">
        <f>IF(AND($P544&lt;&gt;"",$P544&lt;=Paramètres!$C$14),1,0)</f>
        <v/>
      </c>
      <c r="AC544" s="67">
        <f>IF($P544="","Jamais relancé",IF($P544&lt;=3,"0-3 j",IF($P544&lt;=7,"4-7 j",IF($P544&lt;=15,"8-15 j","Plus de 15 j"))))</f>
        <v/>
      </c>
      <c r="AD544" s="67">
        <f>IF($M544&lt;=1000,"Moins de 1 k€",IF($M544&lt;=5000,"1 à 5 k€",IF($M544&lt;=15000,"5 à 15 k€","Plus de 15 k€")))</f>
        <v/>
      </c>
    </row>
    <row r="545">
      <c r="A545" s="65" t="inlineStr">
        <is>
          <t>DEV-00544</t>
        </is>
      </c>
      <c r="B545" s="66" t="n">
        <v>45132</v>
      </c>
      <c r="C545" s="65" t="inlineStr">
        <is>
          <t>2023-07</t>
        </is>
      </c>
      <c r="D545" s="65" t="inlineStr">
        <is>
          <t>2023-2024</t>
        </is>
      </c>
      <c r="E545" s="65" t="inlineStr">
        <is>
          <t>CLI-0176</t>
        </is>
      </c>
      <c r="F545" s="65" t="inlineStr">
        <is>
          <t>Professionnel</t>
        </is>
      </c>
      <c r="G545" s="65" t="inlineStr">
        <is>
          <t>Toulouse</t>
        </is>
      </c>
      <c r="H545" s="65" t="inlineStr">
        <is>
          <t>Julien Fabre</t>
        </is>
      </c>
      <c r="I545" s="65" t="inlineStr">
        <is>
          <t>Salle de bain</t>
        </is>
      </c>
      <c r="J545" s="65" t="inlineStr">
        <is>
          <t>SB-002</t>
        </is>
      </c>
      <c r="K545" s="65" t="inlineStr">
        <is>
          <t>Remplacement baignoire par douche</t>
        </is>
      </c>
      <c r="L545" s="67" t="n">
        <v>1</v>
      </c>
      <c r="M545" s="68" t="n">
        <v>6312.86</v>
      </c>
      <c r="N545" s="65" t="inlineStr">
        <is>
          <t>Accepté</t>
        </is>
      </c>
      <c r="O545" s="66" t="n">
        <v>45146</v>
      </c>
      <c r="P545" s="67" t="n">
        <v>8</v>
      </c>
      <c r="Q545" s="67" t="n">
        <v>1</v>
      </c>
      <c r="R545" s="67">
        <f>$I545</f>
        <v/>
      </c>
      <c r="S545" s="67">
        <f>$K545</f>
        <v/>
      </c>
      <c r="T545" s="67">
        <f>IFERROR(INDEX(Clients!$G$2:$G$1020,MATCH($E545,Clients!$A$2:$A$1020,0)),"")</f>
        <v/>
      </c>
      <c r="U545" s="67">
        <f>IFERROR(INDEX(Clients!$I$2:$I$1020,MATCH($E545,Clients!$A$2:$A$1020,0)),"")</f>
        <v/>
      </c>
      <c r="V545" s="69">
        <f>1</f>
        <v/>
      </c>
      <c r="W545" s="69">
        <f>IF($N545="Accepté",1,0)</f>
        <v/>
      </c>
      <c r="X545" s="68">
        <f>$M545*$W545</f>
        <v/>
      </c>
      <c r="Y545" s="68">
        <f>IF($N545="En cours",0,$M545)</f>
        <v/>
      </c>
      <c r="Z545" s="69">
        <f>IF($P545="",0,1)</f>
        <v/>
      </c>
      <c r="AA545" s="70">
        <f>IF($P545="",0,$P545)</f>
        <v/>
      </c>
      <c r="AB545" s="69">
        <f>IF(AND($P545&lt;&gt;"",$P545&lt;=Paramètres!$C$14),1,0)</f>
        <v/>
      </c>
      <c r="AC545" s="67">
        <f>IF($P545="","Jamais relancé",IF($P545&lt;=3,"0-3 j",IF($P545&lt;=7,"4-7 j",IF($P545&lt;=15,"8-15 j","Plus de 15 j"))))</f>
        <v/>
      </c>
      <c r="AD545" s="67">
        <f>IF($M545&lt;=1000,"Moins de 1 k€",IF($M545&lt;=5000,"1 à 5 k€",IF($M545&lt;=15000,"5 à 15 k€","Plus de 15 k€")))</f>
        <v/>
      </c>
    </row>
    <row r="546">
      <c r="A546" s="65" t="inlineStr">
        <is>
          <t>DEV-00545</t>
        </is>
      </c>
      <c r="B546" s="66" t="n">
        <v>45132</v>
      </c>
      <c r="C546" s="65" t="inlineStr">
        <is>
          <t>2023-07</t>
        </is>
      </c>
      <c r="D546" s="65" t="inlineStr">
        <is>
          <t>2023-2024</t>
        </is>
      </c>
      <c r="E546" s="65" t="inlineStr">
        <is>
          <t>CLI-0280</t>
        </is>
      </c>
      <c r="F546" s="65" t="inlineStr">
        <is>
          <t>Particulier</t>
        </is>
      </c>
      <c r="G546" s="65" t="inlineStr">
        <is>
          <t>Bordeaux</t>
        </is>
      </c>
      <c r="H546" s="65" t="inlineStr">
        <is>
          <t>Sophie Marchand</t>
        </is>
      </c>
      <c r="I546" s="65" t="inlineStr">
        <is>
          <t>Plomberie</t>
        </is>
      </c>
      <c r="J546" s="65" t="inlineStr">
        <is>
          <t>PR-003</t>
        </is>
      </c>
      <c r="K546" s="65" t="inlineStr">
        <is>
          <t>Réfection réseau eau appartement</t>
        </is>
      </c>
      <c r="L546" s="67" t="n">
        <v>1</v>
      </c>
      <c r="M546" s="68" t="n">
        <v>3414.06</v>
      </c>
      <c r="N546" s="65" t="inlineStr">
        <is>
          <t>Refusé</t>
        </is>
      </c>
      <c r="O546" s="66" t="n">
        <v>45181</v>
      </c>
      <c r="P546" s="67" t="n">
        <v>13</v>
      </c>
      <c r="Q546" s="67" t="n">
        <v>4</v>
      </c>
      <c r="R546" s="67">
        <f>$I546</f>
        <v/>
      </c>
      <c r="S546" s="67">
        <f>$K546</f>
        <v/>
      </c>
      <c r="T546" s="67">
        <f>IFERROR(INDEX(Clients!$G$2:$G$1020,MATCH($E546,Clients!$A$2:$A$1020,0)),"")</f>
        <v/>
      </c>
      <c r="U546" s="67">
        <f>IFERROR(INDEX(Clients!$I$2:$I$1020,MATCH($E546,Clients!$A$2:$A$1020,0)),"")</f>
        <v/>
      </c>
      <c r="V546" s="69">
        <f>1</f>
        <v/>
      </c>
      <c r="W546" s="69">
        <f>IF($N546="Accepté",1,0)</f>
        <v/>
      </c>
      <c r="X546" s="68">
        <f>$M546*$W546</f>
        <v/>
      </c>
      <c r="Y546" s="68">
        <f>IF($N546="En cours",0,$M546)</f>
        <v/>
      </c>
      <c r="Z546" s="69">
        <f>IF($P546="",0,1)</f>
        <v/>
      </c>
      <c r="AA546" s="70">
        <f>IF($P546="",0,$P546)</f>
        <v/>
      </c>
      <c r="AB546" s="69">
        <f>IF(AND($P546&lt;&gt;"",$P546&lt;=Paramètres!$C$14),1,0)</f>
        <v/>
      </c>
      <c r="AC546" s="67">
        <f>IF($P546="","Jamais relancé",IF($P546&lt;=3,"0-3 j",IF($P546&lt;=7,"4-7 j",IF($P546&lt;=15,"8-15 j","Plus de 15 j"))))</f>
        <v/>
      </c>
      <c r="AD546" s="67">
        <f>IF($M546&lt;=1000,"Moins de 1 k€",IF($M546&lt;=5000,"1 à 5 k€",IF($M546&lt;=15000,"5 à 15 k€","Plus de 15 k€")))</f>
        <v/>
      </c>
    </row>
    <row r="547">
      <c r="A547" s="65" t="inlineStr">
        <is>
          <t>DEV-00546</t>
        </is>
      </c>
      <c r="B547" s="66" t="n">
        <v>45133</v>
      </c>
      <c r="C547" s="65" t="inlineStr">
        <is>
          <t>2023-07</t>
        </is>
      </c>
      <c r="D547" s="65" t="inlineStr">
        <is>
          <t>2023-2024</t>
        </is>
      </c>
      <c r="E547" s="65" t="inlineStr">
        <is>
          <t>CLI-0118</t>
        </is>
      </c>
      <c r="F547" s="65" t="inlineStr">
        <is>
          <t>Particulier</t>
        </is>
      </c>
      <c r="G547" s="65" t="inlineStr">
        <is>
          <t>Toulouse</t>
        </is>
      </c>
      <c r="H547" s="65" t="inlineStr">
        <is>
          <t>Julien Fabre</t>
        </is>
      </c>
      <c r="I547" s="65" t="inlineStr">
        <is>
          <t>Chauffage</t>
        </is>
      </c>
      <c r="J547" s="65" t="inlineStr">
        <is>
          <t>CH-003</t>
        </is>
      </c>
      <c r="K547" s="65" t="inlineStr">
        <is>
          <t>Installation pompe à chaleur air/eau</t>
        </is>
      </c>
      <c r="L547" s="67" t="n">
        <v>1</v>
      </c>
      <c r="M547" s="68" t="n">
        <v>12397.16</v>
      </c>
      <c r="N547" s="65" t="inlineStr">
        <is>
          <t>Accepté</t>
        </is>
      </c>
      <c r="O547" s="66" t="n">
        <v>45158</v>
      </c>
      <c r="P547" s="67" t="n">
        <v>8</v>
      </c>
      <c r="Q547" s="67" t="n">
        <v>2</v>
      </c>
      <c r="R547" s="67">
        <f>$I547</f>
        <v/>
      </c>
      <c r="S547" s="67">
        <f>$K547</f>
        <v/>
      </c>
      <c r="T547" s="67">
        <f>IFERROR(INDEX(Clients!$G$2:$G$1020,MATCH($E547,Clients!$A$2:$A$1020,0)),"")</f>
        <v/>
      </c>
      <c r="U547" s="67">
        <f>IFERROR(INDEX(Clients!$I$2:$I$1020,MATCH($E547,Clients!$A$2:$A$1020,0)),"")</f>
        <v/>
      </c>
      <c r="V547" s="69">
        <f>1</f>
        <v/>
      </c>
      <c r="W547" s="69">
        <f>IF($N547="Accepté",1,0)</f>
        <v/>
      </c>
      <c r="X547" s="68">
        <f>$M547*$W547</f>
        <v/>
      </c>
      <c r="Y547" s="68">
        <f>IF($N547="En cours",0,$M547)</f>
        <v/>
      </c>
      <c r="Z547" s="69">
        <f>IF($P547="",0,1)</f>
        <v/>
      </c>
      <c r="AA547" s="70">
        <f>IF($P547="",0,$P547)</f>
        <v/>
      </c>
      <c r="AB547" s="69">
        <f>IF(AND($P547&lt;&gt;"",$P547&lt;=Paramètres!$C$14),1,0)</f>
        <v/>
      </c>
      <c r="AC547" s="67">
        <f>IF($P547="","Jamais relancé",IF($P547&lt;=3,"0-3 j",IF($P547&lt;=7,"4-7 j",IF($P547&lt;=15,"8-15 j","Plus de 15 j"))))</f>
        <v/>
      </c>
      <c r="AD547" s="67">
        <f>IF($M547&lt;=1000,"Moins de 1 k€",IF($M547&lt;=5000,"1 à 5 k€",IF($M547&lt;=15000,"5 à 15 k€","Plus de 15 k€")))</f>
        <v/>
      </c>
    </row>
    <row r="548">
      <c r="A548" s="65" t="inlineStr">
        <is>
          <t>DEV-00547</t>
        </is>
      </c>
      <c r="B548" s="66" t="n">
        <v>45134</v>
      </c>
      <c r="C548" s="65" t="inlineStr">
        <is>
          <t>2023-07</t>
        </is>
      </c>
      <c r="D548" s="65" t="inlineStr">
        <is>
          <t>2023-2024</t>
        </is>
      </c>
      <c r="E548" s="65" t="inlineStr">
        <is>
          <t>CLI-0201</t>
        </is>
      </c>
      <c r="F548" s="65" t="inlineStr">
        <is>
          <t>Particulier</t>
        </is>
      </c>
      <c r="G548" s="65" t="inlineStr">
        <is>
          <t>Toulouse</t>
        </is>
      </c>
      <c r="H548" s="65" t="inlineStr">
        <is>
          <t>Julien Fabre</t>
        </is>
      </c>
      <c r="I548" s="65" t="inlineStr">
        <is>
          <t>Salle de bain</t>
        </is>
      </c>
      <c r="J548" s="65" t="inlineStr">
        <is>
          <t>SB-003</t>
        </is>
      </c>
      <c r="K548" s="65" t="inlineStr">
        <is>
          <t>Pose meuble vasque + robinetterie</t>
        </is>
      </c>
      <c r="L548" s="67" t="n">
        <v>1</v>
      </c>
      <c r="M548" s="68" t="n">
        <v>1078.05</v>
      </c>
      <c r="N548" s="65" t="inlineStr">
        <is>
          <t>Sans réponse</t>
        </is>
      </c>
      <c r="O548" s="66" t="n">
        <v>45148</v>
      </c>
      <c r="P548" s="67" t="n">
        <v>8</v>
      </c>
      <c r="Q548" s="67" t="n">
        <v>1</v>
      </c>
      <c r="R548" s="67">
        <f>$I548</f>
        <v/>
      </c>
      <c r="S548" s="67">
        <f>$K548</f>
        <v/>
      </c>
      <c r="T548" s="67">
        <f>IFERROR(INDEX(Clients!$G$2:$G$1020,MATCH($E548,Clients!$A$2:$A$1020,0)),"")</f>
        <v/>
      </c>
      <c r="U548" s="67">
        <f>IFERROR(INDEX(Clients!$I$2:$I$1020,MATCH($E548,Clients!$A$2:$A$1020,0)),"")</f>
        <v/>
      </c>
      <c r="V548" s="69">
        <f>1</f>
        <v/>
      </c>
      <c r="W548" s="69">
        <f>IF($N548="Accepté",1,0)</f>
        <v/>
      </c>
      <c r="X548" s="68">
        <f>$M548*$W548</f>
        <v/>
      </c>
      <c r="Y548" s="68">
        <f>IF($N548="En cours",0,$M548)</f>
        <v/>
      </c>
      <c r="Z548" s="69">
        <f>IF($P548="",0,1)</f>
        <v/>
      </c>
      <c r="AA548" s="70">
        <f>IF($P548="",0,$P548)</f>
        <v/>
      </c>
      <c r="AB548" s="69">
        <f>IF(AND($P548&lt;&gt;"",$P548&lt;=Paramètres!$C$14),1,0)</f>
        <v/>
      </c>
      <c r="AC548" s="67">
        <f>IF($P548="","Jamais relancé",IF($P548&lt;=3,"0-3 j",IF($P548&lt;=7,"4-7 j",IF($P548&lt;=15,"8-15 j","Plus de 15 j"))))</f>
        <v/>
      </c>
      <c r="AD548" s="67">
        <f>IF($M548&lt;=1000,"Moins de 1 k€",IF($M548&lt;=5000,"1 à 5 k€",IF($M548&lt;=15000,"5 à 15 k€","Plus de 15 k€")))</f>
        <v/>
      </c>
    </row>
    <row r="549">
      <c r="A549" s="65" t="inlineStr">
        <is>
          <t>DEV-00548</t>
        </is>
      </c>
      <c r="B549" s="66" t="n">
        <v>45135</v>
      </c>
      <c r="C549" s="65" t="inlineStr">
        <is>
          <t>2023-07</t>
        </is>
      </c>
      <c r="D549" s="65" t="inlineStr">
        <is>
          <t>2023-2024</t>
        </is>
      </c>
      <c r="E549" s="65" t="inlineStr">
        <is>
          <t>CLI-0278</t>
        </is>
      </c>
      <c r="F549" s="65" t="inlineStr">
        <is>
          <t>Particulier</t>
        </is>
      </c>
      <c r="G549" s="65" t="inlineStr">
        <is>
          <t>Bordeaux</t>
        </is>
      </c>
      <c r="H549" s="65" t="inlineStr">
        <is>
          <t>Sophie Marchand</t>
        </is>
      </c>
      <c r="I549" s="65" t="inlineStr">
        <is>
          <t>Plomberie</t>
        </is>
      </c>
      <c r="J549" s="65" t="inlineStr">
        <is>
          <t>PR-003</t>
        </is>
      </c>
      <c r="K549" s="65" t="inlineStr">
        <is>
          <t>Réfection réseau eau appartement</t>
        </is>
      </c>
      <c r="L549" s="67" t="n">
        <v>3</v>
      </c>
      <c r="M549" s="68" t="n">
        <v>8361.82</v>
      </c>
      <c r="N549" s="65" t="inlineStr">
        <is>
          <t>Sans réponse</t>
        </is>
      </c>
      <c r="O549" s="66" t="n">
        <v>45152</v>
      </c>
      <c r="P549" s="67" t="n">
        <v>6</v>
      </c>
      <c r="Q549" s="67" t="n">
        <v>2</v>
      </c>
      <c r="R549" s="67">
        <f>$I549</f>
        <v/>
      </c>
      <c r="S549" s="67">
        <f>$K549</f>
        <v/>
      </c>
      <c r="T549" s="67">
        <f>IFERROR(INDEX(Clients!$G$2:$G$1020,MATCH($E549,Clients!$A$2:$A$1020,0)),"")</f>
        <v/>
      </c>
      <c r="U549" s="67">
        <f>IFERROR(INDEX(Clients!$I$2:$I$1020,MATCH($E549,Clients!$A$2:$A$1020,0)),"")</f>
        <v/>
      </c>
      <c r="V549" s="69">
        <f>1</f>
        <v/>
      </c>
      <c r="W549" s="69">
        <f>IF($N549="Accepté",1,0)</f>
        <v/>
      </c>
      <c r="X549" s="68">
        <f>$M549*$W549</f>
        <v/>
      </c>
      <c r="Y549" s="68">
        <f>IF($N549="En cours",0,$M549)</f>
        <v/>
      </c>
      <c r="Z549" s="69">
        <f>IF($P549="",0,1)</f>
        <v/>
      </c>
      <c r="AA549" s="70">
        <f>IF($P549="",0,$P549)</f>
        <v/>
      </c>
      <c r="AB549" s="69">
        <f>IF(AND($P549&lt;&gt;"",$P549&lt;=Paramètres!$C$14),1,0)</f>
        <v/>
      </c>
      <c r="AC549" s="67">
        <f>IF($P549="","Jamais relancé",IF($P549&lt;=3,"0-3 j",IF($P549&lt;=7,"4-7 j",IF($P549&lt;=15,"8-15 j","Plus de 15 j"))))</f>
        <v/>
      </c>
      <c r="AD549" s="67">
        <f>IF($M549&lt;=1000,"Moins de 1 k€",IF($M549&lt;=5000,"1 à 5 k€",IF($M549&lt;=15000,"5 à 15 k€","Plus de 15 k€")))</f>
        <v/>
      </c>
    </row>
    <row r="550">
      <c r="A550" s="65" t="inlineStr">
        <is>
          <t>DEV-00549</t>
        </is>
      </c>
      <c r="B550" s="66" t="n">
        <v>45135</v>
      </c>
      <c r="C550" s="65" t="inlineStr">
        <is>
          <t>2023-07</t>
        </is>
      </c>
      <c r="D550" s="65" t="inlineStr">
        <is>
          <t>2023-2024</t>
        </is>
      </c>
      <c r="E550" s="65" t="inlineStr">
        <is>
          <t>CLI-0162</t>
        </is>
      </c>
      <c r="F550" s="65" t="inlineStr">
        <is>
          <t>Particulier</t>
        </is>
      </c>
      <c r="G550" s="65" t="inlineStr">
        <is>
          <t>Bordeaux</t>
        </is>
      </c>
      <c r="H550" s="65" t="inlineStr">
        <is>
          <t>Karim Belkacem</t>
        </is>
      </c>
      <c r="I550" s="65" t="inlineStr">
        <is>
          <t>Plomberie</t>
        </is>
      </c>
      <c r="J550" s="65" t="inlineStr">
        <is>
          <t>PR-002</t>
        </is>
      </c>
      <c r="K550" s="65" t="inlineStr">
        <is>
          <t>Recherche de fuite + réparation</t>
        </is>
      </c>
      <c r="L550" s="67" t="n">
        <v>3</v>
      </c>
      <c r="M550" s="68" t="n">
        <v>1228.52</v>
      </c>
      <c r="N550" s="65" t="inlineStr">
        <is>
          <t>Sans réponse</t>
        </is>
      </c>
      <c r="O550" s="66" t="n">
        <v>45148</v>
      </c>
      <c r="P550" s="67" t="n">
        <v>9</v>
      </c>
      <c r="Q550" s="67" t="n">
        <v>1</v>
      </c>
      <c r="R550" s="67">
        <f>$I550</f>
        <v/>
      </c>
      <c r="S550" s="67">
        <f>$K550</f>
        <v/>
      </c>
      <c r="T550" s="67">
        <f>IFERROR(INDEX(Clients!$G$2:$G$1020,MATCH($E550,Clients!$A$2:$A$1020,0)),"")</f>
        <v/>
      </c>
      <c r="U550" s="67">
        <f>IFERROR(INDEX(Clients!$I$2:$I$1020,MATCH($E550,Clients!$A$2:$A$1020,0)),"")</f>
        <v/>
      </c>
      <c r="V550" s="69">
        <f>1</f>
        <v/>
      </c>
      <c r="W550" s="69">
        <f>IF($N550="Accepté",1,0)</f>
        <v/>
      </c>
      <c r="X550" s="68">
        <f>$M550*$W550</f>
        <v/>
      </c>
      <c r="Y550" s="68">
        <f>IF($N550="En cours",0,$M550)</f>
        <v/>
      </c>
      <c r="Z550" s="69">
        <f>IF($P550="",0,1)</f>
        <v/>
      </c>
      <c r="AA550" s="70">
        <f>IF($P550="",0,$P550)</f>
        <v/>
      </c>
      <c r="AB550" s="69">
        <f>IF(AND($P550&lt;&gt;"",$P550&lt;=Paramètres!$C$14),1,0)</f>
        <v/>
      </c>
      <c r="AC550" s="67">
        <f>IF($P550="","Jamais relancé",IF($P550&lt;=3,"0-3 j",IF($P550&lt;=7,"4-7 j",IF($P550&lt;=15,"8-15 j","Plus de 15 j"))))</f>
        <v/>
      </c>
      <c r="AD550" s="67">
        <f>IF($M550&lt;=1000,"Moins de 1 k€",IF($M550&lt;=5000,"1 à 5 k€",IF($M550&lt;=15000,"5 à 15 k€","Plus de 15 k€")))</f>
        <v/>
      </c>
    </row>
    <row r="551">
      <c r="A551" s="65" t="inlineStr">
        <is>
          <t>DEV-00550</t>
        </is>
      </c>
      <c r="B551" s="66" t="n">
        <v>45138</v>
      </c>
      <c r="C551" s="65" t="inlineStr">
        <is>
          <t>2023-07</t>
        </is>
      </c>
      <c r="D551" s="65" t="inlineStr">
        <is>
          <t>2023-2024</t>
        </is>
      </c>
      <c r="E551" s="65" t="inlineStr">
        <is>
          <t>CLI-0248</t>
        </is>
      </c>
      <c r="F551" s="65" t="inlineStr">
        <is>
          <t>Particulier</t>
        </is>
      </c>
      <c r="G551" s="65" t="inlineStr">
        <is>
          <t>Bordeaux</t>
        </is>
      </c>
      <c r="H551" s="65" t="inlineStr">
        <is>
          <t>Sophie Marchand</t>
        </is>
      </c>
      <c r="I551" s="65" t="inlineStr">
        <is>
          <t>Dépannage</t>
        </is>
      </c>
      <c r="J551" s="65" t="inlineStr">
        <is>
          <t>DP-002</t>
        </is>
      </c>
      <c r="K551" s="65" t="inlineStr">
        <is>
          <t>Débouchage canalisation</t>
        </is>
      </c>
      <c r="L551" s="67" t="n">
        <v>2</v>
      </c>
      <c r="M551" s="68" t="n">
        <v>621.8099999999999</v>
      </c>
      <c r="N551" s="65" t="inlineStr">
        <is>
          <t>Accepté</t>
        </is>
      </c>
      <c r="O551" s="66" t="n">
        <v>45142</v>
      </c>
      <c r="P551" s="67" t="n">
        <v>8</v>
      </c>
      <c r="Q551" s="67" t="n">
        <v>0</v>
      </c>
      <c r="R551" s="67">
        <f>$I551</f>
        <v/>
      </c>
      <c r="S551" s="67">
        <f>$K551</f>
        <v/>
      </c>
      <c r="T551" s="67">
        <f>IFERROR(INDEX(Clients!$G$2:$G$1020,MATCH($E551,Clients!$A$2:$A$1020,0)),"")</f>
        <v/>
      </c>
      <c r="U551" s="67">
        <f>IFERROR(INDEX(Clients!$I$2:$I$1020,MATCH($E551,Clients!$A$2:$A$1020,0)),"")</f>
        <v/>
      </c>
      <c r="V551" s="69">
        <f>1</f>
        <v/>
      </c>
      <c r="W551" s="69">
        <f>IF($N551="Accepté",1,0)</f>
        <v/>
      </c>
      <c r="X551" s="68">
        <f>$M551*$W551</f>
        <v/>
      </c>
      <c r="Y551" s="68">
        <f>IF($N551="En cours",0,$M551)</f>
        <v/>
      </c>
      <c r="Z551" s="69">
        <f>IF($P551="",0,1)</f>
        <v/>
      </c>
      <c r="AA551" s="70">
        <f>IF($P551="",0,$P551)</f>
        <v/>
      </c>
      <c r="AB551" s="69">
        <f>IF(AND($P551&lt;&gt;"",$P551&lt;=Paramètres!$C$14),1,0)</f>
        <v/>
      </c>
      <c r="AC551" s="67">
        <f>IF($P551="","Jamais relancé",IF($P551&lt;=3,"0-3 j",IF($P551&lt;=7,"4-7 j",IF($P551&lt;=15,"8-15 j","Plus de 15 j"))))</f>
        <v/>
      </c>
      <c r="AD551" s="67">
        <f>IF($M551&lt;=1000,"Moins de 1 k€",IF($M551&lt;=5000,"1 à 5 k€",IF($M551&lt;=15000,"5 à 15 k€","Plus de 15 k€")))</f>
        <v/>
      </c>
    </row>
    <row r="552">
      <c r="A552" s="65" t="inlineStr">
        <is>
          <t>DEV-00551</t>
        </is>
      </c>
      <c r="B552" s="66" t="n">
        <v>45138</v>
      </c>
      <c r="C552" s="65" t="inlineStr">
        <is>
          <t>2023-07</t>
        </is>
      </c>
      <c r="D552" s="65" t="inlineStr">
        <is>
          <t>2023-2024</t>
        </is>
      </c>
      <c r="E552" s="65" t="inlineStr">
        <is>
          <t>CLI-0327</t>
        </is>
      </c>
      <c r="F552" s="65" t="inlineStr">
        <is>
          <t>Professionnel</t>
        </is>
      </c>
      <c r="G552" s="65" t="inlineStr">
        <is>
          <t>Toulouse</t>
        </is>
      </c>
      <c r="H552" s="65" t="inlineStr">
        <is>
          <t>Julien Fabre</t>
        </is>
      </c>
      <c r="I552" s="65" t="inlineStr">
        <is>
          <t>Plomberie</t>
        </is>
      </c>
      <c r="J552" s="65" t="inlineStr">
        <is>
          <t>PR-001</t>
        </is>
      </c>
      <c r="K552" s="65" t="inlineStr">
        <is>
          <t>Remplacement chauffe-eau 200 L</t>
        </is>
      </c>
      <c r="L552" s="67" t="n">
        <v>1</v>
      </c>
      <c r="M552" s="68" t="n">
        <v>2206.57</v>
      </c>
      <c r="N552" s="65" t="inlineStr">
        <is>
          <t>Accepté</t>
        </is>
      </c>
      <c r="O552" s="66" t="n">
        <v>45151</v>
      </c>
      <c r="P552" s="67" t="n">
        <v>8</v>
      </c>
      <c r="Q552" s="67" t="n">
        <v>1</v>
      </c>
      <c r="R552" s="67">
        <f>$I552</f>
        <v/>
      </c>
      <c r="S552" s="67">
        <f>$K552</f>
        <v/>
      </c>
      <c r="T552" s="67">
        <f>IFERROR(INDEX(Clients!$G$2:$G$1020,MATCH($E552,Clients!$A$2:$A$1020,0)),"")</f>
        <v/>
      </c>
      <c r="U552" s="67">
        <f>IFERROR(INDEX(Clients!$I$2:$I$1020,MATCH($E552,Clients!$A$2:$A$1020,0)),"")</f>
        <v/>
      </c>
      <c r="V552" s="69">
        <f>1</f>
        <v/>
      </c>
      <c r="W552" s="69">
        <f>IF($N552="Accepté",1,0)</f>
        <v/>
      </c>
      <c r="X552" s="68">
        <f>$M552*$W552</f>
        <v/>
      </c>
      <c r="Y552" s="68">
        <f>IF($N552="En cours",0,$M552)</f>
        <v/>
      </c>
      <c r="Z552" s="69">
        <f>IF($P552="",0,1)</f>
        <v/>
      </c>
      <c r="AA552" s="70">
        <f>IF($P552="",0,$P552)</f>
        <v/>
      </c>
      <c r="AB552" s="69">
        <f>IF(AND($P552&lt;&gt;"",$P552&lt;=Paramètres!$C$14),1,0)</f>
        <v/>
      </c>
      <c r="AC552" s="67">
        <f>IF($P552="","Jamais relancé",IF($P552&lt;=3,"0-3 j",IF($P552&lt;=7,"4-7 j",IF($P552&lt;=15,"8-15 j","Plus de 15 j"))))</f>
        <v/>
      </c>
      <c r="AD552" s="67">
        <f>IF($M552&lt;=1000,"Moins de 1 k€",IF($M552&lt;=5000,"1 à 5 k€",IF($M552&lt;=15000,"5 à 15 k€","Plus de 15 k€")))</f>
        <v/>
      </c>
    </row>
    <row r="553">
      <c r="A553" s="65" t="inlineStr">
        <is>
          <t>DEV-00552</t>
        </is>
      </c>
      <c r="B553" s="66" t="n">
        <v>45139</v>
      </c>
      <c r="C553" s="65" t="inlineStr">
        <is>
          <t>2023-08</t>
        </is>
      </c>
      <c r="D553" s="65" t="inlineStr">
        <is>
          <t>2023-2024</t>
        </is>
      </c>
      <c r="E553" s="65" t="inlineStr">
        <is>
          <t>CLI-0186</t>
        </is>
      </c>
      <c r="F553" s="65" t="inlineStr">
        <is>
          <t>Particulier</t>
        </is>
      </c>
      <c r="G553" s="65" t="inlineStr">
        <is>
          <t>Bordeaux</t>
        </is>
      </c>
      <c r="H553" s="65" t="inlineStr">
        <is>
          <t>Sophie Marchand</t>
        </is>
      </c>
      <c r="I553" s="65" t="inlineStr">
        <is>
          <t>Électricité</t>
        </is>
      </c>
      <c r="J553" s="65" t="inlineStr">
        <is>
          <t>EL-002</t>
        </is>
      </c>
      <c r="K553" s="65" t="inlineStr">
        <is>
          <t>Installation borne de recharge VE</t>
        </is>
      </c>
      <c r="L553" s="67" t="n">
        <v>1</v>
      </c>
      <c r="M553" s="68" t="n">
        <v>1696.79</v>
      </c>
      <c r="N553" s="65" t="inlineStr">
        <is>
          <t>Refusé</t>
        </is>
      </c>
      <c r="O553" s="66" t="n">
        <v>45166</v>
      </c>
      <c r="P553" s="67" t="n">
        <v>7</v>
      </c>
      <c r="Q553" s="67" t="n">
        <v>4</v>
      </c>
      <c r="R553" s="67">
        <f>$I553</f>
        <v/>
      </c>
      <c r="S553" s="67">
        <f>$K553</f>
        <v/>
      </c>
      <c r="T553" s="67">
        <f>IFERROR(INDEX(Clients!$G$2:$G$1020,MATCH($E553,Clients!$A$2:$A$1020,0)),"")</f>
        <v/>
      </c>
      <c r="U553" s="67">
        <f>IFERROR(INDEX(Clients!$I$2:$I$1020,MATCH($E553,Clients!$A$2:$A$1020,0)),"")</f>
        <v/>
      </c>
      <c r="V553" s="69">
        <f>1</f>
        <v/>
      </c>
      <c r="W553" s="69">
        <f>IF($N553="Accepté",1,0)</f>
        <v/>
      </c>
      <c r="X553" s="68">
        <f>$M553*$W553</f>
        <v/>
      </c>
      <c r="Y553" s="68">
        <f>IF($N553="En cours",0,$M553)</f>
        <v/>
      </c>
      <c r="Z553" s="69">
        <f>IF($P553="",0,1)</f>
        <v/>
      </c>
      <c r="AA553" s="70">
        <f>IF($P553="",0,$P553)</f>
        <v/>
      </c>
      <c r="AB553" s="69">
        <f>IF(AND($P553&lt;&gt;"",$P553&lt;=Paramètres!$C$14),1,0)</f>
        <v/>
      </c>
      <c r="AC553" s="67">
        <f>IF($P553="","Jamais relancé",IF($P553&lt;=3,"0-3 j",IF($P553&lt;=7,"4-7 j",IF($P553&lt;=15,"8-15 j","Plus de 15 j"))))</f>
        <v/>
      </c>
      <c r="AD553" s="67">
        <f>IF($M553&lt;=1000,"Moins de 1 k€",IF($M553&lt;=5000,"1 à 5 k€",IF($M553&lt;=15000,"5 à 15 k€","Plus de 15 k€")))</f>
        <v/>
      </c>
    </row>
    <row r="554">
      <c r="A554" s="65" t="inlineStr">
        <is>
          <t>DEV-00553</t>
        </is>
      </c>
      <c r="B554" s="66" t="n">
        <v>45139</v>
      </c>
      <c r="C554" s="65" t="inlineStr">
        <is>
          <t>2023-08</t>
        </is>
      </c>
      <c r="D554" s="65" t="inlineStr">
        <is>
          <t>2023-2024</t>
        </is>
      </c>
      <c r="E554" s="65" t="inlineStr">
        <is>
          <t>CLI-0242</t>
        </is>
      </c>
      <c r="F554" s="65" t="inlineStr">
        <is>
          <t>Particulier</t>
        </is>
      </c>
      <c r="G554" s="65" t="inlineStr">
        <is>
          <t>Toulouse</t>
        </is>
      </c>
      <c r="H554" s="65" t="inlineStr">
        <is>
          <t>Julien Fabre</t>
        </is>
      </c>
      <c r="I554" s="65" t="inlineStr">
        <is>
          <t>Plomberie</t>
        </is>
      </c>
      <c r="J554" s="65" t="inlineStr">
        <is>
          <t>PR-002</t>
        </is>
      </c>
      <c r="K554" s="65" t="inlineStr">
        <is>
          <t>Recherche de fuite + réparation</t>
        </is>
      </c>
      <c r="L554" s="67" t="n">
        <v>1</v>
      </c>
      <c r="M554" s="68" t="n">
        <v>473.59</v>
      </c>
      <c r="N554" s="65" t="inlineStr">
        <is>
          <t>Refusé</t>
        </is>
      </c>
      <c r="O554" s="66" t="n">
        <v>45165</v>
      </c>
      <c r="P554" s="67" t="n"/>
      <c r="Q554" s="67" t="n">
        <v>0</v>
      </c>
      <c r="R554" s="67">
        <f>$I554</f>
        <v/>
      </c>
      <c r="S554" s="67">
        <f>$K554</f>
        <v/>
      </c>
      <c r="T554" s="67">
        <f>IFERROR(INDEX(Clients!$G$2:$G$1020,MATCH($E554,Clients!$A$2:$A$1020,0)),"")</f>
        <v/>
      </c>
      <c r="U554" s="67">
        <f>IFERROR(INDEX(Clients!$I$2:$I$1020,MATCH($E554,Clients!$A$2:$A$1020,0)),"")</f>
        <v/>
      </c>
      <c r="V554" s="69">
        <f>1</f>
        <v/>
      </c>
      <c r="W554" s="69">
        <f>IF($N554="Accepté",1,0)</f>
        <v/>
      </c>
      <c r="X554" s="68">
        <f>$M554*$W554</f>
        <v/>
      </c>
      <c r="Y554" s="68">
        <f>IF($N554="En cours",0,$M554)</f>
        <v/>
      </c>
      <c r="Z554" s="69">
        <f>IF($P554="",0,1)</f>
        <v/>
      </c>
      <c r="AA554" s="70">
        <f>IF($P554="",0,$P554)</f>
        <v/>
      </c>
      <c r="AB554" s="69">
        <f>IF(AND($P554&lt;&gt;"",$P554&lt;=Paramètres!$C$14),1,0)</f>
        <v/>
      </c>
      <c r="AC554" s="67">
        <f>IF($P554="","Jamais relancé",IF($P554&lt;=3,"0-3 j",IF($P554&lt;=7,"4-7 j",IF($P554&lt;=15,"8-15 j","Plus de 15 j"))))</f>
        <v/>
      </c>
      <c r="AD554" s="67">
        <f>IF($M554&lt;=1000,"Moins de 1 k€",IF($M554&lt;=5000,"1 à 5 k€",IF($M554&lt;=15000,"5 à 15 k€","Plus de 15 k€")))</f>
        <v/>
      </c>
    </row>
    <row r="555">
      <c r="A555" s="65" t="inlineStr">
        <is>
          <t>DEV-00554</t>
        </is>
      </c>
      <c r="B555" s="66" t="n">
        <v>45139</v>
      </c>
      <c r="C555" s="65" t="inlineStr">
        <is>
          <t>2023-08</t>
        </is>
      </c>
      <c r="D555" s="65" t="inlineStr">
        <is>
          <t>2023-2024</t>
        </is>
      </c>
      <c r="E555" s="65" t="inlineStr">
        <is>
          <t>CLI-0034</t>
        </is>
      </c>
      <c r="F555" s="65" t="inlineStr">
        <is>
          <t>Particulier</t>
        </is>
      </c>
      <c r="G555" s="65" t="inlineStr">
        <is>
          <t>Toulouse</t>
        </is>
      </c>
      <c r="H555" s="65" t="inlineStr">
        <is>
          <t>Julien Fabre</t>
        </is>
      </c>
      <c r="I555" s="65" t="inlineStr">
        <is>
          <t>Électricité</t>
        </is>
      </c>
      <c r="J555" s="65" t="inlineStr">
        <is>
          <t>EL-002</t>
        </is>
      </c>
      <c r="K555" s="65" t="inlineStr">
        <is>
          <t>Installation borne de recharge VE</t>
        </is>
      </c>
      <c r="L555" s="67" t="n">
        <v>1</v>
      </c>
      <c r="M555" s="68" t="n">
        <v>1364.84</v>
      </c>
      <c r="N555" s="65" t="inlineStr">
        <is>
          <t>Accepté</t>
        </is>
      </c>
      <c r="O555" s="66" t="n">
        <v>45156</v>
      </c>
      <c r="P555" s="67" t="n">
        <v>5</v>
      </c>
      <c r="Q555" s="67" t="n">
        <v>1</v>
      </c>
      <c r="R555" s="67">
        <f>$I555</f>
        <v/>
      </c>
      <c r="S555" s="67">
        <f>$K555</f>
        <v/>
      </c>
      <c r="T555" s="67">
        <f>IFERROR(INDEX(Clients!$G$2:$G$1020,MATCH($E555,Clients!$A$2:$A$1020,0)),"")</f>
        <v/>
      </c>
      <c r="U555" s="67">
        <f>IFERROR(INDEX(Clients!$I$2:$I$1020,MATCH($E555,Clients!$A$2:$A$1020,0)),"")</f>
        <v/>
      </c>
      <c r="V555" s="69">
        <f>1</f>
        <v/>
      </c>
      <c r="W555" s="69">
        <f>IF($N555="Accepté",1,0)</f>
        <v/>
      </c>
      <c r="X555" s="68">
        <f>$M555*$W555</f>
        <v/>
      </c>
      <c r="Y555" s="68">
        <f>IF($N555="En cours",0,$M555)</f>
        <v/>
      </c>
      <c r="Z555" s="69">
        <f>IF($P555="",0,1)</f>
        <v/>
      </c>
      <c r="AA555" s="70">
        <f>IF($P555="",0,$P555)</f>
        <v/>
      </c>
      <c r="AB555" s="69">
        <f>IF(AND($P555&lt;&gt;"",$P555&lt;=Paramètres!$C$14),1,0)</f>
        <v/>
      </c>
      <c r="AC555" s="67">
        <f>IF($P555="","Jamais relancé",IF($P555&lt;=3,"0-3 j",IF($P555&lt;=7,"4-7 j",IF($P555&lt;=15,"8-15 j","Plus de 15 j"))))</f>
        <v/>
      </c>
      <c r="AD555" s="67">
        <f>IF($M555&lt;=1000,"Moins de 1 k€",IF($M555&lt;=5000,"1 à 5 k€",IF($M555&lt;=15000,"5 à 15 k€","Plus de 15 k€")))</f>
        <v/>
      </c>
    </row>
    <row r="556">
      <c r="A556" s="65" t="inlineStr">
        <is>
          <t>DEV-00555</t>
        </is>
      </c>
      <c r="B556" s="66" t="n">
        <v>45141</v>
      </c>
      <c r="C556" s="65" t="inlineStr">
        <is>
          <t>2023-08</t>
        </is>
      </c>
      <c r="D556" s="65" t="inlineStr">
        <is>
          <t>2023-2024</t>
        </is>
      </c>
      <c r="E556" s="65" t="inlineStr">
        <is>
          <t>CLI-0091</t>
        </is>
      </c>
      <c r="F556" s="65" t="inlineStr">
        <is>
          <t>Particulier</t>
        </is>
      </c>
      <c r="G556" s="65" t="inlineStr">
        <is>
          <t>Bordeaux</t>
        </is>
      </c>
      <c r="H556" s="65" t="inlineStr">
        <is>
          <t>Karim Belkacem</t>
        </is>
      </c>
      <c r="I556" s="65" t="inlineStr">
        <is>
          <t>Électricité</t>
        </is>
      </c>
      <c r="J556" s="65" t="inlineStr">
        <is>
          <t>EL-003</t>
        </is>
      </c>
      <c r="K556" s="65" t="inlineStr">
        <is>
          <t>Rénovation électrique complète</t>
        </is>
      </c>
      <c r="L556" s="67" t="n">
        <v>1</v>
      </c>
      <c r="M556" s="68" t="n">
        <v>9225.370000000001</v>
      </c>
      <c r="N556" s="65" t="inlineStr">
        <is>
          <t>Accepté</t>
        </is>
      </c>
      <c r="O556" s="66" t="n">
        <v>45161</v>
      </c>
      <c r="P556" s="67" t="n">
        <v>1</v>
      </c>
      <c r="Q556" s="67" t="n">
        <v>1</v>
      </c>
      <c r="R556" s="67">
        <f>$I556</f>
        <v/>
      </c>
      <c r="S556" s="67">
        <f>$K556</f>
        <v/>
      </c>
      <c r="T556" s="67">
        <f>IFERROR(INDEX(Clients!$G$2:$G$1020,MATCH($E556,Clients!$A$2:$A$1020,0)),"")</f>
        <v/>
      </c>
      <c r="U556" s="67">
        <f>IFERROR(INDEX(Clients!$I$2:$I$1020,MATCH($E556,Clients!$A$2:$A$1020,0)),"")</f>
        <v/>
      </c>
      <c r="V556" s="69">
        <f>1</f>
        <v/>
      </c>
      <c r="W556" s="69">
        <f>IF($N556="Accepté",1,0)</f>
        <v/>
      </c>
      <c r="X556" s="68">
        <f>$M556*$W556</f>
        <v/>
      </c>
      <c r="Y556" s="68">
        <f>IF($N556="En cours",0,$M556)</f>
        <v/>
      </c>
      <c r="Z556" s="69">
        <f>IF($P556="",0,1)</f>
        <v/>
      </c>
      <c r="AA556" s="70">
        <f>IF($P556="",0,$P556)</f>
        <v/>
      </c>
      <c r="AB556" s="69">
        <f>IF(AND($P556&lt;&gt;"",$P556&lt;=Paramètres!$C$14),1,0)</f>
        <v/>
      </c>
      <c r="AC556" s="67">
        <f>IF($P556="","Jamais relancé",IF($P556&lt;=3,"0-3 j",IF($P556&lt;=7,"4-7 j",IF($P556&lt;=15,"8-15 j","Plus de 15 j"))))</f>
        <v/>
      </c>
      <c r="AD556" s="67">
        <f>IF($M556&lt;=1000,"Moins de 1 k€",IF($M556&lt;=5000,"1 à 5 k€",IF($M556&lt;=15000,"5 à 15 k€","Plus de 15 k€")))</f>
        <v/>
      </c>
    </row>
    <row r="557">
      <c r="A557" s="65" t="inlineStr">
        <is>
          <t>DEV-00556</t>
        </is>
      </c>
      <c r="B557" s="66" t="n">
        <v>45141</v>
      </c>
      <c r="C557" s="65" t="inlineStr">
        <is>
          <t>2023-08</t>
        </is>
      </c>
      <c r="D557" s="65" t="inlineStr">
        <is>
          <t>2023-2024</t>
        </is>
      </c>
      <c r="E557" s="65" t="inlineStr">
        <is>
          <t>CLI-0158</t>
        </is>
      </c>
      <c r="F557" s="65" t="inlineStr">
        <is>
          <t>Particulier</t>
        </is>
      </c>
      <c r="G557" s="65" t="inlineStr">
        <is>
          <t>Bordeaux</t>
        </is>
      </c>
      <c r="H557" s="65" t="inlineStr">
        <is>
          <t>Karim Belkacem</t>
        </is>
      </c>
      <c r="I557" s="65" t="inlineStr">
        <is>
          <t>Salle de bain</t>
        </is>
      </c>
      <c r="J557" s="65" t="inlineStr">
        <is>
          <t>SB-003</t>
        </is>
      </c>
      <c r="K557" s="65" t="inlineStr">
        <is>
          <t>Pose meuble vasque + robinetterie</t>
        </is>
      </c>
      <c r="L557" s="67" t="n">
        <v>1</v>
      </c>
      <c r="M557" s="68" t="n">
        <v>1044.43</v>
      </c>
      <c r="N557" s="65" t="inlineStr">
        <is>
          <t>Refusé</t>
        </is>
      </c>
      <c r="O557" s="66" t="n">
        <v>45154</v>
      </c>
      <c r="P557" s="67" t="n"/>
      <c r="Q557" s="67" t="n">
        <v>0</v>
      </c>
      <c r="R557" s="67">
        <f>$I557</f>
        <v/>
      </c>
      <c r="S557" s="67">
        <f>$K557</f>
        <v/>
      </c>
      <c r="T557" s="67">
        <f>IFERROR(INDEX(Clients!$G$2:$G$1020,MATCH($E557,Clients!$A$2:$A$1020,0)),"")</f>
        <v/>
      </c>
      <c r="U557" s="67">
        <f>IFERROR(INDEX(Clients!$I$2:$I$1020,MATCH($E557,Clients!$A$2:$A$1020,0)),"")</f>
        <v/>
      </c>
      <c r="V557" s="69">
        <f>1</f>
        <v/>
      </c>
      <c r="W557" s="69">
        <f>IF($N557="Accepté",1,0)</f>
        <v/>
      </c>
      <c r="X557" s="68">
        <f>$M557*$W557</f>
        <v/>
      </c>
      <c r="Y557" s="68">
        <f>IF($N557="En cours",0,$M557)</f>
        <v/>
      </c>
      <c r="Z557" s="69">
        <f>IF($P557="",0,1)</f>
        <v/>
      </c>
      <c r="AA557" s="70">
        <f>IF($P557="",0,$P557)</f>
        <v/>
      </c>
      <c r="AB557" s="69">
        <f>IF(AND($P557&lt;&gt;"",$P557&lt;=Paramètres!$C$14),1,0)</f>
        <v/>
      </c>
      <c r="AC557" s="67">
        <f>IF($P557="","Jamais relancé",IF($P557&lt;=3,"0-3 j",IF($P557&lt;=7,"4-7 j",IF($P557&lt;=15,"8-15 j","Plus de 15 j"))))</f>
        <v/>
      </c>
      <c r="AD557" s="67">
        <f>IF($M557&lt;=1000,"Moins de 1 k€",IF($M557&lt;=5000,"1 à 5 k€",IF($M557&lt;=15000,"5 à 15 k€","Plus de 15 k€")))</f>
        <v/>
      </c>
    </row>
    <row r="558">
      <c r="A558" s="65" t="inlineStr">
        <is>
          <t>DEV-00557</t>
        </is>
      </c>
      <c r="B558" s="66" t="n">
        <v>45141</v>
      </c>
      <c r="C558" s="65" t="inlineStr">
        <is>
          <t>2023-08</t>
        </is>
      </c>
      <c r="D558" s="65" t="inlineStr">
        <is>
          <t>2023-2024</t>
        </is>
      </c>
      <c r="E558" s="65" t="inlineStr">
        <is>
          <t>CLI-0320</t>
        </is>
      </c>
      <c r="F558" s="65" t="inlineStr">
        <is>
          <t>Particulier</t>
        </is>
      </c>
      <c r="G558" s="65" t="inlineStr">
        <is>
          <t>Bordeaux</t>
        </is>
      </c>
      <c r="H558" s="65" t="inlineStr">
        <is>
          <t>Karim Belkacem</t>
        </is>
      </c>
      <c r="I558" s="65" t="inlineStr">
        <is>
          <t>Salle de bain</t>
        </is>
      </c>
      <c r="J558" s="65" t="inlineStr">
        <is>
          <t>SB-001</t>
        </is>
      </c>
      <c r="K558" s="65" t="inlineStr">
        <is>
          <t>Rénovation salle de bain complète</t>
        </is>
      </c>
      <c r="L558" s="67" t="n">
        <v>1</v>
      </c>
      <c r="M558" s="68" t="n">
        <v>8400.57</v>
      </c>
      <c r="N558" s="65" t="inlineStr">
        <is>
          <t>Sans réponse</t>
        </is>
      </c>
      <c r="O558" s="66" t="n">
        <v>45158</v>
      </c>
      <c r="P558" s="67" t="n">
        <v>9</v>
      </c>
      <c r="Q558" s="67" t="n">
        <v>1</v>
      </c>
      <c r="R558" s="67">
        <f>$I558</f>
        <v/>
      </c>
      <c r="S558" s="67">
        <f>$K558</f>
        <v/>
      </c>
      <c r="T558" s="67">
        <f>IFERROR(INDEX(Clients!$G$2:$G$1020,MATCH($E558,Clients!$A$2:$A$1020,0)),"")</f>
        <v/>
      </c>
      <c r="U558" s="67">
        <f>IFERROR(INDEX(Clients!$I$2:$I$1020,MATCH($E558,Clients!$A$2:$A$1020,0)),"")</f>
        <v/>
      </c>
      <c r="V558" s="69">
        <f>1</f>
        <v/>
      </c>
      <c r="W558" s="69">
        <f>IF($N558="Accepté",1,0)</f>
        <v/>
      </c>
      <c r="X558" s="68">
        <f>$M558*$W558</f>
        <v/>
      </c>
      <c r="Y558" s="68">
        <f>IF($N558="En cours",0,$M558)</f>
        <v/>
      </c>
      <c r="Z558" s="69">
        <f>IF($P558="",0,1)</f>
        <v/>
      </c>
      <c r="AA558" s="70">
        <f>IF($P558="",0,$P558)</f>
        <v/>
      </c>
      <c r="AB558" s="69">
        <f>IF(AND($P558&lt;&gt;"",$P558&lt;=Paramètres!$C$14),1,0)</f>
        <v/>
      </c>
      <c r="AC558" s="67">
        <f>IF($P558="","Jamais relancé",IF($P558&lt;=3,"0-3 j",IF($P558&lt;=7,"4-7 j",IF($P558&lt;=15,"8-15 j","Plus de 15 j"))))</f>
        <v/>
      </c>
      <c r="AD558" s="67">
        <f>IF($M558&lt;=1000,"Moins de 1 k€",IF($M558&lt;=5000,"1 à 5 k€",IF($M558&lt;=15000,"5 à 15 k€","Plus de 15 k€")))</f>
        <v/>
      </c>
    </row>
    <row r="559">
      <c r="A559" s="65" t="inlineStr">
        <is>
          <t>DEV-00558</t>
        </is>
      </c>
      <c r="B559" s="66" t="n">
        <v>45141</v>
      </c>
      <c r="C559" s="65" t="inlineStr">
        <is>
          <t>2023-08</t>
        </is>
      </c>
      <c r="D559" s="65" t="inlineStr">
        <is>
          <t>2023-2024</t>
        </is>
      </c>
      <c r="E559" s="65" t="inlineStr">
        <is>
          <t>CLI-0155</t>
        </is>
      </c>
      <c r="F559" s="65" t="inlineStr">
        <is>
          <t>Particulier</t>
        </is>
      </c>
      <c r="G559" s="65" t="inlineStr">
        <is>
          <t>Bordeaux</t>
        </is>
      </c>
      <c r="H559" s="65" t="inlineStr">
        <is>
          <t>Sophie Marchand</t>
        </is>
      </c>
      <c r="I559" s="65" t="inlineStr">
        <is>
          <t>Plomberie</t>
        </is>
      </c>
      <c r="J559" s="65" t="inlineStr">
        <is>
          <t>PR-003</t>
        </is>
      </c>
      <c r="K559" s="65" t="inlineStr">
        <is>
          <t>Réfection réseau eau appartement</t>
        </is>
      </c>
      <c r="L559" s="67" t="n">
        <v>1</v>
      </c>
      <c r="M559" s="68" t="n">
        <v>2898.35</v>
      </c>
      <c r="N559" s="65" t="inlineStr">
        <is>
          <t>Refusé</t>
        </is>
      </c>
      <c r="O559" s="66" t="n">
        <v>45154</v>
      </c>
      <c r="P559" s="67" t="n">
        <v>5</v>
      </c>
      <c r="Q559" s="67" t="n">
        <v>1</v>
      </c>
      <c r="R559" s="67">
        <f>$I559</f>
        <v/>
      </c>
      <c r="S559" s="67">
        <f>$K559</f>
        <v/>
      </c>
      <c r="T559" s="67">
        <f>IFERROR(INDEX(Clients!$G$2:$G$1020,MATCH($E559,Clients!$A$2:$A$1020,0)),"")</f>
        <v/>
      </c>
      <c r="U559" s="67">
        <f>IFERROR(INDEX(Clients!$I$2:$I$1020,MATCH($E559,Clients!$A$2:$A$1020,0)),"")</f>
        <v/>
      </c>
      <c r="V559" s="69">
        <f>1</f>
        <v/>
      </c>
      <c r="W559" s="69">
        <f>IF($N559="Accepté",1,0)</f>
        <v/>
      </c>
      <c r="X559" s="68">
        <f>$M559*$W559</f>
        <v/>
      </c>
      <c r="Y559" s="68">
        <f>IF($N559="En cours",0,$M559)</f>
        <v/>
      </c>
      <c r="Z559" s="69">
        <f>IF($P559="",0,1)</f>
        <v/>
      </c>
      <c r="AA559" s="70">
        <f>IF($P559="",0,$P559)</f>
        <v/>
      </c>
      <c r="AB559" s="69">
        <f>IF(AND($P559&lt;&gt;"",$P559&lt;=Paramètres!$C$14),1,0)</f>
        <v/>
      </c>
      <c r="AC559" s="67">
        <f>IF($P559="","Jamais relancé",IF($P559&lt;=3,"0-3 j",IF($P559&lt;=7,"4-7 j",IF($P559&lt;=15,"8-15 j","Plus de 15 j"))))</f>
        <v/>
      </c>
      <c r="AD559" s="67">
        <f>IF($M559&lt;=1000,"Moins de 1 k€",IF($M559&lt;=5000,"1 à 5 k€",IF($M559&lt;=15000,"5 à 15 k€","Plus de 15 k€")))</f>
        <v/>
      </c>
    </row>
    <row r="560">
      <c r="A560" s="65" t="inlineStr">
        <is>
          <t>DEV-00559</t>
        </is>
      </c>
      <c r="B560" s="66" t="n">
        <v>45142</v>
      </c>
      <c r="C560" s="65" t="inlineStr">
        <is>
          <t>2023-08</t>
        </is>
      </c>
      <c r="D560" s="65" t="inlineStr">
        <is>
          <t>2023-2024</t>
        </is>
      </c>
      <c r="E560" s="65" t="inlineStr">
        <is>
          <t>CLI-0207</t>
        </is>
      </c>
      <c r="F560" s="65" t="inlineStr">
        <is>
          <t>Particulier</t>
        </is>
      </c>
      <c r="G560" s="65" t="inlineStr">
        <is>
          <t>Toulouse</t>
        </is>
      </c>
      <c r="H560" s="65" t="inlineStr">
        <is>
          <t>Julien Fabre</t>
        </is>
      </c>
      <c r="I560" s="65" t="inlineStr">
        <is>
          <t>Dépannage</t>
        </is>
      </c>
      <c r="J560" s="65" t="inlineStr">
        <is>
          <t>DP-004</t>
        </is>
      </c>
      <c r="K560" s="65" t="inlineStr">
        <is>
          <t>Remise en service chaudière</t>
        </is>
      </c>
      <c r="L560" s="67" t="n">
        <v>1</v>
      </c>
      <c r="M560" s="68" t="n">
        <v>249.44</v>
      </c>
      <c r="N560" s="65" t="inlineStr">
        <is>
          <t>Accepté</t>
        </is>
      </c>
      <c r="O560" s="66" t="n">
        <v>45146</v>
      </c>
      <c r="P560" s="67" t="n">
        <v>4</v>
      </c>
      <c r="Q560" s="67" t="n">
        <v>1</v>
      </c>
      <c r="R560" s="67">
        <f>$I560</f>
        <v/>
      </c>
      <c r="S560" s="67">
        <f>$K560</f>
        <v/>
      </c>
      <c r="T560" s="67">
        <f>IFERROR(INDEX(Clients!$G$2:$G$1020,MATCH($E560,Clients!$A$2:$A$1020,0)),"")</f>
        <v/>
      </c>
      <c r="U560" s="67">
        <f>IFERROR(INDEX(Clients!$I$2:$I$1020,MATCH($E560,Clients!$A$2:$A$1020,0)),"")</f>
        <v/>
      </c>
      <c r="V560" s="69">
        <f>1</f>
        <v/>
      </c>
      <c r="W560" s="69">
        <f>IF($N560="Accepté",1,0)</f>
        <v/>
      </c>
      <c r="X560" s="68">
        <f>$M560*$W560</f>
        <v/>
      </c>
      <c r="Y560" s="68">
        <f>IF($N560="En cours",0,$M560)</f>
        <v/>
      </c>
      <c r="Z560" s="69">
        <f>IF($P560="",0,1)</f>
        <v/>
      </c>
      <c r="AA560" s="70">
        <f>IF($P560="",0,$P560)</f>
        <v/>
      </c>
      <c r="AB560" s="69">
        <f>IF(AND($P560&lt;&gt;"",$P560&lt;=Paramètres!$C$14),1,0)</f>
        <v/>
      </c>
      <c r="AC560" s="67">
        <f>IF($P560="","Jamais relancé",IF($P560&lt;=3,"0-3 j",IF($P560&lt;=7,"4-7 j",IF($P560&lt;=15,"8-15 j","Plus de 15 j"))))</f>
        <v/>
      </c>
      <c r="AD560" s="67">
        <f>IF($M560&lt;=1000,"Moins de 1 k€",IF($M560&lt;=5000,"1 à 5 k€",IF($M560&lt;=15000,"5 à 15 k€","Plus de 15 k€")))</f>
        <v/>
      </c>
    </row>
    <row r="561">
      <c r="A561" s="65" t="inlineStr">
        <is>
          <t>DEV-00560</t>
        </is>
      </c>
      <c r="B561" s="66" t="n">
        <v>45142</v>
      </c>
      <c r="C561" s="65" t="inlineStr">
        <is>
          <t>2023-08</t>
        </is>
      </c>
      <c r="D561" s="65" t="inlineStr">
        <is>
          <t>2023-2024</t>
        </is>
      </c>
      <c r="E561" s="65" t="inlineStr">
        <is>
          <t>CLI-0247</t>
        </is>
      </c>
      <c r="F561" s="65" t="inlineStr">
        <is>
          <t>Professionnel</t>
        </is>
      </c>
      <c r="G561" s="65" t="inlineStr">
        <is>
          <t>Bordeaux</t>
        </is>
      </c>
      <c r="H561" s="65" t="inlineStr">
        <is>
          <t>Karim Belkacem</t>
        </is>
      </c>
      <c r="I561" s="65" t="inlineStr">
        <is>
          <t>Électricité</t>
        </is>
      </c>
      <c r="J561" s="65" t="inlineStr">
        <is>
          <t>EL-004</t>
        </is>
      </c>
      <c r="K561" s="65" t="inlineStr">
        <is>
          <t>Éclairage LED locaux professionnels</t>
        </is>
      </c>
      <c r="L561" s="67" t="n">
        <v>1</v>
      </c>
      <c r="M561" s="68" t="n">
        <v>5297.76</v>
      </c>
      <c r="N561" s="65" t="inlineStr">
        <is>
          <t>Refusé</t>
        </is>
      </c>
      <c r="O561" s="66" t="n">
        <v>45160</v>
      </c>
      <c r="P561" s="67" t="n">
        <v>1</v>
      </c>
      <c r="Q561" s="67" t="n">
        <v>2</v>
      </c>
      <c r="R561" s="67">
        <f>$I561</f>
        <v/>
      </c>
      <c r="S561" s="67">
        <f>$K561</f>
        <v/>
      </c>
      <c r="T561" s="67">
        <f>IFERROR(INDEX(Clients!$G$2:$G$1020,MATCH($E561,Clients!$A$2:$A$1020,0)),"")</f>
        <v/>
      </c>
      <c r="U561" s="67">
        <f>IFERROR(INDEX(Clients!$I$2:$I$1020,MATCH($E561,Clients!$A$2:$A$1020,0)),"")</f>
        <v/>
      </c>
      <c r="V561" s="69">
        <f>1</f>
        <v/>
      </c>
      <c r="W561" s="69">
        <f>IF($N561="Accepté",1,0)</f>
        <v/>
      </c>
      <c r="X561" s="68">
        <f>$M561*$W561</f>
        <v/>
      </c>
      <c r="Y561" s="68">
        <f>IF($N561="En cours",0,$M561)</f>
        <v/>
      </c>
      <c r="Z561" s="69">
        <f>IF($P561="",0,1)</f>
        <v/>
      </c>
      <c r="AA561" s="70">
        <f>IF($P561="",0,$P561)</f>
        <v/>
      </c>
      <c r="AB561" s="69">
        <f>IF(AND($P561&lt;&gt;"",$P561&lt;=Paramètres!$C$14),1,0)</f>
        <v/>
      </c>
      <c r="AC561" s="67">
        <f>IF($P561="","Jamais relancé",IF($P561&lt;=3,"0-3 j",IF($P561&lt;=7,"4-7 j",IF($P561&lt;=15,"8-15 j","Plus de 15 j"))))</f>
        <v/>
      </c>
      <c r="AD561" s="67">
        <f>IF($M561&lt;=1000,"Moins de 1 k€",IF($M561&lt;=5000,"1 à 5 k€",IF($M561&lt;=15000,"5 à 15 k€","Plus de 15 k€")))</f>
        <v/>
      </c>
    </row>
    <row r="562">
      <c r="A562" s="65" t="inlineStr">
        <is>
          <t>DEV-00561</t>
        </is>
      </c>
      <c r="B562" s="66" t="n">
        <v>45142</v>
      </c>
      <c r="C562" s="65" t="inlineStr">
        <is>
          <t>2023-08</t>
        </is>
      </c>
      <c r="D562" s="65" t="inlineStr">
        <is>
          <t>2023-2024</t>
        </is>
      </c>
      <c r="E562" s="65" t="inlineStr">
        <is>
          <t>CLI-0304</t>
        </is>
      </c>
      <c r="F562" s="65" t="inlineStr">
        <is>
          <t>Professionnel</t>
        </is>
      </c>
      <c r="G562" s="65" t="inlineStr">
        <is>
          <t>Toulouse</t>
        </is>
      </c>
      <c r="H562" s="65" t="inlineStr">
        <is>
          <t>Julien Fabre</t>
        </is>
      </c>
      <c r="I562" s="65" t="inlineStr">
        <is>
          <t>Plomberie</t>
        </is>
      </c>
      <c r="J562" s="65" t="inlineStr">
        <is>
          <t>PR-002</t>
        </is>
      </c>
      <c r="K562" s="65" t="inlineStr">
        <is>
          <t>Recherche de fuite + réparation</t>
        </is>
      </c>
      <c r="L562" s="67" t="n">
        <v>1</v>
      </c>
      <c r="M562" s="68" t="n">
        <v>744.42</v>
      </c>
      <c r="N562" s="65" t="inlineStr">
        <is>
          <t>Accepté</t>
        </is>
      </c>
      <c r="O562" s="66" t="n">
        <v>45164</v>
      </c>
      <c r="P562" s="67" t="n"/>
      <c r="Q562" s="67" t="n">
        <v>0</v>
      </c>
      <c r="R562" s="67">
        <f>$I562</f>
        <v/>
      </c>
      <c r="S562" s="67">
        <f>$K562</f>
        <v/>
      </c>
      <c r="T562" s="67">
        <f>IFERROR(INDEX(Clients!$G$2:$G$1020,MATCH($E562,Clients!$A$2:$A$1020,0)),"")</f>
        <v/>
      </c>
      <c r="U562" s="67">
        <f>IFERROR(INDEX(Clients!$I$2:$I$1020,MATCH($E562,Clients!$A$2:$A$1020,0)),"")</f>
        <v/>
      </c>
      <c r="V562" s="69">
        <f>1</f>
        <v/>
      </c>
      <c r="W562" s="69">
        <f>IF($N562="Accepté",1,0)</f>
        <v/>
      </c>
      <c r="X562" s="68">
        <f>$M562*$W562</f>
        <v/>
      </c>
      <c r="Y562" s="68">
        <f>IF($N562="En cours",0,$M562)</f>
        <v/>
      </c>
      <c r="Z562" s="69">
        <f>IF($P562="",0,1)</f>
        <v/>
      </c>
      <c r="AA562" s="70">
        <f>IF($P562="",0,$P562)</f>
        <v/>
      </c>
      <c r="AB562" s="69">
        <f>IF(AND($P562&lt;&gt;"",$P562&lt;=Paramètres!$C$14),1,0)</f>
        <v/>
      </c>
      <c r="AC562" s="67">
        <f>IF($P562="","Jamais relancé",IF($P562&lt;=3,"0-3 j",IF($P562&lt;=7,"4-7 j",IF($P562&lt;=15,"8-15 j","Plus de 15 j"))))</f>
        <v/>
      </c>
      <c r="AD562" s="67">
        <f>IF($M562&lt;=1000,"Moins de 1 k€",IF($M562&lt;=5000,"1 à 5 k€",IF($M562&lt;=15000,"5 à 15 k€","Plus de 15 k€")))</f>
        <v/>
      </c>
    </row>
    <row r="563">
      <c r="A563" s="65" t="inlineStr">
        <is>
          <t>DEV-00562</t>
        </is>
      </c>
      <c r="B563" s="66" t="n">
        <v>45145</v>
      </c>
      <c r="C563" s="65" t="inlineStr">
        <is>
          <t>2023-08</t>
        </is>
      </c>
      <c r="D563" s="65" t="inlineStr">
        <is>
          <t>2023-2024</t>
        </is>
      </c>
      <c r="E563" s="65" t="inlineStr">
        <is>
          <t>CLI-0151</t>
        </is>
      </c>
      <c r="F563" s="65" t="inlineStr">
        <is>
          <t>Syndic</t>
        </is>
      </c>
      <c r="G563" s="65" t="inlineStr">
        <is>
          <t>Bordeaux</t>
        </is>
      </c>
      <c r="H563" s="65" t="inlineStr">
        <is>
          <t>Karim Belkacem</t>
        </is>
      </c>
      <c r="I563" s="65" t="inlineStr">
        <is>
          <t>Salle de bain</t>
        </is>
      </c>
      <c r="J563" s="65" t="inlineStr">
        <is>
          <t>SB-001</t>
        </is>
      </c>
      <c r="K563" s="65" t="inlineStr">
        <is>
          <t>Rénovation salle de bain complète</t>
        </is>
      </c>
      <c r="L563" s="67" t="n">
        <v>1</v>
      </c>
      <c r="M563" s="68" t="n">
        <v>18523.19</v>
      </c>
      <c r="N563" s="65" t="inlineStr">
        <is>
          <t>Sans réponse</t>
        </is>
      </c>
      <c r="O563" s="66" t="n">
        <v>45173</v>
      </c>
      <c r="P563" s="67" t="n">
        <v>7</v>
      </c>
      <c r="Q563" s="67" t="n">
        <v>3</v>
      </c>
      <c r="R563" s="67">
        <f>$I563</f>
        <v/>
      </c>
      <c r="S563" s="67">
        <f>$K563</f>
        <v/>
      </c>
      <c r="T563" s="67">
        <f>IFERROR(INDEX(Clients!$G$2:$G$1020,MATCH($E563,Clients!$A$2:$A$1020,0)),"")</f>
        <v/>
      </c>
      <c r="U563" s="67">
        <f>IFERROR(INDEX(Clients!$I$2:$I$1020,MATCH($E563,Clients!$A$2:$A$1020,0)),"")</f>
        <v/>
      </c>
      <c r="V563" s="69">
        <f>1</f>
        <v/>
      </c>
      <c r="W563" s="69">
        <f>IF($N563="Accepté",1,0)</f>
        <v/>
      </c>
      <c r="X563" s="68">
        <f>$M563*$W563</f>
        <v/>
      </c>
      <c r="Y563" s="68">
        <f>IF($N563="En cours",0,$M563)</f>
        <v/>
      </c>
      <c r="Z563" s="69">
        <f>IF($P563="",0,1)</f>
        <v/>
      </c>
      <c r="AA563" s="70">
        <f>IF($P563="",0,$P563)</f>
        <v/>
      </c>
      <c r="AB563" s="69">
        <f>IF(AND($P563&lt;&gt;"",$P563&lt;=Paramètres!$C$14),1,0)</f>
        <v/>
      </c>
      <c r="AC563" s="67">
        <f>IF($P563="","Jamais relancé",IF($P563&lt;=3,"0-3 j",IF($P563&lt;=7,"4-7 j",IF($P563&lt;=15,"8-15 j","Plus de 15 j"))))</f>
        <v/>
      </c>
      <c r="AD563" s="67">
        <f>IF($M563&lt;=1000,"Moins de 1 k€",IF($M563&lt;=5000,"1 à 5 k€",IF($M563&lt;=15000,"5 à 15 k€","Plus de 15 k€")))</f>
        <v/>
      </c>
    </row>
    <row r="564">
      <c r="A564" s="65" t="inlineStr">
        <is>
          <t>DEV-00563</t>
        </is>
      </c>
      <c r="B564" s="66" t="n">
        <v>45146</v>
      </c>
      <c r="C564" s="65" t="inlineStr">
        <is>
          <t>2023-08</t>
        </is>
      </c>
      <c r="D564" s="65" t="inlineStr">
        <is>
          <t>2023-2024</t>
        </is>
      </c>
      <c r="E564" s="65" t="inlineStr">
        <is>
          <t>CLI-0167</t>
        </is>
      </c>
      <c r="F564" s="65" t="inlineStr">
        <is>
          <t>Particulier</t>
        </is>
      </c>
      <c r="G564" s="65" t="inlineStr">
        <is>
          <t>Toulouse</t>
        </is>
      </c>
      <c r="H564" s="65" t="inlineStr">
        <is>
          <t>Julien Fabre</t>
        </is>
      </c>
      <c r="I564" s="65" t="inlineStr">
        <is>
          <t>Salle de bain</t>
        </is>
      </c>
      <c r="J564" s="65" t="inlineStr">
        <is>
          <t>SB-003</t>
        </is>
      </c>
      <c r="K564" s="65" t="inlineStr">
        <is>
          <t>Pose meuble vasque + robinetterie</t>
        </is>
      </c>
      <c r="L564" s="67" t="n">
        <v>1</v>
      </c>
      <c r="M564" s="68" t="n">
        <v>1324.31</v>
      </c>
      <c r="N564" s="65" t="inlineStr">
        <is>
          <t>Refusé</t>
        </is>
      </c>
      <c r="O564" s="66" t="n">
        <v>45183</v>
      </c>
      <c r="P564" s="67" t="n">
        <v>7</v>
      </c>
      <c r="Q564" s="67" t="n">
        <v>1</v>
      </c>
      <c r="R564" s="67">
        <f>$I564</f>
        <v/>
      </c>
      <c r="S564" s="67">
        <f>$K564</f>
        <v/>
      </c>
      <c r="T564" s="67">
        <f>IFERROR(INDEX(Clients!$G$2:$G$1020,MATCH($E564,Clients!$A$2:$A$1020,0)),"")</f>
        <v/>
      </c>
      <c r="U564" s="67">
        <f>IFERROR(INDEX(Clients!$I$2:$I$1020,MATCH($E564,Clients!$A$2:$A$1020,0)),"")</f>
        <v/>
      </c>
      <c r="V564" s="69">
        <f>1</f>
        <v/>
      </c>
      <c r="W564" s="69">
        <f>IF($N564="Accepté",1,0)</f>
        <v/>
      </c>
      <c r="X564" s="68">
        <f>$M564*$W564</f>
        <v/>
      </c>
      <c r="Y564" s="68">
        <f>IF($N564="En cours",0,$M564)</f>
        <v/>
      </c>
      <c r="Z564" s="69">
        <f>IF($P564="",0,1)</f>
        <v/>
      </c>
      <c r="AA564" s="70">
        <f>IF($P564="",0,$P564)</f>
        <v/>
      </c>
      <c r="AB564" s="69">
        <f>IF(AND($P564&lt;&gt;"",$P564&lt;=Paramètres!$C$14),1,0)</f>
        <v/>
      </c>
      <c r="AC564" s="67">
        <f>IF($P564="","Jamais relancé",IF($P564&lt;=3,"0-3 j",IF($P564&lt;=7,"4-7 j",IF($P564&lt;=15,"8-15 j","Plus de 15 j"))))</f>
        <v/>
      </c>
      <c r="AD564" s="67">
        <f>IF($M564&lt;=1000,"Moins de 1 k€",IF($M564&lt;=5000,"1 à 5 k€",IF($M564&lt;=15000,"5 à 15 k€","Plus de 15 k€")))</f>
        <v/>
      </c>
    </row>
    <row r="565">
      <c r="A565" s="65" t="inlineStr">
        <is>
          <t>DEV-00564</t>
        </is>
      </c>
      <c r="B565" s="66" t="n">
        <v>45146</v>
      </c>
      <c r="C565" s="65" t="inlineStr">
        <is>
          <t>2023-08</t>
        </is>
      </c>
      <c r="D565" s="65" t="inlineStr">
        <is>
          <t>2023-2024</t>
        </is>
      </c>
      <c r="E565" s="65" t="inlineStr">
        <is>
          <t>CLI-0071</t>
        </is>
      </c>
      <c r="F565" s="65" t="inlineStr">
        <is>
          <t>Particulier</t>
        </is>
      </c>
      <c r="G565" s="65" t="inlineStr">
        <is>
          <t>Toulouse</t>
        </is>
      </c>
      <c r="H565" s="65" t="inlineStr">
        <is>
          <t>Julien Fabre</t>
        </is>
      </c>
      <c r="I565" s="65" t="inlineStr">
        <is>
          <t>Salle de bain</t>
        </is>
      </c>
      <c r="J565" s="65" t="inlineStr">
        <is>
          <t>SB-002</t>
        </is>
      </c>
      <c r="K565" s="65" t="inlineStr">
        <is>
          <t>Remplacement baignoire par douche</t>
        </is>
      </c>
      <c r="L565" s="67" t="n">
        <v>1</v>
      </c>
      <c r="M565" s="68" t="n">
        <v>4074.92</v>
      </c>
      <c r="N565" s="65" t="inlineStr">
        <is>
          <t>Sans réponse</t>
        </is>
      </c>
      <c r="O565" s="66" t="n">
        <v>45175</v>
      </c>
      <c r="P565" s="67" t="n">
        <v>11</v>
      </c>
      <c r="Q565" s="67" t="n">
        <v>1</v>
      </c>
      <c r="R565" s="67">
        <f>$I565</f>
        <v/>
      </c>
      <c r="S565" s="67">
        <f>$K565</f>
        <v/>
      </c>
      <c r="T565" s="67">
        <f>IFERROR(INDEX(Clients!$G$2:$G$1020,MATCH($E565,Clients!$A$2:$A$1020,0)),"")</f>
        <v/>
      </c>
      <c r="U565" s="67">
        <f>IFERROR(INDEX(Clients!$I$2:$I$1020,MATCH($E565,Clients!$A$2:$A$1020,0)),"")</f>
        <v/>
      </c>
      <c r="V565" s="69">
        <f>1</f>
        <v/>
      </c>
      <c r="W565" s="69">
        <f>IF($N565="Accepté",1,0)</f>
        <v/>
      </c>
      <c r="X565" s="68">
        <f>$M565*$W565</f>
        <v/>
      </c>
      <c r="Y565" s="68">
        <f>IF($N565="En cours",0,$M565)</f>
        <v/>
      </c>
      <c r="Z565" s="69">
        <f>IF($P565="",0,1)</f>
        <v/>
      </c>
      <c r="AA565" s="70">
        <f>IF($P565="",0,$P565)</f>
        <v/>
      </c>
      <c r="AB565" s="69">
        <f>IF(AND($P565&lt;&gt;"",$P565&lt;=Paramètres!$C$14),1,0)</f>
        <v/>
      </c>
      <c r="AC565" s="67">
        <f>IF($P565="","Jamais relancé",IF($P565&lt;=3,"0-3 j",IF($P565&lt;=7,"4-7 j",IF($P565&lt;=15,"8-15 j","Plus de 15 j"))))</f>
        <v/>
      </c>
      <c r="AD565" s="67">
        <f>IF($M565&lt;=1000,"Moins de 1 k€",IF($M565&lt;=5000,"1 à 5 k€",IF($M565&lt;=15000,"5 à 15 k€","Plus de 15 k€")))</f>
        <v/>
      </c>
    </row>
    <row r="566">
      <c r="A566" s="65" t="inlineStr">
        <is>
          <t>DEV-00565</t>
        </is>
      </c>
      <c r="B566" s="66" t="n">
        <v>45147</v>
      </c>
      <c r="C566" s="65" t="inlineStr">
        <is>
          <t>2023-08</t>
        </is>
      </c>
      <c r="D566" s="65" t="inlineStr">
        <is>
          <t>2023-2024</t>
        </is>
      </c>
      <c r="E566" s="65" t="inlineStr">
        <is>
          <t>CLI-0223</t>
        </is>
      </c>
      <c r="F566" s="65" t="inlineStr">
        <is>
          <t>Particulier</t>
        </is>
      </c>
      <c r="G566" s="65" t="inlineStr">
        <is>
          <t>Bordeaux</t>
        </is>
      </c>
      <c r="H566" s="65" t="inlineStr">
        <is>
          <t>Sophie Marchand</t>
        </is>
      </c>
      <c r="I566" s="65" t="inlineStr">
        <is>
          <t>Chauffage</t>
        </is>
      </c>
      <c r="J566" s="65" t="inlineStr">
        <is>
          <t>CH-003</t>
        </is>
      </c>
      <c r="K566" s="65" t="inlineStr">
        <is>
          <t>Installation pompe à chaleur air/eau</t>
        </is>
      </c>
      <c r="L566" s="67" t="n">
        <v>1</v>
      </c>
      <c r="M566" s="68" t="n">
        <v>12323.19</v>
      </c>
      <c r="N566" s="65" t="inlineStr">
        <is>
          <t>Sans réponse</t>
        </is>
      </c>
      <c r="O566" s="66" t="n">
        <v>45179</v>
      </c>
      <c r="P566" s="67" t="n">
        <v>2</v>
      </c>
      <c r="Q566" s="67" t="n">
        <v>3</v>
      </c>
      <c r="R566" s="67">
        <f>$I566</f>
        <v/>
      </c>
      <c r="S566" s="67">
        <f>$K566</f>
        <v/>
      </c>
      <c r="T566" s="67">
        <f>IFERROR(INDEX(Clients!$G$2:$G$1020,MATCH($E566,Clients!$A$2:$A$1020,0)),"")</f>
        <v/>
      </c>
      <c r="U566" s="67">
        <f>IFERROR(INDEX(Clients!$I$2:$I$1020,MATCH($E566,Clients!$A$2:$A$1020,0)),"")</f>
        <v/>
      </c>
      <c r="V566" s="69">
        <f>1</f>
        <v/>
      </c>
      <c r="W566" s="69">
        <f>IF($N566="Accepté",1,0)</f>
        <v/>
      </c>
      <c r="X566" s="68">
        <f>$M566*$W566</f>
        <v/>
      </c>
      <c r="Y566" s="68">
        <f>IF($N566="En cours",0,$M566)</f>
        <v/>
      </c>
      <c r="Z566" s="69">
        <f>IF($P566="",0,1)</f>
        <v/>
      </c>
      <c r="AA566" s="70">
        <f>IF($P566="",0,$P566)</f>
        <v/>
      </c>
      <c r="AB566" s="69">
        <f>IF(AND($P566&lt;&gt;"",$P566&lt;=Paramètres!$C$14),1,0)</f>
        <v/>
      </c>
      <c r="AC566" s="67">
        <f>IF($P566="","Jamais relancé",IF($P566&lt;=3,"0-3 j",IF($P566&lt;=7,"4-7 j",IF($P566&lt;=15,"8-15 j","Plus de 15 j"))))</f>
        <v/>
      </c>
      <c r="AD566" s="67">
        <f>IF($M566&lt;=1000,"Moins de 1 k€",IF($M566&lt;=5000,"1 à 5 k€",IF($M566&lt;=15000,"5 à 15 k€","Plus de 15 k€")))</f>
        <v/>
      </c>
    </row>
    <row r="567">
      <c r="A567" s="65" t="inlineStr">
        <is>
          <t>DEV-00566</t>
        </is>
      </c>
      <c r="B567" s="66" t="n">
        <v>45148</v>
      </c>
      <c r="C567" s="65" t="inlineStr">
        <is>
          <t>2023-08</t>
        </is>
      </c>
      <c r="D567" s="65" t="inlineStr">
        <is>
          <t>2023-2024</t>
        </is>
      </c>
      <c r="E567" s="65" t="inlineStr">
        <is>
          <t>CLI-0151</t>
        </is>
      </c>
      <c r="F567" s="65" t="inlineStr">
        <is>
          <t>Syndic</t>
        </is>
      </c>
      <c r="G567" s="65" t="inlineStr">
        <is>
          <t>Bordeaux</t>
        </is>
      </c>
      <c r="H567" s="65" t="inlineStr">
        <is>
          <t>Sophie Marchand</t>
        </is>
      </c>
      <c r="I567" s="65" t="inlineStr">
        <is>
          <t>Dépannage</t>
        </is>
      </c>
      <c r="J567" s="65" t="inlineStr">
        <is>
          <t>DP-004</t>
        </is>
      </c>
      <c r="K567" s="65" t="inlineStr">
        <is>
          <t>Remise en service chaudière</t>
        </is>
      </c>
      <c r="L567" s="67" t="n">
        <v>1</v>
      </c>
      <c r="M567" s="68" t="n">
        <v>474.6</v>
      </c>
      <c r="N567" s="65" t="inlineStr">
        <is>
          <t>Sans réponse</t>
        </is>
      </c>
      <c r="O567" s="66" t="n">
        <v>45160</v>
      </c>
      <c r="P567" s="67" t="n">
        <v>6</v>
      </c>
      <c r="Q567" s="67" t="n">
        <v>1</v>
      </c>
      <c r="R567" s="67">
        <f>$I567</f>
        <v/>
      </c>
      <c r="S567" s="67">
        <f>$K567</f>
        <v/>
      </c>
      <c r="T567" s="67">
        <f>IFERROR(INDEX(Clients!$G$2:$G$1020,MATCH($E567,Clients!$A$2:$A$1020,0)),"")</f>
        <v/>
      </c>
      <c r="U567" s="67">
        <f>IFERROR(INDEX(Clients!$I$2:$I$1020,MATCH($E567,Clients!$A$2:$A$1020,0)),"")</f>
        <v/>
      </c>
      <c r="V567" s="69">
        <f>1</f>
        <v/>
      </c>
      <c r="W567" s="69">
        <f>IF($N567="Accepté",1,0)</f>
        <v/>
      </c>
      <c r="X567" s="68">
        <f>$M567*$W567</f>
        <v/>
      </c>
      <c r="Y567" s="68">
        <f>IF($N567="En cours",0,$M567)</f>
        <v/>
      </c>
      <c r="Z567" s="69">
        <f>IF($P567="",0,1)</f>
        <v/>
      </c>
      <c r="AA567" s="70">
        <f>IF($P567="",0,$P567)</f>
        <v/>
      </c>
      <c r="AB567" s="69">
        <f>IF(AND($P567&lt;&gt;"",$P567&lt;=Paramètres!$C$14),1,0)</f>
        <v/>
      </c>
      <c r="AC567" s="67">
        <f>IF($P567="","Jamais relancé",IF($P567&lt;=3,"0-3 j",IF($P567&lt;=7,"4-7 j",IF($P567&lt;=15,"8-15 j","Plus de 15 j"))))</f>
        <v/>
      </c>
      <c r="AD567" s="67">
        <f>IF($M567&lt;=1000,"Moins de 1 k€",IF($M567&lt;=5000,"1 à 5 k€",IF($M567&lt;=15000,"5 à 15 k€","Plus de 15 k€")))</f>
        <v/>
      </c>
    </row>
    <row r="568">
      <c r="A568" s="65" t="inlineStr">
        <is>
          <t>DEV-00567</t>
        </is>
      </c>
      <c r="B568" s="66" t="n">
        <v>45148</v>
      </c>
      <c r="C568" s="65" t="inlineStr">
        <is>
          <t>2023-08</t>
        </is>
      </c>
      <c r="D568" s="65" t="inlineStr">
        <is>
          <t>2023-2024</t>
        </is>
      </c>
      <c r="E568" s="65" t="inlineStr">
        <is>
          <t>CLI-0019</t>
        </is>
      </c>
      <c r="F568" s="65" t="inlineStr">
        <is>
          <t>Particulier</t>
        </is>
      </c>
      <c r="G568" s="65" t="inlineStr">
        <is>
          <t>Bordeaux</t>
        </is>
      </c>
      <c r="H568" s="65" t="inlineStr">
        <is>
          <t>Karim Belkacem</t>
        </is>
      </c>
      <c r="I568" s="65" t="inlineStr">
        <is>
          <t>Salle de bain</t>
        </is>
      </c>
      <c r="J568" s="65" t="inlineStr">
        <is>
          <t>SB-001</t>
        </is>
      </c>
      <c r="K568" s="65" t="inlineStr">
        <is>
          <t>Rénovation salle de bain complète</t>
        </is>
      </c>
      <c r="L568" s="67" t="n">
        <v>1</v>
      </c>
      <c r="M568" s="68" t="n">
        <v>10119.64</v>
      </c>
      <c r="N568" s="65" t="inlineStr">
        <is>
          <t>Sans réponse</t>
        </is>
      </c>
      <c r="O568" s="66" t="n">
        <v>45162</v>
      </c>
      <c r="P568" s="67" t="n"/>
      <c r="Q568" s="67" t="n">
        <v>0</v>
      </c>
      <c r="R568" s="67">
        <f>$I568</f>
        <v/>
      </c>
      <c r="S568" s="67">
        <f>$K568</f>
        <v/>
      </c>
      <c r="T568" s="67">
        <f>IFERROR(INDEX(Clients!$G$2:$G$1020,MATCH($E568,Clients!$A$2:$A$1020,0)),"")</f>
        <v/>
      </c>
      <c r="U568" s="67">
        <f>IFERROR(INDEX(Clients!$I$2:$I$1020,MATCH($E568,Clients!$A$2:$A$1020,0)),"")</f>
        <v/>
      </c>
      <c r="V568" s="69">
        <f>1</f>
        <v/>
      </c>
      <c r="W568" s="69">
        <f>IF($N568="Accepté",1,0)</f>
        <v/>
      </c>
      <c r="X568" s="68">
        <f>$M568*$W568</f>
        <v/>
      </c>
      <c r="Y568" s="68">
        <f>IF($N568="En cours",0,$M568)</f>
        <v/>
      </c>
      <c r="Z568" s="69">
        <f>IF($P568="",0,1)</f>
        <v/>
      </c>
      <c r="AA568" s="70">
        <f>IF($P568="",0,$P568)</f>
        <v/>
      </c>
      <c r="AB568" s="69">
        <f>IF(AND($P568&lt;&gt;"",$P568&lt;=Paramètres!$C$14),1,0)</f>
        <v/>
      </c>
      <c r="AC568" s="67">
        <f>IF($P568="","Jamais relancé",IF($P568&lt;=3,"0-3 j",IF($P568&lt;=7,"4-7 j",IF($P568&lt;=15,"8-15 j","Plus de 15 j"))))</f>
        <v/>
      </c>
      <c r="AD568" s="67">
        <f>IF($M568&lt;=1000,"Moins de 1 k€",IF($M568&lt;=5000,"1 à 5 k€",IF($M568&lt;=15000,"5 à 15 k€","Plus de 15 k€")))</f>
        <v/>
      </c>
    </row>
    <row r="569">
      <c r="A569" s="65" t="inlineStr">
        <is>
          <t>DEV-00568</t>
        </is>
      </c>
      <c r="B569" s="66" t="n">
        <v>45148</v>
      </c>
      <c r="C569" s="65" t="inlineStr">
        <is>
          <t>2023-08</t>
        </is>
      </c>
      <c r="D569" s="65" t="inlineStr">
        <is>
          <t>2023-2024</t>
        </is>
      </c>
      <c r="E569" s="65" t="inlineStr">
        <is>
          <t>CLI-0159</t>
        </is>
      </c>
      <c r="F569" s="65" t="inlineStr">
        <is>
          <t>Syndic</t>
        </is>
      </c>
      <c r="G569" s="65" t="inlineStr">
        <is>
          <t>Bordeaux</t>
        </is>
      </c>
      <c r="H569" s="65" t="inlineStr">
        <is>
          <t>Karim Belkacem</t>
        </is>
      </c>
      <c r="I569" s="65" t="inlineStr">
        <is>
          <t>Électricité</t>
        </is>
      </c>
      <c r="J569" s="65" t="inlineStr">
        <is>
          <t>EL-003</t>
        </is>
      </c>
      <c r="K569" s="65" t="inlineStr">
        <is>
          <t>Rénovation électrique complète</t>
        </is>
      </c>
      <c r="L569" s="67" t="n">
        <v>1</v>
      </c>
      <c r="M569" s="68" t="n">
        <v>17516.6</v>
      </c>
      <c r="N569" s="65" t="inlineStr">
        <is>
          <t>Accepté</t>
        </is>
      </c>
      <c r="O569" s="66" t="n">
        <v>45175</v>
      </c>
      <c r="P569" s="67" t="n">
        <v>1</v>
      </c>
      <c r="Q569" s="67" t="n">
        <v>1</v>
      </c>
      <c r="R569" s="67">
        <f>$I569</f>
        <v/>
      </c>
      <c r="S569" s="67">
        <f>$K569</f>
        <v/>
      </c>
      <c r="T569" s="67">
        <f>IFERROR(INDEX(Clients!$G$2:$G$1020,MATCH($E569,Clients!$A$2:$A$1020,0)),"")</f>
        <v/>
      </c>
      <c r="U569" s="67">
        <f>IFERROR(INDEX(Clients!$I$2:$I$1020,MATCH($E569,Clients!$A$2:$A$1020,0)),"")</f>
        <v/>
      </c>
      <c r="V569" s="69">
        <f>1</f>
        <v/>
      </c>
      <c r="W569" s="69">
        <f>IF($N569="Accepté",1,0)</f>
        <v/>
      </c>
      <c r="X569" s="68">
        <f>$M569*$W569</f>
        <v/>
      </c>
      <c r="Y569" s="68">
        <f>IF($N569="En cours",0,$M569)</f>
        <v/>
      </c>
      <c r="Z569" s="69">
        <f>IF($P569="",0,1)</f>
        <v/>
      </c>
      <c r="AA569" s="70">
        <f>IF($P569="",0,$P569)</f>
        <v/>
      </c>
      <c r="AB569" s="69">
        <f>IF(AND($P569&lt;&gt;"",$P569&lt;=Paramètres!$C$14),1,0)</f>
        <v/>
      </c>
      <c r="AC569" s="67">
        <f>IF($P569="","Jamais relancé",IF($P569&lt;=3,"0-3 j",IF($P569&lt;=7,"4-7 j",IF($P569&lt;=15,"8-15 j","Plus de 15 j"))))</f>
        <v/>
      </c>
      <c r="AD569" s="67">
        <f>IF($M569&lt;=1000,"Moins de 1 k€",IF($M569&lt;=5000,"1 à 5 k€",IF($M569&lt;=15000,"5 à 15 k€","Plus de 15 k€")))</f>
        <v/>
      </c>
    </row>
    <row r="570">
      <c r="A570" s="65" t="inlineStr">
        <is>
          <t>DEV-00569</t>
        </is>
      </c>
      <c r="B570" s="66" t="n">
        <v>45149</v>
      </c>
      <c r="C570" s="65" t="inlineStr">
        <is>
          <t>2023-08</t>
        </is>
      </c>
      <c r="D570" s="65" t="inlineStr">
        <is>
          <t>2023-2024</t>
        </is>
      </c>
      <c r="E570" s="65" t="inlineStr">
        <is>
          <t>CLI-0064</t>
        </is>
      </c>
      <c r="F570" s="65" t="inlineStr">
        <is>
          <t>Professionnel</t>
        </is>
      </c>
      <c r="G570" s="65" t="inlineStr">
        <is>
          <t>Toulouse</t>
        </is>
      </c>
      <c r="H570" s="65" t="inlineStr">
        <is>
          <t>Julien Fabre</t>
        </is>
      </c>
      <c r="I570" s="65" t="inlineStr">
        <is>
          <t>Plomberie</t>
        </is>
      </c>
      <c r="J570" s="65" t="inlineStr">
        <is>
          <t>PR-002</t>
        </is>
      </c>
      <c r="K570" s="65" t="inlineStr">
        <is>
          <t>Recherche de fuite + réparation</t>
        </is>
      </c>
      <c r="L570" s="67" t="n">
        <v>1</v>
      </c>
      <c r="M570" s="68" t="n">
        <v>807.4</v>
      </c>
      <c r="N570" s="65" t="inlineStr">
        <is>
          <t>Accepté</t>
        </is>
      </c>
      <c r="O570" s="66" t="n">
        <v>45161</v>
      </c>
      <c r="P570" s="67" t="n">
        <v>11</v>
      </c>
      <c r="Q570" s="67" t="n">
        <v>1</v>
      </c>
      <c r="R570" s="67">
        <f>$I570</f>
        <v/>
      </c>
      <c r="S570" s="67">
        <f>$K570</f>
        <v/>
      </c>
      <c r="T570" s="67">
        <f>IFERROR(INDEX(Clients!$G$2:$G$1020,MATCH($E570,Clients!$A$2:$A$1020,0)),"")</f>
        <v/>
      </c>
      <c r="U570" s="67">
        <f>IFERROR(INDEX(Clients!$I$2:$I$1020,MATCH($E570,Clients!$A$2:$A$1020,0)),"")</f>
        <v/>
      </c>
      <c r="V570" s="69">
        <f>1</f>
        <v/>
      </c>
      <c r="W570" s="69">
        <f>IF($N570="Accepté",1,0)</f>
        <v/>
      </c>
      <c r="X570" s="68">
        <f>$M570*$W570</f>
        <v/>
      </c>
      <c r="Y570" s="68">
        <f>IF($N570="En cours",0,$M570)</f>
        <v/>
      </c>
      <c r="Z570" s="69">
        <f>IF($P570="",0,1)</f>
        <v/>
      </c>
      <c r="AA570" s="70">
        <f>IF($P570="",0,$P570)</f>
        <v/>
      </c>
      <c r="AB570" s="69">
        <f>IF(AND($P570&lt;&gt;"",$P570&lt;=Paramètres!$C$14),1,0)</f>
        <v/>
      </c>
      <c r="AC570" s="67">
        <f>IF($P570="","Jamais relancé",IF($P570&lt;=3,"0-3 j",IF($P570&lt;=7,"4-7 j",IF($P570&lt;=15,"8-15 j","Plus de 15 j"))))</f>
        <v/>
      </c>
      <c r="AD570" s="67">
        <f>IF($M570&lt;=1000,"Moins de 1 k€",IF($M570&lt;=5000,"1 à 5 k€",IF($M570&lt;=15000,"5 à 15 k€","Plus de 15 k€")))</f>
        <v/>
      </c>
    </row>
    <row r="571">
      <c r="A571" s="65" t="inlineStr">
        <is>
          <t>DEV-00570</t>
        </is>
      </c>
      <c r="B571" s="66" t="n">
        <v>45149</v>
      </c>
      <c r="C571" s="65" t="inlineStr">
        <is>
          <t>2023-08</t>
        </is>
      </c>
      <c r="D571" s="65" t="inlineStr">
        <is>
          <t>2023-2024</t>
        </is>
      </c>
      <c r="E571" s="65" t="inlineStr">
        <is>
          <t>CLI-0023</t>
        </is>
      </c>
      <c r="F571" s="65" t="inlineStr">
        <is>
          <t>Particulier</t>
        </is>
      </c>
      <c r="G571" s="65" t="inlineStr">
        <is>
          <t>Toulouse</t>
        </is>
      </c>
      <c r="H571" s="65" t="inlineStr">
        <is>
          <t>Julien Fabre</t>
        </is>
      </c>
      <c r="I571" s="65" t="inlineStr">
        <is>
          <t>Plomberie</t>
        </is>
      </c>
      <c r="J571" s="65" t="inlineStr">
        <is>
          <t>PR-004</t>
        </is>
      </c>
      <c r="K571" s="65" t="inlineStr">
        <is>
          <t>Remplacement colonne d'évacuation</t>
        </is>
      </c>
      <c r="L571" s="67" t="n">
        <v>1</v>
      </c>
      <c r="M571" s="68" t="n">
        <v>5856.37</v>
      </c>
      <c r="N571" s="65" t="inlineStr">
        <is>
          <t>Sans réponse</t>
        </is>
      </c>
      <c r="O571" s="66" t="n">
        <v>45157</v>
      </c>
      <c r="P571" s="67" t="n"/>
      <c r="Q571" s="67" t="n">
        <v>0</v>
      </c>
      <c r="R571" s="67">
        <f>$I571</f>
        <v/>
      </c>
      <c r="S571" s="67">
        <f>$K571</f>
        <v/>
      </c>
      <c r="T571" s="67">
        <f>IFERROR(INDEX(Clients!$G$2:$G$1020,MATCH($E571,Clients!$A$2:$A$1020,0)),"")</f>
        <v/>
      </c>
      <c r="U571" s="67">
        <f>IFERROR(INDEX(Clients!$I$2:$I$1020,MATCH($E571,Clients!$A$2:$A$1020,0)),"")</f>
        <v/>
      </c>
      <c r="V571" s="69">
        <f>1</f>
        <v/>
      </c>
      <c r="W571" s="69">
        <f>IF($N571="Accepté",1,0)</f>
        <v/>
      </c>
      <c r="X571" s="68">
        <f>$M571*$W571</f>
        <v/>
      </c>
      <c r="Y571" s="68">
        <f>IF($N571="En cours",0,$M571)</f>
        <v/>
      </c>
      <c r="Z571" s="69">
        <f>IF($P571="",0,1)</f>
        <v/>
      </c>
      <c r="AA571" s="70">
        <f>IF($P571="",0,$P571)</f>
        <v/>
      </c>
      <c r="AB571" s="69">
        <f>IF(AND($P571&lt;&gt;"",$P571&lt;=Paramètres!$C$14),1,0)</f>
        <v/>
      </c>
      <c r="AC571" s="67">
        <f>IF($P571="","Jamais relancé",IF($P571&lt;=3,"0-3 j",IF($P571&lt;=7,"4-7 j",IF($P571&lt;=15,"8-15 j","Plus de 15 j"))))</f>
        <v/>
      </c>
      <c r="AD571" s="67">
        <f>IF($M571&lt;=1000,"Moins de 1 k€",IF($M571&lt;=5000,"1 à 5 k€",IF($M571&lt;=15000,"5 à 15 k€","Plus de 15 k€")))</f>
        <v/>
      </c>
    </row>
    <row r="572">
      <c r="A572" s="65" t="inlineStr">
        <is>
          <t>DEV-00571</t>
        </is>
      </c>
      <c r="B572" s="66" t="n">
        <v>45149</v>
      </c>
      <c r="C572" s="65" t="inlineStr">
        <is>
          <t>2023-08</t>
        </is>
      </c>
      <c r="D572" s="65" t="inlineStr">
        <is>
          <t>2023-2024</t>
        </is>
      </c>
      <c r="E572" s="65" t="inlineStr">
        <is>
          <t>CLI-0136</t>
        </is>
      </c>
      <c r="F572" s="65" t="inlineStr">
        <is>
          <t>Particulier</t>
        </is>
      </c>
      <c r="G572" s="65" t="inlineStr">
        <is>
          <t>Toulouse</t>
        </is>
      </c>
      <c r="H572" s="65" t="inlineStr">
        <is>
          <t>Julien Fabre</t>
        </is>
      </c>
      <c r="I572" s="65" t="inlineStr">
        <is>
          <t>Électricité</t>
        </is>
      </c>
      <c r="J572" s="65" t="inlineStr">
        <is>
          <t>EL-003</t>
        </is>
      </c>
      <c r="K572" s="65" t="inlineStr">
        <is>
          <t>Rénovation électrique complète</t>
        </is>
      </c>
      <c r="L572" s="67" t="n">
        <v>1</v>
      </c>
      <c r="M572" s="68" t="n">
        <v>8816.700000000001</v>
      </c>
      <c r="N572" s="65" t="inlineStr">
        <is>
          <t>Refusé</t>
        </is>
      </c>
      <c r="O572" s="66" t="n">
        <v>45157</v>
      </c>
      <c r="P572" s="67" t="n">
        <v>9</v>
      </c>
      <c r="Q572" s="67" t="n">
        <v>0</v>
      </c>
      <c r="R572" s="67">
        <f>$I572</f>
        <v/>
      </c>
      <c r="S572" s="67">
        <f>$K572</f>
        <v/>
      </c>
      <c r="T572" s="67">
        <f>IFERROR(INDEX(Clients!$G$2:$G$1020,MATCH($E572,Clients!$A$2:$A$1020,0)),"")</f>
        <v/>
      </c>
      <c r="U572" s="67">
        <f>IFERROR(INDEX(Clients!$I$2:$I$1020,MATCH($E572,Clients!$A$2:$A$1020,0)),"")</f>
        <v/>
      </c>
      <c r="V572" s="69">
        <f>1</f>
        <v/>
      </c>
      <c r="W572" s="69">
        <f>IF($N572="Accepté",1,0)</f>
        <v/>
      </c>
      <c r="X572" s="68">
        <f>$M572*$W572</f>
        <v/>
      </c>
      <c r="Y572" s="68">
        <f>IF($N572="En cours",0,$M572)</f>
        <v/>
      </c>
      <c r="Z572" s="69">
        <f>IF($P572="",0,1)</f>
        <v/>
      </c>
      <c r="AA572" s="70">
        <f>IF($P572="",0,$P572)</f>
        <v/>
      </c>
      <c r="AB572" s="69">
        <f>IF(AND($P572&lt;&gt;"",$P572&lt;=Paramètres!$C$14),1,0)</f>
        <v/>
      </c>
      <c r="AC572" s="67">
        <f>IF($P572="","Jamais relancé",IF($P572&lt;=3,"0-3 j",IF($P572&lt;=7,"4-7 j",IF($P572&lt;=15,"8-15 j","Plus de 15 j"))))</f>
        <v/>
      </c>
      <c r="AD572" s="67">
        <f>IF($M572&lt;=1000,"Moins de 1 k€",IF($M572&lt;=5000,"1 à 5 k€",IF($M572&lt;=15000,"5 à 15 k€","Plus de 15 k€")))</f>
        <v/>
      </c>
    </row>
    <row r="573">
      <c r="A573" s="65" t="inlineStr">
        <is>
          <t>DEV-00572</t>
        </is>
      </c>
      <c r="B573" s="66" t="n">
        <v>45149</v>
      </c>
      <c r="C573" s="65" t="inlineStr">
        <is>
          <t>2023-08</t>
        </is>
      </c>
      <c r="D573" s="65" t="inlineStr">
        <is>
          <t>2023-2024</t>
        </is>
      </c>
      <c r="E573" s="65" t="inlineStr">
        <is>
          <t>CLI-0129</t>
        </is>
      </c>
      <c r="F573" s="65" t="inlineStr">
        <is>
          <t>Professionnel</t>
        </is>
      </c>
      <c r="G573" s="65" t="inlineStr">
        <is>
          <t>Toulouse</t>
        </is>
      </c>
      <c r="H573" s="65" t="inlineStr">
        <is>
          <t>Julien Fabre</t>
        </is>
      </c>
      <c r="I573" s="65" t="inlineStr">
        <is>
          <t>Salle de bain</t>
        </is>
      </c>
      <c r="J573" s="65" t="inlineStr">
        <is>
          <t>SB-001</t>
        </is>
      </c>
      <c r="K573" s="65" t="inlineStr">
        <is>
          <t>Rénovation salle de bain complète</t>
        </is>
      </c>
      <c r="L573" s="67" t="n">
        <v>1</v>
      </c>
      <c r="M573" s="68" t="n">
        <v>18191.16</v>
      </c>
      <c r="N573" s="65" t="inlineStr">
        <is>
          <t>Accepté</t>
        </is>
      </c>
      <c r="O573" s="66" t="n">
        <v>45153</v>
      </c>
      <c r="P573" s="67" t="n">
        <v>4</v>
      </c>
      <c r="Q573" s="67" t="n">
        <v>1</v>
      </c>
      <c r="R573" s="67">
        <f>$I573</f>
        <v/>
      </c>
      <c r="S573" s="67">
        <f>$K573</f>
        <v/>
      </c>
      <c r="T573" s="67">
        <f>IFERROR(INDEX(Clients!$G$2:$G$1020,MATCH($E573,Clients!$A$2:$A$1020,0)),"")</f>
        <v/>
      </c>
      <c r="U573" s="67">
        <f>IFERROR(INDEX(Clients!$I$2:$I$1020,MATCH($E573,Clients!$A$2:$A$1020,0)),"")</f>
        <v/>
      </c>
      <c r="V573" s="69">
        <f>1</f>
        <v/>
      </c>
      <c r="W573" s="69">
        <f>IF($N573="Accepté",1,0)</f>
        <v/>
      </c>
      <c r="X573" s="68">
        <f>$M573*$W573</f>
        <v/>
      </c>
      <c r="Y573" s="68">
        <f>IF($N573="En cours",0,$M573)</f>
        <v/>
      </c>
      <c r="Z573" s="69">
        <f>IF($P573="",0,1)</f>
        <v/>
      </c>
      <c r="AA573" s="70">
        <f>IF($P573="",0,$P573)</f>
        <v/>
      </c>
      <c r="AB573" s="69">
        <f>IF(AND($P573&lt;&gt;"",$P573&lt;=Paramètres!$C$14),1,0)</f>
        <v/>
      </c>
      <c r="AC573" s="67">
        <f>IF($P573="","Jamais relancé",IF($P573&lt;=3,"0-3 j",IF($P573&lt;=7,"4-7 j",IF($P573&lt;=15,"8-15 j","Plus de 15 j"))))</f>
        <v/>
      </c>
      <c r="AD573" s="67">
        <f>IF($M573&lt;=1000,"Moins de 1 k€",IF($M573&lt;=5000,"1 à 5 k€",IF($M573&lt;=15000,"5 à 15 k€","Plus de 15 k€")))</f>
        <v/>
      </c>
    </row>
    <row r="574">
      <c r="A574" s="65" t="inlineStr">
        <is>
          <t>DEV-00573</t>
        </is>
      </c>
      <c r="B574" s="66" t="n">
        <v>45152</v>
      </c>
      <c r="C574" s="65" t="inlineStr">
        <is>
          <t>2023-08</t>
        </is>
      </c>
      <c r="D574" s="65" t="inlineStr">
        <is>
          <t>2023-2024</t>
        </is>
      </c>
      <c r="E574" s="65" t="inlineStr">
        <is>
          <t>CLI-0248</t>
        </is>
      </c>
      <c r="F574" s="65" t="inlineStr">
        <is>
          <t>Particulier</t>
        </is>
      </c>
      <c r="G574" s="65" t="inlineStr">
        <is>
          <t>Bordeaux</t>
        </is>
      </c>
      <c r="H574" s="65" t="inlineStr">
        <is>
          <t>Sophie Marchand</t>
        </is>
      </c>
      <c r="I574" s="65" t="inlineStr">
        <is>
          <t>Dépannage</t>
        </is>
      </c>
      <c r="J574" s="65" t="inlineStr">
        <is>
          <t>DP-002</t>
        </is>
      </c>
      <c r="K574" s="65" t="inlineStr">
        <is>
          <t>Débouchage canalisation</t>
        </is>
      </c>
      <c r="L574" s="67" t="n">
        <v>1</v>
      </c>
      <c r="M574" s="68" t="n">
        <v>351.01</v>
      </c>
      <c r="N574" s="65" t="inlineStr">
        <is>
          <t>Accepté</t>
        </is>
      </c>
      <c r="O574" s="66" t="n">
        <v>45169</v>
      </c>
      <c r="P574" s="67" t="n">
        <v>6</v>
      </c>
      <c r="Q574" s="67" t="n">
        <v>2</v>
      </c>
      <c r="R574" s="67">
        <f>$I574</f>
        <v/>
      </c>
      <c r="S574" s="67">
        <f>$K574</f>
        <v/>
      </c>
      <c r="T574" s="67">
        <f>IFERROR(INDEX(Clients!$G$2:$G$1020,MATCH($E574,Clients!$A$2:$A$1020,0)),"")</f>
        <v/>
      </c>
      <c r="U574" s="67">
        <f>IFERROR(INDEX(Clients!$I$2:$I$1020,MATCH($E574,Clients!$A$2:$A$1020,0)),"")</f>
        <v/>
      </c>
      <c r="V574" s="69">
        <f>1</f>
        <v/>
      </c>
      <c r="W574" s="69">
        <f>IF($N574="Accepté",1,0)</f>
        <v/>
      </c>
      <c r="X574" s="68">
        <f>$M574*$W574</f>
        <v/>
      </c>
      <c r="Y574" s="68">
        <f>IF($N574="En cours",0,$M574)</f>
        <v/>
      </c>
      <c r="Z574" s="69">
        <f>IF($P574="",0,1)</f>
        <v/>
      </c>
      <c r="AA574" s="70">
        <f>IF($P574="",0,$P574)</f>
        <v/>
      </c>
      <c r="AB574" s="69">
        <f>IF(AND($P574&lt;&gt;"",$P574&lt;=Paramètres!$C$14),1,0)</f>
        <v/>
      </c>
      <c r="AC574" s="67">
        <f>IF($P574="","Jamais relancé",IF($P574&lt;=3,"0-3 j",IF($P574&lt;=7,"4-7 j",IF($P574&lt;=15,"8-15 j","Plus de 15 j"))))</f>
        <v/>
      </c>
      <c r="AD574" s="67">
        <f>IF($M574&lt;=1000,"Moins de 1 k€",IF($M574&lt;=5000,"1 à 5 k€",IF($M574&lt;=15000,"5 à 15 k€","Plus de 15 k€")))</f>
        <v/>
      </c>
    </row>
    <row r="575">
      <c r="A575" s="65" t="inlineStr">
        <is>
          <t>DEV-00574</t>
        </is>
      </c>
      <c r="B575" s="66" t="n">
        <v>45153</v>
      </c>
      <c r="C575" s="65" t="inlineStr">
        <is>
          <t>2023-08</t>
        </is>
      </c>
      <c r="D575" s="65" t="inlineStr">
        <is>
          <t>2023-2024</t>
        </is>
      </c>
      <c r="E575" s="65" t="inlineStr">
        <is>
          <t>CLI-0183</t>
        </is>
      </c>
      <c r="F575" s="65" t="inlineStr">
        <is>
          <t>Particulier</t>
        </is>
      </c>
      <c r="G575" s="65" t="inlineStr">
        <is>
          <t>Bordeaux</t>
        </is>
      </c>
      <c r="H575" s="65" t="inlineStr">
        <is>
          <t>Karim Belkacem</t>
        </is>
      </c>
      <c r="I575" s="65" t="inlineStr">
        <is>
          <t>Chauffage</t>
        </is>
      </c>
      <c r="J575" s="65" t="inlineStr">
        <is>
          <t>CH-003</t>
        </is>
      </c>
      <c r="K575" s="65" t="inlineStr">
        <is>
          <t>Installation pompe à chaleur air/eau</t>
        </is>
      </c>
      <c r="L575" s="67" t="n">
        <v>1</v>
      </c>
      <c r="M575" s="68" t="n">
        <v>13394.09</v>
      </c>
      <c r="N575" s="65" t="inlineStr">
        <is>
          <t>Accepté</t>
        </is>
      </c>
      <c r="O575" s="66" t="n">
        <v>45189</v>
      </c>
      <c r="P575" s="67" t="n">
        <v>1</v>
      </c>
      <c r="Q575" s="67" t="n">
        <v>1</v>
      </c>
      <c r="R575" s="67">
        <f>$I575</f>
        <v/>
      </c>
      <c r="S575" s="67">
        <f>$K575</f>
        <v/>
      </c>
      <c r="T575" s="67">
        <f>IFERROR(INDEX(Clients!$G$2:$G$1020,MATCH($E575,Clients!$A$2:$A$1020,0)),"")</f>
        <v/>
      </c>
      <c r="U575" s="67">
        <f>IFERROR(INDEX(Clients!$I$2:$I$1020,MATCH($E575,Clients!$A$2:$A$1020,0)),"")</f>
        <v/>
      </c>
      <c r="V575" s="69">
        <f>1</f>
        <v/>
      </c>
      <c r="W575" s="69">
        <f>IF($N575="Accepté",1,0)</f>
        <v/>
      </c>
      <c r="X575" s="68">
        <f>$M575*$W575</f>
        <v/>
      </c>
      <c r="Y575" s="68">
        <f>IF($N575="En cours",0,$M575)</f>
        <v/>
      </c>
      <c r="Z575" s="69">
        <f>IF($P575="",0,1)</f>
        <v/>
      </c>
      <c r="AA575" s="70">
        <f>IF($P575="",0,$P575)</f>
        <v/>
      </c>
      <c r="AB575" s="69">
        <f>IF(AND($P575&lt;&gt;"",$P575&lt;=Paramètres!$C$14),1,0)</f>
        <v/>
      </c>
      <c r="AC575" s="67">
        <f>IF($P575="","Jamais relancé",IF($P575&lt;=3,"0-3 j",IF($P575&lt;=7,"4-7 j",IF($P575&lt;=15,"8-15 j","Plus de 15 j"))))</f>
        <v/>
      </c>
      <c r="AD575" s="67">
        <f>IF($M575&lt;=1000,"Moins de 1 k€",IF($M575&lt;=5000,"1 à 5 k€",IF($M575&lt;=15000,"5 à 15 k€","Plus de 15 k€")))</f>
        <v/>
      </c>
    </row>
    <row r="576">
      <c r="A576" s="65" t="inlineStr">
        <is>
          <t>DEV-00575</t>
        </is>
      </c>
      <c r="B576" s="66" t="n">
        <v>45153</v>
      </c>
      <c r="C576" s="65" t="inlineStr">
        <is>
          <t>2023-08</t>
        </is>
      </c>
      <c r="D576" s="65" t="inlineStr">
        <is>
          <t>2023-2024</t>
        </is>
      </c>
      <c r="E576" s="65" t="inlineStr">
        <is>
          <t>CLI-0108</t>
        </is>
      </c>
      <c r="F576" s="65" t="inlineStr">
        <is>
          <t>Professionnel</t>
        </is>
      </c>
      <c r="G576" s="65" t="inlineStr">
        <is>
          <t>Toulouse</t>
        </is>
      </c>
      <c r="H576" s="65" t="inlineStr">
        <is>
          <t>Julien Fabre</t>
        </is>
      </c>
      <c r="I576" s="65" t="inlineStr">
        <is>
          <t>Chauffage</t>
        </is>
      </c>
      <c r="J576" s="65" t="inlineStr">
        <is>
          <t>CH-005</t>
        </is>
      </c>
      <c r="K576" s="65" t="inlineStr">
        <is>
          <t>Désembouage circuit chauffage</t>
        </is>
      </c>
      <c r="L576" s="67" t="n">
        <v>1</v>
      </c>
      <c r="M576" s="68" t="n">
        <v>1056.73</v>
      </c>
      <c r="N576" s="65" t="inlineStr">
        <is>
          <t>Refusé</t>
        </is>
      </c>
      <c r="O576" s="66" t="n">
        <v>45181</v>
      </c>
      <c r="P576" s="67" t="n">
        <v>5</v>
      </c>
      <c r="Q576" s="67" t="n">
        <v>2</v>
      </c>
      <c r="R576" s="67">
        <f>$I576</f>
        <v/>
      </c>
      <c r="S576" s="67">
        <f>$K576</f>
        <v/>
      </c>
      <c r="T576" s="67">
        <f>IFERROR(INDEX(Clients!$G$2:$G$1020,MATCH($E576,Clients!$A$2:$A$1020,0)),"")</f>
        <v/>
      </c>
      <c r="U576" s="67">
        <f>IFERROR(INDEX(Clients!$I$2:$I$1020,MATCH($E576,Clients!$A$2:$A$1020,0)),"")</f>
        <v/>
      </c>
      <c r="V576" s="69">
        <f>1</f>
        <v/>
      </c>
      <c r="W576" s="69">
        <f>IF($N576="Accepté",1,0)</f>
        <v/>
      </c>
      <c r="X576" s="68">
        <f>$M576*$W576</f>
        <v/>
      </c>
      <c r="Y576" s="68">
        <f>IF($N576="En cours",0,$M576)</f>
        <v/>
      </c>
      <c r="Z576" s="69">
        <f>IF($P576="",0,1)</f>
        <v/>
      </c>
      <c r="AA576" s="70">
        <f>IF($P576="",0,$P576)</f>
        <v/>
      </c>
      <c r="AB576" s="69">
        <f>IF(AND($P576&lt;&gt;"",$P576&lt;=Paramètres!$C$14),1,0)</f>
        <v/>
      </c>
      <c r="AC576" s="67">
        <f>IF($P576="","Jamais relancé",IF($P576&lt;=3,"0-3 j",IF($P576&lt;=7,"4-7 j",IF($P576&lt;=15,"8-15 j","Plus de 15 j"))))</f>
        <v/>
      </c>
      <c r="AD576" s="67">
        <f>IF($M576&lt;=1000,"Moins de 1 k€",IF($M576&lt;=5000,"1 à 5 k€",IF($M576&lt;=15000,"5 à 15 k€","Plus de 15 k€")))</f>
        <v/>
      </c>
    </row>
    <row r="577">
      <c r="A577" s="65" t="inlineStr">
        <is>
          <t>DEV-00576</t>
        </is>
      </c>
      <c r="B577" s="66" t="n">
        <v>45153</v>
      </c>
      <c r="C577" s="65" t="inlineStr">
        <is>
          <t>2023-08</t>
        </is>
      </c>
      <c r="D577" s="65" t="inlineStr">
        <is>
          <t>2023-2024</t>
        </is>
      </c>
      <c r="E577" s="65" t="inlineStr">
        <is>
          <t>CLI-0322</t>
        </is>
      </c>
      <c r="F577" s="65" t="inlineStr">
        <is>
          <t>Particulier</t>
        </is>
      </c>
      <c r="G577" s="65" t="inlineStr">
        <is>
          <t>Bordeaux</t>
        </is>
      </c>
      <c r="H577" s="65" t="inlineStr">
        <is>
          <t>Karim Belkacem</t>
        </is>
      </c>
      <c r="I577" s="65" t="inlineStr">
        <is>
          <t>Plomberie</t>
        </is>
      </c>
      <c r="J577" s="65" t="inlineStr">
        <is>
          <t>PR-001</t>
        </is>
      </c>
      <c r="K577" s="65" t="inlineStr">
        <is>
          <t>Remplacement chauffe-eau 200 L</t>
        </is>
      </c>
      <c r="L577" s="67" t="n">
        <v>1</v>
      </c>
      <c r="M577" s="68" t="n">
        <v>1368</v>
      </c>
      <c r="N577" s="65" t="inlineStr">
        <is>
          <t>Sans réponse</t>
        </is>
      </c>
      <c r="O577" s="66" t="n">
        <v>45201</v>
      </c>
      <c r="P577" s="67" t="n">
        <v>1</v>
      </c>
      <c r="Q577" s="67" t="n">
        <v>2</v>
      </c>
      <c r="R577" s="67">
        <f>$I577</f>
        <v/>
      </c>
      <c r="S577" s="67">
        <f>$K577</f>
        <v/>
      </c>
      <c r="T577" s="67">
        <f>IFERROR(INDEX(Clients!$G$2:$G$1020,MATCH($E577,Clients!$A$2:$A$1020,0)),"")</f>
        <v/>
      </c>
      <c r="U577" s="67">
        <f>IFERROR(INDEX(Clients!$I$2:$I$1020,MATCH($E577,Clients!$A$2:$A$1020,0)),"")</f>
        <v/>
      </c>
      <c r="V577" s="69">
        <f>1</f>
        <v/>
      </c>
      <c r="W577" s="69">
        <f>IF($N577="Accepté",1,0)</f>
        <v/>
      </c>
      <c r="X577" s="68">
        <f>$M577*$W577</f>
        <v/>
      </c>
      <c r="Y577" s="68">
        <f>IF($N577="En cours",0,$M577)</f>
        <v/>
      </c>
      <c r="Z577" s="69">
        <f>IF($P577="",0,1)</f>
        <v/>
      </c>
      <c r="AA577" s="70">
        <f>IF($P577="",0,$P577)</f>
        <v/>
      </c>
      <c r="AB577" s="69">
        <f>IF(AND($P577&lt;&gt;"",$P577&lt;=Paramètres!$C$14),1,0)</f>
        <v/>
      </c>
      <c r="AC577" s="67">
        <f>IF($P577="","Jamais relancé",IF($P577&lt;=3,"0-3 j",IF($P577&lt;=7,"4-7 j",IF($P577&lt;=15,"8-15 j","Plus de 15 j"))))</f>
        <v/>
      </c>
      <c r="AD577" s="67">
        <f>IF($M577&lt;=1000,"Moins de 1 k€",IF($M577&lt;=5000,"1 à 5 k€",IF($M577&lt;=15000,"5 à 15 k€","Plus de 15 k€")))</f>
        <v/>
      </c>
    </row>
    <row r="578">
      <c r="A578" s="65" t="inlineStr">
        <is>
          <t>DEV-00577</t>
        </is>
      </c>
      <c r="B578" s="66" t="n">
        <v>45154</v>
      </c>
      <c r="C578" s="65" t="inlineStr">
        <is>
          <t>2023-08</t>
        </is>
      </c>
      <c r="D578" s="65" t="inlineStr">
        <is>
          <t>2023-2024</t>
        </is>
      </c>
      <c r="E578" s="65" t="inlineStr">
        <is>
          <t>CLI-0303</t>
        </is>
      </c>
      <c r="F578" s="65" t="inlineStr">
        <is>
          <t>Particulier</t>
        </is>
      </c>
      <c r="G578" s="65" t="inlineStr">
        <is>
          <t>Bordeaux</t>
        </is>
      </c>
      <c r="H578" s="65" t="inlineStr">
        <is>
          <t>Sophie Marchand</t>
        </is>
      </c>
      <c r="I578" s="65" t="inlineStr">
        <is>
          <t>Salle de bain</t>
        </is>
      </c>
      <c r="J578" s="65" t="inlineStr">
        <is>
          <t>SB-001</t>
        </is>
      </c>
      <c r="K578" s="65" t="inlineStr">
        <is>
          <t>Rénovation salle de bain complète</t>
        </is>
      </c>
      <c r="L578" s="67" t="n">
        <v>1</v>
      </c>
      <c r="M578" s="68" t="n">
        <v>9268.950000000001</v>
      </c>
      <c r="N578" s="65" t="inlineStr">
        <is>
          <t>Sans réponse</t>
        </is>
      </c>
      <c r="O578" s="66" t="n">
        <v>45173</v>
      </c>
      <c r="P578" s="67" t="n">
        <v>5</v>
      </c>
      <c r="Q578" s="67" t="n">
        <v>2</v>
      </c>
      <c r="R578" s="67">
        <f>$I578</f>
        <v/>
      </c>
      <c r="S578" s="67">
        <f>$K578</f>
        <v/>
      </c>
      <c r="T578" s="67">
        <f>IFERROR(INDEX(Clients!$G$2:$G$1020,MATCH($E578,Clients!$A$2:$A$1020,0)),"")</f>
        <v/>
      </c>
      <c r="U578" s="67">
        <f>IFERROR(INDEX(Clients!$I$2:$I$1020,MATCH($E578,Clients!$A$2:$A$1020,0)),"")</f>
        <v/>
      </c>
      <c r="V578" s="69">
        <f>1</f>
        <v/>
      </c>
      <c r="W578" s="69">
        <f>IF($N578="Accepté",1,0)</f>
        <v/>
      </c>
      <c r="X578" s="68">
        <f>$M578*$W578</f>
        <v/>
      </c>
      <c r="Y578" s="68">
        <f>IF($N578="En cours",0,$M578)</f>
        <v/>
      </c>
      <c r="Z578" s="69">
        <f>IF($P578="",0,1)</f>
        <v/>
      </c>
      <c r="AA578" s="70">
        <f>IF($P578="",0,$P578)</f>
        <v/>
      </c>
      <c r="AB578" s="69">
        <f>IF(AND($P578&lt;&gt;"",$P578&lt;=Paramètres!$C$14),1,0)</f>
        <v/>
      </c>
      <c r="AC578" s="67">
        <f>IF($P578="","Jamais relancé",IF($P578&lt;=3,"0-3 j",IF($P578&lt;=7,"4-7 j",IF($P578&lt;=15,"8-15 j","Plus de 15 j"))))</f>
        <v/>
      </c>
      <c r="AD578" s="67">
        <f>IF($M578&lt;=1000,"Moins de 1 k€",IF($M578&lt;=5000,"1 à 5 k€",IF($M578&lt;=15000,"5 à 15 k€","Plus de 15 k€")))</f>
        <v/>
      </c>
    </row>
    <row r="579">
      <c r="A579" s="65" t="inlineStr">
        <is>
          <t>DEV-00578</t>
        </is>
      </c>
      <c r="B579" s="66" t="n">
        <v>45154</v>
      </c>
      <c r="C579" s="65" t="inlineStr">
        <is>
          <t>2023-08</t>
        </is>
      </c>
      <c r="D579" s="65" t="inlineStr">
        <is>
          <t>2023-2024</t>
        </is>
      </c>
      <c r="E579" s="65" t="inlineStr">
        <is>
          <t>CLI-0055</t>
        </is>
      </c>
      <c r="F579" s="65" t="inlineStr">
        <is>
          <t>Professionnel</t>
        </is>
      </c>
      <c r="G579" s="65" t="inlineStr">
        <is>
          <t>Bordeaux</t>
        </is>
      </c>
      <c r="H579" s="65" t="inlineStr">
        <is>
          <t>Sophie Marchand</t>
        </is>
      </c>
      <c r="I579" s="65" t="inlineStr">
        <is>
          <t>Dépannage</t>
        </is>
      </c>
      <c r="J579" s="65" t="inlineStr">
        <is>
          <t>DP-002</t>
        </is>
      </c>
      <c r="K579" s="65" t="inlineStr">
        <is>
          <t>Débouchage canalisation</t>
        </is>
      </c>
      <c r="L579" s="67" t="n">
        <v>1</v>
      </c>
      <c r="M579" s="68" t="n">
        <v>683.83</v>
      </c>
      <c r="N579" s="65" t="inlineStr">
        <is>
          <t>Accepté</t>
        </is>
      </c>
      <c r="O579" s="66" t="n">
        <v>45186</v>
      </c>
      <c r="P579" s="67" t="n">
        <v>5</v>
      </c>
      <c r="Q579" s="67" t="n">
        <v>3</v>
      </c>
      <c r="R579" s="67">
        <f>$I579</f>
        <v/>
      </c>
      <c r="S579" s="67">
        <f>$K579</f>
        <v/>
      </c>
      <c r="T579" s="67">
        <f>IFERROR(INDEX(Clients!$G$2:$G$1020,MATCH($E579,Clients!$A$2:$A$1020,0)),"")</f>
        <v/>
      </c>
      <c r="U579" s="67">
        <f>IFERROR(INDEX(Clients!$I$2:$I$1020,MATCH($E579,Clients!$A$2:$A$1020,0)),"")</f>
        <v/>
      </c>
      <c r="V579" s="69">
        <f>1</f>
        <v/>
      </c>
      <c r="W579" s="69">
        <f>IF($N579="Accepté",1,0)</f>
        <v/>
      </c>
      <c r="X579" s="68">
        <f>$M579*$W579</f>
        <v/>
      </c>
      <c r="Y579" s="68">
        <f>IF($N579="En cours",0,$M579)</f>
        <v/>
      </c>
      <c r="Z579" s="69">
        <f>IF($P579="",0,1)</f>
        <v/>
      </c>
      <c r="AA579" s="70">
        <f>IF($P579="",0,$P579)</f>
        <v/>
      </c>
      <c r="AB579" s="69">
        <f>IF(AND($P579&lt;&gt;"",$P579&lt;=Paramètres!$C$14),1,0)</f>
        <v/>
      </c>
      <c r="AC579" s="67">
        <f>IF($P579="","Jamais relancé",IF($P579&lt;=3,"0-3 j",IF($P579&lt;=7,"4-7 j",IF($P579&lt;=15,"8-15 j","Plus de 15 j"))))</f>
        <v/>
      </c>
      <c r="AD579" s="67">
        <f>IF($M579&lt;=1000,"Moins de 1 k€",IF($M579&lt;=5000,"1 à 5 k€",IF($M579&lt;=15000,"5 à 15 k€","Plus de 15 k€")))</f>
        <v/>
      </c>
    </row>
    <row r="580">
      <c r="A580" s="65" t="inlineStr">
        <is>
          <t>DEV-00579</t>
        </is>
      </c>
      <c r="B580" s="66" t="n">
        <v>45155</v>
      </c>
      <c r="C580" s="65" t="inlineStr">
        <is>
          <t>2023-08</t>
        </is>
      </c>
      <c r="D580" s="65" t="inlineStr">
        <is>
          <t>2023-2024</t>
        </is>
      </c>
      <c r="E580" s="65" t="inlineStr">
        <is>
          <t>CLI-0201</t>
        </is>
      </c>
      <c r="F580" s="65" t="inlineStr">
        <is>
          <t>Particulier</t>
        </is>
      </c>
      <c r="G580" s="65" t="inlineStr">
        <is>
          <t>Toulouse</t>
        </is>
      </c>
      <c r="H580" s="65" t="inlineStr">
        <is>
          <t>Julien Fabre</t>
        </is>
      </c>
      <c r="I580" s="65" t="inlineStr">
        <is>
          <t>Dépannage</t>
        </is>
      </c>
      <c r="J580" s="65" t="inlineStr">
        <is>
          <t>DP-003</t>
        </is>
      </c>
      <c r="K580" s="65" t="inlineStr">
        <is>
          <t>Dépannage électrique urgence</t>
        </is>
      </c>
      <c r="L580" s="67" t="n">
        <v>1</v>
      </c>
      <c r="M580" s="68" t="n">
        <v>344.16</v>
      </c>
      <c r="N580" s="65" t="inlineStr">
        <is>
          <t>Sans réponse</t>
        </is>
      </c>
      <c r="O580" s="66" t="n">
        <v>45169</v>
      </c>
      <c r="P580" s="67" t="n">
        <v>9</v>
      </c>
      <c r="Q580" s="67" t="n">
        <v>1</v>
      </c>
      <c r="R580" s="67">
        <f>$I580</f>
        <v/>
      </c>
      <c r="S580" s="67">
        <f>$K580</f>
        <v/>
      </c>
      <c r="T580" s="67">
        <f>IFERROR(INDEX(Clients!$G$2:$G$1020,MATCH($E580,Clients!$A$2:$A$1020,0)),"")</f>
        <v/>
      </c>
      <c r="U580" s="67">
        <f>IFERROR(INDEX(Clients!$I$2:$I$1020,MATCH($E580,Clients!$A$2:$A$1020,0)),"")</f>
        <v/>
      </c>
      <c r="V580" s="69">
        <f>1</f>
        <v/>
      </c>
      <c r="W580" s="69">
        <f>IF($N580="Accepté",1,0)</f>
        <v/>
      </c>
      <c r="X580" s="68">
        <f>$M580*$W580</f>
        <v/>
      </c>
      <c r="Y580" s="68">
        <f>IF($N580="En cours",0,$M580)</f>
        <v/>
      </c>
      <c r="Z580" s="69">
        <f>IF($P580="",0,1)</f>
        <v/>
      </c>
      <c r="AA580" s="70">
        <f>IF($P580="",0,$P580)</f>
        <v/>
      </c>
      <c r="AB580" s="69">
        <f>IF(AND($P580&lt;&gt;"",$P580&lt;=Paramètres!$C$14),1,0)</f>
        <v/>
      </c>
      <c r="AC580" s="67">
        <f>IF($P580="","Jamais relancé",IF($P580&lt;=3,"0-3 j",IF($P580&lt;=7,"4-7 j",IF($P580&lt;=15,"8-15 j","Plus de 15 j"))))</f>
        <v/>
      </c>
      <c r="AD580" s="67">
        <f>IF($M580&lt;=1000,"Moins de 1 k€",IF($M580&lt;=5000,"1 à 5 k€",IF($M580&lt;=15000,"5 à 15 k€","Plus de 15 k€")))</f>
        <v/>
      </c>
    </row>
    <row r="581">
      <c r="A581" s="65" t="inlineStr">
        <is>
          <t>DEV-00580</t>
        </is>
      </c>
      <c r="B581" s="66" t="n">
        <v>45155</v>
      </c>
      <c r="C581" s="65" t="inlineStr">
        <is>
          <t>2023-08</t>
        </is>
      </c>
      <c r="D581" s="65" t="inlineStr">
        <is>
          <t>2023-2024</t>
        </is>
      </c>
      <c r="E581" s="65" t="inlineStr">
        <is>
          <t>CLI-0294</t>
        </is>
      </c>
      <c r="F581" s="65" t="inlineStr">
        <is>
          <t>Professionnel</t>
        </is>
      </c>
      <c r="G581" s="65" t="inlineStr">
        <is>
          <t>Toulouse</t>
        </is>
      </c>
      <c r="H581" s="65" t="inlineStr">
        <is>
          <t>Julien Fabre</t>
        </is>
      </c>
      <c r="I581" s="65" t="inlineStr">
        <is>
          <t>Électricité</t>
        </is>
      </c>
      <c r="J581" s="65" t="inlineStr">
        <is>
          <t>EL-001</t>
        </is>
      </c>
      <c r="K581" s="65" t="inlineStr">
        <is>
          <t>Mise aux normes tableau électrique</t>
        </is>
      </c>
      <c r="L581" s="67" t="n">
        <v>1</v>
      </c>
      <c r="M581" s="68" t="n">
        <v>3190.97</v>
      </c>
      <c r="N581" s="65" t="inlineStr">
        <is>
          <t>Sans réponse</t>
        </is>
      </c>
      <c r="O581" s="66" t="n">
        <v>45187</v>
      </c>
      <c r="P581" s="67" t="n"/>
      <c r="Q581" s="67" t="n">
        <v>0</v>
      </c>
      <c r="R581" s="67">
        <f>$I581</f>
        <v/>
      </c>
      <c r="S581" s="67">
        <f>$K581</f>
        <v/>
      </c>
      <c r="T581" s="67">
        <f>IFERROR(INDEX(Clients!$G$2:$G$1020,MATCH($E581,Clients!$A$2:$A$1020,0)),"")</f>
        <v/>
      </c>
      <c r="U581" s="67">
        <f>IFERROR(INDEX(Clients!$I$2:$I$1020,MATCH($E581,Clients!$A$2:$A$1020,0)),"")</f>
        <v/>
      </c>
      <c r="V581" s="69">
        <f>1</f>
        <v/>
      </c>
      <c r="W581" s="69">
        <f>IF($N581="Accepté",1,0)</f>
        <v/>
      </c>
      <c r="X581" s="68">
        <f>$M581*$W581</f>
        <v/>
      </c>
      <c r="Y581" s="68">
        <f>IF($N581="En cours",0,$M581)</f>
        <v/>
      </c>
      <c r="Z581" s="69">
        <f>IF($P581="",0,1)</f>
        <v/>
      </c>
      <c r="AA581" s="70">
        <f>IF($P581="",0,$P581)</f>
        <v/>
      </c>
      <c r="AB581" s="69">
        <f>IF(AND($P581&lt;&gt;"",$P581&lt;=Paramètres!$C$14),1,0)</f>
        <v/>
      </c>
      <c r="AC581" s="67">
        <f>IF($P581="","Jamais relancé",IF($P581&lt;=3,"0-3 j",IF($P581&lt;=7,"4-7 j",IF($P581&lt;=15,"8-15 j","Plus de 15 j"))))</f>
        <v/>
      </c>
      <c r="AD581" s="67">
        <f>IF($M581&lt;=1000,"Moins de 1 k€",IF($M581&lt;=5000,"1 à 5 k€",IF($M581&lt;=15000,"5 à 15 k€","Plus de 15 k€")))</f>
        <v/>
      </c>
    </row>
    <row r="582">
      <c r="A582" s="65" t="inlineStr">
        <is>
          <t>DEV-00581</t>
        </is>
      </c>
      <c r="B582" s="66" t="n">
        <v>45155</v>
      </c>
      <c r="C582" s="65" t="inlineStr">
        <is>
          <t>2023-08</t>
        </is>
      </c>
      <c r="D582" s="65" t="inlineStr">
        <is>
          <t>2023-2024</t>
        </is>
      </c>
      <c r="E582" s="65" t="inlineStr">
        <is>
          <t>CLI-0174</t>
        </is>
      </c>
      <c r="F582" s="65" t="inlineStr">
        <is>
          <t>Professionnel</t>
        </is>
      </c>
      <c r="G582" s="65" t="inlineStr">
        <is>
          <t>Bordeaux</t>
        </is>
      </c>
      <c r="H582" s="65" t="inlineStr">
        <is>
          <t>Karim Belkacem</t>
        </is>
      </c>
      <c r="I582" s="65" t="inlineStr">
        <is>
          <t>Plomberie</t>
        </is>
      </c>
      <c r="J582" s="65" t="inlineStr">
        <is>
          <t>PR-002</t>
        </is>
      </c>
      <c r="K582" s="65" t="inlineStr">
        <is>
          <t>Recherche de fuite + réparation</t>
        </is>
      </c>
      <c r="L582" s="67" t="n">
        <v>1</v>
      </c>
      <c r="M582" s="68" t="n">
        <v>796.6900000000001</v>
      </c>
      <c r="N582" s="65" t="inlineStr">
        <is>
          <t>Accepté</t>
        </is>
      </c>
      <c r="O582" s="66" t="n">
        <v>45167</v>
      </c>
      <c r="P582" s="67" t="n">
        <v>1</v>
      </c>
      <c r="Q582" s="67" t="n">
        <v>2</v>
      </c>
      <c r="R582" s="67">
        <f>$I582</f>
        <v/>
      </c>
      <c r="S582" s="67">
        <f>$K582</f>
        <v/>
      </c>
      <c r="T582" s="67">
        <f>IFERROR(INDEX(Clients!$G$2:$G$1020,MATCH($E582,Clients!$A$2:$A$1020,0)),"")</f>
        <v/>
      </c>
      <c r="U582" s="67">
        <f>IFERROR(INDEX(Clients!$I$2:$I$1020,MATCH($E582,Clients!$A$2:$A$1020,0)),"")</f>
        <v/>
      </c>
      <c r="V582" s="69">
        <f>1</f>
        <v/>
      </c>
      <c r="W582" s="69">
        <f>IF($N582="Accepté",1,0)</f>
        <v/>
      </c>
      <c r="X582" s="68">
        <f>$M582*$W582</f>
        <v/>
      </c>
      <c r="Y582" s="68">
        <f>IF($N582="En cours",0,$M582)</f>
        <v/>
      </c>
      <c r="Z582" s="69">
        <f>IF($P582="",0,1)</f>
        <v/>
      </c>
      <c r="AA582" s="70">
        <f>IF($P582="",0,$P582)</f>
        <v/>
      </c>
      <c r="AB582" s="69">
        <f>IF(AND($P582&lt;&gt;"",$P582&lt;=Paramètres!$C$14),1,0)</f>
        <v/>
      </c>
      <c r="AC582" s="67">
        <f>IF($P582="","Jamais relancé",IF($P582&lt;=3,"0-3 j",IF($P582&lt;=7,"4-7 j",IF($P582&lt;=15,"8-15 j","Plus de 15 j"))))</f>
        <v/>
      </c>
      <c r="AD582" s="67">
        <f>IF($M582&lt;=1000,"Moins de 1 k€",IF($M582&lt;=5000,"1 à 5 k€",IF($M582&lt;=15000,"5 à 15 k€","Plus de 15 k€")))</f>
        <v/>
      </c>
    </row>
    <row r="583">
      <c r="A583" s="65" t="inlineStr">
        <is>
          <t>DEV-00582</t>
        </is>
      </c>
      <c r="B583" s="66" t="n">
        <v>45156</v>
      </c>
      <c r="C583" s="65" t="inlineStr">
        <is>
          <t>2023-08</t>
        </is>
      </c>
      <c r="D583" s="65" t="inlineStr">
        <is>
          <t>2023-2024</t>
        </is>
      </c>
      <c r="E583" s="65" t="inlineStr">
        <is>
          <t>CLI-0263</t>
        </is>
      </c>
      <c r="F583" s="65" t="inlineStr">
        <is>
          <t>Syndic</t>
        </is>
      </c>
      <c r="G583" s="65" t="inlineStr">
        <is>
          <t>Bordeaux</t>
        </is>
      </c>
      <c r="H583" s="65" t="inlineStr">
        <is>
          <t>Karim Belkacem</t>
        </is>
      </c>
      <c r="I583" s="65" t="inlineStr">
        <is>
          <t>Dépannage</t>
        </is>
      </c>
      <c r="J583" s="65" t="inlineStr">
        <is>
          <t>DP-002</t>
        </is>
      </c>
      <c r="K583" s="65" t="inlineStr">
        <is>
          <t>Débouchage canalisation</t>
        </is>
      </c>
      <c r="L583" s="67" t="n">
        <v>1</v>
      </c>
      <c r="M583" s="68" t="n">
        <v>769.1900000000001</v>
      </c>
      <c r="N583" s="65" t="inlineStr">
        <is>
          <t>Refusé</t>
        </is>
      </c>
      <c r="O583" s="66" t="n">
        <v>45169</v>
      </c>
      <c r="P583" s="67" t="n">
        <v>1</v>
      </c>
      <c r="Q583" s="67" t="n">
        <v>2</v>
      </c>
      <c r="R583" s="67">
        <f>$I583</f>
        <v/>
      </c>
      <c r="S583" s="67">
        <f>$K583</f>
        <v/>
      </c>
      <c r="T583" s="67">
        <f>IFERROR(INDEX(Clients!$G$2:$G$1020,MATCH($E583,Clients!$A$2:$A$1020,0)),"")</f>
        <v/>
      </c>
      <c r="U583" s="67">
        <f>IFERROR(INDEX(Clients!$I$2:$I$1020,MATCH($E583,Clients!$A$2:$A$1020,0)),"")</f>
        <v/>
      </c>
      <c r="V583" s="69">
        <f>1</f>
        <v/>
      </c>
      <c r="W583" s="69">
        <f>IF($N583="Accepté",1,0)</f>
        <v/>
      </c>
      <c r="X583" s="68">
        <f>$M583*$W583</f>
        <v/>
      </c>
      <c r="Y583" s="68">
        <f>IF($N583="En cours",0,$M583)</f>
        <v/>
      </c>
      <c r="Z583" s="69">
        <f>IF($P583="",0,1)</f>
        <v/>
      </c>
      <c r="AA583" s="70">
        <f>IF($P583="",0,$P583)</f>
        <v/>
      </c>
      <c r="AB583" s="69">
        <f>IF(AND($P583&lt;&gt;"",$P583&lt;=Paramètres!$C$14),1,0)</f>
        <v/>
      </c>
      <c r="AC583" s="67">
        <f>IF($P583="","Jamais relancé",IF($P583&lt;=3,"0-3 j",IF($P583&lt;=7,"4-7 j",IF($P583&lt;=15,"8-15 j","Plus de 15 j"))))</f>
        <v/>
      </c>
      <c r="AD583" s="67">
        <f>IF($M583&lt;=1000,"Moins de 1 k€",IF($M583&lt;=5000,"1 à 5 k€",IF($M583&lt;=15000,"5 à 15 k€","Plus de 15 k€")))</f>
        <v/>
      </c>
    </row>
    <row r="584">
      <c r="A584" s="65" t="inlineStr">
        <is>
          <t>DEV-00583</t>
        </is>
      </c>
      <c r="B584" s="66" t="n">
        <v>45159</v>
      </c>
      <c r="C584" s="65" t="inlineStr">
        <is>
          <t>2023-08</t>
        </is>
      </c>
      <c r="D584" s="65" t="inlineStr">
        <is>
          <t>2023-2024</t>
        </is>
      </c>
      <c r="E584" s="65" t="inlineStr">
        <is>
          <t>CLI-0135</t>
        </is>
      </c>
      <c r="F584" s="65" t="inlineStr">
        <is>
          <t>Professionnel</t>
        </is>
      </c>
      <c r="G584" s="65" t="inlineStr">
        <is>
          <t>Bordeaux</t>
        </is>
      </c>
      <c r="H584" s="65" t="inlineStr">
        <is>
          <t>Karim Belkacem</t>
        </is>
      </c>
      <c r="I584" s="65" t="inlineStr">
        <is>
          <t>Électricité</t>
        </is>
      </c>
      <c r="J584" s="65" t="inlineStr">
        <is>
          <t>EL-001</t>
        </is>
      </c>
      <c r="K584" s="65" t="inlineStr">
        <is>
          <t>Mise aux normes tableau électrique</t>
        </is>
      </c>
      <c r="L584" s="67" t="n">
        <v>1</v>
      </c>
      <c r="M584" s="68" t="n">
        <v>2618.7</v>
      </c>
      <c r="N584" s="65" t="inlineStr">
        <is>
          <t>Accepté</t>
        </is>
      </c>
      <c r="O584" s="66" t="n">
        <v>45191</v>
      </c>
      <c r="P584" s="67" t="n">
        <v>3</v>
      </c>
      <c r="Q584" s="67" t="n">
        <v>2</v>
      </c>
      <c r="R584" s="67">
        <f>$I584</f>
        <v/>
      </c>
      <c r="S584" s="67">
        <f>$K584</f>
        <v/>
      </c>
      <c r="T584" s="67">
        <f>IFERROR(INDEX(Clients!$G$2:$G$1020,MATCH($E584,Clients!$A$2:$A$1020,0)),"")</f>
        <v/>
      </c>
      <c r="U584" s="67">
        <f>IFERROR(INDEX(Clients!$I$2:$I$1020,MATCH($E584,Clients!$A$2:$A$1020,0)),"")</f>
        <v/>
      </c>
      <c r="V584" s="69">
        <f>1</f>
        <v/>
      </c>
      <c r="W584" s="69">
        <f>IF($N584="Accepté",1,0)</f>
        <v/>
      </c>
      <c r="X584" s="68">
        <f>$M584*$W584</f>
        <v/>
      </c>
      <c r="Y584" s="68">
        <f>IF($N584="En cours",0,$M584)</f>
        <v/>
      </c>
      <c r="Z584" s="69">
        <f>IF($P584="",0,1)</f>
        <v/>
      </c>
      <c r="AA584" s="70">
        <f>IF($P584="",0,$P584)</f>
        <v/>
      </c>
      <c r="AB584" s="69">
        <f>IF(AND($P584&lt;&gt;"",$P584&lt;=Paramètres!$C$14),1,0)</f>
        <v/>
      </c>
      <c r="AC584" s="67">
        <f>IF($P584="","Jamais relancé",IF($P584&lt;=3,"0-3 j",IF($P584&lt;=7,"4-7 j",IF($P584&lt;=15,"8-15 j","Plus de 15 j"))))</f>
        <v/>
      </c>
      <c r="AD584" s="67">
        <f>IF($M584&lt;=1000,"Moins de 1 k€",IF($M584&lt;=5000,"1 à 5 k€",IF($M584&lt;=15000,"5 à 15 k€","Plus de 15 k€")))</f>
        <v/>
      </c>
    </row>
    <row r="585">
      <c r="A585" s="65" t="inlineStr">
        <is>
          <t>DEV-00584</t>
        </is>
      </c>
      <c r="B585" s="66" t="n">
        <v>45160</v>
      </c>
      <c r="C585" s="65" t="inlineStr">
        <is>
          <t>2023-08</t>
        </is>
      </c>
      <c r="D585" s="65" t="inlineStr">
        <is>
          <t>2023-2024</t>
        </is>
      </c>
      <c r="E585" s="65" t="inlineStr">
        <is>
          <t>CLI-0341</t>
        </is>
      </c>
      <c r="F585" s="65" t="inlineStr">
        <is>
          <t>Collectivité</t>
        </is>
      </c>
      <c r="G585" s="65" t="inlineStr">
        <is>
          <t>Toulouse</t>
        </is>
      </c>
      <c r="H585" s="65" t="inlineStr">
        <is>
          <t>Julien Fabre</t>
        </is>
      </c>
      <c r="I585" s="65" t="inlineStr">
        <is>
          <t>Plomberie</t>
        </is>
      </c>
      <c r="J585" s="65" t="inlineStr">
        <is>
          <t>PR-001</t>
        </is>
      </c>
      <c r="K585" s="65" t="inlineStr">
        <is>
          <t>Remplacement chauffe-eau 200 L</t>
        </is>
      </c>
      <c r="L585" s="67" t="n">
        <v>2</v>
      </c>
      <c r="M585" s="68" t="n">
        <v>6542.72</v>
      </c>
      <c r="N585" s="65" t="inlineStr">
        <is>
          <t>Sans réponse</t>
        </is>
      </c>
      <c r="O585" s="66" t="n">
        <v>45177</v>
      </c>
      <c r="P585" s="67" t="n">
        <v>3</v>
      </c>
      <c r="Q585" s="67" t="n">
        <v>2</v>
      </c>
      <c r="R585" s="67">
        <f>$I585</f>
        <v/>
      </c>
      <c r="S585" s="67">
        <f>$K585</f>
        <v/>
      </c>
      <c r="T585" s="67">
        <f>IFERROR(INDEX(Clients!$G$2:$G$1020,MATCH($E585,Clients!$A$2:$A$1020,0)),"")</f>
        <v/>
      </c>
      <c r="U585" s="67">
        <f>IFERROR(INDEX(Clients!$I$2:$I$1020,MATCH($E585,Clients!$A$2:$A$1020,0)),"")</f>
        <v/>
      </c>
      <c r="V585" s="69">
        <f>1</f>
        <v/>
      </c>
      <c r="W585" s="69">
        <f>IF($N585="Accepté",1,0)</f>
        <v/>
      </c>
      <c r="X585" s="68">
        <f>$M585*$W585</f>
        <v/>
      </c>
      <c r="Y585" s="68">
        <f>IF($N585="En cours",0,$M585)</f>
        <v/>
      </c>
      <c r="Z585" s="69">
        <f>IF($P585="",0,1)</f>
        <v/>
      </c>
      <c r="AA585" s="70">
        <f>IF($P585="",0,$P585)</f>
        <v/>
      </c>
      <c r="AB585" s="69">
        <f>IF(AND($P585&lt;&gt;"",$P585&lt;=Paramètres!$C$14),1,0)</f>
        <v/>
      </c>
      <c r="AC585" s="67">
        <f>IF($P585="","Jamais relancé",IF($P585&lt;=3,"0-3 j",IF($P585&lt;=7,"4-7 j",IF($P585&lt;=15,"8-15 j","Plus de 15 j"))))</f>
        <v/>
      </c>
      <c r="AD585" s="67">
        <f>IF($M585&lt;=1000,"Moins de 1 k€",IF($M585&lt;=5000,"1 à 5 k€",IF($M585&lt;=15000,"5 à 15 k€","Plus de 15 k€")))</f>
        <v/>
      </c>
    </row>
    <row r="586">
      <c r="A586" s="65" t="inlineStr">
        <is>
          <t>DEV-00585</t>
        </is>
      </c>
      <c r="B586" s="66" t="n">
        <v>45160</v>
      </c>
      <c r="C586" s="65" t="inlineStr">
        <is>
          <t>2023-08</t>
        </is>
      </c>
      <c r="D586" s="65" t="inlineStr">
        <is>
          <t>2023-2024</t>
        </is>
      </c>
      <c r="E586" s="65" t="inlineStr">
        <is>
          <t>CLI-0040</t>
        </is>
      </c>
      <c r="F586" s="65" t="inlineStr">
        <is>
          <t>Professionnel</t>
        </is>
      </c>
      <c r="G586" s="65" t="inlineStr">
        <is>
          <t>Bordeaux</t>
        </is>
      </c>
      <c r="H586" s="65" t="inlineStr">
        <is>
          <t>Sophie Marchand</t>
        </is>
      </c>
      <c r="I586" s="65" t="inlineStr">
        <is>
          <t>Dépannage</t>
        </is>
      </c>
      <c r="J586" s="65" t="inlineStr">
        <is>
          <t>DP-001</t>
        </is>
      </c>
      <c r="K586" s="65" t="inlineStr">
        <is>
          <t>Dépannage plomberie urgence</t>
        </is>
      </c>
      <c r="L586" s="67" t="n">
        <v>1</v>
      </c>
      <c r="M586" s="68" t="n">
        <v>443.01</v>
      </c>
      <c r="N586" s="65" t="inlineStr">
        <is>
          <t>Refusé</t>
        </is>
      </c>
      <c r="O586" s="66" t="n">
        <v>45197</v>
      </c>
      <c r="P586" s="67" t="n">
        <v>5</v>
      </c>
      <c r="Q586" s="67" t="n">
        <v>2</v>
      </c>
      <c r="R586" s="67">
        <f>$I586</f>
        <v/>
      </c>
      <c r="S586" s="67">
        <f>$K586</f>
        <v/>
      </c>
      <c r="T586" s="67">
        <f>IFERROR(INDEX(Clients!$G$2:$G$1020,MATCH($E586,Clients!$A$2:$A$1020,0)),"")</f>
        <v/>
      </c>
      <c r="U586" s="67">
        <f>IFERROR(INDEX(Clients!$I$2:$I$1020,MATCH($E586,Clients!$A$2:$A$1020,0)),"")</f>
        <v/>
      </c>
      <c r="V586" s="69">
        <f>1</f>
        <v/>
      </c>
      <c r="W586" s="69">
        <f>IF($N586="Accepté",1,0)</f>
        <v/>
      </c>
      <c r="X586" s="68">
        <f>$M586*$W586</f>
        <v/>
      </c>
      <c r="Y586" s="68">
        <f>IF($N586="En cours",0,$M586)</f>
        <v/>
      </c>
      <c r="Z586" s="69">
        <f>IF($P586="",0,1)</f>
        <v/>
      </c>
      <c r="AA586" s="70">
        <f>IF($P586="",0,$P586)</f>
        <v/>
      </c>
      <c r="AB586" s="69">
        <f>IF(AND($P586&lt;&gt;"",$P586&lt;=Paramètres!$C$14),1,0)</f>
        <v/>
      </c>
      <c r="AC586" s="67">
        <f>IF($P586="","Jamais relancé",IF($P586&lt;=3,"0-3 j",IF($P586&lt;=7,"4-7 j",IF($P586&lt;=15,"8-15 j","Plus de 15 j"))))</f>
        <v/>
      </c>
      <c r="AD586" s="67">
        <f>IF($M586&lt;=1000,"Moins de 1 k€",IF($M586&lt;=5000,"1 à 5 k€",IF($M586&lt;=15000,"5 à 15 k€","Plus de 15 k€")))</f>
        <v/>
      </c>
    </row>
    <row r="587">
      <c r="A587" s="65" t="inlineStr">
        <is>
          <t>DEV-00586</t>
        </is>
      </c>
      <c r="B587" s="66" t="n">
        <v>45160</v>
      </c>
      <c r="C587" s="65" t="inlineStr">
        <is>
          <t>2023-08</t>
        </is>
      </c>
      <c r="D587" s="65" t="inlineStr">
        <is>
          <t>2023-2024</t>
        </is>
      </c>
      <c r="E587" s="65" t="inlineStr">
        <is>
          <t>CLI-0075</t>
        </is>
      </c>
      <c r="F587" s="65" t="inlineStr">
        <is>
          <t>Syndic</t>
        </is>
      </c>
      <c r="G587" s="65" t="inlineStr">
        <is>
          <t>Toulouse</t>
        </is>
      </c>
      <c r="H587" s="65" t="inlineStr">
        <is>
          <t>Julien Fabre</t>
        </is>
      </c>
      <c r="I587" s="65" t="inlineStr">
        <is>
          <t>Chauffage</t>
        </is>
      </c>
      <c r="J587" s="65" t="inlineStr">
        <is>
          <t>CH-002</t>
        </is>
      </c>
      <c r="K587" s="65" t="inlineStr">
        <is>
          <t>Entretien annuel chaudière</t>
        </is>
      </c>
      <c r="L587" s="67" t="n">
        <v>1</v>
      </c>
      <c r="M587" s="68" t="n">
        <v>292.98</v>
      </c>
      <c r="N587" s="65" t="inlineStr">
        <is>
          <t>Sans réponse</t>
        </is>
      </c>
      <c r="O587" s="66" t="n">
        <v>45194</v>
      </c>
      <c r="P587" s="67" t="n">
        <v>6</v>
      </c>
      <c r="Q587" s="67" t="n">
        <v>3</v>
      </c>
      <c r="R587" s="67">
        <f>$I587</f>
        <v/>
      </c>
      <c r="S587" s="67">
        <f>$K587</f>
        <v/>
      </c>
      <c r="T587" s="67">
        <f>IFERROR(INDEX(Clients!$G$2:$G$1020,MATCH($E587,Clients!$A$2:$A$1020,0)),"")</f>
        <v/>
      </c>
      <c r="U587" s="67">
        <f>IFERROR(INDEX(Clients!$I$2:$I$1020,MATCH($E587,Clients!$A$2:$A$1020,0)),"")</f>
        <v/>
      </c>
      <c r="V587" s="69">
        <f>1</f>
        <v/>
      </c>
      <c r="W587" s="69">
        <f>IF($N587="Accepté",1,0)</f>
        <v/>
      </c>
      <c r="X587" s="68">
        <f>$M587*$W587</f>
        <v/>
      </c>
      <c r="Y587" s="68">
        <f>IF($N587="En cours",0,$M587)</f>
        <v/>
      </c>
      <c r="Z587" s="69">
        <f>IF($P587="",0,1)</f>
        <v/>
      </c>
      <c r="AA587" s="70">
        <f>IF($P587="",0,$P587)</f>
        <v/>
      </c>
      <c r="AB587" s="69">
        <f>IF(AND($P587&lt;&gt;"",$P587&lt;=Paramètres!$C$14),1,0)</f>
        <v/>
      </c>
      <c r="AC587" s="67">
        <f>IF($P587="","Jamais relancé",IF($P587&lt;=3,"0-3 j",IF($P587&lt;=7,"4-7 j",IF($P587&lt;=15,"8-15 j","Plus de 15 j"))))</f>
        <v/>
      </c>
      <c r="AD587" s="67">
        <f>IF($M587&lt;=1000,"Moins de 1 k€",IF($M587&lt;=5000,"1 à 5 k€",IF($M587&lt;=15000,"5 à 15 k€","Plus de 15 k€")))</f>
        <v/>
      </c>
    </row>
    <row r="588">
      <c r="A588" s="65" t="inlineStr">
        <is>
          <t>DEV-00587</t>
        </is>
      </c>
      <c r="B588" s="66" t="n">
        <v>45161</v>
      </c>
      <c r="C588" s="65" t="inlineStr">
        <is>
          <t>2023-08</t>
        </is>
      </c>
      <c r="D588" s="65" t="inlineStr">
        <is>
          <t>2023-2024</t>
        </is>
      </c>
      <c r="E588" s="65" t="inlineStr">
        <is>
          <t>CLI-0031</t>
        </is>
      </c>
      <c r="F588" s="65" t="inlineStr">
        <is>
          <t>Professionnel</t>
        </is>
      </c>
      <c r="G588" s="65" t="inlineStr">
        <is>
          <t>Bordeaux</t>
        </is>
      </c>
      <c r="H588" s="65" t="inlineStr">
        <is>
          <t>Karim Belkacem</t>
        </is>
      </c>
      <c r="I588" s="65" t="inlineStr">
        <is>
          <t>Électricité</t>
        </is>
      </c>
      <c r="J588" s="65" t="inlineStr">
        <is>
          <t>EL-002</t>
        </is>
      </c>
      <c r="K588" s="65" t="inlineStr">
        <is>
          <t>Installation borne de recharge VE</t>
        </is>
      </c>
      <c r="L588" s="67" t="n">
        <v>1</v>
      </c>
      <c r="M588" s="68" t="n">
        <v>2468.07</v>
      </c>
      <c r="N588" s="65" t="inlineStr">
        <is>
          <t>Accepté</t>
        </is>
      </c>
      <c r="O588" s="66" t="n">
        <v>45166</v>
      </c>
      <c r="P588" s="67" t="n">
        <v>4</v>
      </c>
      <c r="Q588" s="67" t="n">
        <v>1</v>
      </c>
      <c r="R588" s="67">
        <f>$I588</f>
        <v/>
      </c>
      <c r="S588" s="67">
        <f>$K588</f>
        <v/>
      </c>
      <c r="T588" s="67">
        <f>IFERROR(INDEX(Clients!$G$2:$G$1020,MATCH($E588,Clients!$A$2:$A$1020,0)),"")</f>
        <v/>
      </c>
      <c r="U588" s="67">
        <f>IFERROR(INDEX(Clients!$I$2:$I$1020,MATCH($E588,Clients!$A$2:$A$1020,0)),"")</f>
        <v/>
      </c>
      <c r="V588" s="69">
        <f>1</f>
        <v/>
      </c>
      <c r="W588" s="69">
        <f>IF($N588="Accepté",1,0)</f>
        <v/>
      </c>
      <c r="X588" s="68">
        <f>$M588*$W588</f>
        <v/>
      </c>
      <c r="Y588" s="68">
        <f>IF($N588="En cours",0,$M588)</f>
        <v/>
      </c>
      <c r="Z588" s="69">
        <f>IF($P588="",0,1)</f>
        <v/>
      </c>
      <c r="AA588" s="70">
        <f>IF($P588="",0,$P588)</f>
        <v/>
      </c>
      <c r="AB588" s="69">
        <f>IF(AND($P588&lt;&gt;"",$P588&lt;=Paramètres!$C$14),1,0)</f>
        <v/>
      </c>
      <c r="AC588" s="67">
        <f>IF($P588="","Jamais relancé",IF($P588&lt;=3,"0-3 j",IF($P588&lt;=7,"4-7 j",IF($P588&lt;=15,"8-15 j","Plus de 15 j"))))</f>
        <v/>
      </c>
      <c r="AD588" s="67">
        <f>IF($M588&lt;=1000,"Moins de 1 k€",IF($M588&lt;=5000,"1 à 5 k€",IF($M588&lt;=15000,"5 à 15 k€","Plus de 15 k€")))</f>
        <v/>
      </c>
    </row>
    <row r="589">
      <c r="A589" s="65" t="inlineStr">
        <is>
          <t>DEV-00588</t>
        </is>
      </c>
      <c r="B589" s="66" t="n">
        <v>45162</v>
      </c>
      <c r="C589" s="65" t="inlineStr">
        <is>
          <t>2023-08</t>
        </is>
      </c>
      <c r="D589" s="65" t="inlineStr">
        <is>
          <t>2023-2024</t>
        </is>
      </c>
      <c r="E589" s="65" t="inlineStr">
        <is>
          <t>CLI-0078</t>
        </is>
      </c>
      <c r="F589" s="65" t="inlineStr">
        <is>
          <t>Collectivité</t>
        </is>
      </c>
      <c r="G589" s="65" t="inlineStr">
        <is>
          <t>Toulouse</t>
        </is>
      </c>
      <c r="H589" s="65" t="inlineStr">
        <is>
          <t>Julien Fabre</t>
        </is>
      </c>
      <c r="I589" s="65" t="inlineStr">
        <is>
          <t>Plomberie</t>
        </is>
      </c>
      <c r="J589" s="65" t="inlineStr">
        <is>
          <t>PR-001</t>
        </is>
      </c>
      <c r="K589" s="65" t="inlineStr">
        <is>
          <t>Remplacement chauffe-eau 200 L</t>
        </is>
      </c>
      <c r="L589" s="67" t="n">
        <v>1</v>
      </c>
      <c r="M589" s="68" t="n">
        <v>3028.79</v>
      </c>
      <c r="N589" s="65" t="inlineStr">
        <is>
          <t>Accepté</t>
        </is>
      </c>
      <c r="O589" s="66" t="n">
        <v>45183</v>
      </c>
      <c r="P589" s="67" t="n">
        <v>3</v>
      </c>
      <c r="Q589" s="67" t="n">
        <v>1</v>
      </c>
      <c r="R589" s="67">
        <f>$I589</f>
        <v/>
      </c>
      <c r="S589" s="67">
        <f>$K589</f>
        <v/>
      </c>
      <c r="T589" s="67">
        <f>IFERROR(INDEX(Clients!$G$2:$G$1020,MATCH($E589,Clients!$A$2:$A$1020,0)),"")</f>
        <v/>
      </c>
      <c r="U589" s="67">
        <f>IFERROR(INDEX(Clients!$I$2:$I$1020,MATCH($E589,Clients!$A$2:$A$1020,0)),"")</f>
        <v/>
      </c>
      <c r="V589" s="69">
        <f>1</f>
        <v/>
      </c>
      <c r="W589" s="69">
        <f>IF($N589="Accepté",1,0)</f>
        <v/>
      </c>
      <c r="X589" s="68">
        <f>$M589*$W589</f>
        <v/>
      </c>
      <c r="Y589" s="68">
        <f>IF($N589="En cours",0,$M589)</f>
        <v/>
      </c>
      <c r="Z589" s="69">
        <f>IF($P589="",0,1)</f>
        <v/>
      </c>
      <c r="AA589" s="70">
        <f>IF($P589="",0,$P589)</f>
        <v/>
      </c>
      <c r="AB589" s="69">
        <f>IF(AND($P589&lt;&gt;"",$P589&lt;=Paramètres!$C$14),1,0)</f>
        <v/>
      </c>
      <c r="AC589" s="67">
        <f>IF($P589="","Jamais relancé",IF($P589&lt;=3,"0-3 j",IF($P589&lt;=7,"4-7 j",IF($P589&lt;=15,"8-15 j","Plus de 15 j"))))</f>
        <v/>
      </c>
      <c r="AD589" s="67">
        <f>IF($M589&lt;=1000,"Moins de 1 k€",IF($M589&lt;=5000,"1 à 5 k€",IF($M589&lt;=15000,"5 à 15 k€","Plus de 15 k€")))</f>
        <v/>
      </c>
    </row>
    <row r="590">
      <c r="A590" s="65" t="inlineStr">
        <is>
          <t>DEV-00589</t>
        </is>
      </c>
      <c r="B590" s="66" t="n">
        <v>45162</v>
      </c>
      <c r="C590" s="65" t="inlineStr">
        <is>
          <t>2023-08</t>
        </is>
      </c>
      <c r="D590" s="65" t="inlineStr">
        <is>
          <t>2023-2024</t>
        </is>
      </c>
      <c r="E590" s="65" t="inlineStr">
        <is>
          <t>CLI-0137</t>
        </is>
      </c>
      <c r="F590" s="65" t="inlineStr">
        <is>
          <t>Particulier</t>
        </is>
      </c>
      <c r="G590" s="65" t="inlineStr">
        <is>
          <t>Bordeaux</t>
        </is>
      </c>
      <c r="H590" s="65" t="inlineStr">
        <is>
          <t>Karim Belkacem</t>
        </is>
      </c>
      <c r="I590" s="65" t="inlineStr">
        <is>
          <t>Salle de bain</t>
        </is>
      </c>
      <c r="J590" s="65" t="inlineStr">
        <is>
          <t>SB-002</t>
        </is>
      </c>
      <c r="K590" s="65" t="inlineStr">
        <is>
          <t>Remplacement baignoire par douche</t>
        </is>
      </c>
      <c r="L590" s="67" t="n">
        <v>2</v>
      </c>
      <c r="M590" s="68" t="n">
        <v>7776.25</v>
      </c>
      <c r="N590" s="65" t="inlineStr">
        <is>
          <t>Accepté</t>
        </is>
      </c>
      <c r="O590" s="66" t="n">
        <v>45173</v>
      </c>
      <c r="P590" s="67" t="n">
        <v>1</v>
      </c>
      <c r="Q590" s="67" t="n">
        <v>2</v>
      </c>
      <c r="R590" s="67">
        <f>$I590</f>
        <v/>
      </c>
      <c r="S590" s="67">
        <f>$K590</f>
        <v/>
      </c>
      <c r="T590" s="67">
        <f>IFERROR(INDEX(Clients!$G$2:$G$1020,MATCH($E590,Clients!$A$2:$A$1020,0)),"")</f>
        <v/>
      </c>
      <c r="U590" s="67">
        <f>IFERROR(INDEX(Clients!$I$2:$I$1020,MATCH($E590,Clients!$A$2:$A$1020,0)),"")</f>
        <v/>
      </c>
      <c r="V590" s="69">
        <f>1</f>
        <v/>
      </c>
      <c r="W590" s="69">
        <f>IF($N590="Accepté",1,0)</f>
        <v/>
      </c>
      <c r="X590" s="68">
        <f>$M590*$W590</f>
        <v/>
      </c>
      <c r="Y590" s="68">
        <f>IF($N590="En cours",0,$M590)</f>
        <v/>
      </c>
      <c r="Z590" s="69">
        <f>IF($P590="",0,1)</f>
        <v/>
      </c>
      <c r="AA590" s="70">
        <f>IF($P590="",0,$P590)</f>
        <v/>
      </c>
      <c r="AB590" s="69">
        <f>IF(AND($P590&lt;&gt;"",$P590&lt;=Paramètres!$C$14),1,0)</f>
        <v/>
      </c>
      <c r="AC590" s="67">
        <f>IF($P590="","Jamais relancé",IF($P590&lt;=3,"0-3 j",IF($P590&lt;=7,"4-7 j",IF($P590&lt;=15,"8-15 j","Plus de 15 j"))))</f>
        <v/>
      </c>
      <c r="AD590" s="67">
        <f>IF($M590&lt;=1000,"Moins de 1 k€",IF($M590&lt;=5000,"1 à 5 k€",IF($M590&lt;=15000,"5 à 15 k€","Plus de 15 k€")))</f>
        <v/>
      </c>
    </row>
    <row r="591">
      <c r="A591" s="65" t="inlineStr">
        <is>
          <t>DEV-00590</t>
        </is>
      </c>
      <c r="B591" s="66" t="n">
        <v>45162</v>
      </c>
      <c r="C591" s="65" t="inlineStr">
        <is>
          <t>2023-08</t>
        </is>
      </c>
      <c r="D591" s="65" t="inlineStr">
        <is>
          <t>2023-2024</t>
        </is>
      </c>
      <c r="E591" s="65" t="inlineStr">
        <is>
          <t>CLI-0056</t>
        </is>
      </c>
      <c r="F591" s="65" t="inlineStr">
        <is>
          <t>Particulier</t>
        </is>
      </c>
      <c r="G591" s="65" t="inlineStr">
        <is>
          <t>Bordeaux</t>
        </is>
      </c>
      <c r="H591" s="65" t="inlineStr">
        <is>
          <t>Karim Belkacem</t>
        </is>
      </c>
      <c r="I591" s="65" t="inlineStr">
        <is>
          <t>Salle de bain</t>
        </is>
      </c>
      <c r="J591" s="65" t="inlineStr">
        <is>
          <t>SB-003</t>
        </is>
      </c>
      <c r="K591" s="65" t="inlineStr">
        <is>
          <t>Pose meuble vasque + robinetterie</t>
        </is>
      </c>
      <c r="L591" s="67" t="n">
        <v>1</v>
      </c>
      <c r="M591" s="68" t="n">
        <v>1160.07</v>
      </c>
      <c r="N591" s="65" t="inlineStr">
        <is>
          <t>Accepté</t>
        </is>
      </c>
      <c r="O591" s="66" t="n">
        <v>45171</v>
      </c>
      <c r="P591" s="67" t="n">
        <v>1</v>
      </c>
      <c r="Q591" s="67" t="n">
        <v>1</v>
      </c>
      <c r="R591" s="67">
        <f>$I591</f>
        <v/>
      </c>
      <c r="S591" s="67">
        <f>$K591</f>
        <v/>
      </c>
      <c r="T591" s="67">
        <f>IFERROR(INDEX(Clients!$G$2:$G$1020,MATCH($E591,Clients!$A$2:$A$1020,0)),"")</f>
        <v/>
      </c>
      <c r="U591" s="67">
        <f>IFERROR(INDEX(Clients!$I$2:$I$1020,MATCH($E591,Clients!$A$2:$A$1020,0)),"")</f>
        <v/>
      </c>
      <c r="V591" s="69">
        <f>1</f>
        <v/>
      </c>
      <c r="W591" s="69">
        <f>IF($N591="Accepté",1,0)</f>
        <v/>
      </c>
      <c r="X591" s="68">
        <f>$M591*$W591</f>
        <v/>
      </c>
      <c r="Y591" s="68">
        <f>IF($N591="En cours",0,$M591)</f>
        <v/>
      </c>
      <c r="Z591" s="69">
        <f>IF($P591="",0,1)</f>
        <v/>
      </c>
      <c r="AA591" s="70">
        <f>IF($P591="",0,$P591)</f>
        <v/>
      </c>
      <c r="AB591" s="69">
        <f>IF(AND($P591&lt;&gt;"",$P591&lt;=Paramètres!$C$14),1,0)</f>
        <v/>
      </c>
      <c r="AC591" s="67">
        <f>IF($P591="","Jamais relancé",IF($P591&lt;=3,"0-3 j",IF($P591&lt;=7,"4-7 j",IF($P591&lt;=15,"8-15 j","Plus de 15 j"))))</f>
        <v/>
      </c>
      <c r="AD591" s="67">
        <f>IF($M591&lt;=1000,"Moins de 1 k€",IF($M591&lt;=5000,"1 à 5 k€",IF($M591&lt;=15000,"5 à 15 k€","Plus de 15 k€")))</f>
        <v/>
      </c>
    </row>
    <row r="592">
      <c r="A592" s="65" t="inlineStr">
        <is>
          <t>DEV-00591</t>
        </is>
      </c>
      <c r="B592" s="66" t="n">
        <v>45163</v>
      </c>
      <c r="C592" s="65" t="inlineStr">
        <is>
          <t>2023-08</t>
        </is>
      </c>
      <c r="D592" s="65" t="inlineStr">
        <is>
          <t>2023-2024</t>
        </is>
      </c>
      <c r="E592" s="65" t="inlineStr">
        <is>
          <t>CLI-0093</t>
        </is>
      </c>
      <c r="F592" s="65" t="inlineStr">
        <is>
          <t>Professionnel</t>
        </is>
      </c>
      <c r="G592" s="65" t="inlineStr">
        <is>
          <t>Bordeaux</t>
        </is>
      </c>
      <c r="H592" s="65" t="inlineStr">
        <is>
          <t>Sophie Marchand</t>
        </is>
      </c>
      <c r="I592" s="65" t="inlineStr">
        <is>
          <t>Plomberie</t>
        </is>
      </c>
      <c r="J592" s="65" t="inlineStr">
        <is>
          <t>PR-004</t>
        </is>
      </c>
      <c r="K592" s="65" t="inlineStr">
        <is>
          <t>Remplacement colonne d'évacuation</t>
        </is>
      </c>
      <c r="L592" s="67" t="n">
        <v>1</v>
      </c>
      <c r="M592" s="68" t="n">
        <v>10054.19</v>
      </c>
      <c r="N592" s="65" t="inlineStr">
        <is>
          <t>Refusé</t>
        </is>
      </c>
      <c r="O592" s="66" t="n">
        <v>45191</v>
      </c>
      <c r="P592" s="67" t="n"/>
      <c r="Q592" s="67" t="n">
        <v>0</v>
      </c>
      <c r="R592" s="67">
        <f>$I592</f>
        <v/>
      </c>
      <c r="S592" s="67">
        <f>$K592</f>
        <v/>
      </c>
      <c r="T592" s="67">
        <f>IFERROR(INDEX(Clients!$G$2:$G$1020,MATCH($E592,Clients!$A$2:$A$1020,0)),"")</f>
        <v/>
      </c>
      <c r="U592" s="67">
        <f>IFERROR(INDEX(Clients!$I$2:$I$1020,MATCH($E592,Clients!$A$2:$A$1020,0)),"")</f>
        <v/>
      </c>
      <c r="V592" s="69">
        <f>1</f>
        <v/>
      </c>
      <c r="W592" s="69">
        <f>IF($N592="Accepté",1,0)</f>
        <v/>
      </c>
      <c r="X592" s="68">
        <f>$M592*$W592</f>
        <v/>
      </c>
      <c r="Y592" s="68">
        <f>IF($N592="En cours",0,$M592)</f>
        <v/>
      </c>
      <c r="Z592" s="69">
        <f>IF($P592="",0,1)</f>
        <v/>
      </c>
      <c r="AA592" s="70">
        <f>IF($P592="",0,$P592)</f>
        <v/>
      </c>
      <c r="AB592" s="69">
        <f>IF(AND($P592&lt;&gt;"",$P592&lt;=Paramètres!$C$14),1,0)</f>
        <v/>
      </c>
      <c r="AC592" s="67">
        <f>IF($P592="","Jamais relancé",IF($P592&lt;=3,"0-3 j",IF($P592&lt;=7,"4-7 j",IF($P592&lt;=15,"8-15 j","Plus de 15 j"))))</f>
        <v/>
      </c>
      <c r="AD592" s="67">
        <f>IF($M592&lt;=1000,"Moins de 1 k€",IF($M592&lt;=5000,"1 à 5 k€",IF($M592&lt;=15000,"5 à 15 k€","Plus de 15 k€")))</f>
        <v/>
      </c>
    </row>
    <row r="593">
      <c r="A593" s="65" t="inlineStr">
        <is>
          <t>DEV-00592</t>
        </is>
      </c>
      <c r="B593" s="66" t="n">
        <v>45163</v>
      </c>
      <c r="C593" s="65" t="inlineStr">
        <is>
          <t>2023-08</t>
        </is>
      </c>
      <c r="D593" s="65" t="inlineStr">
        <is>
          <t>2023-2024</t>
        </is>
      </c>
      <c r="E593" s="65" t="inlineStr">
        <is>
          <t>CLI-0189</t>
        </is>
      </c>
      <c r="F593" s="65" t="inlineStr">
        <is>
          <t>Professionnel</t>
        </is>
      </c>
      <c r="G593" s="65" t="inlineStr">
        <is>
          <t>Bordeaux</t>
        </is>
      </c>
      <c r="H593" s="65" t="inlineStr">
        <is>
          <t>Karim Belkacem</t>
        </is>
      </c>
      <c r="I593" s="65" t="inlineStr">
        <is>
          <t>Électricité</t>
        </is>
      </c>
      <c r="J593" s="65" t="inlineStr">
        <is>
          <t>EL-001</t>
        </is>
      </c>
      <c r="K593" s="65" t="inlineStr">
        <is>
          <t>Mise aux normes tableau électrique</t>
        </is>
      </c>
      <c r="L593" s="67" t="n">
        <v>1</v>
      </c>
      <c r="M593" s="68" t="n">
        <v>2801.52</v>
      </c>
      <c r="N593" s="65" t="inlineStr">
        <is>
          <t>Refusé</t>
        </is>
      </c>
      <c r="O593" s="66" t="n">
        <v>45169</v>
      </c>
      <c r="P593" s="67" t="n"/>
      <c r="Q593" s="67" t="n">
        <v>0</v>
      </c>
      <c r="R593" s="67">
        <f>$I593</f>
        <v/>
      </c>
      <c r="S593" s="67">
        <f>$K593</f>
        <v/>
      </c>
      <c r="T593" s="67">
        <f>IFERROR(INDEX(Clients!$G$2:$G$1020,MATCH($E593,Clients!$A$2:$A$1020,0)),"")</f>
        <v/>
      </c>
      <c r="U593" s="67">
        <f>IFERROR(INDEX(Clients!$I$2:$I$1020,MATCH($E593,Clients!$A$2:$A$1020,0)),"")</f>
        <v/>
      </c>
      <c r="V593" s="69">
        <f>1</f>
        <v/>
      </c>
      <c r="W593" s="69">
        <f>IF($N593="Accepté",1,0)</f>
        <v/>
      </c>
      <c r="X593" s="68">
        <f>$M593*$W593</f>
        <v/>
      </c>
      <c r="Y593" s="68">
        <f>IF($N593="En cours",0,$M593)</f>
        <v/>
      </c>
      <c r="Z593" s="69">
        <f>IF($P593="",0,1)</f>
        <v/>
      </c>
      <c r="AA593" s="70">
        <f>IF($P593="",0,$P593)</f>
        <v/>
      </c>
      <c r="AB593" s="69">
        <f>IF(AND($P593&lt;&gt;"",$P593&lt;=Paramètres!$C$14),1,0)</f>
        <v/>
      </c>
      <c r="AC593" s="67">
        <f>IF($P593="","Jamais relancé",IF($P593&lt;=3,"0-3 j",IF($P593&lt;=7,"4-7 j",IF($P593&lt;=15,"8-15 j","Plus de 15 j"))))</f>
        <v/>
      </c>
      <c r="AD593" s="67">
        <f>IF($M593&lt;=1000,"Moins de 1 k€",IF($M593&lt;=5000,"1 à 5 k€",IF($M593&lt;=15000,"5 à 15 k€","Plus de 15 k€")))</f>
        <v/>
      </c>
    </row>
    <row r="594">
      <c r="A594" s="65" t="inlineStr">
        <is>
          <t>DEV-00593</t>
        </is>
      </c>
      <c r="B594" s="66" t="n">
        <v>45166</v>
      </c>
      <c r="C594" s="65" t="inlineStr">
        <is>
          <t>2023-08</t>
        </is>
      </c>
      <c r="D594" s="65" t="inlineStr">
        <is>
          <t>2023-2024</t>
        </is>
      </c>
      <c r="E594" s="65" t="inlineStr">
        <is>
          <t>CLI-0303</t>
        </is>
      </c>
      <c r="F594" s="65" t="inlineStr">
        <is>
          <t>Particulier</t>
        </is>
      </c>
      <c r="G594" s="65" t="inlineStr">
        <is>
          <t>Bordeaux</t>
        </is>
      </c>
      <c r="H594" s="65" t="inlineStr">
        <is>
          <t>Sophie Marchand</t>
        </is>
      </c>
      <c r="I594" s="65" t="inlineStr">
        <is>
          <t>Électricité</t>
        </is>
      </c>
      <c r="J594" s="65" t="inlineStr">
        <is>
          <t>EL-004</t>
        </is>
      </c>
      <c r="K594" s="65" t="inlineStr">
        <is>
          <t>Éclairage LED locaux professionnels</t>
        </is>
      </c>
      <c r="L594" s="67" t="n">
        <v>1</v>
      </c>
      <c r="M594" s="68" t="n">
        <v>3074.66</v>
      </c>
      <c r="N594" s="65" t="inlineStr">
        <is>
          <t>Accepté</t>
        </is>
      </c>
      <c r="O594" s="66" t="n">
        <v>45171</v>
      </c>
      <c r="P594" s="67" t="n">
        <v>7</v>
      </c>
      <c r="Q594" s="67" t="n">
        <v>0</v>
      </c>
      <c r="R594" s="67">
        <f>$I594</f>
        <v/>
      </c>
      <c r="S594" s="67">
        <f>$K594</f>
        <v/>
      </c>
      <c r="T594" s="67">
        <f>IFERROR(INDEX(Clients!$G$2:$G$1020,MATCH($E594,Clients!$A$2:$A$1020,0)),"")</f>
        <v/>
      </c>
      <c r="U594" s="67">
        <f>IFERROR(INDEX(Clients!$I$2:$I$1020,MATCH($E594,Clients!$A$2:$A$1020,0)),"")</f>
        <v/>
      </c>
      <c r="V594" s="69">
        <f>1</f>
        <v/>
      </c>
      <c r="W594" s="69">
        <f>IF($N594="Accepté",1,0)</f>
        <v/>
      </c>
      <c r="X594" s="68">
        <f>$M594*$W594</f>
        <v/>
      </c>
      <c r="Y594" s="68">
        <f>IF($N594="En cours",0,$M594)</f>
        <v/>
      </c>
      <c r="Z594" s="69">
        <f>IF($P594="",0,1)</f>
        <v/>
      </c>
      <c r="AA594" s="70">
        <f>IF($P594="",0,$P594)</f>
        <v/>
      </c>
      <c r="AB594" s="69">
        <f>IF(AND($P594&lt;&gt;"",$P594&lt;=Paramètres!$C$14),1,0)</f>
        <v/>
      </c>
      <c r="AC594" s="67">
        <f>IF($P594="","Jamais relancé",IF($P594&lt;=3,"0-3 j",IF($P594&lt;=7,"4-7 j",IF($P594&lt;=15,"8-15 j","Plus de 15 j"))))</f>
        <v/>
      </c>
      <c r="AD594" s="67">
        <f>IF($M594&lt;=1000,"Moins de 1 k€",IF($M594&lt;=5000,"1 à 5 k€",IF($M594&lt;=15000,"5 à 15 k€","Plus de 15 k€")))</f>
        <v/>
      </c>
    </row>
    <row r="595">
      <c r="A595" s="65" t="inlineStr">
        <is>
          <t>DEV-00594</t>
        </is>
      </c>
      <c r="B595" s="66" t="n">
        <v>45166</v>
      </c>
      <c r="C595" s="65" t="inlineStr">
        <is>
          <t>2023-08</t>
        </is>
      </c>
      <c r="D595" s="65" t="inlineStr">
        <is>
          <t>2023-2024</t>
        </is>
      </c>
      <c r="E595" s="65" t="inlineStr">
        <is>
          <t>CLI-0242</t>
        </is>
      </c>
      <c r="F595" s="65" t="inlineStr">
        <is>
          <t>Particulier</t>
        </is>
      </c>
      <c r="G595" s="65" t="inlineStr">
        <is>
          <t>Toulouse</t>
        </is>
      </c>
      <c r="H595" s="65" t="inlineStr">
        <is>
          <t>Julien Fabre</t>
        </is>
      </c>
      <c r="I595" s="65" t="inlineStr">
        <is>
          <t>Salle de bain</t>
        </is>
      </c>
      <c r="J595" s="65" t="inlineStr">
        <is>
          <t>SB-001</t>
        </is>
      </c>
      <c r="K595" s="65" t="inlineStr">
        <is>
          <t>Rénovation salle de bain complète</t>
        </is>
      </c>
      <c r="L595" s="67" t="n">
        <v>1</v>
      </c>
      <c r="M595" s="68" t="n">
        <v>8419.389999999999</v>
      </c>
      <c r="N595" s="65" t="inlineStr">
        <is>
          <t>Sans réponse</t>
        </is>
      </c>
      <c r="O595" s="66" t="n">
        <v>45169</v>
      </c>
      <c r="P595" s="67" t="n"/>
      <c r="Q595" s="67" t="n">
        <v>0</v>
      </c>
      <c r="R595" s="67">
        <f>$I595</f>
        <v/>
      </c>
      <c r="S595" s="67">
        <f>$K595</f>
        <v/>
      </c>
      <c r="T595" s="67">
        <f>IFERROR(INDEX(Clients!$G$2:$G$1020,MATCH($E595,Clients!$A$2:$A$1020,0)),"")</f>
        <v/>
      </c>
      <c r="U595" s="67">
        <f>IFERROR(INDEX(Clients!$I$2:$I$1020,MATCH($E595,Clients!$A$2:$A$1020,0)),"")</f>
        <v/>
      </c>
      <c r="V595" s="69">
        <f>1</f>
        <v/>
      </c>
      <c r="W595" s="69">
        <f>IF($N595="Accepté",1,0)</f>
        <v/>
      </c>
      <c r="X595" s="68">
        <f>$M595*$W595</f>
        <v/>
      </c>
      <c r="Y595" s="68">
        <f>IF($N595="En cours",0,$M595)</f>
        <v/>
      </c>
      <c r="Z595" s="69">
        <f>IF($P595="",0,1)</f>
        <v/>
      </c>
      <c r="AA595" s="70">
        <f>IF($P595="",0,$P595)</f>
        <v/>
      </c>
      <c r="AB595" s="69">
        <f>IF(AND($P595&lt;&gt;"",$P595&lt;=Paramètres!$C$14),1,0)</f>
        <v/>
      </c>
      <c r="AC595" s="67">
        <f>IF($P595="","Jamais relancé",IF($P595&lt;=3,"0-3 j",IF($P595&lt;=7,"4-7 j",IF($P595&lt;=15,"8-15 j","Plus de 15 j"))))</f>
        <v/>
      </c>
      <c r="AD595" s="67">
        <f>IF($M595&lt;=1000,"Moins de 1 k€",IF($M595&lt;=5000,"1 à 5 k€",IF($M595&lt;=15000,"5 à 15 k€","Plus de 15 k€")))</f>
        <v/>
      </c>
    </row>
    <row r="596">
      <c r="A596" s="65" t="inlineStr">
        <is>
          <t>DEV-00595</t>
        </is>
      </c>
      <c r="B596" s="66" t="n">
        <v>45166</v>
      </c>
      <c r="C596" s="65" t="inlineStr">
        <is>
          <t>2023-08</t>
        </is>
      </c>
      <c r="D596" s="65" t="inlineStr">
        <is>
          <t>2023-2024</t>
        </is>
      </c>
      <c r="E596" s="65" t="inlineStr">
        <is>
          <t>CLI-0210</t>
        </is>
      </c>
      <c r="F596" s="65" t="inlineStr">
        <is>
          <t>Particulier</t>
        </is>
      </c>
      <c r="G596" s="65" t="inlineStr">
        <is>
          <t>Toulouse</t>
        </is>
      </c>
      <c r="H596" s="65" t="inlineStr">
        <is>
          <t>Julien Fabre</t>
        </is>
      </c>
      <c r="I596" s="65" t="inlineStr">
        <is>
          <t>Plomberie</t>
        </is>
      </c>
      <c r="J596" s="65" t="inlineStr">
        <is>
          <t>PR-001</t>
        </is>
      </c>
      <c r="K596" s="65" t="inlineStr">
        <is>
          <t>Remplacement chauffe-eau 200 L</t>
        </is>
      </c>
      <c r="L596" s="67" t="n">
        <v>1</v>
      </c>
      <c r="M596" s="68" t="n">
        <v>1177.94</v>
      </c>
      <c r="N596" s="65" t="inlineStr">
        <is>
          <t>Refusé</t>
        </is>
      </c>
      <c r="O596" s="66" t="n">
        <v>45183</v>
      </c>
      <c r="P596" s="67" t="n">
        <v>9</v>
      </c>
      <c r="Q596" s="67" t="n">
        <v>1</v>
      </c>
      <c r="R596" s="67">
        <f>$I596</f>
        <v/>
      </c>
      <c r="S596" s="67">
        <f>$K596</f>
        <v/>
      </c>
      <c r="T596" s="67">
        <f>IFERROR(INDEX(Clients!$G$2:$G$1020,MATCH($E596,Clients!$A$2:$A$1020,0)),"")</f>
        <v/>
      </c>
      <c r="U596" s="67">
        <f>IFERROR(INDEX(Clients!$I$2:$I$1020,MATCH($E596,Clients!$A$2:$A$1020,0)),"")</f>
        <v/>
      </c>
      <c r="V596" s="69">
        <f>1</f>
        <v/>
      </c>
      <c r="W596" s="69">
        <f>IF($N596="Accepté",1,0)</f>
        <v/>
      </c>
      <c r="X596" s="68">
        <f>$M596*$W596</f>
        <v/>
      </c>
      <c r="Y596" s="68">
        <f>IF($N596="En cours",0,$M596)</f>
        <v/>
      </c>
      <c r="Z596" s="69">
        <f>IF($P596="",0,1)</f>
        <v/>
      </c>
      <c r="AA596" s="70">
        <f>IF($P596="",0,$P596)</f>
        <v/>
      </c>
      <c r="AB596" s="69">
        <f>IF(AND($P596&lt;&gt;"",$P596&lt;=Paramètres!$C$14),1,0)</f>
        <v/>
      </c>
      <c r="AC596" s="67">
        <f>IF($P596="","Jamais relancé",IF($P596&lt;=3,"0-3 j",IF($P596&lt;=7,"4-7 j",IF($P596&lt;=15,"8-15 j","Plus de 15 j"))))</f>
        <v/>
      </c>
      <c r="AD596" s="67">
        <f>IF($M596&lt;=1000,"Moins de 1 k€",IF($M596&lt;=5000,"1 à 5 k€",IF($M596&lt;=15000,"5 à 15 k€","Plus de 15 k€")))</f>
        <v/>
      </c>
    </row>
    <row r="597">
      <c r="A597" s="65" t="inlineStr">
        <is>
          <t>DEV-00596</t>
        </is>
      </c>
      <c r="B597" s="66" t="n">
        <v>45166</v>
      </c>
      <c r="C597" s="65" t="inlineStr">
        <is>
          <t>2023-08</t>
        </is>
      </c>
      <c r="D597" s="65" t="inlineStr">
        <is>
          <t>2023-2024</t>
        </is>
      </c>
      <c r="E597" s="65" t="inlineStr">
        <is>
          <t>CLI-0210</t>
        </is>
      </c>
      <c r="F597" s="65" t="inlineStr">
        <is>
          <t>Particulier</t>
        </is>
      </c>
      <c r="G597" s="65" t="inlineStr">
        <is>
          <t>Toulouse</t>
        </is>
      </c>
      <c r="H597" s="65" t="inlineStr">
        <is>
          <t>Julien Fabre</t>
        </is>
      </c>
      <c r="I597" s="65" t="inlineStr">
        <is>
          <t>Électricité</t>
        </is>
      </c>
      <c r="J597" s="65" t="inlineStr">
        <is>
          <t>EL-002</t>
        </is>
      </c>
      <c r="K597" s="65" t="inlineStr">
        <is>
          <t>Installation borne de recharge VE</t>
        </is>
      </c>
      <c r="L597" s="67" t="n">
        <v>2</v>
      </c>
      <c r="M597" s="68" t="n">
        <v>3388.39</v>
      </c>
      <c r="N597" s="65" t="inlineStr">
        <is>
          <t>Refusé</t>
        </is>
      </c>
      <c r="O597" s="66" t="n">
        <v>45191</v>
      </c>
      <c r="P597" s="67" t="n">
        <v>8</v>
      </c>
      <c r="Q597" s="67" t="n">
        <v>1</v>
      </c>
      <c r="R597" s="67">
        <f>$I597</f>
        <v/>
      </c>
      <c r="S597" s="67">
        <f>$K597</f>
        <v/>
      </c>
      <c r="T597" s="67">
        <f>IFERROR(INDEX(Clients!$G$2:$G$1020,MATCH($E597,Clients!$A$2:$A$1020,0)),"")</f>
        <v/>
      </c>
      <c r="U597" s="67">
        <f>IFERROR(INDEX(Clients!$I$2:$I$1020,MATCH($E597,Clients!$A$2:$A$1020,0)),"")</f>
        <v/>
      </c>
      <c r="V597" s="69">
        <f>1</f>
        <v/>
      </c>
      <c r="W597" s="69">
        <f>IF($N597="Accepté",1,0)</f>
        <v/>
      </c>
      <c r="X597" s="68">
        <f>$M597*$W597</f>
        <v/>
      </c>
      <c r="Y597" s="68">
        <f>IF($N597="En cours",0,$M597)</f>
        <v/>
      </c>
      <c r="Z597" s="69">
        <f>IF($P597="",0,1)</f>
        <v/>
      </c>
      <c r="AA597" s="70">
        <f>IF($P597="",0,$P597)</f>
        <v/>
      </c>
      <c r="AB597" s="69">
        <f>IF(AND($P597&lt;&gt;"",$P597&lt;=Paramètres!$C$14),1,0)</f>
        <v/>
      </c>
      <c r="AC597" s="67">
        <f>IF($P597="","Jamais relancé",IF($P597&lt;=3,"0-3 j",IF($P597&lt;=7,"4-7 j",IF($P597&lt;=15,"8-15 j","Plus de 15 j"))))</f>
        <v/>
      </c>
      <c r="AD597" s="67">
        <f>IF($M597&lt;=1000,"Moins de 1 k€",IF($M597&lt;=5000,"1 à 5 k€",IF($M597&lt;=15000,"5 à 15 k€","Plus de 15 k€")))</f>
        <v/>
      </c>
    </row>
    <row r="598">
      <c r="A598" s="65" t="inlineStr">
        <is>
          <t>DEV-00597</t>
        </is>
      </c>
      <c r="B598" s="66" t="n">
        <v>45167</v>
      </c>
      <c r="C598" s="65" t="inlineStr">
        <is>
          <t>2023-08</t>
        </is>
      </c>
      <c r="D598" s="65" t="inlineStr">
        <is>
          <t>2023-2024</t>
        </is>
      </c>
      <c r="E598" s="65" t="inlineStr">
        <is>
          <t>CLI-0006</t>
        </is>
      </c>
      <c r="F598" s="65" t="inlineStr">
        <is>
          <t>Particulier</t>
        </is>
      </c>
      <c r="G598" s="65" t="inlineStr">
        <is>
          <t>Bordeaux</t>
        </is>
      </c>
      <c r="H598" s="65" t="inlineStr">
        <is>
          <t>Karim Belkacem</t>
        </is>
      </c>
      <c r="I598" s="65" t="inlineStr">
        <is>
          <t>Chauffage</t>
        </is>
      </c>
      <c r="J598" s="65" t="inlineStr">
        <is>
          <t>CH-003</t>
        </is>
      </c>
      <c r="K598" s="65" t="inlineStr">
        <is>
          <t>Installation pompe à chaleur air/eau</t>
        </is>
      </c>
      <c r="L598" s="67" t="n">
        <v>1</v>
      </c>
      <c r="M598" s="68" t="n">
        <v>11639.07</v>
      </c>
      <c r="N598" s="65" t="inlineStr">
        <is>
          <t>Refusé</t>
        </is>
      </c>
      <c r="O598" s="66" t="n">
        <v>45187</v>
      </c>
      <c r="P598" s="67" t="n"/>
      <c r="Q598" s="67" t="n">
        <v>0</v>
      </c>
      <c r="R598" s="67">
        <f>$I598</f>
        <v/>
      </c>
      <c r="S598" s="67">
        <f>$K598</f>
        <v/>
      </c>
      <c r="T598" s="67">
        <f>IFERROR(INDEX(Clients!$G$2:$G$1020,MATCH($E598,Clients!$A$2:$A$1020,0)),"")</f>
        <v/>
      </c>
      <c r="U598" s="67">
        <f>IFERROR(INDEX(Clients!$I$2:$I$1020,MATCH($E598,Clients!$A$2:$A$1020,0)),"")</f>
        <v/>
      </c>
      <c r="V598" s="69">
        <f>1</f>
        <v/>
      </c>
      <c r="W598" s="69">
        <f>IF($N598="Accepté",1,0)</f>
        <v/>
      </c>
      <c r="X598" s="68">
        <f>$M598*$W598</f>
        <v/>
      </c>
      <c r="Y598" s="68">
        <f>IF($N598="En cours",0,$M598)</f>
        <v/>
      </c>
      <c r="Z598" s="69">
        <f>IF($P598="",0,1)</f>
        <v/>
      </c>
      <c r="AA598" s="70">
        <f>IF($P598="",0,$P598)</f>
        <v/>
      </c>
      <c r="AB598" s="69">
        <f>IF(AND($P598&lt;&gt;"",$P598&lt;=Paramètres!$C$14),1,0)</f>
        <v/>
      </c>
      <c r="AC598" s="67">
        <f>IF($P598="","Jamais relancé",IF($P598&lt;=3,"0-3 j",IF($P598&lt;=7,"4-7 j",IF($P598&lt;=15,"8-15 j","Plus de 15 j"))))</f>
        <v/>
      </c>
      <c r="AD598" s="67">
        <f>IF($M598&lt;=1000,"Moins de 1 k€",IF($M598&lt;=5000,"1 à 5 k€",IF($M598&lt;=15000,"5 à 15 k€","Plus de 15 k€")))</f>
        <v/>
      </c>
    </row>
    <row r="599">
      <c r="A599" s="65" t="inlineStr">
        <is>
          <t>DEV-00598</t>
        </is>
      </c>
      <c r="B599" s="66" t="n">
        <v>45167</v>
      </c>
      <c r="C599" s="65" t="inlineStr">
        <is>
          <t>2023-08</t>
        </is>
      </c>
      <c r="D599" s="65" t="inlineStr">
        <is>
          <t>2023-2024</t>
        </is>
      </c>
      <c r="E599" s="65" t="inlineStr">
        <is>
          <t>CLI-0184</t>
        </is>
      </c>
      <c r="F599" s="65" t="inlineStr">
        <is>
          <t>Particulier</t>
        </is>
      </c>
      <c r="G599" s="65" t="inlineStr">
        <is>
          <t>Toulouse</t>
        </is>
      </c>
      <c r="H599" s="65" t="inlineStr">
        <is>
          <t>Julien Fabre</t>
        </is>
      </c>
      <c r="I599" s="65" t="inlineStr">
        <is>
          <t>Électricité</t>
        </is>
      </c>
      <c r="J599" s="65" t="inlineStr">
        <is>
          <t>EL-002</t>
        </is>
      </c>
      <c r="K599" s="65" t="inlineStr">
        <is>
          <t>Installation borne de recharge VE</t>
        </is>
      </c>
      <c r="L599" s="67" t="n">
        <v>1</v>
      </c>
      <c r="M599" s="68" t="n">
        <v>1384.93</v>
      </c>
      <c r="N599" s="65" t="inlineStr">
        <is>
          <t>Sans réponse</t>
        </is>
      </c>
      <c r="O599" s="66" t="n">
        <v>45209</v>
      </c>
      <c r="P599" s="67" t="n">
        <v>8</v>
      </c>
      <c r="Q599" s="67" t="n">
        <v>1</v>
      </c>
      <c r="R599" s="67">
        <f>$I599</f>
        <v/>
      </c>
      <c r="S599" s="67">
        <f>$K599</f>
        <v/>
      </c>
      <c r="T599" s="67">
        <f>IFERROR(INDEX(Clients!$G$2:$G$1020,MATCH($E599,Clients!$A$2:$A$1020,0)),"")</f>
        <v/>
      </c>
      <c r="U599" s="67">
        <f>IFERROR(INDEX(Clients!$I$2:$I$1020,MATCH($E599,Clients!$A$2:$A$1020,0)),"")</f>
        <v/>
      </c>
      <c r="V599" s="69">
        <f>1</f>
        <v/>
      </c>
      <c r="W599" s="69">
        <f>IF($N599="Accepté",1,0)</f>
        <v/>
      </c>
      <c r="X599" s="68">
        <f>$M599*$W599</f>
        <v/>
      </c>
      <c r="Y599" s="68">
        <f>IF($N599="En cours",0,$M599)</f>
        <v/>
      </c>
      <c r="Z599" s="69">
        <f>IF($P599="",0,1)</f>
        <v/>
      </c>
      <c r="AA599" s="70">
        <f>IF($P599="",0,$P599)</f>
        <v/>
      </c>
      <c r="AB599" s="69">
        <f>IF(AND($P599&lt;&gt;"",$P599&lt;=Paramètres!$C$14),1,0)</f>
        <v/>
      </c>
      <c r="AC599" s="67">
        <f>IF($P599="","Jamais relancé",IF($P599&lt;=3,"0-3 j",IF($P599&lt;=7,"4-7 j",IF($P599&lt;=15,"8-15 j","Plus de 15 j"))))</f>
        <v/>
      </c>
      <c r="AD599" s="67">
        <f>IF($M599&lt;=1000,"Moins de 1 k€",IF($M599&lt;=5000,"1 à 5 k€",IF($M599&lt;=15000,"5 à 15 k€","Plus de 15 k€")))</f>
        <v/>
      </c>
    </row>
    <row r="600">
      <c r="A600" s="65" t="inlineStr">
        <is>
          <t>DEV-00599</t>
        </is>
      </c>
      <c r="B600" s="66" t="n">
        <v>45167</v>
      </c>
      <c r="C600" s="65" t="inlineStr">
        <is>
          <t>2023-08</t>
        </is>
      </c>
      <c r="D600" s="65" t="inlineStr">
        <is>
          <t>2023-2024</t>
        </is>
      </c>
      <c r="E600" s="65" t="inlineStr">
        <is>
          <t>CLI-0206</t>
        </is>
      </c>
      <c r="F600" s="65" t="inlineStr">
        <is>
          <t>Syndic</t>
        </is>
      </c>
      <c r="G600" s="65" t="inlineStr">
        <is>
          <t>Toulouse</t>
        </is>
      </c>
      <c r="H600" s="65" t="inlineStr">
        <is>
          <t>Julien Fabre</t>
        </is>
      </c>
      <c r="I600" s="65" t="inlineStr">
        <is>
          <t>Électricité</t>
        </is>
      </c>
      <c r="J600" s="65" t="inlineStr">
        <is>
          <t>EL-003</t>
        </is>
      </c>
      <c r="K600" s="65" t="inlineStr">
        <is>
          <t>Rénovation électrique complète</t>
        </is>
      </c>
      <c r="L600" s="67" t="n">
        <v>1</v>
      </c>
      <c r="M600" s="68" t="n">
        <v>20090.92</v>
      </c>
      <c r="N600" s="65" t="inlineStr">
        <is>
          <t>Accepté</t>
        </is>
      </c>
      <c r="O600" s="66" t="n">
        <v>45203</v>
      </c>
      <c r="P600" s="67" t="n">
        <v>8</v>
      </c>
      <c r="Q600" s="67" t="n">
        <v>2</v>
      </c>
      <c r="R600" s="67">
        <f>$I600</f>
        <v/>
      </c>
      <c r="S600" s="67">
        <f>$K600</f>
        <v/>
      </c>
      <c r="T600" s="67">
        <f>IFERROR(INDEX(Clients!$G$2:$G$1020,MATCH($E600,Clients!$A$2:$A$1020,0)),"")</f>
        <v/>
      </c>
      <c r="U600" s="67">
        <f>IFERROR(INDEX(Clients!$I$2:$I$1020,MATCH($E600,Clients!$A$2:$A$1020,0)),"")</f>
        <v/>
      </c>
      <c r="V600" s="69">
        <f>1</f>
        <v/>
      </c>
      <c r="W600" s="69">
        <f>IF($N600="Accepté",1,0)</f>
        <v/>
      </c>
      <c r="X600" s="68">
        <f>$M600*$W600</f>
        <v/>
      </c>
      <c r="Y600" s="68">
        <f>IF($N600="En cours",0,$M600)</f>
        <v/>
      </c>
      <c r="Z600" s="69">
        <f>IF($P600="",0,1)</f>
        <v/>
      </c>
      <c r="AA600" s="70">
        <f>IF($P600="",0,$P600)</f>
        <v/>
      </c>
      <c r="AB600" s="69">
        <f>IF(AND($P600&lt;&gt;"",$P600&lt;=Paramètres!$C$14),1,0)</f>
        <v/>
      </c>
      <c r="AC600" s="67">
        <f>IF($P600="","Jamais relancé",IF($P600&lt;=3,"0-3 j",IF($P600&lt;=7,"4-7 j",IF($P600&lt;=15,"8-15 j","Plus de 15 j"))))</f>
        <v/>
      </c>
      <c r="AD600" s="67">
        <f>IF($M600&lt;=1000,"Moins de 1 k€",IF($M600&lt;=5000,"1 à 5 k€",IF($M600&lt;=15000,"5 à 15 k€","Plus de 15 k€")))</f>
        <v/>
      </c>
    </row>
    <row r="601">
      <c r="A601" s="65" t="inlineStr">
        <is>
          <t>DEV-00600</t>
        </is>
      </c>
      <c r="B601" s="66" t="n">
        <v>45168</v>
      </c>
      <c r="C601" s="65" t="inlineStr">
        <is>
          <t>2023-08</t>
        </is>
      </c>
      <c r="D601" s="65" t="inlineStr">
        <is>
          <t>2023-2024</t>
        </is>
      </c>
      <c r="E601" s="65" t="inlineStr">
        <is>
          <t>CLI-0015</t>
        </is>
      </c>
      <c r="F601" s="65" t="inlineStr">
        <is>
          <t>Particulier</t>
        </is>
      </c>
      <c r="G601" s="65" t="inlineStr">
        <is>
          <t>Bordeaux</t>
        </is>
      </c>
      <c r="H601" s="65" t="inlineStr">
        <is>
          <t>Karim Belkacem</t>
        </is>
      </c>
      <c r="I601" s="65" t="inlineStr">
        <is>
          <t>Électricité</t>
        </is>
      </c>
      <c r="J601" s="65" t="inlineStr">
        <is>
          <t>EL-002</t>
        </is>
      </c>
      <c r="K601" s="65" t="inlineStr">
        <is>
          <t>Installation borne de recharge VE</t>
        </is>
      </c>
      <c r="L601" s="67" t="n">
        <v>1</v>
      </c>
      <c r="M601" s="68" t="n">
        <v>1485.02</v>
      </c>
      <c r="N601" s="65" t="inlineStr">
        <is>
          <t>Accepté</t>
        </is>
      </c>
      <c r="O601" s="66" t="n">
        <v>45178</v>
      </c>
      <c r="P601" s="67" t="n">
        <v>1</v>
      </c>
      <c r="Q601" s="67" t="n">
        <v>2</v>
      </c>
      <c r="R601" s="67">
        <f>$I601</f>
        <v/>
      </c>
      <c r="S601" s="67">
        <f>$K601</f>
        <v/>
      </c>
      <c r="T601" s="67">
        <f>IFERROR(INDEX(Clients!$G$2:$G$1020,MATCH($E601,Clients!$A$2:$A$1020,0)),"")</f>
        <v/>
      </c>
      <c r="U601" s="67">
        <f>IFERROR(INDEX(Clients!$I$2:$I$1020,MATCH($E601,Clients!$A$2:$A$1020,0)),"")</f>
        <v/>
      </c>
      <c r="V601" s="69">
        <f>1</f>
        <v/>
      </c>
      <c r="W601" s="69">
        <f>IF($N601="Accepté",1,0)</f>
        <v/>
      </c>
      <c r="X601" s="68">
        <f>$M601*$W601</f>
        <v/>
      </c>
      <c r="Y601" s="68">
        <f>IF($N601="En cours",0,$M601)</f>
        <v/>
      </c>
      <c r="Z601" s="69">
        <f>IF($P601="",0,1)</f>
        <v/>
      </c>
      <c r="AA601" s="70">
        <f>IF($P601="",0,$P601)</f>
        <v/>
      </c>
      <c r="AB601" s="69">
        <f>IF(AND($P601&lt;&gt;"",$P601&lt;=Paramètres!$C$14),1,0)</f>
        <v/>
      </c>
      <c r="AC601" s="67">
        <f>IF($P601="","Jamais relancé",IF($P601&lt;=3,"0-3 j",IF($P601&lt;=7,"4-7 j",IF($P601&lt;=15,"8-15 j","Plus de 15 j"))))</f>
        <v/>
      </c>
      <c r="AD601" s="67">
        <f>IF($M601&lt;=1000,"Moins de 1 k€",IF($M601&lt;=5000,"1 à 5 k€",IF($M601&lt;=15000,"5 à 15 k€","Plus de 15 k€")))</f>
        <v/>
      </c>
    </row>
    <row r="602">
      <c r="A602" s="65" t="inlineStr">
        <is>
          <t>DEV-00601</t>
        </is>
      </c>
      <c r="B602" s="66" t="n">
        <v>45168</v>
      </c>
      <c r="C602" s="65" t="inlineStr">
        <is>
          <t>2023-08</t>
        </is>
      </c>
      <c r="D602" s="65" t="inlineStr">
        <is>
          <t>2023-2024</t>
        </is>
      </c>
      <c r="E602" s="65" t="inlineStr">
        <is>
          <t>CLI-0297</t>
        </is>
      </c>
      <c r="F602" s="65" t="inlineStr">
        <is>
          <t>Professionnel</t>
        </is>
      </c>
      <c r="G602" s="65" t="inlineStr">
        <is>
          <t>Bordeaux</t>
        </is>
      </c>
      <c r="H602" s="65" t="inlineStr">
        <is>
          <t>Sophie Marchand</t>
        </is>
      </c>
      <c r="I602" s="65" t="inlineStr">
        <is>
          <t>Dépannage</t>
        </is>
      </c>
      <c r="J602" s="65" t="inlineStr">
        <is>
          <t>DP-002</t>
        </is>
      </c>
      <c r="K602" s="65" t="inlineStr">
        <is>
          <t>Débouchage canalisation</t>
        </is>
      </c>
      <c r="L602" s="67" t="n">
        <v>1</v>
      </c>
      <c r="M602" s="68" t="n">
        <v>625.29</v>
      </c>
      <c r="N602" s="65" t="inlineStr">
        <is>
          <t>Refusé</t>
        </is>
      </c>
      <c r="O602" s="66" t="n">
        <v>45193</v>
      </c>
      <c r="P602" s="67" t="n">
        <v>2</v>
      </c>
      <c r="Q602" s="67" t="n">
        <v>1</v>
      </c>
      <c r="R602" s="67">
        <f>$I602</f>
        <v/>
      </c>
      <c r="S602" s="67">
        <f>$K602</f>
        <v/>
      </c>
      <c r="T602" s="67">
        <f>IFERROR(INDEX(Clients!$G$2:$G$1020,MATCH($E602,Clients!$A$2:$A$1020,0)),"")</f>
        <v/>
      </c>
      <c r="U602" s="67">
        <f>IFERROR(INDEX(Clients!$I$2:$I$1020,MATCH($E602,Clients!$A$2:$A$1020,0)),"")</f>
        <v/>
      </c>
      <c r="V602" s="69">
        <f>1</f>
        <v/>
      </c>
      <c r="W602" s="69">
        <f>IF($N602="Accepté",1,0)</f>
        <v/>
      </c>
      <c r="X602" s="68">
        <f>$M602*$W602</f>
        <v/>
      </c>
      <c r="Y602" s="68">
        <f>IF($N602="En cours",0,$M602)</f>
        <v/>
      </c>
      <c r="Z602" s="69">
        <f>IF($P602="",0,1)</f>
        <v/>
      </c>
      <c r="AA602" s="70">
        <f>IF($P602="",0,$P602)</f>
        <v/>
      </c>
      <c r="AB602" s="69">
        <f>IF(AND($P602&lt;&gt;"",$P602&lt;=Paramètres!$C$14),1,0)</f>
        <v/>
      </c>
      <c r="AC602" s="67">
        <f>IF($P602="","Jamais relancé",IF($P602&lt;=3,"0-3 j",IF($P602&lt;=7,"4-7 j",IF($P602&lt;=15,"8-15 j","Plus de 15 j"))))</f>
        <v/>
      </c>
      <c r="AD602" s="67">
        <f>IF($M602&lt;=1000,"Moins de 1 k€",IF($M602&lt;=5000,"1 à 5 k€",IF($M602&lt;=15000,"5 à 15 k€","Plus de 15 k€")))</f>
        <v/>
      </c>
    </row>
    <row r="603">
      <c r="A603" s="65" t="inlineStr">
        <is>
          <t>DEV-00602</t>
        </is>
      </c>
      <c r="B603" s="66" t="n">
        <v>45169</v>
      </c>
      <c r="C603" s="65" t="inlineStr">
        <is>
          <t>2023-08</t>
        </is>
      </c>
      <c r="D603" s="65" t="inlineStr">
        <is>
          <t>2023-2024</t>
        </is>
      </c>
      <c r="E603" s="65" t="inlineStr">
        <is>
          <t>CLI-0298</t>
        </is>
      </c>
      <c r="F603" s="65" t="inlineStr">
        <is>
          <t>Particulier</t>
        </is>
      </c>
      <c r="G603" s="65" t="inlineStr">
        <is>
          <t>Toulouse</t>
        </is>
      </c>
      <c r="H603" s="65" t="inlineStr">
        <is>
          <t>Julien Fabre</t>
        </is>
      </c>
      <c r="I603" s="65" t="inlineStr">
        <is>
          <t>Dépannage</t>
        </is>
      </c>
      <c r="J603" s="65" t="inlineStr">
        <is>
          <t>DP-001</t>
        </is>
      </c>
      <c r="K603" s="65" t="inlineStr">
        <is>
          <t>Dépannage plomberie urgence</t>
        </is>
      </c>
      <c r="L603" s="67" t="n">
        <v>1</v>
      </c>
      <c r="M603" s="68" t="n">
        <v>271.13</v>
      </c>
      <c r="N603" s="65" t="inlineStr">
        <is>
          <t>Accepté</t>
        </is>
      </c>
      <c r="O603" s="66" t="n">
        <v>45208</v>
      </c>
      <c r="P603" s="67" t="n">
        <v>2</v>
      </c>
      <c r="Q603" s="67" t="n">
        <v>3</v>
      </c>
      <c r="R603" s="67">
        <f>$I603</f>
        <v/>
      </c>
      <c r="S603" s="67">
        <f>$K603</f>
        <v/>
      </c>
      <c r="T603" s="67">
        <f>IFERROR(INDEX(Clients!$G$2:$G$1020,MATCH($E603,Clients!$A$2:$A$1020,0)),"")</f>
        <v/>
      </c>
      <c r="U603" s="67">
        <f>IFERROR(INDEX(Clients!$I$2:$I$1020,MATCH($E603,Clients!$A$2:$A$1020,0)),"")</f>
        <v/>
      </c>
      <c r="V603" s="69">
        <f>1</f>
        <v/>
      </c>
      <c r="W603" s="69">
        <f>IF($N603="Accepté",1,0)</f>
        <v/>
      </c>
      <c r="X603" s="68">
        <f>$M603*$W603</f>
        <v/>
      </c>
      <c r="Y603" s="68">
        <f>IF($N603="En cours",0,$M603)</f>
        <v/>
      </c>
      <c r="Z603" s="69">
        <f>IF($P603="",0,1)</f>
        <v/>
      </c>
      <c r="AA603" s="70">
        <f>IF($P603="",0,$P603)</f>
        <v/>
      </c>
      <c r="AB603" s="69">
        <f>IF(AND($P603&lt;&gt;"",$P603&lt;=Paramètres!$C$14),1,0)</f>
        <v/>
      </c>
      <c r="AC603" s="67">
        <f>IF($P603="","Jamais relancé",IF($P603&lt;=3,"0-3 j",IF($P603&lt;=7,"4-7 j",IF($P603&lt;=15,"8-15 j","Plus de 15 j"))))</f>
        <v/>
      </c>
      <c r="AD603" s="67">
        <f>IF($M603&lt;=1000,"Moins de 1 k€",IF($M603&lt;=5000,"1 à 5 k€",IF($M603&lt;=15000,"5 à 15 k€","Plus de 15 k€")))</f>
        <v/>
      </c>
    </row>
    <row r="604">
      <c r="A604" s="65" t="inlineStr">
        <is>
          <t>DEV-00603</t>
        </is>
      </c>
      <c r="B604" s="66" t="n">
        <v>45169</v>
      </c>
      <c r="C604" s="65" t="inlineStr">
        <is>
          <t>2023-08</t>
        </is>
      </c>
      <c r="D604" s="65" t="inlineStr">
        <is>
          <t>2023-2024</t>
        </is>
      </c>
      <c r="E604" s="65" t="inlineStr">
        <is>
          <t>CLI-0128</t>
        </is>
      </c>
      <c r="F604" s="65" t="inlineStr">
        <is>
          <t>Particulier</t>
        </is>
      </c>
      <c r="G604" s="65" t="inlineStr">
        <is>
          <t>Bordeaux</t>
        </is>
      </c>
      <c r="H604" s="65" t="inlineStr">
        <is>
          <t>Sophie Marchand</t>
        </is>
      </c>
      <c r="I604" s="65" t="inlineStr">
        <is>
          <t>Électricité</t>
        </is>
      </c>
      <c r="J604" s="65" t="inlineStr">
        <is>
          <t>EL-003</t>
        </is>
      </c>
      <c r="K604" s="65" t="inlineStr">
        <is>
          <t>Rénovation électrique complète</t>
        </is>
      </c>
      <c r="L604" s="67" t="n">
        <v>1</v>
      </c>
      <c r="M604" s="68" t="n">
        <v>8843.51</v>
      </c>
      <c r="N604" s="65" t="inlineStr">
        <is>
          <t>Sans réponse</t>
        </is>
      </c>
      <c r="O604" s="66" t="n">
        <v>45194</v>
      </c>
      <c r="P604" s="67" t="n"/>
      <c r="Q604" s="67" t="n">
        <v>0</v>
      </c>
      <c r="R604" s="67">
        <f>$I604</f>
        <v/>
      </c>
      <c r="S604" s="67">
        <f>$K604</f>
        <v/>
      </c>
      <c r="T604" s="67">
        <f>IFERROR(INDEX(Clients!$G$2:$G$1020,MATCH($E604,Clients!$A$2:$A$1020,0)),"")</f>
        <v/>
      </c>
      <c r="U604" s="67">
        <f>IFERROR(INDEX(Clients!$I$2:$I$1020,MATCH($E604,Clients!$A$2:$A$1020,0)),"")</f>
        <v/>
      </c>
      <c r="V604" s="69">
        <f>1</f>
        <v/>
      </c>
      <c r="W604" s="69">
        <f>IF($N604="Accepté",1,0)</f>
        <v/>
      </c>
      <c r="X604" s="68">
        <f>$M604*$W604</f>
        <v/>
      </c>
      <c r="Y604" s="68">
        <f>IF($N604="En cours",0,$M604)</f>
        <v/>
      </c>
      <c r="Z604" s="69">
        <f>IF($P604="",0,1)</f>
        <v/>
      </c>
      <c r="AA604" s="70">
        <f>IF($P604="",0,$P604)</f>
        <v/>
      </c>
      <c r="AB604" s="69">
        <f>IF(AND($P604&lt;&gt;"",$P604&lt;=Paramètres!$C$14),1,0)</f>
        <v/>
      </c>
      <c r="AC604" s="67">
        <f>IF($P604="","Jamais relancé",IF($P604&lt;=3,"0-3 j",IF($P604&lt;=7,"4-7 j",IF($P604&lt;=15,"8-15 j","Plus de 15 j"))))</f>
        <v/>
      </c>
      <c r="AD604" s="67">
        <f>IF($M604&lt;=1000,"Moins de 1 k€",IF($M604&lt;=5000,"1 à 5 k€",IF($M604&lt;=15000,"5 à 15 k€","Plus de 15 k€")))</f>
        <v/>
      </c>
    </row>
    <row r="605">
      <c r="A605" s="65" t="inlineStr">
        <is>
          <t>DEV-00604</t>
        </is>
      </c>
      <c r="B605" s="66" t="n">
        <v>45169</v>
      </c>
      <c r="C605" s="65" t="inlineStr">
        <is>
          <t>2023-08</t>
        </is>
      </c>
      <c r="D605" s="65" t="inlineStr">
        <is>
          <t>2023-2024</t>
        </is>
      </c>
      <c r="E605" s="65" t="inlineStr">
        <is>
          <t>CLI-0116</t>
        </is>
      </c>
      <c r="F605" s="65" t="inlineStr">
        <is>
          <t>Particulier</t>
        </is>
      </c>
      <c r="G605" s="65" t="inlineStr">
        <is>
          <t>Bordeaux</t>
        </is>
      </c>
      <c r="H605" s="65" t="inlineStr">
        <is>
          <t>Sophie Marchand</t>
        </is>
      </c>
      <c r="I605" s="65" t="inlineStr">
        <is>
          <t>Dépannage</t>
        </is>
      </c>
      <c r="J605" s="65" t="inlineStr">
        <is>
          <t>DP-003</t>
        </is>
      </c>
      <c r="K605" s="65" t="inlineStr">
        <is>
          <t>Dépannage électrique urgence</t>
        </is>
      </c>
      <c r="L605" s="67" t="n">
        <v>1</v>
      </c>
      <c r="M605" s="68" t="n">
        <v>325.34</v>
      </c>
      <c r="N605" s="65" t="inlineStr">
        <is>
          <t>Accepté</t>
        </is>
      </c>
      <c r="O605" s="66" t="n">
        <v>45187</v>
      </c>
      <c r="P605" s="67" t="n">
        <v>2</v>
      </c>
      <c r="Q605" s="67" t="n">
        <v>2</v>
      </c>
      <c r="R605" s="67">
        <f>$I605</f>
        <v/>
      </c>
      <c r="S605" s="67">
        <f>$K605</f>
        <v/>
      </c>
      <c r="T605" s="67">
        <f>IFERROR(INDEX(Clients!$G$2:$G$1020,MATCH($E605,Clients!$A$2:$A$1020,0)),"")</f>
        <v/>
      </c>
      <c r="U605" s="67">
        <f>IFERROR(INDEX(Clients!$I$2:$I$1020,MATCH($E605,Clients!$A$2:$A$1020,0)),"")</f>
        <v/>
      </c>
      <c r="V605" s="69">
        <f>1</f>
        <v/>
      </c>
      <c r="W605" s="69">
        <f>IF($N605="Accepté",1,0)</f>
        <v/>
      </c>
      <c r="X605" s="68">
        <f>$M605*$W605</f>
        <v/>
      </c>
      <c r="Y605" s="68">
        <f>IF($N605="En cours",0,$M605)</f>
        <v/>
      </c>
      <c r="Z605" s="69">
        <f>IF($P605="",0,1)</f>
        <v/>
      </c>
      <c r="AA605" s="70">
        <f>IF($P605="",0,$P605)</f>
        <v/>
      </c>
      <c r="AB605" s="69">
        <f>IF(AND($P605&lt;&gt;"",$P605&lt;=Paramètres!$C$14),1,0)</f>
        <v/>
      </c>
      <c r="AC605" s="67">
        <f>IF($P605="","Jamais relancé",IF($P605&lt;=3,"0-3 j",IF($P605&lt;=7,"4-7 j",IF($P605&lt;=15,"8-15 j","Plus de 15 j"))))</f>
        <v/>
      </c>
      <c r="AD605" s="67">
        <f>IF($M605&lt;=1000,"Moins de 1 k€",IF($M605&lt;=5000,"1 à 5 k€",IF($M605&lt;=15000,"5 à 15 k€","Plus de 15 k€")))</f>
        <v/>
      </c>
    </row>
    <row r="606">
      <c r="A606" s="65" t="inlineStr">
        <is>
          <t>DEV-00605</t>
        </is>
      </c>
      <c r="B606" s="66" t="n">
        <v>45170</v>
      </c>
      <c r="C606" s="65" t="inlineStr">
        <is>
          <t>2023-09</t>
        </is>
      </c>
      <c r="D606" s="65" t="inlineStr">
        <is>
          <t>2023-2024</t>
        </is>
      </c>
      <c r="E606" s="65" t="inlineStr">
        <is>
          <t>CLI-0033</t>
        </is>
      </c>
      <c r="F606" s="65" t="inlineStr">
        <is>
          <t>Syndic</t>
        </is>
      </c>
      <c r="G606" s="65" t="inlineStr">
        <is>
          <t>Bordeaux</t>
        </is>
      </c>
      <c r="H606" s="65" t="inlineStr">
        <is>
          <t>Sophie Marchand</t>
        </is>
      </c>
      <c r="I606" s="65" t="inlineStr">
        <is>
          <t>Dépannage</t>
        </is>
      </c>
      <c r="J606" s="65" t="inlineStr">
        <is>
          <t>DP-002</t>
        </is>
      </c>
      <c r="K606" s="65" t="inlineStr">
        <is>
          <t>Débouchage canalisation</t>
        </is>
      </c>
      <c r="L606" s="67" t="n">
        <v>1</v>
      </c>
      <c r="M606" s="68" t="n">
        <v>752.53</v>
      </c>
      <c r="N606" s="65" t="inlineStr">
        <is>
          <t>Accepté</t>
        </is>
      </c>
      <c r="O606" s="66" t="n">
        <v>45177</v>
      </c>
      <c r="P606" s="67" t="n"/>
      <c r="Q606" s="67" t="n">
        <v>0</v>
      </c>
      <c r="R606" s="67">
        <f>$I606</f>
        <v/>
      </c>
      <c r="S606" s="67">
        <f>$K606</f>
        <v/>
      </c>
      <c r="T606" s="67">
        <f>IFERROR(INDEX(Clients!$G$2:$G$1020,MATCH($E606,Clients!$A$2:$A$1020,0)),"")</f>
        <v/>
      </c>
      <c r="U606" s="67">
        <f>IFERROR(INDEX(Clients!$I$2:$I$1020,MATCH($E606,Clients!$A$2:$A$1020,0)),"")</f>
        <v/>
      </c>
      <c r="V606" s="69">
        <f>1</f>
        <v/>
      </c>
      <c r="W606" s="69">
        <f>IF($N606="Accepté",1,0)</f>
        <v/>
      </c>
      <c r="X606" s="68">
        <f>$M606*$W606</f>
        <v/>
      </c>
      <c r="Y606" s="68">
        <f>IF($N606="En cours",0,$M606)</f>
        <v/>
      </c>
      <c r="Z606" s="69">
        <f>IF($P606="",0,1)</f>
        <v/>
      </c>
      <c r="AA606" s="70">
        <f>IF($P606="",0,$P606)</f>
        <v/>
      </c>
      <c r="AB606" s="69">
        <f>IF(AND($P606&lt;&gt;"",$P606&lt;=Paramètres!$C$14),1,0)</f>
        <v/>
      </c>
      <c r="AC606" s="67">
        <f>IF($P606="","Jamais relancé",IF($P606&lt;=3,"0-3 j",IF($P606&lt;=7,"4-7 j",IF($P606&lt;=15,"8-15 j","Plus de 15 j"))))</f>
        <v/>
      </c>
      <c r="AD606" s="67">
        <f>IF($M606&lt;=1000,"Moins de 1 k€",IF($M606&lt;=5000,"1 à 5 k€",IF($M606&lt;=15000,"5 à 15 k€","Plus de 15 k€")))</f>
        <v/>
      </c>
    </row>
    <row r="607">
      <c r="A607" s="65" t="inlineStr">
        <is>
          <t>DEV-00606</t>
        </is>
      </c>
      <c r="B607" s="66" t="n">
        <v>45170</v>
      </c>
      <c r="C607" s="65" t="inlineStr">
        <is>
          <t>2023-09</t>
        </is>
      </c>
      <c r="D607" s="65" t="inlineStr">
        <is>
          <t>2023-2024</t>
        </is>
      </c>
      <c r="E607" s="65" t="inlineStr">
        <is>
          <t>CLI-0073</t>
        </is>
      </c>
      <c r="F607" s="65" t="inlineStr">
        <is>
          <t>Professionnel</t>
        </is>
      </c>
      <c r="G607" s="65" t="inlineStr">
        <is>
          <t>Toulouse</t>
        </is>
      </c>
      <c r="H607" s="65" t="inlineStr">
        <is>
          <t>Julien Fabre</t>
        </is>
      </c>
      <c r="I607" s="65" t="inlineStr">
        <is>
          <t>Chauffage</t>
        </is>
      </c>
      <c r="J607" s="65" t="inlineStr">
        <is>
          <t>CH-001</t>
        </is>
      </c>
      <c r="K607" s="65" t="inlineStr">
        <is>
          <t>Installation chaudière gaz condensation</t>
        </is>
      </c>
      <c r="L607" s="67" t="n">
        <v>1</v>
      </c>
      <c r="M607" s="68" t="n">
        <v>9554.01</v>
      </c>
      <c r="N607" s="65" t="inlineStr">
        <is>
          <t>Sans réponse</t>
        </is>
      </c>
      <c r="O607" s="66" t="n">
        <v>45175</v>
      </c>
      <c r="P607" s="67" t="n"/>
      <c r="Q607" s="67" t="n">
        <v>0</v>
      </c>
      <c r="R607" s="67">
        <f>$I607</f>
        <v/>
      </c>
      <c r="S607" s="67">
        <f>$K607</f>
        <v/>
      </c>
      <c r="T607" s="67">
        <f>IFERROR(INDEX(Clients!$G$2:$G$1020,MATCH($E607,Clients!$A$2:$A$1020,0)),"")</f>
        <v/>
      </c>
      <c r="U607" s="67">
        <f>IFERROR(INDEX(Clients!$I$2:$I$1020,MATCH($E607,Clients!$A$2:$A$1020,0)),"")</f>
        <v/>
      </c>
      <c r="V607" s="69">
        <f>1</f>
        <v/>
      </c>
      <c r="W607" s="69">
        <f>IF($N607="Accepté",1,0)</f>
        <v/>
      </c>
      <c r="X607" s="68">
        <f>$M607*$W607</f>
        <v/>
      </c>
      <c r="Y607" s="68">
        <f>IF($N607="En cours",0,$M607)</f>
        <v/>
      </c>
      <c r="Z607" s="69">
        <f>IF($P607="",0,1)</f>
        <v/>
      </c>
      <c r="AA607" s="70">
        <f>IF($P607="",0,$P607)</f>
        <v/>
      </c>
      <c r="AB607" s="69">
        <f>IF(AND($P607&lt;&gt;"",$P607&lt;=Paramètres!$C$14),1,0)</f>
        <v/>
      </c>
      <c r="AC607" s="67">
        <f>IF($P607="","Jamais relancé",IF($P607&lt;=3,"0-3 j",IF($P607&lt;=7,"4-7 j",IF($P607&lt;=15,"8-15 j","Plus de 15 j"))))</f>
        <v/>
      </c>
      <c r="AD607" s="67">
        <f>IF($M607&lt;=1000,"Moins de 1 k€",IF($M607&lt;=5000,"1 à 5 k€",IF($M607&lt;=15000,"5 à 15 k€","Plus de 15 k€")))</f>
        <v/>
      </c>
    </row>
    <row r="608">
      <c r="A608" s="65" t="inlineStr">
        <is>
          <t>DEV-00607</t>
        </is>
      </c>
      <c r="B608" s="66" t="n">
        <v>45173</v>
      </c>
      <c r="C608" s="65" t="inlineStr">
        <is>
          <t>2023-09</t>
        </is>
      </c>
      <c r="D608" s="65" t="inlineStr">
        <is>
          <t>2023-2024</t>
        </is>
      </c>
      <c r="E608" s="65" t="inlineStr">
        <is>
          <t>CLI-0068</t>
        </is>
      </c>
      <c r="F608" s="65" t="inlineStr">
        <is>
          <t>Particulier</t>
        </is>
      </c>
      <c r="G608" s="65" t="inlineStr">
        <is>
          <t>Bordeaux</t>
        </is>
      </c>
      <c r="H608" s="65" t="inlineStr">
        <is>
          <t>Karim Belkacem</t>
        </is>
      </c>
      <c r="I608" s="65" t="inlineStr">
        <is>
          <t>Dépannage</t>
        </is>
      </c>
      <c r="J608" s="65" t="inlineStr">
        <is>
          <t>DP-004</t>
        </is>
      </c>
      <c r="K608" s="65" t="inlineStr">
        <is>
          <t>Remise en service chaudière</t>
        </is>
      </c>
      <c r="L608" s="67" t="n">
        <v>1</v>
      </c>
      <c r="M608" s="68" t="n">
        <v>262.8</v>
      </c>
      <c r="N608" s="65" t="inlineStr">
        <is>
          <t>Accepté</t>
        </is>
      </c>
      <c r="O608" s="66" t="n">
        <v>45197</v>
      </c>
      <c r="P608" s="67" t="n">
        <v>1</v>
      </c>
      <c r="Q608" s="67" t="n">
        <v>2</v>
      </c>
      <c r="R608" s="67">
        <f>$I608</f>
        <v/>
      </c>
      <c r="S608" s="67">
        <f>$K608</f>
        <v/>
      </c>
      <c r="T608" s="67">
        <f>IFERROR(INDEX(Clients!$G$2:$G$1020,MATCH($E608,Clients!$A$2:$A$1020,0)),"")</f>
        <v/>
      </c>
      <c r="U608" s="67">
        <f>IFERROR(INDEX(Clients!$I$2:$I$1020,MATCH($E608,Clients!$A$2:$A$1020,0)),"")</f>
        <v/>
      </c>
      <c r="V608" s="69">
        <f>1</f>
        <v/>
      </c>
      <c r="W608" s="69">
        <f>IF($N608="Accepté",1,0)</f>
        <v/>
      </c>
      <c r="X608" s="68">
        <f>$M608*$W608</f>
        <v/>
      </c>
      <c r="Y608" s="68">
        <f>IF($N608="En cours",0,$M608)</f>
        <v/>
      </c>
      <c r="Z608" s="69">
        <f>IF($P608="",0,1)</f>
        <v/>
      </c>
      <c r="AA608" s="70">
        <f>IF($P608="",0,$P608)</f>
        <v/>
      </c>
      <c r="AB608" s="69">
        <f>IF(AND($P608&lt;&gt;"",$P608&lt;=Paramètres!$C$14),1,0)</f>
        <v/>
      </c>
      <c r="AC608" s="67">
        <f>IF($P608="","Jamais relancé",IF($P608&lt;=3,"0-3 j",IF($P608&lt;=7,"4-7 j",IF($P608&lt;=15,"8-15 j","Plus de 15 j"))))</f>
        <v/>
      </c>
      <c r="AD608" s="67">
        <f>IF($M608&lt;=1000,"Moins de 1 k€",IF($M608&lt;=5000,"1 à 5 k€",IF($M608&lt;=15000,"5 à 15 k€","Plus de 15 k€")))</f>
        <v/>
      </c>
    </row>
    <row r="609">
      <c r="A609" s="65" t="inlineStr">
        <is>
          <t>DEV-00608</t>
        </is>
      </c>
      <c r="B609" s="66" t="n">
        <v>45174</v>
      </c>
      <c r="C609" s="65" t="inlineStr">
        <is>
          <t>2023-09</t>
        </is>
      </c>
      <c r="D609" s="65" t="inlineStr">
        <is>
          <t>2023-2024</t>
        </is>
      </c>
      <c r="E609" s="65" t="inlineStr">
        <is>
          <t>CLI-0142</t>
        </is>
      </c>
      <c r="F609" s="65" t="inlineStr">
        <is>
          <t>Particulier</t>
        </is>
      </c>
      <c r="G609" s="65" t="inlineStr">
        <is>
          <t>Bordeaux</t>
        </is>
      </c>
      <c r="H609" s="65" t="inlineStr">
        <is>
          <t>Sophie Marchand</t>
        </is>
      </c>
      <c r="I609" s="65" t="inlineStr">
        <is>
          <t>Chauffage</t>
        </is>
      </c>
      <c r="J609" s="65" t="inlineStr">
        <is>
          <t>CH-001</t>
        </is>
      </c>
      <c r="K609" s="65" t="inlineStr">
        <is>
          <t>Installation chaudière gaz condensation</t>
        </is>
      </c>
      <c r="L609" s="67" t="n">
        <v>3</v>
      </c>
      <c r="M609" s="68" t="n">
        <v>13086.36</v>
      </c>
      <c r="N609" s="65" t="inlineStr">
        <is>
          <t>Refusé</t>
        </is>
      </c>
      <c r="O609" s="66" t="n">
        <v>45193</v>
      </c>
      <c r="P609" s="67" t="n">
        <v>9</v>
      </c>
      <c r="Q609" s="67" t="n">
        <v>1</v>
      </c>
      <c r="R609" s="67">
        <f>$I609</f>
        <v/>
      </c>
      <c r="S609" s="67">
        <f>$K609</f>
        <v/>
      </c>
      <c r="T609" s="67">
        <f>IFERROR(INDEX(Clients!$G$2:$G$1020,MATCH($E609,Clients!$A$2:$A$1020,0)),"")</f>
        <v/>
      </c>
      <c r="U609" s="67">
        <f>IFERROR(INDEX(Clients!$I$2:$I$1020,MATCH($E609,Clients!$A$2:$A$1020,0)),"")</f>
        <v/>
      </c>
      <c r="V609" s="69">
        <f>1</f>
        <v/>
      </c>
      <c r="W609" s="69">
        <f>IF($N609="Accepté",1,0)</f>
        <v/>
      </c>
      <c r="X609" s="68">
        <f>$M609*$W609</f>
        <v/>
      </c>
      <c r="Y609" s="68">
        <f>IF($N609="En cours",0,$M609)</f>
        <v/>
      </c>
      <c r="Z609" s="69">
        <f>IF($P609="",0,1)</f>
        <v/>
      </c>
      <c r="AA609" s="70">
        <f>IF($P609="",0,$P609)</f>
        <v/>
      </c>
      <c r="AB609" s="69">
        <f>IF(AND($P609&lt;&gt;"",$P609&lt;=Paramètres!$C$14),1,0)</f>
        <v/>
      </c>
      <c r="AC609" s="67">
        <f>IF($P609="","Jamais relancé",IF($P609&lt;=3,"0-3 j",IF($P609&lt;=7,"4-7 j",IF($P609&lt;=15,"8-15 j","Plus de 15 j"))))</f>
        <v/>
      </c>
      <c r="AD609" s="67">
        <f>IF($M609&lt;=1000,"Moins de 1 k€",IF($M609&lt;=5000,"1 à 5 k€",IF($M609&lt;=15000,"5 à 15 k€","Plus de 15 k€")))</f>
        <v/>
      </c>
    </row>
    <row r="610">
      <c r="A610" s="65" t="inlineStr">
        <is>
          <t>DEV-00609</t>
        </is>
      </c>
      <c r="B610" s="66" t="n">
        <v>45174</v>
      </c>
      <c r="C610" s="65" t="inlineStr">
        <is>
          <t>2023-09</t>
        </is>
      </c>
      <c r="D610" s="65" t="inlineStr">
        <is>
          <t>2023-2024</t>
        </is>
      </c>
      <c r="E610" s="65" t="inlineStr">
        <is>
          <t>CLI-0201</t>
        </is>
      </c>
      <c r="F610" s="65" t="inlineStr">
        <is>
          <t>Particulier</t>
        </is>
      </c>
      <c r="G610" s="65" t="inlineStr">
        <is>
          <t>Toulouse</t>
        </is>
      </c>
      <c r="H610" s="65" t="inlineStr">
        <is>
          <t>Julien Fabre</t>
        </is>
      </c>
      <c r="I610" s="65" t="inlineStr">
        <is>
          <t>Plomberie</t>
        </is>
      </c>
      <c r="J610" s="65" t="inlineStr">
        <is>
          <t>PR-003</t>
        </is>
      </c>
      <c r="K610" s="65" t="inlineStr">
        <is>
          <t>Réfection réseau eau appartement</t>
        </is>
      </c>
      <c r="L610" s="67" t="n">
        <v>1</v>
      </c>
      <c r="M610" s="68" t="n">
        <v>2804.77</v>
      </c>
      <c r="N610" s="65" t="inlineStr">
        <is>
          <t>Refusé</t>
        </is>
      </c>
      <c r="O610" s="66" t="n">
        <v>45182</v>
      </c>
      <c r="P610" s="67" t="n"/>
      <c r="Q610" s="67" t="n">
        <v>0</v>
      </c>
      <c r="R610" s="67">
        <f>$I610</f>
        <v/>
      </c>
      <c r="S610" s="67">
        <f>$K610</f>
        <v/>
      </c>
      <c r="T610" s="67">
        <f>IFERROR(INDEX(Clients!$G$2:$G$1020,MATCH($E610,Clients!$A$2:$A$1020,0)),"")</f>
        <v/>
      </c>
      <c r="U610" s="67">
        <f>IFERROR(INDEX(Clients!$I$2:$I$1020,MATCH($E610,Clients!$A$2:$A$1020,0)),"")</f>
        <v/>
      </c>
      <c r="V610" s="69">
        <f>1</f>
        <v/>
      </c>
      <c r="W610" s="69">
        <f>IF($N610="Accepté",1,0)</f>
        <v/>
      </c>
      <c r="X610" s="68">
        <f>$M610*$W610</f>
        <v/>
      </c>
      <c r="Y610" s="68">
        <f>IF($N610="En cours",0,$M610)</f>
        <v/>
      </c>
      <c r="Z610" s="69">
        <f>IF($P610="",0,1)</f>
        <v/>
      </c>
      <c r="AA610" s="70">
        <f>IF($P610="",0,$P610)</f>
        <v/>
      </c>
      <c r="AB610" s="69">
        <f>IF(AND($P610&lt;&gt;"",$P610&lt;=Paramètres!$C$14),1,0)</f>
        <v/>
      </c>
      <c r="AC610" s="67">
        <f>IF($P610="","Jamais relancé",IF($P610&lt;=3,"0-3 j",IF($P610&lt;=7,"4-7 j",IF($P610&lt;=15,"8-15 j","Plus de 15 j"))))</f>
        <v/>
      </c>
      <c r="AD610" s="67">
        <f>IF($M610&lt;=1000,"Moins de 1 k€",IF($M610&lt;=5000,"1 à 5 k€",IF($M610&lt;=15000,"5 à 15 k€","Plus de 15 k€")))</f>
        <v/>
      </c>
    </row>
    <row r="611">
      <c r="A611" s="65" t="inlineStr">
        <is>
          <t>DEV-00610</t>
        </is>
      </c>
      <c r="B611" s="66" t="n">
        <v>45175</v>
      </c>
      <c r="C611" s="65" t="inlineStr">
        <is>
          <t>2023-09</t>
        </is>
      </c>
      <c r="D611" s="65" t="inlineStr">
        <is>
          <t>2023-2024</t>
        </is>
      </c>
      <c r="E611" s="65" t="inlineStr">
        <is>
          <t>CLI-0137</t>
        </is>
      </c>
      <c r="F611" s="65" t="inlineStr">
        <is>
          <t>Particulier</t>
        </is>
      </c>
      <c r="G611" s="65" t="inlineStr">
        <is>
          <t>Bordeaux</t>
        </is>
      </c>
      <c r="H611" s="65" t="inlineStr">
        <is>
          <t>Karim Belkacem</t>
        </is>
      </c>
      <c r="I611" s="65" t="inlineStr">
        <is>
          <t>Chauffage</t>
        </is>
      </c>
      <c r="J611" s="65" t="inlineStr">
        <is>
          <t>CH-003</t>
        </is>
      </c>
      <c r="K611" s="65" t="inlineStr">
        <is>
          <t>Installation pompe à chaleur air/eau</t>
        </is>
      </c>
      <c r="L611" s="67" t="n">
        <v>1</v>
      </c>
      <c r="M611" s="68" t="n">
        <v>14190.52</v>
      </c>
      <c r="N611" s="65" t="inlineStr">
        <is>
          <t>Sans réponse</t>
        </is>
      </c>
      <c r="O611" s="66" t="n">
        <v>45196</v>
      </c>
      <c r="P611" s="67" t="n"/>
      <c r="Q611" s="67" t="n">
        <v>0</v>
      </c>
      <c r="R611" s="67">
        <f>$I611</f>
        <v/>
      </c>
      <c r="S611" s="67">
        <f>$K611</f>
        <v/>
      </c>
      <c r="T611" s="67">
        <f>IFERROR(INDEX(Clients!$G$2:$G$1020,MATCH($E611,Clients!$A$2:$A$1020,0)),"")</f>
        <v/>
      </c>
      <c r="U611" s="67">
        <f>IFERROR(INDEX(Clients!$I$2:$I$1020,MATCH($E611,Clients!$A$2:$A$1020,0)),"")</f>
        <v/>
      </c>
      <c r="V611" s="69">
        <f>1</f>
        <v/>
      </c>
      <c r="W611" s="69">
        <f>IF($N611="Accepté",1,0)</f>
        <v/>
      </c>
      <c r="X611" s="68">
        <f>$M611*$W611</f>
        <v/>
      </c>
      <c r="Y611" s="68">
        <f>IF($N611="En cours",0,$M611)</f>
        <v/>
      </c>
      <c r="Z611" s="69">
        <f>IF($P611="",0,1)</f>
        <v/>
      </c>
      <c r="AA611" s="70">
        <f>IF($P611="",0,$P611)</f>
        <v/>
      </c>
      <c r="AB611" s="69">
        <f>IF(AND($P611&lt;&gt;"",$P611&lt;=Paramètres!$C$14),1,0)</f>
        <v/>
      </c>
      <c r="AC611" s="67">
        <f>IF($P611="","Jamais relancé",IF($P611&lt;=3,"0-3 j",IF($P611&lt;=7,"4-7 j",IF($P611&lt;=15,"8-15 j","Plus de 15 j"))))</f>
        <v/>
      </c>
      <c r="AD611" s="67">
        <f>IF($M611&lt;=1000,"Moins de 1 k€",IF($M611&lt;=5000,"1 à 5 k€",IF($M611&lt;=15000,"5 à 15 k€","Plus de 15 k€")))</f>
        <v/>
      </c>
    </row>
    <row r="612">
      <c r="A612" s="65" t="inlineStr">
        <is>
          <t>DEV-00611</t>
        </is>
      </c>
      <c r="B612" s="66" t="n">
        <v>45175</v>
      </c>
      <c r="C612" s="65" t="inlineStr">
        <is>
          <t>2023-09</t>
        </is>
      </c>
      <c r="D612" s="65" t="inlineStr">
        <is>
          <t>2023-2024</t>
        </is>
      </c>
      <c r="E612" s="65" t="inlineStr">
        <is>
          <t>CLI-0324</t>
        </is>
      </c>
      <c r="F612" s="65" t="inlineStr">
        <is>
          <t>Particulier</t>
        </is>
      </c>
      <c r="G612" s="65" t="inlineStr">
        <is>
          <t>Bordeaux</t>
        </is>
      </c>
      <c r="H612" s="65" t="inlineStr">
        <is>
          <t>Karim Belkacem</t>
        </is>
      </c>
      <c r="I612" s="65" t="inlineStr">
        <is>
          <t>Chauffage</t>
        </is>
      </c>
      <c r="J612" s="65" t="inlineStr">
        <is>
          <t>CH-002</t>
        </is>
      </c>
      <c r="K612" s="65" t="inlineStr">
        <is>
          <t>Entretien annuel chaudière</t>
        </is>
      </c>
      <c r="L612" s="67" t="n">
        <v>1</v>
      </c>
      <c r="M612" s="68" t="n">
        <v>142.47</v>
      </c>
      <c r="N612" s="65" t="inlineStr">
        <is>
          <t>Accepté</t>
        </is>
      </c>
      <c r="O612" s="66" t="n">
        <v>45187</v>
      </c>
      <c r="P612" s="67" t="n">
        <v>5</v>
      </c>
      <c r="Q612" s="67" t="n">
        <v>1</v>
      </c>
      <c r="R612" s="67">
        <f>$I612</f>
        <v/>
      </c>
      <c r="S612" s="67">
        <f>$K612</f>
        <v/>
      </c>
      <c r="T612" s="67">
        <f>IFERROR(INDEX(Clients!$G$2:$G$1020,MATCH($E612,Clients!$A$2:$A$1020,0)),"")</f>
        <v/>
      </c>
      <c r="U612" s="67">
        <f>IFERROR(INDEX(Clients!$I$2:$I$1020,MATCH($E612,Clients!$A$2:$A$1020,0)),"")</f>
        <v/>
      </c>
      <c r="V612" s="69">
        <f>1</f>
        <v/>
      </c>
      <c r="W612" s="69">
        <f>IF($N612="Accepté",1,0)</f>
        <v/>
      </c>
      <c r="X612" s="68">
        <f>$M612*$W612</f>
        <v/>
      </c>
      <c r="Y612" s="68">
        <f>IF($N612="En cours",0,$M612)</f>
        <v/>
      </c>
      <c r="Z612" s="69">
        <f>IF($P612="",0,1)</f>
        <v/>
      </c>
      <c r="AA612" s="70">
        <f>IF($P612="",0,$P612)</f>
        <v/>
      </c>
      <c r="AB612" s="69">
        <f>IF(AND($P612&lt;&gt;"",$P612&lt;=Paramètres!$C$14),1,0)</f>
        <v/>
      </c>
      <c r="AC612" s="67">
        <f>IF($P612="","Jamais relancé",IF($P612&lt;=3,"0-3 j",IF($P612&lt;=7,"4-7 j",IF($P612&lt;=15,"8-15 j","Plus de 15 j"))))</f>
        <v/>
      </c>
      <c r="AD612" s="67">
        <f>IF($M612&lt;=1000,"Moins de 1 k€",IF($M612&lt;=5000,"1 à 5 k€",IF($M612&lt;=15000,"5 à 15 k€","Plus de 15 k€")))</f>
        <v/>
      </c>
    </row>
    <row r="613">
      <c r="A613" s="65" t="inlineStr">
        <is>
          <t>DEV-00612</t>
        </is>
      </c>
      <c r="B613" s="66" t="n">
        <v>45175</v>
      </c>
      <c r="C613" s="65" t="inlineStr">
        <is>
          <t>2023-09</t>
        </is>
      </c>
      <c r="D613" s="65" t="inlineStr">
        <is>
          <t>2023-2024</t>
        </is>
      </c>
      <c r="E613" s="65" t="inlineStr">
        <is>
          <t>CLI-0326</t>
        </is>
      </c>
      <c r="F613" s="65" t="inlineStr">
        <is>
          <t>Particulier</t>
        </is>
      </c>
      <c r="G613" s="65" t="inlineStr">
        <is>
          <t>Toulouse</t>
        </is>
      </c>
      <c r="H613" s="65" t="inlineStr">
        <is>
          <t>Nadia Cherif</t>
        </is>
      </c>
      <c r="I613" s="65" t="inlineStr">
        <is>
          <t>Chauffage</t>
        </is>
      </c>
      <c r="J613" s="65" t="inlineStr">
        <is>
          <t>CH-004</t>
        </is>
      </c>
      <c r="K613" s="65" t="inlineStr">
        <is>
          <t>Remplacement radiateurs (lot de 5)</t>
        </is>
      </c>
      <c r="L613" s="67" t="n">
        <v>1</v>
      </c>
      <c r="M613" s="68" t="n">
        <v>2783.3</v>
      </c>
      <c r="N613" s="65" t="inlineStr">
        <is>
          <t>Refusé</t>
        </is>
      </c>
      <c r="O613" s="66" t="n">
        <v>45190</v>
      </c>
      <c r="P613" s="67" t="n">
        <v>6</v>
      </c>
      <c r="Q613" s="67" t="n">
        <v>1</v>
      </c>
      <c r="R613" s="67">
        <f>$I613</f>
        <v/>
      </c>
      <c r="S613" s="67">
        <f>$K613</f>
        <v/>
      </c>
      <c r="T613" s="67">
        <f>IFERROR(INDEX(Clients!$G$2:$G$1020,MATCH($E613,Clients!$A$2:$A$1020,0)),"")</f>
        <v/>
      </c>
      <c r="U613" s="67">
        <f>IFERROR(INDEX(Clients!$I$2:$I$1020,MATCH($E613,Clients!$A$2:$A$1020,0)),"")</f>
        <v/>
      </c>
      <c r="V613" s="69">
        <f>1</f>
        <v/>
      </c>
      <c r="W613" s="69">
        <f>IF($N613="Accepté",1,0)</f>
        <v/>
      </c>
      <c r="X613" s="68">
        <f>$M613*$W613</f>
        <v/>
      </c>
      <c r="Y613" s="68">
        <f>IF($N613="En cours",0,$M613)</f>
        <v/>
      </c>
      <c r="Z613" s="69">
        <f>IF($P613="",0,1)</f>
        <v/>
      </c>
      <c r="AA613" s="70">
        <f>IF($P613="",0,$P613)</f>
        <v/>
      </c>
      <c r="AB613" s="69">
        <f>IF(AND($P613&lt;&gt;"",$P613&lt;=Paramètres!$C$14),1,0)</f>
        <v/>
      </c>
      <c r="AC613" s="67">
        <f>IF($P613="","Jamais relancé",IF($P613&lt;=3,"0-3 j",IF($P613&lt;=7,"4-7 j",IF($P613&lt;=15,"8-15 j","Plus de 15 j"))))</f>
        <v/>
      </c>
      <c r="AD613" s="67">
        <f>IF($M613&lt;=1000,"Moins de 1 k€",IF($M613&lt;=5000,"1 à 5 k€",IF($M613&lt;=15000,"5 à 15 k€","Plus de 15 k€")))</f>
        <v/>
      </c>
    </row>
    <row r="614">
      <c r="A614" s="65" t="inlineStr">
        <is>
          <t>DEV-00613</t>
        </is>
      </c>
      <c r="B614" s="66" t="n">
        <v>45175</v>
      </c>
      <c r="C614" s="65" t="inlineStr">
        <is>
          <t>2023-09</t>
        </is>
      </c>
      <c r="D614" s="65" t="inlineStr">
        <is>
          <t>2023-2024</t>
        </is>
      </c>
      <c r="E614" s="65" t="inlineStr">
        <is>
          <t>CLI-0254</t>
        </is>
      </c>
      <c r="F614" s="65" t="inlineStr">
        <is>
          <t>Particulier</t>
        </is>
      </c>
      <c r="G614" s="65" t="inlineStr">
        <is>
          <t>Toulouse</t>
        </is>
      </c>
      <c r="H614" s="65" t="inlineStr">
        <is>
          <t>Julien Fabre</t>
        </is>
      </c>
      <c r="I614" s="65" t="inlineStr">
        <is>
          <t>Plomberie</t>
        </is>
      </c>
      <c r="J614" s="65" t="inlineStr">
        <is>
          <t>PR-003</t>
        </is>
      </c>
      <c r="K614" s="65" t="inlineStr">
        <is>
          <t>Réfection réseau eau appartement</t>
        </is>
      </c>
      <c r="L614" s="67" t="n">
        <v>1</v>
      </c>
      <c r="M614" s="68" t="n">
        <v>2910.42</v>
      </c>
      <c r="N614" s="65" t="inlineStr">
        <is>
          <t>Accepté</t>
        </is>
      </c>
      <c r="O614" s="66" t="n">
        <v>45207</v>
      </c>
      <c r="P614" s="67" t="n"/>
      <c r="Q614" s="67" t="n">
        <v>0</v>
      </c>
      <c r="R614" s="67">
        <f>$I614</f>
        <v/>
      </c>
      <c r="S614" s="67">
        <f>$K614</f>
        <v/>
      </c>
      <c r="T614" s="67">
        <f>IFERROR(INDEX(Clients!$G$2:$G$1020,MATCH($E614,Clients!$A$2:$A$1020,0)),"")</f>
        <v/>
      </c>
      <c r="U614" s="67">
        <f>IFERROR(INDEX(Clients!$I$2:$I$1020,MATCH($E614,Clients!$A$2:$A$1020,0)),"")</f>
        <v/>
      </c>
      <c r="V614" s="69">
        <f>1</f>
        <v/>
      </c>
      <c r="W614" s="69">
        <f>IF($N614="Accepté",1,0)</f>
        <v/>
      </c>
      <c r="X614" s="68">
        <f>$M614*$W614</f>
        <v/>
      </c>
      <c r="Y614" s="68">
        <f>IF($N614="En cours",0,$M614)</f>
        <v/>
      </c>
      <c r="Z614" s="69">
        <f>IF($P614="",0,1)</f>
        <v/>
      </c>
      <c r="AA614" s="70">
        <f>IF($P614="",0,$P614)</f>
        <v/>
      </c>
      <c r="AB614" s="69">
        <f>IF(AND($P614&lt;&gt;"",$P614&lt;=Paramètres!$C$14),1,0)</f>
        <v/>
      </c>
      <c r="AC614" s="67">
        <f>IF($P614="","Jamais relancé",IF($P614&lt;=3,"0-3 j",IF($P614&lt;=7,"4-7 j",IF($P614&lt;=15,"8-15 j","Plus de 15 j"))))</f>
        <v/>
      </c>
      <c r="AD614" s="67">
        <f>IF($M614&lt;=1000,"Moins de 1 k€",IF($M614&lt;=5000,"1 à 5 k€",IF($M614&lt;=15000,"5 à 15 k€","Plus de 15 k€")))</f>
        <v/>
      </c>
    </row>
    <row r="615">
      <c r="A615" s="65" t="inlineStr">
        <is>
          <t>DEV-00614</t>
        </is>
      </c>
      <c r="B615" s="66" t="n">
        <v>45176</v>
      </c>
      <c r="C615" s="65" t="inlineStr">
        <is>
          <t>2023-09</t>
        </is>
      </c>
      <c r="D615" s="65" t="inlineStr">
        <is>
          <t>2023-2024</t>
        </is>
      </c>
      <c r="E615" s="65" t="inlineStr">
        <is>
          <t>CLI-0046</t>
        </is>
      </c>
      <c r="F615" s="65" t="inlineStr">
        <is>
          <t>Syndic</t>
        </is>
      </c>
      <c r="G615" s="65" t="inlineStr">
        <is>
          <t>Toulouse</t>
        </is>
      </c>
      <c r="H615" s="65" t="inlineStr">
        <is>
          <t>Julien Fabre</t>
        </is>
      </c>
      <c r="I615" s="65" t="inlineStr">
        <is>
          <t>Dépannage</t>
        </is>
      </c>
      <c r="J615" s="65" t="inlineStr">
        <is>
          <t>DP-002</t>
        </is>
      </c>
      <c r="K615" s="65" t="inlineStr">
        <is>
          <t>Débouchage canalisation</t>
        </is>
      </c>
      <c r="L615" s="67" t="n">
        <v>1</v>
      </c>
      <c r="M615" s="68" t="n">
        <v>686.73</v>
      </c>
      <c r="N615" s="65" t="inlineStr">
        <is>
          <t>Refusé</t>
        </is>
      </c>
      <c r="O615" s="66" t="n">
        <v>45187</v>
      </c>
      <c r="P615" s="67" t="n">
        <v>6</v>
      </c>
      <c r="Q615" s="67" t="n">
        <v>2</v>
      </c>
      <c r="R615" s="67">
        <f>$I615</f>
        <v/>
      </c>
      <c r="S615" s="67">
        <f>$K615</f>
        <v/>
      </c>
      <c r="T615" s="67">
        <f>IFERROR(INDEX(Clients!$G$2:$G$1020,MATCH($E615,Clients!$A$2:$A$1020,0)),"")</f>
        <v/>
      </c>
      <c r="U615" s="67">
        <f>IFERROR(INDEX(Clients!$I$2:$I$1020,MATCH($E615,Clients!$A$2:$A$1020,0)),"")</f>
        <v/>
      </c>
      <c r="V615" s="69">
        <f>1</f>
        <v/>
      </c>
      <c r="W615" s="69">
        <f>IF($N615="Accepté",1,0)</f>
        <v/>
      </c>
      <c r="X615" s="68">
        <f>$M615*$W615</f>
        <v/>
      </c>
      <c r="Y615" s="68">
        <f>IF($N615="En cours",0,$M615)</f>
        <v/>
      </c>
      <c r="Z615" s="69">
        <f>IF($P615="",0,1)</f>
        <v/>
      </c>
      <c r="AA615" s="70">
        <f>IF($P615="",0,$P615)</f>
        <v/>
      </c>
      <c r="AB615" s="69">
        <f>IF(AND($P615&lt;&gt;"",$P615&lt;=Paramètres!$C$14),1,0)</f>
        <v/>
      </c>
      <c r="AC615" s="67">
        <f>IF($P615="","Jamais relancé",IF($P615&lt;=3,"0-3 j",IF($P615&lt;=7,"4-7 j",IF($P615&lt;=15,"8-15 j","Plus de 15 j"))))</f>
        <v/>
      </c>
      <c r="AD615" s="67">
        <f>IF($M615&lt;=1000,"Moins de 1 k€",IF($M615&lt;=5000,"1 à 5 k€",IF($M615&lt;=15000,"5 à 15 k€","Plus de 15 k€")))</f>
        <v/>
      </c>
    </row>
    <row r="616">
      <c r="A616" s="65" t="inlineStr">
        <is>
          <t>DEV-00615</t>
        </is>
      </c>
      <c r="B616" s="66" t="n">
        <v>45176</v>
      </c>
      <c r="C616" s="65" t="inlineStr">
        <is>
          <t>2023-09</t>
        </is>
      </c>
      <c r="D616" s="65" t="inlineStr">
        <is>
          <t>2023-2024</t>
        </is>
      </c>
      <c r="E616" s="65" t="inlineStr">
        <is>
          <t>CLI-0022</t>
        </is>
      </c>
      <c r="F616" s="65" t="inlineStr">
        <is>
          <t>Particulier</t>
        </is>
      </c>
      <c r="G616" s="65" t="inlineStr">
        <is>
          <t>Bordeaux</t>
        </is>
      </c>
      <c r="H616" s="65" t="inlineStr">
        <is>
          <t>Karim Belkacem</t>
        </is>
      </c>
      <c r="I616" s="65" t="inlineStr">
        <is>
          <t>Salle de bain</t>
        </is>
      </c>
      <c r="J616" s="65" t="inlineStr">
        <is>
          <t>SB-001</t>
        </is>
      </c>
      <c r="K616" s="65" t="inlineStr">
        <is>
          <t>Rénovation salle de bain complète</t>
        </is>
      </c>
      <c r="L616" s="67" t="n">
        <v>1</v>
      </c>
      <c r="M616" s="68" t="n">
        <v>10749.92</v>
      </c>
      <c r="N616" s="65" t="inlineStr">
        <is>
          <t>Refusé</t>
        </is>
      </c>
      <c r="O616" s="66" t="n">
        <v>45207</v>
      </c>
      <c r="P616" s="67" t="n">
        <v>5</v>
      </c>
      <c r="Q616" s="67" t="n">
        <v>3</v>
      </c>
      <c r="R616" s="67">
        <f>$I616</f>
        <v/>
      </c>
      <c r="S616" s="67">
        <f>$K616</f>
        <v/>
      </c>
      <c r="T616" s="67">
        <f>IFERROR(INDEX(Clients!$G$2:$G$1020,MATCH($E616,Clients!$A$2:$A$1020,0)),"")</f>
        <v/>
      </c>
      <c r="U616" s="67">
        <f>IFERROR(INDEX(Clients!$I$2:$I$1020,MATCH($E616,Clients!$A$2:$A$1020,0)),"")</f>
        <v/>
      </c>
      <c r="V616" s="69">
        <f>1</f>
        <v/>
      </c>
      <c r="W616" s="69">
        <f>IF($N616="Accepté",1,0)</f>
        <v/>
      </c>
      <c r="X616" s="68">
        <f>$M616*$W616</f>
        <v/>
      </c>
      <c r="Y616" s="68">
        <f>IF($N616="En cours",0,$M616)</f>
        <v/>
      </c>
      <c r="Z616" s="69">
        <f>IF($P616="",0,1)</f>
        <v/>
      </c>
      <c r="AA616" s="70">
        <f>IF($P616="",0,$P616)</f>
        <v/>
      </c>
      <c r="AB616" s="69">
        <f>IF(AND($P616&lt;&gt;"",$P616&lt;=Paramètres!$C$14),1,0)</f>
        <v/>
      </c>
      <c r="AC616" s="67">
        <f>IF($P616="","Jamais relancé",IF($P616&lt;=3,"0-3 j",IF($P616&lt;=7,"4-7 j",IF($P616&lt;=15,"8-15 j","Plus de 15 j"))))</f>
        <v/>
      </c>
      <c r="AD616" s="67">
        <f>IF($M616&lt;=1000,"Moins de 1 k€",IF($M616&lt;=5000,"1 à 5 k€",IF($M616&lt;=15000,"5 à 15 k€","Plus de 15 k€")))</f>
        <v/>
      </c>
    </row>
    <row r="617">
      <c r="A617" s="65" t="inlineStr">
        <is>
          <t>DEV-00616</t>
        </is>
      </c>
      <c r="B617" s="66" t="n">
        <v>45177</v>
      </c>
      <c r="C617" s="65" t="inlineStr">
        <is>
          <t>2023-09</t>
        </is>
      </c>
      <c r="D617" s="65" t="inlineStr">
        <is>
          <t>2023-2024</t>
        </is>
      </c>
      <c r="E617" s="65" t="inlineStr">
        <is>
          <t>CLI-0200</t>
        </is>
      </c>
      <c r="F617" s="65" t="inlineStr">
        <is>
          <t>Particulier</t>
        </is>
      </c>
      <c r="G617" s="65" t="inlineStr">
        <is>
          <t>Bordeaux</t>
        </is>
      </c>
      <c r="H617" s="65" t="inlineStr">
        <is>
          <t>Karim Belkacem</t>
        </is>
      </c>
      <c r="I617" s="65" t="inlineStr">
        <is>
          <t>Dépannage</t>
        </is>
      </c>
      <c r="J617" s="65" t="inlineStr">
        <is>
          <t>DP-002</t>
        </is>
      </c>
      <c r="K617" s="65" t="inlineStr">
        <is>
          <t>Débouchage canalisation</t>
        </is>
      </c>
      <c r="L617" s="67" t="n">
        <v>1</v>
      </c>
      <c r="M617" s="68" t="n">
        <v>375.81</v>
      </c>
      <c r="N617" s="65" t="inlineStr">
        <is>
          <t>Accepté</t>
        </is>
      </c>
      <c r="O617" s="66" t="n">
        <v>45194</v>
      </c>
      <c r="P617" s="67" t="n">
        <v>7</v>
      </c>
      <c r="Q617" s="67" t="n">
        <v>1</v>
      </c>
      <c r="R617" s="67">
        <f>$I617</f>
        <v/>
      </c>
      <c r="S617" s="67">
        <f>$K617</f>
        <v/>
      </c>
      <c r="T617" s="67">
        <f>IFERROR(INDEX(Clients!$G$2:$G$1020,MATCH($E617,Clients!$A$2:$A$1020,0)),"")</f>
        <v/>
      </c>
      <c r="U617" s="67">
        <f>IFERROR(INDEX(Clients!$I$2:$I$1020,MATCH($E617,Clients!$A$2:$A$1020,0)),"")</f>
        <v/>
      </c>
      <c r="V617" s="69">
        <f>1</f>
        <v/>
      </c>
      <c r="W617" s="69">
        <f>IF($N617="Accepté",1,0)</f>
        <v/>
      </c>
      <c r="X617" s="68">
        <f>$M617*$W617</f>
        <v/>
      </c>
      <c r="Y617" s="68">
        <f>IF($N617="En cours",0,$M617)</f>
        <v/>
      </c>
      <c r="Z617" s="69">
        <f>IF($P617="",0,1)</f>
        <v/>
      </c>
      <c r="AA617" s="70">
        <f>IF($P617="",0,$P617)</f>
        <v/>
      </c>
      <c r="AB617" s="69">
        <f>IF(AND($P617&lt;&gt;"",$P617&lt;=Paramètres!$C$14),1,0)</f>
        <v/>
      </c>
      <c r="AC617" s="67">
        <f>IF($P617="","Jamais relancé",IF($P617&lt;=3,"0-3 j",IF($P617&lt;=7,"4-7 j",IF($P617&lt;=15,"8-15 j","Plus de 15 j"))))</f>
        <v/>
      </c>
      <c r="AD617" s="67">
        <f>IF($M617&lt;=1000,"Moins de 1 k€",IF($M617&lt;=5000,"1 à 5 k€",IF($M617&lt;=15000,"5 à 15 k€","Plus de 15 k€")))</f>
        <v/>
      </c>
    </row>
    <row r="618">
      <c r="A618" s="65" t="inlineStr">
        <is>
          <t>DEV-00617</t>
        </is>
      </c>
      <c r="B618" s="66" t="n">
        <v>45180</v>
      </c>
      <c r="C618" s="65" t="inlineStr">
        <is>
          <t>2023-09</t>
        </is>
      </c>
      <c r="D618" s="65" t="inlineStr">
        <is>
          <t>2023-2024</t>
        </is>
      </c>
      <c r="E618" s="65" t="inlineStr">
        <is>
          <t>CLI-0002</t>
        </is>
      </c>
      <c r="F618" s="65" t="inlineStr">
        <is>
          <t>Particulier</t>
        </is>
      </c>
      <c r="G618" s="65" t="inlineStr">
        <is>
          <t>Bordeaux</t>
        </is>
      </c>
      <c r="H618" s="65" t="inlineStr">
        <is>
          <t>Karim Belkacem</t>
        </is>
      </c>
      <c r="I618" s="65" t="inlineStr">
        <is>
          <t>Chauffage</t>
        </is>
      </c>
      <c r="J618" s="65" t="inlineStr">
        <is>
          <t>CH-004</t>
        </is>
      </c>
      <c r="K618" s="65" t="inlineStr">
        <is>
          <t>Remplacement radiateurs (lot de 5)</t>
        </is>
      </c>
      <c r="L618" s="67" t="n">
        <v>1</v>
      </c>
      <c r="M618" s="68" t="n">
        <v>2874.78</v>
      </c>
      <c r="N618" s="65" t="inlineStr">
        <is>
          <t>Sans réponse</t>
        </is>
      </c>
      <c r="O618" s="66" t="n">
        <v>45206</v>
      </c>
      <c r="P618" s="67" t="n">
        <v>4</v>
      </c>
      <c r="Q618" s="67" t="n">
        <v>1</v>
      </c>
      <c r="R618" s="67">
        <f>$I618</f>
        <v/>
      </c>
      <c r="S618" s="67">
        <f>$K618</f>
        <v/>
      </c>
      <c r="T618" s="67">
        <f>IFERROR(INDEX(Clients!$G$2:$G$1020,MATCH($E618,Clients!$A$2:$A$1020,0)),"")</f>
        <v/>
      </c>
      <c r="U618" s="67">
        <f>IFERROR(INDEX(Clients!$I$2:$I$1020,MATCH($E618,Clients!$A$2:$A$1020,0)),"")</f>
        <v/>
      </c>
      <c r="V618" s="69">
        <f>1</f>
        <v/>
      </c>
      <c r="W618" s="69">
        <f>IF($N618="Accepté",1,0)</f>
        <v/>
      </c>
      <c r="X618" s="68">
        <f>$M618*$W618</f>
        <v/>
      </c>
      <c r="Y618" s="68">
        <f>IF($N618="En cours",0,$M618)</f>
        <v/>
      </c>
      <c r="Z618" s="69">
        <f>IF($P618="",0,1)</f>
        <v/>
      </c>
      <c r="AA618" s="70">
        <f>IF($P618="",0,$P618)</f>
        <v/>
      </c>
      <c r="AB618" s="69">
        <f>IF(AND($P618&lt;&gt;"",$P618&lt;=Paramètres!$C$14),1,0)</f>
        <v/>
      </c>
      <c r="AC618" s="67">
        <f>IF($P618="","Jamais relancé",IF($P618&lt;=3,"0-3 j",IF($P618&lt;=7,"4-7 j",IF($P618&lt;=15,"8-15 j","Plus de 15 j"))))</f>
        <v/>
      </c>
      <c r="AD618" s="67">
        <f>IF($M618&lt;=1000,"Moins de 1 k€",IF($M618&lt;=5000,"1 à 5 k€",IF($M618&lt;=15000,"5 à 15 k€","Plus de 15 k€")))</f>
        <v/>
      </c>
    </row>
    <row r="619">
      <c r="A619" s="65" t="inlineStr">
        <is>
          <t>DEV-00618</t>
        </is>
      </c>
      <c r="B619" s="66" t="n">
        <v>45180</v>
      </c>
      <c r="C619" s="65" t="inlineStr">
        <is>
          <t>2023-09</t>
        </is>
      </c>
      <c r="D619" s="65" t="inlineStr">
        <is>
          <t>2023-2024</t>
        </is>
      </c>
      <c r="E619" s="65" t="inlineStr">
        <is>
          <t>CLI-0114</t>
        </is>
      </c>
      <c r="F619" s="65" t="inlineStr">
        <is>
          <t>Particulier</t>
        </is>
      </c>
      <c r="G619" s="65" t="inlineStr">
        <is>
          <t>Bordeaux</t>
        </is>
      </c>
      <c r="H619" s="65" t="inlineStr">
        <is>
          <t>Karim Belkacem</t>
        </is>
      </c>
      <c r="I619" s="65" t="inlineStr">
        <is>
          <t>Salle de bain</t>
        </is>
      </c>
      <c r="J619" s="65" t="inlineStr">
        <is>
          <t>SB-003</t>
        </is>
      </c>
      <c r="K619" s="65" t="inlineStr">
        <is>
          <t>Pose meuble vasque + robinetterie</t>
        </is>
      </c>
      <c r="L619" s="67" t="n">
        <v>1</v>
      </c>
      <c r="M619" s="68" t="n">
        <v>1204.19</v>
      </c>
      <c r="N619" s="65" t="inlineStr">
        <is>
          <t>Accepté</t>
        </is>
      </c>
      <c r="O619" s="66" t="n">
        <v>45213</v>
      </c>
      <c r="P619" s="67" t="n">
        <v>4</v>
      </c>
      <c r="Q619" s="67" t="n">
        <v>3</v>
      </c>
      <c r="R619" s="67">
        <f>$I619</f>
        <v/>
      </c>
      <c r="S619" s="67">
        <f>$K619</f>
        <v/>
      </c>
      <c r="T619" s="67">
        <f>IFERROR(INDEX(Clients!$G$2:$G$1020,MATCH($E619,Clients!$A$2:$A$1020,0)),"")</f>
        <v/>
      </c>
      <c r="U619" s="67">
        <f>IFERROR(INDEX(Clients!$I$2:$I$1020,MATCH($E619,Clients!$A$2:$A$1020,0)),"")</f>
        <v/>
      </c>
      <c r="V619" s="69">
        <f>1</f>
        <v/>
      </c>
      <c r="W619" s="69">
        <f>IF($N619="Accepté",1,0)</f>
        <v/>
      </c>
      <c r="X619" s="68">
        <f>$M619*$W619</f>
        <v/>
      </c>
      <c r="Y619" s="68">
        <f>IF($N619="En cours",0,$M619)</f>
        <v/>
      </c>
      <c r="Z619" s="69">
        <f>IF($P619="",0,1)</f>
        <v/>
      </c>
      <c r="AA619" s="70">
        <f>IF($P619="",0,$P619)</f>
        <v/>
      </c>
      <c r="AB619" s="69">
        <f>IF(AND($P619&lt;&gt;"",$P619&lt;=Paramètres!$C$14),1,0)</f>
        <v/>
      </c>
      <c r="AC619" s="67">
        <f>IF($P619="","Jamais relancé",IF($P619&lt;=3,"0-3 j",IF($P619&lt;=7,"4-7 j",IF($P619&lt;=15,"8-15 j","Plus de 15 j"))))</f>
        <v/>
      </c>
      <c r="AD619" s="67">
        <f>IF($M619&lt;=1000,"Moins de 1 k€",IF($M619&lt;=5000,"1 à 5 k€",IF($M619&lt;=15000,"5 à 15 k€","Plus de 15 k€")))</f>
        <v/>
      </c>
    </row>
    <row r="620">
      <c r="A620" s="65" t="inlineStr">
        <is>
          <t>DEV-00619</t>
        </is>
      </c>
      <c r="B620" s="66" t="n">
        <v>45181</v>
      </c>
      <c r="C620" s="65" t="inlineStr">
        <is>
          <t>2023-09</t>
        </is>
      </c>
      <c r="D620" s="65" t="inlineStr">
        <is>
          <t>2023-2024</t>
        </is>
      </c>
      <c r="E620" s="65" t="inlineStr">
        <is>
          <t>CLI-0328</t>
        </is>
      </c>
      <c r="F620" s="65" t="inlineStr">
        <is>
          <t>Particulier</t>
        </is>
      </c>
      <c r="G620" s="65" t="inlineStr">
        <is>
          <t>Bordeaux</t>
        </is>
      </c>
      <c r="H620" s="65" t="inlineStr">
        <is>
          <t>Sophie Marchand</t>
        </is>
      </c>
      <c r="I620" s="65" t="inlineStr">
        <is>
          <t>Plomberie</t>
        </is>
      </c>
      <c r="J620" s="65" t="inlineStr">
        <is>
          <t>PR-004</t>
        </is>
      </c>
      <c r="K620" s="65" t="inlineStr">
        <is>
          <t>Remplacement colonne d'évacuation</t>
        </is>
      </c>
      <c r="L620" s="67" t="n">
        <v>1</v>
      </c>
      <c r="M620" s="68" t="n">
        <v>5800.24</v>
      </c>
      <c r="N620" s="65" t="inlineStr">
        <is>
          <t>Refusé</t>
        </is>
      </c>
      <c r="O620" s="66" t="n">
        <v>45212</v>
      </c>
      <c r="P620" s="67" t="n"/>
      <c r="Q620" s="67" t="n">
        <v>0</v>
      </c>
      <c r="R620" s="67">
        <f>$I620</f>
        <v/>
      </c>
      <c r="S620" s="67">
        <f>$K620</f>
        <v/>
      </c>
      <c r="T620" s="67">
        <f>IFERROR(INDEX(Clients!$G$2:$G$1020,MATCH($E620,Clients!$A$2:$A$1020,0)),"")</f>
        <v/>
      </c>
      <c r="U620" s="67">
        <f>IFERROR(INDEX(Clients!$I$2:$I$1020,MATCH($E620,Clients!$A$2:$A$1020,0)),"")</f>
        <v/>
      </c>
      <c r="V620" s="69">
        <f>1</f>
        <v/>
      </c>
      <c r="W620" s="69">
        <f>IF($N620="Accepté",1,0)</f>
        <v/>
      </c>
      <c r="X620" s="68">
        <f>$M620*$W620</f>
        <v/>
      </c>
      <c r="Y620" s="68">
        <f>IF($N620="En cours",0,$M620)</f>
        <v/>
      </c>
      <c r="Z620" s="69">
        <f>IF($P620="",0,1)</f>
        <v/>
      </c>
      <c r="AA620" s="70">
        <f>IF($P620="",0,$P620)</f>
        <v/>
      </c>
      <c r="AB620" s="69">
        <f>IF(AND($P620&lt;&gt;"",$P620&lt;=Paramètres!$C$14),1,0)</f>
        <v/>
      </c>
      <c r="AC620" s="67">
        <f>IF($P620="","Jamais relancé",IF($P620&lt;=3,"0-3 j",IF($P620&lt;=7,"4-7 j",IF($P620&lt;=15,"8-15 j","Plus de 15 j"))))</f>
        <v/>
      </c>
      <c r="AD620" s="67">
        <f>IF($M620&lt;=1000,"Moins de 1 k€",IF($M620&lt;=5000,"1 à 5 k€",IF($M620&lt;=15000,"5 à 15 k€","Plus de 15 k€")))</f>
        <v/>
      </c>
    </row>
    <row r="621">
      <c r="A621" s="65" t="inlineStr">
        <is>
          <t>DEV-00620</t>
        </is>
      </c>
      <c r="B621" s="66" t="n">
        <v>45181</v>
      </c>
      <c r="C621" s="65" t="inlineStr">
        <is>
          <t>2023-09</t>
        </is>
      </c>
      <c r="D621" s="65" t="inlineStr">
        <is>
          <t>2023-2024</t>
        </is>
      </c>
      <c r="E621" s="65" t="inlineStr">
        <is>
          <t>CLI-0147</t>
        </is>
      </c>
      <c r="F621" s="65" t="inlineStr">
        <is>
          <t>Particulier</t>
        </is>
      </c>
      <c r="G621" s="65" t="inlineStr">
        <is>
          <t>Bordeaux</t>
        </is>
      </c>
      <c r="H621" s="65" t="inlineStr">
        <is>
          <t>Sophie Marchand</t>
        </is>
      </c>
      <c r="I621" s="65" t="inlineStr">
        <is>
          <t>Salle de bain</t>
        </is>
      </c>
      <c r="J621" s="65" t="inlineStr">
        <is>
          <t>SB-003</t>
        </is>
      </c>
      <c r="K621" s="65" t="inlineStr">
        <is>
          <t>Pose meuble vasque + robinetterie</t>
        </is>
      </c>
      <c r="L621" s="67" t="n">
        <v>1</v>
      </c>
      <c r="M621" s="68" t="n">
        <v>1081.22</v>
      </c>
      <c r="N621" s="65" t="inlineStr">
        <is>
          <t>Accepté</t>
        </is>
      </c>
      <c r="O621" s="66" t="n">
        <v>45190</v>
      </c>
      <c r="P621" s="67" t="n">
        <v>2</v>
      </c>
      <c r="Q621" s="67" t="n">
        <v>1</v>
      </c>
      <c r="R621" s="67">
        <f>$I621</f>
        <v/>
      </c>
      <c r="S621" s="67">
        <f>$K621</f>
        <v/>
      </c>
      <c r="T621" s="67">
        <f>IFERROR(INDEX(Clients!$G$2:$G$1020,MATCH($E621,Clients!$A$2:$A$1020,0)),"")</f>
        <v/>
      </c>
      <c r="U621" s="67">
        <f>IFERROR(INDEX(Clients!$I$2:$I$1020,MATCH($E621,Clients!$A$2:$A$1020,0)),"")</f>
        <v/>
      </c>
      <c r="V621" s="69">
        <f>1</f>
        <v/>
      </c>
      <c r="W621" s="69">
        <f>IF($N621="Accepté",1,0)</f>
        <v/>
      </c>
      <c r="X621" s="68">
        <f>$M621*$W621</f>
        <v/>
      </c>
      <c r="Y621" s="68">
        <f>IF($N621="En cours",0,$M621)</f>
        <v/>
      </c>
      <c r="Z621" s="69">
        <f>IF($P621="",0,1)</f>
        <v/>
      </c>
      <c r="AA621" s="70">
        <f>IF($P621="",0,$P621)</f>
        <v/>
      </c>
      <c r="AB621" s="69">
        <f>IF(AND($P621&lt;&gt;"",$P621&lt;=Paramètres!$C$14),1,0)</f>
        <v/>
      </c>
      <c r="AC621" s="67">
        <f>IF($P621="","Jamais relancé",IF($P621&lt;=3,"0-3 j",IF($P621&lt;=7,"4-7 j",IF($P621&lt;=15,"8-15 j","Plus de 15 j"))))</f>
        <v/>
      </c>
      <c r="AD621" s="67">
        <f>IF($M621&lt;=1000,"Moins de 1 k€",IF($M621&lt;=5000,"1 à 5 k€",IF($M621&lt;=15000,"5 à 15 k€","Plus de 15 k€")))</f>
        <v/>
      </c>
    </row>
    <row r="622">
      <c r="A622" s="65" t="inlineStr">
        <is>
          <t>DEV-00621</t>
        </is>
      </c>
      <c r="B622" s="66" t="n">
        <v>45182</v>
      </c>
      <c r="C622" s="65" t="inlineStr">
        <is>
          <t>2023-09</t>
        </is>
      </c>
      <c r="D622" s="65" t="inlineStr">
        <is>
          <t>2023-2024</t>
        </is>
      </c>
      <c r="E622" s="65" t="inlineStr">
        <is>
          <t>CLI-0253</t>
        </is>
      </c>
      <c r="F622" s="65" t="inlineStr">
        <is>
          <t>Particulier</t>
        </is>
      </c>
      <c r="G622" s="65" t="inlineStr">
        <is>
          <t>Bordeaux</t>
        </is>
      </c>
      <c r="H622" s="65" t="inlineStr">
        <is>
          <t>Sophie Marchand</t>
        </is>
      </c>
      <c r="I622" s="65" t="inlineStr">
        <is>
          <t>Chauffage</t>
        </is>
      </c>
      <c r="J622" s="65" t="inlineStr">
        <is>
          <t>CH-004</t>
        </is>
      </c>
      <c r="K622" s="65" t="inlineStr">
        <is>
          <t>Remplacement radiateurs (lot de 5)</t>
        </is>
      </c>
      <c r="L622" s="67" t="n">
        <v>1</v>
      </c>
      <c r="M622" s="68" t="n">
        <v>2568.02</v>
      </c>
      <c r="N622" s="65" t="inlineStr">
        <is>
          <t>Accepté</t>
        </is>
      </c>
      <c r="O622" s="66" t="n">
        <v>45192</v>
      </c>
      <c r="P622" s="67" t="n">
        <v>3</v>
      </c>
      <c r="Q622" s="67" t="n">
        <v>2</v>
      </c>
      <c r="R622" s="67">
        <f>$I622</f>
        <v/>
      </c>
      <c r="S622" s="67">
        <f>$K622</f>
        <v/>
      </c>
      <c r="T622" s="67">
        <f>IFERROR(INDEX(Clients!$G$2:$G$1020,MATCH($E622,Clients!$A$2:$A$1020,0)),"")</f>
        <v/>
      </c>
      <c r="U622" s="67">
        <f>IFERROR(INDEX(Clients!$I$2:$I$1020,MATCH($E622,Clients!$A$2:$A$1020,0)),"")</f>
        <v/>
      </c>
      <c r="V622" s="69">
        <f>1</f>
        <v/>
      </c>
      <c r="W622" s="69">
        <f>IF($N622="Accepté",1,0)</f>
        <v/>
      </c>
      <c r="X622" s="68">
        <f>$M622*$W622</f>
        <v/>
      </c>
      <c r="Y622" s="68">
        <f>IF($N622="En cours",0,$M622)</f>
        <v/>
      </c>
      <c r="Z622" s="69">
        <f>IF($P622="",0,1)</f>
        <v/>
      </c>
      <c r="AA622" s="70">
        <f>IF($P622="",0,$P622)</f>
        <v/>
      </c>
      <c r="AB622" s="69">
        <f>IF(AND($P622&lt;&gt;"",$P622&lt;=Paramètres!$C$14),1,0)</f>
        <v/>
      </c>
      <c r="AC622" s="67">
        <f>IF($P622="","Jamais relancé",IF($P622&lt;=3,"0-3 j",IF($P622&lt;=7,"4-7 j",IF($P622&lt;=15,"8-15 j","Plus de 15 j"))))</f>
        <v/>
      </c>
      <c r="AD622" s="67">
        <f>IF($M622&lt;=1000,"Moins de 1 k€",IF($M622&lt;=5000,"1 à 5 k€",IF($M622&lt;=15000,"5 à 15 k€","Plus de 15 k€")))</f>
        <v/>
      </c>
    </row>
    <row r="623">
      <c r="A623" s="65" t="inlineStr">
        <is>
          <t>DEV-00622</t>
        </is>
      </c>
      <c r="B623" s="66" t="n">
        <v>45182</v>
      </c>
      <c r="C623" s="65" t="inlineStr">
        <is>
          <t>2023-09</t>
        </is>
      </c>
      <c r="D623" s="65" t="inlineStr">
        <is>
          <t>2023-2024</t>
        </is>
      </c>
      <c r="E623" s="65" t="inlineStr">
        <is>
          <t>CLI-0351</t>
        </is>
      </c>
      <c r="F623" s="65" t="inlineStr">
        <is>
          <t>Syndic</t>
        </is>
      </c>
      <c r="G623" s="65" t="inlineStr">
        <is>
          <t>Bordeaux</t>
        </is>
      </c>
      <c r="H623" s="65" t="inlineStr">
        <is>
          <t>Sophie Marchand</t>
        </is>
      </c>
      <c r="I623" s="65" t="inlineStr">
        <is>
          <t>Salle de bain</t>
        </is>
      </c>
      <c r="J623" s="65" t="inlineStr">
        <is>
          <t>SB-003</t>
        </is>
      </c>
      <c r="K623" s="65" t="inlineStr">
        <is>
          <t>Pose meuble vasque + robinetterie</t>
        </is>
      </c>
      <c r="L623" s="67" t="n">
        <v>1</v>
      </c>
      <c r="M623" s="68" t="n">
        <v>2191.04</v>
      </c>
      <c r="N623" s="65" t="inlineStr">
        <is>
          <t>Refusé</t>
        </is>
      </c>
      <c r="O623" s="66" t="n">
        <v>45195</v>
      </c>
      <c r="P623" s="67" t="n">
        <v>13</v>
      </c>
      <c r="Q623" s="67" t="n">
        <v>1</v>
      </c>
      <c r="R623" s="67">
        <f>$I623</f>
        <v/>
      </c>
      <c r="S623" s="67">
        <f>$K623</f>
        <v/>
      </c>
      <c r="T623" s="67">
        <f>IFERROR(INDEX(Clients!$G$2:$G$1020,MATCH($E623,Clients!$A$2:$A$1020,0)),"")</f>
        <v/>
      </c>
      <c r="U623" s="67">
        <f>IFERROR(INDEX(Clients!$I$2:$I$1020,MATCH($E623,Clients!$A$2:$A$1020,0)),"")</f>
        <v/>
      </c>
      <c r="V623" s="69">
        <f>1</f>
        <v/>
      </c>
      <c r="W623" s="69">
        <f>IF($N623="Accepté",1,0)</f>
        <v/>
      </c>
      <c r="X623" s="68">
        <f>$M623*$W623</f>
        <v/>
      </c>
      <c r="Y623" s="68">
        <f>IF($N623="En cours",0,$M623)</f>
        <v/>
      </c>
      <c r="Z623" s="69">
        <f>IF($P623="",0,1)</f>
        <v/>
      </c>
      <c r="AA623" s="70">
        <f>IF($P623="",0,$P623)</f>
        <v/>
      </c>
      <c r="AB623" s="69">
        <f>IF(AND($P623&lt;&gt;"",$P623&lt;=Paramètres!$C$14),1,0)</f>
        <v/>
      </c>
      <c r="AC623" s="67">
        <f>IF($P623="","Jamais relancé",IF($P623&lt;=3,"0-3 j",IF($P623&lt;=7,"4-7 j",IF($P623&lt;=15,"8-15 j","Plus de 15 j"))))</f>
        <v/>
      </c>
      <c r="AD623" s="67">
        <f>IF($M623&lt;=1000,"Moins de 1 k€",IF($M623&lt;=5000,"1 à 5 k€",IF($M623&lt;=15000,"5 à 15 k€","Plus de 15 k€")))</f>
        <v/>
      </c>
    </row>
    <row r="624">
      <c r="A624" s="65" t="inlineStr">
        <is>
          <t>DEV-00623</t>
        </is>
      </c>
      <c r="B624" s="66" t="n">
        <v>45183</v>
      </c>
      <c r="C624" s="65" t="inlineStr">
        <is>
          <t>2023-09</t>
        </is>
      </c>
      <c r="D624" s="65" t="inlineStr">
        <is>
          <t>2023-2024</t>
        </is>
      </c>
      <c r="E624" s="65" t="inlineStr">
        <is>
          <t>CLI-0220</t>
        </is>
      </c>
      <c r="F624" s="65" t="inlineStr">
        <is>
          <t>Particulier</t>
        </is>
      </c>
      <c r="G624" s="65" t="inlineStr">
        <is>
          <t>Bordeaux</t>
        </is>
      </c>
      <c r="H624" s="65" t="inlineStr">
        <is>
          <t>Karim Belkacem</t>
        </is>
      </c>
      <c r="I624" s="65" t="inlineStr">
        <is>
          <t>Chauffage</t>
        </is>
      </c>
      <c r="J624" s="65" t="inlineStr">
        <is>
          <t>CH-004</t>
        </is>
      </c>
      <c r="K624" s="65" t="inlineStr">
        <is>
          <t>Remplacement radiateurs (lot de 5)</t>
        </is>
      </c>
      <c r="L624" s="67" t="n">
        <v>1</v>
      </c>
      <c r="M624" s="68" t="n">
        <v>2556.03</v>
      </c>
      <c r="N624" s="65" t="inlineStr">
        <is>
          <t>Accepté</t>
        </is>
      </c>
      <c r="O624" s="66" t="n">
        <v>45199</v>
      </c>
      <c r="P624" s="67" t="n">
        <v>1</v>
      </c>
      <c r="Q624" s="67" t="n">
        <v>2</v>
      </c>
      <c r="R624" s="67">
        <f>$I624</f>
        <v/>
      </c>
      <c r="S624" s="67">
        <f>$K624</f>
        <v/>
      </c>
      <c r="T624" s="67">
        <f>IFERROR(INDEX(Clients!$G$2:$G$1020,MATCH($E624,Clients!$A$2:$A$1020,0)),"")</f>
        <v/>
      </c>
      <c r="U624" s="67">
        <f>IFERROR(INDEX(Clients!$I$2:$I$1020,MATCH($E624,Clients!$A$2:$A$1020,0)),"")</f>
        <v/>
      </c>
      <c r="V624" s="69">
        <f>1</f>
        <v/>
      </c>
      <c r="W624" s="69">
        <f>IF($N624="Accepté",1,0)</f>
        <v/>
      </c>
      <c r="X624" s="68">
        <f>$M624*$W624</f>
        <v/>
      </c>
      <c r="Y624" s="68">
        <f>IF($N624="En cours",0,$M624)</f>
        <v/>
      </c>
      <c r="Z624" s="69">
        <f>IF($P624="",0,1)</f>
        <v/>
      </c>
      <c r="AA624" s="70">
        <f>IF($P624="",0,$P624)</f>
        <v/>
      </c>
      <c r="AB624" s="69">
        <f>IF(AND($P624&lt;&gt;"",$P624&lt;=Paramètres!$C$14),1,0)</f>
        <v/>
      </c>
      <c r="AC624" s="67">
        <f>IF($P624="","Jamais relancé",IF($P624&lt;=3,"0-3 j",IF($P624&lt;=7,"4-7 j",IF($P624&lt;=15,"8-15 j","Plus de 15 j"))))</f>
        <v/>
      </c>
      <c r="AD624" s="67">
        <f>IF($M624&lt;=1000,"Moins de 1 k€",IF($M624&lt;=5000,"1 à 5 k€",IF($M624&lt;=15000,"5 à 15 k€","Plus de 15 k€")))</f>
        <v/>
      </c>
    </row>
    <row r="625">
      <c r="A625" s="65" t="inlineStr">
        <is>
          <t>DEV-00624</t>
        </is>
      </c>
      <c r="B625" s="66" t="n">
        <v>45183</v>
      </c>
      <c r="C625" s="65" t="inlineStr">
        <is>
          <t>2023-09</t>
        </is>
      </c>
      <c r="D625" s="65" t="inlineStr">
        <is>
          <t>2023-2024</t>
        </is>
      </c>
      <c r="E625" s="65" t="inlineStr">
        <is>
          <t>CLI-0278</t>
        </is>
      </c>
      <c r="F625" s="65" t="inlineStr">
        <is>
          <t>Particulier</t>
        </is>
      </c>
      <c r="G625" s="65" t="inlineStr">
        <is>
          <t>Bordeaux</t>
        </is>
      </c>
      <c r="H625" s="65" t="inlineStr">
        <is>
          <t>Sophie Marchand</t>
        </is>
      </c>
      <c r="I625" s="65" t="inlineStr">
        <is>
          <t>Dépannage</t>
        </is>
      </c>
      <c r="J625" s="65" t="inlineStr">
        <is>
          <t>DP-004</t>
        </is>
      </c>
      <c r="K625" s="65" t="inlineStr">
        <is>
          <t>Remise en service chaudière</t>
        </is>
      </c>
      <c r="L625" s="67" t="n">
        <v>1</v>
      </c>
      <c r="M625" s="68" t="n">
        <v>245.21</v>
      </c>
      <c r="N625" s="65" t="inlineStr">
        <is>
          <t>Accepté</t>
        </is>
      </c>
      <c r="O625" s="66" t="n">
        <v>45212</v>
      </c>
      <c r="P625" s="67" t="n">
        <v>1</v>
      </c>
      <c r="Q625" s="67" t="n">
        <v>1</v>
      </c>
      <c r="R625" s="67">
        <f>$I625</f>
        <v/>
      </c>
      <c r="S625" s="67">
        <f>$K625</f>
        <v/>
      </c>
      <c r="T625" s="67">
        <f>IFERROR(INDEX(Clients!$G$2:$G$1020,MATCH($E625,Clients!$A$2:$A$1020,0)),"")</f>
        <v/>
      </c>
      <c r="U625" s="67">
        <f>IFERROR(INDEX(Clients!$I$2:$I$1020,MATCH($E625,Clients!$A$2:$A$1020,0)),"")</f>
        <v/>
      </c>
      <c r="V625" s="69">
        <f>1</f>
        <v/>
      </c>
      <c r="W625" s="69">
        <f>IF($N625="Accepté",1,0)</f>
        <v/>
      </c>
      <c r="X625" s="68">
        <f>$M625*$W625</f>
        <v/>
      </c>
      <c r="Y625" s="68">
        <f>IF($N625="En cours",0,$M625)</f>
        <v/>
      </c>
      <c r="Z625" s="69">
        <f>IF($P625="",0,1)</f>
        <v/>
      </c>
      <c r="AA625" s="70">
        <f>IF($P625="",0,$P625)</f>
        <v/>
      </c>
      <c r="AB625" s="69">
        <f>IF(AND($P625&lt;&gt;"",$P625&lt;=Paramètres!$C$14),1,0)</f>
        <v/>
      </c>
      <c r="AC625" s="67">
        <f>IF($P625="","Jamais relancé",IF($P625&lt;=3,"0-3 j",IF($P625&lt;=7,"4-7 j",IF($P625&lt;=15,"8-15 j","Plus de 15 j"))))</f>
        <v/>
      </c>
      <c r="AD625" s="67">
        <f>IF($M625&lt;=1000,"Moins de 1 k€",IF($M625&lt;=5000,"1 à 5 k€",IF($M625&lt;=15000,"5 à 15 k€","Plus de 15 k€")))</f>
        <v/>
      </c>
    </row>
    <row r="626">
      <c r="A626" s="65" t="inlineStr">
        <is>
          <t>DEV-00625</t>
        </is>
      </c>
      <c r="B626" s="66" t="n">
        <v>45184</v>
      </c>
      <c r="C626" s="65" t="inlineStr">
        <is>
          <t>2023-09</t>
        </is>
      </c>
      <c r="D626" s="65" t="inlineStr">
        <is>
          <t>2023-2024</t>
        </is>
      </c>
      <c r="E626" s="65" t="inlineStr">
        <is>
          <t>CLI-0038</t>
        </is>
      </c>
      <c r="F626" s="65" t="inlineStr">
        <is>
          <t>Particulier</t>
        </is>
      </c>
      <c r="G626" s="65" t="inlineStr">
        <is>
          <t>Bordeaux</t>
        </is>
      </c>
      <c r="H626" s="65" t="inlineStr">
        <is>
          <t>Karim Belkacem</t>
        </is>
      </c>
      <c r="I626" s="65" t="inlineStr">
        <is>
          <t>Chauffage</t>
        </is>
      </c>
      <c r="J626" s="65" t="inlineStr">
        <is>
          <t>CH-001</t>
        </is>
      </c>
      <c r="K626" s="65" t="inlineStr">
        <is>
          <t>Installation chaudière gaz condensation</t>
        </is>
      </c>
      <c r="L626" s="67" t="n">
        <v>1</v>
      </c>
      <c r="M626" s="68" t="n">
        <v>4367.95</v>
      </c>
      <c r="N626" s="65" t="inlineStr">
        <is>
          <t>Refusé</t>
        </is>
      </c>
      <c r="O626" s="66" t="n">
        <v>45220</v>
      </c>
      <c r="P626" s="67" t="n">
        <v>6</v>
      </c>
      <c r="Q626" s="67" t="n">
        <v>1</v>
      </c>
      <c r="R626" s="67">
        <f>$I626</f>
        <v/>
      </c>
      <c r="S626" s="67">
        <f>$K626</f>
        <v/>
      </c>
      <c r="T626" s="67">
        <f>IFERROR(INDEX(Clients!$G$2:$G$1020,MATCH($E626,Clients!$A$2:$A$1020,0)),"")</f>
        <v/>
      </c>
      <c r="U626" s="67">
        <f>IFERROR(INDEX(Clients!$I$2:$I$1020,MATCH($E626,Clients!$A$2:$A$1020,0)),"")</f>
        <v/>
      </c>
      <c r="V626" s="69">
        <f>1</f>
        <v/>
      </c>
      <c r="W626" s="69">
        <f>IF($N626="Accepté",1,0)</f>
        <v/>
      </c>
      <c r="X626" s="68">
        <f>$M626*$W626</f>
        <v/>
      </c>
      <c r="Y626" s="68">
        <f>IF($N626="En cours",0,$M626)</f>
        <v/>
      </c>
      <c r="Z626" s="69">
        <f>IF($P626="",0,1)</f>
        <v/>
      </c>
      <c r="AA626" s="70">
        <f>IF($P626="",0,$P626)</f>
        <v/>
      </c>
      <c r="AB626" s="69">
        <f>IF(AND($P626&lt;&gt;"",$P626&lt;=Paramètres!$C$14),1,0)</f>
        <v/>
      </c>
      <c r="AC626" s="67">
        <f>IF($P626="","Jamais relancé",IF($P626&lt;=3,"0-3 j",IF($P626&lt;=7,"4-7 j",IF($P626&lt;=15,"8-15 j","Plus de 15 j"))))</f>
        <v/>
      </c>
      <c r="AD626" s="67">
        <f>IF($M626&lt;=1000,"Moins de 1 k€",IF($M626&lt;=5000,"1 à 5 k€",IF($M626&lt;=15000,"5 à 15 k€","Plus de 15 k€")))</f>
        <v/>
      </c>
    </row>
    <row r="627">
      <c r="A627" s="65" t="inlineStr">
        <is>
          <t>DEV-00626</t>
        </is>
      </c>
      <c r="B627" s="66" t="n">
        <v>45187</v>
      </c>
      <c r="C627" s="65" t="inlineStr">
        <is>
          <t>2023-09</t>
        </is>
      </c>
      <c r="D627" s="65" t="inlineStr">
        <is>
          <t>2023-2024</t>
        </is>
      </c>
      <c r="E627" s="65" t="inlineStr">
        <is>
          <t>CLI-0158</t>
        </is>
      </c>
      <c r="F627" s="65" t="inlineStr">
        <is>
          <t>Particulier</t>
        </is>
      </c>
      <c r="G627" s="65" t="inlineStr">
        <is>
          <t>Bordeaux</t>
        </is>
      </c>
      <c r="H627" s="65" t="inlineStr">
        <is>
          <t>Sophie Marchand</t>
        </is>
      </c>
      <c r="I627" s="65" t="inlineStr">
        <is>
          <t>Salle de bain</t>
        </is>
      </c>
      <c r="J627" s="65" t="inlineStr">
        <is>
          <t>SB-002</t>
        </is>
      </c>
      <c r="K627" s="65" t="inlineStr">
        <is>
          <t>Remplacement baignoire par douche</t>
        </is>
      </c>
      <c r="L627" s="67" t="n">
        <v>1</v>
      </c>
      <c r="M627" s="68" t="n">
        <v>3351.58</v>
      </c>
      <c r="N627" s="65" t="inlineStr">
        <is>
          <t>Refusé</t>
        </is>
      </c>
      <c r="O627" s="66" t="n">
        <v>45217</v>
      </c>
      <c r="P627" s="67" t="n"/>
      <c r="Q627" s="67" t="n">
        <v>0</v>
      </c>
      <c r="R627" s="67">
        <f>$I627</f>
        <v/>
      </c>
      <c r="S627" s="67">
        <f>$K627</f>
        <v/>
      </c>
      <c r="T627" s="67">
        <f>IFERROR(INDEX(Clients!$G$2:$G$1020,MATCH($E627,Clients!$A$2:$A$1020,0)),"")</f>
        <v/>
      </c>
      <c r="U627" s="67">
        <f>IFERROR(INDEX(Clients!$I$2:$I$1020,MATCH($E627,Clients!$A$2:$A$1020,0)),"")</f>
        <v/>
      </c>
      <c r="V627" s="69">
        <f>1</f>
        <v/>
      </c>
      <c r="W627" s="69">
        <f>IF($N627="Accepté",1,0)</f>
        <v/>
      </c>
      <c r="X627" s="68">
        <f>$M627*$W627</f>
        <v/>
      </c>
      <c r="Y627" s="68">
        <f>IF($N627="En cours",0,$M627)</f>
        <v/>
      </c>
      <c r="Z627" s="69">
        <f>IF($P627="",0,1)</f>
        <v/>
      </c>
      <c r="AA627" s="70">
        <f>IF($P627="",0,$P627)</f>
        <v/>
      </c>
      <c r="AB627" s="69">
        <f>IF(AND($P627&lt;&gt;"",$P627&lt;=Paramètres!$C$14),1,0)</f>
        <v/>
      </c>
      <c r="AC627" s="67">
        <f>IF($P627="","Jamais relancé",IF($P627&lt;=3,"0-3 j",IF($P627&lt;=7,"4-7 j",IF($P627&lt;=15,"8-15 j","Plus de 15 j"))))</f>
        <v/>
      </c>
      <c r="AD627" s="67">
        <f>IF($M627&lt;=1000,"Moins de 1 k€",IF($M627&lt;=5000,"1 à 5 k€",IF($M627&lt;=15000,"5 à 15 k€","Plus de 15 k€")))</f>
        <v/>
      </c>
    </row>
    <row r="628">
      <c r="A628" s="65" t="inlineStr">
        <is>
          <t>DEV-00627</t>
        </is>
      </c>
      <c r="B628" s="66" t="n">
        <v>45187</v>
      </c>
      <c r="C628" s="65" t="inlineStr">
        <is>
          <t>2023-09</t>
        </is>
      </c>
      <c r="D628" s="65" t="inlineStr">
        <is>
          <t>2023-2024</t>
        </is>
      </c>
      <c r="E628" s="65" t="inlineStr">
        <is>
          <t>CLI-0002</t>
        </is>
      </c>
      <c r="F628" s="65" t="inlineStr">
        <is>
          <t>Particulier</t>
        </is>
      </c>
      <c r="G628" s="65" t="inlineStr">
        <is>
          <t>Bordeaux</t>
        </is>
      </c>
      <c r="H628" s="65" t="inlineStr">
        <is>
          <t>Sophie Marchand</t>
        </is>
      </c>
      <c r="I628" s="65" t="inlineStr">
        <is>
          <t>Chauffage</t>
        </is>
      </c>
      <c r="J628" s="65" t="inlineStr">
        <is>
          <t>CH-002</t>
        </is>
      </c>
      <c r="K628" s="65" t="inlineStr">
        <is>
          <t>Entretien annuel chaudière</t>
        </is>
      </c>
      <c r="L628" s="67" t="n">
        <v>1</v>
      </c>
      <c r="M628" s="68" t="n">
        <v>153.68</v>
      </c>
      <c r="N628" s="65" t="inlineStr">
        <is>
          <t>Sans réponse</t>
        </is>
      </c>
      <c r="O628" s="66" t="n">
        <v>45210</v>
      </c>
      <c r="P628" s="67" t="n">
        <v>2</v>
      </c>
      <c r="Q628" s="67" t="n">
        <v>2</v>
      </c>
      <c r="R628" s="67">
        <f>$I628</f>
        <v/>
      </c>
      <c r="S628" s="67">
        <f>$K628</f>
        <v/>
      </c>
      <c r="T628" s="67">
        <f>IFERROR(INDEX(Clients!$G$2:$G$1020,MATCH($E628,Clients!$A$2:$A$1020,0)),"")</f>
        <v/>
      </c>
      <c r="U628" s="67">
        <f>IFERROR(INDEX(Clients!$I$2:$I$1020,MATCH($E628,Clients!$A$2:$A$1020,0)),"")</f>
        <v/>
      </c>
      <c r="V628" s="69">
        <f>1</f>
        <v/>
      </c>
      <c r="W628" s="69">
        <f>IF($N628="Accepté",1,0)</f>
        <v/>
      </c>
      <c r="X628" s="68">
        <f>$M628*$W628</f>
        <v/>
      </c>
      <c r="Y628" s="68">
        <f>IF($N628="En cours",0,$M628)</f>
        <v/>
      </c>
      <c r="Z628" s="69">
        <f>IF($P628="",0,1)</f>
        <v/>
      </c>
      <c r="AA628" s="70">
        <f>IF($P628="",0,$P628)</f>
        <v/>
      </c>
      <c r="AB628" s="69">
        <f>IF(AND($P628&lt;&gt;"",$P628&lt;=Paramètres!$C$14),1,0)</f>
        <v/>
      </c>
      <c r="AC628" s="67">
        <f>IF($P628="","Jamais relancé",IF($P628&lt;=3,"0-3 j",IF($P628&lt;=7,"4-7 j",IF($P628&lt;=15,"8-15 j","Plus de 15 j"))))</f>
        <v/>
      </c>
      <c r="AD628" s="67">
        <f>IF($M628&lt;=1000,"Moins de 1 k€",IF($M628&lt;=5000,"1 à 5 k€",IF($M628&lt;=15000,"5 à 15 k€","Plus de 15 k€")))</f>
        <v/>
      </c>
    </row>
    <row r="629">
      <c r="A629" s="65" t="inlineStr">
        <is>
          <t>DEV-00628</t>
        </is>
      </c>
      <c r="B629" s="66" t="n">
        <v>45188</v>
      </c>
      <c r="C629" s="65" t="inlineStr">
        <is>
          <t>2023-09</t>
        </is>
      </c>
      <c r="D629" s="65" t="inlineStr">
        <is>
          <t>2023-2024</t>
        </is>
      </c>
      <c r="E629" s="65" t="inlineStr">
        <is>
          <t>CLI-0136</t>
        </is>
      </c>
      <c r="F629" s="65" t="inlineStr">
        <is>
          <t>Particulier</t>
        </is>
      </c>
      <c r="G629" s="65" t="inlineStr">
        <is>
          <t>Toulouse</t>
        </is>
      </c>
      <c r="H629" s="65" t="inlineStr">
        <is>
          <t>Nadia Cherif</t>
        </is>
      </c>
      <c r="I629" s="65" t="inlineStr">
        <is>
          <t>Électricité</t>
        </is>
      </c>
      <c r="J629" s="65" t="inlineStr">
        <is>
          <t>EL-004</t>
        </is>
      </c>
      <c r="K629" s="65" t="inlineStr">
        <is>
          <t>Éclairage LED locaux professionnels</t>
        </is>
      </c>
      <c r="L629" s="67" t="n">
        <v>1</v>
      </c>
      <c r="M629" s="68" t="n">
        <v>3255.63</v>
      </c>
      <c r="N629" s="65" t="inlineStr">
        <is>
          <t>Sans réponse</t>
        </is>
      </c>
      <c r="O629" s="66" t="n">
        <v>45221</v>
      </c>
      <c r="P629" s="67" t="n">
        <v>8</v>
      </c>
      <c r="Q629" s="67" t="n">
        <v>1</v>
      </c>
      <c r="R629" s="67">
        <f>$I629</f>
        <v/>
      </c>
      <c r="S629" s="67">
        <f>$K629</f>
        <v/>
      </c>
      <c r="T629" s="67">
        <f>IFERROR(INDEX(Clients!$G$2:$G$1020,MATCH($E629,Clients!$A$2:$A$1020,0)),"")</f>
        <v/>
      </c>
      <c r="U629" s="67">
        <f>IFERROR(INDEX(Clients!$I$2:$I$1020,MATCH($E629,Clients!$A$2:$A$1020,0)),"")</f>
        <v/>
      </c>
      <c r="V629" s="69">
        <f>1</f>
        <v/>
      </c>
      <c r="W629" s="69">
        <f>IF($N629="Accepté",1,0)</f>
        <v/>
      </c>
      <c r="X629" s="68">
        <f>$M629*$W629</f>
        <v/>
      </c>
      <c r="Y629" s="68">
        <f>IF($N629="En cours",0,$M629)</f>
        <v/>
      </c>
      <c r="Z629" s="69">
        <f>IF($P629="",0,1)</f>
        <v/>
      </c>
      <c r="AA629" s="70">
        <f>IF($P629="",0,$P629)</f>
        <v/>
      </c>
      <c r="AB629" s="69">
        <f>IF(AND($P629&lt;&gt;"",$P629&lt;=Paramètres!$C$14),1,0)</f>
        <v/>
      </c>
      <c r="AC629" s="67">
        <f>IF($P629="","Jamais relancé",IF($P629&lt;=3,"0-3 j",IF($P629&lt;=7,"4-7 j",IF($P629&lt;=15,"8-15 j","Plus de 15 j"))))</f>
        <v/>
      </c>
      <c r="AD629" s="67">
        <f>IF($M629&lt;=1000,"Moins de 1 k€",IF($M629&lt;=5000,"1 à 5 k€",IF($M629&lt;=15000,"5 à 15 k€","Plus de 15 k€")))</f>
        <v/>
      </c>
    </row>
    <row r="630">
      <c r="A630" s="65" t="inlineStr">
        <is>
          <t>DEV-00629</t>
        </is>
      </c>
      <c r="B630" s="66" t="n">
        <v>45188</v>
      </c>
      <c r="C630" s="65" t="inlineStr">
        <is>
          <t>2023-09</t>
        </is>
      </c>
      <c r="D630" s="65" t="inlineStr">
        <is>
          <t>2023-2024</t>
        </is>
      </c>
      <c r="E630" s="65" t="inlineStr">
        <is>
          <t>CLI-0121</t>
        </is>
      </c>
      <c r="F630" s="65" t="inlineStr">
        <is>
          <t>Syndic</t>
        </is>
      </c>
      <c r="G630" s="65" t="inlineStr">
        <is>
          <t>Toulouse</t>
        </is>
      </c>
      <c r="H630" s="65" t="inlineStr">
        <is>
          <t>Nadia Cherif</t>
        </is>
      </c>
      <c r="I630" s="65" t="inlineStr">
        <is>
          <t>Salle de bain</t>
        </is>
      </c>
      <c r="J630" s="65" t="inlineStr">
        <is>
          <t>SB-003</t>
        </is>
      </c>
      <c r="K630" s="65" t="inlineStr">
        <is>
          <t>Pose meuble vasque + robinetterie</t>
        </is>
      </c>
      <c r="L630" s="67" t="n">
        <v>3</v>
      </c>
      <c r="M630" s="68" t="n">
        <v>6672.18</v>
      </c>
      <c r="N630" s="65" t="inlineStr">
        <is>
          <t>Accepté</t>
        </is>
      </c>
      <c r="O630" s="66" t="n">
        <v>45201</v>
      </c>
      <c r="P630" s="67" t="n">
        <v>4</v>
      </c>
      <c r="Q630" s="67" t="n">
        <v>1</v>
      </c>
      <c r="R630" s="67">
        <f>$I630</f>
        <v/>
      </c>
      <c r="S630" s="67">
        <f>$K630</f>
        <v/>
      </c>
      <c r="T630" s="67">
        <f>IFERROR(INDEX(Clients!$G$2:$G$1020,MATCH($E630,Clients!$A$2:$A$1020,0)),"")</f>
        <v/>
      </c>
      <c r="U630" s="67">
        <f>IFERROR(INDEX(Clients!$I$2:$I$1020,MATCH($E630,Clients!$A$2:$A$1020,0)),"")</f>
        <v/>
      </c>
      <c r="V630" s="69">
        <f>1</f>
        <v/>
      </c>
      <c r="W630" s="69">
        <f>IF($N630="Accepté",1,0)</f>
        <v/>
      </c>
      <c r="X630" s="68">
        <f>$M630*$W630</f>
        <v/>
      </c>
      <c r="Y630" s="68">
        <f>IF($N630="En cours",0,$M630)</f>
        <v/>
      </c>
      <c r="Z630" s="69">
        <f>IF($P630="",0,1)</f>
        <v/>
      </c>
      <c r="AA630" s="70">
        <f>IF($P630="",0,$P630)</f>
        <v/>
      </c>
      <c r="AB630" s="69">
        <f>IF(AND($P630&lt;&gt;"",$P630&lt;=Paramètres!$C$14),1,0)</f>
        <v/>
      </c>
      <c r="AC630" s="67">
        <f>IF($P630="","Jamais relancé",IF($P630&lt;=3,"0-3 j",IF($P630&lt;=7,"4-7 j",IF($P630&lt;=15,"8-15 j","Plus de 15 j"))))</f>
        <v/>
      </c>
      <c r="AD630" s="67">
        <f>IF($M630&lt;=1000,"Moins de 1 k€",IF($M630&lt;=5000,"1 à 5 k€",IF($M630&lt;=15000,"5 à 15 k€","Plus de 15 k€")))</f>
        <v/>
      </c>
    </row>
    <row r="631">
      <c r="A631" s="65" t="inlineStr">
        <is>
          <t>DEV-00630</t>
        </is>
      </c>
      <c r="B631" s="66" t="n">
        <v>45188</v>
      </c>
      <c r="C631" s="65" t="inlineStr">
        <is>
          <t>2023-09</t>
        </is>
      </c>
      <c r="D631" s="65" t="inlineStr">
        <is>
          <t>2023-2024</t>
        </is>
      </c>
      <c r="E631" s="65" t="inlineStr">
        <is>
          <t>CLI-0312</t>
        </is>
      </c>
      <c r="F631" s="65" t="inlineStr">
        <is>
          <t>Professionnel</t>
        </is>
      </c>
      <c r="G631" s="65" t="inlineStr">
        <is>
          <t>Toulouse</t>
        </is>
      </c>
      <c r="H631" s="65" t="inlineStr">
        <is>
          <t>Julien Fabre</t>
        </is>
      </c>
      <c r="I631" s="65" t="inlineStr">
        <is>
          <t>Plomberie</t>
        </is>
      </c>
      <c r="J631" s="65" t="inlineStr">
        <is>
          <t>PR-001</t>
        </is>
      </c>
      <c r="K631" s="65" t="inlineStr">
        <is>
          <t>Remplacement chauffe-eau 200 L</t>
        </is>
      </c>
      <c r="L631" s="67" t="n">
        <v>1</v>
      </c>
      <c r="M631" s="68" t="n">
        <v>2200.16</v>
      </c>
      <c r="N631" s="65" t="inlineStr">
        <is>
          <t>Sans réponse</t>
        </is>
      </c>
      <c r="O631" s="66" t="n">
        <v>45204</v>
      </c>
      <c r="P631" s="67" t="n">
        <v>6</v>
      </c>
      <c r="Q631" s="67" t="n">
        <v>2</v>
      </c>
      <c r="R631" s="67">
        <f>$I631</f>
        <v/>
      </c>
      <c r="S631" s="67">
        <f>$K631</f>
        <v/>
      </c>
      <c r="T631" s="67">
        <f>IFERROR(INDEX(Clients!$G$2:$G$1020,MATCH($E631,Clients!$A$2:$A$1020,0)),"")</f>
        <v/>
      </c>
      <c r="U631" s="67">
        <f>IFERROR(INDEX(Clients!$I$2:$I$1020,MATCH($E631,Clients!$A$2:$A$1020,0)),"")</f>
        <v/>
      </c>
      <c r="V631" s="69">
        <f>1</f>
        <v/>
      </c>
      <c r="W631" s="69">
        <f>IF($N631="Accepté",1,0)</f>
        <v/>
      </c>
      <c r="X631" s="68">
        <f>$M631*$W631</f>
        <v/>
      </c>
      <c r="Y631" s="68">
        <f>IF($N631="En cours",0,$M631)</f>
        <v/>
      </c>
      <c r="Z631" s="69">
        <f>IF($P631="",0,1)</f>
        <v/>
      </c>
      <c r="AA631" s="70">
        <f>IF($P631="",0,$P631)</f>
        <v/>
      </c>
      <c r="AB631" s="69">
        <f>IF(AND($P631&lt;&gt;"",$P631&lt;=Paramètres!$C$14),1,0)</f>
        <v/>
      </c>
      <c r="AC631" s="67">
        <f>IF($P631="","Jamais relancé",IF($P631&lt;=3,"0-3 j",IF($P631&lt;=7,"4-7 j",IF($P631&lt;=15,"8-15 j","Plus de 15 j"))))</f>
        <v/>
      </c>
      <c r="AD631" s="67">
        <f>IF($M631&lt;=1000,"Moins de 1 k€",IF($M631&lt;=5000,"1 à 5 k€",IF($M631&lt;=15000,"5 à 15 k€","Plus de 15 k€")))</f>
        <v/>
      </c>
    </row>
    <row r="632">
      <c r="A632" s="65" t="inlineStr">
        <is>
          <t>DEV-00631</t>
        </is>
      </c>
      <c r="B632" s="66" t="n">
        <v>45188</v>
      </c>
      <c r="C632" s="65" t="inlineStr">
        <is>
          <t>2023-09</t>
        </is>
      </c>
      <c r="D632" s="65" t="inlineStr">
        <is>
          <t>2023-2024</t>
        </is>
      </c>
      <c r="E632" s="65" t="inlineStr">
        <is>
          <t>CLI-0112</t>
        </is>
      </c>
      <c r="F632" s="65" t="inlineStr">
        <is>
          <t>Particulier</t>
        </is>
      </c>
      <c r="G632" s="65" t="inlineStr">
        <is>
          <t>Bordeaux</t>
        </is>
      </c>
      <c r="H632" s="65" t="inlineStr">
        <is>
          <t>Karim Belkacem</t>
        </is>
      </c>
      <c r="I632" s="65" t="inlineStr">
        <is>
          <t>Électricité</t>
        </is>
      </c>
      <c r="J632" s="65" t="inlineStr">
        <is>
          <t>EL-004</t>
        </is>
      </c>
      <c r="K632" s="65" t="inlineStr">
        <is>
          <t>Éclairage LED locaux professionnels</t>
        </is>
      </c>
      <c r="L632" s="67" t="n">
        <v>1</v>
      </c>
      <c r="M632" s="68" t="n">
        <v>2975.58</v>
      </c>
      <c r="N632" s="65" t="inlineStr">
        <is>
          <t>Accepté</t>
        </is>
      </c>
      <c r="O632" s="66" t="n">
        <v>45195</v>
      </c>
      <c r="P632" s="67" t="n">
        <v>4</v>
      </c>
      <c r="Q632" s="67" t="n">
        <v>1</v>
      </c>
      <c r="R632" s="67">
        <f>$I632</f>
        <v/>
      </c>
      <c r="S632" s="67">
        <f>$K632</f>
        <v/>
      </c>
      <c r="T632" s="67">
        <f>IFERROR(INDEX(Clients!$G$2:$G$1020,MATCH($E632,Clients!$A$2:$A$1020,0)),"")</f>
        <v/>
      </c>
      <c r="U632" s="67">
        <f>IFERROR(INDEX(Clients!$I$2:$I$1020,MATCH($E632,Clients!$A$2:$A$1020,0)),"")</f>
        <v/>
      </c>
      <c r="V632" s="69">
        <f>1</f>
        <v/>
      </c>
      <c r="W632" s="69">
        <f>IF($N632="Accepté",1,0)</f>
        <v/>
      </c>
      <c r="X632" s="68">
        <f>$M632*$W632</f>
        <v/>
      </c>
      <c r="Y632" s="68">
        <f>IF($N632="En cours",0,$M632)</f>
        <v/>
      </c>
      <c r="Z632" s="69">
        <f>IF($P632="",0,1)</f>
        <v/>
      </c>
      <c r="AA632" s="70">
        <f>IF($P632="",0,$P632)</f>
        <v/>
      </c>
      <c r="AB632" s="69">
        <f>IF(AND($P632&lt;&gt;"",$P632&lt;=Paramètres!$C$14),1,0)</f>
        <v/>
      </c>
      <c r="AC632" s="67">
        <f>IF($P632="","Jamais relancé",IF($P632&lt;=3,"0-3 j",IF($P632&lt;=7,"4-7 j",IF($P632&lt;=15,"8-15 j","Plus de 15 j"))))</f>
        <v/>
      </c>
      <c r="AD632" s="67">
        <f>IF($M632&lt;=1000,"Moins de 1 k€",IF($M632&lt;=5000,"1 à 5 k€",IF($M632&lt;=15000,"5 à 15 k€","Plus de 15 k€")))</f>
        <v/>
      </c>
    </row>
    <row r="633">
      <c r="A633" s="65" t="inlineStr">
        <is>
          <t>DEV-00632</t>
        </is>
      </c>
      <c r="B633" s="66" t="n">
        <v>45189</v>
      </c>
      <c r="C633" s="65" t="inlineStr">
        <is>
          <t>2023-09</t>
        </is>
      </c>
      <c r="D633" s="65" t="inlineStr">
        <is>
          <t>2023-2024</t>
        </is>
      </c>
      <c r="E633" s="65" t="inlineStr">
        <is>
          <t>CLI-0306</t>
        </is>
      </c>
      <c r="F633" s="65" t="inlineStr">
        <is>
          <t>Particulier</t>
        </is>
      </c>
      <c r="G633" s="65" t="inlineStr">
        <is>
          <t>Bordeaux</t>
        </is>
      </c>
      <c r="H633" s="65" t="inlineStr">
        <is>
          <t>Sophie Marchand</t>
        </is>
      </c>
      <c r="I633" s="65" t="inlineStr">
        <is>
          <t>Électricité</t>
        </is>
      </c>
      <c r="J633" s="65" t="inlineStr">
        <is>
          <t>EL-004</t>
        </is>
      </c>
      <c r="K633" s="65" t="inlineStr">
        <is>
          <t>Éclairage LED locaux professionnels</t>
        </is>
      </c>
      <c r="L633" s="67" t="n">
        <v>1</v>
      </c>
      <c r="M633" s="68" t="n">
        <v>3321.37</v>
      </c>
      <c r="N633" s="65" t="inlineStr">
        <is>
          <t>Refusé</t>
        </is>
      </c>
      <c r="O633" s="66" t="n">
        <v>45205</v>
      </c>
      <c r="P633" s="67" t="n">
        <v>2</v>
      </c>
      <c r="Q633" s="67" t="n">
        <v>1</v>
      </c>
      <c r="R633" s="67">
        <f>$I633</f>
        <v/>
      </c>
      <c r="S633" s="67">
        <f>$K633</f>
        <v/>
      </c>
      <c r="T633" s="67">
        <f>IFERROR(INDEX(Clients!$G$2:$G$1020,MATCH($E633,Clients!$A$2:$A$1020,0)),"")</f>
        <v/>
      </c>
      <c r="U633" s="67">
        <f>IFERROR(INDEX(Clients!$I$2:$I$1020,MATCH($E633,Clients!$A$2:$A$1020,0)),"")</f>
        <v/>
      </c>
      <c r="V633" s="69">
        <f>1</f>
        <v/>
      </c>
      <c r="W633" s="69">
        <f>IF($N633="Accepté",1,0)</f>
        <v/>
      </c>
      <c r="X633" s="68">
        <f>$M633*$W633</f>
        <v/>
      </c>
      <c r="Y633" s="68">
        <f>IF($N633="En cours",0,$M633)</f>
        <v/>
      </c>
      <c r="Z633" s="69">
        <f>IF($P633="",0,1)</f>
        <v/>
      </c>
      <c r="AA633" s="70">
        <f>IF($P633="",0,$P633)</f>
        <v/>
      </c>
      <c r="AB633" s="69">
        <f>IF(AND($P633&lt;&gt;"",$P633&lt;=Paramètres!$C$14),1,0)</f>
        <v/>
      </c>
      <c r="AC633" s="67">
        <f>IF($P633="","Jamais relancé",IF($P633&lt;=3,"0-3 j",IF($P633&lt;=7,"4-7 j",IF($P633&lt;=15,"8-15 j","Plus de 15 j"))))</f>
        <v/>
      </c>
      <c r="AD633" s="67">
        <f>IF($M633&lt;=1000,"Moins de 1 k€",IF($M633&lt;=5000,"1 à 5 k€",IF($M633&lt;=15000,"5 à 15 k€","Plus de 15 k€")))</f>
        <v/>
      </c>
    </row>
    <row r="634">
      <c r="A634" s="65" t="inlineStr">
        <is>
          <t>DEV-00633</t>
        </is>
      </c>
      <c r="B634" s="66" t="n">
        <v>45189</v>
      </c>
      <c r="C634" s="65" t="inlineStr">
        <is>
          <t>2023-09</t>
        </is>
      </c>
      <c r="D634" s="65" t="inlineStr">
        <is>
          <t>2023-2024</t>
        </is>
      </c>
      <c r="E634" s="65" t="inlineStr">
        <is>
          <t>CLI-0314</t>
        </is>
      </c>
      <c r="F634" s="65" t="inlineStr">
        <is>
          <t>Particulier</t>
        </is>
      </c>
      <c r="G634" s="65" t="inlineStr">
        <is>
          <t>Bordeaux</t>
        </is>
      </c>
      <c r="H634" s="65" t="inlineStr">
        <is>
          <t>Sophie Marchand</t>
        </is>
      </c>
      <c r="I634" s="65" t="inlineStr">
        <is>
          <t>Salle de bain</t>
        </is>
      </c>
      <c r="J634" s="65" t="inlineStr">
        <is>
          <t>SB-002</t>
        </is>
      </c>
      <c r="K634" s="65" t="inlineStr">
        <is>
          <t>Remplacement baignoire par douche</t>
        </is>
      </c>
      <c r="L634" s="67" t="n">
        <v>1</v>
      </c>
      <c r="M634" s="68" t="n">
        <v>3648.32</v>
      </c>
      <c r="N634" s="65" t="inlineStr">
        <is>
          <t>Refusé</t>
        </is>
      </c>
      <c r="O634" s="66" t="n">
        <v>45218</v>
      </c>
      <c r="P634" s="67" t="n"/>
      <c r="Q634" s="67" t="n">
        <v>0</v>
      </c>
      <c r="R634" s="67">
        <f>$I634</f>
        <v/>
      </c>
      <c r="S634" s="67">
        <f>$K634</f>
        <v/>
      </c>
      <c r="T634" s="67">
        <f>IFERROR(INDEX(Clients!$G$2:$G$1020,MATCH($E634,Clients!$A$2:$A$1020,0)),"")</f>
        <v/>
      </c>
      <c r="U634" s="67">
        <f>IFERROR(INDEX(Clients!$I$2:$I$1020,MATCH($E634,Clients!$A$2:$A$1020,0)),"")</f>
        <v/>
      </c>
      <c r="V634" s="69">
        <f>1</f>
        <v/>
      </c>
      <c r="W634" s="69">
        <f>IF($N634="Accepté",1,0)</f>
        <v/>
      </c>
      <c r="X634" s="68">
        <f>$M634*$W634</f>
        <v/>
      </c>
      <c r="Y634" s="68">
        <f>IF($N634="En cours",0,$M634)</f>
        <v/>
      </c>
      <c r="Z634" s="69">
        <f>IF($P634="",0,1)</f>
        <v/>
      </c>
      <c r="AA634" s="70">
        <f>IF($P634="",0,$P634)</f>
        <v/>
      </c>
      <c r="AB634" s="69">
        <f>IF(AND($P634&lt;&gt;"",$P634&lt;=Paramètres!$C$14),1,0)</f>
        <v/>
      </c>
      <c r="AC634" s="67">
        <f>IF($P634="","Jamais relancé",IF($P634&lt;=3,"0-3 j",IF($P634&lt;=7,"4-7 j",IF($P634&lt;=15,"8-15 j","Plus de 15 j"))))</f>
        <v/>
      </c>
      <c r="AD634" s="67">
        <f>IF($M634&lt;=1000,"Moins de 1 k€",IF($M634&lt;=5000,"1 à 5 k€",IF($M634&lt;=15000,"5 à 15 k€","Plus de 15 k€")))</f>
        <v/>
      </c>
    </row>
    <row r="635">
      <c r="A635" s="65" t="inlineStr">
        <is>
          <t>DEV-00634</t>
        </is>
      </c>
      <c r="B635" s="66" t="n">
        <v>45190</v>
      </c>
      <c r="C635" s="65" t="inlineStr">
        <is>
          <t>2023-09</t>
        </is>
      </c>
      <c r="D635" s="65" t="inlineStr">
        <is>
          <t>2023-2024</t>
        </is>
      </c>
      <c r="E635" s="65" t="inlineStr">
        <is>
          <t>CLI-0133</t>
        </is>
      </c>
      <c r="F635" s="65" t="inlineStr">
        <is>
          <t>Syndic</t>
        </is>
      </c>
      <c r="G635" s="65" t="inlineStr">
        <is>
          <t>Bordeaux</t>
        </is>
      </c>
      <c r="H635" s="65" t="inlineStr">
        <is>
          <t>Karim Belkacem</t>
        </is>
      </c>
      <c r="I635" s="65" t="inlineStr">
        <is>
          <t>Dépannage</t>
        </is>
      </c>
      <c r="J635" s="65" t="inlineStr">
        <is>
          <t>DP-003</t>
        </is>
      </c>
      <c r="K635" s="65" t="inlineStr">
        <is>
          <t>Dépannage électrique urgence</t>
        </is>
      </c>
      <c r="L635" s="67" t="n">
        <v>1</v>
      </c>
      <c r="M635" s="68" t="n">
        <v>592.02</v>
      </c>
      <c r="N635" s="65" t="inlineStr">
        <is>
          <t>Accepté</t>
        </is>
      </c>
      <c r="O635" s="66" t="n">
        <v>45203</v>
      </c>
      <c r="P635" s="67" t="n">
        <v>6</v>
      </c>
      <c r="Q635" s="67" t="n">
        <v>1</v>
      </c>
      <c r="R635" s="67">
        <f>$I635</f>
        <v/>
      </c>
      <c r="S635" s="67">
        <f>$K635</f>
        <v/>
      </c>
      <c r="T635" s="67">
        <f>IFERROR(INDEX(Clients!$G$2:$G$1020,MATCH($E635,Clients!$A$2:$A$1020,0)),"")</f>
        <v/>
      </c>
      <c r="U635" s="67">
        <f>IFERROR(INDEX(Clients!$I$2:$I$1020,MATCH($E635,Clients!$A$2:$A$1020,0)),"")</f>
        <v/>
      </c>
      <c r="V635" s="69">
        <f>1</f>
        <v/>
      </c>
      <c r="W635" s="69">
        <f>IF($N635="Accepté",1,0)</f>
        <v/>
      </c>
      <c r="X635" s="68">
        <f>$M635*$W635</f>
        <v/>
      </c>
      <c r="Y635" s="68">
        <f>IF($N635="En cours",0,$M635)</f>
        <v/>
      </c>
      <c r="Z635" s="69">
        <f>IF($P635="",0,1)</f>
        <v/>
      </c>
      <c r="AA635" s="70">
        <f>IF($P635="",0,$P635)</f>
        <v/>
      </c>
      <c r="AB635" s="69">
        <f>IF(AND($P635&lt;&gt;"",$P635&lt;=Paramètres!$C$14),1,0)</f>
        <v/>
      </c>
      <c r="AC635" s="67">
        <f>IF($P635="","Jamais relancé",IF($P635&lt;=3,"0-3 j",IF($P635&lt;=7,"4-7 j",IF($P635&lt;=15,"8-15 j","Plus de 15 j"))))</f>
        <v/>
      </c>
      <c r="AD635" s="67">
        <f>IF($M635&lt;=1000,"Moins de 1 k€",IF($M635&lt;=5000,"1 à 5 k€",IF($M635&lt;=15000,"5 à 15 k€","Plus de 15 k€")))</f>
        <v/>
      </c>
    </row>
    <row r="636">
      <c r="A636" s="65" t="inlineStr">
        <is>
          <t>DEV-00635</t>
        </is>
      </c>
      <c r="B636" s="66" t="n">
        <v>45190</v>
      </c>
      <c r="C636" s="65" t="inlineStr">
        <is>
          <t>2023-09</t>
        </is>
      </c>
      <c r="D636" s="65" t="inlineStr">
        <is>
          <t>2023-2024</t>
        </is>
      </c>
      <c r="E636" s="65" t="inlineStr">
        <is>
          <t>CLI-0125</t>
        </is>
      </c>
      <c r="F636" s="65" t="inlineStr">
        <is>
          <t>Particulier</t>
        </is>
      </c>
      <c r="G636" s="65" t="inlineStr">
        <is>
          <t>Toulouse</t>
        </is>
      </c>
      <c r="H636" s="65" t="inlineStr">
        <is>
          <t>Nadia Cherif</t>
        </is>
      </c>
      <c r="I636" s="65" t="inlineStr">
        <is>
          <t>Chauffage</t>
        </is>
      </c>
      <c r="J636" s="65" t="inlineStr">
        <is>
          <t>CH-001</t>
        </is>
      </c>
      <c r="K636" s="65" t="inlineStr">
        <is>
          <t>Installation chaudière gaz condensation</t>
        </is>
      </c>
      <c r="L636" s="67" t="n">
        <v>1</v>
      </c>
      <c r="M636" s="68" t="n">
        <v>4631.4</v>
      </c>
      <c r="N636" s="65" t="inlineStr">
        <is>
          <t>Refusé</t>
        </is>
      </c>
      <c r="O636" s="66" t="n">
        <v>45197</v>
      </c>
      <c r="P636" s="67" t="n">
        <v>3</v>
      </c>
      <c r="Q636" s="67" t="n">
        <v>1</v>
      </c>
      <c r="R636" s="67">
        <f>$I636</f>
        <v/>
      </c>
      <c r="S636" s="67">
        <f>$K636</f>
        <v/>
      </c>
      <c r="T636" s="67">
        <f>IFERROR(INDEX(Clients!$G$2:$G$1020,MATCH($E636,Clients!$A$2:$A$1020,0)),"")</f>
        <v/>
      </c>
      <c r="U636" s="67">
        <f>IFERROR(INDEX(Clients!$I$2:$I$1020,MATCH($E636,Clients!$A$2:$A$1020,0)),"")</f>
        <v/>
      </c>
      <c r="V636" s="69">
        <f>1</f>
        <v/>
      </c>
      <c r="W636" s="69">
        <f>IF($N636="Accepté",1,0)</f>
        <v/>
      </c>
      <c r="X636" s="68">
        <f>$M636*$W636</f>
        <v/>
      </c>
      <c r="Y636" s="68">
        <f>IF($N636="En cours",0,$M636)</f>
        <v/>
      </c>
      <c r="Z636" s="69">
        <f>IF($P636="",0,1)</f>
        <v/>
      </c>
      <c r="AA636" s="70">
        <f>IF($P636="",0,$P636)</f>
        <v/>
      </c>
      <c r="AB636" s="69">
        <f>IF(AND($P636&lt;&gt;"",$P636&lt;=Paramètres!$C$14),1,0)</f>
        <v/>
      </c>
      <c r="AC636" s="67">
        <f>IF($P636="","Jamais relancé",IF($P636&lt;=3,"0-3 j",IF($P636&lt;=7,"4-7 j",IF($P636&lt;=15,"8-15 j","Plus de 15 j"))))</f>
        <v/>
      </c>
      <c r="AD636" s="67">
        <f>IF($M636&lt;=1000,"Moins de 1 k€",IF($M636&lt;=5000,"1 à 5 k€",IF($M636&lt;=15000,"5 à 15 k€","Plus de 15 k€")))</f>
        <v/>
      </c>
    </row>
    <row r="637">
      <c r="A637" s="65" t="inlineStr">
        <is>
          <t>DEV-00636</t>
        </is>
      </c>
      <c r="B637" s="66" t="n">
        <v>45191</v>
      </c>
      <c r="C637" s="65" t="inlineStr">
        <is>
          <t>2023-09</t>
        </is>
      </c>
      <c r="D637" s="65" t="inlineStr">
        <is>
          <t>2023-2024</t>
        </is>
      </c>
      <c r="E637" s="65" t="inlineStr">
        <is>
          <t>CLI-0156</t>
        </is>
      </c>
      <c r="F637" s="65" t="inlineStr">
        <is>
          <t>Particulier</t>
        </is>
      </c>
      <c r="G637" s="65" t="inlineStr">
        <is>
          <t>Bordeaux</t>
        </is>
      </c>
      <c r="H637" s="65" t="inlineStr">
        <is>
          <t>Karim Belkacem</t>
        </is>
      </c>
      <c r="I637" s="65" t="inlineStr">
        <is>
          <t>Plomberie</t>
        </is>
      </c>
      <c r="J637" s="65" t="inlineStr">
        <is>
          <t>PR-004</t>
        </is>
      </c>
      <c r="K637" s="65" t="inlineStr">
        <is>
          <t>Remplacement colonne d'évacuation</t>
        </is>
      </c>
      <c r="L637" s="67" t="n">
        <v>1</v>
      </c>
      <c r="M637" s="68" t="n">
        <v>5801.57</v>
      </c>
      <c r="N637" s="65" t="inlineStr">
        <is>
          <t>Accepté</t>
        </is>
      </c>
      <c r="O637" s="66" t="n">
        <v>45224</v>
      </c>
      <c r="P637" s="67" t="n">
        <v>2</v>
      </c>
      <c r="Q637" s="67" t="n">
        <v>1</v>
      </c>
      <c r="R637" s="67">
        <f>$I637</f>
        <v/>
      </c>
      <c r="S637" s="67">
        <f>$K637</f>
        <v/>
      </c>
      <c r="T637" s="67">
        <f>IFERROR(INDEX(Clients!$G$2:$G$1020,MATCH($E637,Clients!$A$2:$A$1020,0)),"")</f>
        <v/>
      </c>
      <c r="U637" s="67">
        <f>IFERROR(INDEX(Clients!$I$2:$I$1020,MATCH($E637,Clients!$A$2:$A$1020,0)),"")</f>
        <v/>
      </c>
      <c r="V637" s="69">
        <f>1</f>
        <v/>
      </c>
      <c r="W637" s="69">
        <f>IF($N637="Accepté",1,0)</f>
        <v/>
      </c>
      <c r="X637" s="68">
        <f>$M637*$W637</f>
        <v/>
      </c>
      <c r="Y637" s="68">
        <f>IF($N637="En cours",0,$M637)</f>
        <v/>
      </c>
      <c r="Z637" s="69">
        <f>IF($P637="",0,1)</f>
        <v/>
      </c>
      <c r="AA637" s="70">
        <f>IF($P637="",0,$P637)</f>
        <v/>
      </c>
      <c r="AB637" s="69">
        <f>IF(AND($P637&lt;&gt;"",$P637&lt;=Paramètres!$C$14),1,0)</f>
        <v/>
      </c>
      <c r="AC637" s="67">
        <f>IF($P637="","Jamais relancé",IF($P637&lt;=3,"0-3 j",IF($P637&lt;=7,"4-7 j",IF($P637&lt;=15,"8-15 j","Plus de 15 j"))))</f>
        <v/>
      </c>
      <c r="AD637" s="67">
        <f>IF($M637&lt;=1000,"Moins de 1 k€",IF($M637&lt;=5000,"1 à 5 k€",IF($M637&lt;=15000,"5 à 15 k€","Plus de 15 k€")))</f>
        <v/>
      </c>
    </row>
    <row r="638">
      <c r="A638" s="65" t="inlineStr">
        <is>
          <t>DEV-00637</t>
        </is>
      </c>
      <c r="B638" s="66" t="n">
        <v>45194</v>
      </c>
      <c r="C638" s="65" t="inlineStr">
        <is>
          <t>2023-09</t>
        </is>
      </c>
      <c r="D638" s="65" t="inlineStr">
        <is>
          <t>2023-2024</t>
        </is>
      </c>
      <c r="E638" s="65" t="inlineStr">
        <is>
          <t>CLI-0113</t>
        </is>
      </c>
      <c r="F638" s="65" t="inlineStr">
        <is>
          <t>Professionnel</t>
        </is>
      </c>
      <c r="G638" s="65" t="inlineStr">
        <is>
          <t>Bordeaux</t>
        </is>
      </c>
      <c r="H638" s="65" t="inlineStr">
        <is>
          <t>Karim Belkacem</t>
        </is>
      </c>
      <c r="I638" s="65" t="inlineStr">
        <is>
          <t>Dépannage</t>
        </is>
      </c>
      <c r="J638" s="65" t="inlineStr">
        <is>
          <t>DP-003</t>
        </is>
      </c>
      <c r="K638" s="65" t="inlineStr">
        <is>
          <t>Dépannage électrique urgence</t>
        </is>
      </c>
      <c r="L638" s="67" t="n">
        <v>1</v>
      </c>
      <c r="M638" s="68" t="n">
        <v>506.99</v>
      </c>
      <c r="N638" s="65" t="inlineStr">
        <is>
          <t>Accepté</t>
        </is>
      </c>
      <c r="O638" s="66" t="n">
        <v>45222</v>
      </c>
      <c r="P638" s="67" t="n">
        <v>8</v>
      </c>
      <c r="Q638" s="67" t="n">
        <v>2</v>
      </c>
      <c r="R638" s="67">
        <f>$I638</f>
        <v/>
      </c>
      <c r="S638" s="67">
        <f>$K638</f>
        <v/>
      </c>
      <c r="T638" s="67">
        <f>IFERROR(INDEX(Clients!$G$2:$G$1020,MATCH($E638,Clients!$A$2:$A$1020,0)),"")</f>
        <v/>
      </c>
      <c r="U638" s="67">
        <f>IFERROR(INDEX(Clients!$I$2:$I$1020,MATCH($E638,Clients!$A$2:$A$1020,0)),"")</f>
        <v/>
      </c>
      <c r="V638" s="69">
        <f>1</f>
        <v/>
      </c>
      <c r="W638" s="69">
        <f>IF($N638="Accepté",1,0)</f>
        <v/>
      </c>
      <c r="X638" s="68">
        <f>$M638*$W638</f>
        <v/>
      </c>
      <c r="Y638" s="68">
        <f>IF($N638="En cours",0,$M638)</f>
        <v/>
      </c>
      <c r="Z638" s="69">
        <f>IF($P638="",0,1)</f>
        <v/>
      </c>
      <c r="AA638" s="70">
        <f>IF($P638="",0,$P638)</f>
        <v/>
      </c>
      <c r="AB638" s="69">
        <f>IF(AND($P638&lt;&gt;"",$P638&lt;=Paramètres!$C$14),1,0)</f>
        <v/>
      </c>
      <c r="AC638" s="67">
        <f>IF($P638="","Jamais relancé",IF($P638&lt;=3,"0-3 j",IF($P638&lt;=7,"4-7 j",IF($P638&lt;=15,"8-15 j","Plus de 15 j"))))</f>
        <v/>
      </c>
      <c r="AD638" s="67">
        <f>IF($M638&lt;=1000,"Moins de 1 k€",IF($M638&lt;=5000,"1 à 5 k€",IF($M638&lt;=15000,"5 à 15 k€","Plus de 15 k€")))</f>
        <v/>
      </c>
    </row>
    <row r="639">
      <c r="A639" s="65" t="inlineStr">
        <is>
          <t>DEV-00638</t>
        </is>
      </c>
      <c r="B639" s="66" t="n">
        <v>45194</v>
      </c>
      <c r="C639" s="65" t="inlineStr">
        <is>
          <t>2023-09</t>
        </is>
      </c>
      <c r="D639" s="65" t="inlineStr">
        <is>
          <t>2023-2024</t>
        </is>
      </c>
      <c r="E639" s="65" t="inlineStr">
        <is>
          <t>CLI-0312</t>
        </is>
      </c>
      <c r="F639" s="65" t="inlineStr">
        <is>
          <t>Professionnel</t>
        </is>
      </c>
      <c r="G639" s="65" t="inlineStr">
        <is>
          <t>Toulouse</t>
        </is>
      </c>
      <c r="H639" s="65" t="inlineStr">
        <is>
          <t>Nadia Cherif</t>
        </is>
      </c>
      <c r="I639" s="65" t="inlineStr">
        <is>
          <t>Électricité</t>
        </is>
      </c>
      <c r="J639" s="65" t="inlineStr">
        <is>
          <t>EL-002</t>
        </is>
      </c>
      <c r="K639" s="65" t="inlineStr">
        <is>
          <t>Installation borne de recharge VE</t>
        </is>
      </c>
      <c r="L639" s="67" t="n">
        <v>1</v>
      </c>
      <c r="M639" s="68" t="n">
        <v>2751.5</v>
      </c>
      <c r="N639" s="65" t="inlineStr">
        <is>
          <t>Refusé</t>
        </is>
      </c>
      <c r="O639" s="66" t="n">
        <v>45216</v>
      </c>
      <c r="P639" s="67" t="n">
        <v>1</v>
      </c>
      <c r="Q639" s="67" t="n">
        <v>3</v>
      </c>
      <c r="R639" s="67">
        <f>$I639</f>
        <v/>
      </c>
      <c r="S639" s="67">
        <f>$K639</f>
        <v/>
      </c>
      <c r="T639" s="67">
        <f>IFERROR(INDEX(Clients!$G$2:$G$1020,MATCH($E639,Clients!$A$2:$A$1020,0)),"")</f>
        <v/>
      </c>
      <c r="U639" s="67">
        <f>IFERROR(INDEX(Clients!$I$2:$I$1020,MATCH($E639,Clients!$A$2:$A$1020,0)),"")</f>
        <v/>
      </c>
      <c r="V639" s="69">
        <f>1</f>
        <v/>
      </c>
      <c r="W639" s="69">
        <f>IF($N639="Accepté",1,0)</f>
        <v/>
      </c>
      <c r="X639" s="68">
        <f>$M639*$W639</f>
        <v/>
      </c>
      <c r="Y639" s="68">
        <f>IF($N639="En cours",0,$M639)</f>
        <v/>
      </c>
      <c r="Z639" s="69">
        <f>IF($P639="",0,1)</f>
        <v/>
      </c>
      <c r="AA639" s="70">
        <f>IF($P639="",0,$P639)</f>
        <v/>
      </c>
      <c r="AB639" s="69">
        <f>IF(AND($P639&lt;&gt;"",$P639&lt;=Paramètres!$C$14),1,0)</f>
        <v/>
      </c>
      <c r="AC639" s="67">
        <f>IF($P639="","Jamais relancé",IF($P639&lt;=3,"0-3 j",IF($P639&lt;=7,"4-7 j",IF($P639&lt;=15,"8-15 j","Plus de 15 j"))))</f>
        <v/>
      </c>
      <c r="AD639" s="67">
        <f>IF($M639&lt;=1000,"Moins de 1 k€",IF($M639&lt;=5000,"1 à 5 k€",IF($M639&lt;=15000,"5 à 15 k€","Plus de 15 k€")))</f>
        <v/>
      </c>
    </row>
    <row r="640">
      <c r="A640" s="65" t="inlineStr">
        <is>
          <t>DEV-00639</t>
        </is>
      </c>
      <c r="B640" s="66" t="n">
        <v>45195</v>
      </c>
      <c r="C640" s="65" t="inlineStr">
        <is>
          <t>2023-09</t>
        </is>
      </c>
      <c r="D640" s="65" t="inlineStr">
        <is>
          <t>2023-2024</t>
        </is>
      </c>
      <c r="E640" s="65" t="inlineStr">
        <is>
          <t>CLI-0022</t>
        </is>
      </c>
      <c r="F640" s="65" t="inlineStr">
        <is>
          <t>Particulier</t>
        </is>
      </c>
      <c r="G640" s="65" t="inlineStr">
        <is>
          <t>Bordeaux</t>
        </is>
      </c>
      <c r="H640" s="65" t="inlineStr">
        <is>
          <t>Karim Belkacem</t>
        </is>
      </c>
      <c r="I640" s="65" t="inlineStr">
        <is>
          <t>Salle de bain</t>
        </is>
      </c>
      <c r="J640" s="65" t="inlineStr">
        <is>
          <t>SB-001</t>
        </is>
      </c>
      <c r="K640" s="65" t="inlineStr">
        <is>
          <t>Rénovation salle de bain complète</t>
        </is>
      </c>
      <c r="L640" s="67" t="n">
        <v>1</v>
      </c>
      <c r="M640" s="68" t="n">
        <v>10983.79</v>
      </c>
      <c r="N640" s="65" t="inlineStr">
        <is>
          <t>Sans réponse</t>
        </is>
      </c>
      <c r="O640" s="66" t="n">
        <v>45217</v>
      </c>
      <c r="P640" s="67" t="n"/>
      <c r="Q640" s="67" t="n">
        <v>0</v>
      </c>
      <c r="R640" s="67">
        <f>$I640</f>
        <v/>
      </c>
      <c r="S640" s="67">
        <f>$K640</f>
        <v/>
      </c>
      <c r="T640" s="67">
        <f>IFERROR(INDEX(Clients!$G$2:$G$1020,MATCH($E640,Clients!$A$2:$A$1020,0)),"")</f>
        <v/>
      </c>
      <c r="U640" s="67">
        <f>IFERROR(INDEX(Clients!$I$2:$I$1020,MATCH($E640,Clients!$A$2:$A$1020,0)),"")</f>
        <v/>
      </c>
      <c r="V640" s="69">
        <f>1</f>
        <v/>
      </c>
      <c r="W640" s="69">
        <f>IF($N640="Accepté",1,0)</f>
        <v/>
      </c>
      <c r="X640" s="68">
        <f>$M640*$W640</f>
        <v/>
      </c>
      <c r="Y640" s="68">
        <f>IF($N640="En cours",0,$M640)</f>
        <v/>
      </c>
      <c r="Z640" s="69">
        <f>IF($P640="",0,1)</f>
        <v/>
      </c>
      <c r="AA640" s="70">
        <f>IF($P640="",0,$P640)</f>
        <v/>
      </c>
      <c r="AB640" s="69">
        <f>IF(AND($P640&lt;&gt;"",$P640&lt;=Paramètres!$C$14),1,0)</f>
        <v/>
      </c>
      <c r="AC640" s="67">
        <f>IF($P640="","Jamais relancé",IF($P640&lt;=3,"0-3 j",IF($P640&lt;=7,"4-7 j",IF($P640&lt;=15,"8-15 j","Plus de 15 j"))))</f>
        <v/>
      </c>
      <c r="AD640" s="67">
        <f>IF($M640&lt;=1000,"Moins de 1 k€",IF($M640&lt;=5000,"1 à 5 k€",IF($M640&lt;=15000,"5 à 15 k€","Plus de 15 k€")))</f>
        <v/>
      </c>
    </row>
    <row r="641">
      <c r="A641" s="65" t="inlineStr">
        <is>
          <t>DEV-00640</t>
        </is>
      </c>
      <c r="B641" s="66" t="n">
        <v>45195</v>
      </c>
      <c r="C641" s="65" t="inlineStr">
        <is>
          <t>2023-09</t>
        </is>
      </c>
      <c r="D641" s="65" t="inlineStr">
        <is>
          <t>2023-2024</t>
        </is>
      </c>
      <c r="E641" s="65" t="inlineStr">
        <is>
          <t>CLI-0177</t>
        </is>
      </c>
      <c r="F641" s="65" t="inlineStr">
        <is>
          <t>Particulier</t>
        </is>
      </c>
      <c r="G641" s="65" t="inlineStr">
        <is>
          <t>Toulouse</t>
        </is>
      </c>
      <c r="H641" s="65" t="inlineStr">
        <is>
          <t>Nadia Cherif</t>
        </is>
      </c>
      <c r="I641" s="65" t="inlineStr">
        <is>
          <t>Plomberie</t>
        </is>
      </c>
      <c r="J641" s="65" t="inlineStr">
        <is>
          <t>PR-004</t>
        </is>
      </c>
      <c r="K641" s="65" t="inlineStr">
        <is>
          <t>Remplacement colonne d'évacuation</t>
        </is>
      </c>
      <c r="L641" s="67" t="n">
        <v>1</v>
      </c>
      <c r="M641" s="68" t="n">
        <v>6396.3</v>
      </c>
      <c r="N641" s="65" t="inlineStr">
        <is>
          <t>Refusé</t>
        </is>
      </c>
      <c r="O641" s="66" t="n">
        <v>45218</v>
      </c>
      <c r="P641" s="67" t="n"/>
      <c r="Q641" s="67" t="n">
        <v>0</v>
      </c>
      <c r="R641" s="67">
        <f>$I641</f>
        <v/>
      </c>
      <c r="S641" s="67">
        <f>$K641</f>
        <v/>
      </c>
      <c r="T641" s="67">
        <f>IFERROR(INDEX(Clients!$G$2:$G$1020,MATCH($E641,Clients!$A$2:$A$1020,0)),"")</f>
        <v/>
      </c>
      <c r="U641" s="67">
        <f>IFERROR(INDEX(Clients!$I$2:$I$1020,MATCH($E641,Clients!$A$2:$A$1020,0)),"")</f>
        <v/>
      </c>
      <c r="V641" s="69">
        <f>1</f>
        <v/>
      </c>
      <c r="W641" s="69">
        <f>IF($N641="Accepté",1,0)</f>
        <v/>
      </c>
      <c r="X641" s="68">
        <f>$M641*$W641</f>
        <v/>
      </c>
      <c r="Y641" s="68">
        <f>IF($N641="En cours",0,$M641)</f>
        <v/>
      </c>
      <c r="Z641" s="69">
        <f>IF($P641="",0,1)</f>
        <v/>
      </c>
      <c r="AA641" s="70">
        <f>IF($P641="",0,$P641)</f>
        <v/>
      </c>
      <c r="AB641" s="69">
        <f>IF(AND($P641&lt;&gt;"",$P641&lt;=Paramètres!$C$14),1,0)</f>
        <v/>
      </c>
      <c r="AC641" s="67">
        <f>IF($P641="","Jamais relancé",IF($P641&lt;=3,"0-3 j",IF($P641&lt;=7,"4-7 j",IF($P641&lt;=15,"8-15 j","Plus de 15 j"))))</f>
        <v/>
      </c>
      <c r="AD641" s="67">
        <f>IF($M641&lt;=1000,"Moins de 1 k€",IF($M641&lt;=5000,"1 à 5 k€",IF($M641&lt;=15000,"5 à 15 k€","Plus de 15 k€")))</f>
        <v/>
      </c>
    </row>
    <row r="642">
      <c r="A642" s="65" t="inlineStr">
        <is>
          <t>DEV-00641</t>
        </is>
      </c>
      <c r="B642" s="66" t="n">
        <v>45196</v>
      </c>
      <c r="C642" s="65" t="inlineStr">
        <is>
          <t>2023-09</t>
        </is>
      </c>
      <c r="D642" s="65" t="inlineStr">
        <is>
          <t>2023-2024</t>
        </is>
      </c>
      <c r="E642" s="65" t="inlineStr">
        <is>
          <t>CLI-0001</t>
        </is>
      </c>
      <c r="F642" s="65" t="inlineStr">
        <is>
          <t>Professionnel</t>
        </is>
      </c>
      <c r="G642" s="65" t="inlineStr">
        <is>
          <t>Bordeaux</t>
        </is>
      </c>
      <c r="H642" s="65" t="inlineStr">
        <is>
          <t>Sophie Marchand</t>
        </is>
      </c>
      <c r="I642" s="65" t="inlineStr">
        <is>
          <t>Dépannage</t>
        </is>
      </c>
      <c r="J642" s="65" t="inlineStr">
        <is>
          <t>DP-001</t>
        </is>
      </c>
      <c r="K642" s="65" t="inlineStr">
        <is>
          <t>Dépannage plomberie urgence</t>
        </is>
      </c>
      <c r="L642" s="67" t="n">
        <v>1</v>
      </c>
      <c r="M642" s="68" t="n">
        <v>427.77</v>
      </c>
      <c r="N642" s="65" t="inlineStr">
        <is>
          <t>Sans réponse</t>
        </is>
      </c>
      <c r="O642" s="66" t="n">
        <v>45236</v>
      </c>
      <c r="P642" s="67" t="n"/>
      <c r="Q642" s="67" t="n">
        <v>0</v>
      </c>
      <c r="R642" s="67">
        <f>$I642</f>
        <v/>
      </c>
      <c r="S642" s="67">
        <f>$K642</f>
        <v/>
      </c>
      <c r="T642" s="67">
        <f>IFERROR(INDEX(Clients!$G$2:$G$1020,MATCH($E642,Clients!$A$2:$A$1020,0)),"")</f>
        <v/>
      </c>
      <c r="U642" s="67">
        <f>IFERROR(INDEX(Clients!$I$2:$I$1020,MATCH($E642,Clients!$A$2:$A$1020,0)),"")</f>
        <v/>
      </c>
      <c r="V642" s="69">
        <f>1</f>
        <v/>
      </c>
      <c r="W642" s="69">
        <f>IF($N642="Accepté",1,0)</f>
        <v/>
      </c>
      <c r="X642" s="68">
        <f>$M642*$W642</f>
        <v/>
      </c>
      <c r="Y642" s="68">
        <f>IF($N642="En cours",0,$M642)</f>
        <v/>
      </c>
      <c r="Z642" s="69">
        <f>IF($P642="",0,1)</f>
        <v/>
      </c>
      <c r="AA642" s="70">
        <f>IF($P642="",0,$P642)</f>
        <v/>
      </c>
      <c r="AB642" s="69">
        <f>IF(AND($P642&lt;&gt;"",$P642&lt;=Paramètres!$C$14),1,0)</f>
        <v/>
      </c>
      <c r="AC642" s="67">
        <f>IF($P642="","Jamais relancé",IF($P642&lt;=3,"0-3 j",IF($P642&lt;=7,"4-7 j",IF($P642&lt;=15,"8-15 j","Plus de 15 j"))))</f>
        <v/>
      </c>
      <c r="AD642" s="67">
        <f>IF($M642&lt;=1000,"Moins de 1 k€",IF($M642&lt;=5000,"1 à 5 k€",IF($M642&lt;=15000,"5 à 15 k€","Plus de 15 k€")))</f>
        <v/>
      </c>
    </row>
    <row r="643">
      <c r="A643" s="65" t="inlineStr">
        <is>
          <t>DEV-00642</t>
        </is>
      </c>
      <c r="B643" s="66" t="n">
        <v>45196</v>
      </c>
      <c r="C643" s="65" t="inlineStr">
        <is>
          <t>2023-09</t>
        </is>
      </c>
      <c r="D643" s="65" t="inlineStr">
        <is>
          <t>2023-2024</t>
        </is>
      </c>
      <c r="E643" s="65" t="inlineStr">
        <is>
          <t>CLI-0062</t>
        </is>
      </c>
      <c r="F643" s="65" t="inlineStr">
        <is>
          <t>Particulier</t>
        </is>
      </c>
      <c r="G643" s="65" t="inlineStr">
        <is>
          <t>Toulouse</t>
        </is>
      </c>
      <c r="H643" s="65" t="inlineStr">
        <is>
          <t>Nadia Cherif</t>
        </is>
      </c>
      <c r="I643" s="65" t="inlineStr">
        <is>
          <t>Dépannage</t>
        </is>
      </c>
      <c r="J643" s="65" t="inlineStr">
        <is>
          <t>DP-004</t>
        </is>
      </c>
      <c r="K643" s="65" t="inlineStr">
        <is>
          <t>Remise en service chaudière</t>
        </is>
      </c>
      <c r="L643" s="67" t="n">
        <v>1</v>
      </c>
      <c r="M643" s="68" t="n">
        <v>233.89</v>
      </c>
      <c r="N643" s="65" t="inlineStr">
        <is>
          <t>Sans réponse</t>
        </is>
      </c>
      <c r="O643" s="66" t="n">
        <v>45206</v>
      </c>
      <c r="P643" s="67" t="n">
        <v>1</v>
      </c>
      <c r="Q643" s="67" t="n">
        <v>2</v>
      </c>
      <c r="R643" s="67">
        <f>$I643</f>
        <v/>
      </c>
      <c r="S643" s="67">
        <f>$K643</f>
        <v/>
      </c>
      <c r="T643" s="67">
        <f>IFERROR(INDEX(Clients!$G$2:$G$1020,MATCH($E643,Clients!$A$2:$A$1020,0)),"")</f>
        <v/>
      </c>
      <c r="U643" s="67">
        <f>IFERROR(INDEX(Clients!$I$2:$I$1020,MATCH($E643,Clients!$A$2:$A$1020,0)),"")</f>
        <v/>
      </c>
      <c r="V643" s="69">
        <f>1</f>
        <v/>
      </c>
      <c r="W643" s="69">
        <f>IF($N643="Accepté",1,0)</f>
        <v/>
      </c>
      <c r="X643" s="68">
        <f>$M643*$W643</f>
        <v/>
      </c>
      <c r="Y643" s="68">
        <f>IF($N643="En cours",0,$M643)</f>
        <v/>
      </c>
      <c r="Z643" s="69">
        <f>IF($P643="",0,1)</f>
        <v/>
      </c>
      <c r="AA643" s="70">
        <f>IF($P643="",0,$P643)</f>
        <v/>
      </c>
      <c r="AB643" s="69">
        <f>IF(AND($P643&lt;&gt;"",$P643&lt;=Paramètres!$C$14),1,0)</f>
        <v/>
      </c>
      <c r="AC643" s="67">
        <f>IF($P643="","Jamais relancé",IF($P643&lt;=3,"0-3 j",IF($P643&lt;=7,"4-7 j",IF($P643&lt;=15,"8-15 j","Plus de 15 j"))))</f>
        <v/>
      </c>
      <c r="AD643" s="67">
        <f>IF($M643&lt;=1000,"Moins de 1 k€",IF($M643&lt;=5000,"1 à 5 k€",IF($M643&lt;=15000,"5 à 15 k€","Plus de 15 k€")))</f>
        <v/>
      </c>
    </row>
    <row r="644">
      <c r="A644" s="65" t="inlineStr">
        <is>
          <t>DEV-00643</t>
        </is>
      </c>
      <c r="B644" s="66" t="n">
        <v>45197</v>
      </c>
      <c r="C644" s="65" t="inlineStr">
        <is>
          <t>2023-09</t>
        </is>
      </c>
      <c r="D644" s="65" t="inlineStr">
        <is>
          <t>2023-2024</t>
        </is>
      </c>
      <c r="E644" s="65" t="inlineStr">
        <is>
          <t>CLI-0100</t>
        </is>
      </c>
      <c r="F644" s="65" t="inlineStr">
        <is>
          <t>Particulier</t>
        </is>
      </c>
      <c r="G644" s="65" t="inlineStr">
        <is>
          <t>Bordeaux</t>
        </is>
      </c>
      <c r="H644" s="65" t="inlineStr">
        <is>
          <t>Karim Belkacem</t>
        </is>
      </c>
      <c r="I644" s="65" t="inlineStr">
        <is>
          <t>Salle de bain</t>
        </is>
      </c>
      <c r="J644" s="65" t="inlineStr">
        <is>
          <t>SB-002</t>
        </is>
      </c>
      <c r="K644" s="65" t="inlineStr">
        <is>
          <t>Remplacement baignoire par douche</t>
        </is>
      </c>
      <c r="L644" s="67" t="n">
        <v>1</v>
      </c>
      <c r="M644" s="68" t="n">
        <v>3651.3</v>
      </c>
      <c r="N644" s="65" t="inlineStr">
        <is>
          <t>Refusé</t>
        </is>
      </c>
      <c r="O644" s="66" t="n">
        <v>45200</v>
      </c>
      <c r="P644" s="67" t="n">
        <v>5</v>
      </c>
      <c r="Q644" s="67" t="n">
        <v>0</v>
      </c>
      <c r="R644" s="67">
        <f>$I644</f>
        <v/>
      </c>
      <c r="S644" s="67">
        <f>$K644</f>
        <v/>
      </c>
      <c r="T644" s="67">
        <f>IFERROR(INDEX(Clients!$G$2:$G$1020,MATCH($E644,Clients!$A$2:$A$1020,0)),"")</f>
        <v/>
      </c>
      <c r="U644" s="67">
        <f>IFERROR(INDEX(Clients!$I$2:$I$1020,MATCH($E644,Clients!$A$2:$A$1020,0)),"")</f>
        <v/>
      </c>
      <c r="V644" s="69">
        <f>1</f>
        <v/>
      </c>
      <c r="W644" s="69">
        <f>IF($N644="Accepté",1,0)</f>
        <v/>
      </c>
      <c r="X644" s="68">
        <f>$M644*$W644</f>
        <v/>
      </c>
      <c r="Y644" s="68">
        <f>IF($N644="En cours",0,$M644)</f>
        <v/>
      </c>
      <c r="Z644" s="69">
        <f>IF($P644="",0,1)</f>
        <v/>
      </c>
      <c r="AA644" s="70">
        <f>IF($P644="",0,$P644)</f>
        <v/>
      </c>
      <c r="AB644" s="69">
        <f>IF(AND($P644&lt;&gt;"",$P644&lt;=Paramètres!$C$14),1,0)</f>
        <v/>
      </c>
      <c r="AC644" s="67">
        <f>IF($P644="","Jamais relancé",IF($P644&lt;=3,"0-3 j",IF($P644&lt;=7,"4-7 j",IF($P644&lt;=15,"8-15 j","Plus de 15 j"))))</f>
        <v/>
      </c>
      <c r="AD644" s="67">
        <f>IF($M644&lt;=1000,"Moins de 1 k€",IF($M644&lt;=5000,"1 à 5 k€",IF($M644&lt;=15000,"5 à 15 k€","Plus de 15 k€")))</f>
        <v/>
      </c>
    </row>
    <row r="645">
      <c r="A645" s="65" t="inlineStr">
        <is>
          <t>DEV-00644</t>
        </is>
      </c>
      <c r="B645" s="66" t="n">
        <v>45197</v>
      </c>
      <c r="C645" s="65" t="inlineStr">
        <is>
          <t>2023-09</t>
        </is>
      </c>
      <c r="D645" s="65" t="inlineStr">
        <is>
          <t>2023-2024</t>
        </is>
      </c>
      <c r="E645" s="65" t="inlineStr">
        <is>
          <t>CLI-0042</t>
        </is>
      </c>
      <c r="F645" s="65" t="inlineStr">
        <is>
          <t>Particulier</t>
        </is>
      </c>
      <c r="G645" s="65" t="inlineStr">
        <is>
          <t>Bordeaux</t>
        </is>
      </c>
      <c r="H645" s="65" t="inlineStr">
        <is>
          <t>Sophie Marchand</t>
        </is>
      </c>
      <c r="I645" s="65" t="inlineStr">
        <is>
          <t>Chauffage</t>
        </is>
      </c>
      <c r="J645" s="65" t="inlineStr">
        <is>
          <t>CH-005</t>
        </is>
      </c>
      <c r="K645" s="65" t="inlineStr">
        <is>
          <t>Désembouage circuit chauffage</t>
        </is>
      </c>
      <c r="L645" s="67" t="n">
        <v>1</v>
      </c>
      <c r="M645" s="68" t="n">
        <v>801.51</v>
      </c>
      <c r="N645" s="65" t="inlineStr">
        <is>
          <t>Accepté</t>
        </is>
      </c>
      <c r="O645" s="66" t="n">
        <v>45229</v>
      </c>
      <c r="P645" s="67" t="n">
        <v>14</v>
      </c>
      <c r="Q645" s="67" t="n">
        <v>2</v>
      </c>
      <c r="R645" s="67">
        <f>$I645</f>
        <v/>
      </c>
      <c r="S645" s="67">
        <f>$K645</f>
        <v/>
      </c>
      <c r="T645" s="67">
        <f>IFERROR(INDEX(Clients!$G$2:$G$1020,MATCH($E645,Clients!$A$2:$A$1020,0)),"")</f>
        <v/>
      </c>
      <c r="U645" s="67">
        <f>IFERROR(INDEX(Clients!$I$2:$I$1020,MATCH($E645,Clients!$A$2:$A$1020,0)),"")</f>
        <v/>
      </c>
      <c r="V645" s="69">
        <f>1</f>
        <v/>
      </c>
      <c r="W645" s="69">
        <f>IF($N645="Accepté",1,0)</f>
        <v/>
      </c>
      <c r="X645" s="68">
        <f>$M645*$W645</f>
        <v/>
      </c>
      <c r="Y645" s="68">
        <f>IF($N645="En cours",0,$M645)</f>
        <v/>
      </c>
      <c r="Z645" s="69">
        <f>IF($P645="",0,1)</f>
        <v/>
      </c>
      <c r="AA645" s="70">
        <f>IF($P645="",0,$P645)</f>
        <v/>
      </c>
      <c r="AB645" s="69">
        <f>IF(AND($P645&lt;&gt;"",$P645&lt;=Paramètres!$C$14),1,0)</f>
        <v/>
      </c>
      <c r="AC645" s="67">
        <f>IF($P645="","Jamais relancé",IF($P645&lt;=3,"0-3 j",IF($P645&lt;=7,"4-7 j",IF($P645&lt;=15,"8-15 j","Plus de 15 j"))))</f>
        <v/>
      </c>
      <c r="AD645" s="67">
        <f>IF($M645&lt;=1000,"Moins de 1 k€",IF($M645&lt;=5000,"1 à 5 k€",IF($M645&lt;=15000,"5 à 15 k€","Plus de 15 k€")))</f>
        <v/>
      </c>
    </row>
    <row r="646">
      <c r="A646" s="65" t="inlineStr">
        <is>
          <t>DEV-00645</t>
        </is>
      </c>
      <c r="B646" s="66" t="n">
        <v>45198</v>
      </c>
      <c r="C646" s="65" t="inlineStr">
        <is>
          <t>2023-09</t>
        </is>
      </c>
      <c r="D646" s="65" t="inlineStr">
        <is>
          <t>2023-2024</t>
        </is>
      </c>
      <c r="E646" s="65" t="inlineStr">
        <is>
          <t>CLI-0212</t>
        </is>
      </c>
      <c r="F646" s="65" t="inlineStr">
        <is>
          <t>Professionnel</t>
        </is>
      </c>
      <c r="G646" s="65" t="inlineStr">
        <is>
          <t>Bordeaux</t>
        </is>
      </c>
      <c r="H646" s="65" t="inlineStr">
        <is>
          <t>Sophie Marchand</t>
        </is>
      </c>
      <c r="I646" s="65" t="inlineStr">
        <is>
          <t>Salle de bain</t>
        </is>
      </c>
      <c r="J646" s="65" t="inlineStr">
        <is>
          <t>SB-001</t>
        </is>
      </c>
      <c r="K646" s="65" t="inlineStr">
        <is>
          <t>Rénovation salle de bain complète</t>
        </is>
      </c>
      <c r="L646" s="67" t="n">
        <v>1</v>
      </c>
      <c r="M646" s="68" t="n">
        <v>17552.04</v>
      </c>
      <c r="N646" s="65" t="inlineStr">
        <is>
          <t>Accepté</t>
        </is>
      </c>
      <c r="O646" s="66" t="n">
        <v>45201</v>
      </c>
      <c r="P646" s="67" t="n">
        <v>7</v>
      </c>
      <c r="Q646" s="67" t="n">
        <v>0</v>
      </c>
      <c r="R646" s="67">
        <f>$I646</f>
        <v/>
      </c>
      <c r="S646" s="67">
        <f>$K646</f>
        <v/>
      </c>
      <c r="T646" s="67">
        <f>IFERROR(INDEX(Clients!$G$2:$G$1020,MATCH($E646,Clients!$A$2:$A$1020,0)),"")</f>
        <v/>
      </c>
      <c r="U646" s="67">
        <f>IFERROR(INDEX(Clients!$I$2:$I$1020,MATCH($E646,Clients!$A$2:$A$1020,0)),"")</f>
        <v/>
      </c>
      <c r="V646" s="69">
        <f>1</f>
        <v/>
      </c>
      <c r="W646" s="69">
        <f>IF($N646="Accepté",1,0)</f>
        <v/>
      </c>
      <c r="X646" s="68">
        <f>$M646*$W646</f>
        <v/>
      </c>
      <c r="Y646" s="68">
        <f>IF($N646="En cours",0,$M646)</f>
        <v/>
      </c>
      <c r="Z646" s="69">
        <f>IF($P646="",0,1)</f>
        <v/>
      </c>
      <c r="AA646" s="70">
        <f>IF($P646="",0,$P646)</f>
        <v/>
      </c>
      <c r="AB646" s="69">
        <f>IF(AND($P646&lt;&gt;"",$P646&lt;=Paramètres!$C$14),1,0)</f>
        <v/>
      </c>
      <c r="AC646" s="67">
        <f>IF($P646="","Jamais relancé",IF($P646&lt;=3,"0-3 j",IF($P646&lt;=7,"4-7 j",IF($P646&lt;=15,"8-15 j","Plus de 15 j"))))</f>
        <v/>
      </c>
      <c r="AD646" s="67">
        <f>IF($M646&lt;=1000,"Moins de 1 k€",IF($M646&lt;=5000,"1 à 5 k€",IF($M646&lt;=15000,"5 à 15 k€","Plus de 15 k€")))</f>
        <v/>
      </c>
    </row>
    <row r="647">
      <c r="A647" s="65" t="inlineStr">
        <is>
          <t>DEV-00646</t>
        </is>
      </c>
      <c r="B647" s="66" t="n">
        <v>45198</v>
      </c>
      <c r="C647" s="65" t="inlineStr">
        <is>
          <t>2023-09</t>
        </is>
      </c>
      <c r="D647" s="65" t="inlineStr">
        <is>
          <t>2023-2024</t>
        </is>
      </c>
      <c r="E647" s="65" t="inlineStr">
        <is>
          <t>CLI-0322</t>
        </is>
      </c>
      <c r="F647" s="65" t="inlineStr">
        <is>
          <t>Particulier</t>
        </is>
      </c>
      <c r="G647" s="65" t="inlineStr">
        <is>
          <t>Bordeaux</t>
        </is>
      </c>
      <c r="H647" s="65" t="inlineStr">
        <is>
          <t>Karim Belkacem</t>
        </is>
      </c>
      <c r="I647" s="65" t="inlineStr">
        <is>
          <t>Salle de bain</t>
        </is>
      </c>
      <c r="J647" s="65" t="inlineStr">
        <is>
          <t>SB-002</t>
        </is>
      </c>
      <c r="K647" s="65" t="inlineStr">
        <is>
          <t>Remplacement baignoire par douche</t>
        </is>
      </c>
      <c r="L647" s="67" t="n">
        <v>1</v>
      </c>
      <c r="M647" s="68" t="n">
        <v>4085.92</v>
      </c>
      <c r="N647" s="65" t="inlineStr">
        <is>
          <t>Refusé</t>
        </is>
      </c>
      <c r="O647" s="66" t="n">
        <v>45245</v>
      </c>
      <c r="P647" s="67" t="n">
        <v>1</v>
      </c>
      <c r="Q647" s="67" t="n">
        <v>1</v>
      </c>
      <c r="R647" s="67">
        <f>$I647</f>
        <v/>
      </c>
      <c r="S647" s="67">
        <f>$K647</f>
        <v/>
      </c>
      <c r="T647" s="67">
        <f>IFERROR(INDEX(Clients!$G$2:$G$1020,MATCH($E647,Clients!$A$2:$A$1020,0)),"")</f>
        <v/>
      </c>
      <c r="U647" s="67">
        <f>IFERROR(INDEX(Clients!$I$2:$I$1020,MATCH($E647,Clients!$A$2:$A$1020,0)),"")</f>
        <v/>
      </c>
      <c r="V647" s="69">
        <f>1</f>
        <v/>
      </c>
      <c r="W647" s="69">
        <f>IF($N647="Accepté",1,0)</f>
        <v/>
      </c>
      <c r="X647" s="68">
        <f>$M647*$W647</f>
        <v/>
      </c>
      <c r="Y647" s="68">
        <f>IF($N647="En cours",0,$M647)</f>
        <v/>
      </c>
      <c r="Z647" s="69">
        <f>IF($P647="",0,1)</f>
        <v/>
      </c>
      <c r="AA647" s="70">
        <f>IF($P647="",0,$P647)</f>
        <v/>
      </c>
      <c r="AB647" s="69">
        <f>IF(AND($P647&lt;&gt;"",$P647&lt;=Paramètres!$C$14),1,0)</f>
        <v/>
      </c>
      <c r="AC647" s="67">
        <f>IF($P647="","Jamais relancé",IF($P647&lt;=3,"0-3 j",IF($P647&lt;=7,"4-7 j",IF($P647&lt;=15,"8-15 j","Plus de 15 j"))))</f>
        <v/>
      </c>
      <c r="AD647" s="67">
        <f>IF($M647&lt;=1000,"Moins de 1 k€",IF($M647&lt;=5000,"1 à 5 k€",IF($M647&lt;=15000,"5 à 15 k€","Plus de 15 k€")))</f>
        <v/>
      </c>
    </row>
    <row r="648">
      <c r="A648" s="65" t="inlineStr">
        <is>
          <t>DEV-00647</t>
        </is>
      </c>
      <c r="B648" s="66" t="n">
        <v>45201</v>
      </c>
      <c r="C648" s="65" t="inlineStr">
        <is>
          <t>2023-10</t>
        </is>
      </c>
      <c r="D648" s="65" t="inlineStr">
        <is>
          <t>2023-2024</t>
        </is>
      </c>
      <c r="E648" s="65" t="inlineStr">
        <is>
          <t>CLI-0090</t>
        </is>
      </c>
      <c r="F648" s="65" t="inlineStr">
        <is>
          <t>Particulier</t>
        </is>
      </c>
      <c r="G648" s="65" t="inlineStr">
        <is>
          <t>Bordeaux</t>
        </is>
      </c>
      <c r="H648" s="65" t="inlineStr">
        <is>
          <t>Karim Belkacem</t>
        </is>
      </c>
      <c r="I648" s="65" t="inlineStr">
        <is>
          <t>Chauffage</t>
        </is>
      </c>
      <c r="J648" s="65" t="inlineStr">
        <is>
          <t>CH-002</t>
        </is>
      </c>
      <c r="K648" s="65" t="inlineStr">
        <is>
          <t>Entretien annuel chaudière</t>
        </is>
      </c>
      <c r="L648" s="67" t="n">
        <v>1</v>
      </c>
      <c r="M648" s="68" t="n">
        <v>160.7</v>
      </c>
      <c r="N648" s="65" t="inlineStr">
        <is>
          <t>Accepté</t>
        </is>
      </c>
      <c r="O648" s="66" t="n">
        <v>45204</v>
      </c>
      <c r="P648" s="67" t="n">
        <v>9</v>
      </c>
      <c r="Q648" s="67" t="n">
        <v>0</v>
      </c>
      <c r="R648" s="67">
        <f>$I648</f>
        <v/>
      </c>
      <c r="S648" s="67">
        <f>$K648</f>
        <v/>
      </c>
      <c r="T648" s="67">
        <f>IFERROR(INDEX(Clients!$G$2:$G$1020,MATCH($E648,Clients!$A$2:$A$1020,0)),"")</f>
        <v/>
      </c>
      <c r="U648" s="67">
        <f>IFERROR(INDEX(Clients!$I$2:$I$1020,MATCH($E648,Clients!$A$2:$A$1020,0)),"")</f>
        <v/>
      </c>
      <c r="V648" s="69">
        <f>1</f>
        <v/>
      </c>
      <c r="W648" s="69">
        <f>IF($N648="Accepté",1,0)</f>
        <v/>
      </c>
      <c r="X648" s="68">
        <f>$M648*$W648</f>
        <v/>
      </c>
      <c r="Y648" s="68">
        <f>IF($N648="En cours",0,$M648)</f>
        <v/>
      </c>
      <c r="Z648" s="69">
        <f>IF($P648="",0,1)</f>
        <v/>
      </c>
      <c r="AA648" s="70">
        <f>IF($P648="",0,$P648)</f>
        <v/>
      </c>
      <c r="AB648" s="69">
        <f>IF(AND($P648&lt;&gt;"",$P648&lt;=Paramètres!$C$14),1,0)</f>
        <v/>
      </c>
      <c r="AC648" s="67">
        <f>IF($P648="","Jamais relancé",IF($P648&lt;=3,"0-3 j",IF($P648&lt;=7,"4-7 j",IF($P648&lt;=15,"8-15 j","Plus de 15 j"))))</f>
        <v/>
      </c>
      <c r="AD648" s="67">
        <f>IF($M648&lt;=1000,"Moins de 1 k€",IF($M648&lt;=5000,"1 à 5 k€",IF($M648&lt;=15000,"5 à 15 k€","Plus de 15 k€")))</f>
        <v/>
      </c>
    </row>
    <row r="649">
      <c r="A649" s="65" t="inlineStr">
        <is>
          <t>DEV-00648</t>
        </is>
      </c>
      <c r="B649" s="66" t="n">
        <v>45201</v>
      </c>
      <c r="C649" s="65" t="inlineStr">
        <is>
          <t>2023-10</t>
        </is>
      </c>
      <c r="D649" s="65" t="inlineStr">
        <is>
          <t>2023-2024</t>
        </is>
      </c>
      <c r="E649" s="65" t="inlineStr">
        <is>
          <t>CLI-0070</t>
        </is>
      </c>
      <c r="F649" s="65" t="inlineStr">
        <is>
          <t>Particulier</t>
        </is>
      </c>
      <c r="G649" s="65" t="inlineStr">
        <is>
          <t>Toulouse</t>
        </is>
      </c>
      <c r="H649" s="65" t="inlineStr">
        <is>
          <t>Nadia Cherif</t>
        </is>
      </c>
      <c r="I649" s="65" t="inlineStr">
        <is>
          <t>Électricité</t>
        </is>
      </c>
      <c r="J649" s="65" t="inlineStr">
        <is>
          <t>EL-001</t>
        </is>
      </c>
      <c r="K649" s="65" t="inlineStr">
        <is>
          <t>Mise aux normes tableau électrique</t>
        </is>
      </c>
      <c r="L649" s="67" t="n">
        <v>2</v>
      </c>
      <c r="M649" s="68" t="n">
        <v>3985.01</v>
      </c>
      <c r="N649" s="65" t="inlineStr">
        <is>
          <t>Accepté</t>
        </is>
      </c>
      <c r="O649" s="66" t="n">
        <v>45243</v>
      </c>
      <c r="P649" s="67" t="n"/>
      <c r="Q649" s="67" t="n">
        <v>0</v>
      </c>
      <c r="R649" s="67">
        <f>$I649</f>
        <v/>
      </c>
      <c r="S649" s="67">
        <f>$K649</f>
        <v/>
      </c>
      <c r="T649" s="67">
        <f>IFERROR(INDEX(Clients!$G$2:$G$1020,MATCH($E649,Clients!$A$2:$A$1020,0)),"")</f>
        <v/>
      </c>
      <c r="U649" s="67">
        <f>IFERROR(INDEX(Clients!$I$2:$I$1020,MATCH($E649,Clients!$A$2:$A$1020,0)),"")</f>
        <v/>
      </c>
      <c r="V649" s="69">
        <f>1</f>
        <v/>
      </c>
      <c r="W649" s="69">
        <f>IF($N649="Accepté",1,0)</f>
        <v/>
      </c>
      <c r="X649" s="68">
        <f>$M649*$W649</f>
        <v/>
      </c>
      <c r="Y649" s="68">
        <f>IF($N649="En cours",0,$M649)</f>
        <v/>
      </c>
      <c r="Z649" s="69">
        <f>IF($P649="",0,1)</f>
        <v/>
      </c>
      <c r="AA649" s="70">
        <f>IF($P649="",0,$P649)</f>
        <v/>
      </c>
      <c r="AB649" s="69">
        <f>IF(AND($P649&lt;&gt;"",$P649&lt;=Paramètres!$C$14),1,0)</f>
        <v/>
      </c>
      <c r="AC649" s="67">
        <f>IF($P649="","Jamais relancé",IF($P649&lt;=3,"0-3 j",IF($P649&lt;=7,"4-7 j",IF($P649&lt;=15,"8-15 j","Plus de 15 j"))))</f>
        <v/>
      </c>
      <c r="AD649" s="67">
        <f>IF($M649&lt;=1000,"Moins de 1 k€",IF($M649&lt;=5000,"1 à 5 k€",IF($M649&lt;=15000,"5 à 15 k€","Plus de 15 k€")))</f>
        <v/>
      </c>
    </row>
    <row r="650">
      <c r="A650" s="65" t="inlineStr">
        <is>
          <t>DEV-00649</t>
        </is>
      </c>
      <c r="B650" s="66" t="n">
        <v>45201</v>
      </c>
      <c r="C650" s="65" t="inlineStr">
        <is>
          <t>2023-10</t>
        </is>
      </c>
      <c r="D650" s="65" t="inlineStr">
        <is>
          <t>2023-2024</t>
        </is>
      </c>
      <c r="E650" s="65" t="inlineStr">
        <is>
          <t>CLI-0131</t>
        </is>
      </c>
      <c r="F650" s="65" t="inlineStr">
        <is>
          <t>Particulier</t>
        </is>
      </c>
      <c r="G650" s="65" t="inlineStr">
        <is>
          <t>Toulouse</t>
        </is>
      </c>
      <c r="H650" s="65" t="inlineStr">
        <is>
          <t>Nadia Cherif</t>
        </is>
      </c>
      <c r="I650" s="65" t="inlineStr">
        <is>
          <t>Salle de bain</t>
        </is>
      </c>
      <c r="J650" s="65" t="inlineStr">
        <is>
          <t>SB-001</t>
        </is>
      </c>
      <c r="K650" s="65" t="inlineStr">
        <is>
          <t>Rénovation salle de bain complète</t>
        </is>
      </c>
      <c r="L650" s="67" t="n">
        <v>1</v>
      </c>
      <c r="M650" s="68" t="n">
        <v>10889.18</v>
      </c>
      <c r="N650" s="65" t="inlineStr">
        <is>
          <t>Refusé</t>
        </is>
      </c>
      <c r="O650" s="66" t="n">
        <v>45208</v>
      </c>
      <c r="P650" s="67" t="n">
        <v>7</v>
      </c>
      <c r="Q650" s="67" t="n">
        <v>1</v>
      </c>
      <c r="R650" s="67">
        <f>$I650</f>
        <v/>
      </c>
      <c r="S650" s="67">
        <f>$K650</f>
        <v/>
      </c>
      <c r="T650" s="67">
        <f>IFERROR(INDEX(Clients!$G$2:$G$1020,MATCH($E650,Clients!$A$2:$A$1020,0)),"")</f>
        <v/>
      </c>
      <c r="U650" s="67">
        <f>IFERROR(INDEX(Clients!$I$2:$I$1020,MATCH($E650,Clients!$A$2:$A$1020,0)),"")</f>
        <v/>
      </c>
      <c r="V650" s="69">
        <f>1</f>
        <v/>
      </c>
      <c r="W650" s="69">
        <f>IF($N650="Accepté",1,0)</f>
        <v/>
      </c>
      <c r="X650" s="68">
        <f>$M650*$W650</f>
        <v/>
      </c>
      <c r="Y650" s="68">
        <f>IF($N650="En cours",0,$M650)</f>
        <v/>
      </c>
      <c r="Z650" s="69">
        <f>IF($P650="",0,1)</f>
        <v/>
      </c>
      <c r="AA650" s="70">
        <f>IF($P650="",0,$P650)</f>
        <v/>
      </c>
      <c r="AB650" s="69">
        <f>IF(AND($P650&lt;&gt;"",$P650&lt;=Paramètres!$C$14),1,0)</f>
        <v/>
      </c>
      <c r="AC650" s="67">
        <f>IF($P650="","Jamais relancé",IF($P650&lt;=3,"0-3 j",IF($P650&lt;=7,"4-7 j",IF($P650&lt;=15,"8-15 j","Plus de 15 j"))))</f>
        <v/>
      </c>
      <c r="AD650" s="67">
        <f>IF($M650&lt;=1000,"Moins de 1 k€",IF($M650&lt;=5000,"1 à 5 k€",IF($M650&lt;=15000,"5 à 15 k€","Plus de 15 k€")))</f>
        <v/>
      </c>
    </row>
    <row r="651">
      <c r="A651" s="65" t="inlineStr">
        <is>
          <t>DEV-00650</t>
        </is>
      </c>
      <c r="B651" s="66" t="n">
        <v>45201</v>
      </c>
      <c r="C651" s="65" t="inlineStr">
        <is>
          <t>2023-10</t>
        </is>
      </c>
      <c r="D651" s="65" t="inlineStr">
        <is>
          <t>2023-2024</t>
        </is>
      </c>
      <c r="E651" s="65" t="inlineStr">
        <is>
          <t>CLI-0063</t>
        </is>
      </c>
      <c r="F651" s="65" t="inlineStr">
        <is>
          <t>Particulier</t>
        </is>
      </c>
      <c r="G651" s="65" t="inlineStr">
        <is>
          <t>Bordeaux</t>
        </is>
      </c>
      <c r="H651" s="65" t="inlineStr">
        <is>
          <t>Sophie Marchand</t>
        </is>
      </c>
      <c r="I651" s="65" t="inlineStr">
        <is>
          <t>Électricité</t>
        </is>
      </c>
      <c r="J651" s="65" t="inlineStr">
        <is>
          <t>EL-002</t>
        </is>
      </c>
      <c r="K651" s="65" t="inlineStr">
        <is>
          <t>Installation borne de recharge VE</t>
        </is>
      </c>
      <c r="L651" s="67" t="n">
        <v>1</v>
      </c>
      <c r="M651" s="68" t="n">
        <v>1669.7</v>
      </c>
      <c r="N651" s="65" t="inlineStr">
        <is>
          <t>Accepté</t>
        </is>
      </c>
      <c r="O651" s="66" t="n">
        <v>45232</v>
      </c>
      <c r="P651" s="67" t="n">
        <v>11</v>
      </c>
      <c r="Q651" s="67" t="n">
        <v>2</v>
      </c>
      <c r="R651" s="67">
        <f>$I651</f>
        <v/>
      </c>
      <c r="S651" s="67">
        <f>$K651</f>
        <v/>
      </c>
      <c r="T651" s="67">
        <f>IFERROR(INDEX(Clients!$G$2:$G$1020,MATCH($E651,Clients!$A$2:$A$1020,0)),"")</f>
        <v/>
      </c>
      <c r="U651" s="67">
        <f>IFERROR(INDEX(Clients!$I$2:$I$1020,MATCH($E651,Clients!$A$2:$A$1020,0)),"")</f>
        <v/>
      </c>
      <c r="V651" s="69">
        <f>1</f>
        <v/>
      </c>
      <c r="W651" s="69">
        <f>IF($N651="Accepté",1,0)</f>
        <v/>
      </c>
      <c r="X651" s="68">
        <f>$M651*$W651</f>
        <v/>
      </c>
      <c r="Y651" s="68">
        <f>IF($N651="En cours",0,$M651)</f>
        <v/>
      </c>
      <c r="Z651" s="69">
        <f>IF($P651="",0,1)</f>
        <v/>
      </c>
      <c r="AA651" s="70">
        <f>IF($P651="",0,$P651)</f>
        <v/>
      </c>
      <c r="AB651" s="69">
        <f>IF(AND($P651&lt;&gt;"",$P651&lt;=Paramètres!$C$14),1,0)</f>
        <v/>
      </c>
      <c r="AC651" s="67">
        <f>IF($P651="","Jamais relancé",IF($P651&lt;=3,"0-3 j",IF($P651&lt;=7,"4-7 j",IF($P651&lt;=15,"8-15 j","Plus de 15 j"))))</f>
        <v/>
      </c>
      <c r="AD651" s="67">
        <f>IF($M651&lt;=1000,"Moins de 1 k€",IF($M651&lt;=5000,"1 à 5 k€",IF($M651&lt;=15000,"5 à 15 k€","Plus de 15 k€")))</f>
        <v/>
      </c>
    </row>
    <row r="652">
      <c r="A652" s="65" t="inlineStr">
        <is>
          <t>DEV-00651</t>
        </is>
      </c>
      <c r="B652" s="66" t="n">
        <v>45202</v>
      </c>
      <c r="C652" s="65" t="inlineStr">
        <is>
          <t>2023-10</t>
        </is>
      </c>
      <c r="D652" s="65" t="inlineStr">
        <is>
          <t>2023-2024</t>
        </is>
      </c>
      <c r="E652" s="65" t="inlineStr">
        <is>
          <t>CLI-0157</t>
        </is>
      </c>
      <c r="F652" s="65" t="inlineStr">
        <is>
          <t>Particulier</t>
        </is>
      </c>
      <c r="G652" s="65" t="inlineStr">
        <is>
          <t>Bordeaux</t>
        </is>
      </c>
      <c r="H652" s="65" t="inlineStr">
        <is>
          <t>Karim Belkacem</t>
        </is>
      </c>
      <c r="I652" s="65" t="inlineStr">
        <is>
          <t>Chauffage</t>
        </is>
      </c>
      <c r="J652" s="65" t="inlineStr">
        <is>
          <t>CH-001</t>
        </is>
      </c>
      <c r="K652" s="65" t="inlineStr">
        <is>
          <t>Installation chaudière gaz condensation</t>
        </is>
      </c>
      <c r="L652" s="67" t="n">
        <v>1</v>
      </c>
      <c r="M652" s="68" t="n">
        <v>5090.43</v>
      </c>
      <c r="N652" s="65" t="inlineStr">
        <is>
          <t>Sans réponse</t>
        </is>
      </c>
      <c r="O652" s="66" t="n">
        <v>45207</v>
      </c>
      <c r="P652" s="67" t="n"/>
      <c r="Q652" s="67" t="n">
        <v>0</v>
      </c>
      <c r="R652" s="67">
        <f>$I652</f>
        <v/>
      </c>
      <c r="S652" s="67">
        <f>$K652</f>
        <v/>
      </c>
      <c r="T652" s="67">
        <f>IFERROR(INDEX(Clients!$G$2:$G$1020,MATCH($E652,Clients!$A$2:$A$1020,0)),"")</f>
        <v/>
      </c>
      <c r="U652" s="67">
        <f>IFERROR(INDEX(Clients!$I$2:$I$1020,MATCH($E652,Clients!$A$2:$A$1020,0)),"")</f>
        <v/>
      </c>
      <c r="V652" s="69">
        <f>1</f>
        <v/>
      </c>
      <c r="W652" s="69">
        <f>IF($N652="Accepté",1,0)</f>
        <v/>
      </c>
      <c r="X652" s="68">
        <f>$M652*$W652</f>
        <v/>
      </c>
      <c r="Y652" s="68">
        <f>IF($N652="En cours",0,$M652)</f>
        <v/>
      </c>
      <c r="Z652" s="69">
        <f>IF($P652="",0,1)</f>
        <v/>
      </c>
      <c r="AA652" s="70">
        <f>IF($P652="",0,$P652)</f>
        <v/>
      </c>
      <c r="AB652" s="69">
        <f>IF(AND($P652&lt;&gt;"",$P652&lt;=Paramètres!$C$14),1,0)</f>
        <v/>
      </c>
      <c r="AC652" s="67">
        <f>IF($P652="","Jamais relancé",IF($P652&lt;=3,"0-3 j",IF($P652&lt;=7,"4-7 j",IF($P652&lt;=15,"8-15 j","Plus de 15 j"))))</f>
        <v/>
      </c>
      <c r="AD652" s="67">
        <f>IF($M652&lt;=1000,"Moins de 1 k€",IF($M652&lt;=5000,"1 à 5 k€",IF($M652&lt;=15000,"5 à 15 k€","Plus de 15 k€")))</f>
        <v/>
      </c>
    </row>
    <row r="653">
      <c r="A653" s="65" t="inlineStr">
        <is>
          <t>DEV-00652</t>
        </is>
      </c>
      <c r="B653" s="66" t="n">
        <v>45202</v>
      </c>
      <c r="C653" s="65" t="inlineStr">
        <is>
          <t>2023-10</t>
        </is>
      </c>
      <c r="D653" s="65" t="inlineStr">
        <is>
          <t>2023-2024</t>
        </is>
      </c>
      <c r="E653" s="65" t="inlineStr">
        <is>
          <t>CLI-0125</t>
        </is>
      </c>
      <c r="F653" s="65" t="inlineStr">
        <is>
          <t>Particulier</t>
        </is>
      </c>
      <c r="G653" s="65" t="inlineStr">
        <is>
          <t>Toulouse</t>
        </is>
      </c>
      <c r="H653" s="65" t="inlineStr">
        <is>
          <t>Julien Fabre</t>
        </is>
      </c>
      <c r="I653" s="65" t="inlineStr">
        <is>
          <t>Chauffage</t>
        </is>
      </c>
      <c r="J653" s="65" t="inlineStr">
        <is>
          <t>CH-002</t>
        </is>
      </c>
      <c r="K653" s="65" t="inlineStr">
        <is>
          <t>Entretien annuel chaudière</t>
        </is>
      </c>
      <c r="L653" s="67" t="n">
        <v>2</v>
      </c>
      <c r="M653" s="68" t="n">
        <v>323.15</v>
      </c>
      <c r="N653" s="65" t="inlineStr">
        <is>
          <t>Sans réponse</t>
        </is>
      </c>
      <c r="O653" s="66" t="n">
        <v>45239</v>
      </c>
      <c r="P653" s="67" t="n">
        <v>9</v>
      </c>
      <c r="Q653" s="67" t="n">
        <v>1</v>
      </c>
      <c r="R653" s="67">
        <f>$I653</f>
        <v/>
      </c>
      <c r="S653" s="67">
        <f>$K653</f>
        <v/>
      </c>
      <c r="T653" s="67">
        <f>IFERROR(INDEX(Clients!$G$2:$G$1020,MATCH($E653,Clients!$A$2:$A$1020,0)),"")</f>
        <v/>
      </c>
      <c r="U653" s="67">
        <f>IFERROR(INDEX(Clients!$I$2:$I$1020,MATCH($E653,Clients!$A$2:$A$1020,0)),"")</f>
        <v/>
      </c>
      <c r="V653" s="69">
        <f>1</f>
        <v/>
      </c>
      <c r="W653" s="69">
        <f>IF($N653="Accepté",1,0)</f>
        <v/>
      </c>
      <c r="X653" s="68">
        <f>$M653*$W653</f>
        <v/>
      </c>
      <c r="Y653" s="68">
        <f>IF($N653="En cours",0,$M653)</f>
        <v/>
      </c>
      <c r="Z653" s="69">
        <f>IF($P653="",0,1)</f>
        <v/>
      </c>
      <c r="AA653" s="70">
        <f>IF($P653="",0,$P653)</f>
        <v/>
      </c>
      <c r="AB653" s="69">
        <f>IF(AND($P653&lt;&gt;"",$P653&lt;=Paramètres!$C$14),1,0)</f>
        <v/>
      </c>
      <c r="AC653" s="67">
        <f>IF($P653="","Jamais relancé",IF($P653&lt;=3,"0-3 j",IF($P653&lt;=7,"4-7 j",IF($P653&lt;=15,"8-15 j","Plus de 15 j"))))</f>
        <v/>
      </c>
      <c r="AD653" s="67">
        <f>IF($M653&lt;=1000,"Moins de 1 k€",IF($M653&lt;=5000,"1 à 5 k€",IF($M653&lt;=15000,"5 à 15 k€","Plus de 15 k€")))</f>
        <v/>
      </c>
    </row>
    <row r="654">
      <c r="A654" s="65" t="inlineStr">
        <is>
          <t>DEV-00653</t>
        </is>
      </c>
      <c r="B654" s="66" t="n">
        <v>45204</v>
      </c>
      <c r="C654" s="65" t="inlineStr">
        <is>
          <t>2023-10</t>
        </is>
      </c>
      <c r="D654" s="65" t="inlineStr">
        <is>
          <t>2023-2024</t>
        </is>
      </c>
      <c r="E654" s="65" t="inlineStr">
        <is>
          <t>CLI-0186</t>
        </is>
      </c>
      <c r="F654" s="65" t="inlineStr">
        <is>
          <t>Particulier</t>
        </is>
      </c>
      <c r="G654" s="65" t="inlineStr">
        <is>
          <t>Bordeaux</t>
        </is>
      </c>
      <c r="H654" s="65" t="inlineStr">
        <is>
          <t>Karim Belkacem</t>
        </is>
      </c>
      <c r="I654" s="65" t="inlineStr">
        <is>
          <t>Plomberie</t>
        </is>
      </c>
      <c r="J654" s="65" t="inlineStr">
        <is>
          <t>PR-002</t>
        </is>
      </c>
      <c r="K654" s="65" t="inlineStr">
        <is>
          <t>Recherche de fuite + réparation</t>
        </is>
      </c>
      <c r="L654" s="67" t="n">
        <v>3</v>
      </c>
      <c r="M654" s="68" t="n">
        <v>1223.06</v>
      </c>
      <c r="N654" s="65" t="inlineStr">
        <is>
          <t>Accepté</t>
        </is>
      </c>
      <c r="O654" s="66" t="n">
        <v>45227</v>
      </c>
      <c r="P654" s="67" t="n">
        <v>4</v>
      </c>
      <c r="Q654" s="67" t="n">
        <v>3</v>
      </c>
      <c r="R654" s="67">
        <f>$I654</f>
        <v/>
      </c>
      <c r="S654" s="67">
        <f>$K654</f>
        <v/>
      </c>
      <c r="T654" s="67">
        <f>IFERROR(INDEX(Clients!$G$2:$G$1020,MATCH($E654,Clients!$A$2:$A$1020,0)),"")</f>
        <v/>
      </c>
      <c r="U654" s="67">
        <f>IFERROR(INDEX(Clients!$I$2:$I$1020,MATCH($E654,Clients!$A$2:$A$1020,0)),"")</f>
        <v/>
      </c>
      <c r="V654" s="69">
        <f>1</f>
        <v/>
      </c>
      <c r="W654" s="69">
        <f>IF($N654="Accepté",1,0)</f>
        <v/>
      </c>
      <c r="X654" s="68">
        <f>$M654*$W654</f>
        <v/>
      </c>
      <c r="Y654" s="68">
        <f>IF($N654="En cours",0,$M654)</f>
        <v/>
      </c>
      <c r="Z654" s="69">
        <f>IF($P654="",0,1)</f>
        <v/>
      </c>
      <c r="AA654" s="70">
        <f>IF($P654="",0,$P654)</f>
        <v/>
      </c>
      <c r="AB654" s="69">
        <f>IF(AND($P654&lt;&gt;"",$P654&lt;=Paramètres!$C$14),1,0)</f>
        <v/>
      </c>
      <c r="AC654" s="67">
        <f>IF($P654="","Jamais relancé",IF($P654&lt;=3,"0-3 j",IF($P654&lt;=7,"4-7 j",IF($P654&lt;=15,"8-15 j","Plus de 15 j"))))</f>
        <v/>
      </c>
      <c r="AD654" s="67">
        <f>IF($M654&lt;=1000,"Moins de 1 k€",IF($M654&lt;=5000,"1 à 5 k€",IF($M654&lt;=15000,"5 à 15 k€","Plus de 15 k€")))</f>
        <v/>
      </c>
    </row>
    <row r="655">
      <c r="A655" s="65" t="inlineStr">
        <is>
          <t>DEV-00654</t>
        </is>
      </c>
      <c r="B655" s="66" t="n">
        <v>45204</v>
      </c>
      <c r="C655" s="65" t="inlineStr">
        <is>
          <t>2023-10</t>
        </is>
      </c>
      <c r="D655" s="65" t="inlineStr">
        <is>
          <t>2023-2024</t>
        </is>
      </c>
      <c r="E655" s="65" t="inlineStr">
        <is>
          <t>CLI-0256</t>
        </is>
      </c>
      <c r="F655" s="65" t="inlineStr">
        <is>
          <t>Particulier</t>
        </is>
      </c>
      <c r="G655" s="65" t="inlineStr">
        <is>
          <t>Bordeaux</t>
        </is>
      </c>
      <c r="H655" s="65" t="inlineStr">
        <is>
          <t>Karim Belkacem</t>
        </is>
      </c>
      <c r="I655" s="65" t="inlineStr">
        <is>
          <t>Électricité</t>
        </is>
      </c>
      <c r="J655" s="65" t="inlineStr">
        <is>
          <t>EL-001</t>
        </is>
      </c>
      <c r="K655" s="65" t="inlineStr">
        <is>
          <t>Mise aux normes tableau électrique</t>
        </is>
      </c>
      <c r="L655" s="67" t="n">
        <v>1</v>
      </c>
      <c r="M655" s="68" t="n">
        <v>1983.11</v>
      </c>
      <c r="N655" s="65" t="inlineStr">
        <is>
          <t>Refusé</t>
        </is>
      </c>
      <c r="O655" s="66" t="n">
        <v>45236</v>
      </c>
      <c r="P655" s="67" t="n">
        <v>16</v>
      </c>
      <c r="Q655" s="67" t="n">
        <v>2</v>
      </c>
      <c r="R655" s="67">
        <f>$I655</f>
        <v/>
      </c>
      <c r="S655" s="67">
        <f>$K655</f>
        <v/>
      </c>
      <c r="T655" s="67">
        <f>IFERROR(INDEX(Clients!$G$2:$G$1020,MATCH($E655,Clients!$A$2:$A$1020,0)),"")</f>
        <v/>
      </c>
      <c r="U655" s="67">
        <f>IFERROR(INDEX(Clients!$I$2:$I$1020,MATCH($E655,Clients!$A$2:$A$1020,0)),"")</f>
        <v/>
      </c>
      <c r="V655" s="69">
        <f>1</f>
        <v/>
      </c>
      <c r="W655" s="69">
        <f>IF($N655="Accepté",1,0)</f>
        <v/>
      </c>
      <c r="X655" s="68">
        <f>$M655*$W655</f>
        <v/>
      </c>
      <c r="Y655" s="68">
        <f>IF($N655="En cours",0,$M655)</f>
        <v/>
      </c>
      <c r="Z655" s="69">
        <f>IF($P655="",0,1)</f>
        <v/>
      </c>
      <c r="AA655" s="70">
        <f>IF($P655="",0,$P655)</f>
        <v/>
      </c>
      <c r="AB655" s="69">
        <f>IF(AND($P655&lt;&gt;"",$P655&lt;=Paramètres!$C$14),1,0)</f>
        <v/>
      </c>
      <c r="AC655" s="67">
        <f>IF($P655="","Jamais relancé",IF($P655&lt;=3,"0-3 j",IF($P655&lt;=7,"4-7 j",IF($P655&lt;=15,"8-15 j","Plus de 15 j"))))</f>
        <v/>
      </c>
      <c r="AD655" s="67">
        <f>IF($M655&lt;=1000,"Moins de 1 k€",IF($M655&lt;=5000,"1 à 5 k€",IF($M655&lt;=15000,"5 à 15 k€","Plus de 15 k€")))</f>
        <v/>
      </c>
    </row>
    <row r="656">
      <c r="A656" s="65" t="inlineStr">
        <is>
          <t>DEV-00655</t>
        </is>
      </c>
      <c r="B656" s="66" t="n">
        <v>45204</v>
      </c>
      <c r="C656" s="65" t="inlineStr">
        <is>
          <t>2023-10</t>
        </is>
      </c>
      <c r="D656" s="65" t="inlineStr">
        <is>
          <t>2023-2024</t>
        </is>
      </c>
      <c r="E656" s="65" t="inlineStr">
        <is>
          <t>CLI-0015</t>
        </is>
      </c>
      <c r="F656" s="65" t="inlineStr">
        <is>
          <t>Particulier</t>
        </is>
      </c>
      <c r="G656" s="65" t="inlineStr">
        <is>
          <t>Bordeaux</t>
        </is>
      </c>
      <c r="H656" s="65" t="inlineStr">
        <is>
          <t>Karim Belkacem</t>
        </is>
      </c>
      <c r="I656" s="65" t="inlineStr">
        <is>
          <t>Électricité</t>
        </is>
      </c>
      <c r="J656" s="65" t="inlineStr">
        <is>
          <t>EL-002</t>
        </is>
      </c>
      <c r="K656" s="65" t="inlineStr">
        <is>
          <t>Installation borne de recharge VE</t>
        </is>
      </c>
      <c r="L656" s="67" t="n">
        <v>2</v>
      </c>
      <c r="M656" s="68" t="n">
        <v>2995.03</v>
      </c>
      <c r="N656" s="65" t="inlineStr">
        <is>
          <t>Refusé</t>
        </is>
      </c>
      <c r="O656" s="66" t="n">
        <v>45221</v>
      </c>
      <c r="P656" s="67" t="n">
        <v>3</v>
      </c>
      <c r="Q656" s="67" t="n">
        <v>2</v>
      </c>
      <c r="R656" s="67">
        <f>$I656</f>
        <v/>
      </c>
      <c r="S656" s="67">
        <f>$K656</f>
        <v/>
      </c>
      <c r="T656" s="67">
        <f>IFERROR(INDEX(Clients!$G$2:$G$1020,MATCH($E656,Clients!$A$2:$A$1020,0)),"")</f>
        <v/>
      </c>
      <c r="U656" s="67">
        <f>IFERROR(INDEX(Clients!$I$2:$I$1020,MATCH($E656,Clients!$A$2:$A$1020,0)),"")</f>
        <v/>
      </c>
      <c r="V656" s="69">
        <f>1</f>
        <v/>
      </c>
      <c r="W656" s="69">
        <f>IF($N656="Accepté",1,0)</f>
        <v/>
      </c>
      <c r="X656" s="68">
        <f>$M656*$W656</f>
        <v/>
      </c>
      <c r="Y656" s="68">
        <f>IF($N656="En cours",0,$M656)</f>
        <v/>
      </c>
      <c r="Z656" s="69">
        <f>IF($P656="",0,1)</f>
        <v/>
      </c>
      <c r="AA656" s="70">
        <f>IF($P656="",0,$P656)</f>
        <v/>
      </c>
      <c r="AB656" s="69">
        <f>IF(AND($P656&lt;&gt;"",$P656&lt;=Paramètres!$C$14),1,0)</f>
        <v/>
      </c>
      <c r="AC656" s="67">
        <f>IF($P656="","Jamais relancé",IF($P656&lt;=3,"0-3 j",IF($P656&lt;=7,"4-7 j",IF($P656&lt;=15,"8-15 j","Plus de 15 j"))))</f>
        <v/>
      </c>
      <c r="AD656" s="67">
        <f>IF($M656&lt;=1000,"Moins de 1 k€",IF($M656&lt;=5000,"1 à 5 k€",IF($M656&lt;=15000,"5 à 15 k€","Plus de 15 k€")))</f>
        <v/>
      </c>
    </row>
    <row r="657">
      <c r="A657" s="65" t="inlineStr">
        <is>
          <t>DEV-00656</t>
        </is>
      </c>
      <c r="B657" s="66" t="n">
        <v>45205</v>
      </c>
      <c r="C657" s="65" t="inlineStr">
        <is>
          <t>2023-10</t>
        </is>
      </c>
      <c r="D657" s="65" t="inlineStr">
        <is>
          <t>2023-2024</t>
        </is>
      </c>
      <c r="E657" s="65" t="inlineStr">
        <is>
          <t>CLI-0329</t>
        </is>
      </c>
      <c r="F657" s="65" t="inlineStr">
        <is>
          <t>Particulier</t>
        </is>
      </c>
      <c r="G657" s="65" t="inlineStr">
        <is>
          <t>Bordeaux</t>
        </is>
      </c>
      <c r="H657" s="65" t="inlineStr">
        <is>
          <t>Sophie Marchand</t>
        </is>
      </c>
      <c r="I657" s="65" t="inlineStr">
        <is>
          <t>Chauffage</t>
        </is>
      </c>
      <c r="J657" s="65" t="inlineStr">
        <is>
          <t>CH-004</t>
        </is>
      </c>
      <c r="K657" s="65" t="inlineStr">
        <is>
          <t>Remplacement radiateurs (lot de 5)</t>
        </is>
      </c>
      <c r="L657" s="67" t="n">
        <v>1</v>
      </c>
      <c r="M657" s="68" t="n">
        <v>2481.46</v>
      </c>
      <c r="N657" s="65" t="inlineStr">
        <is>
          <t>Accepté</t>
        </is>
      </c>
      <c r="O657" s="66" t="n">
        <v>45244</v>
      </c>
      <c r="P657" s="67" t="n">
        <v>5</v>
      </c>
      <c r="Q657" s="67" t="n">
        <v>3</v>
      </c>
      <c r="R657" s="67">
        <f>$I657</f>
        <v/>
      </c>
      <c r="S657" s="67">
        <f>$K657</f>
        <v/>
      </c>
      <c r="T657" s="67">
        <f>IFERROR(INDEX(Clients!$G$2:$G$1020,MATCH($E657,Clients!$A$2:$A$1020,0)),"")</f>
        <v/>
      </c>
      <c r="U657" s="67">
        <f>IFERROR(INDEX(Clients!$I$2:$I$1020,MATCH($E657,Clients!$A$2:$A$1020,0)),"")</f>
        <v/>
      </c>
      <c r="V657" s="69">
        <f>1</f>
        <v/>
      </c>
      <c r="W657" s="69">
        <f>IF($N657="Accepté",1,0)</f>
        <v/>
      </c>
      <c r="X657" s="68">
        <f>$M657*$W657</f>
        <v/>
      </c>
      <c r="Y657" s="68">
        <f>IF($N657="En cours",0,$M657)</f>
        <v/>
      </c>
      <c r="Z657" s="69">
        <f>IF($P657="",0,1)</f>
        <v/>
      </c>
      <c r="AA657" s="70">
        <f>IF($P657="",0,$P657)</f>
        <v/>
      </c>
      <c r="AB657" s="69">
        <f>IF(AND($P657&lt;&gt;"",$P657&lt;=Paramètres!$C$14),1,0)</f>
        <v/>
      </c>
      <c r="AC657" s="67">
        <f>IF($P657="","Jamais relancé",IF($P657&lt;=3,"0-3 j",IF($P657&lt;=7,"4-7 j",IF($P657&lt;=15,"8-15 j","Plus de 15 j"))))</f>
        <v/>
      </c>
      <c r="AD657" s="67">
        <f>IF($M657&lt;=1000,"Moins de 1 k€",IF($M657&lt;=5000,"1 à 5 k€",IF($M657&lt;=15000,"5 à 15 k€","Plus de 15 k€")))</f>
        <v/>
      </c>
    </row>
    <row r="658">
      <c r="A658" s="65" t="inlineStr">
        <is>
          <t>DEV-00657</t>
        </is>
      </c>
      <c r="B658" s="66" t="n">
        <v>45208</v>
      </c>
      <c r="C658" s="65" t="inlineStr">
        <is>
          <t>2023-10</t>
        </is>
      </c>
      <c r="D658" s="65" t="inlineStr">
        <is>
          <t>2023-2024</t>
        </is>
      </c>
      <c r="E658" s="65" t="inlineStr">
        <is>
          <t>CLI-0286</t>
        </is>
      </c>
      <c r="F658" s="65" t="inlineStr">
        <is>
          <t>Particulier</t>
        </is>
      </c>
      <c r="G658" s="65" t="inlineStr">
        <is>
          <t>Bordeaux</t>
        </is>
      </c>
      <c r="H658" s="65" t="inlineStr">
        <is>
          <t>Sophie Marchand</t>
        </is>
      </c>
      <c r="I658" s="65" t="inlineStr">
        <is>
          <t>Dépannage</t>
        </is>
      </c>
      <c r="J658" s="65" t="inlineStr">
        <is>
          <t>DP-002</t>
        </is>
      </c>
      <c r="K658" s="65" t="inlineStr">
        <is>
          <t>Débouchage canalisation</t>
        </is>
      </c>
      <c r="L658" s="67" t="n">
        <v>1</v>
      </c>
      <c r="M658" s="68" t="n">
        <v>371.59</v>
      </c>
      <c r="N658" s="65" t="inlineStr">
        <is>
          <t>Refusé</t>
        </is>
      </c>
      <c r="O658" s="66" t="n">
        <v>45247</v>
      </c>
      <c r="P658" s="67" t="n">
        <v>5</v>
      </c>
      <c r="Q658" s="67" t="n">
        <v>1</v>
      </c>
      <c r="R658" s="67">
        <f>$I658</f>
        <v/>
      </c>
      <c r="S658" s="67">
        <f>$K658</f>
        <v/>
      </c>
      <c r="T658" s="67">
        <f>IFERROR(INDEX(Clients!$G$2:$G$1020,MATCH($E658,Clients!$A$2:$A$1020,0)),"")</f>
        <v/>
      </c>
      <c r="U658" s="67">
        <f>IFERROR(INDEX(Clients!$I$2:$I$1020,MATCH($E658,Clients!$A$2:$A$1020,0)),"")</f>
        <v/>
      </c>
      <c r="V658" s="69">
        <f>1</f>
        <v/>
      </c>
      <c r="W658" s="69">
        <f>IF($N658="Accepté",1,0)</f>
        <v/>
      </c>
      <c r="X658" s="68">
        <f>$M658*$W658</f>
        <v/>
      </c>
      <c r="Y658" s="68">
        <f>IF($N658="En cours",0,$M658)</f>
        <v/>
      </c>
      <c r="Z658" s="69">
        <f>IF($P658="",0,1)</f>
        <v/>
      </c>
      <c r="AA658" s="70">
        <f>IF($P658="",0,$P658)</f>
        <v/>
      </c>
      <c r="AB658" s="69">
        <f>IF(AND($P658&lt;&gt;"",$P658&lt;=Paramètres!$C$14),1,0)</f>
        <v/>
      </c>
      <c r="AC658" s="67">
        <f>IF($P658="","Jamais relancé",IF($P658&lt;=3,"0-3 j",IF($P658&lt;=7,"4-7 j",IF($P658&lt;=15,"8-15 j","Plus de 15 j"))))</f>
        <v/>
      </c>
      <c r="AD658" s="67">
        <f>IF($M658&lt;=1000,"Moins de 1 k€",IF($M658&lt;=5000,"1 à 5 k€",IF($M658&lt;=15000,"5 à 15 k€","Plus de 15 k€")))</f>
        <v/>
      </c>
    </row>
    <row r="659">
      <c r="A659" s="65" t="inlineStr">
        <is>
          <t>DEV-00658</t>
        </is>
      </c>
      <c r="B659" s="66" t="n">
        <v>45208</v>
      </c>
      <c r="C659" s="65" t="inlineStr">
        <is>
          <t>2023-10</t>
        </is>
      </c>
      <c r="D659" s="65" t="inlineStr">
        <is>
          <t>2023-2024</t>
        </is>
      </c>
      <c r="E659" s="65" t="inlineStr">
        <is>
          <t>CLI-0328</t>
        </is>
      </c>
      <c r="F659" s="65" t="inlineStr">
        <is>
          <t>Particulier</t>
        </is>
      </c>
      <c r="G659" s="65" t="inlineStr">
        <is>
          <t>Bordeaux</t>
        </is>
      </c>
      <c r="H659" s="65" t="inlineStr">
        <is>
          <t>Karim Belkacem</t>
        </is>
      </c>
      <c r="I659" s="65" t="inlineStr">
        <is>
          <t>Chauffage</t>
        </is>
      </c>
      <c r="J659" s="65" t="inlineStr">
        <is>
          <t>CH-004</t>
        </is>
      </c>
      <c r="K659" s="65" t="inlineStr">
        <is>
          <t>Remplacement radiateurs (lot de 5)</t>
        </is>
      </c>
      <c r="L659" s="67" t="n">
        <v>2</v>
      </c>
      <c r="M659" s="68" t="n">
        <v>5328.83</v>
      </c>
      <c r="N659" s="65" t="inlineStr">
        <is>
          <t>Refusé</t>
        </is>
      </c>
      <c r="O659" s="66" t="n">
        <v>45216</v>
      </c>
      <c r="P659" s="67" t="n">
        <v>12</v>
      </c>
      <c r="Q659" s="67" t="n">
        <v>0</v>
      </c>
      <c r="R659" s="67">
        <f>$I659</f>
        <v/>
      </c>
      <c r="S659" s="67">
        <f>$K659</f>
        <v/>
      </c>
      <c r="T659" s="67">
        <f>IFERROR(INDEX(Clients!$G$2:$G$1020,MATCH($E659,Clients!$A$2:$A$1020,0)),"")</f>
        <v/>
      </c>
      <c r="U659" s="67">
        <f>IFERROR(INDEX(Clients!$I$2:$I$1020,MATCH($E659,Clients!$A$2:$A$1020,0)),"")</f>
        <v/>
      </c>
      <c r="V659" s="69">
        <f>1</f>
        <v/>
      </c>
      <c r="W659" s="69">
        <f>IF($N659="Accepté",1,0)</f>
        <v/>
      </c>
      <c r="X659" s="68">
        <f>$M659*$W659</f>
        <v/>
      </c>
      <c r="Y659" s="68">
        <f>IF($N659="En cours",0,$M659)</f>
        <v/>
      </c>
      <c r="Z659" s="69">
        <f>IF($P659="",0,1)</f>
        <v/>
      </c>
      <c r="AA659" s="70">
        <f>IF($P659="",0,$P659)</f>
        <v/>
      </c>
      <c r="AB659" s="69">
        <f>IF(AND($P659&lt;&gt;"",$P659&lt;=Paramètres!$C$14),1,0)</f>
        <v/>
      </c>
      <c r="AC659" s="67">
        <f>IF($P659="","Jamais relancé",IF($P659&lt;=3,"0-3 j",IF($P659&lt;=7,"4-7 j",IF($P659&lt;=15,"8-15 j","Plus de 15 j"))))</f>
        <v/>
      </c>
      <c r="AD659" s="67">
        <f>IF($M659&lt;=1000,"Moins de 1 k€",IF($M659&lt;=5000,"1 à 5 k€",IF($M659&lt;=15000,"5 à 15 k€","Plus de 15 k€")))</f>
        <v/>
      </c>
    </row>
    <row r="660">
      <c r="A660" s="65" t="inlineStr">
        <is>
          <t>DEV-00659</t>
        </is>
      </c>
      <c r="B660" s="66" t="n">
        <v>45208</v>
      </c>
      <c r="C660" s="65" t="inlineStr">
        <is>
          <t>2023-10</t>
        </is>
      </c>
      <c r="D660" s="65" t="inlineStr">
        <is>
          <t>2023-2024</t>
        </is>
      </c>
      <c r="E660" s="65" t="inlineStr">
        <is>
          <t>CLI-0183</t>
        </is>
      </c>
      <c r="F660" s="65" t="inlineStr">
        <is>
          <t>Particulier</t>
        </is>
      </c>
      <c r="G660" s="65" t="inlineStr">
        <is>
          <t>Bordeaux</t>
        </is>
      </c>
      <c r="H660" s="65" t="inlineStr">
        <is>
          <t>Sophie Marchand</t>
        </is>
      </c>
      <c r="I660" s="65" t="inlineStr">
        <is>
          <t>Salle de bain</t>
        </is>
      </c>
      <c r="J660" s="65" t="inlineStr">
        <is>
          <t>SB-003</t>
        </is>
      </c>
      <c r="K660" s="65" t="inlineStr">
        <is>
          <t>Pose meuble vasque + robinetterie</t>
        </is>
      </c>
      <c r="L660" s="67" t="n">
        <v>1</v>
      </c>
      <c r="M660" s="68" t="n">
        <v>1088.33</v>
      </c>
      <c r="N660" s="65" t="inlineStr">
        <is>
          <t>Refusé</t>
        </is>
      </c>
      <c r="O660" s="66" t="n">
        <v>45221</v>
      </c>
      <c r="P660" s="67" t="n">
        <v>1</v>
      </c>
      <c r="Q660" s="67" t="n">
        <v>3</v>
      </c>
      <c r="R660" s="67">
        <f>$I660</f>
        <v/>
      </c>
      <c r="S660" s="67">
        <f>$K660</f>
        <v/>
      </c>
      <c r="T660" s="67">
        <f>IFERROR(INDEX(Clients!$G$2:$G$1020,MATCH($E660,Clients!$A$2:$A$1020,0)),"")</f>
        <v/>
      </c>
      <c r="U660" s="67">
        <f>IFERROR(INDEX(Clients!$I$2:$I$1020,MATCH($E660,Clients!$A$2:$A$1020,0)),"")</f>
        <v/>
      </c>
      <c r="V660" s="69">
        <f>1</f>
        <v/>
      </c>
      <c r="W660" s="69">
        <f>IF($N660="Accepté",1,0)</f>
        <v/>
      </c>
      <c r="X660" s="68">
        <f>$M660*$W660</f>
        <v/>
      </c>
      <c r="Y660" s="68">
        <f>IF($N660="En cours",0,$M660)</f>
        <v/>
      </c>
      <c r="Z660" s="69">
        <f>IF($P660="",0,1)</f>
        <v/>
      </c>
      <c r="AA660" s="70">
        <f>IF($P660="",0,$P660)</f>
        <v/>
      </c>
      <c r="AB660" s="69">
        <f>IF(AND($P660&lt;&gt;"",$P660&lt;=Paramètres!$C$14),1,0)</f>
        <v/>
      </c>
      <c r="AC660" s="67">
        <f>IF($P660="","Jamais relancé",IF($P660&lt;=3,"0-3 j",IF($P660&lt;=7,"4-7 j",IF($P660&lt;=15,"8-15 j","Plus de 15 j"))))</f>
        <v/>
      </c>
      <c r="AD660" s="67">
        <f>IF($M660&lt;=1000,"Moins de 1 k€",IF($M660&lt;=5000,"1 à 5 k€",IF($M660&lt;=15000,"5 à 15 k€","Plus de 15 k€")))</f>
        <v/>
      </c>
    </row>
    <row r="661">
      <c r="A661" s="65" t="inlineStr">
        <is>
          <t>DEV-00660</t>
        </is>
      </c>
      <c r="B661" s="66" t="n">
        <v>45208</v>
      </c>
      <c r="C661" s="65" t="inlineStr">
        <is>
          <t>2023-10</t>
        </is>
      </c>
      <c r="D661" s="65" t="inlineStr">
        <is>
          <t>2023-2024</t>
        </is>
      </c>
      <c r="E661" s="65" t="inlineStr">
        <is>
          <t>CLI-0342</t>
        </is>
      </c>
      <c r="F661" s="65" t="inlineStr">
        <is>
          <t>Particulier</t>
        </is>
      </c>
      <c r="G661" s="65" t="inlineStr">
        <is>
          <t>Toulouse</t>
        </is>
      </c>
      <c r="H661" s="65" t="inlineStr">
        <is>
          <t>Julien Fabre</t>
        </is>
      </c>
      <c r="I661" s="65" t="inlineStr">
        <is>
          <t>Chauffage</t>
        </is>
      </c>
      <c r="J661" s="65" t="inlineStr">
        <is>
          <t>CH-005</t>
        </is>
      </c>
      <c r="K661" s="65" t="inlineStr">
        <is>
          <t>Désembouage circuit chauffage</t>
        </is>
      </c>
      <c r="L661" s="67" t="n">
        <v>1</v>
      </c>
      <c r="M661" s="68" t="n">
        <v>701.99</v>
      </c>
      <c r="N661" s="65" t="inlineStr">
        <is>
          <t>Refusé</t>
        </is>
      </c>
      <c r="O661" s="66" t="n">
        <v>45224</v>
      </c>
      <c r="P661" s="67" t="n">
        <v>8</v>
      </c>
      <c r="Q661" s="67" t="n">
        <v>1</v>
      </c>
      <c r="R661" s="67">
        <f>$I661</f>
        <v/>
      </c>
      <c r="S661" s="67">
        <f>$K661</f>
        <v/>
      </c>
      <c r="T661" s="67">
        <f>IFERROR(INDEX(Clients!$G$2:$G$1020,MATCH($E661,Clients!$A$2:$A$1020,0)),"")</f>
        <v/>
      </c>
      <c r="U661" s="67">
        <f>IFERROR(INDEX(Clients!$I$2:$I$1020,MATCH($E661,Clients!$A$2:$A$1020,0)),"")</f>
        <v/>
      </c>
      <c r="V661" s="69">
        <f>1</f>
        <v/>
      </c>
      <c r="W661" s="69">
        <f>IF($N661="Accepté",1,0)</f>
        <v/>
      </c>
      <c r="X661" s="68">
        <f>$M661*$W661</f>
        <v/>
      </c>
      <c r="Y661" s="68">
        <f>IF($N661="En cours",0,$M661)</f>
        <v/>
      </c>
      <c r="Z661" s="69">
        <f>IF($P661="",0,1)</f>
        <v/>
      </c>
      <c r="AA661" s="70">
        <f>IF($P661="",0,$P661)</f>
        <v/>
      </c>
      <c r="AB661" s="69">
        <f>IF(AND($P661&lt;&gt;"",$P661&lt;=Paramètres!$C$14),1,0)</f>
        <v/>
      </c>
      <c r="AC661" s="67">
        <f>IF($P661="","Jamais relancé",IF($P661&lt;=3,"0-3 j",IF($P661&lt;=7,"4-7 j",IF($P661&lt;=15,"8-15 j","Plus de 15 j"))))</f>
        <v/>
      </c>
      <c r="AD661" s="67">
        <f>IF($M661&lt;=1000,"Moins de 1 k€",IF($M661&lt;=5000,"1 à 5 k€",IF($M661&lt;=15000,"5 à 15 k€","Plus de 15 k€")))</f>
        <v/>
      </c>
    </row>
    <row r="662">
      <c r="A662" s="65" t="inlineStr">
        <is>
          <t>DEV-00661</t>
        </is>
      </c>
      <c r="B662" s="66" t="n">
        <v>45209</v>
      </c>
      <c r="C662" s="65" t="inlineStr">
        <is>
          <t>2023-10</t>
        </is>
      </c>
      <c r="D662" s="65" t="inlineStr">
        <is>
          <t>2023-2024</t>
        </is>
      </c>
      <c r="E662" s="65" t="inlineStr">
        <is>
          <t>CLI-0193</t>
        </is>
      </c>
      <c r="F662" s="65" t="inlineStr">
        <is>
          <t>Particulier</t>
        </is>
      </c>
      <c r="G662" s="65" t="inlineStr">
        <is>
          <t>Bordeaux</t>
        </is>
      </c>
      <c r="H662" s="65" t="inlineStr">
        <is>
          <t>Karim Belkacem</t>
        </is>
      </c>
      <c r="I662" s="65" t="inlineStr">
        <is>
          <t>Électricité</t>
        </is>
      </c>
      <c r="J662" s="65" t="inlineStr">
        <is>
          <t>EL-004</t>
        </is>
      </c>
      <c r="K662" s="65" t="inlineStr">
        <is>
          <t>Éclairage LED locaux professionnels</t>
        </is>
      </c>
      <c r="L662" s="67" t="n">
        <v>1</v>
      </c>
      <c r="M662" s="68" t="n">
        <v>3065.64</v>
      </c>
      <c r="N662" s="65" t="inlineStr">
        <is>
          <t>Refusé</t>
        </is>
      </c>
      <c r="O662" s="66" t="n">
        <v>45255</v>
      </c>
      <c r="P662" s="67" t="n">
        <v>10</v>
      </c>
      <c r="Q662" s="67" t="n">
        <v>4</v>
      </c>
      <c r="R662" s="67">
        <f>$I662</f>
        <v/>
      </c>
      <c r="S662" s="67">
        <f>$K662</f>
        <v/>
      </c>
      <c r="T662" s="67">
        <f>IFERROR(INDEX(Clients!$G$2:$G$1020,MATCH($E662,Clients!$A$2:$A$1020,0)),"")</f>
        <v/>
      </c>
      <c r="U662" s="67">
        <f>IFERROR(INDEX(Clients!$I$2:$I$1020,MATCH($E662,Clients!$A$2:$A$1020,0)),"")</f>
        <v/>
      </c>
      <c r="V662" s="69">
        <f>1</f>
        <v/>
      </c>
      <c r="W662" s="69">
        <f>IF($N662="Accepté",1,0)</f>
        <v/>
      </c>
      <c r="X662" s="68">
        <f>$M662*$W662</f>
        <v/>
      </c>
      <c r="Y662" s="68">
        <f>IF($N662="En cours",0,$M662)</f>
        <v/>
      </c>
      <c r="Z662" s="69">
        <f>IF($P662="",0,1)</f>
        <v/>
      </c>
      <c r="AA662" s="70">
        <f>IF($P662="",0,$P662)</f>
        <v/>
      </c>
      <c r="AB662" s="69">
        <f>IF(AND($P662&lt;&gt;"",$P662&lt;=Paramètres!$C$14),1,0)</f>
        <v/>
      </c>
      <c r="AC662" s="67">
        <f>IF($P662="","Jamais relancé",IF($P662&lt;=3,"0-3 j",IF($P662&lt;=7,"4-7 j",IF($P662&lt;=15,"8-15 j","Plus de 15 j"))))</f>
        <v/>
      </c>
      <c r="AD662" s="67">
        <f>IF($M662&lt;=1000,"Moins de 1 k€",IF($M662&lt;=5000,"1 à 5 k€",IF($M662&lt;=15000,"5 à 15 k€","Plus de 15 k€")))</f>
        <v/>
      </c>
    </row>
    <row r="663">
      <c r="A663" s="65" t="inlineStr">
        <is>
          <t>DEV-00662</t>
        </is>
      </c>
      <c r="B663" s="66" t="n">
        <v>45209</v>
      </c>
      <c r="C663" s="65" t="inlineStr">
        <is>
          <t>2023-10</t>
        </is>
      </c>
      <c r="D663" s="65" t="inlineStr">
        <is>
          <t>2023-2024</t>
        </is>
      </c>
      <c r="E663" s="65" t="inlineStr">
        <is>
          <t>CLI-0100</t>
        </is>
      </c>
      <c r="F663" s="65" t="inlineStr">
        <is>
          <t>Particulier</t>
        </is>
      </c>
      <c r="G663" s="65" t="inlineStr">
        <is>
          <t>Bordeaux</t>
        </is>
      </c>
      <c r="H663" s="65" t="inlineStr">
        <is>
          <t>Karim Belkacem</t>
        </is>
      </c>
      <c r="I663" s="65" t="inlineStr">
        <is>
          <t>Chauffage</t>
        </is>
      </c>
      <c r="J663" s="65" t="inlineStr">
        <is>
          <t>CH-002</t>
        </is>
      </c>
      <c r="K663" s="65" t="inlineStr">
        <is>
          <t>Entretien annuel chaudière</t>
        </is>
      </c>
      <c r="L663" s="67" t="n">
        <v>1</v>
      </c>
      <c r="M663" s="68" t="n">
        <v>156.25</v>
      </c>
      <c r="N663" s="65" t="inlineStr">
        <is>
          <t>Refusé</t>
        </is>
      </c>
      <c r="O663" s="66" t="n">
        <v>45235</v>
      </c>
      <c r="P663" s="67" t="n">
        <v>2</v>
      </c>
      <c r="Q663" s="67" t="n">
        <v>2</v>
      </c>
      <c r="R663" s="67">
        <f>$I663</f>
        <v/>
      </c>
      <c r="S663" s="67">
        <f>$K663</f>
        <v/>
      </c>
      <c r="T663" s="67">
        <f>IFERROR(INDEX(Clients!$G$2:$G$1020,MATCH($E663,Clients!$A$2:$A$1020,0)),"")</f>
        <v/>
      </c>
      <c r="U663" s="67">
        <f>IFERROR(INDEX(Clients!$I$2:$I$1020,MATCH($E663,Clients!$A$2:$A$1020,0)),"")</f>
        <v/>
      </c>
      <c r="V663" s="69">
        <f>1</f>
        <v/>
      </c>
      <c r="W663" s="69">
        <f>IF($N663="Accepté",1,0)</f>
        <v/>
      </c>
      <c r="X663" s="68">
        <f>$M663*$W663</f>
        <v/>
      </c>
      <c r="Y663" s="68">
        <f>IF($N663="En cours",0,$M663)</f>
        <v/>
      </c>
      <c r="Z663" s="69">
        <f>IF($P663="",0,1)</f>
        <v/>
      </c>
      <c r="AA663" s="70">
        <f>IF($P663="",0,$P663)</f>
        <v/>
      </c>
      <c r="AB663" s="69">
        <f>IF(AND($P663&lt;&gt;"",$P663&lt;=Paramètres!$C$14),1,0)</f>
        <v/>
      </c>
      <c r="AC663" s="67">
        <f>IF($P663="","Jamais relancé",IF($P663&lt;=3,"0-3 j",IF($P663&lt;=7,"4-7 j",IF($P663&lt;=15,"8-15 j","Plus de 15 j"))))</f>
        <v/>
      </c>
      <c r="AD663" s="67">
        <f>IF($M663&lt;=1000,"Moins de 1 k€",IF($M663&lt;=5000,"1 à 5 k€",IF($M663&lt;=15000,"5 à 15 k€","Plus de 15 k€")))</f>
        <v/>
      </c>
    </row>
    <row r="664">
      <c r="A664" s="65" t="inlineStr">
        <is>
          <t>DEV-00663</t>
        </is>
      </c>
      <c r="B664" s="66" t="n">
        <v>45210</v>
      </c>
      <c r="C664" s="65" t="inlineStr">
        <is>
          <t>2023-10</t>
        </is>
      </c>
      <c r="D664" s="65" t="inlineStr">
        <is>
          <t>2023-2024</t>
        </is>
      </c>
      <c r="E664" s="65" t="inlineStr">
        <is>
          <t>CLI-0078</t>
        </is>
      </c>
      <c r="F664" s="65" t="inlineStr">
        <is>
          <t>Collectivité</t>
        </is>
      </c>
      <c r="G664" s="65" t="inlineStr">
        <is>
          <t>Toulouse</t>
        </is>
      </c>
      <c r="H664" s="65" t="inlineStr">
        <is>
          <t>Julien Fabre</t>
        </is>
      </c>
      <c r="I664" s="65" t="inlineStr">
        <is>
          <t>Plomberie</t>
        </is>
      </c>
      <c r="J664" s="65" t="inlineStr">
        <is>
          <t>PR-001</t>
        </is>
      </c>
      <c r="K664" s="65" t="inlineStr">
        <is>
          <t>Remplacement chauffe-eau 200 L</t>
        </is>
      </c>
      <c r="L664" s="67" t="n">
        <v>1</v>
      </c>
      <c r="M664" s="68" t="n">
        <v>2644.54</v>
      </c>
      <c r="N664" s="65" t="inlineStr">
        <is>
          <t>Sans réponse</t>
        </is>
      </c>
      <c r="O664" s="66" t="n">
        <v>45237</v>
      </c>
      <c r="P664" s="67" t="n">
        <v>9</v>
      </c>
      <c r="Q664" s="67" t="n">
        <v>2</v>
      </c>
      <c r="R664" s="67">
        <f>$I664</f>
        <v/>
      </c>
      <c r="S664" s="67">
        <f>$K664</f>
        <v/>
      </c>
      <c r="T664" s="67">
        <f>IFERROR(INDEX(Clients!$G$2:$G$1020,MATCH($E664,Clients!$A$2:$A$1020,0)),"")</f>
        <v/>
      </c>
      <c r="U664" s="67">
        <f>IFERROR(INDEX(Clients!$I$2:$I$1020,MATCH($E664,Clients!$A$2:$A$1020,0)),"")</f>
        <v/>
      </c>
      <c r="V664" s="69">
        <f>1</f>
        <v/>
      </c>
      <c r="W664" s="69">
        <f>IF($N664="Accepté",1,0)</f>
        <v/>
      </c>
      <c r="X664" s="68">
        <f>$M664*$W664</f>
        <v/>
      </c>
      <c r="Y664" s="68">
        <f>IF($N664="En cours",0,$M664)</f>
        <v/>
      </c>
      <c r="Z664" s="69">
        <f>IF($P664="",0,1)</f>
        <v/>
      </c>
      <c r="AA664" s="70">
        <f>IF($P664="",0,$P664)</f>
        <v/>
      </c>
      <c r="AB664" s="69">
        <f>IF(AND($P664&lt;&gt;"",$P664&lt;=Paramètres!$C$14),1,0)</f>
        <v/>
      </c>
      <c r="AC664" s="67">
        <f>IF($P664="","Jamais relancé",IF($P664&lt;=3,"0-3 j",IF($P664&lt;=7,"4-7 j",IF($P664&lt;=15,"8-15 j","Plus de 15 j"))))</f>
        <v/>
      </c>
      <c r="AD664" s="67">
        <f>IF($M664&lt;=1000,"Moins de 1 k€",IF($M664&lt;=5000,"1 à 5 k€",IF($M664&lt;=15000,"5 à 15 k€","Plus de 15 k€")))</f>
        <v/>
      </c>
    </row>
    <row r="665">
      <c r="A665" s="65" t="inlineStr">
        <is>
          <t>DEV-00664</t>
        </is>
      </c>
      <c r="B665" s="66" t="n">
        <v>45210</v>
      </c>
      <c r="C665" s="65" t="inlineStr">
        <is>
          <t>2023-10</t>
        </is>
      </c>
      <c r="D665" s="65" t="inlineStr">
        <is>
          <t>2023-2024</t>
        </is>
      </c>
      <c r="E665" s="65" t="inlineStr">
        <is>
          <t>CLI-0065</t>
        </is>
      </c>
      <c r="F665" s="65" t="inlineStr">
        <is>
          <t>Particulier</t>
        </is>
      </c>
      <c r="G665" s="65" t="inlineStr">
        <is>
          <t>Bordeaux</t>
        </is>
      </c>
      <c r="H665" s="65" t="inlineStr">
        <is>
          <t>Karim Belkacem</t>
        </is>
      </c>
      <c r="I665" s="65" t="inlineStr">
        <is>
          <t>Dépannage</t>
        </is>
      </c>
      <c r="J665" s="65" t="inlineStr">
        <is>
          <t>DP-003</t>
        </is>
      </c>
      <c r="K665" s="65" t="inlineStr">
        <is>
          <t>Dépannage électrique urgence</t>
        </is>
      </c>
      <c r="L665" s="67" t="n">
        <v>1</v>
      </c>
      <c r="M665" s="68" t="n">
        <v>335.45</v>
      </c>
      <c r="N665" s="65" t="inlineStr">
        <is>
          <t>Accepté</t>
        </is>
      </c>
      <c r="O665" s="66" t="n">
        <v>45238</v>
      </c>
      <c r="P665" s="67" t="n"/>
      <c r="Q665" s="67" t="n">
        <v>0</v>
      </c>
      <c r="R665" s="67">
        <f>$I665</f>
        <v/>
      </c>
      <c r="S665" s="67">
        <f>$K665</f>
        <v/>
      </c>
      <c r="T665" s="67">
        <f>IFERROR(INDEX(Clients!$G$2:$G$1020,MATCH($E665,Clients!$A$2:$A$1020,0)),"")</f>
        <v/>
      </c>
      <c r="U665" s="67">
        <f>IFERROR(INDEX(Clients!$I$2:$I$1020,MATCH($E665,Clients!$A$2:$A$1020,0)),"")</f>
        <v/>
      </c>
      <c r="V665" s="69">
        <f>1</f>
        <v/>
      </c>
      <c r="W665" s="69">
        <f>IF($N665="Accepté",1,0)</f>
        <v/>
      </c>
      <c r="X665" s="68">
        <f>$M665*$W665</f>
        <v/>
      </c>
      <c r="Y665" s="68">
        <f>IF($N665="En cours",0,$M665)</f>
        <v/>
      </c>
      <c r="Z665" s="69">
        <f>IF($P665="",0,1)</f>
        <v/>
      </c>
      <c r="AA665" s="70">
        <f>IF($P665="",0,$P665)</f>
        <v/>
      </c>
      <c r="AB665" s="69">
        <f>IF(AND($P665&lt;&gt;"",$P665&lt;=Paramètres!$C$14),1,0)</f>
        <v/>
      </c>
      <c r="AC665" s="67">
        <f>IF($P665="","Jamais relancé",IF($P665&lt;=3,"0-3 j",IF($P665&lt;=7,"4-7 j",IF($P665&lt;=15,"8-15 j","Plus de 15 j"))))</f>
        <v/>
      </c>
      <c r="AD665" s="67">
        <f>IF($M665&lt;=1000,"Moins de 1 k€",IF($M665&lt;=5000,"1 à 5 k€",IF($M665&lt;=15000,"5 à 15 k€","Plus de 15 k€")))</f>
        <v/>
      </c>
    </row>
    <row r="666">
      <c r="A666" s="65" t="inlineStr">
        <is>
          <t>DEV-00665</t>
        </is>
      </c>
      <c r="B666" s="66" t="n">
        <v>45210</v>
      </c>
      <c r="C666" s="65" t="inlineStr">
        <is>
          <t>2023-10</t>
        </is>
      </c>
      <c r="D666" s="65" t="inlineStr">
        <is>
          <t>2023-2024</t>
        </is>
      </c>
      <c r="E666" s="65" t="inlineStr">
        <is>
          <t>CLI-0098</t>
        </is>
      </c>
      <c r="F666" s="65" t="inlineStr">
        <is>
          <t>Particulier</t>
        </is>
      </c>
      <c r="G666" s="65" t="inlineStr">
        <is>
          <t>Bordeaux</t>
        </is>
      </c>
      <c r="H666" s="65" t="inlineStr">
        <is>
          <t>Karim Belkacem</t>
        </is>
      </c>
      <c r="I666" s="65" t="inlineStr">
        <is>
          <t>Dépannage</t>
        </is>
      </c>
      <c r="J666" s="65" t="inlineStr">
        <is>
          <t>DP-002</t>
        </is>
      </c>
      <c r="K666" s="65" t="inlineStr">
        <is>
          <t>Débouchage canalisation</t>
        </is>
      </c>
      <c r="L666" s="67" t="n">
        <v>1</v>
      </c>
      <c r="M666" s="68" t="n">
        <v>377.9</v>
      </c>
      <c r="N666" s="65" t="inlineStr">
        <is>
          <t>Accepté</t>
        </is>
      </c>
      <c r="O666" s="66" t="n">
        <v>45221</v>
      </c>
      <c r="P666" s="67" t="n">
        <v>2</v>
      </c>
      <c r="Q666" s="67" t="n">
        <v>2</v>
      </c>
      <c r="R666" s="67">
        <f>$I666</f>
        <v/>
      </c>
      <c r="S666" s="67">
        <f>$K666</f>
        <v/>
      </c>
      <c r="T666" s="67">
        <f>IFERROR(INDEX(Clients!$G$2:$G$1020,MATCH($E666,Clients!$A$2:$A$1020,0)),"")</f>
        <v/>
      </c>
      <c r="U666" s="67">
        <f>IFERROR(INDEX(Clients!$I$2:$I$1020,MATCH($E666,Clients!$A$2:$A$1020,0)),"")</f>
        <v/>
      </c>
      <c r="V666" s="69">
        <f>1</f>
        <v/>
      </c>
      <c r="W666" s="69">
        <f>IF($N666="Accepté",1,0)</f>
        <v/>
      </c>
      <c r="X666" s="68">
        <f>$M666*$W666</f>
        <v/>
      </c>
      <c r="Y666" s="68">
        <f>IF($N666="En cours",0,$M666)</f>
        <v/>
      </c>
      <c r="Z666" s="69">
        <f>IF($P666="",0,1)</f>
        <v/>
      </c>
      <c r="AA666" s="70">
        <f>IF($P666="",0,$P666)</f>
        <v/>
      </c>
      <c r="AB666" s="69">
        <f>IF(AND($P666&lt;&gt;"",$P666&lt;=Paramètres!$C$14),1,0)</f>
        <v/>
      </c>
      <c r="AC666" s="67">
        <f>IF($P666="","Jamais relancé",IF($P666&lt;=3,"0-3 j",IF($P666&lt;=7,"4-7 j",IF($P666&lt;=15,"8-15 j","Plus de 15 j"))))</f>
        <v/>
      </c>
      <c r="AD666" s="67">
        <f>IF($M666&lt;=1000,"Moins de 1 k€",IF($M666&lt;=5000,"1 à 5 k€",IF($M666&lt;=15000,"5 à 15 k€","Plus de 15 k€")))</f>
        <v/>
      </c>
    </row>
    <row r="667">
      <c r="A667" s="65" t="inlineStr">
        <is>
          <t>DEV-00666</t>
        </is>
      </c>
      <c r="B667" s="66" t="n">
        <v>45210</v>
      </c>
      <c r="C667" s="65" t="inlineStr">
        <is>
          <t>2023-10</t>
        </is>
      </c>
      <c r="D667" s="65" t="inlineStr">
        <is>
          <t>2023-2024</t>
        </is>
      </c>
      <c r="E667" s="65" t="inlineStr">
        <is>
          <t>CLI-0230</t>
        </is>
      </c>
      <c r="F667" s="65" t="inlineStr">
        <is>
          <t>Professionnel</t>
        </is>
      </c>
      <c r="G667" s="65" t="inlineStr">
        <is>
          <t>Bordeaux</t>
        </is>
      </c>
      <c r="H667" s="65" t="inlineStr">
        <is>
          <t>Sophie Marchand</t>
        </is>
      </c>
      <c r="I667" s="65" t="inlineStr">
        <is>
          <t>Électricité</t>
        </is>
      </c>
      <c r="J667" s="65" t="inlineStr">
        <is>
          <t>EL-002</t>
        </is>
      </c>
      <c r="K667" s="65" t="inlineStr">
        <is>
          <t>Installation borne de recharge VE</t>
        </is>
      </c>
      <c r="L667" s="67" t="n">
        <v>1</v>
      </c>
      <c r="M667" s="68" t="n">
        <v>2862</v>
      </c>
      <c r="N667" s="65" t="inlineStr">
        <is>
          <t>Accepté</t>
        </is>
      </c>
      <c r="O667" s="66" t="n">
        <v>45241</v>
      </c>
      <c r="P667" s="67" t="n">
        <v>5</v>
      </c>
      <c r="Q667" s="67" t="n">
        <v>1</v>
      </c>
      <c r="R667" s="67">
        <f>$I667</f>
        <v/>
      </c>
      <c r="S667" s="67">
        <f>$K667</f>
        <v/>
      </c>
      <c r="T667" s="67">
        <f>IFERROR(INDEX(Clients!$G$2:$G$1020,MATCH($E667,Clients!$A$2:$A$1020,0)),"")</f>
        <v/>
      </c>
      <c r="U667" s="67">
        <f>IFERROR(INDEX(Clients!$I$2:$I$1020,MATCH($E667,Clients!$A$2:$A$1020,0)),"")</f>
        <v/>
      </c>
      <c r="V667" s="69">
        <f>1</f>
        <v/>
      </c>
      <c r="W667" s="69">
        <f>IF($N667="Accepté",1,0)</f>
        <v/>
      </c>
      <c r="X667" s="68">
        <f>$M667*$W667</f>
        <v/>
      </c>
      <c r="Y667" s="68">
        <f>IF($N667="En cours",0,$M667)</f>
        <v/>
      </c>
      <c r="Z667" s="69">
        <f>IF($P667="",0,1)</f>
        <v/>
      </c>
      <c r="AA667" s="70">
        <f>IF($P667="",0,$P667)</f>
        <v/>
      </c>
      <c r="AB667" s="69">
        <f>IF(AND($P667&lt;&gt;"",$P667&lt;=Paramètres!$C$14),1,0)</f>
        <v/>
      </c>
      <c r="AC667" s="67">
        <f>IF($P667="","Jamais relancé",IF($P667&lt;=3,"0-3 j",IF($P667&lt;=7,"4-7 j",IF($P667&lt;=15,"8-15 j","Plus de 15 j"))))</f>
        <v/>
      </c>
      <c r="AD667" s="67">
        <f>IF($M667&lt;=1000,"Moins de 1 k€",IF($M667&lt;=5000,"1 à 5 k€",IF($M667&lt;=15000,"5 à 15 k€","Plus de 15 k€")))</f>
        <v/>
      </c>
    </row>
    <row r="668">
      <c r="A668" s="65" t="inlineStr">
        <is>
          <t>DEV-00667</t>
        </is>
      </c>
      <c r="B668" s="66" t="n">
        <v>45211</v>
      </c>
      <c r="C668" s="65" t="inlineStr">
        <is>
          <t>2023-10</t>
        </is>
      </c>
      <c r="D668" s="65" t="inlineStr">
        <is>
          <t>2023-2024</t>
        </is>
      </c>
      <c r="E668" s="65" t="inlineStr">
        <is>
          <t>CLI-0207</t>
        </is>
      </c>
      <c r="F668" s="65" t="inlineStr">
        <is>
          <t>Particulier</t>
        </is>
      </c>
      <c r="G668" s="65" t="inlineStr">
        <is>
          <t>Toulouse</t>
        </is>
      </c>
      <c r="H668" s="65" t="inlineStr">
        <is>
          <t>Julien Fabre</t>
        </is>
      </c>
      <c r="I668" s="65" t="inlineStr">
        <is>
          <t>Électricité</t>
        </is>
      </c>
      <c r="J668" s="65" t="inlineStr">
        <is>
          <t>EL-002</t>
        </is>
      </c>
      <c r="K668" s="65" t="inlineStr">
        <is>
          <t>Installation borne de recharge VE</t>
        </is>
      </c>
      <c r="L668" s="67" t="n">
        <v>1</v>
      </c>
      <c r="M668" s="68" t="n">
        <v>1584.18</v>
      </c>
      <c r="N668" s="65" t="inlineStr">
        <is>
          <t>Accepté</t>
        </is>
      </c>
      <c r="O668" s="66" t="n">
        <v>45224</v>
      </c>
      <c r="P668" s="67" t="n">
        <v>3</v>
      </c>
      <c r="Q668" s="67" t="n">
        <v>1</v>
      </c>
      <c r="R668" s="67">
        <f>$I668</f>
        <v/>
      </c>
      <c r="S668" s="67">
        <f>$K668</f>
        <v/>
      </c>
      <c r="T668" s="67">
        <f>IFERROR(INDEX(Clients!$G$2:$G$1020,MATCH($E668,Clients!$A$2:$A$1020,0)),"")</f>
        <v/>
      </c>
      <c r="U668" s="67">
        <f>IFERROR(INDEX(Clients!$I$2:$I$1020,MATCH($E668,Clients!$A$2:$A$1020,0)),"")</f>
        <v/>
      </c>
      <c r="V668" s="69">
        <f>1</f>
        <v/>
      </c>
      <c r="W668" s="69">
        <f>IF($N668="Accepté",1,0)</f>
        <v/>
      </c>
      <c r="X668" s="68">
        <f>$M668*$W668</f>
        <v/>
      </c>
      <c r="Y668" s="68">
        <f>IF($N668="En cours",0,$M668)</f>
        <v/>
      </c>
      <c r="Z668" s="69">
        <f>IF($P668="",0,1)</f>
        <v/>
      </c>
      <c r="AA668" s="70">
        <f>IF($P668="",0,$P668)</f>
        <v/>
      </c>
      <c r="AB668" s="69">
        <f>IF(AND($P668&lt;&gt;"",$P668&lt;=Paramètres!$C$14),1,0)</f>
        <v/>
      </c>
      <c r="AC668" s="67">
        <f>IF($P668="","Jamais relancé",IF($P668&lt;=3,"0-3 j",IF($P668&lt;=7,"4-7 j",IF($P668&lt;=15,"8-15 j","Plus de 15 j"))))</f>
        <v/>
      </c>
      <c r="AD668" s="67">
        <f>IF($M668&lt;=1000,"Moins de 1 k€",IF($M668&lt;=5000,"1 à 5 k€",IF($M668&lt;=15000,"5 à 15 k€","Plus de 15 k€")))</f>
        <v/>
      </c>
    </row>
    <row r="669">
      <c r="A669" s="65" t="inlineStr">
        <is>
          <t>DEV-00668</t>
        </is>
      </c>
      <c r="B669" s="66" t="n">
        <v>45212</v>
      </c>
      <c r="C669" s="65" t="inlineStr">
        <is>
          <t>2023-10</t>
        </is>
      </c>
      <c r="D669" s="65" t="inlineStr">
        <is>
          <t>2023-2024</t>
        </is>
      </c>
      <c r="E669" s="65" t="inlineStr">
        <is>
          <t>CLI-0102</t>
        </is>
      </c>
      <c r="F669" s="65" t="inlineStr">
        <is>
          <t>Particulier</t>
        </is>
      </c>
      <c r="G669" s="65" t="inlineStr">
        <is>
          <t>Toulouse</t>
        </is>
      </c>
      <c r="H669" s="65" t="inlineStr">
        <is>
          <t>Nadia Cherif</t>
        </is>
      </c>
      <c r="I669" s="65" t="inlineStr">
        <is>
          <t>Chauffage</t>
        </is>
      </c>
      <c r="J669" s="65" t="inlineStr">
        <is>
          <t>CH-002</t>
        </is>
      </c>
      <c r="K669" s="65" t="inlineStr">
        <is>
          <t>Entretien annuel chaudière</t>
        </is>
      </c>
      <c r="L669" s="67" t="n">
        <v>2</v>
      </c>
      <c r="M669" s="68" t="n">
        <v>335.82</v>
      </c>
      <c r="N669" s="65" t="inlineStr">
        <is>
          <t>Accepté</t>
        </is>
      </c>
      <c r="O669" s="66" t="n">
        <v>45227</v>
      </c>
      <c r="P669" s="67" t="n">
        <v>5</v>
      </c>
      <c r="Q669" s="67" t="n">
        <v>1</v>
      </c>
      <c r="R669" s="67">
        <f>$I669</f>
        <v/>
      </c>
      <c r="S669" s="67">
        <f>$K669</f>
        <v/>
      </c>
      <c r="T669" s="67">
        <f>IFERROR(INDEX(Clients!$G$2:$G$1020,MATCH($E669,Clients!$A$2:$A$1020,0)),"")</f>
        <v/>
      </c>
      <c r="U669" s="67">
        <f>IFERROR(INDEX(Clients!$I$2:$I$1020,MATCH($E669,Clients!$A$2:$A$1020,0)),"")</f>
        <v/>
      </c>
      <c r="V669" s="69">
        <f>1</f>
        <v/>
      </c>
      <c r="W669" s="69">
        <f>IF($N669="Accepté",1,0)</f>
        <v/>
      </c>
      <c r="X669" s="68">
        <f>$M669*$W669</f>
        <v/>
      </c>
      <c r="Y669" s="68">
        <f>IF($N669="En cours",0,$M669)</f>
        <v/>
      </c>
      <c r="Z669" s="69">
        <f>IF($P669="",0,1)</f>
        <v/>
      </c>
      <c r="AA669" s="70">
        <f>IF($P669="",0,$P669)</f>
        <v/>
      </c>
      <c r="AB669" s="69">
        <f>IF(AND($P669&lt;&gt;"",$P669&lt;=Paramètres!$C$14),1,0)</f>
        <v/>
      </c>
      <c r="AC669" s="67">
        <f>IF($P669="","Jamais relancé",IF($P669&lt;=3,"0-3 j",IF($P669&lt;=7,"4-7 j",IF($P669&lt;=15,"8-15 j","Plus de 15 j"))))</f>
        <v/>
      </c>
      <c r="AD669" s="67">
        <f>IF($M669&lt;=1000,"Moins de 1 k€",IF($M669&lt;=5000,"1 à 5 k€",IF($M669&lt;=15000,"5 à 15 k€","Plus de 15 k€")))</f>
        <v/>
      </c>
    </row>
    <row r="670">
      <c r="A670" s="65" t="inlineStr">
        <is>
          <t>DEV-00669</t>
        </is>
      </c>
      <c r="B670" s="66" t="n">
        <v>45212</v>
      </c>
      <c r="C670" s="65" t="inlineStr">
        <is>
          <t>2023-10</t>
        </is>
      </c>
      <c r="D670" s="65" t="inlineStr">
        <is>
          <t>2023-2024</t>
        </is>
      </c>
      <c r="E670" s="65" t="inlineStr">
        <is>
          <t>CLI-0243</t>
        </is>
      </c>
      <c r="F670" s="65" t="inlineStr">
        <is>
          <t>Professionnel</t>
        </is>
      </c>
      <c r="G670" s="65" t="inlineStr">
        <is>
          <t>Bordeaux</t>
        </is>
      </c>
      <c r="H670" s="65" t="inlineStr">
        <is>
          <t>Sophie Marchand</t>
        </is>
      </c>
      <c r="I670" s="65" t="inlineStr">
        <is>
          <t>Plomberie</t>
        </is>
      </c>
      <c r="J670" s="65" t="inlineStr">
        <is>
          <t>PR-003</t>
        </is>
      </c>
      <c r="K670" s="65" t="inlineStr">
        <is>
          <t>Réfection réseau eau appartement</t>
        </is>
      </c>
      <c r="L670" s="67" t="n">
        <v>1</v>
      </c>
      <c r="M670" s="68" t="n">
        <v>5212.27</v>
      </c>
      <c r="N670" s="65" t="inlineStr">
        <is>
          <t>Accepté</t>
        </is>
      </c>
      <c r="O670" s="66" t="n">
        <v>45243</v>
      </c>
      <c r="P670" s="67" t="n">
        <v>1</v>
      </c>
      <c r="Q670" s="67" t="n">
        <v>1</v>
      </c>
      <c r="R670" s="67">
        <f>$I670</f>
        <v/>
      </c>
      <c r="S670" s="67">
        <f>$K670</f>
        <v/>
      </c>
      <c r="T670" s="67">
        <f>IFERROR(INDEX(Clients!$G$2:$G$1020,MATCH($E670,Clients!$A$2:$A$1020,0)),"")</f>
        <v/>
      </c>
      <c r="U670" s="67">
        <f>IFERROR(INDEX(Clients!$I$2:$I$1020,MATCH($E670,Clients!$A$2:$A$1020,0)),"")</f>
        <v/>
      </c>
      <c r="V670" s="69">
        <f>1</f>
        <v/>
      </c>
      <c r="W670" s="69">
        <f>IF($N670="Accepté",1,0)</f>
        <v/>
      </c>
      <c r="X670" s="68">
        <f>$M670*$W670</f>
        <v/>
      </c>
      <c r="Y670" s="68">
        <f>IF($N670="En cours",0,$M670)</f>
        <v/>
      </c>
      <c r="Z670" s="69">
        <f>IF($P670="",0,1)</f>
        <v/>
      </c>
      <c r="AA670" s="70">
        <f>IF($P670="",0,$P670)</f>
        <v/>
      </c>
      <c r="AB670" s="69">
        <f>IF(AND($P670&lt;&gt;"",$P670&lt;=Paramètres!$C$14),1,0)</f>
        <v/>
      </c>
      <c r="AC670" s="67">
        <f>IF($P670="","Jamais relancé",IF($P670&lt;=3,"0-3 j",IF($P670&lt;=7,"4-7 j",IF($P670&lt;=15,"8-15 j","Plus de 15 j"))))</f>
        <v/>
      </c>
      <c r="AD670" s="67">
        <f>IF($M670&lt;=1000,"Moins de 1 k€",IF($M670&lt;=5000,"1 à 5 k€",IF($M670&lt;=15000,"5 à 15 k€","Plus de 15 k€")))</f>
        <v/>
      </c>
    </row>
    <row r="671">
      <c r="A671" s="65" t="inlineStr">
        <is>
          <t>DEV-00670</t>
        </is>
      </c>
      <c r="B671" s="66" t="n">
        <v>45212</v>
      </c>
      <c r="C671" s="65" t="inlineStr">
        <is>
          <t>2023-10</t>
        </is>
      </c>
      <c r="D671" s="65" t="inlineStr">
        <is>
          <t>2023-2024</t>
        </is>
      </c>
      <c r="E671" s="65" t="inlineStr">
        <is>
          <t>CLI-0181</t>
        </is>
      </c>
      <c r="F671" s="65" t="inlineStr">
        <is>
          <t>Professionnel</t>
        </is>
      </c>
      <c r="G671" s="65" t="inlineStr">
        <is>
          <t>Toulouse</t>
        </is>
      </c>
      <c r="H671" s="65" t="inlineStr">
        <is>
          <t>Julien Fabre</t>
        </is>
      </c>
      <c r="I671" s="65" t="inlineStr">
        <is>
          <t>Plomberie</t>
        </is>
      </c>
      <c r="J671" s="65" t="inlineStr">
        <is>
          <t>PR-003</t>
        </is>
      </c>
      <c r="K671" s="65" t="inlineStr">
        <is>
          <t>Réfection réseau eau appartement</t>
        </is>
      </c>
      <c r="L671" s="67" t="n">
        <v>1</v>
      </c>
      <c r="M671" s="68" t="n">
        <v>5557.99</v>
      </c>
      <c r="N671" s="65" t="inlineStr">
        <is>
          <t>Accepté</t>
        </is>
      </c>
      <c r="O671" s="66" t="n">
        <v>45232</v>
      </c>
      <c r="P671" s="67" t="n">
        <v>9</v>
      </c>
      <c r="Q671" s="67" t="n">
        <v>1</v>
      </c>
      <c r="R671" s="67">
        <f>$I671</f>
        <v/>
      </c>
      <c r="S671" s="67">
        <f>$K671</f>
        <v/>
      </c>
      <c r="T671" s="67">
        <f>IFERROR(INDEX(Clients!$G$2:$G$1020,MATCH($E671,Clients!$A$2:$A$1020,0)),"")</f>
        <v/>
      </c>
      <c r="U671" s="67">
        <f>IFERROR(INDEX(Clients!$I$2:$I$1020,MATCH($E671,Clients!$A$2:$A$1020,0)),"")</f>
        <v/>
      </c>
      <c r="V671" s="69">
        <f>1</f>
        <v/>
      </c>
      <c r="W671" s="69">
        <f>IF($N671="Accepté",1,0)</f>
        <v/>
      </c>
      <c r="X671" s="68">
        <f>$M671*$W671</f>
        <v/>
      </c>
      <c r="Y671" s="68">
        <f>IF($N671="En cours",0,$M671)</f>
        <v/>
      </c>
      <c r="Z671" s="69">
        <f>IF($P671="",0,1)</f>
        <v/>
      </c>
      <c r="AA671" s="70">
        <f>IF($P671="",0,$P671)</f>
        <v/>
      </c>
      <c r="AB671" s="69">
        <f>IF(AND($P671&lt;&gt;"",$P671&lt;=Paramètres!$C$14),1,0)</f>
        <v/>
      </c>
      <c r="AC671" s="67">
        <f>IF($P671="","Jamais relancé",IF($P671&lt;=3,"0-3 j",IF($P671&lt;=7,"4-7 j",IF($P671&lt;=15,"8-15 j","Plus de 15 j"))))</f>
        <v/>
      </c>
      <c r="AD671" s="67">
        <f>IF($M671&lt;=1000,"Moins de 1 k€",IF($M671&lt;=5000,"1 à 5 k€",IF($M671&lt;=15000,"5 à 15 k€","Plus de 15 k€")))</f>
        <v/>
      </c>
    </row>
    <row r="672">
      <c r="A672" s="65" t="inlineStr">
        <is>
          <t>DEV-00671</t>
        </is>
      </c>
      <c r="B672" s="66" t="n">
        <v>45215</v>
      </c>
      <c r="C672" s="65" t="inlineStr">
        <is>
          <t>2023-10</t>
        </is>
      </c>
      <c r="D672" s="65" t="inlineStr">
        <is>
          <t>2023-2024</t>
        </is>
      </c>
      <c r="E672" s="65" t="inlineStr">
        <is>
          <t>CLI-0108</t>
        </is>
      </c>
      <c r="F672" s="65" t="inlineStr">
        <is>
          <t>Professionnel</t>
        </is>
      </c>
      <c r="G672" s="65" t="inlineStr">
        <is>
          <t>Toulouse</t>
        </is>
      </c>
      <c r="H672" s="65" t="inlineStr">
        <is>
          <t>Nadia Cherif</t>
        </is>
      </c>
      <c r="I672" s="65" t="inlineStr">
        <is>
          <t>Dépannage</t>
        </is>
      </c>
      <c r="J672" s="65" t="inlineStr">
        <is>
          <t>DP-003</t>
        </is>
      </c>
      <c r="K672" s="65" t="inlineStr">
        <is>
          <t>Dépannage électrique urgence</t>
        </is>
      </c>
      <c r="L672" s="67" t="n">
        <v>1</v>
      </c>
      <c r="M672" s="68" t="n">
        <v>526.39</v>
      </c>
      <c r="N672" s="65" t="inlineStr">
        <is>
          <t>Refusé</t>
        </is>
      </c>
      <c r="O672" s="66" t="n">
        <v>45221</v>
      </c>
      <c r="P672" s="67" t="n">
        <v>11</v>
      </c>
      <c r="Q672" s="67" t="n">
        <v>0</v>
      </c>
      <c r="R672" s="67">
        <f>$I672</f>
        <v/>
      </c>
      <c r="S672" s="67">
        <f>$K672</f>
        <v/>
      </c>
      <c r="T672" s="67">
        <f>IFERROR(INDEX(Clients!$G$2:$G$1020,MATCH($E672,Clients!$A$2:$A$1020,0)),"")</f>
        <v/>
      </c>
      <c r="U672" s="67">
        <f>IFERROR(INDEX(Clients!$I$2:$I$1020,MATCH($E672,Clients!$A$2:$A$1020,0)),"")</f>
        <v/>
      </c>
      <c r="V672" s="69">
        <f>1</f>
        <v/>
      </c>
      <c r="W672" s="69">
        <f>IF($N672="Accepté",1,0)</f>
        <v/>
      </c>
      <c r="X672" s="68">
        <f>$M672*$W672</f>
        <v/>
      </c>
      <c r="Y672" s="68">
        <f>IF($N672="En cours",0,$M672)</f>
        <v/>
      </c>
      <c r="Z672" s="69">
        <f>IF($P672="",0,1)</f>
        <v/>
      </c>
      <c r="AA672" s="70">
        <f>IF($P672="",0,$P672)</f>
        <v/>
      </c>
      <c r="AB672" s="69">
        <f>IF(AND($P672&lt;&gt;"",$P672&lt;=Paramètres!$C$14),1,0)</f>
        <v/>
      </c>
      <c r="AC672" s="67">
        <f>IF($P672="","Jamais relancé",IF($P672&lt;=3,"0-3 j",IF($P672&lt;=7,"4-7 j",IF($P672&lt;=15,"8-15 j","Plus de 15 j"))))</f>
        <v/>
      </c>
      <c r="AD672" s="67">
        <f>IF($M672&lt;=1000,"Moins de 1 k€",IF($M672&lt;=5000,"1 à 5 k€",IF($M672&lt;=15000,"5 à 15 k€","Plus de 15 k€")))</f>
        <v/>
      </c>
    </row>
    <row r="673">
      <c r="A673" s="65" t="inlineStr">
        <is>
          <t>DEV-00672</t>
        </is>
      </c>
      <c r="B673" s="66" t="n">
        <v>45215</v>
      </c>
      <c r="C673" s="65" t="inlineStr">
        <is>
          <t>2023-10</t>
        </is>
      </c>
      <c r="D673" s="65" t="inlineStr">
        <is>
          <t>2023-2024</t>
        </is>
      </c>
      <c r="E673" s="65" t="inlineStr">
        <is>
          <t>CLI-0281</t>
        </is>
      </c>
      <c r="F673" s="65" t="inlineStr">
        <is>
          <t>Particulier</t>
        </is>
      </c>
      <c r="G673" s="65" t="inlineStr">
        <is>
          <t>Bordeaux</t>
        </is>
      </c>
      <c r="H673" s="65" t="inlineStr">
        <is>
          <t>Sophie Marchand</t>
        </is>
      </c>
      <c r="I673" s="65" t="inlineStr">
        <is>
          <t>Salle de bain</t>
        </is>
      </c>
      <c r="J673" s="65" t="inlineStr">
        <is>
          <t>SB-001</t>
        </is>
      </c>
      <c r="K673" s="65" t="inlineStr">
        <is>
          <t>Rénovation salle de bain complète</t>
        </is>
      </c>
      <c r="L673" s="67" t="n">
        <v>1</v>
      </c>
      <c r="M673" s="68" t="n">
        <v>8970.1</v>
      </c>
      <c r="N673" s="65" t="inlineStr">
        <is>
          <t>Refusé</t>
        </is>
      </c>
      <c r="O673" s="66" t="n">
        <v>45233</v>
      </c>
      <c r="P673" s="67" t="n">
        <v>2</v>
      </c>
      <c r="Q673" s="67" t="n">
        <v>2</v>
      </c>
      <c r="R673" s="67">
        <f>$I673</f>
        <v/>
      </c>
      <c r="S673" s="67">
        <f>$K673</f>
        <v/>
      </c>
      <c r="T673" s="67">
        <f>IFERROR(INDEX(Clients!$G$2:$G$1020,MATCH($E673,Clients!$A$2:$A$1020,0)),"")</f>
        <v/>
      </c>
      <c r="U673" s="67">
        <f>IFERROR(INDEX(Clients!$I$2:$I$1020,MATCH($E673,Clients!$A$2:$A$1020,0)),"")</f>
        <v/>
      </c>
      <c r="V673" s="69">
        <f>1</f>
        <v/>
      </c>
      <c r="W673" s="69">
        <f>IF($N673="Accepté",1,0)</f>
        <v/>
      </c>
      <c r="X673" s="68">
        <f>$M673*$W673</f>
        <v/>
      </c>
      <c r="Y673" s="68">
        <f>IF($N673="En cours",0,$M673)</f>
        <v/>
      </c>
      <c r="Z673" s="69">
        <f>IF($P673="",0,1)</f>
        <v/>
      </c>
      <c r="AA673" s="70">
        <f>IF($P673="",0,$P673)</f>
        <v/>
      </c>
      <c r="AB673" s="69">
        <f>IF(AND($P673&lt;&gt;"",$P673&lt;=Paramètres!$C$14),1,0)</f>
        <v/>
      </c>
      <c r="AC673" s="67">
        <f>IF($P673="","Jamais relancé",IF($P673&lt;=3,"0-3 j",IF($P673&lt;=7,"4-7 j",IF($P673&lt;=15,"8-15 j","Plus de 15 j"))))</f>
        <v/>
      </c>
      <c r="AD673" s="67">
        <f>IF($M673&lt;=1000,"Moins de 1 k€",IF($M673&lt;=5000,"1 à 5 k€",IF($M673&lt;=15000,"5 à 15 k€","Plus de 15 k€")))</f>
        <v/>
      </c>
    </row>
    <row r="674">
      <c r="A674" s="65" t="inlineStr">
        <is>
          <t>DEV-00673</t>
        </is>
      </c>
      <c r="B674" s="66" t="n">
        <v>45217</v>
      </c>
      <c r="C674" s="65" t="inlineStr">
        <is>
          <t>2023-10</t>
        </is>
      </c>
      <c r="D674" s="65" t="inlineStr">
        <is>
          <t>2023-2024</t>
        </is>
      </c>
      <c r="E674" s="65" t="inlineStr">
        <is>
          <t>CLI-0183</t>
        </is>
      </c>
      <c r="F674" s="65" t="inlineStr">
        <is>
          <t>Particulier</t>
        </is>
      </c>
      <c r="G674" s="65" t="inlineStr">
        <is>
          <t>Bordeaux</t>
        </is>
      </c>
      <c r="H674" s="65" t="inlineStr">
        <is>
          <t>Karim Belkacem</t>
        </is>
      </c>
      <c r="I674" s="65" t="inlineStr">
        <is>
          <t>Chauffage</t>
        </is>
      </c>
      <c r="J674" s="65" t="inlineStr">
        <is>
          <t>CH-005</t>
        </is>
      </c>
      <c r="K674" s="65" t="inlineStr">
        <is>
          <t>Désembouage circuit chauffage</t>
        </is>
      </c>
      <c r="L674" s="67" t="n">
        <v>1</v>
      </c>
      <c r="M674" s="68" t="n">
        <v>785.97</v>
      </c>
      <c r="N674" s="65" t="inlineStr">
        <is>
          <t>Sans réponse</t>
        </is>
      </c>
      <c r="O674" s="66" t="n">
        <v>45233</v>
      </c>
      <c r="P674" s="67" t="n">
        <v>1</v>
      </c>
      <c r="Q674" s="67" t="n">
        <v>2</v>
      </c>
      <c r="R674" s="67">
        <f>$I674</f>
        <v/>
      </c>
      <c r="S674" s="67">
        <f>$K674</f>
        <v/>
      </c>
      <c r="T674" s="67">
        <f>IFERROR(INDEX(Clients!$G$2:$G$1020,MATCH($E674,Clients!$A$2:$A$1020,0)),"")</f>
        <v/>
      </c>
      <c r="U674" s="67">
        <f>IFERROR(INDEX(Clients!$I$2:$I$1020,MATCH($E674,Clients!$A$2:$A$1020,0)),"")</f>
        <v/>
      </c>
      <c r="V674" s="69">
        <f>1</f>
        <v/>
      </c>
      <c r="W674" s="69">
        <f>IF($N674="Accepté",1,0)</f>
        <v/>
      </c>
      <c r="X674" s="68">
        <f>$M674*$W674</f>
        <v/>
      </c>
      <c r="Y674" s="68">
        <f>IF($N674="En cours",0,$M674)</f>
        <v/>
      </c>
      <c r="Z674" s="69">
        <f>IF($P674="",0,1)</f>
        <v/>
      </c>
      <c r="AA674" s="70">
        <f>IF($P674="",0,$P674)</f>
        <v/>
      </c>
      <c r="AB674" s="69">
        <f>IF(AND($P674&lt;&gt;"",$P674&lt;=Paramètres!$C$14),1,0)</f>
        <v/>
      </c>
      <c r="AC674" s="67">
        <f>IF($P674="","Jamais relancé",IF($P674&lt;=3,"0-3 j",IF($P674&lt;=7,"4-7 j",IF($P674&lt;=15,"8-15 j","Plus de 15 j"))))</f>
        <v/>
      </c>
      <c r="AD674" s="67">
        <f>IF($M674&lt;=1000,"Moins de 1 k€",IF($M674&lt;=5000,"1 à 5 k€",IF($M674&lt;=15000,"5 à 15 k€","Plus de 15 k€")))</f>
        <v/>
      </c>
    </row>
    <row r="675">
      <c r="A675" s="65" t="inlineStr">
        <is>
          <t>DEV-00674</t>
        </is>
      </c>
      <c r="B675" s="66" t="n">
        <v>45217</v>
      </c>
      <c r="C675" s="65" t="inlineStr">
        <is>
          <t>2023-10</t>
        </is>
      </c>
      <c r="D675" s="65" t="inlineStr">
        <is>
          <t>2023-2024</t>
        </is>
      </c>
      <c r="E675" s="65" t="inlineStr">
        <is>
          <t>CLI-0205</t>
        </is>
      </c>
      <c r="F675" s="65" t="inlineStr">
        <is>
          <t>Professionnel</t>
        </is>
      </c>
      <c r="G675" s="65" t="inlineStr">
        <is>
          <t>Bordeaux</t>
        </is>
      </c>
      <c r="H675" s="65" t="inlineStr">
        <is>
          <t>Karim Belkacem</t>
        </is>
      </c>
      <c r="I675" s="65" t="inlineStr">
        <is>
          <t>Chauffage</t>
        </is>
      </c>
      <c r="J675" s="65" t="inlineStr">
        <is>
          <t>CH-001</t>
        </is>
      </c>
      <c r="K675" s="65" t="inlineStr">
        <is>
          <t>Installation chaudière gaz condensation</t>
        </is>
      </c>
      <c r="L675" s="67" t="n">
        <v>1</v>
      </c>
      <c r="M675" s="68" t="n">
        <v>8409.16</v>
      </c>
      <c r="N675" s="65" t="inlineStr">
        <is>
          <t>Sans réponse</t>
        </is>
      </c>
      <c r="O675" s="66" t="n">
        <v>45231</v>
      </c>
      <c r="P675" s="67" t="n"/>
      <c r="Q675" s="67" t="n">
        <v>0</v>
      </c>
      <c r="R675" s="67">
        <f>$I675</f>
        <v/>
      </c>
      <c r="S675" s="67">
        <f>$K675</f>
        <v/>
      </c>
      <c r="T675" s="67">
        <f>IFERROR(INDEX(Clients!$G$2:$G$1020,MATCH($E675,Clients!$A$2:$A$1020,0)),"")</f>
        <v/>
      </c>
      <c r="U675" s="67">
        <f>IFERROR(INDEX(Clients!$I$2:$I$1020,MATCH($E675,Clients!$A$2:$A$1020,0)),"")</f>
        <v/>
      </c>
      <c r="V675" s="69">
        <f>1</f>
        <v/>
      </c>
      <c r="W675" s="69">
        <f>IF($N675="Accepté",1,0)</f>
        <v/>
      </c>
      <c r="X675" s="68">
        <f>$M675*$W675</f>
        <v/>
      </c>
      <c r="Y675" s="68">
        <f>IF($N675="En cours",0,$M675)</f>
        <v/>
      </c>
      <c r="Z675" s="69">
        <f>IF($P675="",0,1)</f>
        <v/>
      </c>
      <c r="AA675" s="70">
        <f>IF($P675="",0,$P675)</f>
        <v/>
      </c>
      <c r="AB675" s="69">
        <f>IF(AND($P675&lt;&gt;"",$P675&lt;=Paramètres!$C$14),1,0)</f>
        <v/>
      </c>
      <c r="AC675" s="67">
        <f>IF($P675="","Jamais relancé",IF($P675&lt;=3,"0-3 j",IF($P675&lt;=7,"4-7 j",IF($P675&lt;=15,"8-15 j","Plus de 15 j"))))</f>
        <v/>
      </c>
      <c r="AD675" s="67">
        <f>IF($M675&lt;=1000,"Moins de 1 k€",IF($M675&lt;=5000,"1 à 5 k€",IF($M675&lt;=15000,"5 à 15 k€","Plus de 15 k€")))</f>
        <v/>
      </c>
    </row>
    <row r="676">
      <c r="A676" s="65" t="inlineStr">
        <is>
          <t>DEV-00675</t>
        </is>
      </c>
      <c r="B676" s="66" t="n">
        <v>45218</v>
      </c>
      <c r="C676" s="65" t="inlineStr">
        <is>
          <t>2023-10</t>
        </is>
      </c>
      <c r="D676" s="65" t="inlineStr">
        <is>
          <t>2023-2024</t>
        </is>
      </c>
      <c r="E676" s="65" t="inlineStr">
        <is>
          <t>CLI-0195</t>
        </is>
      </c>
      <c r="F676" s="65" t="inlineStr">
        <is>
          <t>Particulier</t>
        </is>
      </c>
      <c r="G676" s="65" t="inlineStr">
        <is>
          <t>Bordeaux</t>
        </is>
      </c>
      <c r="H676" s="65" t="inlineStr">
        <is>
          <t>Karim Belkacem</t>
        </is>
      </c>
      <c r="I676" s="65" t="inlineStr">
        <is>
          <t>Chauffage</t>
        </is>
      </c>
      <c r="J676" s="65" t="inlineStr">
        <is>
          <t>CH-002</t>
        </is>
      </c>
      <c r="K676" s="65" t="inlineStr">
        <is>
          <t>Entretien annuel chaudière</t>
        </is>
      </c>
      <c r="L676" s="67" t="n">
        <v>2</v>
      </c>
      <c r="M676" s="68" t="n">
        <v>330.48</v>
      </c>
      <c r="N676" s="65" t="inlineStr">
        <is>
          <t>Sans réponse</t>
        </is>
      </c>
      <c r="O676" s="66" t="n">
        <v>45234</v>
      </c>
      <c r="P676" s="67" t="n">
        <v>2</v>
      </c>
      <c r="Q676" s="67" t="n">
        <v>2</v>
      </c>
      <c r="R676" s="67">
        <f>$I676</f>
        <v/>
      </c>
      <c r="S676" s="67">
        <f>$K676</f>
        <v/>
      </c>
      <c r="T676" s="67">
        <f>IFERROR(INDEX(Clients!$G$2:$G$1020,MATCH($E676,Clients!$A$2:$A$1020,0)),"")</f>
        <v/>
      </c>
      <c r="U676" s="67">
        <f>IFERROR(INDEX(Clients!$I$2:$I$1020,MATCH($E676,Clients!$A$2:$A$1020,0)),"")</f>
        <v/>
      </c>
      <c r="V676" s="69">
        <f>1</f>
        <v/>
      </c>
      <c r="W676" s="69">
        <f>IF($N676="Accepté",1,0)</f>
        <v/>
      </c>
      <c r="X676" s="68">
        <f>$M676*$W676</f>
        <v/>
      </c>
      <c r="Y676" s="68">
        <f>IF($N676="En cours",0,$M676)</f>
        <v/>
      </c>
      <c r="Z676" s="69">
        <f>IF($P676="",0,1)</f>
        <v/>
      </c>
      <c r="AA676" s="70">
        <f>IF($P676="",0,$P676)</f>
        <v/>
      </c>
      <c r="AB676" s="69">
        <f>IF(AND($P676&lt;&gt;"",$P676&lt;=Paramètres!$C$14),1,0)</f>
        <v/>
      </c>
      <c r="AC676" s="67">
        <f>IF($P676="","Jamais relancé",IF($P676&lt;=3,"0-3 j",IF($P676&lt;=7,"4-7 j",IF($P676&lt;=15,"8-15 j","Plus de 15 j"))))</f>
        <v/>
      </c>
      <c r="AD676" s="67">
        <f>IF($M676&lt;=1000,"Moins de 1 k€",IF($M676&lt;=5000,"1 à 5 k€",IF($M676&lt;=15000,"5 à 15 k€","Plus de 15 k€")))</f>
        <v/>
      </c>
    </row>
    <row r="677">
      <c r="A677" s="65" t="inlineStr">
        <is>
          <t>DEV-00676</t>
        </is>
      </c>
      <c r="B677" s="66" t="n">
        <v>45218</v>
      </c>
      <c r="C677" s="65" t="inlineStr">
        <is>
          <t>2023-10</t>
        </is>
      </c>
      <c r="D677" s="65" t="inlineStr">
        <is>
          <t>2023-2024</t>
        </is>
      </c>
      <c r="E677" s="65" t="inlineStr">
        <is>
          <t>CLI-0272</t>
        </is>
      </c>
      <c r="F677" s="65" t="inlineStr">
        <is>
          <t>Professionnel</t>
        </is>
      </c>
      <c r="G677" s="65" t="inlineStr">
        <is>
          <t>Toulouse</t>
        </is>
      </c>
      <c r="H677" s="65" t="inlineStr">
        <is>
          <t>Julien Fabre</t>
        </is>
      </c>
      <c r="I677" s="65" t="inlineStr">
        <is>
          <t>Dépannage</t>
        </is>
      </c>
      <c r="J677" s="65" t="inlineStr">
        <is>
          <t>DP-004</t>
        </is>
      </c>
      <c r="K677" s="65" t="inlineStr">
        <is>
          <t>Remise en service chaudière</t>
        </is>
      </c>
      <c r="L677" s="67" t="n">
        <v>1</v>
      </c>
      <c r="M677" s="68" t="n">
        <v>371.95</v>
      </c>
      <c r="N677" s="65" t="inlineStr">
        <is>
          <t>Accepté</t>
        </is>
      </c>
      <c r="O677" s="66" t="n">
        <v>45247</v>
      </c>
      <c r="P677" s="67" t="n">
        <v>15</v>
      </c>
      <c r="Q677" s="67" t="n">
        <v>2</v>
      </c>
      <c r="R677" s="67">
        <f>$I677</f>
        <v/>
      </c>
      <c r="S677" s="67">
        <f>$K677</f>
        <v/>
      </c>
      <c r="T677" s="67">
        <f>IFERROR(INDEX(Clients!$G$2:$G$1020,MATCH($E677,Clients!$A$2:$A$1020,0)),"")</f>
        <v/>
      </c>
      <c r="U677" s="67">
        <f>IFERROR(INDEX(Clients!$I$2:$I$1020,MATCH($E677,Clients!$A$2:$A$1020,0)),"")</f>
        <v/>
      </c>
      <c r="V677" s="69">
        <f>1</f>
        <v/>
      </c>
      <c r="W677" s="69">
        <f>IF($N677="Accepté",1,0)</f>
        <v/>
      </c>
      <c r="X677" s="68">
        <f>$M677*$W677</f>
        <v/>
      </c>
      <c r="Y677" s="68">
        <f>IF($N677="En cours",0,$M677)</f>
        <v/>
      </c>
      <c r="Z677" s="69">
        <f>IF($P677="",0,1)</f>
        <v/>
      </c>
      <c r="AA677" s="70">
        <f>IF($P677="",0,$P677)</f>
        <v/>
      </c>
      <c r="AB677" s="69">
        <f>IF(AND($P677&lt;&gt;"",$P677&lt;=Paramètres!$C$14),1,0)</f>
        <v/>
      </c>
      <c r="AC677" s="67">
        <f>IF($P677="","Jamais relancé",IF($P677&lt;=3,"0-3 j",IF($P677&lt;=7,"4-7 j",IF($P677&lt;=15,"8-15 j","Plus de 15 j"))))</f>
        <v/>
      </c>
      <c r="AD677" s="67">
        <f>IF($M677&lt;=1000,"Moins de 1 k€",IF($M677&lt;=5000,"1 à 5 k€",IF($M677&lt;=15000,"5 à 15 k€","Plus de 15 k€")))</f>
        <v/>
      </c>
    </row>
    <row r="678">
      <c r="A678" s="65" t="inlineStr">
        <is>
          <t>DEV-00677</t>
        </is>
      </c>
      <c r="B678" s="66" t="n">
        <v>45219</v>
      </c>
      <c r="C678" s="65" t="inlineStr">
        <is>
          <t>2023-10</t>
        </is>
      </c>
      <c r="D678" s="65" t="inlineStr">
        <is>
          <t>2023-2024</t>
        </is>
      </c>
      <c r="E678" s="65" t="inlineStr">
        <is>
          <t>CLI-0342</t>
        </is>
      </c>
      <c r="F678" s="65" t="inlineStr">
        <is>
          <t>Particulier</t>
        </is>
      </c>
      <c r="G678" s="65" t="inlineStr">
        <is>
          <t>Toulouse</t>
        </is>
      </c>
      <c r="H678" s="65" t="inlineStr">
        <is>
          <t>Julien Fabre</t>
        </is>
      </c>
      <c r="I678" s="65" t="inlineStr">
        <is>
          <t>Dépannage</t>
        </is>
      </c>
      <c r="J678" s="65" t="inlineStr">
        <is>
          <t>DP-002</t>
        </is>
      </c>
      <c r="K678" s="65" t="inlineStr">
        <is>
          <t>Débouchage canalisation</t>
        </is>
      </c>
      <c r="L678" s="67" t="n">
        <v>1</v>
      </c>
      <c r="M678" s="68" t="n">
        <v>413.78</v>
      </c>
      <c r="N678" s="65" t="inlineStr">
        <is>
          <t>Accepté</t>
        </is>
      </c>
      <c r="O678" s="66" t="n">
        <v>45255</v>
      </c>
      <c r="P678" s="67" t="n">
        <v>3</v>
      </c>
      <c r="Q678" s="67" t="n">
        <v>2</v>
      </c>
      <c r="R678" s="67">
        <f>$I678</f>
        <v/>
      </c>
      <c r="S678" s="67">
        <f>$K678</f>
        <v/>
      </c>
      <c r="T678" s="67">
        <f>IFERROR(INDEX(Clients!$G$2:$G$1020,MATCH($E678,Clients!$A$2:$A$1020,0)),"")</f>
        <v/>
      </c>
      <c r="U678" s="67">
        <f>IFERROR(INDEX(Clients!$I$2:$I$1020,MATCH($E678,Clients!$A$2:$A$1020,0)),"")</f>
        <v/>
      </c>
      <c r="V678" s="69">
        <f>1</f>
        <v/>
      </c>
      <c r="W678" s="69">
        <f>IF($N678="Accepté",1,0)</f>
        <v/>
      </c>
      <c r="X678" s="68">
        <f>$M678*$W678</f>
        <v/>
      </c>
      <c r="Y678" s="68">
        <f>IF($N678="En cours",0,$M678)</f>
        <v/>
      </c>
      <c r="Z678" s="69">
        <f>IF($P678="",0,1)</f>
        <v/>
      </c>
      <c r="AA678" s="70">
        <f>IF($P678="",0,$P678)</f>
        <v/>
      </c>
      <c r="AB678" s="69">
        <f>IF(AND($P678&lt;&gt;"",$P678&lt;=Paramètres!$C$14),1,0)</f>
        <v/>
      </c>
      <c r="AC678" s="67">
        <f>IF($P678="","Jamais relancé",IF($P678&lt;=3,"0-3 j",IF($P678&lt;=7,"4-7 j",IF($P678&lt;=15,"8-15 j","Plus de 15 j"))))</f>
        <v/>
      </c>
      <c r="AD678" s="67">
        <f>IF($M678&lt;=1000,"Moins de 1 k€",IF($M678&lt;=5000,"1 à 5 k€",IF($M678&lt;=15000,"5 à 15 k€","Plus de 15 k€")))</f>
        <v/>
      </c>
    </row>
    <row r="679">
      <c r="A679" s="65" t="inlineStr">
        <is>
          <t>DEV-00678</t>
        </is>
      </c>
      <c r="B679" s="66" t="n">
        <v>45219</v>
      </c>
      <c r="C679" s="65" t="inlineStr">
        <is>
          <t>2023-10</t>
        </is>
      </c>
      <c r="D679" s="65" t="inlineStr">
        <is>
          <t>2023-2024</t>
        </is>
      </c>
      <c r="E679" s="65" t="inlineStr">
        <is>
          <t>CLI-0197</t>
        </is>
      </c>
      <c r="F679" s="65" t="inlineStr">
        <is>
          <t>Particulier</t>
        </is>
      </c>
      <c r="G679" s="65" t="inlineStr">
        <is>
          <t>Bordeaux</t>
        </is>
      </c>
      <c r="H679" s="65" t="inlineStr">
        <is>
          <t>Sophie Marchand</t>
        </is>
      </c>
      <c r="I679" s="65" t="inlineStr">
        <is>
          <t>Salle de bain</t>
        </is>
      </c>
      <c r="J679" s="65" t="inlineStr">
        <is>
          <t>SB-001</t>
        </is>
      </c>
      <c r="K679" s="65" t="inlineStr">
        <is>
          <t>Rénovation salle de bain complète</t>
        </is>
      </c>
      <c r="L679" s="67" t="n">
        <v>1</v>
      </c>
      <c r="M679" s="68" t="n">
        <v>9332.25</v>
      </c>
      <c r="N679" s="65" t="inlineStr">
        <is>
          <t>Refusé</t>
        </is>
      </c>
      <c r="O679" s="66" t="n">
        <v>45245</v>
      </c>
      <c r="P679" s="67" t="n">
        <v>7</v>
      </c>
      <c r="Q679" s="67" t="n">
        <v>3</v>
      </c>
      <c r="R679" s="67">
        <f>$I679</f>
        <v/>
      </c>
      <c r="S679" s="67">
        <f>$K679</f>
        <v/>
      </c>
      <c r="T679" s="67">
        <f>IFERROR(INDEX(Clients!$G$2:$G$1020,MATCH($E679,Clients!$A$2:$A$1020,0)),"")</f>
        <v/>
      </c>
      <c r="U679" s="67">
        <f>IFERROR(INDEX(Clients!$I$2:$I$1020,MATCH($E679,Clients!$A$2:$A$1020,0)),"")</f>
        <v/>
      </c>
      <c r="V679" s="69">
        <f>1</f>
        <v/>
      </c>
      <c r="W679" s="69">
        <f>IF($N679="Accepté",1,0)</f>
        <v/>
      </c>
      <c r="X679" s="68">
        <f>$M679*$W679</f>
        <v/>
      </c>
      <c r="Y679" s="68">
        <f>IF($N679="En cours",0,$M679)</f>
        <v/>
      </c>
      <c r="Z679" s="69">
        <f>IF($P679="",0,1)</f>
        <v/>
      </c>
      <c r="AA679" s="70">
        <f>IF($P679="",0,$P679)</f>
        <v/>
      </c>
      <c r="AB679" s="69">
        <f>IF(AND($P679&lt;&gt;"",$P679&lt;=Paramètres!$C$14),1,0)</f>
        <v/>
      </c>
      <c r="AC679" s="67">
        <f>IF($P679="","Jamais relancé",IF($P679&lt;=3,"0-3 j",IF($P679&lt;=7,"4-7 j",IF($P679&lt;=15,"8-15 j","Plus de 15 j"))))</f>
        <v/>
      </c>
      <c r="AD679" s="67">
        <f>IF($M679&lt;=1000,"Moins de 1 k€",IF($M679&lt;=5000,"1 à 5 k€",IF($M679&lt;=15000,"5 à 15 k€","Plus de 15 k€")))</f>
        <v/>
      </c>
    </row>
    <row r="680">
      <c r="A680" s="65" t="inlineStr">
        <is>
          <t>DEV-00679</t>
        </is>
      </c>
      <c r="B680" s="66" t="n">
        <v>45219</v>
      </c>
      <c r="C680" s="65" t="inlineStr">
        <is>
          <t>2023-10</t>
        </is>
      </c>
      <c r="D680" s="65" t="inlineStr">
        <is>
          <t>2023-2024</t>
        </is>
      </c>
      <c r="E680" s="65" t="inlineStr">
        <is>
          <t>CLI-0079</t>
        </is>
      </c>
      <c r="F680" s="65" t="inlineStr">
        <is>
          <t>Particulier</t>
        </is>
      </c>
      <c r="G680" s="65" t="inlineStr">
        <is>
          <t>Bordeaux</t>
        </is>
      </c>
      <c r="H680" s="65" t="inlineStr">
        <is>
          <t>Karim Belkacem</t>
        </is>
      </c>
      <c r="I680" s="65" t="inlineStr">
        <is>
          <t>Salle de bain</t>
        </is>
      </c>
      <c r="J680" s="65" t="inlineStr">
        <is>
          <t>SB-003</t>
        </is>
      </c>
      <c r="K680" s="65" t="inlineStr">
        <is>
          <t>Pose meuble vasque + robinetterie</t>
        </is>
      </c>
      <c r="L680" s="67" t="n">
        <v>1</v>
      </c>
      <c r="M680" s="68" t="n">
        <v>1288.4</v>
      </c>
      <c r="N680" s="65" t="inlineStr">
        <is>
          <t>Accepté</t>
        </is>
      </c>
      <c r="O680" s="66" t="n">
        <v>45245</v>
      </c>
      <c r="P680" s="67" t="n">
        <v>8</v>
      </c>
      <c r="Q680" s="67" t="n">
        <v>1</v>
      </c>
      <c r="R680" s="67">
        <f>$I680</f>
        <v/>
      </c>
      <c r="S680" s="67">
        <f>$K680</f>
        <v/>
      </c>
      <c r="T680" s="67">
        <f>IFERROR(INDEX(Clients!$G$2:$G$1020,MATCH($E680,Clients!$A$2:$A$1020,0)),"")</f>
        <v/>
      </c>
      <c r="U680" s="67">
        <f>IFERROR(INDEX(Clients!$I$2:$I$1020,MATCH($E680,Clients!$A$2:$A$1020,0)),"")</f>
        <v/>
      </c>
      <c r="V680" s="69">
        <f>1</f>
        <v/>
      </c>
      <c r="W680" s="69">
        <f>IF($N680="Accepté",1,0)</f>
        <v/>
      </c>
      <c r="X680" s="68">
        <f>$M680*$W680</f>
        <v/>
      </c>
      <c r="Y680" s="68">
        <f>IF($N680="En cours",0,$M680)</f>
        <v/>
      </c>
      <c r="Z680" s="69">
        <f>IF($P680="",0,1)</f>
        <v/>
      </c>
      <c r="AA680" s="70">
        <f>IF($P680="",0,$P680)</f>
        <v/>
      </c>
      <c r="AB680" s="69">
        <f>IF(AND($P680&lt;&gt;"",$P680&lt;=Paramètres!$C$14),1,0)</f>
        <v/>
      </c>
      <c r="AC680" s="67">
        <f>IF($P680="","Jamais relancé",IF($P680&lt;=3,"0-3 j",IF($P680&lt;=7,"4-7 j",IF($P680&lt;=15,"8-15 j","Plus de 15 j"))))</f>
        <v/>
      </c>
      <c r="AD680" s="67">
        <f>IF($M680&lt;=1000,"Moins de 1 k€",IF($M680&lt;=5000,"1 à 5 k€",IF($M680&lt;=15000,"5 à 15 k€","Plus de 15 k€")))</f>
        <v/>
      </c>
    </row>
    <row r="681">
      <c r="A681" s="65" t="inlineStr">
        <is>
          <t>DEV-00680</t>
        </is>
      </c>
      <c r="B681" s="66" t="n">
        <v>45219</v>
      </c>
      <c r="C681" s="65" t="inlineStr">
        <is>
          <t>2023-10</t>
        </is>
      </c>
      <c r="D681" s="65" t="inlineStr">
        <is>
          <t>2023-2024</t>
        </is>
      </c>
      <c r="E681" s="65" t="inlineStr">
        <is>
          <t>CLI-0016</t>
        </is>
      </c>
      <c r="F681" s="65" t="inlineStr">
        <is>
          <t>Particulier</t>
        </is>
      </c>
      <c r="G681" s="65" t="inlineStr">
        <is>
          <t>Bordeaux</t>
        </is>
      </c>
      <c r="H681" s="65" t="inlineStr">
        <is>
          <t>Karim Belkacem</t>
        </is>
      </c>
      <c r="I681" s="65" t="inlineStr">
        <is>
          <t>Salle de bain</t>
        </is>
      </c>
      <c r="J681" s="65" t="inlineStr">
        <is>
          <t>SB-001</t>
        </is>
      </c>
      <c r="K681" s="65" t="inlineStr">
        <is>
          <t>Rénovation salle de bain complète</t>
        </is>
      </c>
      <c r="L681" s="67" t="n">
        <v>1</v>
      </c>
      <c r="M681" s="68" t="n">
        <v>10884.23</v>
      </c>
      <c r="N681" s="65" t="inlineStr">
        <is>
          <t>Sans réponse</t>
        </is>
      </c>
      <c r="O681" s="66" t="n">
        <v>45233</v>
      </c>
      <c r="P681" s="67" t="n">
        <v>11</v>
      </c>
      <c r="Q681" s="67" t="n">
        <v>1</v>
      </c>
      <c r="R681" s="67">
        <f>$I681</f>
        <v/>
      </c>
      <c r="S681" s="67">
        <f>$K681</f>
        <v/>
      </c>
      <c r="T681" s="67">
        <f>IFERROR(INDEX(Clients!$G$2:$G$1020,MATCH($E681,Clients!$A$2:$A$1020,0)),"")</f>
        <v/>
      </c>
      <c r="U681" s="67">
        <f>IFERROR(INDEX(Clients!$I$2:$I$1020,MATCH($E681,Clients!$A$2:$A$1020,0)),"")</f>
        <v/>
      </c>
      <c r="V681" s="69">
        <f>1</f>
        <v/>
      </c>
      <c r="W681" s="69">
        <f>IF($N681="Accepté",1,0)</f>
        <v/>
      </c>
      <c r="X681" s="68">
        <f>$M681*$W681</f>
        <v/>
      </c>
      <c r="Y681" s="68">
        <f>IF($N681="En cours",0,$M681)</f>
        <v/>
      </c>
      <c r="Z681" s="69">
        <f>IF($P681="",0,1)</f>
        <v/>
      </c>
      <c r="AA681" s="70">
        <f>IF($P681="",0,$P681)</f>
        <v/>
      </c>
      <c r="AB681" s="69">
        <f>IF(AND($P681&lt;&gt;"",$P681&lt;=Paramètres!$C$14),1,0)</f>
        <v/>
      </c>
      <c r="AC681" s="67">
        <f>IF($P681="","Jamais relancé",IF($P681&lt;=3,"0-3 j",IF($P681&lt;=7,"4-7 j",IF($P681&lt;=15,"8-15 j","Plus de 15 j"))))</f>
        <v/>
      </c>
      <c r="AD681" s="67">
        <f>IF($M681&lt;=1000,"Moins de 1 k€",IF($M681&lt;=5000,"1 à 5 k€",IF($M681&lt;=15000,"5 à 15 k€","Plus de 15 k€")))</f>
        <v/>
      </c>
    </row>
    <row r="682">
      <c r="A682" s="65" t="inlineStr">
        <is>
          <t>DEV-00681</t>
        </is>
      </c>
      <c r="B682" s="66" t="n">
        <v>45222</v>
      </c>
      <c r="C682" s="65" t="inlineStr">
        <is>
          <t>2023-10</t>
        </is>
      </c>
      <c r="D682" s="65" t="inlineStr">
        <is>
          <t>2023-2024</t>
        </is>
      </c>
      <c r="E682" s="65" t="inlineStr">
        <is>
          <t>CLI-0274</t>
        </is>
      </c>
      <c r="F682" s="65" t="inlineStr">
        <is>
          <t>Particulier</t>
        </is>
      </c>
      <c r="G682" s="65" t="inlineStr">
        <is>
          <t>Bordeaux</t>
        </is>
      </c>
      <c r="H682" s="65" t="inlineStr">
        <is>
          <t>Karim Belkacem</t>
        </is>
      </c>
      <c r="I682" s="65" t="inlineStr">
        <is>
          <t>Plomberie</t>
        </is>
      </c>
      <c r="J682" s="65" t="inlineStr">
        <is>
          <t>PR-004</t>
        </is>
      </c>
      <c r="K682" s="65" t="inlineStr">
        <is>
          <t>Remplacement colonne d'évacuation</t>
        </is>
      </c>
      <c r="L682" s="67" t="n">
        <v>1</v>
      </c>
      <c r="M682" s="68" t="n">
        <v>5563.15</v>
      </c>
      <c r="N682" s="65" t="inlineStr">
        <is>
          <t>Accepté</t>
        </is>
      </c>
      <c r="O682" s="66" t="n">
        <v>45237</v>
      </c>
      <c r="P682" s="67" t="n"/>
      <c r="Q682" s="67" t="n">
        <v>0</v>
      </c>
      <c r="R682" s="67">
        <f>$I682</f>
        <v/>
      </c>
      <c r="S682" s="67">
        <f>$K682</f>
        <v/>
      </c>
      <c r="T682" s="67">
        <f>IFERROR(INDEX(Clients!$G$2:$G$1020,MATCH($E682,Clients!$A$2:$A$1020,0)),"")</f>
        <v/>
      </c>
      <c r="U682" s="67">
        <f>IFERROR(INDEX(Clients!$I$2:$I$1020,MATCH($E682,Clients!$A$2:$A$1020,0)),"")</f>
        <v/>
      </c>
      <c r="V682" s="69">
        <f>1</f>
        <v/>
      </c>
      <c r="W682" s="69">
        <f>IF($N682="Accepté",1,0)</f>
        <v/>
      </c>
      <c r="X682" s="68">
        <f>$M682*$W682</f>
        <v/>
      </c>
      <c r="Y682" s="68">
        <f>IF($N682="En cours",0,$M682)</f>
        <v/>
      </c>
      <c r="Z682" s="69">
        <f>IF($P682="",0,1)</f>
        <v/>
      </c>
      <c r="AA682" s="70">
        <f>IF($P682="",0,$P682)</f>
        <v/>
      </c>
      <c r="AB682" s="69">
        <f>IF(AND($P682&lt;&gt;"",$P682&lt;=Paramètres!$C$14),1,0)</f>
        <v/>
      </c>
      <c r="AC682" s="67">
        <f>IF($P682="","Jamais relancé",IF($P682&lt;=3,"0-3 j",IF($P682&lt;=7,"4-7 j",IF($P682&lt;=15,"8-15 j","Plus de 15 j"))))</f>
        <v/>
      </c>
      <c r="AD682" s="67">
        <f>IF($M682&lt;=1000,"Moins de 1 k€",IF($M682&lt;=5000,"1 à 5 k€",IF($M682&lt;=15000,"5 à 15 k€","Plus de 15 k€")))</f>
        <v/>
      </c>
    </row>
    <row r="683">
      <c r="A683" s="65" t="inlineStr">
        <is>
          <t>DEV-00682</t>
        </is>
      </c>
      <c r="B683" s="66" t="n">
        <v>45222</v>
      </c>
      <c r="C683" s="65" t="inlineStr">
        <is>
          <t>2023-10</t>
        </is>
      </c>
      <c r="D683" s="65" t="inlineStr">
        <is>
          <t>2023-2024</t>
        </is>
      </c>
      <c r="E683" s="65" t="inlineStr">
        <is>
          <t>CLI-0261</t>
        </is>
      </c>
      <c r="F683" s="65" t="inlineStr">
        <is>
          <t>Particulier</t>
        </is>
      </c>
      <c r="G683" s="65" t="inlineStr">
        <is>
          <t>Toulouse</t>
        </is>
      </c>
      <c r="H683" s="65" t="inlineStr">
        <is>
          <t>Nadia Cherif</t>
        </is>
      </c>
      <c r="I683" s="65" t="inlineStr">
        <is>
          <t>Salle de bain</t>
        </is>
      </c>
      <c r="J683" s="65" t="inlineStr">
        <is>
          <t>SB-002</t>
        </is>
      </c>
      <c r="K683" s="65" t="inlineStr">
        <is>
          <t>Remplacement baignoire par douche</t>
        </is>
      </c>
      <c r="L683" s="67" t="n">
        <v>1</v>
      </c>
      <c r="M683" s="68" t="n">
        <v>4082.21</v>
      </c>
      <c r="N683" s="65" t="inlineStr">
        <is>
          <t>Accepté</t>
        </is>
      </c>
      <c r="O683" s="66" t="n">
        <v>45226</v>
      </c>
      <c r="P683" s="67" t="n">
        <v>4</v>
      </c>
      <c r="Q683" s="67" t="n">
        <v>1</v>
      </c>
      <c r="R683" s="67">
        <f>$I683</f>
        <v/>
      </c>
      <c r="S683" s="67">
        <f>$K683</f>
        <v/>
      </c>
      <c r="T683" s="67">
        <f>IFERROR(INDEX(Clients!$G$2:$G$1020,MATCH($E683,Clients!$A$2:$A$1020,0)),"")</f>
        <v/>
      </c>
      <c r="U683" s="67">
        <f>IFERROR(INDEX(Clients!$I$2:$I$1020,MATCH($E683,Clients!$A$2:$A$1020,0)),"")</f>
        <v/>
      </c>
      <c r="V683" s="69">
        <f>1</f>
        <v/>
      </c>
      <c r="W683" s="69">
        <f>IF($N683="Accepté",1,0)</f>
        <v/>
      </c>
      <c r="X683" s="68">
        <f>$M683*$W683</f>
        <v/>
      </c>
      <c r="Y683" s="68">
        <f>IF($N683="En cours",0,$M683)</f>
        <v/>
      </c>
      <c r="Z683" s="69">
        <f>IF($P683="",0,1)</f>
        <v/>
      </c>
      <c r="AA683" s="70">
        <f>IF($P683="",0,$P683)</f>
        <v/>
      </c>
      <c r="AB683" s="69">
        <f>IF(AND($P683&lt;&gt;"",$P683&lt;=Paramètres!$C$14),1,0)</f>
        <v/>
      </c>
      <c r="AC683" s="67">
        <f>IF($P683="","Jamais relancé",IF($P683&lt;=3,"0-3 j",IF($P683&lt;=7,"4-7 j",IF($P683&lt;=15,"8-15 j","Plus de 15 j"))))</f>
        <v/>
      </c>
      <c r="AD683" s="67">
        <f>IF($M683&lt;=1000,"Moins de 1 k€",IF($M683&lt;=5000,"1 à 5 k€",IF($M683&lt;=15000,"5 à 15 k€","Plus de 15 k€")))</f>
        <v/>
      </c>
    </row>
    <row r="684">
      <c r="A684" s="65" t="inlineStr">
        <is>
          <t>DEV-00683</t>
        </is>
      </c>
      <c r="B684" s="66" t="n">
        <v>45222</v>
      </c>
      <c r="C684" s="65" t="inlineStr">
        <is>
          <t>2023-10</t>
        </is>
      </c>
      <c r="D684" s="65" t="inlineStr">
        <is>
          <t>2023-2024</t>
        </is>
      </c>
      <c r="E684" s="65" t="inlineStr">
        <is>
          <t>CLI-0364</t>
        </is>
      </c>
      <c r="F684" s="65" t="inlineStr">
        <is>
          <t>Particulier</t>
        </is>
      </c>
      <c r="G684" s="65" t="inlineStr">
        <is>
          <t>Bordeaux</t>
        </is>
      </c>
      <c r="H684" s="65" t="inlineStr">
        <is>
          <t>Karim Belkacem</t>
        </is>
      </c>
      <c r="I684" s="65" t="inlineStr">
        <is>
          <t>Salle de bain</t>
        </is>
      </c>
      <c r="J684" s="65" t="inlineStr">
        <is>
          <t>SB-003</t>
        </is>
      </c>
      <c r="K684" s="65" t="inlineStr">
        <is>
          <t>Pose meuble vasque + robinetterie</t>
        </is>
      </c>
      <c r="L684" s="67" t="n">
        <v>1</v>
      </c>
      <c r="M684" s="68" t="n">
        <v>1344.69</v>
      </c>
      <c r="N684" s="65" t="inlineStr">
        <is>
          <t>Accepté</t>
        </is>
      </c>
      <c r="O684" s="66" t="n">
        <v>45241</v>
      </c>
      <c r="P684" s="67" t="n"/>
      <c r="Q684" s="67" t="n">
        <v>0</v>
      </c>
      <c r="R684" s="67">
        <f>$I684</f>
        <v/>
      </c>
      <c r="S684" s="67">
        <f>$K684</f>
        <v/>
      </c>
      <c r="T684" s="67">
        <f>IFERROR(INDEX(Clients!$G$2:$G$1020,MATCH($E684,Clients!$A$2:$A$1020,0)),"")</f>
        <v/>
      </c>
      <c r="U684" s="67">
        <f>IFERROR(INDEX(Clients!$I$2:$I$1020,MATCH($E684,Clients!$A$2:$A$1020,0)),"")</f>
        <v/>
      </c>
      <c r="V684" s="69">
        <f>1</f>
        <v/>
      </c>
      <c r="W684" s="69">
        <f>IF($N684="Accepté",1,0)</f>
        <v/>
      </c>
      <c r="X684" s="68">
        <f>$M684*$W684</f>
        <v/>
      </c>
      <c r="Y684" s="68">
        <f>IF($N684="En cours",0,$M684)</f>
        <v/>
      </c>
      <c r="Z684" s="69">
        <f>IF($P684="",0,1)</f>
        <v/>
      </c>
      <c r="AA684" s="70">
        <f>IF($P684="",0,$P684)</f>
        <v/>
      </c>
      <c r="AB684" s="69">
        <f>IF(AND($P684&lt;&gt;"",$P684&lt;=Paramètres!$C$14),1,0)</f>
        <v/>
      </c>
      <c r="AC684" s="67">
        <f>IF($P684="","Jamais relancé",IF($P684&lt;=3,"0-3 j",IF($P684&lt;=7,"4-7 j",IF($P684&lt;=15,"8-15 j","Plus de 15 j"))))</f>
        <v/>
      </c>
      <c r="AD684" s="67">
        <f>IF($M684&lt;=1000,"Moins de 1 k€",IF($M684&lt;=5000,"1 à 5 k€",IF($M684&lt;=15000,"5 à 15 k€","Plus de 15 k€")))</f>
        <v/>
      </c>
    </row>
    <row r="685">
      <c r="A685" s="65" t="inlineStr">
        <is>
          <t>DEV-00684</t>
        </is>
      </c>
      <c r="B685" s="66" t="n">
        <v>45223</v>
      </c>
      <c r="C685" s="65" t="inlineStr">
        <is>
          <t>2023-10</t>
        </is>
      </c>
      <c r="D685" s="65" t="inlineStr">
        <is>
          <t>2023-2024</t>
        </is>
      </c>
      <c r="E685" s="65" t="inlineStr">
        <is>
          <t>CLI-0353</t>
        </is>
      </c>
      <c r="F685" s="65" t="inlineStr">
        <is>
          <t>Particulier</t>
        </is>
      </c>
      <c r="G685" s="65" t="inlineStr">
        <is>
          <t>Toulouse</t>
        </is>
      </c>
      <c r="H685" s="65" t="inlineStr">
        <is>
          <t>Julien Fabre</t>
        </is>
      </c>
      <c r="I685" s="65" t="inlineStr">
        <is>
          <t>Chauffage</t>
        </is>
      </c>
      <c r="J685" s="65" t="inlineStr">
        <is>
          <t>CH-004</t>
        </is>
      </c>
      <c r="K685" s="65" t="inlineStr">
        <is>
          <t>Remplacement radiateurs (lot de 5)</t>
        </is>
      </c>
      <c r="L685" s="67" t="n">
        <v>1</v>
      </c>
      <c r="M685" s="68" t="n">
        <v>2469.1</v>
      </c>
      <c r="N685" s="65" t="inlineStr">
        <is>
          <t>Refusé</t>
        </is>
      </c>
      <c r="O685" s="66" t="n">
        <v>45249</v>
      </c>
      <c r="P685" s="67" t="n">
        <v>4</v>
      </c>
      <c r="Q685" s="67" t="n">
        <v>2</v>
      </c>
      <c r="R685" s="67">
        <f>$I685</f>
        <v/>
      </c>
      <c r="S685" s="67">
        <f>$K685</f>
        <v/>
      </c>
      <c r="T685" s="67">
        <f>IFERROR(INDEX(Clients!$G$2:$G$1020,MATCH($E685,Clients!$A$2:$A$1020,0)),"")</f>
        <v/>
      </c>
      <c r="U685" s="67">
        <f>IFERROR(INDEX(Clients!$I$2:$I$1020,MATCH($E685,Clients!$A$2:$A$1020,0)),"")</f>
        <v/>
      </c>
      <c r="V685" s="69">
        <f>1</f>
        <v/>
      </c>
      <c r="W685" s="69">
        <f>IF($N685="Accepté",1,0)</f>
        <v/>
      </c>
      <c r="X685" s="68">
        <f>$M685*$W685</f>
        <v/>
      </c>
      <c r="Y685" s="68">
        <f>IF($N685="En cours",0,$M685)</f>
        <v/>
      </c>
      <c r="Z685" s="69">
        <f>IF($P685="",0,1)</f>
        <v/>
      </c>
      <c r="AA685" s="70">
        <f>IF($P685="",0,$P685)</f>
        <v/>
      </c>
      <c r="AB685" s="69">
        <f>IF(AND($P685&lt;&gt;"",$P685&lt;=Paramètres!$C$14),1,0)</f>
        <v/>
      </c>
      <c r="AC685" s="67">
        <f>IF($P685="","Jamais relancé",IF($P685&lt;=3,"0-3 j",IF($P685&lt;=7,"4-7 j",IF($P685&lt;=15,"8-15 j","Plus de 15 j"))))</f>
        <v/>
      </c>
      <c r="AD685" s="67">
        <f>IF($M685&lt;=1000,"Moins de 1 k€",IF($M685&lt;=5000,"1 à 5 k€",IF($M685&lt;=15000,"5 à 15 k€","Plus de 15 k€")))</f>
        <v/>
      </c>
    </row>
    <row r="686">
      <c r="A686" s="65" t="inlineStr">
        <is>
          <t>DEV-00685</t>
        </is>
      </c>
      <c r="B686" s="66" t="n">
        <v>45223</v>
      </c>
      <c r="C686" s="65" t="inlineStr">
        <is>
          <t>2023-10</t>
        </is>
      </c>
      <c r="D686" s="65" t="inlineStr">
        <is>
          <t>2023-2024</t>
        </is>
      </c>
      <c r="E686" s="65" t="inlineStr">
        <is>
          <t>CLI-0273</t>
        </is>
      </c>
      <c r="F686" s="65" t="inlineStr">
        <is>
          <t>Particulier</t>
        </is>
      </c>
      <c r="G686" s="65" t="inlineStr">
        <is>
          <t>Bordeaux</t>
        </is>
      </c>
      <c r="H686" s="65" t="inlineStr">
        <is>
          <t>Karim Belkacem</t>
        </is>
      </c>
      <c r="I686" s="65" t="inlineStr">
        <is>
          <t>Chauffage</t>
        </is>
      </c>
      <c r="J686" s="65" t="inlineStr">
        <is>
          <t>CH-002</t>
        </is>
      </c>
      <c r="K686" s="65" t="inlineStr">
        <is>
          <t>Entretien annuel chaudière</t>
        </is>
      </c>
      <c r="L686" s="67" t="n">
        <v>1</v>
      </c>
      <c r="M686" s="68" t="n">
        <v>165.95</v>
      </c>
      <c r="N686" s="65" t="inlineStr">
        <is>
          <t>Accepté</t>
        </is>
      </c>
      <c r="O686" s="66" t="n">
        <v>45234</v>
      </c>
      <c r="P686" s="67" t="n">
        <v>1</v>
      </c>
      <c r="Q686" s="67" t="n">
        <v>2</v>
      </c>
      <c r="R686" s="67">
        <f>$I686</f>
        <v/>
      </c>
      <c r="S686" s="67">
        <f>$K686</f>
        <v/>
      </c>
      <c r="T686" s="67">
        <f>IFERROR(INDEX(Clients!$G$2:$G$1020,MATCH($E686,Clients!$A$2:$A$1020,0)),"")</f>
        <v/>
      </c>
      <c r="U686" s="67">
        <f>IFERROR(INDEX(Clients!$I$2:$I$1020,MATCH($E686,Clients!$A$2:$A$1020,0)),"")</f>
        <v/>
      </c>
      <c r="V686" s="69">
        <f>1</f>
        <v/>
      </c>
      <c r="W686" s="69">
        <f>IF($N686="Accepté",1,0)</f>
        <v/>
      </c>
      <c r="X686" s="68">
        <f>$M686*$W686</f>
        <v/>
      </c>
      <c r="Y686" s="68">
        <f>IF($N686="En cours",0,$M686)</f>
        <v/>
      </c>
      <c r="Z686" s="69">
        <f>IF($P686="",0,1)</f>
        <v/>
      </c>
      <c r="AA686" s="70">
        <f>IF($P686="",0,$P686)</f>
        <v/>
      </c>
      <c r="AB686" s="69">
        <f>IF(AND($P686&lt;&gt;"",$P686&lt;=Paramètres!$C$14),1,0)</f>
        <v/>
      </c>
      <c r="AC686" s="67">
        <f>IF($P686="","Jamais relancé",IF($P686&lt;=3,"0-3 j",IF($P686&lt;=7,"4-7 j",IF($P686&lt;=15,"8-15 j","Plus de 15 j"))))</f>
        <v/>
      </c>
      <c r="AD686" s="67">
        <f>IF($M686&lt;=1000,"Moins de 1 k€",IF($M686&lt;=5000,"1 à 5 k€",IF($M686&lt;=15000,"5 à 15 k€","Plus de 15 k€")))</f>
        <v/>
      </c>
    </row>
    <row r="687">
      <c r="A687" s="65" t="inlineStr">
        <is>
          <t>DEV-00686</t>
        </is>
      </c>
      <c r="B687" s="66" t="n">
        <v>45224</v>
      </c>
      <c r="C687" s="65" t="inlineStr">
        <is>
          <t>2023-10</t>
        </is>
      </c>
      <c r="D687" s="65" t="inlineStr">
        <is>
          <t>2023-2024</t>
        </is>
      </c>
      <c r="E687" s="65" t="inlineStr">
        <is>
          <t>CLI-0305</t>
        </is>
      </c>
      <c r="F687" s="65" t="inlineStr">
        <is>
          <t>Particulier</t>
        </is>
      </c>
      <c r="G687" s="65" t="inlineStr">
        <is>
          <t>Toulouse</t>
        </is>
      </c>
      <c r="H687" s="65" t="inlineStr">
        <is>
          <t>Julien Fabre</t>
        </is>
      </c>
      <c r="I687" s="65" t="inlineStr">
        <is>
          <t>Dépannage</t>
        </is>
      </c>
      <c r="J687" s="65" t="inlineStr">
        <is>
          <t>DP-002</t>
        </is>
      </c>
      <c r="K687" s="65" t="inlineStr">
        <is>
          <t>Débouchage canalisation</t>
        </is>
      </c>
      <c r="L687" s="67" t="n">
        <v>1</v>
      </c>
      <c r="M687" s="68" t="n">
        <v>336.78</v>
      </c>
      <c r="N687" s="65" t="inlineStr">
        <is>
          <t>Refusé</t>
        </is>
      </c>
      <c r="O687" s="66" t="n">
        <v>45233</v>
      </c>
      <c r="P687" s="67" t="n">
        <v>4</v>
      </c>
      <c r="Q687" s="67" t="n">
        <v>1</v>
      </c>
      <c r="R687" s="67">
        <f>$I687</f>
        <v/>
      </c>
      <c r="S687" s="67">
        <f>$K687</f>
        <v/>
      </c>
      <c r="T687" s="67">
        <f>IFERROR(INDEX(Clients!$G$2:$G$1020,MATCH($E687,Clients!$A$2:$A$1020,0)),"")</f>
        <v/>
      </c>
      <c r="U687" s="67">
        <f>IFERROR(INDEX(Clients!$I$2:$I$1020,MATCH($E687,Clients!$A$2:$A$1020,0)),"")</f>
        <v/>
      </c>
      <c r="V687" s="69">
        <f>1</f>
        <v/>
      </c>
      <c r="W687" s="69">
        <f>IF($N687="Accepté",1,0)</f>
        <v/>
      </c>
      <c r="X687" s="68">
        <f>$M687*$W687</f>
        <v/>
      </c>
      <c r="Y687" s="68">
        <f>IF($N687="En cours",0,$M687)</f>
        <v/>
      </c>
      <c r="Z687" s="69">
        <f>IF($P687="",0,1)</f>
        <v/>
      </c>
      <c r="AA687" s="70">
        <f>IF($P687="",0,$P687)</f>
        <v/>
      </c>
      <c r="AB687" s="69">
        <f>IF(AND($P687&lt;&gt;"",$P687&lt;=Paramètres!$C$14),1,0)</f>
        <v/>
      </c>
      <c r="AC687" s="67">
        <f>IF($P687="","Jamais relancé",IF($P687&lt;=3,"0-3 j",IF($P687&lt;=7,"4-7 j",IF($P687&lt;=15,"8-15 j","Plus de 15 j"))))</f>
        <v/>
      </c>
      <c r="AD687" s="67">
        <f>IF($M687&lt;=1000,"Moins de 1 k€",IF($M687&lt;=5000,"1 à 5 k€",IF($M687&lt;=15000,"5 à 15 k€","Plus de 15 k€")))</f>
        <v/>
      </c>
    </row>
    <row r="688">
      <c r="A688" s="65" t="inlineStr">
        <is>
          <t>DEV-00687</t>
        </is>
      </c>
      <c r="B688" s="66" t="n">
        <v>45224</v>
      </c>
      <c r="C688" s="65" t="inlineStr">
        <is>
          <t>2023-10</t>
        </is>
      </c>
      <c r="D688" s="65" t="inlineStr">
        <is>
          <t>2023-2024</t>
        </is>
      </c>
      <c r="E688" s="65" t="inlineStr">
        <is>
          <t>CLI-0120</t>
        </is>
      </c>
      <c r="F688" s="65" t="inlineStr">
        <is>
          <t>Particulier</t>
        </is>
      </c>
      <c r="G688" s="65" t="inlineStr">
        <is>
          <t>Toulouse</t>
        </is>
      </c>
      <c r="H688" s="65" t="inlineStr">
        <is>
          <t>Julien Fabre</t>
        </is>
      </c>
      <c r="I688" s="65" t="inlineStr">
        <is>
          <t>Dépannage</t>
        </is>
      </c>
      <c r="J688" s="65" t="inlineStr">
        <is>
          <t>DP-001</t>
        </is>
      </c>
      <c r="K688" s="65" t="inlineStr">
        <is>
          <t>Dépannage plomberie urgence</t>
        </is>
      </c>
      <c r="L688" s="67" t="n">
        <v>1</v>
      </c>
      <c r="M688" s="68" t="n">
        <v>243.82</v>
      </c>
      <c r="N688" s="65" t="inlineStr">
        <is>
          <t>Accepté</t>
        </is>
      </c>
      <c r="O688" s="66" t="n">
        <v>45250</v>
      </c>
      <c r="P688" s="67" t="n">
        <v>3</v>
      </c>
      <c r="Q688" s="67" t="n">
        <v>1</v>
      </c>
      <c r="R688" s="67">
        <f>$I688</f>
        <v/>
      </c>
      <c r="S688" s="67">
        <f>$K688</f>
        <v/>
      </c>
      <c r="T688" s="67">
        <f>IFERROR(INDEX(Clients!$G$2:$G$1020,MATCH($E688,Clients!$A$2:$A$1020,0)),"")</f>
        <v/>
      </c>
      <c r="U688" s="67">
        <f>IFERROR(INDEX(Clients!$I$2:$I$1020,MATCH($E688,Clients!$A$2:$A$1020,0)),"")</f>
        <v/>
      </c>
      <c r="V688" s="69">
        <f>1</f>
        <v/>
      </c>
      <c r="W688" s="69">
        <f>IF($N688="Accepté",1,0)</f>
        <v/>
      </c>
      <c r="X688" s="68">
        <f>$M688*$W688</f>
        <v/>
      </c>
      <c r="Y688" s="68">
        <f>IF($N688="En cours",0,$M688)</f>
        <v/>
      </c>
      <c r="Z688" s="69">
        <f>IF($P688="",0,1)</f>
        <v/>
      </c>
      <c r="AA688" s="70">
        <f>IF($P688="",0,$P688)</f>
        <v/>
      </c>
      <c r="AB688" s="69">
        <f>IF(AND($P688&lt;&gt;"",$P688&lt;=Paramètres!$C$14),1,0)</f>
        <v/>
      </c>
      <c r="AC688" s="67">
        <f>IF($P688="","Jamais relancé",IF($P688&lt;=3,"0-3 j",IF($P688&lt;=7,"4-7 j",IF($P688&lt;=15,"8-15 j","Plus de 15 j"))))</f>
        <v/>
      </c>
      <c r="AD688" s="67">
        <f>IF($M688&lt;=1000,"Moins de 1 k€",IF($M688&lt;=5000,"1 à 5 k€",IF($M688&lt;=15000,"5 à 15 k€","Plus de 15 k€")))</f>
        <v/>
      </c>
    </row>
    <row r="689">
      <c r="A689" s="65" t="inlineStr">
        <is>
          <t>DEV-00688</t>
        </is>
      </c>
      <c r="B689" s="66" t="n">
        <v>45225</v>
      </c>
      <c r="C689" s="65" t="inlineStr">
        <is>
          <t>2023-10</t>
        </is>
      </c>
      <c r="D689" s="65" t="inlineStr">
        <is>
          <t>2023-2024</t>
        </is>
      </c>
      <c r="E689" s="65" t="inlineStr">
        <is>
          <t>CLI-0139</t>
        </is>
      </c>
      <c r="F689" s="65" t="inlineStr">
        <is>
          <t>Particulier</t>
        </is>
      </c>
      <c r="G689" s="65" t="inlineStr">
        <is>
          <t>Bordeaux</t>
        </is>
      </c>
      <c r="H689" s="65" t="inlineStr">
        <is>
          <t>Karim Belkacem</t>
        </is>
      </c>
      <c r="I689" s="65" t="inlineStr">
        <is>
          <t>Dépannage</t>
        </is>
      </c>
      <c r="J689" s="65" t="inlineStr">
        <is>
          <t>DP-001</t>
        </is>
      </c>
      <c r="K689" s="65" t="inlineStr">
        <is>
          <t>Dépannage plomberie urgence</t>
        </is>
      </c>
      <c r="L689" s="67" t="n">
        <v>1</v>
      </c>
      <c r="M689" s="68" t="n">
        <v>273.83</v>
      </c>
      <c r="N689" s="65" t="inlineStr">
        <is>
          <t>Accepté</t>
        </is>
      </c>
      <c r="O689" s="66" t="n">
        <v>45244</v>
      </c>
      <c r="P689" s="67" t="n">
        <v>7</v>
      </c>
      <c r="Q689" s="67" t="n">
        <v>2</v>
      </c>
      <c r="R689" s="67">
        <f>$I689</f>
        <v/>
      </c>
      <c r="S689" s="67">
        <f>$K689</f>
        <v/>
      </c>
      <c r="T689" s="67">
        <f>IFERROR(INDEX(Clients!$G$2:$G$1020,MATCH($E689,Clients!$A$2:$A$1020,0)),"")</f>
        <v/>
      </c>
      <c r="U689" s="67">
        <f>IFERROR(INDEX(Clients!$I$2:$I$1020,MATCH($E689,Clients!$A$2:$A$1020,0)),"")</f>
        <v/>
      </c>
      <c r="V689" s="69">
        <f>1</f>
        <v/>
      </c>
      <c r="W689" s="69">
        <f>IF($N689="Accepté",1,0)</f>
        <v/>
      </c>
      <c r="X689" s="68">
        <f>$M689*$W689</f>
        <v/>
      </c>
      <c r="Y689" s="68">
        <f>IF($N689="En cours",0,$M689)</f>
        <v/>
      </c>
      <c r="Z689" s="69">
        <f>IF($P689="",0,1)</f>
        <v/>
      </c>
      <c r="AA689" s="70">
        <f>IF($P689="",0,$P689)</f>
        <v/>
      </c>
      <c r="AB689" s="69">
        <f>IF(AND($P689&lt;&gt;"",$P689&lt;=Paramètres!$C$14),1,0)</f>
        <v/>
      </c>
      <c r="AC689" s="67">
        <f>IF($P689="","Jamais relancé",IF($P689&lt;=3,"0-3 j",IF($P689&lt;=7,"4-7 j",IF($P689&lt;=15,"8-15 j","Plus de 15 j"))))</f>
        <v/>
      </c>
      <c r="AD689" s="67">
        <f>IF($M689&lt;=1000,"Moins de 1 k€",IF($M689&lt;=5000,"1 à 5 k€",IF($M689&lt;=15000,"5 à 15 k€","Plus de 15 k€")))</f>
        <v/>
      </c>
    </row>
    <row r="690">
      <c r="A690" s="65" t="inlineStr">
        <is>
          <t>DEV-00689</t>
        </is>
      </c>
      <c r="B690" s="66" t="n">
        <v>45225</v>
      </c>
      <c r="C690" s="65" t="inlineStr">
        <is>
          <t>2023-10</t>
        </is>
      </c>
      <c r="D690" s="65" t="inlineStr">
        <is>
          <t>2023-2024</t>
        </is>
      </c>
      <c r="E690" s="65" t="inlineStr">
        <is>
          <t>CLI-0297</t>
        </is>
      </c>
      <c r="F690" s="65" t="inlineStr">
        <is>
          <t>Professionnel</t>
        </is>
      </c>
      <c r="G690" s="65" t="inlineStr">
        <is>
          <t>Bordeaux</t>
        </is>
      </c>
      <c r="H690" s="65" t="inlineStr">
        <is>
          <t>Sophie Marchand</t>
        </is>
      </c>
      <c r="I690" s="65" t="inlineStr">
        <is>
          <t>Salle de bain</t>
        </is>
      </c>
      <c r="J690" s="65" t="inlineStr">
        <is>
          <t>SB-002</t>
        </is>
      </c>
      <c r="K690" s="65" t="inlineStr">
        <is>
          <t>Remplacement baignoire par douche</t>
        </is>
      </c>
      <c r="L690" s="67" t="n">
        <v>1</v>
      </c>
      <c r="M690" s="68" t="n">
        <v>5352.04</v>
      </c>
      <c r="N690" s="65" t="inlineStr">
        <is>
          <t>Sans réponse</t>
        </is>
      </c>
      <c r="O690" s="66" t="n">
        <v>45247</v>
      </c>
      <c r="P690" s="67" t="n">
        <v>10</v>
      </c>
      <c r="Q690" s="67" t="n">
        <v>1</v>
      </c>
      <c r="R690" s="67">
        <f>$I690</f>
        <v/>
      </c>
      <c r="S690" s="67">
        <f>$K690</f>
        <v/>
      </c>
      <c r="T690" s="67">
        <f>IFERROR(INDEX(Clients!$G$2:$G$1020,MATCH($E690,Clients!$A$2:$A$1020,0)),"")</f>
        <v/>
      </c>
      <c r="U690" s="67">
        <f>IFERROR(INDEX(Clients!$I$2:$I$1020,MATCH($E690,Clients!$A$2:$A$1020,0)),"")</f>
        <v/>
      </c>
      <c r="V690" s="69">
        <f>1</f>
        <v/>
      </c>
      <c r="W690" s="69">
        <f>IF($N690="Accepté",1,0)</f>
        <v/>
      </c>
      <c r="X690" s="68">
        <f>$M690*$W690</f>
        <v/>
      </c>
      <c r="Y690" s="68">
        <f>IF($N690="En cours",0,$M690)</f>
        <v/>
      </c>
      <c r="Z690" s="69">
        <f>IF($P690="",0,1)</f>
        <v/>
      </c>
      <c r="AA690" s="70">
        <f>IF($P690="",0,$P690)</f>
        <v/>
      </c>
      <c r="AB690" s="69">
        <f>IF(AND($P690&lt;&gt;"",$P690&lt;=Paramètres!$C$14),1,0)</f>
        <v/>
      </c>
      <c r="AC690" s="67">
        <f>IF($P690="","Jamais relancé",IF($P690&lt;=3,"0-3 j",IF($P690&lt;=7,"4-7 j",IF($P690&lt;=15,"8-15 j","Plus de 15 j"))))</f>
        <v/>
      </c>
      <c r="AD690" s="67">
        <f>IF($M690&lt;=1000,"Moins de 1 k€",IF($M690&lt;=5000,"1 à 5 k€",IF($M690&lt;=15000,"5 à 15 k€","Plus de 15 k€")))</f>
        <v/>
      </c>
    </row>
    <row r="691">
      <c r="A691" s="65" t="inlineStr">
        <is>
          <t>DEV-00690</t>
        </is>
      </c>
      <c r="B691" s="66" t="n">
        <v>45225</v>
      </c>
      <c r="C691" s="65" t="inlineStr">
        <is>
          <t>2023-10</t>
        </is>
      </c>
      <c r="D691" s="65" t="inlineStr">
        <is>
          <t>2023-2024</t>
        </is>
      </c>
      <c r="E691" s="65" t="inlineStr">
        <is>
          <t>CLI-0243</t>
        </is>
      </c>
      <c r="F691" s="65" t="inlineStr">
        <is>
          <t>Professionnel</t>
        </is>
      </c>
      <c r="G691" s="65" t="inlineStr">
        <is>
          <t>Bordeaux</t>
        </is>
      </c>
      <c r="H691" s="65" t="inlineStr">
        <is>
          <t>Sophie Marchand</t>
        </is>
      </c>
      <c r="I691" s="65" t="inlineStr">
        <is>
          <t>Électricité</t>
        </is>
      </c>
      <c r="J691" s="65" t="inlineStr">
        <is>
          <t>EL-003</t>
        </is>
      </c>
      <c r="K691" s="65" t="inlineStr">
        <is>
          <t>Rénovation électrique complète</t>
        </is>
      </c>
      <c r="L691" s="67" t="n">
        <v>1</v>
      </c>
      <c r="M691" s="68" t="n">
        <v>13834.87</v>
      </c>
      <c r="N691" s="65" t="inlineStr">
        <is>
          <t>Sans réponse</t>
        </is>
      </c>
      <c r="O691" s="66" t="n">
        <v>45262</v>
      </c>
      <c r="P691" s="67" t="n">
        <v>8</v>
      </c>
      <c r="Q691" s="67" t="n">
        <v>2</v>
      </c>
      <c r="R691" s="67">
        <f>$I691</f>
        <v/>
      </c>
      <c r="S691" s="67">
        <f>$K691</f>
        <v/>
      </c>
      <c r="T691" s="67">
        <f>IFERROR(INDEX(Clients!$G$2:$G$1020,MATCH($E691,Clients!$A$2:$A$1020,0)),"")</f>
        <v/>
      </c>
      <c r="U691" s="67">
        <f>IFERROR(INDEX(Clients!$I$2:$I$1020,MATCH($E691,Clients!$A$2:$A$1020,0)),"")</f>
        <v/>
      </c>
      <c r="V691" s="69">
        <f>1</f>
        <v/>
      </c>
      <c r="W691" s="69">
        <f>IF($N691="Accepté",1,0)</f>
        <v/>
      </c>
      <c r="X691" s="68">
        <f>$M691*$W691</f>
        <v/>
      </c>
      <c r="Y691" s="68">
        <f>IF($N691="En cours",0,$M691)</f>
        <v/>
      </c>
      <c r="Z691" s="69">
        <f>IF($P691="",0,1)</f>
        <v/>
      </c>
      <c r="AA691" s="70">
        <f>IF($P691="",0,$P691)</f>
        <v/>
      </c>
      <c r="AB691" s="69">
        <f>IF(AND($P691&lt;&gt;"",$P691&lt;=Paramètres!$C$14),1,0)</f>
        <v/>
      </c>
      <c r="AC691" s="67">
        <f>IF($P691="","Jamais relancé",IF($P691&lt;=3,"0-3 j",IF($P691&lt;=7,"4-7 j",IF($P691&lt;=15,"8-15 j","Plus de 15 j"))))</f>
        <v/>
      </c>
      <c r="AD691" s="67">
        <f>IF($M691&lt;=1000,"Moins de 1 k€",IF($M691&lt;=5000,"1 à 5 k€",IF($M691&lt;=15000,"5 à 15 k€","Plus de 15 k€")))</f>
        <v/>
      </c>
    </row>
    <row r="692">
      <c r="A692" s="65" t="inlineStr">
        <is>
          <t>DEV-00691</t>
        </is>
      </c>
      <c r="B692" s="66" t="n">
        <v>45226</v>
      </c>
      <c r="C692" s="65" t="inlineStr">
        <is>
          <t>2023-10</t>
        </is>
      </c>
      <c r="D692" s="65" t="inlineStr">
        <is>
          <t>2023-2024</t>
        </is>
      </c>
      <c r="E692" s="65" t="inlineStr">
        <is>
          <t>CLI-0349</t>
        </is>
      </c>
      <c r="F692" s="65" t="inlineStr">
        <is>
          <t>Particulier</t>
        </is>
      </c>
      <c r="G692" s="65" t="inlineStr">
        <is>
          <t>Toulouse</t>
        </is>
      </c>
      <c r="H692" s="65" t="inlineStr">
        <is>
          <t>Julien Fabre</t>
        </is>
      </c>
      <c r="I692" s="65" t="inlineStr">
        <is>
          <t>Dépannage</t>
        </is>
      </c>
      <c r="J692" s="65" t="inlineStr">
        <is>
          <t>DP-004</t>
        </is>
      </c>
      <c r="K692" s="65" t="inlineStr">
        <is>
          <t>Remise en service chaudière</t>
        </is>
      </c>
      <c r="L692" s="67" t="n">
        <v>1</v>
      </c>
      <c r="M692" s="68" t="n">
        <v>256.42</v>
      </c>
      <c r="N692" s="65" t="inlineStr">
        <is>
          <t>Accepté</t>
        </is>
      </c>
      <c r="O692" s="66" t="n">
        <v>45270</v>
      </c>
      <c r="P692" s="67" t="n">
        <v>3</v>
      </c>
      <c r="Q692" s="67" t="n">
        <v>2</v>
      </c>
      <c r="R692" s="67">
        <f>$I692</f>
        <v/>
      </c>
      <c r="S692" s="67">
        <f>$K692</f>
        <v/>
      </c>
      <c r="T692" s="67">
        <f>IFERROR(INDEX(Clients!$G$2:$G$1020,MATCH($E692,Clients!$A$2:$A$1020,0)),"")</f>
        <v/>
      </c>
      <c r="U692" s="67">
        <f>IFERROR(INDEX(Clients!$I$2:$I$1020,MATCH($E692,Clients!$A$2:$A$1020,0)),"")</f>
        <v/>
      </c>
      <c r="V692" s="69">
        <f>1</f>
        <v/>
      </c>
      <c r="W692" s="69">
        <f>IF($N692="Accepté",1,0)</f>
        <v/>
      </c>
      <c r="X692" s="68">
        <f>$M692*$W692</f>
        <v/>
      </c>
      <c r="Y692" s="68">
        <f>IF($N692="En cours",0,$M692)</f>
        <v/>
      </c>
      <c r="Z692" s="69">
        <f>IF($P692="",0,1)</f>
        <v/>
      </c>
      <c r="AA692" s="70">
        <f>IF($P692="",0,$P692)</f>
        <v/>
      </c>
      <c r="AB692" s="69">
        <f>IF(AND($P692&lt;&gt;"",$P692&lt;=Paramètres!$C$14),1,0)</f>
        <v/>
      </c>
      <c r="AC692" s="67">
        <f>IF($P692="","Jamais relancé",IF($P692&lt;=3,"0-3 j",IF($P692&lt;=7,"4-7 j",IF($P692&lt;=15,"8-15 j","Plus de 15 j"))))</f>
        <v/>
      </c>
      <c r="AD692" s="67">
        <f>IF($M692&lt;=1000,"Moins de 1 k€",IF($M692&lt;=5000,"1 à 5 k€",IF($M692&lt;=15000,"5 à 15 k€","Plus de 15 k€")))</f>
        <v/>
      </c>
    </row>
    <row r="693">
      <c r="A693" s="65" t="inlineStr">
        <is>
          <t>DEV-00692</t>
        </is>
      </c>
      <c r="B693" s="66" t="n">
        <v>45229</v>
      </c>
      <c r="C693" s="65" t="inlineStr">
        <is>
          <t>2023-10</t>
        </is>
      </c>
      <c r="D693" s="65" t="inlineStr">
        <is>
          <t>2023-2024</t>
        </is>
      </c>
      <c r="E693" s="65" t="inlineStr">
        <is>
          <t>CLI-0287</t>
        </is>
      </c>
      <c r="F693" s="65" t="inlineStr">
        <is>
          <t>Particulier</t>
        </is>
      </c>
      <c r="G693" s="65" t="inlineStr">
        <is>
          <t>Toulouse</t>
        </is>
      </c>
      <c r="H693" s="65" t="inlineStr">
        <is>
          <t>Nadia Cherif</t>
        </is>
      </c>
      <c r="I693" s="65" t="inlineStr">
        <is>
          <t>Dépannage</t>
        </is>
      </c>
      <c r="J693" s="65" t="inlineStr">
        <is>
          <t>DP-002</t>
        </is>
      </c>
      <c r="K693" s="65" t="inlineStr">
        <is>
          <t>Débouchage canalisation</t>
        </is>
      </c>
      <c r="L693" s="67" t="n">
        <v>1</v>
      </c>
      <c r="M693" s="68" t="n">
        <v>388.93</v>
      </c>
      <c r="N693" s="65" t="inlineStr">
        <is>
          <t>Accepté</t>
        </is>
      </c>
      <c r="O693" s="66" t="n">
        <v>45240</v>
      </c>
      <c r="P693" s="67" t="n">
        <v>1</v>
      </c>
      <c r="Q693" s="67" t="n">
        <v>1</v>
      </c>
      <c r="R693" s="67">
        <f>$I693</f>
        <v/>
      </c>
      <c r="S693" s="67">
        <f>$K693</f>
        <v/>
      </c>
      <c r="T693" s="67">
        <f>IFERROR(INDEX(Clients!$G$2:$G$1020,MATCH($E693,Clients!$A$2:$A$1020,0)),"")</f>
        <v/>
      </c>
      <c r="U693" s="67">
        <f>IFERROR(INDEX(Clients!$I$2:$I$1020,MATCH($E693,Clients!$A$2:$A$1020,0)),"")</f>
        <v/>
      </c>
      <c r="V693" s="69">
        <f>1</f>
        <v/>
      </c>
      <c r="W693" s="69">
        <f>IF($N693="Accepté",1,0)</f>
        <v/>
      </c>
      <c r="X693" s="68">
        <f>$M693*$W693</f>
        <v/>
      </c>
      <c r="Y693" s="68">
        <f>IF($N693="En cours",0,$M693)</f>
        <v/>
      </c>
      <c r="Z693" s="69">
        <f>IF($P693="",0,1)</f>
        <v/>
      </c>
      <c r="AA693" s="70">
        <f>IF($P693="",0,$P693)</f>
        <v/>
      </c>
      <c r="AB693" s="69">
        <f>IF(AND($P693&lt;&gt;"",$P693&lt;=Paramètres!$C$14),1,0)</f>
        <v/>
      </c>
      <c r="AC693" s="67">
        <f>IF($P693="","Jamais relancé",IF($P693&lt;=3,"0-3 j",IF($P693&lt;=7,"4-7 j",IF($P693&lt;=15,"8-15 j","Plus de 15 j"))))</f>
        <v/>
      </c>
      <c r="AD693" s="67">
        <f>IF($M693&lt;=1000,"Moins de 1 k€",IF($M693&lt;=5000,"1 à 5 k€",IF($M693&lt;=15000,"5 à 15 k€","Plus de 15 k€")))</f>
        <v/>
      </c>
    </row>
    <row r="694">
      <c r="A694" s="65" t="inlineStr">
        <is>
          <t>DEV-00693</t>
        </is>
      </c>
      <c r="B694" s="66" t="n">
        <v>45229</v>
      </c>
      <c r="C694" s="65" t="inlineStr">
        <is>
          <t>2023-10</t>
        </is>
      </c>
      <c r="D694" s="65" t="inlineStr">
        <is>
          <t>2023-2024</t>
        </is>
      </c>
      <c r="E694" s="65" t="inlineStr">
        <is>
          <t>CLI-0018</t>
        </is>
      </c>
      <c r="F694" s="65" t="inlineStr">
        <is>
          <t>Particulier</t>
        </is>
      </c>
      <c r="G694" s="65" t="inlineStr">
        <is>
          <t>Bordeaux</t>
        </is>
      </c>
      <c r="H694" s="65" t="inlineStr">
        <is>
          <t>Karim Belkacem</t>
        </is>
      </c>
      <c r="I694" s="65" t="inlineStr">
        <is>
          <t>Chauffage</t>
        </is>
      </c>
      <c r="J694" s="65" t="inlineStr">
        <is>
          <t>CH-004</t>
        </is>
      </c>
      <c r="K694" s="65" t="inlineStr">
        <is>
          <t>Remplacement radiateurs (lot de 5)</t>
        </is>
      </c>
      <c r="L694" s="67" t="n">
        <v>1</v>
      </c>
      <c r="M694" s="68" t="n">
        <v>2491.43</v>
      </c>
      <c r="N694" s="65" t="inlineStr">
        <is>
          <t>Refusé</t>
        </is>
      </c>
      <c r="O694" s="66" t="n">
        <v>45269</v>
      </c>
      <c r="P694" s="67" t="n">
        <v>4</v>
      </c>
      <c r="Q694" s="67" t="n">
        <v>1</v>
      </c>
      <c r="R694" s="67">
        <f>$I694</f>
        <v/>
      </c>
      <c r="S694" s="67">
        <f>$K694</f>
        <v/>
      </c>
      <c r="T694" s="67">
        <f>IFERROR(INDEX(Clients!$G$2:$G$1020,MATCH($E694,Clients!$A$2:$A$1020,0)),"")</f>
        <v/>
      </c>
      <c r="U694" s="67">
        <f>IFERROR(INDEX(Clients!$I$2:$I$1020,MATCH($E694,Clients!$A$2:$A$1020,0)),"")</f>
        <v/>
      </c>
      <c r="V694" s="69">
        <f>1</f>
        <v/>
      </c>
      <c r="W694" s="69">
        <f>IF($N694="Accepté",1,0)</f>
        <v/>
      </c>
      <c r="X694" s="68">
        <f>$M694*$W694</f>
        <v/>
      </c>
      <c r="Y694" s="68">
        <f>IF($N694="En cours",0,$M694)</f>
        <v/>
      </c>
      <c r="Z694" s="69">
        <f>IF($P694="",0,1)</f>
        <v/>
      </c>
      <c r="AA694" s="70">
        <f>IF($P694="",0,$P694)</f>
        <v/>
      </c>
      <c r="AB694" s="69">
        <f>IF(AND($P694&lt;&gt;"",$P694&lt;=Paramètres!$C$14),1,0)</f>
        <v/>
      </c>
      <c r="AC694" s="67">
        <f>IF($P694="","Jamais relancé",IF($P694&lt;=3,"0-3 j",IF($P694&lt;=7,"4-7 j",IF($P694&lt;=15,"8-15 j","Plus de 15 j"))))</f>
        <v/>
      </c>
      <c r="AD694" s="67">
        <f>IF($M694&lt;=1000,"Moins de 1 k€",IF($M694&lt;=5000,"1 à 5 k€",IF($M694&lt;=15000,"5 à 15 k€","Plus de 15 k€")))</f>
        <v/>
      </c>
    </row>
    <row r="695">
      <c r="A695" s="65" t="inlineStr">
        <is>
          <t>DEV-00694</t>
        </is>
      </c>
      <c r="B695" s="66" t="n">
        <v>45229</v>
      </c>
      <c r="C695" s="65" t="inlineStr">
        <is>
          <t>2023-10</t>
        </is>
      </c>
      <c r="D695" s="65" t="inlineStr">
        <is>
          <t>2023-2024</t>
        </is>
      </c>
      <c r="E695" s="65" t="inlineStr">
        <is>
          <t>CLI-0016</t>
        </is>
      </c>
      <c r="F695" s="65" t="inlineStr">
        <is>
          <t>Particulier</t>
        </is>
      </c>
      <c r="G695" s="65" t="inlineStr">
        <is>
          <t>Bordeaux</t>
        </is>
      </c>
      <c r="H695" s="65" t="inlineStr">
        <is>
          <t>Karim Belkacem</t>
        </is>
      </c>
      <c r="I695" s="65" t="inlineStr">
        <is>
          <t>Salle de bain</t>
        </is>
      </c>
      <c r="J695" s="65" t="inlineStr">
        <is>
          <t>SB-002</t>
        </is>
      </c>
      <c r="K695" s="65" t="inlineStr">
        <is>
          <t>Remplacement baignoire par douche</t>
        </is>
      </c>
      <c r="L695" s="67" t="n">
        <v>1</v>
      </c>
      <c r="M695" s="68" t="n">
        <v>3429.32</v>
      </c>
      <c r="N695" s="65" t="inlineStr">
        <is>
          <t>Accepté</t>
        </is>
      </c>
      <c r="O695" s="66" t="n">
        <v>45250</v>
      </c>
      <c r="P695" s="67" t="n">
        <v>1</v>
      </c>
      <c r="Q695" s="67" t="n">
        <v>2</v>
      </c>
      <c r="R695" s="67">
        <f>$I695</f>
        <v/>
      </c>
      <c r="S695" s="67">
        <f>$K695</f>
        <v/>
      </c>
      <c r="T695" s="67">
        <f>IFERROR(INDEX(Clients!$G$2:$G$1020,MATCH($E695,Clients!$A$2:$A$1020,0)),"")</f>
        <v/>
      </c>
      <c r="U695" s="67">
        <f>IFERROR(INDEX(Clients!$I$2:$I$1020,MATCH($E695,Clients!$A$2:$A$1020,0)),"")</f>
        <v/>
      </c>
      <c r="V695" s="69">
        <f>1</f>
        <v/>
      </c>
      <c r="W695" s="69">
        <f>IF($N695="Accepté",1,0)</f>
        <v/>
      </c>
      <c r="X695" s="68">
        <f>$M695*$W695</f>
        <v/>
      </c>
      <c r="Y695" s="68">
        <f>IF($N695="En cours",0,$M695)</f>
        <v/>
      </c>
      <c r="Z695" s="69">
        <f>IF($P695="",0,1)</f>
        <v/>
      </c>
      <c r="AA695" s="70">
        <f>IF($P695="",0,$P695)</f>
        <v/>
      </c>
      <c r="AB695" s="69">
        <f>IF(AND($P695&lt;&gt;"",$P695&lt;=Paramètres!$C$14),1,0)</f>
        <v/>
      </c>
      <c r="AC695" s="67">
        <f>IF($P695="","Jamais relancé",IF($P695&lt;=3,"0-3 j",IF($P695&lt;=7,"4-7 j",IF($P695&lt;=15,"8-15 j","Plus de 15 j"))))</f>
        <v/>
      </c>
      <c r="AD695" s="67">
        <f>IF($M695&lt;=1000,"Moins de 1 k€",IF($M695&lt;=5000,"1 à 5 k€",IF($M695&lt;=15000,"5 à 15 k€","Plus de 15 k€")))</f>
        <v/>
      </c>
    </row>
    <row r="696">
      <c r="A696" s="65" t="inlineStr">
        <is>
          <t>DEV-00695</t>
        </is>
      </c>
      <c r="B696" s="66" t="n">
        <v>45230</v>
      </c>
      <c r="C696" s="65" t="inlineStr">
        <is>
          <t>2023-10</t>
        </is>
      </c>
      <c r="D696" s="65" t="inlineStr">
        <is>
          <t>2023-2024</t>
        </is>
      </c>
      <c r="E696" s="65" t="inlineStr">
        <is>
          <t>CLI-0331</t>
        </is>
      </c>
      <c r="F696" s="65" t="inlineStr">
        <is>
          <t>Particulier</t>
        </is>
      </c>
      <c r="G696" s="65" t="inlineStr">
        <is>
          <t>Bordeaux</t>
        </is>
      </c>
      <c r="H696" s="65" t="inlineStr">
        <is>
          <t>Karim Belkacem</t>
        </is>
      </c>
      <c r="I696" s="65" t="inlineStr">
        <is>
          <t>Dépannage</t>
        </is>
      </c>
      <c r="J696" s="65" t="inlineStr">
        <is>
          <t>DP-001</t>
        </is>
      </c>
      <c r="K696" s="65" t="inlineStr">
        <is>
          <t>Dépannage plomberie urgence</t>
        </is>
      </c>
      <c r="L696" s="67" t="n">
        <v>1</v>
      </c>
      <c r="M696" s="68" t="n">
        <v>301.25</v>
      </c>
      <c r="N696" s="65" t="inlineStr">
        <is>
          <t>Accepté</t>
        </is>
      </c>
      <c r="O696" s="66" t="n">
        <v>45261</v>
      </c>
      <c r="P696" s="67" t="n">
        <v>1</v>
      </c>
      <c r="Q696" s="67" t="n">
        <v>4</v>
      </c>
      <c r="R696" s="67">
        <f>$I696</f>
        <v/>
      </c>
      <c r="S696" s="67">
        <f>$K696</f>
        <v/>
      </c>
      <c r="T696" s="67">
        <f>IFERROR(INDEX(Clients!$G$2:$G$1020,MATCH($E696,Clients!$A$2:$A$1020,0)),"")</f>
        <v/>
      </c>
      <c r="U696" s="67">
        <f>IFERROR(INDEX(Clients!$I$2:$I$1020,MATCH($E696,Clients!$A$2:$A$1020,0)),"")</f>
        <v/>
      </c>
      <c r="V696" s="69">
        <f>1</f>
        <v/>
      </c>
      <c r="W696" s="69">
        <f>IF($N696="Accepté",1,0)</f>
        <v/>
      </c>
      <c r="X696" s="68">
        <f>$M696*$W696</f>
        <v/>
      </c>
      <c r="Y696" s="68">
        <f>IF($N696="En cours",0,$M696)</f>
        <v/>
      </c>
      <c r="Z696" s="69">
        <f>IF($P696="",0,1)</f>
        <v/>
      </c>
      <c r="AA696" s="70">
        <f>IF($P696="",0,$P696)</f>
        <v/>
      </c>
      <c r="AB696" s="69">
        <f>IF(AND($P696&lt;&gt;"",$P696&lt;=Paramètres!$C$14),1,0)</f>
        <v/>
      </c>
      <c r="AC696" s="67">
        <f>IF($P696="","Jamais relancé",IF($P696&lt;=3,"0-3 j",IF($P696&lt;=7,"4-7 j",IF($P696&lt;=15,"8-15 j","Plus de 15 j"))))</f>
        <v/>
      </c>
      <c r="AD696" s="67">
        <f>IF($M696&lt;=1000,"Moins de 1 k€",IF($M696&lt;=5000,"1 à 5 k€",IF($M696&lt;=15000,"5 à 15 k€","Plus de 15 k€")))</f>
        <v/>
      </c>
    </row>
    <row r="697">
      <c r="A697" s="65" t="inlineStr">
        <is>
          <t>DEV-00696</t>
        </is>
      </c>
      <c r="B697" s="66" t="n">
        <v>45230</v>
      </c>
      <c r="C697" s="65" t="inlineStr">
        <is>
          <t>2023-10</t>
        </is>
      </c>
      <c r="D697" s="65" t="inlineStr">
        <is>
          <t>2023-2024</t>
        </is>
      </c>
      <c r="E697" s="65" t="inlineStr">
        <is>
          <t>CLI-0011</t>
        </is>
      </c>
      <c r="F697" s="65" t="inlineStr">
        <is>
          <t>Particulier</t>
        </is>
      </c>
      <c r="G697" s="65" t="inlineStr">
        <is>
          <t>Bordeaux</t>
        </is>
      </c>
      <c r="H697" s="65" t="inlineStr">
        <is>
          <t>Sophie Marchand</t>
        </is>
      </c>
      <c r="I697" s="65" t="inlineStr">
        <is>
          <t>Chauffage</t>
        </is>
      </c>
      <c r="J697" s="65" t="inlineStr">
        <is>
          <t>CH-001</t>
        </is>
      </c>
      <c r="K697" s="65" t="inlineStr">
        <is>
          <t>Installation chaudière gaz condensation</t>
        </is>
      </c>
      <c r="L697" s="67" t="n">
        <v>1</v>
      </c>
      <c r="M697" s="68" t="n">
        <v>4435.72</v>
      </c>
      <c r="N697" s="65" t="inlineStr">
        <is>
          <t>Accepté</t>
        </is>
      </c>
      <c r="O697" s="66" t="n">
        <v>45252</v>
      </c>
      <c r="P697" s="67" t="n">
        <v>11</v>
      </c>
      <c r="Q697" s="67" t="n">
        <v>2</v>
      </c>
      <c r="R697" s="67">
        <f>$I697</f>
        <v/>
      </c>
      <c r="S697" s="67">
        <f>$K697</f>
        <v/>
      </c>
      <c r="T697" s="67">
        <f>IFERROR(INDEX(Clients!$G$2:$G$1020,MATCH($E697,Clients!$A$2:$A$1020,0)),"")</f>
        <v/>
      </c>
      <c r="U697" s="67">
        <f>IFERROR(INDEX(Clients!$I$2:$I$1020,MATCH($E697,Clients!$A$2:$A$1020,0)),"")</f>
        <v/>
      </c>
      <c r="V697" s="69">
        <f>1</f>
        <v/>
      </c>
      <c r="W697" s="69">
        <f>IF($N697="Accepté",1,0)</f>
        <v/>
      </c>
      <c r="X697" s="68">
        <f>$M697*$W697</f>
        <v/>
      </c>
      <c r="Y697" s="68">
        <f>IF($N697="En cours",0,$M697)</f>
        <v/>
      </c>
      <c r="Z697" s="69">
        <f>IF($P697="",0,1)</f>
        <v/>
      </c>
      <c r="AA697" s="70">
        <f>IF($P697="",0,$P697)</f>
        <v/>
      </c>
      <c r="AB697" s="69">
        <f>IF(AND($P697&lt;&gt;"",$P697&lt;=Paramètres!$C$14),1,0)</f>
        <v/>
      </c>
      <c r="AC697" s="67">
        <f>IF($P697="","Jamais relancé",IF($P697&lt;=3,"0-3 j",IF($P697&lt;=7,"4-7 j",IF($P697&lt;=15,"8-15 j","Plus de 15 j"))))</f>
        <v/>
      </c>
      <c r="AD697" s="67">
        <f>IF($M697&lt;=1000,"Moins de 1 k€",IF($M697&lt;=5000,"1 à 5 k€",IF($M697&lt;=15000,"5 à 15 k€","Plus de 15 k€")))</f>
        <v/>
      </c>
    </row>
    <row r="698">
      <c r="A698" s="65" t="inlineStr">
        <is>
          <t>DEV-00697</t>
        </is>
      </c>
      <c r="B698" s="66" t="n">
        <v>45231</v>
      </c>
      <c r="C698" s="65" t="inlineStr">
        <is>
          <t>2023-11</t>
        </is>
      </c>
      <c r="D698" s="65" t="inlineStr">
        <is>
          <t>2023-2024</t>
        </is>
      </c>
      <c r="E698" s="65" t="inlineStr">
        <is>
          <t>CLI-0023</t>
        </is>
      </c>
      <c r="F698" s="65" t="inlineStr">
        <is>
          <t>Particulier</t>
        </is>
      </c>
      <c r="G698" s="65" t="inlineStr">
        <is>
          <t>Toulouse</t>
        </is>
      </c>
      <c r="H698" s="65" t="inlineStr">
        <is>
          <t>Nadia Cherif</t>
        </is>
      </c>
      <c r="I698" s="65" t="inlineStr">
        <is>
          <t>Salle de bain</t>
        </is>
      </c>
      <c r="J698" s="65" t="inlineStr">
        <is>
          <t>SB-002</t>
        </is>
      </c>
      <c r="K698" s="65" t="inlineStr">
        <is>
          <t>Remplacement baignoire par douche</t>
        </is>
      </c>
      <c r="L698" s="67" t="n">
        <v>1</v>
      </c>
      <c r="M698" s="68" t="n">
        <v>4090.04</v>
      </c>
      <c r="N698" s="65" t="inlineStr">
        <is>
          <t>Accepté</t>
        </is>
      </c>
      <c r="O698" s="66" t="n">
        <v>45253</v>
      </c>
      <c r="P698" s="67" t="n">
        <v>11</v>
      </c>
      <c r="Q698" s="67" t="n">
        <v>1</v>
      </c>
      <c r="R698" s="67">
        <f>$I698</f>
        <v/>
      </c>
      <c r="S698" s="67">
        <f>$K698</f>
        <v/>
      </c>
      <c r="T698" s="67">
        <f>IFERROR(INDEX(Clients!$G$2:$G$1020,MATCH($E698,Clients!$A$2:$A$1020,0)),"")</f>
        <v/>
      </c>
      <c r="U698" s="67">
        <f>IFERROR(INDEX(Clients!$I$2:$I$1020,MATCH($E698,Clients!$A$2:$A$1020,0)),"")</f>
        <v/>
      </c>
      <c r="V698" s="69">
        <f>1</f>
        <v/>
      </c>
      <c r="W698" s="69">
        <f>IF($N698="Accepté",1,0)</f>
        <v/>
      </c>
      <c r="X698" s="68">
        <f>$M698*$W698</f>
        <v/>
      </c>
      <c r="Y698" s="68">
        <f>IF($N698="En cours",0,$M698)</f>
        <v/>
      </c>
      <c r="Z698" s="69">
        <f>IF($P698="",0,1)</f>
        <v/>
      </c>
      <c r="AA698" s="70">
        <f>IF($P698="",0,$P698)</f>
        <v/>
      </c>
      <c r="AB698" s="69">
        <f>IF(AND($P698&lt;&gt;"",$P698&lt;=Paramètres!$C$14),1,0)</f>
        <v/>
      </c>
      <c r="AC698" s="67">
        <f>IF($P698="","Jamais relancé",IF($P698&lt;=3,"0-3 j",IF($P698&lt;=7,"4-7 j",IF($P698&lt;=15,"8-15 j","Plus de 15 j"))))</f>
        <v/>
      </c>
      <c r="AD698" s="67">
        <f>IF($M698&lt;=1000,"Moins de 1 k€",IF($M698&lt;=5000,"1 à 5 k€",IF($M698&lt;=15000,"5 à 15 k€","Plus de 15 k€")))</f>
        <v/>
      </c>
    </row>
    <row r="699">
      <c r="A699" s="65" t="inlineStr">
        <is>
          <t>DEV-00698</t>
        </is>
      </c>
      <c r="B699" s="66" t="n">
        <v>45231</v>
      </c>
      <c r="C699" s="65" t="inlineStr">
        <is>
          <t>2023-11</t>
        </is>
      </c>
      <c r="D699" s="65" t="inlineStr">
        <is>
          <t>2023-2024</t>
        </is>
      </c>
      <c r="E699" s="65" t="inlineStr">
        <is>
          <t>CLI-0042</t>
        </is>
      </c>
      <c r="F699" s="65" t="inlineStr">
        <is>
          <t>Particulier</t>
        </is>
      </c>
      <c r="G699" s="65" t="inlineStr">
        <is>
          <t>Bordeaux</t>
        </is>
      </c>
      <c r="H699" s="65" t="inlineStr">
        <is>
          <t>Sophie Marchand</t>
        </is>
      </c>
      <c r="I699" s="65" t="inlineStr">
        <is>
          <t>Dépannage</t>
        </is>
      </c>
      <c r="J699" s="65" t="inlineStr">
        <is>
          <t>DP-001</t>
        </is>
      </c>
      <c r="K699" s="65" t="inlineStr">
        <is>
          <t>Dépannage plomberie urgence</t>
        </is>
      </c>
      <c r="L699" s="67" t="n">
        <v>1</v>
      </c>
      <c r="M699" s="68" t="n">
        <v>281.4</v>
      </c>
      <c r="N699" s="65" t="inlineStr">
        <is>
          <t>Accepté</t>
        </is>
      </c>
      <c r="O699" s="66" t="n">
        <v>45256</v>
      </c>
      <c r="P699" s="67" t="n">
        <v>4</v>
      </c>
      <c r="Q699" s="67" t="n">
        <v>2</v>
      </c>
      <c r="R699" s="67">
        <f>$I699</f>
        <v/>
      </c>
      <c r="S699" s="67">
        <f>$K699</f>
        <v/>
      </c>
      <c r="T699" s="67">
        <f>IFERROR(INDEX(Clients!$G$2:$G$1020,MATCH($E699,Clients!$A$2:$A$1020,0)),"")</f>
        <v/>
      </c>
      <c r="U699" s="67">
        <f>IFERROR(INDEX(Clients!$I$2:$I$1020,MATCH($E699,Clients!$A$2:$A$1020,0)),"")</f>
        <v/>
      </c>
      <c r="V699" s="69">
        <f>1</f>
        <v/>
      </c>
      <c r="W699" s="69">
        <f>IF($N699="Accepté",1,0)</f>
        <v/>
      </c>
      <c r="X699" s="68">
        <f>$M699*$W699</f>
        <v/>
      </c>
      <c r="Y699" s="68">
        <f>IF($N699="En cours",0,$M699)</f>
        <v/>
      </c>
      <c r="Z699" s="69">
        <f>IF($P699="",0,1)</f>
        <v/>
      </c>
      <c r="AA699" s="70">
        <f>IF($P699="",0,$P699)</f>
        <v/>
      </c>
      <c r="AB699" s="69">
        <f>IF(AND($P699&lt;&gt;"",$P699&lt;=Paramètres!$C$14),1,0)</f>
        <v/>
      </c>
      <c r="AC699" s="67">
        <f>IF($P699="","Jamais relancé",IF($P699&lt;=3,"0-3 j",IF($P699&lt;=7,"4-7 j",IF($P699&lt;=15,"8-15 j","Plus de 15 j"))))</f>
        <v/>
      </c>
      <c r="AD699" s="67">
        <f>IF($M699&lt;=1000,"Moins de 1 k€",IF($M699&lt;=5000,"1 à 5 k€",IF($M699&lt;=15000,"5 à 15 k€","Plus de 15 k€")))</f>
        <v/>
      </c>
    </row>
    <row r="700">
      <c r="A700" s="65" t="inlineStr">
        <is>
          <t>DEV-00699</t>
        </is>
      </c>
      <c r="B700" s="66" t="n">
        <v>45231</v>
      </c>
      <c r="C700" s="65" t="inlineStr">
        <is>
          <t>2023-11</t>
        </is>
      </c>
      <c r="D700" s="65" t="inlineStr">
        <is>
          <t>2023-2024</t>
        </is>
      </c>
      <c r="E700" s="65" t="inlineStr">
        <is>
          <t>CLI-0255</t>
        </is>
      </c>
      <c r="F700" s="65" t="inlineStr">
        <is>
          <t>Particulier</t>
        </is>
      </c>
      <c r="G700" s="65" t="inlineStr">
        <is>
          <t>Bordeaux</t>
        </is>
      </c>
      <c r="H700" s="65" t="inlineStr">
        <is>
          <t>Sophie Marchand</t>
        </is>
      </c>
      <c r="I700" s="65" t="inlineStr">
        <is>
          <t>Chauffage</t>
        </is>
      </c>
      <c r="J700" s="65" t="inlineStr">
        <is>
          <t>CH-005</t>
        </is>
      </c>
      <c r="K700" s="65" t="inlineStr">
        <is>
          <t>Désembouage circuit chauffage</t>
        </is>
      </c>
      <c r="L700" s="67" t="n">
        <v>1</v>
      </c>
      <c r="M700" s="68" t="n">
        <v>723.39</v>
      </c>
      <c r="N700" s="65" t="inlineStr">
        <is>
          <t>Accepté</t>
        </is>
      </c>
      <c r="O700" s="66" t="n">
        <v>45255</v>
      </c>
      <c r="P700" s="67" t="n">
        <v>5</v>
      </c>
      <c r="Q700" s="67" t="n">
        <v>1</v>
      </c>
      <c r="R700" s="67">
        <f>$I700</f>
        <v/>
      </c>
      <c r="S700" s="67">
        <f>$K700</f>
        <v/>
      </c>
      <c r="T700" s="67">
        <f>IFERROR(INDEX(Clients!$G$2:$G$1020,MATCH($E700,Clients!$A$2:$A$1020,0)),"")</f>
        <v/>
      </c>
      <c r="U700" s="67">
        <f>IFERROR(INDEX(Clients!$I$2:$I$1020,MATCH($E700,Clients!$A$2:$A$1020,0)),"")</f>
        <v/>
      </c>
      <c r="V700" s="69">
        <f>1</f>
        <v/>
      </c>
      <c r="W700" s="69">
        <f>IF($N700="Accepté",1,0)</f>
        <v/>
      </c>
      <c r="X700" s="68">
        <f>$M700*$W700</f>
        <v/>
      </c>
      <c r="Y700" s="68">
        <f>IF($N700="En cours",0,$M700)</f>
        <v/>
      </c>
      <c r="Z700" s="69">
        <f>IF($P700="",0,1)</f>
        <v/>
      </c>
      <c r="AA700" s="70">
        <f>IF($P700="",0,$P700)</f>
        <v/>
      </c>
      <c r="AB700" s="69">
        <f>IF(AND($P700&lt;&gt;"",$P700&lt;=Paramètres!$C$14),1,0)</f>
        <v/>
      </c>
      <c r="AC700" s="67">
        <f>IF($P700="","Jamais relancé",IF($P700&lt;=3,"0-3 j",IF($P700&lt;=7,"4-7 j",IF($P700&lt;=15,"8-15 j","Plus de 15 j"))))</f>
        <v/>
      </c>
      <c r="AD700" s="67">
        <f>IF($M700&lt;=1000,"Moins de 1 k€",IF($M700&lt;=5000,"1 à 5 k€",IF($M700&lt;=15000,"5 à 15 k€","Plus de 15 k€")))</f>
        <v/>
      </c>
    </row>
    <row r="701">
      <c r="A701" s="65" t="inlineStr">
        <is>
          <t>DEV-00700</t>
        </is>
      </c>
      <c r="B701" s="66" t="n">
        <v>45231</v>
      </c>
      <c r="C701" s="65" t="inlineStr">
        <is>
          <t>2023-11</t>
        </is>
      </c>
      <c r="D701" s="65" t="inlineStr">
        <is>
          <t>2023-2024</t>
        </is>
      </c>
      <c r="E701" s="65" t="inlineStr">
        <is>
          <t>CLI-0214</t>
        </is>
      </c>
      <c r="F701" s="65" t="inlineStr">
        <is>
          <t>Particulier</t>
        </is>
      </c>
      <c r="G701" s="65" t="inlineStr">
        <is>
          <t>Toulouse</t>
        </is>
      </c>
      <c r="H701" s="65" t="inlineStr">
        <is>
          <t>Nadia Cherif</t>
        </is>
      </c>
      <c r="I701" s="65" t="inlineStr">
        <is>
          <t>Salle de bain</t>
        </is>
      </c>
      <c r="J701" s="65" t="inlineStr">
        <is>
          <t>SB-001</t>
        </is>
      </c>
      <c r="K701" s="65" t="inlineStr">
        <is>
          <t>Rénovation salle de bain complète</t>
        </is>
      </c>
      <c r="L701" s="67" t="n">
        <v>1</v>
      </c>
      <c r="M701" s="68" t="n">
        <v>10864.16</v>
      </c>
      <c r="N701" s="65" t="inlineStr">
        <is>
          <t>Refusé</t>
        </is>
      </c>
      <c r="O701" s="66" t="n">
        <v>45244</v>
      </c>
      <c r="P701" s="67" t="n"/>
      <c r="Q701" s="67" t="n">
        <v>0</v>
      </c>
      <c r="R701" s="67">
        <f>$I701</f>
        <v/>
      </c>
      <c r="S701" s="67">
        <f>$K701</f>
        <v/>
      </c>
      <c r="T701" s="67">
        <f>IFERROR(INDEX(Clients!$G$2:$G$1020,MATCH($E701,Clients!$A$2:$A$1020,0)),"")</f>
        <v/>
      </c>
      <c r="U701" s="67">
        <f>IFERROR(INDEX(Clients!$I$2:$I$1020,MATCH($E701,Clients!$A$2:$A$1020,0)),"")</f>
        <v/>
      </c>
      <c r="V701" s="69">
        <f>1</f>
        <v/>
      </c>
      <c r="W701" s="69">
        <f>IF($N701="Accepté",1,0)</f>
        <v/>
      </c>
      <c r="X701" s="68">
        <f>$M701*$W701</f>
        <v/>
      </c>
      <c r="Y701" s="68">
        <f>IF($N701="En cours",0,$M701)</f>
        <v/>
      </c>
      <c r="Z701" s="69">
        <f>IF($P701="",0,1)</f>
        <v/>
      </c>
      <c r="AA701" s="70">
        <f>IF($P701="",0,$P701)</f>
        <v/>
      </c>
      <c r="AB701" s="69">
        <f>IF(AND($P701&lt;&gt;"",$P701&lt;=Paramètres!$C$14),1,0)</f>
        <v/>
      </c>
      <c r="AC701" s="67">
        <f>IF($P701="","Jamais relancé",IF($P701&lt;=3,"0-3 j",IF($P701&lt;=7,"4-7 j",IF($P701&lt;=15,"8-15 j","Plus de 15 j"))))</f>
        <v/>
      </c>
      <c r="AD701" s="67">
        <f>IF($M701&lt;=1000,"Moins de 1 k€",IF($M701&lt;=5000,"1 à 5 k€",IF($M701&lt;=15000,"5 à 15 k€","Plus de 15 k€")))</f>
        <v/>
      </c>
    </row>
    <row r="702">
      <c r="A702" s="65" t="inlineStr">
        <is>
          <t>DEV-00701</t>
        </is>
      </c>
      <c r="B702" s="66" t="n">
        <v>45232</v>
      </c>
      <c r="C702" s="65" t="inlineStr">
        <is>
          <t>2023-11</t>
        </is>
      </c>
      <c r="D702" s="65" t="inlineStr">
        <is>
          <t>2023-2024</t>
        </is>
      </c>
      <c r="E702" s="65" t="inlineStr">
        <is>
          <t>CLI-0309</t>
        </is>
      </c>
      <c r="F702" s="65" t="inlineStr">
        <is>
          <t>Particulier</t>
        </is>
      </c>
      <c r="G702" s="65" t="inlineStr">
        <is>
          <t>Bordeaux</t>
        </is>
      </c>
      <c r="H702" s="65" t="inlineStr">
        <is>
          <t>Sophie Marchand</t>
        </is>
      </c>
      <c r="I702" s="65" t="inlineStr">
        <is>
          <t>Salle de bain</t>
        </is>
      </c>
      <c r="J702" s="65" t="inlineStr">
        <is>
          <t>SB-003</t>
        </is>
      </c>
      <c r="K702" s="65" t="inlineStr">
        <is>
          <t>Pose meuble vasque + robinetterie</t>
        </is>
      </c>
      <c r="L702" s="67" t="n">
        <v>1</v>
      </c>
      <c r="M702" s="68" t="n">
        <v>1177.9</v>
      </c>
      <c r="N702" s="65" t="inlineStr">
        <is>
          <t>Refusé</t>
        </is>
      </c>
      <c r="O702" s="66" t="n">
        <v>45237</v>
      </c>
      <c r="P702" s="67" t="n"/>
      <c r="Q702" s="67" t="n">
        <v>0</v>
      </c>
      <c r="R702" s="67">
        <f>$I702</f>
        <v/>
      </c>
      <c r="S702" s="67">
        <f>$K702</f>
        <v/>
      </c>
      <c r="T702" s="67">
        <f>IFERROR(INDEX(Clients!$G$2:$G$1020,MATCH($E702,Clients!$A$2:$A$1020,0)),"")</f>
        <v/>
      </c>
      <c r="U702" s="67">
        <f>IFERROR(INDEX(Clients!$I$2:$I$1020,MATCH($E702,Clients!$A$2:$A$1020,0)),"")</f>
        <v/>
      </c>
      <c r="V702" s="69">
        <f>1</f>
        <v/>
      </c>
      <c r="W702" s="69">
        <f>IF($N702="Accepté",1,0)</f>
        <v/>
      </c>
      <c r="X702" s="68">
        <f>$M702*$W702</f>
        <v/>
      </c>
      <c r="Y702" s="68">
        <f>IF($N702="En cours",0,$M702)</f>
        <v/>
      </c>
      <c r="Z702" s="69">
        <f>IF($P702="",0,1)</f>
        <v/>
      </c>
      <c r="AA702" s="70">
        <f>IF($P702="",0,$P702)</f>
        <v/>
      </c>
      <c r="AB702" s="69">
        <f>IF(AND($P702&lt;&gt;"",$P702&lt;=Paramètres!$C$14),1,0)</f>
        <v/>
      </c>
      <c r="AC702" s="67">
        <f>IF($P702="","Jamais relancé",IF($P702&lt;=3,"0-3 j",IF($P702&lt;=7,"4-7 j",IF($P702&lt;=15,"8-15 j","Plus de 15 j"))))</f>
        <v/>
      </c>
      <c r="AD702" s="67">
        <f>IF($M702&lt;=1000,"Moins de 1 k€",IF($M702&lt;=5000,"1 à 5 k€",IF($M702&lt;=15000,"5 à 15 k€","Plus de 15 k€")))</f>
        <v/>
      </c>
    </row>
    <row r="703">
      <c r="A703" s="65" t="inlineStr">
        <is>
          <t>DEV-00702</t>
        </is>
      </c>
      <c r="B703" s="66" t="n">
        <v>45232</v>
      </c>
      <c r="C703" s="65" t="inlineStr">
        <is>
          <t>2023-11</t>
        </is>
      </c>
      <c r="D703" s="65" t="inlineStr">
        <is>
          <t>2023-2024</t>
        </is>
      </c>
      <c r="E703" s="65" t="inlineStr">
        <is>
          <t>CLI-0153</t>
        </is>
      </c>
      <c r="F703" s="65" t="inlineStr">
        <is>
          <t>Particulier</t>
        </is>
      </c>
      <c r="G703" s="65" t="inlineStr">
        <is>
          <t>Bordeaux</t>
        </is>
      </c>
      <c r="H703" s="65" t="inlineStr">
        <is>
          <t>Sophie Marchand</t>
        </is>
      </c>
      <c r="I703" s="65" t="inlineStr">
        <is>
          <t>Dépannage</t>
        </is>
      </c>
      <c r="J703" s="65" t="inlineStr">
        <is>
          <t>DP-004</t>
        </is>
      </c>
      <c r="K703" s="65" t="inlineStr">
        <is>
          <t>Remise en service chaudière</t>
        </is>
      </c>
      <c r="L703" s="67" t="n">
        <v>1</v>
      </c>
      <c r="M703" s="68" t="n">
        <v>229.09</v>
      </c>
      <c r="N703" s="65" t="inlineStr">
        <is>
          <t>Sans réponse</t>
        </is>
      </c>
      <c r="O703" s="66" t="n">
        <v>45262</v>
      </c>
      <c r="P703" s="67" t="n">
        <v>6</v>
      </c>
      <c r="Q703" s="67" t="n">
        <v>3</v>
      </c>
      <c r="R703" s="67">
        <f>$I703</f>
        <v/>
      </c>
      <c r="S703" s="67">
        <f>$K703</f>
        <v/>
      </c>
      <c r="T703" s="67">
        <f>IFERROR(INDEX(Clients!$G$2:$G$1020,MATCH($E703,Clients!$A$2:$A$1020,0)),"")</f>
        <v/>
      </c>
      <c r="U703" s="67">
        <f>IFERROR(INDEX(Clients!$I$2:$I$1020,MATCH($E703,Clients!$A$2:$A$1020,0)),"")</f>
        <v/>
      </c>
      <c r="V703" s="69">
        <f>1</f>
        <v/>
      </c>
      <c r="W703" s="69">
        <f>IF($N703="Accepté",1,0)</f>
        <v/>
      </c>
      <c r="X703" s="68">
        <f>$M703*$W703</f>
        <v/>
      </c>
      <c r="Y703" s="68">
        <f>IF($N703="En cours",0,$M703)</f>
        <v/>
      </c>
      <c r="Z703" s="69">
        <f>IF($P703="",0,1)</f>
        <v/>
      </c>
      <c r="AA703" s="70">
        <f>IF($P703="",0,$P703)</f>
        <v/>
      </c>
      <c r="AB703" s="69">
        <f>IF(AND($P703&lt;&gt;"",$P703&lt;=Paramètres!$C$14),1,0)</f>
        <v/>
      </c>
      <c r="AC703" s="67">
        <f>IF($P703="","Jamais relancé",IF($P703&lt;=3,"0-3 j",IF($P703&lt;=7,"4-7 j",IF($P703&lt;=15,"8-15 j","Plus de 15 j"))))</f>
        <v/>
      </c>
      <c r="AD703" s="67">
        <f>IF($M703&lt;=1000,"Moins de 1 k€",IF($M703&lt;=5000,"1 à 5 k€",IF($M703&lt;=15000,"5 à 15 k€","Plus de 15 k€")))</f>
        <v/>
      </c>
    </row>
    <row r="704">
      <c r="A704" s="65" t="inlineStr">
        <is>
          <t>DEV-00703</t>
        </is>
      </c>
      <c r="B704" s="66" t="n">
        <v>45233</v>
      </c>
      <c r="C704" s="65" t="inlineStr">
        <is>
          <t>2023-11</t>
        </is>
      </c>
      <c r="D704" s="65" t="inlineStr">
        <is>
          <t>2023-2024</t>
        </is>
      </c>
      <c r="E704" s="65" t="inlineStr">
        <is>
          <t>CLI-0083</t>
        </is>
      </c>
      <c r="F704" s="65" t="inlineStr">
        <is>
          <t>Collectivité</t>
        </is>
      </c>
      <c r="G704" s="65" t="inlineStr">
        <is>
          <t>Toulouse</t>
        </is>
      </c>
      <c r="H704" s="65" t="inlineStr">
        <is>
          <t>Nadia Cherif</t>
        </is>
      </c>
      <c r="I704" s="65" t="inlineStr">
        <is>
          <t>Salle de bain</t>
        </is>
      </c>
      <c r="J704" s="65" t="inlineStr">
        <is>
          <t>SB-003</t>
        </is>
      </c>
      <c r="K704" s="65" t="inlineStr">
        <is>
          <t>Pose meuble vasque + robinetterie</t>
        </is>
      </c>
      <c r="L704" s="67" t="n">
        <v>1</v>
      </c>
      <c r="M704" s="68" t="n">
        <v>2903.75</v>
      </c>
      <c r="N704" s="65" t="inlineStr">
        <is>
          <t>Refusé</t>
        </is>
      </c>
      <c r="O704" s="66" t="n">
        <v>45241</v>
      </c>
      <c r="P704" s="67" t="n"/>
      <c r="Q704" s="67" t="n">
        <v>0</v>
      </c>
      <c r="R704" s="67">
        <f>$I704</f>
        <v/>
      </c>
      <c r="S704" s="67">
        <f>$K704</f>
        <v/>
      </c>
      <c r="T704" s="67">
        <f>IFERROR(INDEX(Clients!$G$2:$G$1020,MATCH($E704,Clients!$A$2:$A$1020,0)),"")</f>
        <v/>
      </c>
      <c r="U704" s="67">
        <f>IFERROR(INDEX(Clients!$I$2:$I$1020,MATCH($E704,Clients!$A$2:$A$1020,0)),"")</f>
        <v/>
      </c>
      <c r="V704" s="69">
        <f>1</f>
        <v/>
      </c>
      <c r="W704" s="69">
        <f>IF($N704="Accepté",1,0)</f>
        <v/>
      </c>
      <c r="X704" s="68">
        <f>$M704*$W704</f>
        <v/>
      </c>
      <c r="Y704" s="68">
        <f>IF($N704="En cours",0,$M704)</f>
        <v/>
      </c>
      <c r="Z704" s="69">
        <f>IF($P704="",0,1)</f>
        <v/>
      </c>
      <c r="AA704" s="70">
        <f>IF($P704="",0,$P704)</f>
        <v/>
      </c>
      <c r="AB704" s="69">
        <f>IF(AND($P704&lt;&gt;"",$P704&lt;=Paramètres!$C$14),1,0)</f>
        <v/>
      </c>
      <c r="AC704" s="67">
        <f>IF($P704="","Jamais relancé",IF($P704&lt;=3,"0-3 j",IF($P704&lt;=7,"4-7 j",IF($P704&lt;=15,"8-15 j","Plus de 15 j"))))</f>
        <v/>
      </c>
      <c r="AD704" s="67">
        <f>IF($M704&lt;=1000,"Moins de 1 k€",IF($M704&lt;=5000,"1 à 5 k€",IF($M704&lt;=15000,"5 à 15 k€","Plus de 15 k€")))</f>
        <v/>
      </c>
    </row>
    <row r="705">
      <c r="A705" s="65" t="inlineStr">
        <is>
          <t>DEV-00704</t>
        </is>
      </c>
      <c r="B705" s="66" t="n">
        <v>45236</v>
      </c>
      <c r="C705" s="65" t="inlineStr">
        <is>
          <t>2023-11</t>
        </is>
      </c>
      <c r="D705" s="65" t="inlineStr">
        <is>
          <t>2023-2024</t>
        </is>
      </c>
      <c r="E705" s="65" t="inlineStr">
        <is>
          <t>CLI-0071</t>
        </is>
      </c>
      <c r="F705" s="65" t="inlineStr">
        <is>
          <t>Particulier</t>
        </is>
      </c>
      <c r="G705" s="65" t="inlineStr">
        <is>
          <t>Toulouse</t>
        </is>
      </c>
      <c r="H705" s="65" t="inlineStr">
        <is>
          <t>Julien Fabre</t>
        </is>
      </c>
      <c r="I705" s="65" t="inlineStr">
        <is>
          <t>Chauffage</t>
        </is>
      </c>
      <c r="J705" s="65" t="inlineStr">
        <is>
          <t>CH-001</t>
        </is>
      </c>
      <c r="K705" s="65" t="inlineStr">
        <is>
          <t>Installation chaudière gaz condensation</t>
        </is>
      </c>
      <c r="L705" s="67" t="n">
        <v>1</v>
      </c>
      <c r="M705" s="68" t="n">
        <v>5220.54</v>
      </c>
      <c r="N705" s="65" t="inlineStr">
        <is>
          <t>Accepté</t>
        </is>
      </c>
      <c r="O705" s="66" t="n">
        <v>45254</v>
      </c>
      <c r="P705" s="67" t="n">
        <v>1</v>
      </c>
      <c r="Q705" s="67" t="n">
        <v>2</v>
      </c>
      <c r="R705" s="67">
        <f>$I705</f>
        <v/>
      </c>
      <c r="S705" s="67">
        <f>$K705</f>
        <v/>
      </c>
      <c r="T705" s="67">
        <f>IFERROR(INDEX(Clients!$G$2:$G$1020,MATCH($E705,Clients!$A$2:$A$1020,0)),"")</f>
        <v/>
      </c>
      <c r="U705" s="67">
        <f>IFERROR(INDEX(Clients!$I$2:$I$1020,MATCH($E705,Clients!$A$2:$A$1020,0)),"")</f>
        <v/>
      </c>
      <c r="V705" s="69">
        <f>1</f>
        <v/>
      </c>
      <c r="W705" s="69">
        <f>IF($N705="Accepté",1,0)</f>
        <v/>
      </c>
      <c r="X705" s="68">
        <f>$M705*$W705</f>
        <v/>
      </c>
      <c r="Y705" s="68">
        <f>IF($N705="En cours",0,$M705)</f>
        <v/>
      </c>
      <c r="Z705" s="69">
        <f>IF($P705="",0,1)</f>
        <v/>
      </c>
      <c r="AA705" s="70">
        <f>IF($P705="",0,$P705)</f>
        <v/>
      </c>
      <c r="AB705" s="69">
        <f>IF(AND($P705&lt;&gt;"",$P705&lt;=Paramètres!$C$14),1,0)</f>
        <v/>
      </c>
      <c r="AC705" s="67">
        <f>IF($P705="","Jamais relancé",IF($P705&lt;=3,"0-3 j",IF($P705&lt;=7,"4-7 j",IF($P705&lt;=15,"8-15 j","Plus de 15 j"))))</f>
        <v/>
      </c>
      <c r="AD705" s="67">
        <f>IF($M705&lt;=1000,"Moins de 1 k€",IF($M705&lt;=5000,"1 à 5 k€",IF($M705&lt;=15000,"5 à 15 k€","Plus de 15 k€")))</f>
        <v/>
      </c>
    </row>
    <row r="706">
      <c r="A706" s="65" t="inlineStr">
        <is>
          <t>DEV-00705</t>
        </is>
      </c>
      <c r="B706" s="66" t="n">
        <v>45236</v>
      </c>
      <c r="C706" s="65" t="inlineStr">
        <is>
          <t>2023-11</t>
        </is>
      </c>
      <c r="D706" s="65" t="inlineStr">
        <is>
          <t>2023-2024</t>
        </is>
      </c>
      <c r="E706" s="65" t="inlineStr">
        <is>
          <t>CLI-0368</t>
        </is>
      </c>
      <c r="F706" s="65" t="inlineStr">
        <is>
          <t>Collectivité</t>
        </is>
      </c>
      <c r="G706" s="65" t="inlineStr">
        <is>
          <t>Toulouse</t>
        </is>
      </c>
      <c r="H706" s="65" t="inlineStr">
        <is>
          <t>Julien Fabre</t>
        </is>
      </c>
      <c r="I706" s="65" t="inlineStr">
        <is>
          <t>Salle de bain</t>
        </is>
      </c>
      <c r="J706" s="65" t="inlineStr">
        <is>
          <t>SB-002</t>
        </is>
      </c>
      <c r="K706" s="65" t="inlineStr">
        <is>
          <t>Remplacement baignoire par douche</t>
        </is>
      </c>
      <c r="L706" s="67" t="n">
        <v>1</v>
      </c>
      <c r="M706" s="68" t="n">
        <v>8319.18</v>
      </c>
      <c r="N706" s="65" t="inlineStr">
        <is>
          <t>Accepté</t>
        </is>
      </c>
      <c r="O706" s="66" t="n">
        <v>45241</v>
      </c>
      <c r="P706" s="67" t="n">
        <v>14</v>
      </c>
      <c r="Q706" s="67" t="n">
        <v>0</v>
      </c>
      <c r="R706" s="67">
        <f>$I706</f>
        <v/>
      </c>
      <c r="S706" s="67">
        <f>$K706</f>
        <v/>
      </c>
      <c r="T706" s="67">
        <f>IFERROR(INDEX(Clients!$G$2:$G$1020,MATCH($E706,Clients!$A$2:$A$1020,0)),"")</f>
        <v/>
      </c>
      <c r="U706" s="67">
        <f>IFERROR(INDEX(Clients!$I$2:$I$1020,MATCH($E706,Clients!$A$2:$A$1020,0)),"")</f>
        <v/>
      </c>
      <c r="V706" s="69">
        <f>1</f>
        <v/>
      </c>
      <c r="W706" s="69">
        <f>IF($N706="Accepté",1,0)</f>
        <v/>
      </c>
      <c r="X706" s="68">
        <f>$M706*$W706</f>
        <v/>
      </c>
      <c r="Y706" s="68">
        <f>IF($N706="En cours",0,$M706)</f>
        <v/>
      </c>
      <c r="Z706" s="69">
        <f>IF($P706="",0,1)</f>
        <v/>
      </c>
      <c r="AA706" s="70">
        <f>IF($P706="",0,$P706)</f>
        <v/>
      </c>
      <c r="AB706" s="69">
        <f>IF(AND($P706&lt;&gt;"",$P706&lt;=Paramètres!$C$14),1,0)</f>
        <v/>
      </c>
      <c r="AC706" s="67">
        <f>IF($P706="","Jamais relancé",IF($P706&lt;=3,"0-3 j",IF($P706&lt;=7,"4-7 j",IF($P706&lt;=15,"8-15 j","Plus de 15 j"))))</f>
        <v/>
      </c>
      <c r="AD706" s="67">
        <f>IF($M706&lt;=1000,"Moins de 1 k€",IF($M706&lt;=5000,"1 à 5 k€",IF($M706&lt;=15000,"5 à 15 k€","Plus de 15 k€")))</f>
        <v/>
      </c>
    </row>
    <row r="707">
      <c r="A707" s="65" t="inlineStr">
        <is>
          <t>DEV-00706</t>
        </is>
      </c>
      <c r="B707" s="66" t="n">
        <v>45236</v>
      </c>
      <c r="C707" s="65" t="inlineStr">
        <is>
          <t>2023-11</t>
        </is>
      </c>
      <c r="D707" s="65" t="inlineStr">
        <is>
          <t>2023-2024</t>
        </is>
      </c>
      <c r="E707" s="65" t="inlineStr">
        <is>
          <t>CLI-0138</t>
        </is>
      </c>
      <c r="F707" s="65" t="inlineStr">
        <is>
          <t>Particulier</t>
        </is>
      </c>
      <c r="G707" s="65" t="inlineStr">
        <is>
          <t>Toulouse</t>
        </is>
      </c>
      <c r="H707" s="65" t="inlineStr">
        <is>
          <t>Nadia Cherif</t>
        </is>
      </c>
      <c r="I707" s="65" t="inlineStr">
        <is>
          <t>Dépannage</t>
        </is>
      </c>
      <c r="J707" s="65" t="inlineStr">
        <is>
          <t>DP-001</t>
        </is>
      </c>
      <c r="K707" s="65" t="inlineStr">
        <is>
          <t>Dépannage plomberie urgence</t>
        </is>
      </c>
      <c r="L707" s="67" t="n">
        <v>1</v>
      </c>
      <c r="M707" s="68" t="n">
        <v>294.29</v>
      </c>
      <c r="N707" s="65" t="inlineStr">
        <is>
          <t>Accepté</t>
        </is>
      </c>
      <c r="O707" s="66" t="n">
        <v>45250</v>
      </c>
      <c r="P707" s="67" t="n">
        <v>2</v>
      </c>
      <c r="Q707" s="67" t="n">
        <v>2</v>
      </c>
      <c r="R707" s="67">
        <f>$I707</f>
        <v/>
      </c>
      <c r="S707" s="67">
        <f>$K707</f>
        <v/>
      </c>
      <c r="T707" s="67">
        <f>IFERROR(INDEX(Clients!$G$2:$G$1020,MATCH($E707,Clients!$A$2:$A$1020,0)),"")</f>
        <v/>
      </c>
      <c r="U707" s="67">
        <f>IFERROR(INDEX(Clients!$I$2:$I$1020,MATCH($E707,Clients!$A$2:$A$1020,0)),"")</f>
        <v/>
      </c>
      <c r="V707" s="69">
        <f>1</f>
        <v/>
      </c>
      <c r="W707" s="69">
        <f>IF($N707="Accepté",1,0)</f>
        <v/>
      </c>
      <c r="X707" s="68">
        <f>$M707*$W707</f>
        <v/>
      </c>
      <c r="Y707" s="68">
        <f>IF($N707="En cours",0,$M707)</f>
        <v/>
      </c>
      <c r="Z707" s="69">
        <f>IF($P707="",0,1)</f>
        <v/>
      </c>
      <c r="AA707" s="70">
        <f>IF($P707="",0,$P707)</f>
        <v/>
      </c>
      <c r="AB707" s="69">
        <f>IF(AND($P707&lt;&gt;"",$P707&lt;=Paramètres!$C$14),1,0)</f>
        <v/>
      </c>
      <c r="AC707" s="67">
        <f>IF($P707="","Jamais relancé",IF($P707&lt;=3,"0-3 j",IF($P707&lt;=7,"4-7 j",IF($P707&lt;=15,"8-15 j","Plus de 15 j"))))</f>
        <v/>
      </c>
      <c r="AD707" s="67">
        <f>IF($M707&lt;=1000,"Moins de 1 k€",IF($M707&lt;=5000,"1 à 5 k€",IF($M707&lt;=15000,"5 à 15 k€","Plus de 15 k€")))</f>
        <v/>
      </c>
    </row>
    <row r="708">
      <c r="A708" s="65" t="inlineStr">
        <is>
          <t>DEV-00707</t>
        </is>
      </c>
      <c r="B708" s="66" t="n">
        <v>45237</v>
      </c>
      <c r="C708" s="65" t="inlineStr">
        <is>
          <t>2023-11</t>
        </is>
      </c>
      <c r="D708" s="65" t="inlineStr">
        <is>
          <t>2023-2024</t>
        </is>
      </c>
      <c r="E708" s="65" t="inlineStr">
        <is>
          <t>CLI-0095</t>
        </is>
      </c>
      <c r="F708" s="65" t="inlineStr">
        <is>
          <t>Particulier</t>
        </is>
      </c>
      <c r="G708" s="65" t="inlineStr">
        <is>
          <t>Bordeaux</t>
        </is>
      </c>
      <c r="H708" s="65" t="inlineStr">
        <is>
          <t>Karim Belkacem</t>
        </is>
      </c>
      <c r="I708" s="65" t="inlineStr">
        <is>
          <t>Salle de bain</t>
        </is>
      </c>
      <c r="J708" s="65" t="inlineStr">
        <is>
          <t>SB-002</t>
        </is>
      </c>
      <c r="K708" s="65" t="inlineStr">
        <is>
          <t>Remplacement baignoire par douche</t>
        </is>
      </c>
      <c r="L708" s="67" t="n">
        <v>1</v>
      </c>
      <c r="M708" s="68" t="n">
        <v>3335.03</v>
      </c>
      <c r="N708" s="65" t="inlineStr">
        <is>
          <t>Sans réponse</t>
        </is>
      </c>
      <c r="O708" s="66" t="n">
        <v>45262</v>
      </c>
      <c r="P708" s="67" t="n"/>
      <c r="Q708" s="67" t="n">
        <v>0</v>
      </c>
      <c r="R708" s="67">
        <f>$I708</f>
        <v/>
      </c>
      <c r="S708" s="67">
        <f>$K708</f>
        <v/>
      </c>
      <c r="T708" s="67">
        <f>IFERROR(INDEX(Clients!$G$2:$G$1020,MATCH($E708,Clients!$A$2:$A$1020,0)),"")</f>
        <v/>
      </c>
      <c r="U708" s="67">
        <f>IFERROR(INDEX(Clients!$I$2:$I$1020,MATCH($E708,Clients!$A$2:$A$1020,0)),"")</f>
        <v/>
      </c>
      <c r="V708" s="69">
        <f>1</f>
        <v/>
      </c>
      <c r="W708" s="69">
        <f>IF($N708="Accepté",1,0)</f>
        <v/>
      </c>
      <c r="X708" s="68">
        <f>$M708*$W708</f>
        <v/>
      </c>
      <c r="Y708" s="68">
        <f>IF($N708="En cours",0,$M708)</f>
        <v/>
      </c>
      <c r="Z708" s="69">
        <f>IF($P708="",0,1)</f>
        <v/>
      </c>
      <c r="AA708" s="70">
        <f>IF($P708="",0,$P708)</f>
        <v/>
      </c>
      <c r="AB708" s="69">
        <f>IF(AND($P708&lt;&gt;"",$P708&lt;=Paramètres!$C$14),1,0)</f>
        <v/>
      </c>
      <c r="AC708" s="67">
        <f>IF($P708="","Jamais relancé",IF($P708&lt;=3,"0-3 j",IF($P708&lt;=7,"4-7 j",IF($P708&lt;=15,"8-15 j","Plus de 15 j"))))</f>
        <v/>
      </c>
      <c r="AD708" s="67">
        <f>IF($M708&lt;=1000,"Moins de 1 k€",IF($M708&lt;=5000,"1 à 5 k€",IF($M708&lt;=15000,"5 à 15 k€","Plus de 15 k€")))</f>
        <v/>
      </c>
    </row>
    <row r="709">
      <c r="A709" s="65" t="inlineStr">
        <is>
          <t>DEV-00708</t>
        </is>
      </c>
      <c r="B709" s="66" t="n">
        <v>45237</v>
      </c>
      <c r="C709" s="65" t="inlineStr">
        <is>
          <t>2023-11</t>
        </is>
      </c>
      <c r="D709" s="65" t="inlineStr">
        <is>
          <t>2023-2024</t>
        </is>
      </c>
      <c r="E709" s="65" t="inlineStr">
        <is>
          <t>CLI-0201</t>
        </is>
      </c>
      <c r="F709" s="65" t="inlineStr">
        <is>
          <t>Particulier</t>
        </is>
      </c>
      <c r="G709" s="65" t="inlineStr">
        <is>
          <t>Toulouse</t>
        </is>
      </c>
      <c r="H709" s="65" t="inlineStr">
        <is>
          <t>Julien Fabre</t>
        </is>
      </c>
      <c r="I709" s="65" t="inlineStr">
        <is>
          <t>Plomberie</t>
        </is>
      </c>
      <c r="J709" s="65" t="inlineStr">
        <is>
          <t>PR-004</t>
        </is>
      </c>
      <c r="K709" s="65" t="inlineStr">
        <is>
          <t>Remplacement colonne d'évacuation</t>
        </is>
      </c>
      <c r="L709" s="67" t="n">
        <v>1</v>
      </c>
      <c r="M709" s="68" t="n">
        <v>6226.95</v>
      </c>
      <c r="N709" s="65" t="inlineStr">
        <is>
          <t>Sans réponse</t>
        </is>
      </c>
      <c r="O709" s="66" t="n">
        <v>45263</v>
      </c>
      <c r="P709" s="67" t="n">
        <v>4</v>
      </c>
      <c r="Q709" s="67" t="n">
        <v>2</v>
      </c>
      <c r="R709" s="67">
        <f>$I709</f>
        <v/>
      </c>
      <c r="S709" s="67">
        <f>$K709</f>
        <v/>
      </c>
      <c r="T709" s="67">
        <f>IFERROR(INDEX(Clients!$G$2:$G$1020,MATCH($E709,Clients!$A$2:$A$1020,0)),"")</f>
        <v/>
      </c>
      <c r="U709" s="67">
        <f>IFERROR(INDEX(Clients!$I$2:$I$1020,MATCH($E709,Clients!$A$2:$A$1020,0)),"")</f>
        <v/>
      </c>
      <c r="V709" s="69">
        <f>1</f>
        <v/>
      </c>
      <c r="W709" s="69">
        <f>IF($N709="Accepté",1,0)</f>
        <v/>
      </c>
      <c r="X709" s="68">
        <f>$M709*$W709</f>
        <v/>
      </c>
      <c r="Y709" s="68">
        <f>IF($N709="En cours",0,$M709)</f>
        <v/>
      </c>
      <c r="Z709" s="69">
        <f>IF($P709="",0,1)</f>
        <v/>
      </c>
      <c r="AA709" s="70">
        <f>IF($P709="",0,$P709)</f>
        <v/>
      </c>
      <c r="AB709" s="69">
        <f>IF(AND($P709&lt;&gt;"",$P709&lt;=Paramètres!$C$14),1,0)</f>
        <v/>
      </c>
      <c r="AC709" s="67">
        <f>IF($P709="","Jamais relancé",IF($P709&lt;=3,"0-3 j",IF($P709&lt;=7,"4-7 j",IF($P709&lt;=15,"8-15 j","Plus de 15 j"))))</f>
        <v/>
      </c>
      <c r="AD709" s="67">
        <f>IF($M709&lt;=1000,"Moins de 1 k€",IF($M709&lt;=5000,"1 à 5 k€",IF($M709&lt;=15000,"5 à 15 k€","Plus de 15 k€")))</f>
        <v/>
      </c>
    </row>
    <row r="710">
      <c r="A710" s="65" t="inlineStr">
        <is>
          <t>DEV-00709</t>
        </is>
      </c>
      <c r="B710" s="66" t="n">
        <v>45237</v>
      </c>
      <c r="C710" s="65" t="inlineStr">
        <is>
          <t>2023-11</t>
        </is>
      </c>
      <c r="D710" s="65" t="inlineStr">
        <is>
          <t>2023-2024</t>
        </is>
      </c>
      <c r="E710" s="65" t="inlineStr">
        <is>
          <t>CLI-0002</t>
        </is>
      </c>
      <c r="F710" s="65" t="inlineStr">
        <is>
          <t>Particulier</t>
        </is>
      </c>
      <c r="G710" s="65" t="inlineStr">
        <is>
          <t>Bordeaux</t>
        </is>
      </c>
      <c r="H710" s="65" t="inlineStr">
        <is>
          <t>Karim Belkacem</t>
        </is>
      </c>
      <c r="I710" s="65" t="inlineStr">
        <is>
          <t>Plomberie</t>
        </is>
      </c>
      <c r="J710" s="65" t="inlineStr">
        <is>
          <t>PR-001</t>
        </is>
      </c>
      <c r="K710" s="65" t="inlineStr">
        <is>
          <t>Remplacement chauffe-eau 200 L</t>
        </is>
      </c>
      <c r="L710" s="67" t="n">
        <v>1</v>
      </c>
      <c r="M710" s="68" t="n">
        <v>1190.87</v>
      </c>
      <c r="N710" s="65" t="inlineStr">
        <is>
          <t>Accepté</t>
        </is>
      </c>
      <c r="O710" s="66" t="n">
        <v>45253</v>
      </c>
      <c r="P710" s="67" t="n">
        <v>3</v>
      </c>
      <c r="Q710" s="67" t="n">
        <v>1</v>
      </c>
      <c r="R710" s="67">
        <f>$I710</f>
        <v/>
      </c>
      <c r="S710" s="67">
        <f>$K710</f>
        <v/>
      </c>
      <c r="T710" s="67">
        <f>IFERROR(INDEX(Clients!$G$2:$G$1020,MATCH($E710,Clients!$A$2:$A$1020,0)),"")</f>
        <v/>
      </c>
      <c r="U710" s="67">
        <f>IFERROR(INDEX(Clients!$I$2:$I$1020,MATCH($E710,Clients!$A$2:$A$1020,0)),"")</f>
        <v/>
      </c>
      <c r="V710" s="69">
        <f>1</f>
        <v/>
      </c>
      <c r="W710" s="69">
        <f>IF($N710="Accepté",1,0)</f>
        <v/>
      </c>
      <c r="X710" s="68">
        <f>$M710*$W710</f>
        <v/>
      </c>
      <c r="Y710" s="68">
        <f>IF($N710="En cours",0,$M710)</f>
        <v/>
      </c>
      <c r="Z710" s="69">
        <f>IF($P710="",0,1)</f>
        <v/>
      </c>
      <c r="AA710" s="70">
        <f>IF($P710="",0,$P710)</f>
        <v/>
      </c>
      <c r="AB710" s="69">
        <f>IF(AND($P710&lt;&gt;"",$P710&lt;=Paramètres!$C$14),1,0)</f>
        <v/>
      </c>
      <c r="AC710" s="67">
        <f>IF($P710="","Jamais relancé",IF($P710&lt;=3,"0-3 j",IF($P710&lt;=7,"4-7 j",IF($P710&lt;=15,"8-15 j","Plus de 15 j"))))</f>
        <v/>
      </c>
      <c r="AD710" s="67">
        <f>IF($M710&lt;=1000,"Moins de 1 k€",IF($M710&lt;=5000,"1 à 5 k€",IF($M710&lt;=15000,"5 à 15 k€","Plus de 15 k€")))</f>
        <v/>
      </c>
    </row>
    <row r="711">
      <c r="A711" s="65" t="inlineStr">
        <is>
          <t>DEV-00710</t>
        </is>
      </c>
      <c r="B711" s="66" t="n">
        <v>45238</v>
      </c>
      <c r="C711" s="65" t="inlineStr">
        <is>
          <t>2023-11</t>
        </is>
      </c>
      <c r="D711" s="65" t="inlineStr">
        <is>
          <t>2023-2024</t>
        </is>
      </c>
      <c r="E711" s="65" t="inlineStr">
        <is>
          <t>CLI-0199</t>
        </is>
      </c>
      <c r="F711" s="65" t="inlineStr">
        <is>
          <t>Particulier</t>
        </is>
      </c>
      <c r="G711" s="65" t="inlineStr">
        <is>
          <t>Toulouse</t>
        </is>
      </c>
      <c r="H711" s="65" t="inlineStr">
        <is>
          <t>Julien Fabre</t>
        </is>
      </c>
      <c r="I711" s="65" t="inlineStr">
        <is>
          <t>Dépannage</t>
        </is>
      </c>
      <c r="J711" s="65" t="inlineStr">
        <is>
          <t>DP-004</t>
        </is>
      </c>
      <c r="K711" s="65" t="inlineStr">
        <is>
          <t>Remise en service chaudière</t>
        </is>
      </c>
      <c r="L711" s="67" t="n">
        <v>1</v>
      </c>
      <c r="M711" s="68" t="n">
        <v>243.4</v>
      </c>
      <c r="N711" s="65" t="inlineStr">
        <is>
          <t>Sans réponse</t>
        </is>
      </c>
      <c r="O711" s="66" t="n">
        <v>45247</v>
      </c>
      <c r="P711" s="67" t="n">
        <v>13</v>
      </c>
      <c r="Q711" s="67" t="n">
        <v>0</v>
      </c>
      <c r="R711" s="67">
        <f>$I711</f>
        <v/>
      </c>
      <c r="S711" s="67">
        <f>$K711</f>
        <v/>
      </c>
      <c r="T711" s="67">
        <f>IFERROR(INDEX(Clients!$G$2:$G$1020,MATCH($E711,Clients!$A$2:$A$1020,0)),"")</f>
        <v/>
      </c>
      <c r="U711" s="67">
        <f>IFERROR(INDEX(Clients!$I$2:$I$1020,MATCH($E711,Clients!$A$2:$A$1020,0)),"")</f>
        <v/>
      </c>
      <c r="V711" s="69">
        <f>1</f>
        <v/>
      </c>
      <c r="W711" s="69">
        <f>IF($N711="Accepté",1,0)</f>
        <v/>
      </c>
      <c r="X711" s="68">
        <f>$M711*$W711</f>
        <v/>
      </c>
      <c r="Y711" s="68">
        <f>IF($N711="En cours",0,$M711)</f>
        <v/>
      </c>
      <c r="Z711" s="69">
        <f>IF($P711="",0,1)</f>
        <v/>
      </c>
      <c r="AA711" s="70">
        <f>IF($P711="",0,$P711)</f>
        <v/>
      </c>
      <c r="AB711" s="69">
        <f>IF(AND($P711&lt;&gt;"",$P711&lt;=Paramètres!$C$14),1,0)</f>
        <v/>
      </c>
      <c r="AC711" s="67">
        <f>IF($P711="","Jamais relancé",IF($P711&lt;=3,"0-3 j",IF($P711&lt;=7,"4-7 j",IF($P711&lt;=15,"8-15 j","Plus de 15 j"))))</f>
        <v/>
      </c>
      <c r="AD711" s="67">
        <f>IF($M711&lt;=1000,"Moins de 1 k€",IF($M711&lt;=5000,"1 à 5 k€",IF($M711&lt;=15000,"5 à 15 k€","Plus de 15 k€")))</f>
        <v/>
      </c>
    </row>
    <row r="712">
      <c r="A712" s="65" t="inlineStr">
        <is>
          <t>DEV-00711</t>
        </is>
      </c>
      <c r="B712" s="66" t="n">
        <v>45238</v>
      </c>
      <c r="C712" s="65" t="inlineStr">
        <is>
          <t>2023-11</t>
        </is>
      </c>
      <c r="D712" s="65" t="inlineStr">
        <is>
          <t>2023-2024</t>
        </is>
      </c>
      <c r="E712" s="65" t="inlineStr">
        <is>
          <t>CLI-0069</t>
        </is>
      </c>
      <c r="F712" s="65" t="inlineStr">
        <is>
          <t>Professionnel</t>
        </is>
      </c>
      <c r="G712" s="65" t="inlineStr">
        <is>
          <t>Toulouse</t>
        </is>
      </c>
      <c r="H712" s="65" t="inlineStr">
        <is>
          <t>Nadia Cherif</t>
        </is>
      </c>
      <c r="I712" s="65" t="inlineStr">
        <is>
          <t>Électricité</t>
        </is>
      </c>
      <c r="J712" s="65" t="inlineStr">
        <is>
          <t>EL-001</t>
        </is>
      </c>
      <c r="K712" s="65" t="inlineStr">
        <is>
          <t>Mise aux normes tableau électrique</t>
        </is>
      </c>
      <c r="L712" s="67" t="n">
        <v>1</v>
      </c>
      <c r="M712" s="68" t="n">
        <v>3376.78</v>
      </c>
      <c r="N712" s="65" t="inlineStr">
        <is>
          <t>Accepté</t>
        </is>
      </c>
      <c r="O712" s="66" t="n">
        <v>45288</v>
      </c>
      <c r="P712" s="67" t="n">
        <v>5</v>
      </c>
      <c r="Q712" s="67" t="n">
        <v>2</v>
      </c>
      <c r="R712" s="67">
        <f>$I712</f>
        <v/>
      </c>
      <c r="S712" s="67">
        <f>$K712</f>
        <v/>
      </c>
      <c r="T712" s="67">
        <f>IFERROR(INDEX(Clients!$G$2:$G$1020,MATCH($E712,Clients!$A$2:$A$1020,0)),"")</f>
        <v/>
      </c>
      <c r="U712" s="67">
        <f>IFERROR(INDEX(Clients!$I$2:$I$1020,MATCH($E712,Clients!$A$2:$A$1020,0)),"")</f>
        <v/>
      </c>
      <c r="V712" s="69">
        <f>1</f>
        <v/>
      </c>
      <c r="W712" s="69">
        <f>IF($N712="Accepté",1,0)</f>
        <v/>
      </c>
      <c r="X712" s="68">
        <f>$M712*$W712</f>
        <v/>
      </c>
      <c r="Y712" s="68">
        <f>IF($N712="En cours",0,$M712)</f>
        <v/>
      </c>
      <c r="Z712" s="69">
        <f>IF($P712="",0,1)</f>
        <v/>
      </c>
      <c r="AA712" s="70">
        <f>IF($P712="",0,$P712)</f>
        <v/>
      </c>
      <c r="AB712" s="69">
        <f>IF(AND($P712&lt;&gt;"",$P712&lt;=Paramètres!$C$14),1,0)</f>
        <v/>
      </c>
      <c r="AC712" s="67">
        <f>IF($P712="","Jamais relancé",IF($P712&lt;=3,"0-3 j",IF($P712&lt;=7,"4-7 j",IF($P712&lt;=15,"8-15 j","Plus de 15 j"))))</f>
        <v/>
      </c>
      <c r="AD712" s="67">
        <f>IF($M712&lt;=1000,"Moins de 1 k€",IF($M712&lt;=5000,"1 à 5 k€",IF($M712&lt;=15000,"5 à 15 k€","Plus de 15 k€")))</f>
        <v/>
      </c>
    </row>
    <row r="713">
      <c r="A713" s="65" t="inlineStr">
        <is>
          <t>DEV-00712</t>
        </is>
      </c>
      <c r="B713" s="66" t="n">
        <v>45238</v>
      </c>
      <c r="C713" s="65" t="inlineStr">
        <is>
          <t>2023-11</t>
        </is>
      </c>
      <c r="D713" s="65" t="inlineStr">
        <is>
          <t>2023-2024</t>
        </is>
      </c>
      <c r="E713" s="65" t="inlineStr">
        <is>
          <t>CLI-0223</t>
        </is>
      </c>
      <c r="F713" s="65" t="inlineStr">
        <is>
          <t>Particulier</t>
        </is>
      </c>
      <c r="G713" s="65" t="inlineStr">
        <is>
          <t>Bordeaux</t>
        </is>
      </c>
      <c r="H713" s="65" t="inlineStr">
        <is>
          <t>Sophie Marchand</t>
        </is>
      </c>
      <c r="I713" s="65" t="inlineStr">
        <is>
          <t>Électricité</t>
        </is>
      </c>
      <c r="J713" s="65" t="inlineStr">
        <is>
          <t>EL-001</t>
        </is>
      </c>
      <c r="K713" s="65" t="inlineStr">
        <is>
          <t>Mise aux normes tableau électrique</t>
        </is>
      </c>
      <c r="L713" s="67" t="n">
        <v>1</v>
      </c>
      <c r="M713" s="68" t="n">
        <v>1790.22</v>
      </c>
      <c r="N713" s="65" t="inlineStr">
        <is>
          <t>Accepté</t>
        </is>
      </c>
      <c r="O713" s="66" t="n">
        <v>45254</v>
      </c>
      <c r="P713" s="67" t="n">
        <v>6</v>
      </c>
      <c r="Q713" s="67" t="n">
        <v>2</v>
      </c>
      <c r="R713" s="67">
        <f>$I713</f>
        <v/>
      </c>
      <c r="S713" s="67">
        <f>$K713</f>
        <v/>
      </c>
      <c r="T713" s="67">
        <f>IFERROR(INDEX(Clients!$G$2:$G$1020,MATCH($E713,Clients!$A$2:$A$1020,0)),"")</f>
        <v/>
      </c>
      <c r="U713" s="67">
        <f>IFERROR(INDEX(Clients!$I$2:$I$1020,MATCH($E713,Clients!$A$2:$A$1020,0)),"")</f>
        <v/>
      </c>
      <c r="V713" s="69">
        <f>1</f>
        <v/>
      </c>
      <c r="W713" s="69">
        <f>IF($N713="Accepté",1,0)</f>
        <v/>
      </c>
      <c r="X713" s="68">
        <f>$M713*$W713</f>
        <v/>
      </c>
      <c r="Y713" s="68">
        <f>IF($N713="En cours",0,$M713)</f>
        <v/>
      </c>
      <c r="Z713" s="69">
        <f>IF($P713="",0,1)</f>
        <v/>
      </c>
      <c r="AA713" s="70">
        <f>IF($P713="",0,$P713)</f>
        <v/>
      </c>
      <c r="AB713" s="69">
        <f>IF(AND($P713&lt;&gt;"",$P713&lt;=Paramètres!$C$14),1,0)</f>
        <v/>
      </c>
      <c r="AC713" s="67">
        <f>IF($P713="","Jamais relancé",IF($P713&lt;=3,"0-3 j",IF($P713&lt;=7,"4-7 j",IF($P713&lt;=15,"8-15 j","Plus de 15 j"))))</f>
        <v/>
      </c>
      <c r="AD713" s="67">
        <f>IF($M713&lt;=1000,"Moins de 1 k€",IF($M713&lt;=5000,"1 à 5 k€",IF($M713&lt;=15000,"5 à 15 k€","Plus de 15 k€")))</f>
        <v/>
      </c>
    </row>
    <row r="714">
      <c r="A714" s="65" t="inlineStr">
        <is>
          <t>DEV-00713</t>
        </is>
      </c>
      <c r="B714" s="66" t="n">
        <v>45239</v>
      </c>
      <c r="C714" s="65" t="inlineStr">
        <is>
          <t>2023-11</t>
        </is>
      </c>
      <c r="D714" s="65" t="inlineStr">
        <is>
          <t>2023-2024</t>
        </is>
      </c>
      <c r="E714" s="65" t="inlineStr">
        <is>
          <t>CLI-0128</t>
        </is>
      </c>
      <c r="F714" s="65" t="inlineStr">
        <is>
          <t>Particulier</t>
        </is>
      </c>
      <c r="G714" s="65" t="inlineStr">
        <is>
          <t>Bordeaux</t>
        </is>
      </c>
      <c r="H714" s="65" t="inlineStr">
        <is>
          <t>Karim Belkacem</t>
        </is>
      </c>
      <c r="I714" s="65" t="inlineStr">
        <is>
          <t>Plomberie</t>
        </is>
      </c>
      <c r="J714" s="65" t="inlineStr">
        <is>
          <t>PR-003</t>
        </is>
      </c>
      <c r="K714" s="65" t="inlineStr">
        <is>
          <t>Réfection réseau eau appartement</t>
        </is>
      </c>
      <c r="L714" s="67" t="n">
        <v>1</v>
      </c>
      <c r="M714" s="68" t="n">
        <v>3262.55</v>
      </c>
      <c r="N714" s="65" t="inlineStr">
        <is>
          <t>Refusé</t>
        </is>
      </c>
      <c r="O714" s="66" t="n">
        <v>45266</v>
      </c>
      <c r="P714" s="67" t="n">
        <v>1</v>
      </c>
      <c r="Q714" s="67" t="n">
        <v>2</v>
      </c>
      <c r="R714" s="67">
        <f>$I714</f>
        <v/>
      </c>
      <c r="S714" s="67">
        <f>$K714</f>
        <v/>
      </c>
      <c r="T714" s="67">
        <f>IFERROR(INDEX(Clients!$G$2:$G$1020,MATCH($E714,Clients!$A$2:$A$1020,0)),"")</f>
        <v/>
      </c>
      <c r="U714" s="67">
        <f>IFERROR(INDEX(Clients!$I$2:$I$1020,MATCH($E714,Clients!$A$2:$A$1020,0)),"")</f>
        <v/>
      </c>
      <c r="V714" s="69">
        <f>1</f>
        <v/>
      </c>
      <c r="W714" s="69">
        <f>IF($N714="Accepté",1,0)</f>
        <v/>
      </c>
      <c r="X714" s="68">
        <f>$M714*$W714</f>
        <v/>
      </c>
      <c r="Y714" s="68">
        <f>IF($N714="En cours",0,$M714)</f>
        <v/>
      </c>
      <c r="Z714" s="69">
        <f>IF($P714="",0,1)</f>
        <v/>
      </c>
      <c r="AA714" s="70">
        <f>IF($P714="",0,$P714)</f>
        <v/>
      </c>
      <c r="AB714" s="69">
        <f>IF(AND($P714&lt;&gt;"",$P714&lt;=Paramètres!$C$14),1,0)</f>
        <v/>
      </c>
      <c r="AC714" s="67">
        <f>IF($P714="","Jamais relancé",IF($P714&lt;=3,"0-3 j",IF($P714&lt;=7,"4-7 j",IF($P714&lt;=15,"8-15 j","Plus de 15 j"))))</f>
        <v/>
      </c>
      <c r="AD714" s="67">
        <f>IF($M714&lt;=1000,"Moins de 1 k€",IF($M714&lt;=5000,"1 à 5 k€",IF($M714&lt;=15000,"5 à 15 k€","Plus de 15 k€")))</f>
        <v/>
      </c>
    </row>
    <row r="715">
      <c r="A715" s="65" t="inlineStr">
        <is>
          <t>DEV-00714</t>
        </is>
      </c>
      <c r="B715" s="66" t="n">
        <v>45239</v>
      </c>
      <c r="C715" s="65" t="inlineStr">
        <is>
          <t>2023-11</t>
        </is>
      </c>
      <c r="D715" s="65" t="inlineStr">
        <is>
          <t>2023-2024</t>
        </is>
      </c>
      <c r="E715" s="65" t="inlineStr">
        <is>
          <t>CLI-0171</t>
        </is>
      </c>
      <c r="F715" s="65" t="inlineStr">
        <is>
          <t>Syndic</t>
        </is>
      </c>
      <c r="G715" s="65" t="inlineStr">
        <is>
          <t>Toulouse</t>
        </is>
      </c>
      <c r="H715" s="65" t="inlineStr">
        <is>
          <t>Nadia Cherif</t>
        </is>
      </c>
      <c r="I715" s="65" t="inlineStr">
        <is>
          <t>Électricité</t>
        </is>
      </c>
      <c r="J715" s="65" t="inlineStr">
        <is>
          <t>EL-002</t>
        </is>
      </c>
      <c r="K715" s="65" t="inlineStr">
        <is>
          <t>Installation borne de recharge VE</t>
        </is>
      </c>
      <c r="L715" s="67" t="n">
        <v>1</v>
      </c>
      <c r="M715" s="68" t="n">
        <v>2836.35</v>
      </c>
      <c r="N715" s="65" t="inlineStr">
        <is>
          <t>Refusé</t>
        </is>
      </c>
      <c r="O715" s="66" t="n">
        <v>45247</v>
      </c>
      <c r="P715" s="67" t="n">
        <v>9</v>
      </c>
      <c r="Q715" s="67" t="n">
        <v>0</v>
      </c>
      <c r="R715" s="67">
        <f>$I715</f>
        <v/>
      </c>
      <c r="S715" s="67">
        <f>$K715</f>
        <v/>
      </c>
      <c r="T715" s="67">
        <f>IFERROR(INDEX(Clients!$G$2:$G$1020,MATCH($E715,Clients!$A$2:$A$1020,0)),"")</f>
        <v/>
      </c>
      <c r="U715" s="67">
        <f>IFERROR(INDEX(Clients!$I$2:$I$1020,MATCH($E715,Clients!$A$2:$A$1020,0)),"")</f>
        <v/>
      </c>
      <c r="V715" s="69">
        <f>1</f>
        <v/>
      </c>
      <c r="W715" s="69">
        <f>IF($N715="Accepté",1,0)</f>
        <v/>
      </c>
      <c r="X715" s="68">
        <f>$M715*$W715</f>
        <v/>
      </c>
      <c r="Y715" s="68">
        <f>IF($N715="En cours",0,$M715)</f>
        <v/>
      </c>
      <c r="Z715" s="69">
        <f>IF($P715="",0,1)</f>
        <v/>
      </c>
      <c r="AA715" s="70">
        <f>IF($P715="",0,$P715)</f>
        <v/>
      </c>
      <c r="AB715" s="69">
        <f>IF(AND($P715&lt;&gt;"",$P715&lt;=Paramètres!$C$14),1,0)</f>
        <v/>
      </c>
      <c r="AC715" s="67">
        <f>IF($P715="","Jamais relancé",IF($P715&lt;=3,"0-3 j",IF($P715&lt;=7,"4-7 j",IF($P715&lt;=15,"8-15 j","Plus de 15 j"))))</f>
        <v/>
      </c>
      <c r="AD715" s="67">
        <f>IF($M715&lt;=1000,"Moins de 1 k€",IF($M715&lt;=5000,"1 à 5 k€",IF($M715&lt;=15000,"5 à 15 k€","Plus de 15 k€")))</f>
        <v/>
      </c>
    </row>
    <row r="716">
      <c r="A716" s="65" t="inlineStr">
        <is>
          <t>DEV-00715</t>
        </is>
      </c>
      <c r="B716" s="66" t="n">
        <v>45240</v>
      </c>
      <c r="C716" s="65" t="inlineStr">
        <is>
          <t>2023-11</t>
        </is>
      </c>
      <c r="D716" s="65" t="inlineStr">
        <is>
          <t>2023-2024</t>
        </is>
      </c>
      <c r="E716" s="65" t="inlineStr">
        <is>
          <t>CLI-0149</t>
        </is>
      </c>
      <c r="F716" s="65" t="inlineStr">
        <is>
          <t>Particulier</t>
        </is>
      </c>
      <c r="G716" s="65" t="inlineStr">
        <is>
          <t>Toulouse</t>
        </is>
      </c>
      <c r="H716" s="65" t="inlineStr">
        <is>
          <t>Nadia Cherif</t>
        </is>
      </c>
      <c r="I716" s="65" t="inlineStr">
        <is>
          <t>Chauffage</t>
        </is>
      </c>
      <c r="J716" s="65" t="inlineStr">
        <is>
          <t>CH-004</t>
        </is>
      </c>
      <c r="K716" s="65" t="inlineStr">
        <is>
          <t>Remplacement radiateurs (lot de 5)</t>
        </is>
      </c>
      <c r="L716" s="67" t="n">
        <v>1</v>
      </c>
      <c r="M716" s="68" t="n">
        <v>2667.66</v>
      </c>
      <c r="N716" s="65" t="inlineStr">
        <is>
          <t>Accepté</t>
        </is>
      </c>
      <c r="O716" s="66" t="n">
        <v>45270</v>
      </c>
      <c r="P716" s="67" t="n">
        <v>7</v>
      </c>
      <c r="Q716" s="67" t="n">
        <v>1</v>
      </c>
      <c r="R716" s="67">
        <f>$I716</f>
        <v/>
      </c>
      <c r="S716" s="67">
        <f>$K716</f>
        <v/>
      </c>
      <c r="T716" s="67">
        <f>IFERROR(INDEX(Clients!$G$2:$G$1020,MATCH($E716,Clients!$A$2:$A$1020,0)),"")</f>
        <v/>
      </c>
      <c r="U716" s="67">
        <f>IFERROR(INDEX(Clients!$I$2:$I$1020,MATCH($E716,Clients!$A$2:$A$1020,0)),"")</f>
        <v/>
      </c>
      <c r="V716" s="69">
        <f>1</f>
        <v/>
      </c>
      <c r="W716" s="69">
        <f>IF($N716="Accepté",1,0)</f>
        <v/>
      </c>
      <c r="X716" s="68">
        <f>$M716*$W716</f>
        <v/>
      </c>
      <c r="Y716" s="68">
        <f>IF($N716="En cours",0,$M716)</f>
        <v/>
      </c>
      <c r="Z716" s="69">
        <f>IF($P716="",0,1)</f>
        <v/>
      </c>
      <c r="AA716" s="70">
        <f>IF($P716="",0,$P716)</f>
        <v/>
      </c>
      <c r="AB716" s="69">
        <f>IF(AND($P716&lt;&gt;"",$P716&lt;=Paramètres!$C$14),1,0)</f>
        <v/>
      </c>
      <c r="AC716" s="67">
        <f>IF($P716="","Jamais relancé",IF($P716&lt;=3,"0-3 j",IF($P716&lt;=7,"4-7 j",IF($P716&lt;=15,"8-15 j","Plus de 15 j"))))</f>
        <v/>
      </c>
      <c r="AD716" s="67">
        <f>IF($M716&lt;=1000,"Moins de 1 k€",IF($M716&lt;=5000,"1 à 5 k€",IF($M716&lt;=15000,"5 à 15 k€","Plus de 15 k€")))</f>
        <v/>
      </c>
    </row>
    <row r="717">
      <c r="A717" s="65" t="inlineStr">
        <is>
          <t>DEV-00716</t>
        </is>
      </c>
      <c r="B717" s="66" t="n">
        <v>45240</v>
      </c>
      <c r="C717" s="65" t="inlineStr">
        <is>
          <t>2023-11</t>
        </is>
      </c>
      <c r="D717" s="65" t="inlineStr">
        <is>
          <t>2023-2024</t>
        </is>
      </c>
      <c r="E717" s="65" t="inlineStr">
        <is>
          <t>CLI-0087</t>
        </is>
      </c>
      <c r="F717" s="65" t="inlineStr">
        <is>
          <t>Particulier</t>
        </is>
      </c>
      <c r="G717" s="65" t="inlineStr">
        <is>
          <t>Toulouse</t>
        </is>
      </c>
      <c r="H717" s="65" t="inlineStr">
        <is>
          <t>Nadia Cherif</t>
        </is>
      </c>
      <c r="I717" s="65" t="inlineStr">
        <is>
          <t>Chauffage</t>
        </is>
      </c>
      <c r="J717" s="65" t="inlineStr">
        <is>
          <t>CH-003</t>
        </is>
      </c>
      <c r="K717" s="65" t="inlineStr">
        <is>
          <t>Installation pompe à chaleur air/eau</t>
        </is>
      </c>
      <c r="L717" s="67" t="n">
        <v>1</v>
      </c>
      <c r="M717" s="68" t="n">
        <v>14014.1</v>
      </c>
      <c r="N717" s="65" t="inlineStr">
        <is>
          <t>Accepté</t>
        </is>
      </c>
      <c r="O717" s="66" t="n">
        <v>45280</v>
      </c>
      <c r="P717" s="67" t="n">
        <v>8</v>
      </c>
      <c r="Q717" s="67" t="n">
        <v>2</v>
      </c>
      <c r="R717" s="67">
        <f>$I717</f>
        <v/>
      </c>
      <c r="S717" s="67">
        <f>$K717</f>
        <v/>
      </c>
      <c r="T717" s="67">
        <f>IFERROR(INDEX(Clients!$G$2:$G$1020,MATCH($E717,Clients!$A$2:$A$1020,0)),"")</f>
        <v/>
      </c>
      <c r="U717" s="67">
        <f>IFERROR(INDEX(Clients!$I$2:$I$1020,MATCH($E717,Clients!$A$2:$A$1020,0)),"")</f>
        <v/>
      </c>
      <c r="V717" s="69">
        <f>1</f>
        <v/>
      </c>
      <c r="W717" s="69">
        <f>IF($N717="Accepté",1,0)</f>
        <v/>
      </c>
      <c r="X717" s="68">
        <f>$M717*$W717</f>
        <v/>
      </c>
      <c r="Y717" s="68">
        <f>IF($N717="En cours",0,$M717)</f>
        <v/>
      </c>
      <c r="Z717" s="69">
        <f>IF($P717="",0,1)</f>
        <v/>
      </c>
      <c r="AA717" s="70">
        <f>IF($P717="",0,$P717)</f>
        <v/>
      </c>
      <c r="AB717" s="69">
        <f>IF(AND($P717&lt;&gt;"",$P717&lt;=Paramètres!$C$14),1,0)</f>
        <v/>
      </c>
      <c r="AC717" s="67">
        <f>IF($P717="","Jamais relancé",IF($P717&lt;=3,"0-3 j",IF($P717&lt;=7,"4-7 j",IF($P717&lt;=15,"8-15 j","Plus de 15 j"))))</f>
        <v/>
      </c>
      <c r="AD717" s="67">
        <f>IF($M717&lt;=1000,"Moins de 1 k€",IF($M717&lt;=5000,"1 à 5 k€",IF($M717&lt;=15000,"5 à 15 k€","Plus de 15 k€")))</f>
        <v/>
      </c>
    </row>
    <row r="718">
      <c r="A718" s="65" t="inlineStr">
        <is>
          <t>DEV-00717</t>
        </is>
      </c>
      <c r="B718" s="66" t="n">
        <v>45243</v>
      </c>
      <c r="C718" s="65" t="inlineStr">
        <is>
          <t>2023-11</t>
        </is>
      </c>
      <c r="D718" s="65" t="inlineStr">
        <is>
          <t>2023-2024</t>
        </is>
      </c>
      <c r="E718" s="65" t="inlineStr">
        <is>
          <t>CLI-0116</t>
        </is>
      </c>
      <c r="F718" s="65" t="inlineStr">
        <is>
          <t>Particulier</t>
        </is>
      </c>
      <c r="G718" s="65" t="inlineStr">
        <is>
          <t>Bordeaux</t>
        </is>
      </c>
      <c r="H718" s="65" t="inlineStr">
        <is>
          <t>Karim Belkacem</t>
        </is>
      </c>
      <c r="I718" s="65" t="inlineStr">
        <is>
          <t>Dépannage</t>
        </is>
      </c>
      <c r="J718" s="65" t="inlineStr">
        <is>
          <t>DP-001</t>
        </is>
      </c>
      <c r="K718" s="65" t="inlineStr">
        <is>
          <t>Dépannage plomberie urgence</t>
        </is>
      </c>
      <c r="L718" s="67" t="n">
        <v>1</v>
      </c>
      <c r="M718" s="68" t="n">
        <v>242.95</v>
      </c>
      <c r="N718" s="65" t="inlineStr">
        <is>
          <t>Accepté</t>
        </is>
      </c>
      <c r="O718" s="66" t="n">
        <v>45269</v>
      </c>
      <c r="P718" s="67" t="n">
        <v>4</v>
      </c>
      <c r="Q718" s="67" t="n">
        <v>3</v>
      </c>
      <c r="R718" s="67">
        <f>$I718</f>
        <v/>
      </c>
      <c r="S718" s="67">
        <f>$K718</f>
        <v/>
      </c>
      <c r="T718" s="67">
        <f>IFERROR(INDEX(Clients!$G$2:$G$1020,MATCH($E718,Clients!$A$2:$A$1020,0)),"")</f>
        <v/>
      </c>
      <c r="U718" s="67">
        <f>IFERROR(INDEX(Clients!$I$2:$I$1020,MATCH($E718,Clients!$A$2:$A$1020,0)),"")</f>
        <v/>
      </c>
      <c r="V718" s="69">
        <f>1</f>
        <v/>
      </c>
      <c r="W718" s="69">
        <f>IF($N718="Accepté",1,0)</f>
        <v/>
      </c>
      <c r="X718" s="68">
        <f>$M718*$W718</f>
        <v/>
      </c>
      <c r="Y718" s="68">
        <f>IF($N718="En cours",0,$M718)</f>
        <v/>
      </c>
      <c r="Z718" s="69">
        <f>IF($P718="",0,1)</f>
        <v/>
      </c>
      <c r="AA718" s="70">
        <f>IF($P718="",0,$P718)</f>
        <v/>
      </c>
      <c r="AB718" s="69">
        <f>IF(AND($P718&lt;&gt;"",$P718&lt;=Paramètres!$C$14),1,0)</f>
        <v/>
      </c>
      <c r="AC718" s="67">
        <f>IF($P718="","Jamais relancé",IF($P718&lt;=3,"0-3 j",IF($P718&lt;=7,"4-7 j",IF($P718&lt;=15,"8-15 j","Plus de 15 j"))))</f>
        <v/>
      </c>
      <c r="AD718" s="67">
        <f>IF($M718&lt;=1000,"Moins de 1 k€",IF($M718&lt;=5000,"1 à 5 k€",IF($M718&lt;=15000,"5 à 15 k€","Plus de 15 k€")))</f>
        <v/>
      </c>
    </row>
    <row r="719">
      <c r="A719" s="65" t="inlineStr">
        <is>
          <t>DEV-00718</t>
        </is>
      </c>
      <c r="B719" s="66" t="n">
        <v>45243</v>
      </c>
      <c r="C719" s="65" t="inlineStr">
        <is>
          <t>2023-11</t>
        </is>
      </c>
      <c r="D719" s="65" t="inlineStr">
        <is>
          <t>2023-2024</t>
        </is>
      </c>
      <c r="E719" s="65" t="inlineStr">
        <is>
          <t>CLI-0176</t>
        </is>
      </c>
      <c r="F719" s="65" t="inlineStr">
        <is>
          <t>Professionnel</t>
        </is>
      </c>
      <c r="G719" s="65" t="inlineStr">
        <is>
          <t>Toulouse</t>
        </is>
      </c>
      <c r="H719" s="65" t="inlineStr">
        <is>
          <t>Nadia Cherif</t>
        </is>
      </c>
      <c r="I719" s="65" t="inlineStr">
        <is>
          <t>Électricité</t>
        </is>
      </c>
      <c r="J719" s="65" t="inlineStr">
        <is>
          <t>EL-004</t>
        </is>
      </c>
      <c r="K719" s="65" t="inlineStr">
        <is>
          <t>Éclairage LED locaux professionnels</t>
        </is>
      </c>
      <c r="L719" s="67" t="n">
        <v>1</v>
      </c>
      <c r="M719" s="68" t="n">
        <v>6625.34</v>
      </c>
      <c r="N719" s="65" t="inlineStr">
        <is>
          <t>Sans réponse</t>
        </is>
      </c>
      <c r="O719" s="66" t="n">
        <v>45250</v>
      </c>
      <c r="P719" s="67" t="n">
        <v>2</v>
      </c>
      <c r="Q719" s="67" t="n">
        <v>1</v>
      </c>
      <c r="R719" s="67">
        <f>$I719</f>
        <v/>
      </c>
      <c r="S719" s="67">
        <f>$K719</f>
        <v/>
      </c>
      <c r="T719" s="67">
        <f>IFERROR(INDEX(Clients!$G$2:$G$1020,MATCH($E719,Clients!$A$2:$A$1020,0)),"")</f>
        <v/>
      </c>
      <c r="U719" s="67">
        <f>IFERROR(INDEX(Clients!$I$2:$I$1020,MATCH($E719,Clients!$A$2:$A$1020,0)),"")</f>
        <v/>
      </c>
      <c r="V719" s="69">
        <f>1</f>
        <v/>
      </c>
      <c r="W719" s="69">
        <f>IF($N719="Accepté",1,0)</f>
        <v/>
      </c>
      <c r="X719" s="68">
        <f>$M719*$W719</f>
        <v/>
      </c>
      <c r="Y719" s="68">
        <f>IF($N719="En cours",0,$M719)</f>
        <v/>
      </c>
      <c r="Z719" s="69">
        <f>IF($P719="",0,1)</f>
        <v/>
      </c>
      <c r="AA719" s="70">
        <f>IF($P719="",0,$P719)</f>
        <v/>
      </c>
      <c r="AB719" s="69">
        <f>IF(AND($P719&lt;&gt;"",$P719&lt;=Paramètres!$C$14),1,0)</f>
        <v/>
      </c>
      <c r="AC719" s="67">
        <f>IF($P719="","Jamais relancé",IF($P719&lt;=3,"0-3 j",IF($P719&lt;=7,"4-7 j",IF($P719&lt;=15,"8-15 j","Plus de 15 j"))))</f>
        <v/>
      </c>
      <c r="AD719" s="67">
        <f>IF($M719&lt;=1000,"Moins de 1 k€",IF($M719&lt;=5000,"1 à 5 k€",IF($M719&lt;=15000,"5 à 15 k€","Plus de 15 k€")))</f>
        <v/>
      </c>
    </row>
    <row r="720">
      <c r="A720" s="65" t="inlineStr">
        <is>
          <t>DEV-00719</t>
        </is>
      </c>
      <c r="B720" s="66" t="n">
        <v>45243</v>
      </c>
      <c r="C720" s="65" t="inlineStr">
        <is>
          <t>2023-11</t>
        </is>
      </c>
      <c r="D720" s="65" t="inlineStr">
        <is>
          <t>2023-2024</t>
        </is>
      </c>
      <c r="E720" s="65" t="inlineStr">
        <is>
          <t>CLI-0093</t>
        </is>
      </c>
      <c r="F720" s="65" t="inlineStr">
        <is>
          <t>Professionnel</t>
        </is>
      </c>
      <c r="G720" s="65" t="inlineStr">
        <is>
          <t>Bordeaux</t>
        </is>
      </c>
      <c r="H720" s="65" t="inlineStr">
        <is>
          <t>Karim Belkacem</t>
        </is>
      </c>
      <c r="I720" s="65" t="inlineStr">
        <is>
          <t>Salle de bain</t>
        </is>
      </c>
      <c r="J720" s="65" t="inlineStr">
        <is>
          <t>SB-003</t>
        </is>
      </c>
      <c r="K720" s="65" t="inlineStr">
        <is>
          <t>Pose meuble vasque + robinetterie</t>
        </is>
      </c>
      <c r="L720" s="67" t="n">
        <v>1</v>
      </c>
      <c r="M720" s="68" t="n">
        <v>2379.57</v>
      </c>
      <c r="N720" s="65" t="inlineStr">
        <is>
          <t>Refusé</t>
        </is>
      </c>
      <c r="O720" s="66" t="n">
        <v>45253</v>
      </c>
      <c r="P720" s="67" t="n"/>
      <c r="Q720" s="67" t="n">
        <v>0</v>
      </c>
      <c r="R720" s="67">
        <f>$I720</f>
        <v/>
      </c>
      <c r="S720" s="67">
        <f>$K720</f>
        <v/>
      </c>
      <c r="T720" s="67">
        <f>IFERROR(INDEX(Clients!$G$2:$G$1020,MATCH($E720,Clients!$A$2:$A$1020,0)),"")</f>
        <v/>
      </c>
      <c r="U720" s="67">
        <f>IFERROR(INDEX(Clients!$I$2:$I$1020,MATCH($E720,Clients!$A$2:$A$1020,0)),"")</f>
        <v/>
      </c>
      <c r="V720" s="69">
        <f>1</f>
        <v/>
      </c>
      <c r="W720" s="69">
        <f>IF($N720="Accepté",1,0)</f>
        <v/>
      </c>
      <c r="X720" s="68">
        <f>$M720*$W720</f>
        <v/>
      </c>
      <c r="Y720" s="68">
        <f>IF($N720="En cours",0,$M720)</f>
        <v/>
      </c>
      <c r="Z720" s="69">
        <f>IF($P720="",0,1)</f>
        <v/>
      </c>
      <c r="AA720" s="70">
        <f>IF($P720="",0,$P720)</f>
        <v/>
      </c>
      <c r="AB720" s="69">
        <f>IF(AND($P720&lt;&gt;"",$P720&lt;=Paramètres!$C$14),1,0)</f>
        <v/>
      </c>
      <c r="AC720" s="67">
        <f>IF($P720="","Jamais relancé",IF($P720&lt;=3,"0-3 j",IF($P720&lt;=7,"4-7 j",IF($P720&lt;=15,"8-15 j","Plus de 15 j"))))</f>
        <v/>
      </c>
      <c r="AD720" s="67">
        <f>IF($M720&lt;=1000,"Moins de 1 k€",IF($M720&lt;=5000,"1 à 5 k€",IF($M720&lt;=15000,"5 à 15 k€","Plus de 15 k€")))</f>
        <v/>
      </c>
    </row>
    <row r="721">
      <c r="A721" s="65" t="inlineStr">
        <is>
          <t>DEV-00720</t>
        </is>
      </c>
      <c r="B721" s="66" t="n">
        <v>45244</v>
      </c>
      <c r="C721" s="65" t="inlineStr">
        <is>
          <t>2023-11</t>
        </is>
      </c>
      <c r="D721" s="65" t="inlineStr">
        <is>
          <t>2023-2024</t>
        </is>
      </c>
      <c r="E721" s="65" t="inlineStr">
        <is>
          <t>CLI-0183</t>
        </is>
      </c>
      <c r="F721" s="65" t="inlineStr">
        <is>
          <t>Particulier</t>
        </is>
      </c>
      <c r="G721" s="65" t="inlineStr">
        <is>
          <t>Bordeaux</t>
        </is>
      </c>
      <c r="H721" s="65" t="inlineStr">
        <is>
          <t>Karim Belkacem</t>
        </is>
      </c>
      <c r="I721" s="65" t="inlineStr">
        <is>
          <t>Chauffage</t>
        </is>
      </c>
      <c r="J721" s="65" t="inlineStr">
        <is>
          <t>CH-001</t>
        </is>
      </c>
      <c r="K721" s="65" t="inlineStr">
        <is>
          <t>Installation chaudière gaz condensation</t>
        </is>
      </c>
      <c r="L721" s="67" t="n">
        <v>1</v>
      </c>
      <c r="M721" s="68" t="n">
        <v>4911.68</v>
      </c>
      <c r="N721" s="65" t="inlineStr">
        <is>
          <t>Accepté</t>
        </is>
      </c>
      <c r="O721" s="66" t="n">
        <v>45267</v>
      </c>
      <c r="P721" s="67" t="n">
        <v>1</v>
      </c>
      <c r="Q721" s="67" t="n">
        <v>2</v>
      </c>
      <c r="R721" s="67">
        <f>$I721</f>
        <v/>
      </c>
      <c r="S721" s="67">
        <f>$K721</f>
        <v/>
      </c>
      <c r="T721" s="67">
        <f>IFERROR(INDEX(Clients!$G$2:$G$1020,MATCH($E721,Clients!$A$2:$A$1020,0)),"")</f>
        <v/>
      </c>
      <c r="U721" s="67">
        <f>IFERROR(INDEX(Clients!$I$2:$I$1020,MATCH($E721,Clients!$A$2:$A$1020,0)),"")</f>
        <v/>
      </c>
      <c r="V721" s="69">
        <f>1</f>
        <v/>
      </c>
      <c r="W721" s="69">
        <f>IF($N721="Accepté",1,0)</f>
        <v/>
      </c>
      <c r="X721" s="68">
        <f>$M721*$W721</f>
        <v/>
      </c>
      <c r="Y721" s="68">
        <f>IF($N721="En cours",0,$M721)</f>
        <v/>
      </c>
      <c r="Z721" s="69">
        <f>IF($P721="",0,1)</f>
        <v/>
      </c>
      <c r="AA721" s="70">
        <f>IF($P721="",0,$P721)</f>
        <v/>
      </c>
      <c r="AB721" s="69">
        <f>IF(AND($P721&lt;&gt;"",$P721&lt;=Paramètres!$C$14),1,0)</f>
        <v/>
      </c>
      <c r="AC721" s="67">
        <f>IF($P721="","Jamais relancé",IF($P721&lt;=3,"0-3 j",IF($P721&lt;=7,"4-7 j",IF($P721&lt;=15,"8-15 j","Plus de 15 j"))))</f>
        <v/>
      </c>
      <c r="AD721" s="67">
        <f>IF($M721&lt;=1000,"Moins de 1 k€",IF($M721&lt;=5000,"1 à 5 k€",IF($M721&lt;=15000,"5 à 15 k€","Plus de 15 k€")))</f>
        <v/>
      </c>
    </row>
    <row r="722">
      <c r="A722" s="65" t="inlineStr">
        <is>
          <t>DEV-00721</t>
        </is>
      </c>
      <c r="B722" s="66" t="n">
        <v>45244</v>
      </c>
      <c r="C722" s="65" t="inlineStr">
        <is>
          <t>2023-11</t>
        </is>
      </c>
      <c r="D722" s="65" t="inlineStr">
        <is>
          <t>2023-2024</t>
        </is>
      </c>
      <c r="E722" s="65" t="inlineStr">
        <is>
          <t>CLI-0008</t>
        </is>
      </c>
      <c r="F722" s="65" t="inlineStr">
        <is>
          <t>Particulier</t>
        </is>
      </c>
      <c r="G722" s="65" t="inlineStr">
        <is>
          <t>Toulouse</t>
        </is>
      </c>
      <c r="H722" s="65" t="inlineStr">
        <is>
          <t>Julien Fabre</t>
        </is>
      </c>
      <c r="I722" s="65" t="inlineStr">
        <is>
          <t>Dépannage</t>
        </is>
      </c>
      <c r="J722" s="65" t="inlineStr">
        <is>
          <t>DP-001</t>
        </is>
      </c>
      <c r="K722" s="65" t="inlineStr">
        <is>
          <t>Dépannage plomberie urgence</t>
        </is>
      </c>
      <c r="L722" s="67" t="n">
        <v>1</v>
      </c>
      <c r="M722" s="68" t="n">
        <v>301.25</v>
      </c>
      <c r="N722" s="65" t="inlineStr">
        <is>
          <t>Accepté</t>
        </is>
      </c>
      <c r="O722" s="66" t="n">
        <v>45264</v>
      </c>
      <c r="P722" s="67" t="n">
        <v>6</v>
      </c>
      <c r="Q722" s="67" t="n">
        <v>3</v>
      </c>
      <c r="R722" s="67">
        <f>$I722</f>
        <v/>
      </c>
      <c r="S722" s="67">
        <f>$K722</f>
        <v/>
      </c>
      <c r="T722" s="67">
        <f>IFERROR(INDEX(Clients!$G$2:$G$1020,MATCH($E722,Clients!$A$2:$A$1020,0)),"")</f>
        <v/>
      </c>
      <c r="U722" s="67">
        <f>IFERROR(INDEX(Clients!$I$2:$I$1020,MATCH($E722,Clients!$A$2:$A$1020,0)),"")</f>
        <v/>
      </c>
      <c r="V722" s="69">
        <f>1</f>
        <v/>
      </c>
      <c r="W722" s="69">
        <f>IF($N722="Accepté",1,0)</f>
        <v/>
      </c>
      <c r="X722" s="68">
        <f>$M722*$W722</f>
        <v/>
      </c>
      <c r="Y722" s="68">
        <f>IF($N722="En cours",0,$M722)</f>
        <v/>
      </c>
      <c r="Z722" s="69">
        <f>IF($P722="",0,1)</f>
        <v/>
      </c>
      <c r="AA722" s="70">
        <f>IF($P722="",0,$P722)</f>
        <v/>
      </c>
      <c r="AB722" s="69">
        <f>IF(AND($P722&lt;&gt;"",$P722&lt;=Paramètres!$C$14),1,0)</f>
        <v/>
      </c>
      <c r="AC722" s="67">
        <f>IF($P722="","Jamais relancé",IF($P722&lt;=3,"0-3 j",IF($P722&lt;=7,"4-7 j",IF($P722&lt;=15,"8-15 j","Plus de 15 j"))))</f>
        <v/>
      </c>
      <c r="AD722" s="67">
        <f>IF($M722&lt;=1000,"Moins de 1 k€",IF($M722&lt;=5000,"1 à 5 k€",IF($M722&lt;=15000,"5 à 15 k€","Plus de 15 k€")))</f>
        <v/>
      </c>
    </row>
    <row r="723">
      <c r="A723" s="65" t="inlineStr">
        <is>
          <t>DEV-00722</t>
        </is>
      </c>
      <c r="B723" s="66" t="n">
        <v>45244</v>
      </c>
      <c r="C723" s="65" t="inlineStr">
        <is>
          <t>2023-11</t>
        </is>
      </c>
      <c r="D723" s="65" t="inlineStr">
        <is>
          <t>2023-2024</t>
        </is>
      </c>
      <c r="E723" s="65" t="inlineStr">
        <is>
          <t>CLI-0230</t>
        </is>
      </c>
      <c r="F723" s="65" t="inlineStr">
        <is>
          <t>Professionnel</t>
        </is>
      </c>
      <c r="G723" s="65" t="inlineStr">
        <is>
          <t>Bordeaux</t>
        </is>
      </c>
      <c r="H723" s="65" t="inlineStr">
        <is>
          <t>Sophie Marchand</t>
        </is>
      </c>
      <c r="I723" s="65" t="inlineStr">
        <is>
          <t>Salle de bain</t>
        </is>
      </c>
      <c r="J723" s="65" t="inlineStr">
        <is>
          <t>SB-002</t>
        </is>
      </c>
      <c r="K723" s="65" t="inlineStr">
        <is>
          <t>Remplacement baignoire par douche</t>
        </is>
      </c>
      <c r="L723" s="67" t="n">
        <v>1</v>
      </c>
      <c r="M723" s="68" t="n">
        <v>6631.03</v>
      </c>
      <c r="N723" s="65" t="inlineStr">
        <is>
          <t>Accepté</t>
        </is>
      </c>
      <c r="O723" s="66" t="n">
        <v>45267</v>
      </c>
      <c r="P723" s="67" t="n"/>
      <c r="Q723" s="67" t="n">
        <v>0</v>
      </c>
      <c r="R723" s="67">
        <f>$I723</f>
        <v/>
      </c>
      <c r="S723" s="67">
        <f>$K723</f>
        <v/>
      </c>
      <c r="T723" s="67">
        <f>IFERROR(INDEX(Clients!$G$2:$G$1020,MATCH($E723,Clients!$A$2:$A$1020,0)),"")</f>
        <v/>
      </c>
      <c r="U723" s="67">
        <f>IFERROR(INDEX(Clients!$I$2:$I$1020,MATCH($E723,Clients!$A$2:$A$1020,0)),"")</f>
        <v/>
      </c>
      <c r="V723" s="69">
        <f>1</f>
        <v/>
      </c>
      <c r="W723" s="69">
        <f>IF($N723="Accepté",1,0)</f>
        <v/>
      </c>
      <c r="X723" s="68">
        <f>$M723*$W723</f>
        <v/>
      </c>
      <c r="Y723" s="68">
        <f>IF($N723="En cours",0,$M723)</f>
        <v/>
      </c>
      <c r="Z723" s="69">
        <f>IF($P723="",0,1)</f>
        <v/>
      </c>
      <c r="AA723" s="70">
        <f>IF($P723="",0,$P723)</f>
        <v/>
      </c>
      <c r="AB723" s="69">
        <f>IF(AND($P723&lt;&gt;"",$P723&lt;=Paramètres!$C$14),1,0)</f>
        <v/>
      </c>
      <c r="AC723" s="67">
        <f>IF($P723="","Jamais relancé",IF($P723&lt;=3,"0-3 j",IF($P723&lt;=7,"4-7 j",IF($P723&lt;=15,"8-15 j","Plus de 15 j"))))</f>
        <v/>
      </c>
      <c r="AD723" s="67">
        <f>IF($M723&lt;=1000,"Moins de 1 k€",IF($M723&lt;=5000,"1 à 5 k€",IF($M723&lt;=15000,"5 à 15 k€","Plus de 15 k€")))</f>
        <v/>
      </c>
    </row>
    <row r="724">
      <c r="A724" s="65" t="inlineStr">
        <is>
          <t>DEV-00723</t>
        </is>
      </c>
      <c r="B724" s="66" t="n">
        <v>45245</v>
      </c>
      <c r="C724" s="65" t="inlineStr">
        <is>
          <t>2023-11</t>
        </is>
      </c>
      <c r="D724" s="65" t="inlineStr">
        <is>
          <t>2023-2024</t>
        </is>
      </c>
      <c r="E724" s="65" t="inlineStr">
        <is>
          <t>CLI-0016</t>
        </is>
      </c>
      <c r="F724" s="65" t="inlineStr">
        <is>
          <t>Particulier</t>
        </is>
      </c>
      <c r="G724" s="65" t="inlineStr">
        <is>
          <t>Bordeaux</t>
        </is>
      </c>
      <c r="H724" s="65" t="inlineStr">
        <is>
          <t>Sophie Marchand</t>
        </is>
      </c>
      <c r="I724" s="65" t="inlineStr">
        <is>
          <t>Salle de bain</t>
        </is>
      </c>
      <c r="J724" s="65" t="inlineStr">
        <is>
          <t>SB-002</t>
        </is>
      </c>
      <c r="K724" s="65" t="inlineStr">
        <is>
          <t>Remplacement baignoire par douche</t>
        </is>
      </c>
      <c r="L724" s="67" t="n">
        <v>1</v>
      </c>
      <c r="M724" s="68" t="n">
        <v>3348.18</v>
      </c>
      <c r="N724" s="65" t="inlineStr">
        <is>
          <t>Sans réponse</t>
        </is>
      </c>
      <c r="O724" s="66" t="n">
        <v>45264</v>
      </c>
      <c r="P724" s="67" t="n">
        <v>5</v>
      </c>
      <c r="Q724" s="67" t="n">
        <v>2</v>
      </c>
      <c r="R724" s="67">
        <f>$I724</f>
        <v/>
      </c>
      <c r="S724" s="67">
        <f>$K724</f>
        <v/>
      </c>
      <c r="T724" s="67">
        <f>IFERROR(INDEX(Clients!$G$2:$G$1020,MATCH($E724,Clients!$A$2:$A$1020,0)),"")</f>
        <v/>
      </c>
      <c r="U724" s="67">
        <f>IFERROR(INDEX(Clients!$I$2:$I$1020,MATCH($E724,Clients!$A$2:$A$1020,0)),"")</f>
        <v/>
      </c>
      <c r="V724" s="69">
        <f>1</f>
        <v/>
      </c>
      <c r="W724" s="69">
        <f>IF($N724="Accepté",1,0)</f>
        <v/>
      </c>
      <c r="X724" s="68">
        <f>$M724*$W724</f>
        <v/>
      </c>
      <c r="Y724" s="68">
        <f>IF($N724="En cours",0,$M724)</f>
        <v/>
      </c>
      <c r="Z724" s="69">
        <f>IF($P724="",0,1)</f>
        <v/>
      </c>
      <c r="AA724" s="70">
        <f>IF($P724="",0,$P724)</f>
        <v/>
      </c>
      <c r="AB724" s="69">
        <f>IF(AND($P724&lt;&gt;"",$P724&lt;=Paramètres!$C$14),1,0)</f>
        <v/>
      </c>
      <c r="AC724" s="67">
        <f>IF($P724="","Jamais relancé",IF($P724&lt;=3,"0-3 j",IF($P724&lt;=7,"4-7 j",IF($P724&lt;=15,"8-15 j","Plus de 15 j"))))</f>
        <v/>
      </c>
      <c r="AD724" s="67">
        <f>IF($M724&lt;=1000,"Moins de 1 k€",IF($M724&lt;=5000,"1 à 5 k€",IF($M724&lt;=15000,"5 à 15 k€","Plus de 15 k€")))</f>
        <v/>
      </c>
    </row>
    <row r="725">
      <c r="A725" s="65" t="inlineStr">
        <is>
          <t>DEV-00724</t>
        </is>
      </c>
      <c r="B725" s="66" t="n">
        <v>45246</v>
      </c>
      <c r="C725" s="65" t="inlineStr">
        <is>
          <t>2023-11</t>
        </is>
      </c>
      <c r="D725" s="65" t="inlineStr">
        <is>
          <t>2023-2024</t>
        </is>
      </c>
      <c r="E725" s="65" t="inlineStr">
        <is>
          <t>CLI-0270</t>
        </is>
      </c>
      <c r="F725" s="65" t="inlineStr">
        <is>
          <t>Particulier</t>
        </is>
      </c>
      <c r="G725" s="65" t="inlineStr">
        <is>
          <t>Bordeaux</t>
        </is>
      </c>
      <c r="H725" s="65" t="inlineStr">
        <is>
          <t>Karim Belkacem</t>
        </is>
      </c>
      <c r="I725" s="65" t="inlineStr">
        <is>
          <t>Salle de bain</t>
        </is>
      </c>
      <c r="J725" s="65" t="inlineStr">
        <is>
          <t>SB-002</t>
        </is>
      </c>
      <c r="K725" s="65" t="inlineStr">
        <is>
          <t>Remplacement baignoire par douche</t>
        </is>
      </c>
      <c r="L725" s="67" t="n">
        <v>1</v>
      </c>
      <c r="M725" s="68" t="n">
        <v>4115.24</v>
      </c>
      <c r="N725" s="65" t="inlineStr">
        <is>
          <t>Refusé</t>
        </is>
      </c>
      <c r="O725" s="66" t="n">
        <v>45273</v>
      </c>
      <c r="P725" s="67" t="n">
        <v>9</v>
      </c>
      <c r="Q725" s="67" t="n">
        <v>2</v>
      </c>
      <c r="R725" s="67">
        <f>$I725</f>
        <v/>
      </c>
      <c r="S725" s="67">
        <f>$K725</f>
        <v/>
      </c>
      <c r="T725" s="67">
        <f>IFERROR(INDEX(Clients!$G$2:$G$1020,MATCH($E725,Clients!$A$2:$A$1020,0)),"")</f>
        <v/>
      </c>
      <c r="U725" s="67">
        <f>IFERROR(INDEX(Clients!$I$2:$I$1020,MATCH($E725,Clients!$A$2:$A$1020,0)),"")</f>
        <v/>
      </c>
      <c r="V725" s="69">
        <f>1</f>
        <v/>
      </c>
      <c r="W725" s="69">
        <f>IF($N725="Accepté",1,0)</f>
        <v/>
      </c>
      <c r="X725" s="68">
        <f>$M725*$W725</f>
        <v/>
      </c>
      <c r="Y725" s="68">
        <f>IF($N725="En cours",0,$M725)</f>
        <v/>
      </c>
      <c r="Z725" s="69">
        <f>IF($P725="",0,1)</f>
        <v/>
      </c>
      <c r="AA725" s="70">
        <f>IF($P725="",0,$P725)</f>
        <v/>
      </c>
      <c r="AB725" s="69">
        <f>IF(AND($P725&lt;&gt;"",$P725&lt;=Paramètres!$C$14),1,0)</f>
        <v/>
      </c>
      <c r="AC725" s="67">
        <f>IF($P725="","Jamais relancé",IF($P725&lt;=3,"0-3 j",IF($P725&lt;=7,"4-7 j",IF($P725&lt;=15,"8-15 j","Plus de 15 j"))))</f>
        <v/>
      </c>
      <c r="AD725" s="67">
        <f>IF($M725&lt;=1000,"Moins de 1 k€",IF($M725&lt;=5000,"1 à 5 k€",IF($M725&lt;=15000,"5 à 15 k€","Plus de 15 k€")))</f>
        <v/>
      </c>
    </row>
    <row r="726">
      <c r="A726" s="65" t="inlineStr">
        <is>
          <t>DEV-00725</t>
        </is>
      </c>
      <c r="B726" s="66" t="n">
        <v>45247</v>
      </c>
      <c r="C726" s="65" t="inlineStr">
        <is>
          <t>2023-11</t>
        </is>
      </c>
      <c r="D726" s="65" t="inlineStr">
        <is>
          <t>2023-2024</t>
        </is>
      </c>
      <c r="E726" s="65" t="inlineStr">
        <is>
          <t>CLI-0305</t>
        </is>
      </c>
      <c r="F726" s="65" t="inlineStr">
        <is>
          <t>Particulier</t>
        </is>
      </c>
      <c r="G726" s="65" t="inlineStr">
        <is>
          <t>Toulouse</t>
        </is>
      </c>
      <c r="H726" s="65" t="inlineStr">
        <is>
          <t>Nadia Cherif</t>
        </is>
      </c>
      <c r="I726" s="65" t="inlineStr">
        <is>
          <t>Chauffage</t>
        </is>
      </c>
      <c r="J726" s="65" t="inlineStr">
        <is>
          <t>CH-001</t>
        </is>
      </c>
      <c r="K726" s="65" t="inlineStr">
        <is>
          <t>Installation chaudière gaz condensation</t>
        </is>
      </c>
      <c r="L726" s="67" t="n">
        <v>1</v>
      </c>
      <c r="M726" s="68" t="n">
        <v>5458.96</v>
      </c>
      <c r="N726" s="65" t="inlineStr">
        <is>
          <t>Refusé</t>
        </is>
      </c>
      <c r="O726" s="66" t="n">
        <v>45272</v>
      </c>
      <c r="P726" s="67" t="n"/>
      <c r="Q726" s="67" t="n">
        <v>0</v>
      </c>
      <c r="R726" s="67">
        <f>$I726</f>
        <v/>
      </c>
      <c r="S726" s="67">
        <f>$K726</f>
        <v/>
      </c>
      <c r="T726" s="67">
        <f>IFERROR(INDEX(Clients!$G$2:$G$1020,MATCH($E726,Clients!$A$2:$A$1020,0)),"")</f>
        <v/>
      </c>
      <c r="U726" s="67">
        <f>IFERROR(INDEX(Clients!$I$2:$I$1020,MATCH($E726,Clients!$A$2:$A$1020,0)),"")</f>
        <v/>
      </c>
      <c r="V726" s="69">
        <f>1</f>
        <v/>
      </c>
      <c r="W726" s="69">
        <f>IF($N726="Accepté",1,0)</f>
        <v/>
      </c>
      <c r="X726" s="68">
        <f>$M726*$W726</f>
        <v/>
      </c>
      <c r="Y726" s="68">
        <f>IF($N726="En cours",0,$M726)</f>
        <v/>
      </c>
      <c r="Z726" s="69">
        <f>IF($P726="",0,1)</f>
        <v/>
      </c>
      <c r="AA726" s="70">
        <f>IF($P726="",0,$P726)</f>
        <v/>
      </c>
      <c r="AB726" s="69">
        <f>IF(AND($P726&lt;&gt;"",$P726&lt;=Paramètres!$C$14),1,0)</f>
        <v/>
      </c>
      <c r="AC726" s="67">
        <f>IF($P726="","Jamais relancé",IF($P726&lt;=3,"0-3 j",IF($P726&lt;=7,"4-7 j",IF($P726&lt;=15,"8-15 j","Plus de 15 j"))))</f>
        <v/>
      </c>
      <c r="AD726" s="67">
        <f>IF($M726&lt;=1000,"Moins de 1 k€",IF($M726&lt;=5000,"1 à 5 k€",IF($M726&lt;=15000,"5 à 15 k€","Plus de 15 k€")))</f>
        <v/>
      </c>
    </row>
    <row r="727">
      <c r="A727" s="65" t="inlineStr">
        <is>
          <t>DEV-00726</t>
        </is>
      </c>
      <c r="B727" s="66" t="n">
        <v>45247</v>
      </c>
      <c r="C727" s="65" t="inlineStr">
        <is>
          <t>2023-11</t>
        </is>
      </c>
      <c r="D727" s="65" t="inlineStr">
        <is>
          <t>2023-2024</t>
        </is>
      </c>
      <c r="E727" s="65" t="inlineStr">
        <is>
          <t>CLI-0320</t>
        </is>
      </c>
      <c r="F727" s="65" t="inlineStr">
        <is>
          <t>Particulier</t>
        </is>
      </c>
      <c r="G727" s="65" t="inlineStr">
        <is>
          <t>Bordeaux</t>
        </is>
      </c>
      <c r="H727" s="65" t="inlineStr">
        <is>
          <t>Karim Belkacem</t>
        </is>
      </c>
      <c r="I727" s="65" t="inlineStr">
        <is>
          <t>Plomberie</t>
        </is>
      </c>
      <c r="J727" s="65" t="inlineStr">
        <is>
          <t>PR-003</t>
        </is>
      </c>
      <c r="K727" s="65" t="inlineStr">
        <is>
          <t>Réfection réseau eau appartement</t>
        </is>
      </c>
      <c r="L727" s="67" t="n">
        <v>1</v>
      </c>
      <c r="M727" s="68" t="n">
        <v>3368.27</v>
      </c>
      <c r="N727" s="65" t="inlineStr">
        <is>
          <t>Accepté</t>
        </is>
      </c>
      <c r="O727" s="66" t="n">
        <v>45272</v>
      </c>
      <c r="P727" s="67" t="n">
        <v>9</v>
      </c>
      <c r="Q727" s="67" t="n">
        <v>3</v>
      </c>
      <c r="R727" s="67">
        <f>$I727</f>
        <v/>
      </c>
      <c r="S727" s="67">
        <f>$K727</f>
        <v/>
      </c>
      <c r="T727" s="67">
        <f>IFERROR(INDEX(Clients!$G$2:$G$1020,MATCH($E727,Clients!$A$2:$A$1020,0)),"")</f>
        <v/>
      </c>
      <c r="U727" s="67">
        <f>IFERROR(INDEX(Clients!$I$2:$I$1020,MATCH($E727,Clients!$A$2:$A$1020,0)),"")</f>
        <v/>
      </c>
      <c r="V727" s="69">
        <f>1</f>
        <v/>
      </c>
      <c r="W727" s="69">
        <f>IF($N727="Accepté",1,0)</f>
        <v/>
      </c>
      <c r="X727" s="68">
        <f>$M727*$W727</f>
        <v/>
      </c>
      <c r="Y727" s="68">
        <f>IF($N727="En cours",0,$M727)</f>
        <v/>
      </c>
      <c r="Z727" s="69">
        <f>IF($P727="",0,1)</f>
        <v/>
      </c>
      <c r="AA727" s="70">
        <f>IF($P727="",0,$P727)</f>
        <v/>
      </c>
      <c r="AB727" s="69">
        <f>IF(AND($P727&lt;&gt;"",$P727&lt;=Paramètres!$C$14),1,0)</f>
        <v/>
      </c>
      <c r="AC727" s="67">
        <f>IF($P727="","Jamais relancé",IF($P727&lt;=3,"0-3 j",IF($P727&lt;=7,"4-7 j",IF($P727&lt;=15,"8-15 j","Plus de 15 j"))))</f>
        <v/>
      </c>
      <c r="AD727" s="67">
        <f>IF($M727&lt;=1000,"Moins de 1 k€",IF($M727&lt;=5000,"1 à 5 k€",IF($M727&lt;=15000,"5 à 15 k€","Plus de 15 k€")))</f>
        <v/>
      </c>
    </row>
    <row r="728">
      <c r="A728" s="65" t="inlineStr">
        <is>
          <t>DEV-00727</t>
        </is>
      </c>
      <c r="B728" s="66" t="n">
        <v>45247</v>
      </c>
      <c r="C728" s="65" t="inlineStr">
        <is>
          <t>2023-11</t>
        </is>
      </c>
      <c r="D728" s="65" t="inlineStr">
        <is>
          <t>2023-2024</t>
        </is>
      </c>
      <c r="E728" s="65" t="inlineStr">
        <is>
          <t>CLI-0130</t>
        </is>
      </c>
      <c r="F728" s="65" t="inlineStr">
        <is>
          <t>Particulier</t>
        </is>
      </c>
      <c r="G728" s="65" t="inlineStr">
        <is>
          <t>Toulouse</t>
        </is>
      </c>
      <c r="H728" s="65" t="inlineStr">
        <is>
          <t>Julien Fabre</t>
        </is>
      </c>
      <c r="I728" s="65" t="inlineStr">
        <is>
          <t>Salle de bain</t>
        </is>
      </c>
      <c r="J728" s="65" t="inlineStr">
        <is>
          <t>SB-001</t>
        </is>
      </c>
      <c r="K728" s="65" t="inlineStr">
        <is>
          <t>Rénovation salle de bain complète</t>
        </is>
      </c>
      <c r="L728" s="67" t="n">
        <v>1</v>
      </c>
      <c r="M728" s="68" t="n">
        <v>9416.139999999999</v>
      </c>
      <c r="N728" s="65" t="inlineStr">
        <is>
          <t>Sans réponse</t>
        </is>
      </c>
      <c r="O728" s="66" t="n">
        <v>45254</v>
      </c>
      <c r="P728" s="67" t="n">
        <v>8</v>
      </c>
      <c r="Q728" s="67" t="n">
        <v>0</v>
      </c>
      <c r="R728" s="67">
        <f>$I728</f>
        <v/>
      </c>
      <c r="S728" s="67">
        <f>$K728</f>
        <v/>
      </c>
      <c r="T728" s="67">
        <f>IFERROR(INDEX(Clients!$G$2:$G$1020,MATCH($E728,Clients!$A$2:$A$1020,0)),"")</f>
        <v/>
      </c>
      <c r="U728" s="67">
        <f>IFERROR(INDEX(Clients!$I$2:$I$1020,MATCH($E728,Clients!$A$2:$A$1020,0)),"")</f>
        <v/>
      </c>
      <c r="V728" s="69">
        <f>1</f>
        <v/>
      </c>
      <c r="W728" s="69">
        <f>IF($N728="Accepté",1,0)</f>
        <v/>
      </c>
      <c r="X728" s="68">
        <f>$M728*$W728</f>
        <v/>
      </c>
      <c r="Y728" s="68">
        <f>IF($N728="En cours",0,$M728)</f>
        <v/>
      </c>
      <c r="Z728" s="69">
        <f>IF($P728="",0,1)</f>
        <v/>
      </c>
      <c r="AA728" s="70">
        <f>IF($P728="",0,$P728)</f>
        <v/>
      </c>
      <c r="AB728" s="69">
        <f>IF(AND($P728&lt;&gt;"",$P728&lt;=Paramètres!$C$14),1,0)</f>
        <v/>
      </c>
      <c r="AC728" s="67">
        <f>IF($P728="","Jamais relancé",IF($P728&lt;=3,"0-3 j",IF($P728&lt;=7,"4-7 j",IF($P728&lt;=15,"8-15 j","Plus de 15 j"))))</f>
        <v/>
      </c>
      <c r="AD728" s="67">
        <f>IF($M728&lt;=1000,"Moins de 1 k€",IF($M728&lt;=5000,"1 à 5 k€",IF($M728&lt;=15000,"5 à 15 k€","Plus de 15 k€")))</f>
        <v/>
      </c>
    </row>
    <row r="729">
      <c r="A729" s="65" t="inlineStr">
        <is>
          <t>DEV-00728</t>
        </is>
      </c>
      <c r="B729" s="66" t="n">
        <v>45250</v>
      </c>
      <c r="C729" s="65" t="inlineStr">
        <is>
          <t>2023-11</t>
        </is>
      </c>
      <c r="D729" s="65" t="inlineStr">
        <is>
          <t>2023-2024</t>
        </is>
      </c>
      <c r="E729" s="65" t="inlineStr">
        <is>
          <t>CLI-0245</t>
        </is>
      </c>
      <c r="F729" s="65" t="inlineStr">
        <is>
          <t>Professionnel</t>
        </is>
      </c>
      <c r="G729" s="65" t="inlineStr">
        <is>
          <t>Toulouse</t>
        </is>
      </c>
      <c r="H729" s="65" t="inlineStr">
        <is>
          <t>Julien Fabre</t>
        </is>
      </c>
      <c r="I729" s="65" t="inlineStr">
        <is>
          <t>Dépannage</t>
        </is>
      </c>
      <c r="J729" s="65" t="inlineStr">
        <is>
          <t>DP-002</t>
        </is>
      </c>
      <c r="K729" s="65" t="inlineStr">
        <is>
          <t>Débouchage canalisation</t>
        </is>
      </c>
      <c r="L729" s="67" t="n">
        <v>1</v>
      </c>
      <c r="M729" s="68" t="n">
        <v>610.14</v>
      </c>
      <c r="N729" s="65" t="inlineStr">
        <is>
          <t>Accepté</t>
        </is>
      </c>
      <c r="O729" s="66" t="n">
        <v>45276</v>
      </c>
      <c r="P729" s="67" t="n">
        <v>2</v>
      </c>
      <c r="Q729" s="67" t="n">
        <v>3</v>
      </c>
      <c r="R729" s="67">
        <f>$I729</f>
        <v/>
      </c>
      <c r="S729" s="67">
        <f>$K729</f>
        <v/>
      </c>
      <c r="T729" s="67">
        <f>IFERROR(INDEX(Clients!$G$2:$G$1020,MATCH($E729,Clients!$A$2:$A$1020,0)),"")</f>
        <v/>
      </c>
      <c r="U729" s="67">
        <f>IFERROR(INDEX(Clients!$I$2:$I$1020,MATCH($E729,Clients!$A$2:$A$1020,0)),"")</f>
        <v/>
      </c>
      <c r="V729" s="69">
        <f>1</f>
        <v/>
      </c>
      <c r="W729" s="69">
        <f>IF($N729="Accepté",1,0)</f>
        <v/>
      </c>
      <c r="X729" s="68">
        <f>$M729*$W729</f>
        <v/>
      </c>
      <c r="Y729" s="68">
        <f>IF($N729="En cours",0,$M729)</f>
        <v/>
      </c>
      <c r="Z729" s="69">
        <f>IF($P729="",0,1)</f>
        <v/>
      </c>
      <c r="AA729" s="70">
        <f>IF($P729="",0,$P729)</f>
        <v/>
      </c>
      <c r="AB729" s="69">
        <f>IF(AND($P729&lt;&gt;"",$P729&lt;=Paramètres!$C$14),1,0)</f>
        <v/>
      </c>
      <c r="AC729" s="67">
        <f>IF($P729="","Jamais relancé",IF($P729&lt;=3,"0-3 j",IF($P729&lt;=7,"4-7 j",IF($P729&lt;=15,"8-15 j","Plus de 15 j"))))</f>
        <v/>
      </c>
      <c r="AD729" s="67">
        <f>IF($M729&lt;=1000,"Moins de 1 k€",IF($M729&lt;=5000,"1 à 5 k€",IF($M729&lt;=15000,"5 à 15 k€","Plus de 15 k€")))</f>
        <v/>
      </c>
    </row>
    <row r="730">
      <c r="A730" s="65" t="inlineStr">
        <is>
          <t>DEV-00729</t>
        </is>
      </c>
      <c r="B730" s="66" t="n">
        <v>45251</v>
      </c>
      <c r="C730" s="65" t="inlineStr">
        <is>
          <t>2023-11</t>
        </is>
      </c>
      <c r="D730" s="65" t="inlineStr">
        <is>
          <t>2023-2024</t>
        </is>
      </c>
      <c r="E730" s="65" t="inlineStr">
        <is>
          <t>CLI-0269</t>
        </is>
      </c>
      <c r="F730" s="65" t="inlineStr">
        <is>
          <t>Particulier</t>
        </is>
      </c>
      <c r="G730" s="65" t="inlineStr">
        <is>
          <t>Toulouse</t>
        </is>
      </c>
      <c r="H730" s="65" t="inlineStr">
        <is>
          <t>Nadia Cherif</t>
        </is>
      </c>
      <c r="I730" s="65" t="inlineStr">
        <is>
          <t>Électricité</t>
        </is>
      </c>
      <c r="J730" s="65" t="inlineStr">
        <is>
          <t>EL-001</t>
        </is>
      </c>
      <c r="K730" s="65" t="inlineStr">
        <is>
          <t>Mise aux normes tableau électrique</t>
        </is>
      </c>
      <c r="L730" s="67" t="n">
        <v>1</v>
      </c>
      <c r="M730" s="68" t="n">
        <v>1665.24</v>
      </c>
      <c r="N730" s="65" t="inlineStr">
        <is>
          <t>Sans réponse</t>
        </is>
      </c>
      <c r="O730" s="66" t="n">
        <v>45294</v>
      </c>
      <c r="P730" s="67" t="n">
        <v>7</v>
      </c>
      <c r="Q730" s="67" t="n">
        <v>2</v>
      </c>
      <c r="R730" s="67">
        <f>$I730</f>
        <v/>
      </c>
      <c r="S730" s="67">
        <f>$K730</f>
        <v/>
      </c>
      <c r="T730" s="67">
        <f>IFERROR(INDEX(Clients!$G$2:$G$1020,MATCH($E730,Clients!$A$2:$A$1020,0)),"")</f>
        <v/>
      </c>
      <c r="U730" s="67">
        <f>IFERROR(INDEX(Clients!$I$2:$I$1020,MATCH($E730,Clients!$A$2:$A$1020,0)),"")</f>
        <v/>
      </c>
      <c r="V730" s="69">
        <f>1</f>
        <v/>
      </c>
      <c r="W730" s="69">
        <f>IF($N730="Accepté",1,0)</f>
        <v/>
      </c>
      <c r="X730" s="68">
        <f>$M730*$W730</f>
        <v/>
      </c>
      <c r="Y730" s="68">
        <f>IF($N730="En cours",0,$M730)</f>
        <v/>
      </c>
      <c r="Z730" s="69">
        <f>IF($P730="",0,1)</f>
        <v/>
      </c>
      <c r="AA730" s="70">
        <f>IF($P730="",0,$P730)</f>
        <v/>
      </c>
      <c r="AB730" s="69">
        <f>IF(AND($P730&lt;&gt;"",$P730&lt;=Paramètres!$C$14),1,0)</f>
        <v/>
      </c>
      <c r="AC730" s="67">
        <f>IF($P730="","Jamais relancé",IF($P730&lt;=3,"0-3 j",IF($P730&lt;=7,"4-7 j",IF($P730&lt;=15,"8-15 j","Plus de 15 j"))))</f>
        <v/>
      </c>
      <c r="AD730" s="67">
        <f>IF($M730&lt;=1000,"Moins de 1 k€",IF($M730&lt;=5000,"1 à 5 k€",IF($M730&lt;=15000,"5 à 15 k€","Plus de 15 k€")))</f>
        <v/>
      </c>
    </row>
    <row r="731">
      <c r="A731" s="65" t="inlineStr">
        <is>
          <t>DEV-00730</t>
        </is>
      </c>
      <c r="B731" s="66" t="n">
        <v>45251</v>
      </c>
      <c r="C731" s="65" t="inlineStr">
        <is>
          <t>2023-11</t>
        </is>
      </c>
      <c r="D731" s="65" t="inlineStr">
        <is>
          <t>2023-2024</t>
        </is>
      </c>
      <c r="E731" s="65" t="inlineStr">
        <is>
          <t>CLI-0066</t>
        </is>
      </c>
      <c r="F731" s="65" t="inlineStr">
        <is>
          <t>Professionnel</t>
        </is>
      </c>
      <c r="G731" s="65" t="inlineStr">
        <is>
          <t>Toulouse</t>
        </is>
      </c>
      <c r="H731" s="65" t="inlineStr">
        <is>
          <t>Julien Fabre</t>
        </is>
      </c>
      <c r="I731" s="65" t="inlineStr">
        <is>
          <t>Électricité</t>
        </is>
      </c>
      <c r="J731" s="65" t="inlineStr">
        <is>
          <t>EL-001</t>
        </is>
      </c>
      <c r="K731" s="65" t="inlineStr">
        <is>
          <t>Mise aux normes tableau électrique</t>
        </is>
      </c>
      <c r="L731" s="67" t="n">
        <v>1</v>
      </c>
      <c r="M731" s="68" t="n">
        <v>2692.32</v>
      </c>
      <c r="N731" s="65" t="inlineStr">
        <is>
          <t>Refusé</t>
        </is>
      </c>
      <c r="O731" s="66" t="n">
        <v>45260</v>
      </c>
      <c r="P731" s="67" t="n"/>
      <c r="Q731" s="67" t="n">
        <v>0</v>
      </c>
      <c r="R731" s="67">
        <f>$I731</f>
        <v/>
      </c>
      <c r="S731" s="67">
        <f>$K731</f>
        <v/>
      </c>
      <c r="T731" s="67">
        <f>IFERROR(INDEX(Clients!$G$2:$G$1020,MATCH($E731,Clients!$A$2:$A$1020,0)),"")</f>
        <v/>
      </c>
      <c r="U731" s="67">
        <f>IFERROR(INDEX(Clients!$I$2:$I$1020,MATCH($E731,Clients!$A$2:$A$1020,0)),"")</f>
        <v/>
      </c>
      <c r="V731" s="69">
        <f>1</f>
        <v/>
      </c>
      <c r="W731" s="69">
        <f>IF($N731="Accepté",1,0)</f>
        <v/>
      </c>
      <c r="X731" s="68">
        <f>$M731*$W731</f>
        <v/>
      </c>
      <c r="Y731" s="68">
        <f>IF($N731="En cours",0,$M731)</f>
        <v/>
      </c>
      <c r="Z731" s="69">
        <f>IF($P731="",0,1)</f>
        <v/>
      </c>
      <c r="AA731" s="70">
        <f>IF($P731="",0,$P731)</f>
        <v/>
      </c>
      <c r="AB731" s="69">
        <f>IF(AND($P731&lt;&gt;"",$P731&lt;=Paramètres!$C$14),1,0)</f>
        <v/>
      </c>
      <c r="AC731" s="67">
        <f>IF($P731="","Jamais relancé",IF($P731&lt;=3,"0-3 j",IF($P731&lt;=7,"4-7 j",IF($P731&lt;=15,"8-15 j","Plus de 15 j"))))</f>
        <v/>
      </c>
      <c r="AD731" s="67">
        <f>IF($M731&lt;=1000,"Moins de 1 k€",IF($M731&lt;=5000,"1 à 5 k€",IF($M731&lt;=15000,"5 à 15 k€","Plus de 15 k€")))</f>
        <v/>
      </c>
    </row>
    <row r="732">
      <c r="A732" s="65" t="inlineStr">
        <is>
          <t>DEV-00731</t>
        </is>
      </c>
      <c r="B732" s="66" t="n">
        <v>45251</v>
      </c>
      <c r="C732" s="65" t="inlineStr">
        <is>
          <t>2023-11</t>
        </is>
      </c>
      <c r="D732" s="65" t="inlineStr">
        <is>
          <t>2023-2024</t>
        </is>
      </c>
      <c r="E732" s="65" t="inlineStr">
        <is>
          <t>CLI-0107</t>
        </is>
      </c>
      <c r="F732" s="65" t="inlineStr">
        <is>
          <t>Particulier</t>
        </is>
      </c>
      <c r="G732" s="65" t="inlineStr">
        <is>
          <t>Toulouse</t>
        </is>
      </c>
      <c r="H732" s="65" t="inlineStr">
        <is>
          <t>Julien Fabre</t>
        </is>
      </c>
      <c r="I732" s="65" t="inlineStr">
        <is>
          <t>Dépannage</t>
        </is>
      </c>
      <c r="J732" s="65" t="inlineStr">
        <is>
          <t>DP-004</t>
        </is>
      </c>
      <c r="K732" s="65" t="inlineStr">
        <is>
          <t>Remise en service chaudière</t>
        </is>
      </c>
      <c r="L732" s="67" t="n">
        <v>1</v>
      </c>
      <c r="M732" s="68" t="n">
        <v>216.82</v>
      </c>
      <c r="N732" s="65" t="inlineStr">
        <is>
          <t>Sans réponse</t>
        </is>
      </c>
      <c r="O732" s="66" t="n">
        <v>45285</v>
      </c>
      <c r="P732" s="67" t="n"/>
      <c r="Q732" s="67" t="n">
        <v>0</v>
      </c>
      <c r="R732" s="67">
        <f>$I732</f>
        <v/>
      </c>
      <c r="S732" s="67">
        <f>$K732</f>
        <v/>
      </c>
      <c r="T732" s="67">
        <f>IFERROR(INDEX(Clients!$G$2:$G$1020,MATCH($E732,Clients!$A$2:$A$1020,0)),"")</f>
        <v/>
      </c>
      <c r="U732" s="67">
        <f>IFERROR(INDEX(Clients!$I$2:$I$1020,MATCH($E732,Clients!$A$2:$A$1020,0)),"")</f>
        <v/>
      </c>
      <c r="V732" s="69">
        <f>1</f>
        <v/>
      </c>
      <c r="W732" s="69">
        <f>IF($N732="Accepté",1,0)</f>
        <v/>
      </c>
      <c r="X732" s="68">
        <f>$M732*$W732</f>
        <v/>
      </c>
      <c r="Y732" s="68">
        <f>IF($N732="En cours",0,$M732)</f>
        <v/>
      </c>
      <c r="Z732" s="69">
        <f>IF($P732="",0,1)</f>
        <v/>
      </c>
      <c r="AA732" s="70">
        <f>IF($P732="",0,$P732)</f>
        <v/>
      </c>
      <c r="AB732" s="69">
        <f>IF(AND($P732&lt;&gt;"",$P732&lt;=Paramètres!$C$14),1,0)</f>
        <v/>
      </c>
      <c r="AC732" s="67">
        <f>IF($P732="","Jamais relancé",IF($P732&lt;=3,"0-3 j",IF($P732&lt;=7,"4-7 j",IF($P732&lt;=15,"8-15 j","Plus de 15 j"))))</f>
        <v/>
      </c>
      <c r="AD732" s="67">
        <f>IF($M732&lt;=1000,"Moins de 1 k€",IF($M732&lt;=5000,"1 à 5 k€",IF($M732&lt;=15000,"5 à 15 k€","Plus de 15 k€")))</f>
        <v/>
      </c>
    </row>
    <row r="733">
      <c r="A733" s="65" t="inlineStr">
        <is>
          <t>DEV-00732</t>
        </is>
      </c>
      <c r="B733" s="66" t="n">
        <v>45252</v>
      </c>
      <c r="C733" s="65" t="inlineStr">
        <is>
          <t>2023-11</t>
        </is>
      </c>
      <c r="D733" s="65" t="inlineStr">
        <is>
          <t>2023-2024</t>
        </is>
      </c>
      <c r="E733" s="65" t="inlineStr">
        <is>
          <t>CLI-0181</t>
        </is>
      </c>
      <c r="F733" s="65" t="inlineStr">
        <is>
          <t>Professionnel</t>
        </is>
      </c>
      <c r="G733" s="65" t="inlineStr">
        <is>
          <t>Toulouse</t>
        </is>
      </c>
      <c r="H733" s="65" t="inlineStr">
        <is>
          <t>Nadia Cherif</t>
        </is>
      </c>
      <c r="I733" s="65" t="inlineStr">
        <is>
          <t>Chauffage</t>
        </is>
      </c>
      <c r="J733" s="65" t="inlineStr">
        <is>
          <t>CH-001</t>
        </is>
      </c>
      <c r="K733" s="65" t="inlineStr">
        <is>
          <t>Installation chaudière gaz condensation</t>
        </is>
      </c>
      <c r="L733" s="67" t="n">
        <v>1</v>
      </c>
      <c r="M733" s="68" t="n">
        <v>9325.4</v>
      </c>
      <c r="N733" s="65" t="inlineStr">
        <is>
          <t>Accepté</t>
        </is>
      </c>
      <c r="O733" s="66" t="n">
        <v>45267</v>
      </c>
      <c r="P733" s="67" t="n">
        <v>5</v>
      </c>
      <c r="Q733" s="67" t="n">
        <v>1</v>
      </c>
      <c r="R733" s="67">
        <f>$I733</f>
        <v/>
      </c>
      <c r="S733" s="67">
        <f>$K733</f>
        <v/>
      </c>
      <c r="T733" s="67">
        <f>IFERROR(INDEX(Clients!$G$2:$G$1020,MATCH($E733,Clients!$A$2:$A$1020,0)),"")</f>
        <v/>
      </c>
      <c r="U733" s="67">
        <f>IFERROR(INDEX(Clients!$I$2:$I$1020,MATCH($E733,Clients!$A$2:$A$1020,0)),"")</f>
        <v/>
      </c>
      <c r="V733" s="69">
        <f>1</f>
        <v/>
      </c>
      <c r="W733" s="69">
        <f>IF($N733="Accepté",1,0)</f>
        <v/>
      </c>
      <c r="X733" s="68">
        <f>$M733*$W733</f>
        <v/>
      </c>
      <c r="Y733" s="68">
        <f>IF($N733="En cours",0,$M733)</f>
        <v/>
      </c>
      <c r="Z733" s="69">
        <f>IF($P733="",0,1)</f>
        <v/>
      </c>
      <c r="AA733" s="70">
        <f>IF($P733="",0,$P733)</f>
        <v/>
      </c>
      <c r="AB733" s="69">
        <f>IF(AND($P733&lt;&gt;"",$P733&lt;=Paramètres!$C$14),1,0)</f>
        <v/>
      </c>
      <c r="AC733" s="67">
        <f>IF($P733="","Jamais relancé",IF($P733&lt;=3,"0-3 j",IF($P733&lt;=7,"4-7 j",IF($P733&lt;=15,"8-15 j","Plus de 15 j"))))</f>
        <v/>
      </c>
      <c r="AD733" s="67">
        <f>IF($M733&lt;=1000,"Moins de 1 k€",IF($M733&lt;=5000,"1 à 5 k€",IF($M733&lt;=15000,"5 à 15 k€","Plus de 15 k€")))</f>
        <v/>
      </c>
    </row>
    <row r="734">
      <c r="A734" s="65" t="inlineStr">
        <is>
          <t>DEV-00733</t>
        </is>
      </c>
      <c r="B734" s="66" t="n">
        <v>45252</v>
      </c>
      <c r="C734" s="65" t="inlineStr">
        <is>
          <t>2023-11</t>
        </is>
      </c>
      <c r="D734" s="65" t="inlineStr">
        <is>
          <t>2023-2024</t>
        </is>
      </c>
      <c r="E734" s="65" t="inlineStr">
        <is>
          <t>CLI-0154</t>
        </is>
      </c>
      <c r="F734" s="65" t="inlineStr">
        <is>
          <t>Particulier</t>
        </is>
      </c>
      <c r="G734" s="65" t="inlineStr">
        <is>
          <t>Bordeaux</t>
        </is>
      </c>
      <c r="H734" s="65" t="inlineStr">
        <is>
          <t>Karim Belkacem</t>
        </is>
      </c>
      <c r="I734" s="65" t="inlineStr">
        <is>
          <t>Salle de bain</t>
        </is>
      </c>
      <c r="J734" s="65" t="inlineStr">
        <is>
          <t>SB-002</t>
        </is>
      </c>
      <c r="K734" s="65" t="inlineStr">
        <is>
          <t>Remplacement baignoire par douche</t>
        </is>
      </c>
      <c r="L734" s="67" t="n">
        <v>2</v>
      </c>
      <c r="M734" s="68" t="n">
        <v>7554.05</v>
      </c>
      <c r="N734" s="65" t="inlineStr">
        <is>
          <t>Refusé</t>
        </is>
      </c>
      <c r="O734" s="66" t="n">
        <v>45262</v>
      </c>
      <c r="P734" s="67" t="n">
        <v>4</v>
      </c>
      <c r="Q734" s="67" t="n">
        <v>1</v>
      </c>
      <c r="R734" s="67">
        <f>$I734</f>
        <v/>
      </c>
      <c r="S734" s="67">
        <f>$K734</f>
        <v/>
      </c>
      <c r="T734" s="67">
        <f>IFERROR(INDEX(Clients!$G$2:$G$1020,MATCH($E734,Clients!$A$2:$A$1020,0)),"")</f>
        <v/>
      </c>
      <c r="U734" s="67">
        <f>IFERROR(INDEX(Clients!$I$2:$I$1020,MATCH($E734,Clients!$A$2:$A$1020,0)),"")</f>
        <v/>
      </c>
      <c r="V734" s="69">
        <f>1</f>
        <v/>
      </c>
      <c r="W734" s="69">
        <f>IF($N734="Accepté",1,0)</f>
        <v/>
      </c>
      <c r="X734" s="68">
        <f>$M734*$W734</f>
        <v/>
      </c>
      <c r="Y734" s="68">
        <f>IF($N734="En cours",0,$M734)</f>
        <v/>
      </c>
      <c r="Z734" s="69">
        <f>IF($P734="",0,1)</f>
        <v/>
      </c>
      <c r="AA734" s="70">
        <f>IF($P734="",0,$P734)</f>
        <v/>
      </c>
      <c r="AB734" s="69">
        <f>IF(AND($P734&lt;&gt;"",$P734&lt;=Paramètres!$C$14),1,0)</f>
        <v/>
      </c>
      <c r="AC734" s="67">
        <f>IF($P734="","Jamais relancé",IF($P734&lt;=3,"0-3 j",IF($P734&lt;=7,"4-7 j",IF($P734&lt;=15,"8-15 j","Plus de 15 j"))))</f>
        <v/>
      </c>
      <c r="AD734" s="67">
        <f>IF($M734&lt;=1000,"Moins de 1 k€",IF($M734&lt;=5000,"1 à 5 k€",IF($M734&lt;=15000,"5 à 15 k€","Plus de 15 k€")))</f>
        <v/>
      </c>
    </row>
    <row r="735">
      <c r="A735" s="65" t="inlineStr">
        <is>
          <t>DEV-00734</t>
        </is>
      </c>
      <c r="B735" s="66" t="n">
        <v>45252</v>
      </c>
      <c r="C735" s="65" t="inlineStr">
        <is>
          <t>2023-11</t>
        </is>
      </c>
      <c r="D735" s="65" t="inlineStr">
        <is>
          <t>2023-2024</t>
        </is>
      </c>
      <c r="E735" s="65" t="inlineStr">
        <is>
          <t>CLI-0329</t>
        </is>
      </c>
      <c r="F735" s="65" t="inlineStr">
        <is>
          <t>Particulier</t>
        </is>
      </c>
      <c r="G735" s="65" t="inlineStr">
        <is>
          <t>Bordeaux</t>
        </is>
      </c>
      <c r="H735" s="65" t="inlineStr">
        <is>
          <t>Karim Belkacem</t>
        </is>
      </c>
      <c r="I735" s="65" t="inlineStr">
        <is>
          <t>Chauffage</t>
        </is>
      </c>
      <c r="J735" s="65" t="inlineStr">
        <is>
          <t>CH-005</t>
        </is>
      </c>
      <c r="K735" s="65" t="inlineStr">
        <is>
          <t>Désembouage circuit chauffage</t>
        </is>
      </c>
      <c r="L735" s="67" t="n">
        <v>1</v>
      </c>
      <c r="M735" s="68" t="n">
        <v>683.0700000000001</v>
      </c>
      <c r="N735" s="65" t="inlineStr">
        <is>
          <t>Accepté</t>
        </is>
      </c>
      <c r="O735" s="66" t="n">
        <v>45259</v>
      </c>
      <c r="P735" s="67" t="n">
        <v>16</v>
      </c>
      <c r="Q735" s="67" t="n">
        <v>0</v>
      </c>
      <c r="R735" s="67">
        <f>$I735</f>
        <v/>
      </c>
      <c r="S735" s="67">
        <f>$K735</f>
        <v/>
      </c>
      <c r="T735" s="67">
        <f>IFERROR(INDEX(Clients!$G$2:$G$1020,MATCH($E735,Clients!$A$2:$A$1020,0)),"")</f>
        <v/>
      </c>
      <c r="U735" s="67">
        <f>IFERROR(INDEX(Clients!$I$2:$I$1020,MATCH($E735,Clients!$A$2:$A$1020,0)),"")</f>
        <v/>
      </c>
      <c r="V735" s="69">
        <f>1</f>
        <v/>
      </c>
      <c r="W735" s="69">
        <f>IF($N735="Accepté",1,0)</f>
        <v/>
      </c>
      <c r="X735" s="68">
        <f>$M735*$W735</f>
        <v/>
      </c>
      <c r="Y735" s="68">
        <f>IF($N735="En cours",0,$M735)</f>
        <v/>
      </c>
      <c r="Z735" s="69">
        <f>IF($P735="",0,1)</f>
        <v/>
      </c>
      <c r="AA735" s="70">
        <f>IF($P735="",0,$P735)</f>
        <v/>
      </c>
      <c r="AB735" s="69">
        <f>IF(AND($P735&lt;&gt;"",$P735&lt;=Paramètres!$C$14),1,0)</f>
        <v/>
      </c>
      <c r="AC735" s="67">
        <f>IF($P735="","Jamais relancé",IF($P735&lt;=3,"0-3 j",IF($P735&lt;=7,"4-7 j",IF($P735&lt;=15,"8-15 j","Plus de 15 j"))))</f>
        <v/>
      </c>
      <c r="AD735" s="67">
        <f>IF($M735&lt;=1000,"Moins de 1 k€",IF($M735&lt;=5000,"1 à 5 k€",IF($M735&lt;=15000,"5 à 15 k€","Plus de 15 k€")))</f>
        <v/>
      </c>
    </row>
    <row r="736">
      <c r="A736" s="65" t="inlineStr">
        <is>
          <t>DEV-00735</t>
        </is>
      </c>
      <c r="B736" s="66" t="n">
        <v>45253</v>
      </c>
      <c r="C736" s="65" t="inlineStr">
        <is>
          <t>2023-11</t>
        </is>
      </c>
      <c r="D736" s="65" t="inlineStr">
        <is>
          <t>2023-2024</t>
        </is>
      </c>
      <c r="E736" s="65" t="inlineStr">
        <is>
          <t>CLI-0259</t>
        </is>
      </c>
      <c r="F736" s="65" t="inlineStr">
        <is>
          <t>Professionnel</t>
        </is>
      </c>
      <c r="G736" s="65" t="inlineStr">
        <is>
          <t>Bordeaux</t>
        </is>
      </c>
      <c r="H736" s="65" t="inlineStr">
        <is>
          <t>Sophie Marchand</t>
        </is>
      </c>
      <c r="I736" s="65" t="inlineStr">
        <is>
          <t>Dépannage</t>
        </is>
      </c>
      <c r="J736" s="65" t="inlineStr">
        <is>
          <t>DP-001</t>
        </is>
      </c>
      <c r="K736" s="65" t="inlineStr">
        <is>
          <t>Dépannage plomberie urgence</t>
        </is>
      </c>
      <c r="L736" s="67" t="n">
        <v>1</v>
      </c>
      <c r="M736" s="68" t="n">
        <v>529.99</v>
      </c>
      <c r="N736" s="65" t="inlineStr">
        <is>
          <t>Refusé</t>
        </is>
      </c>
      <c r="O736" s="66" t="n">
        <v>45292</v>
      </c>
      <c r="P736" s="67" t="n">
        <v>8</v>
      </c>
      <c r="Q736" s="67" t="n">
        <v>1</v>
      </c>
      <c r="R736" s="67">
        <f>$I736</f>
        <v/>
      </c>
      <c r="S736" s="67">
        <f>$K736</f>
        <v/>
      </c>
      <c r="T736" s="67">
        <f>IFERROR(INDEX(Clients!$G$2:$G$1020,MATCH($E736,Clients!$A$2:$A$1020,0)),"")</f>
        <v/>
      </c>
      <c r="U736" s="67">
        <f>IFERROR(INDEX(Clients!$I$2:$I$1020,MATCH($E736,Clients!$A$2:$A$1020,0)),"")</f>
        <v/>
      </c>
      <c r="V736" s="69">
        <f>1</f>
        <v/>
      </c>
      <c r="W736" s="69">
        <f>IF($N736="Accepté",1,0)</f>
        <v/>
      </c>
      <c r="X736" s="68">
        <f>$M736*$W736</f>
        <v/>
      </c>
      <c r="Y736" s="68">
        <f>IF($N736="En cours",0,$M736)</f>
        <v/>
      </c>
      <c r="Z736" s="69">
        <f>IF($P736="",0,1)</f>
        <v/>
      </c>
      <c r="AA736" s="70">
        <f>IF($P736="",0,$P736)</f>
        <v/>
      </c>
      <c r="AB736" s="69">
        <f>IF(AND($P736&lt;&gt;"",$P736&lt;=Paramètres!$C$14),1,0)</f>
        <v/>
      </c>
      <c r="AC736" s="67">
        <f>IF($P736="","Jamais relancé",IF($P736&lt;=3,"0-3 j",IF($P736&lt;=7,"4-7 j",IF($P736&lt;=15,"8-15 j","Plus de 15 j"))))</f>
        <v/>
      </c>
      <c r="AD736" s="67">
        <f>IF($M736&lt;=1000,"Moins de 1 k€",IF($M736&lt;=5000,"1 à 5 k€",IF($M736&lt;=15000,"5 à 15 k€","Plus de 15 k€")))</f>
        <v/>
      </c>
    </row>
    <row r="737">
      <c r="A737" s="65" t="inlineStr">
        <is>
          <t>DEV-00736</t>
        </is>
      </c>
      <c r="B737" s="66" t="n">
        <v>45253</v>
      </c>
      <c r="C737" s="65" t="inlineStr">
        <is>
          <t>2023-11</t>
        </is>
      </c>
      <c r="D737" s="65" t="inlineStr">
        <is>
          <t>2023-2024</t>
        </is>
      </c>
      <c r="E737" s="65" t="inlineStr">
        <is>
          <t>CLI-0089</t>
        </is>
      </c>
      <c r="F737" s="65" t="inlineStr">
        <is>
          <t>Particulier</t>
        </is>
      </c>
      <c r="G737" s="65" t="inlineStr">
        <is>
          <t>Bordeaux</t>
        </is>
      </c>
      <c r="H737" s="65" t="inlineStr">
        <is>
          <t>Sophie Marchand</t>
        </is>
      </c>
      <c r="I737" s="65" t="inlineStr">
        <is>
          <t>Électricité</t>
        </is>
      </c>
      <c r="J737" s="65" t="inlineStr">
        <is>
          <t>EL-001</t>
        </is>
      </c>
      <c r="K737" s="65" t="inlineStr">
        <is>
          <t>Mise aux normes tableau électrique</t>
        </is>
      </c>
      <c r="L737" s="67" t="n">
        <v>1</v>
      </c>
      <c r="M737" s="68" t="n">
        <v>1992.1</v>
      </c>
      <c r="N737" s="65" t="inlineStr">
        <is>
          <t>Accepté</t>
        </is>
      </c>
      <c r="O737" s="66" t="n">
        <v>45265</v>
      </c>
      <c r="P737" s="67" t="n">
        <v>4</v>
      </c>
      <c r="Q737" s="67" t="n">
        <v>1</v>
      </c>
      <c r="R737" s="67">
        <f>$I737</f>
        <v/>
      </c>
      <c r="S737" s="67">
        <f>$K737</f>
        <v/>
      </c>
      <c r="T737" s="67">
        <f>IFERROR(INDEX(Clients!$G$2:$G$1020,MATCH($E737,Clients!$A$2:$A$1020,0)),"")</f>
        <v/>
      </c>
      <c r="U737" s="67">
        <f>IFERROR(INDEX(Clients!$I$2:$I$1020,MATCH($E737,Clients!$A$2:$A$1020,0)),"")</f>
        <v/>
      </c>
      <c r="V737" s="69">
        <f>1</f>
        <v/>
      </c>
      <c r="W737" s="69">
        <f>IF($N737="Accepté",1,0)</f>
        <v/>
      </c>
      <c r="X737" s="68">
        <f>$M737*$W737</f>
        <v/>
      </c>
      <c r="Y737" s="68">
        <f>IF($N737="En cours",0,$M737)</f>
        <v/>
      </c>
      <c r="Z737" s="69">
        <f>IF($P737="",0,1)</f>
        <v/>
      </c>
      <c r="AA737" s="70">
        <f>IF($P737="",0,$P737)</f>
        <v/>
      </c>
      <c r="AB737" s="69">
        <f>IF(AND($P737&lt;&gt;"",$P737&lt;=Paramètres!$C$14),1,0)</f>
        <v/>
      </c>
      <c r="AC737" s="67">
        <f>IF($P737="","Jamais relancé",IF($P737&lt;=3,"0-3 j",IF($P737&lt;=7,"4-7 j",IF($P737&lt;=15,"8-15 j","Plus de 15 j"))))</f>
        <v/>
      </c>
      <c r="AD737" s="67">
        <f>IF($M737&lt;=1000,"Moins de 1 k€",IF($M737&lt;=5000,"1 à 5 k€",IF($M737&lt;=15000,"5 à 15 k€","Plus de 15 k€")))</f>
        <v/>
      </c>
    </row>
    <row r="738">
      <c r="A738" s="65" t="inlineStr">
        <is>
          <t>DEV-00737</t>
        </is>
      </c>
      <c r="B738" s="66" t="n">
        <v>45254</v>
      </c>
      <c r="C738" s="65" t="inlineStr">
        <is>
          <t>2023-11</t>
        </is>
      </c>
      <c r="D738" s="65" t="inlineStr">
        <is>
          <t>2023-2024</t>
        </is>
      </c>
      <c r="E738" s="65" t="inlineStr">
        <is>
          <t>CLI-0037</t>
        </is>
      </c>
      <c r="F738" s="65" t="inlineStr">
        <is>
          <t>Particulier</t>
        </is>
      </c>
      <c r="G738" s="65" t="inlineStr">
        <is>
          <t>Toulouse</t>
        </is>
      </c>
      <c r="H738" s="65" t="inlineStr">
        <is>
          <t>Julien Fabre</t>
        </is>
      </c>
      <c r="I738" s="65" t="inlineStr">
        <is>
          <t>Dépannage</t>
        </is>
      </c>
      <c r="J738" s="65" t="inlineStr">
        <is>
          <t>DP-003</t>
        </is>
      </c>
      <c r="K738" s="65" t="inlineStr">
        <is>
          <t>Dépannage électrique urgence</t>
        </is>
      </c>
      <c r="L738" s="67" t="n">
        <v>1</v>
      </c>
      <c r="M738" s="68" t="n">
        <v>318.31</v>
      </c>
      <c r="N738" s="65" t="inlineStr">
        <is>
          <t>Accepté</t>
        </is>
      </c>
      <c r="O738" s="66" t="n">
        <v>45297</v>
      </c>
      <c r="P738" s="67" t="n">
        <v>6</v>
      </c>
      <c r="Q738" s="67" t="n">
        <v>3</v>
      </c>
      <c r="R738" s="67">
        <f>$I738</f>
        <v/>
      </c>
      <c r="S738" s="67">
        <f>$K738</f>
        <v/>
      </c>
      <c r="T738" s="67">
        <f>IFERROR(INDEX(Clients!$G$2:$G$1020,MATCH($E738,Clients!$A$2:$A$1020,0)),"")</f>
        <v/>
      </c>
      <c r="U738" s="67">
        <f>IFERROR(INDEX(Clients!$I$2:$I$1020,MATCH($E738,Clients!$A$2:$A$1020,0)),"")</f>
        <v/>
      </c>
      <c r="V738" s="69">
        <f>1</f>
        <v/>
      </c>
      <c r="W738" s="69">
        <f>IF($N738="Accepté",1,0)</f>
        <v/>
      </c>
      <c r="X738" s="68">
        <f>$M738*$W738</f>
        <v/>
      </c>
      <c r="Y738" s="68">
        <f>IF($N738="En cours",0,$M738)</f>
        <v/>
      </c>
      <c r="Z738" s="69">
        <f>IF($P738="",0,1)</f>
        <v/>
      </c>
      <c r="AA738" s="70">
        <f>IF($P738="",0,$P738)</f>
        <v/>
      </c>
      <c r="AB738" s="69">
        <f>IF(AND($P738&lt;&gt;"",$P738&lt;=Paramètres!$C$14),1,0)</f>
        <v/>
      </c>
      <c r="AC738" s="67">
        <f>IF($P738="","Jamais relancé",IF($P738&lt;=3,"0-3 j",IF($P738&lt;=7,"4-7 j",IF($P738&lt;=15,"8-15 j","Plus de 15 j"))))</f>
        <v/>
      </c>
      <c r="AD738" s="67">
        <f>IF($M738&lt;=1000,"Moins de 1 k€",IF($M738&lt;=5000,"1 à 5 k€",IF($M738&lt;=15000,"5 à 15 k€","Plus de 15 k€")))</f>
        <v/>
      </c>
    </row>
    <row r="739">
      <c r="A739" s="65" t="inlineStr">
        <is>
          <t>DEV-00738</t>
        </is>
      </c>
      <c r="B739" s="66" t="n">
        <v>45254</v>
      </c>
      <c r="C739" s="65" t="inlineStr">
        <is>
          <t>2023-11</t>
        </is>
      </c>
      <c r="D739" s="65" t="inlineStr">
        <is>
          <t>2023-2024</t>
        </is>
      </c>
      <c r="E739" s="65" t="inlineStr">
        <is>
          <t>CLI-0323</t>
        </is>
      </c>
      <c r="F739" s="65" t="inlineStr">
        <is>
          <t>Particulier</t>
        </is>
      </c>
      <c r="G739" s="65" t="inlineStr">
        <is>
          <t>Bordeaux</t>
        </is>
      </c>
      <c r="H739" s="65" t="inlineStr">
        <is>
          <t>Sophie Marchand</t>
        </is>
      </c>
      <c r="I739" s="65" t="inlineStr">
        <is>
          <t>Plomberie</t>
        </is>
      </c>
      <c r="J739" s="65" t="inlineStr">
        <is>
          <t>PR-003</t>
        </is>
      </c>
      <c r="K739" s="65" t="inlineStr">
        <is>
          <t>Réfection réseau eau appartement</t>
        </is>
      </c>
      <c r="L739" s="67" t="n">
        <v>1</v>
      </c>
      <c r="M739" s="68" t="n">
        <v>2915.37</v>
      </c>
      <c r="N739" s="65" t="inlineStr">
        <is>
          <t>Refusé</t>
        </is>
      </c>
      <c r="O739" s="66" t="n">
        <v>45260</v>
      </c>
      <c r="P739" s="67" t="n"/>
      <c r="Q739" s="67" t="n">
        <v>0</v>
      </c>
      <c r="R739" s="67">
        <f>$I739</f>
        <v/>
      </c>
      <c r="S739" s="67">
        <f>$K739</f>
        <v/>
      </c>
      <c r="T739" s="67">
        <f>IFERROR(INDEX(Clients!$G$2:$G$1020,MATCH($E739,Clients!$A$2:$A$1020,0)),"")</f>
        <v/>
      </c>
      <c r="U739" s="67">
        <f>IFERROR(INDEX(Clients!$I$2:$I$1020,MATCH($E739,Clients!$A$2:$A$1020,0)),"")</f>
        <v/>
      </c>
      <c r="V739" s="69">
        <f>1</f>
        <v/>
      </c>
      <c r="W739" s="69">
        <f>IF($N739="Accepté",1,0)</f>
        <v/>
      </c>
      <c r="X739" s="68">
        <f>$M739*$W739</f>
        <v/>
      </c>
      <c r="Y739" s="68">
        <f>IF($N739="En cours",0,$M739)</f>
        <v/>
      </c>
      <c r="Z739" s="69">
        <f>IF($P739="",0,1)</f>
        <v/>
      </c>
      <c r="AA739" s="70">
        <f>IF($P739="",0,$P739)</f>
        <v/>
      </c>
      <c r="AB739" s="69">
        <f>IF(AND($P739&lt;&gt;"",$P739&lt;=Paramètres!$C$14),1,0)</f>
        <v/>
      </c>
      <c r="AC739" s="67">
        <f>IF($P739="","Jamais relancé",IF($P739&lt;=3,"0-3 j",IF($P739&lt;=7,"4-7 j",IF($P739&lt;=15,"8-15 j","Plus de 15 j"))))</f>
        <v/>
      </c>
      <c r="AD739" s="67">
        <f>IF($M739&lt;=1000,"Moins de 1 k€",IF($M739&lt;=5000,"1 à 5 k€",IF($M739&lt;=15000,"5 à 15 k€","Plus de 15 k€")))</f>
        <v/>
      </c>
    </row>
    <row r="740">
      <c r="A740" s="65" t="inlineStr">
        <is>
          <t>DEV-00739</t>
        </is>
      </c>
      <c r="B740" s="66" t="n">
        <v>45254</v>
      </c>
      <c r="C740" s="65" t="inlineStr">
        <is>
          <t>2023-11</t>
        </is>
      </c>
      <c r="D740" s="65" t="inlineStr">
        <is>
          <t>2023-2024</t>
        </is>
      </c>
      <c r="E740" s="65" t="inlineStr">
        <is>
          <t>CLI-0038</t>
        </is>
      </c>
      <c r="F740" s="65" t="inlineStr">
        <is>
          <t>Particulier</t>
        </is>
      </c>
      <c r="G740" s="65" t="inlineStr">
        <is>
          <t>Bordeaux</t>
        </is>
      </c>
      <c r="H740" s="65" t="inlineStr">
        <is>
          <t>Sophie Marchand</t>
        </is>
      </c>
      <c r="I740" s="65" t="inlineStr">
        <is>
          <t>Chauffage</t>
        </is>
      </c>
      <c r="J740" s="65" t="inlineStr">
        <is>
          <t>CH-002</t>
        </is>
      </c>
      <c r="K740" s="65" t="inlineStr">
        <is>
          <t>Entretien annuel chaudière</t>
        </is>
      </c>
      <c r="L740" s="67" t="n">
        <v>1</v>
      </c>
      <c r="M740" s="68" t="n">
        <v>168.83</v>
      </c>
      <c r="N740" s="65" t="inlineStr">
        <is>
          <t>Refusé</t>
        </is>
      </c>
      <c r="O740" s="66" t="n">
        <v>45277</v>
      </c>
      <c r="P740" s="67" t="n">
        <v>4</v>
      </c>
      <c r="Q740" s="67" t="n">
        <v>1</v>
      </c>
      <c r="R740" s="67">
        <f>$I740</f>
        <v/>
      </c>
      <c r="S740" s="67">
        <f>$K740</f>
        <v/>
      </c>
      <c r="T740" s="67">
        <f>IFERROR(INDEX(Clients!$G$2:$G$1020,MATCH($E740,Clients!$A$2:$A$1020,0)),"")</f>
        <v/>
      </c>
      <c r="U740" s="67">
        <f>IFERROR(INDEX(Clients!$I$2:$I$1020,MATCH($E740,Clients!$A$2:$A$1020,0)),"")</f>
        <v/>
      </c>
      <c r="V740" s="69">
        <f>1</f>
        <v/>
      </c>
      <c r="W740" s="69">
        <f>IF($N740="Accepté",1,0)</f>
        <v/>
      </c>
      <c r="X740" s="68">
        <f>$M740*$W740</f>
        <v/>
      </c>
      <c r="Y740" s="68">
        <f>IF($N740="En cours",0,$M740)</f>
        <v/>
      </c>
      <c r="Z740" s="69">
        <f>IF($P740="",0,1)</f>
        <v/>
      </c>
      <c r="AA740" s="70">
        <f>IF($P740="",0,$P740)</f>
        <v/>
      </c>
      <c r="AB740" s="69">
        <f>IF(AND($P740&lt;&gt;"",$P740&lt;=Paramètres!$C$14),1,0)</f>
        <v/>
      </c>
      <c r="AC740" s="67">
        <f>IF($P740="","Jamais relancé",IF($P740&lt;=3,"0-3 j",IF($P740&lt;=7,"4-7 j",IF($P740&lt;=15,"8-15 j","Plus de 15 j"))))</f>
        <v/>
      </c>
      <c r="AD740" s="67">
        <f>IF($M740&lt;=1000,"Moins de 1 k€",IF($M740&lt;=5000,"1 à 5 k€",IF($M740&lt;=15000,"5 à 15 k€","Plus de 15 k€")))</f>
        <v/>
      </c>
    </row>
    <row r="741">
      <c r="A741" s="65" t="inlineStr">
        <is>
          <t>DEV-00740</t>
        </is>
      </c>
      <c r="B741" s="66" t="n">
        <v>45257</v>
      </c>
      <c r="C741" s="65" t="inlineStr">
        <is>
          <t>2023-11</t>
        </is>
      </c>
      <c r="D741" s="65" t="inlineStr">
        <is>
          <t>2023-2024</t>
        </is>
      </c>
      <c r="E741" s="65" t="inlineStr">
        <is>
          <t>CLI-0375</t>
        </is>
      </c>
      <c r="F741" s="65" t="inlineStr">
        <is>
          <t>Particulier</t>
        </is>
      </c>
      <c r="G741" s="65" t="inlineStr">
        <is>
          <t>Bordeaux</t>
        </is>
      </c>
      <c r="H741" s="65" t="inlineStr">
        <is>
          <t>Karim Belkacem</t>
        </is>
      </c>
      <c r="I741" s="65" t="inlineStr">
        <is>
          <t>Chauffage</t>
        </is>
      </c>
      <c r="J741" s="65" t="inlineStr">
        <is>
          <t>CH-004</t>
        </is>
      </c>
      <c r="K741" s="65" t="inlineStr">
        <is>
          <t>Remplacement radiateurs (lot de 5)</t>
        </is>
      </c>
      <c r="L741" s="67" t="n">
        <v>1</v>
      </c>
      <c r="M741" s="68" t="n">
        <v>2609.77</v>
      </c>
      <c r="N741" s="65" t="inlineStr">
        <is>
          <t>Refusé</t>
        </is>
      </c>
      <c r="O741" s="66" t="n">
        <v>45288</v>
      </c>
      <c r="P741" s="67" t="n">
        <v>6</v>
      </c>
      <c r="Q741" s="67" t="n">
        <v>1</v>
      </c>
      <c r="R741" s="67">
        <f>$I741</f>
        <v/>
      </c>
      <c r="S741" s="67">
        <f>$K741</f>
        <v/>
      </c>
      <c r="T741" s="67">
        <f>IFERROR(INDEX(Clients!$G$2:$G$1020,MATCH($E741,Clients!$A$2:$A$1020,0)),"")</f>
        <v/>
      </c>
      <c r="U741" s="67">
        <f>IFERROR(INDEX(Clients!$I$2:$I$1020,MATCH($E741,Clients!$A$2:$A$1020,0)),"")</f>
        <v/>
      </c>
      <c r="V741" s="69">
        <f>1</f>
        <v/>
      </c>
      <c r="W741" s="69">
        <f>IF($N741="Accepté",1,0)</f>
        <v/>
      </c>
      <c r="X741" s="68">
        <f>$M741*$W741</f>
        <v/>
      </c>
      <c r="Y741" s="68">
        <f>IF($N741="En cours",0,$M741)</f>
        <v/>
      </c>
      <c r="Z741" s="69">
        <f>IF($P741="",0,1)</f>
        <v/>
      </c>
      <c r="AA741" s="70">
        <f>IF($P741="",0,$P741)</f>
        <v/>
      </c>
      <c r="AB741" s="69">
        <f>IF(AND($P741&lt;&gt;"",$P741&lt;=Paramètres!$C$14),1,0)</f>
        <v/>
      </c>
      <c r="AC741" s="67">
        <f>IF($P741="","Jamais relancé",IF($P741&lt;=3,"0-3 j",IF($P741&lt;=7,"4-7 j",IF($P741&lt;=15,"8-15 j","Plus de 15 j"))))</f>
        <v/>
      </c>
      <c r="AD741" s="67">
        <f>IF($M741&lt;=1000,"Moins de 1 k€",IF($M741&lt;=5000,"1 à 5 k€",IF($M741&lt;=15000,"5 à 15 k€","Plus de 15 k€")))</f>
        <v/>
      </c>
    </row>
    <row r="742">
      <c r="A742" s="65" t="inlineStr">
        <is>
          <t>DEV-00741</t>
        </is>
      </c>
      <c r="B742" s="66" t="n">
        <v>45257</v>
      </c>
      <c r="C742" s="65" t="inlineStr">
        <is>
          <t>2023-11</t>
        </is>
      </c>
      <c r="D742" s="65" t="inlineStr">
        <is>
          <t>2023-2024</t>
        </is>
      </c>
      <c r="E742" s="65" t="inlineStr">
        <is>
          <t>CLI-0251</t>
        </is>
      </c>
      <c r="F742" s="65" t="inlineStr">
        <is>
          <t>Particulier</t>
        </is>
      </c>
      <c r="G742" s="65" t="inlineStr">
        <is>
          <t>Bordeaux</t>
        </is>
      </c>
      <c r="H742" s="65" t="inlineStr">
        <is>
          <t>Sophie Marchand</t>
        </is>
      </c>
      <c r="I742" s="65" t="inlineStr">
        <is>
          <t>Chauffage</t>
        </is>
      </c>
      <c r="J742" s="65" t="inlineStr">
        <is>
          <t>CH-003</t>
        </is>
      </c>
      <c r="K742" s="65" t="inlineStr">
        <is>
          <t>Installation pompe à chaleur air/eau</t>
        </is>
      </c>
      <c r="L742" s="67" t="n">
        <v>1</v>
      </c>
      <c r="M742" s="68" t="n">
        <v>14243.18</v>
      </c>
      <c r="N742" s="65" t="inlineStr">
        <is>
          <t>Accepté</t>
        </is>
      </c>
      <c r="O742" s="66" t="n">
        <v>45286</v>
      </c>
      <c r="P742" s="67" t="n">
        <v>2</v>
      </c>
      <c r="Q742" s="67" t="n">
        <v>4</v>
      </c>
      <c r="R742" s="67">
        <f>$I742</f>
        <v/>
      </c>
      <c r="S742" s="67">
        <f>$K742</f>
        <v/>
      </c>
      <c r="T742" s="67">
        <f>IFERROR(INDEX(Clients!$G$2:$G$1020,MATCH($E742,Clients!$A$2:$A$1020,0)),"")</f>
        <v/>
      </c>
      <c r="U742" s="67">
        <f>IFERROR(INDEX(Clients!$I$2:$I$1020,MATCH($E742,Clients!$A$2:$A$1020,0)),"")</f>
        <v/>
      </c>
      <c r="V742" s="69">
        <f>1</f>
        <v/>
      </c>
      <c r="W742" s="69">
        <f>IF($N742="Accepté",1,0)</f>
        <v/>
      </c>
      <c r="X742" s="68">
        <f>$M742*$W742</f>
        <v/>
      </c>
      <c r="Y742" s="68">
        <f>IF($N742="En cours",0,$M742)</f>
        <v/>
      </c>
      <c r="Z742" s="69">
        <f>IF($P742="",0,1)</f>
        <v/>
      </c>
      <c r="AA742" s="70">
        <f>IF($P742="",0,$P742)</f>
        <v/>
      </c>
      <c r="AB742" s="69">
        <f>IF(AND($P742&lt;&gt;"",$P742&lt;=Paramètres!$C$14),1,0)</f>
        <v/>
      </c>
      <c r="AC742" s="67">
        <f>IF($P742="","Jamais relancé",IF($P742&lt;=3,"0-3 j",IF($P742&lt;=7,"4-7 j",IF($P742&lt;=15,"8-15 j","Plus de 15 j"))))</f>
        <v/>
      </c>
      <c r="AD742" s="67">
        <f>IF($M742&lt;=1000,"Moins de 1 k€",IF($M742&lt;=5000,"1 à 5 k€",IF($M742&lt;=15000,"5 à 15 k€","Plus de 15 k€")))</f>
        <v/>
      </c>
    </row>
    <row r="743">
      <c r="A743" s="65" t="inlineStr">
        <is>
          <t>DEV-00742</t>
        </is>
      </c>
      <c r="B743" s="66" t="n">
        <v>45258</v>
      </c>
      <c r="C743" s="65" t="inlineStr">
        <is>
          <t>2023-11</t>
        </is>
      </c>
      <c r="D743" s="65" t="inlineStr">
        <is>
          <t>2023-2024</t>
        </is>
      </c>
      <c r="E743" s="65" t="inlineStr">
        <is>
          <t>CLI-0045</t>
        </is>
      </c>
      <c r="F743" s="65" t="inlineStr">
        <is>
          <t>Syndic</t>
        </is>
      </c>
      <c r="G743" s="65" t="inlineStr">
        <is>
          <t>Bordeaux</t>
        </is>
      </c>
      <c r="H743" s="65" t="inlineStr">
        <is>
          <t>Sophie Marchand</t>
        </is>
      </c>
      <c r="I743" s="65" t="inlineStr">
        <is>
          <t>Salle de bain</t>
        </is>
      </c>
      <c r="J743" s="65" t="inlineStr">
        <is>
          <t>SB-002</t>
        </is>
      </c>
      <c r="K743" s="65" t="inlineStr">
        <is>
          <t>Remplacement baignoire par douche</t>
        </is>
      </c>
      <c r="L743" s="67" t="n">
        <v>1</v>
      </c>
      <c r="M743" s="68" t="n">
        <v>7045.78</v>
      </c>
      <c r="N743" s="65" t="inlineStr">
        <is>
          <t>Sans réponse</t>
        </is>
      </c>
      <c r="O743" s="66" t="n">
        <v>45283</v>
      </c>
      <c r="P743" s="67" t="n">
        <v>3</v>
      </c>
      <c r="Q743" s="67" t="n">
        <v>3</v>
      </c>
      <c r="R743" s="67">
        <f>$I743</f>
        <v/>
      </c>
      <c r="S743" s="67">
        <f>$K743</f>
        <v/>
      </c>
      <c r="T743" s="67">
        <f>IFERROR(INDEX(Clients!$G$2:$G$1020,MATCH($E743,Clients!$A$2:$A$1020,0)),"")</f>
        <v/>
      </c>
      <c r="U743" s="67">
        <f>IFERROR(INDEX(Clients!$I$2:$I$1020,MATCH($E743,Clients!$A$2:$A$1020,0)),"")</f>
        <v/>
      </c>
      <c r="V743" s="69">
        <f>1</f>
        <v/>
      </c>
      <c r="W743" s="69">
        <f>IF($N743="Accepté",1,0)</f>
        <v/>
      </c>
      <c r="X743" s="68">
        <f>$M743*$W743</f>
        <v/>
      </c>
      <c r="Y743" s="68">
        <f>IF($N743="En cours",0,$M743)</f>
        <v/>
      </c>
      <c r="Z743" s="69">
        <f>IF($P743="",0,1)</f>
        <v/>
      </c>
      <c r="AA743" s="70">
        <f>IF($P743="",0,$P743)</f>
        <v/>
      </c>
      <c r="AB743" s="69">
        <f>IF(AND($P743&lt;&gt;"",$P743&lt;=Paramètres!$C$14),1,0)</f>
        <v/>
      </c>
      <c r="AC743" s="67">
        <f>IF($P743="","Jamais relancé",IF($P743&lt;=3,"0-3 j",IF($P743&lt;=7,"4-7 j",IF($P743&lt;=15,"8-15 j","Plus de 15 j"))))</f>
        <v/>
      </c>
      <c r="AD743" s="67">
        <f>IF($M743&lt;=1000,"Moins de 1 k€",IF($M743&lt;=5000,"1 à 5 k€",IF($M743&lt;=15000,"5 à 15 k€","Plus de 15 k€")))</f>
        <v/>
      </c>
    </row>
    <row r="744">
      <c r="A744" s="65" t="inlineStr">
        <is>
          <t>DEV-00743</t>
        </is>
      </c>
      <c r="B744" s="66" t="n">
        <v>45258</v>
      </c>
      <c r="C744" s="65" t="inlineStr">
        <is>
          <t>2023-11</t>
        </is>
      </c>
      <c r="D744" s="65" t="inlineStr">
        <is>
          <t>2023-2024</t>
        </is>
      </c>
      <c r="E744" s="65" t="inlineStr">
        <is>
          <t>CLI-0210</t>
        </is>
      </c>
      <c r="F744" s="65" t="inlineStr">
        <is>
          <t>Particulier</t>
        </is>
      </c>
      <c r="G744" s="65" t="inlineStr">
        <is>
          <t>Toulouse</t>
        </is>
      </c>
      <c r="H744" s="65" t="inlineStr">
        <is>
          <t>Julien Fabre</t>
        </is>
      </c>
      <c r="I744" s="65" t="inlineStr">
        <is>
          <t>Plomberie</t>
        </is>
      </c>
      <c r="J744" s="65" t="inlineStr">
        <is>
          <t>PR-003</t>
        </is>
      </c>
      <c r="K744" s="65" t="inlineStr">
        <is>
          <t>Réfection réseau eau appartement</t>
        </is>
      </c>
      <c r="L744" s="67" t="n">
        <v>1</v>
      </c>
      <c r="M744" s="68" t="n">
        <v>3598.75</v>
      </c>
      <c r="N744" s="65" t="inlineStr">
        <is>
          <t>Accepté</t>
        </is>
      </c>
      <c r="O744" s="66" t="n">
        <v>45271</v>
      </c>
      <c r="P744" s="67" t="n">
        <v>4</v>
      </c>
      <c r="Q744" s="67" t="n">
        <v>2</v>
      </c>
      <c r="R744" s="67">
        <f>$I744</f>
        <v/>
      </c>
      <c r="S744" s="67">
        <f>$K744</f>
        <v/>
      </c>
      <c r="T744" s="67">
        <f>IFERROR(INDEX(Clients!$G$2:$G$1020,MATCH($E744,Clients!$A$2:$A$1020,0)),"")</f>
        <v/>
      </c>
      <c r="U744" s="67">
        <f>IFERROR(INDEX(Clients!$I$2:$I$1020,MATCH($E744,Clients!$A$2:$A$1020,0)),"")</f>
        <v/>
      </c>
      <c r="V744" s="69">
        <f>1</f>
        <v/>
      </c>
      <c r="W744" s="69">
        <f>IF($N744="Accepté",1,0)</f>
        <v/>
      </c>
      <c r="X744" s="68">
        <f>$M744*$W744</f>
        <v/>
      </c>
      <c r="Y744" s="68">
        <f>IF($N744="En cours",0,$M744)</f>
        <v/>
      </c>
      <c r="Z744" s="69">
        <f>IF($P744="",0,1)</f>
        <v/>
      </c>
      <c r="AA744" s="70">
        <f>IF($P744="",0,$P744)</f>
        <v/>
      </c>
      <c r="AB744" s="69">
        <f>IF(AND($P744&lt;&gt;"",$P744&lt;=Paramètres!$C$14),1,0)</f>
        <v/>
      </c>
      <c r="AC744" s="67">
        <f>IF($P744="","Jamais relancé",IF($P744&lt;=3,"0-3 j",IF($P744&lt;=7,"4-7 j",IF($P744&lt;=15,"8-15 j","Plus de 15 j"))))</f>
        <v/>
      </c>
      <c r="AD744" s="67">
        <f>IF($M744&lt;=1000,"Moins de 1 k€",IF($M744&lt;=5000,"1 à 5 k€",IF($M744&lt;=15000,"5 à 15 k€","Plus de 15 k€")))</f>
        <v/>
      </c>
    </row>
    <row r="745">
      <c r="A745" s="65" t="inlineStr">
        <is>
          <t>DEV-00744</t>
        </is>
      </c>
      <c r="B745" s="66" t="n">
        <v>45259</v>
      </c>
      <c r="C745" s="65" t="inlineStr">
        <is>
          <t>2023-11</t>
        </is>
      </c>
      <c r="D745" s="65" t="inlineStr">
        <is>
          <t>2023-2024</t>
        </is>
      </c>
      <c r="E745" s="65" t="inlineStr">
        <is>
          <t>CLI-0284</t>
        </is>
      </c>
      <c r="F745" s="65" t="inlineStr">
        <is>
          <t>Professionnel</t>
        </is>
      </c>
      <c r="G745" s="65" t="inlineStr">
        <is>
          <t>Toulouse</t>
        </is>
      </c>
      <c r="H745" s="65" t="inlineStr">
        <is>
          <t>Nadia Cherif</t>
        </is>
      </c>
      <c r="I745" s="65" t="inlineStr">
        <is>
          <t>Salle de bain</t>
        </is>
      </c>
      <c r="J745" s="65" t="inlineStr">
        <is>
          <t>SB-002</t>
        </is>
      </c>
      <c r="K745" s="65" t="inlineStr">
        <is>
          <t>Remplacement baignoire par douche</t>
        </is>
      </c>
      <c r="L745" s="67" t="n">
        <v>1</v>
      </c>
      <c r="M745" s="68" t="n">
        <v>5784.03</v>
      </c>
      <c r="N745" s="65" t="inlineStr">
        <is>
          <t>Refusé</t>
        </is>
      </c>
      <c r="O745" s="66" t="n">
        <v>45275</v>
      </c>
      <c r="P745" s="67" t="n">
        <v>7</v>
      </c>
      <c r="Q745" s="67" t="n">
        <v>2</v>
      </c>
      <c r="R745" s="67">
        <f>$I745</f>
        <v/>
      </c>
      <c r="S745" s="67">
        <f>$K745</f>
        <v/>
      </c>
      <c r="T745" s="67">
        <f>IFERROR(INDEX(Clients!$G$2:$G$1020,MATCH($E745,Clients!$A$2:$A$1020,0)),"")</f>
        <v/>
      </c>
      <c r="U745" s="67">
        <f>IFERROR(INDEX(Clients!$I$2:$I$1020,MATCH($E745,Clients!$A$2:$A$1020,0)),"")</f>
        <v/>
      </c>
      <c r="V745" s="69">
        <f>1</f>
        <v/>
      </c>
      <c r="W745" s="69">
        <f>IF($N745="Accepté",1,0)</f>
        <v/>
      </c>
      <c r="X745" s="68">
        <f>$M745*$W745</f>
        <v/>
      </c>
      <c r="Y745" s="68">
        <f>IF($N745="En cours",0,$M745)</f>
        <v/>
      </c>
      <c r="Z745" s="69">
        <f>IF($P745="",0,1)</f>
        <v/>
      </c>
      <c r="AA745" s="70">
        <f>IF($P745="",0,$P745)</f>
        <v/>
      </c>
      <c r="AB745" s="69">
        <f>IF(AND($P745&lt;&gt;"",$P745&lt;=Paramètres!$C$14),1,0)</f>
        <v/>
      </c>
      <c r="AC745" s="67">
        <f>IF($P745="","Jamais relancé",IF($P745&lt;=3,"0-3 j",IF($P745&lt;=7,"4-7 j",IF($P745&lt;=15,"8-15 j","Plus de 15 j"))))</f>
        <v/>
      </c>
      <c r="AD745" s="67">
        <f>IF($M745&lt;=1000,"Moins de 1 k€",IF($M745&lt;=5000,"1 à 5 k€",IF($M745&lt;=15000,"5 à 15 k€","Plus de 15 k€")))</f>
        <v/>
      </c>
    </row>
    <row r="746">
      <c r="A746" s="65" t="inlineStr">
        <is>
          <t>DEV-00745</t>
        </is>
      </c>
      <c r="B746" s="66" t="n">
        <v>45260</v>
      </c>
      <c r="C746" s="65" t="inlineStr">
        <is>
          <t>2023-11</t>
        </is>
      </c>
      <c r="D746" s="65" t="inlineStr">
        <is>
          <t>2023-2024</t>
        </is>
      </c>
      <c r="E746" s="65" t="inlineStr">
        <is>
          <t>CLI-0317</t>
        </is>
      </c>
      <c r="F746" s="65" t="inlineStr">
        <is>
          <t>Particulier</t>
        </is>
      </c>
      <c r="G746" s="65" t="inlineStr">
        <is>
          <t>Bordeaux</t>
        </is>
      </c>
      <c r="H746" s="65" t="inlineStr">
        <is>
          <t>Sophie Marchand</t>
        </is>
      </c>
      <c r="I746" s="65" t="inlineStr">
        <is>
          <t>Chauffage</t>
        </is>
      </c>
      <c r="J746" s="65" t="inlineStr">
        <is>
          <t>CH-004</t>
        </is>
      </c>
      <c r="K746" s="65" t="inlineStr">
        <is>
          <t>Remplacement radiateurs (lot de 5)</t>
        </is>
      </c>
      <c r="L746" s="67" t="n">
        <v>1</v>
      </c>
      <c r="M746" s="68" t="n">
        <v>2879.32</v>
      </c>
      <c r="N746" s="65" t="inlineStr">
        <is>
          <t>Refusé</t>
        </is>
      </c>
      <c r="O746" s="66" t="n">
        <v>45283</v>
      </c>
      <c r="P746" s="67" t="n">
        <v>14</v>
      </c>
      <c r="Q746" s="67" t="n">
        <v>1</v>
      </c>
      <c r="R746" s="67">
        <f>$I746</f>
        <v/>
      </c>
      <c r="S746" s="67">
        <f>$K746</f>
        <v/>
      </c>
      <c r="T746" s="67">
        <f>IFERROR(INDEX(Clients!$G$2:$G$1020,MATCH($E746,Clients!$A$2:$A$1020,0)),"")</f>
        <v/>
      </c>
      <c r="U746" s="67">
        <f>IFERROR(INDEX(Clients!$I$2:$I$1020,MATCH($E746,Clients!$A$2:$A$1020,0)),"")</f>
        <v/>
      </c>
      <c r="V746" s="69">
        <f>1</f>
        <v/>
      </c>
      <c r="W746" s="69">
        <f>IF($N746="Accepté",1,0)</f>
        <v/>
      </c>
      <c r="X746" s="68">
        <f>$M746*$W746</f>
        <v/>
      </c>
      <c r="Y746" s="68">
        <f>IF($N746="En cours",0,$M746)</f>
        <v/>
      </c>
      <c r="Z746" s="69">
        <f>IF($P746="",0,1)</f>
        <v/>
      </c>
      <c r="AA746" s="70">
        <f>IF($P746="",0,$P746)</f>
        <v/>
      </c>
      <c r="AB746" s="69">
        <f>IF(AND($P746&lt;&gt;"",$P746&lt;=Paramètres!$C$14),1,0)</f>
        <v/>
      </c>
      <c r="AC746" s="67">
        <f>IF($P746="","Jamais relancé",IF($P746&lt;=3,"0-3 j",IF($P746&lt;=7,"4-7 j",IF($P746&lt;=15,"8-15 j","Plus de 15 j"))))</f>
        <v/>
      </c>
      <c r="AD746" s="67">
        <f>IF($M746&lt;=1000,"Moins de 1 k€",IF($M746&lt;=5000,"1 à 5 k€",IF($M746&lt;=15000,"5 à 15 k€","Plus de 15 k€")))</f>
        <v/>
      </c>
    </row>
    <row r="747">
      <c r="A747" s="65" t="inlineStr">
        <is>
          <t>DEV-00746</t>
        </is>
      </c>
      <c r="B747" s="66" t="n">
        <v>45260</v>
      </c>
      <c r="C747" s="65" t="inlineStr">
        <is>
          <t>2023-11</t>
        </is>
      </c>
      <c r="D747" s="65" t="inlineStr">
        <is>
          <t>2023-2024</t>
        </is>
      </c>
      <c r="E747" s="65" t="inlineStr">
        <is>
          <t>CLI-0190</t>
        </is>
      </c>
      <c r="F747" s="65" t="inlineStr">
        <is>
          <t>Particulier</t>
        </is>
      </c>
      <c r="G747" s="65" t="inlineStr">
        <is>
          <t>Toulouse</t>
        </is>
      </c>
      <c r="H747" s="65" t="inlineStr">
        <is>
          <t>Nadia Cherif</t>
        </is>
      </c>
      <c r="I747" s="65" t="inlineStr">
        <is>
          <t>Chauffage</t>
        </is>
      </c>
      <c r="J747" s="65" t="inlineStr">
        <is>
          <t>CH-005</t>
        </is>
      </c>
      <c r="K747" s="65" t="inlineStr">
        <is>
          <t>Désembouage circuit chauffage</t>
        </is>
      </c>
      <c r="L747" s="67" t="n">
        <v>1</v>
      </c>
      <c r="M747" s="68" t="n">
        <v>710.52</v>
      </c>
      <c r="N747" s="65" t="inlineStr">
        <is>
          <t>Accepté</t>
        </is>
      </c>
      <c r="O747" s="66" t="n">
        <v>45277</v>
      </c>
      <c r="P747" s="67" t="n">
        <v>8</v>
      </c>
      <c r="Q747" s="67" t="n">
        <v>1</v>
      </c>
      <c r="R747" s="67">
        <f>$I747</f>
        <v/>
      </c>
      <c r="S747" s="67">
        <f>$K747</f>
        <v/>
      </c>
      <c r="T747" s="67">
        <f>IFERROR(INDEX(Clients!$G$2:$G$1020,MATCH($E747,Clients!$A$2:$A$1020,0)),"")</f>
        <v/>
      </c>
      <c r="U747" s="67">
        <f>IFERROR(INDEX(Clients!$I$2:$I$1020,MATCH($E747,Clients!$A$2:$A$1020,0)),"")</f>
        <v/>
      </c>
      <c r="V747" s="69">
        <f>1</f>
        <v/>
      </c>
      <c r="W747" s="69">
        <f>IF($N747="Accepté",1,0)</f>
        <v/>
      </c>
      <c r="X747" s="68">
        <f>$M747*$W747</f>
        <v/>
      </c>
      <c r="Y747" s="68">
        <f>IF($N747="En cours",0,$M747)</f>
        <v/>
      </c>
      <c r="Z747" s="69">
        <f>IF($P747="",0,1)</f>
        <v/>
      </c>
      <c r="AA747" s="70">
        <f>IF($P747="",0,$P747)</f>
        <v/>
      </c>
      <c r="AB747" s="69">
        <f>IF(AND($P747&lt;&gt;"",$P747&lt;=Paramètres!$C$14),1,0)</f>
        <v/>
      </c>
      <c r="AC747" s="67">
        <f>IF($P747="","Jamais relancé",IF($P747&lt;=3,"0-3 j",IF($P747&lt;=7,"4-7 j",IF($P747&lt;=15,"8-15 j","Plus de 15 j"))))</f>
        <v/>
      </c>
      <c r="AD747" s="67">
        <f>IF($M747&lt;=1000,"Moins de 1 k€",IF($M747&lt;=5000,"1 à 5 k€",IF($M747&lt;=15000,"5 à 15 k€","Plus de 15 k€")))</f>
        <v/>
      </c>
    </row>
    <row r="748">
      <c r="A748" s="65" t="inlineStr">
        <is>
          <t>DEV-00747</t>
        </is>
      </c>
      <c r="B748" s="66" t="n">
        <v>45261</v>
      </c>
      <c r="C748" s="65" t="inlineStr">
        <is>
          <t>2023-12</t>
        </is>
      </c>
      <c r="D748" s="65" t="inlineStr">
        <is>
          <t>2023-2024</t>
        </is>
      </c>
      <c r="E748" s="65" t="inlineStr">
        <is>
          <t>CLI-0124</t>
        </is>
      </c>
      <c r="F748" s="65" t="inlineStr">
        <is>
          <t>Particulier</t>
        </is>
      </c>
      <c r="G748" s="65" t="inlineStr">
        <is>
          <t>Toulouse</t>
        </is>
      </c>
      <c r="H748" s="65" t="inlineStr">
        <is>
          <t>Nadia Cherif</t>
        </is>
      </c>
      <c r="I748" s="65" t="inlineStr">
        <is>
          <t>Plomberie</t>
        </is>
      </c>
      <c r="J748" s="65" t="inlineStr">
        <is>
          <t>PR-004</t>
        </is>
      </c>
      <c r="K748" s="65" t="inlineStr">
        <is>
          <t>Remplacement colonne d'évacuation</t>
        </is>
      </c>
      <c r="L748" s="67" t="n">
        <v>2</v>
      </c>
      <c r="M748" s="68" t="n">
        <v>11559.67</v>
      </c>
      <c r="N748" s="65" t="inlineStr">
        <is>
          <t>Accepté</t>
        </is>
      </c>
      <c r="O748" s="66" t="n">
        <v>45285</v>
      </c>
      <c r="P748" s="67" t="n">
        <v>7</v>
      </c>
      <c r="Q748" s="67" t="n">
        <v>1</v>
      </c>
      <c r="R748" s="67">
        <f>$I748</f>
        <v/>
      </c>
      <c r="S748" s="67">
        <f>$K748</f>
        <v/>
      </c>
      <c r="T748" s="67">
        <f>IFERROR(INDEX(Clients!$G$2:$G$1020,MATCH($E748,Clients!$A$2:$A$1020,0)),"")</f>
        <v/>
      </c>
      <c r="U748" s="67">
        <f>IFERROR(INDEX(Clients!$I$2:$I$1020,MATCH($E748,Clients!$A$2:$A$1020,0)),"")</f>
        <v/>
      </c>
      <c r="V748" s="69">
        <f>1</f>
        <v/>
      </c>
      <c r="W748" s="69">
        <f>IF($N748="Accepté",1,0)</f>
        <v/>
      </c>
      <c r="X748" s="68">
        <f>$M748*$W748</f>
        <v/>
      </c>
      <c r="Y748" s="68">
        <f>IF($N748="En cours",0,$M748)</f>
        <v/>
      </c>
      <c r="Z748" s="69">
        <f>IF($P748="",0,1)</f>
        <v/>
      </c>
      <c r="AA748" s="70">
        <f>IF($P748="",0,$P748)</f>
        <v/>
      </c>
      <c r="AB748" s="69">
        <f>IF(AND($P748&lt;&gt;"",$P748&lt;=Paramètres!$C$14),1,0)</f>
        <v/>
      </c>
      <c r="AC748" s="67">
        <f>IF($P748="","Jamais relancé",IF($P748&lt;=3,"0-3 j",IF($P748&lt;=7,"4-7 j",IF($P748&lt;=15,"8-15 j","Plus de 15 j"))))</f>
        <v/>
      </c>
      <c r="AD748" s="67">
        <f>IF($M748&lt;=1000,"Moins de 1 k€",IF($M748&lt;=5000,"1 à 5 k€",IF($M748&lt;=15000,"5 à 15 k€","Plus de 15 k€")))</f>
        <v/>
      </c>
    </row>
    <row r="749">
      <c r="A749" s="65" t="inlineStr">
        <is>
          <t>DEV-00748</t>
        </is>
      </c>
      <c r="B749" s="66" t="n">
        <v>45261</v>
      </c>
      <c r="C749" s="65" t="inlineStr">
        <is>
          <t>2023-12</t>
        </is>
      </c>
      <c r="D749" s="65" t="inlineStr">
        <is>
          <t>2023-2024</t>
        </is>
      </c>
      <c r="E749" s="65" t="inlineStr">
        <is>
          <t>CLI-0342</t>
        </is>
      </c>
      <c r="F749" s="65" t="inlineStr">
        <is>
          <t>Particulier</t>
        </is>
      </c>
      <c r="G749" s="65" t="inlineStr">
        <is>
          <t>Toulouse</t>
        </is>
      </c>
      <c r="H749" s="65" t="inlineStr">
        <is>
          <t>Julien Fabre</t>
        </is>
      </c>
      <c r="I749" s="65" t="inlineStr">
        <is>
          <t>Salle de bain</t>
        </is>
      </c>
      <c r="J749" s="65" t="inlineStr">
        <is>
          <t>SB-001</t>
        </is>
      </c>
      <c r="K749" s="65" t="inlineStr">
        <is>
          <t>Rénovation salle de bain complète</t>
        </is>
      </c>
      <c r="L749" s="67" t="n">
        <v>1</v>
      </c>
      <c r="M749" s="68" t="n">
        <v>9528.57</v>
      </c>
      <c r="N749" s="65" t="inlineStr">
        <is>
          <t>Refusé</t>
        </is>
      </c>
      <c r="O749" s="66" t="n">
        <v>45267</v>
      </c>
      <c r="P749" s="67" t="n">
        <v>10</v>
      </c>
      <c r="Q749" s="67" t="n">
        <v>0</v>
      </c>
      <c r="R749" s="67">
        <f>$I749</f>
        <v/>
      </c>
      <c r="S749" s="67">
        <f>$K749</f>
        <v/>
      </c>
      <c r="T749" s="67">
        <f>IFERROR(INDEX(Clients!$G$2:$G$1020,MATCH($E749,Clients!$A$2:$A$1020,0)),"")</f>
        <v/>
      </c>
      <c r="U749" s="67">
        <f>IFERROR(INDEX(Clients!$I$2:$I$1020,MATCH($E749,Clients!$A$2:$A$1020,0)),"")</f>
        <v/>
      </c>
      <c r="V749" s="69">
        <f>1</f>
        <v/>
      </c>
      <c r="W749" s="69">
        <f>IF($N749="Accepté",1,0)</f>
        <v/>
      </c>
      <c r="X749" s="68">
        <f>$M749*$W749</f>
        <v/>
      </c>
      <c r="Y749" s="68">
        <f>IF($N749="En cours",0,$M749)</f>
        <v/>
      </c>
      <c r="Z749" s="69">
        <f>IF($P749="",0,1)</f>
        <v/>
      </c>
      <c r="AA749" s="70">
        <f>IF($P749="",0,$P749)</f>
        <v/>
      </c>
      <c r="AB749" s="69">
        <f>IF(AND($P749&lt;&gt;"",$P749&lt;=Paramètres!$C$14),1,0)</f>
        <v/>
      </c>
      <c r="AC749" s="67">
        <f>IF($P749="","Jamais relancé",IF($P749&lt;=3,"0-3 j",IF($P749&lt;=7,"4-7 j",IF($P749&lt;=15,"8-15 j","Plus de 15 j"))))</f>
        <v/>
      </c>
      <c r="AD749" s="67">
        <f>IF($M749&lt;=1000,"Moins de 1 k€",IF($M749&lt;=5000,"1 à 5 k€",IF($M749&lt;=15000,"5 à 15 k€","Plus de 15 k€")))</f>
        <v/>
      </c>
    </row>
    <row r="750">
      <c r="A750" s="65" t="inlineStr">
        <is>
          <t>DEV-00749</t>
        </is>
      </c>
      <c r="B750" s="66" t="n">
        <v>45261</v>
      </c>
      <c r="C750" s="65" t="inlineStr">
        <is>
          <t>2023-12</t>
        </is>
      </c>
      <c r="D750" s="65" t="inlineStr">
        <is>
          <t>2023-2024</t>
        </is>
      </c>
      <c r="E750" s="65" t="inlineStr">
        <is>
          <t>CLI-0067</t>
        </is>
      </c>
      <c r="F750" s="65" t="inlineStr">
        <is>
          <t>Professionnel</t>
        </is>
      </c>
      <c r="G750" s="65" t="inlineStr">
        <is>
          <t>Bordeaux</t>
        </is>
      </c>
      <c r="H750" s="65" t="inlineStr">
        <is>
          <t>Sophie Marchand</t>
        </is>
      </c>
      <c r="I750" s="65" t="inlineStr">
        <is>
          <t>Électricité</t>
        </is>
      </c>
      <c r="J750" s="65" t="inlineStr">
        <is>
          <t>EL-003</t>
        </is>
      </c>
      <c r="K750" s="65" t="inlineStr">
        <is>
          <t>Rénovation électrique complète</t>
        </is>
      </c>
      <c r="L750" s="67" t="n">
        <v>1</v>
      </c>
      <c r="M750" s="68" t="n">
        <v>15592.02</v>
      </c>
      <c r="N750" s="65" t="inlineStr">
        <is>
          <t>Sans réponse</t>
        </is>
      </c>
      <c r="O750" s="66" t="n">
        <v>45282</v>
      </c>
      <c r="P750" s="67" t="n">
        <v>6</v>
      </c>
      <c r="Q750" s="67" t="n">
        <v>2</v>
      </c>
      <c r="R750" s="67">
        <f>$I750</f>
        <v/>
      </c>
      <c r="S750" s="67">
        <f>$K750</f>
        <v/>
      </c>
      <c r="T750" s="67">
        <f>IFERROR(INDEX(Clients!$G$2:$G$1020,MATCH($E750,Clients!$A$2:$A$1020,0)),"")</f>
        <v/>
      </c>
      <c r="U750" s="67">
        <f>IFERROR(INDEX(Clients!$I$2:$I$1020,MATCH($E750,Clients!$A$2:$A$1020,0)),"")</f>
        <v/>
      </c>
      <c r="V750" s="69">
        <f>1</f>
        <v/>
      </c>
      <c r="W750" s="69">
        <f>IF($N750="Accepté",1,0)</f>
        <v/>
      </c>
      <c r="X750" s="68">
        <f>$M750*$W750</f>
        <v/>
      </c>
      <c r="Y750" s="68">
        <f>IF($N750="En cours",0,$M750)</f>
        <v/>
      </c>
      <c r="Z750" s="69">
        <f>IF($P750="",0,1)</f>
        <v/>
      </c>
      <c r="AA750" s="70">
        <f>IF($P750="",0,$P750)</f>
        <v/>
      </c>
      <c r="AB750" s="69">
        <f>IF(AND($P750&lt;&gt;"",$P750&lt;=Paramètres!$C$14),1,0)</f>
        <v/>
      </c>
      <c r="AC750" s="67">
        <f>IF($P750="","Jamais relancé",IF($P750&lt;=3,"0-3 j",IF($P750&lt;=7,"4-7 j",IF($P750&lt;=15,"8-15 j","Plus de 15 j"))))</f>
        <v/>
      </c>
      <c r="AD750" s="67">
        <f>IF($M750&lt;=1000,"Moins de 1 k€",IF($M750&lt;=5000,"1 à 5 k€",IF($M750&lt;=15000,"5 à 15 k€","Plus de 15 k€")))</f>
        <v/>
      </c>
    </row>
    <row r="751">
      <c r="A751" s="65" t="inlineStr">
        <is>
          <t>DEV-00750</t>
        </is>
      </c>
      <c r="B751" s="66" t="n">
        <v>45264</v>
      </c>
      <c r="C751" s="65" t="inlineStr">
        <is>
          <t>2023-12</t>
        </is>
      </c>
      <c r="D751" s="65" t="inlineStr">
        <is>
          <t>2023-2024</t>
        </is>
      </c>
      <c r="E751" s="65" t="inlineStr">
        <is>
          <t>CLI-0025</t>
        </is>
      </c>
      <c r="F751" s="65" t="inlineStr">
        <is>
          <t>Syndic</t>
        </is>
      </c>
      <c r="G751" s="65" t="inlineStr">
        <is>
          <t>Bordeaux</t>
        </is>
      </c>
      <c r="H751" s="65" t="inlineStr">
        <is>
          <t>Sophie Marchand</t>
        </is>
      </c>
      <c r="I751" s="65" t="inlineStr">
        <is>
          <t>Chauffage</t>
        </is>
      </c>
      <c r="J751" s="65" t="inlineStr">
        <is>
          <t>CH-005</t>
        </is>
      </c>
      <c r="K751" s="65" t="inlineStr">
        <is>
          <t>Désembouage circuit chauffage</t>
        </is>
      </c>
      <c r="L751" s="67" t="n">
        <v>1</v>
      </c>
      <c r="M751" s="68" t="n">
        <v>1525.05</v>
      </c>
      <c r="N751" s="65" t="inlineStr">
        <is>
          <t>Accepté</t>
        </is>
      </c>
      <c r="O751" s="66" t="n">
        <v>45287</v>
      </c>
      <c r="P751" s="67" t="n">
        <v>9</v>
      </c>
      <c r="Q751" s="67" t="n">
        <v>1</v>
      </c>
      <c r="R751" s="67">
        <f>$I751</f>
        <v/>
      </c>
      <c r="S751" s="67">
        <f>$K751</f>
        <v/>
      </c>
      <c r="T751" s="67">
        <f>IFERROR(INDEX(Clients!$G$2:$G$1020,MATCH($E751,Clients!$A$2:$A$1020,0)),"")</f>
        <v/>
      </c>
      <c r="U751" s="67">
        <f>IFERROR(INDEX(Clients!$I$2:$I$1020,MATCH($E751,Clients!$A$2:$A$1020,0)),"")</f>
        <v/>
      </c>
      <c r="V751" s="69">
        <f>1</f>
        <v/>
      </c>
      <c r="W751" s="69">
        <f>IF($N751="Accepté",1,0)</f>
        <v/>
      </c>
      <c r="X751" s="68">
        <f>$M751*$W751</f>
        <v/>
      </c>
      <c r="Y751" s="68">
        <f>IF($N751="En cours",0,$M751)</f>
        <v/>
      </c>
      <c r="Z751" s="69">
        <f>IF($P751="",0,1)</f>
        <v/>
      </c>
      <c r="AA751" s="70">
        <f>IF($P751="",0,$P751)</f>
        <v/>
      </c>
      <c r="AB751" s="69">
        <f>IF(AND($P751&lt;&gt;"",$P751&lt;=Paramètres!$C$14),1,0)</f>
        <v/>
      </c>
      <c r="AC751" s="67">
        <f>IF($P751="","Jamais relancé",IF($P751&lt;=3,"0-3 j",IF($P751&lt;=7,"4-7 j",IF($P751&lt;=15,"8-15 j","Plus de 15 j"))))</f>
        <v/>
      </c>
      <c r="AD751" s="67">
        <f>IF($M751&lt;=1000,"Moins de 1 k€",IF($M751&lt;=5000,"1 à 5 k€",IF($M751&lt;=15000,"5 à 15 k€","Plus de 15 k€")))</f>
        <v/>
      </c>
    </row>
    <row r="752">
      <c r="A752" s="65" t="inlineStr">
        <is>
          <t>DEV-00751</t>
        </is>
      </c>
      <c r="B752" s="66" t="n">
        <v>45265</v>
      </c>
      <c r="C752" s="65" t="inlineStr">
        <is>
          <t>2023-12</t>
        </is>
      </c>
      <c r="D752" s="65" t="inlineStr">
        <is>
          <t>2023-2024</t>
        </is>
      </c>
      <c r="E752" s="65" t="inlineStr">
        <is>
          <t>CLI-0218</t>
        </is>
      </c>
      <c r="F752" s="65" t="inlineStr">
        <is>
          <t>Syndic</t>
        </is>
      </c>
      <c r="G752" s="65" t="inlineStr">
        <is>
          <t>Bordeaux</t>
        </is>
      </c>
      <c r="H752" s="65" t="inlineStr">
        <is>
          <t>Karim Belkacem</t>
        </is>
      </c>
      <c r="I752" s="65" t="inlineStr">
        <is>
          <t>Chauffage</t>
        </is>
      </c>
      <c r="J752" s="65" t="inlineStr">
        <is>
          <t>CH-003</t>
        </is>
      </c>
      <c r="K752" s="65" t="inlineStr">
        <is>
          <t>Installation pompe à chaleur air/eau</t>
        </is>
      </c>
      <c r="L752" s="67" t="n">
        <v>1</v>
      </c>
      <c r="M752" s="68" t="n">
        <v>32561.58</v>
      </c>
      <c r="N752" s="65" t="inlineStr">
        <is>
          <t>Refusé</t>
        </is>
      </c>
      <c r="O752" s="66" t="n">
        <v>45296</v>
      </c>
      <c r="P752" s="67" t="n">
        <v>1</v>
      </c>
      <c r="Q752" s="67" t="n">
        <v>3</v>
      </c>
      <c r="R752" s="67">
        <f>$I752</f>
        <v/>
      </c>
      <c r="S752" s="67">
        <f>$K752</f>
        <v/>
      </c>
      <c r="T752" s="67">
        <f>IFERROR(INDEX(Clients!$G$2:$G$1020,MATCH($E752,Clients!$A$2:$A$1020,0)),"")</f>
        <v/>
      </c>
      <c r="U752" s="67">
        <f>IFERROR(INDEX(Clients!$I$2:$I$1020,MATCH($E752,Clients!$A$2:$A$1020,0)),"")</f>
        <v/>
      </c>
      <c r="V752" s="69">
        <f>1</f>
        <v/>
      </c>
      <c r="W752" s="69">
        <f>IF($N752="Accepté",1,0)</f>
        <v/>
      </c>
      <c r="X752" s="68">
        <f>$M752*$W752</f>
        <v/>
      </c>
      <c r="Y752" s="68">
        <f>IF($N752="En cours",0,$M752)</f>
        <v/>
      </c>
      <c r="Z752" s="69">
        <f>IF($P752="",0,1)</f>
        <v/>
      </c>
      <c r="AA752" s="70">
        <f>IF($P752="",0,$P752)</f>
        <v/>
      </c>
      <c r="AB752" s="69">
        <f>IF(AND($P752&lt;&gt;"",$P752&lt;=Paramètres!$C$14),1,0)</f>
        <v/>
      </c>
      <c r="AC752" s="67">
        <f>IF($P752="","Jamais relancé",IF($P752&lt;=3,"0-3 j",IF($P752&lt;=7,"4-7 j",IF($P752&lt;=15,"8-15 j","Plus de 15 j"))))</f>
        <v/>
      </c>
      <c r="AD752" s="67">
        <f>IF($M752&lt;=1000,"Moins de 1 k€",IF($M752&lt;=5000,"1 à 5 k€",IF($M752&lt;=15000,"5 à 15 k€","Plus de 15 k€")))</f>
        <v/>
      </c>
    </row>
    <row r="753">
      <c r="A753" s="65" t="inlineStr">
        <is>
          <t>DEV-00752</t>
        </is>
      </c>
      <c r="B753" s="66" t="n">
        <v>45265</v>
      </c>
      <c r="C753" s="65" t="inlineStr">
        <is>
          <t>2023-12</t>
        </is>
      </c>
      <c r="D753" s="65" t="inlineStr">
        <is>
          <t>2023-2024</t>
        </is>
      </c>
      <c r="E753" s="65" t="inlineStr">
        <is>
          <t>CLI-0293</t>
        </is>
      </c>
      <c r="F753" s="65" t="inlineStr">
        <is>
          <t>Professionnel</t>
        </is>
      </c>
      <c r="G753" s="65" t="inlineStr">
        <is>
          <t>Toulouse</t>
        </is>
      </c>
      <c r="H753" s="65" t="inlineStr">
        <is>
          <t>Nadia Cherif</t>
        </is>
      </c>
      <c r="I753" s="65" t="inlineStr">
        <is>
          <t>Salle de bain</t>
        </is>
      </c>
      <c r="J753" s="65" t="inlineStr">
        <is>
          <t>SB-003</t>
        </is>
      </c>
      <c r="K753" s="65" t="inlineStr">
        <is>
          <t>Pose meuble vasque + robinetterie</t>
        </is>
      </c>
      <c r="L753" s="67" t="n">
        <v>1</v>
      </c>
      <c r="M753" s="68" t="n">
        <v>2187.99</v>
      </c>
      <c r="N753" s="65" t="inlineStr">
        <is>
          <t>Refusé</t>
        </is>
      </c>
      <c r="O753" s="66" t="n">
        <v>45287</v>
      </c>
      <c r="P753" s="67" t="n"/>
      <c r="Q753" s="67" t="n">
        <v>0</v>
      </c>
      <c r="R753" s="67">
        <f>$I753</f>
        <v/>
      </c>
      <c r="S753" s="67">
        <f>$K753</f>
        <v/>
      </c>
      <c r="T753" s="67">
        <f>IFERROR(INDEX(Clients!$G$2:$G$1020,MATCH($E753,Clients!$A$2:$A$1020,0)),"")</f>
        <v/>
      </c>
      <c r="U753" s="67">
        <f>IFERROR(INDEX(Clients!$I$2:$I$1020,MATCH($E753,Clients!$A$2:$A$1020,0)),"")</f>
        <v/>
      </c>
      <c r="V753" s="69">
        <f>1</f>
        <v/>
      </c>
      <c r="W753" s="69">
        <f>IF($N753="Accepté",1,0)</f>
        <v/>
      </c>
      <c r="X753" s="68">
        <f>$M753*$W753</f>
        <v/>
      </c>
      <c r="Y753" s="68">
        <f>IF($N753="En cours",0,$M753)</f>
        <v/>
      </c>
      <c r="Z753" s="69">
        <f>IF($P753="",0,1)</f>
        <v/>
      </c>
      <c r="AA753" s="70">
        <f>IF($P753="",0,$P753)</f>
        <v/>
      </c>
      <c r="AB753" s="69">
        <f>IF(AND($P753&lt;&gt;"",$P753&lt;=Paramètres!$C$14),1,0)</f>
        <v/>
      </c>
      <c r="AC753" s="67">
        <f>IF($P753="","Jamais relancé",IF($P753&lt;=3,"0-3 j",IF($P753&lt;=7,"4-7 j",IF($P753&lt;=15,"8-15 j","Plus de 15 j"))))</f>
        <v/>
      </c>
      <c r="AD753" s="67">
        <f>IF($M753&lt;=1000,"Moins de 1 k€",IF($M753&lt;=5000,"1 à 5 k€",IF($M753&lt;=15000,"5 à 15 k€","Plus de 15 k€")))</f>
        <v/>
      </c>
    </row>
    <row r="754">
      <c r="A754" s="65" t="inlineStr">
        <is>
          <t>DEV-00753</t>
        </is>
      </c>
      <c r="B754" s="66" t="n">
        <v>45265</v>
      </c>
      <c r="C754" s="65" t="inlineStr">
        <is>
          <t>2023-12</t>
        </is>
      </c>
      <c r="D754" s="65" t="inlineStr">
        <is>
          <t>2023-2024</t>
        </is>
      </c>
      <c r="E754" s="65" t="inlineStr">
        <is>
          <t>CLI-0386</t>
        </is>
      </c>
      <c r="F754" s="65" t="inlineStr">
        <is>
          <t>Collectivité</t>
        </is>
      </c>
      <c r="G754" s="65" t="inlineStr">
        <is>
          <t>Bordeaux</t>
        </is>
      </c>
      <c r="H754" s="65" t="inlineStr">
        <is>
          <t>Karim Belkacem</t>
        </is>
      </c>
      <c r="I754" s="65" t="inlineStr">
        <is>
          <t>Dépannage</t>
        </is>
      </c>
      <c r="J754" s="65" t="inlineStr">
        <is>
          <t>DP-001</t>
        </is>
      </c>
      <c r="K754" s="65" t="inlineStr">
        <is>
          <t>Dépannage plomberie urgence</t>
        </is>
      </c>
      <c r="L754" s="67" t="n">
        <v>3</v>
      </c>
      <c r="M754" s="68" t="n">
        <v>1997.4</v>
      </c>
      <c r="N754" s="65" t="inlineStr">
        <is>
          <t>Accepté</t>
        </is>
      </c>
      <c r="O754" s="66" t="n">
        <v>45280</v>
      </c>
      <c r="P754" s="67" t="n">
        <v>4</v>
      </c>
      <c r="Q754" s="67" t="n">
        <v>2</v>
      </c>
      <c r="R754" s="67">
        <f>$I754</f>
        <v/>
      </c>
      <c r="S754" s="67">
        <f>$K754</f>
        <v/>
      </c>
      <c r="T754" s="67">
        <f>IFERROR(INDEX(Clients!$G$2:$G$1020,MATCH($E754,Clients!$A$2:$A$1020,0)),"")</f>
        <v/>
      </c>
      <c r="U754" s="67">
        <f>IFERROR(INDEX(Clients!$I$2:$I$1020,MATCH($E754,Clients!$A$2:$A$1020,0)),"")</f>
        <v/>
      </c>
      <c r="V754" s="69">
        <f>1</f>
        <v/>
      </c>
      <c r="W754" s="69">
        <f>IF($N754="Accepté",1,0)</f>
        <v/>
      </c>
      <c r="X754" s="68">
        <f>$M754*$W754</f>
        <v/>
      </c>
      <c r="Y754" s="68">
        <f>IF($N754="En cours",0,$M754)</f>
        <v/>
      </c>
      <c r="Z754" s="69">
        <f>IF($P754="",0,1)</f>
        <v/>
      </c>
      <c r="AA754" s="70">
        <f>IF($P754="",0,$P754)</f>
        <v/>
      </c>
      <c r="AB754" s="69">
        <f>IF(AND($P754&lt;&gt;"",$P754&lt;=Paramètres!$C$14),1,0)</f>
        <v/>
      </c>
      <c r="AC754" s="67">
        <f>IF($P754="","Jamais relancé",IF($P754&lt;=3,"0-3 j",IF($P754&lt;=7,"4-7 j",IF($P754&lt;=15,"8-15 j","Plus de 15 j"))))</f>
        <v/>
      </c>
      <c r="AD754" s="67">
        <f>IF($M754&lt;=1000,"Moins de 1 k€",IF($M754&lt;=5000,"1 à 5 k€",IF($M754&lt;=15000,"5 à 15 k€","Plus de 15 k€")))</f>
        <v/>
      </c>
    </row>
    <row r="755">
      <c r="A755" s="65" t="inlineStr">
        <is>
          <t>DEV-00754</t>
        </is>
      </c>
      <c r="B755" s="66" t="n">
        <v>45265</v>
      </c>
      <c r="C755" s="65" t="inlineStr">
        <is>
          <t>2023-12</t>
        </is>
      </c>
      <c r="D755" s="65" t="inlineStr">
        <is>
          <t>2023-2024</t>
        </is>
      </c>
      <c r="E755" s="65" t="inlineStr">
        <is>
          <t>CLI-0386</t>
        </is>
      </c>
      <c r="F755" s="65" t="inlineStr">
        <is>
          <t>Collectivité</t>
        </is>
      </c>
      <c r="G755" s="65" t="inlineStr">
        <is>
          <t>Bordeaux</t>
        </is>
      </c>
      <c r="H755" s="65" t="inlineStr">
        <is>
          <t>Karim Belkacem</t>
        </is>
      </c>
      <c r="I755" s="65" t="inlineStr">
        <is>
          <t>Électricité</t>
        </is>
      </c>
      <c r="J755" s="65" t="inlineStr">
        <is>
          <t>EL-003</t>
        </is>
      </c>
      <c r="K755" s="65" t="inlineStr">
        <is>
          <t>Rénovation électrique complète</t>
        </is>
      </c>
      <c r="L755" s="67" t="n">
        <v>1</v>
      </c>
      <c r="M755" s="68" t="n">
        <v>23875.73</v>
      </c>
      <c r="N755" s="65" t="inlineStr">
        <is>
          <t>Refusé</t>
        </is>
      </c>
      <c r="O755" s="66" t="n">
        <v>45280</v>
      </c>
      <c r="P755" s="67" t="n">
        <v>3</v>
      </c>
      <c r="Q755" s="67" t="n">
        <v>2</v>
      </c>
      <c r="R755" s="67">
        <f>$I755</f>
        <v/>
      </c>
      <c r="S755" s="67">
        <f>$K755</f>
        <v/>
      </c>
      <c r="T755" s="67">
        <f>IFERROR(INDEX(Clients!$G$2:$G$1020,MATCH($E755,Clients!$A$2:$A$1020,0)),"")</f>
        <v/>
      </c>
      <c r="U755" s="67">
        <f>IFERROR(INDEX(Clients!$I$2:$I$1020,MATCH($E755,Clients!$A$2:$A$1020,0)),"")</f>
        <v/>
      </c>
      <c r="V755" s="69">
        <f>1</f>
        <v/>
      </c>
      <c r="W755" s="69">
        <f>IF($N755="Accepté",1,0)</f>
        <v/>
      </c>
      <c r="X755" s="68">
        <f>$M755*$W755</f>
        <v/>
      </c>
      <c r="Y755" s="68">
        <f>IF($N755="En cours",0,$M755)</f>
        <v/>
      </c>
      <c r="Z755" s="69">
        <f>IF($P755="",0,1)</f>
        <v/>
      </c>
      <c r="AA755" s="70">
        <f>IF($P755="",0,$P755)</f>
        <v/>
      </c>
      <c r="AB755" s="69">
        <f>IF(AND($P755&lt;&gt;"",$P755&lt;=Paramètres!$C$14),1,0)</f>
        <v/>
      </c>
      <c r="AC755" s="67">
        <f>IF($P755="","Jamais relancé",IF($P755&lt;=3,"0-3 j",IF($P755&lt;=7,"4-7 j",IF($P755&lt;=15,"8-15 j","Plus de 15 j"))))</f>
        <v/>
      </c>
      <c r="AD755" s="67">
        <f>IF($M755&lt;=1000,"Moins de 1 k€",IF($M755&lt;=5000,"1 à 5 k€",IF($M755&lt;=15000,"5 à 15 k€","Plus de 15 k€")))</f>
        <v/>
      </c>
    </row>
    <row r="756">
      <c r="A756" s="65" t="inlineStr">
        <is>
          <t>DEV-00755</t>
        </is>
      </c>
      <c r="B756" s="66" t="n">
        <v>45266</v>
      </c>
      <c r="C756" s="65" t="inlineStr">
        <is>
          <t>2023-12</t>
        </is>
      </c>
      <c r="D756" s="65" t="inlineStr">
        <is>
          <t>2023-2024</t>
        </is>
      </c>
      <c r="E756" s="65" t="inlineStr">
        <is>
          <t>CLI-0156</t>
        </is>
      </c>
      <c r="F756" s="65" t="inlineStr">
        <is>
          <t>Particulier</t>
        </is>
      </c>
      <c r="G756" s="65" t="inlineStr">
        <is>
          <t>Bordeaux</t>
        </is>
      </c>
      <c r="H756" s="65" t="inlineStr">
        <is>
          <t>Sophie Marchand</t>
        </is>
      </c>
      <c r="I756" s="65" t="inlineStr">
        <is>
          <t>Chauffage</t>
        </is>
      </c>
      <c r="J756" s="65" t="inlineStr">
        <is>
          <t>CH-001</t>
        </is>
      </c>
      <c r="K756" s="65" t="inlineStr">
        <is>
          <t>Installation chaudière gaz condensation</t>
        </is>
      </c>
      <c r="L756" s="67" t="n">
        <v>1</v>
      </c>
      <c r="M756" s="68" t="n">
        <v>5642.53</v>
      </c>
      <c r="N756" s="65" t="inlineStr">
        <is>
          <t>Sans réponse</t>
        </is>
      </c>
      <c r="O756" s="66" t="n">
        <v>45274</v>
      </c>
      <c r="P756" s="67" t="n">
        <v>11</v>
      </c>
      <c r="Q756" s="67" t="n">
        <v>0</v>
      </c>
      <c r="R756" s="67">
        <f>$I756</f>
        <v/>
      </c>
      <c r="S756" s="67">
        <f>$K756</f>
        <v/>
      </c>
      <c r="T756" s="67">
        <f>IFERROR(INDEX(Clients!$G$2:$G$1020,MATCH($E756,Clients!$A$2:$A$1020,0)),"")</f>
        <v/>
      </c>
      <c r="U756" s="67">
        <f>IFERROR(INDEX(Clients!$I$2:$I$1020,MATCH($E756,Clients!$A$2:$A$1020,0)),"")</f>
        <v/>
      </c>
      <c r="V756" s="69">
        <f>1</f>
        <v/>
      </c>
      <c r="W756" s="69">
        <f>IF($N756="Accepté",1,0)</f>
        <v/>
      </c>
      <c r="X756" s="68">
        <f>$M756*$W756</f>
        <v/>
      </c>
      <c r="Y756" s="68">
        <f>IF($N756="En cours",0,$M756)</f>
        <v/>
      </c>
      <c r="Z756" s="69">
        <f>IF($P756="",0,1)</f>
        <v/>
      </c>
      <c r="AA756" s="70">
        <f>IF($P756="",0,$P756)</f>
        <v/>
      </c>
      <c r="AB756" s="69">
        <f>IF(AND($P756&lt;&gt;"",$P756&lt;=Paramètres!$C$14),1,0)</f>
        <v/>
      </c>
      <c r="AC756" s="67">
        <f>IF($P756="","Jamais relancé",IF($P756&lt;=3,"0-3 j",IF($P756&lt;=7,"4-7 j",IF($P756&lt;=15,"8-15 j","Plus de 15 j"))))</f>
        <v/>
      </c>
      <c r="AD756" s="67">
        <f>IF($M756&lt;=1000,"Moins de 1 k€",IF($M756&lt;=5000,"1 à 5 k€",IF($M756&lt;=15000,"5 à 15 k€","Plus de 15 k€")))</f>
        <v/>
      </c>
    </row>
    <row r="757">
      <c r="A757" s="65" t="inlineStr">
        <is>
          <t>DEV-00756</t>
        </is>
      </c>
      <c r="B757" s="66" t="n">
        <v>45266</v>
      </c>
      <c r="C757" s="65" t="inlineStr">
        <is>
          <t>2023-12</t>
        </is>
      </c>
      <c r="D757" s="65" t="inlineStr">
        <is>
          <t>2023-2024</t>
        </is>
      </c>
      <c r="E757" s="65" t="inlineStr">
        <is>
          <t>CLI-0044</t>
        </is>
      </c>
      <c r="F757" s="65" t="inlineStr">
        <is>
          <t>Syndic</t>
        </is>
      </c>
      <c r="G757" s="65" t="inlineStr">
        <is>
          <t>Bordeaux</t>
        </is>
      </c>
      <c r="H757" s="65" t="inlineStr">
        <is>
          <t>Karim Belkacem</t>
        </is>
      </c>
      <c r="I757" s="65" t="inlineStr">
        <is>
          <t>Dépannage</t>
        </is>
      </c>
      <c r="J757" s="65" t="inlineStr">
        <is>
          <t>DP-004</t>
        </is>
      </c>
      <c r="K757" s="65" t="inlineStr">
        <is>
          <t>Remise en service chaudière</t>
        </is>
      </c>
      <c r="L757" s="67" t="n">
        <v>1</v>
      </c>
      <c r="M757" s="68" t="n">
        <v>494.69</v>
      </c>
      <c r="N757" s="65" t="inlineStr">
        <is>
          <t>Accepté</t>
        </is>
      </c>
      <c r="O757" s="66" t="n">
        <v>45275</v>
      </c>
      <c r="P757" s="67" t="n">
        <v>15</v>
      </c>
      <c r="Q757" s="67" t="n">
        <v>0</v>
      </c>
      <c r="R757" s="67">
        <f>$I757</f>
        <v/>
      </c>
      <c r="S757" s="67">
        <f>$K757</f>
        <v/>
      </c>
      <c r="T757" s="67">
        <f>IFERROR(INDEX(Clients!$G$2:$G$1020,MATCH($E757,Clients!$A$2:$A$1020,0)),"")</f>
        <v/>
      </c>
      <c r="U757" s="67">
        <f>IFERROR(INDEX(Clients!$I$2:$I$1020,MATCH($E757,Clients!$A$2:$A$1020,0)),"")</f>
        <v/>
      </c>
      <c r="V757" s="69">
        <f>1</f>
        <v/>
      </c>
      <c r="W757" s="69">
        <f>IF($N757="Accepté",1,0)</f>
        <v/>
      </c>
      <c r="X757" s="68">
        <f>$M757*$W757</f>
        <v/>
      </c>
      <c r="Y757" s="68">
        <f>IF($N757="En cours",0,$M757)</f>
        <v/>
      </c>
      <c r="Z757" s="69">
        <f>IF($P757="",0,1)</f>
        <v/>
      </c>
      <c r="AA757" s="70">
        <f>IF($P757="",0,$P757)</f>
        <v/>
      </c>
      <c r="AB757" s="69">
        <f>IF(AND($P757&lt;&gt;"",$P757&lt;=Paramètres!$C$14),1,0)</f>
        <v/>
      </c>
      <c r="AC757" s="67">
        <f>IF($P757="","Jamais relancé",IF($P757&lt;=3,"0-3 j",IF($P757&lt;=7,"4-7 j",IF($P757&lt;=15,"8-15 j","Plus de 15 j"))))</f>
        <v/>
      </c>
      <c r="AD757" s="67">
        <f>IF($M757&lt;=1000,"Moins de 1 k€",IF($M757&lt;=5000,"1 à 5 k€",IF($M757&lt;=15000,"5 à 15 k€","Plus de 15 k€")))</f>
        <v/>
      </c>
    </row>
    <row r="758">
      <c r="A758" s="65" t="inlineStr">
        <is>
          <t>DEV-00757</t>
        </is>
      </c>
      <c r="B758" s="66" t="n">
        <v>45266</v>
      </c>
      <c r="C758" s="65" t="inlineStr">
        <is>
          <t>2023-12</t>
        </is>
      </c>
      <c r="D758" s="65" t="inlineStr">
        <is>
          <t>2023-2024</t>
        </is>
      </c>
      <c r="E758" s="65" t="inlineStr">
        <is>
          <t>CLI-0244</t>
        </is>
      </c>
      <c r="F758" s="65" t="inlineStr">
        <is>
          <t>Professionnel</t>
        </is>
      </c>
      <c r="G758" s="65" t="inlineStr">
        <is>
          <t>Bordeaux</t>
        </is>
      </c>
      <c r="H758" s="65" t="inlineStr">
        <is>
          <t>Sophie Marchand</t>
        </is>
      </c>
      <c r="I758" s="65" t="inlineStr">
        <is>
          <t>Chauffage</t>
        </is>
      </c>
      <c r="J758" s="65" t="inlineStr">
        <is>
          <t>CH-004</t>
        </is>
      </c>
      <c r="K758" s="65" t="inlineStr">
        <is>
          <t>Remplacement radiateurs (lot de 5)</t>
        </is>
      </c>
      <c r="L758" s="67" t="n">
        <v>1</v>
      </c>
      <c r="M758" s="68" t="n">
        <v>3796.6</v>
      </c>
      <c r="N758" s="65" t="inlineStr">
        <is>
          <t>Accepté</t>
        </is>
      </c>
      <c r="O758" s="66" t="n">
        <v>45298</v>
      </c>
      <c r="P758" s="67" t="n">
        <v>2</v>
      </c>
      <c r="Q758" s="67" t="n">
        <v>1</v>
      </c>
      <c r="R758" s="67">
        <f>$I758</f>
        <v/>
      </c>
      <c r="S758" s="67">
        <f>$K758</f>
        <v/>
      </c>
      <c r="T758" s="67">
        <f>IFERROR(INDEX(Clients!$G$2:$G$1020,MATCH($E758,Clients!$A$2:$A$1020,0)),"")</f>
        <v/>
      </c>
      <c r="U758" s="67">
        <f>IFERROR(INDEX(Clients!$I$2:$I$1020,MATCH($E758,Clients!$A$2:$A$1020,0)),"")</f>
        <v/>
      </c>
      <c r="V758" s="69">
        <f>1</f>
        <v/>
      </c>
      <c r="W758" s="69">
        <f>IF($N758="Accepté",1,0)</f>
        <v/>
      </c>
      <c r="X758" s="68">
        <f>$M758*$W758</f>
        <v/>
      </c>
      <c r="Y758" s="68">
        <f>IF($N758="En cours",0,$M758)</f>
        <v/>
      </c>
      <c r="Z758" s="69">
        <f>IF($P758="",0,1)</f>
        <v/>
      </c>
      <c r="AA758" s="70">
        <f>IF($P758="",0,$P758)</f>
        <v/>
      </c>
      <c r="AB758" s="69">
        <f>IF(AND($P758&lt;&gt;"",$P758&lt;=Paramètres!$C$14),1,0)</f>
        <v/>
      </c>
      <c r="AC758" s="67">
        <f>IF($P758="","Jamais relancé",IF($P758&lt;=3,"0-3 j",IF($P758&lt;=7,"4-7 j",IF($P758&lt;=15,"8-15 j","Plus de 15 j"))))</f>
        <v/>
      </c>
      <c r="AD758" s="67">
        <f>IF($M758&lt;=1000,"Moins de 1 k€",IF($M758&lt;=5000,"1 à 5 k€",IF($M758&lt;=15000,"5 à 15 k€","Plus de 15 k€")))</f>
        <v/>
      </c>
    </row>
    <row r="759">
      <c r="A759" s="65" t="inlineStr">
        <is>
          <t>DEV-00758</t>
        </is>
      </c>
      <c r="B759" s="66" t="n">
        <v>45266</v>
      </c>
      <c r="C759" s="65" t="inlineStr">
        <is>
          <t>2023-12</t>
        </is>
      </c>
      <c r="D759" s="65" t="inlineStr">
        <is>
          <t>2023-2024</t>
        </is>
      </c>
      <c r="E759" s="65" t="inlineStr">
        <is>
          <t>CLI-0230</t>
        </is>
      </c>
      <c r="F759" s="65" t="inlineStr">
        <is>
          <t>Professionnel</t>
        </is>
      </c>
      <c r="G759" s="65" t="inlineStr">
        <is>
          <t>Bordeaux</t>
        </is>
      </c>
      <c r="H759" s="65" t="inlineStr">
        <is>
          <t>Sophie Marchand</t>
        </is>
      </c>
      <c r="I759" s="65" t="inlineStr">
        <is>
          <t>Électricité</t>
        </is>
      </c>
      <c r="J759" s="65" t="inlineStr">
        <is>
          <t>EL-001</t>
        </is>
      </c>
      <c r="K759" s="65" t="inlineStr">
        <is>
          <t>Mise aux normes tableau électrique</t>
        </is>
      </c>
      <c r="L759" s="67" t="n">
        <v>1</v>
      </c>
      <c r="M759" s="68" t="n">
        <v>3278.4</v>
      </c>
      <c r="N759" s="65" t="inlineStr">
        <is>
          <t>Accepté</t>
        </is>
      </c>
      <c r="O759" s="66" t="n">
        <v>45286</v>
      </c>
      <c r="P759" s="67" t="n">
        <v>10</v>
      </c>
      <c r="Q759" s="67" t="n">
        <v>2</v>
      </c>
      <c r="R759" s="67">
        <f>$I759</f>
        <v/>
      </c>
      <c r="S759" s="67">
        <f>$K759</f>
        <v/>
      </c>
      <c r="T759" s="67">
        <f>IFERROR(INDEX(Clients!$G$2:$G$1020,MATCH($E759,Clients!$A$2:$A$1020,0)),"")</f>
        <v/>
      </c>
      <c r="U759" s="67">
        <f>IFERROR(INDEX(Clients!$I$2:$I$1020,MATCH($E759,Clients!$A$2:$A$1020,0)),"")</f>
        <v/>
      </c>
      <c r="V759" s="69">
        <f>1</f>
        <v/>
      </c>
      <c r="W759" s="69">
        <f>IF($N759="Accepté",1,0)</f>
        <v/>
      </c>
      <c r="X759" s="68">
        <f>$M759*$W759</f>
        <v/>
      </c>
      <c r="Y759" s="68">
        <f>IF($N759="En cours",0,$M759)</f>
        <v/>
      </c>
      <c r="Z759" s="69">
        <f>IF($P759="",0,1)</f>
        <v/>
      </c>
      <c r="AA759" s="70">
        <f>IF($P759="",0,$P759)</f>
        <v/>
      </c>
      <c r="AB759" s="69">
        <f>IF(AND($P759&lt;&gt;"",$P759&lt;=Paramètres!$C$14),1,0)</f>
        <v/>
      </c>
      <c r="AC759" s="67">
        <f>IF($P759="","Jamais relancé",IF($P759&lt;=3,"0-3 j",IF($P759&lt;=7,"4-7 j",IF($P759&lt;=15,"8-15 j","Plus de 15 j"))))</f>
        <v/>
      </c>
      <c r="AD759" s="67">
        <f>IF($M759&lt;=1000,"Moins de 1 k€",IF($M759&lt;=5000,"1 à 5 k€",IF($M759&lt;=15000,"5 à 15 k€","Plus de 15 k€")))</f>
        <v/>
      </c>
    </row>
    <row r="760">
      <c r="A760" s="65" t="inlineStr">
        <is>
          <t>DEV-00759</t>
        </is>
      </c>
      <c r="B760" s="66" t="n">
        <v>45267</v>
      </c>
      <c r="C760" s="65" t="inlineStr">
        <is>
          <t>2023-12</t>
        </is>
      </c>
      <c r="D760" s="65" t="inlineStr">
        <is>
          <t>2023-2024</t>
        </is>
      </c>
      <c r="E760" s="65" t="inlineStr">
        <is>
          <t>CLI-0204</t>
        </is>
      </c>
      <c r="F760" s="65" t="inlineStr">
        <is>
          <t>Particulier</t>
        </is>
      </c>
      <c r="G760" s="65" t="inlineStr">
        <is>
          <t>Toulouse</t>
        </is>
      </c>
      <c r="H760" s="65" t="inlineStr">
        <is>
          <t>Nadia Cherif</t>
        </is>
      </c>
      <c r="I760" s="65" t="inlineStr">
        <is>
          <t>Plomberie</t>
        </is>
      </c>
      <c r="J760" s="65" t="inlineStr">
        <is>
          <t>PR-003</t>
        </is>
      </c>
      <c r="K760" s="65" t="inlineStr">
        <is>
          <t>Réfection réseau eau appartement</t>
        </is>
      </c>
      <c r="L760" s="67" t="n">
        <v>1</v>
      </c>
      <c r="M760" s="68" t="n">
        <v>3531.56</v>
      </c>
      <c r="N760" s="65" t="inlineStr">
        <is>
          <t>Refusé</t>
        </is>
      </c>
      <c r="O760" s="66" t="n">
        <v>45299</v>
      </c>
      <c r="P760" s="67" t="n">
        <v>13</v>
      </c>
      <c r="Q760" s="67" t="n">
        <v>2</v>
      </c>
      <c r="R760" s="67">
        <f>$I760</f>
        <v/>
      </c>
      <c r="S760" s="67">
        <f>$K760</f>
        <v/>
      </c>
      <c r="T760" s="67">
        <f>IFERROR(INDEX(Clients!$G$2:$G$1020,MATCH($E760,Clients!$A$2:$A$1020,0)),"")</f>
        <v/>
      </c>
      <c r="U760" s="67">
        <f>IFERROR(INDEX(Clients!$I$2:$I$1020,MATCH($E760,Clients!$A$2:$A$1020,0)),"")</f>
        <v/>
      </c>
      <c r="V760" s="69">
        <f>1</f>
        <v/>
      </c>
      <c r="W760" s="69">
        <f>IF($N760="Accepté",1,0)</f>
        <v/>
      </c>
      <c r="X760" s="68">
        <f>$M760*$W760</f>
        <v/>
      </c>
      <c r="Y760" s="68">
        <f>IF($N760="En cours",0,$M760)</f>
        <v/>
      </c>
      <c r="Z760" s="69">
        <f>IF($P760="",0,1)</f>
        <v/>
      </c>
      <c r="AA760" s="70">
        <f>IF($P760="",0,$P760)</f>
        <v/>
      </c>
      <c r="AB760" s="69">
        <f>IF(AND($P760&lt;&gt;"",$P760&lt;=Paramètres!$C$14),1,0)</f>
        <v/>
      </c>
      <c r="AC760" s="67">
        <f>IF($P760="","Jamais relancé",IF($P760&lt;=3,"0-3 j",IF($P760&lt;=7,"4-7 j",IF($P760&lt;=15,"8-15 j","Plus de 15 j"))))</f>
        <v/>
      </c>
      <c r="AD760" s="67">
        <f>IF($M760&lt;=1000,"Moins de 1 k€",IF($M760&lt;=5000,"1 à 5 k€",IF($M760&lt;=15000,"5 à 15 k€","Plus de 15 k€")))</f>
        <v/>
      </c>
    </row>
    <row r="761">
      <c r="A761" s="65" t="inlineStr">
        <is>
          <t>DEV-00760</t>
        </is>
      </c>
      <c r="B761" s="66" t="n">
        <v>45267</v>
      </c>
      <c r="C761" s="65" t="inlineStr">
        <is>
          <t>2023-12</t>
        </is>
      </c>
      <c r="D761" s="65" t="inlineStr">
        <is>
          <t>2023-2024</t>
        </is>
      </c>
      <c r="E761" s="65" t="inlineStr">
        <is>
          <t>CLI-0288</t>
        </is>
      </c>
      <c r="F761" s="65" t="inlineStr">
        <is>
          <t>Particulier</t>
        </is>
      </c>
      <c r="G761" s="65" t="inlineStr">
        <is>
          <t>Toulouse</t>
        </is>
      </c>
      <c r="H761" s="65" t="inlineStr">
        <is>
          <t>Nadia Cherif</t>
        </is>
      </c>
      <c r="I761" s="65" t="inlineStr">
        <is>
          <t>Chauffage</t>
        </is>
      </c>
      <c r="J761" s="65" t="inlineStr">
        <is>
          <t>CH-003</t>
        </is>
      </c>
      <c r="K761" s="65" t="inlineStr">
        <is>
          <t>Installation pompe à chaleur air/eau</t>
        </is>
      </c>
      <c r="L761" s="67" t="n">
        <v>1</v>
      </c>
      <c r="M761" s="68" t="n">
        <v>11824.34</v>
      </c>
      <c r="N761" s="65" t="inlineStr">
        <is>
          <t>Refusé</t>
        </is>
      </c>
      <c r="O761" s="66" t="n">
        <v>45298</v>
      </c>
      <c r="P761" s="67" t="n">
        <v>12</v>
      </c>
      <c r="Q761" s="67" t="n">
        <v>1</v>
      </c>
      <c r="R761" s="67">
        <f>$I761</f>
        <v/>
      </c>
      <c r="S761" s="67">
        <f>$K761</f>
        <v/>
      </c>
      <c r="T761" s="67">
        <f>IFERROR(INDEX(Clients!$G$2:$G$1020,MATCH($E761,Clients!$A$2:$A$1020,0)),"")</f>
        <v/>
      </c>
      <c r="U761" s="67">
        <f>IFERROR(INDEX(Clients!$I$2:$I$1020,MATCH($E761,Clients!$A$2:$A$1020,0)),"")</f>
        <v/>
      </c>
      <c r="V761" s="69">
        <f>1</f>
        <v/>
      </c>
      <c r="W761" s="69">
        <f>IF($N761="Accepté",1,0)</f>
        <v/>
      </c>
      <c r="X761" s="68">
        <f>$M761*$W761</f>
        <v/>
      </c>
      <c r="Y761" s="68">
        <f>IF($N761="En cours",0,$M761)</f>
        <v/>
      </c>
      <c r="Z761" s="69">
        <f>IF($P761="",0,1)</f>
        <v/>
      </c>
      <c r="AA761" s="70">
        <f>IF($P761="",0,$P761)</f>
        <v/>
      </c>
      <c r="AB761" s="69">
        <f>IF(AND($P761&lt;&gt;"",$P761&lt;=Paramètres!$C$14),1,0)</f>
        <v/>
      </c>
      <c r="AC761" s="67">
        <f>IF($P761="","Jamais relancé",IF($P761&lt;=3,"0-3 j",IF($P761&lt;=7,"4-7 j",IF($P761&lt;=15,"8-15 j","Plus de 15 j"))))</f>
        <v/>
      </c>
      <c r="AD761" s="67">
        <f>IF($M761&lt;=1000,"Moins de 1 k€",IF($M761&lt;=5000,"1 à 5 k€",IF($M761&lt;=15000,"5 à 15 k€","Plus de 15 k€")))</f>
        <v/>
      </c>
    </row>
    <row r="762">
      <c r="A762" s="65" t="inlineStr">
        <is>
          <t>DEV-00761</t>
        </is>
      </c>
      <c r="B762" s="66" t="n">
        <v>45267</v>
      </c>
      <c r="C762" s="65" t="inlineStr">
        <is>
          <t>2023-12</t>
        </is>
      </c>
      <c r="D762" s="65" t="inlineStr">
        <is>
          <t>2023-2024</t>
        </is>
      </c>
      <c r="E762" s="65" t="inlineStr">
        <is>
          <t>CLI-0254</t>
        </is>
      </c>
      <c r="F762" s="65" t="inlineStr">
        <is>
          <t>Particulier</t>
        </is>
      </c>
      <c r="G762" s="65" t="inlineStr">
        <is>
          <t>Toulouse</t>
        </is>
      </c>
      <c r="H762" s="65" t="inlineStr">
        <is>
          <t>Nadia Cherif</t>
        </is>
      </c>
      <c r="I762" s="65" t="inlineStr">
        <is>
          <t>Plomberie</t>
        </is>
      </c>
      <c r="J762" s="65" t="inlineStr">
        <is>
          <t>PR-002</t>
        </is>
      </c>
      <c r="K762" s="65" t="inlineStr">
        <is>
          <t>Recherche de fuite + réparation</t>
        </is>
      </c>
      <c r="L762" s="67" t="n">
        <v>1</v>
      </c>
      <c r="M762" s="68" t="n">
        <v>385.46</v>
      </c>
      <c r="N762" s="65" t="inlineStr">
        <is>
          <t>Accepté</t>
        </is>
      </c>
      <c r="O762" s="66" t="n">
        <v>45293</v>
      </c>
      <c r="P762" s="67" t="n">
        <v>4</v>
      </c>
      <c r="Q762" s="67" t="n">
        <v>3</v>
      </c>
      <c r="R762" s="67">
        <f>$I762</f>
        <v/>
      </c>
      <c r="S762" s="67">
        <f>$K762</f>
        <v/>
      </c>
      <c r="T762" s="67">
        <f>IFERROR(INDEX(Clients!$G$2:$G$1020,MATCH($E762,Clients!$A$2:$A$1020,0)),"")</f>
        <v/>
      </c>
      <c r="U762" s="67">
        <f>IFERROR(INDEX(Clients!$I$2:$I$1020,MATCH($E762,Clients!$A$2:$A$1020,0)),"")</f>
        <v/>
      </c>
      <c r="V762" s="69">
        <f>1</f>
        <v/>
      </c>
      <c r="W762" s="69">
        <f>IF($N762="Accepté",1,0)</f>
        <v/>
      </c>
      <c r="X762" s="68">
        <f>$M762*$W762</f>
        <v/>
      </c>
      <c r="Y762" s="68">
        <f>IF($N762="En cours",0,$M762)</f>
        <v/>
      </c>
      <c r="Z762" s="69">
        <f>IF($P762="",0,1)</f>
        <v/>
      </c>
      <c r="AA762" s="70">
        <f>IF($P762="",0,$P762)</f>
        <v/>
      </c>
      <c r="AB762" s="69">
        <f>IF(AND($P762&lt;&gt;"",$P762&lt;=Paramètres!$C$14),1,0)</f>
        <v/>
      </c>
      <c r="AC762" s="67">
        <f>IF($P762="","Jamais relancé",IF($P762&lt;=3,"0-3 j",IF($P762&lt;=7,"4-7 j",IF($P762&lt;=15,"8-15 j","Plus de 15 j"))))</f>
        <v/>
      </c>
      <c r="AD762" s="67">
        <f>IF($M762&lt;=1000,"Moins de 1 k€",IF($M762&lt;=5000,"1 à 5 k€",IF($M762&lt;=15000,"5 à 15 k€","Plus de 15 k€")))</f>
        <v/>
      </c>
    </row>
    <row r="763">
      <c r="A763" s="65" t="inlineStr">
        <is>
          <t>DEV-00762</t>
        </is>
      </c>
      <c r="B763" s="66" t="n">
        <v>45268</v>
      </c>
      <c r="C763" s="65" t="inlineStr">
        <is>
          <t>2023-12</t>
        </is>
      </c>
      <c r="D763" s="65" t="inlineStr">
        <is>
          <t>2023-2024</t>
        </is>
      </c>
      <c r="E763" s="65" t="inlineStr">
        <is>
          <t>CLI-0320</t>
        </is>
      </c>
      <c r="F763" s="65" t="inlineStr">
        <is>
          <t>Particulier</t>
        </is>
      </c>
      <c r="G763" s="65" t="inlineStr">
        <is>
          <t>Bordeaux</t>
        </is>
      </c>
      <c r="H763" s="65" t="inlineStr">
        <is>
          <t>Sophie Marchand</t>
        </is>
      </c>
      <c r="I763" s="65" t="inlineStr">
        <is>
          <t>Plomberie</t>
        </is>
      </c>
      <c r="J763" s="65" t="inlineStr">
        <is>
          <t>PR-001</t>
        </is>
      </c>
      <c r="K763" s="65" t="inlineStr">
        <is>
          <t>Remplacement chauffe-eau 200 L</t>
        </is>
      </c>
      <c r="L763" s="67" t="n">
        <v>1</v>
      </c>
      <c r="M763" s="68" t="n">
        <v>1375.58</v>
      </c>
      <c r="N763" s="65" t="inlineStr">
        <is>
          <t>Accepté</t>
        </is>
      </c>
      <c r="O763" s="66" t="n">
        <v>45303</v>
      </c>
      <c r="P763" s="67" t="n">
        <v>9</v>
      </c>
      <c r="Q763" s="67" t="n">
        <v>2</v>
      </c>
      <c r="R763" s="67">
        <f>$I763</f>
        <v/>
      </c>
      <c r="S763" s="67">
        <f>$K763</f>
        <v/>
      </c>
      <c r="T763" s="67">
        <f>IFERROR(INDEX(Clients!$G$2:$G$1020,MATCH($E763,Clients!$A$2:$A$1020,0)),"")</f>
        <v/>
      </c>
      <c r="U763" s="67">
        <f>IFERROR(INDEX(Clients!$I$2:$I$1020,MATCH($E763,Clients!$A$2:$A$1020,0)),"")</f>
        <v/>
      </c>
      <c r="V763" s="69">
        <f>1</f>
        <v/>
      </c>
      <c r="W763" s="69">
        <f>IF($N763="Accepté",1,0)</f>
        <v/>
      </c>
      <c r="X763" s="68">
        <f>$M763*$W763</f>
        <v/>
      </c>
      <c r="Y763" s="68">
        <f>IF($N763="En cours",0,$M763)</f>
        <v/>
      </c>
      <c r="Z763" s="69">
        <f>IF($P763="",0,1)</f>
        <v/>
      </c>
      <c r="AA763" s="70">
        <f>IF($P763="",0,$P763)</f>
        <v/>
      </c>
      <c r="AB763" s="69">
        <f>IF(AND($P763&lt;&gt;"",$P763&lt;=Paramètres!$C$14),1,0)</f>
        <v/>
      </c>
      <c r="AC763" s="67">
        <f>IF($P763="","Jamais relancé",IF($P763&lt;=3,"0-3 j",IF($P763&lt;=7,"4-7 j",IF($P763&lt;=15,"8-15 j","Plus de 15 j"))))</f>
        <v/>
      </c>
      <c r="AD763" s="67">
        <f>IF($M763&lt;=1000,"Moins de 1 k€",IF($M763&lt;=5000,"1 à 5 k€",IF($M763&lt;=15000,"5 à 15 k€","Plus de 15 k€")))</f>
        <v/>
      </c>
    </row>
    <row r="764">
      <c r="A764" s="65" t="inlineStr">
        <is>
          <t>DEV-00763</t>
        </is>
      </c>
      <c r="B764" s="66" t="n">
        <v>45268</v>
      </c>
      <c r="C764" s="65" t="inlineStr">
        <is>
          <t>2023-12</t>
        </is>
      </c>
      <c r="D764" s="65" t="inlineStr">
        <is>
          <t>2023-2024</t>
        </is>
      </c>
      <c r="E764" s="65" t="inlineStr">
        <is>
          <t>CLI-0182</t>
        </is>
      </c>
      <c r="F764" s="65" t="inlineStr">
        <is>
          <t>Professionnel</t>
        </is>
      </c>
      <c r="G764" s="65" t="inlineStr">
        <is>
          <t>Bordeaux</t>
        </is>
      </c>
      <c r="H764" s="65" t="inlineStr">
        <is>
          <t>Sophie Marchand</t>
        </is>
      </c>
      <c r="I764" s="65" t="inlineStr">
        <is>
          <t>Électricité</t>
        </is>
      </c>
      <c r="J764" s="65" t="inlineStr">
        <is>
          <t>EL-004</t>
        </is>
      </c>
      <c r="K764" s="65" t="inlineStr">
        <is>
          <t>Éclairage LED locaux professionnels</t>
        </is>
      </c>
      <c r="L764" s="67" t="n">
        <v>1</v>
      </c>
      <c r="M764" s="68" t="n">
        <v>5121.94</v>
      </c>
      <c r="N764" s="65" t="inlineStr">
        <is>
          <t>Refusé</t>
        </is>
      </c>
      <c r="O764" s="66" t="n">
        <v>45295</v>
      </c>
      <c r="P764" s="67" t="n">
        <v>13</v>
      </c>
      <c r="Q764" s="67" t="n">
        <v>1</v>
      </c>
      <c r="R764" s="67">
        <f>$I764</f>
        <v/>
      </c>
      <c r="S764" s="67">
        <f>$K764</f>
        <v/>
      </c>
      <c r="T764" s="67">
        <f>IFERROR(INDEX(Clients!$G$2:$G$1020,MATCH($E764,Clients!$A$2:$A$1020,0)),"")</f>
        <v/>
      </c>
      <c r="U764" s="67">
        <f>IFERROR(INDEX(Clients!$I$2:$I$1020,MATCH($E764,Clients!$A$2:$A$1020,0)),"")</f>
        <v/>
      </c>
      <c r="V764" s="69">
        <f>1</f>
        <v/>
      </c>
      <c r="W764" s="69">
        <f>IF($N764="Accepté",1,0)</f>
        <v/>
      </c>
      <c r="X764" s="68">
        <f>$M764*$W764</f>
        <v/>
      </c>
      <c r="Y764" s="68">
        <f>IF($N764="En cours",0,$M764)</f>
        <v/>
      </c>
      <c r="Z764" s="69">
        <f>IF($P764="",0,1)</f>
        <v/>
      </c>
      <c r="AA764" s="70">
        <f>IF($P764="",0,$P764)</f>
        <v/>
      </c>
      <c r="AB764" s="69">
        <f>IF(AND($P764&lt;&gt;"",$P764&lt;=Paramètres!$C$14),1,0)</f>
        <v/>
      </c>
      <c r="AC764" s="67">
        <f>IF($P764="","Jamais relancé",IF($P764&lt;=3,"0-3 j",IF($P764&lt;=7,"4-7 j",IF($P764&lt;=15,"8-15 j","Plus de 15 j"))))</f>
        <v/>
      </c>
      <c r="AD764" s="67">
        <f>IF($M764&lt;=1000,"Moins de 1 k€",IF($M764&lt;=5000,"1 à 5 k€",IF($M764&lt;=15000,"5 à 15 k€","Plus de 15 k€")))</f>
        <v/>
      </c>
    </row>
    <row r="765">
      <c r="A765" s="65" t="inlineStr">
        <is>
          <t>DEV-00764</t>
        </is>
      </c>
      <c r="B765" s="66" t="n">
        <v>45271</v>
      </c>
      <c r="C765" s="65" t="inlineStr">
        <is>
          <t>2023-12</t>
        </is>
      </c>
      <c r="D765" s="65" t="inlineStr">
        <is>
          <t>2023-2024</t>
        </is>
      </c>
      <c r="E765" s="65" t="inlineStr">
        <is>
          <t>CLI-0254</t>
        </is>
      </c>
      <c r="F765" s="65" t="inlineStr">
        <is>
          <t>Particulier</t>
        </is>
      </c>
      <c r="G765" s="65" t="inlineStr">
        <is>
          <t>Toulouse</t>
        </is>
      </c>
      <c r="H765" s="65" t="inlineStr">
        <is>
          <t>Nadia Cherif</t>
        </is>
      </c>
      <c r="I765" s="65" t="inlineStr">
        <is>
          <t>Chauffage</t>
        </is>
      </c>
      <c r="J765" s="65" t="inlineStr">
        <is>
          <t>CH-003</t>
        </is>
      </c>
      <c r="K765" s="65" t="inlineStr">
        <is>
          <t>Installation pompe à chaleur air/eau</t>
        </is>
      </c>
      <c r="L765" s="67" t="n">
        <v>1</v>
      </c>
      <c r="M765" s="68" t="n">
        <v>13461.35</v>
      </c>
      <c r="N765" s="65" t="inlineStr">
        <is>
          <t>Sans réponse</t>
        </is>
      </c>
      <c r="O765" s="66" t="n">
        <v>45276</v>
      </c>
      <c r="P765" s="67" t="n">
        <v>6</v>
      </c>
      <c r="Q765" s="67" t="n">
        <v>0</v>
      </c>
      <c r="R765" s="67">
        <f>$I765</f>
        <v/>
      </c>
      <c r="S765" s="67">
        <f>$K765</f>
        <v/>
      </c>
      <c r="T765" s="67">
        <f>IFERROR(INDEX(Clients!$G$2:$G$1020,MATCH($E765,Clients!$A$2:$A$1020,0)),"")</f>
        <v/>
      </c>
      <c r="U765" s="67">
        <f>IFERROR(INDEX(Clients!$I$2:$I$1020,MATCH($E765,Clients!$A$2:$A$1020,0)),"")</f>
        <v/>
      </c>
      <c r="V765" s="69">
        <f>1</f>
        <v/>
      </c>
      <c r="W765" s="69">
        <f>IF($N765="Accepté",1,0)</f>
        <v/>
      </c>
      <c r="X765" s="68">
        <f>$M765*$W765</f>
        <v/>
      </c>
      <c r="Y765" s="68">
        <f>IF($N765="En cours",0,$M765)</f>
        <v/>
      </c>
      <c r="Z765" s="69">
        <f>IF($P765="",0,1)</f>
        <v/>
      </c>
      <c r="AA765" s="70">
        <f>IF($P765="",0,$P765)</f>
        <v/>
      </c>
      <c r="AB765" s="69">
        <f>IF(AND($P765&lt;&gt;"",$P765&lt;=Paramètres!$C$14),1,0)</f>
        <v/>
      </c>
      <c r="AC765" s="67">
        <f>IF($P765="","Jamais relancé",IF($P765&lt;=3,"0-3 j",IF($P765&lt;=7,"4-7 j",IF($P765&lt;=15,"8-15 j","Plus de 15 j"))))</f>
        <v/>
      </c>
      <c r="AD765" s="67">
        <f>IF($M765&lt;=1000,"Moins de 1 k€",IF($M765&lt;=5000,"1 à 5 k€",IF($M765&lt;=15000,"5 à 15 k€","Plus de 15 k€")))</f>
        <v/>
      </c>
    </row>
    <row r="766">
      <c r="A766" s="65" t="inlineStr">
        <is>
          <t>DEV-00765</t>
        </is>
      </c>
      <c r="B766" s="66" t="n">
        <v>45271</v>
      </c>
      <c r="C766" s="65" t="inlineStr">
        <is>
          <t>2023-12</t>
        </is>
      </c>
      <c r="D766" s="65" t="inlineStr">
        <is>
          <t>2023-2024</t>
        </is>
      </c>
      <c r="E766" s="65" t="inlineStr">
        <is>
          <t>CLI-0288</t>
        </is>
      </c>
      <c r="F766" s="65" t="inlineStr">
        <is>
          <t>Particulier</t>
        </is>
      </c>
      <c r="G766" s="65" t="inlineStr">
        <is>
          <t>Toulouse</t>
        </is>
      </c>
      <c r="H766" s="65" t="inlineStr">
        <is>
          <t>Julien Fabre</t>
        </is>
      </c>
      <c r="I766" s="65" t="inlineStr">
        <is>
          <t>Plomberie</t>
        </is>
      </c>
      <c r="J766" s="65" t="inlineStr">
        <is>
          <t>PR-002</t>
        </is>
      </c>
      <c r="K766" s="65" t="inlineStr">
        <is>
          <t>Recherche de fuite + réparation</t>
        </is>
      </c>
      <c r="L766" s="67" t="n">
        <v>1</v>
      </c>
      <c r="M766" s="68" t="n">
        <v>496.21</v>
      </c>
      <c r="N766" s="65" t="inlineStr">
        <is>
          <t>Sans réponse</t>
        </is>
      </c>
      <c r="O766" s="66" t="n">
        <v>45286</v>
      </c>
      <c r="P766" s="67" t="n"/>
      <c r="Q766" s="67" t="n">
        <v>0</v>
      </c>
      <c r="R766" s="67">
        <f>$I766</f>
        <v/>
      </c>
      <c r="S766" s="67">
        <f>$K766</f>
        <v/>
      </c>
      <c r="T766" s="67">
        <f>IFERROR(INDEX(Clients!$G$2:$G$1020,MATCH($E766,Clients!$A$2:$A$1020,0)),"")</f>
        <v/>
      </c>
      <c r="U766" s="67">
        <f>IFERROR(INDEX(Clients!$I$2:$I$1020,MATCH($E766,Clients!$A$2:$A$1020,0)),"")</f>
        <v/>
      </c>
      <c r="V766" s="69">
        <f>1</f>
        <v/>
      </c>
      <c r="W766" s="69">
        <f>IF($N766="Accepté",1,0)</f>
        <v/>
      </c>
      <c r="X766" s="68">
        <f>$M766*$W766</f>
        <v/>
      </c>
      <c r="Y766" s="68">
        <f>IF($N766="En cours",0,$M766)</f>
        <v/>
      </c>
      <c r="Z766" s="69">
        <f>IF($P766="",0,1)</f>
        <v/>
      </c>
      <c r="AA766" s="70">
        <f>IF($P766="",0,$P766)</f>
        <v/>
      </c>
      <c r="AB766" s="69">
        <f>IF(AND($P766&lt;&gt;"",$P766&lt;=Paramètres!$C$14),1,0)</f>
        <v/>
      </c>
      <c r="AC766" s="67">
        <f>IF($P766="","Jamais relancé",IF($P766&lt;=3,"0-3 j",IF($P766&lt;=7,"4-7 j",IF($P766&lt;=15,"8-15 j","Plus de 15 j"))))</f>
        <v/>
      </c>
      <c r="AD766" s="67">
        <f>IF($M766&lt;=1000,"Moins de 1 k€",IF($M766&lt;=5000,"1 à 5 k€",IF($M766&lt;=15000,"5 à 15 k€","Plus de 15 k€")))</f>
        <v/>
      </c>
    </row>
    <row r="767">
      <c r="A767" s="65" t="inlineStr">
        <is>
          <t>DEV-00766</t>
        </is>
      </c>
      <c r="B767" s="66" t="n">
        <v>45272</v>
      </c>
      <c r="C767" s="65" t="inlineStr">
        <is>
          <t>2023-12</t>
        </is>
      </c>
      <c r="D767" s="65" t="inlineStr">
        <is>
          <t>2023-2024</t>
        </is>
      </c>
      <c r="E767" s="65" t="inlineStr">
        <is>
          <t>CLI-0045</t>
        </is>
      </c>
      <c r="F767" s="65" t="inlineStr">
        <is>
          <t>Syndic</t>
        </is>
      </c>
      <c r="G767" s="65" t="inlineStr">
        <is>
          <t>Bordeaux</t>
        </is>
      </c>
      <c r="H767" s="65" t="inlineStr">
        <is>
          <t>Karim Belkacem</t>
        </is>
      </c>
      <c r="I767" s="65" t="inlineStr">
        <is>
          <t>Dépannage</t>
        </is>
      </c>
      <c r="J767" s="65" t="inlineStr">
        <is>
          <t>DP-001</t>
        </is>
      </c>
      <c r="K767" s="65" t="inlineStr">
        <is>
          <t>Dépannage plomberie urgence</t>
        </is>
      </c>
      <c r="L767" s="67" t="n">
        <v>1</v>
      </c>
      <c r="M767" s="68" t="n">
        <v>585.6799999999999</v>
      </c>
      <c r="N767" s="65" t="inlineStr">
        <is>
          <t>Sans réponse</t>
        </is>
      </c>
      <c r="O767" s="66" t="n">
        <v>45285</v>
      </c>
      <c r="P767" s="67" t="n">
        <v>7</v>
      </c>
      <c r="Q767" s="67" t="n">
        <v>1</v>
      </c>
      <c r="R767" s="67">
        <f>$I767</f>
        <v/>
      </c>
      <c r="S767" s="67">
        <f>$K767</f>
        <v/>
      </c>
      <c r="T767" s="67">
        <f>IFERROR(INDEX(Clients!$G$2:$G$1020,MATCH($E767,Clients!$A$2:$A$1020,0)),"")</f>
        <v/>
      </c>
      <c r="U767" s="67">
        <f>IFERROR(INDEX(Clients!$I$2:$I$1020,MATCH($E767,Clients!$A$2:$A$1020,0)),"")</f>
        <v/>
      </c>
      <c r="V767" s="69">
        <f>1</f>
        <v/>
      </c>
      <c r="W767" s="69">
        <f>IF($N767="Accepté",1,0)</f>
        <v/>
      </c>
      <c r="X767" s="68">
        <f>$M767*$W767</f>
        <v/>
      </c>
      <c r="Y767" s="68">
        <f>IF($N767="En cours",0,$M767)</f>
        <v/>
      </c>
      <c r="Z767" s="69">
        <f>IF($P767="",0,1)</f>
        <v/>
      </c>
      <c r="AA767" s="70">
        <f>IF($P767="",0,$P767)</f>
        <v/>
      </c>
      <c r="AB767" s="69">
        <f>IF(AND($P767&lt;&gt;"",$P767&lt;=Paramètres!$C$14),1,0)</f>
        <v/>
      </c>
      <c r="AC767" s="67">
        <f>IF($P767="","Jamais relancé",IF($P767&lt;=3,"0-3 j",IF($P767&lt;=7,"4-7 j",IF($P767&lt;=15,"8-15 j","Plus de 15 j"))))</f>
        <v/>
      </c>
      <c r="AD767" s="67">
        <f>IF($M767&lt;=1000,"Moins de 1 k€",IF($M767&lt;=5000,"1 à 5 k€",IF($M767&lt;=15000,"5 à 15 k€","Plus de 15 k€")))</f>
        <v/>
      </c>
    </row>
    <row r="768">
      <c r="A768" s="65" t="inlineStr">
        <is>
          <t>DEV-00767</t>
        </is>
      </c>
      <c r="B768" s="66" t="n">
        <v>45272</v>
      </c>
      <c r="C768" s="65" t="inlineStr">
        <is>
          <t>2023-12</t>
        </is>
      </c>
      <c r="D768" s="65" t="inlineStr">
        <is>
          <t>2023-2024</t>
        </is>
      </c>
      <c r="E768" s="65" t="inlineStr">
        <is>
          <t>CLI-0176</t>
        </is>
      </c>
      <c r="F768" s="65" t="inlineStr">
        <is>
          <t>Professionnel</t>
        </is>
      </c>
      <c r="G768" s="65" t="inlineStr">
        <is>
          <t>Toulouse</t>
        </is>
      </c>
      <c r="H768" s="65" t="inlineStr">
        <is>
          <t>Julien Fabre</t>
        </is>
      </c>
      <c r="I768" s="65" t="inlineStr">
        <is>
          <t>Chauffage</t>
        </is>
      </c>
      <c r="J768" s="65" t="inlineStr">
        <is>
          <t>CH-001</t>
        </is>
      </c>
      <c r="K768" s="65" t="inlineStr">
        <is>
          <t>Installation chaudière gaz condensation</t>
        </is>
      </c>
      <c r="L768" s="67" t="n">
        <v>1</v>
      </c>
      <c r="M768" s="68" t="n">
        <v>7915.51</v>
      </c>
      <c r="N768" s="65" t="inlineStr">
        <is>
          <t>Sans réponse</t>
        </is>
      </c>
      <c r="O768" s="66" t="n">
        <v>45303</v>
      </c>
      <c r="P768" s="67" t="n">
        <v>2</v>
      </c>
      <c r="Q768" s="67" t="n">
        <v>1</v>
      </c>
      <c r="R768" s="67">
        <f>$I768</f>
        <v/>
      </c>
      <c r="S768" s="67">
        <f>$K768</f>
        <v/>
      </c>
      <c r="T768" s="67">
        <f>IFERROR(INDEX(Clients!$G$2:$G$1020,MATCH($E768,Clients!$A$2:$A$1020,0)),"")</f>
        <v/>
      </c>
      <c r="U768" s="67">
        <f>IFERROR(INDEX(Clients!$I$2:$I$1020,MATCH($E768,Clients!$A$2:$A$1020,0)),"")</f>
        <v/>
      </c>
      <c r="V768" s="69">
        <f>1</f>
        <v/>
      </c>
      <c r="W768" s="69">
        <f>IF($N768="Accepté",1,0)</f>
        <v/>
      </c>
      <c r="X768" s="68">
        <f>$M768*$W768</f>
        <v/>
      </c>
      <c r="Y768" s="68">
        <f>IF($N768="En cours",0,$M768)</f>
        <v/>
      </c>
      <c r="Z768" s="69">
        <f>IF($P768="",0,1)</f>
        <v/>
      </c>
      <c r="AA768" s="70">
        <f>IF($P768="",0,$P768)</f>
        <v/>
      </c>
      <c r="AB768" s="69">
        <f>IF(AND($P768&lt;&gt;"",$P768&lt;=Paramètres!$C$14),1,0)</f>
        <v/>
      </c>
      <c r="AC768" s="67">
        <f>IF($P768="","Jamais relancé",IF($P768&lt;=3,"0-3 j",IF($P768&lt;=7,"4-7 j",IF($P768&lt;=15,"8-15 j","Plus de 15 j"))))</f>
        <v/>
      </c>
      <c r="AD768" s="67">
        <f>IF($M768&lt;=1000,"Moins de 1 k€",IF($M768&lt;=5000,"1 à 5 k€",IF($M768&lt;=15000,"5 à 15 k€","Plus de 15 k€")))</f>
        <v/>
      </c>
    </row>
    <row r="769">
      <c r="A769" s="65" t="inlineStr">
        <is>
          <t>DEV-00768</t>
        </is>
      </c>
      <c r="B769" s="66" t="n">
        <v>45273</v>
      </c>
      <c r="C769" s="65" t="inlineStr">
        <is>
          <t>2023-12</t>
        </is>
      </c>
      <c r="D769" s="65" t="inlineStr">
        <is>
          <t>2023-2024</t>
        </is>
      </c>
      <c r="E769" s="65" t="inlineStr">
        <is>
          <t>CLI-0028</t>
        </is>
      </c>
      <c r="F769" s="65" t="inlineStr">
        <is>
          <t>Particulier</t>
        </is>
      </c>
      <c r="G769" s="65" t="inlineStr">
        <is>
          <t>Toulouse</t>
        </is>
      </c>
      <c r="H769" s="65" t="inlineStr">
        <is>
          <t>Nadia Cherif</t>
        </is>
      </c>
      <c r="I769" s="65" t="inlineStr">
        <is>
          <t>Salle de bain</t>
        </is>
      </c>
      <c r="J769" s="65" t="inlineStr">
        <is>
          <t>SB-002</t>
        </is>
      </c>
      <c r="K769" s="65" t="inlineStr">
        <is>
          <t>Remplacement baignoire par douche</t>
        </is>
      </c>
      <c r="L769" s="67" t="n">
        <v>1</v>
      </c>
      <c r="M769" s="68" t="n">
        <v>4202.91</v>
      </c>
      <c r="N769" s="65" t="inlineStr">
        <is>
          <t>Sans réponse</t>
        </is>
      </c>
      <c r="O769" s="66" t="n">
        <v>45312</v>
      </c>
      <c r="P769" s="67" t="n">
        <v>13</v>
      </c>
      <c r="Q769" s="67" t="n">
        <v>1</v>
      </c>
      <c r="R769" s="67">
        <f>$I769</f>
        <v/>
      </c>
      <c r="S769" s="67">
        <f>$K769</f>
        <v/>
      </c>
      <c r="T769" s="67">
        <f>IFERROR(INDEX(Clients!$G$2:$G$1020,MATCH($E769,Clients!$A$2:$A$1020,0)),"")</f>
        <v/>
      </c>
      <c r="U769" s="67">
        <f>IFERROR(INDEX(Clients!$I$2:$I$1020,MATCH($E769,Clients!$A$2:$A$1020,0)),"")</f>
        <v/>
      </c>
      <c r="V769" s="69">
        <f>1</f>
        <v/>
      </c>
      <c r="W769" s="69">
        <f>IF($N769="Accepté",1,0)</f>
        <v/>
      </c>
      <c r="X769" s="68">
        <f>$M769*$W769</f>
        <v/>
      </c>
      <c r="Y769" s="68">
        <f>IF($N769="En cours",0,$M769)</f>
        <v/>
      </c>
      <c r="Z769" s="69">
        <f>IF($P769="",0,1)</f>
        <v/>
      </c>
      <c r="AA769" s="70">
        <f>IF($P769="",0,$P769)</f>
        <v/>
      </c>
      <c r="AB769" s="69">
        <f>IF(AND($P769&lt;&gt;"",$P769&lt;=Paramètres!$C$14),1,0)</f>
        <v/>
      </c>
      <c r="AC769" s="67">
        <f>IF($P769="","Jamais relancé",IF($P769&lt;=3,"0-3 j",IF($P769&lt;=7,"4-7 j",IF($P769&lt;=15,"8-15 j","Plus de 15 j"))))</f>
        <v/>
      </c>
      <c r="AD769" s="67">
        <f>IF($M769&lt;=1000,"Moins de 1 k€",IF($M769&lt;=5000,"1 à 5 k€",IF($M769&lt;=15000,"5 à 15 k€","Plus de 15 k€")))</f>
        <v/>
      </c>
    </row>
    <row r="770">
      <c r="A770" s="65" t="inlineStr">
        <is>
          <t>DEV-00769</t>
        </is>
      </c>
      <c r="B770" s="66" t="n">
        <v>45273</v>
      </c>
      <c r="C770" s="65" t="inlineStr">
        <is>
          <t>2023-12</t>
        </is>
      </c>
      <c r="D770" s="65" t="inlineStr">
        <is>
          <t>2023-2024</t>
        </is>
      </c>
      <c r="E770" s="65" t="inlineStr">
        <is>
          <t>CLI-0175</t>
        </is>
      </c>
      <c r="F770" s="65" t="inlineStr">
        <is>
          <t>Particulier</t>
        </is>
      </c>
      <c r="G770" s="65" t="inlineStr">
        <is>
          <t>Toulouse</t>
        </is>
      </c>
      <c r="H770" s="65" t="inlineStr">
        <is>
          <t>Nadia Cherif</t>
        </is>
      </c>
      <c r="I770" s="65" t="inlineStr">
        <is>
          <t>Plomberie</t>
        </is>
      </c>
      <c r="J770" s="65" t="inlineStr">
        <is>
          <t>PR-001</t>
        </is>
      </c>
      <c r="K770" s="65" t="inlineStr">
        <is>
          <t>Remplacement chauffe-eau 200 L</t>
        </is>
      </c>
      <c r="L770" s="67" t="n">
        <v>1</v>
      </c>
      <c r="M770" s="68" t="n">
        <v>1247.54</v>
      </c>
      <c r="N770" s="65" t="inlineStr">
        <is>
          <t>Sans réponse</t>
        </is>
      </c>
      <c r="O770" s="66" t="n">
        <v>45302</v>
      </c>
      <c r="P770" s="67" t="n"/>
      <c r="Q770" s="67" t="n">
        <v>0</v>
      </c>
      <c r="R770" s="67">
        <f>$I770</f>
        <v/>
      </c>
      <c r="S770" s="67">
        <f>$K770</f>
        <v/>
      </c>
      <c r="T770" s="67">
        <f>IFERROR(INDEX(Clients!$G$2:$G$1020,MATCH($E770,Clients!$A$2:$A$1020,0)),"")</f>
        <v/>
      </c>
      <c r="U770" s="67">
        <f>IFERROR(INDEX(Clients!$I$2:$I$1020,MATCH($E770,Clients!$A$2:$A$1020,0)),"")</f>
        <v/>
      </c>
      <c r="V770" s="69">
        <f>1</f>
        <v/>
      </c>
      <c r="W770" s="69">
        <f>IF($N770="Accepté",1,0)</f>
        <v/>
      </c>
      <c r="X770" s="68">
        <f>$M770*$W770</f>
        <v/>
      </c>
      <c r="Y770" s="68">
        <f>IF($N770="En cours",0,$M770)</f>
        <v/>
      </c>
      <c r="Z770" s="69">
        <f>IF($P770="",0,1)</f>
        <v/>
      </c>
      <c r="AA770" s="70">
        <f>IF($P770="",0,$P770)</f>
        <v/>
      </c>
      <c r="AB770" s="69">
        <f>IF(AND($P770&lt;&gt;"",$P770&lt;=Paramètres!$C$14),1,0)</f>
        <v/>
      </c>
      <c r="AC770" s="67">
        <f>IF($P770="","Jamais relancé",IF($P770&lt;=3,"0-3 j",IF($P770&lt;=7,"4-7 j",IF($P770&lt;=15,"8-15 j","Plus de 15 j"))))</f>
        <v/>
      </c>
      <c r="AD770" s="67">
        <f>IF($M770&lt;=1000,"Moins de 1 k€",IF($M770&lt;=5000,"1 à 5 k€",IF($M770&lt;=15000,"5 à 15 k€","Plus de 15 k€")))</f>
        <v/>
      </c>
    </row>
    <row r="771">
      <c r="A771" s="65" t="inlineStr">
        <is>
          <t>DEV-00770</t>
        </is>
      </c>
      <c r="B771" s="66" t="n">
        <v>45274</v>
      </c>
      <c r="C771" s="65" t="inlineStr">
        <is>
          <t>2023-12</t>
        </is>
      </c>
      <c r="D771" s="65" t="inlineStr">
        <is>
          <t>2023-2024</t>
        </is>
      </c>
      <c r="E771" s="65" t="inlineStr">
        <is>
          <t>CLI-0294</t>
        </is>
      </c>
      <c r="F771" s="65" t="inlineStr">
        <is>
          <t>Professionnel</t>
        </is>
      </c>
      <c r="G771" s="65" t="inlineStr">
        <is>
          <t>Toulouse</t>
        </is>
      </c>
      <c r="H771" s="65" t="inlineStr">
        <is>
          <t>Nadia Cherif</t>
        </is>
      </c>
      <c r="I771" s="65" t="inlineStr">
        <is>
          <t>Plomberie</t>
        </is>
      </c>
      <c r="J771" s="65" t="inlineStr">
        <is>
          <t>PR-001</t>
        </is>
      </c>
      <c r="K771" s="65" t="inlineStr">
        <is>
          <t>Remplacement chauffe-eau 200 L</t>
        </is>
      </c>
      <c r="L771" s="67" t="n">
        <v>1</v>
      </c>
      <c r="M771" s="68" t="n">
        <v>2438.32</v>
      </c>
      <c r="N771" s="65" t="inlineStr">
        <is>
          <t>Accepté</t>
        </is>
      </c>
      <c r="O771" s="66" t="n">
        <v>45284</v>
      </c>
      <c r="P771" s="67" t="n">
        <v>1</v>
      </c>
      <c r="Q771" s="67" t="n">
        <v>1</v>
      </c>
      <c r="R771" s="67">
        <f>$I771</f>
        <v/>
      </c>
      <c r="S771" s="67">
        <f>$K771</f>
        <v/>
      </c>
      <c r="T771" s="67">
        <f>IFERROR(INDEX(Clients!$G$2:$G$1020,MATCH($E771,Clients!$A$2:$A$1020,0)),"")</f>
        <v/>
      </c>
      <c r="U771" s="67">
        <f>IFERROR(INDEX(Clients!$I$2:$I$1020,MATCH($E771,Clients!$A$2:$A$1020,0)),"")</f>
        <v/>
      </c>
      <c r="V771" s="69">
        <f>1</f>
        <v/>
      </c>
      <c r="W771" s="69">
        <f>IF($N771="Accepté",1,0)</f>
        <v/>
      </c>
      <c r="X771" s="68">
        <f>$M771*$W771</f>
        <v/>
      </c>
      <c r="Y771" s="68">
        <f>IF($N771="En cours",0,$M771)</f>
        <v/>
      </c>
      <c r="Z771" s="69">
        <f>IF($P771="",0,1)</f>
        <v/>
      </c>
      <c r="AA771" s="70">
        <f>IF($P771="",0,$P771)</f>
        <v/>
      </c>
      <c r="AB771" s="69">
        <f>IF(AND($P771&lt;&gt;"",$P771&lt;=Paramètres!$C$14),1,0)</f>
        <v/>
      </c>
      <c r="AC771" s="67">
        <f>IF($P771="","Jamais relancé",IF($P771&lt;=3,"0-3 j",IF($P771&lt;=7,"4-7 j",IF($P771&lt;=15,"8-15 j","Plus de 15 j"))))</f>
        <v/>
      </c>
      <c r="AD771" s="67">
        <f>IF($M771&lt;=1000,"Moins de 1 k€",IF($M771&lt;=5000,"1 à 5 k€",IF($M771&lt;=15000,"5 à 15 k€","Plus de 15 k€")))</f>
        <v/>
      </c>
    </row>
    <row r="772">
      <c r="A772" s="65" t="inlineStr">
        <is>
          <t>DEV-00771</t>
        </is>
      </c>
      <c r="B772" s="66" t="n">
        <v>45274</v>
      </c>
      <c r="C772" s="65" t="inlineStr">
        <is>
          <t>2023-12</t>
        </is>
      </c>
      <c r="D772" s="65" t="inlineStr">
        <is>
          <t>2023-2024</t>
        </is>
      </c>
      <c r="E772" s="65" t="inlineStr">
        <is>
          <t>CLI-0351</t>
        </is>
      </c>
      <c r="F772" s="65" t="inlineStr">
        <is>
          <t>Syndic</t>
        </is>
      </c>
      <c r="G772" s="65" t="inlineStr">
        <is>
          <t>Bordeaux</t>
        </is>
      </c>
      <c r="H772" s="65" t="inlineStr">
        <is>
          <t>Karim Belkacem</t>
        </is>
      </c>
      <c r="I772" s="65" t="inlineStr">
        <is>
          <t>Salle de bain</t>
        </is>
      </c>
      <c r="J772" s="65" t="inlineStr">
        <is>
          <t>SB-001</t>
        </is>
      </c>
      <c r="K772" s="65" t="inlineStr">
        <is>
          <t>Rénovation salle de bain complète</t>
        </is>
      </c>
      <c r="L772" s="67" t="n">
        <v>1</v>
      </c>
      <c r="M772" s="68" t="n">
        <v>20075.18</v>
      </c>
      <c r="N772" s="65" t="inlineStr">
        <is>
          <t>Refusé</t>
        </is>
      </c>
      <c r="O772" s="66" t="n">
        <v>45290</v>
      </c>
      <c r="P772" s="67" t="n">
        <v>5</v>
      </c>
      <c r="Q772" s="67" t="n">
        <v>1</v>
      </c>
      <c r="R772" s="67">
        <f>$I772</f>
        <v/>
      </c>
      <c r="S772" s="67">
        <f>$K772</f>
        <v/>
      </c>
      <c r="T772" s="67">
        <f>IFERROR(INDEX(Clients!$G$2:$G$1020,MATCH($E772,Clients!$A$2:$A$1020,0)),"")</f>
        <v/>
      </c>
      <c r="U772" s="67">
        <f>IFERROR(INDEX(Clients!$I$2:$I$1020,MATCH($E772,Clients!$A$2:$A$1020,0)),"")</f>
        <v/>
      </c>
      <c r="V772" s="69">
        <f>1</f>
        <v/>
      </c>
      <c r="W772" s="69">
        <f>IF($N772="Accepté",1,0)</f>
        <v/>
      </c>
      <c r="X772" s="68">
        <f>$M772*$W772</f>
        <v/>
      </c>
      <c r="Y772" s="68">
        <f>IF($N772="En cours",0,$M772)</f>
        <v/>
      </c>
      <c r="Z772" s="69">
        <f>IF($P772="",0,1)</f>
        <v/>
      </c>
      <c r="AA772" s="70">
        <f>IF($P772="",0,$P772)</f>
        <v/>
      </c>
      <c r="AB772" s="69">
        <f>IF(AND($P772&lt;&gt;"",$P772&lt;=Paramètres!$C$14),1,0)</f>
        <v/>
      </c>
      <c r="AC772" s="67">
        <f>IF($P772="","Jamais relancé",IF($P772&lt;=3,"0-3 j",IF($P772&lt;=7,"4-7 j",IF($P772&lt;=15,"8-15 j","Plus de 15 j"))))</f>
        <v/>
      </c>
      <c r="AD772" s="67">
        <f>IF($M772&lt;=1000,"Moins de 1 k€",IF($M772&lt;=5000,"1 à 5 k€",IF($M772&lt;=15000,"5 à 15 k€","Plus de 15 k€")))</f>
        <v/>
      </c>
    </row>
    <row r="773">
      <c r="A773" s="65" t="inlineStr">
        <is>
          <t>DEV-00772</t>
        </is>
      </c>
      <c r="B773" s="66" t="n">
        <v>45274</v>
      </c>
      <c r="C773" s="65" t="inlineStr">
        <is>
          <t>2023-12</t>
        </is>
      </c>
      <c r="D773" s="65" t="inlineStr">
        <is>
          <t>2023-2024</t>
        </is>
      </c>
      <c r="E773" s="65" t="inlineStr">
        <is>
          <t>CLI-0091</t>
        </is>
      </c>
      <c r="F773" s="65" t="inlineStr">
        <is>
          <t>Particulier</t>
        </is>
      </c>
      <c r="G773" s="65" t="inlineStr">
        <is>
          <t>Bordeaux</t>
        </is>
      </c>
      <c r="H773" s="65" t="inlineStr">
        <is>
          <t>Sophie Marchand</t>
        </is>
      </c>
      <c r="I773" s="65" t="inlineStr">
        <is>
          <t>Chauffage</t>
        </is>
      </c>
      <c r="J773" s="65" t="inlineStr">
        <is>
          <t>CH-005</t>
        </is>
      </c>
      <c r="K773" s="65" t="inlineStr">
        <is>
          <t>Désembouage circuit chauffage</t>
        </is>
      </c>
      <c r="L773" s="67" t="n">
        <v>1</v>
      </c>
      <c r="M773" s="68" t="n">
        <v>690.9299999999999</v>
      </c>
      <c r="N773" s="65" t="inlineStr">
        <is>
          <t>Sans réponse</t>
        </is>
      </c>
      <c r="O773" s="66" t="n">
        <v>45293</v>
      </c>
      <c r="P773" s="67" t="n"/>
      <c r="Q773" s="67" t="n">
        <v>0</v>
      </c>
      <c r="R773" s="67">
        <f>$I773</f>
        <v/>
      </c>
      <c r="S773" s="67">
        <f>$K773</f>
        <v/>
      </c>
      <c r="T773" s="67">
        <f>IFERROR(INDEX(Clients!$G$2:$G$1020,MATCH($E773,Clients!$A$2:$A$1020,0)),"")</f>
        <v/>
      </c>
      <c r="U773" s="67">
        <f>IFERROR(INDEX(Clients!$I$2:$I$1020,MATCH($E773,Clients!$A$2:$A$1020,0)),"")</f>
        <v/>
      </c>
      <c r="V773" s="69">
        <f>1</f>
        <v/>
      </c>
      <c r="W773" s="69">
        <f>IF($N773="Accepté",1,0)</f>
        <v/>
      </c>
      <c r="X773" s="68">
        <f>$M773*$W773</f>
        <v/>
      </c>
      <c r="Y773" s="68">
        <f>IF($N773="En cours",0,$M773)</f>
        <v/>
      </c>
      <c r="Z773" s="69">
        <f>IF($P773="",0,1)</f>
        <v/>
      </c>
      <c r="AA773" s="70">
        <f>IF($P773="",0,$P773)</f>
        <v/>
      </c>
      <c r="AB773" s="69">
        <f>IF(AND($P773&lt;&gt;"",$P773&lt;=Paramètres!$C$14),1,0)</f>
        <v/>
      </c>
      <c r="AC773" s="67">
        <f>IF($P773="","Jamais relancé",IF($P773&lt;=3,"0-3 j",IF($P773&lt;=7,"4-7 j",IF($P773&lt;=15,"8-15 j","Plus de 15 j"))))</f>
        <v/>
      </c>
      <c r="AD773" s="67">
        <f>IF($M773&lt;=1000,"Moins de 1 k€",IF($M773&lt;=5000,"1 à 5 k€",IF($M773&lt;=15000,"5 à 15 k€","Plus de 15 k€")))</f>
        <v/>
      </c>
    </row>
    <row r="774">
      <c r="A774" s="65" t="inlineStr">
        <is>
          <t>DEV-00773</t>
        </is>
      </c>
      <c r="B774" s="66" t="n">
        <v>45274</v>
      </c>
      <c r="C774" s="65" t="inlineStr">
        <is>
          <t>2023-12</t>
        </is>
      </c>
      <c r="D774" s="65" t="inlineStr">
        <is>
          <t>2023-2024</t>
        </is>
      </c>
      <c r="E774" s="65" t="inlineStr">
        <is>
          <t>CLI-0363</t>
        </is>
      </c>
      <c r="F774" s="65" t="inlineStr">
        <is>
          <t>Particulier</t>
        </is>
      </c>
      <c r="G774" s="65" t="inlineStr">
        <is>
          <t>Bordeaux</t>
        </is>
      </c>
      <c r="H774" s="65" t="inlineStr">
        <is>
          <t>Sophie Marchand</t>
        </is>
      </c>
      <c r="I774" s="65" t="inlineStr">
        <is>
          <t>Chauffage</t>
        </is>
      </c>
      <c r="J774" s="65" t="inlineStr">
        <is>
          <t>CH-004</t>
        </is>
      </c>
      <c r="K774" s="65" t="inlineStr">
        <is>
          <t>Remplacement radiateurs (lot de 5)</t>
        </is>
      </c>
      <c r="L774" s="67" t="n">
        <v>2</v>
      </c>
      <c r="M774" s="68" t="n">
        <v>4698.05</v>
      </c>
      <c r="N774" s="65" t="inlineStr">
        <is>
          <t>Refusé</t>
        </is>
      </c>
      <c r="O774" s="66" t="n">
        <v>45285</v>
      </c>
      <c r="P774" s="67" t="n">
        <v>10</v>
      </c>
      <c r="Q774" s="67" t="n">
        <v>1</v>
      </c>
      <c r="R774" s="67">
        <f>$I774</f>
        <v/>
      </c>
      <c r="S774" s="67">
        <f>$K774</f>
        <v/>
      </c>
      <c r="T774" s="67">
        <f>IFERROR(INDEX(Clients!$G$2:$G$1020,MATCH($E774,Clients!$A$2:$A$1020,0)),"")</f>
        <v/>
      </c>
      <c r="U774" s="67">
        <f>IFERROR(INDEX(Clients!$I$2:$I$1020,MATCH($E774,Clients!$A$2:$A$1020,0)),"")</f>
        <v/>
      </c>
      <c r="V774" s="69">
        <f>1</f>
        <v/>
      </c>
      <c r="W774" s="69">
        <f>IF($N774="Accepté",1,0)</f>
        <v/>
      </c>
      <c r="X774" s="68">
        <f>$M774*$W774</f>
        <v/>
      </c>
      <c r="Y774" s="68">
        <f>IF($N774="En cours",0,$M774)</f>
        <v/>
      </c>
      <c r="Z774" s="69">
        <f>IF($P774="",0,1)</f>
        <v/>
      </c>
      <c r="AA774" s="70">
        <f>IF($P774="",0,$P774)</f>
        <v/>
      </c>
      <c r="AB774" s="69">
        <f>IF(AND($P774&lt;&gt;"",$P774&lt;=Paramètres!$C$14),1,0)</f>
        <v/>
      </c>
      <c r="AC774" s="67">
        <f>IF($P774="","Jamais relancé",IF($P774&lt;=3,"0-3 j",IF($P774&lt;=7,"4-7 j",IF($P774&lt;=15,"8-15 j","Plus de 15 j"))))</f>
        <v/>
      </c>
      <c r="AD774" s="67">
        <f>IF($M774&lt;=1000,"Moins de 1 k€",IF($M774&lt;=5000,"1 à 5 k€",IF($M774&lt;=15000,"5 à 15 k€","Plus de 15 k€")))</f>
        <v/>
      </c>
    </row>
    <row r="775">
      <c r="A775" s="65" t="inlineStr">
        <is>
          <t>DEV-00774</t>
        </is>
      </c>
      <c r="B775" s="66" t="n">
        <v>45275</v>
      </c>
      <c r="C775" s="65" t="inlineStr">
        <is>
          <t>2023-12</t>
        </is>
      </c>
      <c r="D775" s="65" t="inlineStr">
        <is>
          <t>2023-2024</t>
        </is>
      </c>
      <c r="E775" s="65" t="inlineStr">
        <is>
          <t>CLI-0167</t>
        </is>
      </c>
      <c r="F775" s="65" t="inlineStr">
        <is>
          <t>Particulier</t>
        </is>
      </c>
      <c r="G775" s="65" t="inlineStr">
        <is>
          <t>Toulouse</t>
        </is>
      </c>
      <c r="H775" s="65" t="inlineStr">
        <is>
          <t>Nadia Cherif</t>
        </is>
      </c>
      <c r="I775" s="65" t="inlineStr">
        <is>
          <t>Chauffage</t>
        </is>
      </c>
      <c r="J775" s="65" t="inlineStr">
        <is>
          <t>CH-002</t>
        </is>
      </c>
      <c r="K775" s="65" t="inlineStr">
        <is>
          <t>Entretien annuel chaudière</t>
        </is>
      </c>
      <c r="L775" s="67" t="n">
        <v>1</v>
      </c>
      <c r="M775" s="68" t="n">
        <v>158.95</v>
      </c>
      <c r="N775" s="65" t="inlineStr">
        <is>
          <t>Accepté</t>
        </is>
      </c>
      <c r="O775" s="66" t="n">
        <v>45303</v>
      </c>
      <c r="P775" s="67" t="n">
        <v>5</v>
      </c>
      <c r="Q775" s="67" t="n">
        <v>3</v>
      </c>
      <c r="R775" s="67">
        <f>$I775</f>
        <v/>
      </c>
      <c r="S775" s="67">
        <f>$K775</f>
        <v/>
      </c>
      <c r="T775" s="67">
        <f>IFERROR(INDEX(Clients!$G$2:$G$1020,MATCH($E775,Clients!$A$2:$A$1020,0)),"")</f>
        <v/>
      </c>
      <c r="U775" s="67">
        <f>IFERROR(INDEX(Clients!$I$2:$I$1020,MATCH($E775,Clients!$A$2:$A$1020,0)),"")</f>
        <v/>
      </c>
      <c r="V775" s="69">
        <f>1</f>
        <v/>
      </c>
      <c r="W775" s="69">
        <f>IF($N775="Accepté",1,0)</f>
        <v/>
      </c>
      <c r="X775" s="68">
        <f>$M775*$W775</f>
        <v/>
      </c>
      <c r="Y775" s="68">
        <f>IF($N775="En cours",0,$M775)</f>
        <v/>
      </c>
      <c r="Z775" s="69">
        <f>IF($P775="",0,1)</f>
        <v/>
      </c>
      <c r="AA775" s="70">
        <f>IF($P775="",0,$P775)</f>
        <v/>
      </c>
      <c r="AB775" s="69">
        <f>IF(AND($P775&lt;&gt;"",$P775&lt;=Paramètres!$C$14),1,0)</f>
        <v/>
      </c>
      <c r="AC775" s="67">
        <f>IF($P775="","Jamais relancé",IF($P775&lt;=3,"0-3 j",IF($P775&lt;=7,"4-7 j",IF($P775&lt;=15,"8-15 j","Plus de 15 j"))))</f>
        <v/>
      </c>
      <c r="AD775" s="67">
        <f>IF($M775&lt;=1000,"Moins de 1 k€",IF($M775&lt;=5000,"1 à 5 k€",IF($M775&lt;=15000,"5 à 15 k€","Plus de 15 k€")))</f>
        <v/>
      </c>
    </row>
    <row r="776">
      <c r="A776" s="65" t="inlineStr">
        <is>
          <t>DEV-00775</t>
        </is>
      </c>
      <c r="B776" s="66" t="n">
        <v>45275</v>
      </c>
      <c r="C776" s="65" t="inlineStr">
        <is>
          <t>2023-12</t>
        </is>
      </c>
      <c r="D776" s="65" t="inlineStr">
        <is>
          <t>2023-2024</t>
        </is>
      </c>
      <c r="E776" s="65" t="inlineStr">
        <is>
          <t>CLI-0170</t>
        </is>
      </c>
      <c r="F776" s="65" t="inlineStr">
        <is>
          <t>Particulier</t>
        </is>
      </c>
      <c r="G776" s="65" t="inlineStr">
        <is>
          <t>Toulouse</t>
        </is>
      </c>
      <c r="H776" s="65" t="inlineStr">
        <is>
          <t>Julien Fabre</t>
        </is>
      </c>
      <c r="I776" s="65" t="inlineStr">
        <is>
          <t>Salle de bain</t>
        </is>
      </c>
      <c r="J776" s="65" t="inlineStr">
        <is>
          <t>SB-001</t>
        </is>
      </c>
      <c r="K776" s="65" t="inlineStr">
        <is>
          <t>Rénovation salle de bain complète</t>
        </is>
      </c>
      <c r="L776" s="67" t="n">
        <v>1</v>
      </c>
      <c r="M776" s="68" t="n">
        <v>8721.41</v>
      </c>
      <c r="N776" s="65" t="inlineStr">
        <is>
          <t>Refusé</t>
        </is>
      </c>
      <c r="O776" s="66" t="n">
        <v>45299</v>
      </c>
      <c r="P776" s="67" t="n">
        <v>8</v>
      </c>
      <c r="Q776" s="67" t="n">
        <v>3</v>
      </c>
      <c r="R776" s="67">
        <f>$I776</f>
        <v/>
      </c>
      <c r="S776" s="67">
        <f>$K776</f>
        <v/>
      </c>
      <c r="T776" s="67">
        <f>IFERROR(INDEX(Clients!$G$2:$G$1020,MATCH($E776,Clients!$A$2:$A$1020,0)),"")</f>
        <v/>
      </c>
      <c r="U776" s="67">
        <f>IFERROR(INDEX(Clients!$I$2:$I$1020,MATCH($E776,Clients!$A$2:$A$1020,0)),"")</f>
        <v/>
      </c>
      <c r="V776" s="69">
        <f>1</f>
        <v/>
      </c>
      <c r="W776" s="69">
        <f>IF($N776="Accepté",1,0)</f>
        <v/>
      </c>
      <c r="X776" s="68">
        <f>$M776*$W776</f>
        <v/>
      </c>
      <c r="Y776" s="68">
        <f>IF($N776="En cours",0,$M776)</f>
        <v/>
      </c>
      <c r="Z776" s="69">
        <f>IF($P776="",0,1)</f>
        <v/>
      </c>
      <c r="AA776" s="70">
        <f>IF($P776="",0,$P776)</f>
        <v/>
      </c>
      <c r="AB776" s="69">
        <f>IF(AND($P776&lt;&gt;"",$P776&lt;=Paramètres!$C$14),1,0)</f>
        <v/>
      </c>
      <c r="AC776" s="67">
        <f>IF($P776="","Jamais relancé",IF($P776&lt;=3,"0-3 j",IF($P776&lt;=7,"4-7 j",IF($P776&lt;=15,"8-15 j","Plus de 15 j"))))</f>
        <v/>
      </c>
      <c r="AD776" s="67">
        <f>IF($M776&lt;=1000,"Moins de 1 k€",IF($M776&lt;=5000,"1 à 5 k€",IF($M776&lt;=15000,"5 à 15 k€","Plus de 15 k€")))</f>
        <v/>
      </c>
    </row>
    <row r="777">
      <c r="A777" s="65" t="inlineStr">
        <is>
          <t>DEV-00776</t>
        </is>
      </c>
      <c r="B777" s="66" t="n">
        <v>45275</v>
      </c>
      <c r="C777" s="65" t="inlineStr">
        <is>
          <t>2023-12</t>
        </is>
      </c>
      <c r="D777" s="65" t="inlineStr">
        <is>
          <t>2023-2024</t>
        </is>
      </c>
      <c r="E777" s="65" t="inlineStr">
        <is>
          <t>CLI-0035</t>
        </is>
      </c>
      <c r="F777" s="65" t="inlineStr">
        <is>
          <t>Particulier</t>
        </is>
      </c>
      <c r="G777" s="65" t="inlineStr">
        <is>
          <t>Bordeaux</t>
        </is>
      </c>
      <c r="H777" s="65" t="inlineStr">
        <is>
          <t>Sophie Marchand</t>
        </is>
      </c>
      <c r="I777" s="65" t="inlineStr">
        <is>
          <t>Salle de bain</t>
        </is>
      </c>
      <c r="J777" s="65" t="inlineStr">
        <is>
          <t>SB-003</t>
        </is>
      </c>
      <c r="K777" s="65" t="inlineStr">
        <is>
          <t>Pose meuble vasque + robinetterie</t>
        </is>
      </c>
      <c r="L777" s="67" t="n">
        <v>2</v>
      </c>
      <c r="M777" s="68" t="n">
        <v>2789.36</v>
      </c>
      <c r="N777" s="65" t="inlineStr">
        <is>
          <t>Accepté</t>
        </is>
      </c>
      <c r="O777" s="66" t="n">
        <v>45305</v>
      </c>
      <c r="P777" s="67" t="n">
        <v>8</v>
      </c>
      <c r="Q777" s="67" t="n">
        <v>2</v>
      </c>
      <c r="R777" s="67">
        <f>$I777</f>
        <v/>
      </c>
      <c r="S777" s="67">
        <f>$K777</f>
        <v/>
      </c>
      <c r="T777" s="67">
        <f>IFERROR(INDEX(Clients!$G$2:$G$1020,MATCH($E777,Clients!$A$2:$A$1020,0)),"")</f>
        <v/>
      </c>
      <c r="U777" s="67">
        <f>IFERROR(INDEX(Clients!$I$2:$I$1020,MATCH($E777,Clients!$A$2:$A$1020,0)),"")</f>
        <v/>
      </c>
      <c r="V777" s="69">
        <f>1</f>
        <v/>
      </c>
      <c r="W777" s="69">
        <f>IF($N777="Accepté",1,0)</f>
        <v/>
      </c>
      <c r="X777" s="68">
        <f>$M777*$W777</f>
        <v/>
      </c>
      <c r="Y777" s="68">
        <f>IF($N777="En cours",0,$M777)</f>
        <v/>
      </c>
      <c r="Z777" s="69">
        <f>IF($P777="",0,1)</f>
        <v/>
      </c>
      <c r="AA777" s="70">
        <f>IF($P777="",0,$P777)</f>
        <v/>
      </c>
      <c r="AB777" s="69">
        <f>IF(AND($P777&lt;&gt;"",$P777&lt;=Paramètres!$C$14),1,0)</f>
        <v/>
      </c>
      <c r="AC777" s="67">
        <f>IF($P777="","Jamais relancé",IF($P777&lt;=3,"0-3 j",IF($P777&lt;=7,"4-7 j",IF($P777&lt;=15,"8-15 j","Plus de 15 j"))))</f>
        <v/>
      </c>
      <c r="AD777" s="67">
        <f>IF($M777&lt;=1000,"Moins de 1 k€",IF($M777&lt;=5000,"1 à 5 k€",IF($M777&lt;=15000,"5 à 15 k€","Plus de 15 k€")))</f>
        <v/>
      </c>
    </row>
    <row r="778">
      <c r="A778" s="65" t="inlineStr">
        <is>
          <t>DEV-00777</t>
        </is>
      </c>
      <c r="B778" s="66" t="n">
        <v>45275</v>
      </c>
      <c r="C778" s="65" t="inlineStr">
        <is>
          <t>2023-12</t>
        </is>
      </c>
      <c r="D778" s="65" t="inlineStr">
        <is>
          <t>2023-2024</t>
        </is>
      </c>
      <c r="E778" s="65" t="inlineStr">
        <is>
          <t>CLI-0170</t>
        </is>
      </c>
      <c r="F778" s="65" t="inlineStr">
        <is>
          <t>Particulier</t>
        </is>
      </c>
      <c r="G778" s="65" t="inlineStr">
        <is>
          <t>Toulouse</t>
        </is>
      </c>
      <c r="H778" s="65" t="inlineStr">
        <is>
          <t>Nadia Cherif</t>
        </is>
      </c>
      <c r="I778" s="65" t="inlineStr">
        <is>
          <t>Salle de bain</t>
        </is>
      </c>
      <c r="J778" s="65" t="inlineStr">
        <is>
          <t>SB-003</t>
        </is>
      </c>
      <c r="K778" s="65" t="inlineStr">
        <is>
          <t>Pose meuble vasque + robinetterie</t>
        </is>
      </c>
      <c r="L778" s="67" t="n">
        <v>1</v>
      </c>
      <c r="M778" s="68" t="n">
        <v>1113.65</v>
      </c>
      <c r="N778" s="65" t="inlineStr">
        <is>
          <t>Sans réponse</t>
        </is>
      </c>
      <c r="O778" s="66" t="n">
        <v>45308</v>
      </c>
      <c r="P778" s="67" t="n"/>
      <c r="Q778" s="67" t="n">
        <v>0</v>
      </c>
      <c r="R778" s="67">
        <f>$I778</f>
        <v/>
      </c>
      <c r="S778" s="67">
        <f>$K778</f>
        <v/>
      </c>
      <c r="T778" s="67">
        <f>IFERROR(INDEX(Clients!$G$2:$G$1020,MATCH($E778,Clients!$A$2:$A$1020,0)),"")</f>
        <v/>
      </c>
      <c r="U778" s="67">
        <f>IFERROR(INDEX(Clients!$I$2:$I$1020,MATCH($E778,Clients!$A$2:$A$1020,0)),"")</f>
        <v/>
      </c>
      <c r="V778" s="69">
        <f>1</f>
        <v/>
      </c>
      <c r="W778" s="69">
        <f>IF($N778="Accepté",1,0)</f>
        <v/>
      </c>
      <c r="X778" s="68">
        <f>$M778*$W778</f>
        <v/>
      </c>
      <c r="Y778" s="68">
        <f>IF($N778="En cours",0,$M778)</f>
        <v/>
      </c>
      <c r="Z778" s="69">
        <f>IF($P778="",0,1)</f>
        <v/>
      </c>
      <c r="AA778" s="70">
        <f>IF($P778="",0,$P778)</f>
        <v/>
      </c>
      <c r="AB778" s="69">
        <f>IF(AND($P778&lt;&gt;"",$P778&lt;=Paramètres!$C$14),1,0)</f>
        <v/>
      </c>
      <c r="AC778" s="67">
        <f>IF($P778="","Jamais relancé",IF($P778&lt;=3,"0-3 j",IF($P778&lt;=7,"4-7 j",IF($P778&lt;=15,"8-15 j","Plus de 15 j"))))</f>
        <v/>
      </c>
      <c r="AD778" s="67">
        <f>IF($M778&lt;=1000,"Moins de 1 k€",IF($M778&lt;=5000,"1 à 5 k€",IF($M778&lt;=15000,"5 à 15 k€","Plus de 15 k€")))</f>
        <v/>
      </c>
    </row>
    <row r="779">
      <c r="A779" s="65" t="inlineStr">
        <is>
          <t>DEV-00778</t>
        </is>
      </c>
      <c r="B779" s="66" t="n">
        <v>45278</v>
      </c>
      <c r="C779" s="65" t="inlineStr">
        <is>
          <t>2023-12</t>
        </is>
      </c>
      <c r="D779" s="65" t="inlineStr">
        <is>
          <t>2023-2024</t>
        </is>
      </c>
      <c r="E779" s="65" t="inlineStr">
        <is>
          <t>CLI-0345</t>
        </is>
      </c>
      <c r="F779" s="65" t="inlineStr">
        <is>
          <t>Particulier</t>
        </is>
      </c>
      <c r="G779" s="65" t="inlineStr">
        <is>
          <t>Bordeaux</t>
        </is>
      </c>
      <c r="H779" s="65" t="inlineStr">
        <is>
          <t>Sophie Marchand</t>
        </is>
      </c>
      <c r="I779" s="65" t="inlineStr">
        <is>
          <t>Chauffage</t>
        </is>
      </c>
      <c r="J779" s="65" t="inlineStr">
        <is>
          <t>CH-005</t>
        </is>
      </c>
      <c r="K779" s="65" t="inlineStr">
        <is>
          <t>Désembouage circuit chauffage</t>
        </is>
      </c>
      <c r="L779" s="67" t="n">
        <v>1</v>
      </c>
      <c r="M779" s="68" t="n">
        <v>675.48</v>
      </c>
      <c r="N779" s="65" t="inlineStr">
        <is>
          <t>Accepté</t>
        </is>
      </c>
      <c r="O779" s="66" t="n">
        <v>45296</v>
      </c>
      <c r="P779" s="67" t="n">
        <v>11</v>
      </c>
      <c r="Q779" s="67" t="n">
        <v>1</v>
      </c>
      <c r="R779" s="67">
        <f>$I779</f>
        <v/>
      </c>
      <c r="S779" s="67">
        <f>$K779</f>
        <v/>
      </c>
      <c r="T779" s="67">
        <f>IFERROR(INDEX(Clients!$G$2:$G$1020,MATCH($E779,Clients!$A$2:$A$1020,0)),"")</f>
        <v/>
      </c>
      <c r="U779" s="67">
        <f>IFERROR(INDEX(Clients!$I$2:$I$1020,MATCH($E779,Clients!$A$2:$A$1020,0)),"")</f>
        <v/>
      </c>
      <c r="V779" s="69">
        <f>1</f>
        <v/>
      </c>
      <c r="W779" s="69">
        <f>IF($N779="Accepté",1,0)</f>
        <v/>
      </c>
      <c r="X779" s="68">
        <f>$M779*$W779</f>
        <v/>
      </c>
      <c r="Y779" s="68">
        <f>IF($N779="En cours",0,$M779)</f>
        <v/>
      </c>
      <c r="Z779" s="69">
        <f>IF($P779="",0,1)</f>
        <v/>
      </c>
      <c r="AA779" s="70">
        <f>IF($P779="",0,$P779)</f>
        <v/>
      </c>
      <c r="AB779" s="69">
        <f>IF(AND($P779&lt;&gt;"",$P779&lt;=Paramètres!$C$14),1,0)</f>
        <v/>
      </c>
      <c r="AC779" s="67">
        <f>IF($P779="","Jamais relancé",IF($P779&lt;=3,"0-3 j",IF($P779&lt;=7,"4-7 j",IF($P779&lt;=15,"8-15 j","Plus de 15 j"))))</f>
        <v/>
      </c>
      <c r="AD779" s="67">
        <f>IF($M779&lt;=1000,"Moins de 1 k€",IF($M779&lt;=5000,"1 à 5 k€",IF($M779&lt;=15000,"5 à 15 k€","Plus de 15 k€")))</f>
        <v/>
      </c>
    </row>
    <row r="780">
      <c r="A780" s="65" t="inlineStr">
        <is>
          <t>DEV-00779</t>
        </is>
      </c>
      <c r="B780" s="66" t="n">
        <v>45278</v>
      </c>
      <c r="C780" s="65" t="inlineStr">
        <is>
          <t>2023-12</t>
        </is>
      </c>
      <c r="D780" s="65" t="inlineStr">
        <is>
          <t>2023-2024</t>
        </is>
      </c>
      <c r="E780" s="65" t="inlineStr">
        <is>
          <t>CLI-0296</t>
        </is>
      </c>
      <c r="F780" s="65" t="inlineStr">
        <is>
          <t>Professionnel</t>
        </is>
      </c>
      <c r="G780" s="65" t="inlineStr">
        <is>
          <t>Bordeaux</t>
        </is>
      </c>
      <c r="H780" s="65" t="inlineStr">
        <is>
          <t>Sophie Marchand</t>
        </is>
      </c>
      <c r="I780" s="65" t="inlineStr">
        <is>
          <t>Salle de bain</t>
        </is>
      </c>
      <c r="J780" s="65" t="inlineStr">
        <is>
          <t>SB-002</t>
        </is>
      </c>
      <c r="K780" s="65" t="inlineStr">
        <is>
          <t>Remplacement baignoire par douche</t>
        </is>
      </c>
      <c r="L780" s="67" t="n">
        <v>1</v>
      </c>
      <c r="M780" s="68" t="n">
        <v>5487.17</v>
      </c>
      <c r="N780" s="65" t="inlineStr">
        <is>
          <t>Accepté</t>
        </is>
      </c>
      <c r="O780" s="66" t="n">
        <v>45294</v>
      </c>
      <c r="P780" s="67" t="n">
        <v>6</v>
      </c>
      <c r="Q780" s="67" t="n">
        <v>2</v>
      </c>
      <c r="R780" s="67">
        <f>$I780</f>
        <v/>
      </c>
      <c r="S780" s="67">
        <f>$K780</f>
        <v/>
      </c>
      <c r="T780" s="67">
        <f>IFERROR(INDEX(Clients!$G$2:$G$1020,MATCH($E780,Clients!$A$2:$A$1020,0)),"")</f>
        <v/>
      </c>
      <c r="U780" s="67">
        <f>IFERROR(INDEX(Clients!$I$2:$I$1020,MATCH($E780,Clients!$A$2:$A$1020,0)),"")</f>
        <v/>
      </c>
      <c r="V780" s="69">
        <f>1</f>
        <v/>
      </c>
      <c r="W780" s="69">
        <f>IF($N780="Accepté",1,0)</f>
        <v/>
      </c>
      <c r="X780" s="68">
        <f>$M780*$W780</f>
        <v/>
      </c>
      <c r="Y780" s="68">
        <f>IF($N780="En cours",0,$M780)</f>
        <v/>
      </c>
      <c r="Z780" s="69">
        <f>IF($P780="",0,1)</f>
        <v/>
      </c>
      <c r="AA780" s="70">
        <f>IF($P780="",0,$P780)</f>
        <v/>
      </c>
      <c r="AB780" s="69">
        <f>IF(AND($P780&lt;&gt;"",$P780&lt;=Paramètres!$C$14),1,0)</f>
        <v/>
      </c>
      <c r="AC780" s="67">
        <f>IF($P780="","Jamais relancé",IF($P780&lt;=3,"0-3 j",IF($P780&lt;=7,"4-7 j",IF($P780&lt;=15,"8-15 j","Plus de 15 j"))))</f>
        <v/>
      </c>
      <c r="AD780" s="67">
        <f>IF($M780&lt;=1000,"Moins de 1 k€",IF($M780&lt;=5000,"1 à 5 k€",IF($M780&lt;=15000,"5 à 15 k€","Plus de 15 k€")))</f>
        <v/>
      </c>
    </row>
    <row r="781">
      <c r="A781" s="65" t="inlineStr">
        <is>
          <t>DEV-00780</t>
        </is>
      </c>
      <c r="B781" s="66" t="n">
        <v>45278</v>
      </c>
      <c r="C781" s="65" t="inlineStr">
        <is>
          <t>2023-12</t>
        </is>
      </c>
      <c r="D781" s="65" t="inlineStr">
        <is>
          <t>2023-2024</t>
        </is>
      </c>
      <c r="E781" s="65" t="inlineStr">
        <is>
          <t>CLI-0091</t>
        </is>
      </c>
      <c r="F781" s="65" t="inlineStr">
        <is>
          <t>Particulier</t>
        </is>
      </c>
      <c r="G781" s="65" t="inlineStr">
        <is>
          <t>Bordeaux</t>
        </is>
      </c>
      <c r="H781" s="65" t="inlineStr">
        <is>
          <t>Karim Belkacem</t>
        </is>
      </c>
      <c r="I781" s="65" t="inlineStr">
        <is>
          <t>Dépannage</t>
        </is>
      </c>
      <c r="J781" s="65" t="inlineStr">
        <is>
          <t>DP-003</t>
        </is>
      </c>
      <c r="K781" s="65" t="inlineStr">
        <is>
          <t>Dépannage électrique urgence</t>
        </is>
      </c>
      <c r="L781" s="67" t="n">
        <v>1</v>
      </c>
      <c r="M781" s="68" t="n">
        <v>284.5</v>
      </c>
      <c r="N781" s="65" t="inlineStr">
        <is>
          <t>Accepté</t>
        </is>
      </c>
      <c r="O781" s="66" t="n">
        <v>45318</v>
      </c>
      <c r="P781" s="67" t="n">
        <v>1</v>
      </c>
      <c r="Q781" s="67" t="n">
        <v>3</v>
      </c>
      <c r="R781" s="67">
        <f>$I781</f>
        <v/>
      </c>
      <c r="S781" s="67">
        <f>$K781</f>
        <v/>
      </c>
      <c r="T781" s="67">
        <f>IFERROR(INDEX(Clients!$G$2:$G$1020,MATCH($E781,Clients!$A$2:$A$1020,0)),"")</f>
        <v/>
      </c>
      <c r="U781" s="67">
        <f>IFERROR(INDEX(Clients!$I$2:$I$1020,MATCH($E781,Clients!$A$2:$A$1020,0)),"")</f>
        <v/>
      </c>
      <c r="V781" s="69">
        <f>1</f>
        <v/>
      </c>
      <c r="W781" s="69">
        <f>IF($N781="Accepté",1,0)</f>
        <v/>
      </c>
      <c r="X781" s="68">
        <f>$M781*$W781</f>
        <v/>
      </c>
      <c r="Y781" s="68">
        <f>IF($N781="En cours",0,$M781)</f>
        <v/>
      </c>
      <c r="Z781" s="69">
        <f>IF($P781="",0,1)</f>
        <v/>
      </c>
      <c r="AA781" s="70">
        <f>IF($P781="",0,$P781)</f>
        <v/>
      </c>
      <c r="AB781" s="69">
        <f>IF(AND($P781&lt;&gt;"",$P781&lt;=Paramètres!$C$14),1,0)</f>
        <v/>
      </c>
      <c r="AC781" s="67">
        <f>IF($P781="","Jamais relancé",IF($P781&lt;=3,"0-3 j",IF($P781&lt;=7,"4-7 j",IF($P781&lt;=15,"8-15 j","Plus de 15 j"))))</f>
        <v/>
      </c>
      <c r="AD781" s="67">
        <f>IF($M781&lt;=1000,"Moins de 1 k€",IF($M781&lt;=5000,"1 à 5 k€",IF($M781&lt;=15000,"5 à 15 k€","Plus de 15 k€")))</f>
        <v/>
      </c>
    </row>
    <row r="782">
      <c r="A782" s="65" t="inlineStr">
        <is>
          <t>DEV-00781</t>
        </is>
      </c>
      <c r="B782" s="66" t="n">
        <v>45279</v>
      </c>
      <c r="C782" s="65" t="inlineStr">
        <is>
          <t>2023-12</t>
        </is>
      </c>
      <c r="D782" s="65" t="inlineStr">
        <is>
          <t>2023-2024</t>
        </is>
      </c>
      <c r="E782" s="65" t="inlineStr">
        <is>
          <t>CLI-0264</t>
        </is>
      </c>
      <c r="F782" s="65" t="inlineStr">
        <is>
          <t>Particulier</t>
        </is>
      </c>
      <c r="G782" s="65" t="inlineStr">
        <is>
          <t>Toulouse</t>
        </is>
      </c>
      <c r="H782" s="65" t="inlineStr">
        <is>
          <t>Nadia Cherif</t>
        </is>
      </c>
      <c r="I782" s="65" t="inlineStr">
        <is>
          <t>Chauffage</t>
        </is>
      </c>
      <c r="J782" s="65" t="inlineStr">
        <is>
          <t>CH-005</t>
        </is>
      </c>
      <c r="K782" s="65" t="inlineStr">
        <is>
          <t>Désembouage circuit chauffage</t>
        </is>
      </c>
      <c r="L782" s="67" t="n">
        <v>1</v>
      </c>
      <c r="M782" s="68" t="n">
        <v>718.22</v>
      </c>
      <c r="N782" s="65" t="inlineStr">
        <is>
          <t>Sans réponse</t>
        </is>
      </c>
      <c r="O782" s="66" t="n">
        <v>45309</v>
      </c>
      <c r="P782" s="67" t="n">
        <v>7</v>
      </c>
      <c r="Q782" s="67" t="n">
        <v>4</v>
      </c>
      <c r="R782" s="67">
        <f>$I782</f>
        <v/>
      </c>
      <c r="S782" s="67">
        <f>$K782</f>
        <v/>
      </c>
      <c r="T782" s="67">
        <f>IFERROR(INDEX(Clients!$G$2:$G$1020,MATCH($E782,Clients!$A$2:$A$1020,0)),"")</f>
        <v/>
      </c>
      <c r="U782" s="67">
        <f>IFERROR(INDEX(Clients!$I$2:$I$1020,MATCH($E782,Clients!$A$2:$A$1020,0)),"")</f>
        <v/>
      </c>
      <c r="V782" s="69">
        <f>1</f>
        <v/>
      </c>
      <c r="W782" s="69">
        <f>IF($N782="Accepté",1,0)</f>
        <v/>
      </c>
      <c r="X782" s="68">
        <f>$M782*$W782</f>
        <v/>
      </c>
      <c r="Y782" s="68">
        <f>IF($N782="En cours",0,$M782)</f>
        <v/>
      </c>
      <c r="Z782" s="69">
        <f>IF($P782="",0,1)</f>
        <v/>
      </c>
      <c r="AA782" s="70">
        <f>IF($P782="",0,$P782)</f>
        <v/>
      </c>
      <c r="AB782" s="69">
        <f>IF(AND($P782&lt;&gt;"",$P782&lt;=Paramètres!$C$14),1,0)</f>
        <v/>
      </c>
      <c r="AC782" s="67">
        <f>IF($P782="","Jamais relancé",IF($P782&lt;=3,"0-3 j",IF($P782&lt;=7,"4-7 j",IF($P782&lt;=15,"8-15 j","Plus de 15 j"))))</f>
        <v/>
      </c>
      <c r="AD782" s="67">
        <f>IF($M782&lt;=1000,"Moins de 1 k€",IF($M782&lt;=5000,"1 à 5 k€",IF($M782&lt;=15000,"5 à 15 k€","Plus de 15 k€")))</f>
        <v/>
      </c>
    </row>
    <row r="783">
      <c r="A783" s="65" t="inlineStr">
        <is>
          <t>DEV-00782</t>
        </is>
      </c>
      <c r="B783" s="66" t="n">
        <v>45279</v>
      </c>
      <c r="C783" s="65" t="inlineStr">
        <is>
          <t>2023-12</t>
        </is>
      </c>
      <c r="D783" s="65" t="inlineStr">
        <is>
          <t>2023-2024</t>
        </is>
      </c>
      <c r="E783" s="65" t="inlineStr">
        <is>
          <t>CLI-0156</t>
        </is>
      </c>
      <c r="F783" s="65" t="inlineStr">
        <is>
          <t>Particulier</t>
        </is>
      </c>
      <c r="G783" s="65" t="inlineStr">
        <is>
          <t>Bordeaux</t>
        </is>
      </c>
      <c r="H783" s="65" t="inlineStr">
        <is>
          <t>Karim Belkacem</t>
        </is>
      </c>
      <c r="I783" s="65" t="inlineStr">
        <is>
          <t>Chauffage</t>
        </is>
      </c>
      <c r="J783" s="65" t="inlineStr">
        <is>
          <t>CH-005</t>
        </is>
      </c>
      <c r="K783" s="65" t="inlineStr">
        <is>
          <t>Désembouage circuit chauffage</t>
        </is>
      </c>
      <c r="L783" s="67" t="n">
        <v>1</v>
      </c>
      <c r="M783" s="68" t="n">
        <v>797.79</v>
      </c>
      <c r="N783" s="65" t="inlineStr">
        <is>
          <t>Sans réponse</t>
        </is>
      </c>
      <c r="O783" s="66" t="n">
        <v>45287</v>
      </c>
      <c r="P783" s="67" t="n">
        <v>5</v>
      </c>
      <c r="Q783" s="67" t="n">
        <v>1</v>
      </c>
      <c r="R783" s="67">
        <f>$I783</f>
        <v/>
      </c>
      <c r="S783" s="67">
        <f>$K783</f>
        <v/>
      </c>
      <c r="T783" s="67">
        <f>IFERROR(INDEX(Clients!$G$2:$G$1020,MATCH($E783,Clients!$A$2:$A$1020,0)),"")</f>
        <v/>
      </c>
      <c r="U783" s="67">
        <f>IFERROR(INDEX(Clients!$I$2:$I$1020,MATCH($E783,Clients!$A$2:$A$1020,0)),"")</f>
        <v/>
      </c>
      <c r="V783" s="69">
        <f>1</f>
        <v/>
      </c>
      <c r="W783" s="69">
        <f>IF($N783="Accepté",1,0)</f>
        <v/>
      </c>
      <c r="X783" s="68">
        <f>$M783*$W783</f>
        <v/>
      </c>
      <c r="Y783" s="68">
        <f>IF($N783="En cours",0,$M783)</f>
        <v/>
      </c>
      <c r="Z783" s="69">
        <f>IF($P783="",0,1)</f>
        <v/>
      </c>
      <c r="AA783" s="70">
        <f>IF($P783="",0,$P783)</f>
        <v/>
      </c>
      <c r="AB783" s="69">
        <f>IF(AND($P783&lt;&gt;"",$P783&lt;=Paramètres!$C$14),1,0)</f>
        <v/>
      </c>
      <c r="AC783" s="67">
        <f>IF($P783="","Jamais relancé",IF($P783&lt;=3,"0-3 j",IF($P783&lt;=7,"4-7 j",IF($P783&lt;=15,"8-15 j","Plus de 15 j"))))</f>
        <v/>
      </c>
      <c r="AD783" s="67">
        <f>IF($M783&lt;=1000,"Moins de 1 k€",IF($M783&lt;=5000,"1 à 5 k€",IF($M783&lt;=15000,"5 à 15 k€","Plus de 15 k€")))</f>
        <v/>
      </c>
    </row>
    <row r="784">
      <c r="A784" s="65" t="inlineStr">
        <is>
          <t>DEV-00783</t>
        </is>
      </c>
      <c r="B784" s="66" t="n">
        <v>45279</v>
      </c>
      <c r="C784" s="65" t="inlineStr">
        <is>
          <t>2023-12</t>
        </is>
      </c>
      <c r="D784" s="65" t="inlineStr">
        <is>
          <t>2023-2024</t>
        </is>
      </c>
      <c r="E784" s="65" t="inlineStr">
        <is>
          <t>CLI-0081</t>
        </is>
      </c>
      <c r="F784" s="65" t="inlineStr">
        <is>
          <t>Particulier</t>
        </is>
      </c>
      <c r="G784" s="65" t="inlineStr">
        <is>
          <t>Bordeaux</t>
        </is>
      </c>
      <c r="H784" s="65" t="inlineStr">
        <is>
          <t>Karim Belkacem</t>
        </is>
      </c>
      <c r="I784" s="65" t="inlineStr">
        <is>
          <t>Chauffage</t>
        </is>
      </c>
      <c r="J784" s="65" t="inlineStr">
        <is>
          <t>CH-004</t>
        </is>
      </c>
      <c r="K784" s="65" t="inlineStr">
        <is>
          <t>Remplacement radiateurs (lot de 5)</t>
        </is>
      </c>
      <c r="L784" s="67" t="n">
        <v>1</v>
      </c>
      <c r="M784" s="68" t="n">
        <v>2722.33</v>
      </c>
      <c r="N784" s="65" t="inlineStr">
        <is>
          <t>Accepté</t>
        </is>
      </c>
      <c r="O784" s="66" t="n">
        <v>45303</v>
      </c>
      <c r="P784" s="67" t="n"/>
      <c r="Q784" s="67" t="n">
        <v>0</v>
      </c>
      <c r="R784" s="67">
        <f>$I784</f>
        <v/>
      </c>
      <c r="S784" s="67">
        <f>$K784</f>
        <v/>
      </c>
      <c r="T784" s="67">
        <f>IFERROR(INDEX(Clients!$G$2:$G$1020,MATCH($E784,Clients!$A$2:$A$1020,0)),"")</f>
        <v/>
      </c>
      <c r="U784" s="67">
        <f>IFERROR(INDEX(Clients!$I$2:$I$1020,MATCH($E784,Clients!$A$2:$A$1020,0)),"")</f>
        <v/>
      </c>
      <c r="V784" s="69">
        <f>1</f>
        <v/>
      </c>
      <c r="W784" s="69">
        <f>IF($N784="Accepté",1,0)</f>
        <v/>
      </c>
      <c r="X784" s="68">
        <f>$M784*$W784</f>
        <v/>
      </c>
      <c r="Y784" s="68">
        <f>IF($N784="En cours",0,$M784)</f>
        <v/>
      </c>
      <c r="Z784" s="69">
        <f>IF($P784="",0,1)</f>
        <v/>
      </c>
      <c r="AA784" s="70">
        <f>IF($P784="",0,$P784)</f>
        <v/>
      </c>
      <c r="AB784" s="69">
        <f>IF(AND($P784&lt;&gt;"",$P784&lt;=Paramètres!$C$14),1,0)</f>
        <v/>
      </c>
      <c r="AC784" s="67">
        <f>IF($P784="","Jamais relancé",IF($P784&lt;=3,"0-3 j",IF($P784&lt;=7,"4-7 j",IF($P784&lt;=15,"8-15 j","Plus de 15 j"))))</f>
        <v/>
      </c>
      <c r="AD784" s="67">
        <f>IF($M784&lt;=1000,"Moins de 1 k€",IF($M784&lt;=5000,"1 à 5 k€",IF($M784&lt;=15000,"5 à 15 k€","Plus de 15 k€")))</f>
        <v/>
      </c>
    </row>
    <row r="785">
      <c r="A785" s="65" t="inlineStr">
        <is>
          <t>DEV-00784</t>
        </is>
      </c>
      <c r="B785" s="66" t="n">
        <v>45280</v>
      </c>
      <c r="C785" s="65" t="inlineStr">
        <is>
          <t>2023-12</t>
        </is>
      </c>
      <c r="D785" s="65" t="inlineStr">
        <is>
          <t>2023-2024</t>
        </is>
      </c>
      <c r="E785" s="65" t="inlineStr">
        <is>
          <t>CLI-0134</t>
        </is>
      </c>
      <c r="F785" s="65" t="inlineStr">
        <is>
          <t>Particulier</t>
        </is>
      </c>
      <c r="G785" s="65" t="inlineStr">
        <is>
          <t>Toulouse</t>
        </is>
      </c>
      <c r="H785" s="65" t="inlineStr">
        <is>
          <t>Julien Fabre</t>
        </is>
      </c>
      <c r="I785" s="65" t="inlineStr">
        <is>
          <t>Chauffage</t>
        </is>
      </c>
      <c r="J785" s="65" t="inlineStr">
        <is>
          <t>CH-002</t>
        </is>
      </c>
      <c r="K785" s="65" t="inlineStr">
        <is>
          <t>Entretien annuel chaudière</t>
        </is>
      </c>
      <c r="L785" s="67" t="n">
        <v>1</v>
      </c>
      <c r="M785" s="68" t="n">
        <v>144.75</v>
      </c>
      <c r="N785" s="65" t="inlineStr">
        <is>
          <t>Sans réponse</t>
        </is>
      </c>
      <c r="O785" s="66" t="n">
        <v>45302</v>
      </c>
      <c r="P785" s="67" t="n"/>
      <c r="Q785" s="67" t="n">
        <v>0</v>
      </c>
      <c r="R785" s="67">
        <f>$I785</f>
        <v/>
      </c>
      <c r="S785" s="67">
        <f>$K785</f>
        <v/>
      </c>
      <c r="T785" s="67">
        <f>IFERROR(INDEX(Clients!$G$2:$G$1020,MATCH($E785,Clients!$A$2:$A$1020,0)),"")</f>
        <v/>
      </c>
      <c r="U785" s="67">
        <f>IFERROR(INDEX(Clients!$I$2:$I$1020,MATCH($E785,Clients!$A$2:$A$1020,0)),"")</f>
        <v/>
      </c>
      <c r="V785" s="69">
        <f>1</f>
        <v/>
      </c>
      <c r="W785" s="69">
        <f>IF($N785="Accepté",1,0)</f>
        <v/>
      </c>
      <c r="X785" s="68">
        <f>$M785*$W785</f>
        <v/>
      </c>
      <c r="Y785" s="68">
        <f>IF($N785="En cours",0,$M785)</f>
        <v/>
      </c>
      <c r="Z785" s="69">
        <f>IF($P785="",0,1)</f>
        <v/>
      </c>
      <c r="AA785" s="70">
        <f>IF($P785="",0,$P785)</f>
        <v/>
      </c>
      <c r="AB785" s="69">
        <f>IF(AND($P785&lt;&gt;"",$P785&lt;=Paramètres!$C$14),1,0)</f>
        <v/>
      </c>
      <c r="AC785" s="67">
        <f>IF($P785="","Jamais relancé",IF($P785&lt;=3,"0-3 j",IF($P785&lt;=7,"4-7 j",IF($P785&lt;=15,"8-15 j","Plus de 15 j"))))</f>
        <v/>
      </c>
      <c r="AD785" s="67">
        <f>IF($M785&lt;=1000,"Moins de 1 k€",IF($M785&lt;=5000,"1 à 5 k€",IF($M785&lt;=15000,"5 à 15 k€","Plus de 15 k€")))</f>
        <v/>
      </c>
    </row>
    <row r="786">
      <c r="A786" s="65" t="inlineStr">
        <is>
          <t>DEV-00785</t>
        </is>
      </c>
      <c r="B786" s="66" t="n">
        <v>45280</v>
      </c>
      <c r="C786" s="65" t="inlineStr">
        <is>
          <t>2023-12</t>
        </is>
      </c>
      <c r="D786" s="65" t="inlineStr">
        <is>
          <t>2023-2024</t>
        </is>
      </c>
      <c r="E786" s="65" t="inlineStr">
        <is>
          <t>CLI-0109</t>
        </is>
      </c>
      <c r="F786" s="65" t="inlineStr">
        <is>
          <t>Professionnel</t>
        </is>
      </c>
      <c r="G786" s="65" t="inlineStr">
        <is>
          <t>Toulouse</t>
        </is>
      </c>
      <c r="H786" s="65" t="inlineStr">
        <is>
          <t>Julien Fabre</t>
        </is>
      </c>
      <c r="I786" s="65" t="inlineStr">
        <is>
          <t>Électricité</t>
        </is>
      </c>
      <c r="J786" s="65" t="inlineStr">
        <is>
          <t>EL-001</t>
        </is>
      </c>
      <c r="K786" s="65" t="inlineStr">
        <is>
          <t>Mise aux normes tableau électrique</t>
        </is>
      </c>
      <c r="L786" s="67" t="n">
        <v>3</v>
      </c>
      <c r="M786" s="68" t="n">
        <v>9014.58</v>
      </c>
      <c r="N786" s="65" t="inlineStr">
        <is>
          <t>Accepté</t>
        </is>
      </c>
      <c r="O786" s="66" t="n">
        <v>45300</v>
      </c>
      <c r="P786" s="67" t="n">
        <v>7</v>
      </c>
      <c r="Q786" s="67" t="n">
        <v>2</v>
      </c>
      <c r="R786" s="67">
        <f>$I786</f>
        <v/>
      </c>
      <c r="S786" s="67">
        <f>$K786</f>
        <v/>
      </c>
      <c r="T786" s="67">
        <f>IFERROR(INDEX(Clients!$G$2:$G$1020,MATCH($E786,Clients!$A$2:$A$1020,0)),"")</f>
        <v/>
      </c>
      <c r="U786" s="67">
        <f>IFERROR(INDEX(Clients!$I$2:$I$1020,MATCH($E786,Clients!$A$2:$A$1020,0)),"")</f>
        <v/>
      </c>
      <c r="V786" s="69">
        <f>1</f>
        <v/>
      </c>
      <c r="W786" s="69">
        <f>IF($N786="Accepté",1,0)</f>
        <v/>
      </c>
      <c r="X786" s="68">
        <f>$M786*$W786</f>
        <v/>
      </c>
      <c r="Y786" s="68">
        <f>IF($N786="En cours",0,$M786)</f>
        <v/>
      </c>
      <c r="Z786" s="69">
        <f>IF($P786="",0,1)</f>
        <v/>
      </c>
      <c r="AA786" s="70">
        <f>IF($P786="",0,$P786)</f>
        <v/>
      </c>
      <c r="AB786" s="69">
        <f>IF(AND($P786&lt;&gt;"",$P786&lt;=Paramètres!$C$14),1,0)</f>
        <v/>
      </c>
      <c r="AC786" s="67">
        <f>IF($P786="","Jamais relancé",IF($P786&lt;=3,"0-3 j",IF($P786&lt;=7,"4-7 j",IF($P786&lt;=15,"8-15 j","Plus de 15 j"))))</f>
        <v/>
      </c>
      <c r="AD786" s="67">
        <f>IF($M786&lt;=1000,"Moins de 1 k€",IF($M786&lt;=5000,"1 à 5 k€",IF($M786&lt;=15000,"5 à 15 k€","Plus de 15 k€")))</f>
        <v/>
      </c>
    </row>
    <row r="787">
      <c r="A787" s="65" t="inlineStr">
        <is>
          <t>DEV-00786</t>
        </is>
      </c>
      <c r="B787" s="66" t="n">
        <v>45280</v>
      </c>
      <c r="C787" s="65" t="inlineStr">
        <is>
          <t>2023-12</t>
        </is>
      </c>
      <c r="D787" s="65" t="inlineStr">
        <is>
          <t>2023-2024</t>
        </is>
      </c>
      <c r="E787" s="65" t="inlineStr">
        <is>
          <t>CLI-0100</t>
        </is>
      </c>
      <c r="F787" s="65" t="inlineStr">
        <is>
          <t>Particulier</t>
        </is>
      </c>
      <c r="G787" s="65" t="inlineStr">
        <is>
          <t>Bordeaux</t>
        </is>
      </c>
      <c r="H787" s="65" t="inlineStr">
        <is>
          <t>Sophie Marchand</t>
        </is>
      </c>
      <c r="I787" s="65" t="inlineStr">
        <is>
          <t>Plomberie</t>
        </is>
      </c>
      <c r="J787" s="65" t="inlineStr">
        <is>
          <t>PR-002</t>
        </is>
      </c>
      <c r="K787" s="65" t="inlineStr">
        <is>
          <t>Recherche de fuite + réparation</t>
        </is>
      </c>
      <c r="L787" s="67" t="n">
        <v>1</v>
      </c>
      <c r="M787" s="68" t="n">
        <v>407.26</v>
      </c>
      <c r="N787" s="65" t="inlineStr">
        <is>
          <t>Sans réponse</t>
        </is>
      </c>
      <c r="O787" s="66" t="n">
        <v>45311</v>
      </c>
      <c r="P787" s="67" t="n">
        <v>12</v>
      </c>
      <c r="Q787" s="67" t="n">
        <v>2</v>
      </c>
      <c r="R787" s="67">
        <f>$I787</f>
        <v/>
      </c>
      <c r="S787" s="67">
        <f>$K787</f>
        <v/>
      </c>
      <c r="T787" s="67">
        <f>IFERROR(INDEX(Clients!$G$2:$G$1020,MATCH($E787,Clients!$A$2:$A$1020,0)),"")</f>
        <v/>
      </c>
      <c r="U787" s="67">
        <f>IFERROR(INDEX(Clients!$I$2:$I$1020,MATCH($E787,Clients!$A$2:$A$1020,0)),"")</f>
        <v/>
      </c>
      <c r="V787" s="69">
        <f>1</f>
        <v/>
      </c>
      <c r="W787" s="69">
        <f>IF($N787="Accepté",1,0)</f>
        <v/>
      </c>
      <c r="X787" s="68">
        <f>$M787*$W787</f>
        <v/>
      </c>
      <c r="Y787" s="68">
        <f>IF($N787="En cours",0,$M787)</f>
        <v/>
      </c>
      <c r="Z787" s="69">
        <f>IF($P787="",0,1)</f>
        <v/>
      </c>
      <c r="AA787" s="70">
        <f>IF($P787="",0,$P787)</f>
        <v/>
      </c>
      <c r="AB787" s="69">
        <f>IF(AND($P787&lt;&gt;"",$P787&lt;=Paramètres!$C$14),1,0)</f>
        <v/>
      </c>
      <c r="AC787" s="67">
        <f>IF($P787="","Jamais relancé",IF($P787&lt;=3,"0-3 j",IF($P787&lt;=7,"4-7 j",IF($P787&lt;=15,"8-15 j","Plus de 15 j"))))</f>
        <v/>
      </c>
      <c r="AD787" s="67">
        <f>IF($M787&lt;=1000,"Moins de 1 k€",IF($M787&lt;=5000,"1 à 5 k€",IF($M787&lt;=15000,"5 à 15 k€","Plus de 15 k€")))</f>
        <v/>
      </c>
    </row>
    <row r="788">
      <c r="A788" s="65" t="inlineStr">
        <is>
          <t>DEV-00787</t>
        </is>
      </c>
      <c r="B788" s="66" t="n">
        <v>45280</v>
      </c>
      <c r="C788" s="65" t="inlineStr">
        <is>
          <t>2023-12</t>
        </is>
      </c>
      <c r="D788" s="65" t="inlineStr">
        <is>
          <t>2023-2024</t>
        </is>
      </c>
      <c r="E788" s="65" t="inlineStr">
        <is>
          <t>CLI-0316</t>
        </is>
      </c>
      <c r="F788" s="65" t="inlineStr">
        <is>
          <t>Particulier</t>
        </is>
      </c>
      <c r="G788" s="65" t="inlineStr">
        <is>
          <t>Toulouse</t>
        </is>
      </c>
      <c r="H788" s="65" t="inlineStr">
        <is>
          <t>Nadia Cherif</t>
        </is>
      </c>
      <c r="I788" s="65" t="inlineStr">
        <is>
          <t>Salle de bain</t>
        </is>
      </c>
      <c r="J788" s="65" t="inlineStr">
        <is>
          <t>SB-001</t>
        </is>
      </c>
      <c r="K788" s="65" t="inlineStr">
        <is>
          <t>Rénovation salle de bain complète</t>
        </is>
      </c>
      <c r="L788" s="67" t="n">
        <v>1</v>
      </c>
      <c r="M788" s="68" t="n">
        <v>10246.42</v>
      </c>
      <c r="N788" s="65" t="inlineStr">
        <is>
          <t>Sans réponse</t>
        </is>
      </c>
      <c r="O788" s="66" t="n">
        <v>45296</v>
      </c>
      <c r="P788" s="67" t="n">
        <v>7</v>
      </c>
      <c r="Q788" s="67" t="n">
        <v>1</v>
      </c>
      <c r="R788" s="67">
        <f>$I788</f>
        <v/>
      </c>
      <c r="S788" s="67">
        <f>$K788</f>
        <v/>
      </c>
      <c r="T788" s="67">
        <f>IFERROR(INDEX(Clients!$G$2:$G$1020,MATCH($E788,Clients!$A$2:$A$1020,0)),"")</f>
        <v/>
      </c>
      <c r="U788" s="67">
        <f>IFERROR(INDEX(Clients!$I$2:$I$1020,MATCH($E788,Clients!$A$2:$A$1020,0)),"")</f>
        <v/>
      </c>
      <c r="V788" s="69">
        <f>1</f>
        <v/>
      </c>
      <c r="W788" s="69">
        <f>IF($N788="Accepté",1,0)</f>
        <v/>
      </c>
      <c r="X788" s="68">
        <f>$M788*$W788</f>
        <v/>
      </c>
      <c r="Y788" s="68">
        <f>IF($N788="En cours",0,$M788)</f>
        <v/>
      </c>
      <c r="Z788" s="69">
        <f>IF($P788="",0,1)</f>
        <v/>
      </c>
      <c r="AA788" s="70">
        <f>IF($P788="",0,$P788)</f>
        <v/>
      </c>
      <c r="AB788" s="69">
        <f>IF(AND($P788&lt;&gt;"",$P788&lt;=Paramètres!$C$14),1,0)</f>
        <v/>
      </c>
      <c r="AC788" s="67">
        <f>IF($P788="","Jamais relancé",IF($P788&lt;=3,"0-3 j",IF($P788&lt;=7,"4-7 j",IF($P788&lt;=15,"8-15 j","Plus de 15 j"))))</f>
        <v/>
      </c>
      <c r="AD788" s="67">
        <f>IF($M788&lt;=1000,"Moins de 1 k€",IF($M788&lt;=5000,"1 à 5 k€",IF($M788&lt;=15000,"5 à 15 k€","Plus de 15 k€")))</f>
        <v/>
      </c>
    </row>
    <row r="789">
      <c r="A789" s="65" t="inlineStr">
        <is>
          <t>DEV-00788</t>
        </is>
      </c>
      <c r="B789" s="66" t="n">
        <v>45280</v>
      </c>
      <c r="C789" s="65" t="inlineStr">
        <is>
          <t>2023-12</t>
        </is>
      </c>
      <c r="D789" s="65" t="inlineStr">
        <is>
          <t>2023-2024</t>
        </is>
      </c>
      <c r="E789" s="65" t="inlineStr">
        <is>
          <t>CLI-0211</t>
        </is>
      </c>
      <c r="F789" s="65" t="inlineStr">
        <is>
          <t>Particulier</t>
        </is>
      </c>
      <c r="G789" s="65" t="inlineStr">
        <is>
          <t>Bordeaux</t>
        </is>
      </c>
      <c r="H789" s="65" t="inlineStr">
        <is>
          <t>Sophie Marchand</t>
        </is>
      </c>
      <c r="I789" s="65" t="inlineStr">
        <is>
          <t>Chauffage</t>
        </is>
      </c>
      <c r="J789" s="65" t="inlineStr">
        <is>
          <t>CH-002</t>
        </is>
      </c>
      <c r="K789" s="65" t="inlineStr">
        <is>
          <t>Entretien annuel chaudière</t>
        </is>
      </c>
      <c r="L789" s="67" t="n">
        <v>1</v>
      </c>
      <c r="M789" s="68" t="n">
        <v>161.22</v>
      </c>
      <c r="N789" s="65" t="inlineStr">
        <is>
          <t>Sans réponse</t>
        </is>
      </c>
      <c r="O789" s="66" t="n">
        <v>45299</v>
      </c>
      <c r="P789" s="67" t="n">
        <v>6</v>
      </c>
      <c r="Q789" s="67" t="n">
        <v>1</v>
      </c>
      <c r="R789" s="67">
        <f>$I789</f>
        <v/>
      </c>
      <c r="S789" s="67">
        <f>$K789</f>
        <v/>
      </c>
      <c r="T789" s="67">
        <f>IFERROR(INDEX(Clients!$G$2:$G$1020,MATCH($E789,Clients!$A$2:$A$1020,0)),"")</f>
        <v/>
      </c>
      <c r="U789" s="67">
        <f>IFERROR(INDEX(Clients!$I$2:$I$1020,MATCH($E789,Clients!$A$2:$A$1020,0)),"")</f>
        <v/>
      </c>
      <c r="V789" s="69">
        <f>1</f>
        <v/>
      </c>
      <c r="W789" s="69">
        <f>IF($N789="Accepté",1,0)</f>
        <v/>
      </c>
      <c r="X789" s="68">
        <f>$M789*$W789</f>
        <v/>
      </c>
      <c r="Y789" s="68">
        <f>IF($N789="En cours",0,$M789)</f>
        <v/>
      </c>
      <c r="Z789" s="69">
        <f>IF($P789="",0,1)</f>
        <v/>
      </c>
      <c r="AA789" s="70">
        <f>IF($P789="",0,$P789)</f>
        <v/>
      </c>
      <c r="AB789" s="69">
        <f>IF(AND($P789&lt;&gt;"",$P789&lt;=Paramètres!$C$14),1,0)</f>
        <v/>
      </c>
      <c r="AC789" s="67">
        <f>IF($P789="","Jamais relancé",IF($P789&lt;=3,"0-3 j",IF($P789&lt;=7,"4-7 j",IF($P789&lt;=15,"8-15 j","Plus de 15 j"))))</f>
        <v/>
      </c>
      <c r="AD789" s="67">
        <f>IF($M789&lt;=1000,"Moins de 1 k€",IF($M789&lt;=5000,"1 à 5 k€",IF($M789&lt;=15000,"5 à 15 k€","Plus de 15 k€")))</f>
        <v/>
      </c>
    </row>
    <row r="790">
      <c r="A790" s="65" t="inlineStr">
        <is>
          <t>DEV-00789</t>
        </is>
      </c>
      <c r="B790" s="66" t="n">
        <v>45282</v>
      </c>
      <c r="C790" s="65" t="inlineStr">
        <is>
          <t>2023-12</t>
        </is>
      </c>
      <c r="D790" s="65" t="inlineStr">
        <is>
          <t>2023-2024</t>
        </is>
      </c>
      <c r="E790" s="65" t="inlineStr">
        <is>
          <t>CLI-0276</t>
        </is>
      </c>
      <c r="F790" s="65" t="inlineStr">
        <is>
          <t>Professionnel</t>
        </is>
      </c>
      <c r="G790" s="65" t="inlineStr">
        <is>
          <t>Bordeaux</t>
        </is>
      </c>
      <c r="H790" s="65" t="inlineStr">
        <is>
          <t>Karim Belkacem</t>
        </is>
      </c>
      <c r="I790" s="65" t="inlineStr">
        <is>
          <t>Électricité</t>
        </is>
      </c>
      <c r="J790" s="65" t="inlineStr">
        <is>
          <t>EL-001</t>
        </is>
      </c>
      <c r="K790" s="65" t="inlineStr">
        <is>
          <t>Mise aux normes tableau électrique</t>
        </is>
      </c>
      <c r="L790" s="67" t="n">
        <v>1</v>
      </c>
      <c r="M790" s="68" t="n">
        <v>2638.67</v>
      </c>
      <c r="N790" s="65" t="inlineStr">
        <is>
          <t>Sans réponse</t>
        </is>
      </c>
      <c r="O790" s="66" t="n">
        <v>45321</v>
      </c>
      <c r="P790" s="67" t="n">
        <v>1</v>
      </c>
      <c r="Q790" s="67" t="n">
        <v>2</v>
      </c>
      <c r="R790" s="67">
        <f>$I790</f>
        <v/>
      </c>
      <c r="S790" s="67">
        <f>$K790</f>
        <v/>
      </c>
      <c r="T790" s="67">
        <f>IFERROR(INDEX(Clients!$G$2:$G$1020,MATCH($E790,Clients!$A$2:$A$1020,0)),"")</f>
        <v/>
      </c>
      <c r="U790" s="67">
        <f>IFERROR(INDEX(Clients!$I$2:$I$1020,MATCH($E790,Clients!$A$2:$A$1020,0)),"")</f>
        <v/>
      </c>
      <c r="V790" s="69">
        <f>1</f>
        <v/>
      </c>
      <c r="W790" s="69">
        <f>IF($N790="Accepté",1,0)</f>
        <v/>
      </c>
      <c r="X790" s="68">
        <f>$M790*$W790</f>
        <v/>
      </c>
      <c r="Y790" s="68">
        <f>IF($N790="En cours",0,$M790)</f>
        <v/>
      </c>
      <c r="Z790" s="69">
        <f>IF($P790="",0,1)</f>
        <v/>
      </c>
      <c r="AA790" s="70">
        <f>IF($P790="",0,$P790)</f>
        <v/>
      </c>
      <c r="AB790" s="69">
        <f>IF(AND($P790&lt;&gt;"",$P790&lt;=Paramètres!$C$14),1,0)</f>
        <v/>
      </c>
      <c r="AC790" s="67">
        <f>IF($P790="","Jamais relancé",IF($P790&lt;=3,"0-3 j",IF($P790&lt;=7,"4-7 j",IF($P790&lt;=15,"8-15 j","Plus de 15 j"))))</f>
        <v/>
      </c>
      <c r="AD790" s="67">
        <f>IF($M790&lt;=1000,"Moins de 1 k€",IF($M790&lt;=5000,"1 à 5 k€",IF($M790&lt;=15000,"5 à 15 k€","Plus de 15 k€")))</f>
        <v/>
      </c>
    </row>
    <row r="791">
      <c r="A791" s="65" t="inlineStr">
        <is>
          <t>DEV-00790</t>
        </is>
      </c>
      <c r="B791" s="66" t="n">
        <v>45285</v>
      </c>
      <c r="C791" s="65" t="inlineStr">
        <is>
          <t>2023-12</t>
        </is>
      </c>
      <c r="D791" s="65" t="inlineStr">
        <is>
          <t>2023-2024</t>
        </is>
      </c>
      <c r="E791" s="65" t="inlineStr">
        <is>
          <t>CLI-0157</t>
        </is>
      </c>
      <c r="F791" s="65" t="inlineStr">
        <is>
          <t>Particulier</t>
        </is>
      </c>
      <c r="G791" s="65" t="inlineStr">
        <is>
          <t>Bordeaux</t>
        </is>
      </c>
      <c r="H791" s="65" t="inlineStr">
        <is>
          <t>Karim Belkacem</t>
        </is>
      </c>
      <c r="I791" s="65" t="inlineStr">
        <is>
          <t>Dépannage</t>
        </is>
      </c>
      <c r="J791" s="65" t="inlineStr">
        <is>
          <t>DP-001</t>
        </is>
      </c>
      <c r="K791" s="65" t="inlineStr">
        <is>
          <t>Dépannage plomberie urgence</t>
        </is>
      </c>
      <c r="L791" s="67" t="n">
        <v>1</v>
      </c>
      <c r="M791" s="68" t="n">
        <v>282.54</v>
      </c>
      <c r="N791" s="65" t="inlineStr">
        <is>
          <t>Sans réponse</t>
        </is>
      </c>
      <c r="O791" s="66" t="n">
        <v>45297</v>
      </c>
      <c r="P791" s="67" t="n"/>
      <c r="Q791" s="67" t="n">
        <v>0</v>
      </c>
      <c r="R791" s="67">
        <f>$I791</f>
        <v/>
      </c>
      <c r="S791" s="67">
        <f>$K791</f>
        <v/>
      </c>
      <c r="T791" s="67">
        <f>IFERROR(INDEX(Clients!$G$2:$G$1020,MATCH($E791,Clients!$A$2:$A$1020,0)),"")</f>
        <v/>
      </c>
      <c r="U791" s="67">
        <f>IFERROR(INDEX(Clients!$I$2:$I$1020,MATCH($E791,Clients!$A$2:$A$1020,0)),"")</f>
        <v/>
      </c>
      <c r="V791" s="69">
        <f>1</f>
        <v/>
      </c>
      <c r="W791" s="69">
        <f>IF($N791="Accepté",1,0)</f>
        <v/>
      </c>
      <c r="X791" s="68">
        <f>$M791*$W791</f>
        <v/>
      </c>
      <c r="Y791" s="68">
        <f>IF($N791="En cours",0,$M791)</f>
        <v/>
      </c>
      <c r="Z791" s="69">
        <f>IF($P791="",0,1)</f>
        <v/>
      </c>
      <c r="AA791" s="70">
        <f>IF($P791="",0,$P791)</f>
        <v/>
      </c>
      <c r="AB791" s="69">
        <f>IF(AND($P791&lt;&gt;"",$P791&lt;=Paramètres!$C$14),1,0)</f>
        <v/>
      </c>
      <c r="AC791" s="67">
        <f>IF($P791="","Jamais relancé",IF($P791&lt;=3,"0-3 j",IF($P791&lt;=7,"4-7 j",IF($P791&lt;=15,"8-15 j","Plus de 15 j"))))</f>
        <v/>
      </c>
      <c r="AD791" s="67">
        <f>IF($M791&lt;=1000,"Moins de 1 k€",IF($M791&lt;=5000,"1 à 5 k€",IF($M791&lt;=15000,"5 à 15 k€","Plus de 15 k€")))</f>
        <v/>
      </c>
    </row>
    <row r="792">
      <c r="A792" s="65" t="inlineStr">
        <is>
          <t>DEV-00791</t>
        </is>
      </c>
      <c r="B792" s="66" t="n">
        <v>45285</v>
      </c>
      <c r="C792" s="65" t="inlineStr">
        <is>
          <t>2023-12</t>
        </is>
      </c>
      <c r="D792" s="65" t="inlineStr">
        <is>
          <t>2023-2024</t>
        </is>
      </c>
      <c r="E792" s="65" t="inlineStr">
        <is>
          <t>CLI-0035</t>
        </is>
      </c>
      <c r="F792" s="65" t="inlineStr">
        <is>
          <t>Particulier</t>
        </is>
      </c>
      <c r="G792" s="65" t="inlineStr">
        <is>
          <t>Bordeaux</t>
        </is>
      </c>
      <c r="H792" s="65" t="inlineStr">
        <is>
          <t>Sophie Marchand</t>
        </is>
      </c>
      <c r="I792" s="65" t="inlineStr">
        <is>
          <t>Chauffage</t>
        </is>
      </c>
      <c r="J792" s="65" t="inlineStr">
        <is>
          <t>CH-002</t>
        </is>
      </c>
      <c r="K792" s="65" t="inlineStr">
        <is>
          <t>Entretien annuel chaudière</t>
        </is>
      </c>
      <c r="L792" s="67" t="n">
        <v>2</v>
      </c>
      <c r="M792" s="68" t="n">
        <v>312.04</v>
      </c>
      <c r="N792" s="65" t="inlineStr">
        <is>
          <t>Accepté</t>
        </is>
      </c>
      <c r="O792" s="66" t="n">
        <v>45313</v>
      </c>
      <c r="P792" s="67" t="n">
        <v>4</v>
      </c>
      <c r="Q792" s="67" t="n">
        <v>3</v>
      </c>
      <c r="R792" s="67">
        <f>$I792</f>
        <v/>
      </c>
      <c r="S792" s="67">
        <f>$K792</f>
        <v/>
      </c>
      <c r="T792" s="67">
        <f>IFERROR(INDEX(Clients!$G$2:$G$1020,MATCH($E792,Clients!$A$2:$A$1020,0)),"")</f>
        <v/>
      </c>
      <c r="U792" s="67">
        <f>IFERROR(INDEX(Clients!$I$2:$I$1020,MATCH($E792,Clients!$A$2:$A$1020,0)),"")</f>
        <v/>
      </c>
      <c r="V792" s="69">
        <f>1</f>
        <v/>
      </c>
      <c r="W792" s="69">
        <f>IF($N792="Accepté",1,0)</f>
        <v/>
      </c>
      <c r="X792" s="68">
        <f>$M792*$W792</f>
        <v/>
      </c>
      <c r="Y792" s="68">
        <f>IF($N792="En cours",0,$M792)</f>
        <v/>
      </c>
      <c r="Z792" s="69">
        <f>IF($P792="",0,1)</f>
        <v/>
      </c>
      <c r="AA792" s="70">
        <f>IF($P792="",0,$P792)</f>
        <v/>
      </c>
      <c r="AB792" s="69">
        <f>IF(AND($P792&lt;&gt;"",$P792&lt;=Paramètres!$C$14),1,0)</f>
        <v/>
      </c>
      <c r="AC792" s="67">
        <f>IF($P792="","Jamais relancé",IF($P792&lt;=3,"0-3 j",IF($P792&lt;=7,"4-7 j",IF($P792&lt;=15,"8-15 j","Plus de 15 j"))))</f>
        <v/>
      </c>
      <c r="AD792" s="67">
        <f>IF($M792&lt;=1000,"Moins de 1 k€",IF($M792&lt;=5000,"1 à 5 k€",IF($M792&lt;=15000,"5 à 15 k€","Plus de 15 k€")))</f>
        <v/>
      </c>
    </row>
    <row r="793">
      <c r="A793" s="65" t="inlineStr">
        <is>
          <t>DEV-00792</t>
        </is>
      </c>
      <c r="B793" s="66" t="n">
        <v>45286</v>
      </c>
      <c r="C793" s="65" t="inlineStr">
        <is>
          <t>2023-12</t>
        </is>
      </c>
      <c r="D793" s="65" t="inlineStr">
        <is>
          <t>2023-2024</t>
        </is>
      </c>
      <c r="E793" s="65" t="inlineStr">
        <is>
          <t>CLI-0264</t>
        </is>
      </c>
      <c r="F793" s="65" t="inlineStr">
        <is>
          <t>Particulier</t>
        </is>
      </c>
      <c r="G793" s="65" t="inlineStr">
        <is>
          <t>Toulouse</t>
        </is>
      </c>
      <c r="H793" s="65" t="inlineStr">
        <is>
          <t>Julien Fabre</t>
        </is>
      </c>
      <c r="I793" s="65" t="inlineStr">
        <is>
          <t>Dépannage</t>
        </is>
      </c>
      <c r="J793" s="65" t="inlineStr">
        <is>
          <t>DP-004</t>
        </is>
      </c>
      <c r="K793" s="65" t="inlineStr">
        <is>
          <t>Remise en service chaudière</t>
        </is>
      </c>
      <c r="L793" s="67" t="n">
        <v>2</v>
      </c>
      <c r="M793" s="68" t="n">
        <v>455.63</v>
      </c>
      <c r="N793" s="65" t="inlineStr">
        <is>
          <t>Refusé</t>
        </is>
      </c>
      <c r="O793" s="66" t="n">
        <v>45316</v>
      </c>
      <c r="P793" s="67" t="n">
        <v>7</v>
      </c>
      <c r="Q793" s="67" t="n">
        <v>1</v>
      </c>
      <c r="R793" s="67">
        <f>$I793</f>
        <v/>
      </c>
      <c r="S793" s="67">
        <f>$K793</f>
        <v/>
      </c>
      <c r="T793" s="67">
        <f>IFERROR(INDEX(Clients!$G$2:$G$1020,MATCH($E793,Clients!$A$2:$A$1020,0)),"")</f>
        <v/>
      </c>
      <c r="U793" s="67">
        <f>IFERROR(INDEX(Clients!$I$2:$I$1020,MATCH($E793,Clients!$A$2:$A$1020,0)),"")</f>
        <v/>
      </c>
      <c r="V793" s="69">
        <f>1</f>
        <v/>
      </c>
      <c r="W793" s="69">
        <f>IF($N793="Accepté",1,0)</f>
        <v/>
      </c>
      <c r="X793" s="68">
        <f>$M793*$W793</f>
        <v/>
      </c>
      <c r="Y793" s="68">
        <f>IF($N793="En cours",0,$M793)</f>
        <v/>
      </c>
      <c r="Z793" s="69">
        <f>IF($P793="",0,1)</f>
        <v/>
      </c>
      <c r="AA793" s="70">
        <f>IF($P793="",0,$P793)</f>
        <v/>
      </c>
      <c r="AB793" s="69">
        <f>IF(AND($P793&lt;&gt;"",$P793&lt;=Paramètres!$C$14),1,0)</f>
        <v/>
      </c>
      <c r="AC793" s="67">
        <f>IF($P793="","Jamais relancé",IF($P793&lt;=3,"0-3 j",IF($P793&lt;=7,"4-7 j",IF($P793&lt;=15,"8-15 j","Plus de 15 j"))))</f>
        <v/>
      </c>
      <c r="AD793" s="67">
        <f>IF($M793&lt;=1000,"Moins de 1 k€",IF($M793&lt;=5000,"1 à 5 k€",IF($M793&lt;=15000,"5 à 15 k€","Plus de 15 k€")))</f>
        <v/>
      </c>
    </row>
    <row r="794">
      <c r="A794" s="65" t="inlineStr">
        <is>
          <t>DEV-00793</t>
        </is>
      </c>
      <c r="B794" s="66" t="n">
        <v>45286</v>
      </c>
      <c r="C794" s="65" t="inlineStr">
        <is>
          <t>2023-12</t>
        </is>
      </c>
      <c r="D794" s="65" t="inlineStr">
        <is>
          <t>2023-2024</t>
        </is>
      </c>
      <c r="E794" s="65" t="inlineStr">
        <is>
          <t>CLI-0271</t>
        </is>
      </c>
      <c r="F794" s="65" t="inlineStr">
        <is>
          <t>Particulier</t>
        </is>
      </c>
      <c r="G794" s="65" t="inlineStr">
        <is>
          <t>Bordeaux</t>
        </is>
      </c>
      <c r="H794" s="65" t="inlineStr">
        <is>
          <t>Sophie Marchand</t>
        </is>
      </c>
      <c r="I794" s="65" t="inlineStr">
        <is>
          <t>Chauffage</t>
        </is>
      </c>
      <c r="J794" s="65" t="inlineStr">
        <is>
          <t>CH-004</t>
        </is>
      </c>
      <c r="K794" s="65" t="inlineStr">
        <is>
          <t>Remplacement radiateurs (lot de 5)</t>
        </is>
      </c>
      <c r="L794" s="67" t="n">
        <v>1</v>
      </c>
      <c r="M794" s="68" t="n">
        <v>2445.03</v>
      </c>
      <c r="N794" s="65" t="inlineStr">
        <is>
          <t>Sans réponse</t>
        </is>
      </c>
      <c r="O794" s="66" t="n">
        <v>45292</v>
      </c>
      <c r="P794" s="67" t="n">
        <v>4</v>
      </c>
      <c r="Q794" s="67" t="n">
        <v>1</v>
      </c>
      <c r="R794" s="67">
        <f>$I794</f>
        <v/>
      </c>
      <c r="S794" s="67">
        <f>$K794</f>
        <v/>
      </c>
      <c r="T794" s="67">
        <f>IFERROR(INDEX(Clients!$G$2:$G$1020,MATCH($E794,Clients!$A$2:$A$1020,0)),"")</f>
        <v/>
      </c>
      <c r="U794" s="67">
        <f>IFERROR(INDEX(Clients!$I$2:$I$1020,MATCH($E794,Clients!$A$2:$A$1020,0)),"")</f>
        <v/>
      </c>
      <c r="V794" s="69">
        <f>1</f>
        <v/>
      </c>
      <c r="W794" s="69">
        <f>IF($N794="Accepté",1,0)</f>
        <v/>
      </c>
      <c r="X794" s="68">
        <f>$M794*$W794</f>
        <v/>
      </c>
      <c r="Y794" s="68">
        <f>IF($N794="En cours",0,$M794)</f>
        <v/>
      </c>
      <c r="Z794" s="69">
        <f>IF($P794="",0,1)</f>
        <v/>
      </c>
      <c r="AA794" s="70">
        <f>IF($P794="",0,$P794)</f>
        <v/>
      </c>
      <c r="AB794" s="69">
        <f>IF(AND($P794&lt;&gt;"",$P794&lt;=Paramètres!$C$14),1,0)</f>
        <v/>
      </c>
      <c r="AC794" s="67">
        <f>IF($P794="","Jamais relancé",IF($P794&lt;=3,"0-3 j",IF($P794&lt;=7,"4-7 j",IF($P794&lt;=15,"8-15 j","Plus de 15 j"))))</f>
        <v/>
      </c>
      <c r="AD794" s="67">
        <f>IF($M794&lt;=1000,"Moins de 1 k€",IF($M794&lt;=5000,"1 à 5 k€",IF($M794&lt;=15000,"5 à 15 k€","Plus de 15 k€")))</f>
        <v/>
      </c>
    </row>
    <row r="795">
      <c r="A795" s="65" t="inlineStr">
        <is>
          <t>DEV-00794</t>
        </is>
      </c>
      <c r="B795" s="66" t="n">
        <v>45287</v>
      </c>
      <c r="C795" s="65" t="inlineStr">
        <is>
          <t>2023-12</t>
        </is>
      </c>
      <c r="D795" s="65" t="inlineStr">
        <is>
          <t>2023-2024</t>
        </is>
      </c>
      <c r="E795" s="65" t="inlineStr">
        <is>
          <t>CLI-0275</t>
        </is>
      </c>
      <c r="F795" s="65" t="inlineStr">
        <is>
          <t>Professionnel</t>
        </is>
      </c>
      <c r="G795" s="65" t="inlineStr">
        <is>
          <t>Bordeaux</t>
        </is>
      </c>
      <c r="H795" s="65" t="inlineStr">
        <is>
          <t>Sophie Marchand</t>
        </is>
      </c>
      <c r="I795" s="65" t="inlineStr">
        <is>
          <t>Dépannage</t>
        </is>
      </c>
      <c r="J795" s="65" t="inlineStr">
        <is>
          <t>DP-003</t>
        </is>
      </c>
      <c r="K795" s="65" t="inlineStr">
        <is>
          <t>Dépannage électrique urgence</t>
        </is>
      </c>
      <c r="L795" s="67" t="n">
        <v>1</v>
      </c>
      <c r="M795" s="68" t="n">
        <v>463.81</v>
      </c>
      <c r="N795" s="65" t="inlineStr">
        <is>
          <t>Accepté</t>
        </is>
      </c>
      <c r="O795" s="66" t="n">
        <v>45317</v>
      </c>
      <c r="P795" s="67" t="n"/>
      <c r="Q795" s="67" t="n">
        <v>0</v>
      </c>
      <c r="R795" s="67">
        <f>$I795</f>
        <v/>
      </c>
      <c r="S795" s="67">
        <f>$K795</f>
        <v/>
      </c>
      <c r="T795" s="67">
        <f>IFERROR(INDEX(Clients!$G$2:$G$1020,MATCH($E795,Clients!$A$2:$A$1020,0)),"")</f>
        <v/>
      </c>
      <c r="U795" s="67">
        <f>IFERROR(INDEX(Clients!$I$2:$I$1020,MATCH($E795,Clients!$A$2:$A$1020,0)),"")</f>
        <v/>
      </c>
      <c r="V795" s="69">
        <f>1</f>
        <v/>
      </c>
      <c r="W795" s="69">
        <f>IF($N795="Accepté",1,0)</f>
        <v/>
      </c>
      <c r="X795" s="68">
        <f>$M795*$W795</f>
        <v/>
      </c>
      <c r="Y795" s="68">
        <f>IF($N795="En cours",0,$M795)</f>
        <v/>
      </c>
      <c r="Z795" s="69">
        <f>IF($P795="",0,1)</f>
        <v/>
      </c>
      <c r="AA795" s="70">
        <f>IF($P795="",0,$P795)</f>
        <v/>
      </c>
      <c r="AB795" s="69">
        <f>IF(AND($P795&lt;&gt;"",$P795&lt;=Paramètres!$C$14),1,0)</f>
        <v/>
      </c>
      <c r="AC795" s="67">
        <f>IF($P795="","Jamais relancé",IF($P795&lt;=3,"0-3 j",IF($P795&lt;=7,"4-7 j",IF($P795&lt;=15,"8-15 j","Plus de 15 j"))))</f>
        <v/>
      </c>
      <c r="AD795" s="67">
        <f>IF($M795&lt;=1000,"Moins de 1 k€",IF($M795&lt;=5000,"1 à 5 k€",IF($M795&lt;=15000,"5 à 15 k€","Plus de 15 k€")))</f>
        <v/>
      </c>
    </row>
    <row r="796">
      <c r="A796" s="65" t="inlineStr">
        <is>
          <t>DEV-00795</t>
        </is>
      </c>
      <c r="B796" s="66" t="n">
        <v>45287</v>
      </c>
      <c r="C796" s="65" t="inlineStr">
        <is>
          <t>2023-12</t>
        </is>
      </c>
      <c r="D796" s="65" t="inlineStr">
        <is>
          <t>2023-2024</t>
        </is>
      </c>
      <c r="E796" s="65" t="inlineStr">
        <is>
          <t>CLI-0190</t>
        </is>
      </c>
      <c r="F796" s="65" t="inlineStr">
        <is>
          <t>Particulier</t>
        </is>
      </c>
      <c r="G796" s="65" t="inlineStr">
        <is>
          <t>Toulouse</t>
        </is>
      </c>
      <c r="H796" s="65" t="inlineStr">
        <is>
          <t>Nadia Cherif</t>
        </is>
      </c>
      <c r="I796" s="65" t="inlineStr">
        <is>
          <t>Chauffage</t>
        </is>
      </c>
      <c r="J796" s="65" t="inlineStr">
        <is>
          <t>CH-003</t>
        </is>
      </c>
      <c r="K796" s="65" t="inlineStr">
        <is>
          <t>Installation pompe à chaleur air/eau</t>
        </is>
      </c>
      <c r="L796" s="67" t="n">
        <v>1</v>
      </c>
      <c r="M796" s="68" t="n">
        <v>15003.11</v>
      </c>
      <c r="N796" s="65" t="inlineStr">
        <is>
          <t>Accepté</t>
        </is>
      </c>
      <c r="O796" s="66" t="n">
        <v>45299</v>
      </c>
      <c r="P796" s="67" t="n">
        <v>1</v>
      </c>
      <c r="Q796" s="67" t="n">
        <v>1</v>
      </c>
      <c r="R796" s="67">
        <f>$I796</f>
        <v/>
      </c>
      <c r="S796" s="67">
        <f>$K796</f>
        <v/>
      </c>
      <c r="T796" s="67">
        <f>IFERROR(INDEX(Clients!$G$2:$G$1020,MATCH($E796,Clients!$A$2:$A$1020,0)),"")</f>
        <v/>
      </c>
      <c r="U796" s="67">
        <f>IFERROR(INDEX(Clients!$I$2:$I$1020,MATCH($E796,Clients!$A$2:$A$1020,0)),"")</f>
        <v/>
      </c>
      <c r="V796" s="69">
        <f>1</f>
        <v/>
      </c>
      <c r="W796" s="69">
        <f>IF($N796="Accepté",1,0)</f>
        <v/>
      </c>
      <c r="X796" s="68">
        <f>$M796*$W796</f>
        <v/>
      </c>
      <c r="Y796" s="68">
        <f>IF($N796="En cours",0,$M796)</f>
        <v/>
      </c>
      <c r="Z796" s="69">
        <f>IF($P796="",0,1)</f>
        <v/>
      </c>
      <c r="AA796" s="70">
        <f>IF($P796="",0,$P796)</f>
        <v/>
      </c>
      <c r="AB796" s="69">
        <f>IF(AND($P796&lt;&gt;"",$P796&lt;=Paramètres!$C$14),1,0)</f>
        <v/>
      </c>
      <c r="AC796" s="67">
        <f>IF($P796="","Jamais relancé",IF($P796&lt;=3,"0-3 j",IF($P796&lt;=7,"4-7 j",IF($P796&lt;=15,"8-15 j","Plus de 15 j"))))</f>
        <v/>
      </c>
      <c r="AD796" s="67">
        <f>IF($M796&lt;=1000,"Moins de 1 k€",IF($M796&lt;=5000,"1 à 5 k€",IF($M796&lt;=15000,"5 à 15 k€","Plus de 15 k€")))</f>
        <v/>
      </c>
    </row>
    <row r="797">
      <c r="A797" s="65" t="inlineStr">
        <is>
          <t>DEV-00796</t>
        </is>
      </c>
      <c r="B797" s="66" t="n">
        <v>45287</v>
      </c>
      <c r="C797" s="65" t="inlineStr">
        <is>
          <t>2023-12</t>
        </is>
      </c>
      <c r="D797" s="65" t="inlineStr">
        <is>
          <t>2023-2024</t>
        </is>
      </c>
      <c r="E797" s="65" t="inlineStr">
        <is>
          <t>CLI-0238</t>
        </is>
      </c>
      <c r="F797" s="65" t="inlineStr">
        <is>
          <t>Particulier</t>
        </is>
      </c>
      <c r="G797" s="65" t="inlineStr">
        <is>
          <t>Bordeaux</t>
        </is>
      </c>
      <c r="H797" s="65" t="inlineStr">
        <is>
          <t>Sophie Marchand</t>
        </is>
      </c>
      <c r="I797" s="65" t="inlineStr">
        <is>
          <t>Électricité</t>
        </is>
      </c>
      <c r="J797" s="65" t="inlineStr">
        <is>
          <t>EL-003</t>
        </is>
      </c>
      <c r="K797" s="65" t="inlineStr">
        <is>
          <t>Rénovation électrique complète</t>
        </is>
      </c>
      <c r="L797" s="67" t="n">
        <v>1</v>
      </c>
      <c r="M797" s="68" t="n">
        <v>10681.36</v>
      </c>
      <c r="N797" s="65" t="inlineStr">
        <is>
          <t>Sans réponse</t>
        </is>
      </c>
      <c r="O797" s="66" t="n">
        <v>45309</v>
      </c>
      <c r="P797" s="67" t="n">
        <v>6</v>
      </c>
      <c r="Q797" s="67" t="n">
        <v>2</v>
      </c>
      <c r="R797" s="67">
        <f>$I797</f>
        <v/>
      </c>
      <c r="S797" s="67">
        <f>$K797</f>
        <v/>
      </c>
      <c r="T797" s="67">
        <f>IFERROR(INDEX(Clients!$G$2:$G$1020,MATCH($E797,Clients!$A$2:$A$1020,0)),"")</f>
        <v/>
      </c>
      <c r="U797" s="67">
        <f>IFERROR(INDEX(Clients!$I$2:$I$1020,MATCH($E797,Clients!$A$2:$A$1020,0)),"")</f>
        <v/>
      </c>
      <c r="V797" s="69">
        <f>1</f>
        <v/>
      </c>
      <c r="W797" s="69">
        <f>IF($N797="Accepté",1,0)</f>
        <v/>
      </c>
      <c r="X797" s="68">
        <f>$M797*$W797</f>
        <v/>
      </c>
      <c r="Y797" s="68">
        <f>IF($N797="En cours",0,$M797)</f>
        <v/>
      </c>
      <c r="Z797" s="69">
        <f>IF($P797="",0,1)</f>
        <v/>
      </c>
      <c r="AA797" s="70">
        <f>IF($P797="",0,$P797)</f>
        <v/>
      </c>
      <c r="AB797" s="69">
        <f>IF(AND($P797&lt;&gt;"",$P797&lt;=Paramètres!$C$14),1,0)</f>
        <v/>
      </c>
      <c r="AC797" s="67">
        <f>IF($P797="","Jamais relancé",IF($P797&lt;=3,"0-3 j",IF($P797&lt;=7,"4-7 j",IF($P797&lt;=15,"8-15 j","Plus de 15 j"))))</f>
        <v/>
      </c>
      <c r="AD797" s="67">
        <f>IF($M797&lt;=1000,"Moins de 1 k€",IF($M797&lt;=5000,"1 à 5 k€",IF($M797&lt;=15000,"5 à 15 k€","Plus de 15 k€")))</f>
        <v/>
      </c>
    </row>
    <row r="798">
      <c r="A798" s="65" t="inlineStr">
        <is>
          <t>DEV-00797</t>
        </is>
      </c>
      <c r="B798" s="66" t="n">
        <v>45288</v>
      </c>
      <c r="C798" s="65" t="inlineStr">
        <is>
          <t>2023-12</t>
        </is>
      </c>
      <c r="D798" s="65" t="inlineStr">
        <is>
          <t>2023-2024</t>
        </is>
      </c>
      <c r="E798" s="65" t="inlineStr">
        <is>
          <t>CLI-0318</t>
        </is>
      </c>
      <c r="F798" s="65" t="inlineStr">
        <is>
          <t>Particulier</t>
        </is>
      </c>
      <c r="G798" s="65" t="inlineStr">
        <is>
          <t>Toulouse</t>
        </is>
      </c>
      <c r="H798" s="65" t="inlineStr">
        <is>
          <t>Julien Fabre</t>
        </is>
      </c>
      <c r="I798" s="65" t="inlineStr">
        <is>
          <t>Salle de bain</t>
        </is>
      </c>
      <c r="J798" s="65" t="inlineStr">
        <is>
          <t>SB-001</t>
        </is>
      </c>
      <c r="K798" s="65" t="inlineStr">
        <is>
          <t>Rénovation salle de bain complète</t>
        </is>
      </c>
      <c r="L798" s="67" t="n">
        <v>1</v>
      </c>
      <c r="M798" s="68" t="n">
        <v>10097.76</v>
      </c>
      <c r="N798" s="65" t="inlineStr">
        <is>
          <t>Accepté</t>
        </is>
      </c>
      <c r="O798" s="66" t="n">
        <v>45304</v>
      </c>
      <c r="P798" s="67" t="n">
        <v>15</v>
      </c>
      <c r="Q798" s="67" t="n">
        <v>1</v>
      </c>
      <c r="R798" s="67">
        <f>$I798</f>
        <v/>
      </c>
      <c r="S798" s="67">
        <f>$K798</f>
        <v/>
      </c>
      <c r="T798" s="67">
        <f>IFERROR(INDEX(Clients!$G$2:$G$1020,MATCH($E798,Clients!$A$2:$A$1020,0)),"")</f>
        <v/>
      </c>
      <c r="U798" s="67">
        <f>IFERROR(INDEX(Clients!$I$2:$I$1020,MATCH($E798,Clients!$A$2:$A$1020,0)),"")</f>
        <v/>
      </c>
      <c r="V798" s="69">
        <f>1</f>
        <v/>
      </c>
      <c r="W798" s="69">
        <f>IF($N798="Accepté",1,0)</f>
        <v/>
      </c>
      <c r="X798" s="68">
        <f>$M798*$W798</f>
        <v/>
      </c>
      <c r="Y798" s="68">
        <f>IF($N798="En cours",0,$M798)</f>
        <v/>
      </c>
      <c r="Z798" s="69">
        <f>IF($P798="",0,1)</f>
        <v/>
      </c>
      <c r="AA798" s="70">
        <f>IF($P798="",0,$P798)</f>
        <v/>
      </c>
      <c r="AB798" s="69">
        <f>IF(AND($P798&lt;&gt;"",$P798&lt;=Paramètres!$C$14),1,0)</f>
        <v/>
      </c>
      <c r="AC798" s="67">
        <f>IF($P798="","Jamais relancé",IF($P798&lt;=3,"0-3 j",IF($P798&lt;=7,"4-7 j",IF($P798&lt;=15,"8-15 j","Plus de 15 j"))))</f>
        <v/>
      </c>
      <c r="AD798" s="67">
        <f>IF($M798&lt;=1000,"Moins de 1 k€",IF($M798&lt;=5000,"1 à 5 k€",IF($M798&lt;=15000,"5 à 15 k€","Plus de 15 k€")))</f>
        <v/>
      </c>
    </row>
    <row r="799">
      <c r="A799" s="65" t="inlineStr">
        <is>
          <t>DEV-00798</t>
        </is>
      </c>
      <c r="B799" s="66" t="n">
        <v>45288</v>
      </c>
      <c r="C799" s="65" t="inlineStr">
        <is>
          <t>2023-12</t>
        </is>
      </c>
      <c r="D799" s="65" t="inlineStr">
        <is>
          <t>2023-2024</t>
        </is>
      </c>
      <c r="E799" s="65" t="inlineStr">
        <is>
          <t>CLI-0160</t>
        </is>
      </c>
      <c r="F799" s="65" t="inlineStr">
        <is>
          <t>Particulier</t>
        </is>
      </c>
      <c r="G799" s="65" t="inlineStr">
        <is>
          <t>Bordeaux</t>
        </is>
      </c>
      <c r="H799" s="65" t="inlineStr">
        <is>
          <t>Sophie Marchand</t>
        </is>
      </c>
      <c r="I799" s="65" t="inlineStr">
        <is>
          <t>Dépannage</t>
        </is>
      </c>
      <c r="J799" s="65" t="inlineStr">
        <is>
          <t>DP-001</t>
        </is>
      </c>
      <c r="K799" s="65" t="inlineStr">
        <is>
          <t>Dépannage plomberie urgence</t>
        </is>
      </c>
      <c r="L799" s="67" t="n">
        <v>1</v>
      </c>
      <c r="M799" s="68" t="n">
        <v>300.57</v>
      </c>
      <c r="N799" s="65" t="inlineStr">
        <is>
          <t>Sans réponse</t>
        </is>
      </c>
      <c r="O799" s="66" t="n">
        <v>45301</v>
      </c>
      <c r="P799" s="67" t="n">
        <v>10</v>
      </c>
      <c r="Q799" s="67" t="n">
        <v>1</v>
      </c>
      <c r="R799" s="67">
        <f>$I799</f>
        <v/>
      </c>
      <c r="S799" s="67">
        <f>$K799</f>
        <v/>
      </c>
      <c r="T799" s="67">
        <f>IFERROR(INDEX(Clients!$G$2:$G$1020,MATCH($E799,Clients!$A$2:$A$1020,0)),"")</f>
        <v/>
      </c>
      <c r="U799" s="67">
        <f>IFERROR(INDEX(Clients!$I$2:$I$1020,MATCH($E799,Clients!$A$2:$A$1020,0)),"")</f>
        <v/>
      </c>
      <c r="V799" s="69">
        <f>1</f>
        <v/>
      </c>
      <c r="W799" s="69">
        <f>IF($N799="Accepté",1,0)</f>
        <v/>
      </c>
      <c r="X799" s="68">
        <f>$M799*$W799</f>
        <v/>
      </c>
      <c r="Y799" s="68">
        <f>IF($N799="En cours",0,$M799)</f>
        <v/>
      </c>
      <c r="Z799" s="69">
        <f>IF($P799="",0,1)</f>
        <v/>
      </c>
      <c r="AA799" s="70">
        <f>IF($P799="",0,$P799)</f>
        <v/>
      </c>
      <c r="AB799" s="69">
        <f>IF(AND($P799&lt;&gt;"",$P799&lt;=Paramètres!$C$14),1,0)</f>
        <v/>
      </c>
      <c r="AC799" s="67">
        <f>IF($P799="","Jamais relancé",IF($P799&lt;=3,"0-3 j",IF($P799&lt;=7,"4-7 j",IF($P799&lt;=15,"8-15 j","Plus de 15 j"))))</f>
        <v/>
      </c>
      <c r="AD799" s="67">
        <f>IF($M799&lt;=1000,"Moins de 1 k€",IF($M799&lt;=5000,"1 à 5 k€",IF($M799&lt;=15000,"5 à 15 k€","Plus de 15 k€")))</f>
        <v/>
      </c>
    </row>
    <row r="800">
      <c r="A800" s="65" t="inlineStr">
        <is>
          <t>DEV-00799</t>
        </is>
      </c>
      <c r="B800" s="66" t="n">
        <v>45289</v>
      </c>
      <c r="C800" s="65" t="inlineStr">
        <is>
          <t>2023-12</t>
        </is>
      </c>
      <c r="D800" s="65" t="inlineStr">
        <is>
          <t>2023-2024</t>
        </is>
      </c>
      <c r="E800" s="65" t="inlineStr">
        <is>
          <t>CLI-0322</t>
        </is>
      </c>
      <c r="F800" s="65" t="inlineStr">
        <is>
          <t>Particulier</t>
        </is>
      </c>
      <c r="G800" s="65" t="inlineStr">
        <is>
          <t>Bordeaux</t>
        </is>
      </c>
      <c r="H800" s="65" t="inlineStr">
        <is>
          <t>Sophie Marchand</t>
        </is>
      </c>
      <c r="I800" s="65" t="inlineStr">
        <is>
          <t>Dépannage</t>
        </is>
      </c>
      <c r="J800" s="65" t="inlineStr">
        <is>
          <t>DP-001</t>
        </is>
      </c>
      <c r="K800" s="65" t="inlineStr">
        <is>
          <t>Dépannage plomberie urgence</t>
        </is>
      </c>
      <c r="L800" s="67" t="n">
        <v>1</v>
      </c>
      <c r="M800" s="68" t="n">
        <v>279.84</v>
      </c>
      <c r="N800" s="65" t="inlineStr">
        <is>
          <t>Refusé</t>
        </is>
      </c>
      <c r="O800" s="66" t="n">
        <v>45296</v>
      </c>
      <c r="P800" s="67" t="n">
        <v>12</v>
      </c>
      <c r="Q800" s="67" t="n">
        <v>0</v>
      </c>
      <c r="R800" s="67">
        <f>$I800</f>
        <v/>
      </c>
      <c r="S800" s="67">
        <f>$K800</f>
        <v/>
      </c>
      <c r="T800" s="67">
        <f>IFERROR(INDEX(Clients!$G$2:$G$1020,MATCH($E800,Clients!$A$2:$A$1020,0)),"")</f>
        <v/>
      </c>
      <c r="U800" s="67">
        <f>IFERROR(INDEX(Clients!$I$2:$I$1020,MATCH($E800,Clients!$A$2:$A$1020,0)),"")</f>
        <v/>
      </c>
      <c r="V800" s="69">
        <f>1</f>
        <v/>
      </c>
      <c r="W800" s="69">
        <f>IF($N800="Accepté",1,0)</f>
        <v/>
      </c>
      <c r="X800" s="68">
        <f>$M800*$W800</f>
        <v/>
      </c>
      <c r="Y800" s="68">
        <f>IF($N800="En cours",0,$M800)</f>
        <v/>
      </c>
      <c r="Z800" s="69">
        <f>IF($P800="",0,1)</f>
        <v/>
      </c>
      <c r="AA800" s="70">
        <f>IF($P800="",0,$P800)</f>
        <v/>
      </c>
      <c r="AB800" s="69">
        <f>IF(AND($P800&lt;&gt;"",$P800&lt;=Paramètres!$C$14),1,0)</f>
        <v/>
      </c>
      <c r="AC800" s="67">
        <f>IF($P800="","Jamais relancé",IF($P800&lt;=3,"0-3 j",IF($P800&lt;=7,"4-7 j",IF($P800&lt;=15,"8-15 j","Plus de 15 j"))))</f>
        <v/>
      </c>
      <c r="AD800" s="67">
        <f>IF($M800&lt;=1000,"Moins de 1 k€",IF($M800&lt;=5000,"1 à 5 k€",IF($M800&lt;=15000,"5 à 15 k€","Plus de 15 k€")))</f>
        <v/>
      </c>
    </row>
    <row r="801">
      <c r="A801" s="65" t="inlineStr">
        <is>
          <t>DEV-00800</t>
        </is>
      </c>
      <c r="B801" s="66" t="n">
        <v>45289</v>
      </c>
      <c r="C801" s="65" t="inlineStr">
        <is>
          <t>2023-12</t>
        </is>
      </c>
      <c r="D801" s="65" t="inlineStr">
        <is>
          <t>2023-2024</t>
        </is>
      </c>
      <c r="E801" s="65" t="inlineStr">
        <is>
          <t>CLI-0219</t>
        </is>
      </c>
      <c r="F801" s="65" t="inlineStr">
        <is>
          <t>Particulier</t>
        </is>
      </c>
      <c r="G801" s="65" t="inlineStr">
        <is>
          <t>Toulouse</t>
        </is>
      </c>
      <c r="H801" s="65" t="inlineStr">
        <is>
          <t>Nadia Cherif</t>
        </is>
      </c>
      <c r="I801" s="65" t="inlineStr">
        <is>
          <t>Dépannage</t>
        </is>
      </c>
      <c r="J801" s="65" t="inlineStr">
        <is>
          <t>DP-003</t>
        </is>
      </c>
      <c r="K801" s="65" t="inlineStr">
        <is>
          <t>Dépannage électrique urgence</t>
        </is>
      </c>
      <c r="L801" s="67" t="n">
        <v>1</v>
      </c>
      <c r="M801" s="68" t="n">
        <v>349.23</v>
      </c>
      <c r="N801" s="65" t="inlineStr">
        <is>
          <t>Accepté</t>
        </is>
      </c>
      <c r="O801" s="66" t="n">
        <v>45315</v>
      </c>
      <c r="P801" s="67" t="n">
        <v>1</v>
      </c>
      <c r="Q801" s="67" t="n">
        <v>1</v>
      </c>
      <c r="R801" s="67">
        <f>$I801</f>
        <v/>
      </c>
      <c r="S801" s="67">
        <f>$K801</f>
        <v/>
      </c>
      <c r="T801" s="67">
        <f>IFERROR(INDEX(Clients!$G$2:$G$1020,MATCH($E801,Clients!$A$2:$A$1020,0)),"")</f>
        <v/>
      </c>
      <c r="U801" s="67">
        <f>IFERROR(INDEX(Clients!$I$2:$I$1020,MATCH($E801,Clients!$A$2:$A$1020,0)),"")</f>
        <v/>
      </c>
      <c r="V801" s="69">
        <f>1</f>
        <v/>
      </c>
      <c r="W801" s="69">
        <f>IF($N801="Accepté",1,0)</f>
        <v/>
      </c>
      <c r="X801" s="68">
        <f>$M801*$W801</f>
        <v/>
      </c>
      <c r="Y801" s="68">
        <f>IF($N801="En cours",0,$M801)</f>
        <v/>
      </c>
      <c r="Z801" s="69">
        <f>IF($P801="",0,1)</f>
        <v/>
      </c>
      <c r="AA801" s="70">
        <f>IF($P801="",0,$P801)</f>
        <v/>
      </c>
      <c r="AB801" s="69">
        <f>IF(AND($P801&lt;&gt;"",$P801&lt;=Paramètres!$C$14),1,0)</f>
        <v/>
      </c>
      <c r="AC801" s="67">
        <f>IF($P801="","Jamais relancé",IF($P801&lt;=3,"0-3 j",IF($P801&lt;=7,"4-7 j",IF($P801&lt;=15,"8-15 j","Plus de 15 j"))))</f>
        <v/>
      </c>
      <c r="AD801" s="67">
        <f>IF($M801&lt;=1000,"Moins de 1 k€",IF($M801&lt;=5000,"1 à 5 k€",IF($M801&lt;=15000,"5 à 15 k€","Plus de 15 k€")))</f>
        <v/>
      </c>
    </row>
    <row r="802">
      <c r="A802" s="65" t="inlineStr">
        <is>
          <t>DEV-00801</t>
        </is>
      </c>
      <c r="B802" s="66" t="n">
        <v>45292</v>
      </c>
      <c r="C802" s="65" t="inlineStr">
        <is>
          <t>2024-01</t>
        </is>
      </c>
      <c r="D802" s="65" t="inlineStr">
        <is>
          <t>2023-2024</t>
        </is>
      </c>
      <c r="E802" s="65" t="inlineStr">
        <is>
          <t>CLI-0184</t>
        </is>
      </c>
      <c r="F802" s="65" t="inlineStr">
        <is>
          <t>Particulier</t>
        </is>
      </c>
      <c r="G802" s="65" t="inlineStr">
        <is>
          <t>Toulouse</t>
        </is>
      </c>
      <c r="H802" s="65" t="inlineStr">
        <is>
          <t>Nadia Cherif</t>
        </is>
      </c>
      <c r="I802" s="65" t="inlineStr">
        <is>
          <t>Salle de bain</t>
        </is>
      </c>
      <c r="J802" s="65" t="inlineStr">
        <is>
          <t>SB-002</t>
        </is>
      </c>
      <c r="K802" s="65" t="inlineStr">
        <is>
          <t>Remplacement baignoire par douche</t>
        </is>
      </c>
      <c r="L802" s="67" t="n">
        <v>1</v>
      </c>
      <c r="M802" s="68" t="n">
        <v>3874.51</v>
      </c>
      <c r="N802" s="65" t="inlineStr">
        <is>
          <t>Accepté</t>
        </is>
      </c>
      <c r="O802" s="66" t="n">
        <v>45310</v>
      </c>
      <c r="P802" s="67" t="n">
        <v>2</v>
      </c>
      <c r="Q802" s="67" t="n">
        <v>2</v>
      </c>
      <c r="R802" s="67">
        <f>$I802</f>
        <v/>
      </c>
      <c r="S802" s="67">
        <f>$K802</f>
        <v/>
      </c>
      <c r="T802" s="67">
        <f>IFERROR(INDEX(Clients!$G$2:$G$1020,MATCH($E802,Clients!$A$2:$A$1020,0)),"")</f>
        <v/>
      </c>
      <c r="U802" s="67">
        <f>IFERROR(INDEX(Clients!$I$2:$I$1020,MATCH($E802,Clients!$A$2:$A$1020,0)),"")</f>
        <v/>
      </c>
      <c r="V802" s="69">
        <f>1</f>
        <v/>
      </c>
      <c r="W802" s="69">
        <f>IF($N802="Accepté",1,0)</f>
        <v/>
      </c>
      <c r="X802" s="68">
        <f>$M802*$W802</f>
        <v/>
      </c>
      <c r="Y802" s="68">
        <f>IF($N802="En cours",0,$M802)</f>
        <v/>
      </c>
      <c r="Z802" s="69">
        <f>IF($P802="",0,1)</f>
        <v/>
      </c>
      <c r="AA802" s="70">
        <f>IF($P802="",0,$P802)</f>
        <v/>
      </c>
      <c r="AB802" s="69">
        <f>IF(AND($P802&lt;&gt;"",$P802&lt;=Paramètres!$C$14),1,0)</f>
        <v/>
      </c>
      <c r="AC802" s="67">
        <f>IF($P802="","Jamais relancé",IF($P802&lt;=3,"0-3 j",IF($P802&lt;=7,"4-7 j",IF($P802&lt;=15,"8-15 j","Plus de 15 j"))))</f>
        <v/>
      </c>
      <c r="AD802" s="67">
        <f>IF($M802&lt;=1000,"Moins de 1 k€",IF($M802&lt;=5000,"1 à 5 k€",IF($M802&lt;=15000,"5 à 15 k€","Plus de 15 k€")))</f>
        <v/>
      </c>
    </row>
    <row r="803">
      <c r="A803" s="65" t="inlineStr">
        <is>
          <t>DEV-00802</t>
        </is>
      </c>
      <c r="B803" s="66" t="n">
        <v>45293</v>
      </c>
      <c r="C803" s="65" t="inlineStr">
        <is>
          <t>2024-01</t>
        </is>
      </c>
      <c r="D803" s="65" t="inlineStr">
        <is>
          <t>2023-2024</t>
        </is>
      </c>
      <c r="E803" s="65" t="inlineStr">
        <is>
          <t>CLI-0079</t>
        </is>
      </c>
      <c r="F803" s="65" t="inlineStr">
        <is>
          <t>Particulier</t>
        </is>
      </c>
      <c r="G803" s="65" t="inlineStr">
        <is>
          <t>Bordeaux</t>
        </is>
      </c>
      <c r="H803" s="65" t="inlineStr">
        <is>
          <t>Karim Belkacem</t>
        </is>
      </c>
      <c r="I803" s="65" t="inlineStr">
        <is>
          <t>Chauffage</t>
        </is>
      </c>
      <c r="J803" s="65" t="inlineStr">
        <is>
          <t>CH-005</t>
        </is>
      </c>
      <c r="K803" s="65" t="inlineStr">
        <is>
          <t>Désembouage circuit chauffage</t>
        </is>
      </c>
      <c r="L803" s="67" t="n">
        <v>1</v>
      </c>
      <c r="M803" s="68" t="n">
        <v>656.49</v>
      </c>
      <c r="N803" s="65" t="inlineStr">
        <is>
          <t>Accepté</t>
        </is>
      </c>
      <c r="O803" s="66" t="n">
        <v>45316</v>
      </c>
      <c r="P803" s="67" t="n">
        <v>2</v>
      </c>
      <c r="Q803" s="67" t="n">
        <v>2</v>
      </c>
      <c r="R803" s="67">
        <f>$I803</f>
        <v/>
      </c>
      <c r="S803" s="67">
        <f>$K803</f>
        <v/>
      </c>
      <c r="T803" s="67">
        <f>IFERROR(INDEX(Clients!$G$2:$G$1020,MATCH($E803,Clients!$A$2:$A$1020,0)),"")</f>
        <v/>
      </c>
      <c r="U803" s="67">
        <f>IFERROR(INDEX(Clients!$I$2:$I$1020,MATCH($E803,Clients!$A$2:$A$1020,0)),"")</f>
        <v/>
      </c>
      <c r="V803" s="69">
        <f>1</f>
        <v/>
      </c>
      <c r="W803" s="69">
        <f>IF($N803="Accepté",1,0)</f>
        <v/>
      </c>
      <c r="X803" s="68">
        <f>$M803*$W803</f>
        <v/>
      </c>
      <c r="Y803" s="68">
        <f>IF($N803="En cours",0,$M803)</f>
        <v/>
      </c>
      <c r="Z803" s="69">
        <f>IF($P803="",0,1)</f>
        <v/>
      </c>
      <c r="AA803" s="70">
        <f>IF($P803="",0,$P803)</f>
        <v/>
      </c>
      <c r="AB803" s="69">
        <f>IF(AND($P803&lt;&gt;"",$P803&lt;=Paramètres!$C$14),1,0)</f>
        <v/>
      </c>
      <c r="AC803" s="67">
        <f>IF($P803="","Jamais relancé",IF($P803&lt;=3,"0-3 j",IF($P803&lt;=7,"4-7 j",IF($P803&lt;=15,"8-15 j","Plus de 15 j"))))</f>
        <v/>
      </c>
      <c r="AD803" s="67">
        <f>IF($M803&lt;=1000,"Moins de 1 k€",IF($M803&lt;=5000,"1 à 5 k€",IF($M803&lt;=15000,"5 à 15 k€","Plus de 15 k€")))</f>
        <v/>
      </c>
    </row>
    <row r="804">
      <c r="A804" s="65" t="inlineStr">
        <is>
          <t>DEV-00803</t>
        </is>
      </c>
      <c r="B804" s="66" t="n">
        <v>45293</v>
      </c>
      <c r="C804" s="65" t="inlineStr">
        <is>
          <t>2024-01</t>
        </is>
      </c>
      <c r="D804" s="65" t="inlineStr">
        <is>
          <t>2023-2024</t>
        </is>
      </c>
      <c r="E804" s="65" t="inlineStr">
        <is>
          <t>CLI-0357</t>
        </is>
      </c>
      <c r="F804" s="65" t="inlineStr">
        <is>
          <t>Syndic</t>
        </is>
      </c>
      <c r="G804" s="65" t="inlineStr">
        <is>
          <t>Toulouse</t>
        </is>
      </c>
      <c r="H804" s="65" t="inlineStr">
        <is>
          <t>Julien Fabre</t>
        </is>
      </c>
      <c r="I804" s="65" t="inlineStr">
        <is>
          <t>Chauffage</t>
        </is>
      </c>
      <c r="J804" s="65" t="inlineStr">
        <is>
          <t>CH-001</t>
        </is>
      </c>
      <c r="K804" s="65" t="inlineStr">
        <is>
          <t>Installation chaudière gaz condensation</t>
        </is>
      </c>
      <c r="L804" s="67" t="n">
        <v>3</v>
      </c>
      <c r="M804" s="68" t="n">
        <v>35295.69</v>
      </c>
      <c r="N804" s="65" t="inlineStr">
        <is>
          <t>Refusé</t>
        </is>
      </c>
      <c r="O804" s="66" t="n">
        <v>45309</v>
      </c>
      <c r="P804" s="67" t="n">
        <v>9</v>
      </c>
      <c r="Q804" s="67" t="n">
        <v>1</v>
      </c>
      <c r="R804" s="67">
        <f>$I804</f>
        <v/>
      </c>
      <c r="S804" s="67">
        <f>$K804</f>
        <v/>
      </c>
      <c r="T804" s="67">
        <f>IFERROR(INDEX(Clients!$G$2:$G$1020,MATCH($E804,Clients!$A$2:$A$1020,0)),"")</f>
        <v/>
      </c>
      <c r="U804" s="67">
        <f>IFERROR(INDEX(Clients!$I$2:$I$1020,MATCH($E804,Clients!$A$2:$A$1020,0)),"")</f>
        <v/>
      </c>
      <c r="V804" s="69">
        <f>1</f>
        <v/>
      </c>
      <c r="W804" s="69">
        <f>IF($N804="Accepté",1,0)</f>
        <v/>
      </c>
      <c r="X804" s="68">
        <f>$M804*$W804</f>
        <v/>
      </c>
      <c r="Y804" s="68">
        <f>IF($N804="En cours",0,$M804)</f>
        <v/>
      </c>
      <c r="Z804" s="69">
        <f>IF($P804="",0,1)</f>
        <v/>
      </c>
      <c r="AA804" s="70">
        <f>IF($P804="",0,$P804)</f>
        <v/>
      </c>
      <c r="AB804" s="69">
        <f>IF(AND($P804&lt;&gt;"",$P804&lt;=Paramètres!$C$14),1,0)</f>
        <v/>
      </c>
      <c r="AC804" s="67">
        <f>IF($P804="","Jamais relancé",IF($P804&lt;=3,"0-3 j",IF($P804&lt;=7,"4-7 j",IF($P804&lt;=15,"8-15 j","Plus de 15 j"))))</f>
        <v/>
      </c>
      <c r="AD804" s="67">
        <f>IF($M804&lt;=1000,"Moins de 1 k€",IF($M804&lt;=5000,"1 à 5 k€",IF($M804&lt;=15000,"5 à 15 k€","Plus de 15 k€")))</f>
        <v/>
      </c>
    </row>
    <row r="805">
      <c r="A805" s="65" t="inlineStr">
        <is>
          <t>DEV-00804</t>
        </is>
      </c>
      <c r="B805" s="66" t="n">
        <v>45293</v>
      </c>
      <c r="C805" s="65" t="inlineStr">
        <is>
          <t>2024-01</t>
        </is>
      </c>
      <c r="D805" s="65" t="inlineStr">
        <is>
          <t>2023-2024</t>
        </is>
      </c>
      <c r="E805" s="65" t="inlineStr">
        <is>
          <t>CLI-0256</t>
        </is>
      </c>
      <c r="F805" s="65" t="inlineStr">
        <is>
          <t>Particulier</t>
        </is>
      </c>
      <c r="G805" s="65" t="inlineStr">
        <is>
          <t>Bordeaux</t>
        </is>
      </c>
      <c r="H805" s="65" t="inlineStr">
        <is>
          <t>Sophie Marchand</t>
        </is>
      </c>
      <c r="I805" s="65" t="inlineStr">
        <is>
          <t>Électricité</t>
        </is>
      </c>
      <c r="J805" s="65" t="inlineStr">
        <is>
          <t>EL-004</t>
        </is>
      </c>
      <c r="K805" s="65" t="inlineStr">
        <is>
          <t>Éclairage LED locaux professionnels</t>
        </is>
      </c>
      <c r="L805" s="67" t="n">
        <v>1</v>
      </c>
      <c r="M805" s="68" t="n">
        <v>3520.46</v>
      </c>
      <c r="N805" s="65" t="inlineStr">
        <is>
          <t>Accepté</t>
        </is>
      </c>
      <c r="O805" s="66" t="n">
        <v>45314</v>
      </c>
      <c r="P805" s="67" t="n">
        <v>7</v>
      </c>
      <c r="Q805" s="67" t="n">
        <v>2</v>
      </c>
      <c r="R805" s="67">
        <f>$I805</f>
        <v/>
      </c>
      <c r="S805" s="67">
        <f>$K805</f>
        <v/>
      </c>
      <c r="T805" s="67">
        <f>IFERROR(INDEX(Clients!$G$2:$G$1020,MATCH($E805,Clients!$A$2:$A$1020,0)),"")</f>
        <v/>
      </c>
      <c r="U805" s="67">
        <f>IFERROR(INDEX(Clients!$I$2:$I$1020,MATCH($E805,Clients!$A$2:$A$1020,0)),"")</f>
        <v/>
      </c>
      <c r="V805" s="69">
        <f>1</f>
        <v/>
      </c>
      <c r="W805" s="69">
        <f>IF($N805="Accepté",1,0)</f>
        <v/>
      </c>
      <c r="X805" s="68">
        <f>$M805*$W805</f>
        <v/>
      </c>
      <c r="Y805" s="68">
        <f>IF($N805="En cours",0,$M805)</f>
        <v/>
      </c>
      <c r="Z805" s="69">
        <f>IF($P805="",0,1)</f>
        <v/>
      </c>
      <c r="AA805" s="70">
        <f>IF($P805="",0,$P805)</f>
        <v/>
      </c>
      <c r="AB805" s="69">
        <f>IF(AND($P805&lt;&gt;"",$P805&lt;=Paramètres!$C$14),1,0)</f>
        <v/>
      </c>
      <c r="AC805" s="67">
        <f>IF($P805="","Jamais relancé",IF($P805&lt;=3,"0-3 j",IF($P805&lt;=7,"4-7 j",IF($P805&lt;=15,"8-15 j","Plus de 15 j"))))</f>
        <v/>
      </c>
      <c r="AD805" s="67">
        <f>IF($M805&lt;=1000,"Moins de 1 k€",IF($M805&lt;=5000,"1 à 5 k€",IF($M805&lt;=15000,"5 à 15 k€","Plus de 15 k€")))</f>
        <v/>
      </c>
    </row>
    <row r="806">
      <c r="A806" s="65" t="inlineStr">
        <is>
          <t>DEV-00805</t>
        </is>
      </c>
      <c r="B806" s="66" t="n">
        <v>45293</v>
      </c>
      <c r="C806" s="65" t="inlineStr">
        <is>
          <t>2024-01</t>
        </is>
      </c>
      <c r="D806" s="65" t="inlineStr">
        <is>
          <t>2023-2024</t>
        </is>
      </c>
      <c r="E806" s="65" t="inlineStr">
        <is>
          <t>CLI-0025</t>
        </is>
      </c>
      <c r="F806" s="65" t="inlineStr">
        <is>
          <t>Syndic</t>
        </is>
      </c>
      <c r="G806" s="65" t="inlineStr">
        <is>
          <t>Bordeaux</t>
        </is>
      </c>
      <c r="H806" s="65" t="inlineStr">
        <is>
          <t>Sophie Marchand</t>
        </is>
      </c>
      <c r="I806" s="65" t="inlineStr">
        <is>
          <t>Salle de bain</t>
        </is>
      </c>
      <c r="J806" s="65" t="inlineStr">
        <is>
          <t>SB-002</t>
        </is>
      </c>
      <c r="K806" s="65" t="inlineStr">
        <is>
          <t>Remplacement baignoire par douche</t>
        </is>
      </c>
      <c r="L806" s="67" t="n">
        <v>1</v>
      </c>
      <c r="M806" s="68" t="n">
        <v>7320.63</v>
      </c>
      <c r="N806" s="65" t="inlineStr">
        <is>
          <t>Sans réponse</t>
        </is>
      </c>
      <c r="O806" s="66" t="n">
        <v>45311</v>
      </c>
      <c r="P806" s="67" t="n">
        <v>10</v>
      </c>
      <c r="Q806" s="67" t="n">
        <v>1</v>
      </c>
      <c r="R806" s="67">
        <f>$I806</f>
        <v/>
      </c>
      <c r="S806" s="67">
        <f>$K806</f>
        <v/>
      </c>
      <c r="T806" s="67">
        <f>IFERROR(INDEX(Clients!$G$2:$G$1020,MATCH($E806,Clients!$A$2:$A$1020,0)),"")</f>
        <v/>
      </c>
      <c r="U806" s="67">
        <f>IFERROR(INDEX(Clients!$I$2:$I$1020,MATCH($E806,Clients!$A$2:$A$1020,0)),"")</f>
        <v/>
      </c>
      <c r="V806" s="69">
        <f>1</f>
        <v/>
      </c>
      <c r="W806" s="69">
        <f>IF($N806="Accepté",1,0)</f>
        <v/>
      </c>
      <c r="X806" s="68">
        <f>$M806*$W806</f>
        <v/>
      </c>
      <c r="Y806" s="68">
        <f>IF($N806="En cours",0,$M806)</f>
        <v/>
      </c>
      <c r="Z806" s="69">
        <f>IF($P806="",0,1)</f>
        <v/>
      </c>
      <c r="AA806" s="70">
        <f>IF($P806="",0,$P806)</f>
        <v/>
      </c>
      <c r="AB806" s="69">
        <f>IF(AND($P806&lt;&gt;"",$P806&lt;=Paramètres!$C$14),1,0)</f>
        <v/>
      </c>
      <c r="AC806" s="67">
        <f>IF($P806="","Jamais relancé",IF($P806&lt;=3,"0-3 j",IF($P806&lt;=7,"4-7 j",IF($P806&lt;=15,"8-15 j","Plus de 15 j"))))</f>
        <v/>
      </c>
      <c r="AD806" s="67">
        <f>IF($M806&lt;=1000,"Moins de 1 k€",IF($M806&lt;=5000,"1 à 5 k€",IF($M806&lt;=15000,"5 à 15 k€","Plus de 15 k€")))</f>
        <v/>
      </c>
    </row>
    <row r="807">
      <c r="A807" s="65" t="inlineStr">
        <is>
          <t>DEV-00806</t>
        </is>
      </c>
      <c r="B807" s="66" t="n">
        <v>45294</v>
      </c>
      <c r="C807" s="65" t="inlineStr">
        <is>
          <t>2024-01</t>
        </is>
      </c>
      <c r="D807" s="65" t="inlineStr">
        <is>
          <t>2023-2024</t>
        </is>
      </c>
      <c r="E807" s="65" t="inlineStr">
        <is>
          <t>CLI-0067</t>
        </is>
      </c>
      <c r="F807" s="65" t="inlineStr">
        <is>
          <t>Professionnel</t>
        </is>
      </c>
      <c r="G807" s="65" t="inlineStr">
        <is>
          <t>Bordeaux</t>
        </is>
      </c>
      <c r="H807" s="65" t="inlineStr">
        <is>
          <t>Sophie Marchand</t>
        </is>
      </c>
      <c r="I807" s="65" t="inlineStr">
        <is>
          <t>Plomberie</t>
        </is>
      </c>
      <c r="J807" s="65" t="inlineStr">
        <is>
          <t>PR-002</t>
        </is>
      </c>
      <c r="K807" s="65" t="inlineStr">
        <is>
          <t>Recherche de fuite + réparation</t>
        </is>
      </c>
      <c r="L807" s="67" t="n">
        <v>3</v>
      </c>
      <c r="M807" s="68" t="n">
        <v>2231.44</v>
      </c>
      <c r="N807" s="65" t="inlineStr">
        <is>
          <t>Refusé</t>
        </is>
      </c>
      <c r="O807" s="66" t="n">
        <v>45301</v>
      </c>
      <c r="P807" s="67" t="n">
        <v>4</v>
      </c>
      <c r="Q807" s="67" t="n">
        <v>1</v>
      </c>
      <c r="R807" s="67">
        <f>$I807</f>
        <v/>
      </c>
      <c r="S807" s="67">
        <f>$K807</f>
        <v/>
      </c>
      <c r="T807" s="67">
        <f>IFERROR(INDEX(Clients!$G$2:$G$1020,MATCH($E807,Clients!$A$2:$A$1020,0)),"")</f>
        <v/>
      </c>
      <c r="U807" s="67">
        <f>IFERROR(INDEX(Clients!$I$2:$I$1020,MATCH($E807,Clients!$A$2:$A$1020,0)),"")</f>
        <v/>
      </c>
      <c r="V807" s="69">
        <f>1</f>
        <v/>
      </c>
      <c r="W807" s="69">
        <f>IF($N807="Accepté",1,0)</f>
        <v/>
      </c>
      <c r="X807" s="68">
        <f>$M807*$W807</f>
        <v/>
      </c>
      <c r="Y807" s="68">
        <f>IF($N807="En cours",0,$M807)</f>
        <v/>
      </c>
      <c r="Z807" s="69">
        <f>IF($P807="",0,1)</f>
        <v/>
      </c>
      <c r="AA807" s="70">
        <f>IF($P807="",0,$P807)</f>
        <v/>
      </c>
      <c r="AB807" s="69">
        <f>IF(AND($P807&lt;&gt;"",$P807&lt;=Paramètres!$C$14),1,0)</f>
        <v/>
      </c>
      <c r="AC807" s="67">
        <f>IF($P807="","Jamais relancé",IF($P807&lt;=3,"0-3 j",IF($P807&lt;=7,"4-7 j",IF($P807&lt;=15,"8-15 j","Plus de 15 j"))))</f>
        <v/>
      </c>
      <c r="AD807" s="67">
        <f>IF($M807&lt;=1000,"Moins de 1 k€",IF($M807&lt;=5000,"1 à 5 k€",IF($M807&lt;=15000,"5 à 15 k€","Plus de 15 k€")))</f>
        <v/>
      </c>
    </row>
    <row r="808">
      <c r="A808" s="65" t="inlineStr">
        <is>
          <t>DEV-00807</t>
        </is>
      </c>
      <c r="B808" s="66" t="n">
        <v>45294</v>
      </c>
      <c r="C808" s="65" t="inlineStr">
        <is>
          <t>2024-01</t>
        </is>
      </c>
      <c r="D808" s="65" t="inlineStr">
        <is>
          <t>2023-2024</t>
        </is>
      </c>
      <c r="E808" s="65" t="inlineStr">
        <is>
          <t>CLI-0258</t>
        </is>
      </c>
      <c r="F808" s="65" t="inlineStr">
        <is>
          <t>Professionnel</t>
        </is>
      </c>
      <c r="G808" s="65" t="inlineStr">
        <is>
          <t>Bordeaux</t>
        </is>
      </c>
      <c r="H808" s="65" t="inlineStr">
        <is>
          <t>Sophie Marchand</t>
        </is>
      </c>
      <c r="I808" s="65" t="inlineStr">
        <is>
          <t>Dépannage</t>
        </is>
      </c>
      <c r="J808" s="65" t="inlineStr">
        <is>
          <t>DP-003</t>
        </is>
      </c>
      <c r="K808" s="65" t="inlineStr">
        <is>
          <t>Dépannage électrique urgence</t>
        </is>
      </c>
      <c r="L808" s="67" t="n">
        <v>1</v>
      </c>
      <c r="M808" s="68" t="n">
        <v>525.38</v>
      </c>
      <c r="N808" s="65" t="inlineStr">
        <is>
          <t>Accepté</t>
        </is>
      </c>
      <c r="O808" s="66" t="n">
        <v>45319</v>
      </c>
      <c r="P808" s="67" t="n">
        <v>15</v>
      </c>
      <c r="Q808" s="67" t="n">
        <v>2</v>
      </c>
      <c r="R808" s="67">
        <f>$I808</f>
        <v/>
      </c>
      <c r="S808" s="67">
        <f>$K808</f>
        <v/>
      </c>
      <c r="T808" s="67">
        <f>IFERROR(INDEX(Clients!$G$2:$G$1020,MATCH($E808,Clients!$A$2:$A$1020,0)),"")</f>
        <v/>
      </c>
      <c r="U808" s="67">
        <f>IFERROR(INDEX(Clients!$I$2:$I$1020,MATCH($E808,Clients!$A$2:$A$1020,0)),"")</f>
        <v/>
      </c>
      <c r="V808" s="69">
        <f>1</f>
        <v/>
      </c>
      <c r="W808" s="69">
        <f>IF($N808="Accepté",1,0)</f>
        <v/>
      </c>
      <c r="X808" s="68">
        <f>$M808*$W808</f>
        <v/>
      </c>
      <c r="Y808" s="68">
        <f>IF($N808="En cours",0,$M808)</f>
        <v/>
      </c>
      <c r="Z808" s="69">
        <f>IF($P808="",0,1)</f>
        <v/>
      </c>
      <c r="AA808" s="70">
        <f>IF($P808="",0,$P808)</f>
        <v/>
      </c>
      <c r="AB808" s="69">
        <f>IF(AND($P808&lt;&gt;"",$P808&lt;=Paramètres!$C$14),1,0)</f>
        <v/>
      </c>
      <c r="AC808" s="67">
        <f>IF($P808="","Jamais relancé",IF($P808&lt;=3,"0-3 j",IF($P808&lt;=7,"4-7 j",IF($P808&lt;=15,"8-15 j","Plus de 15 j"))))</f>
        <v/>
      </c>
      <c r="AD808" s="67">
        <f>IF($M808&lt;=1000,"Moins de 1 k€",IF($M808&lt;=5000,"1 à 5 k€",IF($M808&lt;=15000,"5 à 15 k€","Plus de 15 k€")))</f>
        <v/>
      </c>
    </row>
    <row r="809">
      <c r="A809" s="65" t="inlineStr">
        <is>
          <t>DEV-00808</t>
        </is>
      </c>
      <c r="B809" s="66" t="n">
        <v>45294</v>
      </c>
      <c r="C809" s="65" t="inlineStr">
        <is>
          <t>2024-01</t>
        </is>
      </c>
      <c r="D809" s="65" t="inlineStr">
        <is>
          <t>2023-2024</t>
        </is>
      </c>
      <c r="E809" s="65" t="inlineStr">
        <is>
          <t>CLI-0268</t>
        </is>
      </c>
      <c r="F809" s="65" t="inlineStr">
        <is>
          <t>Particulier</t>
        </is>
      </c>
      <c r="G809" s="65" t="inlineStr">
        <is>
          <t>Toulouse</t>
        </is>
      </c>
      <c r="H809" s="65" t="inlineStr">
        <is>
          <t>Nadia Cherif</t>
        </is>
      </c>
      <c r="I809" s="65" t="inlineStr">
        <is>
          <t>Salle de bain</t>
        </is>
      </c>
      <c r="J809" s="65" t="inlineStr">
        <is>
          <t>SB-001</t>
        </is>
      </c>
      <c r="K809" s="65" t="inlineStr">
        <is>
          <t>Rénovation salle de bain complète</t>
        </is>
      </c>
      <c r="L809" s="67" t="n">
        <v>1</v>
      </c>
      <c r="M809" s="68" t="n">
        <v>11143.36</v>
      </c>
      <c r="N809" s="65" t="inlineStr">
        <is>
          <t>Accepté</t>
        </is>
      </c>
      <c r="O809" s="66" t="n">
        <v>45320</v>
      </c>
      <c r="P809" s="67" t="n">
        <v>10</v>
      </c>
      <c r="Q809" s="67" t="n">
        <v>2</v>
      </c>
      <c r="R809" s="67">
        <f>$I809</f>
        <v/>
      </c>
      <c r="S809" s="67">
        <f>$K809</f>
        <v/>
      </c>
      <c r="T809" s="67">
        <f>IFERROR(INDEX(Clients!$G$2:$G$1020,MATCH($E809,Clients!$A$2:$A$1020,0)),"")</f>
        <v/>
      </c>
      <c r="U809" s="67">
        <f>IFERROR(INDEX(Clients!$I$2:$I$1020,MATCH($E809,Clients!$A$2:$A$1020,0)),"")</f>
        <v/>
      </c>
      <c r="V809" s="69">
        <f>1</f>
        <v/>
      </c>
      <c r="W809" s="69">
        <f>IF($N809="Accepté",1,0)</f>
        <v/>
      </c>
      <c r="X809" s="68">
        <f>$M809*$W809</f>
        <v/>
      </c>
      <c r="Y809" s="68">
        <f>IF($N809="En cours",0,$M809)</f>
        <v/>
      </c>
      <c r="Z809" s="69">
        <f>IF($P809="",0,1)</f>
        <v/>
      </c>
      <c r="AA809" s="70">
        <f>IF($P809="",0,$P809)</f>
        <v/>
      </c>
      <c r="AB809" s="69">
        <f>IF(AND($P809&lt;&gt;"",$P809&lt;=Paramètres!$C$14),1,0)</f>
        <v/>
      </c>
      <c r="AC809" s="67">
        <f>IF($P809="","Jamais relancé",IF($P809&lt;=3,"0-3 j",IF($P809&lt;=7,"4-7 j",IF($P809&lt;=15,"8-15 j","Plus de 15 j"))))</f>
        <v/>
      </c>
      <c r="AD809" s="67">
        <f>IF($M809&lt;=1000,"Moins de 1 k€",IF($M809&lt;=5000,"1 à 5 k€",IF($M809&lt;=15000,"5 à 15 k€","Plus de 15 k€")))</f>
        <v/>
      </c>
    </row>
    <row r="810">
      <c r="A810" s="65" t="inlineStr">
        <is>
          <t>DEV-00809</t>
        </is>
      </c>
      <c r="B810" s="66" t="n">
        <v>45295</v>
      </c>
      <c r="C810" s="65" t="inlineStr">
        <is>
          <t>2024-01</t>
        </is>
      </c>
      <c r="D810" s="65" t="inlineStr">
        <is>
          <t>2023-2024</t>
        </is>
      </c>
      <c r="E810" s="65" t="inlineStr">
        <is>
          <t>CLI-0146</t>
        </is>
      </c>
      <c r="F810" s="65" t="inlineStr">
        <is>
          <t>Particulier</t>
        </is>
      </c>
      <c r="G810" s="65" t="inlineStr">
        <is>
          <t>Bordeaux</t>
        </is>
      </c>
      <c r="H810" s="65" t="inlineStr">
        <is>
          <t>Karim Belkacem</t>
        </is>
      </c>
      <c r="I810" s="65" t="inlineStr">
        <is>
          <t>Dépannage</t>
        </is>
      </c>
      <c r="J810" s="65" t="inlineStr">
        <is>
          <t>DP-003</t>
        </is>
      </c>
      <c r="K810" s="65" t="inlineStr">
        <is>
          <t>Dépannage électrique urgence</t>
        </is>
      </c>
      <c r="L810" s="67" t="n">
        <v>2</v>
      </c>
      <c r="M810" s="68" t="n">
        <v>701.42</v>
      </c>
      <c r="N810" s="65" t="inlineStr">
        <is>
          <t>Accepté</t>
        </is>
      </c>
      <c r="O810" s="66" t="n">
        <v>45302</v>
      </c>
      <c r="P810" s="67" t="n">
        <v>10</v>
      </c>
      <c r="Q810" s="67" t="n">
        <v>0</v>
      </c>
      <c r="R810" s="67">
        <f>$I810</f>
        <v/>
      </c>
      <c r="S810" s="67">
        <f>$K810</f>
        <v/>
      </c>
      <c r="T810" s="67">
        <f>IFERROR(INDEX(Clients!$G$2:$G$1020,MATCH($E810,Clients!$A$2:$A$1020,0)),"")</f>
        <v/>
      </c>
      <c r="U810" s="67">
        <f>IFERROR(INDEX(Clients!$I$2:$I$1020,MATCH($E810,Clients!$A$2:$A$1020,0)),"")</f>
        <v/>
      </c>
      <c r="V810" s="69">
        <f>1</f>
        <v/>
      </c>
      <c r="W810" s="69">
        <f>IF($N810="Accepté",1,0)</f>
        <v/>
      </c>
      <c r="X810" s="68">
        <f>$M810*$W810</f>
        <v/>
      </c>
      <c r="Y810" s="68">
        <f>IF($N810="En cours",0,$M810)</f>
        <v/>
      </c>
      <c r="Z810" s="69">
        <f>IF($P810="",0,1)</f>
        <v/>
      </c>
      <c r="AA810" s="70">
        <f>IF($P810="",0,$P810)</f>
        <v/>
      </c>
      <c r="AB810" s="69">
        <f>IF(AND($P810&lt;&gt;"",$P810&lt;=Paramètres!$C$14),1,0)</f>
        <v/>
      </c>
      <c r="AC810" s="67">
        <f>IF($P810="","Jamais relancé",IF($P810&lt;=3,"0-3 j",IF($P810&lt;=7,"4-7 j",IF($P810&lt;=15,"8-15 j","Plus de 15 j"))))</f>
        <v/>
      </c>
      <c r="AD810" s="67">
        <f>IF($M810&lt;=1000,"Moins de 1 k€",IF($M810&lt;=5000,"1 à 5 k€",IF($M810&lt;=15000,"5 à 15 k€","Plus de 15 k€")))</f>
        <v/>
      </c>
    </row>
    <row r="811">
      <c r="A811" s="65" t="inlineStr">
        <is>
          <t>DEV-00810</t>
        </is>
      </c>
      <c r="B811" s="66" t="n">
        <v>45295</v>
      </c>
      <c r="C811" s="65" t="inlineStr">
        <is>
          <t>2024-01</t>
        </is>
      </c>
      <c r="D811" s="65" t="inlineStr">
        <is>
          <t>2023-2024</t>
        </is>
      </c>
      <c r="E811" s="65" t="inlineStr">
        <is>
          <t>CLI-0360</t>
        </is>
      </c>
      <c r="F811" s="65" t="inlineStr">
        <is>
          <t>Particulier</t>
        </is>
      </c>
      <c r="G811" s="65" t="inlineStr">
        <is>
          <t>Bordeaux</t>
        </is>
      </c>
      <c r="H811" s="65" t="inlineStr">
        <is>
          <t>Sophie Marchand</t>
        </is>
      </c>
      <c r="I811" s="65" t="inlineStr">
        <is>
          <t>Chauffage</t>
        </is>
      </c>
      <c r="J811" s="65" t="inlineStr">
        <is>
          <t>CH-001</t>
        </is>
      </c>
      <c r="K811" s="65" t="inlineStr">
        <is>
          <t>Installation chaudière gaz condensation</t>
        </is>
      </c>
      <c r="L811" s="67" t="n">
        <v>1</v>
      </c>
      <c r="M811" s="68" t="n">
        <v>4334.76</v>
      </c>
      <c r="N811" s="65" t="inlineStr">
        <is>
          <t>Refusé</t>
        </is>
      </c>
      <c r="O811" s="66" t="n">
        <v>45325</v>
      </c>
      <c r="P811" s="67" t="n">
        <v>13</v>
      </c>
      <c r="Q811" s="67" t="n">
        <v>1</v>
      </c>
      <c r="R811" s="67">
        <f>$I811</f>
        <v/>
      </c>
      <c r="S811" s="67">
        <f>$K811</f>
        <v/>
      </c>
      <c r="T811" s="67">
        <f>IFERROR(INDEX(Clients!$G$2:$G$1020,MATCH($E811,Clients!$A$2:$A$1020,0)),"")</f>
        <v/>
      </c>
      <c r="U811" s="67">
        <f>IFERROR(INDEX(Clients!$I$2:$I$1020,MATCH($E811,Clients!$A$2:$A$1020,0)),"")</f>
        <v/>
      </c>
      <c r="V811" s="69">
        <f>1</f>
        <v/>
      </c>
      <c r="W811" s="69">
        <f>IF($N811="Accepté",1,0)</f>
        <v/>
      </c>
      <c r="X811" s="68">
        <f>$M811*$W811</f>
        <v/>
      </c>
      <c r="Y811" s="68">
        <f>IF($N811="En cours",0,$M811)</f>
        <v/>
      </c>
      <c r="Z811" s="69">
        <f>IF($P811="",0,1)</f>
        <v/>
      </c>
      <c r="AA811" s="70">
        <f>IF($P811="",0,$P811)</f>
        <v/>
      </c>
      <c r="AB811" s="69">
        <f>IF(AND($P811&lt;&gt;"",$P811&lt;=Paramètres!$C$14),1,0)</f>
        <v/>
      </c>
      <c r="AC811" s="67">
        <f>IF($P811="","Jamais relancé",IF($P811&lt;=3,"0-3 j",IF($P811&lt;=7,"4-7 j",IF($P811&lt;=15,"8-15 j","Plus de 15 j"))))</f>
        <v/>
      </c>
      <c r="AD811" s="67">
        <f>IF($M811&lt;=1000,"Moins de 1 k€",IF($M811&lt;=5000,"1 à 5 k€",IF($M811&lt;=15000,"5 à 15 k€","Plus de 15 k€")))</f>
        <v/>
      </c>
    </row>
    <row r="812">
      <c r="A812" s="65" t="inlineStr">
        <is>
          <t>DEV-00811</t>
        </is>
      </c>
      <c r="B812" s="66" t="n">
        <v>45295</v>
      </c>
      <c r="C812" s="65" t="inlineStr">
        <is>
          <t>2024-01</t>
        </is>
      </c>
      <c r="D812" s="65" t="inlineStr">
        <is>
          <t>2023-2024</t>
        </is>
      </c>
      <c r="E812" s="65" t="inlineStr">
        <is>
          <t>CLI-0336</t>
        </is>
      </c>
      <c r="F812" s="65" t="inlineStr">
        <is>
          <t>Particulier</t>
        </is>
      </c>
      <c r="G812" s="65" t="inlineStr">
        <is>
          <t>Toulouse</t>
        </is>
      </c>
      <c r="H812" s="65" t="inlineStr">
        <is>
          <t>Nadia Cherif</t>
        </is>
      </c>
      <c r="I812" s="65" t="inlineStr">
        <is>
          <t>Plomberie</t>
        </is>
      </c>
      <c r="J812" s="65" t="inlineStr">
        <is>
          <t>PR-002</t>
        </is>
      </c>
      <c r="K812" s="65" t="inlineStr">
        <is>
          <t>Recherche de fuite + réparation</t>
        </is>
      </c>
      <c r="L812" s="67" t="n">
        <v>1</v>
      </c>
      <c r="M812" s="68" t="n">
        <v>410.52</v>
      </c>
      <c r="N812" s="65" t="inlineStr">
        <is>
          <t>Refusé</t>
        </is>
      </c>
      <c r="O812" s="66" t="n">
        <v>45311</v>
      </c>
      <c r="P812" s="67" t="n">
        <v>13</v>
      </c>
      <c r="Q812" s="67" t="n">
        <v>1</v>
      </c>
      <c r="R812" s="67">
        <f>$I812</f>
        <v/>
      </c>
      <c r="S812" s="67">
        <f>$K812</f>
        <v/>
      </c>
      <c r="T812" s="67">
        <f>IFERROR(INDEX(Clients!$G$2:$G$1020,MATCH($E812,Clients!$A$2:$A$1020,0)),"")</f>
        <v/>
      </c>
      <c r="U812" s="67">
        <f>IFERROR(INDEX(Clients!$I$2:$I$1020,MATCH($E812,Clients!$A$2:$A$1020,0)),"")</f>
        <v/>
      </c>
      <c r="V812" s="69">
        <f>1</f>
        <v/>
      </c>
      <c r="W812" s="69">
        <f>IF($N812="Accepté",1,0)</f>
        <v/>
      </c>
      <c r="X812" s="68">
        <f>$M812*$W812</f>
        <v/>
      </c>
      <c r="Y812" s="68">
        <f>IF($N812="En cours",0,$M812)</f>
        <v/>
      </c>
      <c r="Z812" s="69">
        <f>IF($P812="",0,1)</f>
        <v/>
      </c>
      <c r="AA812" s="70">
        <f>IF($P812="",0,$P812)</f>
        <v/>
      </c>
      <c r="AB812" s="69">
        <f>IF(AND($P812&lt;&gt;"",$P812&lt;=Paramètres!$C$14),1,0)</f>
        <v/>
      </c>
      <c r="AC812" s="67">
        <f>IF($P812="","Jamais relancé",IF($P812&lt;=3,"0-3 j",IF($P812&lt;=7,"4-7 j",IF($P812&lt;=15,"8-15 j","Plus de 15 j"))))</f>
        <v/>
      </c>
      <c r="AD812" s="67">
        <f>IF($M812&lt;=1000,"Moins de 1 k€",IF($M812&lt;=5000,"1 à 5 k€",IF($M812&lt;=15000,"5 à 15 k€","Plus de 15 k€")))</f>
        <v/>
      </c>
    </row>
    <row r="813">
      <c r="A813" s="65" t="inlineStr">
        <is>
          <t>DEV-00812</t>
        </is>
      </c>
      <c r="B813" s="66" t="n">
        <v>45296</v>
      </c>
      <c r="C813" s="65" t="inlineStr">
        <is>
          <t>2024-01</t>
        </is>
      </c>
      <c r="D813" s="65" t="inlineStr">
        <is>
          <t>2023-2024</t>
        </is>
      </c>
      <c r="E813" s="65" t="inlineStr">
        <is>
          <t>CLI-0212</t>
        </is>
      </c>
      <c r="F813" s="65" t="inlineStr">
        <is>
          <t>Professionnel</t>
        </is>
      </c>
      <c r="G813" s="65" t="inlineStr">
        <is>
          <t>Bordeaux</t>
        </is>
      </c>
      <c r="H813" s="65" t="inlineStr">
        <is>
          <t>Sophie Marchand</t>
        </is>
      </c>
      <c r="I813" s="65" t="inlineStr">
        <is>
          <t>Dépannage</t>
        </is>
      </c>
      <c r="J813" s="65" t="inlineStr">
        <is>
          <t>DP-004</t>
        </is>
      </c>
      <c r="K813" s="65" t="inlineStr">
        <is>
          <t>Remise en service chaudière</t>
        </is>
      </c>
      <c r="L813" s="67" t="n">
        <v>1</v>
      </c>
      <c r="M813" s="68" t="n">
        <v>373.99</v>
      </c>
      <c r="N813" s="65" t="inlineStr">
        <is>
          <t>Refusé</t>
        </is>
      </c>
      <c r="O813" s="66" t="n">
        <v>45310</v>
      </c>
      <c r="P813" s="67" t="n">
        <v>11</v>
      </c>
      <c r="Q813" s="67" t="n">
        <v>1</v>
      </c>
      <c r="R813" s="67">
        <f>$I813</f>
        <v/>
      </c>
      <c r="S813" s="67">
        <f>$K813</f>
        <v/>
      </c>
      <c r="T813" s="67">
        <f>IFERROR(INDEX(Clients!$G$2:$G$1020,MATCH($E813,Clients!$A$2:$A$1020,0)),"")</f>
        <v/>
      </c>
      <c r="U813" s="67">
        <f>IFERROR(INDEX(Clients!$I$2:$I$1020,MATCH($E813,Clients!$A$2:$A$1020,0)),"")</f>
        <v/>
      </c>
      <c r="V813" s="69">
        <f>1</f>
        <v/>
      </c>
      <c r="W813" s="69">
        <f>IF($N813="Accepté",1,0)</f>
        <v/>
      </c>
      <c r="X813" s="68">
        <f>$M813*$W813</f>
        <v/>
      </c>
      <c r="Y813" s="68">
        <f>IF($N813="En cours",0,$M813)</f>
        <v/>
      </c>
      <c r="Z813" s="69">
        <f>IF($P813="",0,1)</f>
        <v/>
      </c>
      <c r="AA813" s="70">
        <f>IF($P813="",0,$P813)</f>
        <v/>
      </c>
      <c r="AB813" s="69">
        <f>IF(AND($P813&lt;&gt;"",$P813&lt;=Paramètres!$C$14),1,0)</f>
        <v/>
      </c>
      <c r="AC813" s="67">
        <f>IF($P813="","Jamais relancé",IF($P813&lt;=3,"0-3 j",IF($P813&lt;=7,"4-7 j",IF($P813&lt;=15,"8-15 j","Plus de 15 j"))))</f>
        <v/>
      </c>
      <c r="AD813" s="67">
        <f>IF($M813&lt;=1000,"Moins de 1 k€",IF($M813&lt;=5000,"1 à 5 k€",IF($M813&lt;=15000,"5 à 15 k€","Plus de 15 k€")))</f>
        <v/>
      </c>
    </row>
    <row r="814">
      <c r="A814" s="65" t="inlineStr">
        <is>
          <t>DEV-00813</t>
        </is>
      </c>
      <c r="B814" s="66" t="n">
        <v>45296</v>
      </c>
      <c r="C814" s="65" t="inlineStr">
        <is>
          <t>2024-01</t>
        </is>
      </c>
      <c r="D814" s="65" t="inlineStr">
        <is>
          <t>2023-2024</t>
        </is>
      </c>
      <c r="E814" s="65" t="inlineStr">
        <is>
          <t>CLI-0084</t>
        </is>
      </c>
      <c r="F814" s="65" t="inlineStr">
        <is>
          <t>Professionnel</t>
        </is>
      </c>
      <c r="G814" s="65" t="inlineStr">
        <is>
          <t>Toulouse</t>
        </is>
      </c>
      <c r="H814" s="65" t="inlineStr">
        <is>
          <t>Julien Fabre</t>
        </is>
      </c>
      <c r="I814" s="65" t="inlineStr">
        <is>
          <t>Électricité</t>
        </is>
      </c>
      <c r="J814" s="65" t="inlineStr">
        <is>
          <t>EL-003</t>
        </is>
      </c>
      <c r="K814" s="65" t="inlineStr">
        <is>
          <t>Rénovation électrique complète</t>
        </is>
      </c>
      <c r="L814" s="67" t="n">
        <v>1</v>
      </c>
      <c r="M814" s="68" t="n">
        <v>16399.92</v>
      </c>
      <c r="N814" s="65" t="inlineStr">
        <is>
          <t>Refusé</t>
        </is>
      </c>
      <c r="O814" s="66" t="n">
        <v>45335</v>
      </c>
      <c r="P814" s="67" t="n">
        <v>1</v>
      </c>
      <c r="Q814" s="67" t="n">
        <v>2</v>
      </c>
      <c r="R814" s="67">
        <f>$I814</f>
        <v/>
      </c>
      <c r="S814" s="67">
        <f>$K814</f>
        <v/>
      </c>
      <c r="T814" s="67">
        <f>IFERROR(INDEX(Clients!$G$2:$G$1020,MATCH($E814,Clients!$A$2:$A$1020,0)),"")</f>
        <v/>
      </c>
      <c r="U814" s="67">
        <f>IFERROR(INDEX(Clients!$I$2:$I$1020,MATCH($E814,Clients!$A$2:$A$1020,0)),"")</f>
        <v/>
      </c>
      <c r="V814" s="69">
        <f>1</f>
        <v/>
      </c>
      <c r="W814" s="69">
        <f>IF($N814="Accepté",1,0)</f>
        <v/>
      </c>
      <c r="X814" s="68">
        <f>$M814*$W814</f>
        <v/>
      </c>
      <c r="Y814" s="68">
        <f>IF($N814="En cours",0,$M814)</f>
        <v/>
      </c>
      <c r="Z814" s="69">
        <f>IF($P814="",0,1)</f>
        <v/>
      </c>
      <c r="AA814" s="70">
        <f>IF($P814="",0,$P814)</f>
        <v/>
      </c>
      <c r="AB814" s="69">
        <f>IF(AND($P814&lt;&gt;"",$P814&lt;=Paramètres!$C$14),1,0)</f>
        <v/>
      </c>
      <c r="AC814" s="67">
        <f>IF($P814="","Jamais relancé",IF($P814&lt;=3,"0-3 j",IF($P814&lt;=7,"4-7 j",IF($P814&lt;=15,"8-15 j","Plus de 15 j"))))</f>
        <v/>
      </c>
      <c r="AD814" s="67">
        <f>IF($M814&lt;=1000,"Moins de 1 k€",IF($M814&lt;=5000,"1 à 5 k€",IF($M814&lt;=15000,"5 à 15 k€","Plus de 15 k€")))</f>
        <v/>
      </c>
    </row>
    <row r="815">
      <c r="A815" s="65" t="inlineStr">
        <is>
          <t>DEV-00814</t>
        </is>
      </c>
      <c r="B815" s="66" t="n">
        <v>45299</v>
      </c>
      <c r="C815" s="65" t="inlineStr">
        <is>
          <t>2024-01</t>
        </is>
      </c>
      <c r="D815" s="65" t="inlineStr">
        <is>
          <t>2023-2024</t>
        </is>
      </c>
      <c r="E815" s="65" t="inlineStr">
        <is>
          <t>CLI-0140</t>
        </is>
      </c>
      <c r="F815" s="65" t="inlineStr">
        <is>
          <t>Syndic</t>
        </is>
      </c>
      <c r="G815" s="65" t="inlineStr">
        <is>
          <t>Toulouse</t>
        </is>
      </c>
      <c r="H815" s="65" t="inlineStr">
        <is>
          <t>Nadia Cherif</t>
        </is>
      </c>
      <c r="I815" s="65" t="inlineStr">
        <is>
          <t>Chauffage</t>
        </is>
      </c>
      <c r="J815" s="65" t="inlineStr">
        <is>
          <t>CH-005</t>
        </is>
      </c>
      <c r="K815" s="65" t="inlineStr">
        <is>
          <t>Désembouage circuit chauffage</t>
        </is>
      </c>
      <c r="L815" s="67" t="n">
        <v>1</v>
      </c>
      <c r="M815" s="68" t="n">
        <v>1694.56</v>
      </c>
      <c r="N815" s="65" t="inlineStr">
        <is>
          <t>Sans réponse</t>
        </is>
      </c>
      <c r="O815" s="66" t="n">
        <v>45337</v>
      </c>
      <c r="P815" s="67" t="n">
        <v>6</v>
      </c>
      <c r="Q815" s="67" t="n">
        <v>3</v>
      </c>
      <c r="R815" s="67">
        <f>$I815</f>
        <v/>
      </c>
      <c r="S815" s="67">
        <f>$K815</f>
        <v/>
      </c>
      <c r="T815" s="67">
        <f>IFERROR(INDEX(Clients!$G$2:$G$1020,MATCH($E815,Clients!$A$2:$A$1020,0)),"")</f>
        <v/>
      </c>
      <c r="U815" s="67">
        <f>IFERROR(INDEX(Clients!$I$2:$I$1020,MATCH($E815,Clients!$A$2:$A$1020,0)),"")</f>
        <v/>
      </c>
      <c r="V815" s="69">
        <f>1</f>
        <v/>
      </c>
      <c r="W815" s="69">
        <f>IF($N815="Accepté",1,0)</f>
        <v/>
      </c>
      <c r="X815" s="68">
        <f>$M815*$W815</f>
        <v/>
      </c>
      <c r="Y815" s="68">
        <f>IF($N815="En cours",0,$M815)</f>
        <v/>
      </c>
      <c r="Z815" s="69">
        <f>IF($P815="",0,1)</f>
        <v/>
      </c>
      <c r="AA815" s="70">
        <f>IF($P815="",0,$P815)</f>
        <v/>
      </c>
      <c r="AB815" s="69">
        <f>IF(AND($P815&lt;&gt;"",$P815&lt;=Paramètres!$C$14),1,0)</f>
        <v/>
      </c>
      <c r="AC815" s="67">
        <f>IF($P815="","Jamais relancé",IF($P815&lt;=3,"0-3 j",IF($P815&lt;=7,"4-7 j",IF($P815&lt;=15,"8-15 j","Plus de 15 j"))))</f>
        <v/>
      </c>
      <c r="AD815" s="67">
        <f>IF($M815&lt;=1000,"Moins de 1 k€",IF($M815&lt;=5000,"1 à 5 k€",IF($M815&lt;=15000,"5 à 15 k€","Plus de 15 k€")))</f>
        <v/>
      </c>
    </row>
    <row r="816">
      <c r="A816" s="65" t="inlineStr">
        <is>
          <t>DEV-00815</t>
        </is>
      </c>
      <c r="B816" s="66" t="n">
        <v>45299</v>
      </c>
      <c r="C816" s="65" t="inlineStr">
        <is>
          <t>2024-01</t>
        </is>
      </c>
      <c r="D816" s="65" t="inlineStr">
        <is>
          <t>2023-2024</t>
        </is>
      </c>
      <c r="E816" s="65" t="inlineStr">
        <is>
          <t>CLI-0042</t>
        </is>
      </c>
      <c r="F816" s="65" t="inlineStr">
        <is>
          <t>Particulier</t>
        </is>
      </c>
      <c r="G816" s="65" t="inlineStr">
        <is>
          <t>Bordeaux</t>
        </is>
      </c>
      <c r="H816" s="65" t="inlineStr">
        <is>
          <t>Sophie Marchand</t>
        </is>
      </c>
      <c r="I816" s="65" t="inlineStr">
        <is>
          <t>Salle de bain</t>
        </is>
      </c>
      <c r="J816" s="65" t="inlineStr">
        <is>
          <t>SB-002</t>
        </is>
      </c>
      <c r="K816" s="65" t="inlineStr">
        <is>
          <t>Remplacement baignoire par douche</t>
        </is>
      </c>
      <c r="L816" s="67" t="n">
        <v>2</v>
      </c>
      <c r="M816" s="68" t="n">
        <v>6662.96</v>
      </c>
      <c r="N816" s="65" t="inlineStr">
        <is>
          <t>Sans réponse</t>
        </is>
      </c>
      <c r="O816" s="66" t="n">
        <v>45325</v>
      </c>
      <c r="P816" s="67" t="n">
        <v>7</v>
      </c>
      <c r="Q816" s="67" t="n">
        <v>1</v>
      </c>
      <c r="R816" s="67">
        <f>$I816</f>
        <v/>
      </c>
      <c r="S816" s="67">
        <f>$K816</f>
        <v/>
      </c>
      <c r="T816" s="67">
        <f>IFERROR(INDEX(Clients!$G$2:$G$1020,MATCH($E816,Clients!$A$2:$A$1020,0)),"")</f>
        <v/>
      </c>
      <c r="U816" s="67">
        <f>IFERROR(INDEX(Clients!$I$2:$I$1020,MATCH($E816,Clients!$A$2:$A$1020,0)),"")</f>
        <v/>
      </c>
      <c r="V816" s="69">
        <f>1</f>
        <v/>
      </c>
      <c r="W816" s="69">
        <f>IF($N816="Accepté",1,0)</f>
        <v/>
      </c>
      <c r="X816" s="68">
        <f>$M816*$W816</f>
        <v/>
      </c>
      <c r="Y816" s="68">
        <f>IF($N816="En cours",0,$M816)</f>
        <v/>
      </c>
      <c r="Z816" s="69">
        <f>IF($P816="",0,1)</f>
        <v/>
      </c>
      <c r="AA816" s="70">
        <f>IF($P816="",0,$P816)</f>
        <v/>
      </c>
      <c r="AB816" s="69">
        <f>IF(AND($P816&lt;&gt;"",$P816&lt;=Paramètres!$C$14),1,0)</f>
        <v/>
      </c>
      <c r="AC816" s="67">
        <f>IF($P816="","Jamais relancé",IF($P816&lt;=3,"0-3 j",IF($P816&lt;=7,"4-7 j",IF($P816&lt;=15,"8-15 j","Plus de 15 j"))))</f>
        <v/>
      </c>
      <c r="AD816" s="67">
        <f>IF($M816&lt;=1000,"Moins de 1 k€",IF($M816&lt;=5000,"1 à 5 k€",IF($M816&lt;=15000,"5 à 15 k€","Plus de 15 k€")))</f>
        <v/>
      </c>
    </row>
    <row r="817">
      <c r="A817" s="65" t="inlineStr">
        <is>
          <t>DEV-00816</t>
        </is>
      </c>
      <c r="B817" s="66" t="n">
        <v>45299</v>
      </c>
      <c r="C817" s="65" t="inlineStr">
        <is>
          <t>2024-01</t>
        </is>
      </c>
      <c r="D817" s="65" t="inlineStr">
        <is>
          <t>2023-2024</t>
        </is>
      </c>
      <c r="E817" s="65" t="inlineStr">
        <is>
          <t>CLI-0177</t>
        </is>
      </c>
      <c r="F817" s="65" t="inlineStr">
        <is>
          <t>Particulier</t>
        </is>
      </c>
      <c r="G817" s="65" t="inlineStr">
        <is>
          <t>Toulouse</t>
        </is>
      </c>
      <c r="H817" s="65" t="inlineStr">
        <is>
          <t>Nadia Cherif</t>
        </is>
      </c>
      <c r="I817" s="65" t="inlineStr">
        <is>
          <t>Électricité</t>
        </is>
      </c>
      <c r="J817" s="65" t="inlineStr">
        <is>
          <t>EL-001</t>
        </is>
      </c>
      <c r="K817" s="65" t="inlineStr">
        <is>
          <t>Mise aux normes tableau électrique</t>
        </is>
      </c>
      <c r="L817" s="67" t="n">
        <v>1</v>
      </c>
      <c r="M817" s="68" t="n">
        <v>1901.29</v>
      </c>
      <c r="N817" s="65" t="inlineStr">
        <is>
          <t>Accepté</t>
        </is>
      </c>
      <c r="O817" s="66" t="n">
        <v>45332</v>
      </c>
      <c r="P817" s="67" t="n">
        <v>8</v>
      </c>
      <c r="Q817" s="67" t="n">
        <v>2</v>
      </c>
      <c r="R817" s="67">
        <f>$I817</f>
        <v/>
      </c>
      <c r="S817" s="67">
        <f>$K817</f>
        <v/>
      </c>
      <c r="T817" s="67">
        <f>IFERROR(INDEX(Clients!$G$2:$G$1020,MATCH($E817,Clients!$A$2:$A$1020,0)),"")</f>
        <v/>
      </c>
      <c r="U817" s="67">
        <f>IFERROR(INDEX(Clients!$I$2:$I$1020,MATCH($E817,Clients!$A$2:$A$1020,0)),"")</f>
        <v/>
      </c>
      <c r="V817" s="69">
        <f>1</f>
        <v/>
      </c>
      <c r="W817" s="69">
        <f>IF($N817="Accepté",1,0)</f>
        <v/>
      </c>
      <c r="X817" s="68">
        <f>$M817*$W817</f>
        <v/>
      </c>
      <c r="Y817" s="68">
        <f>IF($N817="En cours",0,$M817)</f>
        <v/>
      </c>
      <c r="Z817" s="69">
        <f>IF($P817="",0,1)</f>
        <v/>
      </c>
      <c r="AA817" s="70">
        <f>IF($P817="",0,$P817)</f>
        <v/>
      </c>
      <c r="AB817" s="69">
        <f>IF(AND($P817&lt;&gt;"",$P817&lt;=Paramètres!$C$14),1,0)</f>
        <v/>
      </c>
      <c r="AC817" s="67">
        <f>IF($P817="","Jamais relancé",IF($P817&lt;=3,"0-3 j",IF($P817&lt;=7,"4-7 j",IF($P817&lt;=15,"8-15 j","Plus de 15 j"))))</f>
        <v/>
      </c>
      <c r="AD817" s="67">
        <f>IF($M817&lt;=1000,"Moins de 1 k€",IF($M817&lt;=5000,"1 à 5 k€",IF($M817&lt;=15000,"5 à 15 k€","Plus de 15 k€")))</f>
        <v/>
      </c>
    </row>
    <row r="818">
      <c r="A818" s="65" t="inlineStr">
        <is>
          <t>DEV-00817</t>
        </is>
      </c>
      <c r="B818" s="66" t="n">
        <v>45300</v>
      </c>
      <c r="C818" s="65" t="inlineStr">
        <is>
          <t>2024-01</t>
        </is>
      </c>
      <c r="D818" s="65" t="inlineStr">
        <is>
          <t>2023-2024</t>
        </is>
      </c>
      <c r="E818" s="65" t="inlineStr">
        <is>
          <t>CLI-0152</t>
        </is>
      </c>
      <c r="F818" s="65" t="inlineStr">
        <is>
          <t>Particulier</t>
        </is>
      </c>
      <c r="G818" s="65" t="inlineStr">
        <is>
          <t>Bordeaux</t>
        </is>
      </c>
      <c r="H818" s="65" t="inlineStr">
        <is>
          <t>Sophie Marchand</t>
        </is>
      </c>
      <c r="I818" s="65" t="inlineStr">
        <is>
          <t>Salle de bain</t>
        </is>
      </c>
      <c r="J818" s="65" t="inlineStr">
        <is>
          <t>SB-001</t>
        </is>
      </c>
      <c r="K818" s="65" t="inlineStr">
        <is>
          <t>Rénovation salle de bain complète</t>
        </is>
      </c>
      <c r="L818" s="67" t="n">
        <v>1</v>
      </c>
      <c r="M818" s="68" t="n">
        <v>10851.81</v>
      </c>
      <c r="N818" s="65" t="inlineStr">
        <is>
          <t>Accepté</t>
        </is>
      </c>
      <c r="O818" s="66" t="n">
        <v>45325</v>
      </c>
      <c r="P818" s="67" t="n">
        <v>7</v>
      </c>
      <c r="Q818" s="67" t="n">
        <v>2</v>
      </c>
      <c r="R818" s="67">
        <f>$I818</f>
        <v/>
      </c>
      <c r="S818" s="67">
        <f>$K818</f>
        <v/>
      </c>
      <c r="T818" s="67">
        <f>IFERROR(INDEX(Clients!$G$2:$G$1020,MATCH($E818,Clients!$A$2:$A$1020,0)),"")</f>
        <v/>
      </c>
      <c r="U818" s="67">
        <f>IFERROR(INDEX(Clients!$I$2:$I$1020,MATCH($E818,Clients!$A$2:$A$1020,0)),"")</f>
        <v/>
      </c>
      <c r="V818" s="69">
        <f>1</f>
        <v/>
      </c>
      <c r="W818" s="69">
        <f>IF($N818="Accepté",1,0)</f>
        <v/>
      </c>
      <c r="X818" s="68">
        <f>$M818*$W818</f>
        <v/>
      </c>
      <c r="Y818" s="68">
        <f>IF($N818="En cours",0,$M818)</f>
        <v/>
      </c>
      <c r="Z818" s="69">
        <f>IF($P818="",0,1)</f>
        <v/>
      </c>
      <c r="AA818" s="70">
        <f>IF($P818="",0,$P818)</f>
        <v/>
      </c>
      <c r="AB818" s="69">
        <f>IF(AND($P818&lt;&gt;"",$P818&lt;=Paramètres!$C$14),1,0)</f>
        <v/>
      </c>
      <c r="AC818" s="67">
        <f>IF($P818="","Jamais relancé",IF($P818&lt;=3,"0-3 j",IF($P818&lt;=7,"4-7 j",IF($P818&lt;=15,"8-15 j","Plus de 15 j"))))</f>
        <v/>
      </c>
      <c r="AD818" s="67">
        <f>IF($M818&lt;=1000,"Moins de 1 k€",IF($M818&lt;=5000,"1 à 5 k€",IF($M818&lt;=15000,"5 à 15 k€","Plus de 15 k€")))</f>
        <v/>
      </c>
    </row>
    <row r="819">
      <c r="A819" s="65" t="inlineStr">
        <is>
          <t>DEV-00818</t>
        </is>
      </c>
      <c r="B819" s="66" t="n">
        <v>45300</v>
      </c>
      <c r="C819" s="65" t="inlineStr">
        <is>
          <t>2024-01</t>
        </is>
      </c>
      <c r="D819" s="65" t="inlineStr">
        <is>
          <t>2023-2024</t>
        </is>
      </c>
      <c r="E819" s="65" t="inlineStr">
        <is>
          <t>CLI-0147</t>
        </is>
      </c>
      <c r="F819" s="65" t="inlineStr">
        <is>
          <t>Particulier</t>
        </is>
      </c>
      <c r="G819" s="65" t="inlineStr">
        <is>
          <t>Bordeaux</t>
        </is>
      </c>
      <c r="H819" s="65" t="inlineStr">
        <is>
          <t>Sophie Marchand</t>
        </is>
      </c>
      <c r="I819" s="65" t="inlineStr">
        <is>
          <t>Dépannage</t>
        </is>
      </c>
      <c r="J819" s="65" t="inlineStr">
        <is>
          <t>DP-001</t>
        </is>
      </c>
      <c r="K819" s="65" t="inlineStr">
        <is>
          <t>Dépannage plomberie urgence</t>
        </is>
      </c>
      <c r="L819" s="67" t="n">
        <v>1</v>
      </c>
      <c r="M819" s="68" t="n">
        <v>263.68</v>
      </c>
      <c r="N819" s="65" t="inlineStr">
        <is>
          <t>Accepté</t>
        </is>
      </c>
      <c r="O819" s="66" t="n">
        <v>45328</v>
      </c>
      <c r="P819" s="67" t="n">
        <v>11</v>
      </c>
      <c r="Q819" s="67" t="n">
        <v>1</v>
      </c>
      <c r="R819" s="67">
        <f>$I819</f>
        <v/>
      </c>
      <c r="S819" s="67">
        <f>$K819</f>
        <v/>
      </c>
      <c r="T819" s="67">
        <f>IFERROR(INDEX(Clients!$G$2:$G$1020,MATCH($E819,Clients!$A$2:$A$1020,0)),"")</f>
        <v/>
      </c>
      <c r="U819" s="67">
        <f>IFERROR(INDEX(Clients!$I$2:$I$1020,MATCH($E819,Clients!$A$2:$A$1020,0)),"")</f>
        <v/>
      </c>
      <c r="V819" s="69">
        <f>1</f>
        <v/>
      </c>
      <c r="W819" s="69">
        <f>IF($N819="Accepté",1,0)</f>
        <v/>
      </c>
      <c r="X819" s="68">
        <f>$M819*$W819</f>
        <v/>
      </c>
      <c r="Y819" s="68">
        <f>IF($N819="En cours",0,$M819)</f>
        <v/>
      </c>
      <c r="Z819" s="69">
        <f>IF($P819="",0,1)</f>
        <v/>
      </c>
      <c r="AA819" s="70">
        <f>IF($P819="",0,$P819)</f>
        <v/>
      </c>
      <c r="AB819" s="69">
        <f>IF(AND($P819&lt;&gt;"",$P819&lt;=Paramètres!$C$14),1,0)</f>
        <v/>
      </c>
      <c r="AC819" s="67">
        <f>IF($P819="","Jamais relancé",IF($P819&lt;=3,"0-3 j",IF($P819&lt;=7,"4-7 j",IF($P819&lt;=15,"8-15 j","Plus de 15 j"))))</f>
        <v/>
      </c>
      <c r="AD819" s="67">
        <f>IF($M819&lt;=1000,"Moins de 1 k€",IF($M819&lt;=5000,"1 à 5 k€",IF($M819&lt;=15000,"5 à 15 k€","Plus de 15 k€")))</f>
        <v/>
      </c>
    </row>
    <row r="820">
      <c r="A820" s="65" t="inlineStr">
        <is>
          <t>DEV-00819</t>
        </is>
      </c>
      <c r="B820" s="66" t="n">
        <v>45300</v>
      </c>
      <c r="C820" s="65" t="inlineStr">
        <is>
          <t>2024-01</t>
        </is>
      </c>
      <c r="D820" s="65" t="inlineStr">
        <is>
          <t>2023-2024</t>
        </is>
      </c>
      <c r="E820" s="65" t="inlineStr">
        <is>
          <t>CLI-0355</t>
        </is>
      </c>
      <c r="F820" s="65" t="inlineStr">
        <is>
          <t>Particulier</t>
        </is>
      </c>
      <c r="G820" s="65" t="inlineStr">
        <is>
          <t>Bordeaux</t>
        </is>
      </c>
      <c r="H820" s="65" t="inlineStr">
        <is>
          <t>Sophie Marchand</t>
        </is>
      </c>
      <c r="I820" s="65" t="inlineStr">
        <is>
          <t>Plomberie</t>
        </is>
      </c>
      <c r="J820" s="65" t="inlineStr">
        <is>
          <t>PR-003</t>
        </is>
      </c>
      <c r="K820" s="65" t="inlineStr">
        <is>
          <t>Réfection réseau eau appartement</t>
        </is>
      </c>
      <c r="L820" s="67" t="n">
        <v>1</v>
      </c>
      <c r="M820" s="68" t="n">
        <v>2983.75</v>
      </c>
      <c r="N820" s="65" t="inlineStr">
        <is>
          <t>Accepté</t>
        </is>
      </c>
      <c r="O820" s="66" t="n">
        <v>45314</v>
      </c>
      <c r="P820" s="67" t="n">
        <v>7</v>
      </c>
      <c r="Q820" s="67" t="n">
        <v>1</v>
      </c>
      <c r="R820" s="67">
        <f>$I820</f>
        <v/>
      </c>
      <c r="S820" s="67">
        <f>$K820</f>
        <v/>
      </c>
      <c r="T820" s="67">
        <f>IFERROR(INDEX(Clients!$G$2:$G$1020,MATCH($E820,Clients!$A$2:$A$1020,0)),"")</f>
        <v/>
      </c>
      <c r="U820" s="67">
        <f>IFERROR(INDEX(Clients!$I$2:$I$1020,MATCH($E820,Clients!$A$2:$A$1020,0)),"")</f>
        <v/>
      </c>
      <c r="V820" s="69">
        <f>1</f>
        <v/>
      </c>
      <c r="W820" s="69">
        <f>IF($N820="Accepté",1,0)</f>
        <v/>
      </c>
      <c r="X820" s="68">
        <f>$M820*$W820</f>
        <v/>
      </c>
      <c r="Y820" s="68">
        <f>IF($N820="En cours",0,$M820)</f>
        <v/>
      </c>
      <c r="Z820" s="69">
        <f>IF($P820="",0,1)</f>
        <v/>
      </c>
      <c r="AA820" s="70">
        <f>IF($P820="",0,$P820)</f>
        <v/>
      </c>
      <c r="AB820" s="69">
        <f>IF(AND($P820&lt;&gt;"",$P820&lt;=Paramètres!$C$14),1,0)</f>
        <v/>
      </c>
      <c r="AC820" s="67">
        <f>IF($P820="","Jamais relancé",IF($P820&lt;=3,"0-3 j",IF($P820&lt;=7,"4-7 j",IF($P820&lt;=15,"8-15 j","Plus de 15 j"))))</f>
        <v/>
      </c>
      <c r="AD820" s="67">
        <f>IF($M820&lt;=1000,"Moins de 1 k€",IF($M820&lt;=5000,"1 à 5 k€",IF($M820&lt;=15000,"5 à 15 k€","Plus de 15 k€")))</f>
        <v/>
      </c>
    </row>
    <row r="821">
      <c r="A821" s="65" t="inlineStr">
        <is>
          <t>DEV-00820</t>
        </is>
      </c>
      <c r="B821" s="66" t="n">
        <v>45301</v>
      </c>
      <c r="C821" s="65" t="inlineStr">
        <is>
          <t>2024-01</t>
        </is>
      </c>
      <c r="D821" s="65" t="inlineStr">
        <is>
          <t>2023-2024</t>
        </is>
      </c>
      <c r="E821" s="65" t="inlineStr">
        <is>
          <t>CLI-0331</t>
        </is>
      </c>
      <c r="F821" s="65" t="inlineStr">
        <is>
          <t>Particulier</t>
        </is>
      </c>
      <c r="G821" s="65" t="inlineStr">
        <is>
          <t>Bordeaux</t>
        </is>
      </c>
      <c r="H821" s="65" t="inlineStr">
        <is>
          <t>Sophie Marchand</t>
        </is>
      </c>
      <c r="I821" s="65" t="inlineStr">
        <is>
          <t>Chauffage</t>
        </is>
      </c>
      <c r="J821" s="65" t="inlineStr">
        <is>
          <t>CH-003</t>
        </is>
      </c>
      <c r="K821" s="65" t="inlineStr">
        <is>
          <t>Installation pompe à chaleur air/eau</t>
        </is>
      </c>
      <c r="L821" s="67" t="n">
        <v>1</v>
      </c>
      <c r="M821" s="68" t="n">
        <v>13193.36</v>
      </c>
      <c r="N821" s="65" t="inlineStr">
        <is>
          <t>Accepté</t>
        </is>
      </c>
      <c r="O821" s="66" t="n">
        <v>45328</v>
      </c>
      <c r="P821" s="67" t="n">
        <v>8</v>
      </c>
      <c r="Q821" s="67" t="n">
        <v>2</v>
      </c>
      <c r="R821" s="67">
        <f>$I821</f>
        <v/>
      </c>
      <c r="S821" s="67">
        <f>$K821</f>
        <v/>
      </c>
      <c r="T821" s="67">
        <f>IFERROR(INDEX(Clients!$G$2:$G$1020,MATCH($E821,Clients!$A$2:$A$1020,0)),"")</f>
        <v/>
      </c>
      <c r="U821" s="67">
        <f>IFERROR(INDEX(Clients!$I$2:$I$1020,MATCH($E821,Clients!$A$2:$A$1020,0)),"")</f>
        <v/>
      </c>
      <c r="V821" s="69">
        <f>1</f>
        <v/>
      </c>
      <c r="W821" s="69">
        <f>IF($N821="Accepté",1,0)</f>
        <v/>
      </c>
      <c r="X821" s="68">
        <f>$M821*$W821</f>
        <v/>
      </c>
      <c r="Y821" s="68">
        <f>IF($N821="En cours",0,$M821)</f>
        <v/>
      </c>
      <c r="Z821" s="69">
        <f>IF($P821="",0,1)</f>
        <v/>
      </c>
      <c r="AA821" s="70">
        <f>IF($P821="",0,$P821)</f>
        <v/>
      </c>
      <c r="AB821" s="69">
        <f>IF(AND($P821&lt;&gt;"",$P821&lt;=Paramètres!$C$14),1,0)</f>
        <v/>
      </c>
      <c r="AC821" s="67">
        <f>IF($P821="","Jamais relancé",IF($P821&lt;=3,"0-3 j",IF($P821&lt;=7,"4-7 j",IF($P821&lt;=15,"8-15 j","Plus de 15 j"))))</f>
        <v/>
      </c>
      <c r="AD821" s="67">
        <f>IF($M821&lt;=1000,"Moins de 1 k€",IF($M821&lt;=5000,"1 à 5 k€",IF($M821&lt;=15000,"5 à 15 k€","Plus de 15 k€")))</f>
        <v/>
      </c>
    </row>
    <row r="822">
      <c r="A822" s="65" t="inlineStr">
        <is>
          <t>DEV-00821</t>
        </is>
      </c>
      <c r="B822" s="66" t="n">
        <v>45302</v>
      </c>
      <c r="C822" s="65" t="inlineStr">
        <is>
          <t>2024-01</t>
        </is>
      </c>
      <c r="D822" s="65" t="inlineStr">
        <is>
          <t>2023-2024</t>
        </is>
      </c>
      <c r="E822" s="65" t="inlineStr">
        <is>
          <t>CLI-0029</t>
        </is>
      </c>
      <c r="F822" s="65" t="inlineStr">
        <is>
          <t>Particulier</t>
        </is>
      </c>
      <c r="G822" s="65" t="inlineStr">
        <is>
          <t>Bordeaux</t>
        </is>
      </c>
      <c r="H822" s="65" t="inlineStr">
        <is>
          <t>Karim Belkacem</t>
        </is>
      </c>
      <c r="I822" s="65" t="inlineStr">
        <is>
          <t>Chauffage</t>
        </is>
      </c>
      <c r="J822" s="65" t="inlineStr">
        <is>
          <t>CH-005</t>
        </is>
      </c>
      <c r="K822" s="65" t="inlineStr">
        <is>
          <t>Désembouage circuit chauffage</t>
        </is>
      </c>
      <c r="L822" s="67" t="n">
        <v>1</v>
      </c>
      <c r="M822" s="68" t="n">
        <v>706.88</v>
      </c>
      <c r="N822" s="65" t="inlineStr">
        <is>
          <t>Accepté</t>
        </is>
      </c>
      <c r="O822" s="66" t="n">
        <v>45327</v>
      </c>
      <c r="P822" s="67" t="n">
        <v>3</v>
      </c>
      <c r="Q822" s="67" t="n">
        <v>2</v>
      </c>
      <c r="R822" s="67">
        <f>$I822</f>
        <v/>
      </c>
      <c r="S822" s="67">
        <f>$K822</f>
        <v/>
      </c>
      <c r="T822" s="67">
        <f>IFERROR(INDEX(Clients!$G$2:$G$1020,MATCH($E822,Clients!$A$2:$A$1020,0)),"")</f>
        <v/>
      </c>
      <c r="U822" s="67">
        <f>IFERROR(INDEX(Clients!$I$2:$I$1020,MATCH($E822,Clients!$A$2:$A$1020,0)),"")</f>
        <v/>
      </c>
      <c r="V822" s="69">
        <f>1</f>
        <v/>
      </c>
      <c r="W822" s="69">
        <f>IF($N822="Accepté",1,0)</f>
        <v/>
      </c>
      <c r="X822" s="68">
        <f>$M822*$W822</f>
        <v/>
      </c>
      <c r="Y822" s="68">
        <f>IF($N822="En cours",0,$M822)</f>
        <v/>
      </c>
      <c r="Z822" s="69">
        <f>IF($P822="",0,1)</f>
        <v/>
      </c>
      <c r="AA822" s="70">
        <f>IF($P822="",0,$P822)</f>
        <v/>
      </c>
      <c r="AB822" s="69">
        <f>IF(AND($P822&lt;&gt;"",$P822&lt;=Paramètres!$C$14),1,0)</f>
        <v/>
      </c>
      <c r="AC822" s="67">
        <f>IF($P822="","Jamais relancé",IF($P822&lt;=3,"0-3 j",IF($P822&lt;=7,"4-7 j",IF($P822&lt;=15,"8-15 j","Plus de 15 j"))))</f>
        <v/>
      </c>
      <c r="AD822" s="67">
        <f>IF($M822&lt;=1000,"Moins de 1 k€",IF($M822&lt;=5000,"1 à 5 k€",IF($M822&lt;=15000,"5 à 15 k€","Plus de 15 k€")))</f>
        <v/>
      </c>
    </row>
    <row r="823">
      <c r="A823" s="65" t="inlineStr">
        <is>
          <t>DEV-00822</t>
        </is>
      </c>
      <c r="B823" s="66" t="n">
        <v>45302</v>
      </c>
      <c r="C823" s="65" t="inlineStr">
        <is>
          <t>2024-01</t>
        </is>
      </c>
      <c r="D823" s="65" t="inlineStr">
        <is>
          <t>2023-2024</t>
        </is>
      </c>
      <c r="E823" s="65" t="inlineStr">
        <is>
          <t>CLI-0179</t>
        </is>
      </c>
      <c r="F823" s="65" t="inlineStr">
        <is>
          <t>Professionnel</t>
        </is>
      </c>
      <c r="G823" s="65" t="inlineStr">
        <is>
          <t>Bordeaux</t>
        </is>
      </c>
      <c r="H823" s="65" t="inlineStr">
        <is>
          <t>Sophie Marchand</t>
        </is>
      </c>
      <c r="I823" s="65" t="inlineStr">
        <is>
          <t>Salle de bain</t>
        </is>
      </c>
      <c r="J823" s="65" t="inlineStr">
        <is>
          <t>SB-001</t>
        </is>
      </c>
      <c r="K823" s="65" t="inlineStr">
        <is>
          <t>Rénovation salle de bain complète</t>
        </is>
      </c>
      <c r="L823" s="67" t="n">
        <v>1</v>
      </c>
      <c r="M823" s="68" t="n">
        <v>14607.55</v>
      </c>
      <c r="N823" s="65" t="inlineStr">
        <is>
          <t>Sans réponse</t>
        </is>
      </c>
      <c r="O823" s="66" t="n">
        <v>45318</v>
      </c>
      <c r="P823" s="67" t="n">
        <v>6</v>
      </c>
      <c r="Q823" s="67" t="n">
        <v>1</v>
      </c>
      <c r="R823" s="67">
        <f>$I823</f>
        <v/>
      </c>
      <c r="S823" s="67">
        <f>$K823</f>
        <v/>
      </c>
      <c r="T823" s="67">
        <f>IFERROR(INDEX(Clients!$G$2:$G$1020,MATCH($E823,Clients!$A$2:$A$1020,0)),"")</f>
        <v/>
      </c>
      <c r="U823" s="67">
        <f>IFERROR(INDEX(Clients!$I$2:$I$1020,MATCH($E823,Clients!$A$2:$A$1020,0)),"")</f>
        <v/>
      </c>
      <c r="V823" s="69">
        <f>1</f>
        <v/>
      </c>
      <c r="W823" s="69">
        <f>IF($N823="Accepté",1,0)</f>
        <v/>
      </c>
      <c r="X823" s="68">
        <f>$M823*$W823</f>
        <v/>
      </c>
      <c r="Y823" s="68">
        <f>IF($N823="En cours",0,$M823)</f>
        <v/>
      </c>
      <c r="Z823" s="69">
        <f>IF($P823="",0,1)</f>
        <v/>
      </c>
      <c r="AA823" s="70">
        <f>IF($P823="",0,$P823)</f>
        <v/>
      </c>
      <c r="AB823" s="69">
        <f>IF(AND($P823&lt;&gt;"",$P823&lt;=Paramètres!$C$14),1,0)</f>
        <v/>
      </c>
      <c r="AC823" s="67">
        <f>IF($P823="","Jamais relancé",IF($P823&lt;=3,"0-3 j",IF($P823&lt;=7,"4-7 j",IF($P823&lt;=15,"8-15 j","Plus de 15 j"))))</f>
        <v/>
      </c>
      <c r="AD823" s="67">
        <f>IF($M823&lt;=1000,"Moins de 1 k€",IF($M823&lt;=5000,"1 à 5 k€",IF($M823&lt;=15000,"5 à 15 k€","Plus de 15 k€")))</f>
        <v/>
      </c>
    </row>
    <row r="824">
      <c r="A824" s="65" t="inlineStr">
        <is>
          <t>DEV-00823</t>
        </is>
      </c>
      <c r="B824" s="66" t="n">
        <v>45302</v>
      </c>
      <c r="C824" s="65" t="inlineStr">
        <is>
          <t>2024-01</t>
        </is>
      </c>
      <c r="D824" s="65" t="inlineStr">
        <is>
          <t>2023-2024</t>
        </is>
      </c>
      <c r="E824" s="65" t="inlineStr">
        <is>
          <t>CLI-0034</t>
        </is>
      </c>
      <c r="F824" s="65" t="inlineStr">
        <is>
          <t>Particulier</t>
        </is>
      </c>
      <c r="G824" s="65" t="inlineStr">
        <is>
          <t>Toulouse</t>
        </is>
      </c>
      <c r="H824" s="65" t="inlineStr">
        <is>
          <t>Julien Fabre</t>
        </is>
      </c>
      <c r="I824" s="65" t="inlineStr">
        <is>
          <t>Plomberie</t>
        </is>
      </c>
      <c r="J824" s="65" t="inlineStr">
        <is>
          <t>PR-002</t>
        </is>
      </c>
      <c r="K824" s="65" t="inlineStr">
        <is>
          <t>Recherche de fuite + réparation</t>
        </is>
      </c>
      <c r="L824" s="67" t="n">
        <v>1</v>
      </c>
      <c r="M824" s="68" t="n">
        <v>474.56</v>
      </c>
      <c r="N824" s="65" t="inlineStr">
        <is>
          <t>Accepté</t>
        </is>
      </c>
      <c r="O824" s="66" t="n">
        <v>45330</v>
      </c>
      <c r="P824" s="67" t="n">
        <v>3</v>
      </c>
      <c r="Q824" s="67" t="n">
        <v>1</v>
      </c>
      <c r="R824" s="67">
        <f>$I824</f>
        <v/>
      </c>
      <c r="S824" s="67">
        <f>$K824</f>
        <v/>
      </c>
      <c r="T824" s="67">
        <f>IFERROR(INDEX(Clients!$G$2:$G$1020,MATCH($E824,Clients!$A$2:$A$1020,0)),"")</f>
        <v/>
      </c>
      <c r="U824" s="67">
        <f>IFERROR(INDEX(Clients!$I$2:$I$1020,MATCH($E824,Clients!$A$2:$A$1020,0)),"")</f>
        <v/>
      </c>
      <c r="V824" s="69">
        <f>1</f>
        <v/>
      </c>
      <c r="W824" s="69">
        <f>IF($N824="Accepté",1,0)</f>
        <v/>
      </c>
      <c r="X824" s="68">
        <f>$M824*$W824</f>
        <v/>
      </c>
      <c r="Y824" s="68">
        <f>IF($N824="En cours",0,$M824)</f>
        <v/>
      </c>
      <c r="Z824" s="69">
        <f>IF($P824="",0,1)</f>
        <v/>
      </c>
      <c r="AA824" s="70">
        <f>IF($P824="",0,$P824)</f>
        <v/>
      </c>
      <c r="AB824" s="69">
        <f>IF(AND($P824&lt;&gt;"",$P824&lt;=Paramètres!$C$14),1,0)</f>
        <v/>
      </c>
      <c r="AC824" s="67">
        <f>IF($P824="","Jamais relancé",IF($P824&lt;=3,"0-3 j",IF($P824&lt;=7,"4-7 j",IF($P824&lt;=15,"8-15 j","Plus de 15 j"))))</f>
        <v/>
      </c>
      <c r="AD824" s="67">
        <f>IF($M824&lt;=1000,"Moins de 1 k€",IF($M824&lt;=5000,"1 à 5 k€",IF($M824&lt;=15000,"5 à 15 k€","Plus de 15 k€")))</f>
        <v/>
      </c>
    </row>
    <row r="825">
      <c r="A825" s="65" t="inlineStr">
        <is>
          <t>DEV-00824</t>
        </is>
      </c>
      <c r="B825" s="66" t="n">
        <v>45303</v>
      </c>
      <c r="C825" s="65" t="inlineStr">
        <is>
          <t>2024-01</t>
        </is>
      </c>
      <c r="D825" s="65" t="inlineStr">
        <is>
          <t>2023-2024</t>
        </is>
      </c>
      <c r="E825" s="65" t="inlineStr">
        <is>
          <t>CLI-0384</t>
        </is>
      </c>
      <c r="F825" s="65" t="inlineStr">
        <is>
          <t>Particulier</t>
        </is>
      </c>
      <c r="G825" s="65" t="inlineStr">
        <is>
          <t>Toulouse</t>
        </is>
      </c>
      <c r="H825" s="65" t="inlineStr">
        <is>
          <t>Julien Fabre</t>
        </is>
      </c>
      <c r="I825" s="65" t="inlineStr">
        <is>
          <t>Salle de bain</t>
        </is>
      </c>
      <c r="J825" s="65" t="inlineStr">
        <is>
          <t>SB-003</t>
        </is>
      </c>
      <c r="K825" s="65" t="inlineStr">
        <is>
          <t>Pose meuble vasque + robinetterie</t>
        </is>
      </c>
      <c r="L825" s="67" t="n">
        <v>1</v>
      </c>
      <c r="M825" s="68" t="n">
        <v>1244.28</v>
      </c>
      <c r="N825" s="65" t="inlineStr">
        <is>
          <t>Accepté</t>
        </is>
      </c>
      <c r="O825" s="66" t="n">
        <v>45318</v>
      </c>
      <c r="P825" s="67" t="n">
        <v>8</v>
      </c>
      <c r="Q825" s="67" t="n">
        <v>2</v>
      </c>
      <c r="R825" s="67">
        <f>$I825</f>
        <v/>
      </c>
      <c r="S825" s="67">
        <f>$K825</f>
        <v/>
      </c>
      <c r="T825" s="67">
        <f>IFERROR(INDEX(Clients!$G$2:$G$1020,MATCH($E825,Clients!$A$2:$A$1020,0)),"")</f>
        <v/>
      </c>
      <c r="U825" s="67">
        <f>IFERROR(INDEX(Clients!$I$2:$I$1020,MATCH($E825,Clients!$A$2:$A$1020,0)),"")</f>
        <v/>
      </c>
      <c r="V825" s="69">
        <f>1</f>
        <v/>
      </c>
      <c r="W825" s="69">
        <f>IF($N825="Accepté",1,0)</f>
        <v/>
      </c>
      <c r="X825" s="68">
        <f>$M825*$W825</f>
        <v/>
      </c>
      <c r="Y825" s="68">
        <f>IF($N825="En cours",0,$M825)</f>
        <v/>
      </c>
      <c r="Z825" s="69">
        <f>IF($P825="",0,1)</f>
        <v/>
      </c>
      <c r="AA825" s="70">
        <f>IF($P825="",0,$P825)</f>
        <v/>
      </c>
      <c r="AB825" s="69">
        <f>IF(AND($P825&lt;&gt;"",$P825&lt;=Paramètres!$C$14),1,0)</f>
        <v/>
      </c>
      <c r="AC825" s="67">
        <f>IF($P825="","Jamais relancé",IF($P825&lt;=3,"0-3 j",IF($P825&lt;=7,"4-7 j",IF($P825&lt;=15,"8-15 j","Plus de 15 j"))))</f>
        <v/>
      </c>
      <c r="AD825" s="67">
        <f>IF($M825&lt;=1000,"Moins de 1 k€",IF($M825&lt;=5000,"1 à 5 k€",IF($M825&lt;=15000,"5 à 15 k€","Plus de 15 k€")))</f>
        <v/>
      </c>
    </row>
    <row r="826">
      <c r="A826" s="65" t="inlineStr">
        <is>
          <t>DEV-00825</t>
        </is>
      </c>
      <c r="B826" s="66" t="n">
        <v>45303</v>
      </c>
      <c r="C826" s="65" t="inlineStr">
        <is>
          <t>2024-01</t>
        </is>
      </c>
      <c r="D826" s="65" t="inlineStr">
        <is>
          <t>2023-2024</t>
        </is>
      </c>
      <c r="E826" s="65" t="inlineStr">
        <is>
          <t>CLI-0237</t>
        </is>
      </c>
      <c r="F826" s="65" t="inlineStr">
        <is>
          <t>Particulier</t>
        </is>
      </c>
      <c r="G826" s="65" t="inlineStr">
        <is>
          <t>Toulouse</t>
        </is>
      </c>
      <c r="H826" s="65" t="inlineStr">
        <is>
          <t>Nadia Cherif</t>
        </is>
      </c>
      <c r="I826" s="65" t="inlineStr">
        <is>
          <t>Chauffage</t>
        </is>
      </c>
      <c r="J826" s="65" t="inlineStr">
        <is>
          <t>CH-004</t>
        </is>
      </c>
      <c r="K826" s="65" t="inlineStr">
        <is>
          <t>Remplacement radiateurs (lot de 5)</t>
        </is>
      </c>
      <c r="L826" s="67" t="n">
        <v>1</v>
      </c>
      <c r="M826" s="68" t="n">
        <v>2324.55</v>
      </c>
      <c r="N826" s="65" t="inlineStr">
        <is>
          <t>Accepté</t>
        </is>
      </c>
      <c r="O826" s="66" t="n">
        <v>45312</v>
      </c>
      <c r="P826" s="67" t="n">
        <v>8</v>
      </c>
      <c r="Q826" s="67" t="n">
        <v>1</v>
      </c>
      <c r="R826" s="67">
        <f>$I826</f>
        <v/>
      </c>
      <c r="S826" s="67">
        <f>$K826</f>
        <v/>
      </c>
      <c r="T826" s="67">
        <f>IFERROR(INDEX(Clients!$G$2:$G$1020,MATCH($E826,Clients!$A$2:$A$1020,0)),"")</f>
        <v/>
      </c>
      <c r="U826" s="67">
        <f>IFERROR(INDEX(Clients!$I$2:$I$1020,MATCH($E826,Clients!$A$2:$A$1020,0)),"")</f>
        <v/>
      </c>
      <c r="V826" s="69">
        <f>1</f>
        <v/>
      </c>
      <c r="W826" s="69">
        <f>IF($N826="Accepté",1,0)</f>
        <v/>
      </c>
      <c r="X826" s="68">
        <f>$M826*$W826</f>
        <v/>
      </c>
      <c r="Y826" s="68">
        <f>IF($N826="En cours",0,$M826)</f>
        <v/>
      </c>
      <c r="Z826" s="69">
        <f>IF($P826="",0,1)</f>
        <v/>
      </c>
      <c r="AA826" s="70">
        <f>IF($P826="",0,$P826)</f>
        <v/>
      </c>
      <c r="AB826" s="69">
        <f>IF(AND($P826&lt;&gt;"",$P826&lt;=Paramètres!$C$14),1,0)</f>
        <v/>
      </c>
      <c r="AC826" s="67">
        <f>IF($P826="","Jamais relancé",IF($P826&lt;=3,"0-3 j",IF($P826&lt;=7,"4-7 j",IF($P826&lt;=15,"8-15 j","Plus de 15 j"))))</f>
        <v/>
      </c>
      <c r="AD826" s="67">
        <f>IF($M826&lt;=1000,"Moins de 1 k€",IF($M826&lt;=5000,"1 à 5 k€",IF($M826&lt;=15000,"5 à 15 k€","Plus de 15 k€")))</f>
        <v/>
      </c>
    </row>
    <row r="827">
      <c r="A827" s="65" t="inlineStr">
        <is>
          <t>DEV-00826</t>
        </is>
      </c>
      <c r="B827" s="66" t="n">
        <v>45306</v>
      </c>
      <c r="C827" s="65" t="inlineStr">
        <is>
          <t>2024-01</t>
        </is>
      </c>
      <c r="D827" s="65" t="inlineStr">
        <is>
          <t>2023-2024</t>
        </is>
      </c>
      <c r="E827" s="65" t="inlineStr">
        <is>
          <t>CLI-0339</t>
        </is>
      </c>
      <c r="F827" s="65" t="inlineStr">
        <is>
          <t>Particulier</t>
        </is>
      </c>
      <c r="G827" s="65" t="inlineStr">
        <is>
          <t>Bordeaux</t>
        </is>
      </c>
      <c r="H827" s="65" t="inlineStr">
        <is>
          <t>Karim Belkacem</t>
        </is>
      </c>
      <c r="I827" s="65" t="inlineStr">
        <is>
          <t>Chauffage</t>
        </is>
      </c>
      <c r="J827" s="65" t="inlineStr">
        <is>
          <t>CH-005</t>
        </is>
      </c>
      <c r="K827" s="65" t="inlineStr">
        <is>
          <t>Désembouage circuit chauffage</t>
        </is>
      </c>
      <c r="L827" s="67" t="n">
        <v>2</v>
      </c>
      <c r="M827" s="68" t="n">
        <v>1407.1</v>
      </c>
      <c r="N827" s="65" t="inlineStr">
        <is>
          <t>Accepté</t>
        </is>
      </c>
      <c r="O827" s="66" t="n">
        <v>45332</v>
      </c>
      <c r="P827" s="67" t="n">
        <v>1</v>
      </c>
      <c r="Q827" s="67" t="n">
        <v>2</v>
      </c>
      <c r="R827" s="67">
        <f>$I827</f>
        <v/>
      </c>
      <c r="S827" s="67">
        <f>$K827</f>
        <v/>
      </c>
      <c r="T827" s="67">
        <f>IFERROR(INDEX(Clients!$G$2:$G$1020,MATCH($E827,Clients!$A$2:$A$1020,0)),"")</f>
        <v/>
      </c>
      <c r="U827" s="67">
        <f>IFERROR(INDEX(Clients!$I$2:$I$1020,MATCH($E827,Clients!$A$2:$A$1020,0)),"")</f>
        <v/>
      </c>
      <c r="V827" s="69">
        <f>1</f>
        <v/>
      </c>
      <c r="W827" s="69">
        <f>IF($N827="Accepté",1,0)</f>
        <v/>
      </c>
      <c r="X827" s="68">
        <f>$M827*$W827</f>
        <v/>
      </c>
      <c r="Y827" s="68">
        <f>IF($N827="En cours",0,$M827)</f>
        <v/>
      </c>
      <c r="Z827" s="69">
        <f>IF($P827="",0,1)</f>
        <v/>
      </c>
      <c r="AA827" s="70">
        <f>IF($P827="",0,$P827)</f>
        <v/>
      </c>
      <c r="AB827" s="69">
        <f>IF(AND($P827&lt;&gt;"",$P827&lt;=Paramètres!$C$14),1,0)</f>
        <v/>
      </c>
      <c r="AC827" s="67">
        <f>IF($P827="","Jamais relancé",IF($P827&lt;=3,"0-3 j",IF($P827&lt;=7,"4-7 j",IF($P827&lt;=15,"8-15 j","Plus de 15 j"))))</f>
        <v/>
      </c>
      <c r="AD827" s="67">
        <f>IF($M827&lt;=1000,"Moins de 1 k€",IF($M827&lt;=5000,"1 à 5 k€",IF($M827&lt;=15000,"5 à 15 k€","Plus de 15 k€")))</f>
        <v/>
      </c>
    </row>
    <row r="828">
      <c r="A828" s="65" t="inlineStr">
        <is>
          <t>DEV-00827</t>
        </is>
      </c>
      <c r="B828" s="66" t="n">
        <v>45306</v>
      </c>
      <c r="C828" s="65" t="inlineStr">
        <is>
          <t>2024-01</t>
        </is>
      </c>
      <c r="D828" s="65" t="inlineStr">
        <is>
          <t>2023-2024</t>
        </is>
      </c>
      <c r="E828" s="65" t="inlineStr">
        <is>
          <t>CLI-0154</t>
        </is>
      </c>
      <c r="F828" s="65" t="inlineStr">
        <is>
          <t>Particulier</t>
        </is>
      </c>
      <c r="G828" s="65" t="inlineStr">
        <is>
          <t>Bordeaux</t>
        </is>
      </c>
      <c r="H828" s="65" t="inlineStr">
        <is>
          <t>Karim Belkacem</t>
        </is>
      </c>
      <c r="I828" s="65" t="inlineStr">
        <is>
          <t>Salle de bain</t>
        </is>
      </c>
      <c r="J828" s="65" t="inlineStr">
        <is>
          <t>SB-002</t>
        </is>
      </c>
      <c r="K828" s="65" t="inlineStr">
        <is>
          <t>Remplacement baignoire par douche</t>
        </is>
      </c>
      <c r="L828" s="67" t="n">
        <v>1</v>
      </c>
      <c r="M828" s="68" t="n">
        <v>3843.02</v>
      </c>
      <c r="N828" s="65" t="inlineStr">
        <is>
          <t>Accepté</t>
        </is>
      </c>
      <c r="O828" s="66" t="n">
        <v>45314</v>
      </c>
      <c r="P828" s="67" t="n">
        <v>3</v>
      </c>
      <c r="Q828" s="67" t="n">
        <v>1</v>
      </c>
      <c r="R828" s="67">
        <f>$I828</f>
        <v/>
      </c>
      <c r="S828" s="67">
        <f>$K828</f>
        <v/>
      </c>
      <c r="T828" s="67">
        <f>IFERROR(INDEX(Clients!$G$2:$G$1020,MATCH($E828,Clients!$A$2:$A$1020,0)),"")</f>
        <v/>
      </c>
      <c r="U828" s="67">
        <f>IFERROR(INDEX(Clients!$I$2:$I$1020,MATCH($E828,Clients!$A$2:$A$1020,0)),"")</f>
        <v/>
      </c>
      <c r="V828" s="69">
        <f>1</f>
        <v/>
      </c>
      <c r="W828" s="69">
        <f>IF($N828="Accepté",1,0)</f>
        <v/>
      </c>
      <c r="X828" s="68">
        <f>$M828*$W828</f>
        <v/>
      </c>
      <c r="Y828" s="68">
        <f>IF($N828="En cours",0,$M828)</f>
        <v/>
      </c>
      <c r="Z828" s="69">
        <f>IF($P828="",0,1)</f>
        <v/>
      </c>
      <c r="AA828" s="70">
        <f>IF($P828="",0,$P828)</f>
        <v/>
      </c>
      <c r="AB828" s="69">
        <f>IF(AND($P828&lt;&gt;"",$P828&lt;=Paramètres!$C$14),1,0)</f>
        <v/>
      </c>
      <c r="AC828" s="67">
        <f>IF($P828="","Jamais relancé",IF($P828&lt;=3,"0-3 j",IF($P828&lt;=7,"4-7 j",IF($P828&lt;=15,"8-15 j","Plus de 15 j"))))</f>
        <v/>
      </c>
      <c r="AD828" s="67">
        <f>IF($M828&lt;=1000,"Moins de 1 k€",IF($M828&lt;=5000,"1 à 5 k€",IF($M828&lt;=15000,"5 à 15 k€","Plus de 15 k€")))</f>
        <v/>
      </c>
    </row>
    <row r="829">
      <c r="A829" s="65" t="inlineStr">
        <is>
          <t>DEV-00828</t>
        </is>
      </c>
      <c r="B829" s="66" t="n">
        <v>45306</v>
      </c>
      <c r="C829" s="65" t="inlineStr">
        <is>
          <t>2024-01</t>
        </is>
      </c>
      <c r="D829" s="65" t="inlineStr">
        <is>
          <t>2023-2024</t>
        </is>
      </c>
      <c r="E829" s="65" t="inlineStr">
        <is>
          <t>CLI-0362</t>
        </is>
      </c>
      <c r="F829" s="65" t="inlineStr">
        <is>
          <t>Particulier</t>
        </is>
      </c>
      <c r="G829" s="65" t="inlineStr">
        <is>
          <t>Bordeaux</t>
        </is>
      </c>
      <c r="H829" s="65" t="inlineStr">
        <is>
          <t>Karim Belkacem</t>
        </is>
      </c>
      <c r="I829" s="65" t="inlineStr">
        <is>
          <t>Chauffage</t>
        </is>
      </c>
      <c r="J829" s="65" t="inlineStr">
        <is>
          <t>CH-004</t>
        </is>
      </c>
      <c r="K829" s="65" t="inlineStr">
        <is>
          <t>Remplacement radiateurs (lot de 5)</t>
        </is>
      </c>
      <c r="L829" s="67" t="n">
        <v>1</v>
      </c>
      <c r="M829" s="68" t="n">
        <v>2439.61</v>
      </c>
      <c r="N829" s="65" t="inlineStr">
        <is>
          <t>Sans réponse</t>
        </is>
      </c>
      <c r="O829" s="66" t="n">
        <v>45325</v>
      </c>
      <c r="P829" s="67" t="n"/>
      <c r="Q829" s="67" t="n">
        <v>0</v>
      </c>
      <c r="R829" s="67">
        <f>$I829</f>
        <v/>
      </c>
      <c r="S829" s="67">
        <f>$K829</f>
        <v/>
      </c>
      <c r="T829" s="67">
        <f>IFERROR(INDEX(Clients!$G$2:$G$1020,MATCH($E829,Clients!$A$2:$A$1020,0)),"")</f>
        <v/>
      </c>
      <c r="U829" s="67">
        <f>IFERROR(INDEX(Clients!$I$2:$I$1020,MATCH($E829,Clients!$A$2:$A$1020,0)),"")</f>
        <v/>
      </c>
      <c r="V829" s="69">
        <f>1</f>
        <v/>
      </c>
      <c r="W829" s="69">
        <f>IF($N829="Accepté",1,0)</f>
        <v/>
      </c>
      <c r="X829" s="68">
        <f>$M829*$W829</f>
        <v/>
      </c>
      <c r="Y829" s="68">
        <f>IF($N829="En cours",0,$M829)</f>
        <v/>
      </c>
      <c r="Z829" s="69">
        <f>IF($P829="",0,1)</f>
        <v/>
      </c>
      <c r="AA829" s="70">
        <f>IF($P829="",0,$P829)</f>
        <v/>
      </c>
      <c r="AB829" s="69">
        <f>IF(AND($P829&lt;&gt;"",$P829&lt;=Paramètres!$C$14),1,0)</f>
        <v/>
      </c>
      <c r="AC829" s="67">
        <f>IF($P829="","Jamais relancé",IF($P829&lt;=3,"0-3 j",IF($P829&lt;=7,"4-7 j",IF($P829&lt;=15,"8-15 j","Plus de 15 j"))))</f>
        <v/>
      </c>
      <c r="AD829" s="67">
        <f>IF($M829&lt;=1000,"Moins de 1 k€",IF($M829&lt;=5000,"1 à 5 k€",IF($M829&lt;=15000,"5 à 15 k€","Plus de 15 k€")))</f>
        <v/>
      </c>
    </row>
    <row r="830">
      <c r="A830" s="65" t="inlineStr">
        <is>
          <t>DEV-00829</t>
        </is>
      </c>
      <c r="B830" s="66" t="n">
        <v>45307</v>
      </c>
      <c r="C830" s="65" t="inlineStr">
        <is>
          <t>2024-01</t>
        </is>
      </c>
      <c r="D830" s="65" t="inlineStr">
        <is>
          <t>2023-2024</t>
        </is>
      </c>
      <c r="E830" s="65" t="inlineStr">
        <is>
          <t>CLI-0286</t>
        </is>
      </c>
      <c r="F830" s="65" t="inlineStr">
        <is>
          <t>Particulier</t>
        </is>
      </c>
      <c r="G830" s="65" t="inlineStr">
        <is>
          <t>Bordeaux</t>
        </is>
      </c>
      <c r="H830" s="65" t="inlineStr">
        <is>
          <t>Karim Belkacem</t>
        </is>
      </c>
      <c r="I830" s="65" t="inlineStr">
        <is>
          <t>Dépannage</t>
        </is>
      </c>
      <c r="J830" s="65" t="inlineStr">
        <is>
          <t>DP-002</t>
        </is>
      </c>
      <c r="K830" s="65" t="inlineStr">
        <is>
          <t>Débouchage canalisation</t>
        </is>
      </c>
      <c r="L830" s="67" t="n">
        <v>3</v>
      </c>
      <c r="M830" s="68" t="n">
        <v>1031.91</v>
      </c>
      <c r="N830" s="65" t="inlineStr">
        <is>
          <t>Accepté</t>
        </is>
      </c>
      <c r="O830" s="66" t="n">
        <v>45313</v>
      </c>
      <c r="P830" s="67" t="n">
        <v>10</v>
      </c>
      <c r="Q830" s="67" t="n">
        <v>0</v>
      </c>
      <c r="R830" s="67">
        <f>$I830</f>
        <v/>
      </c>
      <c r="S830" s="67">
        <f>$K830</f>
        <v/>
      </c>
      <c r="T830" s="67">
        <f>IFERROR(INDEX(Clients!$G$2:$G$1020,MATCH($E830,Clients!$A$2:$A$1020,0)),"")</f>
        <v/>
      </c>
      <c r="U830" s="67">
        <f>IFERROR(INDEX(Clients!$I$2:$I$1020,MATCH($E830,Clients!$A$2:$A$1020,0)),"")</f>
        <v/>
      </c>
      <c r="V830" s="69">
        <f>1</f>
        <v/>
      </c>
      <c r="W830" s="69">
        <f>IF($N830="Accepté",1,0)</f>
        <v/>
      </c>
      <c r="X830" s="68">
        <f>$M830*$W830</f>
        <v/>
      </c>
      <c r="Y830" s="68">
        <f>IF($N830="En cours",0,$M830)</f>
        <v/>
      </c>
      <c r="Z830" s="69">
        <f>IF($P830="",0,1)</f>
        <v/>
      </c>
      <c r="AA830" s="70">
        <f>IF($P830="",0,$P830)</f>
        <v/>
      </c>
      <c r="AB830" s="69">
        <f>IF(AND($P830&lt;&gt;"",$P830&lt;=Paramètres!$C$14),1,0)</f>
        <v/>
      </c>
      <c r="AC830" s="67">
        <f>IF($P830="","Jamais relancé",IF($P830&lt;=3,"0-3 j",IF($P830&lt;=7,"4-7 j",IF($P830&lt;=15,"8-15 j","Plus de 15 j"))))</f>
        <v/>
      </c>
      <c r="AD830" s="67">
        <f>IF($M830&lt;=1000,"Moins de 1 k€",IF($M830&lt;=5000,"1 à 5 k€",IF($M830&lt;=15000,"5 à 15 k€","Plus de 15 k€")))</f>
        <v/>
      </c>
    </row>
    <row r="831">
      <c r="A831" s="65" t="inlineStr">
        <is>
          <t>DEV-00830</t>
        </is>
      </c>
      <c r="B831" s="66" t="n">
        <v>45307</v>
      </c>
      <c r="C831" s="65" t="inlineStr">
        <is>
          <t>2024-01</t>
        </is>
      </c>
      <c r="D831" s="65" t="inlineStr">
        <is>
          <t>2023-2024</t>
        </is>
      </c>
      <c r="E831" s="65" t="inlineStr">
        <is>
          <t>CLI-0209</t>
        </is>
      </c>
      <c r="F831" s="65" t="inlineStr">
        <is>
          <t>Particulier</t>
        </is>
      </c>
      <c r="G831" s="65" t="inlineStr">
        <is>
          <t>Toulouse</t>
        </is>
      </c>
      <c r="H831" s="65" t="inlineStr">
        <is>
          <t>Julien Fabre</t>
        </is>
      </c>
      <c r="I831" s="65" t="inlineStr">
        <is>
          <t>Chauffage</t>
        </is>
      </c>
      <c r="J831" s="65" t="inlineStr">
        <is>
          <t>CH-001</t>
        </is>
      </c>
      <c r="K831" s="65" t="inlineStr">
        <is>
          <t>Installation chaudière gaz condensation</t>
        </is>
      </c>
      <c r="L831" s="67" t="n">
        <v>1</v>
      </c>
      <c r="M831" s="68" t="n">
        <v>4566.34</v>
      </c>
      <c r="N831" s="65" t="inlineStr">
        <is>
          <t>Refusé</t>
        </is>
      </c>
      <c r="O831" s="66" t="n">
        <v>45347</v>
      </c>
      <c r="P831" s="67" t="n">
        <v>1</v>
      </c>
      <c r="Q831" s="67" t="n">
        <v>2</v>
      </c>
      <c r="R831" s="67">
        <f>$I831</f>
        <v/>
      </c>
      <c r="S831" s="67">
        <f>$K831</f>
        <v/>
      </c>
      <c r="T831" s="67">
        <f>IFERROR(INDEX(Clients!$G$2:$G$1020,MATCH($E831,Clients!$A$2:$A$1020,0)),"")</f>
        <v/>
      </c>
      <c r="U831" s="67">
        <f>IFERROR(INDEX(Clients!$I$2:$I$1020,MATCH($E831,Clients!$A$2:$A$1020,0)),"")</f>
        <v/>
      </c>
      <c r="V831" s="69">
        <f>1</f>
        <v/>
      </c>
      <c r="W831" s="69">
        <f>IF($N831="Accepté",1,0)</f>
        <v/>
      </c>
      <c r="X831" s="68">
        <f>$M831*$W831</f>
        <v/>
      </c>
      <c r="Y831" s="68">
        <f>IF($N831="En cours",0,$M831)</f>
        <v/>
      </c>
      <c r="Z831" s="69">
        <f>IF($P831="",0,1)</f>
        <v/>
      </c>
      <c r="AA831" s="70">
        <f>IF($P831="",0,$P831)</f>
        <v/>
      </c>
      <c r="AB831" s="69">
        <f>IF(AND($P831&lt;&gt;"",$P831&lt;=Paramètres!$C$14),1,0)</f>
        <v/>
      </c>
      <c r="AC831" s="67">
        <f>IF($P831="","Jamais relancé",IF($P831&lt;=3,"0-3 j",IF($P831&lt;=7,"4-7 j",IF($P831&lt;=15,"8-15 j","Plus de 15 j"))))</f>
        <v/>
      </c>
      <c r="AD831" s="67">
        <f>IF($M831&lt;=1000,"Moins de 1 k€",IF($M831&lt;=5000,"1 à 5 k€",IF($M831&lt;=15000,"5 à 15 k€","Plus de 15 k€")))</f>
        <v/>
      </c>
    </row>
    <row r="832">
      <c r="A832" s="65" t="inlineStr">
        <is>
          <t>DEV-00831</t>
        </is>
      </c>
      <c r="B832" s="66" t="n">
        <v>45307</v>
      </c>
      <c r="C832" s="65" t="inlineStr">
        <is>
          <t>2024-01</t>
        </is>
      </c>
      <c r="D832" s="65" t="inlineStr">
        <is>
          <t>2023-2024</t>
        </is>
      </c>
      <c r="E832" s="65" t="inlineStr">
        <is>
          <t>CLI-0283</t>
        </is>
      </c>
      <c r="F832" s="65" t="inlineStr">
        <is>
          <t>Particulier</t>
        </is>
      </c>
      <c r="G832" s="65" t="inlineStr">
        <is>
          <t>Bordeaux</t>
        </is>
      </c>
      <c r="H832" s="65" t="inlineStr">
        <is>
          <t>Karim Belkacem</t>
        </is>
      </c>
      <c r="I832" s="65" t="inlineStr">
        <is>
          <t>Dépannage</t>
        </is>
      </c>
      <c r="J832" s="65" t="inlineStr">
        <is>
          <t>DP-001</t>
        </is>
      </c>
      <c r="K832" s="65" t="inlineStr">
        <is>
          <t>Dépannage plomberie urgence</t>
        </is>
      </c>
      <c r="L832" s="67" t="n">
        <v>1</v>
      </c>
      <c r="M832" s="68" t="n">
        <v>303.89</v>
      </c>
      <c r="N832" s="65" t="inlineStr">
        <is>
          <t>Sans réponse</t>
        </is>
      </c>
      <c r="O832" s="66" t="n">
        <v>45347</v>
      </c>
      <c r="P832" s="67" t="n">
        <v>4</v>
      </c>
      <c r="Q832" s="67" t="n">
        <v>2</v>
      </c>
      <c r="R832" s="67">
        <f>$I832</f>
        <v/>
      </c>
      <c r="S832" s="67">
        <f>$K832</f>
        <v/>
      </c>
      <c r="T832" s="67">
        <f>IFERROR(INDEX(Clients!$G$2:$G$1020,MATCH($E832,Clients!$A$2:$A$1020,0)),"")</f>
        <v/>
      </c>
      <c r="U832" s="67">
        <f>IFERROR(INDEX(Clients!$I$2:$I$1020,MATCH($E832,Clients!$A$2:$A$1020,0)),"")</f>
        <v/>
      </c>
      <c r="V832" s="69">
        <f>1</f>
        <v/>
      </c>
      <c r="W832" s="69">
        <f>IF($N832="Accepté",1,0)</f>
        <v/>
      </c>
      <c r="X832" s="68">
        <f>$M832*$W832</f>
        <v/>
      </c>
      <c r="Y832" s="68">
        <f>IF($N832="En cours",0,$M832)</f>
        <v/>
      </c>
      <c r="Z832" s="69">
        <f>IF($P832="",0,1)</f>
        <v/>
      </c>
      <c r="AA832" s="70">
        <f>IF($P832="",0,$P832)</f>
        <v/>
      </c>
      <c r="AB832" s="69">
        <f>IF(AND($P832&lt;&gt;"",$P832&lt;=Paramètres!$C$14),1,0)</f>
        <v/>
      </c>
      <c r="AC832" s="67">
        <f>IF($P832="","Jamais relancé",IF($P832&lt;=3,"0-3 j",IF($P832&lt;=7,"4-7 j",IF($P832&lt;=15,"8-15 j","Plus de 15 j"))))</f>
        <v/>
      </c>
      <c r="AD832" s="67">
        <f>IF($M832&lt;=1000,"Moins de 1 k€",IF($M832&lt;=5000,"1 à 5 k€",IF($M832&lt;=15000,"5 à 15 k€","Plus de 15 k€")))</f>
        <v/>
      </c>
    </row>
    <row r="833">
      <c r="A833" s="65" t="inlineStr">
        <is>
          <t>DEV-00832</t>
        </is>
      </c>
      <c r="B833" s="66" t="n">
        <v>45308</v>
      </c>
      <c r="C833" s="65" t="inlineStr">
        <is>
          <t>2024-01</t>
        </is>
      </c>
      <c r="D833" s="65" t="inlineStr">
        <is>
          <t>2023-2024</t>
        </is>
      </c>
      <c r="E833" s="65" t="inlineStr">
        <is>
          <t>CLI-0099</t>
        </is>
      </c>
      <c r="F833" s="65" t="inlineStr">
        <is>
          <t>Particulier</t>
        </is>
      </c>
      <c r="G833" s="65" t="inlineStr">
        <is>
          <t>Bordeaux</t>
        </is>
      </c>
      <c r="H833" s="65" t="inlineStr">
        <is>
          <t>Karim Belkacem</t>
        </is>
      </c>
      <c r="I833" s="65" t="inlineStr">
        <is>
          <t>Plomberie</t>
        </is>
      </c>
      <c r="J833" s="65" t="inlineStr">
        <is>
          <t>PR-003</t>
        </is>
      </c>
      <c r="K833" s="65" t="inlineStr">
        <is>
          <t>Réfection réseau eau appartement</t>
        </is>
      </c>
      <c r="L833" s="67" t="n">
        <v>1</v>
      </c>
      <c r="M833" s="68" t="n">
        <v>3449.51</v>
      </c>
      <c r="N833" s="65" t="inlineStr">
        <is>
          <t>Refusé</t>
        </is>
      </c>
      <c r="O833" s="66" t="n">
        <v>45343</v>
      </c>
      <c r="P833" s="67" t="n"/>
      <c r="Q833" s="67" t="n">
        <v>0</v>
      </c>
      <c r="R833" s="67">
        <f>$I833</f>
        <v/>
      </c>
      <c r="S833" s="67">
        <f>$K833</f>
        <v/>
      </c>
      <c r="T833" s="67">
        <f>IFERROR(INDEX(Clients!$G$2:$G$1020,MATCH($E833,Clients!$A$2:$A$1020,0)),"")</f>
        <v/>
      </c>
      <c r="U833" s="67">
        <f>IFERROR(INDEX(Clients!$I$2:$I$1020,MATCH($E833,Clients!$A$2:$A$1020,0)),"")</f>
        <v/>
      </c>
      <c r="V833" s="69">
        <f>1</f>
        <v/>
      </c>
      <c r="W833" s="69">
        <f>IF($N833="Accepté",1,0)</f>
        <v/>
      </c>
      <c r="X833" s="68">
        <f>$M833*$W833</f>
        <v/>
      </c>
      <c r="Y833" s="68">
        <f>IF($N833="En cours",0,$M833)</f>
        <v/>
      </c>
      <c r="Z833" s="69">
        <f>IF($P833="",0,1)</f>
        <v/>
      </c>
      <c r="AA833" s="70">
        <f>IF($P833="",0,$P833)</f>
        <v/>
      </c>
      <c r="AB833" s="69">
        <f>IF(AND($P833&lt;&gt;"",$P833&lt;=Paramètres!$C$14),1,0)</f>
        <v/>
      </c>
      <c r="AC833" s="67">
        <f>IF($P833="","Jamais relancé",IF($P833&lt;=3,"0-3 j",IF($P833&lt;=7,"4-7 j",IF($P833&lt;=15,"8-15 j","Plus de 15 j"))))</f>
        <v/>
      </c>
      <c r="AD833" s="67">
        <f>IF($M833&lt;=1000,"Moins de 1 k€",IF($M833&lt;=5000,"1 à 5 k€",IF($M833&lt;=15000,"5 à 15 k€","Plus de 15 k€")))</f>
        <v/>
      </c>
    </row>
    <row r="834">
      <c r="A834" s="65" t="inlineStr">
        <is>
          <t>DEV-00833</t>
        </is>
      </c>
      <c r="B834" s="66" t="n">
        <v>45308</v>
      </c>
      <c r="C834" s="65" t="inlineStr">
        <is>
          <t>2024-01</t>
        </is>
      </c>
      <c r="D834" s="65" t="inlineStr">
        <is>
          <t>2023-2024</t>
        </is>
      </c>
      <c r="E834" s="65" t="inlineStr">
        <is>
          <t>CLI-0031</t>
        </is>
      </c>
      <c r="F834" s="65" t="inlineStr">
        <is>
          <t>Professionnel</t>
        </is>
      </c>
      <c r="G834" s="65" t="inlineStr">
        <is>
          <t>Bordeaux</t>
        </is>
      </c>
      <c r="H834" s="65" t="inlineStr">
        <is>
          <t>Karim Belkacem</t>
        </is>
      </c>
      <c r="I834" s="65" t="inlineStr">
        <is>
          <t>Salle de bain</t>
        </is>
      </c>
      <c r="J834" s="65" t="inlineStr">
        <is>
          <t>SB-002</t>
        </is>
      </c>
      <c r="K834" s="65" t="inlineStr">
        <is>
          <t>Remplacement baignoire par douche</t>
        </is>
      </c>
      <c r="L834" s="67" t="n">
        <v>1</v>
      </c>
      <c r="M834" s="68" t="n">
        <v>7081.24</v>
      </c>
      <c r="N834" s="65" t="inlineStr">
        <is>
          <t>Accepté</t>
        </is>
      </c>
      <c r="O834" s="66" t="n">
        <v>45321</v>
      </c>
      <c r="P834" s="67" t="n">
        <v>1</v>
      </c>
      <c r="Q834" s="67" t="n">
        <v>1</v>
      </c>
      <c r="R834" s="67">
        <f>$I834</f>
        <v/>
      </c>
      <c r="S834" s="67">
        <f>$K834</f>
        <v/>
      </c>
      <c r="T834" s="67">
        <f>IFERROR(INDEX(Clients!$G$2:$G$1020,MATCH($E834,Clients!$A$2:$A$1020,0)),"")</f>
        <v/>
      </c>
      <c r="U834" s="67">
        <f>IFERROR(INDEX(Clients!$I$2:$I$1020,MATCH($E834,Clients!$A$2:$A$1020,0)),"")</f>
        <v/>
      </c>
      <c r="V834" s="69">
        <f>1</f>
        <v/>
      </c>
      <c r="W834" s="69">
        <f>IF($N834="Accepté",1,0)</f>
        <v/>
      </c>
      <c r="X834" s="68">
        <f>$M834*$W834</f>
        <v/>
      </c>
      <c r="Y834" s="68">
        <f>IF($N834="En cours",0,$M834)</f>
        <v/>
      </c>
      <c r="Z834" s="69">
        <f>IF($P834="",0,1)</f>
        <v/>
      </c>
      <c r="AA834" s="70">
        <f>IF($P834="",0,$P834)</f>
        <v/>
      </c>
      <c r="AB834" s="69">
        <f>IF(AND($P834&lt;&gt;"",$P834&lt;=Paramètres!$C$14),1,0)</f>
        <v/>
      </c>
      <c r="AC834" s="67">
        <f>IF($P834="","Jamais relancé",IF($P834&lt;=3,"0-3 j",IF($P834&lt;=7,"4-7 j",IF($P834&lt;=15,"8-15 j","Plus de 15 j"))))</f>
        <v/>
      </c>
      <c r="AD834" s="67">
        <f>IF($M834&lt;=1000,"Moins de 1 k€",IF($M834&lt;=5000,"1 à 5 k€",IF($M834&lt;=15000,"5 à 15 k€","Plus de 15 k€")))</f>
        <v/>
      </c>
    </row>
    <row r="835">
      <c r="A835" s="65" t="inlineStr">
        <is>
          <t>DEV-00834</t>
        </is>
      </c>
      <c r="B835" s="66" t="n">
        <v>45309</v>
      </c>
      <c r="C835" s="65" t="inlineStr">
        <is>
          <t>2024-01</t>
        </is>
      </c>
      <c r="D835" s="65" t="inlineStr">
        <is>
          <t>2023-2024</t>
        </is>
      </c>
      <c r="E835" s="65" t="inlineStr">
        <is>
          <t>CLI-0296</t>
        </is>
      </c>
      <c r="F835" s="65" t="inlineStr">
        <is>
          <t>Professionnel</t>
        </is>
      </c>
      <c r="G835" s="65" t="inlineStr">
        <is>
          <t>Bordeaux</t>
        </is>
      </c>
      <c r="H835" s="65" t="inlineStr">
        <is>
          <t>Karim Belkacem</t>
        </is>
      </c>
      <c r="I835" s="65" t="inlineStr">
        <is>
          <t>Dépannage</t>
        </is>
      </c>
      <c r="J835" s="65" t="inlineStr">
        <is>
          <t>DP-004</t>
        </is>
      </c>
      <c r="K835" s="65" t="inlineStr">
        <is>
          <t>Remise en service chaudière</t>
        </is>
      </c>
      <c r="L835" s="67" t="n">
        <v>1</v>
      </c>
      <c r="M835" s="68" t="n">
        <v>365.13</v>
      </c>
      <c r="N835" s="65" t="inlineStr">
        <is>
          <t>Accepté</t>
        </is>
      </c>
      <c r="O835" s="66" t="n">
        <v>45338</v>
      </c>
      <c r="P835" s="67" t="n">
        <v>4</v>
      </c>
      <c r="Q835" s="67" t="n">
        <v>2</v>
      </c>
      <c r="R835" s="67">
        <f>$I835</f>
        <v/>
      </c>
      <c r="S835" s="67">
        <f>$K835</f>
        <v/>
      </c>
      <c r="T835" s="67">
        <f>IFERROR(INDEX(Clients!$G$2:$G$1020,MATCH($E835,Clients!$A$2:$A$1020,0)),"")</f>
        <v/>
      </c>
      <c r="U835" s="67">
        <f>IFERROR(INDEX(Clients!$I$2:$I$1020,MATCH($E835,Clients!$A$2:$A$1020,0)),"")</f>
        <v/>
      </c>
      <c r="V835" s="69">
        <f>1</f>
        <v/>
      </c>
      <c r="W835" s="69">
        <f>IF($N835="Accepté",1,0)</f>
        <v/>
      </c>
      <c r="X835" s="68">
        <f>$M835*$W835</f>
        <v/>
      </c>
      <c r="Y835" s="68">
        <f>IF($N835="En cours",0,$M835)</f>
        <v/>
      </c>
      <c r="Z835" s="69">
        <f>IF($P835="",0,1)</f>
        <v/>
      </c>
      <c r="AA835" s="70">
        <f>IF($P835="",0,$P835)</f>
        <v/>
      </c>
      <c r="AB835" s="69">
        <f>IF(AND($P835&lt;&gt;"",$P835&lt;=Paramètres!$C$14),1,0)</f>
        <v/>
      </c>
      <c r="AC835" s="67">
        <f>IF($P835="","Jamais relancé",IF($P835&lt;=3,"0-3 j",IF($P835&lt;=7,"4-7 j",IF($P835&lt;=15,"8-15 j","Plus de 15 j"))))</f>
        <v/>
      </c>
      <c r="AD835" s="67">
        <f>IF($M835&lt;=1000,"Moins de 1 k€",IF($M835&lt;=5000,"1 à 5 k€",IF($M835&lt;=15000,"5 à 15 k€","Plus de 15 k€")))</f>
        <v/>
      </c>
    </row>
    <row r="836">
      <c r="A836" s="65" t="inlineStr">
        <is>
          <t>DEV-00835</t>
        </is>
      </c>
      <c r="B836" s="66" t="n">
        <v>45309</v>
      </c>
      <c r="C836" s="65" t="inlineStr">
        <is>
          <t>2024-01</t>
        </is>
      </c>
      <c r="D836" s="65" t="inlineStr">
        <is>
          <t>2023-2024</t>
        </is>
      </c>
      <c r="E836" s="65" t="inlineStr">
        <is>
          <t>CLI-0373</t>
        </is>
      </c>
      <c r="F836" s="65" t="inlineStr">
        <is>
          <t>Professionnel</t>
        </is>
      </c>
      <c r="G836" s="65" t="inlineStr">
        <is>
          <t>Bordeaux</t>
        </is>
      </c>
      <c r="H836" s="65" t="inlineStr">
        <is>
          <t>Karim Belkacem</t>
        </is>
      </c>
      <c r="I836" s="65" t="inlineStr">
        <is>
          <t>Électricité</t>
        </is>
      </c>
      <c r="J836" s="65" t="inlineStr">
        <is>
          <t>EL-001</t>
        </is>
      </c>
      <c r="K836" s="65" t="inlineStr">
        <is>
          <t>Mise aux normes tableau électrique</t>
        </is>
      </c>
      <c r="L836" s="67" t="n">
        <v>1</v>
      </c>
      <c r="M836" s="68" t="n">
        <v>3330.77</v>
      </c>
      <c r="N836" s="65" t="inlineStr">
        <is>
          <t>Accepté</t>
        </is>
      </c>
      <c r="O836" s="66" t="n">
        <v>45328</v>
      </c>
      <c r="P836" s="67" t="n">
        <v>1</v>
      </c>
      <c r="Q836" s="67" t="n">
        <v>3</v>
      </c>
      <c r="R836" s="67">
        <f>$I836</f>
        <v/>
      </c>
      <c r="S836" s="67">
        <f>$K836</f>
        <v/>
      </c>
      <c r="T836" s="67">
        <f>IFERROR(INDEX(Clients!$G$2:$G$1020,MATCH($E836,Clients!$A$2:$A$1020,0)),"")</f>
        <v/>
      </c>
      <c r="U836" s="67">
        <f>IFERROR(INDEX(Clients!$I$2:$I$1020,MATCH($E836,Clients!$A$2:$A$1020,0)),"")</f>
        <v/>
      </c>
      <c r="V836" s="69">
        <f>1</f>
        <v/>
      </c>
      <c r="W836" s="69">
        <f>IF($N836="Accepté",1,0)</f>
        <v/>
      </c>
      <c r="X836" s="68">
        <f>$M836*$W836</f>
        <v/>
      </c>
      <c r="Y836" s="68">
        <f>IF($N836="En cours",0,$M836)</f>
        <v/>
      </c>
      <c r="Z836" s="69">
        <f>IF($P836="",0,1)</f>
        <v/>
      </c>
      <c r="AA836" s="70">
        <f>IF($P836="",0,$P836)</f>
        <v/>
      </c>
      <c r="AB836" s="69">
        <f>IF(AND($P836&lt;&gt;"",$P836&lt;=Paramètres!$C$14),1,0)</f>
        <v/>
      </c>
      <c r="AC836" s="67">
        <f>IF($P836="","Jamais relancé",IF($P836&lt;=3,"0-3 j",IF($P836&lt;=7,"4-7 j",IF($P836&lt;=15,"8-15 j","Plus de 15 j"))))</f>
        <v/>
      </c>
      <c r="AD836" s="67">
        <f>IF($M836&lt;=1000,"Moins de 1 k€",IF($M836&lt;=5000,"1 à 5 k€",IF($M836&lt;=15000,"5 à 15 k€","Plus de 15 k€")))</f>
        <v/>
      </c>
    </row>
    <row r="837">
      <c r="A837" s="65" t="inlineStr">
        <is>
          <t>DEV-00836</t>
        </is>
      </c>
      <c r="B837" s="66" t="n">
        <v>45309</v>
      </c>
      <c r="C837" s="65" t="inlineStr">
        <is>
          <t>2024-01</t>
        </is>
      </c>
      <c r="D837" s="65" t="inlineStr">
        <is>
          <t>2023-2024</t>
        </is>
      </c>
      <c r="E837" s="65" t="inlineStr">
        <is>
          <t>CLI-0017</t>
        </is>
      </c>
      <c r="F837" s="65" t="inlineStr">
        <is>
          <t>Professionnel</t>
        </is>
      </c>
      <c r="G837" s="65" t="inlineStr">
        <is>
          <t>Toulouse</t>
        </is>
      </c>
      <c r="H837" s="65" t="inlineStr">
        <is>
          <t>Nadia Cherif</t>
        </is>
      </c>
      <c r="I837" s="65" t="inlineStr">
        <is>
          <t>Chauffage</t>
        </is>
      </c>
      <c r="J837" s="65" t="inlineStr">
        <is>
          <t>CH-005</t>
        </is>
      </c>
      <c r="K837" s="65" t="inlineStr">
        <is>
          <t>Désembouage circuit chauffage</t>
        </is>
      </c>
      <c r="L837" s="67" t="n">
        <v>1</v>
      </c>
      <c r="M837" s="68" t="n">
        <v>1068.51</v>
      </c>
      <c r="N837" s="65" t="inlineStr">
        <is>
          <t>Sans réponse</t>
        </is>
      </c>
      <c r="O837" s="66" t="n">
        <v>45332</v>
      </c>
      <c r="P837" s="67" t="n">
        <v>1</v>
      </c>
      <c r="Q837" s="67" t="n">
        <v>2</v>
      </c>
      <c r="R837" s="67">
        <f>$I837</f>
        <v/>
      </c>
      <c r="S837" s="67">
        <f>$K837</f>
        <v/>
      </c>
      <c r="T837" s="67">
        <f>IFERROR(INDEX(Clients!$G$2:$G$1020,MATCH($E837,Clients!$A$2:$A$1020,0)),"")</f>
        <v/>
      </c>
      <c r="U837" s="67">
        <f>IFERROR(INDEX(Clients!$I$2:$I$1020,MATCH($E837,Clients!$A$2:$A$1020,0)),"")</f>
        <v/>
      </c>
      <c r="V837" s="69">
        <f>1</f>
        <v/>
      </c>
      <c r="W837" s="69">
        <f>IF($N837="Accepté",1,0)</f>
        <v/>
      </c>
      <c r="X837" s="68">
        <f>$M837*$W837</f>
        <v/>
      </c>
      <c r="Y837" s="68">
        <f>IF($N837="En cours",0,$M837)</f>
        <v/>
      </c>
      <c r="Z837" s="69">
        <f>IF($P837="",0,1)</f>
        <v/>
      </c>
      <c r="AA837" s="70">
        <f>IF($P837="",0,$P837)</f>
        <v/>
      </c>
      <c r="AB837" s="69">
        <f>IF(AND($P837&lt;&gt;"",$P837&lt;=Paramètres!$C$14),1,0)</f>
        <v/>
      </c>
      <c r="AC837" s="67">
        <f>IF($P837="","Jamais relancé",IF($P837&lt;=3,"0-3 j",IF($P837&lt;=7,"4-7 j",IF($P837&lt;=15,"8-15 j","Plus de 15 j"))))</f>
        <v/>
      </c>
      <c r="AD837" s="67">
        <f>IF($M837&lt;=1000,"Moins de 1 k€",IF($M837&lt;=5000,"1 à 5 k€",IF($M837&lt;=15000,"5 à 15 k€","Plus de 15 k€")))</f>
        <v/>
      </c>
    </row>
    <row r="838">
      <c r="A838" s="65" t="inlineStr">
        <is>
          <t>DEV-00837</t>
        </is>
      </c>
      <c r="B838" s="66" t="n">
        <v>45310</v>
      </c>
      <c r="C838" s="65" t="inlineStr">
        <is>
          <t>2024-01</t>
        </is>
      </c>
      <c r="D838" s="65" t="inlineStr">
        <is>
          <t>2023-2024</t>
        </is>
      </c>
      <c r="E838" s="65" t="inlineStr">
        <is>
          <t>CLI-0285</t>
        </is>
      </c>
      <c r="F838" s="65" t="inlineStr">
        <is>
          <t>Particulier</t>
        </is>
      </c>
      <c r="G838" s="65" t="inlineStr">
        <is>
          <t>Bordeaux</t>
        </is>
      </c>
      <c r="H838" s="65" t="inlineStr">
        <is>
          <t>Karim Belkacem</t>
        </is>
      </c>
      <c r="I838" s="65" t="inlineStr">
        <is>
          <t>Électricité</t>
        </is>
      </c>
      <c r="J838" s="65" t="inlineStr">
        <is>
          <t>EL-003</t>
        </is>
      </c>
      <c r="K838" s="65" t="inlineStr">
        <is>
          <t>Rénovation électrique complète</t>
        </is>
      </c>
      <c r="L838" s="67" t="n">
        <v>1</v>
      </c>
      <c r="M838" s="68" t="n">
        <v>8256</v>
      </c>
      <c r="N838" s="65" t="inlineStr">
        <is>
          <t>Refusé</t>
        </is>
      </c>
      <c r="O838" s="66" t="n">
        <v>45322</v>
      </c>
      <c r="P838" s="67" t="n">
        <v>9</v>
      </c>
      <c r="Q838" s="67" t="n">
        <v>1</v>
      </c>
      <c r="R838" s="67">
        <f>$I838</f>
        <v/>
      </c>
      <c r="S838" s="67">
        <f>$K838</f>
        <v/>
      </c>
      <c r="T838" s="67">
        <f>IFERROR(INDEX(Clients!$G$2:$G$1020,MATCH($E838,Clients!$A$2:$A$1020,0)),"")</f>
        <v/>
      </c>
      <c r="U838" s="67">
        <f>IFERROR(INDEX(Clients!$I$2:$I$1020,MATCH($E838,Clients!$A$2:$A$1020,0)),"")</f>
        <v/>
      </c>
      <c r="V838" s="69">
        <f>1</f>
        <v/>
      </c>
      <c r="W838" s="69">
        <f>IF($N838="Accepté",1,0)</f>
        <v/>
      </c>
      <c r="X838" s="68">
        <f>$M838*$W838</f>
        <v/>
      </c>
      <c r="Y838" s="68">
        <f>IF($N838="En cours",0,$M838)</f>
        <v/>
      </c>
      <c r="Z838" s="69">
        <f>IF($P838="",0,1)</f>
        <v/>
      </c>
      <c r="AA838" s="70">
        <f>IF($P838="",0,$P838)</f>
        <v/>
      </c>
      <c r="AB838" s="69">
        <f>IF(AND($P838&lt;&gt;"",$P838&lt;=Paramètres!$C$14),1,0)</f>
        <v/>
      </c>
      <c r="AC838" s="67">
        <f>IF($P838="","Jamais relancé",IF($P838&lt;=3,"0-3 j",IF($P838&lt;=7,"4-7 j",IF($P838&lt;=15,"8-15 j","Plus de 15 j"))))</f>
        <v/>
      </c>
      <c r="AD838" s="67">
        <f>IF($M838&lt;=1000,"Moins de 1 k€",IF($M838&lt;=5000,"1 à 5 k€",IF($M838&lt;=15000,"5 à 15 k€","Plus de 15 k€")))</f>
        <v/>
      </c>
    </row>
    <row r="839">
      <c r="A839" s="65" t="inlineStr">
        <is>
          <t>DEV-00838</t>
        </is>
      </c>
      <c r="B839" s="66" t="n">
        <v>45310</v>
      </c>
      <c r="C839" s="65" t="inlineStr">
        <is>
          <t>2024-01</t>
        </is>
      </c>
      <c r="D839" s="65" t="inlineStr">
        <is>
          <t>2023-2024</t>
        </is>
      </c>
      <c r="E839" s="65" t="inlineStr">
        <is>
          <t>CLI-0238</t>
        </is>
      </c>
      <c r="F839" s="65" t="inlineStr">
        <is>
          <t>Particulier</t>
        </is>
      </c>
      <c r="G839" s="65" t="inlineStr">
        <is>
          <t>Bordeaux</t>
        </is>
      </c>
      <c r="H839" s="65" t="inlineStr">
        <is>
          <t>Sophie Marchand</t>
        </is>
      </c>
      <c r="I839" s="65" t="inlineStr">
        <is>
          <t>Chauffage</t>
        </is>
      </c>
      <c r="J839" s="65" t="inlineStr">
        <is>
          <t>CH-004</t>
        </is>
      </c>
      <c r="K839" s="65" t="inlineStr">
        <is>
          <t>Remplacement radiateurs (lot de 5)</t>
        </is>
      </c>
      <c r="L839" s="67" t="n">
        <v>1</v>
      </c>
      <c r="M839" s="68" t="n">
        <v>2263.46</v>
      </c>
      <c r="N839" s="65" t="inlineStr">
        <is>
          <t>Accepté</t>
        </is>
      </c>
      <c r="O839" s="66" t="n">
        <v>45329</v>
      </c>
      <c r="P839" s="67" t="n">
        <v>4</v>
      </c>
      <c r="Q839" s="67" t="n">
        <v>2</v>
      </c>
      <c r="R839" s="67">
        <f>$I839</f>
        <v/>
      </c>
      <c r="S839" s="67">
        <f>$K839</f>
        <v/>
      </c>
      <c r="T839" s="67">
        <f>IFERROR(INDEX(Clients!$G$2:$G$1020,MATCH($E839,Clients!$A$2:$A$1020,0)),"")</f>
        <v/>
      </c>
      <c r="U839" s="67">
        <f>IFERROR(INDEX(Clients!$I$2:$I$1020,MATCH($E839,Clients!$A$2:$A$1020,0)),"")</f>
        <v/>
      </c>
      <c r="V839" s="69">
        <f>1</f>
        <v/>
      </c>
      <c r="W839" s="69">
        <f>IF($N839="Accepté",1,0)</f>
        <v/>
      </c>
      <c r="X839" s="68">
        <f>$M839*$W839</f>
        <v/>
      </c>
      <c r="Y839" s="68">
        <f>IF($N839="En cours",0,$M839)</f>
        <v/>
      </c>
      <c r="Z839" s="69">
        <f>IF($P839="",0,1)</f>
        <v/>
      </c>
      <c r="AA839" s="70">
        <f>IF($P839="",0,$P839)</f>
        <v/>
      </c>
      <c r="AB839" s="69">
        <f>IF(AND($P839&lt;&gt;"",$P839&lt;=Paramètres!$C$14),1,0)</f>
        <v/>
      </c>
      <c r="AC839" s="67">
        <f>IF($P839="","Jamais relancé",IF($P839&lt;=3,"0-3 j",IF($P839&lt;=7,"4-7 j",IF($P839&lt;=15,"8-15 j","Plus de 15 j"))))</f>
        <v/>
      </c>
      <c r="AD839" s="67">
        <f>IF($M839&lt;=1000,"Moins de 1 k€",IF($M839&lt;=5000,"1 à 5 k€",IF($M839&lt;=15000,"5 à 15 k€","Plus de 15 k€")))</f>
        <v/>
      </c>
    </row>
    <row r="840">
      <c r="A840" s="65" t="inlineStr">
        <is>
          <t>DEV-00839</t>
        </is>
      </c>
      <c r="B840" s="66" t="n">
        <v>45310</v>
      </c>
      <c r="C840" s="65" t="inlineStr">
        <is>
          <t>2024-01</t>
        </is>
      </c>
      <c r="D840" s="65" t="inlineStr">
        <is>
          <t>2023-2024</t>
        </is>
      </c>
      <c r="E840" s="65" t="inlineStr">
        <is>
          <t>CLI-0067</t>
        </is>
      </c>
      <c r="F840" s="65" t="inlineStr">
        <is>
          <t>Professionnel</t>
        </is>
      </c>
      <c r="G840" s="65" t="inlineStr">
        <is>
          <t>Bordeaux</t>
        </is>
      </c>
      <c r="H840" s="65" t="inlineStr">
        <is>
          <t>Sophie Marchand</t>
        </is>
      </c>
      <c r="I840" s="65" t="inlineStr">
        <is>
          <t>Chauffage</t>
        </is>
      </c>
      <c r="J840" s="65" t="inlineStr">
        <is>
          <t>CH-002</t>
        </is>
      </c>
      <c r="K840" s="65" t="inlineStr">
        <is>
          <t>Entretien annuel chaudière</t>
        </is>
      </c>
      <c r="L840" s="67" t="n">
        <v>2</v>
      </c>
      <c r="M840" s="68" t="n">
        <v>520.76</v>
      </c>
      <c r="N840" s="65" t="inlineStr">
        <is>
          <t>Accepté</t>
        </is>
      </c>
      <c r="O840" s="66" t="n">
        <v>45336</v>
      </c>
      <c r="P840" s="67" t="n">
        <v>14</v>
      </c>
      <c r="Q840" s="67" t="n">
        <v>1</v>
      </c>
      <c r="R840" s="67">
        <f>$I840</f>
        <v/>
      </c>
      <c r="S840" s="67">
        <f>$K840</f>
        <v/>
      </c>
      <c r="T840" s="67">
        <f>IFERROR(INDEX(Clients!$G$2:$G$1020,MATCH($E840,Clients!$A$2:$A$1020,0)),"")</f>
        <v/>
      </c>
      <c r="U840" s="67">
        <f>IFERROR(INDEX(Clients!$I$2:$I$1020,MATCH($E840,Clients!$A$2:$A$1020,0)),"")</f>
        <v/>
      </c>
      <c r="V840" s="69">
        <f>1</f>
        <v/>
      </c>
      <c r="W840" s="69">
        <f>IF($N840="Accepté",1,0)</f>
        <v/>
      </c>
      <c r="X840" s="68">
        <f>$M840*$W840</f>
        <v/>
      </c>
      <c r="Y840" s="68">
        <f>IF($N840="En cours",0,$M840)</f>
        <v/>
      </c>
      <c r="Z840" s="69">
        <f>IF($P840="",0,1)</f>
        <v/>
      </c>
      <c r="AA840" s="70">
        <f>IF($P840="",0,$P840)</f>
        <v/>
      </c>
      <c r="AB840" s="69">
        <f>IF(AND($P840&lt;&gt;"",$P840&lt;=Paramètres!$C$14),1,0)</f>
        <v/>
      </c>
      <c r="AC840" s="67">
        <f>IF($P840="","Jamais relancé",IF($P840&lt;=3,"0-3 j",IF($P840&lt;=7,"4-7 j",IF($P840&lt;=15,"8-15 j","Plus de 15 j"))))</f>
        <v/>
      </c>
      <c r="AD840" s="67">
        <f>IF($M840&lt;=1000,"Moins de 1 k€",IF($M840&lt;=5000,"1 à 5 k€",IF($M840&lt;=15000,"5 à 15 k€","Plus de 15 k€")))</f>
        <v/>
      </c>
    </row>
    <row r="841">
      <c r="A841" s="65" t="inlineStr">
        <is>
          <t>DEV-00840</t>
        </is>
      </c>
      <c r="B841" s="66" t="n">
        <v>45313</v>
      </c>
      <c r="C841" s="65" t="inlineStr">
        <is>
          <t>2024-01</t>
        </is>
      </c>
      <c r="D841" s="65" t="inlineStr">
        <is>
          <t>2023-2024</t>
        </is>
      </c>
      <c r="E841" s="65" t="inlineStr">
        <is>
          <t>CLI-0223</t>
        </is>
      </c>
      <c r="F841" s="65" t="inlineStr">
        <is>
          <t>Particulier</t>
        </is>
      </c>
      <c r="G841" s="65" t="inlineStr">
        <is>
          <t>Bordeaux</t>
        </is>
      </c>
      <c r="H841" s="65" t="inlineStr">
        <is>
          <t>Karim Belkacem</t>
        </is>
      </c>
      <c r="I841" s="65" t="inlineStr">
        <is>
          <t>Plomberie</t>
        </is>
      </c>
      <c r="J841" s="65" t="inlineStr">
        <is>
          <t>PR-003</t>
        </is>
      </c>
      <c r="K841" s="65" t="inlineStr">
        <is>
          <t>Réfection réseau eau appartement</t>
        </is>
      </c>
      <c r="L841" s="67" t="n">
        <v>1</v>
      </c>
      <c r="M841" s="68" t="n">
        <v>3476.73</v>
      </c>
      <c r="N841" s="65" t="inlineStr">
        <is>
          <t>Sans réponse</t>
        </is>
      </c>
      <c r="O841" s="66" t="n">
        <v>45338</v>
      </c>
      <c r="P841" s="67" t="n"/>
      <c r="Q841" s="67" t="n">
        <v>0</v>
      </c>
      <c r="R841" s="67">
        <f>$I841</f>
        <v/>
      </c>
      <c r="S841" s="67">
        <f>$K841</f>
        <v/>
      </c>
      <c r="T841" s="67">
        <f>IFERROR(INDEX(Clients!$G$2:$G$1020,MATCH($E841,Clients!$A$2:$A$1020,0)),"")</f>
        <v/>
      </c>
      <c r="U841" s="67">
        <f>IFERROR(INDEX(Clients!$I$2:$I$1020,MATCH($E841,Clients!$A$2:$A$1020,0)),"")</f>
        <v/>
      </c>
      <c r="V841" s="69">
        <f>1</f>
        <v/>
      </c>
      <c r="W841" s="69">
        <f>IF($N841="Accepté",1,0)</f>
        <v/>
      </c>
      <c r="X841" s="68">
        <f>$M841*$W841</f>
        <v/>
      </c>
      <c r="Y841" s="68">
        <f>IF($N841="En cours",0,$M841)</f>
        <v/>
      </c>
      <c r="Z841" s="69">
        <f>IF($P841="",0,1)</f>
        <v/>
      </c>
      <c r="AA841" s="70">
        <f>IF($P841="",0,$P841)</f>
        <v/>
      </c>
      <c r="AB841" s="69">
        <f>IF(AND($P841&lt;&gt;"",$P841&lt;=Paramètres!$C$14),1,0)</f>
        <v/>
      </c>
      <c r="AC841" s="67">
        <f>IF($P841="","Jamais relancé",IF($P841&lt;=3,"0-3 j",IF($P841&lt;=7,"4-7 j",IF($P841&lt;=15,"8-15 j","Plus de 15 j"))))</f>
        <v/>
      </c>
      <c r="AD841" s="67">
        <f>IF($M841&lt;=1000,"Moins de 1 k€",IF($M841&lt;=5000,"1 à 5 k€",IF($M841&lt;=15000,"5 à 15 k€","Plus de 15 k€")))</f>
        <v/>
      </c>
    </row>
    <row r="842">
      <c r="A842" s="65" t="inlineStr">
        <is>
          <t>DEV-00841</t>
        </is>
      </c>
      <c r="B842" s="66" t="n">
        <v>45313</v>
      </c>
      <c r="C842" s="65" t="inlineStr">
        <is>
          <t>2024-01</t>
        </is>
      </c>
      <c r="D842" s="65" t="inlineStr">
        <is>
          <t>2023-2024</t>
        </is>
      </c>
      <c r="E842" s="65" t="inlineStr">
        <is>
          <t>CLI-0254</t>
        </is>
      </c>
      <c r="F842" s="65" t="inlineStr">
        <is>
          <t>Particulier</t>
        </is>
      </c>
      <c r="G842" s="65" t="inlineStr">
        <is>
          <t>Toulouse</t>
        </is>
      </c>
      <c r="H842" s="65" t="inlineStr">
        <is>
          <t>Nadia Cherif</t>
        </is>
      </c>
      <c r="I842" s="65" t="inlineStr">
        <is>
          <t>Dépannage</t>
        </is>
      </c>
      <c r="J842" s="65" t="inlineStr">
        <is>
          <t>DP-001</t>
        </is>
      </c>
      <c r="K842" s="65" t="inlineStr">
        <is>
          <t>Dépannage plomberie urgence</t>
        </is>
      </c>
      <c r="L842" s="67" t="n">
        <v>2</v>
      </c>
      <c r="M842" s="68" t="n">
        <v>598.84</v>
      </c>
      <c r="N842" s="65" t="inlineStr">
        <is>
          <t>Refusé</t>
        </is>
      </c>
      <c r="O842" s="66" t="n">
        <v>45337</v>
      </c>
      <c r="P842" s="67" t="n"/>
      <c r="Q842" s="67" t="n">
        <v>0</v>
      </c>
      <c r="R842" s="67">
        <f>$I842</f>
        <v/>
      </c>
      <c r="S842" s="67">
        <f>$K842</f>
        <v/>
      </c>
      <c r="T842" s="67">
        <f>IFERROR(INDEX(Clients!$G$2:$G$1020,MATCH($E842,Clients!$A$2:$A$1020,0)),"")</f>
        <v/>
      </c>
      <c r="U842" s="67">
        <f>IFERROR(INDEX(Clients!$I$2:$I$1020,MATCH($E842,Clients!$A$2:$A$1020,0)),"")</f>
        <v/>
      </c>
      <c r="V842" s="69">
        <f>1</f>
        <v/>
      </c>
      <c r="W842" s="69">
        <f>IF($N842="Accepté",1,0)</f>
        <v/>
      </c>
      <c r="X842" s="68">
        <f>$M842*$W842</f>
        <v/>
      </c>
      <c r="Y842" s="68">
        <f>IF($N842="En cours",0,$M842)</f>
        <v/>
      </c>
      <c r="Z842" s="69">
        <f>IF($P842="",0,1)</f>
        <v/>
      </c>
      <c r="AA842" s="70">
        <f>IF($P842="",0,$P842)</f>
        <v/>
      </c>
      <c r="AB842" s="69">
        <f>IF(AND($P842&lt;&gt;"",$P842&lt;=Paramètres!$C$14),1,0)</f>
        <v/>
      </c>
      <c r="AC842" s="67">
        <f>IF($P842="","Jamais relancé",IF($P842&lt;=3,"0-3 j",IF($P842&lt;=7,"4-7 j",IF($P842&lt;=15,"8-15 j","Plus de 15 j"))))</f>
        <v/>
      </c>
      <c r="AD842" s="67">
        <f>IF($M842&lt;=1000,"Moins de 1 k€",IF($M842&lt;=5000,"1 à 5 k€",IF($M842&lt;=15000,"5 à 15 k€","Plus de 15 k€")))</f>
        <v/>
      </c>
    </row>
    <row r="843">
      <c r="A843" s="65" t="inlineStr">
        <is>
          <t>DEV-00842</t>
        </is>
      </c>
      <c r="B843" s="66" t="n">
        <v>45313</v>
      </c>
      <c r="C843" s="65" t="inlineStr">
        <is>
          <t>2024-01</t>
        </is>
      </c>
      <c r="D843" s="65" t="inlineStr">
        <is>
          <t>2023-2024</t>
        </is>
      </c>
      <c r="E843" s="65" t="inlineStr">
        <is>
          <t>CLI-0226</t>
        </is>
      </c>
      <c r="F843" s="65" t="inlineStr">
        <is>
          <t>Particulier</t>
        </is>
      </c>
      <c r="G843" s="65" t="inlineStr">
        <is>
          <t>Bordeaux</t>
        </is>
      </c>
      <c r="H843" s="65" t="inlineStr">
        <is>
          <t>Sophie Marchand</t>
        </is>
      </c>
      <c r="I843" s="65" t="inlineStr">
        <is>
          <t>Électricité</t>
        </is>
      </c>
      <c r="J843" s="65" t="inlineStr">
        <is>
          <t>EL-004</t>
        </is>
      </c>
      <c r="K843" s="65" t="inlineStr">
        <is>
          <t>Éclairage LED locaux professionnels</t>
        </is>
      </c>
      <c r="L843" s="67" t="n">
        <v>1</v>
      </c>
      <c r="M843" s="68" t="n">
        <v>3076.54</v>
      </c>
      <c r="N843" s="65" t="inlineStr">
        <is>
          <t>Sans réponse</t>
        </is>
      </c>
      <c r="O843" s="66" t="n">
        <v>45331</v>
      </c>
      <c r="P843" s="67" t="n">
        <v>5</v>
      </c>
      <c r="Q843" s="67" t="n">
        <v>2</v>
      </c>
      <c r="R843" s="67">
        <f>$I843</f>
        <v/>
      </c>
      <c r="S843" s="67">
        <f>$K843</f>
        <v/>
      </c>
      <c r="T843" s="67">
        <f>IFERROR(INDEX(Clients!$G$2:$G$1020,MATCH($E843,Clients!$A$2:$A$1020,0)),"")</f>
        <v/>
      </c>
      <c r="U843" s="67">
        <f>IFERROR(INDEX(Clients!$I$2:$I$1020,MATCH($E843,Clients!$A$2:$A$1020,0)),"")</f>
        <v/>
      </c>
      <c r="V843" s="69">
        <f>1</f>
        <v/>
      </c>
      <c r="W843" s="69">
        <f>IF($N843="Accepté",1,0)</f>
        <v/>
      </c>
      <c r="X843" s="68">
        <f>$M843*$W843</f>
        <v/>
      </c>
      <c r="Y843" s="68">
        <f>IF($N843="En cours",0,$M843)</f>
        <v/>
      </c>
      <c r="Z843" s="69">
        <f>IF($P843="",0,1)</f>
        <v/>
      </c>
      <c r="AA843" s="70">
        <f>IF($P843="",0,$P843)</f>
        <v/>
      </c>
      <c r="AB843" s="69">
        <f>IF(AND($P843&lt;&gt;"",$P843&lt;=Paramètres!$C$14),1,0)</f>
        <v/>
      </c>
      <c r="AC843" s="67">
        <f>IF($P843="","Jamais relancé",IF($P843&lt;=3,"0-3 j",IF($P843&lt;=7,"4-7 j",IF($P843&lt;=15,"8-15 j","Plus de 15 j"))))</f>
        <v/>
      </c>
      <c r="AD843" s="67">
        <f>IF($M843&lt;=1000,"Moins de 1 k€",IF($M843&lt;=5000,"1 à 5 k€",IF($M843&lt;=15000,"5 à 15 k€","Plus de 15 k€")))</f>
        <v/>
      </c>
    </row>
    <row r="844">
      <c r="A844" s="65" t="inlineStr">
        <is>
          <t>DEV-00843</t>
        </is>
      </c>
      <c r="B844" s="66" t="n">
        <v>45314</v>
      </c>
      <c r="C844" s="65" t="inlineStr">
        <is>
          <t>2024-01</t>
        </is>
      </c>
      <c r="D844" s="65" t="inlineStr">
        <is>
          <t>2023-2024</t>
        </is>
      </c>
      <c r="E844" s="65" t="inlineStr">
        <is>
          <t>CLI-0381</t>
        </is>
      </c>
      <c r="F844" s="65" t="inlineStr">
        <is>
          <t>Particulier</t>
        </is>
      </c>
      <c r="G844" s="65" t="inlineStr">
        <is>
          <t>Bordeaux</t>
        </is>
      </c>
      <c r="H844" s="65" t="inlineStr">
        <is>
          <t>Sophie Marchand</t>
        </is>
      </c>
      <c r="I844" s="65" t="inlineStr">
        <is>
          <t>Plomberie</t>
        </is>
      </c>
      <c r="J844" s="65" t="inlineStr">
        <is>
          <t>PR-001</t>
        </is>
      </c>
      <c r="K844" s="65" t="inlineStr">
        <is>
          <t>Remplacement chauffe-eau 200 L</t>
        </is>
      </c>
      <c r="L844" s="67" t="n">
        <v>1</v>
      </c>
      <c r="M844" s="68" t="n">
        <v>1213.82</v>
      </c>
      <c r="N844" s="65" t="inlineStr">
        <is>
          <t>Refusé</t>
        </is>
      </c>
      <c r="O844" s="66" t="n">
        <v>45336</v>
      </c>
      <c r="P844" s="67" t="n">
        <v>9</v>
      </c>
      <c r="Q844" s="67" t="n">
        <v>2</v>
      </c>
      <c r="R844" s="67">
        <f>$I844</f>
        <v/>
      </c>
      <c r="S844" s="67">
        <f>$K844</f>
        <v/>
      </c>
      <c r="T844" s="67">
        <f>IFERROR(INDEX(Clients!$G$2:$G$1020,MATCH($E844,Clients!$A$2:$A$1020,0)),"")</f>
        <v/>
      </c>
      <c r="U844" s="67">
        <f>IFERROR(INDEX(Clients!$I$2:$I$1020,MATCH($E844,Clients!$A$2:$A$1020,0)),"")</f>
        <v/>
      </c>
      <c r="V844" s="69">
        <f>1</f>
        <v/>
      </c>
      <c r="W844" s="69">
        <f>IF($N844="Accepté",1,0)</f>
        <v/>
      </c>
      <c r="X844" s="68">
        <f>$M844*$W844</f>
        <v/>
      </c>
      <c r="Y844" s="68">
        <f>IF($N844="En cours",0,$M844)</f>
        <v/>
      </c>
      <c r="Z844" s="69">
        <f>IF($P844="",0,1)</f>
        <v/>
      </c>
      <c r="AA844" s="70">
        <f>IF($P844="",0,$P844)</f>
        <v/>
      </c>
      <c r="AB844" s="69">
        <f>IF(AND($P844&lt;&gt;"",$P844&lt;=Paramètres!$C$14),1,0)</f>
        <v/>
      </c>
      <c r="AC844" s="67">
        <f>IF($P844="","Jamais relancé",IF($P844&lt;=3,"0-3 j",IF($P844&lt;=7,"4-7 j",IF($P844&lt;=15,"8-15 j","Plus de 15 j"))))</f>
        <v/>
      </c>
      <c r="AD844" s="67">
        <f>IF($M844&lt;=1000,"Moins de 1 k€",IF($M844&lt;=5000,"1 à 5 k€",IF($M844&lt;=15000,"5 à 15 k€","Plus de 15 k€")))</f>
        <v/>
      </c>
    </row>
    <row r="845">
      <c r="A845" s="65" t="inlineStr">
        <is>
          <t>DEV-00844</t>
        </is>
      </c>
      <c r="B845" s="66" t="n">
        <v>45314</v>
      </c>
      <c r="C845" s="65" t="inlineStr">
        <is>
          <t>2024-01</t>
        </is>
      </c>
      <c r="D845" s="65" t="inlineStr">
        <is>
          <t>2023-2024</t>
        </is>
      </c>
      <c r="E845" s="65" t="inlineStr">
        <is>
          <t>CLI-0381</t>
        </is>
      </c>
      <c r="F845" s="65" t="inlineStr">
        <is>
          <t>Particulier</t>
        </is>
      </c>
      <c r="G845" s="65" t="inlineStr">
        <is>
          <t>Bordeaux</t>
        </is>
      </c>
      <c r="H845" s="65" t="inlineStr">
        <is>
          <t>Karim Belkacem</t>
        </is>
      </c>
      <c r="I845" s="65" t="inlineStr">
        <is>
          <t>Dépannage</t>
        </is>
      </c>
      <c r="J845" s="65" t="inlineStr">
        <is>
          <t>DP-001</t>
        </is>
      </c>
      <c r="K845" s="65" t="inlineStr">
        <is>
          <t>Dépannage plomberie urgence</t>
        </is>
      </c>
      <c r="L845" s="67" t="n">
        <v>2</v>
      </c>
      <c r="M845" s="68" t="n">
        <v>557.86</v>
      </c>
      <c r="N845" s="65" t="inlineStr">
        <is>
          <t>Accepté</t>
        </is>
      </c>
      <c r="O845" s="66" t="n">
        <v>45333</v>
      </c>
      <c r="P845" s="67" t="n">
        <v>1</v>
      </c>
      <c r="Q845" s="67" t="n">
        <v>1</v>
      </c>
      <c r="R845" s="67">
        <f>$I845</f>
        <v/>
      </c>
      <c r="S845" s="67">
        <f>$K845</f>
        <v/>
      </c>
      <c r="T845" s="67">
        <f>IFERROR(INDEX(Clients!$G$2:$G$1020,MATCH($E845,Clients!$A$2:$A$1020,0)),"")</f>
        <v/>
      </c>
      <c r="U845" s="67">
        <f>IFERROR(INDEX(Clients!$I$2:$I$1020,MATCH($E845,Clients!$A$2:$A$1020,0)),"")</f>
        <v/>
      </c>
      <c r="V845" s="69">
        <f>1</f>
        <v/>
      </c>
      <c r="W845" s="69">
        <f>IF($N845="Accepté",1,0)</f>
        <v/>
      </c>
      <c r="X845" s="68">
        <f>$M845*$W845</f>
        <v/>
      </c>
      <c r="Y845" s="68">
        <f>IF($N845="En cours",0,$M845)</f>
        <v/>
      </c>
      <c r="Z845" s="69">
        <f>IF($P845="",0,1)</f>
        <v/>
      </c>
      <c r="AA845" s="70">
        <f>IF($P845="",0,$P845)</f>
        <v/>
      </c>
      <c r="AB845" s="69">
        <f>IF(AND($P845&lt;&gt;"",$P845&lt;=Paramètres!$C$14),1,0)</f>
        <v/>
      </c>
      <c r="AC845" s="67">
        <f>IF($P845="","Jamais relancé",IF($P845&lt;=3,"0-3 j",IF($P845&lt;=7,"4-7 j",IF($P845&lt;=15,"8-15 j","Plus de 15 j"))))</f>
        <v/>
      </c>
      <c r="AD845" s="67">
        <f>IF($M845&lt;=1000,"Moins de 1 k€",IF($M845&lt;=5000,"1 à 5 k€",IF($M845&lt;=15000,"5 à 15 k€","Plus de 15 k€")))</f>
        <v/>
      </c>
    </row>
    <row r="846">
      <c r="A846" s="65" t="inlineStr">
        <is>
          <t>DEV-00845</t>
        </is>
      </c>
      <c r="B846" s="66" t="n">
        <v>45315</v>
      </c>
      <c r="C846" s="65" t="inlineStr">
        <is>
          <t>2024-01</t>
        </is>
      </c>
      <c r="D846" s="65" t="inlineStr">
        <is>
          <t>2023-2024</t>
        </is>
      </c>
      <c r="E846" s="65" t="inlineStr">
        <is>
          <t>CLI-0256</t>
        </is>
      </c>
      <c r="F846" s="65" t="inlineStr">
        <is>
          <t>Particulier</t>
        </is>
      </c>
      <c r="G846" s="65" t="inlineStr">
        <is>
          <t>Bordeaux</t>
        </is>
      </c>
      <c r="H846" s="65" t="inlineStr">
        <is>
          <t>Karim Belkacem</t>
        </is>
      </c>
      <c r="I846" s="65" t="inlineStr">
        <is>
          <t>Chauffage</t>
        </is>
      </c>
      <c r="J846" s="65" t="inlineStr">
        <is>
          <t>CH-005</t>
        </is>
      </c>
      <c r="K846" s="65" t="inlineStr">
        <is>
          <t>Désembouage circuit chauffage</t>
        </is>
      </c>
      <c r="L846" s="67" t="n">
        <v>1</v>
      </c>
      <c r="M846" s="68" t="n">
        <v>662.83</v>
      </c>
      <c r="N846" s="65" t="inlineStr">
        <is>
          <t>Sans réponse</t>
        </is>
      </c>
      <c r="O846" s="66" t="n">
        <v>45352</v>
      </c>
      <c r="P846" s="67" t="n">
        <v>4</v>
      </c>
      <c r="Q846" s="67" t="n">
        <v>3</v>
      </c>
      <c r="R846" s="67">
        <f>$I846</f>
        <v/>
      </c>
      <c r="S846" s="67">
        <f>$K846</f>
        <v/>
      </c>
      <c r="T846" s="67">
        <f>IFERROR(INDEX(Clients!$G$2:$G$1020,MATCH($E846,Clients!$A$2:$A$1020,0)),"")</f>
        <v/>
      </c>
      <c r="U846" s="67">
        <f>IFERROR(INDEX(Clients!$I$2:$I$1020,MATCH($E846,Clients!$A$2:$A$1020,0)),"")</f>
        <v/>
      </c>
      <c r="V846" s="69">
        <f>1</f>
        <v/>
      </c>
      <c r="W846" s="69">
        <f>IF($N846="Accepté",1,0)</f>
        <v/>
      </c>
      <c r="X846" s="68">
        <f>$M846*$W846</f>
        <v/>
      </c>
      <c r="Y846" s="68">
        <f>IF($N846="En cours",0,$M846)</f>
        <v/>
      </c>
      <c r="Z846" s="69">
        <f>IF($P846="",0,1)</f>
        <v/>
      </c>
      <c r="AA846" s="70">
        <f>IF($P846="",0,$P846)</f>
        <v/>
      </c>
      <c r="AB846" s="69">
        <f>IF(AND($P846&lt;&gt;"",$P846&lt;=Paramètres!$C$14),1,0)</f>
        <v/>
      </c>
      <c r="AC846" s="67">
        <f>IF($P846="","Jamais relancé",IF($P846&lt;=3,"0-3 j",IF($P846&lt;=7,"4-7 j",IF($P846&lt;=15,"8-15 j","Plus de 15 j"))))</f>
        <v/>
      </c>
      <c r="AD846" s="67">
        <f>IF($M846&lt;=1000,"Moins de 1 k€",IF($M846&lt;=5000,"1 à 5 k€",IF($M846&lt;=15000,"5 à 15 k€","Plus de 15 k€")))</f>
        <v/>
      </c>
    </row>
    <row r="847">
      <c r="A847" s="65" t="inlineStr">
        <is>
          <t>DEV-00846</t>
        </is>
      </c>
      <c r="B847" s="66" t="n">
        <v>45315</v>
      </c>
      <c r="C847" s="65" t="inlineStr">
        <is>
          <t>2024-01</t>
        </is>
      </c>
      <c r="D847" s="65" t="inlineStr">
        <is>
          <t>2023-2024</t>
        </is>
      </c>
      <c r="E847" s="65" t="inlineStr">
        <is>
          <t>CLI-0393</t>
        </is>
      </c>
      <c r="F847" s="65" t="inlineStr">
        <is>
          <t>Particulier</t>
        </is>
      </c>
      <c r="G847" s="65" t="inlineStr">
        <is>
          <t>Bordeaux</t>
        </is>
      </c>
      <c r="H847" s="65" t="inlineStr">
        <is>
          <t>Karim Belkacem</t>
        </is>
      </c>
      <c r="I847" s="65" t="inlineStr">
        <is>
          <t>Électricité</t>
        </is>
      </c>
      <c r="J847" s="65" t="inlineStr">
        <is>
          <t>EL-001</t>
        </is>
      </c>
      <c r="K847" s="65" t="inlineStr">
        <is>
          <t>Mise aux normes tableau électrique</t>
        </is>
      </c>
      <c r="L847" s="67" t="n">
        <v>1</v>
      </c>
      <c r="M847" s="68" t="n">
        <v>1957.92</v>
      </c>
      <c r="N847" s="65" t="inlineStr">
        <is>
          <t>Sans réponse</t>
        </is>
      </c>
      <c r="O847" s="66" t="n">
        <v>45330</v>
      </c>
      <c r="P847" s="67" t="n">
        <v>12</v>
      </c>
      <c r="Q847" s="67" t="n">
        <v>1</v>
      </c>
      <c r="R847" s="67">
        <f>$I847</f>
        <v/>
      </c>
      <c r="S847" s="67">
        <f>$K847</f>
        <v/>
      </c>
      <c r="T847" s="67">
        <f>IFERROR(INDEX(Clients!$G$2:$G$1020,MATCH($E847,Clients!$A$2:$A$1020,0)),"")</f>
        <v/>
      </c>
      <c r="U847" s="67">
        <f>IFERROR(INDEX(Clients!$I$2:$I$1020,MATCH($E847,Clients!$A$2:$A$1020,0)),"")</f>
        <v/>
      </c>
      <c r="V847" s="69">
        <f>1</f>
        <v/>
      </c>
      <c r="W847" s="69">
        <f>IF($N847="Accepté",1,0)</f>
        <v/>
      </c>
      <c r="X847" s="68">
        <f>$M847*$W847</f>
        <v/>
      </c>
      <c r="Y847" s="68">
        <f>IF($N847="En cours",0,$M847)</f>
        <v/>
      </c>
      <c r="Z847" s="69">
        <f>IF($P847="",0,1)</f>
        <v/>
      </c>
      <c r="AA847" s="70">
        <f>IF($P847="",0,$P847)</f>
        <v/>
      </c>
      <c r="AB847" s="69">
        <f>IF(AND($P847&lt;&gt;"",$P847&lt;=Paramètres!$C$14),1,0)</f>
        <v/>
      </c>
      <c r="AC847" s="67">
        <f>IF($P847="","Jamais relancé",IF($P847&lt;=3,"0-3 j",IF($P847&lt;=7,"4-7 j",IF($P847&lt;=15,"8-15 j","Plus de 15 j"))))</f>
        <v/>
      </c>
      <c r="AD847" s="67">
        <f>IF($M847&lt;=1000,"Moins de 1 k€",IF($M847&lt;=5000,"1 à 5 k€",IF($M847&lt;=15000,"5 à 15 k€","Plus de 15 k€")))</f>
        <v/>
      </c>
    </row>
    <row r="848">
      <c r="A848" s="65" t="inlineStr">
        <is>
          <t>DEV-00847</t>
        </is>
      </c>
      <c r="B848" s="66" t="n">
        <v>45315</v>
      </c>
      <c r="C848" s="65" t="inlineStr">
        <is>
          <t>2024-01</t>
        </is>
      </c>
      <c r="D848" s="65" t="inlineStr">
        <is>
          <t>2023-2024</t>
        </is>
      </c>
      <c r="E848" s="65" t="inlineStr">
        <is>
          <t>CLI-0389</t>
        </is>
      </c>
      <c r="F848" s="65" t="inlineStr">
        <is>
          <t>Professionnel</t>
        </is>
      </c>
      <c r="G848" s="65" t="inlineStr">
        <is>
          <t>Bordeaux</t>
        </is>
      </c>
      <c r="H848" s="65" t="inlineStr">
        <is>
          <t>Sophie Marchand</t>
        </is>
      </c>
      <c r="I848" s="65" t="inlineStr">
        <is>
          <t>Électricité</t>
        </is>
      </c>
      <c r="J848" s="65" t="inlineStr">
        <is>
          <t>EL-004</t>
        </is>
      </c>
      <c r="K848" s="65" t="inlineStr">
        <is>
          <t>Éclairage LED locaux professionnels</t>
        </is>
      </c>
      <c r="L848" s="67" t="n">
        <v>1</v>
      </c>
      <c r="M848" s="68" t="n">
        <v>5615.76</v>
      </c>
      <c r="N848" s="65" t="inlineStr">
        <is>
          <t>Sans réponse</t>
        </is>
      </c>
      <c r="O848" s="66" t="n">
        <v>45334</v>
      </c>
      <c r="P848" s="67" t="n">
        <v>1</v>
      </c>
      <c r="Q848" s="67" t="n">
        <v>2</v>
      </c>
      <c r="R848" s="67">
        <f>$I848</f>
        <v/>
      </c>
      <c r="S848" s="67">
        <f>$K848</f>
        <v/>
      </c>
      <c r="T848" s="67">
        <f>IFERROR(INDEX(Clients!$G$2:$G$1020,MATCH($E848,Clients!$A$2:$A$1020,0)),"")</f>
        <v/>
      </c>
      <c r="U848" s="67">
        <f>IFERROR(INDEX(Clients!$I$2:$I$1020,MATCH($E848,Clients!$A$2:$A$1020,0)),"")</f>
        <v/>
      </c>
      <c r="V848" s="69">
        <f>1</f>
        <v/>
      </c>
      <c r="W848" s="69">
        <f>IF($N848="Accepté",1,0)</f>
        <v/>
      </c>
      <c r="X848" s="68">
        <f>$M848*$W848</f>
        <v/>
      </c>
      <c r="Y848" s="68">
        <f>IF($N848="En cours",0,$M848)</f>
        <v/>
      </c>
      <c r="Z848" s="69">
        <f>IF($P848="",0,1)</f>
        <v/>
      </c>
      <c r="AA848" s="70">
        <f>IF($P848="",0,$P848)</f>
        <v/>
      </c>
      <c r="AB848" s="69">
        <f>IF(AND($P848&lt;&gt;"",$P848&lt;=Paramètres!$C$14),1,0)</f>
        <v/>
      </c>
      <c r="AC848" s="67">
        <f>IF($P848="","Jamais relancé",IF($P848&lt;=3,"0-3 j",IF($P848&lt;=7,"4-7 j",IF($P848&lt;=15,"8-15 j","Plus de 15 j"))))</f>
        <v/>
      </c>
      <c r="AD848" s="67">
        <f>IF($M848&lt;=1000,"Moins de 1 k€",IF($M848&lt;=5000,"1 à 5 k€",IF($M848&lt;=15000,"5 à 15 k€","Plus de 15 k€")))</f>
        <v/>
      </c>
    </row>
    <row r="849">
      <c r="A849" s="65" t="inlineStr">
        <is>
          <t>DEV-00848</t>
        </is>
      </c>
      <c r="B849" s="66" t="n">
        <v>45316</v>
      </c>
      <c r="C849" s="65" t="inlineStr">
        <is>
          <t>2024-01</t>
        </is>
      </c>
      <c r="D849" s="65" t="inlineStr">
        <is>
          <t>2023-2024</t>
        </is>
      </c>
      <c r="E849" s="65" t="inlineStr">
        <is>
          <t>CLI-0272</t>
        </is>
      </c>
      <c r="F849" s="65" t="inlineStr">
        <is>
          <t>Professionnel</t>
        </is>
      </c>
      <c r="G849" s="65" t="inlineStr">
        <is>
          <t>Toulouse</t>
        </is>
      </c>
      <c r="H849" s="65" t="inlineStr">
        <is>
          <t>Nadia Cherif</t>
        </is>
      </c>
      <c r="I849" s="65" t="inlineStr">
        <is>
          <t>Salle de bain</t>
        </is>
      </c>
      <c r="J849" s="65" t="inlineStr">
        <is>
          <t>SB-003</t>
        </is>
      </c>
      <c r="K849" s="65" t="inlineStr">
        <is>
          <t>Pose meuble vasque + robinetterie</t>
        </is>
      </c>
      <c r="L849" s="67" t="n">
        <v>1</v>
      </c>
      <c r="M849" s="68" t="n">
        <v>1877.7</v>
      </c>
      <c r="N849" s="65" t="inlineStr">
        <is>
          <t>Refusé</t>
        </is>
      </c>
      <c r="O849" s="66" t="n">
        <v>45327</v>
      </c>
      <c r="P849" s="67" t="n">
        <v>6</v>
      </c>
      <c r="Q849" s="67" t="n">
        <v>1</v>
      </c>
      <c r="R849" s="67">
        <f>$I849</f>
        <v/>
      </c>
      <c r="S849" s="67">
        <f>$K849</f>
        <v/>
      </c>
      <c r="T849" s="67">
        <f>IFERROR(INDEX(Clients!$G$2:$G$1020,MATCH($E849,Clients!$A$2:$A$1020,0)),"")</f>
        <v/>
      </c>
      <c r="U849" s="67">
        <f>IFERROR(INDEX(Clients!$I$2:$I$1020,MATCH($E849,Clients!$A$2:$A$1020,0)),"")</f>
        <v/>
      </c>
      <c r="V849" s="69">
        <f>1</f>
        <v/>
      </c>
      <c r="W849" s="69">
        <f>IF($N849="Accepté",1,0)</f>
        <v/>
      </c>
      <c r="X849" s="68">
        <f>$M849*$W849</f>
        <v/>
      </c>
      <c r="Y849" s="68">
        <f>IF($N849="En cours",0,$M849)</f>
        <v/>
      </c>
      <c r="Z849" s="69">
        <f>IF($P849="",0,1)</f>
        <v/>
      </c>
      <c r="AA849" s="70">
        <f>IF($P849="",0,$P849)</f>
        <v/>
      </c>
      <c r="AB849" s="69">
        <f>IF(AND($P849&lt;&gt;"",$P849&lt;=Paramètres!$C$14),1,0)</f>
        <v/>
      </c>
      <c r="AC849" s="67">
        <f>IF($P849="","Jamais relancé",IF($P849&lt;=3,"0-3 j",IF($P849&lt;=7,"4-7 j",IF($P849&lt;=15,"8-15 j","Plus de 15 j"))))</f>
        <v/>
      </c>
      <c r="AD849" s="67">
        <f>IF($M849&lt;=1000,"Moins de 1 k€",IF($M849&lt;=5000,"1 à 5 k€",IF($M849&lt;=15000,"5 à 15 k€","Plus de 15 k€")))</f>
        <v/>
      </c>
    </row>
    <row r="850">
      <c r="A850" s="65" t="inlineStr">
        <is>
          <t>DEV-00849</t>
        </is>
      </c>
      <c r="B850" s="66" t="n">
        <v>45317</v>
      </c>
      <c r="C850" s="65" t="inlineStr">
        <is>
          <t>2024-01</t>
        </is>
      </c>
      <c r="D850" s="65" t="inlineStr">
        <is>
          <t>2023-2024</t>
        </is>
      </c>
      <c r="E850" s="65" t="inlineStr">
        <is>
          <t>CLI-0229</t>
        </is>
      </c>
      <c r="F850" s="65" t="inlineStr">
        <is>
          <t>Particulier</t>
        </is>
      </c>
      <c r="G850" s="65" t="inlineStr">
        <is>
          <t>Toulouse</t>
        </is>
      </c>
      <c r="H850" s="65" t="inlineStr">
        <is>
          <t>Julien Fabre</t>
        </is>
      </c>
      <c r="I850" s="65" t="inlineStr">
        <is>
          <t>Plomberie</t>
        </is>
      </c>
      <c r="J850" s="65" t="inlineStr">
        <is>
          <t>PR-004</t>
        </is>
      </c>
      <c r="K850" s="65" t="inlineStr">
        <is>
          <t>Remplacement colonne d'évacuation</t>
        </is>
      </c>
      <c r="L850" s="67" t="n">
        <v>1</v>
      </c>
      <c r="M850" s="68" t="n">
        <v>5966.77</v>
      </c>
      <c r="N850" s="65" t="inlineStr">
        <is>
          <t>Refusé</t>
        </is>
      </c>
      <c r="O850" s="66" t="n">
        <v>45328</v>
      </c>
      <c r="P850" s="67" t="n">
        <v>12</v>
      </c>
      <c r="Q850" s="67" t="n">
        <v>0</v>
      </c>
      <c r="R850" s="67">
        <f>$I850</f>
        <v/>
      </c>
      <c r="S850" s="67">
        <f>$K850</f>
        <v/>
      </c>
      <c r="T850" s="67">
        <f>IFERROR(INDEX(Clients!$G$2:$G$1020,MATCH($E850,Clients!$A$2:$A$1020,0)),"")</f>
        <v/>
      </c>
      <c r="U850" s="67">
        <f>IFERROR(INDEX(Clients!$I$2:$I$1020,MATCH($E850,Clients!$A$2:$A$1020,0)),"")</f>
        <v/>
      </c>
      <c r="V850" s="69">
        <f>1</f>
        <v/>
      </c>
      <c r="W850" s="69">
        <f>IF($N850="Accepté",1,0)</f>
        <v/>
      </c>
      <c r="X850" s="68">
        <f>$M850*$W850</f>
        <v/>
      </c>
      <c r="Y850" s="68">
        <f>IF($N850="En cours",0,$M850)</f>
        <v/>
      </c>
      <c r="Z850" s="69">
        <f>IF($P850="",0,1)</f>
        <v/>
      </c>
      <c r="AA850" s="70">
        <f>IF($P850="",0,$P850)</f>
        <v/>
      </c>
      <c r="AB850" s="69">
        <f>IF(AND($P850&lt;&gt;"",$P850&lt;=Paramètres!$C$14),1,0)</f>
        <v/>
      </c>
      <c r="AC850" s="67">
        <f>IF($P850="","Jamais relancé",IF($P850&lt;=3,"0-3 j",IF($P850&lt;=7,"4-7 j",IF($P850&lt;=15,"8-15 j","Plus de 15 j"))))</f>
        <v/>
      </c>
      <c r="AD850" s="67">
        <f>IF($M850&lt;=1000,"Moins de 1 k€",IF($M850&lt;=5000,"1 à 5 k€",IF($M850&lt;=15000,"5 à 15 k€","Plus de 15 k€")))</f>
        <v/>
      </c>
    </row>
    <row r="851">
      <c r="A851" s="65" t="inlineStr">
        <is>
          <t>DEV-00850</t>
        </is>
      </c>
      <c r="B851" s="66" t="n">
        <v>45317</v>
      </c>
      <c r="C851" s="65" t="inlineStr">
        <is>
          <t>2024-01</t>
        </is>
      </c>
      <c r="D851" s="65" t="inlineStr">
        <is>
          <t>2023-2024</t>
        </is>
      </c>
      <c r="E851" s="65" t="inlineStr">
        <is>
          <t>CLI-0079</t>
        </is>
      </c>
      <c r="F851" s="65" t="inlineStr">
        <is>
          <t>Particulier</t>
        </is>
      </c>
      <c r="G851" s="65" t="inlineStr">
        <is>
          <t>Bordeaux</t>
        </is>
      </c>
      <c r="H851" s="65" t="inlineStr">
        <is>
          <t>Sophie Marchand</t>
        </is>
      </c>
      <c r="I851" s="65" t="inlineStr">
        <is>
          <t>Électricité</t>
        </is>
      </c>
      <c r="J851" s="65" t="inlineStr">
        <is>
          <t>EL-001</t>
        </is>
      </c>
      <c r="K851" s="65" t="inlineStr">
        <is>
          <t>Mise aux normes tableau électrique</t>
        </is>
      </c>
      <c r="L851" s="67" t="n">
        <v>1</v>
      </c>
      <c r="M851" s="68" t="n">
        <v>1621.4</v>
      </c>
      <c r="N851" s="65" t="inlineStr">
        <is>
          <t>Refusé</t>
        </is>
      </c>
      <c r="O851" s="66" t="n">
        <v>45336</v>
      </c>
      <c r="P851" s="67" t="n">
        <v>6</v>
      </c>
      <c r="Q851" s="67" t="n">
        <v>2</v>
      </c>
      <c r="R851" s="67">
        <f>$I851</f>
        <v/>
      </c>
      <c r="S851" s="67">
        <f>$K851</f>
        <v/>
      </c>
      <c r="T851" s="67">
        <f>IFERROR(INDEX(Clients!$G$2:$G$1020,MATCH($E851,Clients!$A$2:$A$1020,0)),"")</f>
        <v/>
      </c>
      <c r="U851" s="67">
        <f>IFERROR(INDEX(Clients!$I$2:$I$1020,MATCH($E851,Clients!$A$2:$A$1020,0)),"")</f>
        <v/>
      </c>
      <c r="V851" s="69">
        <f>1</f>
        <v/>
      </c>
      <c r="W851" s="69">
        <f>IF($N851="Accepté",1,0)</f>
        <v/>
      </c>
      <c r="X851" s="68">
        <f>$M851*$W851</f>
        <v/>
      </c>
      <c r="Y851" s="68">
        <f>IF($N851="En cours",0,$M851)</f>
        <v/>
      </c>
      <c r="Z851" s="69">
        <f>IF($P851="",0,1)</f>
        <v/>
      </c>
      <c r="AA851" s="70">
        <f>IF($P851="",0,$P851)</f>
        <v/>
      </c>
      <c r="AB851" s="69">
        <f>IF(AND($P851&lt;&gt;"",$P851&lt;=Paramètres!$C$14),1,0)</f>
        <v/>
      </c>
      <c r="AC851" s="67">
        <f>IF($P851="","Jamais relancé",IF($P851&lt;=3,"0-3 j",IF($P851&lt;=7,"4-7 j",IF($P851&lt;=15,"8-15 j","Plus de 15 j"))))</f>
        <v/>
      </c>
      <c r="AD851" s="67">
        <f>IF($M851&lt;=1000,"Moins de 1 k€",IF($M851&lt;=5000,"1 à 5 k€",IF($M851&lt;=15000,"5 à 15 k€","Plus de 15 k€")))</f>
        <v/>
      </c>
    </row>
    <row r="852">
      <c r="A852" s="65" t="inlineStr">
        <is>
          <t>DEV-00851</t>
        </is>
      </c>
      <c r="B852" s="66" t="n">
        <v>45320</v>
      </c>
      <c r="C852" s="65" t="inlineStr">
        <is>
          <t>2024-01</t>
        </is>
      </c>
      <c r="D852" s="65" t="inlineStr">
        <is>
          <t>2023-2024</t>
        </is>
      </c>
      <c r="E852" s="65" t="inlineStr">
        <is>
          <t>CLI-0117</t>
        </is>
      </c>
      <c r="F852" s="65" t="inlineStr">
        <is>
          <t>Particulier</t>
        </is>
      </c>
      <c r="G852" s="65" t="inlineStr">
        <is>
          <t>Toulouse</t>
        </is>
      </c>
      <c r="H852" s="65" t="inlineStr">
        <is>
          <t>Nadia Cherif</t>
        </is>
      </c>
      <c r="I852" s="65" t="inlineStr">
        <is>
          <t>Chauffage</t>
        </is>
      </c>
      <c r="J852" s="65" t="inlineStr">
        <is>
          <t>CH-002</t>
        </is>
      </c>
      <c r="K852" s="65" t="inlineStr">
        <is>
          <t>Entretien annuel chaudière</t>
        </is>
      </c>
      <c r="L852" s="67" t="n">
        <v>1</v>
      </c>
      <c r="M852" s="68" t="n">
        <v>163.59</v>
      </c>
      <c r="N852" s="65" t="inlineStr">
        <is>
          <t>Sans réponse</t>
        </is>
      </c>
      <c r="O852" s="66" t="n">
        <v>45337</v>
      </c>
      <c r="P852" s="67" t="n">
        <v>10</v>
      </c>
      <c r="Q852" s="67" t="n">
        <v>1</v>
      </c>
      <c r="R852" s="67">
        <f>$I852</f>
        <v/>
      </c>
      <c r="S852" s="67">
        <f>$K852</f>
        <v/>
      </c>
      <c r="T852" s="67">
        <f>IFERROR(INDEX(Clients!$G$2:$G$1020,MATCH($E852,Clients!$A$2:$A$1020,0)),"")</f>
        <v/>
      </c>
      <c r="U852" s="67">
        <f>IFERROR(INDEX(Clients!$I$2:$I$1020,MATCH($E852,Clients!$A$2:$A$1020,0)),"")</f>
        <v/>
      </c>
      <c r="V852" s="69">
        <f>1</f>
        <v/>
      </c>
      <c r="W852" s="69">
        <f>IF($N852="Accepté",1,0)</f>
        <v/>
      </c>
      <c r="X852" s="68">
        <f>$M852*$W852</f>
        <v/>
      </c>
      <c r="Y852" s="68">
        <f>IF($N852="En cours",0,$M852)</f>
        <v/>
      </c>
      <c r="Z852" s="69">
        <f>IF($P852="",0,1)</f>
        <v/>
      </c>
      <c r="AA852" s="70">
        <f>IF($P852="",0,$P852)</f>
        <v/>
      </c>
      <c r="AB852" s="69">
        <f>IF(AND($P852&lt;&gt;"",$P852&lt;=Paramètres!$C$14),1,0)</f>
        <v/>
      </c>
      <c r="AC852" s="67">
        <f>IF($P852="","Jamais relancé",IF($P852&lt;=3,"0-3 j",IF($P852&lt;=7,"4-7 j",IF($P852&lt;=15,"8-15 j","Plus de 15 j"))))</f>
        <v/>
      </c>
      <c r="AD852" s="67">
        <f>IF($M852&lt;=1000,"Moins de 1 k€",IF($M852&lt;=5000,"1 à 5 k€",IF($M852&lt;=15000,"5 à 15 k€","Plus de 15 k€")))</f>
        <v/>
      </c>
    </row>
    <row r="853">
      <c r="A853" s="65" t="inlineStr">
        <is>
          <t>DEV-00852</t>
        </is>
      </c>
      <c r="B853" s="66" t="n">
        <v>45320</v>
      </c>
      <c r="C853" s="65" t="inlineStr">
        <is>
          <t>2024-01</t>
        </is>
      </c>
      <c r="D853" s="65" t="inlineStr">
        <is>
          <t>2023-2024</t>
        </is>
      </c>
      <c r="E853" s="65" t="inlineStr">
        <is>
          <t>CLI-0045</t>
        </is>
      </c>
      <c r="F853" s="65" t="inlineStr">
        <is>
          <t>Syndic</t>
        </is>
      </c>
      <c r="G853" s="65" t="inlineStr">
        <is>
          <t>Bordeaux</t>
        </is>
      </c>
      <c r="H853" s="65" t="inlineStr">
        <is>
          <t>Karim Belkacem</t>
        </is>
      </c>
      <c r="I853" s="65" t="inlineStr">
        <is>
          <t>Plomberie</t>
        </is>
      </c>
      <c r="J853" s="65" t="inlineStr">
        <is>
          <t>PR-001</t>
        </is>
      </c>
      <c r="K853" s="65" t="inlineStr">
        <is>
          <t>Remplacement chauffe-eau 200 L</t>
        </is>
      </c>
      <c r="L853" s="67" t="n">
        <v>1</v>
      </c>
      <c r="M853" s="68" t="n">
        <v>2970.26</v>
      </c>
      <c r="N853" s="65" t="inlineStr">
        <is>
          <t>Sans réponse</t>
        </is>
      </c>
      <c r="O853" s="66" t="n">
        <v>45339</v>
      </c>
      <c r="P853" s="67" t="n">
        <v>12</v>
      </c>
      <c r="Q853" s="67" t="n">
        <v>1</v>
      </c>
      <c r="R853" s="67">
        <f>$I853</f>
        <v/>
      </c>
      <c r="S853" s="67">
        <f>$K853</f>
        <v/>
      </c>
      <c r="T853" s="67">
        <f>IFERROR(INDEX(Clients!$G$2:$G$1020,MATCH($E853,Clients!$A$2:$A$1020,0)),"")</f>
        <v/>
      </c>
      <c r="U853" s="67">
        <f>IFERROR(INDEX(Clients!$I$2:$I$1020,MATCH($E853,Clients!$A$2:$A$1020,0)),"")</f>
        <v/>
      </c>
      <c r="V853" s="69">
        <f>1</f>
        <v/>
      </c>
      <c r="W853" s="69">
        <f>IF($N853="Accepté",1,0)</f>
        <v/>
      </c>
      <c r="X853" s="68">
        <f>$M853*$W853</f>
        <v/>
      </c>
      <c r="Y853" s="68">
        <f>IF($N853="En cours",0,$M853)</f>
        <v/>
      </c>
      <c r="Z853" s="69">
        <f>IF($P853="",0,1)</f>
        <v/>
      </c>
      <c r="AA853" s="70">
        <f>IF($P853="",0,$P853)</f>
        <v/>
      </c>
      <c r="AB853" s="69">
        <f>IF(AND($P853&lt;&gt;"",$P853&lt;=Paramètres!$C$14),1,0)</f>
        <v/>
      </c>
      <c r="AC853" s="67">
        <f>IF($P853="","Jamais relancé",IF($P853&lt;=3,"0-3 j",IF($P853&lt;=7,"4-7 j",IF($P853&lt;=15,"8-15 j","Plus de 15 j"))))</f>
        <v/>
      </c>
      <c r="AD853" s="67">
        <f>IF($M853&lt;=1000,"Moins de 1 k€",IF($M853&lt;=5000,"1 à 5 k€",IF($M853&lt;=15000,"5 à 15 k€","Plus de 15 k€")))</f>
        <v/>
      </c>
    </row>
    <row r="854">
      <c r="A854" s="65" t="inlineStr">
        <is>
          <t>DEV-00853</t>
        </is>
      </c>
      <c r="B854" s="66" t="n">
        <v>45320</v>
      </c>
      <c r="C854" s="65" t="inlineStr">
        <is>
          <t>2024-01</t>
        </is>
      </c>
      <c r="D854" s="65" t="inlineStr">
        <is>
          <t>2023-2024</t>
        </is>
      </c>
      <c r="E854" s="65" t="inlineStr">
        <is>
          <t>CLI-0082</t>
        </is>
      </c>
      <c r="F854" s="65" t="inlineStr">
        <is>
          <t>Particulier</t>
        </is>
      </c>
      <c r="G854" s="65" t="inlineStr">
        <is>
          <t>Toulouse</t>
        </is>
      </c>
      <c r="H854" s="65" t="inlineStr">
        <is>
          <t>Nadia Cherif</t>
        </is>
      </c>
      <c r="I854" s="65" t="inlineStr">
        <is>
          <t>Chauffage</t>
        </is>
      </c>
      <c r="J854" s="65" t="inlineStr">
        <is>
          <t>CH-001</t>
        </is>
      </c>
      <c r="K854" s="65" t="inlineStr">
        <is>
          <t>Installation chaudière gaz condensation</t>
        </is>
      </c>
      <c r="L854" s="67" t="n">
        <v>1</v>
      </c>
      <c r="M854" s="68" t="n">
        <v>4373.52</v>
      </c>
      <c r="N854" s="65" t="inlineStr">
        <is>
          <t>Sans réponse</t>
        </is>
      </c>
      <c r="O854" s="66" t="n">
        <v>45329</v>
      </c>
      <c r="P854" s="67" t="n">
        <v>1</v>
      </c>
      <c r="Q854" s="67" t="n">
        <v>1</v>
      </c>
      <c r="R854" s="67">
        <f>$I854</f>
        <v/>
      </c>
      <c r="S854" s="67">
        <f>$K854</f>
        <v/>
      </c>
      <c r="T854" s="67">
        <f>IFERROR(INDEX(Clients!$G$2:$G$1020,MATCH($E854,Clients!$A$2:$A$1020,0)),"")</f>
        <v/>
      </c>
      <c r="U854" s="67">
        <f>IFERROR(INDEX(Clients!$I$2:$I$1020,MATCH($E854,Clients!$A$2:$A$1020,0)),"")</f>
        <v/>
      </c>
      <c r="V854" s="69">
        <f>1</f>
        <v/>
      </c>
      <c r="W854" s="69">
        <f>IF($N854="Accepté",1,0)</f>
        <v/>
      </c>
      <c r="X854" s="68">
        <f>$M854*$W854</f>
        <v/>
      </c>
      <c r="Y854" s="68">
        <f>IF($N854="En cours",0,$M854)</f>
        <v/>
      </c>
      <c r="Z854" s="69">
        <f>IF($P854="",0,1)</f>
        <v/>
      </c>
      <c r="AA854" s="70">
        <f>IF($P854="",0,$P854)</f>
        <v/>
      </c>
      <c r="AB854" s="69">
        <f>IF(AND($P854&lt;&gt;"",$P854&lt;=Paramètres!$C$14),1,0)</f>
        <v/>
      </c>
      <c r="AC854" s="67">
        <f>IF($P854="","Jamais relancé",IF($P854&lt;=3,"0-3 j",IF($P854&lt;=7,"4-7 j",IF($P854&lt;=15,"8-15 j","Plus de 15 j"))))</f>
        <v/>
      </c>
      <c r="AD854" s="67">
        <f>IF($M854&lt;=1000,"Moins de 1 k€",IF($M854&lt;=5000,"1 à 5 k€",IF($M854&lt;=15000,"5 à 15 k€","Plus de 15 k€")))</f>
        <v/>
      </c>
    </row>
    <row r="855">
      <c r="A855" s="65" t="inlineStr">
        <is>
          <t>DEV-00854</t>
        </is>
      </c>
      <c r="B855" s="66" t="n">
        <v>45320</v>
      </c>
      <c r="C855" s="65" t="inlineStr">
        <is>
          <t>2024-01</t>
        </is>
      </c>
      <c r="D855" s="65" t="inlineStr">
        <is>
          <t>2023-2024</t>
        </is>
      </c>
      <c r="E855" s="65" t="inlineStr">
        <is>
          <t>CLI-0392</t>
        </is>
      </c>
      <c r="F855" s="65" t="inlineStr">
        <is>
          <t>Syndic</t>
        </is>
      </c>
      <c r="G855" s="65" t="inlineStr">
        <is>
          <t>Bordeaux</t>
        </is>
      </c>
      <c r="H855" s="65" t="inlineStr">
        <is>
          <t>Sophie Marchand</t>
        </is>
      </c>
      <c r="I855" s="65" t="inlineStr">
        <is>
          <t>Salle de bain</t>
        </is>
      </c>
      <c r="J855" s="65" t="inlineStr">
        <is>
          <t>SB-003</t>
        </is>
      </c>
      <c r="K855" s="65" t="inlineStr">
        <is>
          <t>Pose meuble vasque + robinetterie</t>
        </is>
      </c>
      <c r="L855" s="67" t="n">
        <v>1</v>
      </c>
      <c r="M855" s="68" t="n">
        <v>2828.71</v>
      </c>
      <c r="N855" s="65" t="inlineStr">
        <is>
          <t>Refusé</t>
        </is>
      </c>
      <c r="O855" s="66" t="n">
        <v>45365</v>
      </c>
      <c r="P855" s="67" t="n">
        <v>6</v>
      </c>
      <c r="Q855" s="67" t="n">
        <v>2</v>
      </c>
      <c r="R855" s="67">
        <f>$I855</f>
        <v/>
      </c>
      <c r="S855" s="67">
        <f>$K855</f>
        <v/>
      </c>
      <c r="T855" s="67">
        <f>IFERROR(INDEX(Clients!$G$2:$G$1020,MATCH($E855,Clients!$A$2:$A$1020,0)),"")</f>
        <v/>
      </c>
      <c r="U855" s="67">
        <f>IFERROR(INDEX(Clients!$I$2:$I$1020,MATCH($E855,Clients!$A$2:$A$1020,0)),"")</f>
        <v/>
      </c>
      <c r="V855" s="69">
        <f>1</f>
        <v/>
      </c>
      <c r="W855" s="69">
        <f>IF($N855="Accepté",1,0)</f>
        <v/>
      </c>
      <c r="X855" s="68">
        <f>$M855*$W855</f>
        <v/>
      </c>
      <c r="Y855" s="68">
        <f>IF($N855="En cours",0,$M855)</f>
        <v/>
      </c>
      <c r="Z855" s="69">
        <f>IF($P855="",0,1)</f>
        <v/>
      </c>
      <c r="AA855" s="70">
        <f>IF($P855="",0,$P855)</f>
        <v/>
      </c>
      <c r="AB855" s="69">
        <f>IF(AND($P855&lt;&gt;"",$P855&lt;=Paramètres!$C$14),1,0)</f>
        <v/>
      </c>
      <c r="AC855" s="67">
        <f>IF($P855="","Jamais relancé",IF($P855&lt;=3,"0-3 j",IF($P855&lt;=7,"4-7 j",IF($P855&lt;=15,"8-15 j","Plus de 15 j"))))</f>
        <v/>
      </c>
      <c r="AD855" s="67">
        <f>IF($M855&lt;=1000,"Moins de 1 k€",IF($M855&lt;=5000,"1 à 5 k€",IF($M855&lt;=15000,"5 à 15 k€","Plus de 15 k€")))</f>
        <v/>
      </c>
    </row>
    <row r="856">
      <c r="A856" s="65" t="inlineStr">
        <is>
          <t>DEV-00855</t>
        </is>
      </c>
      <c r="B856" s="66" t="n">
        <v>45321</v>
      </c>
      <c r="C856" s="65" t="inlineStr">
        <is>
          <t>2024-01</t>
        </is>
      </c>
      <c r="D856" s="65" t="inlineStr">
        <is>
          <t>2023-2024</t>
        </is>
      </c>
      <c r="E856" s="65" t="inlineStr">
        <is>
          <t>CLI-0027</t>
        </is>
      </c>
      <c r="F856" s="65" t="inlineStr">
        <is>
          <t>Particulier</t>
        </is>
      </c>
      <c r="G856" s="65" t="inlineStr">
        <is>
          <t>Toulouse</t>
        </is>
      </c>
      <c r="H856" s="65" t="inlineStr">
        <is>
          <t>Nadia Cherif</t>
        </is>
      </c>
      <c r="I856" s="65" t="inlineStr">
        <is>
          <t>Plomberie</t>
        </is>
      </c>
      <c r="J856" s="65" t="inlineStr">
        <is>
          <t>PR-004</t>
        </is>
      </c>
      <c r="K856" s="65" t="inlineStr">
        <is>
          <t>Remplacement colonne d'évacuation</t>
        </is>
      </c>
      <c r="L856" s="67" t="n">
        <v>1</v>
      </c>
      <c r="M856" s="68" t="n">
        <v>6488.76</v>
      </c>
      <c r="N856" s="65" t="inlineStr">
        <is>
          <t>Sans réponse</t>
        </is>
      </c>
      <c r="O856" s="66" t="n">
        <v>45325</v>
      </c>
      <c r="P856" s="67" t="n"/>
      <c r="Q856" s="67" t="n">
        <v>0</v>
      </c>
      <c r="R856" s="67">
        <f>$I856</f>
        <v/>
      </c>
      <c r="S856" s="67">
        <f>$K856</f>
        <v/>
      </c>
      <c r="T856" s="67">
        <f>IFERROR(INDEX(Clients!$G$2:$G$1020,MATCH($E856,Clients!$A$2:$A$1020,0)),"")</f>
        <v/>
      </c>
      <c r="U856" s="67">
        <f>IFERROR(INDEX(Clients!$I$2:$I$1020,MATCH($E856,Clients!$A$2:$A$1020,0)),"")</f>
        <v/>
      </c>
      <c r="V856" s="69">
        <f>1</f>
        <v/>
      </c>
      <c r="W856" s="69">
        <f>IF($N856="Accepté",1,0)</f>
        <v/>
      </c>
      <c r="X856" s="68">
        <f>$M856*$W856</f>
        <v/>
      </c>
      <c r="Y856" s="68">
        <f>IF($N856="En cours",0,$M856)</f>
        <v/>
      </c>
      <c r="Z856" s="69">
        <f>IF($P856="",0,1)</f>
        <v/>
      </c>
      <c r="AA856" s="70">
        <f>IF($P856="",0,$P856)</f>
        <v/>
      </c>
      <c r="AB856" s="69">
        <f>IF(AND($P856&lt;&gt;"",$P856&lt;=Paramètres!$C$14),1,0)</f>
        <v/>
      </c>
      <c r="AC856" s="67">
        <f>IF($P856="","Jamais relancé",IF($P856&lt;=3,"0-3 j",IF($P856&lt;=7,"4-7 j",IF($P856&lt;=15,"8-15 j","Plus de 15 j"))))</f>
        <v/>
      </c>
      <c r="AD856" s="67">
        <f>IF($M856&lt;=1000,"Moins de 1 k€",IF($M856&lt;=5000,"1 à 5 k€",IF($M856&lt;=15000,"5 à 15 k€","Plus de 15 k€")))</f>
        <v/>
      </c>
    </row>
    <row r="857">
      <c r="A857" s="65" t="inlineStr">
        <is>
          <t>DEV-00856</t>
        </is>
      </c>
      <c r="B857" s="66" t="n">
        <v>45322</v>
      </c>
      <c r="C857" s="65" t="inlineStr">
        <is>
          <t>2024-01</t>
        </is>
      </c>
      <c r="D857" s="65" t="inlineStr">
        <is>
          <t>2023-2024</t>
        </is>
      </c>
      <c r="E857" s="65" t="inlineStr">
        <is>
          <t>CLI-0264</t>
        </is>
      </c>
      <c r="F857" s="65" t="inlineStr">
        <is>
          <t>Particulier</t>
        </is>
      </c>
      <c r="G857" s="65" t="inlineStr">
        <is>
          <t>Toulouse</t>
        </is>
      </c>
      <c r="H857" s="65" t="inlineStr">
        <is>
          <t>Nadia Cherif</t>
        </is>
      </c>
      <c r="I857" s="65" t="inlineStr">
        <is>
          <t>Dépannage</t>
        </is>
      </c>
      <c r="J857" s="65" t="inlineStr">
        <is>
          <t>DP-001</t>
        </is>
      </c>
      <c r="K857" s="65" t="inlineStr">
        <is>
          <t>Dépannage plomberie urgence</t>
        </is>
      </c>
      <c r="L857" s="67" t="n">
        <v>1</v>
      </c>
      <c r="M857" s="68" t="n">
        <v>268.59</v>
      </c>
      <c r="N857" s="65" t="inlineStr">
        <is>
          <t>Accepté</t>
        </is>
      </c>
      <c r="O857" s="66" t="n">
        <v>45336</v>
      </c>
      <c r="P857" s="67" t="n">
        <v>6</v>
      </c>
      <c r="Q857" s="67" t="n">
        <v>2</v>
      </c>
      <c r="R857" s="67">
        <f>$I857</f>
        <v/>
      </c>
      <c r="S857" s="67">
        <f>$K857</f>
        <v/>
      </c>
      <c r="T857" s="67">
        <f>IFERROR(INDEX(Clients!$G$2:$G$1020,MATCH($E857,Clients!$A$2:$A$1020,0)),"")</f>
        <v/>
      </c>
      <c r="U857" s="67">
        <f>IFERROR(INDEX(Clients!$I$2:$I$1020,MATCH($E857,Clients!$A$2:$A$1020,0)),"")</f>
        <v/>
      </c>
      <c r="V857" s="69">
        <f>1</f>
        <v/>
      </c>
      <c r="W857" s="69">
        <f>IF($N857="Accepté",1,0)</f>
        <v/>
      </c>
      <c r="X857" s="68">
        <f>$M857*$W857</f>
        <v/>
      </c>
      <c r="Y857" s="68">
        <f>IF($N857="En cours",0,$M857)</f>
        <v/>
      </c>
      <c r="Z857" s="69">
        <f>IF($P857="",0,1)</f>
        <v/>
      </c>
      <c r="AA857" s="70">
        <f>IF($P857="",0,$P857)</f>
        <v/>
      </c>
      <c r="AB857" s="69">
        <f>IF(AND($P857&lt;&gt;"",$P857&lt;=Paramètres!$C$14),1,0)</f>
        <v/>
      </c>
      <c r="AC857" s="67">
        <f>IF($P857="","Jamais relancé",IF($P857&lt;=3,"0-3 j",IF($P857&lt;=7,"4-7 j",IF($P857&lt;=15,"8-15 j","Plus de 15 j"))))</f>
        <v/>
      </c>
      <c r="AD857" s="67">
        <f>IF($M857&lt;=1000,"Moins de 1 k€",IF($M857&lt;=5000,"1 à 5 k€",IF($M857&lt;=15000,"5 à 15 k€","Plus de 15 k€")))</f>
        <v/>
      </c>
    </row>
    <row r="858">
      <c r="A858" s="65" t="inlineStr">
        <is>
          <t>DEV-00857</t>
        </is>
      </c>
      <c r="B858" s="66" t="n">
        <v>45322</v>
      </c>
      <c r="C858" s="65" t="inlineStr">
        <is>
          <t>2024-01</t>
        </is>
      </c>
      <c r="D858" s="65" t="inlineStr">
        <is>
          <t>2023-2024</t>
        </is>
      </c>
      <c r="E858" s="65" t="inlineStr">
        <is>
          <t>CLI-0397</t>
        </is>
      </c>
      <c r="F858" s="65" t="inlineStr">
        <is>
          <t>Syndic</t>
        </is>
      </c>
      <c r="G858" s="65" t="inlineStr">
        <is>
          <t>Bordeaux</t>
        </is>
      </c>
      <c r="H858" s="65" t="inlineStr">
        <is>
          <t>Sophie Marchand</t>
        </is>
      </c>
      <c r="I858" s="65" t="inlineStr">
        <is>
          <t>Électricité</t>
        </is>
      </c>
      <c r="J858" s="65" t="inlineStr">
        <is>
          <t>EL-001</t>
        </is>
      </c>
      <c r="K858" s="65" t="inlineStr">
        <is>
          <t>Mise aux normes tableau électrique</t>
        </is>
      </c>
      <c r="L858" s="67" t="n">
        <v>1</v>
      </c>
      <c r="M858" s="68" t="n">
        <v>3468.29</v>
      </c>
      <c r="N858" s="65" t="inlineStr">
        <is>
          <t>Refusé</t>
        </is>
      </c>
      <c r="O858" s="66" t="n">
        <v>45357</v>
      </c>
      <c r="P858" s="67" t="n">
        <v>3</v>
      </c>
      <c r="Q858" s="67" t="n">
        <v>2</v>
      </c>
      <c r="R858" s="67">
        <f>$I858</f>
        <v/>
      </c>
      <c r="S858" s="67">
        <f>$K858</f>
        <v/>
      </c>
      <c r="T858" s="67">
        <f>IFERROR(INDEX(Clients!$G$2:$G$1020,MATCH($E858,Clients!$A$2:$A$1020,0)),"")</f>
        <v/>
      </c>
      <c r="U858" s="67">
        <f>IFERROR(INDEX(Clients!$I$2:$I$1020,MATCH($E858,Clients!$A$2:$A$1020,0)),"")</f>
        <v/>
      </c>
      <c r="V858" s="69">
        <f>1</f>
        <v/>
      </c>
      <c r="W858" s="69">
        <f>IF($N858="Accepté",1,0)</f>
        <v/>
      </c>
      <c r="X858" s="68">
        <f>$M858*$W858</f>
        <v/>
      </c>
      <c r="Y858" s="68">
        <f>IF($N858="En cours",0,$M858)</f>
        <v/>
      </c>
      <c r="Z858" s="69">
        <f>IF($P858="",0,1)</f>
        <v/>
      </c>
      <c r="AA858" s="70">
        <f>IF($P858="",0,$P858)</f>
        <v/>
      </c>
      <c r="AB858" s="69">
        <f>IF(AND($P858&lt;&gt;"",$P858&lt;=Paramètres!$C$14),1,0)</f>
        <v/>
      </c>
      <c r="AC858" s="67">
        <f>IF($P858="","Jamais relancé",IF($P858&lt;=3,"0-3 j",IF($P858&lt;=7,"4-7 j",IF($P858&lt;=15,"8-15 j","Plus de 15 j"))))</f>
        <v/>
      </c>
      <c r="AD858" s="67">
        <f>IF($M858&lt;=1000,"Moins de 1 k€",IF($M858&lt;=5000,"1 à 5 k€",IF($M858&lt;=15000,"5 à 15 k€","Plus de 15 k€")))</f>
        <v/>
      </c>
    </row>
    <row r="859">
      <c r="A859" s="65" t="inlineStr">
        <is>
          <t>DEV-00858</t>
        </is>
      </c>
      <c r="B859" s="66" t="n">
        <v>45322</v>
      </c>
      <c r="C859" s="65" t="inlineStr">
        <is>
          <t>2024-01</t>
        </is>
      </c>
      <c r="D859" s="65" t="inlineStr">
        <is>
          <t>2023-2024</t>
        </is>
      </c>
      <c r="E859" s="65" t="inlineStr">
        <is>
          <t>CLI-0116</t>
        </is>
      </c>
      <c r="F859" s="65" t="inlineStr">
        <is>
          <t>Particulier</t>
        </is>
      </c>
      <c r="G859" s="65" t="inlineStr">
        <is>
          <t>Bordeaux</t>
        </is>
      </c>
      <c r="H859" s="65" t="inlineStr">
        <is>
          <t>Karim Belkacem</t>
        </is>
      </c>
      <c r="I859" s="65" t="inlineStr">
        <is>
          <t>Dépannage</t>
        </is>
      </c>
      <c r="J859" s="65" t="inlineStr">
        <is>
          <t>DP-001</t>
        </is>
      </c>
      <c r="K859" s="65" t="inlineStr">
        <is>
          <t>Dépannage plomberie urgence</t>
        </is>
      </c>
      <c r="L859" s="67" t="n">
        <v>1</v>
      </c>
      <c r="M859" s="68" t="n">
        <v>298.38</v>
      </c>
      <c r="N859" s="65" t="inlineStr">
        <is>
          <t>Accepté</t>
        </is>
      </c>
      <c r="O859" s="66" t="n">
        <v>45337</v>
      </c>
      <c r="P859" s="67" t="n">
        <v>6</v>
      </c>
      <c r="Q859" s="67" t="n">
        <v>1</v>
      </c>
      <c r="R859" s="67">
        <f>$I859</f>
        <v/>
      </c>
      <c r="S859" s="67">
        <f>$K859</f>
        <v/>
      </c>
      <c r="T859" s="67">
        <f>IFERROR(INDEX(Clients!$G$2:$G$1020,MATCH($E859,Clients!$A$2:$A$1020,0)),"")</f>
        <v/>
      </c>
      <c r="U859" s="67">
        <f>IFERROR(INDEX(Clients!$I$2:$I$1020,MATCH($E859,Clients!$A$2:$A$1020,0)),"")</f>
        <v/>
      </c>
      <c r="V859" s="69">
        <f>1</f>
        <v/>
      </c>
      <c r="W859" s="69">
        <f>IF($N859="Accepté",1,0)</f>
        <v/>
      </c>
      <c r="X859" s="68">
        <f>$M859*$W859</f>
        <v/>
      </c>
      <c r="Y859" s="68">
        <f>IF($N859="En cours",0,$M859)</f>
        <v/>
      </c>
      <c r="Z859" s="69">
        <f>IF($P859="",0,1)</f>
        <v/>
      </c>
      <c r="AA859" s="70">
        <f>IF($P859="",0,$P859)</f>
        <v/>
      </c>
      <c r="AB859" s="69">
        <f>IF(AND($P859&lt;&gt;"",$P859&lt;=Paramètres!$C$14),1,0)</f>
        <v/>
      </c>
      <c r="AC859" s="67">
        <f>IF($P859="","Jamais relancé",IF($P859&lt;=3,"0-3 j",IF($P859&lt;=7,"4-7 j",IF($P859&lt;=15,"8-15 j","Plus de 15 j"))))</f>
        <v/>
      </c>
      <c r="AD859" s="67">
        <f>IF($M859&lt;=1000,"Moins de 1 k€",IF($M859&lt;=5000,"1 à 5 k€",IF($M859&lt;=15000,"5 à 15 k€","Plus de 15 k€")))</f>
        <v/>
      </c>
    </row>
    <row r="860">
      <c r="A860" s="65" t="inlineStr">
        <is>
          <t>DEV-00859</t>
        </is>
      </c>
      <c r="B860" s="66" t="n">
        <v>45322</v>
      </c>
      <c r="C860" s="65" t="inlineStr">
        <is>
          <t>2024-01</t>
        </is>
      </c>
      <c r="D860" s="65" t="inlineStr">
        <is>
          <t>2023-2024</t>
        </is>
      </c>
      <c r="E860" s="65" t="inlineStr">
        <is>
          <t>CLI-0006</t>
        </is>
      </c>
      <c r="F860" s="65" t="inlineStr">
        <is>
          <t>Particulier</t>
        </is>
      </c>
      <c r="G860" s="65" t="inlineStr">
        <is>
          <t>Bordeaux</t>
        </is>
      </c>
      <c r="H860" s="65" t="inlineStr">
        <is>
          <t>Karim Belkacem</t>
        </is>
      </c>
      <c r="I860" s="65" t="inlineStr">
        <is>
          <t>Dépannage</t>
        </is>
      </c>
      <c r="J860" s="65" t="inlineStr">
        <is>
          <t>DP-001</t>
        </is>
      </c>
      <c r="K860" s="65" t="inlineStr">
        <is>
          <t>Dépannage plomberie urgence</t>
        </is>
      </c>
      <c r="L860" s="67" t="n">
        <v>2</v>
      </c>
      <c r="M860" s="68" t="n">
        <v>515.39</v>
      </c>
      <c r="N860" s="65" t="inlineStr">
        <is>
          <t>Sans réponse</t>
        </is>
      </c>
      <c r="O860" s="66" t="n">
        <v>45338</v>
      </c>
      <c r="P860" s="67" t="n">
        <v>3</v>
      </c>
      <c r="Q860" s="67" t="n">
        <v>2</v>
      </c>
      <c r="R860" s="67">
        <f>$I860</f>
        <v/>
      </c>
      <c r="S860" s="67">
        <f>$K860</f>
        <v/>
      </c>
      <c r="T860" s="67">
        <f>IFERROR(INDEX(Clients!$G$2:$G$1020,MATCH($E860,Clients!$A$2:$A$1020,0)),"")</f>
        <v/>
      </c>
      <c r="U860" s="67">
        <f>IFERROR(INDEX(Clients!$I$2:$I$1020,MATCH($E860,Clients!$A$2:$A$1020,0)),"")</f>
        <v/>
      </c>
      <c r="V860" s="69">
        <f>1</f>
        <v/>
      </c>
      <c r="W860" s="69">
        <f>IF($N860="Accepté",1,0)</f>
        <v/>
      </c>
      <c r="X860" s="68">
        <f>$M860*$W860</f>
        <v/>
      </c>
      <c r="Y860" s="68">
        <f>IF($N860="En cours",0,$M860)</f>
        <v/>
      </c>
      <c r="Z860" s="69">
        <f>IF($P860="",0,1)</f>
        <v/>
      </c>
      <c r="AA860" s="70">
        <f>IF($P860="",0,$P860)</f>
        <v/>
      </c>
      <c r="AB860" s="69">
        <f>IF(AND($P860&lt;&gt;"",$P860&lt;=Paramètres!$C$14),1,0)</f>
        <v/>
      </c>
      <c r="AC860" s="67">
        <f>IF($P860="","Jamais relancé",IF($P860&lt;=3,"0-3 j",IF($P860&lt;=7,"4-7 j",IF($P860&lt;=15,"8-15 j","Plus de 15 j"))))</f>
        <v/>
      </c>
      <c r="AD860" s="67">
        <f>IF($M860&lt;=1000,"Moins de 1 k€",IF($M860&lt;=5000,"1 à 5 k€",IF($M860&lt;=15000,"5 à 15 k€","Plus de 15 k€")))</f>
        <v/>
      </c>
    </row>
    <row r="861">
      <c r="A861" s="65" t="inlineStr">
        <is>
          <t>DEV-00860</t>
        </is>
      </c>
      <c r="B861" s="66" t="n">
        <v>45323</v>
      </c>
      <c r="C861" s="65" t="inlineStr">
        <is>
          <t>2024-02</t>
        </is>
      </c>
      <c r="D861" s="65" t="inlineStr">
        <is>
          <t>2023-2024</t>
        </is>
      </c>
      <c r="E861" s="65" t="inlineStr">
        <is>
          <t>CLI-0346</t>
        </is>
      </c>
      <c r="F861" s="65" t="inlineStr">
        <is>
          <t>Particulier</t>
        </is>
      </c>
      <c r="G861" s="65" t="inlineStr">
        <is>
          <t>Bordeaux</t>
        </is>
      </c>
      <c r="H861" s="65" t="inlineStr">
        <is>
          <t>Karim Belkacem</t>
        </is>
      </c>
      <c r="I861" s="65" t="inlineStr">
        <is>
          <t>Chauffage</t>
        </is>
      </c>
      <c r="J861" s="65" t="inlineStr">
        <is>
          <t>CH-003</t>
        </is>
      </c>
      <c r="K861" s="65" t="inlineStr">
        <is>
          <t>Installation pompe à chaleur air/eau</t>
        </is>
      </c>
      <c r="L861" s="67" t="n">
        <v>1</v>
      </c>
      <c r="M861" s="68" t="n">
        <v>13371.2</v>
      </c>
      <c r="N861" s="65" t="inlineStr">
        <is>
          <t>Sans réponse</t>
        </is>
      </c>
      <c r="O861" s="66" t="n">
        <v>45329</v>
      </c>
      <c r="P861" s="67" t="n"/>
      <c r="Q861" s="67" t="n">
        <v>0</v>
      </c>
      <c r="R861" s="67">
        <f>$I861</f>
        <v/>
      </c>
      <c r="S861" s="67">
        <f>$K861</f>
        <v/>
      </c>
      <c r="T861" s="67">
        <f>IFERROR(INDEX(Clients!$G$2:$G$1020,MATCH($E861,Clients!$A$2:$A$1020,0)),"")</f>
        <v/>
      </c>
      <c r="U861" s="67">
        <f>IFERROR(INDEX(Clients!$I$2:$I$1020,MATCH($E861,Clients!$A$2:$A$1020,0)),"")</f>
        <v/>
      </c>
      <c r="V861" s="69">
        <f>1</f>
        <v/>
      </c>
      <c r="W861" s="69">
        <f>IF($N861="Accepté",1,0)</f>
        <v/>
      </c>
      <c r="X861" s="68">
        <f>$M861*$W861</f>
        <v/>
      </c>
      <c r="Y861" s="68">
        <f>IF($N861="En cours",0,$M861)</f>
        <v/>
      </c>
      <c r="Z861" s="69">
        <f>IF($P861="",0,1)</f>
        <v/>
      </c>
      <c r="AA861" s="70">
        <f>IF($P861="",0,$P861)</f>
        <v/>
      </c>
      <c r="AB861" s="69">
        <f>IF(AND($P861&lt;&gt;"",$P861&lt;=Paramètres!$C$14),1,0)</f>
        <v/>
      </c>
      <c r="AC861" s="67">
        <f>IF($P861="","Jamais relancé",IF($P861&lt;=3,"0-3 j",IF($P861&lt;=7,"4-7 j",IF($P861&lt;=15,"8-15 j","Plus de 15 j"))))</f>
        <v/>
      </c>
      <c r="AD861" s="67">
        <f>IF($M861&lt;=1000,"Moins de 1 k€",IF($M861&lt;=5000,"1 à 5 k€",IF($M861&lt;=15000,"5 à 15 k€","Plus de 15 k€")))</f>
        <v/>
      </c>
    </row>
    <row r="862">
      <c r="A862" s="65" t="inlineStr">
        <is>
          <t>DEV-00861</t>
        </is>
      </c>
      <c r="B862" s="66" t="n">
        <v>45323</v>
      </c>
      <c r="C862" s="65" t="inlineStr">
        <is>
          <t>2024-02</t>
        </is>
      </c>
      <c r="D862" s="65" t="inlineStr">
        <is>
          <t>2023-2024</t>
        </is>
      </c>
      <c r="E862" s="65" t="inlineStr">
        <is>
          <t>CLI-0069</t>
        </is>
      </c>
      <c r="F862" s="65" t="inlineStr">
        <is>
          <t>Professionnel</t>
        </is>
      </c>
      <c r="G862" s="65" t="inlineStr">
        <is>
          <t>Toulouse</t>
        </is>
      </c>
      <c r="H862" s="65" t="inlineStr">
        <is>
          <t>Julien Fabre</t>
        </is>
      </c>
      <c r="I862" s="65" t="inlineStr">
        <is>
          <t>Salle de bain</t>
        </is>
      </c>
      <c r="J862" s="65" t="inlineStr">
        <is>
          <t>SB-003</t>
        </is>
      </c>
      <c r="K862" s="65" t="inlineStr">
        <is>
          <t>Pose meuble vasque + robinetterie</t>
        </is>
      </c>
      <c r="L862" s="67" t="n">
        <v>1</v>
      </c>
      <c r="M862" s="68" t="n">
        <v>2027.99</v>
      </c>
      <c r="N862" s="65" t="inlineStr">
        <is>
          <t>Refusé</t>
        </is>
      </c>
      <c r="O862" s="66" t="n">
        <v>45351</v>
      </c>
      <c r="P862" s="67" t="n"/>
      <c r="Q862" s="67" t="n">
        <v>0</v>
      </c>
      <c r="R862" s="67">
        <f>$I862</f>
        <v/>
      </c>
      <c r="S862" s="67">
        <f>$K862</f>
        <v/>
      </c>
      <c r="T862" s="67">
        <f>IFERROR(INDEX(Clients!$G$2:$G$1020,MATCH($E862,Clients!$A$2:$A$1020,0)),"")</f>
        <v/>
      </c>
      <c r="U862" s="67">
        <f>IFERROR(INDEX(Clients!$I$2:$I$1020,MATCH($E862,Clients!$A$2:$A$1020,0)),"")</f>
        <v/>
      </c>
      <c r="V862" s="69">
        <f>1</f>
        <v/>
      </c>
      <c r="W862" s="69">
        <f>IF($N862="Accepté",1,0)</f>
        <v/>
      </c>
      <c r="X862" s="68">
        <f>$M862*$W862</f>
        <v/>
      </c>
      <c r="Y862" s="68">
        <f>IF($N862="En cours",0,$M862)</f>
        <v/>
      </c>
      <c r="Z862" s="69">
        <f>IF($P862="",0,1)</f>
        <v/>
      </c>
      <c r="AA862" s="70">
        <f>IF($P862="",0,$P862)</f>
        <v/>
      </c>
      <c r="AB862" s="69">
        <f>IF(AND($P862&lt;&gt;"",$P862&lt;=Paramètres!$C$14),1,0)</f>
        <v/>
      </c>
      <c r="AC862" s="67">
        <f>IF($P862="","Jamais relancé",IF($P862&lt;=3,"0-3 j",IF($P862&lt;=7,"4-7 j",IF($P862&lt;=15,"8-15 j","Plus de 15 j"))))</f>
        <v/>
      </c>
      <c r="AD862" s="67">
        <f>IF($M862&lt;=1000,"Moins de 1 k€",IF($M862&lt;=5000,"1 à 5 k€",IF($M862&lt;=15000,"5 à 15 k€","Plus de 15 k€")))</f>
        <v/>
      </c>
    </row>
    <row r="863">
      <c r="A863" s="65" t="inlineStr">
        <is>
          <t>DEV-00862</t>
        </is>
      </c>
      <c r="B863" s="66" t="n">
        <v>45323</v>
      </c>
      <c r="C863" s="65" t="inlineStr">
        <is>
          <t>2024-02</t>
        </is>
      </c>
      <c r="D863" s="65" t="inlineStr">
        <is>
          <t>2023-2024</t>
        </is>
      </c>
      <c r="E863" s="65" t="inlineStr">
        <is>
          <t>CLI-0012</t>
        </is>
      </c>
      <c r="F863" s="65" t="inlineStr">
        <is>
          <t>Particulier</t>
        </is>
      </c>
      <c r="G863" s="65" t="inlineStr">
        <is>
          <t>Toulouse</t>
        </is>
      </c>
      <c r="H863" s="65" t="inlineStr">
        <is>
          <t>Nadia Cherif</t>
        </is>
      </c>
      <c r="I863" s="65" t="inlineStr">
        <is>
          <t>Dépannage</t>
        </is>
      </c>
      <c r="J863" s="65" t="inlineStr">
        <is>
          <t>DP-002</t>
        </is>
      </c>
      <c r="K863" s="65" t="inlineStr">
        <is>
          <t>Débouchage canalisation</t>
        </is>
      </c>
      <c r="L863" s="67" t="n">
        <v>1</v>
      </c>
      <c r="M863" s="68" t="n">
        <v>326.61</v>
      </c>
      <c r="N863" s="65" t="inlineStr">
        <is>
          <t>Sans réponse</t>
        </is>
      </c>
      <c r="O863" s="66" t="n">
        <v>45329</v>
      </c>
      <c r="P863" s="67" t="n">
        <v>14</v>
      </c>
      <c r="Q863" s="67" t="n">
        <v>0</v>
      </c>
      <c r="R863" s="67">
        <f>$I863</f>
        <v/>
      </c>
      <c r="S863" s="67">
        <f>$K863</f>
        <v/>
      </c>
      <c r="T863" s="67">
        <f>IFERROR(INDEX(Clients!$G$2:$G$1020,MATCH($E863,Clients!$A$2:$A$1020,0)),"")</f>
        <v/>
      </c>
      <c r="U863" s="67">
        <f>IFERROR(INDEX(Clients!$I$2:$I$1020,MATCH($E863,Clients!$A$2:$A$1020,0)),"")</f>
        <v/>
      </c>
      <c r="V863" s="69">
        <f>1</f>
        <v/>
      </c>
      <c r="W863" s="69">
        <f>IF($N863="Accepté",1,0)</f>
        <v/>
      </c>
      <c r="X863" s="68">
        <f>$M863*$W863</f>
        <v/>
      </c>
      <c r="Y863" s="68">
        <f>IF($N863="En cours",0,$M863)</f>
        <v/>
      </c>
      <c r="Z863" s="69">
        <f>IF($P863="",0,1)</f>
        <v/>
      </c>
      <c r="AA863" s="70">
        <f>IF($P863="",0,$P863)</f>
        <v/>
      </c>
      <c r="AB863" s="69">
        <f>IF(AND($P863&lt;&gt;"",$P863&lt;=Paramètres!$C$14),1,0)</f>
        <v/>
      </c>
      <c r="AC863" s="67">
        <f>IF($P863="","Jamais relancé",IF($P863&lt;=3,"0-3 j",IF($P863&lt;=7,"4-7 j",IF($P863&lt;=15,"8-15 j","Plus de 15 j"))))</f>
        <v/>
      </c>
      <c r="AD863" s="67">
        <f>IF($M863&lt;=1000,"Moins de 1 k€",IF($M863&lt;=5000,"1 à 5 k€",IF($M863&lt;=15000,"5 à 15 k€","Plus de 15 k€")))</f>
        <v/>
      </c>
    </row>
    <row r="864">
      <c r="A864" s="65" t="inlineStr">
        <is>
          <t>DEV-00863</t>
        </is>
      </c>
      <c r="B864" s="66" t="n">
        <v>45323</v>
      </c>
      <c r="C864" s="65" t="inlineStr">
        <is>
          <t>2024-02</t>
        </is>
      </c>
      <c r="D864" s="65" t="inlineStr">
        <is>
          <t>2023-2024</t>
        </is>
      </c>
      <c r="E864" s="65" t="inlineStr">
        <is>
          <t>CLI-0206</t>
        </is>
      </c>
      <c r="F864" s="65" t="inlineStr">
        <is>
          <t>Syndic</t>
        </is>
      </c>
      <c r="G864" s="65" t="inlineStr">
        <is>
          <t>Toulouse</t>
        </is>
      </c>
      <c r="H864" s="65" t="inlineStr">
        <is>
          <t>Julien Fabre</t>
        </is>
      </c>
      <c r="I864" s="65" t="inlineStr">
        <is>
          <t>Chauffage</t>
        </is>
      </c>
      <c r="J864" s="65" t="inlineStr">
        <is>
          <t>CH-005</t>
        </is>
      </c>
      <c r="K864" s="65" t="inlineStr">
        <is>
          <t>Désembouage circuit chauffage</t>
        </is>
      </c>
      <c r="L864" s="67" t="n">
        <v>1</v>
      </c>
      <c r="M864" s="68" t="n">
        <v>1743.5</v>
      </c>
      <c r="N864" s="65" t="inlineStr">
        <is>
          <t>Sans réponse</t>
        </is>
      </c>
      <c r="O864" s="66" t="n">
        <v>45346</v>
      </c>
      <c r="P864" s="67" t="n">
        <v>7</v>
      </c>
      <c r="Q864" s="67" t="n">
        <v>1</v>
      </c>
      <c r="R864" s="67">
        <f>$I864</f>
        <v/>
      </c>
      <c r="S864" s="67">
        <f>$K864</f>
        <v/>
      </c>
      <c r="T864" s="67">
        <f>IFERROR(INDEX(Clients!$G$2:$G$1020,MATCH($E864,Clients!$A$2:$A$1020,0)),"")</f>
        <v/>
      </c>
      <c r="U864" s="67">
        <f>IFERROR(INDEX(Clients!$I$2:$I$1020,MATCH($E864,Clients!$A$2:$A$1020,0)),"")</f>
        <v/>
      </c>
      <c r="V864" s="69">
        <f>1</f>
        <v/>
      </c>
      <c r="W864" s="69">
        <f>IF($N864="Accepté",1,0)</f>
        <v/>
      </c>
      <c r="X864" s="68">
        <f>$M864*$W864</f>
        <v/>
      </c>
      <c r="Y864" s="68">
        <f>IF($N864="En cours",0,$M864)</f>
        <v/>
      </c>
      <c r="Z864" s="69">
        <f>IF($P864="",0,1)</f>
        <v/>
      </c>
      <c r="AA864" s="70">
        <f>IF($P864="",0,$P864)</f>
        <v/>
      </c>
      <c r="AB864" s="69">
        <f>IF(AND($P864&lt;&gt;"",$P864&lt;=Paramètres!$C$14),1,0)</f>
        <v/>
      </c>
      <c r="AC864" s="67">
        <f>IF($P864="","Jamais relancé",IF($P864&lt;=3,"0-3 j",IF($P864&lt;=7,"4-7 j",IF($P864&lt;=15,"8-15 j","Plus de 15 j"))))</f>
        <v/>
      </c>
      <c r="AD864" s="67">
        <f>IF($M864&lt;=1000,"Moins de 1 k€",IF($M864&lt;=5000,"1 à 5 k€",IF($M864&lt;=15000,"5 à 15 k€","Plus de 15 k€")))</f>
        <v/>
      </c>
    </row>
    <row r="865">
      <c r="A865" s="65" t="inlineStr">
        <is>
          <t>DEV-00864</t>
        </is>
      </c>
      <c r="B865" s="66" t="n">
        <v>45324</v>
      </c>
      <c r="C865" s="65" t="inlineStr">
        <is>
          <t>2024-02</t>
        </is>
      </c>
      <c r="D865" s="65" t="inlineStr">
        <is>
          <t>2023-2024</t>
        </is>
      </c>
      <c r="E865" s="65" t="inlineStr">
        <is>
          <t>CLI-0068</t>
        </is>
      </c>
      <c r="F865" s="65" t="inlineStr">
        <is>
          <t>Particulier</t>
        </is>
      </c>
      <c r="G865" s="65" t="inlineStr">
        <is>
          <t>Bordeaux</t>
        </is>
      </c>
      <c r="H865" s="65" t="inlineStr">
        <is>
          <t>Sophie Marchand</t>
        </is>
      </c>
      <c r="I865" s="65" t="inlineStr">
        <is>
          <t>Salle de bain</t>
        </is>
      </c>
      <c r="J865" s="65" t="inlineStr">
        <is>
          <t>SB-003</t>
        </is>
      </c>
      <c r="K865" s="65" t="inlineStr">
        <is>
          <t>Pose meuble vasque + robinetterie</t>
        </is>
      </c>
      <c r="L865" s="67" t="n">
        <v>1</v>
      </c>
      <c r="M865" s="68" t="n">
        <v>1108.46</v>
      </c>
      <c r="N865" s="65" t="inlineStr">
        <is>
          <t>Accepté</t>
        </is>
      </c>
      <c r="O865" s="66" t="n">
        <v>45347</v>
      </c>
      <c r="P865" s="67" t="n">
        <v>10</v>
      </c>
      <c r="Q865" s="67" t="n">
        <v>1</v>
      </c>
      <c r="R865" s="67">
        <f>$I865</f>
        <v/>
      </c>
      <c r="S865" s="67">
        <f>$K865</f>
        <v/>
      </c>
      <c r="T865" s="67">
        <f>IFERROR(INDEX(Clients!$G$2:$G$1020,MATCH($E865,Clients!$A$2:$A$1020,0)),"")</f>
        <v/>
      </c>
      <c r="U865" s="67">
        <f>IFERROR(INDEX(Clients!$I$2:$I$1020,MATCH($E865,Clients!$A$2:$A$1020,0)),"")</f>
        <v/>
      </c>
      <c r="V865" s="69">
        <f>1</f>
        <v/>
      </c>
      <c r="W865" s="69">
        <f>IF($N865="Accepté",1,0)</f>
        <v/>
      </c>
      <c r="X865" s="68">
        <f>$M865*$W865</f>
        <v/>
      </c>
      <c r="Y865" s="68">
        <f>IF($N865="En cours",0,$M865)</f>
        <v/>
      </c>
      <c r="Z865" s="69">
        <f>IF($P865="",0,1)</f>
        <v/>
      </c>
      <c r="AA865" s="70">
        <f>IF($P865="",0,$P865)</f>
        <v/>
      </c>
      <c r="AB865" s="69">
        <f>IF(AND($P865&lt;&gt;"",$P865&lt;=Paramètres!$C$14),1,0)</f>
        <v/>
      </c>
      <c r="AC865" s="67">
        <f>IF($P865="","Jamais relancé",IF($P865&lt;=3,"0-3 j",IF($P865&lt;=7,"4-7 j",IF($P865&lt;=15,"8-15 j","Plus de 15 j"))))</f>
        <v/>
      </c>
      <c r="AD865" s="67">
        <f>IF($M865&lt;=1000,"Moins de 1 k€",IF($M865&lt;=5000,"1 à 5 k€",IF($M865&lt;=15000,"5 à 15 k€","Plus de 15 k€")))</f>
        <v/>
      </c>
    </row>
    <row r="866">
      <c r="A866" s="65" t="inlineStr">
        <is>
          <t>DEV-00865</t>
        </is>
      </c>
      <c r="B866" s="66" t="n">
        <v>45324</v>
      </c>
      <c r="C866" s="65" t="inlineStr">
        <is>
          <t>2024-02</t>
        </is>
      </c>
      <c r="D866" s="65" t="inlineStr">
        <is>
          <t>2023-2024</t>
        </is>
      </c>
      <c r="E866" s="65" t="inlineStr">
        <is>
          <t>CLI-0386</t>
        </is>
      </c>
      <c r="F866" s="65" t="inlineStr">
        <is>
          <t>Collectivité</t>
        </is>
      </c>
      <c r="G866" s="65" t="inlineStr">
        <is>
          <t>Bordeaux</t>
        </is>
      </c>
      <c r="H866" s="65" t="inlineStr">
        <is>
          <t>Karim Belkacem</t>
        </is>
      </c>
      <c r="I866" s="65" t="inlineStr">
        <is>
          <t>Chauffage</t>
        </is>
      </c>
      <c r="J866" s="65" t="inlineStr">
        <is>
          <t>CH-005</t>
        </is>
      </c>
      <c r="K866" s="65" t="inlineStr">
        <is>
          <t>Désembouage circuit chauffage</t>
        </is>
      </c>
      <c r="L866" s="67" t="n">
        <v>1</v>
      </c>
      <c r="M866" s="68" t="n">
        <v>1518.9</v>
      </c>
      <c r="N866" s="65" t="inlineStr">
        <is>
          <t>Accepté</t>
        </is>
      </c>
      <c r="O866" s="66" t="n">
        <v>45352</v>
      </c>
      <c r="P866" s="67" t="n">
        <v>1</v>
      </c>
      <c r="Q866" s="67" t="n">
        <v>2</v>
      </c>
      <c r="R866" s="67">
        <f>$I866</f>
        <v/>
      </c>
      <c r="S866" s="67">
        <f>$K866</f>
        <v/>
      </c>
      <c r="T866" s="67">
        <f>IFERROR(INDEX(Clients!$G$2:$G$1020,MATCH($E866,Clients!$A$2:$A$1020,0)),"")</f>
        <v/>
      </c>
      <c r="U866" s="67">
        <f>IFERROR(INDEX(Clients!$I$2:$I$1020,MATCH($E866,Clients!$A$2:$A$1020,0)),"")</f>
        <v/>
      </c>
      <c r="V866" s="69">
        <f>1</f>
        <v/>
      </c>
      <c r="W866" s="69">
        <f>IF($N866="Accepté",1,0)</f>
        <v/>
      </c>
      <c r="X866" s="68">
        <f>$M866*$W866</f>
        <v/>
      </c>
      <c r="Y866" s="68">
        <f>IF($N866="En cours",0,$M866)</f>
        <v/>
      </c>
      <c r="Z866" s="69">
        <f>IF($P866="",0,1)</f>
        <v/>
      </c>
      <c r="AA866" s="70">
        <f>IF($P866="",0,$P866)</f>
        <v/>
      </c>
      <c r="AB866" s="69">
        <f>IF(AND($P866&lt;&gt;"",$P866&lt;=Paramètres!$C$14),1,0)</f>
        <v/>
      </c>
      <c r="AC866" s="67">
        <f>IF($P866="","Jamais relancé",IF($P866&lt;=3,"0-3 j",IF($P866&lt;=7,"4-7 j",IF($P866&lt;=15,"8-15 j","Plus de 15 j"))))</f>
        <v/>
      </c>
      <c r="AD866" s="67">
        <f>IF($M866&lt;=1000,"Moins de 1 k€",IF($M866&lt;=5000,"1 à 5 k€",IF($M866&lt;=15000,"5 à 15 k€","Plus de 15 k€")))</f>
        <v/>
      </c>
    </row>
    <row r="867">
      <c r="A867" s="65" t="inlineStr">
        <is>
          <t>DEV-00866</t>
        </is>
      </c>
      <c r="B867" s="66" t="n">
        <v>45324</v>
      </c>
      <c r="C867" s="65" t="inlineStr">
        <is>
          <t>2024-02</t>
        </is>
      </c>
      <c r="D867" s="65" t="inlineStr">
        <is>
          <t>2023-2024</t>
        </is>
      </c>
      <c r="E867" s="65" t="inlineStr">
        <is>
          <t>CLI-0377</t>
        </is>
      </c>
      <c r="F867" s="65" t="inlineStr">
        <is>
          <t>Professionnel</t>
        </is>
      </c>
      <c r="G867" s="65" t="inlineStr">
        <is>
          <t>Bordeaux</t>
        </is>
      </c>
      <c r="H867" s="65" t="inlineStr">
        <is>
          <t>Sophie Marchand</t>
        </is>
      </c>
      <c r="I867" s="65" t="inlineStr">
        <is>
          <t>Salle de bain</t>
        </is>
      </c>
      <c r="J867" s="65" t="inlineStr">
        <is>
          <t>SB-001</t>
        </is>
      </c>
      <c r="K867" s="65" t="inlineStr">
        <is>
          <t>Rénovation salle de bain complète</t>
        </is>
      </c>
      <c r="L867" s="67" t="n">
        <v>1</v>
      </c>
      <c r="M867" s="68" t="n">
        <v>18825.41</v>
      </c>
      <c r="N867" s="65" t="inlineStr">
        <is>
          <t>Sans réponse</t>
        </is>
      </c>
      <c r="O867" s="66" t="n">
        <v>45340</v>
      </c>
      <c r="P867" s="67" t="n"/>
      <c r="Q867" s="67" t="n">
        <v>0</v>
      </c>
      <c r="R867" s="67">
        <f>$I867</f>
        <v/>
      </c>
      <c r="S867" s="67">
        <f>$K867</f>
        <v/>
      </c>
      <c r="T867" s="67">
        <f>IFERROR(INDEX(Clients!$G$2:$G$1020,MATCH($E867,Clients!$A$2:$A$1020,0)),"")</f>
        <v/>
      </c>
      <c r="U867" s="67">
        <f>IFERROR(INDEX(Clients!$I$2:$I$1020,MATCH($E867,Clients!$A$2:$A$1020,0)),"")</f>
        <v/>
      </c>
      <c r="V867" s="69">
        <f>1</f>
        <v/>
      </c>
      <c r="W867" s="69">
        <f>IF($N867="Accepté",1,0)</f>
        <v/>
      </c>
      <c r="X867" s="68">
        <f>$M867*$W867</f>
        <v/>
      </c>
      <c r="Y867" s="68">
        <f>IF($N867="En cours",0,$M867)</f>
        <v/>
      </c>
      <c r="Z867" s="69">
        <f>IF($P867="",0,1)</f>
        <v/>
      </c>
      <c r="AA867" s="70">
        <f>IF($P867="",0,$P867)</f>
        <v/>
      </c>
      <c r="AB867" s="69">
        <f>IF(AND($P867&lt;&gt;"",$P867&lt;=Paramètres!$C$14),1,0)</f>
        <v/>
      </c>
      <c r="AC867" s="67">
        <f>IF($P867="","Jamais relancé",IF($P867&lt;=3,"0-3 j",IF($P867&lt;=7,"4-7 j",IF($P867&lt;=15,"8-15 j","Plus de 15 j"))))</f>
        <v/>
      </c>
      <c r="AD867" s="67">
        <f>IF($M867&lt;=1000,"Moins de 1 k€",IF($M867&lt;=5000,"1 à 5 k€",IF($M867&lt;=15000,"5 à 15 k€","Plus de 15 k€")))</f>
        <v/>
      </c>
    </row>
    <row r="868">
      <c r="A868" s="65" t="inlineStr">
        <is>
          <t>DEV-00867</t>
        </is>
      </c>
      <c r="B868" s="66" t="n">
        <v>45327</v>
      </c>
      <c r="C868" s="65" t="inlineStr">
        <is>
          <t>2024-02</t>
        </is>
      </c>
      <c r="D868" s="65" t="inlineStr">
        <is>
          <t>2023-2024</t>
        </is>
      </c>
      <c r="E868" s="65" t="inlineStr">
        <is>
          <t>CLI-0345</t>
        </is>
      </c>
      <c r="F868" s="65" t="inlineStr">
        <is>
          <t>Particulier</t>
        </is>
      </c>
      <c r="G868" s="65" t="inlineStr">
        <is>
          <t>Bordeaux</t>
        </is>
      </c>
      <c r="H868" s="65" t="inlineStr">
        <is>
          <t>Karim Belkacem</t>
        </is>
      </c>
      <c r="I868" s="65" t="inlineStr">
        <is>
          <t>Chauffage</t>
        </is>
      </c>
      <c r="J868" s="65" t="inlineStr">
        <is>
          <t>CH-002</t>
        </is>
      </c>
      <c r="K868" s="65" t="inlineStr">
        <is>
          <t>Entretien annuel chaudière</t>
        </is>
      </c>
      <c r="L868" s="67" t="n">
        <v>1</v>
      </c>
      <c r="M868" s="68" t="n">
        <v>144.01</v>
      </c>
      <c r="N868" s="65" t="inlineStr">
        <is>
          <t>Accepté</t>
        </is>
      </c>
      <c r="O868" s="66" t="n">
        <v>45331</v>
      </c>
      <c r="P868" s="67" t="n">
        <v>12</v>
      </c>
      <c r="Q868" s="67" t="n">
        <v>0</v>
      </c>
      <c r="R868" s="67">
        <f>$I868</f>
        <v/>
      </c>
      <c r="S868" s="67">
        <f>$K868</f>
        <v/>
      </c>
      <c r="T868" s="67">
        <f>IFERROR(INDEX(Clients!$G$2:$G$1020,MATCH($E868,Clients!$A$2:$A$1020,0)),"")</f>
        <v/>
      </c>
      <c r="U868" s="67">
        <f>IFERROR(INDEX(Clients!$I$2:$I$1020,MATCH($E868,Clients!$A$2:$A$1020,0)),"")</f>
        <v/>
      </c>
      <c r="V868" s="69">
        <f>1</f>
        <v/>
      </c>
      <c r="W868" s="69">
        <f>IF($N868="Accepté",1,0)</f>
        <v/>
      </c>
      <c r="X868" s="68">
        <f>$M868*$W868</f>
        <v/>
      </c>
      <c r="Y868" s="68">
        <f>IF($N868="En cours",0,$M868)</f>
        <v/>
      </c>
      <c r="Z868" s="69">
        <f>IF($P868="",0,1)</f>
        <v/>
      </c>
      <c r="AA868" s="70">
        <f>IF($P868="",0,$P868)</f>
        <v/>
      </c>
      <c r="AB868" s="69">
        <f>IF(AND($P868&lt;&gt;"",$P868&lt;=Paramètres!$C$14),1,0)</f>
        <v/>
      </c>
      <c r="AC868" s="67">
        <f>IF($P868="","Jamais relancé",IF($P868&lt;=3,"0-3 j",IF($P868&lt;=7,"4-7 j",IF($P868&lt;=15,"8-15 j","Plus de 15 j"))))</f>
        <v/>
      </c>
      <c r="AD868" s="67">
        <f>IF($M868&lt;=1000,"Moins de 1 k€",IF($M868&lt;=5000,"1 à 5 k€",IF($M868&lt;=15000,"5 à 15 k€","Plus de 15 k€")))</f>
        <v/>
      </c>
    </row>
    <row r="869">
      <c r="A869" s="65" t="inlineStr">
        <is>
          <t>DEV-00868</t>
        </is>
      </c>
      <c r="B869" s="66" t="n">
        <v>45328</v>
      </c>
      <c r="C869" s="65" t="inlineStr">
        <is>
          <t>2024-02</t>
        </is>
      </c>
      <c r="D869" s="65" t="inlineStr">
        <is>
          <t>2023-2024</t>
        </is>
      </c>
      <c r="E869" s="65" t="inlineStr">
        <is>
          <t>CLI-0091</t>
        </is>
      </c>
      <c r="F869" s="65" t="inlineStr">
        <is>
          <t>Particulier</t>
        </is>
      </c>
      <c r="G869" s="65" t="inlineStr">
        <is>
          <t>Bordeaux</t>
        </is>
      </c>
      <c r="H869" s="65" t="inlineStr">
        <is>
          <t>Sophie Marchand</t>
        </is>
      </c>
      <c r="I869" s="65" t="inlineStr">
        <is>
          <t>Salle de bain</t>
        </is>
      </c>
      <c r="J869" s="65" t="inlineStr">
        <is>
          <t>SB-001</t>
        </is>
      </c>
      <c r="K869" s="65" t="inlineStr">
        <is>
          <t>Rénovation salle de bain complète</t>
        </is>
      </c>
      <c r="L869" s="67" t="n">
        <v>1</v>
      </c>
      <c r="M869" s="68" t="n">
        <v>8958.99</v>
      </c>
      <c r="N869" s="65" t="inlineStr">
        <is>
          <t>Accepté</t>
        </is>
      </c>
      <c r="O869" s="66" t="n">
        <v>45339</v>
      </c>
      <c r="P869" s="67" t="n">
        <v>7</v>
      </c>
      <c r="Q869" s="67" t="n">
        <v>1</v>
      </c>
      <c r="R869" s="67">
        <f>$I869</f>
        <v/>
      </c>
      <c r="S869" s="67">
        <f>$K869</f>
        <v/>
      </c>
      <c r="T869" s="67">
        <f>IFERROR(INDEX(Clients!$G$2:$G$1020,MATCH($E869,Clients!$A$2:$A$1020,0)),"")</f>
        <v/>
      </c>
      <c r="U869" s="67">
        <f>IFERROR(INDEX(Clients!$I$2:$I$1020,MATCH($E869,Clients!$A$2:$A$1020,0)),"")</f>
        <v/>
      </c>
      <c r="V869" s="69">
        <f>1</f>
        <v/>
      </c>
      <c r="W869" s="69">
        <f>IF($N869="Accepté",1,0)</f>
        <v/>
      </c>
      <c r="X869" s="68">
        <f>$M869*$W869</f>
        <v/>
      </c>
      <c r="Y869" s="68">
        <f>IF($N869="En cours",0,$M869)</f>
        <v/>
      </c>
      <c r="Z869" s="69">
        <f>IF($P869="",0,1)</f>
        <v/>
      </c>
      <c r="AA869" s="70">
        <f>IF($P869="",0,$P869)</f>
        <v/>
      </c>
      <c r="AB869" s="69">
        <f>IF(AND($P869&lt;&gt;"",$P869&lt;=Paramètres!$C$14),1,0)</f>
        <v/>
      </c>
      <c r="AC869" s="67">
        <f>IF($P869="","Jamais relancé",IF($P869&lt;=3,"0-3 j",IF($P869&lt;=7,"4-7 j",IF($P869&lt;=15,"8-15 j","Plus de 15 j"))))</f>
        <v/>
      </c>
      <c r="AD869" s="67">
        <f>IF($M869&lt;=1000,"Moins de 1 k€",IF($M869&lt;=5000,"1 à 5 k€",IF($M869&lt;=15000,"5 à 15 k€","Plus de 15 k€")))</f>
        <v/>
      </c>
    </row>
    <row r="870">
      <c r="A870" s="65" t="inlineStr">
        <is>
          <t>DEV-00869</t>
        </is>
      </c>
      <c r="B870" s="66" t="n">
        <v>45328</v>
      </c>
      <c r="C870" s="65" t="inlineStr">
        <is>
          <t>2024-02</t>
        </is>
      </c>
      <c r="D870" s="65" t="inlineStr">
        <is>
          <t>2023-2024</t>
        </is>
      </c>
      <c r="E870" s="65" t="inlineStr">
        <is>
          <t>CLI-0070</t>
        </is>
      </c>
      <c r="F870" s="65" t="inlineStr">
        <is>
          <t>Particulier</t>
        </is>
      </c>
      <c r="G870" s="65" t="inlineStr">
        <is>
          <t>Toulouse</t>
        </is>
      </c>
      <c r="H870" s="65" t="inlineStr">
        <is>
          <t>Julien Fabre</t>
        </is>
      </c>
      <c r="I870" s="65" t="inlineStr">
        <is>
          <t>Chauffage</t>
        </is>
      </c>
      <c r="J870" s="65" t="inlineStr">
        <is>
          <t>CH-005</t>
        </is>
      </c>
      <c r="K870" s="65" t="inlineStr">
        <is>
          <t>Désembouage circuit chauffage</t>
        </is>
      </c>
      <c r="L870" s="67" t="n">
        <v>1</v>
      </c>
      <c r="M870" s="68" t="n">
        <v>734.29</v>
      </c>
      <c r="N870" s="65" t="inlineStr">
        <is>
          <t>Sans réponse</t>
        </is>
      </c>
      <c r="O870" s="66" t="n">
        <v>45363</v>
      </c>
      <c r="P870" s="67" t="n">
        <v>8</v>
      </c>
      <c r="Q870" s="67" t="n">
        <v>1</v>
      </c>
      <c r="R870" s="67">
        <f>$I870</f>
        <v/>
      </c>
      <c r="S870" s="67">
        <f>$K870</f>
        <v/>
      </c>
      <c r="T870" s="67">
        <f>IFERROR(INDEX(Clients!$G$2:$G$1020,MATCH($E870,Clients!$A$2:$A$1020,0)),"")</f>
        <v/>
      </c>
      <c r="U870" s="67">
        <f>IFERROR(INDEX(Clients!$I$2:$I$1020,MATCH($E870,Clients!$A$2:$A$1020,0)),"")</f>
        <v/>
      </c>
      <c r="V870" s="69">
        <f>1</f>
        <v/>
      </c>
      <c r="W870" s="69">
        <f>IF($N870="Accepté",1,0)</f>
        <v/>
      </c>
      <c r="X870" s="68">
        <f>$M870*$W870</f>
        <v/>
      </c>
      <c r="Y870" s="68">
        <f>IF($N870="En cours",0,$M870)</f>
        <v/>
      </c>
      <c r="Z870" s="69">
        <f>IF($P870="",0,1)</f>
        <v/>
      </c>
      <c r="AA870" s="70">
        <f>IF($P870="",0,$P870)</f>
        <v/>
      </c>
      <c r="AB870" s="69">
        <f>IF(AND($P870&lt;&gt;"",$P870&lt;=Paramètres!$C$14),1,0)</f>
        <v/>
      </c>
      <c r="AC870" s="67">
        <f>IF($P870="","Jamais relancé",IF($P870&lt;=3,"0-3 j",IF($P870&lt;=7,"4-7 j",IF($P870&lt;=15,"8-15 j","Plus de 15 j"))))</f>
        <v/>
      </c>
      <c r="AD870" s="67">
        <f>IF($M870&lt;=1000,"Moins de 1 k€",IF($M870&lt;=5000,"1 à 5 k€",IF($M870&lt;=15000,"5 à 15 k€","Plus de 15 k€")))</f>
        <v/>
      </c>
    </row>
    <row r="871">
      <c r="A871" s="65" t="inlineStr">
        <is>
          <t>DEV-00870</t>
        </is>
      </c>
      <c r="B871" s="66" t="n">
        <v>45328</v>
      </c>
      <c r="C871" s="65" t="inlineStr">
        <is>
          <t>2024-02</t>
        </is>
      </c>
      <c r="D871" s="65" t="inlineStr">
        <is>
          <t>2023-2024</t>
        </is>
      </c>
      <c r="E871" s="65" t="inlineStr">
        <is>
          <t>CLI-0386</t>
        </is>
      </c>
      <c r="F871" s="65" t="inlineStr">
        <is>
          <t>Collectivité</t>
        </is>
      </c>
      <c r="G871" s="65" t="inlineStr">
        <is>
          <t>Bordeaux</t>
        </is>
      </c>
      <c r="H871" s="65" t="inlineStr">
        <is>
          <t>Sophie Marchand</t>
        </is>
      </c>
      <c r="I871" s="65" t="inlineStr">
        <is>
          <t>Salle de bain</t>
        </is>
      </c>
      <c r="J871" s="65" t="inlineStr">
        <is>
          <t>SB-001</t>
        </is>
      </c>
      <c r="K871" s="65" t="inlineStr">
        <is>
          <t>Rénovation salle de bain complète</t>
        </is>
      </c>
      <c r="L871" s="67" t="n">
        <v>1</v>
      </c>
      <c r="M871" s="68" t="n">
        <v>20559.85</v>
      </c>
      <c r="N871" s="65" t="inlineStr">
        <is>
          <t>Refusé</t>
        </is>
      </c>
      <c r="O871" s="66" t="n">
        <v>45350</v>
      </c>
      <c r="P871" s="67" t="n">
        <v>1</v>
      </c>
      <c r="Q871" s="67" t="n">
        <v>2</v>
      </c>
      <c r="R871" s="67">
        <f>$I871</f>
        <v/>
      </c>
      <c r="S871" s="67">
        <f>$K871</f>
        <v/>
      </c>
      <c r="T871" s="67">
        <f>IFERROR(INDEX(Clients!$G$2:$G$1020,MATCH($E871,Clients!$A$2:$A$1020,0)),"")</f>
        <v/>
      </c>
      <c r="U871" s="67">
        <f>IFERROR(INDEX(Clients!$I$2:$I$1020,MATCH($E871,Clients!$A$2:$A$1020,0)),"")</f>
        <v/>
      </c>
      <c r="V871" s="69">
        <f>1</f>
        <v/>
      </c>
      <c r="W871" s="69">
        <f>IF($N871="Accepté",1,0)</f>
        <v/>
      </c>
      <c r="X871" s="68">
        <f>$M871*$W871</f>
        <v/>
      </c>
      <c r="Y871" s="68">
        <f>IF($N871="En cours",0,$M871)</f>
        <v/>
      </c>
      <c r="Z871" s="69">
        <f>IF($P871="",0,1)</f>
        <v/>
      </c>
      <c r="AA871" s="70">
        <f>IF($P871="",0,$P871)</f>
        <v/>
      </c>
      <c r="AB871" s="69">
        <f>IF(AND($P871&lt;&gt;"",$P871&lt;=Paramètres!$C$14),1,0)</f>
        <v/>
      </c>
      <c r="AC871" s="67">
        <f>IF($P871="","Jamais relancé",IF($P871&lt;=3,"0-3 j",IF($P871&lt;=7,"4-7 j",IF($P871&lt;=15,"8-15 j","Plus de 15 j"))))</f>
        <v/>
      </c>
      <c r="AD871" s="67">
        <f>IF($M871&lt;=1000,"Moins de 1 k€",IF($M871&lt;=5000,"1 à 5 k€",IF($M871&lt;=15000,"5 à 15 k€","Plus de 15 k€")))</f>
        <v/>
      </c>
    </row>
    <row r="872">
      <c r="A872" s="65" t="inlineStr">
        <is>
          <t>DEV-00871</t>
        </is>
      </c>
      <c r="B872" s="66" t="n">
        <v>45329</v>
      </c>
      <c r="C872" s="65" t="inlineStr">
        <is>
          <t>2024-02</t>
        </is>
      </c>
      <c r="D872" s="65" t="inlineStr">
        <is>
          <t>2023-2024</t>
        </is>
      </c>
      <c r="E872" s="65" t="inlineStr">
        <is>
          <t>CLI-0029</t>
        </is>
      </c>
      <c r="F872" s="65" t="inlineStr">
        <is>
          <t>Particulier</t>
        </is>
      </c>
      <c r="G872" s="65" t="inlineStr">
        <is>
          <t>Bordeaux</t>
        </is>
      </c>
      <c r="H872" s="65" t="inlineStr">
        <is>
          <t>Sophie Marchand</t>
        </is>
      </c>
      <c r="I872" s="65" t="inlineStr">
        <is>
          <t>Dépannage</t>
        </is>
      </c>
      <c r="J872" s="65" t="inlineStr">
        <is>
          <t>DP-003</t>
        </is>
      </c>
      <c r="K872" s="65" t="inlineStr">
        <is>
          <t>Dépannage électrique urgence</t>
        </is>
      </c>
      <c r="L872" s="67" t="n">
        <v>1</v>
      </c>
      <c r="M872" s="68" t="n">
        <v>287.36</v>
      </c>
      <c r="N872" s="65" t="inlineStr">
        <is>
          <t>Accepté</t>
        </is>
      </c>
      <c r="O872" s="66" t="n">
        <v>45355</v>
      </c>
      <c r="P872" s="67" t="n">
        <v>13</v>
      </c>
      <c r="Q872" s="67" t="n">
        <v>1</v>
      </c>
      <c r="R872" s="67">
        <f>$I872</f>
        <v/>
      </c>
      <c r="S872" s="67">
        <f>$K872</f>
        <v/>
      </c>
      <c r="T872" s="67">
        <f>IFERROR(INDEX(Clients!$G$2:$G$1020,MATCH($E872,Clients!$A$2:$A$1020,0)),"")</f>
        <v/>
      </c>
      <c r="U872" s="67">
        <f>IFERROR(INDEX(Clients!$I$2:$I$1020,MATCH($E872,Clients!$A$2:$A$1020,0)),"")</f>
        <v/>
      </c>
      <c r="V872" s="69">
        <f>1</f>
        <v/>
      </c>
      <c r="W872" s="69">
        <f>IF($N872="Accepté",1,0)</f>
        <v/>
      </c>
      <c r="X872" s="68">
        <f>$M872*$W872</f>
        <v/>
      </c>
      <c r="Y872" s="68">
        <f>IF($N872="En cours",0,$M872)</f>
        <v/>
      </c>
      <c r="Z872" s="69">
        <f>IF($P872="",0,1)</f>
        <v/>
      </c>
      <c r="AA872" s="70">
        <f>IF($P872="",0,$P872)</f>
        <v/>
      </c>
      <c r="AB872" s="69">
        <f>IF(AND($P872&lt;&gt;"",$P872&lt;=Paramètres!$C$14),1,0)</f>
        <v/>
      </c>
      <c r="AC872" s="67">
        <f>IF($P872="","Jamais relancé",IF($P872&lt;=3,"0-3 j",IF($P872&lt;=7,"4-7 j",IF($P872&lt;=15,"8-15 j","Plus de 15 j"))))</f>
        <v/>
      </c>
      <c r="AD872" s="67">
        <f>IF($M872&lt;=1000,"Moins de 1 k€",IF($M872&lt;=5000,"1 à 5 k€",IF($M872&lt;=15000,"5 à 15 k€","Plus de 15 k€")))</f>
        <v/>
      </c>
    </row>
    <row r="873">
      <c r="A873" s="65" t="inlineStr">
        <is>
          <t>DEV-00872</t>
        </is>
      </c>
      <c r="B873" s="66" t="n">
        <v>45329</v>
      </c>
      <c r="C873" s="65" t="inlineStr">
        <is>
          <t>2024-02</t>
        </is>
      </c>
      <c r="D873" s="65" t="inlineStr">
        <is>
          <t>2023-2024</t>
        </is>
      </c>
      <c r="E873" s="65" t="inlineStr">
        <is>
          <t>CLI-0149</t>
        </is>
      </c>
      <c r="F873" s="65" t="inlineStr">
        <is>
          <t>Particulier</t>
        </is>
      </c>
      <c r="G873" s="65" t="inlineStr">
        <is>
          <t>Toulouse</t>
        </is>
      </c>
      <c r="H873" s="65" t="inlineStr">
        <is>
          <t>Nadia Cherif</t>
        </is>
      </c>
      <c r="I873" s="65" t="inlineStr">
        <is>
          <t>Chauffage</t>
        </is>
      </c>
      <c r="J873" s="65" t="inlineStr">
        <is>
          <t>CH-001</t>
        </is>
      </c>
      <c r="K873" s="65" t="inlineStr">
        <is>
          <t>Installation chaudière gaz condensation</t>
        </is>
      </c>
      <c r="L873" s="67" t="n">
        <v>3</v>
      </c>
      <c r="M873" s="68" t="n">
        <v>13798.06</v>
      </c>
      <c r="N873" s="65" t="inlineStr">
        <is>
          <t>Sans réponse</t>
        </is>
      </c>
      <c r="O873" s="66" t="n">
        <v>45333</v>
      </c>
      <c r="P873" s="67" t="n"/>
      <c r="Q873" s="67" t="n">
        <v>0</v>
      </c>
      <c r="R873" s="67">
        <f>$I873</f>
        <v/>
      </c>
      <c r="S873" s="67">
        <f>$K873</f>
        <v/>
      </c>
      <c r="T873" s="67">
        <f>IFERROR(INDEX(Clients!$G$2:$G$1020,MATCH($E873,Clients!$A$2:$A$1020,0)),"")</f>
        <v/>
      </c>
      <c r="U873" s="67">
        <f>IFERROR(INDEX(Clients!$I$2:$I$1020,MATCH($E873,Clients!$A$2:$A$1020,0)),"")</f>
        <v/>
      </c>
      <c r="V873" s="69">
        <f>1</f>
        <v/>
      </c>
      <c r="W873" s="69">
        <f>IF($N873="Accepté",1,0)</f>
        <v/>
      </c>
      <c r="X873" s="68">
        <f>$M873*$W873</f>
        <v/>
      </c>
      <c r="Y873" s="68">
        <f>IF($N873="En cours",0,$M873)</f>
        <v/>
      </c>
      <c r="Z873" s="69">
        <f>IF($P873="",0,1)</f>
        <v/>
      </c>
      <c r="AA873" s="70">
        <f>IF($P873="",0,$P873)</f>
        <v/>
      </c>
      <c r="AB873" s="69">
        <f>IF(AND($P873&lt;&gt;"",$P873&lt;=Paramètres!$C$14),1,0)</f>
        <v/>
      </c>
      <c r="AC873" s="67">
        <f>IF($P873="","Jamais relancé",IF($P873&lt;=3,"0-3 j",IF($P873&lt;=7,"4-7 j",IF($P873&lt;=15,"8-15 j","Plus de 15 j"))))</f>
        <v/>
      </c>
      <c r="AD873" s="67">
        <f>IF($M873&lt;=1000,"Moins de 1 k€",IF($M873&lt;=5000,"1 à 5 k€",IF($M873&lt;=15000,"5 à 15 k€","Plus de 15 k€")))</f>
        <v/>
      </c>
    </row>
    <row r="874">
      <c r="A874" s="65" t="inlineStr">
        <is>
          <t>DEV-00873</t>
        </is>
      </c>
      <c r="B874" s="66" t="n">
        <v>45329</v>
      </c>
      <c r="C874" s="65" t="inlineStr">
        <is>
          <t>2024-02</t>
        </is>
      </c>
      <c r="D874" s="65" t="inlineStr">
        <is>
          <t>2023-2024</t>
        </is>
      </c>
      <c r="E874" s="65" t="inlineStr">
        <is>
          <t>CLI-0038</t>
        </is>
      </c>
      <c r="F874" s="65" t="inlineStr">
        <is>
          <t>Particulier</t>
        </is>
      </c>
      <c r="G874" s="65" t="inlineStr">
        <is>
          <t>Bordeaux</t>
        </is>
      </c>
      <c r="H874" s="65" t="inlineStr">
        <is>
          <t>Karim Belkacem</t>
        </is>
      </c>
      <c r="I874" s="65" t="inlineStr">
        <is>
          <t>Dépannage</t>
        </is>
      </c>
      <c r="J874" s="65" t="inlineStr">
        <is>
          <t>DP-003</t>
        </is>
      </c>
      <c r="K874" s="65" t="inlineStr">
        <is>
          <t>Dépannage électrique urgence</t>
        </is>
      </c>
      <c r="L874" s="67" t="n">
        <v>1</v>
      </c>
      <c r="M874" s="68" t="n">
        <v>294.3</v>
      </c>
      <c r="N874" s="65" t="inlineStr">
        <is>
          <t>Refusé</t>
        </is>
      </c>
      <c r="O874" s="66" t="n">
        <v>45338</v>
      </c>
      <c r="P874" s="67" t="n">
        <v>9</v>
      </c>
      <c r="Q874" s="67" t="n">
        <v>1</v>
      </c>
      <c r="R874" s="67">
        <f>$I874</f>
        <v/>
      </c>
      <c r="S874" s="67">
        <f>$K874</f>
        <v/>
      </c>
      <c r="T874" s="67">
        <f>IFERROR(INDEX(Clients!$G$2:$G$1020,MATCH($E874,Clients!$A$2:$A$1020,0)),"")</f>
        <v/>
      </c>
      <c r="U874" s="67">
        <f>IFERROR(INDEX(Clients!$I$2:$I$1020,MATCH($E874,Clients!$A$2:$A$1020,0)),"")</f>
        <v/>
      </c>
      <c r="V874" s="69">
        <f>1</f>
        <v/>
      </c>
      <c r="W874" s="69">
        <f>IF($N874="Accepté",1,0)</f>
        <v/>
      </c>
      <c r="X874" s="68">
        <f>$M874*$W874</f>
        <v/>
      </c>
      <c r="Y874" s="68">
        <f>IF($N874="En cours",0,$M874)</f>
        <v/>
      </c>
      <c r="Z874" s="69">
        <f>IF($P874="",0,1)</f>
        <v/>
      </c>
      <c r="AA874" s="70">
        <f>IF($P874="",0,$P874)</f>
        <v/>
      </c>
      <c r="AB874" s="69">
        <f>IF(AND($P874&lt;&gt;"",$P874&lt;=Paramètres!$C$14),1,0)</f>
        <v/>
      </c>
      <c r="AC874" s="67">
        <f>IF($P874="","Jamais relancé",IF($P874&lt;=3,"0-3 j",IF($P874&lt;=7,"4-7 j",IF($P874&lt;=15,"8-15 j","Plus de 15 j"))))</f>
        <v/>
      </c>
      <c r="AD874" s="67">
        <f>IF($M874&lt;=1000,"Moins de 1 k€",IF($M874&lt;=5000,"1 à 5 k€",IF($M874&lt;=15000,"5 à 15 k€","Plus de 15 k€")))</f>
        <v/>
      </c>
    </row>
    <row r="875">
      <c r="A875" s="65" t="inlineStr">
        <is>
          <t>DEV-00874</t>
        </is>
      </c>
      <c r="B875" s="66" t="n">
        <v>45329</v>
      </c>
      <c r="C875" s="65" t="inlineStr">
        <is>
          <t>2024-02</t>
        </is>
      </c>
      <c r="D875" s="65" t="inlineStr">
        <is>
          <t>2023-2024</t>
        </is>
      </c>
      <c r="E875" s="65" t="inlineStr">
        <is>
          <t>CLI-0224</t>
        </is>
      </c>
      <c r="F875" s="65" t="inlineStr">
        <is>
          <t>Particulier</t>
        </is>
      </c>
      <c r="G875" s="65" t="inlineStr">
        <is>
          <t>Toulouse</t>
        </is>
      </c>
      <c r="H875" s="65" t="inlineStr">
        <is>
          <t>Julien Fabre</t>
        </is>
      </c>
      <c r="I875" s="65" t="inlineStr">
        <is>
          <t>Chauffage</t>
        </is>
      </c>
      <c r="J875" s="65" t="inlineStr">
        <is>
          <t>CH-004</t>
        </is>
      </c>
      <c r="K875" s="65" t="inlineStr">
        <is>
          <t>Remplacement radiateurs (lot de 5)</t>
        </is>
      </c>
      <c r="L875" s="67" t="n">
        <v>1</v>
      </c>
      <c r="M875" s="68" t="n">
        <v>2663.39</v>
      </c>
      <c r="N875" s="65" t="inlineStr">
        <is>
          <t>Sans réponse</t>
        </is>
      </c>
      <c r="O875" s="66" t="n">
        <v>45353</v>
      </c>
      <c r="P875" s="67" t="n">
        <v>7</v>
      </c>
      <c r="Q875" s="67" t="n">
        <v>2</v>
      </c>
      <c r="R875" s="67">
        <f>$I875</f>
        <v/>
      </c>
      <c r="S875" s="67">
        <f>$K875</f>
        <v/>
      </c>
      <c r="T875" s="67">
        <f>IFERROR(INDEX(Clients!$G$2:$G$1020,MATCH($E875,Clients!$A$2:$A$1020,0)),"")</f>
        <v/>
      </c>
      <c r="U875" s="67">
        <f>IFERROR(INDEX(Clients!$I$2:$I$1020,MATCH($E875,Clients!$A$2:$A$1020,0)),"")</f>
        <v/>
      </c>
      <c r="V875" s="69">
        <f>1</f>
        <v/>
      </c>
      <c r="W875" s="69">
        <f>IF($N875="Accepté",1,0)</f>
        <v/>
      </c>
      <c r="X875" s="68">
        <f>$M875*$W875</f>
        <v/>
      </c>
      <c r="Y875" s="68">
        <f>IF($N875="En cours",0,$M875)</f>
        <v/>
      </c>
      <c r="Z875" s="69">
        <f>IF($P875="",0,1)</f>
        <v/>
      </c>
      <c r="AA875" s="70">
        <f>IF($P875="",0,$P875)</f>
        <v/>
      </c>
      <c r="AB875" s="69">
        <f>IF(AND($P875&lt;&gt;"",$P875&lt;=Paramètres!$C$14),1,0)</f>
        <v/>
      </c>
      <c r="AC875" s="67">
        <f>IF($P875="","Jamais relancé",IF($P875&lt;=3,"0-3 j",IF($P875&lt;=7,"4-7 j",IF($P875&lt;=15,"8-15 j","Plus de 15 j"))))</f>
        <v/>
      </c>
      <c r="AD875" s="67">
        <f>IF($M875&lt;=1000,"Moins de 1 k€",IF($M875&lt;=5000,"1 à 5 k€",IF($M875&lt;=15000,"5 à 15 k€","Plus de 15 k€")))</f>
        <v/>
      </c>
    </row>
    <row r="876">
      <c r="A876" s="65" t="inlineStr">
        <is>
          <t>DEV-00875</t>
        </is>
      </c>
      <c r="B876" s="66" t="n">
        <v>45330</v>
      </c>
      <c r="C876" s="65" t="inlineStr">
        <is>
          <t>2024-02</t>
        </is>
      </c>
      <c r="D876" s="65" t="inlineStr">
        <is>
          <t>2023-2024</t>
        </is>
      </c>
      <c r="E876" s="65" t="inlineStr">
        <is>
          <t>CLI-0312</t>
        </is>
      </c>
      <c r="F876" s="65" t="inlineStr">
        <is>
          <t>Professionnel</t>
        </is>
      </c>
      <c r="G876" s="65" t="inlineStr">
        <is>
          <t>Toulouse</t>
        </is>
      </c>
      <c r="H876" s="65" t="inlineStr">
        <is>
          <t>Julien Fabre</t>
        </is>
      </c>
      <c r="I876" s="65" t="inlineStr">
        <is>
          <t>Électricité</t>
        </is>
      </c>
      <c r="J876" s="65" t="inlineStr">
        <is>
          <t>EL-004</t>
        </is>
      </c>
      <c r="K876" s="65" t="inlineStr">
        <is>
          <t>Éclairage LED locaux professionnels</t>
        </is>
      </c>
      <c r="L876" s="67" t="n">
        <v>1</v>
      </c>
      <c r="M876" s="68" t="n">
        <v>5510.72</v>
      </c>
      <c r="N876" s="65" t="inlineStr">
        <is>
          <t>Refusé</t>
        </is>
      </c>
      <c r="O876" s="66" t="n">
        <v>45355</v>
      </c>
      <c r="P876" s="67" t="n">
        <v>7</v>
      </c>
      <c r="Q876" s="67" t="n">
        <v>3</v>
      </c>
      <c r="R876" s="67">
        <f>$I876</f>
        <v/>
      </c>
      <c r="S876" s="67">
        <f>$K876</f>
        <v/>
      </c>
      <c r="T876" s="67">
        <f>IFERROR(INDEX(Clients!$G$2:$G$1020,MATCH($E876,Clients!$A$2:$A$1020,0)),"")</f>
        <v/>
      </c>
      <c r="U876" s="67">
        <f>IFERROR(INDEX(Clients!$I$2:$I$1020,MATCH($E876,Clients!$A$2:$A$1020,0)),"")</f>
        <v/>
      </c>
      <c r="V876" s="69">
        <f>1</f>
        <v/>
      </c>
      <c r="W876" s="69">
        <f>IF($N876="Accepté",1,0)</f>
        <v/>
      </c>
      <c r="X876" s="68">
        <f>$M876*$W876</f>
        <v/>
      </c>
      <c r="Y876" s="68">
        <f>IF($N876="En cours",0,$M876)</f>
        <v/>
      </c>
      <c r="Z876" s="69">
        <f>IF($P876="",0,1)</f>
        <v/>
      </c>
      <c r="AA876" s="70">
        <f>IF($P876="",0,$P876)</f>
        <v/>
      </c>
      <c r="AB876" s="69">
        <f>IF(AND($P876&lt;&gt;"",$P876&lt;=Paramètres!$C$14),1,0)</f>
        <v/>
      </c>
      <c r="AC876" s="67">
        <f>IF($P876="","Jamais relancé",IF($P876&lt;=3,"0-3 j",IF($P876&lt;=7,"4-7 j",IF($P876&lt;=15,"8-15 j","Plus de 15 j"))))</f>
        <v/>
      </c>
      <c r="AD876" s="67">
        <f>IF($M876&lt;=1000,"Moins de 1 k€",IF($M876&lt;=5000,"1 à 5 k€",IF($M876&lt;=15000,"5 à 15 k€","Plus de 15 k€")))</f>
        <v/>
      </c>
    </row>
    <row r="877">
      <c r="A877" s="65" t="inlineStr">
        <is>
          <t>DEV-00876</t>
        </is>
      </c>
      <c r="B877" s="66" t="n">
        <v>45330</v>
      </c>
      <c r="C877" s="65" t="inlineStr">
        <is>
          <t>2024-02</t>
        </is>
      </c>
      <c r="D877" s="65" t="inlineStr">
        <is>
          <t>2023-2024</t>
        </is>
      </c>
      <c r="E877" s="65" t="inlineStr">
        <is>
          <t>CLI-0258</t>
        </is>
      </c>
      <c r="F877" s="65" t="inlineStr">
        <is>
          <t>Professionnel</t>
        </is>
      </c>
      <c r="G877" s="65" t="inlineStr">
        <is>
          <t>Bordeaux</t>
        </is>
      </c>
      <c r="H877" s="65" t="inlineStr">
        <is>
          <t>Karim Belkacem</t>
        </is>
      </c>
      <c r="I877" s="65" t="inlineStr">
        <is>
          <t>Plomberie</t>
        </is>
      </c>
      <c r="J877" s="65" t="inlineStr">
        <is>
          <t>PR-004</t>
        </is>
      </c>
      <c r="K877" s="65" t="inlineStr">
        <is>
          <t>Remplacement colonne d'évacuation</t>
        </is>
      </c>
      <c r="L877" s="67" t="n">
        <v>1</v>
      </c>
      <c r="M877" s="68" t="n">
        <v>11067.51</v>
      </c>
      <c r="N877" s="65" t="inlineStr">
        <is>
          <t>Accepté</t>
        </is>
      </c>
      <c r="O877" s="66" t="n">
        <v>45350</v>
      </c>
      <c r="P877" s="67" t="n">
        <v>2</v>
      </c>
      <c r="Q877" s="67" t="n">
        <v>1</v>
      </c>
      <c r="R877" s="67">
        <f>$I877</f>
        <v/>
      </c>
      <c r="S877" s="67">
        <f>$K877</f>
        <v/>
      </c>
      <c r="T877" s="67">
        <f>IFERROR(INDEX(Clients!$G$2:$G$1020,MATCH($E877,Clients!$A$2:$A$1020,0)),"")</f>
        <v/>
      </c>
      <c r="U877" s="67">
        <f>IFERROR(INDEX(Clients!$I$2:$I$1020,MATCH($E877,Clients!$A$2:$A$1020,0)),"")</f>
        <v/>
      </c>
      <c r="V877" s="69">
        <f>1</f>
        <v/>
      </c>
      <c r="W877" s="69">
        <f>IF($N877="Accepté",1,0)</f>
        <v/>
      </c>
      <c r="X877" s="68">
        <f>$M877*$W877</f>
        <v/>
      </c>
      <c r="Y877" s="68">
        <f>IF($N877="En cours",0,$M877)</f>
        <v/>
      </c>
      <c r="Z877" s="69">
        <f>IF($P877="",0,1)</f>
        <v/>
      </c>
      <c r="AA877" s="70">
        <f>IF($P877="",0,$P877)</f>
        <v/>
      </c>
      <c r="AB877" s="69">
        <f>IF(AND($P877&lt;&gt;"",$P877&lt;=Paramètres!$C$14),1,0)</f>
        <v/>
      </c>
      <c r="AC877" s="67">
        <f>IF($P877="","Jamais relancé",IF($P877&lt;=3,"0-3 j",IF($P877&lt;=7,"4-7 j",IF($P877&lt;=15,"8-15 j","Plus de 15 j"))))</f>
        <v/>
      </c>
      <c r="AD877" s="67">
        <f>IF($M877&lt;=1000,"Moins de 1 k€",IF($M877&lt;=5000,"1 à 5 k€",IF($M877&lt;=15000,"5 à 15 k€","Plus de 15 k€")))</f>
        <v/>
      </c>
    </row>
    <row r="878">
      <c r="A878" s="65" t="inlineStr">
        <is>
          <t>DEV-00877</t>
        </is>
      </c>
      <c r="B878" s="66" t="n">
        <v>45331</v>
      </c>
      <c r="C878" s="65" t="inlineStr">
        <is>
          <t>2024-02</t>
        </is>
      </c>
      <c r="D878" s="65" t="inlineStr">
        <is>
          <t>2023-2024</t>
        </is>
      </c>
      <c r="E878" s="65" t="inlineStr">
        <is>
          <t>CLI-0116</t>
        </is>
      </c>
      <c r="F878" s="65" t="inlineStr">
        <is>
          <t>Particulier</t>
        </is>
      </c>
      <c r="G878" s="65" t="inlineStr">
        <is>
          <t>Bordeaux</t>
        </is>
      </c>
      <c r="H878" s="65" t="inlineStr">
        <is>
          <t>Sophie Marchand</t>
        </is>
      </c>
      <c r="I878" s="65" t="inlineStr">
        <is>
          <t>Chauffage</t>
        </is>
      </c>
      <c r="J878" s="65" t="inlineStr">
        <is>
          <t>CH-004</t>
        </is>
      </c>
      <c r="K878" s="65" t="inlineStr">
        <is>
          <t>Remplacement radiateurs (lot de 5)</t>
        </is>
      </c>
      <c r="L878" s="67" t="n">
        <v>1</v>
      </c>
      <c r="M878" s="68" t="n">
        <v>2381.09</v>
      </c>
      <c r="N878" s="65" t="inlineStr">
        <is>
          <t>Accepté</t>
        </is>
      </c>
      <c r="O878" s="66" t="n">
        <v>45361</v>
      </c>
      <c r="P878" s="67" t="n">
        <v>10</v>
      </c>
      <c r="Q878" s="67" t="n">
        <v>1</v>
      </c>
      <c r="R878" s="67">
        <f>$I878</f>
        <v/>
      </c>
      <c r="S878" s="67">
        <f>$K878</f>
        <v/>
      </c>
      <c r="T878" s="67">
        <f>IFERROR(INDEX(Clients!$G$2:$G$1020,MATCH($E878,Clients!$A$2:$A$1020,0)),"")</f>
        <v/>
      </c>
      <c r="U878" s="67">
        <f>IFERROR(INDEX(Clients!$I$2:$I$1020,MATCH($E878,Clients!$A$2:$A$1020,0)),"")</f>
        <v/>
      </c>
      <c r="V878" s="69">
        <f>1</f>
        <v/>
      </c>
      <c r="W878" s="69">
        <f>IF($N878="Accepté",1,0)</f>
        <v/>
      </c>
      <c r="X878" s="68">
        <f>$M878*$W878</f>
        <v/>
      </c>
      <c r="Y878" s="68">
        <f>IF($N878="En cours",0,$M878)</f>
        <v/>
      </c>
      <c r="Z878" s="69">
        <f>IF($P878="",0,1)</f>
        <v/>
      </c>
      <c r="AA878" s="70">
        <f>IF($P878="",0,$P878)</f>
        <v/>
      </c>
      <c r="AB878" s="69">
        <f>IF(AND($P878&lt;&gt;"",$P878&lt;=Paramètres!$C$14),1,0)</f>
        <v/>
      </c>
      <c r="AC878" s="67">
        <f>IF($P878="","Jamais relancé",IF($P878&lt;=3,"0-3 j",IF($P878&lt;=7,"4-7 j",IF($P878&lt;=15,"8-15 j","Plus de 15 j"))))</f>
        <v/>
      </c>
      <c r="AD878" s="67">
        <f>IF($M878&lt;=1000,"Moins de 1 k€",IF($M878&lt;=5000,"1 à 5 k€",IF($M878&lt;=15000,"5 à 15 k€","Plus de 15 k€")))</f>
        <v/>
      </c>
    </row>
    <row r="879">
      <c r="A879" s="65" t="inlineStr">
        <is>
          <t>DEV-00878</t>
        </is>
      </c>
      <c r="B879" s="66" t="n">
        <v>45331</v>
      </c>
      <c r="C879" s="65" t="inlineStr">
        <is>
          <t>2024-02</t>
        </is>
      </c>
      <c r="D879" s="65" t="inlineStr">
        <is>
          <t>2023-2024</t>
        </is>
      </c>
      <c r="E879" s="65" t="inlineStr">
        <is>
          <t>CLI-0234</t>
        </is>
      </c>
      <c r="F879" s="65" t="inlineStr">
        <is>
          <t>Particulier</t>
        </is>
      </c>
      <c r="G879" s="65" t="inlineStr">
        <is>
          <t>Toulouse</t>
        </is>
      </c>
      <c r="H879" s="65" t="inlineStr">
        <is>
          <t>Nadia Cherif</t>
        </is>
      </c>
      <c r="I879" s="65" t="inlineStr">
        <is>
          <t>Chauffage</t>
        </is>
      </c>
      <c r="J879" s="65" t="inlineStr">
        <is>
          <t>CH-005</t>
        </is>
      </c>
      <c r="K879" s="65" t="inlineStr">
        <is>
          <t>Désembouage circuit chauffage</t>
        </is>
      </c>
      <c r="L879" s="67" t="n">
        <v>1</v>
      </c>
      <c r="M879" s="68" t="n">
        <v>731.9400000000001</v>
      </c>
      <c r="N879" s="65" t="inlineStr">
        <is>
          <t>Sans réponse</t>
        </is>
      </c>
      <c r="O879" s="66" t="n">
        <v>45360</v>
      </c>
      <c r="P879" s="67" t="n">
        <v>5</v>
      </c>
      <c r="Q879" s="67" t="n">
        <v>3</v>
      </c>
      <c r="R879" s="67">
        <f>$I879</f>
        <v/>
      </c>
      <c r="S879" s="67">
        <f>$K879</f>
        <v/>
      </c>
      <c r="T879" s="67">
        <f>IFERROR(INDEX(Clients!$G$2:$G$1020,MATCH($E879,Clients!$A$2:$A$1020,0)),"")</f>
        <v/>
      </c>
      <c r="U879" s="67">
        <f>IFERROR(INDEX(Clients!$I$2:$I$1020,MATCH($E879,Clients!$A$2:$A$1020,0)),"")</f>
        <v/>
      </c>
      <c r="V879" s="69">
        <f>1</f>
        <v/>
      </c>
      <c r="W879" s="69">
        <f>IF($N879="Accepté",1,0)</f>
        <v/>
      </c>
      <c r="X879" s="68">
        <f>$M879*$W879</f>
        <v/>
      </c>
      <c r="Y879" s="68">
        <f>IF($N879="En cours",0,$M879)</f>
        <v/>
      </c>
      <c r="Z879" s="69">
        <f>IF($P879="",0,1)</f>
        <v/>
      </c>
      <c r="AA879" s="70">
        <f>IF($P879="",0,$P879)</f>
        <v/>
      </c>
      <c r="AB879" s="69">
        <f>IF(AND($P879&lt;&gt;"",$P879&lt;=Paramètres!$C$14),1,0)</f>
        <v/>
      </c>
      <c r="AC879" s="67">
        <f>IF($P879="","Jamais relancé",IF($P879&lt;=3,"0-3 j",IF($P879&lt;=7,"4-7 j",IF($P879&lt;=15,"8-15 j","Plus de 15 j"))))</f>
        <v/>
      </c>
      <c r="AD879" s="67">
        <f>IF($M879&lt;=1000,"Moins de 1 k€",IF($M879&lt;=5000,"1 à 5 k€",IF($M879&lt;=15000,"5 à 15 k€","Plus de 15 k€")))</f>
        <v/>
      </c>
    </row>
    <row r="880">
      <c r="A880" s="65" t="inlineStr">
        <is>
          <t>DEV-00879</t>
        </is>
      </c>
      <c r="B880" s="66" t="n">
        <v>45331</v>
      </c>
      <c r="C880" s="65" t="inlineStr">
        <is>
          <t>2024-02</t>
        </is>
      </c>
      <c r="D880" s="65" t="inlineStr">
        <is>
          <t>2023-2024</t>
        </is>
      </c>
      <c r="E880" s="65" t="inlineStr">
        <is>
          <t>CLI-0124</t>
        </is>
      </c>
      <c r="F880" s="65" t="inlineStr">
        <is>
          <t>Particulier</t>
        </is>
      </c>
      <c r="G880" s="65" t="inlineStr">
        <is>
          <t>Toulouse</t>
        </is>
      </c>
      <c r="H880" s="65" t="inlineStr">
        <is>
          <t>Julien Fabre</t>
        </is>
      </c>
      <c r="I880" s="65" t="inlineStr">
        <is>
          <t>Électricité</t>
        </is>
      </c>
      <c r="J880" s="65" t="inlineStr">
        <is>
          <t>EL-003</t>
        </is>
      </c>
      <c r="K880" s="65" t="inlineStr">
        <is>
          <t>Rénovation électrique complète</t>
        </is>
      </c>
      <c r="L880" s="67" t="n">
        <v>1</v>
      </c>
      <c r="M880" s="68" t="n">
        <v>10074.39</v>
      </c>
      <c r="N880" s="65" t="inlineStr">
        <is>
          <t>Sans réponse</t>
        </is>
      </c>
      <c r="O880" s="66" t="n">
        <v>45356</v>
      </c>
      <c r="P880" s="67" t="n">
        <v>2</v>
      </c>
      <c r="Q880" s="67" t="n">
        <v>1</v>
      </c>
      <c r="R880" s="67">
        <f>$I880</f>
        <v/>
      </c>
      <c r="S880" s="67">
        <f>$K880</f>
        <v/>
      </c>
      <c r="T880" s="67">
        <f>IFERROR(INDEX(Clients!$G$2:$G$1020,MATCH($E880,Clients!$A$2:$A$1020,0)),"")</f>
        <v/>
      </c>
      <c r="U880" s="67">
        <f>IFERROR(INDEX(Clients!$I$2:$I$1020,MATCH($E880,Clients!$A$2:$A$1020,0)),"")</f>
        <v/>
      </c>
      <c r="V880" s="69">
        <f>1</f>
        <v/>
      </c>
      <c r="W880" s="69">
        <f>IF($N880="Accepté",1,0)</f>
        <v/>
      </c>
      <c r="X880" s="68">
        <f>$M880*$W880</f>
        <v/>
      </c>
      <c r="Y880" s="68">
        <f>IF($N880="En cours",0,$M880)</f>
        <v/>
      </c>
      <c r="Z880" s="69">
        <f>IF($P880="",0,1)</f>
        <v/>
      </c>
      <c r="AA880" s="70">
        <f>IF($P880="",0,$P880)</f>
        <v/>
      </c>
      <c r="AB880" s="69">
        <f>IF(AND($P880&lt;&gt;"",$P880&lt;=Paramètres!$C$14),1,0)</f>
        <v/>
      </c>
      <c r="AC880" s="67">
        <f>IF($P880="","Jamais relancé",IF($P880&lt;=3,"0-3 j",IF($P880&lt;=7,"4-7 j",IF($P880&lt;=15,"8-15 j","Plus de 15 j"))))</f>
        <v/>
      </c>
      <c r="AD880" s="67">
        <f>IF($M880&lt;=1000,"Moins de 1 k€",IF($M880&lt;=5000,"1 à 5 k€",IF($M880&lt;=15000,"5 à 15 k€","Plus de 15 k€")))</f>
        <v/>
      </c>
    </row>
    <row r="881">
      <c r="A881" s="65" t="inlineStr">
        <is>
          <t>DEV-00880</t>
        </is>
      </c>
      <c r="B881" s="66" t="n">
        <v>45331</v>
      </c>
      <c r="C881" s="65" t="inlineStr">
        <is>
          <t>2024-02</t>
        </is>
      </c>
      <c r="D881" s="65" t="inlineStr">
        <is>
          <t>2023-2024</t>
        </is>
      </c>
      <c r="E881" s="65" t="inlineStr">
        <is>
          <t>CLI-0146</t>
        </is>
      </c>
      <c r="F881" s="65" t="inlineStr">
        <is>
          <t>Particulier</t>
        </is>
      </c>
      <c r="G881" s="65" t="inlineStr">
        <is>
          <t>Bordeaux</t>
        </is>
      </c>
      <c r="H881" s="65" t="inlineStr">
        <is>
          <t>Sophie Marchand</t>
        </is>
      </c>
      <c r="I881" s="65" t="inlineStr">
        <is>
          <t>Dépannage</t>
        </is>
      </c>
      <c r="J881" s="65" t="inlineStr">
        <is>
          <t>DP-001</t>
        </is>
      </c>
      <c r="K881" s="65" t="inlineStr">
        <is>
          <t>Dépannage plomberie urgence</t>
        </is>
      </c>
      <c r="L881" s="67" t="n">
        <v>1</v>
      </c>
      <c r="M881" s="68" t="n">
        <v>267.68</v>
      </c>
      <c r="N881" s="65" t="inlineStr">
        <is>
          <t>Accepté</t>
        </is>
      </c>
      <c r="O881" s="66" t="n">
        <v>45345</v>
      </c>
      <c r="P881" s="67" t="n">
        <v>16</v>
      </c>
      <c r="Q881" s="67" t="n">
        <v>0</v>
      </c>
      <c r="R881" s="67">
        <f>$I881</f>
        <v/>
      </c>
      <c r="S881" s="67">
        <f>$K881</f>
        <v/>
      </c>
      <c r="T881" s="67">
        <f>IFERROR(INDEX(Clients!$G$2:$G$1020,MATCH($E881,Clients!$A$2:$A$1020,0)),"")</f>
        <v/>
      </c>
      <c r="U881" s="67">
        <f>IFERROR(INDEX(Clients!$I$2:$I$1020,MATCH($E881,Clients!$A$2:$A$1020,0)),"")</f>
        <v/>
      </c>
      <c r="V881" s="69">
        <f>1</f>
        <v/>
      </c>
      <c r="W881" s="69">
        <f>IF($N881="Accepté",1,0)</f>
        <v/>
      </c>
      <c r="X881" s="68">
        <f>$M881*$W881</f>
        <v/>
      </c>
      <c r="Y881" s="68">
        <f>IF($N881="En cours",0,$M881)</f>
        <v/>
      </c>
      <c r="Z881" s="69">
        <f>IF($P881="",0,1)</f>
        <v/>
      </c>
      <c r="AA881" s="70">
        <f>IF($P881="",0,$P881)</f>
        <v/>
      </c>
      <c r="AB881" s="69">
        <f>IF(AND($P881&lt;&gt;"",$P881&lt;=Paramètres!$C$14),1,0)</f>
        <v/>
      </c>
      <c r="AC881" s="67">
        <f>IF($P881="","Jamais relancé",IF($P881&lt;=3,"0-3 j",IF($P881&lt;=7,"4-7 j",IF($P881&lt;=15,"8-15 j","Plus de 15 j"))))</f>
        <v/>
      </c>
      <c r="AD881" s="67">
        <f>IF($M881&lt;=1000,"Moins de 1 k€",IF($M881&lt;=5000,"1 à 5 k€",IF($M881&lt;=15000,"5 à 15 k€","Plus de 15 k€")))</f>
        <v/>
      </c>
    </row>
    <row r="882">
      <c r="A882" s="65" t="inlineStr">
        <is>
          <t>DEV-00881</t>
        </is>
      </c>
      <c r="B882" s="66" t="n">
        <v>45334</v>
      </c>
      <c r="C882" s="65" t="inlineStr">
        <is>
          <t>2024-02</t>
        </is>
      </c>
      <c r="D882" s="65" t="inlineStr">
        <is>
          <t>2023-2024</t>
        </is>
      </c>
      <c r="E882" s="65" t="inlineStr">
        <is>
          <t>CLI-0049</t>
        </is>
      </c>
      <c r="F882" s="65" t="inlineStr">
        <is>
          <t>Particulier</t>
        </is>
      </c>
      <c r="G882" s="65" t="inlineStr">
        <is>
          <t>Bordeaux</t>
        </is>
      </c>
      <c r="H882" s="65" t="inlineStr">
        <is>
          <t>Karim Belkacem</t>
        </is>
      </c>
      <c r="I882" s="65" t="inlineStr">
        <is>
          <t>Plomberie</t>
        </is>
      </c>
      <c r="J882" s="65" t="inlineStr">
        <is>
          <t>PR-001</t>
        </is>
      </c>
      <c r="K882" s="65" t="inlineStr">
        <is>
          <t>Remplacement chauffe-eau 200 L</t>
        </is>
      </c>
      <c r="L882" s="67" t="n">
        <v>1</v>
      </c>
      <c r="M882" s="68" t="n">
        <v>1193.68</v>
      </c>
      <c r="N882" s="65" t="inlineStr">
        <is>
          <t>Accepté</t>
        </is>
      </c>
      <c r="O882" s="66" t="n">
        <v>45351</v>
      </c>
      <c r="P882" s="67" t="n">
        <v>6</v>
      </c>
      <c r="Q882" s="67" t="n">
        <v>2</v>
      </c>
      <c r="R882" s="67">
        <f>$I882</f>
        <v/>
      </c>
      <c r="S882" s="67">
        <f>$K882</f>
        <v/>
      </c>
      <c r="T882" s="67">
        <f>IFERROR(INDEX(Clients!$G$2:$G$1020,MATCH($E882,Clients!$A$2:$A$1020,0)),"")</f>
        <v/>
      </c>
      <c r="U882" s="67">
        <f>IFERROR(INDEX(Clients!$I$2:$I$1020,MATCH($E882,Clients!$A$2:$A$1020,0)),"")</f>
        <v/>
      </c>
      <c r="V882" s="69">
        <f>1</f>
        <v/>
      </c>
      <c r="W882" s="69">
        <f>IF($N882="Accepté",1,0)</f>
        <v/>
      </c>
      <c r="X882" s="68">
        <f>$M882*$W882</f>
        <v/>
      </c>
      <c r="Y882" s="68">
        <f>IF($N882="En cours",0,$M882)</f>
        <v/>
      </c>
      <c r="Z882" s="69">
        <f>IF($P882="",0,1)</f>
        <v/>
      </c>
      <c r="AA882" s="70">
        <f>IF($P882="",0,$P882)</f>
        <v/>
      </c>
      <c r="AB882" s="69">
        <f>IF(AND($P882&lt;&gt;"",$P882&lt;=Paramètres!$C$14),1,0)</f>
        <v/>
      </c>
      <c r="AC882" s="67">
        <f>IF($P882="","Jamais relancé",IF($P882&lt;=3,"0-3 j",IF($P882&lt;=7,"4-7 j",IF($P882&lt;=15,"8-15 j","Plus de 15 j"))))</f>
        <v/>
      </c>
      <c r="AD882" s="67">
        <f>IF($M882&lt;=1000,"Moins de 1 k€",IF($M882&lt;=5000,"1 à 5 k€",IF($M882&lt;=15000,"5 à 15 k€","Plus de 15 k€")))</f>
        <v/>
      </c>
    </row>
    <row r="883">
      <c r="A883" s="65" t="inlineStr">
        <is>
          <t>DEV-00882</t>
        </is>
      </c>
      <c r="B883" s="66" t="n">
        <v>45334</v>
      </c>
      <c r="C883" s="65" t="inlineStr">
        <is>
          <t>2024-02</t>
        </is>
      </c>
      <c r="D883" s="65" t="inlineStr">
        <is>
          <t>2023-2024</t>
        </is>
      </c>
      <c r="E883" s="65" t="inlineStr">
        <is>
          <t>CLI-0192</t>
        </is>
      </c>
      <c r="F883" s="65" t="inlineStr">
        <is>
          <t>Particulier</t>
        </is>
      </c>
      <c r="G883" s="65" t="inlineStr">
        <is>
          <t>Toulouse</t>
        </is>
      </c>
      <c r="H883" s="65" t="inlineStr">
        <is>
          <t>Julien Fabre</t>
        </is>
      </c>
      <c r="I883" s="65" t="inlineStr">
        <is>
          <t>Électricité</t>
        </is>
      </c>
      <c r="J883" s="65" t="inlineStr">
        <is>
          <t>EL-001</t>
        </is>
      </c>
      <c r="K883" s="65" t="inlineStr">
        <is>
          <t>Mise aux normes tableau électrique</t>
        </is>
      </c>
      <c r="L883" s="67" t="n">
        <v>1</v>
      </c>
      <c r="M883" s="68" t="n">
        <v>1652.5</v>
      </c>
      <c r="N883" s="65" t="inlineStr">
        <is>
          <t>Accepté</t>
        </is>
      </c>
      <c r="O883" s="66" t="n">
        <v>45380</v>
      </c>
      <c r="P883" s="67" t="n"/>
      <c r="Q883" s="67" t="n">
        <v>0</v>
      </c>
      <c r="R883" s="67">
        <f>$I883</f>
        <v/>
      </c>
      <c r="S883" s="67">
        <f>$K883</f>
        <v/>
      </c>
      <c r="T883" s="67">
        <f>IFERROR(INDEX(Clients!$G$2:$G$1020,MATCH($E883,Clients!$A$2:$A$1020,0)),"")</f>
        <v/>
      </c>
      <c r="U883" s="67">
        <f>IFERROR(INDEX(Clients!$I$2:$I$1020,MATCH($E883,Clients!$A$2:$A$1020,0)),"")</f>
        <v/>
      </c>
      <c r="V883" s="69">
        <f>1</f>
        <v/>
      </c>
      <c r="W883" s="69">
        <f>IF($N883="Accepté",1,0)</f>
        <v/>
      </c>
      <c r="X883" s="68">
        <f>$M883*$W883</f>
        <v/>
      </c>
      <c r="Y883" s="68">
        <f>IF($N883="En cours",0,$M883)</f>
        <v/>
      </c>
      <c r="Z883" s="69">
        <f>IF($P883="",0,1)</f>
        <v/>
      </c>
      <c r="AA883" s="70">
        <f>IF($P883="",0,$P883)</f>
        <v/>
      </c>
      <c r="AB883" s="69">
        <f>IF(AND($P883&lt;&gt;"",$P883&lt;=Paramètres!$C$14),1,0)</f>
        <v/>
      </c>
      <c r="AC883" s="67">
        <f>IF($P883="","Jamais relancé",IF($P883&lt;=3,"0-3 j",IF($P883&lt;=7,"4-7 j",IF($P883&lt;=15,"8-15 j","Plus de 15 j"))))</f>
        <v/>
      </c>
      <c r="AD883" s="67">
        <f>IF($M883&lt;=1000,"Moins de 1 k€",IF($M883&lt;=5000,"1 à 5 k€",IF($M883&lt;=15000,"5 à 15 k€","Plus de 15 k€")))</f>
        <v/>
      </c>
    </row>
    <row r="884">
      <c r="A884" s="65" t="inlineStr">
        <is>
          <t>DEV-00883</t>
        </is>
      </c>
      <c r="B884" s="66" t="n">
        <v>45335</v>
      </c>
      <c r="C884" s="65" t="inlineStr">
        <is>
          <t>2024-02</t>
        </is>
      </c>
      <c r="D884" s="65" t="inlineStr">
        <is>
          <t>2023-2024</t>
        </is>
      </c>
      <c r="E884" s="65" t="inlineStr">
        <is>
          <t>CLI-0056</t>
        </is>
      </c>
      <c r="F884" s="65" t="inlineStr">
        <is>
          <t>Particulier</t>
        </is>
      </c>
      <c r="G884" s="65" t="inlineStr">
        <is>
          <t>Bordeaux</t>
        </is>
      </c>
      <c r="H884" s="65" t="inlineStr">
        <is>
          <t>Karim Belkacem</t>
        </is>
      </c>
      <c r="I884" s="65" t="inlineStr">
        <is>
          <t>Chauffage</t>
        </is>
      </c>
      <c r="J884" s="65" t="inlineStr">
        <is>
          <t>CH-004</t>
        </is>
      </c>
      <c r="K884" s="65" t="inlineStr">
        <is>
          <t>Remplacement radiateurs (lot de 5)</t>
        </is>
      </c>
      <c r="L884" s="67" t="n">
        <v>1</v>
      </c>
      <c r="M884" s="68" t="n">
        <v>2687.65</v>
      </c>
      <c r="N884" s="65" t="inlineStr">
        <is>
          <t>Refusé</t>
        </is>
      </c>
      <c r="O884" s="66" t="n">
        <v>45346</v>
      </c>
      <c r="P884" s="67" t="n"/>
      <c r="Q884" s="67" t="n">
        <v>0</v>
      </c>
      <c r="R884" s="67">
        <f>$I884</f>
        <v/>
      </c>
      <c r="S884" s="67">
        <f>$K884</f>
        <v/>
      </c>
      <c r="T884" s="67">
        <f>IFERROR(INDEX(Clients!$G$2:$G$1020,MATCH($E884,Clients!$A$2:$A$1020,0)),"")</f>
        <v/>
      </c>
      <c r="U884" s="67">
        <f>IFERROR(INDEX(Clients!$I$2:$I$1020,MATCH($E884,Clients!$A$2:$A$1020,0)),"")</f>
        <v/>
      </c>
      <c r="V884" s="69">
        <f>1</f>
        <v/>
      </c>
      <c r="W884" s="69">
        <f>IF($N884="Accepté",1,0)</f>
        <v/>
      </c>
      <c r="X884" s="68">
        <f>$M884*$W884</f>
        <v/>
      </c>
      <c r="Y884" s="68">
        <f>IF($N884="En cours",0,$M884)</f>
        <v/>
      </c>
      <c r="Z884" s="69">
        <f>IF($P884="",0,1)</f>
        <v/>
      </c>
      <c r="AA884" s="70">
        <f>IF($P884="",0,$P884)</f>
        <v/>
      </c>
      <c r="AB884" s="69">
        <f>IF(AND($P884&lt;&gt;"",$P884&lt;=Paramètres!$C$14),1,0)</f>
        <v/>
      </c>
      <c r="AC884" s="67">
        <f>IF($P884="","Jamais relancé",IF($P884&lt;=3,"0-3 j",IF($P884&lt;=7,"4-7 j",IF($P884&lt;=15,"8-15 j","Plus de 15 j"))))</f>
        <v/>
      </c>
      <c r="AD884" s="67">
        <f>IF($M884&lt;=1000,"Moins de 1 k€",IF($M884&lt;=5000,"1 à 5 k€",IF($M884&lt;=15000,"5 à 15 k€","Plus de 15 k€")))</f>
        <v/>
      </c>
    </row>
    <row r="885">
      <c r="A885" s="65" t="inlineStr">
        <is>
          <t>DEV-00884</t>
        </is>
      </c>
      <c r="B885" s="66" t="n">
        <v>45335</v>
      </c>
      <c r="C885" s="65" t="inlineStr">
        <is>
          <t>2024-02</t>
        </is>
      </c>
      <c r="D885" s="65" t="inlineStr">
        <is>
          <t>2023-2024</t>
        </is>
      </c>
      <c r="E885" s="65" t="inlineStr">
        <is>
          <t>CLI-0189</t>
        </is>
      </c>
      <c r="F885" s="65" t="inlineStr">
        <is>
          <t>Professionnel</t>
        </is>
      </c>
      <c r="G885" s="65" t="inlineStr">
        <is>
          <t>Bordeaux</t>
        </is>
      </c>
      <c r="H885" s="65" t="inlineStr">
        <is>
          <t>Karim Belkacem</t>
        </is>
      </c>
      <c r="I885" s="65" t="inlineStr">
        <is>
          <t>Chauffage</t>
        </is>
      </c>
      <c r="J885" s="65" t="inlineStr">
        <is>
          <t>CH-001</t>
        </is>
      </c>
      <c r="K885" s="65" t="inlineStr">
        <is>
          <t>Installation chaudière gaz condensation</t>
        </is>
      </c>
      <c r="L885" s="67" t="n">
        <v>1</v>
      </c>
      <c r="M885" s="68" t="n">
        <v>8088.89</v>
      </c>
      <c r="N885" s="65" t="inlineStr">
        <is>
          <t>Accepté</t>
        </is>
      </c>
      <c r="O885" s="66" t="n">
        <v>45367</v>
      </c>
      <c r="P885" s="67" t="n">
        <v>1</v>
      </c>
      <c r="Q885" s="67" t="n">
        <v>2</v>
      </c>
      <c r="R885" s="67">
        <f>$I885</f>
        <v/>
      </c>
      <c r="S885" s="67">
        <f>$K885</f>
        <v/>
      </c>
      <c r="T885" s="67">
        <f>IFERROR(INDEX(Clients!$G$2:$G$1020,MATCH($E885,Clients!$A$2:$A$1020,0)),"")</f>
        <v/>
      </c>
      <c r="U885" s="67">
        <f>IFERROR(INDEX(Clients!$I$2:$I$1020,MATCH($E885,Clients!$A$2:$A$1020,0)),"")</f>
        <v/>
      </c>
      <c r="V885" s="69">
        <f>1</f>
        <v/>
      </c>
      <c r="W885" s="69">
        <f>IF($N885="Accepté",1,0)</f>
        <v/>
      </c>
      <c r="X885" s="68">
        <f>$M885*$W885</f>
        <v/>
      </c>
      <c r="Y885" s="68">
        <f>IF($N885="En cours",0,$M885)</f>
        <v/>
      </c>
      <c r="Z885" s="69">
        <f>IF($P885="",0,1)</f>
        <v/>
      </c>
      <c r="AA885" s="70">
        <f>IF($P885="",0,$P885)</f>
        <v/>
      </c>
      <c r="AB885" s="69">
        <f>IF(AND($P885&lt;&gt;"",$P885&lt;=Paramètres!$C$14),1,0)</f>
        <v/>
      </c>
      <c r="AC885" s="67">
        <f>IF($P885="","Jamais relancé",IF($P885&lt;=3,"0-3 j",IF($P885&lt;=7,"4-7 j",IF($P885&lt;=15,"8-15 j","Plus de 15 j"))))</f>
        <v/>
      </c>
      <c r="AD885" s="67">
        <f>IF($M885&lt;=1000,"Moins de 1 k€",IF($M885&lt;=5000,"1 à 5 k€",IF($M885&lt;=15000,"5 à 15 k€","Plus de 15 k€")))</f>
        <v/>
      </c>
    </row>
    <row r="886">
      <c r="A886" s="65" t="inlineStr">
        <is>
          <t>DEV-00885</t>
        </is>
      </c>
      <c r="B886" s="66" t="n">
        <v>45336</v>
      </c>
      <c r="C886" s="65" t="inlineStr">
        <is>
          <t>2024-02</t>
        </is>
      </c>
      <c r="D886" s="65" t="inlineStr">
        <is>
          <t>2023-2024</t>
        </is>
      </c>
      <c r="E886" s="65" t="inlineStr">
        <is>
          <t>CLI-0224</t>
        </is>
      </c>
      <c r="F886" s="65" t="inlineStr">
        <is>
          <t>Particulier</t>
        </is>
      </c>
      <c r="G886" s="65" t="inlineStr">
        <is>
          <t>Toulouse</t>
        </is>
      </c>
      <c r="H886" s="65" t="inlineStr">
        <is>
          <t>Nadia Cherif</t>
        </is>
      </c>
      <c r="I886" s="65" t="inlineStr">
        <is>
          <t>Plomberie</t>
        </is>
      </c>
      <c r="J886" s="65" t="inlineStr">
        <is>
          <t>PR-004</t>
        </is>
      </c>
      <c r="K886" s="65" t="inlineStr">
        <is>
          <t>Remplacement colonne d'évacuation</t>
        </is>
      </c>
      <c r="L886" s="67" t="n">
        <v>1</v>
      </c>
      <c r="M886" s="68" t="n">
        <v>5981.26</v>
      </c>
      <c r="N886" s="65" t="inlineStr">
        <is>
          <t>Sans réponse</t>
        </is>
      </c>
      <c r="O886" s="66" t="n">
        <v>45341</v>
      </c>
      <c r="P886" s="67" t="n">
        <v>7</v>
      </c>
      <c r="Q886" s="67" t="n">
        <v>0</v>
      </c>
      <c r="R886" s="67">
        <f>$I886</f>
        <v/>
      </c>
      <c r="S886" s="67">
        <f>$K886</f>
        <v/>
      </c>
      <c r="T886" s="67">
        <f>IFERROR(INDEX(Clients!$G$2:$G$1020,MATCH($E886,Clients!$A$2:$A$1020,0)),"")</f>
        <v/>
      </c>
      <c r="U886" s="67">
        <f>IFERROR(INDEX(Clients!$I$2:$I$1020,MATCH($E886,Clients!$A$2:$A$1020,0)),"")</f>
        <v/>
      </c>
      <c r="V886" s="69">
        <f>1</f>
        <v/>
      </c>
      <c r="W886" s="69">
        <f>IF($N886="Accepté",1,0)</f>
        <v/>
      </c>
      <c r="X886" s="68">
        <f>$M886*$W886</f>
        <v/>
      </c>
      <c r="Y886" s="68">
        <f>IF($N886="En cours",0,$M886)</f>
        <v/>
      </c>
      <c r="Z886" s="69">
        <f>IF($P886="",0,1)</f>
        <v/>
      </c>
      <c r="AA886" s="70">
        <f>IF($P886="",0,$P886)</f>
        <v/>
      </c>
      <c r="AB886" s="69">
        <f>IF(AND($P886&lt;&gt;"",$P886&lt;=Paramètres!$C$14),1,0)</f>
        <v/>
      </c>
      <c r="AC886" s="67">
        <f>IF($P886="","Jamais relancé",IF($P886&lt;=3,"0-3 j",IF($P886&lt;=7,"4-7 j",IF($P886&lt;=15,"8-15 j","Plus de 15 j"))))</f>
        <v/>
      </c>
      <c r="AD886" s="67">
        <f>IF($M886&lt;=1000,"Moins de 1 k€",IF($M886&lt;=5000,"1 à 5 k€",IF($M886&lt;=15000,"5 à 15 k€","Plus de 15 k€")))</f>
        <v/>
      </c>
    </row>
    <row r="887">
      <c r="A887" s="65" t="inlineStr">
        <is>
          <t>DEV-00886</t>
        </is>
      </c>
      <c r="B887" s="66" t="n">
        <v>45337</v>
      </c>
      <c r="C887" s="65" t="inlineStr">
        <is>
          <t>2024-02</t>
        </is>
      </c>
      <c r="D887" s="65" t="inlineStr">
        <is>
          <t>2023-2024</t>
        </is>
      </c>
      <c r="E887" s="65" t="inlineStr">
        <is>
          <t>CLI-0325</t>
        </is>
      </c>
      <c r="F887" s="65" t="inlineStr">
        <is>
          <t>Particulier</t>
        </is>
      </c>
      <c r="G887" s="65" t="inlineStr">
        <is>
          <t>Toulouse</t>
        </is>
      </c>
      <c r="H887" s="65" t="inlineStr">
        <is>
          <t>Nadia Cherif</t>
        </is>
      </c>
      <c r="I887" s="65" t="inlineStr">
        <is>
          <t>Salle de bain</t>
        </is>
      </c>
      <c r="J887" s="65" t="inlineStr">
        <is>
          <t>SB-003</t>
        </is>
      </c>
      <c r="K887" s="65" t="inlineStr">
        <is>
          <t>Pose meuble vasque + robinetterie</t>
        </is>
      </c>
      <c r="L887" s="67" t="n">
        <v>1</v>
      </c>
      <c r="M887" s="68" t="n">
        <v>1335.47</v>
      </c>
      <c r="N887" s="65" t="inlineStr">
        <is>
          <t>Refusé</t>
        </is>
      </c>
      <c r="O887" s="66" t="n">
        <v>45362</v>
      </c>
      <c r="P887" s="67" t="n">
        <v>8</v>
      </c>
      <c r="Q887" s="67" t="n">
        <v>2</v>
      </c>
      <c r="R887" s="67">
        <f>$I887</f>
        <v/>
      </c>
      <c r="S887" s="67">
        <f>$K887</f>
        <v/>
      </c>
      <c r="T887" s="67">
        <f>IFERROR(INDEX(Clients!$G$2:$G$1020,MATCH($E887,Clients!$A$2:$A$1020,0)),"")</f>
        <v/>
      </c>
      <c r="U887" s="67">
        <f>IFERROR(INDEX(Clients!$I$2:$I$1020,MATCH($E887,Clients!$A$2:$A$1020,0)),"")</f>
        <v/>
      </c>
      <c r="V887" s="69">
        <f>1</f>
        <v/>
      </c>
      <c r="W887" s="69">
        <f>IF($N887="Accepté",1,0)</f>
        <v/>
      </c>
      <c r="X887" s="68">
        <f>$M887*$W887</f>
        <v/>
      </c>
      <c r="Y887" s="68">
        <f>IF($N887="En cours",0,$M887)</f>
        <v/>
      </c>
      <c r="Z887" s="69">
        <f>IF($P887="",0,1)</f>
        <v/>
      </c>
      <c r="AA887" s="70">
        <f>IF($P887="",0,$P887)</f>
        <v/>
      </c>
      <c r="AB887" s="69">
        <f>IF(AND($P887&lt;&gt;"",$P887&lt;=Paramètres!$C$14),1,0)</f>
        <v/>
      </c>
      <c r="AC887" s="67">
        <f>IF($P887="","Jamais relancé",IF($P887&lt;=3,"0-3 j",IF($P887&lt;=7,"4-7 j",IF($P887&lt;=15,"8-15 j","Plus de 15 j"))))</f>
        <v/>
      </c>
      <c r="AD887" s="67">
        <f>IF($M887&lt;=1000,"Moins de 1 k€",IF($M887&lt;=5000,"1 à 5 k€",IF($M887&lt;=15000,"5 à 15 k€","Plus de 15 k€")))</f>
        <v/>
      </c>
    </row>
    <row r="888">
      <c r="A888" s="65" t="inlineStr">
        <is>
          <t>DEV-00887</t>
        </is>
      </c>
      <c r="B888" s="66" t="n">
        <v>45337</v>
      </c>
      <c r="C888" s="65" t="inlineStr">
        <is>
          <t>2024-02</t>
        </is>
      </c>
      <c r="D888" s="65" t="inlineStr">
        <is>
          <t>2023-2024</t>
        </is>
      </c>
      <c r="E888" s="65" t="inlineStr">
        <is>
          <t>CLI-0294</t>
        </is>
      </c>
      <c r="F888" s="65" t="inlineStr">
        <is>
          <t>Professionnel</t>
        </is>
      </c>
      <c r="G888" s="65" t="inlineStr">
        <is>
          <t>Toulouse</t>
        </is>
      </c>
      <c r="H888" s="65" t="inlineStr">
        <is>
          <t>Nadia Cherif</t>
        </is>
      </c>
      <c r="I888" s="65" t="inlineStr">
        <is>
          <t>Électricité</t>
        </is>
      </c>
      <c r="J888" s="65" t="inlineStr">
        <is>
          <t>EL-002</t>
        </is>
      </c>
      <c r="K888" s="65" t="inlineStr">
        <is>
          <t>Installation borne de recharge VE</t>
        </is>
      </c>
      <c r="L888" s="67" t="n">
        <v>1</v>
      </c>
      <c r="M888" s="68" t="n">
        <v>2215.62</v>
      </c>
      <c r="N888" s="65" t="inlineStr">
        <is>
          <t>Refusé</t>
        </is>
      </c>
      <c r="O888" s="66" t="n">
        <v>45348</v>
      </c>
      <c r="P888" s="67" t="n">
        <v>6</v>
      </c>
      <c r="Q888" s="67" t="n">
        <v>1</v>
      </c>
      <c r="R888" s="67">
        <f>$I888</f>
        <v/>
      </c>
      <c r="S888" s="67">
        <f>$K888</f>
        <v/>
      </c>
      <c r="T888" s="67">
        <f>IFERROR(INDEX(Clients!$G$2:$G$1020,MATCH($E888,Clients!$A$2:$A$1020,0)),"")</f>
        <v/>
      </c>
      <c r="U888" s="67">
        <f>IFERROR(INDEX(Clients!$I$2:$I$1020,MATCH($E888,Clients!$A$2:$A$1020,0)),"")</f>
        <v/>
      </c>
      <c r="V888" s="69">
        <f>1</f>
        <v/>
      </c>
      <c r="W888" s="69">
        <f>IF($N888="Accepté",1,0)</f>
        <v/>
      </c>
      <c r="X888" s="68">
        <f>$M888*$W888</f>
        <v/>
      </c>
      <c r="Y888" s="68">
        <f>IF($N888="En cours",0,$M888)</f>
        <v/>
      </c>
      <c r="Z888" s="69">
        <f>IF($P888="",0,1)</f>
        <v/>
      </c>
      <c r="AA888" s="70">
        <f>IF($P888="",0,$P888)</f>
        <v/>
      </c>
      <c r="AB888" s="69">
        <f>IF(AND($P888&lt;&gt;"",$P888&lt;=Paramètres!$C$14),1,0)</f>
        <v/>
      </c>
      <c r="AC888" s="67">
        <f>IF($P888="","Jamais relancé",IF($P888&lt;=3,"0-3 j",IF($P888&lt;=7,"4-7 j",IF($P888&lt;=15,"8-15 j","Plus de 15 j"))))</f>
        <v/>
      </c>
      <c r="AD888" s="67">
        <f>IF($M888&lt;=1000,"Moins de 1 k€",IF($M888&lt;=5000,"1 à 5 k€",IF($M888&lt;=15000,"5 à 15 k€","Plus de 15 k€")))</f>
        <v/>
      </c>
    </row>
    <row r="889">
      <c r="A889" s="65" t="inlineStr">
        <is>
          <t>DEV-00888</t>
        </is>
      </c>
      <c r="B889" s="66" t="n">
        <v>45338</v>
      </c>
      <c r="C889" s="65" t="inlineStr">
        <is>
          <t>2024-02</t>
        </is>
      </c>
      <c r="D889" s="65" t="inlineStr">
        <is>
          <t>2023-2024</t>
        </is>
      </c>
      <c r="E889" s="65" t="inlineStr">
        <is>
          <t>CLI-0320</t>
        </is>
      </c>
      <c r="F889" s="65" t="inlineStr">
        <is>
          <t>Particulier</t>
        </is>
      </c>
      <c r="G889" s="65" t="inlineStr">
        <is>
          <t>Bordeaux</t>
        </is>
      </c>
      <c r="H889" s="65" t="inlineStr">
        <is>
          <t>Sophie Marchand</t>
        </is>
      </c>
      <c r="I889" s="65" t="inlineStr">
        <is>
          <t>Dépannage</t>
        </is>
      </c>
      <c r="J889" s="65" t="inlineStr">
        <is>
          <t>DP-001</t>
        </is>
      </c>
      <c r="K889" s="65" t="inlineStr">
        <is>
          <t>Dépannage plomberie urgence</t>
        </is>
      </c>
      <c r="L889" s="67" t="n">
        <v>1</v>
      </c>
      <c r="M889" s="68" t="n">
        <v>240.95</v>
      </c>
      <c r="N889" s="65" t="inlineStr">
        <is>
          <t>Sans réponse</t>
        </is>
      </c>
      <c r="O889" s="66" t="n">
        <v>45349</v>
      </c>
      <c r="P889" s="67" t="n">
        <v>7</v>
      </c>
      <c r="Q889" s="67" t="n">
        <v>1</v>
      </c>
      <c r="R889" s="67">
        <f>$I889</f>
        <v/>
      </c>
      <c r="S889" s="67">
        <f>$K889</f>
        <v/>
      </c>
      <c r="T889" s="67">
        <f>IFERROR(INDEX(Clients!$G$2:$G$1020,MATCH($E889,Clients!$A$2:$A$1020,0)),"")</f>
        <v/>
      </c>
      <c r="U889" s="67">
        <f>IFERROR(INDEX(Clients!$I$2:$I$1020,MATCH($E889,Clients!$A$2:$A$1020,0)),"")</f>
        <v/>
      </c>
      <c r="V889" s="69">
        <f>1</f>
        <v/>
      </c>
      <c r="W889" s="69">
        <f>IF($N889="Accepté",1,0)</f>
        <v/>
      </c>
      <c r="X889" s="68">
        <f>$M889*$W889</f>
        <v/>
      </c>
      <c r="Y889" s="68">
        <f>IF($N889="En cours",0,$M889)</f>
        <v/>
      </c>
      <c r="Z889" s="69">
        <f>IF($P889="",0,1)</f>
        <v/>
      </c>
      <c r="AA889" s="70">
        <f>IF($P889="",0,$P889)</f>
        <v/>
      </c>
      <c r="AB889" s="69">
        <f>IF(AND($P889&lt;&gt;"",$P889&lt;=Paramètres!$C$14),1,0)</f>
        <v/>
      </c>
      <c r="AC889" s="67">
        <f>IF($P889="","Jamais relancé",IF($P889&lt;=3,"0-3 j",IF($P889&lt;=7,"4-7 j",IF($P889&lt;=15,"8-15 j","Plus de 15 j"))))</f>
        <v/>
      </c>
      <c r="AD889" s="67">
        <f>IF($M889&lt;=1000,"Moins de 1 k€",IF($M889&lt;=5000,"1 à 5 k€",IF($M889&lt;=15000,"5 à 15 k€","Plus de 15 k€")))</f>
        <v/>
      </c>
    </row>
    <row r="890">
      <c r="A890" s="65" t="inlineStr">
        <is>
          <t>DEV-00889</t>
        </is>
      </c>
      <c r="B890" s="66" t="n">
        <v>45338</v>
      </c>
      <c r="C890" s="65" t="inlineStr">
        <is>
          <t>2024-02</t>
        </is>
      </c>
      <c r="D890" s="65" t="inlineStr">
        <is>
          <t>2023-2024</t>
        </is>
      </c>
      <c r="E890" s="65" t="inlineStr">
        <is>
          <t>CLI-0199</t>
        </is>
      </c>
      <c r="F890" s="65" t="inlineStr">
        <is>
          <t>Particulier</t>
        </is>
      </c>
      <c r="G890" s="65" t="inlineStr">
        <is>
          <t>Toulouse</t>
        </is>
      </c>
      <c r="H890" s="65" t="inlineStr">
        <is>
          <t>Nadia Cherif</t>
        </is>
      </c>
      <c r="I890" s="65" t="inlineStr">
        <is>
          <t>Dépannage</t>
        </is>
      </c>
      <c r="J890" s="65" t="inlineStr">
        <is>
          <t>DP-002</t>
        </is>
      </c>
      <c r="K890" s="65" t="inlineStr">
        <is>
          <t>Débouchage canalisation</t>
        </is>
      </c>
      <c r="L890" s="67" t="n">
        <v>1</v>
      </c>
      <c r="M890" s="68" t="n">
        <v>389.73</v>
      </c>
      <c r="N890" s="65" t="inlineStr">
        <is>
          <t>Refusé</t>
        </is>
      </c>
      <c r="O890" s="66" t="n">
        <v>45356</v>
      </c>
      <c r="P890" s="67" t="n">
        <v>6</v>
      </c>
      <c r="Q890" s="67" t="n">
        <v>2</v>
      </c>
      <c r="R890" s="67">
        <f>$I890</f>
        <v/>
      </c>
      <c r="S890" s="67">
        <f>$K890</f>
        <v/>
      </c>
      <c r="T890" s="67">
        <f>IFERROR(INDEX(Clients!$G$2:$G$1020,MATCH($E890,Clients!$A$2:$A$1020,0)),"")</f>
        <v/>
      </c>
      <c r="U890" s="67">
        <f>IFERROR(INDEX(Clients!$I$2:$I$1020,MATCH($E890,Clients!$A$2:$A$1020,0)),"")</f>
        <v/>
      </c>
      <c r="V890" s="69">
        <f>1</f>
        <v/>
      </c>
      <c r="W890" s="69">
        <f>IF($N890="Accepté",1,0)</f>
        <v/>
      </c>
      <c r="X890" s="68">
        <f>$M890*$W890</f>
        <v/>
      </c>
      <c r="Y890" s="68">
        <f>IF($N890="En cours",0,$M890)</f>
        <v/>
      </c>
      <c r="Z890" s="69">
        <f>IF($P890="",0,1)</f>
        <v/>
      </c>
      <c r="AA890" s="70">
        <f>IF($P890="",0,$P890)</f>
        <v/>
      </c>
      <c r="AB890" s="69">
        <f>IF(AND($P890&lt;&gt;"",$P890&lt;=Paramètres!$C$14),1,0)</f>
        <v/>
      </c>
      <c r="AC890" s="67">
        <f>IF($P890="","Jamais relancé",IF($P890&lt;=3,"0-3 j",IF($P890&lt;=7,"4-7 j",IF($P890&lt;=15,"8-15 j","Plus de 15 j"))))</f>
        <v/>
      </c>
      <c r="AD890" s="67">
        <f>IF($M890&lt;=1000,"Moins de 1 k€",IF($M890&lt;=5000,"1 à 5 k€",IF($M890&lt;=15000,"5 à 15 k€","Plus de 15 k€")))</f>
        <v/>
      </c>
    </row>
    <row r="891">
      <c r="A891" s="65" t="inlineStr">
        <is>
          <t>DEV-00890</t>
        </is>
      </c>
      <c r="B891" s="66" t="n">
        <v>45338</v>
      </c>
      <c r="C891" s="65" t="inlineStr">
        <is>
          <t>2024-02</t>
        </is>
      </c>
      <c r="D891" s="65" t="inlineStr">
        <is>
          <t>2023-2024</t>
        </is>
      </c>
      <c r="E891" s="65" t="inlineStr">
        <is>
          <t>CLI-0127</t>
        </is>
      </c>
      <c r="F891" s="65" t="inlineStr">
        <is>
          <t>Particulier</t>
        </is>
      </c>
      <c r="G891" s="65" t="inlineStr">
        <is>
          <t>Toulouse</t>
        </is>
      </c>
      <c r="H891" s="65" t="inlineStr">
        <is>
          <t>Nadia Cherif</t>
        </is>
      </c>
      <c r="I891" s="65" t="inlineStr">
        <is>
          <t>Chauffage</t>
        </is>
      </c>
      <c r="J891" s="65" t="inlineStr">
        <is>
          <t>CH-001</t>
        </is>
      </c>
      <c r="K891" s="65" t="inlineStr">
        <is>
          <t>Installation chaudière gaz condensation</t>
        </is>
      </c>
      <c r="L891" s="67" t="n">
        <v>1</v>
      </c>
      <c r="M891" s="68" t="n">
        <v>5218.27</v>
      </c>
      <c r="N891" s="65" t="inlineStr">
        <is>
          <t>Accepté</t>
        </is>
      </c>
      <c r="O891" s="66" t="n">
        <v>45360</v>
      </c>
      <c r="P891" s="67" t="n">
        <v>2</v>
      </c>
      <c r="Q891" s="67" t="n">
        <v>2</v>
      </c>
      <c r="R891" s="67">
        <f>$I891</f>
        <v/>
      </c>
      <c r="S891" s="67">
        <f>$K891</f>
        <v/>
      </c>
      <c r="T891" s="67">
        <f>IFERROR(INDEX(Clients!$G$2:$G$1020,MATCH($E891,Clients!$A$2:$A$1020,0)),"")</f>
        <v/>
      </c>
      <c r="U891" s="67">
        <f>IFERROR(INDEX(Clients!$I$2:$I$1020,MATCH($E891,Clients!$A$2:$A$1020,0)),"")</f>
        <v/>
      </c>
      <c r="V891" s="69">
        <f>1</f>
        <v/>
      </c>
      <c r="W891" s="69">
        <f>IF($N891="Accepté",1,0)</f>
        <v/>
      </c>
      <c r="X891" s="68">
        <f>$M891*$W891</f>
        <v/>
      </c>
      <c r="Y891" s="68">
        <f>IF($N891="En cours",0,$M891)</f>
        <v/>
      </c>
      <c r="Z891" s="69">
        <f>IF($P891="",0,1)</f>
        <v/>
      </c>
      <c r="AA891" s="70">
        <f>IF($P891="",0,$P891)</f>
        <v/>
      </c>
      <c r="AB891" s="69">
        <f>IF(AND($P891&lt;&gt;"",$P891&lt;=Paramètres!$C$14),1,0)</f>
        <v/>
      </c>
      <c r="AC891" s="67">
        <f>IF($P891="","Jamais relancé",IF($P891&lt;=3,"0-3 j",IF($P891&lt;=7,"4-7 j",IF($P891&lt;=15,"8-15 j","Plus de 15 j"))))</f>
        <v/>
      </c>
      <c r="AD891" s="67">
        <f>IF($M891&lt;=1000,"Moins de 1 k€",IF($M891&lt;=5000,"1 à 5 k€",IF($M891&lt;=15000,"5 à 15 k€","Plus de 15 k€")))</f>
        <v/>
      </c>
    </row>
    <row r="892">
      <c r="A892" s="65" t="inlineStr">
        <is>
          <t>DEV-00891</t>
        </is>
      </c>
      <c r="B892" s="66" t="n">
        <v>45341</v>
      </c>
      <c r="C892" s="65" t="inlineStr">
        <is>
          <t>2024-02</t>
        </is>
      </c>
      <c r="D892" s="65" t="inlineStr">
        <is>
          <t>2023-2024</t>
        </is>
      </c>
      <c r="E892" s="65" t="inlineStr">
        <is>
          <t>CLI-0039</t>
        </is>
      </c>
      <c r="F892" s="65" t="inlineStr">
        <is>
          <t>Particulier</t>
        </is>
      </c>
      <c r="G892" s="65" t="inlineStr">
        <is>
          <t>Bordeaux</t>
        </is>
      </c>
      <c r="H892" s="65" t="inlineStr">
        <is>
          <t>Sophie Marchand</t>
        </is>
      </c>
      <c r="I892" s="65" t="inlineStr">
        <is>
          <t>Chauffage</t>
        </is>
      </c>
      <c r="J892" s="65" t="inlineStr">
        <is>
          <t>CH-004</t>
        </is>
      </c>
      <c r="K892" s="65" t="inlineStr">
        <is>
          <t>Remplacement radiateurs (lot de 5)</t>
        </is>
      </c>
      <c r="L892" s="67" t="n">
        <v>1</v>
      </c>
      <c r="M892" s="68" t="n">
        <v>2204.04</v>
      </c>
      <c r="N892" s="65" t="inlineStr">
        <is>
          <t>Sans réponse</t>
        </is>
      </c>
      <c r="O892" s="66" t="n">
        <v>45368</v>
      </c>
      <c r="P892" s="67" t="n"/>
      <c r="Q892" s="67" t="n">
        <v>0</v>
      </c>
      <c r="R892" s="67">
        <f>$I892</f>
        <v/>
      </c>
      <c r="S892" s="67">
        <f>$K892</f>
        <v/>
      </c>
      <c r="T892" s="67">
        <f>IFERROR(INDEX(Clients!$G$2:$G$1020,MATCH($E892,Clients!$A$2:$A$1020,0)),"")</f>
        <v/>
      </c>
      <c r="U892" s="67">
        <f>IFERROR(INDEX(Clients!$I$2:$I$1020,MATCH($E892,Clients!$A$2:$A$1020,0)),"")</f>
        <v/>
      </c>
      <c r="V892" s="69">
        <f>1</f>
        <v/>
      </c>
      <c r="W892" s="69">
        <f>IF($N892="Accepté",1,0)</f>
        <v/>
      </c>
      <c r="X892" s="68">
        <f>$M892*$W892</f>
        <v/>
      </c>
      <c r="Y892" s="68">
        <f>IF($N892="En cours",0,$M892)</f>
        <v/>
      </c>
      <c r="Z892" s="69">
        <f>IF($P892="",0,1)</f>
        <v/>
      </c>
      <c r="AA892" s="70">
        <f>IF($P892="",0,$P892)</f>
        <v/>
      </c>
      <c r="AB892" s="69">
        <f>IF(AND($P892&lt;&gt;"",$P892&lt;=Paramètres!$C$14),1,0)</f>
        <v/>
      </c>
      <c r="AC892" s="67">
        <f>IF($P892="","Jamais relancé",IF($P892&lt;=3,"0-3 j",IF($P892&lt;=7,"4-7 j",IF($P892&lt;=15,"8-15 j","Plus de 15 j"))))</f>
        <v/>
      </c>
      <c r="AD892" s="67">
        <f>IF($M892&lt;=1000,"Moins de 1 k€",IF($M892&lt;=5000,"1 à 5 k€",IF($M892&lt;=15000,"5 à 15 k€","Plus de 15 k€")))</f>
        <v/>
      </c>
    </row>
    <row r="893">
      <c r="A893" s="65" t="inlineStr">
        <is>
          <t>DEV-00892</t>
        </is>
      </c>
      <c r="B893" s="66" t="n">
        <v>45341</v>
      </c>
      <c r="C893" s="65" t="inlineStr">
        <is>
          <t>2024-02</t>
        </is>
      </c>
      <c r="D893" s="65" t="inlineStr">
        <is>
          <t>2023-2024</t>
        </is>
      </c>
      <c r="E893" s="65" t="inlineStr">
        <is>
          <t>CLI-0292</t>
        </is>
      </c>
      <c r="F893" s="65" t="inlineStr">
        <is>
          <t>Professionnel</t>
        </is>
      </c>
      <c r="G893" s="65" t="inlineStr">
        <is>
          <t>Bordeaux</t>
        </is>
      </c>
      <c r="H893" s="65" t="inlineStr">
        <is>
          <t>Karim Belkacem</t>
        </is>
      </c>
      <c r="I893" s="65" t="inlineStr">
        <is>
          <t>Salle de bain</t>
        </is>
      </c>
      <c r="J893" s="65" t="inlineStr">
        <is>
          <t>SB-001</t>
        </is>
      </c>
      <c r="K893" s="65" t="inlineStr">
        <is>
          <t>Rénovation salle de bain complète</t>
        </is>
      </c>
      <c r="L893" s="67" t="n">
        <v>1</v>
      </c>
      <c r="M893" s="68" t="n">
        <v>17346.51</v>
      </c>
      <c r="N893" s="65" t="inlineStr">
        <is>
          <t>Accepté</t>
        </is>
      </c>
      <c r="O893" s="66" t="n">
        <v>45348</v>
      </c>
      <c r="P893" s="67" t="n">
        <v>7</v>
      </c>
      <c r="Q893" s="67" t="n">
        <v>1</v>
      </c>
      <c r="R893" s="67">
        <f>$I893</f>
        <v/>
      </c>
      <c r="S893" s="67">
        <f>$K893</f>
        <v/>
      </c>
      <c r="T893" s="67">
        <f>IFERROR(INDEX(Clients!$G$2:$G$1020,MATCH($E893,Clients!$A$2:$A$1020,0)),"")</f>
        <v/>
      </c>
      <c r="U893" s="67">
        <f>IFERROR(INDEX(Clients!$I$2:$I$1020,MATCH($E893,Clients!$A$2:$A$1020,0)),"")</f>
        <v/>
      </c>
      <c r="V893" s="69">
        <f>1</f>
        <v/>
      </c>
      <c r="W893" s="69">
        <f>IF($N893="Accepté",1,0)</f>
        <v/>
      </c>
      <c r="X893" s="68">
        <f>$M893*$W893</f>
        <v/>
      </c>
      <c r="Y893" s="68">
        <f>IF($N893="En cours",0,$M893)</f>
        <v/>
      </c>
      <c r="Z893" s="69">
        <f>IF($P893="",0,1)</f>
        <v/>
      </c>
      <c r="AA893" s="70">
        <f>IF($P893="",0,$P893)</f>
        <v/>
      </c>
      <c r="AB893" s="69">
        <f>IF(AND($P893&lt;&gt;"",$P893&lt;=Paramètres!$C$14),1,0)</f>
        <v/>
      </c>
      <c r="AC893" s="67">
        <f>IF($P893="","Jamais relancé",IF($P893&lt;=3,"0-3 j",IF($P893&lt;=7,"4-7 j",IF($P893&lt;=15,"8-15 j","Plus de 15 j"))))</f>
        <v/>
      </c>
      <c r="AD893" s="67">
        <f>IF($M893&lt;=1000,"Moins de 1 k€",IF($M893&lt;=5000,"1 à 5 k€",IF($M893&lt;=15000,"5 à 15 k€","Plus de 15 k€")))</f>
        <v/>
      </c>
    </row>
    <row r="894">
      <c r="A894" s="65" t="inlineStr">
        <is>
          <t>DEV-00893</t>
        </is>
      </c>
      <c r="B894" s="66" t="n">
        <v>45341</v>
      </c>
      <c r="C894" s="65" t="inlineStr">
        <is>
          <t>2024-02</t>
        </is>
      </c>
      <c r="D894" s="65" t="inlineStr">
        <is>
          <t>2023-2024</t>
        </is>
      </c>
      <c r="E894" s="65" t="inlineStr">
        <is>
          <t>CLI-0391</t>
        </is>
      </c>
      <c r="F894" s="65" t="inlineStr">
        <is>
          <t>Syndic</t>
        </is>
      </c>
      <c r="G894" s="65" t="inlineStr">
        <is>
          <t>Bordeaux</t>
        </is>
      </c>
      <c r="H894" s="65" t="inlineStr">
        <is>
          <t>Karim Belkacem</t>
        </is>
      </c>
      <c r="I894" s="65" t="inlineStr">
        <is>
          <t>Plomberie</t>
        </is>
      </c>
      <c r="J894" s="65" t="inlineStr">
        <is>
          <t>PR-001</t>
        </is>
      </c>
      <c r="K894" s="65" t="inlineStr">
        <is>
          <t>Remplacement chauffe-eau 200 L</t>
        </is>
      </c>
      <c r="L894" s="67" t="n">
        <v>1</v>
      </c>
      <c r="M894" s="68" t="n">
        <v>2288.7</v>
      </c>
      <c r="N894" s="65" t="inlineStr">
        <is>
          <t>Accepté</t>
        </is>
      </c>
      <c r="O894" s="66" t="n">
        <v>45364</v>
      </c>
      <c r="P894" s="67" t="n">
        <v>1</v>
      </c>
      <c r="Q894" s="67" t="n">
        <v>1</v>
      </c>
      <c r="R894" s="67">
        <f>$I894</f>
        <v/>
      </c>
      <c r="S894" s="67">
        <f>$K894</f>
        <v/>
      </c>
      <c r="T894" s="67">
        <f>IFERROR(INDEX(Clients!$G$2:$G$1020,MATCH($E894,Clients!$A$2:$A$1020,0)),"")</f>
        <v/>
      </c>
      <c r="U894" s="67">
        <f>IFERROR(INDEX(Clients!$I$2:$I$1020,MATCH($E894,Clients!$A$2:$A$1020,0)),"")</f>
        <v/>
      </c>
      <c r="V894" s="69">
        <f>1</f>
        <v/>
      </c>
      <c r="W894" s="69">
        <f>IF($N894="Accepté",1,0)</f>
        <v/>
      </c>
      <c r="X894" s="68">
        <f>$M894*$W894</f>
        <v/>
      </c>
      <c r="Y894" s="68">
        <f>IF($N894="En cours",0,$M894)</f>
        <v/>
      </c>
      <c r="Z894" s="69">
        <f>IF($P894="",0,1)</f>
        <v/>
      </c>
      <c r="AA894" s="70">
        <f>IF($P894="",0,$P894)</f>
        <v/>
      </c>
      <c r="AB894" s="69">
        <f>IF(AND($P894&lt;&gt;"",$P894&lt;=Paramètres!$C$14),1,0)</f>
        <v/>
      </c>
      <c r="AC894" s="67">
        <f>IF($P894="","Jamais relancé",IF($P894&lt;=3,"0-3 j",IF($P894&lt;=7,"4-7 j",IF($P894&lt;=15,"8-15 j","Plus de 15 j"))))</f>
        <v/>
      </c>
      <c r="AD894" s="67">
        <f>IF($M894&lt;=1000,"Moins de 1 k€",IF($M894&lt;=5000,"1 à 5 k€",IF($M894&lt;=15000,"5 à 15 k€","Plus de 15 k€")))</f>
        <v/>
      </c>
    </row>
    <row r="895">
      <c r="A895" s="65" t="inlineStr">
        <is>
          <t>DEV-00894</t>
        </is>
      </c>
      <c r="B895" s="66" t="n">
        <v>45341</v>
      </c>
      <c r="C895" s="65" t="inlineStr">
        <is>
          <t>2024-02</t>
        </is>
      </c>
      <c r="D895" s="65" t="inlineStr">
        <is>
          <t>2023-2024</t>
        </is>
      </c>
      <c r="E895" s="65" t="inlineStr">
        <is>
          <t>CLI-0299</t>
        </is>
      </c>
      <c r="F895" s="65" t="inlineStr">
        <is>
          <t>Professionnel</t>
        </is>
      </c>
      <c r="G895" s="65" t="inlineStr">
        <is>
          <t>Toulouse</t>
        </is>
      </c>
      <c r="H895" s="65" t="inlineStr">
        <is>
          <t>Julien Fabre</t>
        </is>
      </c>
      <c r="I895" s="65" t="inlineStr">
        <is>
          <t>Salle de bain</t>
        </is>
      </c>
      <c r="J895" s="65" t="inlineStr">
        <is>
          <t>SB-003</t>
        </is>
      </c>
      <c r="K895" s="65" t="inlineStr">
        <is>
          <t>Pose meuble vasque + robinetterie</t>
        </is>
      </c>
      <c r="L895" s="67" t="n">
        <v>1</v>
      </c>
      <c r="M895" s="68" t="n">
        <v>2057.09</v>
      </c>
      <c r="N895" s="65" t="inlineStr">
        <is>
          <t>Sans réponse</t>
        </is>
      </c>
      <c r="O895" s="66" t="n">
        <v>45357</v>
      </c>
      <c r="P895" s="67" t="n"/>
      <c r="Q895" s="67" t="n">
        <v>0</v>
      </c>
      <c r="R895" s="67">
        <f>$I895</f>
        <v/>
      </c>
      <c r="S895" s="67">
        <f>$K895</f>
        <v/>
      </c>
      <c r="T895" s="67">
        <f>IFERROR(INDEX(Clients!$G$2:$G$1020,MATCH($E895,Clients!$A$2:$A$1020,0)),"")</f>
        <v/>
      </c>
      <c r="U895" s="67">
        <f>IFERROR(INDEX(Clients!$I$2:$I$1020,MATCH($E895,Clients!$A$2:$A$1020,0)),"")</f>
        <v/>
      </c>
      <c r="V895" s="69">
        <f>1</f>
        <v/>
      </c>
      <c r="W895" s="69">
        <f>IF($N895="Accepté",1,0)</f>
        <v/>
      </c>
      <c r="X895" s="68">
        <f>$M895*$W895</f>
        <v/>
      </c>
      <c r="Y895" s="68">
        <f>IF($N895="En cours",0,$M895)</f>
        <v/>
      </c>
      <c r="Z895" s="69">
        <f>IF($P895="",0,1)</f>
        <v/>
      </c>
      <c r="AA895" s="70">
        <f>IF($P895="",0,$P895)</f>
        <v/>
      </c>
      <c r="AB895" s="69">
        <f>IF(AND($P895&lt;&gt;"",$P895&lt;=Paramètres!$C$14),1,0)</f>
        <v/>
      </c>
      <c r="AC895" s="67">
        <f>IF($P895="","Jamais relancé",IF($P895&lt;=3,"0-3 j",IF($P895&lt;=7,"4-7 j",IF($P895&lt;=15,"8-15 j","Plus de 15 j"))))</f>
        <v/>
      </c>
      <c r="AD895" s="67">
        <f>IF($M895&lt;=1000,"Moins de 1 k€",IF($M895&lt;=5000,"1 à 5 k€",IF($M895&lt;=15000,"5 à 15 k€","Plus de 15 k€")))</f>
        <v/>
      </c>
    </row>
    <row r="896">
      <c r="A896" s="65" t="inlineStr">
        <is>
          <t>DEV-00895</t>
        </is>
      </c>
      <c r="B896" s="66" t="n">
        <v>45341</v>
      </c>
      <c r="C896" s="65" t="inlineStr">
        <is>
          <t>2024-02</t>
        </is>
      </c>
      <c r="D896" s="65" t="inlineStr">
        <is>
          <t>2023-2024</t>
        </is>
      </c>
      <c r="E896" s="65" t="inlineStr">
        <is>
          <t>CLI-0340</t>
        </is>
      </c>
      <c r="F896" s="65" t="inlineStr">
        <is>
          <t>Particulier</t>
        </is>
      </c>
      <c r="G896" s="65" t="inlineStr">
        <is>
          <t>Bordeaux</t>
        </is>
      </c>
      <c r="H896" s="65" t="inlineStr">
        <is>
          <t>Karim Belkacem</t>
        </is>
      </c>
      <c r="I896" s="65" t="inlineStr">
        <is>
          <t>Dépannage</t>
        </is>
      </c>
      <c r="J896" s="65" t="inlineStr">
        <is>
          <t>DP-002</t>
        </is>
      </c>
      <c r="K896" s="65" t="inlineStr">
        <is>
          <t>Débouchage canalisation</t>
        </is>
      </c>
      <c r="L896" s="67" t="n">
        <v>1</v>
      </c>
      <c r="M896" s="68" t="n">
        <v>342.01</v>
      </c>
      <c r="N896" s="65" t="inlineStr">
        <is>
          <t>Sans réponse</t>
        </is>
      </c>
      <c r="O896" s="66" t="n">
        <v>45352</v>
      </c>
      <c r="P896" s="67" t="n">
        <v>8</v>
      </c>
      <c r="Q896" s="67" t="n">
        <v>1</v>
      </c>
      <c r="R896" s="67">
        <f>$I896</f>
        <v/>
      </c>
      <c r="S896" s="67">
        <f>$K896</f>
        <v/>
      </c>
      <c r="T896" s="67">
        <f>IFERROR(INDEX(Clients!$G$2:$G$1020,MATCH($E896,Clients!$A$2:$A$1020,0)),"")</f>
        <v/>
      </c>
      <c r="U896" s="67">
        <f>IFERROR(INDEX(Clients!$I$2:$I$1020,MATCH($E896,Clients!$A$2:$A$1020,0)),"")</f>
        <v/>
      </c>
      <c r="V896" s="69">
        <f>1</f>
        <v/>
      </c>
      <c r="W896" s="69">
        <f>IF($N896="Accepté",1,0)</f>
        <v/>
      </c>
      <c r="X896" s="68">
        <f>$M896*$W896</f>
        <v/>
      </c>
      <c r="Y896" s="68">
        <f>IF($N896="En cours",0,$M896)</f>
        <v/>
      </c>
      <c r="Z896" s="69">
        <f>IF($P896="",0,1)</f>
        <v/>
      </c>
      <c r="AA896" s="70">
        <f>IF($P896="",0,$P896)</f>
        <v/>
      </c>
      <c r="AB896" s="69">
        <f>IF(AND($P896&lt;&gt;"",$P896&lt;=Paramètres!$C$14),1,0)</f>
        <v/>
      </c>
      <c r="AC896" s="67">
        <f>IF($P896="","Jamais relancé",IF($P896&lt;=3,"0-3 j",IF($P896&lt;=7,"4-7 j",IF($P896&lt;=15,"8-15 j","Plus de 15 j"))))</f>
        <v/>
      </c>
      <c r="AD896" s="67">
        <f>IF($M896&lt;=1000,"Moins de 1 k€",IF($M896&lt;=5000,"1 à 5 k€",IF($M896&lt;=15000,"5 à 15 k€","Plus de 15 k€")))</f>
        <v/>
      </c>
    </row>
    <row r="897">
      <c r="A897" s="65" t="inlineStr">
        <is>
          <t>DEV-00896</t>
        </is>
      </c>
      <c r="B897" s="66" t="n">
        <v>45341</v>
      </c>
      <c r="C897" s="65" t="inlineStr">
        <is>
          <t>2024-02</t>
        </is>
      </c>
      <c r="D897" s="65" t="inlineStr">
        <is>
          <t>2023-2024</t>
        </is>
      </c>
      <c r="E897" s="65" t="inlineStr">
        <is>
          <t>CLI-0137</t>
        </is>
      </c>
      <c r="F897" s="65" t="inlineStr">
        <is>
          <t>Particulier</t>
        </is>
      </c>
      <c r="G897" s="65" t="inlineStr">
        <is>
          <t>Bordeaux</t>
        </is>
      </c>
      <c r="H897" s="65" t="inlineStr">
        <is>
          <t>Sophie Marchand</t>
        </is>
      </c>
      <c r="I897" s="65" t="inlineStr">
        <is>
          <t>Dépannage</t>
        </is>
      </c>
      <c r="J897" s="65" t="inlineStr">
        <is>
          <t>DP-002</t>
        </is>
      </c>
      <c r="K897" s="65" t="inlineStr">
        <is>
          <t>Débouchage canalisation</t>
        </is>
      </c>
      <c r="L897" s="67" t="n">
        <v>1</v>
      </c>
      <c r="M897" s="68" t="n">
        <v>356.5</v>
      </c>
      <c r="N897" s="65" t="inlineStr">
        <is>
          <t>Sans réponse</t>
        </is>
      </c>
      <c r="O897" s="66" t="n">
        <v>45377</v>
      </c>
      <c r="P897" s="67" t="n">
        <v>8</v>
      </c>
      <c r="Q897" s="67" t="n">
        <v>3</v>
      </c>
      <c r="R897" s="67">
        <f>$I897</f>
        <v/>
      </c>
      <c r="S897" s="67">
        <f>$K897</f>
        <v/>
      </c>
      <c r="T897" s="67">
        <f>IFERROR(INDEX(Clients!$G$2:$G$1020,MATCH($E897,Clients!$A$2:$A$1020,0)),"")</f>
        <v/>
      </c>
      <c r="U897" s="67">
        <f>IFERROR(INDEX(Clients!$I$2:$I$1020,MATCH($E897,Clients!$A$2:$A$1020,0)),"")</f>
        <v/>
      </c>
      <c r="V897" s="69">
        <f>1</f>
        <v/>
      </c>
      <c r="W897" s="69">
        <f>IF($N897="Accepté",1,0)</f>
        <v/>
      </c>
      <c r="X897" s="68">
        <f>$M897*$W897</f>
        <v/>
      </c>
      <c r="Y897" s="68">
        <f>IF($N897="En cours",0,$M897)</f>
        <v/>
      </c>
      <c r="Z897" s="69">
        <f>IF($P897="",0,1)</f>
        <v/>
      </c>
      <c r="AA897" s="70">
        <f>IF($P897="",0,$P897)</f>
        <v/>
      </c>
      <c r="AB897" s="69">
        <f>IF(AND($P897&lt;&gt;"",$P897&lt;=Paramètres!$C$14),1,0)</f>
        <v/>
      </c>
      <c r="AC897" s="67">
        <f>IF($P897="","Jamais relancé",IF($P897&lt;=3,"0-3 j",IF($P897&lt;=7,"4-7 j",IF($P897&lt;=15,"8-15 j","Plus de 15 j"))))</f>
        <v/>
      </c>
      <c r="AD897" s="67">
        <f>IF($M897&lt;=1000,"Moins de 1 k€",IF($M897&lt;=5000,"1 à 5 k€",IF($M897&lt;=15000,"5 à 15 k€","Plus de 15 k€")))</f>
        <v/>
      </c>
    </row>
    <row r="898">
      <c r="A898" s="65" t="inlineStr">
        <is>
          <t>DEV-00897</t>
        </is>
      </c>
      <c r="B898" s="66" t="n">
        <v>45342</v>
      </c>
      <c r="C898" s="65" t="inlineStr">
        <is>
          <t>2024-02</t>
        </is>
      </c>
      <c r="D898" s="65" t="inlineStr">
        <is>
          <t>2023-2024</t>
        </is>
      </c>
      <c r="E898" s="65" t="inlineStr">
        <is>
          <t>CLI-0014</t>
        </is>
      </c>
      <c r="F898" s="65" t="inlineStr">
        <is>
          <t>Particulier</t>
        </is>
      </c>
      <c r="G898" s="65" t="inlineStr">
        <is>
          <t>Bordeaux</t>
        </is>
      </c>
      <c r="H898" s="65" t="inlineStr">
        <is>
          <t>Sophie Marchand</t>
        </is>
      </c>
      <c r="I898" s="65" t="inlineStr">
        <is>
          <t>Salle de bain</t>
        </is>
      </c>
      <c r="J898" s="65" t="inlineStr">
        <is>
          <t>SB-003</t>
        </is>
      </c>
      <c r="K898" s="65" t="inlineStr">
        <is>
          <t>Pose meuble vasque + robinetterie</t>
        </is>
      </c>
      <c r="L898" s="67" t="n">
        <v>1</v>
      </c>
      <c r="M898" s="68" t="n">
        <v>1149.16</v>
      </c>
      <c r="N898" s="65" t="inlineStr">
        <is>
          <t>Sans réponse</t>
        </is>
      </c>
      <c r="O898" s="66" t="n">
        <v>45380</v>
      </c>
      <c r="P898" s="67" t="n">
        <v>10</v>
      </c>
      <c r="Q898" s="67" t="n">
        <v>1</v>
      </c>
      <c r="R898" s="67">
        <f>$I898</f>
        <v/>
      </c>
      <c r="S898" s="67">
        <f>$K898</f>
        <v/>
      </c>
      <c r="T898" s="67">
        <f>IFERROR(INDEX(Clients!$G$2:$G$1020,MATCH($E898,Clients!$A$2:$A$1020,0)),"")</f>
        <v/>
      </c>
      <c r="U898" s="67">
        <f>IFERROR(INDEX(Clients!$I$2:$I$1020,MATCH($E898,Clients!$A$2:$A$1020,0)),"")</f>
        <v/>
      </c>
      <c r="V898" s="69">
        <f>1</f>
        <v/>
      </c>
      <c r="W898" s="69">
        <f>IF($N898="Accepté",1,0)</f>
        <v/>
      </c>
      <c r="X898" s="68">
        <f>$M898*$W898</f>
        <v/>
      </c>
      <c r="Y898" s="68">
        <f>IF($N898="En cours",0,$M898)</f>
        <v/>
      </c>
      <c r="Z898" s="69">
        <f>IF($P898="",0,1)</f>
        <v/>
      </c>
      <c r="AA898" s="70">
        <f>IF($P898="",0,$P898)</f>
        <v/>
      </c>
      <c r="AB898" s="69">
        <f>IF(AND($P898&lt;&gt;"",$P898&lt;=Paramètres!$C$14),1,0)</f>
        <v/>
      </c>
      <c r="AC898" s="67">
        <f>IF($P898="","Jamais relancé",IF($P898&lt;=3,"0-3 j",IF($P898&lt;=7,"4-7 j",IF($P898&lt;=15,"8-15 j","Plus de 15 j"))))</f>
        <v/>
      </c>
      <c r="AD898" s="67">
        <f>IF($M898&lt;=1000,"Moins de 1 k€",IF($M898&lt;=5000,"1 à 5 k€",IF($M898&lt;=15000,"5 à 15 k€","Plus de 15 k€")))</f>
        <v/>
      </c>
    </row>
    <row r="899">
      <c r="A899" s="65" t="inlineStr">
        <is>
          <t>DEV-00898</t>
        </is>
      </c>
      <c r="B899" s="66" t="n">
        <v>45342</v>
      </c>
      <c r="C899" s="65" t="inlineStr">
        <is>
          <t>2024-02</t>
        </is>
      </c>
      <c r="D899" s="65" t="inlineStr">
        <is>
          <t>2023-2024</t>
        </is>
      </c>
      <c r="E899" s="65" t="inlineStr">
        <is>
          <t>CLI-0158</t>
        </is>
      </c>
      <c r="F899" s="65" t="inlineStr">
        <is>
          <t>Particulier</t>
        </is>
      </c>
      <c r="G899" s="65" t="inlineStr">
        <is>
          <t>Bordeaux</t>
        </is>
      </c>
      <c r="H899" s="65" t="inlineStr">
        <is>
          <t>Karim Belkacem</t>
        </is>
      </c>
      <c r="I899" s="65" t="inlineStr">
        <is>
          <t>Chauffage</t>
        </is>
      </c>
      <c r="J899" s="65" t="inlineStr">
        <is>
          <t>CH-003</t>
        </is>
      </c>
      <c r="K899" s="65" t="inlineStr">
        <is>
          <t>Installation pompe à chaleur air/eau</t>
        </is>
      </c>
      <c r="L899" s="67" t="n">
        <v>1</v>
      </c>
      <c r="M899" s="68" t="n">
        <v>12393.65</v>
      </c>
      <c r="N899" s="65" t="inlineStr">
        <is>
          <t>Accepté</t>
        </is>
      </c>
      <c r="O899" s="66" t="n">
        <v>45349</v>
      </c>
      <c r="P899" s="67" t="n">
        <v>5</v>
      </c>
      <c r="Q899" s="67" t="n">
        <v>1</v>
      </c>
      <c r="R899" s="67">
        <f>$I899</f>
        <v/>
      </c>
      <c r="S899" s="67">
        <f>$K899</f>
        <v/>
      </c>
      <c r="T899" s="67">
        <f>IFERROR(INDEX(Clients!$G$2:$G$1020,MATCH($E899,Clients!$A$2:$A$1020,0)),"")</f>
        <v/>
      </c>
      <c r="U899" s="67">
        <f>IFERROR(INDEX(Clients!$I$2:$I$1020,MATCH($E899,Clients!$A$2:$A$1020,0)),"")</f>
        <v/>
      </c>
      <c r="V899" s="69">
        <f>1</f>
        <v/>
      </c>
      <c r="W899" s="69">
        <f>IF($N899="Accepté",1,0)</f>
        <v/>
      </c>
      <c r="X899" s="68">
        <f>$M899*$W899</f>
        <v/>
      </c>
      <c r="Y899" s="68">
        <f>IF($N899="En cours",0,$M899)</f>
        <v/>
      </c>
      <c r="Z899" s="69">
        <f>IF($P899="",0,1)</f>
        <v/>
      </c>
      <c r="AA899" s="70">
        <f>IF($P899="",0,$P899)</f>
        <v/>
      </c>
      <c r="AB899" s="69">
        <f>IF(AND($P899&lt;&gt;"",$P899&lt;=Paramètres!$C$14),1,0)</f>
        <v/>
      </c>
      <c r="AC899" s="67">
        <f>IF($P899="","Jamais relancé",IF($P899&lt;=3,"0-3 j",IF($P899&lt;=7,"4-7 j",IF($P899&lt;=15,"8-15 j","Plus de 15 j"))))</f>
        <v/>
      </c>
      <c r="AD899" s="67">
        <f>IF($M899&lt;=1000,"Moins de 1 k€",IF($M899&lt;=5000,"1 à 5 k€",IF($M899&lt;=15000,"5 à 15 k€","Plus de 15 k€")))</f>
        <v/>
      </c>
    </row>
    <row r="900">
      <c r="A900" s="65" t="inlineStr">
        <is>
          <t>DEV-00899</t>
        </is>
      </c>
      <c r="B900" s="66" t="n">
        <v>45342</v>
      </c>
      <c r="C900" s="65" t="inlineStr">
        <is>
          <t>2024-02</t>
        </is>
      </c>
      <c r="D900" s="65" t="inlineStr">
        <is>
          <t>2023-2024</t>
        </is>
      </c>
      <c r="E900" s="65" t="inlineStr">
        <is>
          <t>CLI-0098</t>
        </is>
      </c>
      <c r="F900" s="65" t="inlineStr">
        <is>
          <t>Particulier</t>
        </is>
      </c>
      <c r="G900" s="65" t="inlineStr">
        <is>
          <t>Bordeaux</t>
        </is>
      </c>
      <c r="H900" s="65" t="inlineStr">
        <is>
          <t>Karim Belkacem</t>
        </is>
      </c>
      <c r="I900" s="65" t="inlineStr">
        <is>
          <t>Plomberie</t>
        </is>
      </c>
      <c r="J900" s="65" t="inlineStr">
        <is>
          <t>PR-004</t>
        </is>
      </c>
      <c r="K900" s="65" t="inlineStr">
        <is>
          <t>Remplacement colonne d'évacuation</t>
        </is>
      </c>
      <c r="L900" s="67" t="n">
        <v>1</v>
      </c>
      <c r="M900" s="68" t="n">
        <v>5547.04</v>
      </c>
      <c r="N900" s="65" t="inlineStr">
        <is>
          <t>Sans réponse</t>
        </is>
      </c>
      <c r="O900" s="66" t="n">
        <v>45371</v>
      </c>
      <c r="P900" s="67" t="n">
        <v>1</v>
      </c>
      <c r="Q900" s="67" t="n">
        <v>4</v>
      </c>
      <c r="R900" s="67">
        <f>$I900</f>
        <v/>
      </c>
      <c r="S900" s="67">
        <f>$K900</f>
        <v/>
      </c>
      <c r="T900" s="67">
        <f>IFERROR(INDEX(Clients!$G$2:$G$1020,MATCH($E900,Clients!$A$2:$A$1020,0)),"")</f>
        <v/>
      </c>
      <c r="U900" s="67">
        <f>IFERROR(INDEX(Clients!$I$2:$I$1020,MATCH($E900,Clients!$A$2:$A$1020,0)),"")</f>
        <v/>
      </c>
      <c r="V900" s="69">
        <f>1</f>
        <v/>
      </c>
      <c r="W900" s="69">
        <f>IF($N900="Accepté",1,0)</f>
        <v/>
      </c>
      <c r="X900" s="68">
        <f>$M900*$W900</f>
        <v/>
      </c>
      <c r="Y900" s="68">
        <f>IF($N900="En cours",0,$M900)</f>
        <v/>
      </c>
      <c r="Z900" s="69">
        <f>IF($P900="",0,1)</f>
        <v/>
      </c>
      <c r="AA900" s="70">
        <f>IF($P900="",0,$P900)</f>
        <v/>
      </c>
      <c r="AB900" s="69">
        <f>IF(AND($P900&lt;&gt;"",$P900&lt;=Paramètres!$C$14),1,0)</f>
        <v/>
      </c>
      <c r="AC900" s="67">
        <f>IF($P900="","Jamais relancé",IF($P900&lt;=3,"0-3 j",IF($P900&lt;=7,"4-7 j",IF($P900&lt;=15,"8-15 j","Plus de 15 j"))))</f>
        <v/>
      </c>
      <c r="AD900" s="67">
        <f>IF($M900&lt;=1000,"Moins de 1 k€",IF($M900&lt;=5000,"1 à 5 k€",IF($M900&lt;=15000,"5 à 15 k€","Plus de 15 k€")))</f>
        <v/>
      </c>
    </row>
    <row r="901">
      <c r="A901" s="65" t="inlineStr">
        <is>
          <t>DEV-00900</t>
        </is>
      </c>
      <c r="B901" s="66" t="n">
        <v>45343</v>
      </c>
      <c r="C901" s="65" t="inlineStr">
        <is>
          <t>2024-02</t>
        </is>
      </c>
      <c r="D901" s="65" t="inlineStr">
        <is>
          <t>2023-2024</t>
        </is>
      </c>
      <c r="E901" s="65" t="inlineStr">
        <is>
          <t>CLI-0134</t>
        </is>
      </c>
      <c r="F901" s="65" t="inlineStr">
        <is>
          <t>Particulier</t>
        </is>
      </c>
      <c r="G901" s="65" t="inlineStr">
        <is>
          <t>Toulouse</t>
        </is>
      </c>
      <c r="H901" s="65" t="inlineStr">
        <is>
          <t>Julien Fabre</t>
        </is>
      </c>
      <c r="I901" s="65" t="inlineStr">
        <is>
          <t>Électricité</t>
        </is>
      </c>
      <c r="J901" s="65" t="inlineStr">
        <is>
          <t>EL-003</t>
        </is>
      </c>
      <c r="K901" s="65" t="inlineStr">
        <is>
          <t>Rénovation électrique complète</t>
        </is>
      </c>
      <c r="L901" s="67" t="n">
        <v>1</v>
      </c>
      <c r="M901" s="68" t="n">
        <v>8350.07</v>
      </c>
      <c r="N901" s="65" t="inlineStr">
        <is>
          <t>Refusé</t>
        </is>
      </c>
      <c r="O901" s="66" t="n">
        <v>45360</v>
      </c>
      <c r="P901" s="67" t="n"/>
      <c r="Q901" s="67" t="n">
        <v>0</v>
      </c>
      <c r="R901" s="67">
        <f>$I901</f>
        <v/>
      </c>
      <c r="S901" s="67">
        <f>$K901</f>
        <v/>
      </c>
      <c r="T901" s="67">
        <f>IFERROR(INDEX(Clients!$G$2:$G$1020,MATCH($E901,Clients!$A$2:$A$1020,0)),"")</f>
        <v/>
      </c>
      <c r="U901" s="67">
        <f>IFERROR(INDEX(Clients!$I$2:$I$1020,MATCH($E901,Clients!$A$2:$A$1020,0)),"")</f>
        <v/>
      </c>
      <c r="V901" s="69">
        <f>1</f>
        <v/>
      </c>
      <c r="W901" s="69">
        <f>IF($N901="Accepté",1,0)</f>
        <v/>
      </c>
      <c r="X901" s="68">
        <f>$M901*$W901</f>
        <v/>
      </c>
      <c r="Y901" s="68">
        <f>IF($N901="En cours",0,$M901)</f>
        <v/>
      </c>
      <c r="Z901" s="69">
        <f>IF($P901="",0,1)</f>
        <v/>
      </c>
      <c r="AA901" s="70">
        <f>IF($P901="",0,$P901)</f>
        <v/>
      </c>
      <c r="AB901" s="69">
        <f>IF(AND($P901&lt;&gt;"",$P901&lt;=Paramètres!$C$14),1,0)</f>
        <v/>
      </c>
      <c r="AC901" s="67">
        <f>IF($P901="","Jamais relancé",IF($P901&lt;=3,"0-3 j",IF($P901&lt;=7,"4-7 j",IF($P901&lt;=15,"8-15 j","Plus de 15 j"))))</f>
        <v/>
      </c>
      <c r="AD901" s="67">
        <f>IF($M901&lt;=1000,"Moins de 1 k€",IF($M901&lt;=5000,"1 à 5 k€",IF($M901&lt;=15000,"5 à 15 k€","Plus de 15 k€")))</f>
        <v/>
      </c>
    </row>
    <row r="902">
      <c r="A902" s="65" t="inlineStr">
        <is>
          <t>DEV-00901</t>
        </is>
      </c>
      <c r="B902" s="66" t="n">
        <v>45343</v>
      </c>
      <c r="C902" s="65" t="inlineStr">
        <is>
          <t>2024-02</t>
        </is>
      </c>
      <c r="D902" s="65" t="inlineStr">
        <is>
          <t>2023-2024</t>
        </is>
      </c>
      <c r="E902" s="65" t="inlineStr">
        <is>
          <t>CLI-0067</t>
        </is>
      </c>
      <c r="F902" s="65" t="inlineStr">
        <is>
          <t>Professionnel</t>
        </is>
      </c>
      <c r="G902" s="65" t="inlineStr">
        <is>
          <t>Bordeaux</t>
        </is>
      </c>
      <c r="H902" s="65" t="inlineStr">
        <is>
          <t>Sophie Marchand</t>
        </is>
      </c>
      <c r="I902" s="65" t="inlineStr">
        <is>
          <t>Dépannage</t>
        </is>
      </c>
      <c r="J902" s="65" t="inlineStr">
        <is>
          <t>DP-001</t>
        </is>
      </c>
      <c r="K902" s="65" t="inlineStr">
        <is>
          <t>Dépannage plomberie urgence</t>
        </is>
      </c>
      <c r="L902" s="67" t="n">
        <v>1</v>
      </c>
      <c r="M902" s="68" t="n">
        <v>516.47</v>
      </c>
      <c r="N902" s="65" t="inlineStr">
        <is>
          <t>Accepté</t>
        </is>
      </c>
      <c r="O902" s="66" t="n">
        <v>45362</v>
      </c>
      <c r="P902" s="67" t="n">
        <v>1</v>
      </c>
      <c r="Q902" s="67" t="n">
        <v>2</v>
      </c>
      <c r="R902" s="67">
        <f>$I902</f>
        <v/>
      </c>
      <c r="S902" s="67">
        <f>$K902</f>
        <v/>
      </c>
      <c r="T902" s="67">
        <f>IFERROR(INDEX(Clients!$G$2:$G$1020,MATCH($E902,Clients!$A$2:$A$1020,0)),"")</f>
        <v/>
      </c>
      <c r="U902" s="67">
        <f>IFERROR(INDEX(Clients!$I$2:$I$1020,MATCH($E902,Clients!$A$2:$A$1020,0)),"")</f>
        <v/>
      </c>
      <c r="V902" s="69">
        <f>1</f>
        <v/>
      </c>
      <c r="W902" s="69">
        <f>IF($N902="Accepté",1,0)</f>
        <v/>
      </c>
      <c r="X902" s="68">
        <f>$M902*$W902</f>
        <v/>
      </c>
      <c r="Y902" s="68">
        <f>IF($N902="En cours",0,$M902)</f>
        <v/>
      </c>
      <c r="Z902" s="69">
        <f>IF($P902="",0,1)</f>
        <v/>
      </c>
      <c r="AA902" s="70">
        <f>IF($P902="",0,$P902)</f>
        <v/>
      </c>
      <c r="AB902" s="69">
        <f>IF(AND($P902&lt;&gt;"",$P902&lt;=Paramètres!$C$14),1,0)</f>
        <v/>
      </c>
      <c r="AC902" s="67">
        <f>IF($P902="","Jamais relancé",IF($P902&lt;=3,"0-3 j",IF($P902&lt;=7,"4-7 j",IF($P902&lt;=15,"8-15 j","Plus de 15 j"))))</f>
        <v/>
      </c>
      <c r="AD902" s="67">
        <f>IF($M902&lt;=1000,"Moins de 1 k€",IF($M902&lt;=5000,"1 à 5 k€",IF($M902&lt;=15000,"5 à 15 k€","Plus de 15 k€")))</f>
        <v/>
      </c>
    </row>
    <row r="903">
      <c r="A903" s="65" t="inlineStr">
        <is>
          <t>DEV-00902</t>
        </is>
      </c>
      <c r="B903" s="66" t="n">
        <v>45344</v>
      </c>
      <c r="C903" s="65" t="inlineStr">
        <is>
          <t>2024-02</t>
        </is>
      </c>
      <c r="D903" s="65" t="inlineStr">
        <is>
          <t>2023-2024</t>
        </is>
      </c>
      <c r="E903" s="65" t="inlineStr">
        <is>
          <t>CLI-0366</t>
        </is>
      </c>
      <c r="F903" s="65" t="inlineStr">
        <is>
          <t>Particulier</t>
        </is>
      </c>
      <c r="G903" s="65" t="inlineStr">
        <is>
          <t>Toulouse</t>
        </is>
      </c>
      <c r="H903" s="65" t="inlineStr">
        <is>
          <t>Nadia Cherif</t>
        </is>
      </c>
      <c r="I903" s="65" t="inlineStr">
        <is>
          <t>Chauffage</t>
        </is>
      </c>
      <c r="J903" s="65" t="inlineStr">
        <is>
          <t>CH-002</t>
        </is>
      </c>
      <c r="K903" s="65" t="inlineStr">
        <is>
          <t>Entretien annuel chaudière</t>
        </is>
      </c>
      <c r="L903" s="67" t="n">
        <v>1</v>
      </c>
      <c r="M903" s="68" t="n">
        <v>146.15</v>
      </c>
      <c r="N903" s="65" t="inlineStr">
        <is>
          <t>Accepté</t>
        </is>
      </c>
      <c r="O903" s="66" t="n">
        <v>45348</v>
      </c>
      <c r="P903" s="67" t="n"/>
      <c r="Q903" s="67" t="n">
        <v>0</v>
      </c>
      <c r="R903" s="67">
        <f>$I903</f>
        <v/>
      </c>
      <c r="S903" s="67">
        <f>$K903</f>
        <v/>
      </c>
      <c r="T903" s="67">
        <f>IFERROR(INDEX(Clients!$G$2:$G$1020,MATCH($E903,Clients!$A$2:$A$1020,0)),"")</f>
        <v/>
      </c>
      <c r="U903" s="67">
        <f>IFERROR(INDEX(Clients!$I$2:$I$1020,MATCH($E903,Clients!$A$2:$A$1020,0)),"")</f>
        <v/>
      </c>
      <c r="V903" s="69">
        <f>1</f>
        <v/>
      </c>
      <c r="W903" s="69">
        <f>IF($N903="Accepté",1,0)</f>
        <v/>
      </c>
      <c r="X903" s="68">
        <f>$M903*$W903</f>
        <v/>
      </c>
      <c r="Y903" s="68">
        <f>IF($N903="En cours",0,$M903)</f>
        <v/>
      </c>
      <c r="Z903" s="69">
        <f>IF($P903="",0,1)</f>
        <v/>
      </c>
      <c r="AA903" s="70">
        <f>IF($P903="",0,$P903)</f>
        <v/>
      </c>
      <c r="AB903" s="69">
        <f>IF(AND($P903&lt;&gt;"",$P903&lt;=Paramètres!$C$14),1,0)</f>
        <v/>
      </c>
      <c r="AC903" s="67">
        <f>IF($P903="","Jamais relancé",IF($P903&lt;=3,"0-3 j",IF($P903&lt;=7,"4-7 j",IF($P903&lt;=15,"8-15 j","Plus de 15 j"))))</f>
        <v/>
      </c>
      <c r="AD903" s="67">
        <f>IF($M903&lt;=1000,"Moins de 1 k€",IF($M903&lt;=5000,"1 à 5 k€",IF($M903&lt;=15000,"5 à 15 k€","Plus de 15 k€")))</f>
        <v/>
      </c>
    </row>
    <row r="904">
      <c r="A904" s="65" t="inlineStr">
        <is>
          <t>DEV-00903</t>
        </is>
      </c>
      <c r="B904" s="66" t="n">
        <v>45344</v>
      </c>
      <c r="C904" s="65" t="inlineStr">
        <is>
          <t>2024-02</t>
        </is>
      </c>
      <c r="D904" s="65" t="inlineStr">
        <is>
          <t>2023-2024</t>
        </is>
      </c>
      <c r="E904" s="65" t="inlineStr">
        <is>
          <t>CLI-0273</t>
        </is>
      </c>
      <c r="F904" s="65" t="inlineStr">
        <is>
          <t>Particulier</t>
        </is>
      </c>
      <c r="G904" s="65" t="inlineStr">
        <is>
          <t>Bordeaux</t>
        </is>
      </c>
      <c r="H904" s="65" t="inlineStr">
        <is>
          <t>Sophie Marchand</t>
        </is>
      </c>
      <c r="I904" s="65" t="inlineStr">
        <is>
          <t>Électricité</t>
        </is>
      </c>
      <c r="J904" s="65" t="inlineStr">
        <is>
          <t>EL-004</t>
        </is>
      </c>
      <c r="K904" s="65" t="inlineStr">
        <is>
          <t>Éclairage LED locaux professionnels</t>
        </is>
      </c>
      <c r="L904" s="67" t="n">
        <v>1</v>
      </c>
      <c r="M904" s="68" t="n">
        <v>3000.87</v>
      </c>
      <c r="N904" s="65" t="inlineStr">
        <is>
          <t>Sans réponse</t>
        </is>
      </c>
      <c r="O904" s="66" t="n">
        <v>45356</v>
      </c>
      <c r="P904" s="67" t="n">
        <v>1</v>
      </c>
      <c r="Q904" s="67" t="n">
        <v>2</v>
      </c>
      <c r="R904" s="67">
        <f>$I904</f>
        <v/>
      </c>
      <c r="S904" s="67">
        <f>$K904</f>
        <v/>
      </c>
      <c r="T904" s="67">
        <f>IFERROR(INDEX(Clients!$G$2:$G$1020,MATCH($E904,Clients!$A$2:$A$1020,0)),"")</f>
        <v/>
      </c>
      <c r="U904" s="67">
        <f>IFERROR(INDEX(Clients!$I$2:$I$1020,MATCH($E904,Clients!$A$2:$A$1020,0)),"")</f>
        <v/>
      </c>
      <c r="V904" s="69">
        <f>1</f>
        <v/>
      </c>
      <c r="W904" s="69">
        <f>IF($N904="Accepté",1,0)</f>
        <v/>
      </c>
      <c r="X904" s="68">
        <f>$M904*$W904</f>
        <v/>
      </c>
      <c r="Y904" s="68">
        <f>IF($N904="En cours",0,$M904)</f>
        <v/>
      </c>
      <c r="Z904" s="69">
        <f>IF($P904="",0,1)</f>
        <v/>
      </c>
      <c r="AA904" s="70">
        <f>IF($P904="",0,$P904)</f>
        <v/>
      </c>
      <c r="AB904" s="69">
        <f>IF(AND($P904&lt;&gt;"",$P904&lt;=Paramètres!$C$14),1,0)</f>
        <v/>
      </c>
      <c r="AC904" s="67">
        <f>IF($P904="","Jamais relancé",IF($P904&lt;=3,"0-3 j",IF($P904&lt;=7,"4-7 j",IF($P904&lt;=15,"8-15 j","Plus de 15 j"))))</f>
        <v/>
      </c>
      <c r="AD904" s="67">
        <f>IF($M904&lt;=1000,"Moins de 1 k€",IF($M904&lt;=5000,"1 à 5 k€",IF($M904&lt;=15000,"5 à 15 k€","Plus de 15 k€")))</f>
        <v/>
      </c>
    </row>
    <row r="905">
      <c r="A905" s="65" t="inlineStr">
        <is>
          <t>DEV-00904</t>
        </is>
      </c>
      <c r="B905" s="66" t="n">
        <v>45344</v>
      </c>
      <c r="C905" s="65" t="inlineStr">
        <is>
          <t>2024-02</t>
        </is>
      </c>
      <c r="D905" s="65" t="inlineStr">
        <is>
          <t>2023-2024</t>
        </is>
      </c>
      <c r="E905" s="65" t="inlineStr">
        <is>
          <t>CLI-0405</t>
        </is>
      </c>
      <c r="F905" s="65" t="inlineStr">
        <is>
          <t>Particulier</t>
        </is>
      </c>
      <c r="G905" s="65" t="inlineStr">
        <is>
          <t>Bordeaux</t>
        </is>
      </c>
      <c r="H905" s="65" t="inlineStr">
        <is>
          <t>Sophie Marchand</t>
        </is>
      </c>
      <c r="I905" s="65" t="inlineStr">
        <is>
          <t>Électricité</t>
        </is>
      </c>
      <c r="J905" s="65" t="inlineStr">
        <is>
          <t>EL-004</t>
        </is>
      </c>
      <c r="K905" s="65" t="inlineStr">
        <is>
          <t>Éclairage LED locaux professionnels</t>
        </is>
      </c>
      <c r="L905" s="67" t="n">
        <v>1</v>
      </c>
      <c r="M905" s="68" t="n">
        <v>3259.96</v>
      </c>
      <c r="N905" s="65" t="inlineStr">
        <is>
          <t>Sans réponse</t>
        </is>
      </c>
      <c r="O905" s="66" t="n">
        <v>45377</v>
      </c>
      <c r="P905" s="67" t="n"/>
      <c r="Q905" s="67" t="n">
        <v>0</v>
      </c>
      <c r="R905" s="67">
        <f>$I905</f>
        <v/>
      </c>
      <c r="S905" s="67">
        <f>$K905</f>
        <v/>
      </c>
      <c r="T905" s="67">
        <f>IFERROR(INDEX(Clients!$G$2:$G$1020,MATCH($E905,Clients!$A$2:$A$1020,0)),"")</f>
        <v/>
      </c>
      <c r="U905" s="67">
        <f>IFERROR(INDEX(Clients!$I$2:$I$1020,MATCH($E905,Clients!$A$2:$A$1020,0)),"")</f>
        <v/>
      </c>
      <c r="V905" s="69">
        <f>1</f>
        <v/>
      </c>
      <c r="W905" s="69">
        <f>IF($N905="Accepté",1,0)</f>
        <v/>
      </c>
      <c r="X905" s="68">
        <f>$M905*$W905</f>
        <v/>
      </c>
      <c r="Y905" s="68">
        <f>IF($N905="En cours",0,$M905)</f>
        <v/>
      </c>
      <c r="Z905" s="69">
        <f>IF($P905="",0,1)</f>
        <v/>
      </c>
      <c r="AA905" s="70">
        <f>IF($P905="",0,$P905)</f>
        <v/>
      </c>
      <c r="AB905" s="69">
        <f>IF(AND($P905&lt;&gt;"",$P905&lt;=Paramètres!$C$14),1,0)</f>
        <v/>
      </c>
      <c r="AC905" s="67">
        <f>IF($P905="","Jamais relancé",IF($P905&lt;=3,"0-3 j",IF($P905&lt;=7,"4-7 j",IF($P905&lt;=15,"8-15 j","Plus de 15 j"))))</f>
        <v/>
      </c>
      <c r="AD905" s="67">
        <f>IF($M905&lt;=1000,"Moins de 1 k€",IF($M905&lt;=5000,"1 à 5 k€",IF($M905&lt;=15000,"5 à 15 k€","Plus de 15 k€")))</f>
        <v/>
      </c>
    </row>
    <row r="906">
      <c r="A906" s="65" t="inlineStr">
        <is>
          <t>DEV-00905</t>
        </is>
      </c>
      <c r="B906" s="66" t="n">
        <v>45345</v>
      </c>
      <c r="C906" s="65" t="inlineStr">
        <is>
          <t>2024-02</t>
        </is>
      </c>
      <c r="D906" s="65" t="inlineStr">
        <is>
          <t>2023-2024</t>
        </is>
      </c>
      <c r="E906" s="65" t="inlineStr">
        <is>
          <t>CLI-0084</t>
        </is>
      </c>
      <c r="F906" s="65" t="inlineStr">
        <is>
          <t>Professionnel</t>
        </is>
      </c>
      <c r="G906" s="65" t="inlineStr">
        <is>
          <t>Toulouse</t>
        </is>
      </c>
      <c r="H906" s="65" t="inlineStr">
        <is>
          <t>Nadia Cherif</t>
        </is>
      </c>
      <c r="I906" s="65" t="inlineStr">
        <is>
          <t>Chauffage</t>
        </is>
      </c>
      <c r="J906" s="65" t="inlineStr">
        <is>
          <t>CH-005</t>
        </is>
      </c>
      <c r="K906" s="65" t="inlineStr">
        <is>
          <t>Désembouage circuit chauffage</t>
        </is>
      </c>
      <c r="L906" s="67" t="n">
        <v>1</v>
      </c>
      <c r="M906" s="68" t="n">
        <v>1282.45</v>
      </c>
      <c r="N906" s="65" t="inlineStr">
        <is>
          <t>Accepté</t>
        </is>
      </c>
      <c r="O906" s="66" t="n">
        <v>45351</v>
      </c>
      <c r="P906" s="67" t="n">
        <v>7</v>
      </c>
      <c r="Q906" s="67" t="n">
        <v>0</v>
      </c>
      <c r="R906" s="67">
        <f>$I906</f>
        <v/>
      </c>
      <c r="S906" s="67">
        <f>$K906</f>
        <v/>
      </c>
      <c r="T906" s="67">
        <f>IFERROR(INDEX(Clients!$G$2:$G$1020,MATCH($E906,Clients!$A$2:$A$1020,0)),"")</f>
        <v/>
      </c>
      <c r="U906" s="67">
        <f>IFERROR(INDEX(Clients!$I$2:$I$1020,MATCH($E906,Clients!$A$2:$A$1020,0)),"")</f>
        <v/>
      </c>
      <c r="V906" s="69">
        <f>1</f>
        <v/>
      </c>
      <c r="W906" s="69">
        <f>IF($N906="Accepté",1,0)</f>
        <v/>
      </c>
      <c r="X906" s="68">
        <f>$M906*$W906</f>
        <v/>
      </c>
      <c r="Y906" s="68">
        <f>IF($N906="En cours",0,$M906)</f>
        <v/>
      </c>
      <c r="Z906" s="69">
        <f>IF($P906="",0,1)</f>
        <v/>
      </c>
      <c r="AA906" s="70">
        <f>IF($P906="",0,$P906)</f>
        <v/>
      </c>
      <c r="AB906" s="69">
        <f>IF(AND($P906&lt;&gt;"",$P906&lt;=Paramètres!$C$14),1,0)</f>
        <v/>
      </c>
      <c r="AC906" s="67">
        <f>IF($P906="","Jamais relancé",IF($P906&lt;=3,"0-3 j",IF($P906&lt;=7,"4-7 j",IF($P906&lt;=15,"8-15 j","Plus de 15 j"))))</f>
        <v/>
      </c>
      <c r="AD906" s="67">
        <f>IF($M906&lt;=1000,"Moins de 1 k€",IF($M906&lt;=5000,"1 à 5 k€",IF($M906&lt;=15000,"5 à 15 k€","Plus de 15 k€")))</f>
        <v/>
      </c>
    </row>
    <row r="907">
      <c r="A907" s="65" t="inlineStr">
        <is>
          <t>DEV-00906</t>
        </is>
      </c>
      <c r="B907" s="66" t="n">
        <v>45345</v>
      </c>
      <c r="C907" s="65" t="inlineStr">
        <is>
          <t>2024-02</t>
        </is>
      </c>
      <c r="D907" s="65" t="inlineStr">
        <is>
          <t>2023-2024</t>
        </is>
      </c>
      <c r="E907" s="65" t="inlineStr">
        <is>
          <t>CLI-0293</t>
        </is>
      </c>
      <c r="F907" s="65" t="inlineStr">
        <is>
          <t>Professionnel</t>
        </is>
      </c>
      <c r="G907" s="65" t="inlineStr">
        <is>
          <t>Toulouse</t>
        </is>
      </c>
      <c r="H907" s="65" t="inlineStr">
        <is>
          <t>Nadia Cherif</t>
        </is>
      </c>
      <c r="I907" s="65" t="inlineStr">
        <is>
          <t>Plomberie</t>
        </is>
      </c>
      <c r="J907" s="65" t="inlineStr">
        <is>
          <t>PR-003</t>
        </is>
      </c>
      <c r="K907" s="65" t="inlineStr">
        <is>
          <t>Réfection réseau eau appartement</t>
        </is>
      </c>
      <c r="L907" s="67" t="n">
        <v>1</v>
      </c>
      <c r="M907" s="68" t="n">
        <v>4746.09</v>
      </c>
      <c r="N907" s="65" t="inlineStr">
        <is>
          <t>Accepté</t>
        </is>
      </c>
      <c r="O907" s="66" t="n">
        <v>45375</v>
      </c>
      <c r="P907" s="67" t="n">
        <v>8</v>
      </c>
      <c r="Q907" s="67" t="n">
        <v>1</v>
      </c>
      <c r="R907" s="67">
        <f>$I907</f>
        <v/>
      </c>
      <c r="S907" s="67">
        <f>$K907</f>
        <v/>
      </c>
      <c r="T907" s="67">
        <f>IFERROR(INDEX(Clients!$G$2:$G$1020,MATCH($E907,Clients!$A$2:$A$1020,0)),"")</f>
        <v/>
      </c>
      <c r="U907" s="67">
        <f>IFERROR(INDEX(Clients!$I$2:$I$1020,MATCH($E907,Clients!$A$2:$A$1020,0)),"")</f>
        <v/>
      </c>
      <c r="V907" s="69">
        <f>1</f>
        <v/>
      </c>
      <c r="W907" s="69">
        <f>IF($N907="Accepté",1,0)</f>
        <v/>
      </c>
      <c r="X907" s="68">
        <f>$M907*$W907</f>
        <v/>
      </c>
      <c r="Y907" s="68">
        <f>IF($N907="En cours",0,$M907)</f>
        <v/>
      </c>
      <c r="Z907" s="69">
        <f>IF($P907="",0,1)</f>
        <v/>
      </c>
      <c r="AA907" s="70">
        <f>IF($P907="",0,$P907)</f>
        <v/>
      </c>
      <c r="AB907" s="69">
        <f>IF(AND($P907&lt;&gt;"",$P907&lt;=Paramètres!$C$14),1,0)</f>
        <v/>
      </c>
      <c r="AC907" s="67">
        <f>IF($P907="","Jamais relancé",IF($P907&lt;=3,"0-3 j",IF($P907&lt;=7,"4-7 j",IF($P907&lt;=15,"8-15 j","Plus de 15 j"))))</f>
        <v/>
      </c>
      <c r="AD907" s="67">
        <f>IF($M907&lt;=1000,"Moins de 1 k€",IF($M907&lt;=5000,"1 à 5 k€",IF($M907&lt;=15000,"5 à 15 k€","Plus de 15 k€")))</f>
        <v/>
      </c>
    </row>
    <row r="908">
      <c r="A908" s="65" t="inlineStr">
        <is>
          <t>DEV-00907</t>
        </is>
      </c>
      <c r="B908" s="66" t="n">
        <v>45345</v>
      </c>
      <c r="C908" s="65" t="inlineStr">
        <is>
          <t>2024-02</t>
        </is>
      </c>
      <c r="D908" s="65" t="inlineStr">
        <is>
          <t>2023-2024</t>
        </is>
      </c>
      <c r="E908" s="65" t="inlineStr">
        <is>
          <t>CLI-0019</t>
        </is>
      </c>
      <c r="F908" s="65" t="inlineStr">
        <is>
          <t>Particulier</t>
        </is>
      </c>
      <c r="G908" s="65" t="inlineStr">
        <is>
          <t>Bordeaux</t>
        </is>
      </c>
      <c r="H908" s="65" t="inlineStr">
        <is>
          <t>Karim Belkacem</t>
        </is>
      </c>
      <c r="I908" s="65" t="inlineStr">
        <is>
          <t>Chauffage</t>
        </is>
      </c>
      <c r="J908" s="65" t="inlineStr">
        <is>
          <t>CH-004</t>
        </is>
      </c>
      <c r="K908" s="65" t="inlineStr">
        <is>
          <t>Remplacement radiateurs (lot de 5)</t>
        </is>
      </c>
      <c r="L908" s="67" t="n">
        <v>2</v>
      </c>
      <c r="M908" s="68" t="n">
        <v>5600.01</v>
      </c>
      <c r="N908" s="65" t="inlineStr">
        <is>
          <t>Refusé</t>
        </is>
      </c>
      <c r="O908" s="66" t="n">
        <v>45376</v>
      </c>
      <c r="P908" s="67" t="n">
        <v>5</v>
      </c>
      <c r="Q908" s="67" t="n">
        <v>1</v>
      </c>
      <c r="R908" s="67">
        <f>$I908</f>
        <v/>
      </c>
      <c r="S908" s="67">
        <f>$K908</f>
        <v/>
      </c>
      <c r="T908" s="67">
        <f>IFERROR(INDEX(Clients!$G$2:$G$1020,MATCH($E908,Clients!$A$2:$A$1020,0)),"")</f>
        <v/>
      </c>
      <c r="U908" s="67">
        <f>IFERROR(INDEX(Clients!$I$2:$I$1020,MATCH($E908,Clients!$A$2:$A$1020,0)),"")</f>
        <v/>
      </c>
      <c r="V908" s="69">
        <f>1</f>
        <v/>
      </c>
      <c r="W908" s="69">
        <f>IF($N908="Accepté",1,0)</f>
        <v/>
      </c>
      <c r="X908" s="68">
        <f>$M908*$W908</f>
        <v/>
      </c>
      <c r="Y908" s="68">
        <f>IF($N908="En cours",0,$M908)</f>
        <v/>
      </c>
      <c r="Z908" s="69">
        <f>IF($P908="",0,1)</f>
        <v/>
      </c>
      <c r="AA908" s="70">
        <f>IF($P908="",0,$P908)</f>
        <v/>
      </c>
      <c r="AB908" s="69">
        <f>IF(AND($P908&lt;&gt;"",$P908&lt;=Paramètres!$C$14),1,0)</f>
        <v/>
      </c>
      <c r="AC908" s="67">
        <f>IF($P908="","Jamais relancé",IF($P908&lt;=3,"0-3 j",IF($P908&lt;=7,"4-7 j",IF($P908&lt;=15,"8-15 j","Plus de 15 j"))))</f>
        <v/>
      </c>
      <c r="AD908" s="67">
        <f>IF($M908&lt;=1000,"Moins de 1 k€",IF($M908&lt;=5000,"1 à 5 k€",IF($M908&lt;=15000,"5 à 15 k€","Plus de 15 k€")))</f>
        <v/>
      </c>
    </row>
    <row r="909">
      <c r="A909" s="65" t="inlineStr">
        <is>
          <t>DEV-00908</t>
        </is>
      </c>
      <c r="B909" s="66" t="n">
        <v>45348</v>
      </c>
      <c r="C909" s="65" t="inlineStr">
        <is>
          <t>2024-02</t>
        </is>
      </c>
      <c r="D909" s="65" t="inlineStr">
        <is>
          <t>2023-2024</t>
        </is>
      </c>
      <c r="E909" s="65" t="inlineStr">
        <is>
          <t>CLI-0132</t>
        </is>
      </c>
      <c r="F909" s="65" t="inlineStr">
        <is>
          <t>Particulier</t>
        </is>
      </c>
      <c r="G909" s="65" t="inlineStr">
        <is>
          <t>Toulouse</t>
        </is>
      </c>
      <c r="H909" s="65" t="inlineStr">
        <is>
          <t>Nadia Cherif</t>
        </is>
      </c>
      <c r="I909" s="65" t="inlineStr">
        <is>
          <t>Salle de bain</t>
        </is>
      </c>
      <c r="J909" s="65" t="inlineStr">
        <is>
          <t>SB-002</t>
        </is>
      </c>
      <c r="K909" s="65" t="inlineStr">
        <is>
          <t>Remplacement baignoire par douche</t>
        </is>
      </c>
      <c r="L909" s="67" t="n">
        <v>1</v>
      </c>
      <c r="M909" s="68" t="n">
        <v>3909.62</v>
      </c>
      <c r="N909" s="65" t="inlineStr">
        <is>
          <t>Refusé</t>
        </is>
      </c>
      <c r="O909" s="66" t="n">
        <v>45378</v>
      </c>
      <c r="P909" s="67" t="n">
        <v>4</v>
      </c>
      <c r="Q909" s="67" t="n">
        <v>1</v>
      </c>
      <c r="R909" s="67">
        <f>$I909</f>
        <v/>
      </c>
      <c r="S909" s="67">
        <f>$K909</f>
        <v/>
      </c>
      <c r="T909" s="67">
        <f>IFERROR(INDEX(Clients!$G$2:$G$1020,MATCH($E909,Clients!$A$2:$A$1020,0)),"")</f>
        <v/>
      </c>
      <c r="U909" s="67">
        <f>IFERROR(INDEX(Clients!$I$2:$I$1020,MATCH($E909,Clients!$A$2:$A$1020,0)),"")</f>
        <v/>
      </c>
      <c r="V909" s="69">
        <f>1</f>
        <v/>
      </c>
      <c r="W909" s="69">
        <f>IF($N909="Accepté",1,0)</f>
        <v/>
      </c>
      <c r="X909" s="68">
        <f>$M909*$W909</f>
        <v/>
      </c>
      <c r="Y909" s="68">
        <f>IF($N909="En cours",0,$M909)</f>
        <v/>
      </c>
      <c r="Z909" s="69">
        <f>IF($P909="",0,1)</f>
        <v/>
      </c>
      <c r="AA909" s="70">
        <f>IF($P909="",0,$P909)</f>
        <v/>
      </c>
      <c r="AB909" s="69">
        <f>IF(AND($P909&lt;&gt;"",$P909&lt;=Paramètres!$C$14),1,0)</f>
        <v/>
      </c>
      <c r="AC909" s="67">
        <f>IF($P909="","Jamais relancé",IF($P909&lt;=3,"0-3 j",IF($P909&lt;=7,"4-7 j",IF($P909&lt;=15,"8-15 j","Plus de 15 j"))))</f>
        <v/>
      </c>
      <c r="AD909" s="67">
        <f>IF($M909&lt;=1000,"Moins de 1 k€",IF($M909&lt;=5000,"1 à 5 k€",IF($M909&lt;=15000,"5 à 15 k€","Plus de 15 k€")))</f>
        <v/>
      </c>
    </row>
    <row r="910">
      <c r="A910" s="65" t="inlineStr">
        <is>
          <t>DEV-00909</t>
        </is>
      </c>
      <c r="B910" s="66" t="n">
        <v>45348</v>
      </c>
      <c r="C910" s="65" t="inlineStr">
        <is>
          <t>2024-02</t>
        </is>
      </c>
      <c r="D910" s="65" t="inlineStr">
        <is>
          <t>2023-2024</t>
        </is>
      </c>
      <c r="E910" s="65" t="inlineStr">
        <is>
          <t>CLI-0421</t>
        </is>
      </c>
      <c r="F910" s="65" t="inlineStr">
        <is>
          <t>Particulier</t>
        </is>
      </c>
      <c r="G910" s="65" t="inlineStr">
        <is>
          <t>Bordeaux</t>
        </is>
      </c>
      <c r="H910" s="65" t="inlineStr">
        <is>
          <t>Karim Belkacem</t>
        </is>
      </c>
      <c r="I910" s="65" t="inlineStr">
        <is>
          <t>Électricité</t>
        </is>
      </c>
      <c r="J910" s="65" t="inlineStr">
        <is>
          <t>EL-001</t>
        </is>
      </c>
      <c r="K910" s="65" t="inlineStr">
        <is>
          <t>Mise aux normes tableau électrique</t>
        </is>
      </c>
      <c r="L910" s="67" t="n">
        <v>1</v>
      </c>
      <c r="M910" s="68" t="n">
        <v>2026.08</v>
      </c>
      <c r="N910" s="65" t="inlineStr">
        <is>
          <t>Sans réponse</t>
        </is>
      </c>
      <c r="O910" s="66" t="n">
        <v>45368</v>
      </c>
      <c r="P910" s="67" t="n">
        <v>1</v>
      </c>
      <c r="Q910" s="67" t="n">
        <v>1</v>
      </c>
      <c r="R910" s="67">
        <f>$I910</f>
        <v/>
      </c>
      <c r="S910" s="67">
        <f>$K910</f>
        <v/>
      </c>
      <c r="T910" s="67">
        <f>IFERROR(INDEX(Clients!$G$2:$G$1020,MATCH($E910,Clients!$A$2:$A$1020,0)),"")</f>
        <v/>
      </c>
      <c r="U910" s="67">
        <f>IFERROR(INDEX(Clients!$I$2:$I$1020,MATCH($E910,Clients!$A$2:$A$1020,0)),"")</f>
        <v/>
      </c>
      <c r="V910" s="69">
        <f>1</f>
        <v/>
      </c>
      <c r="W910" s="69">
        <f>IF($N910="Accepté",1,0)</f>
        <v/>
      </c>
      <c r="X910" s="68">
        <f>$M910*$W910</f>
        <v/>
      </c>
      <c r="Y910" s="68">
        <f>IF($N910="En cours",0,$M910)</f>
        <v/>
      </c>
      <c r="Z910" s="69">
        <f>IF($P910="",0,1)</f>
        <v/>
      </c>
      <c r="AA910" s="70">
        <f>IF($P910="",0,$P910)</f>
        <v/>
      </c>
      <c r="AB910" s="69">
        <f>IF(AND($P910&lt;&gt;"",$P910&lt;=Paramètres!$C$14),1,0)</f>
        <v/>
      </c>
      <c r="AC910" s="67">
        <f>IF($P910="","Jamais relancé",IF($P910&lt;=3,"0-3 j",IF($P910&lt;=7,"4-7 j",IF($P910&lt;=15,"8-15 j","Plus de 15 j"))))</f>
        <v/>
      </c>
      <c r="AD910" s="67">
        <f>IF($M910&lt;=1000,"Moins de 1 k€",IF($M910&lt;=5000,"1 à 5 k€",IF($M910&lt;=15000,"5 à 15 k€","Plus de 15 k€")))</f>
        <v/>
      </c>
    </row>
    <row r="911">
      <c r="A911" s="65" t="inlineStr">
        <is>
          <t>DEV-00910</t>
        </is>
      </c>
      <c r="B911" s="66" t="n">
        <v>45349</v>
      </c>
      <c r="C911" s="65" t="inlineStr">
        <is>
          <t>2024-02</t>
        </is>
      </c>
      <c r="D911" s="65" t="inlineStr">
        <is>
          <t>2023-2024</t>
        </is>
      </c>
      <c r="E911" s="65" t="inlineStr">
        <is>
          <t>CLI-0116</t>
        </is>
      </c>
      <c r="F911" s="65" t="inlineStr">
        <is>
          <t>Particulier</t>
        </is>
      </c>
      <c r="G911" s="65" t="inlineStr">
        <is>
          <t>Bordeaux</t>
        </is>
      </c>
      <c r="H911" s="65" t="inlineStr">
        <is>
          <t>Sophie Marchand</t>
        </is>
      </c>
      <c r="I911" s="65" t="inlineStr">
        <is>
          <t>Électricité</t>
        </is>
      </c>
      <c r="J911" s="65" t="inlineStr">
        <is>
          <t>EL-003</t>
        </is>
      </c>
      <c r="K911" s="65" t="inlineStr">
        <is>
          <t>Rénovation électrique complète</t>
        </is>
      </c>
      <c r="L911" s="67" t="n">
        <v>1</v>
      </c>
      <c r="M911" s="68" t="n">
        <v>9102.959999999999</v>
      </c>
      <c r="N911" s="65" t="inlineStr">
        <is>
          <t>Refusé</t>
        </is>
      </c>
      <c r="O911" s="66" t="n">
        <v>45384</v>
      </c>
      <c r="P911" s="67" t="n">
        <v>10</v>
      </c>
      <c r="Q911" s="67" t="n">
        <v>1</v>
      </c>
      <c r="R911" s="67">
        <f>$I911</f>
        <v/>
      </c>
      <c r="S911" s="67">
        <f>$K911</f>
        <v/>
      </c>
      <c r="T911" s="67">
        <f>IFERROR(INDEX(Clients!$G$2:$G$1020,MATCH($E911,Clients!$A$2:$A$1020,0)),"")</f>
        <v/>
      </c>
      <c r="U911" s="67">
        <f>IFERROR(INDEX(Clients!$I$2:$I$1020,MATCH($E911,Clients!$A$2:$A$1020,0)),"")</f>
        <v/>
      </c>
      <c r="V911" s="69">
        <f>1</f>
        <v/>
      </c>
      <c r="W911" s="69">
        <f>IF($N911="Accepté",1,0)</f>
        <v/>
      </c>
      <c r="X911" s="68">
        <f>$M911*$W911</f>
        <v/>
      </c>
      <c r="Y911" s="68">
        <f>IF($N911="En cours",0,$M911)</f>
        <v/>
      </c>
      <c r="Z911" s="69">
        <f>IF($P911="",0,1)</f>
        <v/>
      </c>
      <c r="AA911" s="70">
        <f>IF($P911="",0,$P911)</f>
        <v/>
      </c>
      <c r="AB911" s="69">
        <f>IF(AND($P911&lt;&gt;"",$P911&lt;=Paramètres!$C$14),1,0)</f>
        <v/>
      </c>
      <c r="AC911" s="67">
        <f>IF($P911="","Jamais relancé",IF($P911&lt;=3,"0-3 j",IF($P911&lt;=7,"4-7 j",IF($P911&lt;=15,"8-15 j","Plus de 15 j"))))</f>
        <v/>
      </c>
      <c r="AD911" s="67">
        <f>IF($M911&lt;=1000,"Moins de 1 k€",IF($M911&lt;=5000,"1 à 5 k€",IF($M911&lt;=15000,"5 à 15 k€","Plus de 15 k€")))</f>
        <v/>
      </c>
    </row>
    <row r="912">
      <c r="A912" s="65" t="inlineStr">
        <is>
          <t>DEV-00911</t>
        </is>
      </c>
      <c r="B912" s="66" t="n">
        <v>45349</v>
      </c>
      <c r="C912" s="65" t="inlineStr">
        <is>
          <t>2024-02</t>
        </is>
      </c>
      <c r="D912" s="65" t="inlineStr">
        <is>
          <t>2023-2024</t>
        </is>
      </c>
      <c r="E912" s="65" t="inlineStr">
        <is>
          <t>CLI-0357</t>
        </is>
      </c>
      <c r="F912" s="65" t="inlineStr">
        <is>
          <t>Syndic</t>
        </is>
      </c>
      <c r="G912" s="65" t="inlineStr">
        <is>
          <t>Toulouse</t>
        </is>
      </c>
      <c r="H912" s="65" t="inlineStr">
        <is>
          <t>Nadia Cherif</t>
        </is>
      </c>
      <c r="I912" s="65" t="inlineStr">
        <is>
          <t>Chauffage</t>
        </is>
      </c>
      <c r="J912" s="65" t="inlineStr">
        <is>
          <t>CH-004</t>
        </is>
      </c>
      <c r="K912" s="65" t="inlineStr">
        <is>
          <t>Remplacement radiateurs (lot de 5)</t>
        </is>
      </c>
      <c r="L912" s="67" t="n">
        <v>1</v>
      </c>
      <c r="M912" s="68" t="n">
        <v>5346.56</v>
      </c>
      <c r="N912" s="65" t="inlineStr">
        <is>
          <t>Sans réponse</t>
        </is>
      </c>
      <c r="O912" s="66" t="n">
        <v>45368</v>
      </c>
      <c r="P912" s="67" t="n"/>
      <c r="Q912" s="67" t="n">
        <v>0</v>
      </c>
      <c r="R912" s="67">
        <f>$I912</f>
        <v/>
      </c>
      <c r="S912" s="67">
        <f>$K912</f>
        <v/>
      </c>
      <c r="T912" s="67">
        <f>IFERROR(INDEX(Clients!$G$2:$G$1020,MATCH($E912,Clients!$A$2:$A$1020,0)),"")</f>
        <v/>
      </c>
      <c r="U912" s="67">
        <f>IFERROR(INDEX(Clients!$I$2:$I$1020,MATCH($E912,Clients!$A$2:$A$1020,0)),"")</f>
        <v/>
      </c>
      <c r="V912" s="69">
        <f>1</f>
        <v/>
      </c>
      <c r="W912" s="69">
        <f>IF($N912="Accepté",1,0)</f>
        <v/>
      </c>
      <c r="X912" s="68">
        <f>$M912*$W912</f>
        <v/>
      </c>
      <c r="Y912" s="68">
        <f>IF($N912="En cours",0,$M912)</f>
        <v/>
      </c>
      <c r="Z912" s="69">
        <f>IF($P912="",0,1)</f>
        <v/>
      </c>
      <c r="AA912" s="70">
        <f>IF($P912="",0,$P912)</f>
        <v/>
      </c>
      <c r="AB912" s="69">
        <f>IF(AND($P912&lt;&gt;"",$P912&lt;=Paramètres!$C$14),1,0)</f>
        <v/>
      </c>
      <c r="AC912" s="67">
        <f>IF($P912="","Jamais relancé",IF($P912&lt;=3,"0-3 j",IF($P912&lt;=7,"4-7 j",IF($P912&lt;=15,"8-15 j","Plus de 15 j"))))</f>
        <v/>
      </c>
      <c r="AD912" s="67">
        <f>IF($M912&lt;=1000,"Moins de 1 k€",IF($M912&lt;=5000,"1 à 5 k€",IF($M912&lt;=15000,"5 à 15 k€","Plus de 15 k€")))</f>
        <v/>
      </c>
    </row>
    <row r="913">
      <c r="A913" s="65" t="inlineStr">
        <is>
          <t>DEV-00912</t>
        </is>
      </c>
      <c r="B913" s="66" t="n">
        <v>45349</v>
      </c>
      <c r="C913" s="65" t="inlineStr">
        <is>
          <t>2024-02</t>
        </is>
      </c>
      <c r="D913" s="65" t="inlineStr">
        <is>
          <t>2023-2024</t>
        </is>
      </c>
      <c r="E913" s="65" t="inlineStr">
        <is>
          <t>CLI-0410</t>
        </is>
      </c>
      <c r="F913" s="65" t="inlineStr">
        <is>
          <t>Professionnel</t>
        </is>
      </c>
      <c r="G913" s="65" t="inlineStr">
        <is>
          <t>Bordeaux</t>
        </is>
      </c>
      <c r="H913" s="65" t="inlineStr">
        <is>
          <t>Sophie Marchand</t>
        </is>
      </c>
      <c r="I913" s="65" t="inlineStr">
        <is>
          <t>Électricité</t>
        </is>
      </c>
      <c r="J913" s="65" t="inlineStr">
        <is>
          <t>EL-004</t>
        </is>
      </c>
      <c r="K913" s="65" t="inlineStr">
        <is>
          <t>Éclairage LED locaux professionnels</t>
        </is>
      </c>
      <c r="L913" s="67" t="n">
        <v>1</v>
      </c>
      <c r="M913" s="68" t="n">
        <v>6485.02</v>
      </c>
      <c r="N913" s="65" t="inlineStr">
        <is>
          <t>Sans réponse</t>
        </is>
      </c>
      <c r="O913" s="66" t="n">
        <v>45365</v>
      </c>
      <c r="P913" s="67" t="n"/>
      <c r="Q913" s="67" t="n">
        <v>0</v>
      </c>
      <c r="R913" s="67">
        <f>$I913</f>
        <v/>
      </c>
      <c r="S913" s="67">
        <f>$K913</f>
        <v/>
      </c>
      <c r="T913" s="67">
        <f>IFERROR(INDEX(Clients!$G$2:$G$1020,MATCH($E913,Clients!$A$2:$A$1020,0)),"")</f>
        <v/>
      </c>
      <c r="U913" s="67">
        <f>IFERROR(INDEX(Clients!$I$2:$I$1020,MATCH($E913,Clients!$A$2:$A$1020,0)),"")</f>
        <v/>
      </c>
      <c r="V913" s="69">
        <f>1</f>
        <v/>
      </c>
      <c r="W913" s="69">
        <f>IF($N913="Accepté",1,0)</f>
        <v/>
      </c>
      <c r="X913" s="68">
        <f>$M913*$W913</f>
        <v/>
      </c>
      <c r="Y913" s="68">
        <f>IF($N913="En cours",0,$M913)</f>
        <v/>
      </c>
      <c r="Z913" s="69">
        <f>IF($P913="",0,1)</f>
        <v/>
      </c>
      <c r="AA913" s="70">
        <f>IF($P913="",0,$P913)</f>
        <v/>
      </c>
      <c r="AB913" s="69">
        <f>IF(AND($P913&lt;&gt;"",$P913&lt;=Paramètres!$C$14),1,0)</f>
        <v/>
      </c>
      <c r="AC913" s="67">
        <f>IF($P913="","Jamais relancé",IF($P913&lt;=3,"0-3 j",IF($P913&lt;=7,"4-7 j",IF($P913&lt;=15,"8-15 j","Plus de 15 j"))))</f>
        <v/>
      </c>
      <c r="AD913" s="67">
        <f>IF($M913&lt;=1000,"Moins de 1 k€",IF($M913&lt;=5000,"1 à 5 k€",IF($M913&lt;=15000,"5 à 15 k€","Plus de 15 k€")))</f>
        <v/>
      </c>
    </row>
    <row r="914">
      <c r="A914" s="65" t="inlineStr">
        <is>
          <t>DEV-00913</t>
        </is>
      </c>
      <c r="B914" s="66" t="n">
        <v>45350</v>
      </c>
      <c r="C914" s="65" t="inlineStr">
        <is>
          <t>2024-02</t>
        </is>
      </c>
      <c r="D914" s="65" t="inlineStr">
        <is>
          <t>2023-2024</t>
        </is>
      </c>
      <c r="E914" s="65" t="inlineStr">
        <is>
          <t>CLI-0138</t>
        </is>
      </c>
      <c r="F914" s="65" t="inlineStr">
        <is>
          <t>Particulier</t>
        </is>
      </c>
      <c r="G914" s="65" t="inlineStr">
        <is>
          <t>Toulouse</t>
        </is>
      </c>
      <c r="H914" s="65" t="inlineStr">
        <is>
          <t>Nadia Cherif</t>
        </is>
      </c>
      <c r="I914" s="65" t="inlineStr">
        <is>
          <t>Électricité</t>
        </is>
      </c>
      <c r="J914" s="65" t="inlineStr">
        <is>
          <t>EL-002</t>
        </is>
      </c>
      <c r="K914" s="65" t="inlineStr">
        <is>
          <t>Installation borne de recharge VE</t>
        </is>
      </c>
      <c r="L914" s="67" t="n">
        <v>1</v>
      </c>
      <c r="M914" s="68" t="n">
        <v>1332.67</v>
      </c>
      <c r="N914" s="65" t="inlineStr">
        <is>
          <t>Refusé</t>
        </is>
      </c>
      <c r="O914" s="66" t="n">
        <v>45379</v>
      </c>
      <c r="P914" s="67" t="n">
        <v>3</v>
      </c>
      <c r="Q914" s="67" t="n">
        <v>1</v>
      </c>
      <c r="R914" s="67">
        <f>$I914</f>
        <v/>
      </c>
      <c r="S914" s="67">
        <f>$K914</f>
        <v/>
      </c>
      <c r="T914" s="67">
        <f>IFERROR(INDEX(Clients!$G$2:$G$1020,MATCH($E914,Clients!$A$2:$A$1020,0)),"")</f>
        <v/>
      </c>
      <c r="U914" s="67">
        <f>IFERROR(INDEX(Clients!$I$2:$I$1020,MATCH($E914,Clients!$A$2:$A$1020,0)),"")</f>
        <v/>
      </c>
      <c r="V914" s="69">
        <f>1</f>
        <v/>
      </c>
      <c r="W914" s="69">
        <f>IF($N914="Accepté",1,0)</f>
        <v/>
      </c>
      <c r="X914" s="68">
        <f>$M914*$W914</f>
        <v/>
      </c>
      <c r="Y914" s="68">
        <f>IF($N914="En cours",0,$M914)</f>
        <v/>
      </c>
      <c r="Z914" s="69">
        <f>IF($P914="",0,1)</f>
        <v/>
      </c>
      <c r="AA914" s="70">
        <f>IF($P914="",0,$P914)</f>
        <v/>
      </c>
      <c r="AB914" s="69">
        <f>IF(AND($P914&lt;&gt;"",$P914&lt;=Paramètres!$C$14),1,0)</f>
        <v/>
      </c>
      <c r="AC914" s="67">
        <f>IF($P914="","Jamais relancé",IF($P914&lt;=3,"0-3 j",IF($P914&lt;=7,"4-7 j",IF($P914&lt;=15,"8-15 j","Plus de 15 j"))))</f>
        <v/>
      </c>
      <c r="AD914" s="67">
        <f>IF($M914&lt;=1000,"Moins de 1 k€",IF($M914&lt;=5000,"1 à 5 k€",IF($M914&lt;=15000,"5 à 15 k€","Plus de 15 k€")))</f>
        <v/>
      </c>
    </row>
    <row r="915">
      <c r="A915" s="65" t="inlineStr">
        <is>
          <t>DEV-00914</t>
        </is>
      </c>
      <c r="B915" s="66" t="n">
        <v>45350</v>
      </c>
      <c r="C915" s="65" t="inlineStr">
        <is>
          <t>2024-02</t>
        </is>
      </c>
      <c r="D915" s="65" t="inlineStr">
        <is>
          <t>2023-2024</t>
        </is>
      </c>
      <c r="E915" s="65" t="inlineStr">
        <is>
          <t>CLI-0080</t>
        </is>
      </c>
      <c r="F915" s="65" t="inlineStr">
        <is>
          <t>Particulier</t>
        </is>
      </c>
      <c r="G915" s="65" t="inlineStr">
        <is>
          <t>Bordeaux</t>
        </is>
      </c>
      <c r="H915" s="65" t="inlineStr">
        <is>
          <t>Sophie Marchand</t>
        </is>
      </c>
      <c r="I915" s="65" t="inlineStr">
        <is>
          <t>Plomberie</t>
        </is>
      </c>
      <c r="J915" s="65" t="inlineStr">
        <is>
          <t>PR-002</t>
        </is>
      </c>
      <c r="K915" s="65" t="inlineStr">
        <is>
          <t>Recherche de fuite + réparation</t>
        </is>
      </c>
      <c r="L915" s="67" t="n">
        <v>1</v>
      </c>
      <c r="M915" s="68" t="n">
        <v>438.37</v>
      </c>
      <c r="N915" s="65" t="inlineStr">
        <is>
          <t>Sans réponse</t>
        </is>
      </c>
      <c r="O915" s="66" t="n">
        <v>45380</v>
      </c>
      <c r="P915" s="67" t="n">
        <v>5</v>
      </c>
      <c r="Q915" s="67" t="n">
        <v>3</v>
      </c>
      <c r="R915" s="67">
        <f>$I915</f>
        <v/>
      </c>
      <c r="S915" s="67">
        <f>$K915</f>
        <v/>
      </c>
      <c r="T915" s="67">
        <f>IFERROR(INDEX(Clients!$G$2:$G$1020,MATCH($E915,Clients!$A$2:$A$1020,0)),"")</f>
        <v/>
      </c>
      <c r="U915" s="67">
        <f>IFERROR(INDEX(Clients!$I$2:$I$1020,MATCH($E915,Clients!$A$2:$A$1020,0)),"")</f>
        <v/>
      </c>
      <c r="V915" s="69">
        <f>1</f>
        <v/>
      </c>
      <c r="W915" s="69">
        <f>IF($N915="Accepté",1,0)</f>
        <v/>
      </c>
      <c r="X915" s="68">
        <f>$M915*$W915</f>
        <v/>
      </c>
      <c r="Y915" s="68">
        <f>IF($N915="En cours",0,$M915)</f>
        <v/>
      </c>
      <c r="Z915" s="69">
        <f>IF($P915="",0,1)</f>
        <v/>
      </c>
      <c r="AA915" s="70">
        <f>IF($P915="",0,$P915)</f>
        <v/>
      </c>
      <c r="AB915" s="69">
        <f>IF(AND($P915&lt;&gt;"",$P915&lt;=Paramètres!$C$14),1,0)</f>
        <v/>
      </c>
      <c r="AC915" s="67">
        <f>IF($P915="","Jamais relancé",IF($P915&lt;=3,"0-3 j",IF($P915&lt;=7,"4-7 j",IF($P915&lt;=15,"8-15 j","Plus de 15 j"))))</f>
        <v/>
      </c>
      <c r="AD915" s="67">
        <f>IF($M915&lt;=1000,"Moins de 1 k€",IF($M915&lt;=5000,"1 à 5 k€",IF($M915&lt;=15000,"5 à 15 k€","Plus de 15 k€")))</f>
        <v/>
      </c>
    </row>
    <row r="916">
      <c r="A916" s="65" t="inlineStr">
        <is>
          <t>DEV-00915</t>
        </is>
      </c>
      <c r="B916" s="66" t="n">
        <v>45350</v>
      </c>
      <c r="C916" s="65" t="inlineStr">
        <is>
          <t>2024-02</t>
        </is>
      </c>
      <c r="D916" s="65" t="inlineStr">
        <is>
          <t>2023-2024</t>
        </is>
      </c>
      <c r="E916" s="65" t="inlineStr">
        <is>
          <t>CLI-0125</t>
        </is>
      </c>
      <c r="F916" s="65" t="inlineStr">
        <is>
          <t>Particulier</t>
        </is>
      </c>
      <c r="G916" s="65" t="inlineStr">
        <is>
          <t>Toulouse</t>
        </is>
      </c>
      <c r="H916" s="65" t="inlineStr">
        <is>
          <t>Nadia Cherif</t>
        </is>
      </c>
      <c r="I916" s="65" t="inlineStr">
        <is>
          <t>Salle de bain</t>
        </is>
      </c>
      <c r="J916" s="65" t="inlineStr">
        <is>
          <t>SB-002</t>
        </is>
      </c>
      <c r="K916" s="65" t="inlineStr">
        <is>
          <t>Remplacement baignoire par douche</t>
        </is>
      </c>
      <c r="L916" s="67" t="n">
        <v>1</v>
      </c>
      <c r="M916" s="68" t="n">
        <v>3541.11</v>
      </c>
      <c r="N916" s="65" t="inlineStr">
        <is>
          <t>Accepté</t>
        </is>
      </c>
      <c r="O916" s="66" t="n">
        <v>45380</v>
      </c>
      <c r="P916" s="67" t="n"/>
      <c r="Q916" s="67" t="n">
        <v>0</v>
      </c>
      <c r="R916" s="67">
        <f>$I916</f>
        <v/>
      </c>
      <c r="S916" s="67">
        <f>$K916</f>
        <v/>
      </c>
      <c r="T916" s="67">
        <f>IFERROR(INDEX(Clients!$G$2:$G$1020,MATCH($E916,Clients!$A$2:$A$1020,0)),"")</f>
        <v/>
      </c>
      <c r="U916" s="67">
        <f>IFERROR(INDEX(Clients!$I$2:$I$1020,MATCH($E916,Clients!$A$2:$A$1020,0)),"")</f>
        <v/>
      </c>
      <c r="V916" s="69">
        <f>1</f>
        <v/>
      </c>
      <c r="W916" s="69">
        <f>IF($N916="Accepté",1,0)</f>
        <v/>
      </c>
      <c r="X916" s="68">
        <f>$M916*$W916</f>
        <v/>
      </c>
      <c r="Y916" s="68">
        <f>IF($N916="En cours",0,$M916)</f>
        <v/>
      </c>
      <c r="Z916" s="69">
        <f>IF($P916="",0,1)</f>
        <v/>
      </c>
      <c r="AA916" s="70">
        <f>IF($P916="",0,$P916)</f>
        <v/>
      </c>
      <c r="AB916" s="69">
        <f>IF(AND($P916&lt;&gt;"",$P916&lt;=Paramètres!$C$14),1,0)</f>
        <v/>
      </c>
      <c r="AC916" s="67">
        <f>IF($P916="","Jamais relancé",IF($P916&lt;=3,"0-3 j",IF($P916&lt;=7,"4-7 j",IF($P916&lt;=15,"8-15 j","Plus de 15 j"))))</f>
        <v/>
      </c>
      <c r="AD916" s="67">
        <f>IF($M916&lt;=1000,"Moins de 1 k€",IF($M916&lt;=5000,"1 à 5 k€",IF($M916&lt;=15000,"5 à 15 k€","Plus de 15 k€")))</f>
        <v/>
      </c>
    </row>
    <row r="917">
      <c r="A917" s="65" t="inlineStr">
        <is>
          <t>DEV-00916</t>
        </is>
      </c>
      <c r="B917" s="66" t="n">
        <v>45350</v>
      </c>
      <c r="C917" s="65" t="inlineStr">
        <is>
          <t>2024-02</t>
        </is>
      </c>
      <c r="D917" s="65" t="inlineStr">
        <is>
          <t>2023-2024</t>
        </is>
      </c>
      <c r="E917" s="65" t="inlineStr">
        <is>
          <t>CLI-0358</t>
        </is>
      </c>
      <c r="F917" s="65" t="inlineStr">
        <is>
          <t>Professionnel</t>
        </is>
      </c>
      <c r="G917" s="65" t="inlineStr">
        <is>
          <t>Bordeaux</t>
        </is>
      </c>
      <c r="H917" s="65" t="inlineStr">
        <is>
          <t>Karim Belkacem</t>
        </is>
      </c>
      <c r="I917" s="65" t="inlineStr">
        <is>
          <t>Salle de bain</t>
        </is>
      </c>
      <c r="J917" s="65" t="inlineStr">
        <is>
          <t>SB-003</t>
        </is>
      </c>
      <c r="K917" s="65" t="inlineStr">
        <is>
          <t>Pose meuble vasque + robinetterie</t>
        </is>
      </c>
      <c r="L917" s="67" t="n">
        <v>1</v>
      </c>
      <c r="M917" s="68" t="n">
        <v>2367.57</v>
      </c>
      <c r="N917" s="65" t="inlineStr">
        <is>
          <t>Sans réponse</t>
        </is>
      </c>
      <c r="O917" s="66" t="n">
        <v>45362</v>
      </c>
      <c r="P917" s="67" t="n"/>
      <c r="Q917" s="67" t="n">
        <v>0</v>
      </c>
      <c r="R917" s="67">
        <f>$I917</f>
        <v/>
      </c>
      <c r="S917" s="67">
        <f>$K917</f>
        <v/>
      </c>
      <c r="T917" s="67">
        <f>IFERROR(INDEX(Clients!$G$2:$G$1020,MATCH($E917,Clients!$A$2:$A$1020,0)),"")</f>
        <v/>
      </c>
      <c r="U917" s="67">
        <f>IFERROR(INDEX(Clients!$I$2:$I$1020,MATCH($E917,Clients!$A$2:$A$1020,0)),"")</f>
        <v/>
      </c>
      <c r="V917" s="69">
        <f>1</f>
        <v/>
      </c>
      <c r="W917" s="69">
        <f>IF($N917="Accepté",1,0)</f>
        <v/>
      </c>
      <c r="X917" s="68">
        <f>$M917*$W917</f>
        <v/>
      </c>
      <c r="Y917" s="68">
        <f>IF($N917="En cours",0,$M917)</f>
        <v/>
      </c>
      <c r="Z917" s="69">
        <f>IF($P917="",0,1)</f>
        <v/>
      </c>
      <c r="AA917" s="70">
        <f>IF($P917="",0,$P917)</f>
        <v/>
      </c>
      <c r="AB917" s="69">
        <f>IF(AND($P917&lt;&gt;"",$P917&lt;=Paramètres!$C$14),1,0)</f>
        <v/>
      </c>
      <c r="AC917" s="67">
        <f>IF($P917="","Jamais relancé",IF($P917&lt;=3,"0-3 j",IF($P917&lt;=7,"4-7 j",IF($P917&lt;=15,"8-15 j","Plus de 15 j"))))</f>
        <v/>
      </c>
      <c r="AD917" s="67">
        <f>IF($M917&lt;=1000,"Moins de 1 k€",IF($M917&lt;=5000,"1 à 5 k€",IF($M917&lt;=15000,"5 à 15 k€","Plus de 15 k€")))</f>
        <v/>
      </c>
    </row>
    <row r="918">
      <c r="A918" s="65" t="inlineStr">
        <is>
          <t>DEV-00917</t>
        </is>
      </c>
      <c r="B918" s="66" t="n">
        <v>45351</v>
      </c>
      <c r="C918" s="65" t="inlineStr">
        <is>
          <t>2024-02</t>
        </is>
      </c>
      <c r="D918" s="65" t="inlineStr">
        <is>
          <t>2023-2024</t>
        </is>
      </c>
      <c r="E918" s="65" t="inlineStr">
        <is>
          <t>CLI-0046</t>
        </is>
      </c>
      <c r="F918" s="65" t="inlineStr">
        <is>
          <t>Syndic</t>
        </is>
      </c>
      <c r="G918" s="65" t="inlineStr">
        <is>
          <t>Toulouse</t>
        </is>
      </c>
      <c r="H918" s="65" t="inlineStr">
        <is>
          <t>Julien Fabre</t>
        </is>
      </c>
      <c r="I918" s="65" t="inlineStr">
        <is>
          <t>Plomberie</t>
        </is>
      </c>
      <c r="J918" s="65" t="inlineStr">
        <is>
          <t>PR-003</t>
        </is>
      </c>
      <c r="K918" s="65" t="inlineStr">
        <is>
          <t>Réfection réseau eau appartement</t>
        </is>
      </c>
      <c r="L918" s="67" t="n">
        <v>1</v>
      </c>
      <c r="M918" s="68" t="n">
        <v>7135.78</v>
      </c>
      <c r="N918" s="65" t="inlineStr">
        <is>
          <t>Accepté</t>
        </is>
      </c>
      <c r="O918" s="66" t="n">
        <v>45365</v>
      </c>
      <c r="P918" s="67" t="n"/>
      <c r="Q918" s="67" t="n">
        <v>0</v>
      </c>
      <c r="R918" s="67">
        <f>$I918</f>
        <v/>
      </c>
      <c r="S918" s="67">
        <f>$K918</f>
        <v/>
      </c>
      <c r="T918" s="67">
        <f>IFERROR(INDEX(Clients!$G$2:$G$1020,MATCH($E918,Clients!$A$2:$A$1020,0)),"")</f>
        <v/>
      </c>
      <c r="U918" s="67">
        <f>IFERROR(INDEX(Clients!$I$2:$I$1020,MATCH($E918,Clients!$A$2:$A$1020,0)),"")</f>
        <v/>
      </c>
      <c r="V918" s="69">
        <f>1</f>
        <v/>
      </c>
      <c r="W918" s="69">
        <f>IF($N918="Accepté",1,0)</f>
        <v/>
      </c>
      <c r="X918" s="68">
        <f>$M918*$W918</f>
        <v/>
      </c>
      <c r="Y918" s="68">
        <f>IF($N918="En cours",0,$M918)</f>
        <v/>
      </c>
      <c r="Z918" s="69">
        <f>IF($P918="",0,1)</f>
        <v/>
      </c>
      <c r="AA918" s="70">
        <f>IF($P918="",0,$P918)</f>
        <v/>
      </c>
      <c r="AB918" s="69">
        <f>IF(AND($P918&lt;&gt;"",$P918&lt;=Paramètres!$C$14),1,0)</f>
        <v/>
      </c>
      <c r="AC918" s="67">
        <f>IF($P918="","Jamais relancé",IF($P918&lt;=3,"0-3 j",IF($P918&lt;=7,"4-7 j",IF($P918&lt;=15,"8-15 j","Plus de 15 j"))))</f>
        <v/>
      </c>
      <c r="AD918" s="67">
        <f>IF($M918&lt;=1000,"Moins de 1 k€",IF($M918&lt;=5000,"1 à 5 k€",IF($M918&lt;=15000,"5 à 15 k€","Plus de 15 k€")))</f>
        <v/>
      </c>
    </row>
    <row r="919">
      <c r="A919" s="65" t="inlineStr">
        <is>
          <t>DEV-00918</t>
        </is>
      </c>
      <c r="B919" s="66" t="n">
        <v>45351</v>
      </c>
      <c r="C919" s="65" t="inlineStr">
        <is>
          <t>2024-02</t>
        </is>
      </c>
      <c r="D919" s="65" t="inlineStr">
        <is>
          <t>2023-2024</t>
        </is>
      </c>
      <c r="E919" s="65" t="inlineStr">
        <is>
          <t>CLI-0098</t>
        </is>
      </c>
      <c r="F919" s="65" t="inlineStr">
        <is>
          <t>Particulier</t>
        </is>
      </c>
      <c r="G919" s="65" t="inlineStr">
        <is>
          <t>Bordeaux</t>
        </is>
      </c>
      <c r="H919" s="65" t="inlineStr">
        <is>
          <t>Sophie Marchand</t>
        </is>
      </c>
      <c r="I919" s="65" t="inlineStr">
        <is>
          <t>Électricité</t>
        </is>
      </c>
      <c r="J919" s="65" t="inlineStr">
        <is>
          <t>EL-002</t>
        </is>
      </c>
      <c r="K919" s="65" t="inlineStr">
        <is>
          <t>Installation borne de recharge VE</t>
        </is>
      </c>
      <c r="L919" s="67" t="n">
        <v>1</v>
      </c>
      <c r="M919" s="68" t="n">
        <v>1732.55</v>
      </c>
      <c r="N919" s="65" t="inlineStr">
        <is>
          <t>Accepté</t>
        </is>
      </c>
      <c r="O919" s="66" t="n">
        <v>45378</v>
      </c>
      <c r="P919" s="67" t="n">
        <v>9</v>
      </c>
      <c r="Q919" s="67" t="n">
        <v>3</v>
      </c>
      <c r="R919" s="67">
        <f>$I919</f>
        <v/>
      </c>
      <c r="S919" s="67">
        <f>$K919</f>
        <v/>
      </c>
      <c r="T919" s="67">
        <f>IFERROR(INDEX(Clients!$G$2:$G$1020,MATCH($E919,Clients!$A$2:$A$1020,0)),"")</f>
        <v/>
      </c>
      <c r="U919" s="67">
        <f>IFERROR(INDEX(Clients!$I$2:$I$1020,MATCH($E919,Clients!$A$2:$A$1020,0)),"")</f>
        <v/>
      </c>
      <c r="V919" s="69">
        <f>1</f>
        <v/>
      </c>
      <c r="W919" s="69">
        <f>IF($N919="Accepté",1,0)</f>
        <v/>
      </c>
      <c r="X919" s="68">
        <f>$M919*$W919</f>
        <v/>
      </c>
      <c r="Y919" s="68">
        <f>IF($N919="En cours",0,$M919)</f>
        <v/>
      </c>
      <c r="Z919" s="69">
        <f>IF($P919="",0,1)</f>
        <v/>
      </c>
      <c r="AA919" s="70">
        <f>IF($P919="",0,$P919)</f>
        <v/>
      </c>
      <c r="AB919" s="69">
        <f>IF(AND($P919&lt;&gt;"",$P919&lt;=Paramètres!$C$14),1,0)</f>
        <v/>
      </c>
      <c r="AC919" s="67">
        <f>IF($P919="","Jamais relancé",IF($P919&lt;=3,"0-3 j",IF($P919&lt;=7,"4-7 j",IF($P919&lt;=15,"8-15 j","Plus de 15 j"))))</f>
        <v/>
      </c>
      <c r="AD919" s="67">
        <f>IF($M919&lt;=1000,"Moins de 1 k€",IF($M919&lt;=5000,"1 à 5 k€",IF($M919&lt;=15000,"5 à 15 k€","Plus de 15 k€")))</f>
        <v/>
      </c>
    </row>
    <row r="920">
      <c r="A920" s="65" t="inlineStr">
        <is>
          <t>DEV-00919</t>
        </is>
      </c>
      <c r="B920" s="66" t="n">
        <v>45351</v>
      </c>
      <c r="C920" s="65" t="inlineStr">
        <is>
          <t>2024-02</t>
        </is>
      </c>
      <c r="D920" s="65" t="inlineStr">
        <is>
          <t>2023-2024</t>
        </is>
      </c>
      <c r="E920" s="65" t="inlineStr">
        <is>
          <t>CLI-0301</t>
        </is>
      </c>
      <c r="F920" s="65" t="inlineStr">
        <is>
          <t>Particulier</t>
        </is>
      </c>
      <c r="G920" s="65" t="inlineStr">
        <is>
          <t>Toulouse</t>
        </is>
      </c>
      <c r="H920" s="65" t="inlineStr">
        <is>
          <t>Nadia Cherif</t>
        </is>
      </c>
      <c r="I920" s="65" t="inlineStr">
        <is>
          <t>Chauffage</t>
        </is>
      </c>
      <c r="J920" s="65" t="inlineStr">
        <is>
          <t>CH-005</t>
        </is>
      </c>
      <c r="K920" s="65" t="inlineStr">
        <is>
          <t>Désembouage circuit chauffage</t>
        </is>
      </c>
      <c r="L920" s="67" t="n">
        <v>3</v>
      </c>
      <c r="M920" s="68" t="n">
        <v>2416.43</v>
      </c>
      <c r="N920" s="65" t="inlineStr">
        <is>
          <t>Accepté</t>
        </is>
      </c>
      <c r="O920" s="66" t="n">
        <v>45365</v>
      </c>
      <c r="P920" s="67" t="n">
        <v>7</v>
      </c>
      <c r="Q920" s="67" t="n">
        <v>2</v>
      </c>
      <c r="R920" s="67">
        <f>$I920</f>
        <v/>
      </c>
      <c r="S920" s="67">
        <f>$K920</f>
        <v/>
      </c>
      <c r="T920" s="67">
        <f>IFERROR(INDEX(Clients!$G$2:$G$1020,MATCH($E920,Clients!$A$2:$A$1020,0)),"")</f>
        <v/>
      </c>
      <c r="U920" s="67">
        <f>IFERROR(INDEX(Clients!$I$2:$I$1020,MATCH($E920,Clients!$A$2:$A$1020,0)),"")</f>
        <v/>
      </c>
      <c r="V920" s="69">
        <f>1</f>
        <v/>
      </c>
      <c r="W920" s="69">
        <f>IF($N920="Accepté",1,0)</f>
        <v/>
      </c>
      <c r="X920" s="68">
        <f>$M920*$W920</f>
        <v/>
      </c>
      <c r="Y920" s="68">
        <f>IF($N920="En cours",0,$M920)</f>
        <v/>
      </c>
      <c r="Z920" s="69">
        <f>IF($P920="",0,1)</f>
        <v/>
      </c>
      <c r="AA920" s="70">
        <f>IF($P920="",0,$P920)</f>
        <v/>
      </c>
      <c r="AB920" s="69">
        <f>IF(AND($P920&lt;&gt;"",$P920&lt;=Paramètres!$C$14),1,0)</f>
        <v/>
      </c>
      <c r="AC920" s="67">
        <f>IF($P920="","Jamais relancé",IF($P920&lt;=3,"0-3 j",IF($P920&lt;=7,"4-7 j",IF($P920&lt;=15,"8-15 j","Plus de 15 j"))))</f>
        <v/>
      </c>
      <c r="AD920" s="67">
        <f>IF($M920&lt;=1000,"Moins de 1 k€",IF($M920&lt;=5000,"1 à 5 k€",IF($M920&lt;=15000,"5 à 15 k€","Plus de 15 k€")))</f>
        <v/>
      </c>
    </row>
    <row r="921">
      <c r="A921" s="65" t="inlineStr">
        <is>
          <t>DEV-00920</t>
        </is>
      </c>
      <c r="B921" s="66" t="n">
        <v>45352</v>
      </c>
      <c r="C921" s="65" t="inlineStr">
        <is>
          <t>2024-03</t>
        </is>
      </c>
      <c r="D921" s="65" t="inlineStr">
        <is>
          <t>2023-2024</t>
        </is>
      </c>
      <c r="E921" s="65" t="inlineStr">
        <is>
          <t>CLI-0049</t>
        </is>
      </c>
      <c r="F921" s="65" t="inlineStr">
        <is>
          <t>Particulier</t>
        </is>
      </c>
      <c r="G921" s="65" t="inlineStr">
        <is>
          <t>Bordeaux</t>
        </is>
      </c>
      <c r="H921" s="65" t="inlineStr">
        <is>
          <t>Sophie Marchand</t>
        </is>
      </c>
      <c r="I921" s="65" t="inlineStr">
        <is>
          <t>Chauffage</t>
        </is>
      </c>
      <c r="J921" s="65" t="inlineStr">
        <is>
          <t>CH-001</t>
        </is>
      </c>
      <c r="K921" s="65" t="inlineStr">
        <is>
          <t>Installation chaudière gaz condensation</t>
        </is>
      </c>
      <c r="L921" s="67" t="n">
        <v>1</v>
      </c>
      <c r="M921" s="68" t="n">
        <v>4352.77</v>
      </c>
      <c r="N921" s="65" t="inlineStr">
        <is>
          <t>Refusé</t>
        </is>
      </c>
      <c r="O921" s="66" t="n">
        <v>45360</v>
      </c>
      <c r="P921" s="67" t="n">
        <v>10</v>
      </c>
      <c r="Q921" s="67" t="n">
        <v>0</v>
      </c>
      <c r="R921" s="67">
        <f>$I921</f>
        <v/>
      </c>
      <c r="S921" s="67">
        <f>$K921</f>
        <v/>
      </c>
      <c r="T921" s="67">
        <f>IFERROR(INDEX(Clients!$G$2:$G$1020,MATCH($E921,Clients!$A$2:$A$1020,0)),"")</f>
        <v/>
      </c>
      <c r="U921" s="67">
        <f>IFERROR(INDEX(Clients!$I$2:$I$1020,MATCH($E921,Clients!$A$2:$A$1020,0)),"")</f>
        <v/>
      </c>
      <c r="V921" s="69">
        <f>1</f>
        <v/>
      </c>
      <c r="W921" s="69">
        <f>IF($N921="Accepté",1,0)</f>
        <v/>
      </c>
      <c r="X921" s="68">
        <f>$M921*$W921</f>
        <v/>
      </c>
      <c r="Y921" s="68">
        <f>IF($N921="En cours",0,$M921)</f>
        <v/>
      </c>
      <c r="Z921" s="69">
        <f>IF($P921="",0,1)</f>
        <v/>
      </c>
      <c r="AA921" s="70">
        <f>IF($P921="",0,$P921)</f>
        <v/>
      </c>
      <c r="AB921" s="69">
        <f>IF(AND($P921&lt;&gt;"",$P921&lt;=Paramètres!$C$14),1,0)</f>
        <v/>
      </c>
      <c r="AC921" s="67">
        <f>IF($P921="","Jamais relancé",IF($P921&lt;=3,"0-3 j",IF($P921&lt;=7,"4-7 j",IF($P921&lt;=15,"8-15 j","Plus de 15 j"))))</f>
        <v/>
      </c>
      <c r="AD921" s="67">
        <f>IF($M921&lt;=1000,"Moins de 1 k€",IF($M921&lt;=5000,"1 à 5 k€",IF($M921&lt;=15000,"5 à 15 k€","Plus de 15 k€")))</f>
        <v/>
      </c>
    </row>
    <row r="922">
      <c r="A922" s="65" t="inlineStr">
        <is>
          <t>DEV-00921</t>
        </is>
      </c>
      <c r="B922" s="66" t="n">
        <v>45352</v>
      </c>
      <c r="C922" s="65" t="inlineStr">
        <is>
          <t>2024-03</t>
        </is>
      </c>
      <c r="D922" s="65" t="inlineStr">
        <is>
          <t>2023-2024</t>
        </is>
      </c>
      <c r="E922" s="65" t="inlineStr">
        <is>
          <t>CLI-0059</t>
        </is>
      </c>
      <c r="F922" s="65" t="inlineStr">
        <is>
          <t>Particulier</t>
        </is>
      </c>
      <c r="G922" s="65" t="inlineStr">
        <is>
          <t>Bordeaux</t>
        </is>
      </c>
      <c r="H922" s="65" t="inlineStr">
        <is>
          <t>Sophie Marchand</t>
        </is>
      </c>
      <c r="I922" s="65" t="inlineStr">
        <is>
          <t>Salle de bain</t>
        </is>
      </c>
      <c r="J922" s="65" t="inlineStr">
        <is>
          <t>SB-002</t>
        </is>
      </c>
      <c r="K922" s="65" t="inlineStr">
        <is>
          <t>Remplacement baignoire par douche</t>
        </is>
      </c>
      <c r="L922" s="67" t="n">
        <v>1</v>
      </c>
      <c r="M922" s="68" t="n">
        <v>3647.55</v>
      </c>
      <c r="N922" s="65" t="inlineStr">
        <is>
          <t>Sans réponse</t>
        </is>
      </c>
      <c r="O922" s="66" t="n">
        <v>45368</v>
      </c>
      <c r="P922" s="67" t="n">
        <v>10</v>
      </c>
      <c r="Q922" s="67" t="n">
        <v>1</v>
      </c>
      <c r="R922" s="67">
        <f>$I922</f>
        <v/>
      </c>
      <c r="S922" s="67">
        <f>$K922</f>
        <v/>
      </c>
      <c r="T922" s="67">
        <f>IFERROR(INDEX(Clients!$G$2:$G$1020,MATCH($E922,Clients!$A$2:$A$1020,0)),"")</f>
        <v/>
      </c>
      <c r="U922" s="67">
        <f>IFERROR(INDEX(Clients!$I$2:$I$1020,MATCH($E922,Clients!$A$2:$A$1020,0)),"")</f>
        <v/>
      </c>
      <c r="V922" s="69">
        <f>1</f>
        <v/>
      </c>
      <c r="W922" s="69">
        <f>IF($N922="Accepté",1,0)</f>
        <v/>
      </c>
      <c r="X922" s="68">
        <f>$M922*$W922</f>
        <v/>
      </c>
      <c r="Y922" s="68">
        <f>IF($N922="En cours",0,$M922)</f>
        <v/>
      </c>
      <c r="Z922" s="69">
        <f>IF($P922="",0,1)</f>
        <v/>
      </c>
      <c r="AA922" s="70">
        <f>IF($P922="",0,$P922)</f>
        <v/>
      </c>
      <c r="AB922" s="69">
        <f>IF(AND($P922&lt;&gt;"",$P922&lt;=Paramètres!$C$14),1,0)</f>
        <v/>
      </c>
      <c r="AC922" s="67">
        <f>IF($P922="","Jamais relancé",IF($P922&lt;=3,"0-3 j",IF($P922&lt;=7,"4-7 j",IF($P922&lt;=15,"8-15 j","Plus de 15 j"))))</f>
        <v/>
      </c>
      <c r="AD922" s="67">
        <f>IF($M922&lt;=1000,"Moins de 1 k€",IF($M922&lt;=5000,"1 à 5 k€",IF($M922&lt;=15000,"5 à 15 k€","Plus de 15 k€")))</f>
        <v/>
      </c>
    </row>
    <row r="923">
      <c r="A923" s="65" t="inlineStr">
        <is>
          <t>DEV-00922</t>
        </is>
      </c>
      <c r="B923" s="66" t="n">
        <v>45355</v>
      </c>
      <c r="C923" s="65" t="inlineStr">
        <is>
          <t>2024-03</t>
        </is>
      </c>
      <c r="D923" s="65" t="inlineStr">
        <is>
          <t>2023-2024</t>
        </is>
      </c>
      <c r="E923" s="65" t="inlineStr">
        <is>
          <t>CLI-0141</t>
        </is>
      </c>
      <c r="F923" s="65" t="inlineStr">
        <is>
          <t>Particulier</t>
        </is>
      </c>
      <c r="G923" s="65" t="inlineStr">
        <is>
          <t>Bordeaux</t>
        </is>
      </c>
      <c r="H923" s="65" t="inlineStr">
        <is>
          <t>Sophie Marchand</t>
        </is>
      </c>
      <c r="I923" s="65" t="inlineStr">
        <is>
          <t>Électricité</t>
        </is>
      </c>
      <c r="J923" s="65" t="inlineStr">
        <is>
          <t>EL-001</t>
        </is>
      </c>
      <c r="K923" s="65" t="inlineStr">
        <is>
          <t>Mise aux normes tableau électrique</t>
        </is>
      </c>
      <c r="L923" s="67" t="n">
        <v>3</v>
      </c>
      <c r="M923" s="68" t="n">
        <v>5025.8</v>
      </c>
      <c r="N923" s="65" t="inlineStr">
        <is>
          <t>Sans réponse</t>
        </is>
      </c>
      <c r="O923" s="66" t="n">
        <v>45379</v>
      </c>
      <c r="P923" s="67" t="n"/>
      <c r="Q923" s="67" t="n">
        <v>0</v>
      </c>
      <c r="R923" s="67">
        <f>$I923</f>
        <v/>
      </c>
      <c r="S923" s="67">
        <f>$K923</f>
        <v/>
      </c>
      <c r="T923" s="67">
        <f>IFERROR(INDEX(Clients!$G$2:$G$1020,MATCH($E923,Clients!$A$2:$A$1020,0)),"")</f>
        <v/>
      </c>
      <c r="U923" s="67">
        <f>IFERROR(INDEX(Clients!$I$2:$I$1020,MATCH($E923,Clients!$A$2:$A$1020,0)),"")</f>
        <v/>
      </c>
      <c r="V923" s="69">
        <f>1</f>
        <v/>
      </c>
      <c r="W923" s="69">
        <f>IF($N923="Accepté",1,0)</f>
        <v/>
      </c>
      <c r="X923" s="68">
        <f>$M923*$W923</f>
        <v/>
      </c>
      <c r="Y923" s="68">
        <f>IF($N923="En cours",0,$M923)</f>
        <v/>
      </c>
      <c r="Z923" s="69">
        <f>IF($P923="",0,1)</f>
        <v/>
      </c>
      <c r="AA923" s="70">
        <f>IF($P923="",0,$P923)</f>
        <v/>
      </c>
      <c r="AB923" s="69">
        <f>IF(AND($P923&lt;&gt;"",$P923&lt;=Paramètres!$C$14),1,0)</f>
        <v/>
      </c>
      <c r="AC923" s="67">
        <f>IF($P923="","Jamais relancé",IF($P923&lt;=3,"0-3 j",IF($P923&lt;=7,"4-7 j",IF($P923&lt;=15,"8-15 j","Plus de 15 j"))))</f>
        <v/>
      </c>
      <c r="AD923" s="67">
        <f>IF($M923&lt;=1000,"Moins de 1 k€",IF($M923&lt;=5000,"1 à 5 k€",IF($M923&lt;=15000,"5 à 15 k€","Plus de 15 k€")))</f>
        <v/>
      </c>
    </row>
    <row r="924">
      <c r="A924" s="65" t="inlineStr">
        <is>
          <t>DEV-00923</t>
        </is>
      </c>
      <c r="B924" s="66" t="n">
        <v>45355</v>
      </c>
      <c r="C924" s="65" t="inlineStr">
        <is>
          <t>2024-03</t>
        </is>
      </c>
      <c r="D924" s="65" t="inlineStr">
        <is>
          <t>2023-2024</t>
        </is>
      </c>
      <c r="E924" s="65" t="inlineStr">
        <is>
          <t>CLI-0031</t>
        </is>
      </c>
      <c r="F924" s="65" t="inlineStr">
        <is>
          <t>Professionnel</t>
        </is>
      </c>
      <c r="G924" s="65" t="inlineStr">
        <is>
          <t>Bordeaux</t>
        </is>
      </c>
      <c r="H924" s="65" t="inlineStr">
        <is>
          <t>Sophie Marchand</t>
        </is>
      </c>
      <c r="I924" s="65" t="inlineStr">
        <is>
          <t>Plomberie</t>
        </is>
      </c>
      <c r="J924" s="65" t="inlineStr">
        <is>
          <t>PR-003</t>
        </is>
      </c>
      <c r="K924" s="65" t="inlineStr">
        <is>
          <t>Réfection réseau eau appartement</t>
        </is>
      </c>
      <c r="L924" s="67" t="n">
        <v>2</v>
      </c>
      <c r="M924" s="68" t="n">
        <v>11334.03</v>
      </c>
      <c r="N924" s="65" t="inlineStr">
        <is>
          <t>Accepté</t>
        </is>
      </c>
      <c r="O924" s="66" t="n">
        <v>45375</v>
      </c>
      <c r="P924" s="67" t="n">
        <v>6</v>
      </c>
      <c r="Q924" s="67" t="n">
        <v>2</v>
      </c>
      <c r="R924" s="67">
        <f>$I924</f>
        <v/>
      </c>
      <c r="S924" s="67">
        <f>$K924</f>
        <v/>
      </c>
      <c r="T924" s="67">
        <f>IFERROR(INDEX(Clients!$G$2:$G$1020,MATCH($E924,Clients!$A$2:$A$1020,0)),"")</f>
        <v/>
      </c>
      <c r="U924" s="67">
        <f>IFERROR(INDEX(Clients!$I$2:$I$1020,MATCH($E924,Clients!$A$2:$A$1020,0)),"")</f>
        <v/>
      </c>
      <c r="V924" s="69">
        <f>1</f>
        <v/>
      </c>
      <c r="W924" s="69">
        <f>IF($N924="Accepté",1,0)</f>
        <v/>
      </c>
      <c r="X924" s="68">
        <f>$M924*$W924</f>
        <v/>
      </c>
      <c r="Y924" s="68">
        <f>IF($N924="En cours",0,$M924)</f>
        <v/>
      </c>
      <c r="Z924" s="69">
        <f>IF($P924="",0,1)</f>
        <v/>
      </c>
      <c r="AA924" s="70">
        <f>IF($P924="",0,$P924)</f>
        <v/>
      </c>
      <c r="AB924" s="69">
        <f>IF(AND($P924&lt;&gt;"",$P924&lt;=Paramètres!$C$14),1,0)</f>
        <v/>
      </c>
      <c r="AC924" s="67">
        <f>IF($P924="","Jamais relancé",IF($P924&lt;=3,"0-3 j",IF($P924&lt;=7,"4-7 j",IF($P924&lt;=15,"8-15 j","Plus de 15 j"))))</f>
        <v/>
      </c>
      <c r="AD924" s="67">
        <f>IF($M924&lt;=1000,"Moins de 1 k€",IF($M924&lt;=5000,"1 à 5 k€",IF($M924&lt;=15000,"5 à 15 k€","Plus de 15 k€")))</f>
        <v/>
      </c>
    </row>
    <row r="925">
      <c r="A925" s="65" t="inlineStr">
        <is>
          <t>DEV-00924</t>
        </is>
      </c>
      <c r="B925" s="66" t="n">
        <v>45355</v>
      </c>
      <c r="C925" s="65" t="inlineStr">
        <is>
          <t>2024-03</t>
        </is>
      </c>
      <c r="D925" s="65" t="inlineStr">
        <is>
          <t>2023-2024</t>
        </is>
      </c>
      <c r="E925" s="65" t="inlineStr">
        <is>
          <t>CLI-0157</t>
        </is>
      </c>
      <c r="F925" s="65" t="inlineStr">
        <is>
          <t>Particulier</t>
        </is>
      </c>
      <c r="G925" s="65" t="inlineStr">
        <is>
          <t>Bordeaux</t>
        </is>
      </c>
      <c r="H925" s="65" t="inlineStr">
        <is>
          <t>Sophie Marchand</t>
        </is>
      </c>
      <c r="I925" s="65" t="inlineStr">
        <is>
          <t>Chauffage</t>
        </is>
      </c>
      <c r="J925" s="65" t="inlineStr">
        <is>
          <t>CH-002</t>
        </is>
      </c>
      <c r="K925" s="65" t="inlineStr">
        <is>
          <t>Entretien annuel chaudière</t>
        </is>
      </c>
      <c r="L925" s="67" t="n">
        <v>1</v>
      </c>
      <c r="M925" s="68" t="n">
        <v>157.3</v>
      </c>
      <c r="N925" s="65" t="inlineStr">
        <is>
          <t>Sans réponse</t>
        </is>
      </c>
      <c r="O925" s="66" t="n">
        <v>45389</v>
      </c>
      <c r="P925" s="67" t="n"/>
      <c r="Q925" s="67" t="n">
        <v>0</v>
      </c>
      <c r="R925" s="67">
        <f>$I925</f>
        <v/>
      </c>
      <c r="S925" s="67">
        <f>$K925</f>
        <v/>
      </c>
      <c r="T925" s="67">
        <f>IFERROR(INDEX(Clients!$G$2:$G$1020,MATCH($E925,Clients!$A$2:$A$1020,0)),"")</f>
        <v/>
      </c>
      <c r="U925" s="67">
        <f>IFERROR(INDEX(Clients!$I$2:$I$1020,MATCH($E925,Clients!$A$2:$A$1020,0)),"")</f>
        <v/>
      </c>
      <c r="V925" s="69">
        <f>1</f>
        <v/>
      </c>
      <c r="W925" s="69">
        <f>IF($N925="Accepté",1,0)</f>
        <v/>
      </c>
      <c r="X925" s="68">
        <f>$M925*$W925</f>
        <v/>
      </c>
      <c r="Y925" s="68">
        <f>IF($N925="En cours",0,$M925)</f>
        <v/>
      </c>
      <c r="Z925" s="69">
        <f>IF($P925="",0,1)</f>
        <v/>
      </c>
      <c r="AA925" s="70">
        <f>IF($P925="",0,$P925)</f>
        <v/>
      </c>
      <c r="AB925" s="69">
        <f>IF(AND($P925&lt;&gt;"",$P925&lt;=Paramètres!$C$14),1,0)</f>
        <v/>
      </c>
      <c r="AC925" s="67">
        <f>IF($P925="","Jamais relancé",IF($P925&lt;=3,"0-3 j",IF($P925&lt;=7,"4-7 j",IF($P925&lt;=15,"8-15 j","Plus de 15 j"))))</f>
        <v/>
      </c>
      <c r="AD925" s="67">
        <f>IF($M925&lt;=1000,"Moins de 1 k€",IF($M925&lt;=5000,"1 à 5 k€",IF($M925&lt;=15000,"5 à 15 k€","Plus de 15 k€")))</f>
        <v/>
      </c>
    </row>
    <row r="926">
      <c r="A926" s="65" t="inlineStr">
        <is>
          <t>DEV-00925</t>
        </is>
      </c>
      <c r="B926" s="66" t="n">
        <v>45355</v>
      </c>
      <c r="C926" s="65" t="inlineStr">
        <is>
          <t>2024-03</t>
        </is>
      </c>
      <c r="D926" s="65" t="inlineStr">
        <is>
          <t>2023-2024</t>
        </is>
      </c>
      <c r="E926" s="65" t="inlineStr">
        <is>
          <t>CLI-0384</t>
        </is>
      </c>
      <c r="F926" s="65" t="inlineStr">
        <is>
          <t>Particulier</t>
        </is>
      </c>
      <c r="G926" s="65" t="inlineStr">
        <is>
          <t>Toulouse</t>
        </is>
      </c>
      <c r="H926" s="65" t="inlineStr">
        <is>
          <t>Julien Fabre</t>
        </is>
      </c>
      <c r="I926" s="65" t="inlineStr">
        <is>
          <t>Électricité</t>
        </is>
      </c>
      <c r="J926" s="65" t="inlineStr">
        <is>
          <t>EL-003</t>
        </is>
      </c>
      <c r="K926" s="65" t="inlineStr">
        <is>
          <t>Rénovation électrique complète</t>
        </is>
      </c>
      <c r="L926" s="67" t="n">
        <v>1</v>
      </c>
      <c r="M926" s="68" t="n">
        <v>8307.030000000001</v>
      </c>
      <c r="N926" s="65" t="inlineStr">
        <is>
          <t>Sans réponse</t>
        </is>
      </c>
      <c r="O926" s="66" t="n">
        <v>45369</v>
      </c>
      <c r="P926" s="67" t="n">
        <v>4</v>
      </c>
      <c r="Q926" s="67" t="n">
        <v>1</v>
      </c>
      <c r="R926" s="67">
        <f>$I926</f>
        <v/>
      </c>
      <c r="S926" s="67">
        <f>$K926</f>
        <v/>
      </c>
      <c r="T926" s="67">
        <f>IFERROR(INDEX(Clients!$G$2:$G$1020,MATCH($E926,Clients!$A$2:$A$1020,0)),"")</f>
        <v/>
      </c>
      <c r="U926" s="67">
        <f>IFERROR(INDEX(Clients!$I$2:$I$1020,MATCH($E926,Clients!$A$2:$A$1020,0)),"")</f>
        <v/>
      </c>
      <c r="V926" s="69">
        <f>1</f>
        <v/>
      </c>
      <c r="W926" s="69">
        <f>IF($N926="Accepté",1,0)</f>
        <v/>
      </c>
      <c r="X926" s="68">
        <f>$M926*$W926</f>
        <v/>
      </c>
      <c r="Y926" s="68">
        <f>IF($N926="En cours",0,$M926)</f>
        <v/>
      </c>
      <c r="Z926" s="69">
        <f>IF($P926="",0,1)</f>
        <v/>
      </c>
      <c r="AA926" s="70">
        <f>IF($P926="",0,$P926)</f>
        <v/>
      </c>
      <c r="AB926" s="69">
        <f>IF(AND($P926&lt;&gt;"",$P926&lt;=Paramètres!$C$14),1,0)</f>
        <v/>
      </c>
      <c r="AC926" s="67">
        <f>IF($P926="","Jamais relancé",IF($P926&lt;=3,"0-3 j",IF($P926&lt;=7,"4-7 j",IF($P926&lt;=15,"8-15 j","Plus de 15 j"))))</f>
        <v/>
      </c>
      <c r="AD926" s="67">
        <f>IF($M926&lt;=1000,"Moins de 1 k€",IF($M926&lt;=5000,"1 à 5 k€",IF($M926&lt;=15000,"5 à 15 k€","Plus de 15 k€")))</f>
        <v/>
      </c>
    </row>
    <row r="927">
      <c r="A927" s="65" t="inlineStr">
        <is>
          <t>DEV-00926</t>
        </is>
      </c>
      <c r="B927" s="66" t="n">
        <v>45355</v>
      </c>
      <c r="C927" s="65" t="inlineStr">
        <is>
          <t>2024-03</t>
        </is>
      </c>
      <c r="D927" s="65" t="inlineStr">
        <is>
          <t>2023-2024</t>
        </is>
      </c>
      <c r="E927" s="65" t="inlineStr">
        <is>
          <t>CLI-0098</t>
        </is>
      </c>
      <c r="F927" s="65" t="inlineStr">
        <is>
          <t>Particulier</t>
        </is>
      </c>
      <c r="G927" s="65" t="inlineStr">
        <is>
          <t>Bordeaux</t>
        </is>
      </c>
      <c r="H927" s="65" t="inlineStr">
        <is>
          <t>Karim Belkacem</t>
        </is>
      </c>
      <c r="I927" s="65" t="inlineStr">
        <is>
          <t>Électricité</t>
        </is>
      </c>
      <c r="J927" s="65" t="inlineStr">
        <is>
          <t>EL-004</t>
        </is>
      </c>
      <c r="K927" s="65" t="inlineStr">
        <is>
          <t>Éclairage LED locaux professionnels</t>
        </is>
      </c>
      <c r="L927" s="67" t="n">
        <v>1</v>
      </c>
      <c r="M927" s="68" t="n">
        <v>3892.65</v>
      </c>
      <c r="N927" s="65" t="inlineStr">
        <is>
          <t>Accepté</t>
        </is>
      </c>
      <c r="O927" s="66" t="n">
        <v>45363</v>
      </c>
      <c r="P927" s="67" t="n">
        <v>3</v>
      </c>
      <c r="Q927" s="67" t="n">
        <v>1</v>
      </c>
      <c r="R927" s="67">
        <f>$I927</f>
        <v/>
      </c>
      <c r="S927" s="67">
        <f>$K927</f>
        <v/>
      </c>
      <c r="T927" s="67">
        <f>IFERROR(INDEX(Clients!$G$2:$G$1020,MATCH($E927,Clients!$A$2:$A$1020,0)),"")</f>
        <v/>
      </c>
      <c r="U927" s="67">
        <f>IFERROR(INDEX(Clients!$I$2:$I$1020,MATCH($E927,Clients!$A$2:$A$1020,0)),"")</f>
        <v/>
      </c>
      <c r="V927" s="69">
        <f>1</f>
        <v/>
      </c>
      <c r="W927" s="69">
        <f>IF($N927="Accepté",1,0)</f>
        <v/>
      </c>
      <c r="X927" s="68">
        <f>$M927*$W927</f>
        <v/>
      </c>
      <c r="Y927" s="68">
        <f>IF($N927="En cours",0,$M927)</f>
        <v/>
      </c>
      <c r="Z927" s="69">
        <f>IF($P927="",0,1)</f>
        <v/>
      </c>
      <c r="AA927" s="70">
        <f>IF($P927="",0,$P927)</f>
        <v/>
      </c>
      <c r="AB927" s="69">
        <f>IF(AND($P927&lt;&gt;"",$P927&lt;=Paramètres!$C$14),1,0)</f>
        <v/>
      </c>
      <c r="AC927" s="67">
        <f>IF($P927="","Jamais relancé",IF($P927&lt;=3,"0-3 j",IF($P927&lt;=7,"4-7 j",IF($P927&lt;=15,"8-15 j","Plus de 15 j"))))</f>
        <v/>
      </c>
      <c r="AD927" s="67">
        <f>IF($M927&lt;=1000,"Moins de 1 k€",IF($M927&lt;=5000,"1 à 5 k€",IF($M927&lt;=15000,"5 à 15 k€","Plus de 15 k€")))</f>
        <v/>
      </c>
    </row>
    <row r="928">
      <c r="A928" s="65" t="inlineStr">
        <is>
          <t>DEV-00927</t>
        </is>
      </c>
      <c r="B928" s="66" t="n">
        <v>45356</v>
      </c>
      <c r="C928" s="65" t="inlineStr">
        <is>
          <t>2024-03</t>
        </is>
      </c>
      <c r="D928" s="65" t="inlineStr">
        <is>
          <t>2023-2024</t>
        </is>
      </c>
      <c r="E928" s="65" t="inlineStr">
        <is>
          <t>CLI-0343</t>
        </is>
      </c>
      <c r="F928" s="65" t="inlineStr">
        <is>
          <t>Professionnel</t>
        </is>
      </c>
      <c r="G928" s="65" t="inlineStr">
        <is>
          <t>Bordeaux</t>
        </is>
      </c>
      <c r="H928" s="65" t="inlineStr">
        <is>
          <t>Karim Belkacem</t>
        </is>
      </c>
      <c r="I928" s="65" t="inlineStr">
        <is>
          <t>Salle de bain</t>
        </is>
      </c>
      <c r="J928" s="65" t="inlineStr">
        <is>
          <t>SB-003</t>
        </is>
      </c>
      <c r="K928" s="65" t="inlineStr">
        <is>
          <t>Pose meuble vasque + robinetterie</t>
        </is>
      </c>
      <c r="L928" s="67" t="n">
        <v>3</v>
      </c>
      <c r="M928" s="68" t="n">
        <v>6666.78</v>
      </c>
      <c r="N928" s="65" t="inlineStr">
        <is>
          <t>Sans réponse</t>
        </is>
      </c>
      <c r="O928" s="66" t="n">
        <v>45371</v>
      </c>
      <c r="P928" s="67" t="n"/>
      <c r="Q928" s="67" t="n">
        <v>0</v>
      </c>
      <c r="R928" s="67">
        <f>$I928</f>
        <v/>
      </c>
      <c r="S928" s="67">
        <f>$K928</f>
        <v/>
      </c>
      <c r="T928" s="67">
        <f>IFERROR(INDEX(Clients!$G$2:$G$1020,MATCH($E928,Clients!$A$2:$A$1020,0)),"")</f>
        <v/>
      </c>
      <c r="U928" s="67">
        <f>IFERROR(INDEX(Clients!$I$2:$I$1020,MATCH($E928,Clients!$A$2:$A$1020,0)),"")</f>
        <v/>
      </c>
      <c r="V928" s="69">
        <f>1</f>
        <v/>
      </c>
      <c r="W928" s="69">
        <f>IF($N928="Accepté",1,0)</f>
        <v/>
      </c>
      <c r="X928" s="68">
        <f>$M928*$W928</f>
        <v/>
      </c>
      <c r="Y928" s="68">
        <f>IF($N928="En cours",0,$M928)</f>
        <v/>
      </c>
      <c r="Z928" s="69">
        <f>IF($P928="",0,1)</f>
        <v/>
      </c>
      <c r="AA928" s="70">
        <f>IF($P928="",0,$P928)</f>
        <v/>
      </c>
      <c r="AB928" s="69">
        <f>IF(AND($P928&lt;&gt;"",$P928&lt;=Paramètres!$C$14),1,0)</f>
        <v/>
      </c>
      <c r="AC928" s="67">
        <f>IF($P928="","Jamais relancé",IF($P928&lt;=3,"0-3 j",IF($P928&lt;=7,"4-7 j",IF($P928&lt;=15,"8-15 j","Plus de 15 j"))))</f>
        <v/>
      </c>
      <c r="AD928" s="67">
        <f>IF($M928&lt;=1000,"Moins de 1 k€",IF($M928&lt;=5000,"1 à 5 k€",IF($M928&lt;=15000,"5 à 15 k€","Plus de 15 k€")))</f>
        <v/>
      </c>
    </row>
    <row r="929">
      <c r="A929" s="65" t="inlineStr">
        <is>
          <t>DEV-00928</t>
        </is>
      </c>
      <c r="B929" s="66" t="n">
        <v>45357</v>
      </c>
      <c r="C929" s="65" t="inlineStr">
        <is>
          <t>2024-03</t>
        </is>
      </c>
      <c r="D929" s="65" t="inlineStr">
        <is>
          <t>2023-2024</t>
        </is>
      </c>
      <c r="E929" s="65" t="inlineStr">
        <is>
          <t>CLI-0249</t>
        </is>
      </c>
      <c r="F929" s="65" t="inlineStr">
        <is>
          <t>Particulier</t>
        </is>
      </c>
      <c r="G929" s="65" t="inlineStr">
        <is>
          <t>Toulouse</t>
        </is>
      </c>
      <c r="H929" s="65" t="inlineStr">
        <is>
          <t>Nadia Cherif</t>
        </is>
      </c>
      <c r="I929" s="65" t="inlineStr">
        <is>
          <t>Chauffage</t>
        </is>
      </c>
      <c r="J929" s="65" t="inlineStr">
        <is>
          <t>CH-004</t>
        </is>
      </c>
      <c r="K929" s="65" t="inlineStr">
        <is>
          <t>Remplacement radiateurs (lot de 5)</t>
        </is>
      </c>
      <c r="L929" s="67" t="n">
        <v>1</v>
      </c>
      <c r="M929" s="68" t="n">
        <v>2434.7</v>
      </c>
      <c r="N929" s="65" t="inlineStr">
        <is>
          <t>Sans réponse</t>
        </is>
      </c>
      <c r="O929" s="66" t="n">
        <v>45386</v>
      </c>
      <c r="P929" s="67" t="n"/>
      <c r="Q929" s="67" t="n">
        <v>0</v>
      </c>
      <c r="R929" s="67">
        <f>$I929</f>
        <v/>
      </c>
      <c r="S929" s="67">
        <f>$K929</f>
        <v/>
      </c>
      <c r="T929" s="67">
        <f>IFERROR(INDEX(Clients!$G$2:$G$1020,MATCH($E929,Clients!$A$2:$A$1020,0)),"")</f>
        <v/>
      </c>
      <c r="U929" s="67">
        <f>IFERROR(INDEX(Clients!$I$2:$I$1020,MATCH($E929,Clients!$A$2:$A$1020,0)),"")</f>
        <v/>
      </c>
      <c r="V929" s="69">
        <f>1</f>
        <v/>
      </c>
      <c r="W929" s="69">
        <f>IF($N929="Accepté",1,0)</f>
        <v/>
      </c>
      <c r="X929" s="68">
        <f>$M929*$W929</f>
        <v/>
      </c>
      <c r="Y929" s="68">
        <f>IF($N929="En cours",0,$M929)</f>
        <v/>
      </c>
      <c r="Z929" s="69">
        <f>IF($P929="",0,1)</f>
        <v/>
      </c>
      <c r="AA929" s="70">
        <f>IF($P929="",0,$P929)</f>
        <v/>
      </c>
      <c r="AB929" s="69">
        <f>IF(AND($P929&lt;&gt;"",$P929&lt;=Paramètres!$C$14),1,0)</f>
        <v/>
      </c>
      <c r="AC929" s="67">
        <f>IF($P929="","Jamais relancé",IF($P929&lt;=3,"0-3 j",IF($P929&lt;=7,"4-7 j",IF($P929&lt;=15,"8-15 j","Plus de 15 j"))))</f>
        <v/>
      </c>
      <c r="AD929" s="67">
        <f>IF($M929&lt;=1000,"Moins de 1 k€",IF($M929&lt;=5000,"1 à 5 k€",IF($M929&lt;=15000,"5 à 15 k€","Plus de 15 k€")))</f>
        <v/>
      </c>
    </row>
    <row r="930">
      <c r="A930" s="65" t="inlineStr">
        <is>
          <t>DEV-00929</t>
        </is>
      </c>
      <c r="B930" s="66" t="n">
        <v>45357</v>
      </c>
      <c r="C930" s="65" t="inlineStr">
        <is>
          <t>2024-03</t>
        </is>
      </c>
      <c r="D930" s="65" t="inlineStr">
        <is>
          <t>2023-2024</t>
        </is>
      </c>
      <c r="E930" s="65" t="inlineStr">
        <is>
          <t>CLI-0039</t>
        </is>
      </c>
      <c r="F930" s="65" t="inlineStr">
        <is>
          <t>Particulier</t>
        </is>
      </c>
      <c r="G930" s="65" t="inlineStr">
        <is>
          <t>Bordeaux</t>
        </is>
      </c>
      <c r="H930" s="65" t="inlineStr">
        <is>
          <t>Karim Belkacem</t>
        </is>
      </c>
      <c r="I930" s="65" t="inlineStr">
        <is>
          <t>Salle de bain</t>
        </is>
      </c>
      <c r="J930" s="65" t="inlineStr">
        <is>
          <t>SB-001</t>
        </is>
      </c>
      <c r="K930" s="65" t="inlineStr">
        <is>
          <t>Rénovation salle de bain complète</t>
        </is>
      </c>
      <c r="L930" s="67" t="n">
        <v>1</v>
      </c>
      <c r="M930" s="68" t="n">
        <v>9504.190000000001</v>
      </c>
      <c r="N930" s="65" t="inlineStr">
        <is>
          <t>Refusé</t>
        </is>
      </c>
      <c r="O930" s="66" t="n">
        <v>45369</v>
      </c>
      <c r="P930" s="67" t="n"/>
      <c r="Q930" s="67" t="n">
        <v>0</v>
      </c>
      <c r="R930" s="67">
        <f>$I930</f>
        <v/>
      </c>
      <c r="S930" s="67">
        <f>$K930</f>
        <v/>
      </c>
      <c r="T930" s="67">
        <f>IFERROR(INDEX(Clients!$G$2:$G$1020,MATCH($E930,Clients!$A$2:$A$1020,0)),"")</f>
        <v/>
      </c>
      <c r="U930" s="67">
        <f>IFERROR(INDEX(Clients!$I$2:$I$1020,MATCH($E930,Clients!$A$2:$A$1020,0)),"")</f>
        <v/>
      </c>
      <c r="V930" s="69">
        <f>1</f>
        <v/>
      </c>
      <c r="W930" s="69">
        <f>IF($N930="Accepté",1,0)</f>
        <v/>
      </c>
      <c r="X930" s="68">
        <f>$M930*$W930</f>
        <v/>
      </c>
      <c r="Y930" s="68">
        <f>IF($N930="En cours",0,$M930)</f>
        <v/>
      </c>
      <c r="Z930" s="69">
        <f>IF($P930="",0,1)</f>
        <v/>
      </c>
      <c r="AA930" s="70">
        <f>IF($P930="",0,$P930)</f>
        <v/>
      </c>
      <c r="AB930" s="69">
        <f>IF(AND($P930&lt;&gt;"",$P930&lt;=Paramètres!$C$14),1,0)</f>
        <v/>
      </c>
      <c r="AC930" s="67">
        <f>IF($P930="","Jamais relancé",IF($P930&lt;=3,"0-3 j",IF($P930&lt;=7,"4-7 j",IF($P930&lt;=15,"8-15 j","Plus de 15 j"))))</f>
        <v/>
      </c>
      <c r="AD930" s="67">
        <f>IF($M930&lt;=1000,"Moins de 1 k€",IF($M930&lt;=5000,"1 à 5 k€",IF($M930&lt;=15000,"5 à 15 k€","Plus de 15 k€")))</f>
        <v/>
      </c>
    </row>
    <row r="931">
      <c r="A931" s="65" t="inlineStr">
        <is>
          <t>DEV-00930</t>
        </is>
      </c>
      <c r="B931" s="66" t="n">
        <v>45357</v>
      </c>
      <c r="C931" s="65" t="inlineStr">
        <is>
          <t>2024-03</t>
        </is>
      </c>
      <c r="D931" s="65" t="inlineStr">
        <is>
          <t>2023-2024</t>
        </is>
      </c>
      <c r="E931" s="65" t="inlineStr">
        <is>
          <t>CLI-0404</t>
        </is>
      </c>
      <c r="F931" s="65" t="inlineStr">
        <is>
          <t>Professionnel</t>
        </is>
      </c>
      <c r="G931" s="65" t="inlineStr">
        <is>
          <t>Toulouse</t>
        </is>
      </c>
      <c r="H931" s="65" t="inlineStr">
        <is>
          <t>Julien Fabre</t>
        </is>
      </c>
      <c r="I931" s="65" t="inlineStr">
        <is>
          <t>Plomberie</t>
        </is>
      </c>
      <c r="J931" s="65" t="inlineStr">
        <is>
          <t>PR-001</t>
        </is>
      </c>
      <c r="K931" s="65" t="inlineStr">
        <is>
          <t>Remplacement chauffe-eau 200 L</t>
        </is>
      </c>
      <c r="L931" s="67" t="n">
        <v>1</v>
      </c>
      <c r="M931" s="68" t="n">
        <v>2337.63</v>
      </c>
      <c r="N931" s="65" t="inlineStr">
        <is>
          <t>Accepté</t>
        </is>
      </c>
      <c r="O931" s="66" t="n">
        <v>45362</v>
      </c>
      <c r="P931" s="67" t="n">
        <v>8</v>
      </c>
      <c r="Q931" s="67" t="n">
        <v>0</v>
      </c>
      <c r="R931" s="67">
        <f>$I931</f>
        <v/>
      </c>
      <c r="S931" s="67">
        <f>$K931</f>
        <v/>
      </c>
      <c r="T931" s="67">
        <f>IFERROR(INDEX(Clients!$G$2:$G$1020,MATCH($E931,Clients!$A$2:$A$1020,0)),"")</f>
        <v/>
      </c>
      <c r="U931" s="67">
        <f>IFERROR(INDEX(Clients!$I$2:$I$1020,MATCH($E931,Clients!$A$2:$A$1020,0)),"")</f>
        <v/>
      </c>
      <c r="V931" s="69">
        <f>1</f>
        <v/>
      </c>
      <c r="W931" s="69">
        <f>IF($N931="Accepté",1,0)</f>
        <v/>
      </c>
      <c r="X931" s="68">
        <f>$M931*$W931</f>
        <v/>
      </c>
      <c r="Y931" s="68">
        <f>IF($N931="En cours",0,$M931)</f>
        <v/>
      </c>
      <c r="Z931" s="69">
        <f>IF($P931="",0,1)</f>
        <v/>
      </c>
      <c r="AA931" s="70">
        <f>IF($P931="",0,$P931)</f>
        <v/>
      </c>
      <c r="AB931" s="69">
        <f>IF(AND($P931&lt;&gt;"",$P931&lt;=Paramètres!$C$14),1,0)</f>
        <v/>
      </c>
      <c r="AC931" s="67">
        <f>IF($P931="","Jamais relancé",IF($P931&lt;=3,"0-3 j",IF($P931&lt;=7,"4-7 j",IF($P931&lt;=15,"8-15 j","Plus de 15 j"))))</f>
        <v/>
      </c>
      <c r="AD931" s="67">
        <f>IF($M931&lt;=1000,"Moins de 1 k€",IF($M931&lt;=5000,"1 à 5 k€",IF($M931&lt;=15000,"5 à 15 k€","Plus de 15 k€")))</f>
        <v/>
      </c>
    </row>
    <row r="932">
      <c r="A932" s="65" t="inlineStr">
        <is>
          <t>DEV-00931</t>
        </is>
      </c>
      <c r="B932" s="66" t="n">
        <v>45357</v>
      </c>
      <c r="C932" s="65" t="inlineStr">
        <is>
          <t>2024-03</t>
        </is>
      </c>
      <c r="D932" s="65" t="inlineStr">
        <is>
          <t>2023-2024</t>
        </is>
      </c>
      <c r="E932" s="65" t="inlineStr">
        <is>
          <t>CLI-0174</t>
        </is>
      </c>
      <c r="F932" s="65" t="inlineStr">
        <is>
          <t>Professionnel</t>
        </is>
      </c>
      <c r="G932" s="65" t="inlineStr">
        <is>
          <t>Bordeaux</t>
        </is>
      </c>
      <c r="H932" s="65" t="inlineStr">
        <is>
          <t>Karim Belkacem</t>
        </is>
      </c>
      <c r="I932" s="65" t="inlineStr">
        <is>
          <t>Dépannage</t>
        </is>
      </c>
      <c r="J932" s="65" t="inlineStr">
        <is>
          <t>DP-003</t>
        </is>
      </c>
      <c r="K932" s="65" t="inlineStr">
        <is>
          <t>Dépannage électrique urgence</t>
        </is>
      </c>
      <c r="L932" s="67" t="n">
        <v>1</v>
      </c>
      <c r="M932" s="68" t="n">
        <v>554.34</v>
      </c>
      <c r="N932" s="65" t="inlineStr">
        <is>
          <t>Sans réponse</t>
        </is>
      </c>
      <c r="O932" s="66" t="n">
        <v>45387</v>
      </c>
      <c r="P932" s="67" t="n">
        <v>3</v>
      </c>
      <c r="Q932" s="67" t="n">
        <v>1</v>
      </c>
      <c r="R932" s="67">
        <f>$I932</f>
        <v/>
      </c>
      <c r="S932" s="67">
        <f>$K932</f>
        <v/>
      </c>
      <c r="T932" s="67">
        <f>IFERROR(INDEX(Clients!$G$2:$G$1020,MATCH($E932,Clients!$A$2:$A$1020,0)),"")</f>
        <v/>
      </c>
      <c r="U932" s="67">
        <f>IFERROR(INDEX(Clients!$I$2:$I$1020,MATCH($E932,Clients!$A$2:$A$1020,0)),"")</f>
        <v/>
      </c>
      <c r="V932" s="69">
        <f>1</f>
        <v/>
      </c>
      <c r="W932" s="69">
        <f>IF($N932="Accepté",1,0)</f>
        <v/>
      </c>
      <c r="X932" s="68">
        <f>$M932*$W932</f>
        <v/>
      </c>
      <c r="Y932" s="68">
        <f>IF($N932="En cours",0,$M932)</f>
        <v/>
      </c>
      <c r="Z932" s="69">
        <f>IF($P932="",0,1)</f>
        <v/>
      </c>
      <c r="AA932" s="70">
        <f>IF($P932="",0,$P932)</f>
        <v/>
      </c>
      <c r="AB932" s="69">
        <f>IF(AND($P932&lt;&gt;"",$P932&lt;=Paramètres!$C$14),1,0)</f>
        <v/>
      </c>
      <c r="AC932" s="67">
        <f>IF($P932="","Jamais relancé",IF($P932&lt;=3,"0-3 j",IF($P932&lt;=7,"4-7 j",IF($P932&lt;=15,"8-15 j","Plus de 15 j"))))</f>
        <v/>
      </c>
      <c r="AD932" s="67">
        <f>IF($M932&lt;=1000,"Moins de 1 k€",IF($M932&lt;=5000,"1 à 5 k€",IF($M932&lt;=15000,"5 à 15 k€","Plus de 15 k€")))</f>
        <v/>
      </c>
    </row>
    <row r="933">
      <c r="A933" s="65" t="inlineStr">
        <is>
          <t>DEV-00932</t>
        </is>
      </c>
      <c r="B933" s="66" t="n">
        <v>45358</v>
      </c>
      <c r="C933" s="65" t="inlineStr">
        <is>
          <t>2024-03</t>
        </is>
      </c>
      <c r="D933" s="65" t="inlineStr">
        <is>
          <t>2023-2024</t>
        </is>
      </c>
      <c r="E933" s="65" t="inlineStr">
        <is>
          <t>CLI-0173</t>
        </is>
      </c>
      <c r="F933" s="65" t="inlineStr">
        <is>
          <t>Particulier</t>
        </is>
      </c>
      <c r="G933" s="65" t="inlineStr">
        <is>
          <t>Bordeaux</t>
        </is>
      </c>
      <c r="H933" s="65" t="inlineStr">
        <is>
          <t>Sophie Marchand</t>
        </is>
      </c>
      <c r="I933" s="65" t="inlineStr">
        <is>
          <t>Électricité</t>
        </is>
      </c>
      <c r="J933" s="65" t="inlineStr">
        <is>
          <t>EL-004</t>
        </is>
      </c>
      <c r="K933" s="65" t="inlineStr">
        <is>
          <t>Éclairage LED locaux professionnels</t>
        </is>
      </c>
      <c r="L933" s="67" t="n">
        <v>1</v>
      </c>
      <c r="M933" s="68" t="n">
        <v>3254.59</v>
      </c>
      <c r="N933" s="65" t="inlineStr">
        <is>
          <t>Refusé</t>
        </is>
      </c>
      <c r="O933" s="66" t="n">
        <v>45363</v>
      </c>
      <c r="P933" s="67" t="n"/>
      <c r="Q933" s="67" t="n">
        <v>0</v>
      </c>
      <c r="R933" s="67">
        <f>$I933</f>
        <v/>
      </c>
      <c r="S933" s="67">
        <f>$K933</f>
        <v/>
      </c>
      <c r="T933" s="67">
        <f>IFERROR(INDEX(Clients!$G$2:$G$1020,MATCH($E933,Clients!$A$2:$A$1020,0)),"")</f>
        <v/>
      </c>
      <c r="U933" s="67">
        <f>IFERROR(INDEX(Clients!$I$2:$I$1020,MATCH($E933,Clients!$A$2:$A$1020,0)),"")</f>
        <v/>
      </c>
      <c r="V933" s="69">
        <f>1</f>
        <v/>
      </c>
      <c r="W933" s="69">
        <f>IF($N933="Accepté",1,0)</f>
        <v/>
      </c>
      <c r="X933" s="68">
        <f>$M933*$W933</f>
        <v/>
      </c>
      <c r="Y933" s="68">
        <f>IF($N933="En cours",0,$M933)</f>
        <v/>
      </c>
      <c r="Z933" s="69">
        <f>IF($P933="",0,1)</f>
        <v/>
      </c>
      <c r="AA933" s="70">
        <f>IF($P933="",0,$P933)</f>
        <v/>
      </c>
      <c r="AB933" s="69">
        <f>IF(AND($P933&lt;&gt;"",$P933&lt;=Paramètres!$C$14),1,0)</f>
        <v/>
      </c>
      <c r="AC933" s="67">
        <f>IF($P933="","Jamais relancé",IF($P933&lt;=3,"0-3 j",IF($P933&lt;=7,"4-7 j",IF($P933&lt;=15,"8-15 j","Plus de 15 j"))))</f>
        <v/>
      </c>
      <c r="AD933" s="67">
        <f>IF($M933&lt;=1000,"Moins de 1 k€",IF($M933&lt;=5000,"1 à 5 k€",IF($M933&lt;=15000,"5 à 15 k€","Plus de 15 k€")))</f>
        <v/>
      </c>
    </row>
    <row r="934">
      <c r="A934" s="65" t="inlineStr">
        <is>
          <t>DEV-00933</t>
        </is>
      </c>
      <c r="B934" s="66" t="n">
        <v>45358</v>
      </c>
      <c r="C934" s="65" t="inlineStr">
        <is>
          <t>2024-03</t>
        </is>
      </c>
      <c r="D934" s="65" t="inlineStr">
        <is>
          <t>2023-2024</t>
        </is>
      </c>
      <c r="E934" s="65" t="inlineStr">
        <is>
          <t>CLI-0416</t>
        </is>
      </c>
      <c r="F934" s="65" t="inlineStr">
        <is>
          <t>Particulier</t>
        </is>
      </c>
      <c r="G934" s="65" t="inlineStr">
        <is>
          <t>Bordeaux</t>
        </is>
      </c>
      <c r="H934" s="65" t="inlineStr">
        <is>
          <t>Karim Belkacem</t>
        </is>
      </c>
      <c r="I934" s="65" t="inlineStr">
        <is>
          <t>Électricité</t>
        </is>
      </c>
      <c r="J934" s="65" t="inlineStr">
        <is>
          <t>EL-003</t>
        </is>
      </c>
      <c r="K934" s="65" t="inlineStr">
        <is>
          <t>Rénovation électrique complète</t>
        </is>
      </c>
      <c r="L934" s="67" t="n">
        <v>1</v>
      </c>
      <c r="M934" s="68" t="n">
        <v>8516.34</v>
      </c>
      <c r="N934" s="65" t="inlineStr">
        <is>
          <t>Accepté</t>
        </is>
      </c>
      <c r="O934" s="66" t="n">
        <v>45396</v>
      </c>
      <c r="P934" s="67" t="n">
        <v>2</v>
      </c>
      <c r="Q934" s="67" t="n">
        <v>1</v>
      </c>
      <c r="R934" s="67">
        <f>$I934</f>
        <v/>
      </c>
      <c r="S934" s="67">
        <f>$K934</f>
        <v/>
      </c>
      <c r="T934" s="67">
        <f>IFERROR(INDEX(Clients!$G$2:$G$1020,MATCH($E934,Clients!$A$2:$A$1020,0)),"")</f>
        <v/>
      </c>
      <c r="U934" s="67">
        <f>IFERROR(INDEX(Clients!$I$2:$I$1020,MATCH($E934,Clients!$A$2:$A$1020,0)),"")</f>
        <v/>
      </c>
      <c r="V934" s="69">
        <f>1</f>
        <v/>
      </c>
      <c r="W934" s="69">
        <f>IF($N934="Accepté",1,0)</f>
        <v/>
      </c>
      <c r="X934" s="68">
        <f>$M934*$W934</f>
        <v/>
      </c>
      <c r="Y934" s="68">
        <f>IF($N934="En cours",0,$M934)</f>
        <v/>
      </c>
      <c r="Z934" s="69">
        <f>IF($P934="",0,1)</f>
        <v/>
      </c>
      <c r="AA934" s="70">
        <f>IF($P934="",0,$P934)</f>
        <v/>
      </c>
      <c r="AB934" s="69">
        <f>IF(AND($P934&lt;&gt;"",$P934&lt;=Paramètres!$C$14),1,0)</f>
        <v/>
      </c>
      <c r="AC934" s="67">
        <f>IF($P934="","Jamais relancé",IF($P934&lt;=3,"0-3 j",IF($P934&lt;=7,"4-7 j",IF($P934&lt;=15,"8-15 j","Plus de 15 j"))))</f>
        <v/>
      </c>
      <c r="AD934" s="67">
        <f>IF($M934&lt;=1000,"Moins de 1 k€",IF($M934&lt;=5000,"1 à 5 k€",IF($M934&lt;=15000,"5 à 15 k€","Plus de 15 k€")))</f>
        <v/>
      </c>
    </row>
    <row r="935">
      <c r="A935" s="65" t="inlineStr">
        <is>
          <t>DEV-00934</t>
        </is>
      </c>
      <c r="B935" s="66" t="n">
        <v>45359</v>
      </c>
      <c r="C935" s="65" t="inlineStr">
        <is>
          <t>2024-03</t>
        </is>
      </c>
      <c r="D935" s="65" t="inlineStr">
        <is>
          <t>2023-2024</t>
        </is>
      </c>
      <c r="E935" s="65" t="inlineStr">
        <is>
          <t>CLI-0003</t>
        </is>
      </c>
      <c r="F935" s="65" t="inlineStr">
        <is>
          <t>Professionnel</t>
        </is>
      </c>
      <c r="G935" s="65" t="inlineStr">
        <is>
          <t>Toulouse</t>
        </is>
      </c>
      <c r="H935" s="65" t="inlineStr">
        <is>
          <t>Julien Fabre</t>
        </is>
      </c>
      <c r="I935" s="65" t="inlineStr">
        <is>
          <t>Électricité</t>
        </is>
      </c>
      <c r="J935" s="65" t="inlineStr">
        <is>
          <t>EL-001</t>
        </is>
      </c>
      <c r="K935" s="65" t="inlineStr">
        <is>
          <t>Mise aux normes tableau électrique</t>
        </is>
      </c>
      <c r="L935" s="67" t="n">
        <v>1</v>
      </c>
      <c r="M935" s="68" t="n">
        <v>3336.29</v>
      </c>
      <c r="N935" s="65" t="inlineStr">
        <is>
          <t>Refusé</t>
        </is>
      </c>
      <c r="O935" s="66" t="n">
        <v>45388</v>
      </c>
      <c r="P935" s="67" t="n">
        <v>9</v>
      </c>
      <c r="Q935" s="67" t="n">
        <v>2</v>
      </c>
      <c r="R935" s="67">
        <f>$I935</f>
        <v/>
      </c>
      <c r="S935" s="67">
        <f>$K935</f>
        <v/>
      </c>
      <c r="T935" s="67">
        <f>IFERROR(INDEX(Clients!$G$2:$G$1020,MATCH($E935,Clients!$A$2:$A$1020,0)),"")</f>
        <v/>
      </c>
      <c r="U935" s="67">
        <f>IFERROR(INDEX(Clients!$I$2:$I$1020,MATCH($E935,Clients!$A$2:$A$1020,0)),"")</f>
        <v/>
      </c>
      <c r="V935" s="69">
        <f>1</f>
        <v/>
      </c>
      <c r="W935" s="69">
        <f>IF($N935="Accepté",1,0)</f>
        <v/>
      </c>
      <c r="X935" s="68">
        <f>$M935*$W935</f>
        <v/>
      </c>
      <c r="Y935" s="68">
        <f>IF($N935="En cours",0,$M935)</f>
        <v/>
      </c>
      <c r="Z935" s="69">
        <f>IF($P935="",0,1)</f>
        <v/>
      </c>
      <c r="AA935" s="70">
        <f>IF($P935="",0,$P935)</f>
        <v/>
      </c>
      <c r="AB935" s="69">
        <f>IF(AND($P935&lt;&gt;"",$P935&lt;=Paramètres!$C$14),1,0)</f>
        <v/>
      </c>
      <c r="AC935" s="67">
        <f>IF($P935="","Jamais relancé",IF($P935&lt;=3,"0-3 j",IF($P935&lt;=7,"4-7 j",IF($P935&lt;=15,"8-15 j","Plus de 15 j"))))</f>
        <v/>
      </c>
      <c r="AD935" s="67">
        <f>IF($M935&lt;=1000,"Moins de 1 k€",IF($M935&lt;=5000,"1 à 5 k€",IF($M935&lt;=15000,"5 à 15 k€","Plus de 15 k€")))</f>
        <v/>
      </c>
    </row>
    <row r="936">
      <c r="A936" s="65" t="inlineStr">
        <is>
          <t>DEV-00935</t>
        </is>
      </c>
      <c r="B936" s="66" t="n">
        <v>45359</v>
      </c>
      <c r="C936" s="65" t="inlineStr">
        <is>
          <t>2024-03</t>
        </is>
      </c>
      <c r="D936" s="65" t="inlineStr">
        <is>
          <t>2023-2024</t>
        </is>
      </c>
      <c r="E936" s="65" t="inlineStr">
        <is>
          <t>CLI-0354</t>
        </is>
      </c>
      <c r="F936" s="65" t="inlineStr">
        <is>
          <t>Particulier</t>
        </is>
      </c>
      <c r="G936" s="65" t="inlineStr">
        <is>
          <t>Bordeaux</t>
        </is>
      </c>
      <c r="H936" s="65" t="inlineStr">
        <is>
          <t>Sophie Marchand</t>
        </is>
      </c>
      <c r="I936" s="65" t="inlineStr">
        <is>
          <t>Dépannage</t>
        </is>
      </c>
      <c r="J936" s="65" t="inlineStr">
        <is>
          <t>DP-002</t>
        </is>
      </c>
      <c r="K936" s="65" t="inlineStr">
        <is>
          <t>Débouchage canalisation</t>
        </is>
      </c>
      <c r="L936" s="67" t="n">
        <v>1</v>
      </c>
      <c r="M936" s="68" t="n">
        <v>337.52</v>
      </c>
      <c r="N936" s="65" t="inlineStr">
        <is>
          <t>Sans réponse</t>
        </is>
      </c>
      <c r="O936" s="66" t="n">
        <v>45392</v>
      </c>
      <c r="P936" s="67" t="n"/>
      <c r="Q936" s="67" t="n">
        <v>0</v>
      </c>
      <c r="R936" s="67">
        <f>$I936</f>
        <v/>
      </c>
      <c r="S936" s="67">
        <f>$K936</f>
        <v/>
      </c>
      <c r="T936" s="67">
        <f>IFERROR(INDEX(Clients!$G$2:$G$1020,MATCH($E936,Clients!$A$2:$A$1020,0)),"")</f>
        <v/>
      </c>
      <c r="U936" s="67">
        <f>IFERROR(INDEX(Clients!$I$2:$I$1020,MATCH($E936,Clients!$A$2:$A$1020,0)),"")</f>
        <v/>
      </c>
      <c r="V936" s="69">
        <f>1</f>
        <v/>
      </c>
      <c r="W936" s="69">
        <f>IF($N936="Accepté",1,0)</f>
        <v/>
      </c>
      <c r="X936" s="68">
        <f>$M936*$W936</f>
        <v/>
      </c>
      <c r="Y936" s="68">
        <f>IF($N936="En cours",0,$M936)</f>
        <v/>
      </c>
      <c r="Z936" s="69">
        <f>IF($P936="",0,1)</f>
        <v/>
      </c>
      <c r="AA936" s="70">
        <f>IF($P936="",0,$P936)</f>
        <v/>
      </c>
      <c r="AB936" s="69">
        <f>IF(AND($P936&lt;&gt;"",$P936&lt;=Paramètres!$C$14),1,0)</f>
        <v/>
      </c>
      <c r="AC936" s="67">
        <f>IF($P936="","Jamais relancé",IF($P936&lt;=3,"0-3 j",IF($P936&lt;=7,"4-7 j",IF($P936&lt;=15,"8-15 j","Plus de 15 j"))))</f>
        <v/>
      </c>
      <c r="AD936" s="67">
        <f>IF($M936&lt;=1000,"Moins de 1 k€",IF($M936&lt;=5000,"1 à 5 k€",IF($M936&lt;=15000,"5 à 15 k€","Plus de 15 k€")))</f>
        <v/>
      </c>
    </row>
    <row r="937">
      <c r="A937" s="65" t="inlineStr">
        <is>
          <t>DEV-00936</t>
        </is>
      </c>
      <c r="B937" s="66" t="n">
        <v>45359</v>
      </c>
      <c r="C937" s="65" t="inlineStr">
        <is>
          <t>2024-03</t>
        </is>
      </c>
      <c r="D937" s="65" t="inlineStr">
        <is>
          <t>2023-2024</t>
        </is>
      </c>
      <c r="E937" s="65" t="inlineStr">
        <is>
          <t>CLI-0085</t>
        </is>
      </c>
      <c r="F937" s="65" t="inlineStr">
        <is>
          <t>Particulier</t>
        </is>
      </c>
      <c r="G937" s="65" t="inlineStr">
        <is>
          <t>Toulouse</t>
        </is>
      </c>
      <c r="H937" s="65" t="inlineStr">
        <is>
          <t>Julien Fabre</t>
        </is>
      </c>
      <c r="I937" s="65" t="inlineStr">
        <is>
          <t>Salle de bain</t>
        </is>
      </c>
      <c r="J937" s="65" t="inlineStr">
        <is>
          <t>SB-002</t>
        </is>
      </c>
      <c r="K937" s="65" t="inlineStr">
        <is>
          <t>Remplacement baignoire par douche</t>
        </is>
      </c>
      <c r="L937" s="67" t="n">
        <v>1</v>
      </c>
      <c r="M937" s="68" t="n">
        <v>4095.95</v>
      </c>
      <c r="N937" s="65" t="inlineStr">
        <is>
          <t>Refusé</t>
        </is>
      </c>
      <c r="O937" s="66" t="n">
        <v>45398</v>
      </c>
      <c r="P937" s="67" t="n">
        <v>8</v>
      </c>
      <c r="Q937" s="67" t="n">
        <v>1</v>
      </c>
      <c r="R937" s="67">
        <f>$I937</f>
        <v/>
      </c>
      <c r="S937" s="67">
        <f>$K937</f>
        <v/>
      </c>
      <c r="T937" s="67">
        <f>IFERROR(INDEX(Clients!$G$2:$G$1020,MATCH($E937,Clients!$A$2:$A$1020,0)),"")</f>
        <v/>
      </c>
      <c r="U937" s="67">
        <f>IFERROR(INDEX(Clients!$I$2:$I$1020,MATCH($E937,Clients!$A$2:$A$1020,0)),"")</f>
        <v/>
      </c>
      <c r="V937" s="69">
        <f>1</f>
        <v/>
      </c>
      <c r="W937" s="69">
        <f>IF($N937="Accepté",1,0)</f>
        <v/>
      </c>
      <c r="X937" s="68">
        <f>$M937*$W937</f>
        <v/>
      </c>
      <c r="Y937" s="68">
        <f>IF($N937="En cours",0,$M937)</f>
        <v/>
      </c>
      <c r="Z937" s="69">
        <f>IF($P937="",0,1)</f>
        <v/>
      </c>
      <c r="AA937" s="70">
        <f>IF($P937="",0,$P937)</f>
        <v/>
      </c>
      <c r="AB937" s="69">
        <f>IF(AND($P937&lt;&gt;"",$P937&lt;=Paramètres!$C$14),1,0)</f>
        <v/>
      </c>
      <c r="AC937" s="67">
        <f>IF($P937="","Jamais relancé",IF($P937&lt;=3,"0-3 j",IF($P937&lt;=7,"4-7 j",IF($P937&lt;=15,"8-15 j","Plus de 15 j"))))</f>
        <v/>
      </c>
      <c r="AD937" s="67">
        <f>IF($M937&lt;=1000,"Moins de 1 k€",IF($M937&lt;=5000,"1 à 5 k€",IF($M937&lt;=15000,"5 à 15 k€","Plus de 15 k€")))</f>
        <v/>
      </c>
    </row>
    <row r="938">
      <c r="A938" s="65" t="inlineStr">
        <is>
          <t>DEV-00937</t>
        </is>
      </c>
      <c r="B938" s="66" t="n">
        <v>45362</v>
      </c>
      <c r="C938" s="65" t="inlineStr">
        <is>
          <t>2024-03</t>
        </is>
      </c>
      <c r="D938" s="65" t="inlineStr">
        <is>
          <t>2023-2024</t>
        </is>
      </c>
      <c r="E938" s="65" t="inlineStr">
        <is>
          <t>CLI-0336</t>
        </is>
      </c>
      <c r="F938" s="65" t="inlineStr">
        <is>
          <t>Particulier</t>
        </is>
      </c>
      <c r="G938" s="65" t="inlineStr">
        <is>
          <t>Toulouse</t>
        </is>
      </c>
      <c r="H938" s="65" t="inlineStr">
        <is>
          <t>Nadia Cherif</t>
        </is>
      </c>
      <c r="I938" s="65" t="inlineStr">
        <is>
          <t>Électricité</t>
        </is>
      </c>
      <c r="J938" s="65" t="inlineStr">
        <is>
          <t>EL-003</t>
        </is>
      </c>
      <c r="K938" s="65" t="inlineStr">
        <is>
          <t>Rénovation électrique complète</t>
        </is>
      </c>
      <c r="L938" s="67" t="n">
        <v>1</v>
      </c>
      <c r="M938" s="68" t="n">
        <v>8990.91</v>
      </c>
      <c r="N938" s="65" t="inlineStr">
        <is>
          <t>Sans réponse</t>
        </is>
      </c>
      <c r="O938" s="66" t="n">
        <v>45366</v>
      </c>
      <c r="P938" s="67" t="n">
        <v>8</v>
      </c>
      <c r="Q938" s="67" t="n">
        <v>0</v>
      </c>
      <c r="R938" s="67">
        <f>$I938</f>
        <v/>
      </c>
      <c r="S938" s="67">
        <f>$K938</f>
        <v/>
      </c>
      <c r="T938" s="67">
        <f>IFERROR(INDEX(Clients!$G$2:$G$1020,MATCH($E938,Clients!$A$2:$A$1020,0)),"")</f>
        <v/>
      </c>
      <c r="U938" s="67">
        <f>IFERROR(INDEX(Clients!$I$2:$I$1020,MATCH($E938,Clients!$A$2:$A$1020,0)),"")</f>
        <v/>
      </c>
      <c r="V938" s="69">
        <f>1</f>
        <v/>
      </c>
      <c r="W938" s="69">
        <f>IF($N938="Accepté",1,0)</f>
        <v/>
      </c>
      <c r="X938" s="68">
        <f>$M938*$W938</f>
        <v/>
      </c>
      <c r="Y938" s="68">
        <f>IF($N938="En cours",0,$M938)</f>
        <v/>
      </c>
      <c r="Z938" s="69">
        <f>IF($P938="",0,1)</f>
        <v/>
      </c>
      <c r="AA938" s="70">
        <f>IF($P938="",0,$P938)</f>
        <v/>
      </c>
      <c r="AB938" s="69">
        <f>IF(AND($P938&lt;&gt;"",$P938&lt;=Paramètres!$C$14),1,0)</f>
        <v/>
      </c>
      <c r="AC938" s="67">
        <f>IF($P938="","Jamais relancé",IF($P938&lt;=3,"0-3 j",IF($P938&lt;=7,"4-7 j",IF($P938&lt;=15,"8-15 j","Plus de 15 j"))))</f>
        <v/>
      </c>
      <c r="AD938" s="67">
        <f>IF($M938&lt;=1000,"Moins de 1 k€",IF($M938&lt;=5000,"1 à 5 k€",IF($M938&lt;=15000,"5 à 15 k€","Plus de 15 k€")))</f>
        <v/>
      </c>
    </row>
    <row r="939">
      <c r="A939" s="65" t="inlineStr">
        <is>
          <t>DEV-00938</t>
        </is>
      </c>
      <c r="B939" s="66" t="n">
        <v>45362</v>
      </c>
      <c r="C939" s="65" t="inlineStr">
        <is>
          <t>2024-03</t>
        </is>
      </c>
      <c r="D939" s="65" t="inlineStr">
        <is>
          <t>2023-2024</t>
        </is>
      </c>
      <c r="E939" s="65" t="inlineStr">
        <is>
          <t>CLI-0017</t>
        </is>
      </c>
      <c r="F939" s="65" t="inlineStr">
        <is>
          <t>Professionnel</t>
        </is>
      </c>
      <c r="G939" s="65" t="inlineStr">
        <is>
          <t>Toulouse</t>
        </is>
      </c>
      <c r="H939" s="65" t="inlineStr">
        <is>
          <t>Nadia Cherif</t>
        </is>
      </c>
      <c r="I939" s="65" t="inlineStr">
        <is>
          <t>Salle de bain</t>
        </is>
      </c>
      <c r="J939" s="65" t="inlineStr">
        <is>
          <t>SB-002</t>
        </is>
      </c>
      <c r="K939" s="65" t="inlineStr">
        <is>
          <t>Remplacement baignoire par douche</t>
        </is>
      </c>
      <c r="L939" s="67" t="n">
        <v>1</v>
      </c>
      <c r="M939" s="68" t="n">
        <v>6283.22</v>
      </c>
      <c r="N939" s="65" t="inlineStr">
        <is>
          <t>Accepté</t>
        </is>
      </c>
      <c r="O939" s="66" t="n">
        <v>45384</v>
      </c>
      <c r="P939" s="67" t="n">
        <v>4</v>
      </c>
      <c r="Q939" s="67" t="n">
        <v>2</v>
      </c>
      <c r="R939" s="67">
        <f>$I939</f>
        <v/>
      </c>
      <c r="S939" s="67">
        <f>$K939</f>
        <v/>
      </c>
      <c r="T939" s="67">
        <f>IFERROR(INDEX(Clients!$G$2:$G$1020,MATCH($E939,Clients!$A$2:$A$1020,0)),"")</f>
        <v/>
      </c>
      <c r="U939" s="67">
        <f>IFERROR(INDEX(Clients!$I$2:$I$1020,MATCH($E939,Clients!$A$2:$A$1020,0)),"")</f>
        <v/>
      </c>
      <c r="V939" s="69">
        <f>1</f>
        <v/>
      </c>
      <c r="W939" s="69">
        <f>IF($N939="Accepté",1,0)</f>
        <v/>
      </c>
      <c r="X939" s="68">
        <f>$M939*$W939</f>
        <v/>
      </c>
      <c r="Y939" s="68">
        <f>IF($N939="En cours",0,$M939)</f>
        <v/>
      </c>
      <c r="Z939" s="69">
        <f>IF($P939="",0,1)</f>
        <v/>
      </c>
      <c r="AA939" s="70">
        <f>IF($P939="",0,$P939)</f>
        <v/>
      </c>
      <c r="AB939" s="69">
        <f>IF(AND($P939&lt;&gt;"",$P939&lt;=Paramètres!$C$14),1,0)</f>
        <v/>
      </c>
      <c r="AC939" s="67">
        <f>IF($P939="","Jamais relancé",IF($P939&lt;=3,"0-3 j",IF($P939&lt;=7,"4-7 j",IF($P939&lt;=15,"8-15 j","Plus de 15 j"))))</f>
        <v/>
      </c>
      <c r="AD939" s="67">
        <f>IF($M939&lt;=1000,"Moins de 1 k€",IF($M939&lt;=5000,"1 à 5 k€",IF($M939&lt;=15000,"5 à 15 k€","Plus de 15 k€")))</f>
        <v/>
      </c>
    </row>
    <row r="940">
      <c r="A940" s="65" t="inlineStr">
        <is>
          <t>DEV-00939</t>
        </is>
      </c>
      <c r="B940" s="66" t="n">
        <v>45363</v>
      </c>
      <c r="C940" s="65" t="inlineStr">
        <is>
          <t>2024-03</t>
        </is>
      </c>
      <c r="D940" s="65" t="inlineStr">
        <is>
          <t>2023-2024</t>
        </is>
      </c>
      <c r="E940" s="65" t="inlineStr">
        <is>
          <t>CLI-0090</t>
        </is>
      </c>
      <c r="F940" s="65" t="inlineStr">
        <is>
          <t>Particulier</t>
        </is>
      </c>
      <c r="G940" s="65" t="inlineStr">
        <is>
          <t>Bordeaux</t>
        </is>
      </c>
      <c r="H940" s="65" t="inlineStr">
        <is>
          <t>Karim Belkacem</t>
        </is>
      </c>
      <c r="I940" s="65" t="inlineStr">
        <is>
          <t>Salle de bain</t>
        </is>
      </c>
      <c r="J940" s="65" t="inlineStr">
        <is>
          <t>SB-001</t>
        </is>
      </c>
      <c r="K940" s="65" t="inlineStr">
        <is>
          <t>Rénovation salle de bain complète</t>
        </is>
      </c>
      <c r="L940" s="67" t="n">
        <v>1</v>
      </c>
      <c r="M940" s="68" t="n">
        <v>9142.84</v>
      </c>
      <c r="N940" s="65" t="inlineStr">
        <is>
          <t>Refusé</t>
        </is>
      </c>
      <c r="O940" s="66" t="n">
        <v>45377</v>
      </c>
      <c r="P940" s="67" t="n">
        <v>1</v>
      </c>
      <c r="Q940" s="67" t="n">
        <v>1</v>
      </c>
      <c r="R940" s="67">
        <f>$I940</f>
        <v/>
      </c>
      <c r="S940" s="67">
        <f>$K940</f>
        <v/>
      </c>
      <c r="T940" s="67">
        <f>IFERROR(INDEX(Clients!$G$2:$G$1020,MATCH($E940,Clients!$A$2:$A$1020,0)),"")</f>
        <v/>
      </c>
      <c r="U940" s="67">
        <f>IFERROR(INDEX(Clients!$I$2:$I$1020,MATCH($E940,Clients!$A$2:$A$1020,0)),"")</f>
        <v/>
      </c>
      <c r="V940" s="69">
        <f>1</f>
        <v/>
      </c>
      <c r="W940" s="69">
        <f>IF($N940="Accepté",1,0)</f>
        <v/>
      </c>
      <c r="X940" s="68">
        <f>$M940*$W940</f>
        <v/>
      </c>
      <c r="Y940" s="68">
        <f>IF($N940="En cours",0,$M940)</f>
        <v/>
      </c>
      <c r="Z940" s="69">
        <f>IF($P940="",0,1)</f>
        <v/>
      </c>
      <c r="AA940" s="70">
        <f>IF($P940="",0,$P940)</f>
        <v/>
      </c>
      <c r="AB940" s="69">
        <f>IF(AND($P940&lt;&gt;"",$P940&lt;=Paramètres!$C$14),1,0)</f>
        <v/>
      </c>
      <c r="AC940" s="67">
        <f>IF($P940="","Jamais relancé",IF($P940&lt;=3,"0-3 j",IF($P940&lt;=7,"4-7 j",IF($P940&lt;=15,"8-15 j","Plus de 15 j"))))</f>
        <v/>
      </c>
      <c r="AD940" s="67">
        <f>IF($M940&lt;=1000,"Moins de 1 k€",IF($M940&lt;=5000,"1 à 5 k€",IF($M940&lt;=15000,"5 à 15 k€","Plus de 15 k€")))</f>
        <v/>
      </c>
    </row>
    <row r="941">
      <c r="A941" s="65" t="inlineStr">
        <is>
          <t>DEV-00940</t>
        </is>
      </c>
      <c r="B941" s="66" t="n">
        <v>45363</v>
      </c>
      <c r="C941" s="65" t="inlineStr">
        <is>
          <t>2024-03</t>
        </is>
      </c>
      <c r="D941" s="65" t="inlineStr">
        <is>
          <t>2023-2024</t>
        </is>
      </c>
      <c r="E941" s="65" t="inlineStr">
        <is>
          <t>CLI-0256</t>
        </is>
      </c>
      <c r="F941" s="65" t="inlineStr">
        <is>
          <t>Particulier</t>
        </is>
      </c>
      <c r="G941" s="65" t="inlineStr">
        <is>
          <t>Bordeaux</t>
        </is>
      </c>
      <c r="H941" s="65" t="inlineStr">
        <is>
          <t>Sophie Marchand</t>
        </is>
      </c>
      <c r="I941" s="65" t="inlineStr">
        <is>
          <t>Dépannage</t>
        </is>
      </c>
      <c r="J941" s="65" t="inlineStr">
        <is>
          <t>DP-002</t>
        </is>
      </c>
      <c r="K941" s="65" t="inlineStr">
        <is>
          <t>Débouchage canalisation</t>
        </is>
      </c>
      <c r="L941" s="67" t="n">
        <v>1</v>
      </c>
      <c r="M941" s="68" t="n">
        <v>401.47</v>
      </c>
      <c r="N941" s="65" t="inlineStr">
        <is>
          <t>Refusé</t>
        </is>
      </c>
      <c r="O941" s="66" t="n">
        <v>45375</v>
      </c>
      <c r="P941" s="67" t="n">
        <v>13</v>
      </c>
      <c r="Q941" s="67" t="n">
        <v>0</v>
      </c>
      <c r="R941" s="67">
        <f>$I941</f>
        <v/>
      </c>
      <c r="S941" s="67">
        <f>$K941</f>
        <v/>
      </c>
      <c r="T941" s="67">
        <f>IFERROR(INDEX(Clients!$G$2:$G$1020,MATCH($E941,Clients!$A$2:$A$1020,0)),"")</f>
        <v/>
      </c>
      <c r="U941" s="67">
        <f>IFERROR(INDEX(Clients!$I$2:$I$1020,MATCH($E941,Clients!$A$2:$A$1020,0)),"")</f>
        <v/>
      </c>
      <c r="V941" s="69">
        <f>1</f>
        <v/>
      </c>
      <c r="W941" s="69">
        <f>IF($N941="Accepté",1,0)</f>
        <v/>
      </c>
      <c r="X941" s="68">
        <f>$M941*$W941</f>
        <v/>
      </c>
      <c r="Y941" s="68">
        <f>IF($N941="En cours",0,$M941)</f>
        <v/>
      </c>
      <c r="Z941" s="69">
        <f>IF($P941="",0,1)</f>
        <v/>
      </c>
      <c r="AA941" s="70">
        <f>IF($P941="",0,$P941)</f>
        <v/>
      </c>
      <c r="AB941" s="69">
        <f>IF(AND($P941&lt;&gt;"",$P941&lt;=Paramètres!$C$14),1,0)</f>
        <v/>
      </c>
      <c r="AC941" s="67">
        <f>IF($P941="","Jamais relancé",IF($P941&lt;=3,"0-3 j",IF($P941&lt;=7,"4-7 j",IF($P941&lt;=15,"8-15 j","Plus de 15 j"))))</f>
        <v/>
      </c>
      <c r="AD941" s="67">
        <f>IF($M941&lt;=1000,"Moins de 1 k€",IF($M941&lt;=5000,"1 à 5 k€",IF($M941&lt;=15000,"5 à 15 k€","Plus de 15 k€")))</f>
        <v/>
      </c>
    </row>
    <row r="942">
      <c r="A942" s="65" t="inlineStr">
        <is>
          <t>DEV-00941</t>
        </is>
      </c>
      <c r="B942" s="66" t="n">
        <v>45363</v>
      </c>
      <c r="C942" s="65" t="inlineStr">
        <is>
          <t>2024-03</t>
        </is>
      </c>
      <c r="D942" s="65" t="inlineStr">
        <is>
          <t>2023-2024</t>
        </is>
      </c>
      <c r="E942" s="65" t="inlineStr">
        <is>
          <t>CLI-0097</t>
        </is>
      </c>
      <c r="F942" s="65" t="inlineStr">
        <is>
          <t>Particulier</t>
        </is>
      </c>
      <c r="G942" s="65" t="inlineStr">
        <is>
          <t>Toulouse</t>
        </is>
      </c>
      <c r="H942" s="65" t="inlineStr">
        <is>
          <t>Nadia Cherif</t>
        </is>
      </c>
      <c r="I942" s="65" t="inlineStr">
        <is>
          <t>Dépannage</t>
        </is>
      </c>
      <c r="J942" s="65" t="inlineStr">
        <is>
          <t>DP-004</t>
        </is>
      </c>
      <c r="K942" s="65" t="inlineStr">
        <is>
          <t>Remise en service chaudière</t>
        </is>
      </c>
      <c r="L942" s="67" t="n">
        <v>2</v>
      </c>
      <c r="M942" s="68" t="n">
        <v>470.34</v>
      </c>
      <c r="N942" s="65" t="inlineStr">
        <is>
          <t>Sans réponse</t>
        </is>
      </c>
      <c r="O942" s="66" t="n">
        <v>45385</v>
      </c>
      <c r="P942" s="67" t="n">
        <v>1</v>
      </c>
      <c r="Q942" s="67" t="n">
        <v>3</v>
      </c>
      <c r="R942" s="67">
        <f>$I942</f>
        <v/>
      </c>
      <c r="S942" s="67">
        <f>$K942</f>
        <v/>
      </c>
      <c r="T942" s="67">
        <f>IFERROR(INDEX(Clients!$G$2:$G$1020,MATCH($E942,Clients!$A$2:$A$1020,0)),"")</f>
        <v/>
      </c>
      <c r="U942" s="67">
        <f>IFERROR(INDEX(Clients!$I$2:$I$1020,MATCH($E942,Clients!$A$2:$A$1020,0)),"")</f>
        <v/>
      </c>
      <c r="V942" s="69">
        <f>1</f>
        <v/>
      </c>
      <c r="W942" s="69">
        <f>IF($N942="Accepté",1,0)</f>
        <v/>
      </c>
      <c r="X942" s="68">
        <f>$M942*$W942</f>
        <v/>
      </c>
      <c r="Y942" s="68">
        <f>IF($N942="En cours",0,$M942)</f>
        <v/>
      </c>
      <c r="Z942" s="69">
        <f>IF($P942="",0,1)</f>
        <v/>
      </c>
      <c r="AA942" s="70">
        <f>IF($P942="",0,$P942)</f>
        <v/>
      </c>
      <c r="AB942" s="69">
        <f>IF(AND($P942&lt;&gt;"",$P942&lt;=Paramètres!$C$14),1,0)</f>
        <v/>
      </c>
      <c r="AC942" s="67">
        <f>IF($P942="","Jamais relancé",IF($P942&lt;=3,"0-3 j",IF($P942&lt;=7,"4-7 j",IF($P942&lt;=15,"8-15 j","Plus de 15 j"))))</f>
        <v/>
      </c>
      <c r="AD942" s="67">
        <f>IF($M942&lt;=1000,"Moins de 1 k€",IF($M942&lt;=5000,"1 à 5 k€",IF($M942&lt;=15000,"5 à 15 k€","Plus de 15 k€")))</f>
        <v/>
      </c>
    </row>
    <row r="943">
      <c r="A943" s="65" t="inlineStr">
        <is>
          <t>DEV-00942</t>
        </is>
      </c>
      <c r="B943" s="66" t="n">
        <v>45364</v>
      </c>
      <c r="C943" s="65" t="inlineStr">
        <is>
          <t>2024-03</t>
        </is>
      </c>
      <c r="D943" s="65" t="inlineStr">
        <is>
          <t>2023-2024</t>
        </is>
      </c>
      <c r="E943" s="65" t="inlineStr">
        <is>
          <t>CLI-0109</t>
        </is>
      </c>
      <c r="F943" s="65" t="inlineStr">
        <is>
          <t>Professionnel</t>
        </is>
      </c>
      <c r="G943" s="65" t="inlineStr">
        <is>
          <t>Toulouse</t>
        </is>
      </c>
      <c r="H943" s="65" t="inlineStr">
        <is>
          <t>Julien Fabre</t>
        </is>
      </c>
      <c r="I943" s="65" t="inlineStr">
        <is>
          <t>Plomberie</t>
        </is>
      </c>
      <c r="J943" s="65" t="inlineStr">
        <is>
          <t>PR-004</t>
        </is>
      </c>
      <c r="K943" s="65" t="inlineStr">
        <is>
          <t>Remplacement colonne d'évacuation</t>
        </is>
      </c>
      <c r="L943" s="67" t="n">
        <v>1</v>
      </c>
      <c r="M943" s="68" t="n">
        <v>10174.69</v>
      </c>
      <c r="N943" s="65" t="inlineStr">
        <is>
          <t>Accepté</t>
        </is>
      </c>
      <c r="O943" s="66" t="n">
        <v>45377</v>
      </c>
      <c r="P943" s="67" t="n">
        <v>1</v>
      </c>
      <c r="Q943" s="67" t="n">
        <v>1</v>
      </c>
      <c r="R943" s="67">
        <f>$I943</f>
        <v/>
      </c>
      <c r="S943" s="67">
        <f>$K943</f>
        <v/>
      </c>
      <c r="T943" s="67">
        <f>IFERROR(INDEX(Clients!$G$2:$G$1020,MATCH($E943,Clients!$A$2:$A$1020,0)),"")</f>
        <v/>
      </c>
      <c r="U943" s="67">
        <f>IFERROR(INDEX(Clients!$I$2:$I$1020,MATCH($E943,Clients!$A$2:$A$1020,0)),"")</f>
        <v/>
      </c>
      <c r="V943" s="69">
        <f>1</f>
        <v/>
      </c>
      <c r="W943" s="69">
        <f>IF($N943="Accepté",1,0)</f>
        <v/>
      </c>
      <c r="X943" s="68">
        <f>$M943*$W943</f>
        <v/>
      </c>
      <c r="Y943" s="68">
        <f>IF($N943="En cours",0,$M943)</f>
        <v/>
      </c>
      <c r="Z943" s="69">
        <f>IF($P943="",0,1)</f>
        <v/>
      </c>
      <c r="AA943" s="70">
        <f>IF($P943="",0,$P943)</f>
        <v/>
      </c>
      <c r="AB943" s="69">
        <f>IF(AND($P943&lt;&gt;"",$P943&lt;=Paramètres!$C$14),1,0)</f>
        <v/>
      </c>
      <c r="AC943" s="67">
        <f>IF($P943="","Jamais relancé",IF($P943&lt;=3,"0-3 j",IF($P943&lt;=7,"4-7 j",IF($P943&lt;=15,"8-15 j","Plus de 15 j"))))</f>
        <v/>
      </c>
      <c r="AD943" s="67">
        <f>IF($M943&lt;=1000,"Moins de 1 k€",IF($M943&lt;=5000,"1 à 5 k€",IF($M943&lt;=15000,"5 à 15 k€","Plus de 15 k€")))</f>
        <v/>
      </c>
    </row>
    <row r="944">
      <c r="A944" s="65" t="inlineStr">
        <is>
          <t>DEV-00943</t>
        </is>
      </c>
      <c r="B944" s="66" t="n">
        <v>45364</v>
      </c>
      <c r="C944" s="65" t="inlineStr">
        <is>
          <t>2024-03</t>
        </is>
      </c>
      <c r="D944" s="65" t="inlineStr">
        <is>
          <t>2023-2024</t>
        </is>
      </c>
      <c r="E944" s="65" t="inlineStr">
        <is>
          <t>CLI-0280</t>
        </is>
      </c>
      <c r="F944" s="65" t="inlineStr">
        <is>
          <t>Particulier</t>
        </is>
      </c>
      <c r="G944" s="65" t="inlineStr">
        <is>
          <t>Bordeaux</t>
        </is>
      </c>
      <c r="H944" s="65" t="inlineStr">
        <is>
          <t>Sophie Marchand</t>
        </is>
      </c>
      <c r="I944" s="65" t="inlineStr">
        <is>
          <t>Électricité</t>
        </is>
      </c>
      <c r="J944" s="65" t="inlineStr">
        <is>
          <t>EL-004</t>
        </is>
      </c>
      <c r="K944" s="65" t="inlineStr">
        <is>
          <t>Éclairage LED locaux professionnels</t>
        </is>
      </c>
      <c r="L944" s="67" t="n">
        <v>2</v>
      </c>
      <c r="M944" s="68" t="n">
        <v>7429.46</v>
      </c>
      <c r="N944" s="65" t="inlineStr">
        <is>
          <t>Sans réponse</t>
        </is>
      </c>
      <c r="O944" s="66" t="n">
        <v>45403</v>
      </c>
      <c r="P944" s="67" t="n"/>
      <c r="Q944" s="67" t="n">
        <v>0</v>
      </c>
      <c r="R944" s="67">
        <f>$I944</f>
        <v/>
      </c>
      <c r="S944" s="67">
        <f>$K944</f>
        <v/>
      </c>
      <c r="T944" s="67">
        <f>IFERROR(INDEX(Clients!$G$2:$G$1020,MATCH($E944,Clients!$A$2:$A$1020,0)),"")</f>
        <v/>
      </c>
      <c r="U944" s="67">
        <f>IFERROR(INDEX(Clients!$I$2:$I$1020,MATCH($E944,Clients!$A$2:$A$1020,0)),"")</f>
        <v/>
      </c>
      <c r="V944" s="69">
        <f>1</f>
        <v/>
      </c>
      <c r="W944" s="69">
        <f>IF($N944="Accepté",1,0)</f>
        <v/>
      </c>
      <c r="X944" s="68">
        <f>$M944*$W944</f>
        <v/>
      </c>
      <c r="Y944" s="68">
        <f>IF($N944="En cours",0,$M944)</f>
        <v/>
      </c>
      <c r="Z944" s="69">
        <f>IF($P944="",0,1)</f>
        <v/>
      </c>
      <c r="AA944" s="70">
        <f>IF($P944="",0,$P944)</f>
        <v/>
      </c>
      <c r="AB944" s="69">
        <f>IF(AND($P944&lt;&gt;"",$P944&lt;=Paramètres!$C$14),1,0)</f>
        <v/>
      </c>
      <c r="AC944" s="67">
        <f>IF($P944="","Jamais relancé",IF($P944&lt;=3,"0-3 j",IF($P944&lt;=7,"4-7 j",IF($P944&lt;=15,"8-15 j","Plus de 15 j"))))</f>
        <v/>
      </c>
      <c r="AD944" s="67">
        <f>IF($M944&lt;=1000,"Moins de 1 k€",IF($M944&lt;=5000,"1 à 5 k€",IF($M944&lt;=15000,"5 à 15 k€","Plus de 15 k€")))</f>
        <v/>
      </c>
    </row>
    <row r="945">
      <c r="A945" s="65" t="inlineStr">
        <is>
          <t>DEV-00944</t>
        </is>
      </c>
      <c r="B945" s="66" t="n">
        <v>45364</v>
      </c>
      <c r="C945" s="65" t="inlineStr">
        <is>
          <t>2024-03</t>
        </is>
      </c>
      <c r="D945" s="65" t="inlineStr">
        <is>
          <t>2023-2024</t>
        </is>
      </c>
      <c r="E945" s="65" t="inlineStr">
        <is>
          <t>CLI-0200</t>
        </is>
      </c>
      <c r="F945" s="65" t="inlineStr">
        <is>
          <t>Particulier</t>
        </is>
      </c>
      <c r="G945" s="65" t="inlineStr">
        <is>
          <t>Bordeaux</t>
        </is>
      </c>
      <c r="H945" s="65" t="inlineStr">
        <is>
          <t>Sophie Marchand</t>
        </is>
      </c>
      <c r="I945" s="65" t="inlineStr">
        <is>
          <t>Salle de bain</t>
        </is>
      </c>
      <c r="J945" s="65" t="inlineStr">
        <is>
          <t>SB-001</t>
        </is>
      </c>
      <c r="K945" s="65" t="inlineStr">
        <is>
          <t>Rénovation salle de bain complète</t>
        </is>
      </c>
      <c r="L945" s="67" t="n">
        <v>1</v>
      </c>
      <c r="M945" s="68" t="n">
        <v>9408.549999999999</v>
      </c>
      <c r="N945" s="65" t="inlineStr">
        <is>
          <t>Refusé</t>
        </is>
      </c>
      <c r="O945" s="66" t="n">
        <v>45395</v>
      </c>
      <c r="P945" s="67" t="n"/>
      <c r="Q945" s="67" t="n">
        <v>0</v>
      </c>
      <c r="R945" s="67">
        <f>$I945</f>
        <v/>
      </c>
      <c r="S945" s="67">
        <f>$K945</f>
        <v/>
      </c>
      <c r="T945" s="67">
        <f>IFERROR(INDEX(Clients!$G$2:$G$1020,MATCH($E945,Clients!$A$2:$A$1020,0)),"")</f>
        <v/>
      </c>
      <c r="U945" s="67">
        <f>IFERROR(INDEX(Clients!$I$2:$I$1020,MATCH($E945,Clients!$A$2:$A$1020,0)),"")</f>
        <v/>
      </c>
      <c r="V945" s="69">
        <f>1</f>
        <v/>
      </c>
      <c r="W945" s="69">
        <f>IF($N945="Accepté",1,0)</f>
        <v/>
      </c>
      <c r="X945" s="68">
        <f>$M945*$W945</f>
        <v/>
      </c>
      <c r="Y945" s="68">
        <f>IF($N945="En cours",0,$M945)</f>
        <v/>
      </c>
      <c r="Z945" s="69">
        <f>IF($P945="",0,1)</f>
        <v/>
      </c>
      <c r="AA945" s="70">
        <f>IF($P945="",0,$P945)</f>
        <v/>
      </c>
      <c r="AB945" s="69">
        <f>IF(AND($P945&lt;&gt;"",$P945&lt;=Paramètres!$C$14),1,0)</f>
        <v/>
      </c>
      <c r="AC945" s="67">
        <f>IF($P945="","Jamais relancé",IF($P945&lt;=3,"0-3 j",IF($P945&lt;=7,"4-7 j",IF($P945&lt;=15,"8-15 j","Plus de 15 j"))))</f>
        <v/>
      </c>
      <c r="AD945" s="67">
        <f>IF($M945&lt;=1000,"Moins de 1 k€",IF($M945&lt;=5000,"1 à 5 k€",IF($M945&lt;=15000,"5 à 15 k€","Plus de 15 k€")))</f>
        <v/>
      </c>
    </row>
    <row r="946">
      <c r="A946" s="65" t="inlineStr">
        <is>
          <t>DEV-00945</t>
        </is>
      </c>
      <c r="B946" s="66" t="n">
        <v>45365</v>
      </c>
      <c r="C946" s="65" t="inlineStr">
        <is>
          <t>2024-03</t>
        </is>
      </c>
      <c r="D946" s="65" t="inlineStr">
        <is>
          <t>2023-2024</t>
        </is>
      </c>
      <c r="E946" s="65" t="inlineStr">
        <is>
          <t>CLI-0364</t>
        </is>
      </c>
      <c r="F946" s="65" t="inlineStr">
        <is>
          <t>Particulier</t>
        </is>
      </c>
      <c r="G946" s="65" t="inlineStr">
        <is>
          <t>Bordeaux</t>
        </is>
      </c>
      <c r="H946" s="65" t="inlineStr">
        <is>
          <t>Sophie Marchand</t>
        </is>
      </c>
      <c r="I946" s="65" t="inlineStr">
        <is>
          <t>Salle de bain</t>
        </is>
      </c>
      <c r="J946" s="65" t="inlineStr">
        <is>
          <t>SB-003</t>
        </is>
      </c>
      <c r="K946" s="65" t="inlineStr">
        <is>
          <t>Pose meuble vasque + robinetterie</t>
        </is>
      </c>
      <c r="L946" s="67" t="n">
        <v>1</v>
      </c>
      <c r="M946" s="68" t="n">
        <v>1215.79</v>
      </c>
      <c r="N946" s="65" t="inlineStr">
        <is>
          <t>Accepté</t>
        </is>
      </c>
      <c r="O946" s="66" t="n">
        <v>45382</v>
      </c>
      <c r="P946" s="67" t="n">
        <v>9</v>
      </c>
      <c r="Q946" s="67" t="n">
        <v>1</v>
      </c>
      <c r="R946" s="67">
        <f>$I946</f>
        <v/>
      </c>
      <c r="S946" s="67">
        <f>$K946</f>
        <v/>
      </c>
      <c r="T946" s="67">
        <f>IFERROR(INDEX(Clients!$G$2:$G$1020,MATCH($E946,Clients!$A$2:$A$1020,0)),"")</f>
        <v/>
      </c>
      <c r="U946" s="67">
        <f>IFERROR(INDEX(Clients!$I$2:$I$1020,MATCH($E946,Clients!$A$2:$A$1020,0)),"")</f>
        <v/>
      </c>
      <c r="V946" s="69">
        <f>1</f>
        <v/>
      </c>
      <c r="W946" s="69">
        <f>IF($N946="Accepté",1,0)</f>
        <v/>
      </c>
      <c r="X946" s="68">
        <f>$M946*$W946</f>
        <v/>
      </c>
      <c r="Y946" s="68">
        <f>IF($N946="En cours",0,$M946)</f>
        <v/>
      </c>
      <c r="Z946" s="69">
        <f>IF($P946="",0,1)</f>
        <v/>
      </c>
      <c r="AA946" s="70">
        <f>IF($P946="",0,$P946)</f>
        <v/>
      </c>
      <c r="AB946" s="69">
        <f>IF(AND($P946&lt;&gt;"",$P946&lt;=Paramètres!$C$14),1,0)</f>
        <v/>
      </c>
      <c r="AC946" s="67">
        <f>IF($P946="","Jamais relancé",IF($P946&lt;=3,"0-3 j",IF($P946&lt;=7,"4-7 j",IF($P946&lt;=15,"8-15 j","Plus de 15 j"))))</f>
        <v/>
      </c>
      <c r="AD946" s="67">
        <f>IF($M946&lt;=1000,"Moins de 1 k€",IF($M946&lt;=5000,"1 à 5 k€",IF($M946&lt;=15000,"5 à 15 k€","Plus de 15 k€")))</f>
        <v/>
      </c>
    </row>
    <row r="947">
      <c r="A947" s="65" t="inlineStr">
        <is>
          <t>DEV-00946</t>
        </is>
      </c>
      <c r="B947" s="66" t="n">
        <v>45365</v>
      </c>
      <c r="C947" s="65" t="inlineStr">
        <is>
          <t>2024-03</t>
        </is>
      </c>
      <c r="D947" s="65" t="inlineStr">
        <is>
          <t>2023-2024</t>
        </is>
      </c>
      <c r="E947" s="65" t="inlineStr">
        <is>
          <t>CLI-0244</t>
        </is>
      </c>
      <c r="F947" s="65" t="inlineStr">
        <is>
          <t>Professionnel</t>
        </is>
      </c>
      <c r="G947" s="65" t="inlineStr">
        <is>
          <t>Bordeaux</t>
        </is>
      </c>
      <c r="H947" s="65" t="inlineStr">
        <is>
          <t>Karim Belkacem</t>
        </is>
      </c>
      <c r="I947" s="65" t="inlineStr">
        <is>
          <t>Électricité</t>
        </is>
      </c>
      <c r="J947" s="65" t="inlineStr">
        <is>
          <t>EL-004</t>
        </is>
      </c>
      <c r="K947" s="65" t="inlineStr">
        <is>
          <t>Éclairage LED locaux professionnels</t>
        </is>
      </c>
      <c r="L947" s="67" t="n">
        <v>1</v>
      </c>
      <c r="M947" s="68" t="n">
        <v>6279.6</v>
      </c>
      <c r="N947" s="65" t="inlineStr">
        <is>
          <t>Accepté</t>
        </is>
      </c>
      <c r="O947" s="66" t="n">
        <v>45397</v>
      </c>
      <c r="P947" s="67" t="n">
        <v>7</v>
      </c>
      <c r="Q947" s="67" t="n">
        <v>2</v>
      </c>
      <c r="R947" s="67">
        <f>$I947</f>
        <v/>
      </c>
      <c r="S947" s="67">
        <f>$K947</f>
        <v/>
      </c>
      <c r="T947" s="67">
        <f>IFERROR(INDEX(Clients!$G$2:$G$1020,MATCH($E947,Clients!$A$2:$A$1020,0)),"")</f>
        <v/>
      </c>
      <c r="U947" s="67">
        <f>IFERROR(INDEX(Clients!$I$2:$I$1020,MATCH($E947,Clients!$A$2:$A$1020,0)),"")</f>
        <v/>
      </c>
      <c r="V947" s="69">
        <f>1</f>
        <v/>
      </c>
      <c r="W947" s="69">
        <f>IF($N947="Accepté",1,0)</f>
        <v/>
      </c>
      <c r="X947" s="68">
        <f>$M947*$W947</f>
        <v/>
      </c>
      <c r="Y947" s="68">
        <f>IF($N947="En cours",0,$M947)</f>
        <v/>
      </c>
      <c r="Z947" s="69">
        <f>IF($P947="",0,1)</f>
        <v/>
      </c>
      <c r="AA947" s="70">
        <f>IF($P947="",0,$P947)</f>
        <v/>
      </c>
      <c r="AB947" s="69">
        <f>IF(AND($P947&lt;&gt;"",$P947&lt;=Paramètres!$C$14),1,0)</f>
        <v/>
      </c>
      <c r="AC947" s="67">
        <f>IF($P947="","Jamais relancé",IF($P947&lt;=3,"0-3 j",IF($P947&lt;=7,"4-7 j",IF($P947&lt;=15,"8-15 j","Plus de 15 j"))))</f>
        <v/>
      </c>
      <c r="AD947" s="67">
        <f>IF($M947&lt;=1000,"Moins de 1 k€",IF($M947&lt;=5000,"1 à 5 k€",IF($M947&lt;=15000,"5 à 15 k€","Plus de 15 k€")))</f>
        <v/>
      </c>
    </row>
    <row r="948">
      <c r="A948" s="65" t="inlineStr">
        <is>
          <t>DEV-00947</t>
        </is>
      </c>
      <c r="B948" s="66" t="n">
        <v>45365</v>
      </c>
      <c r="C948" s="65" t="inlineStr">
        <is>
          <t>2024-03</t>
        </is>
      </c>
      <c r="D948" s="65" t="inlineStr">
        <is>
          <t>2023-2024</t>
        </is>
      </c>
      <c r="E948" s="65" t="inlineStr">
        <is>
          <t>CLI-0055</t>
        </is>
      </c>
      <c r="F948" s="65" t="inlineStr">
        <is>
          <t>Professionnel</t>
        </is>
      </c>
      <c r="G948" s="65" t="inlineStr">
        <is>
          <t>Bordeaux</t>
        </is>
      </c>
      <c r="H948" s="65" t="inlineStr">
        <is>
          <t>Sophie Marchand</t>
        </is>
      </c>
      <c r="I948" s="65" t="inlineStr">
        <is>
          <t>Dépannage</t>
        </is>
      </c>
      <c r="J948" s="65" t="inlineStr">
        <is>
          <t>DP-004</t>
        </is>
      </c>
      <c r="K948" s="65" t="inlineStr">
        <is>
          <t>Remise en service chaudière</t>
        </is>
      </c>
      <c r="L948" s="67" t="n">
        <v>1</v>
      </c>
      <c r="M948" s="68" t="n">
        <v>413.66</v>
      </c>
      <c r="N948" s="65" t="inlineStr">
        <is>
          <t>Accepté</t>
        </is>
      </c>
      <c r="O948" s="66" t="n">
        <v>45387</v>
      </c>
      <c r="P948" s="67" t="n">
        <v>6</v>
      </c>
      <c r="Q948" s="67" t="n">
        <v>2</v>
      </c>
      <c r="R948" s="67">
        <f>$I948</f>
        <v/>
      </c>
      <c r="S948" s="67">
        <f>$K948</f>
        <v/>
      </c>
      <c r="T948" s="67">
        <f>IFERROR(INDEX(Clients!$G$2:$G$1020,MATCH($E948,Clients!$A$2:$A$1020,0)),"")</f>
        <v/>
      </c>
      <c r="U948" s="67">
        <f>IFERROR(INDEX(Clients!$I$2:$I$1020,MATCH($E948,Clients!$A$2:$A$1020,0)),"")</f>
        <v/>
      </c>
      <c r="V948" s="69">
        <f>1</f>
        <v/>
      </c>
      <c r="W948" s="69">
        <f>IF($N948="Accepté",1,0)</f>
        <v/>
      </c>
      <c r="X948" s="68">
        <f>$M948*$W948</f>
        <v/>
      </c>
      <c r="Y948" s="68">
        <f>IF($N948="En cours",0,$M948)</f>
        <v/>
      </c>
      <c r="Z948" s="69">
        <f>IF($P948="",0,1)</f>
        <v/>
      </c>
      <c r="AA948" s="70">
        <f>IF($P948="",0,$P948)</f>
        <v/>
      </c>
      <c r="AB948" s="69">
        <f>IF(AND($P948&lt;&gt;"",$P948&lt;=Paramètres!$C$14),1,0)</f>
        <v/>
      </c>
      <c r="AC948" s="67">
        <f>IF($P948="","Jamais relancé",IF($P948&lt;=3,"0-3 j",IF($P948&lt;=7,"4-7 j",IF($P948&lt;=15,"8-15 j","Plus de 15 j"))))</f>
        <v/>
      </c>
      <c r="AD948" s="67">
        <f>IF($M948&lt;=1000,"Moins de 1 k€",IF($M948&lt;=5000,"1 à 5 k€",IF($M948&lt;=15000,"5 à 15 k€","Plus de 15 k€")))</f>
        <v/>
      </c>
    </row>
    <row r="949">
      <c r="A949" s="65" t="inlineStr">
        <is>
          <t>DEV-00948</t>
        </is>
      </c>
      <c r="B949" s="66" t="n">
        <v>45366</v>
      </c>
      <c r="C949" s="65" t="inlineStr">
        <is>
          <t>2024-03</t>
        </is>
      </c>
      <c r="D949" s="65" t="inlineStr">
        <is>
          <t>2023-2024</t>
        </is>
      </c>
      <c r="E949" s="65" t="inlineStr">
        <is>
          <t>CLI-0047</t>
        </is>
      </c>
      <c r="F949" s="65" t="inlineStr">
        <is>
          <t>Particulier</t>
        </is>
      </c>
      <c r="G949" s="65" t="inlineStr">
        <is>
          <t>Bordeaux</t>
        </is>
      </c>
      <c r="H949" s="65" t="inlineStr">
        <is>
          <t>Karim Belkacem</t>
        </is>
      </c>
      <c r="I949" s="65" t="inlineStr">
        <is>
          <t>Dépannage</t>
        </is>
      </c>
      <c r="J949" s="65" t="inlineStr">
        <is>
          <t>DP-004</t>
        </is>
      </c>
      <c r="K949" s="65" t="inlineStr">
        <is>
          <t>Remise en service chaudière</t>
        </is>
      </c>
      <c r="L949" s="67" t="n">
        <v>1</v>
      </c>
      <c r="M949" s="68" t="n">
        <v>250.36</v>
      </c>
      <c r="N949" s="65" t="inlineStr">
        <is>
          <t>Accepté</t>
        </is>
      </c>
      <c r="O949" s="66" t="n">
        <v>45392</v>
      </c>
      <c r="P949" s="67" t="n">
        <v>2</v>
      </c>
      <c r="Q949" s="67" t="n">
        <v>1</v>
      </c>
      <c r="R949" s="67">
        <f>$I949</f>
        <v/>
      </c>
      <c r="S949" s="67">
        <f>$K949</f>
        <v/>
      </c>
      <c r="T949" s="67">
        <f>IFERROR(INDEX(Clients!$G$2:$G$1020,MATCH($E949,Clients!$A$2:$A$1020,0)),"")</f>
        <v/>
      </c>
      <c r="U949" s="67">
        <f>IFERROR(INDEX(Clients!$I$2:$I$1020,MATCH($E949,Clients!$A$2:$A$1020,0)),"")</f>
        <v/>
      </c>
      <c r="V949" s="69">
        <f>1</f>
        <v/>
      </c>
      <c r="W949" s="69">
        <f>IF($N949="Accepté",1,0)</f>
        <v/>
      </c>
      <c r="X949" s="68">
        <f>$M949*$W949</f>
        <v/>
      </c>
      <c r="Y949" s="68">
        <f>IF($N949="En cours",0,$M949)</f>
        <v/>
      </c>
      <c r="Z949" s="69">
        <f>IF($P949="",0,1)</f>
        <v/>
      </c>
      <c r="AA949" s="70">
        <f>IF($P949="",0,$P949)</f>
        <v/>
      </c>
      <c r="AB949" s="69">
        <f>IF(AND($P949&lt;&gt;"",$P949&lt;=Paramètres!$C$14),1,0)</f>
        <v/>
      </c>
      <c r="AC949" s="67">
        <f>IF($P949="","Jamais relancé",IF($P949&lt;=3,"0-3 j",IF($P949&lt;=7,"4-7 j",IF($P949&lt;=15,"8-15 j","Plus de 15 j"))))</f>
        <v/>
      </c>
      <c r="AD949" s="67">
        <f>IF($M949&lt;=1000,"Moins de 1 k€",IF($M949&lt;=5000,"1 à 5 k€",IF($M949&lt;=15000,"5 à 15 k€","Plus de 15 k€")))</f>
        <v/>
      </c>
    </row>
    <row r="950">
      <c r="A950" s="65" t="inlineStr">
        <is>
          <t>DEV-00949</t>
        </is>
      </c>
      <c r="B950" s="66" t="n">
        <v>45366</v>
      </c>
      <c r="C950" s="65" t="inlineStr">
        <is>
          <t>2024-03</t>
        </is>
      </c>
      <c r="D950" s="65" t="inlineStr">
        <is>
          <t>2023-2024</t>
        </is>
      </c>
      <c r="E950" s="65" t="inlineStr">
        <is>
          <t>CLI-0136</t>
        </is>
      </c>
      <c r="F950" s="65" t="inlineStr">
        <is>
          <t>Particulier</t>
        </is>
      </c>
      <c r="G950" s="65" t="inlineStr">
        <is>
          <t>Toulouse</t>
        </is>
      </c>
      <c r="H950" s="65" t="inlineStr">
        <is>
          <t>Julien Fabre</t>
        </is>
      </c>
      <c r="I950" s="65" t="inlineStr">
        <is>
          <t>Plomberie</t>
        </is>
      </c>
      <c r="J950" s="65" t="inlineStr">
        <is>
          <t>PR-002</t>
        </is>
      </c>
      <c r="K950" s="65" t="inlineStr">
        <is>
          <t>Recherche de fuite + réparation</t>
        </is>
      </c>
      <c r="L950" s="67" t="n">
        <v>1</v>
      </c>
      <c r="M950" s="68" t="n">
        <v>469.64</v>
      </c>
      <c r="N950" s="65" t="inlineStr">
        <is>
          <t>Sans réponse</t>
        </is>
      </c>
      <c r="O950" s="66" t="n">
        <v>45400</v>
      </c>
      <c r="P950" s="67" t="n">
        <v>9</v>
      </c>
      <c r="Q950" s="67" t="n">
        <v>2</v>
      </c>
      <c r="R950" s="67">
        <f>$I950</f>
        <v/>
      </c>
      <c r="S950" s="67">
        <f>$K950</f>
        <v/>
      </c>
      <c r="T950" s="67">
        <f>IFERROR(INDEX(Clients!$G$2:$G$1020,MATCH($E950,Clients!$A$2:$A$1020,0)),"")</f>
        <v/>
      </c>
      <c r="U950" s="67">
        <f>IFERROR(INDEX(Clients!$I$2:$I$1020,MATCH($E950,Clients!$A$2:$A$1020,0)),"")</f>
        <v/>
      </c>
      <c r="V950" s="69">
        <f>1</f>
        <v/>
      </c>
      <c r="W950" s="69">
        <f>IF($N950="Accepté",1,0)</f>
        <v/>
      </c>
      <c r="X950" s="68">
        <f>$M950*$W950</f>
        <v/>
      </c>
      <c r="Y950" s="68">
        <f>IF($N950="En cours",0,$M950)</f>
        <v/>
      </c>
      <c r="Z950" s="69">
        <f>IF($P950="",0,1)</f>
        <v/>
      </c>
      <c r="AA950" s="70">
        <f>IF($P950="",0,$P950)</f>
        <v/>
      </c>
      <c r="AB950" s="69">
        <f>IF(AND($P950&lt;&gt;"",$P950&lt;=Paramètres!$C$14),1,0)</f>
        <v/>
      </c>
      <c r="AC950" s="67">
        <f>IF($P950="","Jamais relancé",IF($P950&lt;=3,"0-3 j",IF($P950&lt;=7,"4-7 j",IF($P950&lt;=15,"8-15 j","Plus de 15 j"))))</f>
        <v/>
      </c>
      <c r="AD950" s="67">
        <f>IF($M950&lt;=1000,"Moins de 1 k€",IF($M950&lt;=5000,"1 à 5 k€",IF($M950&lt;=15000,"5 à 15 k€","Plus de 15 k€")))</f>
        <v/>
      </c>
    </row>
    <row r="951">
      <c r="A951" s="65" t="inlineStr">
        <is>
          <t>DEV-00950</t>
        </is>
      </c>
      <c r="B951" s="66" t="n">
        <v>45369</v>
      </c>
      <c r="C951" s="65" t="inlineStr">
        <is>
          <t>2024-03</t>
        </is>
      </c>
      <c r="D951" s="65" t="inlineStr">
        <is>
          <t>2023-2024</t>
        </is>
      </c>
      <c r="E951" s="65" t="inlineStr">
        <is>
          <t>CLI-0010</t>
        </is>
      </c>
      <c r="F951" s="65" t="inlineStr">
        <is>
          <t>Particulier</t>
        </is>
      </c>
      <c r="G951" s="65" t="inlineStr">
        <is>
          <t>Bordeaux</t>
        </is>
      </c>
      <c r="H951" s="65" t="inlineStr">
        <is>
          <t>Karim Belkacem</t>
        </is>
      </c>
      <c r="I951" s="65" t="inlineStr">
        <is>
          <t>Chauffage</t>
        </is>
      </c>
      <c r="J951" s="65" t="inlineStr">
        <is>
          <t>CH-005</t>
        </is>
      </c>
      <c r="K951" s="65" t="inlineStr">
        <is>
          <t>Désembouage circuit chauffage</t>
        </is>
      </c>
      <c r="L951" s="67" t="n">
        <v>1</v>
      </c>
      <c r="M951" s="68" t="n">
        <v>724.34</v>
      </c>
      <c r="N951" s="65" t="inlineStr">
        <is>
          <t>Sans réponse</t>
        </is>
      </c>
      <c r="O951" s="66" t="n">
        <v>45378</v>
      </c>
      <c r="P951" s="67" t="n"/>
      <c r="Q951" s="67" t="n">
        <v>0</v>
      </c>
      <c r="R951" s="67">
        <f>$I951</f>
        <v/>
      </c>
      <c r="S951" s="67">
        <f>$K951</f>
        <v/>
      </c>
      <c r="T951" s="67">
        <f>IFERROR(INDEX(Clients!$G$2:$G$1020,MATCH($E951,Clients!$A$2:$A$1020,0)),"")</f>
        <v/>
      </c>
      <c r="U951" s="67">
        <f>IFERROR(INDEX(Clients!$I$2:$I$1020,MATCH($E951,Clients!$A$2:$A$1020,0)),"")</f>
        <v/>
      </c>
      <c r="V951" s="69">
        <f>1</f>
        <v/>
      </c>
      <c r="W951" s="69">
        <f>IF($N951="Accepté",1,0)</f>
        <v/>
      </c>
      <c r="X951" s="68">
        <f>$M951*$W951</f>
        <v/>
      </c>
      <c r="Y951" s="68">
        <f>IF($N951="En cours",0,$M951)</f>
        <v/>
      </c>
      <c r="Z951" s="69">
        <f>IF($P951="",0,1)</f>
        <v/>
      </c>
      <c r="AA951" s="70">
        <f>IF($P951="",0,$P951)</f>
        <v/>
      </c>
      <c r="AB951" s="69">
        <f>IF(AND($P951&lt;&gt;"",$P951&lt;=Paramètres!$C$14),1,0)</f>
        <v/>
      </c>
      <c r="AC951" s="67">
        <f>IF($P951="","Jamais relancé",IF($P951&lt;=3,"0-3 j",IF($P951&lt;=7,"4-7 j",IF($P951&lt;=15,"8-15 j","Plus de 15 j"))))</f>
        <v/>
      </c>
      <c r="AD951" s="67">
        <f>IF($M951&lt;=1000,"Moins de 1 k€",IF($M951&lt;=5000,"1 à 5 k€",IF($M951&lt;=15000,"5 à 15 k€","Plus de 15 k€")))</f>
        <v/>
      </c>
    </row>
    <row r="952">
      <c r="A952" s="65" t="inlineStr">
        <is>
          <t>DEV-00951</t>
        </is>
      </c>
      <c r="B952" s="66" t="n">
        <v>45369</v>
      </c>
      <c r="C952" s="65" t="inlineStr">
        <is>
          <t>2024-03</t>
        </is>
      </c>
      <c r="D952" s="65" t="inlineStr">
        <is>
          <t>2023-2024</t>
        </is>
      </c>
      <c r="E952" s="65" t="inlineStr">
        <is>
          <t>CLI-0201</t>
        </is>
      </c>
      <c r="F952" s="65" t="inlineStr">
        <is>
          <t>Particulier</t>
        </is>
      </c>
      <c r="G952" s="65" t="inlineStr">
        <is>
          <t>Toulouse</t>
        </is>
      </c>
      <c r="H952" s="65" t="inlineStr">
        <is>
          <t>Nadia Cherif</t>
        </is>
      </c>
      <c r="I952" s="65" t="inlineStr">
        <is>
          <t>Dépannage</t>
        </is>
      </c>
      <c r="J952" s="65" t="inlineStr">
        <is>
          <t>DP-003</t>
        </is>
      </c>
      <c r="K952" s="65" t="inlineStr">
        <is>
          <t>Dépannage électrique urgence</t>
        </is>
      </c>
      <c r="L952" s="67" t="n">
        <v>1</v>
      </c>
      <c r="M952" s="68" t="n">
        <v>279.31</v>
      </c>
      <c r="N952" s="65" t="inlineStr">
        <is>
          <t>Accepté</t>
        </is>
      </c>
      <c r="O952" s="66" t="n">
        <v>45393</v>
      </c>
      <c r="P952" s="67" t="n">
        <v>9</v>
      </c>
      <c r="Q952" s="67" t="n">
        <v>2</v>
      </c>
      <c r="R952" s="67">
        <f>$I952</f>
        <v/>
      </c>
      <c r="S952" s="67">
        <f>$K952</f>
        <v/>
      </c>
      <c r="T952" s="67">
        <f>IFERROR(INDEX(Clients!$G$2:$G$1020,MATCH($E952,Clients!$A$2:$A$1020,0)),"")</f>
        <v/>
      </c>
      <c r="U952" s="67">
        <f>IFERROR(INDEX(Clients!$I$2:$I$1020,MATCH($E952,Clients!$A$2:$A$1020,0)),"")</f>
        <v/>
      </c>
      <c r="V952" s="69">
        <f>1</f>
        <v/>
      </c>
      <c r="W952" s="69">
        <f>IF($N952="Accepté",1,0)</f>
        <v/>
      </c>
      <c r="X952" s="68">
        <f>$M952*$W952</f>
        <v/>
      </c>
      <c r="Y952" s="68">
        <f>IF($N952="En cours",0,$M952)</f>
        <v/>
      </c>
      <c r="Z952" s="69">
        <f>IF($P952="",0,1)</f>
        <v/>
      </c>
      <c r="AA952" s="70">
        <f>IF($P952="",0,$P952)</f>
        <v/>
      </c>
      <c r="AB952" s="69">
        <f>IF(AND($P952&lt;&gt;"",$P952&lt;=Paramètres!$C$14),1,0)</f>
        <v/>
      </c>
      <c r="AC952" s="67">
        <f>IF($P952="","Jamais relancé",IF($P952&lt;=3,"0-3 j",IF($P952&lt;=7,"4-7 j",IF($P952&lt;=15,"8-15 j","Plus de 15 j"))))</f>
        <v/>
      </c>
      <c r="AD952" s="67">
        <f>IF($M952&lt;=1000,"Moins de 1 k€",IF($M952&lt;=5000,"1 à 5 k€",IF($M952&lt;=15000,"5 à 15 k€","Plus de 15 k€")))</f>
        <v/>
      </c>
    </row>
    <row r="953">
      <c r="A953" s="65" t="inlineStr">
        <is>
          <t>DEV-00952</t>
        </is>
      </c>
      <c r="B953" s="66" t="n">
        <v>45369</v>
      </c>
      <c r="C953" s="65" t="inlineStr">
        <is>
          <t>2024-03</t>
        </is>
      </c>
      <c r="D953" s="65" t="inlineStr">
        <is>
          <t>2023-2024</t>
        </is>
      </c>
      <c r="E953" s="65" t="inlineStr">
        <is>
          <t>CLI-0288</t>
        </is>
      </c>
      <c r="F953" s="65" t="inlineStr">
        <is>
          <t>Particulier</t>
        </is>
      </c>
      <c r="G953" s="65" t="inlineStr">
        <is>
          <t>Toulouse</t>
        </is>
      </c>
      <c r="H953" s="65" t="inlineStr">
        <is>
          <t>Julien Fabre</t>
        </is>
      </c>
      <c r="I953" s="65" t="inlineStr">
        <is>
          <t>Dépannage</t>
        </is>
      </c>
      <c r="J953" s="65" t="inlineStr">
        <is>
          <t>DP-002</t>
        </is>
      </c>
      <c r="K953" s="65" t="inlineStr">
        <is>
          <t>Débouchage canalisation</t>
        </is>
      </c>
      <c r="L953" s="67" t="n">
        <v>1</v>
      </c>
      <c r="M953" s="68" t="n">
        <v>321.76</v>
      </c>
      <c r="N953" s="65" t="inlineStr">
        <is>
          <t>Sans réponse</t>
        </is>
      </c>
      <c r="O953" s="66" t="n">
        <v>45385</v>
      </c>
      <c r="P953" s="67" t="n">
        <v>6</v>
      </c>
      <c r="Q953" s="67" t="n">
        <v>1</v>
      </c>
      <c r="R953" s="67">
        <f>$I953</f>
        <v/>
      </c>
      <c r="S953" s="67">
        <f>$K953</f>
        <v/>
      </c>
      <c r="T953" s="67">
        <f>IFERROR(INDEX(Clients!$G$2:$G$1020,MATCH($E953,Clients!$A$2:$A$1020,0)),"")</f>
        <v/>
      </c>
      <c r="U953" s="67">
        <f>IFERROR(INDEX(Clients!$I$2:$I$1020,MATCH($E953,Clients!$A$2:$A$1020,0)),"")</f>
        <v/>
      </c>
      <c r="V953" s="69">
        <f>1</f>
        <v/>
      </c>
      <c r="W953" s="69">
        <f>IF($N953="Accepté",1,0)</f>
        <v/>
      </c>
      <c r="X953" s="68">
        <f>$M953*$W953</f>
        <v/>
      </c>
      <c r="Y953" s="68">
        <f>IF($N953="En cours",0,$M953)</f>
        <v/>
      </c>
      <c r="Z953" s="69">
        <f>IF($P953="",0,1)</f>
        <v/>
      </c>
      <c r="AA953" s="70">
        <f>IF($P953="",0,$P953)</f>
        <v/>
      </c>
      <c r="AB953" s="69">
        <f>IF(AND($P953&lt;&gt;"",$P953&lt;=Paramètres!$C$14),1,0)</f>
        <v/>
      </c>
      <c r="AC953" s="67">
        <f>IF($P953="","Jamais relancé",IF($P953&lt;=3,"0-3 j",IF($P953&lt;=7,"4-7 j",IF($P953&lt;=15,"8-15 j","Plus de 15 j"))))</f>
        <v/>
      </c>
      <c r="AD953" s="67">
        <f>IF($M953&lt;=1000,"Moins de 1 k€",IF($M953&lt;=5000,"1 à 5 k€",IF($M953&lt;=15000,"5 à 15 k€","Plus de 15 k€")))</f>
        <v/>
      </c>
    </row>
    <row r="954">
      <c r="A954" s="65" t="inlineStr">
        <is>
          <t>DEV-00953</t>
        </is>
      </c>
      <c r="B954" s="66" t="n">
        <v>45370</v>
      </c>
      <c r="C954" s="65" t="inlineStr">
        <is>
          <t>2024-03</t>
        </is>
      </c>
      <c r="D954" s="65" t="inlineStr">
        <is>
          <t>2023-2024</t>
        </is>
      </c>
      <c r="E954" s="65" t="inlineStr">
        <is>
          <t>CLI-0012</t>
        </is>
      </c>
      <c r="F954" s="65" t="inlineStr">
        <is>
          <t>Particulier</t>
        </is>
      </c>
      <c r="G954" s="65" t="inlineStr">
        <is>
          <t>Toulouse</t>
        </is>
      </c>
      <c r="H954" s="65" t="inlineStr">
        <is>
          <t>Julien Fabre</t>
        </is>
      </c>
      <c r="I954" s="65" t="inlineStr">
        <is>
          <t>Chauffage</t>
        </is>
      </c>
      <c r="J954" s="65" t="inlineStr">
        <is>
          <t>CH-002</t>
        </is>
      </c>
      <c r="K954" s="65" t="inlineStr">
        <is>
          <t>Entretien annuel chaudière</t>
        </is>
      </c>
      <c r="L954" s="67" t="n">
        <v>1</v>
      </c>
      <c r="M954" s="68" t="n">
        <v>144.87</v>
      </c>
      <c r="N954" s="65" t="inlineStr">
        <is>
          <t>Accepté</t>
        </is>
      </c>
      <c r="O954" s="66" t="n">
        <v>45379</v>
      </c>
      <c r="P954" s="67" t="n">
        <v>7</v>
      </c>
      <c r="Q954" s="67" t="n">
        <v>1</v>
      </c>
      <c r="R954" s="67">
        <f>$I954</f>
        <v/>
      </c>
      <c r="S954" s="67">
        <f>$K954</f>
        <v/>
      </c>
      <c r="T954" s="67">
        <f>IFERROR(INDEX(Clients!$G$2:$G$1020,MATCH($E954,Clients!$A$2:$A$1020,0)),"")</f>
        <v/>
      </c>
      <c r="U954" s="67">
        <f>IFERROR(INDEX(Clients!$I$2:$I$1020,MATCH($E954,Clients!$A$2:$A$1020,0)),"")</f>
        <v/>
      </c>
      <c r="V954" s="69">
        <f>1</f>
        <v/>
      </c>
      <c r="W954" s="69">
        <f>IF($N954="Accepté",1,0)</f>
        <v/>
      </c>
      <c r="X954" s="68">
        <f>$M954*$W954</f>
        <v/>
      </c>
      <c r="Y954" s="68">
        <f>IF($N954="En cours",0,$M954)</f>
        <v/>
      </c>
      <c r="Z954" s="69">
        <f>IF($P954="",0,1)</f>
        <v/>
      </c>
      <c r="AA954" s="70">
        <f>IF($P954="",0,$P954)</f>
        <v/>
      </c>
      <c r="AB954" s="69">
        <f>IF(AND($P954&lt;&gt;"",$P954&lt;=Paramètres!$C$14),1,0)</f>
        <v/>
      </c>
      <c r="AC954" s="67">
        <f>IF($P954="","Jamais relancé",IF($P954&lt;=3,"0-3 j",IF($P954&lt;=7,"4-7 j",IF($P954&lt;=15,"8-15 j","Plus de 15 j"))))</f>
        <v/>
      </c>
      <c r="AD954" s="67">
        <f>IF($M954&lt;=1000,"Moins de 1 k€",IF($M954&lt;=5000,"1 à 5 k€",IF($M954&lt;=15000,"5 à 15 k€","Plus de 15 k€")))</f>
        <v/>
      </c>
    </row>
    <row r="955">
      <c r="A955" s="65" t="inlineStr">
        <is>
          <t>DEV-00954</t>
        </is>
      </c>
      <c r="B955" s="66" t="n">
        <v>45371</v>
      </c>
      <c r="C955" s="65" t="inlineStr">
        <is>
          <t>2024-03</t>
        </is>
      </c>
      <c r="D955" s="65" t="inlineStr">
        <is>
          <t>2023-2024</t>
        </is>
      </c>
      <c r="E955" s="65" t="inlineStr">
        <is>
          <t>CLI-0187</t>
        </is>
      </c>
      <c r="F955" s="65" t="inlineStr">
        <is>
          <t>Particulier</t>
        </is>
      </c>
      <c r="G955" s="65" t="inlineStr">
        <is>
          <t>Bordeaux</t>
        </is>
      </c>
      <c r="H955" s="65" t="inlineStr">
        <is>
          <t>Karim Belkacem</t>
        </is>
      </c>
      <c r="I955" s="65" t="inlineStr">
        <is>
          <t>Chauffage</t>
        </is>
      </c>
      <c r="J955" s="65" t="inlineStr">
        <is>
          <t>CH-001</t>
        </is>
      </c>
      <c r="K955" s="65" t="inlineStr">
        <is>
          <t>Installation chaudière gaz condensation</t>
        </is>
      </c>
      <c r="L955" s="67" t="n">
        <v>1</v>
      </c>
      <c r="M955" s="68" t="n">
        <v>5652.9</v>
      </c>
      <c r="N955" s="65" t="inlineStr">
        <is>
          <t>Accepté</t>
        </is>
      </c>
      <c r="O955" s="66" t="n">
        <v>45403</v>
      </c>
      <c r="P955" s="67" t="n">
        <v>4</v>
      </c>
      <c r="Q955" s="67" t="n">
        <v>2</v>
      </c>
      <c r="R955" s="67">
        <f>$I955</f>
        <v/>
      </c>
      <c r="S955" s="67">
        <f>$K955</f>
        <v/>
      </c>
      <c r="T955" s="67">
        <f>IFERROR(INDEX(Clients!$G$2:$G$1020,MATCH($E955,Clients!$A$2:$A$1020,0)),"")</f>
        <v/>
      </c>
      <c r="U955" s="67">
        <f>IFERROR(INDEX(Clients!$I$2:$I$1020,MATCH($E955,Clients!$A$2:$A$1020,0)),"")</f>
        <v/>
      </c>
      <c r="V955" s="69">
        <f>1</f>
        <v/>
      </c>
      <c r="W955" s="69">
        <f>IF($N955="Accepté",1,0)</f>
        <v/>
      </c>
      <c r="X955" s="68">
        <f>$M955*$W955</f>
        <v/>
      </c>
      <c r="Y955" s="68">
        <f>IF($N955="En cours",0,$M955)</f>
        <v/>
      </c>
      <c r="Z955" s="69">
        <f>IF($P955="",0,1)</f>
        <v/>
      </c>
      <c r="AA955" s="70">
        <f>IF($P955="",0,$P955)</f>
        <v/>
      </c>
      <c r="AB955" s="69">
        <f>IF(AND($P955&lt;&gt;"",$P955&lt;=Paramètres!$C$14),1,0)</f>
        <v/>
      </c>
      <c r="AC955" s="67">
        <f>IF($P955="","Jamais relancé",IF($P955&lt;=3,"0-3 j",IF($P955&lt;=7,"4-7 j",IF($P955&lt;=15,"8-15 j","Plus de 15 j"))))</f>
        <v/>
      </c>
      <c r="AD955" s="67">
        <f>IF($M955&lt;=1000,"Moins de 1 k€",IF($M955&lt;=5000,"1 à 5 k€",IF($M955&lt;=15000,"5 à 15 k€","Plus de 15 k€")))</f>
        <v/>
      </c>
    </row>
    <row r="956">
      <c r="A956" s="65" t="inlineStr">
        <is>
          <t>DEV-00955</t>
        </is>
      </c>
      <c r="B956" s="66" t="n">
        <v>45371</v>
      </c>
      <c r="C956" s="65" t="inlineStr">
        <is>
          <t>2024-03</t>
        </is>
      </c>
      <c r="D956" s="65" t="inlineStr">
        <is>
          <t>2023-2024</t>
        </is>
      </c>
      <c r="E956" s="65" t="inlineStr">
        <is>
          <t>CLI-0194</t>
        </is>
      </c>
      <c r="F956" s="65" t="inlineStr">
        <is>
          <t>Syndic</t>
        </is>
      </c>
      <c r="G956" s="65" t="inlineStr">
        <is>
          <t>Toulouse</t>
        </is>
      </c>
      <c r="H956" s="65" t="inlineStr">
        <is>
          <t>Nadia Cherif</t>
        </is>
      </c>
      <c r="I956" s="65" t="inlineStr">
        <is>
          <t>Salle de bain</t>
        </is>
      </c>
      <c r="J956" s="65" t="inlineStr">
        <is>
          <t>SB-001</t>
        </is>
      </c>
      <c r="K956" s="65" t="inlineStr">
        <is>
          <t>Rénovation salle de bain complète</t>
        </is>
      </c>
      <c r="L956" s="67" t="n">
        <v>1</v>
      </c>
      <c r="M956" s="68" t="n">
        <v>18627.35</v>
      </c>
      <c r="N956" s="65" t="inlineStr">
        <is>
          <t>Refusé</t>
        </is>
      </c>
      <c r="O956" s="66" t="n">
        <v>45374</v>
      </c>
      <c r="P956" s="67" t="n">
        <v>5</v>
      </c>
      <c r="Q956" s="67" t="n">
        <v>0</v>
      </c>
      <c r="R956" s="67">
        <f>$I956</f>
        <v/>
      </c>
      <c r="S956" s="67">
        <f>$K956</f>
        <v/>
      </c>
      <c r="T956" s="67">
        <f>IFERROR(INDEX(Clients!$G$2:$G$1020,MATCH($E956,Clients!$A$2:$A$1020,0)),"")</f>
        <v/>
      </c>
      <c r="U956" s="67">
        <f>IFERROR(INDEX(Clients!$I$2:$I$1020,MATCH($E956,Clients!$A$2:$A$1020,0)),"")</f>
        <v/>
      </c>
      <c r="V956" s="69">
        <f>1</f>
        <v/>
      </c>
      <c r="W956" s="69">
        <f>IF($N956="Accepté",1,0)</f>
        <v/>
      </c>
      <c r="X956" s="68">
        <f>$M956*$W956</f>
        <v/>
      </c>
      <c r="Y956" s="68">
        <f>IF($N956="En cours",0,$M956)</f>
        <v/>
      </c>
      <c r="Z956" s="69">
        <f>IF($P956="",0,1)</f>
        <v/>
      </c>
      <c r="AA956" s="70">
        <f>IF($P956="",0,$P956)</f>
        <v/>
      </c>
      <c r="AB956" s="69">
        <f>IF(AND($P956&lt;&gt;"",$P956&lt;=Paramètres!$C$14),1,0)</f>
        <v/>
      </c>
      <c r="AC956" s="67">
        <f>IF($P956="","Jamais relancé",IF($P956&lt;=3,"0-3 j",IF($P956&lt;=7,"4-7 j",IF($P956&lt;=15,"8-15 j","Plus de 15 j"))))</f>
        <v/>
      </c>
      <c r="AD956" s="67">
        <f>IF($M956&lt;=1000,"Moins de 1 k€",IF($M956&lt;=5000,"1 à 5 k€",IF($M956&lt;=15000,"5 à 15 k€","Plus de 15 k€")))</f>
        <v/>
      </c>
    </row>
    <row r="957">
      <c r="A957" s="65" t="inlineStr">
        <is>
          <t>DEV-00956</t>
        </is>
      </c>
      <c r="B957" s="66" t="n">
        <v>45372</v>
      </c>
      <c r="C957" s="65" t="inlineStr">
        <is>
          <t>2024-03</t>
        </is>
      </c>
      <c r="D957" s="65" t="inlineStr">
        <is>
          <t>2023-2024</t>
        </is>
      </c>
      <c r="E957" s="65" t="inlineStr">
        <is>
          <t>CLI-0116</t>
        </is>
      </c>
      <c r="F957" s="65" t="inlineStr">
        <is>
          <t>Particulier</t>
        </is>
      </c>
      <c r="G957" s="65" t="inlineStr">
        <is>
          <t>Bordeaux</t>
        </is>
      </c>
      <c r="H957" s="65" t="inlineStr">
        <is>
          <t>Karim Belkacem</t>
        </is>
      </c>
      <c r="I957" s="65" t="inlineStr">
        <is>
          <t>Chauffage</t>
        </is>
      </c>
      <c r="J957" s="65" t="inlineStr">
        <is>
          <t>CH-002</t>
        </is>
      </c>
      <c r="K957" s="65" t="inlineStr">
        <is>
          <t>Entretien annuel chaudière</t>
        </is>
      </c>
      <c r="L957" s="67" t="n">
        <v>1</v>
      </c>
      <c r="M957" s="68" t="n">
        <v>156.53</v>
      </c>
      <c r="N957" s="65" t="inlineStr">
        <is>
          <t>Sans réponse</t>
        </is>
      </c>
      <c r="O957" s="66" t="n">
        <v>45399</v>
      </c>
      <c r="P957" s="67" t="n">
        <v>7</v>
      </c>
      <c r="Q957" s="67" t="n">
        <v>2</v>
      </c>
      <c r="R957" s="67">
        <f>$I957</f>
        <v/>
      </c>
      <c r="S957" s="67">
        <f>$K957</f>
        <v/>
      </c>
      <c r="T957" s="67">
        <f>IFERROR(INDEX(Clients!$G$2:$G$1020,MATCH($E957,Clients!$A$2:$A$1020,0)),"")</f>
        <v/>
      </c>
      <c r="U957" s="67">
        <f>IFERROR(INDEX(Clients!$I$2:$I$1020,MATCH($E957,Clients!$A$2:$A$1020,0)),"")</f>
        <v/>
      </c>
      <c r="V957" s="69">
        <f>1</f>
        <v/>
      </c>
      <c r="W957" s="69">
        <f>IF($N957="Accepté",1,0)</f>
        <v/>
      </c>
      <c r="X957" s="68">
        <f>$M957*$W957</f>
        <v/>
      </c>
      <c r="Y957" s="68">
        <f>IF($N957="En cours",0,$M957)</f>
        <v/>
      </c>
      <c r="Z957" s="69">
        <f>IF($P957="",0,1)</f>
        <v/>
      </c>
      <c r="AA957" s="70">
        <f>IF($P957="",0,$P957)</f>
        <v/>
      </c>
      <c r="AB957" s="69">
        <f>IF(AND($P957&lt;&gt;"",$P957&lt;=Paramètres!$C$14),1,0)</f>
        <v/>
      </c>
      <c r="AC957" s="67">
        <f>IF($P957="","Jamais relancé",IF($P957&lt;=3,"0-3 j",IF($P957&lt;=7,"4-7 j",IF($P957&lt;=15,"8-15 j","Plus de 15 j"))))</f>
        <v/>
      </c>
      <c r="AD957" s="67">
        <f>IF($M957&lt;=1000,"Moins de 1 k€",IF($M957&lt;=5000,"1 à 5 k€",IF($M957&lt;=15000,"5 à 15 k€","Plus de 15 k€")))</f>
        <v/>
      </c>
    </row>
    <row r="958">
      <c r="A958" s="65" t="inlineStr">
        <is>
          <t>DEV-00957</t>
        </is>
      </c>
      <c r="B958" s="66" t="n">
        <v>45372</v>
      </c>
      <c r="C958" s="65" t="inlineStr">
        <is>
          <t>2024-03</t>
        </is>
      </c>
      <c r="D958" s="65" t="inlineStr">
        <is>
          <t>2023-2024</t>
        </is>
      </c>
      <c r="E958" s="65" t="inlineStr">
        <is>
          <t>CLI-0384</t>
        </is>
      </c>
      <c r="F958" s="65" t="inlineStr">
        <is>
          <t>Particulier</t>
        </is>
      </c>
      <c r="G958" s="65" t="inlineStr">
        <is>
          <t>Toulouse</t>
        </is>
      </c>
      <c r="H958" s="65" t="inlineStr">
        <is>
          <t>Julien Fabre</t>
        </is>
      </c>
      <c r="I958" s="65" t="inlineStr">
        <is>
          <t>Dépannage</t>
        </is>
      </c>
      <c r="J958" s="65" t="inlineStr">
        <is>
          <t>DP-002</t>
        </is>
      </c>
      <c r="K958" s="65" t="inlineStr">
        <is>
          <t>Débouchage canalisation</t>
        </is>
      </c>
      <c r="L958" s="67" t="n">
        <v>1</v>
      </c>
      <c r="M958" s="68" t="n">
        <v>373.8</v>
      </c>
      <c r="N958" s="65" t="inlineStr">
        <is>
          <t>Sans réponse</t>
        </is>
      </c>
      <c r="O958" s="66" t="n">
        <v>45399</v>
      </c>
      <c r="P958" s="67" t="n">
        <v>7</v>
      </c>
      <c r="Q958" s="67" t="n">
        <v>2</v>
      </c>
      <c r="R958" s="67">
        <f>$I958</f>
        <v/>
      </c>
      <c r="S958" s="67">
        <f>$K958</f>
        <v/>
      </c>
      <c r="T958" s="67">
        <f>IFERROR(INDEX(Clients!$G$2:$G$1020,MATCH($E958,Clients!$A$2:$A$1020,0)),"")</f>
        <v/>
      </c>
      <c r="U958" s="67">
        <f>IFERROR(INDEX(Clients!$I$2:$I$1020,MATCH($E958,Clients!$A$2:$A$1020,0)),"")</f>
        <v/>
      </c>
      <c r="V958" s="69">
        <f>1</f>
        <v/>
      </c>
      <c r="W958" s="69">
        <f>IF($N958="Accepté",1,0)</f>
        <v/>
      </c>
      <c r="X958" s="68">
        <f>$M958*$W958</f>
        <v/>
      </c>
      <c r="Y958" s="68">
        <f>IF($N958="En cours",0,$M958)</f>
        <v/>
      </c>
      <c r="Z958" s="69">
        <f>IF($P958="",0,1)</f>
        <v/>
      </c>
      <c r="AA958" s="70">
        <f>IF($P958="",0,$P958)</f>
        <v/>
      </c>
      <c r="AB958" s="69">
        <f>IF(AND($P958&lt;&gt;"",$P958&lt;=Paramètres!$C$14),1,0)</f>
        <v/>
      </c>
      <c r="AC958" s="67">
        <f>IF($P958="","Jamais relancé",IF($P958&lt;=3,"0-3 j",IF($P958&lt;=7,"4-7 j",IF($P958&lt;=15,"8-15 j","Plus de 15 j"))))</f>
        <v/>
      </c>
      <c r="AD958" s="67">
        <f>IF($M958&lt;=1000,"Moins de 1 k€",IF($M958&lt;=5000,"1 à 5 k€",IF($M958&lt;=15000,"5 à 15 k€","Plus de 15 k€")))</f>
        <v/>
      </c>
    </row>
    <row r="959">
      <c r="A959" s="65" t="inlineStr">
        <is>
          <t>DEV-00958</t>
        </is>
      </c>
      <c r="B959" s="66" t="n">
        <v>45373</v>
      </c>
      <c r="C959" s="65" t="inlineStr">
        <is>
          <t>2024-03</t>
        </is>
      </c>
      <c r="D959" s="65" t="inlineStr">
        <is>
          <t>2023-2024</t>
        </is>
      </c>
      <c r="E959" s="65" t="inlineStr">
        <is>
          <t>CLI-0067</t>
        </is>
      </c>
      <c r="F959" s="65" t="inlineStr">
        <is>
          <t>Professionnel</t>
        </is>
      </c>
      <c r="G959" s="65" t="inlineStr">
        <is>
          <t>Bordeaux</t>
        </is>
      </c>
      <c r="H959" s="65" t="inlineStr">
        <is>
          <t>Sophie Marchand</t>
        </is>
      </c>
      <c r="I959" s="65" t="inlineStr">
        <is>
          <t>Dépannage</t>
        </is>
      </c>
      <c r="J959" s="65" t="inlineStr">
        <is>
          <t>DP-002</t>
        </is>
      </c>
      <c r="K959" s="65" t="inlineStr">
        <is>
          <t>Débouchage canalisation</t>
        </is>
      </c>
      <c r="L959" s="67" t="n">
        <v>1</v>
      </c>
      <c r="M959" s="68" t="n">
        <v>566.63</v>
      </c>
      <c r="N959" s="65" t="inlineStr">
        <is>
          <t>Accepté</t>
        </is>
      </c>
      <c r="O959" s="66" t="n">
        <v>45403</v>
      </c>
      <c r="P959" s="67" t="n">
        <v>3</v>
      </c>
      <c r="Q959" s="67" t="n">
        <v>2</v>
      </c>
      <c r="R959" s="67">
        <f>$I959</f>
        <v/>
      </c>
      <c r="S959" s="67">
        <f>$K959</f>
        <v/>
      </c>
      <c r="T959" s="67">
        <f>IFERROR(INDEX(Clients!$G$2:$G$1020,MATCH($E959,Clients!$A$2:$A$1020,0)),"")</f>
        <v/>
      </c>
      <c r="U959" s="67">
        <f>IFERROR(INDEX(Clients!$I$2:$I$1020,MATCH($E959,Clients!$A$2:$A$1020,0)),"")</f>
        <v/>
      </c>
      <c r="V959" s="69">
        <f>1</f>
        <v/>
      </c>
      <c r="W959" s="69">
        <f>IF($N959="Accepté",1,0)</f>
        <v/>
      </c>
      <c r="X959" s="68">
        <f>$M959*$W959</f>
        <v/>
      </c>
      <c r="Y959" s="68">
        <f>IF($N959="En cours",0,$M959)</f>
        <v/>
      </c>
      <c r="Z959" s="69">
        <f>IF($P959="",0,1)</f>
        <v/>
      </c>
      <c r="AA959" s="70">
        <f>IF($P959="",0,$P959)</f>
        <v/>
      </c>
      <c r="AB959" s="69">
        <f>IF(AND($P959&lt;&gt;"",$P959&lt;=Paramètres!$C$14),1,0)</f>
        <v/>
      </c>
      <c r="AC959" s="67">
        <f>IF($P959="","Jamais relancé",IF($P959&lt;=3,"0-3 j",IF($P959&lt;=7,"4-7 j",IF($P959&lt;=15,"8-15 j","Plus de 15 j"))))</f>
        <v/>
      </c>
      <c r="AD959" s="67">
        <f>IF($M959&lt;=1000,"Moins de 1 k€",IF($M959&lt;=5000,"1 à 5 k€",IF($M959&lt;=15000,"5 à 15 k€","Plus de 15 k€")))</f>
        <v/>
      </c>
    </row>
    <row r="960">
      <c r="A960" s="65" t="inlineStr">
        <is>
          <t>DEV-00959</t>
        </is>
      </c>
      <c r="B960" s="66" t="n">
        <v>45373</v>
      </c>
      <c r="C960" s="65" t="inlineStr">
        <is>
          <t>2024-03</t>
        </is>
      </c>
      <c r="D960" s="65" t="inlineStr">
        <is>
          <t>2023-2024</t>
        </is>
      </c>
      <c r="E960" s="65" t="inlineStr">
        <is>
          <t>CLI-0216</t>
        </is>
      </c>
      <c r="F960" s="65" t="inlineStr">
        <is>
          <t>Particulier</t>
        </is>
      </c>
      <c r="G960" s="65" t="inlineStr">
        <is>
          <t>Bordeaux</t>
        </is>
      </c>
      <c r="H960" s="65" t="inlineStr">
        <is>
          <t>Sophie Marchand</t>
        </is>
      </c>
      <c r="I960" s="65" t="inlineStr">
        <is>
          <t>Dépannage</t>
        </is>
      </c>
      <c r="J960" s="65" t="inlineStr">
        <is>
          <t>DP-001</t>
        </is>
      </c>
      <c r="K960" s="65" t="inlineStr">
        <is>
          <t>Dépannage plomberie urgence</t>
        </is>
      </c>
      <c r="L960" s="67" t="n">
        <v>2</v>
      </c>
      <c r="M960" s="68" t="n">
        <v>477.87</v>
      </c>
      <c r="N960" s="65" t="inlineStr">
        <is>
          <t>Sans réponse</t>
        </is>
      </c>
      <c r="O960" s="66" t="n">
        <v>45389</v>
      </c>
      <c r="P960" s="67" t="n"/>
      <c r="Q960" s="67" t="n">
        <v>0</v>
      </c>
      <c r="R960" s="67">
        <f>$I960</f>
        <v/>
      </c>
      <c r="S960" s="67">
        <f>$K960</f>
        <v/>
      </c>
      <c r="T960" s="67">
        <f>IFERROR(INDEX(Clients!$G$2:$G$1020,MATCH($E960,Clients!$A$2:$A$1020,0)),"")</f>
        <v/>
      </c>
      <c r="U960" s="67">
        <f>IFERROR(INDEX(Clients!$I$2:$I$1020,MATCH($E960,Clients!$A$2:$A$1020,0)),"")</f>
        <v/>
      </c>
      <c r="V960" s="69">
        <f>1</f>
        <v/>
      </c>
      <c r="W960" s="69">
        <f>IF($N960="Accepté",1,0)</f>
        <v/>
      </c>
      <c r="X960" s="68">
        <f>$M960*$W960</f>
        <v/>
      </c>
      <c r="Y960" s="68">
        <f>IF($N960="En cours",0,$M960)</f>
        <v/>
      </c>
      <c r="Z960" s="69">
        <f>IF($P960="",0,1)</f>
        <v/>
      </c>
      <c r="AA960" s="70">
        <f>IF($P960="",0,$P960)</f>
        <v/>
      </c>
      <c r="AB960" s="69">
        <f>IF(AND($P960&lt;&gt;"",$P960&lt;=Paramètres!$C$14),1,0)</f>
        <v/>
      </c>
      <c r="AC960" s="67">
        <f>IF($P960="","Jamais relancé",IF($P960&lt;=3,"0-3 j",IF($P960&lt;=7,"4-7 j",IF($P960&lt;=15,"8-15 j","Plus de 15 j"))))</f>
        <v/>
      </c>
      <c r="AD960" s="67">
        <f>IF($M960&lt;=1000,"Moins de 1 k€",IF($M960&lt;=5000,"1 à 5 k€",IF($M960&lt;=15000,"5 à 15 k€","Plus de 15 k€")))</f>
        <v/>
      </c>
    </row>
    <row r="961">
      <c r="A961" s="65" t="inlineStr">
        <is>
          <t>DEV-00960</t>
        </is>
      </c>
      <c r="B961" s="66" t="n">
        <v>45376</v>
      </c>
      <c r="C961" s="65" t="inlineStr">
        <is>
          <t>2024-03</t>
        </is>
      </c>
      <c r="D961" s="65" t="inlineStr">
        <is>
          <t>2023-2024</t>
        </is>
      </c>
      <c r="E961" s="65" t="inlineStr">
        <is>
          <t>CLI-0367</t>
        </is>
      </c>
      <c r="F961" s="65" t="inlineStr">
        <is>
          <t>Particulier</t>
        </is>
      </c>
      <c r="G961" s="65" t="inlineStr">
        <is>
          <t>Toulouse</t>
        </is>
      </c>
      <c r="H961" s="65" t="inlineStr">
        <is>
          <t>Julien Fabre</t>
        </is>
      </c>
      <c r="I961" s="65" t="inlineStr">
        <is>
          <t>Plomberie</t>
        </is>
      </c>
      <c r="J961" s="65" t="inlineStr">
        <is>
          <t>PR-004</t>
        </is>
      </c>
      <c r="K961" s="65" t="inlineStr">
        <is>
          <t>Remplacement colonne d'évacuation</t>
        </is>
      </c>
      <c r="L961" s="67" t="n">
        <v>1</v>
      </c>
      <c r="M961" s="68" t="n">
        <v>6251.07</v>
      </c>
      <c r="N961" s="65" t="inlineStr">
        <is>
          <t>Sans réponse</t>
        </is>
      </c>
      <c r="O961" s="66" t="n">
        <v>45386</v>
      </c>
      <c r="P961" s="67" t="n">
        <v>6</v>
      </c>
      <c r="Q961" s="67" t="n">
        <v>1</v>
      </c>
      <c r="R961" s="67">
        <f>$I961</f>
        <v/>
      </c>
      <c r="S961" s="67">
        <f>$K961</f>
        <v/>
      </c>
      <c r="T961" s="67">
        <f>IFERROR(INDEX(Clients!$G$2:$G$1020,MATCH($E961,Clients!$A$2:$A$1020,0)),"")</f>
        <v/>
      </c>
      <c r="U961" s="67">
        <f>IFERROR(INDEX(Clients!$I$2:$I$1020,MATCH($E961,Clients!$A$2:$A$1020,0)),"")</f>
        <v/>
      </c>
      <c r="V961" s="69">
        <f>1</f>
        <v/>
      </c>
      <c r="W961" s="69">
        <f>IF($N961="Accepté",1,0)</f>
        <v/>
      </c>
      <c r="X961" s="68">
        <f>$M961*$W961</f>
        <v/>
      </c>
      <c r="Y961" s="68">
        <f>IF($N961="En cours",0,$M961)</f>
        <v/>
      </c>
      <c r="Z961" s="69">
        <f>IF($P961="",0,1)</f>
        <v/>
      </c>
      <c r="AA961" s="70">
        <f>IF($P961="",0,$P961)</f>
        <v/>
      </c>
      <c r="AB961" s="69">
        <f>IF(AND($P961&lt;&gt;"",$P961&lt;=Paramètres!$C$14),1,0)</f>
        <v/>
      </c>
      <c r="AC961" s="67">
        <f>IF($P961="","Jamais relancé",IF($P961&lt;=3,"0-3 j",IF($P961&lt;=7,"4-7 j",IF($P961&lt;=15,"8-15 j","Plus de 15 j"))))</f>
        <v/>
      </c>
      <c r="AD961" s="67">
        <f>IF($M961&lt;=1000,"Moins de 1 k€",IF($M961&lt;=5000,"1 à 5 k€",IF($M961&lt;=15000,"5 à 15 k€","Plus de 15 k€")))</f>
        <v/>
      </c>
    </row>
    <row r="962">
      <c r="A962" s="65" t="inlineStr">
        <is>
          <t>DEV-00961</t>
        </is>
      </c>
      <c r="B962" s="66" t="n">
        <v>45376</v>
      </c>
      <c r="C962" s="65" t="inlineStr">
        <is>
          <t>2024-03</t>
        </is>
      </c>
      <c r="D962" s="65" t="inlineStr">
        <is>
          <t>2023-2024</t>
        </is>
      </c>
      <c r="E962" s="65" t="inlineStr">
        <is>
          <t>CLI-0415</t>
        </is>
      </c>
      <c r="F962" s="65" t="inlineStr">
        <is>
          <t>Particulier</t>
        </is>
      </c>
      <c r="G962" s="65" t="inlineStr">
        <is>
          <t>Bordeaux</t>
        </is>
      </c>
      <c r="H962" s="65" t="inlineStr">
        <is>
          <t>Sophie Marchand</t>
        </is>
      </c>
      <c r="I962" s="65" t="inlineStr">
        <is>
          <t>Électricité</t>
        </is>
      </c>
      <c r="J962" s="65" t="inlineStr">
        <is>
          <t>EL-001</t>
        </is>
      </c>
      <c r="K962" s="65" t="inlineStr">
        <is>
          <t>Mise aux normes tableau électrique</t>
        </is>
      </c>
      <c r="L962" s="67" t="n">
        <v>1</v>
      </c>
      <c r="M962" s="68" t="n">
        <v>1849.84</v>
      </c>
      <c r="N962" s="65" t="inlineStr">
        <is>
          <t>Sans réponse</t>
        </is>
      </c>
      <c r="O962" s="66" t="n">
        <v>45406</v>
      </c>
      <c r="P962" s="67" t="n">
        <v>1</v>
      </c>
      <c r="Q962" s="67" t="n">
        <v>1</v>
      </c>
      <c r="R962" s="67">
        <f>$I962</f>
        <v/>
      </c>
      <c r="S962" s="67">
        <f>$K962</f>
        <v/>
      </c>
      <c r="T962" s="67">
        <f>IFERROR(INDEX(Clients!$G$2:$G$1020,MATCH($E962,Clients!$A$2:$A$1020,0)),"")</f>
        <v/>
      </c>
      <c r="U962" s="67">
        <f>IFERROR(INDEX(Clients!$I$2:$I$1020,MATCH($E962,Clients!$A$2:$A$1020,0)),"")</f>
        <v/>
      </c>
      <c r="V962" s="69">
        <f>1</f>
        <v/>
      </c>
      <c r="W962" s="69">
        <f>IF($N962="Accepté",1,0)</f>
        <v/>
      </c>
      <c r="X962" s="68">
        <f>$M962*$W962</f>
        <v/>
      </c>
      <c r="Y962" s="68">
        <f>IF($N962="En cours",0,$M962)</f>
        <v/>
      </c>
      <c r="Z962" s="69">
        <f>IF($P962="",0,1)</f>
        <v/>
      </c>
      <c r="AA962" s="70">
        <f>IF($P962="",0,$P962)</f>
        <v/>
      </c>
      <c r="AB962" s="69">
        <f>IF(AND($P962&lt;&gt;"",$P962&lt;=Paramètres!$C$14),1,0)</f>
        <v/>
      </c>
      <c r="AC962" s="67">
        <f>IF($P962="","Jamais relancé",IF($P962&lt;=3,"0-3 j",IF($P962&lt;=7,"4-7 j",IF($P962&lt;=15,"8-15 j","Plus de 15 j"))))</f>
        <v/>
      </c>
      <c r="AD962" s="67">
        <f>IF($M962&lt;=1000,"Moins de 1 k€",IF($M962&lt;=5000,"1 à 5 k€",IF($M962&lt;=15000,"5 à 15 k€","Plus de 15 k€")))</f>
        <v/>
      </c>
    </row>
    <row r="963">
      <c r="A963" s="65" t="inlineStr">
        <is>
          <t>DEV-00962</t>
        </is>
      </c>
      <c r="B963" s="66" t="n">
        <v>45376</v>
      </c>
      <c r="C963" s="65" t="inlineStr">
        <is>
          <t>2024-03</t>
        </is>
      </c>
      <c r="D963" s="65" t="inlineStr">
        <is>
          <t>2023-2024</t>
        </is>
      </c>
      <c r="E963" s="65" t="inlineStr">
        <is>
          <t>CLI-0278</t>
        </is>
      </c>
      <c r="F963" s="65" t="inlineStr">
        <is>
          <t>Particulier</t>
        </is>
      </c>
      <c r="G963" s="65" t="inlineStr">
        <is>
          <t>Bordeaux</t>
        </is>
      </c>
      <c r="H963" s="65" t="inlineStr">
        <is>
          <t>Sophie Marchand</t>
        </is>
      </c>
      <c r="I963" s="65" t="inlineStr">
        <is>
          <t>Plomberie</t>
        </is>
      </c>
      <c r="J963" s="65" t="inlineStr">
        <is>
          <t>PR-001</t>
        </is>
      </c>
      <c r="K963" s="65" t="inlineStr">
        <is>
          <t>Remplacement chauffe-eau 200 L</t>
        </is>
      </c>
      <c r="L963" s="67" t="n">
        <v>2</v>
      </c>
      <c r="M963" s="68" t="n">
        <v>2324.13</v>
      </c>
      <c r="N963" s="65" t="inlineStr">
        <is>
          <t>Sans réponse</t>
        </is>
      </c>
      <c r="O963" s="66" t="n">
        <v>45395</v>
      </c>
      <c r="P963" s="67" t="n">
        <v>1</v>
      </c>
      <c r="Q963" s="67" t="n">
        <v>1</v>
      </c>
      <c r="R963" s="67">
        <f>$I963</f>
        <v/>
      </c>
      <c r="S963" s="67">
        <f>$K963</f>
        <v/>
      </c>
      <c r="T963" s="67">
        <f>IFERROR(INDEX(Clients!$G$2:$G$1020,MATCH($E963,Clients!$A$2:$A$1020,0)),"")</f>
        <v/>
      </c>
      <c r="U963" s="67">
        <f>IFERROR(INDEX(Clients!$I$2:$I$1020,MATCH($E963,Clients!$A$2:$A$1020,0)),"")</f>
        <v/>
      </c>
      <c r="V963" s="69">
        <f>1</f>
        <v/>
      </c>
      <c r="W963" s="69">
        <f>IF($N963="Accepté",1,0)</f>
        <v/>
      </c>
      <c r="X963" s="68">
        <f>$M963*$W963</f>
        <v/>
      </c>
      <c r="Y963" s="68">
        <f>IF($N963="En cours",0,$M963)</f>
        <v/>
      </c>
      <c r="Z963" s="69">
        <f>IF($P963="",0,1)</f>
        <v/>
      </c>
      <c r="AA963" s="70">
        <f>IF($P963="",0,$P963)</f>
        <v/>
      </c>
      <c r="AB963" s="69">
        <f>IF(AND($P963&lt;&gt;"",$P963&lt;=Paramètres!$C$14),1,0)</f>
        <v/>
      </c>
      <c r="AC963" s="67">
        <f>IF($P963="","Jamais relancé",IF($P963&lt;=3,"0-3 j",IF($P963&lt;=7,"4-7 j",IF($P963&lt;=15,"8-15 j","Plus de 15 j"))))</f>
        <v/>
      </c>
      <c r="AD963" s="67">
        <f>IF($M963&lt;=1000,"Moins de 1 k€",IF($M963&lt;=5000,"1 à 5 k€",IF($M963&lt;=15000,"5 à 15 k€","Plus de 15 k€")))</f>
        <v/>
      </c>
    </row>
    <row r="964">
      <c r="A964" s="65" t="inlineStr">
        <is>
          <t>DEV-00963</t>
        </is>
      </c>
      <c r="B964" s="66" t="n">
        <v>45376</v>
      </c>
      <c r="C964" s="65" t="inlineStr">
        <is>
          <t>2024-03</t>
        </is>
      </c>
      <c r="D964" s="65" t="inlineStr">
        <is>
          <t>2023-2024</t>
        </is>
      </c>
      <c r="E964" s="65" t="inlineStr">
        <is>
          <t>CLI-0012</t>
        </is>
      </c>
      <c r="F964" s="65" t="inlineStr">
        <is>
          <t>Particulier</t>
        </is>
      </c>
      <c r="G964" s="65" t="inlineStr">
        <is>
          <t>Toulouse</t>
        </is>
      </c>
      <c r="H964" s="65" t="inlineStr">
        <is>
          <t>Julien Fabre</t>
        </is>
      </c>
      <c r="I964" s="65" t="inlineStr">
        <is>
          <t>Dépannage</t>
        </is>
      </c>
      <c r="J964" s="65" t="inlineStr">
        <is>
          <t>DP-004</t>
        </is>
      </c>
      <c r="K964" s="65" t="inlineStr">
        <is>
          <t>Remise en service chaudière</t>
        </is>
      </c>
      <c r="L964" s="67" t="n">
        <v>1</v>
      </c>
      <c r="M964" s="68" t="n">
        <v>250.13</v>
      </c>
      <c r="N964" s="65" t="inlineStr">
        <is>
          <t>Refusé</t>
        </is>
      </c>
      <c r="O964" s="66" t="n">
        <v>45403</v>
      </c>
      <c r="P964" s="67" t="n"/>
      <c r="Q964" s="67" t="n">
        <v>0</v>
      </c>
      <c r="R964" s="67">
        <f>$I964</f>
        <v/>
      </c>
      <c r="S964" s="67">
        <f>$K964</f>
        <v/>
      </c>
      <c r="T964" s="67">
        <f>IFERROR(INDEX(Clients!$G$2:$G$1020,MATCH($E964,Clients!$A$2:$A$1020,0)),"")</f>
        <v/>
      </c>
      <c r="U964" s="67">
        <f>IFERROR(INDEX(Clients!$I$2:$I$1020,MATCH($E964,Clients!$A$2:$A$1020,0)),"")</f>
        <v/>
      </c>
      <c r="V964" s="69">
        <f>1</f>
        <v/>
      </c>
      <c r="W964" s="69">
        <f>IF($N964="Accepté",1,0)</f>
        <v/>
      </c>
      <c r="X964" s="68">
        <f>$M964*$W964</f>
        <v/>
      </c>
      <c r="Y964" s="68">
        <f>IF($N964="En cours",0,$M964)</f>
        <v/>
      </c>
      <c r="Z964" s="69">
        <f>IF($P964="",0,1)</f>
        <v/>
      </c>
      <c r="AA964" s="70">
        <f>IF($P964="",0,$P964)</f>
        <v/>
      </c>
      <c r="AB964" s="69">
        <f>IF(AND($P964&lt;&gt;"",$P964&lt;=Paramètres!$C$14),1,0)</f>
        <v/>
      </c>
      <c r="AC964" s="67">
        <f>IF($P964="","Jamais relancé",IF($P964&lt;=3,"0-3 j",IF($P964&lt;=7,"4-7 j",IF($P964&lt;=15,"8-15 j","Plus de 15 j"))))</f>
        <v/>
      </c>
      <c r="AD964" s="67">
        <f>IF($M964&lt;=1000,"Moins de 1 k€",IF($M964&lt;=5000,"1 à 5 k€",IF($M964&lt;=15000,"5 à 15 k€","Plus de 15 k€")))</f>
        <v/>
      </c>
    </row>
    <row r="965">
      <c r="A965" s="65" t="inlineStr">
        <is>
          <t>DEV-00964</t>
        </is>
      </c>
      <c r="B965" s="66" t="n">
        <v>45377</v>
      </c>
      <c r="C965" s="65" t="inlineStr">
        <is>
          <t>2024-03</t>
        </is>
      </c>
      <c r="D965" s="65" t="inlineStr">
        <is>
          <t>2023-2024</t>
        </is>
      </c>
      <c r="E965" s="65" t="inlineStr">
        <is>
          <t>CLI-0192</t>
        </is>
      </c>
      <c r="F965" s="65" t="inlineStr">
        <is>
          <t>Particulier</t>
        </is>
      </c>
      <c r="G965" s="65" t="inlineStr">
        <is>
          <t>Toulouse</t>
        </is>
      </c>
      <c r="H965" s="65" t="inlineStr">
        <is>
          <t>Nadia Cherif</t>
        </is>
      </c>
      <c r="I965" s="65" t="inlineStr">
        <is>
          <t>Dépannage</t>
        </is>
      </c>
      <c r="J965" s="65" t="inlineStr">
        <is>
          <t>DP-002</t>
        </is>
      </c>
      <c r="K965" s="65" t="inlineStr">
        <is>
          <t>Débouchage canalisation</t>
        </is>
      </c>
      <c r="L965" s="67" t="n">
        <v>1</v>
      </c>
      <c r="M965" s="68" t="n">
        <v>317.65</v>
      </c>
      <c r="N965" s="65" t="inlineStr">
        <is>
          <t>Sans réponse</t>
        </is>
      </c>
      <c r="O965" s="66" t="n">
        <v>45389</v>
      </c>
      <c r="P965" s="67" t="n">
        <v>12</v>
      </c>
      <c r="Q965" s="67" t="n">
        <v>1</v>
      </c>
      <c r="R965" s="67">
        <f>$I965</f>
        <v/>
      </c>
      <c r="S965" s="67">
        <f>$K965</f>
        <v/>
      </c>
      <c r="T965" s="67">
        <f>IFERROR(INDEX(Clients!$G$2:$G$1020,MATCH($E965,Clients!$A$2:$A$1020,0)),"")</f>
        <v/>
      </c>
      <c r="U965" s="67">
        <f>IFERROR(INDEX(Clients!$I$2:$I$1020,MATCH($E965,Clients!$A$2:$A$1020,0)),"")</f>
        <v/>
      </c>
      <c r="V965" s="69">
        <f>1</f>
        <v/>
      </c>
      <c r="W965" s="69">
        <f>IF($N965="Accepté",1,0)</f>
        <v/>
      </c>
      <c r="X965" s="68">
        <f>$M965*$W965</f>
        <v/>
      </c>
      <c r="Y965" s="68">
        <f>IF($N965="En cours",0,$M965)</f>
        <v/>
      </c>
      <c r="Z965" s="69">
        <f>IF($P965="",0,1)</f>
        <v/>
      </c>
      <c r="AA965" s="70">
        <f>IF($P965="",0,$P965)</f>
        <v/>
      </c>
      <c r="AB965" s="69">
        <f>IF(AND($P965&lt;&gt;"",$P965&lt;=Paramètres!$C$14),1,0)</f>
        <v/>
      </c>
      <c r="AC965" s="67">
        <f>IF($P965="","Jamais relancé",IF($P965&lt;=3,"0-3 j",IF($P965&lt;=7,"4-7 j",IF($P965&lt;=15,"8-15 j","Plus de 15 j"))))</f>
        <v/>
      </c>
      <c r="AD965" s="67">
        <f>IF($M965&lt;=1000,"Moins de 1 k€",IF($M965&lt;=5000,"1 à 5 k€",IF($M965&lt;=15000,"5 à 15 k€","Plus de 15 k€")))</f>
        <v/>
      </c>
    </row>
    <row r="966">
      <c r="A966" s="65" t="inlineStr">
        <is>
          <t>DEV-00965</t>
        </is>
      </c>
      <c r="B966" s="66" t="n">
        <v>45378</v>
      </c>
      <c r="C966" s="65" t="inlineStr">
        <is>
          <t>2024-03</t>
        </is>
      </c>
      <c r="D966" s="65" t="inlineStr">
        <is>
          <t>2023-2024</t>
        </is>
      </c>
      <c r="E966" s="65" t="inlineStr">
        <is>
          <t>CLI-0031</t>
        </is>
      </c>
      <c r="F966" s="65" t="inlineStr">
        <is>
          <t>Professionnel</t>
        </is>
      </c>
      <c r="G966" s="65" t="inlineStr">
        <is>
          <t>Bordeaux</t>
        </is>
      </c>
      <c r="H966" s="65" t="inlineStr">
        <is>
          <t>Sophie Marchand</t>
        </is>
      </c>
      <c r="I966" s="65" t="inlineStr">
        <is>
          <t>Électricité</t>
        </is>
      </c>
      <c r="J966" s="65" t="inlineStr">
        <is>
          <t>EL-001</t>
        </is>
      </c>
      <c r="K966" s="65" t="inlineStr">
        <is>
          <t>Mise aux normes tableau électrique</t>
        </is>
      </c>
      <c r="L966" s="67" t="n">
        <v>1</v>
      </c>
      <c r="M966" s="68" t="n">
        <v>3160.36</v>
      </c>
      <c r="N966" s="65" t="inlineStr">
        <is>
          <t>Accepté</t>
        </is>
      </c>
      <c r="O966" s="66" t="n">
        <v>45396</v>
      </c>
      <c r="P966" s="67" t="n">
        <v>4</v>
      </c>
      <c r="Q966" s="67" t="n">
        <v>2</v>
      </c>
      <c r="R966" s="67">
        <f>$I966</f>
        <v/>
      </c>
      <c r="S966" s="67">
        <f>$K966</f>
        <v/>
      </c>
      <c r="T966" s="67">
        <f>IFERROR(INDEX(Clients!$G$2:$G$1020,MATCH($E966,Clients!$A$2:$A$1020,0)),"")</f>
        <v/>
      </c>
      <c r="U966" s="67">
        <f>IFERROR(INDEX(Clients!$I$2:$I$1020,MATCH($E966,Clients!$A$2:$A$1020,0)),"")</f>
        <v/>
      </c>
      <c r="V966" s="69">
        <f>1</f>
        <v/>
      </c>
      <c r="W966" s="69">
        <f>IF($N966="Accepté",1,0)</f>
        <v/>
      </c>
      <c r="X966" s="68">
        <f>$M966*$W966</f>
        <v/>
      </c>
      <c r="Y966" s="68">
        <f>IF($N966="En cours",0,$M966)</f>
        <v/>
      </c>
      <c r="Z966" s="69">
        <f>IF($P966="",0,1)</f>
        <v/>
      </c>
      <c r="AA966" s="70">
        <f>IF($P966="",0,$P966)</f>
        <v/>
      </c>
      <c r="AB966" s="69">
        <f>IF(AND($P966&lt;&gt;"",$P966&lt;=Paramètres!$C$14),1,0)</f>
        <v/>
      </c>
      <c r="AC966" s="67">
        <f>IF($P966="","Jamais relancé",IF($P966&lt;=3,"0-3 j",IF($P966&lt;=7,"4-7 j",IF($P966&lt;=15,"8-15 j","Plus de 15 j"))))</f>
        <v/>
      </c>
      <c r="AD966" s="67">
        <f>IF($M966&lt;=1000,"Moins de 1 k€",IF($M966&lt;=5000,"1 à 5 k€",IF($M966&lt;=15000,"5 à 15 k€","Plus de 15 k€")))</f>
        <v/>
      </c>
    </row>
    <row r="967">
      <c r="A967" s="65" t="inlineStr">
        <is>
          <t>DEV-00966</t>
        </is>
      </c>
      <c r="B967" s="66" t="n">
        <v>45378</v>
      </c>
      <c r="C967" s="65" t="inlineStr">
        <is>
          <t>2024-03</t>
        </is>
      </c>
      <c r="D967" s="65" t="inlineStr">
        <is>
          <t>2023-2024</t>
        </is>
      </c>
      <c r="E967" s="65" t="inlineStr">
        <is>
          <t>CLI-0014</t>
        </is>
      </c>
      <c r="F967" s="65" t="inlineStr">
        <is>
          <t>Particulier</t>
        </is>
      </c>
      <c r="G967" s="65" t="inlineStr">
        <is>
          <t>Bordeaux</t>
        </is>
      </c>
      <c r="H967" s="65" t="inlineStr">
        <is>
          <t>Karim Belkacem</t>
        </is>
      </c>
      <c r="I967" s="65" t="inlineStr">
        <is>
          <t>Plomberie</t>
        </is>
      </c>
      <c r="J967" s="65" t="inlineStr">
        <is>
          <t>PR-004</t>
        </is>
      </c>
      <c r="K967" s="65" t="inlineStr">
        <is>
          <t>Remplacement colonne d'évacuation</t>
        </is>
      </c>
      <c r="L967" s="67" t="n">
        <v>1</v>
      </c>
      <c r="M967" s="68" t="n">
        <v>5110.68</v>
      </c>
      <c r="N967" s="65" t="inlineStr">
        <is>
          <t>Refusé</t>
        </is>
      </c>
      <c r="O967" s="66" t="n">
        <v>45393</v>
      </c>
      <c r="P967" s="67" t="n"/>
      <c r="Q967" s="67" t="n">
        <v>0</v>
      </c>
      <c r="R967" s="67">
        <f>$I967</f>
        <v/>
      </c>
      <c r="S967" s="67">
        <f>$K967</f>
        <v/>
      </c>
      <c r="T967" s="67">
        <f>IFERROR(INDEX(Clients!$G$2:$G$1020,MATCH($E967,Clients!$A$2:$A$1020,0)),"")</f>
        <v/>
      </c>
      <c r="U967" s="67">
        <f>IFERROR(INDEX(Clients!$I$2:$I$1020,MATCH($E967,Clients!$A$2:$A$1020,0)),"")</f>
        <v/>
      </c>
      <c r="V967" s="69">
        <f>1</f>
        <v/>
      </c>
      <c r="W967" s="69">
        <f>IF($N967="Accepté",1,0)</f>
        <v/>
      </c>
      <c r="X967" s="68">
        <f>$M967*$W967</f>
        <v/>
      </c>
      <c r="Y967" s="68">
        <f>IF($N967="En cours",0,$M967)</f>
        <v/>
      </c>
      <c r="Z967" s="69">
        <f>IF($P967="",0,1)</f>
        <v/>
      </c>
      <c r="AA967" s="70">
        <f>IF($P967="",0,$P967)</f>
        <v/>
      </c>
      <c r="AB967" s="69">
        <f>IF(AND($P967&lt;&gt;"",$P967&lt;=Paramètres!$C$14),1,0)</f>
        <v/>
      </c>
      <c r="AC967" s="67">
        <f>IF($P967="","Jamais relancé",IF($P967&lt;=3,"0-3 j",IF($P967&lt;=7,"4-7 j",IF($P967&lt;=15,"8-15 j","Plus de 15 j"))))</f>
        <v/>
      </c>
      <c r="AD967" s="67">
        <f>IF($M967&lt;=1000,"Moins de 1 k€",IF($M967&lt;=5000,"1 à 5 k€",IF($M967&lt;=15000,"5 à 15 k€","Plus de 15 k€")))</f>
        <v/>
      </c>
    </row>
    <row r="968">
      <c r="A968" s="65" t="inlineStr">
        <is>
          <t>DEV-00967</t>
        </is>
      </c>
      <c r="B968" s="66" t="n">
        <v>45378</v>
      </c>
      <c r="C968" s="65" t="inlineStr">
        <is>
          <t>2024-03</t>
        </is>
      </c>
      <c r="D968" s="65" t="inlineStr">
        <is>
          <t>2023-2024</t>
        </is>
      </c>
      <c r="E968" s="65" t="inlineStr">
        <is>
          <t>CLI-0197</t>
        </is>
      </c>
      <c r="F968" s="65" t="inlineStr">
        <is>
          <t>Particulier</t>
        </is>
      </c>
      <c r="G968" s="65" t="inlineStr">
        <is>
          <t>Bordeaux</t>
        </is>
      </c>
      <c r="H968" s="65" t="inlineStr">
        <is>
          <t>Sophie Marchand</t>
        </is>
      </c>
      <c r="I968" s="65" t="inlineStr">
        <is>
          <t>Salle de bain</t>
        </is>
      </c>
      <c r="J968" s="65" t="inlineStr">
        <is>
          <t>SB-003</t>
        </is>
      </c>
      <c r="K968" s="65" t="inlineStr">
        <is>
          <t>Pose meuble vasque + robinetterie</t>
        </is>
      </c>
      <c r="L968" s="67" t="n">
        <v>1</v>
      </c>
      <c r="M968" s="68" t="n">
        <v>1400.66</v>
      </c>
      <c r="N968" s="65" t="inlineStr">
        <is>
          <t>Accepté</t>
        </is>
      </c>
      <c r="O968" s="66" t="n">
        <v>45394</v>
      </c>
      <c r="P968" s="67" t="n">
        <v>1</v>
      </c>
      <c r="Q968" s="67" t="n">
        <v>1</v>
      </c>
      <c r="R968" s="67">
        <f>$I968</f>
        <v/>
      </c>
      <c r="S968" s="67">
        <f>$K968</f>
        <v/>
      </c>
      <c r="T968" s="67">
        <f>IFERROR(INDEX(Clients!$G$2:$G$1020,MATCH($E968,Clients!$A$2:$A$1020,0)),"")</f>
        <v/>
      </c>
      <c r="U968" s="67">
        <f>IFERROR(INDEX(Clients!$I$2:$I$1020,MATCH($E968,Clients!$A$2:$A$1020,0)),"")</f>
        <v/>
      </c>
      <c r="V968" s="69">
        <f>1</f>
        <v/>
      </c>
      <c r="W968" s="69">
        <f>IF($N968="Accepté",1,0)</f>
        <v/>
      </c>
      <c r="X968" s="68">
        <f>$M968*$W968</f>
        <v/>
      </c>
      <c r="Y968" s="68">
        <f>IF($N968="En cours",0,$M968)</f>
        <v/>
      </c>
      <c r="Z968" s="69">
        <f>IF($P968="",0,1)</f>
        <v/>
      </c>
      <c r="AA968" s="70">
        <f>IF($P968="",0,$P968)</f>
        <v/>
      </c>
      <c r="AB968" s="69">
        <f>IF(AND($P968&lt;&gt;"",$P968&lt;=Paramètres!$C$14),1,0)</f>
        <v/>
      </c>
      <c r="AC968" s="67">
        <f>IF($P968="","Jamais relancé",IF($P968&lt;=3,"0-3 j",IF($P968&lt;=7,"4-7 j",IF($P968&lt;=15,"8-15 j","Plus de 15 j"))))</f>
        <v/>
      </c>
      <c r="AD968" s="67">
        <f>IF($M968&lt;=1000,"Moins de 1 k€",IF($M968&lt;=5000,"1 à 5 k€",IF($M968&lt;=15000,"5 à 15 k€","Plus de 15 k€")))</f>
        <v/>
      </c>
    </row>
    <row r="969">
      <c r="A969" s="65" t="inlineStr">
        <is>
          <t>DEV-00968</t>
        </is>
      </c>
      <c r="B969" s="66" t="n">
        <v>45379</v>
      </c>
      <c r="C969" s="65" t="inlineStr">
        <is>
          <t>2024-03</t>
        </is>
      </c>
      <c r="D969" s="65" t="inlineStr">
        <is>
          <t>2023-2024</t>
        </is>
      </c>
      <c r="E969" s="65" t="inlineStr">
        <is>
          <t>CLI-0338</t>
        </is>
      </c>
      <c r="F969" s="65" t="inlineStr">
        <is>
          <t>Collectivité</t>
        </is>
      </c>
      <c r="G969" s="65" t="inlineStr">
        <is>
          <t>Bordeaux</t>
        </is>
      </c>
      <c r="H969" s="65" t="inlineStr">
        <is>
          <t>Sophie Marchand</t>
        </is>
      </c>
      <c r="I969" s="65" t="inlineStr">
        <is>
          <t>Salle de bain</t>
        </is>
      </c>
      <c r="J969" s="65" t="inlineStr">
        <is>
          <t>SB-003</t>
        </is>
      </c>
      <c r="K969" s="65" t="inlineStr">
        <is>
          <t>Pose meuble vasque + robinetterie</t>
        </is>
      </c>
      <c r="L969" s="67" t="n">
        <v>1</v>
      </c>
      <c r="M969" s="68" t="n">
        <v>3249.41</v>
      </c>
      <c r="N969" s="65" t="inlineStr">
        <is>
          <t>Sans réponse</t>
        </is>
      </c>
      <c r="O969" s="66" t="n">
        <v>45416</v>
      </c>
      <c r="P969" s="67" t="n"/>
      <c r="Q969" s="67" t="n">
        <v>0</v>
      </c>
      <c r="R969" s="67">
        <f>$I969</f>
        <v/>
      </c>
      <c r="S969" s="67">
        <f>$K969</f>
        <v/>
      </c>
      <c r="T969" s="67">
        <f>IFERROR(INDEX(Clients!$G$2:$G$1020,MATCH($E969,Clients!$A$2:$A$1020,0)),"")</f>
        <v/>
      </c>
      <c r="U969" s="67">
        <f>IFERROR(INDEX(Clients!$I$2:$I$1020,MATCH($E969,Clients!$A$2:$A$1020,0)),"")</f>
        <v/>
      </c>
      <c r="V969" s="69">
        <f>1</f>
        <v/>
      </c>
      <c r="W969" s="69">
        <f>IF($N969="Accepté",1,0)</f>
        <v/>
      </c>
      <c r="X969" s="68">
        <f>$M969*$W969</f>
        <v/>
      </c>
      <c r="Y969" s="68">
        <f>IF($N969="En cours",0,$M969)</f>
        <v/>
      </c>
      <c r="Z969" s="69">
        <f>IF($P969="",0,1)</f>
        <v/>
      </c>
      <c r="AA969" s="70">
        <f>IF($P969="",0,$P969)</f>
        <v/>
      </c>
      <c r="AB969" s="69">
        <f>IF(AND($P969&lt;&gt;"",$P969&lt;=Paramètres!$C$14),1,0)</f>
        <v/>
      </c>
      <c r="AC969" s="67">
        <f>IF($P969="","Jamais relancé",IF($P969&lt;=3,"0-3 j",IF($P969&lt;=7,"4-7 j",IF($P969&lt;=15,"8-15 j","Plus de 15 j"))))</f>
        <v/>
      </c>
      <c r="AD969" s="67">
        <f>IF($M969&lt;=1000,"Moins de 1 k€",IF($M969&lt;=5000,"1 à 5 k€",IF($M969&lt;=15000,"5 à 15 k€","Plus de 15 k€")))</f>
        <v/>
      </c>
    </row>
    <row r="970">
      <c r="A970" s="65" t="inlineStr">
        <is>
          <t>DEV-00969</t>
        </is>
      </c>
      <c r="B970" s="66" t="n">
        <v>45379</v>
      </c>
      <c r="C970" s="65" t="inlineStr">
        <is>
          <t>2024-03</t>
        </is>
      </c>
      <c r="D970" s="65" t="inlineStr">
        <is>
          <t>2023-2024</t>
        </is>
      </c>
      <c r="E970" s="65" t="inlineStr">
        <is>
          <t>CLI-0336</t>
        </is>
      </c>
      <c r="F970" s="65" t="inlineStr">
        <is>
          <t>Particulier</t>
        </is>
      </c>
      <c r="G970" s="65" t="inlineStr">
        <is>
          <t>Toulouse</t>
        </is>
      </c>
      <c r="H970" s="65" t="inlineStr">
        <is>
          <t>Julien Fabre</t>
        </is>
      </c>
      <c r="I970" s="65" t="inlineStr">
        <is>
          <t>Électricité</t>
        </is>
      </c>
      <c r="J970" s="65" t="inlineStr">
        <is>
          <t>EL-004</t>
        </is>
      </c>
      <c r="K970" s="65" t="inlineStr">
        <is>
          <t>Éclairage LED locaux professionnels</t>
        </is>
      </c>
      <c r="L970" s="67" t="n">
        <v>1</v>
      </c>
      <c r="M970" s="68" t="n">
        <v>3142.92</v>
      </c>
      <c r="N970" s="65" t="inlineStr">
        <is>
          <t>Refusé</t>
        </is>
      </c>
      <c r="O970" s="66" t="n">
        <v>45385</v>
      </c>
      <c r="P970" s="67" t="n">
        <v>1</v>
      </c>
      <c r="Q970" s="67" t="n">
        <v>1</v>
      </c>
      <c r="R970" s="67">
        <f>$I970</f>
        <v/>
      </c>
      <c r="S970" s="67">
        <f>$K970</f>
        <v/>
      </c>
      <c r="T970" s="67">
        <f>IFERROR(INDEX(Clients!$G$2:$G$1020,MATCH($E970,Clients!$A$2:$A$1020,0)),"")</f>
        <v/>
      </c>
      <c r="U970" s="67">
        <f>IFERROR(INDEX(Clients!$I$2:$I$1020,MATCH($E970,Clients!$A$2:$A$1020,0)),"")</f>
        <v/>
      </c>
      <c r="V970" s="69">
        <f>1</f>
        <v/>
      </c>
      <c r="W970" s="69">
        <f>IF($N970="Accepté",1,0)</f>
        <v/>
      </c>
      <c r="X970" s="68">
        <f>$M970*$W970</f>
        <v/>
      </c>
      <c r="Y970" s="68">
        <f>IF($N970="En cours",0,$M970)</f>
        <v/>
      </c>
      <c r="Z970" s="69">
        <f>IF($P970="",0,1)</f>
        <v/>
      </c>
      <c r="AA970" s="70">
        <f>IF($P970="",0,$P970)</f>
        <v/>
      </c>
      <c r="AB970" s="69">
        <f>IF(AND($P970&lt;&gt;"",$P970&lt;=Paramètres!$C$14),1,0)</f>
        <v/>
      </c>
      <c r="AC970" s="67">
        <f>IF($P970="","Jamais relancé",IF($P970&lt;=3,"0-3 j",IF($P970&lt;=7,"4-7 j",IF($P970&lt;=15,"8-15 j","Plus de 15 j"))))</f>
        <v/>
      </c>
      <c r="AD970" s="67">
        <f>IF($M970&lt;=1000,"Moins de 1 k€",IF($M970&lt;=5000,"1 à 5 k€",IF($M970&lt;=15000,"5 à 15 k€","Plus de 15 k€")))</f>
        <v/>
      </c>
    </row>
    <row r="971">
      <c r="A971" s="65" t="inlineStr">
        <is>
          <t>DEV-00970</t>
        </is>
      </c>
      <c r="B971" s="66" t="n">
        <v>45379</v>
      </c>
      <c r="C971" s="65" t="inlineStr">
        <is>
          <t>2024-03</t>
        </is>
      </c>
      <c r="D971" s="65" t="inlineStr">
        <is>
          <t>2023-2024</t>
        </is>
      </c>
      <c r="E971" s="65" t="inlineStr">
        <is>
          <t>CLI-0340</t>
        </is>
      </c>
      <c r="F971" s="65" t="inlineStr">
        <is>
          <t>Particulier</t>
        </is>
      </c>
      <c r="G971" s="65" t="inlineStr">
        <is>
          <t>Bordeaux</t>
        </is>
      </c>
      <c r="H971" s="65" t="inlineStr">
        <is>
          <t>Sophie Marchand</t>
        </is>
      </c>
      <c r="I971" s="65" t="inlineStr">
        <is>
          <t>Chauffage</t>
        </is>
      </c>
      <c r="J971" s="65" t="inlineStr">
        <is>
          <t>CH-002</t>
        </is>
      </c>
      <c r="K971" s="65" t="inlineStr">
        <is>
          <t>Entretien annuel chaudière</t>
        </is>
      </c>
      <c r="L971" s="67" t="n">
        <v>1</v>
      </c>
      <c r="M971" s="68" t="n">
        <v>169.72</v>
      </c>
      <c r="N971" s="65" t="inlineStr">
        <is>
          <t>Refusé</t>
        </is>
      </c>
      <c r="O971" s="66" t="n">
        <v>45408</v>
      </c>
      <c r="P971" s="67" t="n"/>
      <c r="Q971" s="67" t="n">
        <v>0</v>
      </c>
      <c r="R971" s="67">
        <f>$I971</f>
        <v/>
      </c>
      <c r="S971" s="67">
        <f>$K971</f>
        <v/>
      </c>
      <c r="T971" s="67">
        <f>IFERROR(INDEX(Clients!$G$2:$G$1020,MATCH($E971,Clients!$A$2:$A$1020,0)),"")</f>
        <v/>
      </c>
      <c r="U971" s="67">
        <f>IFERROR(INDEX(Clients!$I$2:$I$1020,MATCH($E971,Clients!$A$2:$A$1020,0)),"")</f>
        <v/>
      </c>
      <c r="V971" s="69">
        <f>1</f>
        <v/>
      </c>
      <c r="W971" s="69">
        <f>IF($N971="Accepté",1,0)</f>
        <v/>
      </c>
      <c r="X971" s="68">
        <f>$M971*$W971</f>
        <v/>
      </c>
      <c r="Y971" s="68">
        <f>IF($N971="En cours",0,$M971)</f>
        <v/>
      </c>
      <c r="Z971" s="69">
        <f>IF($P971="",0,1)</f>
        <v/>
      </c>
      <c r="AA971" s="70">
        <f>IF($P971="",0,$P971)</f>
        <v/>
      </c>
      <c r="AB971" s="69">
        <f>IF(AND($P971&lt;&gt;"",$P971&lt;=Paramètres!$C$14),1,0)</f>
        <v/>
      </c>
      <c r="AC971" s="67">
        <f>IF($P971="","Jamais relancé",IF($P971&lt;=3,"0-3 j",IF($P971&lt;=7,"4-7 j",IF($P971&lt;=15,"8-15 j","Plus de 15 j"))))</f>
        <v/>
      </c>
      <c r="AD971" s="67">
        <f>IF($M971&lt;=1000,"Moins de 1 k€",IF($M971&lt;=5000,"1 à 5 k€",IF($M971&lt;=15000,"5 à 15 k€","Plus de 15 k€")))</f>
        <v/>
      </c>
    </row>
    <row r="972">
      <c r="A972" s="65" t="inlineStr">
        <is>
          <t>DEV-00971</t>
        </is>
      </c>
      <c r="B972" s="66" t="n">
        <v>45379</v>
      </c>
      <c r="C972" s="65" t="inlineStr">
        <is>
          <t>2024-03</t>
        </is>
      </c>
      <c r="D972" s="65" t="inlineStr">
        <is>
          <t>2023-2024</t>
        </is>
      </c>
      <c r="E972" s="65" t="inlineStr">
        <is>
          <t>CLI-0236</t>
        </is>
      </c>
      <c r="F972" s="65" t="inlineStr">
        <is>
          <t>Particulier</t>
        </is>
      </c>
      <c r="G972" s="65" t="inlineStr">
        <is>
          <t>Toulouse</t>
        </is>
      </c>
      <c r="H972" s="65" t="inlineStr">
        <is>
          <t>Nadia Cherif</t>
        </is>
      </c>
      <c r="I972" s="65" t="inlineStr">
        <is>
          <t>Dépannage</t>
        </is>
      </c>
      <c r="J972" s="65" t="inlineStr">
        <is>
          <t>DP-004</t>
        </is>
      </c>
      <c r="K972" s="65" t="inlineStr">
        <is>
          <t>Remise en service chaudière</t>
        </is>
      </c>
      <c r="L972" s="67" t="n">
        <v>1</v>
      </c>
      <c r="M972" s="68" t="n">
        <v>215.31</v>
      </c>
      <c r="N972" s="65" t="inlineStr">
        <is>
          <t>Sans réponse</t>
        </is>
      </c>
      <c r="O972" s="66" t="n">
        <v>45402</v>
      </c>
      <c r="P972" s="67" t="n">
        <v>1</v>
      </c>
      <c r="Q972" s="67" t="n">
        <v>1</v>
      </c>
      <c r="R972" s="67">
        <f>$I972</f>
        <v/>
      </c>
      <c r="S972" s="67">
        <f>$K972</f>
        <v/>
      </c>
      <c r="T972" s="67">
        <f>IFERROR(INDEX(Clients!$G$2:$G$1020,MATCH($E972,Clients!$A$2:$A$1020,0)),"")</f>
        <v/>
      </c>
      <c r="U972" s="67">
        <f>IFERROR(INDEX(Clients!$I$2:$I$1020,MATCH($E972,Clients!$A$2:$A$1020,0)),"")</f>
        <v/>
      </c>
      <c r="V972" s="69">
        <f>1</f>
        <v/>
      </c>
      <c r="W972" s="69">
        <f>IF($N972="Accepté",1,0)</f>
        <v/>
      </c>
      <c r="X972" s="68">
        <f>$M972*$W972</f>
        <v/>
      </c>
      <c r="Y972" s="68">
        <f>IF($N972="En cours",0,$M972)</f>
        <v/>
      </c>
      <c r="Z972" s="69">
        <f>IF($P972="",0,1)</f>
        <v/>
      </c>
      <c r="AA972" s="70">
        <f>IF($P972="",0,$P972)</f>
        <v/>
      </c>
      <c r="AB972" s="69">
        <f>IF(AND($P972&lt;&gt;"",$P972&lt;=Paramètres!$C$14),1,0)</f>
        <v/>
      </c>
      <c r="AC972" s="67">
        <f>IF($P972="","Jamais relancé",IF($P972&lt;=3,"0-3 j",IF($P972&lt;=7,"4-7 j",IF($P972&lt;=15,"8-15 j","Plus de 15 j"))))</f>
        <v/>
      </c>
      <c r="AD972" s="67">
        <f>IF($M972&lt;=1000,"Moins de 1 k€",IF($M972&lt;=5000,"1 à 5 k€",IF($M972&lt;=15000,"5 à 15 k€","Plus de 15 k€")))</f>
        <v/>
      </c>
    </row>
    <row r="973">
      <c r="A973" s="65" t="inlineStr">
        <is>
          <t>DEV-00972</t>
        </is>
      </c>
      <c r="B973" s="66" t="n">
        <v>45380</v>
      </c>
      <c r="C973" s="65" t="inlineStr">
        <is>
          <t>2024-03</t>
        </is>
      </c>
      <c r="D973" s="65" t="inlineStr">
        <is>
          <t>2023-2024</t>
        </is>
      </c>
      <c r="E973" s="65" t="inlineStr">
        <is>
          <t>CLI-0286</t>
        </is>
      </c>
      <c r="F973" s="65" t="inlineStr">
        <is>
          <t>Particulier</t>
        </is>
      </c>
      <c r="G973" s="65" t="inlineStr">
        <is>
          <t>Bordeaux</t>
        </is>
      </c>
      <c r="H973" s="65" t="inlineStr">
        <is>
          <t>Karim Belkacem</t>
        </is>
      </c>
      <c r="I973" s="65" t="inlineStr">
        <is>
          <t>Plomberie</t>
        </is>
      </c>
      <c r="J973" s="65" t="inlineStr">
        <is>
          <t>PR-002</t>
        </is>
      </c>
      <c r="K973" s="65" t="inlineStr">
        <is>
          <t>Recherche de fuite + réparation</t>
        </is>
      </c>
      <c r="L973" s="67" t="n">
        <v>1</v>
      </c>
      <c r="M973" s="68" t="n">
        <v>438.48</v>
      </c>
      <c r="N973" s="65" t="inlineStr">
        <is>
          <t>Sans réponse</t>
        </is>
      </c>
      <c r="O973" s="66" t="n">
        <v>45405</v>
      </c>
      <c r="P973" s="67" t="n">
        <v>1</v>
      </c>
      <c r="Q973" s="67" t="n">
        <v>2</v>
      </c>
      <c r="R973" s="67">
        <f>$I973</f>
        <v/>
      </c>
      <c r="S973" s="67">
        <f>$K973</f>
        <v/>
      </c>
      <c r="T973" s="67">
        <f>IFERROR(INDEX(Clients!$G$2:$G$1020,MATCH($E973,Clients!$A$2:$A$1020,0)),"")</f>
        <v/>
      </c>
      <c r="U973" s="67">
        <f>IFERROR(INDEX(Clients!$I$2:$I$1020,MATCH($E973,Clients!$A$2:$A$1020,0)),"")</f>
        <v/>
      </c>
      <c r="V973" s="69">
        <f>1</f>
        <v/>
      </c>
      <c r="W973" s="69">
        <f>IF($N973="Accepté",1,0)</f>
        <v/>
      </c>
      <c r="X973" s="68">
        <f>$M973*$W973</f>
        <v/>
      </c>
      <c r="Y973" s="68">
        <f>IF($N973="En cours",0,$M973)</f>
        <v/>
      </c>
      <c r="Z973" s="69">
        <f>IF($P973="",0,1)</f>
        <v/>
      </c>
      <c r="AA973" s="70">
        <f>IF($P973="",0,$P973)</f>
        <v/>
      </c>
      <c r="AB973" s="69">
        <f>IF(AND($P973&lt;&gt;"",$P973&lt;=Paramètres!$C$14),1,0)</f>
        <v/>
      </c>
      <c r="AC973" s="67">
        <f>IF($P973="","Jamais relancé",IF($P973&lt;=3,"0-3 j",IF($P973&lt;=7,"4-7 j",IF($P973&lt;=15,"8-15 j","Plus de 15 j"))))</f>
        <v/>
      </c>
      <c r="AD973" s="67">
        <f>IF($M973&lt;=1000,"Moins de 1 k€",IF($M973&lt;=5000,"1 à 5 k€",IF($M973&lt;=15000,"5 à 15 k€","Plus de 15 k€")))</f>
        <v/>
      </c>
    </row>
    <row r="974">
      <c r="A974" s="65" t="inlineStr">
        <is>
          <t>DEV-00973</t>
        </is>
      </c>
      <c r="B974" s="66" t="n">
        <v>45383</v>
      </c>
      <c r="C974" s="65" t="inlineStr">
        <is>
          <t>2024-04</t>
        </is>
      </c>
      <c r="D974" s="65" t="inlineStr">
        <is>
          <t>2023-2024</t>
        </is>
      </c>
      <c r="E974" s="65" t="inlineStr">
        <is>
          <t>CLI-0333</t>
        </is>
      </c>
      <c r="F974" s="65" t="inlineStr">
        <is>
          <t>Professionnel</t>
        </is>
      </c>
      <c r="G974" s="65" t="inlineStr">
        <is>
          <t>Toulouse</t>
        </is>
      </c>
      <c r="H974" s="65" t="inlineStr">
        <is>
          <t>Nadia Cherif</t>
        </is>
      </c>
      <c r="I974" s="65" t="inlineStr">
        <is>
          <t>Plomberie</t>
        </is>
      </c>
      <c r="J974" s="65" t="inlineStr">
        <is>
          <t>PR-001</t>
        </is>
      </c>
      <c r="K974" s="65" t="inlineStr">
        <is>
          <t>Remplacement chauffe-eau 200 L</t>
        </is>
      </c>
      <c r="L974" s="67" t="n">
        <v>1</v>
      </c>
      <c r="M974" s="68" t="n">
        <v>2242.69</v>
      </c>
      <c r="N974" s="65" t="inlineStr">
        <is>
          <t>Accepté</t>
        </is>
      </c>
      <c r="O974" s="66" t="n">
        <v>45413</v>
      </c>
      <c r="P974" s="67" t="n">
        <v>7</v>
      </c>
      <c r="Q974" s="67" t="n">
        <v>2</v>
      </c>
      <c r="R974" s="67">
        <f>$I974</f>
        <v/>
      </c>
      <c r="S974" s="67">
        <f>$K974</f>
        <v/>
      </c>
      <c r="T974" s="67">
        <f>IFERROR(INDEX(Clients!$G$2:$G$1020,MATCH($E974,Clients!$A$2:$A$1020,0)),"")</f>
        <v/>
      </c>
      <c r="U974" s="67">
        <f>IFERROR(INDEX(Clients!$I$2:$I$1020,MATCH($E974,Clients!$A$2:$A$1020,0)),"")</f>
        <v/>
      </c>
      <c r="V974" s="69">
        <f>1</f>
        <v/>
      </c>
      <c r="W974" s="69">
        <f>IF($N974="Accepté",1,0)</f>
        <v/>
      </c>
      <c r="X974" s="68">
        <f>$M974*$W974</f>
        <v/>
      </c>
      <c r="Y974" s="68">
        <f>IF($N974="En cours",0,$M974)</f>
        <v/>
      </c>
      <c r="Z974" s="69">
        <f>IF($P974="",0,1)</f>
        <v/>
      </c>
      <c r="AA974" s="70">
        <f>IF($P974="",0,$P974)</f>
        <v/>
      </c>
      <c r="AB974" s="69">
        <f>IF(AND($P974&lt;&gt;"",$P974&lt;=Paramètres!$C$14),1,0)</f>
        <v/>
      </c>
      <c r="AC974" s="67">
        <f>IF($P974="","Jamais relancé",IF($P974&lt;=3,"0-3 j",IF($P974&lt;=7,"4-7 j",IF($P974&lt;=15,"8-15 j","Plus de 15 j"))))</f>
        <v/>
      </c>
      <c r="AD974" s="67">
        <f>IF($M974&lt;=1000,"Moins de 1 k€",IF($M974&lt;=5000,"1 à 5 k€",IF($M974&lt;=15000,"5 à 15 k€","Plus de 15 k€")))</f>
        <v/>
      </c>
    </row>
    <row r="975">
      <c r="A975" s="65" t="inlineStr">
        <is>
          <t>DEV-00974</t>
        </is>
      </c>
      <c r="B975" s="66" t="n">
        <v>45384</v>
      </c>
      <c r="C975" s="65" t="inlineStr">
        <is>
          <t>2024-04</t>
        </is>
      </c>
      <c r="D975" s="65" t="inlineStr">
        <is>
          <t>2023-2024</t>
        </is>
      </c>
      <c r="E975" s="65" t="inlineStr">
        <is>
          <t>CLI-0150</t>
        </is>
      </c>
      <c r="F975" s="65" t="inlineStr">
        <is>
          <t>Particulier</t>
        </is>
      </c>
      <c r="G975" s="65" t="inlineStr">
        <is>
          <t>Bordeaux</t>
        </is>
      </c>
      <c r="H975" s="65" t="inlineStr">
        <is>
          <t>Sophie Marchand</t>
        </is>
      </c>
      <c r="I975" s="65" t="inlineStr">
        <is>
          <t>Plomberie</t>
        </is>
      </c>
      <c r="J975" s="65" t="inlineStr">
        <is>
          <t>PR-004</t>
        </is>
      </c>
      <c r="K975" s="65" t="inlineStr">
        <is>
          <t>Remplacement colonne d'évacuation</t>
        </is>
      </c>
      <c r="L975" s="67" t="n">
        <v>1</v>
      </c>
      <c r="M975" s="68" t="n">
        <v>5388.42</v>
      </c>
      <c r="N975" s="65" t="inlineStr">
        <is>
          <t>Refusé</t>
        </is>
      </c>
      <c r="O975" s="66" t="n">
        <v>45395</v>
      </c>
      <c r="P975" s="67" t="n">
        <v>9</v>
      </c>
      <c r="Q975" s="67" t="n">
        <v>1</v>
      </c>
      <c r="R975" s="67">
        <f>$I975</f>
        <v/>
      </c>
      <c r="S975" s="67">
        <f>$K975</f>
        <v/>
      </c>
      <c r="T975" s="67">
        <f>IFERROR(INDEX(Clients!$G$2:$G$1020,MATCH($E975,Clients!$A$2:$A$1020,0)),"")</f>
        <v/>
      </c>
      <c r="U975" s="67">
        <f>IFERROR(INDEX(Clients!$I$2:$I$1020,MATCH($E975,Clients!$A$2:$A$1020,0)),"")</f>
        <v/>
      </c>
      <c r="V975" s="69">
        <f>1</f>
        <v/>
      </c>
      <c r="W975" s="69">
        <f>IF($N975="Accepté",1,0)</f>
        <v/>
      </c>
      <c r="X975" s="68">
        <f>$M975*$W975</f>
        <v/>
      </c>
      <c r="Y975" s="68">
        <f>IF($N975="En cours",0,$M975)</f>
        <v/>
      </c>
      <c r="Z975" s="69">
        <f>IF($P975="",0,1)</f>
        <v/>
      </c>
      <c r="AA975" s="70">
        <f>IF($P975="",0,$P975)</f>
        <v/>
      </c>
      <c r="AB975" s="69">
        <f>IF(AND($P975&lt;&gt;"",$P975&lt;=Paramètres!$C$14),1,0)</f>
        <v/>
      </c>
      <c r="AC975" s="67">
        <f>IF($P975="","Jamais relancé",IF($P975&lt;=3,"0-3 j",IF($P975&lt;=7,"4-7 j",IF($P975&lt;=15,"8-15 j","Plus de 15 j"))))</f>
        <v/>
      </c>
      <c r="AD975" s="67">
        <f>IF($M975&lt;=1000,"Moins de 1 k€",IF($M975&lt;=5000,"1 à 5 k€",IF($M975&lt;=15000,"5 à 15 k€","Plus de 15 k€")))</f>
        <v/>
      </c>
    </row>
    <row r="976">
      <c r="A976" s="65" t="inlineStr">
        <is>
          <t>DEV-00975</t>
        </is>
      </c>
      <c r="B976" s="66" t="n">
        <v>45384</v>
      </c>
      <c r="C976" s="65" t="inlineStr">
        <is>
          <t>2024-04</t>
        </is>
      </c>
      <c r="D976" s="65" t="inlineStr">
        <is>
          <t>2023-2024</t>
        </is>
      </c>
      <c r="E976" s="65" t="inlineStr">
        <is>
          <t>CLI-0097</t>
        </is>
      </c>
      <c r="F976" s="65" t="inlineStr">
        <is>
          <t>Particulier</t>
        </is>
      </c>
      <c r="G976" s="65" t="inlineStr">
        <is>
          <t>Toulouse</t>
        </is>
      </c>
      <c r="H976" s="65" t="inlineStr">
        <is>
          <t>Nadia Cherif</t>
        </is>
      </c>
      <c r="I976" s="65" t="inlineStr">
        <is>
          <t>Salle de bain</t>
        </is>
      </c>
      <c r="J976" s="65" t="inlineStr">
        <is>
          <t>SB-003</t>
        </is>
      </c>
      <c r="K976" s="65" t="inlineStr">
        <is>
          <t>Pose meuble vasque + robinetterie</t>
        </is>
      </c>
      <c r="L976" s="67" t="n">
        <v>1</v>
      </c>
      <c r="M976" s="68" t="n">
        <v>1356.51</v>
      </c>
      <c r="N976" s="65" t="inlineStr">
        <is>
          <t>Accepté</t>
        </is>
      </c>
      <c r="O976" s="66" t="n">
        <v>45398</v>
      </c>
      <c r="P976" s="67" t="n"/>
      <c r="Q976" s="67" t="n">
        <v>0</v>
      </c>
      <c r="R976" s="67">
        <f>$I976</f>
        <v/>
      </c>
      <c r="S976" s="67">
        <f>$K976</f>
        <v/>
      </c>
      <c r="T976" s="67">
        <f>IFERROR(INDEX(Clients!$G$2:$G$1020,MATCH($E976,Clients!$A$2:$A$1020,0)),"")</f>
        <v/>
      </c>
      <c r="U976" s="67">
        <f>IFERROR(INDEX(Clients!$I$2:$I$1020,MATCH($E976,Clients!$A$2:$A$1020,0)),"")</f>
        <v/>
      </c>
      <c r="V976" s="69">
        <f>1</f>
        <v/>
      </c>
      <c r="W976" s="69">
        <f>IF($N976="Accepté",1,0)</f>
        <v/>
      </c>
      <c r="X976" s="68">
        <f>$M976*$W976</f>
        <v/>
      </c>
      <c r="Y976" s="68">
        <f>IF($N976="En cours",0,$M976)</f>
        <v/>
      </c>
      <c r="Z976" s="69">
        <f>IF($P976="",0,1)</f>
        <v/>
      </c>
      <c r="AA976" s="70">
        <f>IF($P976="",0,$P976)</f>
        <v/>
      </c>
      <c r="AB976" s="69">
        <f>IF(AND($P976&lt;&gt;"",$P976&lt;=Paramètres!$C$14),1,0)</f>
        <v/>
      </c>
      <c r="AC976" s="67">
        <f>IF($P976="","Jamais relancé",IF($P976&lt;=3,"0-3 j",IF($P976&lt;=7,"4-7 j",IF($P976&lt;=15,"8-15 j","Plus de 15 j"))))</f>
        <v/>
      </c>
      <c r="AD976" s="67">
        <f>IF($M976&lt;=1000,"Moins de 1 k€",IF($M976&lt;=5000,"1 à 5 k€",IF($M976&lt;=15000,"5 à 15 k€","Plus de 15 k€")))</f>
        <v/>
      </c>
    </row>
    <row r="977">
      <c r="A977" s="65" t="inlineStr">
        <is>
          <t>DEV-00976</t>
        </is>
      </c>
      <c r="B977" s="66" t="n">
        <v>45385</v>
      </c>
      <c r="C977" s="65" t="inlineStr">
        <is>
          <t>2024-04</t>
        </is>
      </c>
      <c r="D977" s="65" t="inlineStr">
        <is>
          <t>2023-2024</t>
        </is>
      </c>
      <c r="E977" s="65" t="inlineStr">
        <is>
          <t>CLI-0009</t>
        </is>
      </c>
      <c r="F977" s="65" t="inlineStr">
        <is>
          <t>Particulier</t>
        </is>
      </c>
      <c r="G977" s="65" t="inlineStr">
        <is>
          <t>Toulouse</t>
        </is>
      </c>
      <c r="H977" s="65" t="inlineStr">
        <is>
          <t>Nadia Cherif</t>
        </is>
      </c>
      <c r="I977" s="65" t="inlineStr">
        <is>
          <t>Plomberie</t>
        </is>
      </c>
      <c r="J977" s="65" t="inlineStr">
        <is>
          <t>PR-002</t>
        </is>
      </c>
      <c r="K977" s="65" t="inlineStr">
        <is>
          <t>Recherche de fuite + réparation</t>
        </is>
      </c>
      <c r="L977" s="67" t="n">
        <v>1</v>
      </c>
      <c r="M977" s="68" t="n">
        <v>425.5</v>
      </c>
      <c r="N977" s="65" t="inlineStr">
        <is>
          <t>Sans réponse</t>
        </is>
      </c>
      <c r="O977" s="66" t="n">
        <v>45411</v>
      </c>
      <c r="P977" s="67" t="n">
        <v>1</v>
      </c>
      <c r="Q977" s="67" t="n">
        <v>2</v>
      </c>
      <c r="R977" s="67">
        <f>$I977</f>
        <v/>
      </c>
      <c r="S977" s="67">
        <f>$K977</f>
        <v/>
      </c>
      <c r="T977" s="67">
        <f>IFERROR(INDEX(Clients!$G$2:$G$1020,MATCH($E977,Clients!$A$2:$A$1020,0)),"")</f>
        <v/>
      </c>
      <c r="U977" s="67">
        <f>IFERROR(INDEX(Clients!$I$2:$I$1020,MATCH($E977,Clients!$A$2:$A$1020,0)),"")</f>
        <v/>
      </c>
      <c r="V977" s="69">
        <f>1</f>
        <v/>
      </c>
      <c r="W977" s="69">
        <f>IF($N977="Accepté",1,0)</f>
        <v/>
      </c>
      <c r="X977" s="68">
        <f>$M977*$W977</f>
        <v/>
      </c>
      <c r="Y977" s="68">
        <f>IF($N977="En cours",0,$M977)</f>
        <v/>
      </c>
      <c r="Z977" s="69">
        <f>IF($P977="",0,1)</f>
        <v/>
      </c>
      <c r="AA977" s="70">
        <f>IF($P977="",0,$P977)</f>
        <v/>
      </c>
      <c r="AB977" s="69">
        <f>IF(AND($P977&lt;&gt;"",$P977&lt;=Paramètres!$C$14),1,0)</f>
        <v/>
      </c>
      <c r="AC977" s="67">
        <f>IF($P977="","Jamais relancé",IF($P977&lt;=3,"0-3 j",IF($P977&lt;=7,"4-7 j",IF($P977&lt;=15,"8-15 j","Plus de 15 j"))))</f>
        <v/>
      </c>
      <c r="AD977" s="67">
        <f>IF($M977&lt;=1000,"Moins de 1 k€",IF($M977&lt;=5000,"1 à 5 k€",IF($M977&lt;=15000,"5 à 15 k€","Plus de 15 k€")))</f>
        <v/>
      </c>
    </row>
    <row r="978">
      <c r="A978" s="65" t="inlineStr">
        <is>
          <t>DEV-00977</t>
        </is>
      </c>
      <c r="B978" s="66" t="n">
        <v>45385</v>
      </c>
      <c r="C978" s="65" t="inlineStr">
        <is>
          <t>2024-04</t>
        </is>
      </c>
      <c r="D978" s="65" t="inlineStr">
        <is>
          <t>2023-2024</t>
        </is>
      </c>
      <c r="E978" s="65" t="inlineStr">
        <is>
          <t>CLI-0246</t>
        </is>
      </c>
      <c r="F978" s="65" t="inlineStr">
        <is>
          <t>Particulier</t>
        </is>
      </c>
      <c r="G978" s="65" t="inlineStr">
        <is>
          <t>Toulouse</t>
        </is>
      </c>
      <c r="H978" s="65" t="inlineStr">
        <is>
          <t>Nadia Cherif</t>
        </is>
      </c>
      <c r="I978" s="65" t="inlineStr">
        <is>
          <t>Salle de bain</t>
        </is>
      </c>
      <c r="J978" s="65" t="inlineStr">
        <is>
          <t>SB-003</t>
        </is>
      </c>
      <c r="K978" s="65" t="inlineStr">
        <is>
          <t>Pose meuble vasque + robinetterie</t>
        </is>
      </c>
      <c r="L978" s="67" t="n">
        <v>1</v>
      </c>
      <c r="M978" s="68" t="n">
        <v>1169.67</v>
      </c>
      <c r="N978" s="65" t="inlineStr">
        <is>
          <t>Accepté</t>
        </is>
      </c>
      <c r="O978" s="66" t="n">
        <v>45410</v>
      </c>
      <c r="P978" s="67" t="n"/>
      <c r="Q978" s="67" t="n">
        <v>0</v>
      </c>
      <c r="R978" s="67">
        <f>$I978</f>
        <v/>
      </c>
      <c r="S978" s="67">
        <f>$K978</f>
        <v/>
      </c>
      <c r="T978" s="67">
        <f>IFERROR(INDEX(Clients!$G$2:$G$1020,MATCH($E978,Clients!$A$2:$A$1020,0)),"")</f>
        <v/>
      </c>
      <c r="U978" s="67">
        <f>IFERROR(INDEX(Clients!$I$2:$I$1020,MATCH($E978,Clients!$A$2:$A$1020,0)),"")</f>
        <v/>
      </c>
      <c r="V978" s="69">
        <f>1</f>
        <v/>
      </c>
      <c r="W978" s="69">
        <f>IF($N978="Accepté",1,0)</f>
        <v/>
      </c>
      <c r="X978" s="68">
        <f>$M978*$W978</f>
        <v/>
      </c>
      <c r="Y978" s="68">
        <f>IF($N978="En cours",0,$M978)</f>
        <v/>
      </c>
      <c r="Z978" s="69">
        <f>IF($P978="",0,1)</f>
        <v/>
      </c>
      <c r="AA978" s="70">
        <f>IF($P978="",0,$P978)</f>
        <v/>
      </c>
      <c r="AB978" s="69">
        <f>IF(AND($P978&lt;&gt;"",$P978&lt;=Paramètres!$C$14),1,0)</f>
        <v/>
      </c>
      <c r="AC978" s="67">
        <f>IF($P978="","Jamais relancé",IF($P978&lt;=3,"0-3 j",IF($P978&lt;=7,"4-7 j",IF($P978&lt;=15,"8-15 j","Plus de 15 j"))))</f>
        <v/>
      </c>
      <c r="AD978" s="67">
        <f>IF($M978&lt;=1000,"Moins de 1 k€",IF($M978&lt;=5000,"1 à 5 k€",IF($M978&lt;=15000,"5 à 15 k€","Plus de 15 k€")))</f>
        <v/>
      </c>
    </row>
    <row r="979">
      <c r="A979" s="65" t="inlineStr">
        <is>
          <t>DEV-00978</t>
        </is>
      </c>
      <c r="B979" s="66" t="n">
        <v>45385</v>
      </c>
      <c r="C979" s="65" t="inlineStr">
        <is>
          <t>2024-04</t>
        </is>
      </c>
      <c r="D979" s="65" t="inlineStr">
        <is>
          <t>2023-2024</t>
        </is>
      </c>
      <c r="E979" s="65" t="inlineStr">
        <is>
          <t>CLI-0052</t>
        </is>
      </c>
      <c r="F979" s="65" t="inlineStr">
        <is>
          <t>Particulier</t>
        </is>
      </c>
      <c r="G979" s="65" t="inlineStr">
        <is>
          <t>Toulouse</t>
        </is>
      </c>
      <c r="H979" s="65" t="inlineStr">
        <is>
          <t>Julien Fabre</t>
        </is>
      </c>
      <c r="I979" s="65" t="inlineStr">
        <is>
          <t>Plomberie</t>
        </is>
      </c>
      <c r="J979" s="65" t="inlineStr">
        <is>
          <t>PR-003</t>
        </is>
      </c>
      <c r="K979" s="65" t="inlineStr">
        <is>
          <t>Réfection réseau eau appartement</t>
        </is>
      </c>
      <c r="L979" s="67" t="n">
        <v>2</v>
      </c>
      <c r="M979" s="68" t="n">
        <v>5693.48</v>
      </c>
      <c r="N979" s="65" t="inlineStr">
        <is>
          <t>Sans réponse</t>
        </is>
      </c>
      <c r="O979" s="66" t="n">
        <v>45408</v>
      </c>
      <c r="P979" s="67" t="n">
        <v>6</v>
      </c>
      <c r="Q979" s="67" t="n">
        <v>2</v>
      </c>
      <c r="R979" s="67">
        <f>$I979</f>
        <v/>
      </c>
      <c r="S979" s="67">
        <f>$K979</f>
        <v/>
      </c>
      <c r="T979" s="67">
        <f>IFERROR(INDEX(Clients!$G$2:$G$1020,MATCH($E979,Clients!$A$2:$A$1020,0)),"")</f>
        <v/>
      </c>
      <c r="U979" s="67">
        <f>IFERROR(INDEX(Clients!$I$2:$I$1020,MATCH($E979,Clients!$A$2:$A$1020,0)),"")</f>
        <v/>
      </c>
      <c r="V979" s="69">
        <f>1</f>
        <v/>
      </c>
      <c r="W979" s="69">
        <f>IF($N979="Accepté",1,0)</f>
        <v/>
      </c>
      <c r="X979" s="68">
        <f>$M979*$W979</f>
        <v/>
      </c>
      <c r="Y979" s="68">
        <f>IF($N979="En cours",0,$M979)</f>
        <v/>
      </c>
      <c r="Z979" s="69">
        <f>IF($P979="",0,1)</f>
        <v/>
      </c>
      <c r="AA979" s="70">
        <f>IF($P979="",0,$P979)</f>
        <v/>
      </c>
      <c r="AB979" s="69">
        <f>IF(AND($P979&lt;&gt;"",$P979&lt;=Paramètres!$C$14),1,0)</f>
        <v/>
      </c>
      <c r="AC979" s="67">
        <f>IF($P979="","Jamais relancé",IF($P979&lt;=3,"0-3 j",IF($P979&lt;=7,"4-7 j",IF($P979&lt;=15,"8-15 j","Plus de 15 j"))))</f>
        <v/>
      </c>
      <c r="AD979" s="67">
        <f>IF($M979&lt;=1000,"Moins de 1 k€",IF($M979&lt;=5000,"1 à 5 k€",IF($M979&lt;=15000,"5 à 15 k€","Plus de 15 k€")))</f>
        <v/>
      </c>
    </row>
    <row r="980">
      <c r="A980" s="65" t="inlineStr">
        <is>
          <t>DEV-00979</t>
        </is>
      </c>
      <c r="B980" s="66" t="n">
        <v>45385</v>
      </c>
      <c r="C980" s="65" t="inlineStr">
        <is>
          <t>2024-04</t>
        </is>
      </c>
      <c r="D980" s="65" t="inlineStr">
        <is>
          <t>2023-2024</t>
        </is>
      </c>
      <c r="E980" s="65" t="inlineStr">
        <is>
          <t>CLI-0026</t>
        </is>
      </c>
      <c r="F980" s="65" t="inlineStr">
        <is>
          <t>Particulier</t>
        </is>
      </c>
      <c r="G980" s="65" t="inlineStr">
        <is>
          <t>Bordeaux</t>
        </is>
      </c>
      <c r="H980" s="65" t="inlineStr">
        <is>
          <t>Karim Belkacem</t>
        </is>
      </c>
      <c r="I980" s="65" t="inlineStr">
        <is>
          <t>Chauffage</t>
        </is>
      </c>
      <c r="J980" s="65" t="inlineStr">
        <is>
          <t>CH-004</t>
        </is>
      </c>
      <c r="K980" s="65" t="inlineStr">
        <is>
          <t>Remplacement radiateurs (lot de 5)</t>
        </is>
      </c>
      <c r="L980" s="67" t="n">
        <v>1</v>
      </c>
      <c r="M980" s="68" t="n">
        <v>2479.17</v>
      </c>
      <c r="N980" s="65" t="inlineStr">
        <is>
          <t>Accepté</t>
        </is>
      </c>
      <c r="O980" s="66" t="n">
        <v>45396</v>
      </c>
      <c r="P980" s="67" t="n">
        <v>3</v>
      </c>
      <c r="Q980" s="67" t="n">
        <v>2</v>
      </c>
      <c r="R980" s="67">
        <f>$I980</f>
        <v/>
      </c>
      <c r="S980" s="67">
        <f>$K980</f>
        <v/>
      </c>
      <c r="T980" s="67">
        <f>IFERROR(INDEX(Clients!$G$2:$G$1020,MATCH($E980,Clients!$A$2:$A$1020,0)),"")</f>
        <v/>
      </c>
      <c r="U980" s="67">
        <f>IFERROR(INDEX(Clients!$I$2:$I$1020,MATCH($E980,Clients!$A$2:$A$1020,0)),"")</f>
        <v/>
      </c>
      <c r="V980" s="69">
        <f>1</f>
        <v/>
      </c>
      <c r="W980" s="69">
        <f>IF($N980="Accepté",1,0)</f>
        <v/>
      </c>
      <c r="X980" s="68">
        <f>$M980*$W980</f>
        <v/>
      </c>
      <c r="Y980" s="68">
        <f>IF($N980="En cours",0,$M980)</f>
        <v/>
      </c>
      <c r="Z980" s="69">
        <f>IF($P980="",0,1)</f>
        <v/>
      </c>
      <c r="AA980" s="70">
        <f>IF($P980="",0,$P980)</f>
        <v/>
      </c>
      <c r="AB980" s="69">
        <f>IF(AND($P980&lt;&gt;"",$P980&lt;=Paramètres!$C$14),1,0)</f>
        <v/>
      </c>
      <c r="AC980" s="67">
        <f>IF($P980="","Jamais relancé",IF($P980&lt;=3,"0-3 j",IF($P980&lt;=7,"4-7 j",IF($P980&lt;=15,"8-15 j","Plus de 15 j"))))</f>
        <v/>
      </c>
      <c r="AD980" s="67">
        <f>IF($M980&lt;=1000,"Moins de 1 k€",IF($M980&lt;=5000,"1 à 5 k€",IF($M980&lt;=15000,"5 à 15 k€","Plus de 15 k€")))</f>
        <v/>
      </c>
    </row>
    <row r="981">
      <c r="A981" s="65" t="inlineStr">
        <is>
          <t>DEV-00980</t>
        </is>
      </c>
      <c r="B981" s="66" t="n">
        <v>45386</v>
      </c>
      <c r="C981" s="65" t="inlineStr">
        <is>
          <t>2024-04</t>
        </is>
      </c>
      <c r="D981" s="65" t="inlineStr">
        <is>
          <t>2023-2024</t>
        </is>
      </c>
      <c r="E981" s="65" t="inlineStr">
        <is>
          <t>CLI-0182</t>
        </is>
      </c>
      <c r="F981" s="65" t="inlineStr">
        <is>
          <t>Professionnel</t>
        </is>
      </c>
      <c r="G981" s="65" t="inlineStr">
        <is>
          <t>Bordeaux</t>
        </is>
      </c>
      <c r="H981" s="65" t="inlineStr">
        <is>
          <t>Karim Belkacem</t>
        </is>
      </c>
      <c r="I981" s="65" t="inlineStr">
        <is>
          <t>Chauffage</t>
        </is>
      </c>
      <c r="J981" s="65" t="inlineStr">
        <is>
          <t>CH-003</t>
        </is>
      </c>
      <c r="K981" s="65" t="inlineStr">
        <is>
          <t>Installation pompe à chaleur air/eau</t>
        </is>
      </c>
      <c r="L981" s="67" t="n">
        <v>1</v>
      </c>
      <c r="M981" s="68" t="n">
        <v>20821.7</v>
      </c>
      <c r="N981" s="65" t="inlineStr">
        <is>
          <t>Sans réponse</t>
        </is>
      </c>
      <c r="O981" s="66" t="n">
        <v>45400</v>
      </c>
      <c r="P981" s="67" t="n">
        <v>4</v>
      </c>
      <c r="Q981" s="67" t="n">
        <v>2</v>
      </c>
      <c r="R981" s="67">
        <f>$I981</f>
        <v/>
      </c>
      <c r="S981" s="67">
        <f>$K981</f>
        <v/>
      </c>
      <c r="T981" s="67">
        <f>IFERROR(INDEX(Clients!$G$2:$G$1020,MATCH($E981,Clients!$A$2:$A$1020,0)),"")</f>
        <v/>
      </c>
      <c r="U981" s="67">
        <f>IFERROR(INDEX(Clients!$I$2:$I$1020,MATCH($E981,Clients!$A$2:$A$1020,0)),"")</f>
        <v/>
      </c>
      <c r="V981" s="69">
        <f>1</f>
        <v/>
      </c>
      <c r="W981" s="69">
        <f>IF($N981="Accepté",1,0)</f>
        <v/>
      </c>
      <c r="X981" s="68">
        <f>$M981*$W981</f>
        <v/>
      </c>
      <c r="Y981" s="68">
        <f>IF($N981="En cours",0,$M981)</f>
        <v/>
      </c>
      <c r="Z981" s="69">
        <f>IF($P981="",0,1)</f>
        <v/>
      </c>
      <c r="AA981" s="70">
        <f>IF($P981="",0,$P981)</f>
        <v/>
      </c>
      <c r="AB981" s="69">
        <f>IF(AND($P981&lt;&gt;"",$P981&lt;=Paramètres!$C$14),1,0)</f>
        <v/>
      </c>
      <c r="AC981" s="67">
        <f>IF($P981="","Jamais relancé",IF($P981&lt;=3,"0-3 j",IF($P981&lt;=7,"4-7 j",IF($P981&lt;=15,"8-15 j","Plus de 15 j"))))</f>
        <v/>
      </c>
      <c r="AD981" s="67">
        <f>IF($M981&lt;=1000,"Moins de 1 k€",IF($M981&lt;=5000,"1 à 5 k€",IF($M981&lt;=15000,"5 à 15 k€","Plus de 15 k€")))</f>
        <v/>
      </c>
    </row>
    <row r="982">
      <c r="A982" s="65" t="inlineStr">
        <is>
          <t>DEV-00981</t>
        </is>
      </c>
      <c r="B982" s="66" t="n">
        <v>45386</v>
      </c>
      <c r="C982" s="65" t="inlineStr">
        <is>
          <t>2024-04</t>
        </is>
      </c>
      <c r="D982" s="65" t="inlineStr">
        <is>
          <t>2023-2024</t>
        </is>
      </c>
      <c r="E982" s="65" t="inlineStr">
        <is>
          <t>CLI-0303</t>
        </is>
      </c>
      <c r="F982" s="65" t="inlineStr">
        <is>
          <t>Particulier</t>
        </is>
      </c>
      <c r="G982" s="65" t="inlineStr">
        <is>
          <t>Bordeaux</t>
        </is>
      </c>
      <c r="H982" s="65" t="inlineStr">
        <is>
          <t>Sophie Marchand</t>
        </is>
      </c>
      <c r="I982" s="65" t="inlineStr">
        <is>
          <t>Salle de bain</t>
        </is>
      </c>
      <c r="J982" s="65" t="inlineStr">
        <is>
          <t>SB-002</t>
        </is>
      </c>
      <c r="K982" s="65" t="inlineStr">
        <is>
          <t>Remplacement baignoire par douche</t>
        </is>
      </c>
      <c r="L982" s="67" t="n">
        <v>1</v>
      </c>
      <c r="M982" s="68" t="n">
        <v>3912.84</v>
      </c>
      <c r="N982" s="65" t="inlineStr">
        <is>
          <t>Sans réponse</t>
        </is>
      </c>
      <c r="O982" s="66" t="n">
        <v>45399</v>
      </c>
      <c r="P982" s="67" t="n"/>
      <c r="Q982" s="67" t="n">
        <v>0</v>
      </c>
      <c r="R982" s="67">
        <f>$I982</f>
        <v/>
      </c>
      <c r="S982" s="67">
        <f>$K982</f>
        <v/>
      </c>
      <c r="T982" s="67">
        <f>IFERROR(INDEX(Clients!$G$2:$G$1020,MATCH($E982,Clients!$A$2:$A$1020,0)),"")</f>
        <v/>
      </c>
      <c r="U982" s="67">
        <f>IFERROR(INDEX(Clients!$I$2:$I$1020,MATCH($E982,Clients!$A$2:$A$1020,0)),"")</f>
        <v/>
      </c>
      <c r="V982" s="69">
        <f>1</f>
        <v/>
      </c>
      <c r="W982" s="69">
        <f>IF($N982="Accepté",1,0)</f>
        <v/>
      </c>
      <c r="X982" s="68">
        <f>$M982*$W982</f>
        <v/>
      </c>
      <c r="Y982" s="68">
        <f>IF($N982="En cours",0,$M982)</f>
        <v/>
      </c>
      <c r="Z982" s="69">
        <f>IF($P982="",0,1)</f>
        <v/>
      </c>
      <c r="AA982" s="70">
        <f>IF($P982="",0,$P982)</f>
        <v/>
      </c>
      <c r="AB982" s="69">
        <f>IF(AND($P982&lt;&gt;"",$P982&lt;=Paramètres!$C$14),1,0)</f>
        <v/>
      </c>
      <c r="AC982" s="67">
        <f>IF($P982="","Jamais relancé",IF($P982&lt;=3,"0-3 j",IF($P982&lt;=7,"4-7 j",IF($P982&lt;=15,"8-15 j","Plus de 15 j"))))</f>
        <v/>
      </c>
      <c r="AD982" s="67">
        <f>IF($M982&lt;=1000,"Moins de 1 k€",IF($M982&lt;=5000,"1 à 5 k€",IF($M982&lt;=15000,"5 à 15 k€","Plus de 15 k€")))</f>
        <v/>
      </c>
    </row>
    <row r="983">
      <c r="A983" s="65" t="inlineStr">
        <is>
          <t>DEV-00982</t>
        </is>
      </c>
      <c r="B983" s="66" t="n">
        <v>45386</v>
      </c>
      <c r="C983" s="65" t="inlineStr">
        <is>
          <t>2024-04</t>
        </is>
      </c>
      <c r="D983" s="65" t="inlineStr">
        <is>
          <t>2023-2024</t>
        </is>
      </c>
      <c r="E983" s="65" t="inlineStr">
        <is>
          <t>CLI-0352</t>
        </is>
      </c>
      <c r="F983" s="65" t="inlineStr">
        <is>
          <t>Professionnel</t>
        </is>
      </c>
      <c r="G983" s="65" t="inlineStr">
        <is>
          <t>Bordeaux</t>
        </is>
      </c>
      <c r="H983" s="65" t="inlineStr">
        <is>
          <t>Karim Belkacem</t>
        </is>
      </c>
      <c r="I983" s="65" t="inlineStr">
        <is>
          <t>Salle de bain</t>
        </is>
      </c>
      <c r="J983" s="65" t="inlineStr">
        <is>
          <t>SB-002</t>
        </is>
      </c>
      <c r="K983" s="65" t="inlineStr">
        <is>
          <t>Remplacement baignoire par douche</t>
        </is>
      </c>
      <c r="L983" s="67" t="n">
        <v>1</v>
      </c>
      <c r="M983" s="68" t="n">
        <v>7072.04</v>
      </c>
      <c r="N983" s="65" t="inlineStr">
        <is>
          <t>Accepté</t>
        </is>
      </c>
      <c r="O983" s="66" t="n">
        <v>45395</v>
      </c>
      <c r="P983" s="67" t="n">
        <v>4</v>
      </c>
      <c r="Q983" s="67" t="n">
        <v>1</v>
      </c>
      <c r="R983" s="67">
        <f>$I983</f>
        <v/>
      </c>
      <c r="S983" s="67">
        <f>$K983</f>
        <v/>
      </c>
      <c r="T983" s="67">
        <f>IFERROR(INDEX(Clients!$G$2:$G$1020,MATCH($E983,Clients!$A$2:$A$1020,0)),"")</f>
        <v/>
      </c>
      <c r="U983" s="67">
        <f>IFERROR(INDEX(Clients!$I$2:$I$1020,MATCH($E983,Clients!$A$2:$A$1020,0)),"")</f>
        <v/>
      </c>
      <c r="V983" s="69">
        <f>1</f>
        <v/>
      </c>
      <c r="W983" s="69">
        <f>IF($N983="Accepté",1,0)</f>
        <v/>
      </c>
      <c r="X983" s="68">
        <f>$M983*$W983</f>
        <v/>
      </c>
      <c r="Y983" s="68">
        <f>IF($N983="En cours",0,$M983)</f>
        <v/>
      </c>
      <c r="Z983" s="69">
        <f>IF($P983="",0,1)</f>
        <v/>
      </c>
      <c r="AA983" s="70">
        <f>IF($P983="",0,$P983)</f>
        <v/>
      </c>
      <c r="AB983" s="69">
        <f>IF(AND($P983&lt;&gt;"",$P983&lt;=Paramètres!$C$14),1,0)</f>
        <v/>
      </c>
      <c r="AC983" s="67">
        <f>IF($P983="","Jamais relancé",IF($P983&lt;=3,"0-3 j",IF($P983&lt;=7,"4-7 j",IF($P983&lt;=15,"8-15 j","Plus de 15 j"))))</f>
        <v/>
      </c>
      <c r="AD983" s="67">
        <f>IF($M983&lt;=1000,"Moins de 1 k€",IF($M983&lt;=5000,"1 à 5 k€",IF($M983&lt;=15000,"5 à 15 k€","Plus de 15 k€")))</f>
        <v/>
      </c>
    </row>
    <row r="984">
      <c r="A984" s="65" t="inlineStr">
        <is>
          <t>DEV-00983</t>
        </is>
      </c>
      <c r="B984" s="66" t="n">
        <v>45387</v>
      </c>
      <c r="C984" s="65" t="inlineStr">
        <is>
          <t>2024-04</t>
        </is>
      </c>
      <c r="D984" s="65" t="inlineStr">
        <is>
          <t>2023-2024</t>
        </is>
      </c>
      <c r="E984" s="65" t="inlineStr">
        <is>
          <t>CLI-0161</t>
        </is>
      </c>
      <c r="F984" s="65" t="inlineStr">
        <is>
          <t>Particulier</t>
        </is>
      </c>
      <c r="G984" s="65" t="inlineStr">
        <is>
          <t>Bordeaux</t>
        </is>
      </c>
      <c r="H984" s="65" t="inlineStr">
        <is>
          <t>Sophie Marchand</t>
        </is>
      </c>
      <c r="I984" s="65" t="inlineStr">
        <is>
          <t>Chauffage</t>
        </is>
      </c>
      <c r="J984" s="65" t="inlineStr">
        <is>
          <t>CH-005</t>
        </is>
      </c>
      <c r="K984" s="65" t="inlineStr">
        <is>
          <t>Désembouage circuit chauffage</t>
        </is>
      </c>
      <c r="L984" s="67" t="n">
        <v>1</v>
      </c>
      <c r="M984" s="68" t="n">
        <v>771.02</v>
      </c>
      <c r="N984" s="65" t="inlineStr">
        <is>
          <t>Accepté</t>
        </is>
      </c>
      <c r="O984" s="66" t="n">
        <v>45392</v>
      </c>
      <c r="P984" s="67" t="n">
        <v>9</v>
      </c>
      <c r="Q984" s="67" t="n">
        <v>0</v>
      </c>
      <c r="R984" s="67">
        <f>$I984</f>
        <v/>
      </c>
      <c r="S984" s="67">
        <f>$K984</f>
        <v/>
      </c>
      <c r="T984" s="67">
        <f>IFERROR(INDEX(Clients!$G$2:$G$1020,MATCH($E984,Clients!$A$2:$A$1020,0)),"")</f>
        <v/>
      </c>
      <c r="U984" s="67">
        <f>IFERROR(INDEX(Clients!$I$2:$I$1020,MATCH($E984,Clients!$A$2:$A$1020,0)),"")</f>
        <v/>
      </c>
      <c r="V984" s="69">
        <f>1</f>
        <v/>
      </c>
      <c r="W984" s="69">
        <f>IF($N984="Accepté",1,0)</f>
        <v/>
      </c>
      <c r="X984" s="68">
        <f>$M984*$W984</f>
        <v/>
      </c>
      <c r="Y984" s="68">
        <f>IF($N984="En cours",0,$M984)</f>
        <v/>
      </c>
      <c r="Z984" s="69">
        <f>IF($P984="",0,1)</f>
        <v/>
      </c>
      <c r="AA984" s="70">
        <f>IF($P984="",0,$P984)</f>
        <v/>
      </c>
      <c r="AB984" s="69">
        <f>IF(AND($P984&lt;&gt;"",$P984&lt;=Paramètres!$C$14),1,0)</f>
        <v/>
      </c>
      <c r="AC984" s="67">
        <f>IF($P984="","Jamais relancé",IF($P984&lt;=3,"0-3 j",IF($P984&lt;=7,"4-7 j",IF($P984&lt;=15,"8-15 j","Plus de 15 j"))))</f>
        <v/>
      </c>
      <c r="AD984" s="67">
        <f>IF($M984&lt;=1000,"Moins de 1 k€",IF($M984&lt;=5000,"1 à 5 k€",IF($M984&lt;=15000,"5 à 15 k€","Plus de 15 k€")))</f>
        <v/>
      </c>
    </row>
    <row r="985">
      <c r="A985" s="65" t="inlineStr">
        <is>
          <t>DEV-00984</t>
        </is>
      </c>
      <c r="B985" s="66" t="n">
        <v>45387</v>
      </c>
      <c r="C985" s="65" t="inlineStr">
        <is>
          <t>2024-04</t>
        </is>
      </c>
      <c r="D985" s="65" t="inlineStr">
        <is>
          <t>2023-2024</t>
        </is>
      </c>
      <c r="E985" s="65" t="inlineStr">
        <is>
          <t>CLI-0417</t>
        </is>
      </c>
      <c r="F985" s="65" t="inlineStr">
        <is>
          <t>Particulier</t>
        </is>
      </c>
      <c r="G985" s="65" t="inlineStr">
        <is>
          <t>Toulouse</t>
        </is>
      </c>
      <c r="H985" s="65" t="inlineStr">
        <is>
          <t>Julien Fabre</t>
        </is>
      </c>
      <c r="I985" s="65" t="inlineStr">
        <is>
          <t>Plomberie</t>
        </is>
      </c>
      <c r="J985" s="65" t="inlineStr">
        <is>
          <t>PR-004</t>
        </is>
      </c>
      <c r="K985" s="65" t="inlineStr">
        <is>
          <t>Remplacement colonne d'évacuation</t>
        </is>
      </c>
      <c r="L985" s="67" t="n">
        <v>1</v>
      </c>
      <c r="M985" s="68" t="n">
        <v>5858.16</v>
      </c>
      <c r="N985" s="65" t="inlineStr">
        <is>
          <t>Sans réponse</t>
        </is>
      </c>
      <c r="O985" s="66" t="n">
        <v>45427</v>
      </c>
      <c r="P985" s="67" t="n">
        <v>16</v>
      </c>
      <c r="Q985" s="67" t="n">
        <v>2</v>
      </c>
      <c r="R985" s="67">
        <f>$I985</f>
        <v/>
      </c>
      <c r="S985" s="67">
        <f>$K985</f>
        <v/>
      </c>
      <c r="T985" s="67">
        <f>IFERROR(INDEX(Clients!$G$2:$G$1020,MATCH($E985,Clients!$A$2:$A$1020,0)),"")</f>
        <v/>
      </c>
      <c r="U985" s="67">
        <f>IFERROR(INDEX(Clients!$I$2:$I$1020,MATCH($E985,Clients!$A$2:$A$1020,0)),"")</f>
        <v/>
      </c>
      <c r="V985" s="69">
        <f>1</f>
        <v/>
      </c>
      <c r="W985" s="69">
        <f>IF($N985="Accepté",1,0)</f>
        <v/>
      </c>
      <c r="X985" s="68">
        <f>$M985*$W985</f>
        <v/>
      </c>
      <c r="Y985" s="68">
        <f>IF($N985="En cours",0,$M985)</f>
        <v/>
      </c>
      <c r="Z985" s="69">
        <f>IF($P985="",0,1)</f>
        <v/>
      </c>
      <c r="AA985" s="70">
        <f>IF($P985="",0,$P985)</f>
        <v/>
      </c>
      <c r="AB985" s="69">
        <f>IF(AND($P985&lt;&gt;"",$P985&lt;=Paramètres!$C$14),1,0)</f>
        <v/>
      </c>
      <c r="AC985" s="67">
        <f>IF($P985="","Jamais relancé",IF($P985&lt;=3,"0-3 j",IF($P985&lt;=7,"4-7 j",IF($P985&lt;=15,"8-15 j","Plus de 15 j"))))</f>
        <v/>
      </c>
      <c r="AD985" s="67">
        <f>IF($M985&lt;=1000,"Moins de 1 k€",IF($M985&lt;=5000,"1 à 5 k€",IF($M985&lt;=15000,"5 à 15 k€","Plus de 15 k€")))</f>
        <v/>
      </c>
    </row>
    <row r="986">
      <c r="A986" s="65" t="inlineStr">
        <is>
          <t>DEV-00985</t>
        </is>
      </c>
      <c r="B986" s="66" t="n">
        <v>45387</v>
      </c>
      <c r="C986" s="65" t="inlineStr">
        <is>
          <t>2024-04</t>
        </is>
      </c>
      <c r="D986" s="65" t="inlineStr">
        <is>
          <t>2023-2024</t>
        </is>
      </c>
      <c r="E986" s="65" t="inlineStr">
        <is>
          <t>CLI-0407</t>
        </is>
      </c>
      <c r="F986" s="65" t="inlineStr">
        <is>
          <t>Collectivité</t>
        </is>
      </c>
      <c r="G986" s="65" t="inlineStr">
        <is>
          <t>Toulouse</t>
        </is>
      </c>
      <c r="H986" s="65" t="inlineStr">
        <is>
          <t>Nadia Cherif</t>
        </is>
      </c>
      <c r="I986" s="65" t="inlineStr">
        <is>
          <t>Chauffage</t>
        </is>
      </c>
      <c r="J986" s="65" t="inlineStr">
        <is>
          <t>CH-004</t>
        </is>
      </c>
      <c r="K986" s="65" t="inlineStr">
        <is>
          <t>Remplacement radiateurs (lot de 5)</t>
        </is>
      </c>
      <c r="L986" s="67" t="n">
        <v>1</v>
      </c>
      <c r="M986" s="68" t="n">
        <v>5483.98</v>
      </c>
      <c r="N986" s="65" t="inlineStr">
        <is>
          <t>Refusé</t>
        </is>
      </c>
      <c r="O986" s="66" t="n">
        <v>45401</v>
      </c>
      <c r="P986" s="67" t="n">
        <v>13</v>
      </c>
      <c r="Q986" s="67" t="n">
        <v>1</v>
      </c>
      <c r="R986" s="67">
        <f>$I986</f>
        <v/>
      </c>
      <c r="S986" s="67">
        <f>$K986</f>
        <v/>
      </c>
      <c r="T986" s="67">
        <f>IFERROR(INDEX(Clients!$G$2:$G$1020,MATCH($E986,Clients!$A$2:$A$1020,0)),"")</f>
        <v/>
      </c>
      <c r="U986" s="67">
        <f>IFERROR(INDEX(Clients!$I$2:$I$1020,MATCH($E986,Clients!$A$2:$A$1020,0)),"")</f>
        <v/>
      </c>
      <c r="V986" s="69">
        <f>1</f>
        <v/>
      </c>
      <c r="W986" s="69">
        <f>IF($N986="Accepté",1,0)</f>
        <v/>
      </c>
      <c r="X986" s="68">
        <f>$M986*$W986</f>
        <v/>
      </c>
      <c r="Y986" s="68">
        <f>IF($N986="En cours",0,$M986)</f>
        <v/>
      </c>
      <c r="Z986" s="69">
        <f>IF($P986="",0,1)</f>
        <v/>
      </c>
      <c r="AA986" s="70">
        <f>IF($P986="",0,$P986)</f>
        <v/>
      </c>
      <c r="AB986" s="69">
        <f>IF(AND($P986&lt;&gt;"",$P986&lt;=Paramètres!$C$14),1,0)</f>
        <v/>
      </c>
      <c r="AC986" s="67">
        <f>IF($P986="","Jamais relancé",IF($P986&lt;=3,"0-3 j",IF($P986&lt;=7,"4-7 j",IF($P986&lt;=15,"8-15 j","Plus de 15 j"))))</f>
        <v/>
      </c>
      <c r="AD986" s="67">
        <f>IF($M986&lt;=1000,"Moins de 1 k€",IF($M986&lt;=5000,"1 à 5 k€",IF($M986&lt;=15000,"5 à 15 k€","Plus de 15 k€")))</f>
        <v/>
      </c>
    </row>
    <row r="987">
      <c r="A987" s="65" t="inlineStr">
        <is>
          <t>DEV-00986</t>
        </is>
      </c>
      <c r="B987" s="66" t="n">
        <v>45390</v>
      </c>
      <c r="C987" s="65" t="inlineStr">
        <is>
          <t>2024-04</t>
        </is>
      </c>
      <c r="D987" s="65" t="inlineStr">
        <is>
          <t>2023-2024</t>
        </is>
      </c>
      <c r="E987" s="65" t="inlineStr">
        <is>
          <t>CLI-0019</t>
        </is>
      </c>
      <c r="F987" s="65" t="inlineStr">
        <is>
          <t>Particulier</t>
        </is>
      </c>
      <c r="G987" s="65" t="inlineStr">
        <is>
          <t>Bordeaux</t>
        </is>
      </c>
      <c r="H987" s="65" t="inlineStr">
        <is>
          <t>Sophie Marchand</t>
        </is>
      </c>
      <c r="I987" s="65" t="inlineStr">
        <is>
          <t>Plomberie</t>
        </is>
      </c>
      <c r="J987" s="65" t="inlineStr">
        <is>
          <t>PR-003</t>
        </is>
      </c>
      <c r="K987" s="65" t="inlineStr">
        <is>
          <t>Réfection réseau eau appartement</t>
        </is>
      </c>
      <c r="L987" s="67" t="n">
        <v>1</v>
      </c>
      <c r="M987" s="68" t="n">
        <v>3019.32</v>
      </c>
      <c r="N987" s="65" t="inlineStr">
        <is>
          <t>Sans réponse</t>
        </is>
      </c>
      <c r="O987" s="66" t="n">
        <v>45403</v>
      </c>
      <c r="P987" s="67" t="n">
        <v>9</v>
      </c>
      <c r="Q987" s="67" t="n">
        <v>1</v>
      </c>
      <c r="R987" s="67">
        <f>$I987</f>
        <v/>
      </c>
      <c r="S987" s="67">
        <f>$K987</f>
        <v/>
      </c>
      <c r="T987" s="67">
        <f>IFERROR(INDEX(Clients!$G$2:$G$1020,MATCH($E987,Clients!$A$2:$A$1020,0)),"")</f>
        <v/>
      </c>
      <c r="U987" s="67">
        <f>IFERROR(INDEX(Clients!$I$2:$I$1020,MATCH($E987,Clients!$A$2:$A$1020,0)),"")</f>
        <v/>
      </c>
      <c r="V987" s="69">
        <f>1</f>
        <v/>
      </c>
      <c r="W987" s="69">
        <f>IF($N987="Accepté",1,0)</f>
        <v/>
      </c>
      <c r="X987" s="68">
        <f>$M987*$W987</f>
        <v/>
      </c>
      <c r="Y987" s="68">
        <f>IF($N987="En cours",0,$M987)</f>
        <v/>
      </c>
      <c r="Z987" s="69">
        <f>IF($P987="",0,1)</f>
        <v/>
      </c>
      <c r="AA987" s="70">
        <f>IF($P987="",0,$P987)</f>
        <v/>
      </c>
      <c r="AB987" s="69">
        <f>IF(AND($P987&lt;&gt;"",$P987&lt;=Paramètres!$C$14),1,0)</f>
        <v/>
      </c>
      <c r="AC987" s="67">
        <f>IF($P987="","Jamais relancé",IF($P987&lt;=3,"0-3 j",IF($P987&lt;=7,"4-7 j",IF($P987&lt;=15,"8-15 j","Plus de 15 j"))))</f>
        <v/>
      </c>
      <c r="AD987" s="67">
        <f>IF($M987&lt;=1000,"Moins de 1 k€",IF($M987&lt;=5000,"1 à 5 k€",IF($M987&lt;=15000,"5 à 15 k€","Plus de 15 k€")))</f>
        <v/>
      </c>
    </row>
    <row r="988">
      <c r="A988" s="65" t="inlineStr">
        <is>
          <t>DEV-00987</t>
        </is>
      </c>
      <c r="B988" s="66" t="n">
        <v>45390</v>
      </c>
      <c r="C988" s="65" t="inlineStr">
        <is>
          <t>2024-04</t>
        </is>
      </c>
      <c r="D988" s="65" t="inlineStr">
        <is>
          <t>2023-2024</t>
        </is>
      </c>
      <c r="E988" s="65" t="inlineStr">
        <is>
          <t>CLI-0177</t>
        </is>
      </c>
      <c r="F988" s="65" t="inlineStr">
        <is>
          <t>Particulier</t>
        </is>
      </c>
      <c r="G988" s="65" t="inlineStr">
        <is>
          <t>Toulouse</t>
        </is>
      </c>
      <c r="H988" s="65" t="inlineStr">
        <is>
          <t>Nadia Cherif</t>
        </is>
      </c>
      <c r="I988" s="65" t="inlineStr">
        <is>
          <t>Chauffage</t>
        </is>
      </c>
      <c r="J988" s="65" t="inlineStr">
        <is>
          <t>CH-004</t>
        </is>
      </c>
      <c r="K988" s="65" t="inlineStr">
        <is>
          <t>Remplacement radiateurs (lot de 5)</t>
        </is>
      </c>
      <c r="L988" s="67" t="n">
        <v>1</v>
      </c>
      <c r="M988" s="68" t="n">
        <v>2692.05</v>
      </c>
      <c r="N988" s="65" t="inlineStr">
        <is>
          <t>Sans réponse</t>
        </is>
      </c>
      <c r="O988" s="66" t="n">
        <v>45413</v>
      </c>
      <c r="P988" s="67" t="n">
        <v>13</v>
      </c>
      <c r="Q988" s="67" t="n">
        <v>1</v>
      </c>
      <c r="R988" s="67">
        <f>$I988</f>
        <v/>
      </c>
      <c r="S988" s="67">
        <f>$K988</f>
        <v/>
      </c>
      <c r="T988" s="67">
        <f>IFERROR(INDEX(Clients!$G$2:$G$1020,MATCH($E988,Clients!$A$2:$A$1020,0)),"")</f>
        <v/>
      </c>
      <c r="U988" s="67">
        <f>IFERROR(INDEX(Clients!$I$2:$I$1020,MATCH($E988,Clients!$A$2:$A$1020,0)),"")</f>
        <v/>
      </c>
      <c r="V988" s="69">
        <f>1</f>
        <v/>
      </c>
      <c r="W988" s="69">
        <f>IF($N988="Accepté",1,0)</f>
        <v/>
      </c>
      <c r="X988" s="68">
        <f>$M988*$W988</f>
        <v/>
      </c>
      <c r="Y988" s="68">
        <f>IF($N988="En cours",0,$M988)</f>
        <v/>
      </c>
      <c r="Z988" s="69">
        <f>IF($P988="",0,1)</f>
        <v/>
      </c>
      <c r="AA988" s="70">
        <f>IF($P988="",0,$P988)</f>
        <v/>
      </c>
      <c r="AB988" s="69">
        <f>IF(AND($P988&lt;&gt;"",$P988&lt;=Paramètres!$C$14),1,0)</f>
        <v/>
      </c>
      <c r="AC988" s="67">
        <f>IF($P988="","Jamais relancé",IF($P988&lt;=3,"0-3 j",IF($P988&lt;=7,"4-7 j",IF($P988&lt;=15,"8-15 j","Plus de 15 j"))))</f>
        <v/>
      </c>
      <c r="AD988" s="67">
        <f>IF($M988&lt;=1000,"Moins de 1 k€",IF($M988&lt;=5000,"1 à 5 k€",IF($M988&lt;=15000,"5 à 15 k€","Plus de 15 k€")))</f>
        <v/>
      </c>
    </row>
    <row r="989">
      <c r="A989" s="65" t="inlineStr">
        <is>
          <t>DEV-00988</t>
        </is>
      </c>
      <c r="B989" s="66" t="n">
        <v>45390</v>
      </c>
      <c r="C989" s="65" t="inlineStr">
        <is>
          <t>2024-04</t>
        </is>
      </c>
      <c r="D989" s="65" t="inlineStr">
        <is>
          <t>2023-2024</t>
        </is>
      </c>
      <c r="E989" s="65" t="inlineStr">
        <is>
          <t>CLI-0003</t>
        </is>
      </c>
      <c r="F989" s="65" t="inlineStr">
        <is>
          <t>Professionnel</t>
        </is>
      </c>
      <c r="G989" s="65" t="inlineStr">
        <is>
          <t>Toulouse</t>
        </is>
      </c>
      <c r="H989" s="65" t="inlineStr">
        <is>
          <t>Julien Fabre</t>
        </is>
      </c>
      <c r="I989" s="65" t="inlineStr">
        <is>
          <t>Dépannage</t>
        </is>
      </c>
      <c r="J989" s="65" t="inlineStr">
        <is>
          <t>DP-004</t>
        </is>
      </c>
      <c r="K989" s="65" t="inlineStr">
        <is>
          <t>Remise en service chaudière</t>
        </is>
      </c>
      <c r="L989" s="67" t="n">
        <v>1</v>
      </c>
      <c r="M989" s="68" t="n">
        <v>458.44</v>
      </c>
      <c r="N989" s="65" t="inlineStr">
        <is>
          <t>Accepté</t>
        </is>
      </c>
      <c r="O989" s="66" t="n">
        <v>45419</v>
      </c>
      <c r="P989" s="67" t="n">
        <v>5</v>
      </c>
      <c r="Q989" s="67" t="n">
        <v>4</v>
      </c>
      <c r="R989" s="67">
        <f>$I989</f>
        <v/>
      </c>
      <c r="S989" s="67">
        <f>$K989</f>
        <v/>
      </c>
      <c r="T989" s="67">
        <f>IFERROR(INDEX(Clients!$G$2:$G$1020,MATCH($E989,Clients!$A$2:$A$1020,0)),"")</f>
        <v/>
      </c>
      <c r="U989" s="67">
        <f>IFERROR(INDEX(Clients!$I$2:$I$1020,MATCH($E989,Clients!$A$2:$A$1020,0)),"")</f>
        <v/>
      </c>
      <c r="V989" s="69">
        <f>1</f>
        <v/>
      </c>
      <c r="W989" s="69">
        <f>IF($N989="Accepté",1,0)</f>
        <v/>
      </c>
      <c r="X989" s="68">
        <f>$M989*$W989</f>
        <v/>
      </c>
      <c r="Y989" s="68">
        <f>IF($N989="En cours",0,$M989)</f>
        <v/>
      </c>
      <c r="Z989" s="69">
        <f>IF($P989="",0,1)</f>
        <v/>
      </c>
      <c r="AA989" s="70">
        <f>IF($P989="",0,$P989)</f>
        <v/>
      </c>
      <c r="AB989" s="69">
        <f>IF(AND($P989&lt;&gt;"",$P989&lt;=Paramètres!$C$14),1,0)</f>
        <v/>
      </c>
      <c r="AC989" s="67">
        <f>IF($P989="","Jamais relancé",IF($P989&lt;=3,"0-3 j",IF($P989&lt;=7,"4-7 j",IF($P989&lt;=15,"8-15 j","Plus de 15 j"))))</f>
        <v/>
      </c>
      <c r="AD989" s="67">
        <f>IF($M989&lt;=1000,"Moins de 1 k€",IF($M989&lt;=5000,"1 à 5 k€",IF($M989&lt;=15000,"5 à 15 k€","Plus de 15 k€")))</f>
        <v/>
      </c>
    </row>
    <row r="990">
      <c r="A990" s="65" t="inlineStr">
        <is>
          <t>DEV-00989</t>
        </is>
      </c>
      <c r="B990" s="66" t="n">
        <v>45390</v>
      </c>
      <c r="C990" s="65" t="inlineStr">
        <is>
          <t>2024-04</t>
        </is>
      </c>
      <c r="D990" s="65" t="inlineStr">
        <is>
          <t>2023-2024</t>
        </is>
      </c>
      <c r="E990" s="65" t="inlineStr">
        <is>
          <t>CLI-0134</t>
        </is>
      </c>
      <c r="F990" s="65" t="inlineStr">
        <is>
          <t>Particulier</t>
        </is>
      </c>
      <c r="G990" s="65" t="inlineStr">
        <is>
          <t>Toulouse</t>
        </is>
      </c>
      <c r="H990" s="65" t="inlineStr">
        <is>
          <t>Nadia Cherif</t>
        </is>
      </c>
      <c r="I990" s="65" t="inlineStr">
        <is>
          <t>Électricité</t>
        </is>
      </c>
      <c r="J990" s="65" t="inlineStr">
        <is>
          <t>EL-002</t>
        </is>
      </c>
      <c r="K990" s="65" t="inlineStr">
        <is>
          <t>Installation borne de recharge VE</t>
        </is>
      </c>
      <c r="L990" s="67" t="n">
        <v>1</v>
      </c>
      <c r="M990" s="68" t="n">
        <v>1305.72</v>
      </c>
      <c r="N990" s="65" t="inlineStr">
        <is>
          <t>Accepté</t>
        </is>
      </c>
      <c r="O990" s="66" t="n">
        <v>45419</v>
      </c>
      <c r="P990" s="67" t="n">
        <v>8</v>
      </c>
      <c r="Q990" s="67" t="n">
        <v>2</v>
      </c>
      <c r="R990" s="67">
        <f>$I990</f>
        <v/>
      </c>
      <c r="S990" s="67">
        <f>$K990</f>
        <v/>
      </c>
      <c r="T990" s="67">
        <f>IFERROR(INDEX(Clients!$G$2:$G$1020,MATCH($E990,Clients!$A$2:$A$1020,0)),"")</f>
        <v/>
      </c>
      <c r="U990" s="67">
        <f>IFERROR(INDEX(Clients!$I$2:$I$1020,MATCH($E990,Clients!$A$2:$A$1020,0)),"")</f>
        <v/>
      </c>
      <c r="V990" s="69">
        <f>1</f>
        <v/>
      </c>
      <c r="W990" s="69">
        <f>IF($N990="Accepté",1,0)</f>
        <v/>
      </c>
      <c r="X990" s="68">
        <f>$M990*$W990</f>
        <v/>
      </c>
      <c r="Y990" s="68">
        <f>IF($N990="En cours",0,$M990)</f>
        <v/>
      </c>
      <c r="Z990" s="69">
        <f>IF($P990="",0,1)</f>
        <v/>
      </c>
      <c r="AA990" s="70">
        <f>IF($P990="",0,$P990)</f>
        <v/>
      </c>
      <c r="AB990" s="69">
        <f>IF(AND($P990&lt;&gt;"",$P990&lt;=Paramètres!$C$14),1,0)</f>
        <v/>
      </c>
      <c r="AC990" s="67">
        <f>IF($P990="","Jamais relancé",IF($P990&lt;=3,"0-3 j",IF($P990&lt;=7,"4-7 j",IF($P990&lt;=15,"8-15 j","Plus de 15 j"))))</f>
        <v/>
      </c>
      <c r="AD990" s="67">
        <f>IF($M990&lt;=1000,"Moins de 1 k€",IF($M990&lt;=5000,"1 à 5 k€",IF($M990&lt;=15000,"5 à 15 k€","Plus de 15 k€")))</f>
        <v/>
      </c>
    </row>
    <row r="991">
      <c r="A991" s="65" t="inlineStr">
        <is>
          <t>DEV-00990</t>
        </is>
      </c>
      <c r="B991" s="66" t="n">
        <v>45391</v>
      </c>
      <c r="C991" s="65" t="inlineStr">
        <is>
          <t>2024-04</t>
        </is>
      </c>
      <c r="D991" s="65" t="inlineStr">
        <is>
          <t>2023-2024</t>
        </is>
      </c>
      <c r="E991" s="65" t="inlineStr">
        <is>
          <t>CLI-0399</t>
        </is>
      </c>
      <c r="F991" s="65" t="inlineStr">
        <is>
          <t>Syndic</t>
        </is>
      </c>
      <c r="G991" s="65" t="inlineStr">
        <is>
          <t>Toulouse</t>
        </is>
      </c>
      <c r="H991" s="65" t="inlineStr">
        <is>
          <t>Julien Fabre</t>
        </is>
      </c>
      <c r="I991" s="65" t="inlineStr">
        <is>
          <t>Dépannage</t>
        </is>
      </c>
      <c r="J991" s="65" t="inlineStr">
        <is>
          <t>DP-003</t>
        </is>
      </c>
      <c r="K991" s="65" t="inlineStr">
        <is>
          <t>Dépannage électrique urgence</t>
        </is>
      </c>
      <c r="L991" s="67" t="n">
        <v>1</v>
      </c>
      <c r="M991" s="68" t="n">
        <v>609.6900000000001</v>
      </c>
      <c r="N991" s="65" t="inlineStr">
        <is>
          <t>Accepté</t>
        </is>
      </c>
      <c r="O991" s="66" t="n">
        <v>45430</v>
      </c>
      <c r="P991" s="67" t="n">
        <v>7</v>
      </c>
      <c r="Q991" s="67" t="n">
        <v>1</v>
      </c>
      <c r="R991" s="67">
        <f>$I991</f>
        <v/>
      </c>
      <c r="S991" s="67">
        <f>$K991</f>
        <v/>
      </c>
      <c r="T991" s="67">
        <f>IFERROR(INDEX(Clients!$G$2:$G$1020,MATCH($E991,Clients!$A$2:$A$1020,0)),"")</f>
        <v/>
      </c>
      <c r="U991" s="67">
        <f>IFERROR(INDEX(Clients!$I$2:$I$1020,MATCH($E991,Clients!$A$2:$A$1020,0)),"")</f>
        <v/>
      </c>
      <c r="V991" s="69">
        <f>1</f>
        <v/>
      </c>
      <c r="W991" s="69">
        <f>IF($N991="Accepté",1,0)</f>
        <v/>
      </c>
      <c r="X991" s="68">
        <f>$M991*$W991</f>
        <v/>
      </c>
      <c r="Y991" s="68">
        <f>IF($N991="En cours",0,$M991)</f>
        <v/>
      </c>
      <c r="Z991" s="69">
        <f>IF($P991="",0,1)</f>
        <v/>
      </c>
      <c r="AA991" s="70">
        <f>IF($P991="",0,$P991)</f>
        <v/>
      </c>
      <c r="AB991" s="69">
        <f>IF(AND($P991&lt;&gt;"",$P991&lt;=Paramètres!$C$14),1,0)</f>
        <v/>
      </c>
      <c r="AC991" s="67">
        <f>IF($P991="","Jamais relancé",IF($P991&lt;=3,"0-3 j",IF($P991&lt;=7,"4-7 j",IF($P991&lt;=15,"8-15 j","Plus de 15 j"))))</f>
        <v/>
      </c>
      <c r="AD991" s="67">
        <f>IF($M991&lt;=1000,"Moins de 1 k€",IF($M991&lt;=5000,"1 à 5 k€",IF($M991&lt;=15000,"5 à 15 k€","Plus de 15 k€")))</f>
        <v/>
      </c>
    </row>
    <row r="992">
      <c r="A992" s="65" t="inlineStr">
        <is>
          <t>DEV-00991</t>
        </is>
      </c>
      <c r="B992" s="66" t="n">
        <v>45391</v>
      </c>
      <c r="C992" s="65" t="inlineStr">
        <is>
          <t>2024-04</t>
        </is>
      </c>
      <c r="D992" s="65" t="inlineStr">
        <is>
          <t>2023-2024</t>
        </is>
      </c>
      <c r="E992" s="65" t="inlineStr">
        <is>
          <t>CLI-0060</t>
        </is>
      </c>
      <c r="F992" s="65" t="inlineStr">
        <is>
          <t>Particulier</t>
        </is>
      </c>
      <c r="G992" s="65" t="inlineStr">
        <is>
          <t>Toulouse</t>
        </is>
      </c>
      <c r="H992" s="65" t="inlineStr">
        <is>
          <t>Nadia Cherif</t>
        </is>
      </c>
      <c r="I992" s="65" t="inlineStr">
        <is>
          <t>Salle de bain</t>
        </is>
      </c>
      <c r="J992" s="65" t="inlineStr">
        <is>
          <t>SB-003</t>
        </is>
      </c>
      <c r="K992" s="65" t="inlineStr">
        <is>
          <t>Pose meuble vasque + robinetterie</t>
        </is>
      </c>
      <c r="L992" s="67" t="n">
        <v>2</v>
      </c>
      <c r="M992" s="68" t="n">
        <v>2641.63</v>
      </c>
      <c r="N992" s="65" t="inlineStr">
        <is>
          <t>Accepté</t>
        </is>
      </c>
      <c r="O992" s="66" t="n">
        <v>45433</v>
      </c>
      <c r="P992" s="67" t="n">
        <v>7</v>
      </c>
      <c r="Q992" s="67" t="n">
        <v>1</v>
      </c>
      <c r="R992" s="67">
        <f>$I992</f>
        <v/>
      </c>
      <c r="S992" s="67">
        <f>$K992</f>
        <v/>
      </c>
      <c r="T992" s="67">
        <f>IFERROR(INDEX(Clients!$G$2:$G$1020,MATCH($E992,Clients!$A$2:$A$1020,0)),"")</f>
        <v/>
      </c>
      <c r="U992" s="67">
        <f>IFERROR(INDEX(Clients!$I$2:$I$1020,MATCH($E992,Clients!$A$2:$A$1020,0)),"")</f>
        <v/>
      </c>
      <c r="V992" s="69">
        <f>1</f>
        <v/>
      </c>
      <c r="W992" s="69">
        <f>IF($N992="Accepté",1,0)</f>
        <v/>
      </c>
      <c r="X992" s="68">
        <f>$M992*$W992</f>
        <v/>
      </c>
      <c r="Y992" s="68">
        <f>IF($N992="En cours",0,$M992)</f>
        <v/>
      </c>
      <c r="Z992" s="69">
        <f>IF($P992="",0,1)</f>
        <v/>
      </c>
      <c r="AA992" s="70">
        <f>IF($P992="",0,$P992)</f>
        <v/>
      </c>
      <c r="AB992" s="69">
        <f>IF(AND($P992&lt;&gt;"",$P992&lt;=Paramètres!$C$14),1,0)</f>
        <v/>
      </c>
      <c r="AC992" s="67">
        <f>IF($P992="","Jamais relancé",IF($P992&lt;=3,"0-3 j",IF($P992&lt;=7,"4-7 j",IF($P992&lt;=15,"8-15 j","Plus de 15 j"))))</f>
        <v/>
      </c>
      <c r="AD992" s="67">
        <f>IF($M992&lt;=1000,"Moins de 1 k€",IF($M992&lt;=5000,"1 à 5 k€",IF($M992&lt;=15000,"5 à 15 k€","Plus de 15 k€")))</f>
        <v/>
      </c>
    </row>
    <row r="993">
      <c r="A993" s="65" t="inlineStr">
        <is>
          <t>DEV-00992</t>
        </is>
      </c>
      <c r="B993" s="66" t="n">
        <v>45391</v>
      </c>
      <c r="C993" s="65" t="inlineStr">
        <is>
          <t>2024-04</t>
        </is>
      </c>
      <c r="D993" s="65" t="inlineStr">
        <is>
          <t>2023-2024</t>
        </is>
      </c>
      <c r="E993" s="65" t="inlineStr">
        <is>
          <t>CLI-0269</t>
        </is>
      </c>
      <c r="F993" s="65" t="inlineStr">
        <is>
          <t>Particulier</t>
        </is>
      </c>
      <c r="G993" s="65" t="inlineStr">
        <is>
          <t>Toulouse</t>
        </is>
      </c>
      <c r="H993" s="65" t="inlineStr">
        <is>
          <t>Nadia Cherif</t>
        </is>
      </c>
      <c r="I993" s="65" t="inlineStr">
        <is>
          <t>Dépannage</t>
        </is>
      </c>
      <c r="J993" s="65" t="inlineStr">
        <is>
          <t>DP-001</t>
        </is>
      </c>
      <c r="K993" s="65" t="inlineStr">
        <is>
          <t>Dépannage plomberie urgence</t>
        </is>
      </c>
      <c r="L993" s="67" t="n">
        <v>2</v>
      </c>
      <c r="M993" s="68" t="n">
        <v>561.34</v>
      </c>
      <c r="N993" s="65" t="inlineStr">
        <is>
          <t>Accepté</t>
        </is>
      </c>
      <c r="O993" s="66" t="n">
        <v>45432</v>
      </c>
      <c r="P993" s="67" t="n">
        <v>1</v>
      </c>
      <c r="Q993" s="67" t="n">
        <v>2</v>
      </c>
      <c r="R993" s="67">
        <f>$I993</f>
        <v/>
      </c>
      <c r="S993" s="67">
        <f>$K993</f>
        <v/>
      </c>
      <c r="T993" s="67">
        <f>IFERROR(INDEX(Clients!$G$2:$G$1020,MATCH($E993,Clients!$A$2:$A$1020,0)),"")</f>
        <v/>
      </c>
      <c r="U993" s="67">
        <f>IFERROR(INDEX(Clients!$I$2:$I$1020,MATCH($E993,Clients!$A$2:$A$1020,0)),"")</f>
        <v/>
      </c>
      <c r="V993" s="69">
        <f>1</f>
        <v/>
      </c>
      <c r="W993" s="69">
        <f>IF($N993="Accepté",1,0)</f>
        <v/>
      </c>
      <c r="X993" s="68">
        <f>$M993*$W993</f>
        <v/>
      </c>
      <c r="Y993" s="68">
        <f>IF($N993="En cours",0,$M993)</f>
        <v/>
      </c>
      <c r="Z993" s="69">
        <f>IF($P993="",0,1)</f>
        <v/>
      </c>
      <c r="AA993" s="70">
        <f>IF($P993="",0,$P993)</f>
        <v/>
      </c>
      <c r="AB993" s="69">
        <f>IF(AND($P993&lt;&gt;"",$P993&lt;=Paramètres!$C$14),1,0)</f>
        <v/>
      </c>
      <c r="AC993" s="67">
        <f>IF($P993="","Jamais relancé",IF($P993&lt;=3,"0-3 j",IF($P993&lt;=7,"4-7 j",IF($P993&lt;=15,"8-15 j","Plus de 15 j"))))</f>
        <v/>
      </c>
      <c r="AD993" s="67">
        <f>IF($M993&lt;=1000,"Moins de 1 k€",IF($M993&lt;=5000,"1 à 5 k€",IF($M993&lt;=15000,"5 à 15 k€","Plus de 15 k€")))</f>
        <v/>
      </c>
    </row>
    <row r="994">
      <c r="A994" s="65" t="inlineStr">
        <is>
          <t>DEV-00993</t>
        </is>
      </c>
      <c r="B994" s="66" t="n">
        <v>45391</v>
      </c>
      <c r="C994" s="65" t="inlineStr">
        <is>
          <t>2024-04</t>
        </is>
      </c>
      <c r="D994" s="65" t="inlineStr">
        <is>
          <t>2023-2024</t>
        </is>
      </c>
      <c r="E994" s="65" t="inlineStr">
        <is>
          <t>CLI-0172</t>
        </is>
      </c>
      <c r="F994" s="65" t="inlineStr">
        <is>
          <t>Particulier</t>
        </is>
      </c>
      <c r="G994" s="65" t="inlineStr">
        <is>
          <t>Bordeaux</t>
        </is>
      </c>
      <c r="H994" s="65" t="inlineStr">
        <is>
          <t>Karim Belkacem</t>
        </is>
      </c>
      <c r="I994" s="65" t="inlineStr">
        <is>
          <t>Plomberie</t>
        </is>
      </c>
      <c r="J994" s="65" t="inlineStr">
        <is>
          <t>PR-001</t>
        </is>
      </c>
      <c r="K994" s="65" t="inlineStr">
        <is>
          <t>Remplacement chauffe-eau 200 L</t>
        </is>
      </c>
      <c r="L994" s="67" t="n">
        <v>1</v>
      </c>
      <c r="M994" s="68" t="n">
        <v>1183.08</v>
      </c>
      <c r="N994" s="65" t="inlineStr">
        <is>
          <t>Accepté</t>
        </is>
      </c>
      <c r="O994" s="66" t="n">
        <v>45404</v>
      </c>
      <c r="P994" s="67" t="n">
        <v>5</v>
      </c>
      <c r="Q994" s="67" t="n">
        <v>1</v>
      </c>
      <c r="R994" s="67">
        <f>$I994</f>
        <v/>
      </c>
      <c r="S994" s="67">
        <f>$K994</f>
        <v/>
      </c>
      <c r="T994" s="67">
        <f>IFERROR(INDEX(Clients!$G$2:$G$1020,MATCH($E994,Clients!$A$2:$A$1020,0)),"")</f>
        <v/>
      </c>
      <c r="U994" s="67">
        <f>IFERROR(INDEX(Clients!$I$2:$I$1020,MATCH($E994,Clients!$A$2:$A$1020,0)),"")</f>
        <v/>
      </c>
      <c r="V994" s="69">
        <f>1</f>
        <v/>
      </c>
      <c r="W994" s="69">
        <f>IF($N994="Accepté",1,0)</f>
        <v/>
      </c>
      <c r="X994" s="68">
        <f>$M994*$W994</f>
        <v/>
      </c>
      <c r="Y994" s="68">
        <f>IF($N994="En cours",0,$M994)</f>
        <v/>
      </c>
      <c r="Z994" s="69">
        <f>IF($P994="",0,1)</f>
        <v/>
      </c>
      <c r="AA994" s="70">
        <f>IF($P994="",0,$P994)</f>
        <v/>
      </c>
      <c r="AB994" s="69">
        <f>IF(AND($P994&lt;&gt;"",$P994&lt;=Paramètres!$C$14),1,0)</f>
        <v/>
      </c>
      <c r="AC994" s="67">
        <f>IF($P994="","Jamais relancé",IF($P994&lt;=3,"0-3 j",IF($P994&lt;=7,"4-7 j",IF($P994&lt;=15,"8-15 j","Plus de 15 j"))))</f>
        <v/>
      </c>
      <c r="AD994" s="67">
        <f>IF($M994&lt;=1000,"Moins de 1 k€",IF($M994&lt;=5000,"1 à 5 k€",IF($M994&lt;=15000,"5 à 15 k€","Plus de 15 k€")))</f>
        <v/>
      </c>
    </row>
    <row r="995">
      <c r="A995" s="65" t="inlineStr">
        <is>
          <t>DEV-00994</t>
        </is>
      </c>
      <c r="B995" s="66" t="n">
        <v>45392</v>
      </c>
      <c r="C995" s="65" t="inlineStr">
        <is>
          <t>2024-04</t>
        </is>
      </c>
      <c r="D995" s="65" t="inlineStr">
        <is>
          <t>2023-2024</t>
        </is>
      </c>
      <c r="E995" s="65" t="inlineStr">
        <is>
          <t>CLI-0402</t>
        </is>
      </c>
      <c r="F995" s="65" t="inlineStr">
        <is>
          <t>Particulier</t>
        </is>
      </c>
      <c r="G995" s="65" t="inlineStr">
        <is>
          <t>Bordeaux</t>
        </is>
      </c>
      <c r="H995" s="65" t="inlineStr">
        <is>
          <t>Karim Belkacem</t>
        </is>
      </c>
      <c r="I995" s="65" t="inlineStr">
        <is>
          <t>Salle de bain</t>
        </is>
      </c>
      <c r="J995" s="65" t="inlineStr">
        <is>
          <t>SB-003</t>
        </is>
      </c>
      <c r="K995" s="65" t="inlineStr">
        <is>
          <t>Pose meuble vasque + robinetterie</t>
        </is>
      </c>
      <c r="L995" s="67" t="n">
        <v>1</v>
      </c>
      <c r="M995" s="68" t="n">
        <v>1162.35</v>
      </c>
      <c r="N995" s="65" t="inlineStr">
        <is>
          <t>Accepté</t>
        </is>
      </c>
      <c r="O995" s="66" t="n">
        <v>45415</v>
      </c>
      <c r="P995" s="67" t="n">
        <v>11</v>
      </c>
      <c r="Q995" s="67" t="n">
        <v>1</v>
      </c>
      <c r="R995" s="67">
        <f>$I995</f>
        <v/>
      </c>
      <c r="S995" s="67">
        <f>$K995</f>
        <v/>
      </c>
      <c r="T995" s="67">
        <f>IFERROR(INDEX(Clients!$G$2:$G$1020,MATCH($E995,Clients!$A$2:$A$1020,0)),"")</f>
        <v/>
      </c>
      <c r="U995" s="67">
        <f>IFERROR(INDEX(Clients!$I$2:$I$1020,MATCH($E995,Clients!$A$2:$A$1020,0)),"")</f>
        <v/>
      </c>
      <c r="V995" s="69">
        <f>1</f>
        <v/>
      </c>
      <c r="W995" s="69">
        <f>IF($N995="Accepté",1,0)</f>
        <v/>
      </c>
      <c r="X995" s="68">
        <f>$M995*$W995</f>
        <v/>
      </c>
      <c r="Y995" s="68">
        <f>IF($N995="En cours",0,$M995)</f>
        <v/>
      </c>
      <c r="Z995" s="69">
        <f>IF($P995="",0,1)</f>
        <v/>
      </c>
      <c r="AA995" s="70">
        <f>IF($P995="",0,$P995)</f>
        <v/>
      </c>
      <c r="AB995" s="69">
        <f>IF(AND($P995&lt;&gt;"",$P995&lt;=Paramètres!$C$14),1,0)</f>
        <v/>
      </c>
      <c r="AC995" s="67">
        <f>IF($P995="","Jamais relancé",IF($P995&lt;=3,"0-3 j",IF($P995&lt;=7,"4-7 j",IF($P995&lt;=15,"8-15 j","Plus de 15 j"))))</f>
        <v/>
      </c>
      <c r="AD995" s="67">
        <f>IF($M995&lt;=1000,"Moins de 1 k€",IF($M995&lt;=5000,"1 à 5 k€",IF($M995&lt;=15000,"5 à 15 k€","Plus de 15 k€")))</f>
        <v/>
      </c>
    </row>
    <row r="996">
      <c r="A996" s="65" t="inlineStr">
        <is>
          <t>DEV-00995</t>
        </is>
      </c>
      <c r="B996" s="66" t="n">
        <v>45392</v>
      </c>
      <c r="C996" s="65" t="inlineStr">
        <is>
          <t>2024-04</t>
        </is>
      </c>
      <c r="D996" s="65" t="inlineStr">
        <is>
          <t>2023-2024</t>
        </is>
      </c>
      <c r="E996" s="65" t="inlineStr">
        <is>
          <t>CLI-0043</t>
        </is>
      </c>
      <c r="F996" s="65" t="inlineStr">
        <is>
          <t>Particulier</t>
        </is>
      </c>
      <c r="G996" s="65" t="inlineStr">
        <is>
          <t>Toulouse</t>
        </is>
      </c>
      <c r="H996" s="65" t="inlineStr">
        <is>
          <t>Nadia Cherif</t>
        </is>
      </c>
      <c r="I996" s="65" t="inlineStr">
        <is>
          <t>Dépannage</t>
        </is>
      </c>
      <c r="J996" s="65" t="inlineStr">
        <is>
          <t>DP-004</t>
        </is>
      </c>
      <c r="K996" s="65" t="inlineStr">
        <is>
          <t>Remise en service chaudière</t>
        </is>
      </c>
      <c r="L996" s="67" t="n">
        <v>1</v>
      </c>
      <c r="M996" s="68" t="n">
        <v>245.71</v>
      </c>
      <c r="N996" s="65" t="inlineStr">
        <is>
          <t>Sans réponse</t>
        </is>
      </c>
      <c r="O996" s="66" t="n">
        <v>45395</v>
      </c>
      <c r="P996" s="67" t="n"/>
      <c r="Q996" s="67" t="n">
        <v>0</v>
      </c>
      <c r="R996" s="67">
        <f>$I996</f>
        <v/>
      </c>
      <c r="S996" s="67">
        <f>$K996</f>
        <v/>
      </c>
      <c r="T996" s="67">
        <f>IFERROR(INDEX(Clients!$G$2:$G$1020,MATCH($E996,Clients!$A$2:$A$1020,0)),"")</f>
        <v/>
      </c>
      <c r="U996" s="67">
        <f>IFERROR(INDEX(Clients!$I$2:$I$1020,MATCH($E996,Clients!$A$2:$A$1020,0)),"")</f>
        <v/>
      </c>
      <c r="V996" s="69">
        <f>1</f>
        <v/>
      </c>
      <c r="W996" s="69">
        <f>IF($N996="Accepté",1,0)</f>
        <v/>
      </c>
      <c r="X996" s="68">
        <f>$M996*$W996</f>
        <v/>
      </c>
      <c r="Y996" s="68">
        <f>IF($N996="En cours",0,$M996)</f>
        <v/>
      </c>
      <c r="Z996" s="69">
        <f>IF($P996="",0,1)</f>
        <v/>
      </c>
      <c r="AA996" s="70">
        <f>IF($P996="",0,$P996)</f>
        <v/>
      </c>
      <c r="AB996" s="69">
        <f>IF(AND($P996&lt;&gt;"",$P996&lt;=Paramètres!$C$14),1,0)</f>
        <v/>
      </c>
      <c r="AC996" s="67">
        <f>IF($P996="","Jamais relancé",IF($P996&lt;=3,"0-3 j",IF($P996&lt;=7,"4-7 j",IF($P996&lt;=15,"8-15 j","Plus de 15 j"))))</f>
        <v/>
      </c>
      <c r="AD996" s="67">
        <f>IF($M996&lt;=1000,"Moins de 1 k€",IF($M996&lt;=5000,"1 à 5 k€",IF($M996&lt;=15000,"5 à 15 k€","Plus de 15 k€")))</f>
        <v/>
      </c>
    </row>
    <row r="997">
      <c r="A997" s="65" t="inlineStr">
        <is>
          <t>DEV-00996</t>
        </is>
      </c>
      <c r="B997" s="66" t="n">
        <v>45393</v>
      </c>
      <c r="C997" s="65" t="inlineStr">
        <is>
          <t>2024-04</t>
        </is>
      </c>
      <c r="D997" s="65" t="inlineStr">
        <is>
          <t>2023-2024</t>
        </is>
      </c>
      <c r="E997" s="65" t="inlineStr">
        <is>
          <t>CLI-0411</t>
        </is>
      </c>
      <c r="F997" s="65" t="inlineStr">
        <is>
          <t>Professionnel</t>
        </is>
      </c>
      <c r="G997" s="65" t="inlineStr">
        <is>
          <t>Bordeaux</t>
        </is>
      </c>
      <c r="H997" s="65" t="inlineStr">
        <is>
          <t>Sophie Marchand</t>
        </is>
      </c>
      <c r="I997" s="65" t="inlineStr">
        <is>
          <t>Salle de bain</t>
        </is>
      </c>
      <c r="J997" s="65" t="inlineStr">
        <is>
          <t>SB-001</t>
        </is>
      </c>
      <c r="K997" s="65" t="inlineStr">
        <is>
          <t>Rénovation salle de bain complète</t>
        </is>
      </c>
      <c r="L997" s="67" t="n">
        <v>1</v>
      </c>
      <c r="M997" s="68" t="n">
        <v>16034.35</v>
      </c>
      <c r="N997" s="65" t="inlineStr">
        <is>
          <t>Sans réponse</t>
        </is>
      </c>
      <c r="O997" s="66" t="n">
        <v>45403</v>
      </c>
      <c r="P997" s="67" t="n"/>
      <c r="Q997" s="67" t="n">
        <v>0</v>
      </c>
      <c r="R997" s="67">
        <f>$I997</f>
        <v/>
      </c>
      <c r="S997" s="67">
        <f>$K997</f>
        <v/>
      </c>
      <c r="T997" s="67">
        <f>IFERROR(INDEX(Clients!$G$2:$G$1020,MATCH($E997,Clients!$A$2:$A$1020,0)),"")</f>
        <v/>
      </c>
      <c r="U997" s="67">
        <f>IFERROR(INDEX(Clients!$I$2:$I$1020,MATCH($E997,Clients!$A$2:$A$1020,0)),"")</f>
        <v/>
      </c>
      <c r="V997" s="69">
        <f>1</f>
        <v/>
      </c>
      <c r="W997" s="69">
        <f>IF($N997="Accepté",1,0)</f>
        <v/>
      </c>
      <c r="X997" s="68">
        <f>$M997*$W997</f>
        <v/>
      </c>
      <c r="Y997" s="68">
        <f>IF($N997="En cours",0,$M997)</f>
        <v/>
      </c>
      <c r="Z997" s="69">
        <f>IF($P997="",0,1)</f>
        <v/>
      </c>
      <c r="AA997" s="70">
        <f>IF($P997="",0,$P997)</f>
        <v/>
      </c>
      <c r="AB997" s="69">
        <f>IF(AND($P997&lt;&gt;"",$P997&lt;=Paramètres!$C$14),1,0)</f>
        <v/>
      </c>
      <c r="AC997" s="67">
        <f>IF($P997="","Jamais relancé",IF($P997&lt;=3,"0-3 j",IF($P997&lt;=7,"4-7 j",IF($P997&lt;=15,"8-15 j","Plus de 15 j"))))</f>
        <v/>
      </c>
      <c r="AD997" s="67">
        <f>IF($M997&lt;=1000,"Moins de 1 k€",IF($M997&lt;=5000,"1 à 5 k€",IF($M997&lt;=15000,"5 à 15 k€","Plus de 15 k€")))</f>
        <v/>
      </c>
    </row>
    <row r="998">
      <c r="A998" s="65" t="inlineStr">
        <is>
          <t>DEV-00997</t>
        </is>
      </c>
      <c r="B998" s="66" t="n">
        <v>45393</v>
      </c>
      <c r="C998" s="65" t="inlineStr">
        <is>
          <t>2024-04</t>
        </is>
      </c>
      <c r="D998" s="65" t="inlineStr">
        <is>
          <t>2023-2024</t>
        </is>
      </c>
      <c r="E998" s="65" t="inlineStr">
        <is>
          <t>CLI-0185</t>
        </is>
      </c>
      <c r="F998" s="65" t="inlineStr">
        <is>
          <t>Particulier</t>
        </is>
      </c>
      <c r="G998" s="65" t="inlineStr">
        <is>
          <t>Bordeaux</t>
        </is>
      </c>
      <c r="H998" s="65" t="inlineStr">
        <is>
          <t>Sophie Marchand</t>
        </is>
      </c>
      <c r="I998" s="65" t="inlineStr">
        <is>
          <t>Salle de bain</t>
        </is>
      </c>
      <c r="J998" s="65" t="inlineStr">
        <is>
          <t>SB-003</t>
        </is>
      </c>
      <c r="K998" s="65" t="inlineStr">
        <is>
          <t>Pose meuble vasque + robinetterie</t>
        </is>
      </c>
      <c r="L998" s="67" t="n">
        <v>1</v>
      </c>
      <c r="M998" s="68" t="n">
        <v>1292.12</v>
      </c>
      <c r="N998" s="65" t="inlineStr">
        <is>
          <t>Accepté</t>
        </is>
      </c>
      <c r="O998" s="66" t="n">
        <v>45421</v>
      </c>
      <c r="P998" s="67" t="n">
        <v>6</v>
      </c>
      <c r="Q998" s="67" t="n">
        <v>1</v>
      </c>
      <c r="R998" s="67">
        <f>$I998</f>
        <v/>
      </c>
      <c r="S998" s="67">
        <f>$K998</f>
        <v/>
      </c>
      <c r="T998" s="67">
        <f>IFERROR(INDEX(Clients!$G$2:$G$1020,MATCH($E998,Clients!$A$2:$A$1020,0)),"")</f>
        <v/>
      </c>
      <c r="U998" s="67">
        <f>IFERROR(INDEX(Clients!$I$2:$I$1020,MATCH($E998,Clients!$A$2:$A$1020,0)),"")</f>
        <v/>
      </c>
      <c r="V998" s="69">
        <f>1</f>
        <v/>
      </c>
      <c r="W998" s="69">
        <f>IF($N998="Accepté",1,0)</f>
        <v/>
      </c>
      <c r="X998" s="68">
        <f>$M998*$W998</f>
        <v/>
      </c>
      <c r="Y998" s="68">
        <f>IF($N998="En cours",0,$M998)</f>
        <v/>
      </c>
      <c r="Z998" s="69">
        <f>IF($P998="",0,1)</f>
        <v/>
      </c>
      <c r="AA998" s="70">
        <f>IF($P998="",0,$P998)</f>
        <v/>
      </c>
      <c r="AB998" s="69">
        <f>IF(AND($P998&lt;&gt;"",$P998&lt;=Paramètres!$C$14),1,0)</f>
        <v/>
      </c>
      <c r="AC998" s="67">
        <f>IF($P998="","Jamais relancé",IF($P998&lt;=3,"0-3 j",IF($P998&lt;=7,"4-7 j",IF($P998&lt;=15,"8-15 j","Plus de 15 j"))))</f>
        <v/>
      </c>
      <c r="AD998" s="67">
        <f>IF($M998&lt;=1000,"Moins de 1 k€",IF($M998&lt;=5000,"1 à 5 k€",IF($M998&lt;=15000,"5 à 15 k€","Plus de 15 k€")))</f>
        <v/>
      </c>
    </row>
    <row r="999">
      <c r="A999" s="65" t="inlineStr">
        <is>
          <t>DEV-00998</t>
        </is>
      </c>
      <c r="B999" s="66" t="n">
        <v>45393</v>
      </c>
      <c r="C999" s="65" t="inlineStr">
        <is>
          <t>2024-04</t>
        </is>
      </c>
      <c r="D999" s="65" t="inlineStr">
        <is>
          <t>2023-2024</t>
        </is>
      </c>
      <c r="E999" s="65" t="inlineStr">
        <is>
          <t>CLI-0020</t>
        </is>
      </c>
      <c r="F999" s="65" t="inlineStr">
        <is>
          <t>Particulier</t>
        </is>
      </c>
      <c r="G999" s="65" t="inlineStr">
        <is>
          <t>Bordeaux</t>
        </is>
      </c>
      <c r="H999" s="65" t="inlineStr">
        <is>
          <t>Sophie Marchand</t>
        </is>
      </c>
      <c r="I999" s="65" t="inlineStr">
        <is>
          <t>Dépannage</t>
        </is>
      </c>
      <c r="J999" s="65" t="inlineStr">
        <is>
          <t>DP-001</t>
        </is>
      </c>
      <c r="K999" s="65" t="inlineStr">
        <is>
          <t>Dépannage plomberie urgence</t>
        </is>
      </c>
      <c r="L999" s="67" t="n">
        <v>1</v>
      </c>
      <c r="M999" s="68" t="n">
        <v>280.87</v>
      </c>
      <c r="N999" s="65" t="inlineStr">
        <is>
          <t>Accepté</t>
        </is>
      </c>
      <c r="O999" s="66" t="n">
        <v>45433</v>
      </c>
      <c r="P999" s="67" t="n"/>
      <c r="Q999" s="67" t="n">
        <v>0</v>
      </c>
      <c r="R999" s="67">
        <f>$I999</f>
        <v/>
      </c>
      <c r="S999" s="67">
        <f>$K999</f>
        <v/>
      </c>
      <c r="T999" s="67">
        <f>IFERROR(INDEX(Clients!$G$2:$G$1020,MATCH($E999,Clients!$A$2:$A$1020,0)),"")</f>
        <v/>
      </c>
      <c r="U999" s="67">
        <f>IFERROR(INDEX(Clients!$I$2:$I$1020,MATCH($E999,Clients!$A$2:$A$1020,0)),"")</f>
        <v/>
      </c>
      <c r="V999" s="69">
        <f>1</f>
        <v/>
      </c>
      <c r="W999" s="69">
        <f>IF($N999="Accepté",1,0)</f>
        <v/>
      </c>
      <c r="X999" s="68">
        <f>$M999*$W999</f>
        <v/>
      </c>
      <c r="Y999" s="68">
        <f>IF($N999="En cours",0,$M999)</f>
        <v/>
      </c>
      <c r="Z999" s="69">
        <f>IF($P999="",0,1)</f>
        <v/>
      </c>
      <c r="AA999" s="70">
        <f>IF($P999="",0,$P999)</f>
        <v/>
      </c>
      <c r="AB999" s="69">
        <f>IF(AND($P999&lt;&gt;"",$P999&lt;=Paramètres!$C$14),1,0)</f>
        <v/>
      </c>
      <c r="AC999" s="67">
        <f>IF($P999="","Jamais relancé",IF($P999&lt;=3,"0-3 j",IF($P999&lt;=7,"4-7 j",IF($P999&lt;=15,"8-15 j","Plus de 15 j"))))</f>
        <v/>
      </c>
      <c r="AD999" s="67">
        <f>IF($M999&lt;=1000,"Moins de 1 k€",IF($M999&lt;=5000,"1 à 5 k€",IF($M999&lt;=15000,"5 à 15 k€","Plus de 15 k€")))</f>
        <v/>
      </c>
    </row>
    <row r="1000">
      <c r="A1000" s="65" t="inlineStr">
        <is>
          <t>DEV-00999</t>
        </is>
      </c>
      <c r="B1000" s="66" t="n">
        <v>45394</v>
      </c>
      <c r="C1000" s="65" t="inlineStr">
        <is>
          <t>2024-04</t>
        </is>
      </c>
      <c r="D1000" s="65" t="inlineStr">
        <is>
          <t>2023-2024</t>
        </is>
      </c>
      <c r="E1000" s="65" t="inlineStr">
        <is>
          <t>CLI-0395</t>
        </is>
      </c>
      <c r="F1000" s="65" t="inlineStr">
        <is>
          <t>Particulier</t>
        </is>
      </c>
      <c r="G1000" s="65" t="inlineStr">
        <is>
          <t>Bordeaux</t>
        </is>
      </c>
      <c r="H1000" s="65" t="inlineStr">
        <is>
          <t>Sophie Marchand</t>
        </is>
      </c>
      <c r="I1000" s="65" t="inlineStr">
        <is>
          <t>Salle de bain</t>
        </is>
      </c>
      <c r="J1000" s="65" t="inlineStr">
        <is>
          <t>SB-002</t>
        </is>
      </c>
      <c r="K1000" s="65" t="inlineStr">
        <is>
          <t>Remplacement baignoire par douche</t>
        </is>
      </c>
      <c r="L1000" s="67" t="n">
        <v>1</v>
      </c>
      <c r="M1000" s="68" t="n">
        <v>3276.68</v>
      </c>
      <c r="N1000" s="65" t="inlineStr">
        <is>
          <t>Refusé</t>
        </is>
      </c>
      <c r="O1000" s="66" t="n">
        <v>45403</v>
      </c>
      <c r="P1000" s="67" t="n"/>
      <c r="Q1000" s="67" t="n">
        <v>0</v>
      </c>
      <c r="R1000" s="67">
        <f>$I1000</f>
        <v/>
      </c>
      <c r="S1000" s="67">
        <f>$K1000</f>
        <v/>
      </c>
      <c r="T1000" s="67">
        <f>IFERROR(INDEX(Clients!$G$2:$G$1020,MATCH($E1000,Clients!$A$2:$A$1020,0)),"")</f>
        <v/>
      </c>
      <c r="U1000" s="67">
        <f>IFERROR(INDEX(Clients!$I$2:$I$1020,MATCH($E1000,Clients!$A$2:$A$1020,0)),"")</f>
        <v/>
      </c>
      <c r="V1000" s="69">
        <f>1</f>
        <v/>
      </c>
      <c r="W1000" s="69">
        <f>IF($N1000="Accepté",1,0)</f>
        <v/>
      </c>
      <c r="X1000" s="68">
        <f>$M1000*$W1000</f>
        <v/>
      </c>
      <c r="Y1000" s="68">
        <f>IF($N1000="En cours",0,$M1000)</f>
        <v/>
      </c>
      <c r="Z1000" s="69">
        <f>IF($P1000="",0,1)</f>
        <v/>
      </c>
      <c r="AA1000" s="70">
        <f>IF($P1000="",0,$P1000)</f>
        <v/>
      </c>
      <c r="AB1000" s="69">
        <f>IF(AND($P1000&lt;&gt;"",$P1000&lt;=Paramètres!$C$14),1,0)</f>
        <v/>
      </c>
      <c r="AC1000" s="67">
        <f>IF($P1000="","Jamais relancé",IF($P1000&lt;=3,"0-3 j",IF($P1000&lt;=7,"4-7 j",IF($P1000&lt;=15,"8-15 j","Plus de 15 j"))))</f>
        <v/>
      </c>
      <c r="AD1000" s="67">
        <f>IF($M1000&lt;=1000,"Moins de 1 k€",IF($M1000&lt;=5000,"1 à 5 k€",IF($M1000&lt;=15000,"5 à 15 k€","Plus de 15 k€")))</f>
        <v/>
      </c>
    </row>
    <row r="1001">
      <c r="A1001" s="65" t="inlineStr">
        <is>
          <t>DEV-01000</t>
        </is>
      </c>
      <c r="B1001" s="66" t="n">
        <v>45394</v>
      </c>
      <c r="C1001" s="65" t="inlineStr">
        <is>
          <t>2024-04</t>
        </is>
      </c>
      <c r="D1001" s="65" t="inlineStr">
        <is>
          <t>2023-2024</t>
        </is>
      </c>
      <c r="E1001" s="65" t="inlineStr">
        <is>
          <t>CLI-0020</t>
        </is>
      </c>
      <c r="F1001" s="65" t="inlineStr">
        <is>
          <t>Particulier</t>
        </is>
      </c>
      <c r="G1001" s="65" t="inlineStr">
        <is>
          <t>Bordeaux</t>
        </is>
      </c>
      <c r="H1001" s="65" t="inlineStr">
        <is>
          <t>Sophie Marchand</t>
        </is>
      </c>
      <c r="I1001" s="65" t="inlineStr">
        <is>
          <t>Salle de bain</t>
        </is>
      </c>
      <c r="J1001" s="65" t="inlineStr">
        <is>
          <t>SB-001</t>
        </is>
      </c>
      <c r="K1001" s="65" t="inlineStr">
        <is>
          <t>Rénovation salle de bain complète</t>
        </is>
      </c>
      <c r="L1001" s="67" t="n">
        <v>1</v>
      </c>
      <c r="M1001" s="68" t="n">
        <v>8551.559999999999</v>
      </c>
      <c r="N1001" s="65" t="inlineStr">
        <is>
          <t>Accepté</t>
        </is>
      </c>
      <c r="O1001" s="66" t="n">
        <v>45408</v>
      </c>
      <c r="P1001" s="67" t="n">
        <v>3</v>
      </c>
      <c r="Q1001" s="67" t="n">
        <v>2</v>
      </c>
      <c r="R1001" s="67">
        <f>$I1001</f>
        <v/>
      </c>
      <c r="S1001" s="67">
        <f>$K1001</f>
        <v/>
      </c>
      <c r="T1001" s="67">
        <f>IFERROR(INDEX(Clients!$G$2:$G$1020,MATCH($E1001,Clients!$A$2:$A$1020,0)),"")</f>
        <v/>
      </c>
      <c r="U1001" s="67">
        <f>IFERROR(INDEX(Clients!$I$2:$I$1020,MATCH($E1001,Clients!$A$2:$A$1020,0)),"")</f>
        <v/>
      </c>
      <c r="V1001" s="69">
        <f>1</f>
        <v/>
      </c>
      <c r="W1001" s="69">
        <f>IF($N1001="Accepté",1,0)</f>
        <v/>
      </c>
      <c r="X1001" s="68">
        <f>$M1001*$W1001</f>
        <v/>
      </c>
      <c r="Y1001" s="68">
        <f>IF($N1001="En cours",0,$M1001)</f>
        <v/>
      </c>
      <c r="Z1001" s="69">
        <f>IF($P1001="",0,1)</f>
        <v/>
      </c>
      <c r="AA1001" s="70">
        <f>IF($P1001="",0,$P1001)</f>
        <v/>
      </c>
      <c r="AB1001" s="69">
        <f>IF(AND($P1001&lt;&gt;"",$P1001&lt;=Paramètres!$C$14),1,0)</f>
        <v/>
      </c>
      <c r="AC1001" s="67">
        <f>IF($P1001="","Jamais relancé",IF($P1001&lt;=3,"0-3 j",IF($P1001&lt;=7,"4-7 j",IF($P1001&lt;=15,"8-15 j","Plus de 15 j"))))</f>
        <v/>
      </c>
      <c r="AD1001" s="67">
        <f>IF($M1001&lt;=1000,"Moins de 1 k€",IF($M1001&lt;=5000,"1 à 5 k€",IF($M1001&lt;=15000,"5 à 15 k€","Plus de 15 k€")))</f>
        <v/>
      </c>
    </row>
    <row r="1002">
      <c r="A1002" s="65" t="inlineStr">
        <is>
          <t>DEV-01001</t>
        </is>
      </c>
      <c r="B1002" s="66" t="n">
        <v>45397</v>
      </c>
      <c r="C1002" s="65" t="inlineStr">
        <is>
          <t>2024-04</t>
        </is>
      </c>
      <c r="D1002" s="65" t="inlineStr">
        <is>
          <t>2023-2024</t>
        </is>
      </c>
      <c r="E1002" s="65" t="inlineStr">
        <is>
          <t>CLI-0312</t>
        </is>
      </c>
      <c r="F1002" s="65" t="inlineStr">
        <is>
          <t>Professionnel</t>
        </is>
      </c>
      <c r="G1002" s="65" t="inlineStr">
        <is>
          <t>Toulouse</t>
        </is>
      </c>
      <c r="H1002" s="65" t="inlineStr">
        <is>
          <t>Nadia Cherif</t>
        </is>
      </c>
      <c r="I1002" s="65" t="inlineStr">
        <is>
          <t>Salle de bain</t>
        </is>
      </c>
      <c r="J1002" s="65" t="inlineStr">
        <is>
          <t>SB-002</t>
        </is>
      </c>
      <c r="K1002" s="65" t="inlineStr">
        <is>
          <t>Remplacement baignoire par douche</t>
        </is>
      </c>
      <c r="L1002" s="67" t="n">
        <v>1</v>
      </c>
      <c r="M1002" s="68" t="n">
        <v>5642</v>
      </c>
      <c r="N1002" s="65" t="inlineStr">
        <is>
          <t>Refusé</t>
        </is>
      </c>
      <c r="O1002" s="66" t="n">
        <v>45406</v>
      </c>
      <c r="P1002" s="67" t="n"/>
      <c r="Q1002" s="67" t="n">
        <v>0</v>
      </c>
      <c r="R1002" s="67">
        <f>$I1002</f>
        <v/>
      </c>
      <c r="S1002" s="67">
        <f>$K1002</f>
        <v/>
      </c>
      <c r="T1002" s="67">
        <f>IFERROR(INDEX(Clients!$G$2:$G$1020,MATCH($E1002,Clients!$A$2:$A$1020,0)),"")</f>
        <v/>
      </c>
      <c r="U1002" s="67">
        <f>IFERROR(INDEX(Clients!$I$2:$I$1020,MATCH($E1002,Clients!$A$2:$A$1020,0)),"")</f>
        <v/>
      </c>
      <c r="V1002" s="69">
        <f>1</f>
        <v/>
      </c>
      <c r="W1002" s="69">
        <f>IF($N1002="Accepté",1,0)</f>
        <v/>
      </c>
      <c r="X1002" s="68">
        <f>$M1002*$W1002</f>
        <v/>
      </c>
      <c r="Y1002" s="68">
        <f>IF($N1002="En cours",0,$M1002)</f>
        <v/>
      </c>
      <c r="Z1002" s="69">
        <f>IF($P1002="",0,1)</f>
        <v/>
      </c>
      <c r="AA1002" s="70">
        <f>IF($P1002="",0,$P1002)</f>
        <v/>
      </c>
      <c r="AB1002" s="69">
        <f>IF(AND($P1002&lt;&gt;"",$P1002&lt;=Paramètres!$C$14),1,0)</f>
        <v/>
      </c>
      <c r="AC1002" s="67">
        <f>IF($P1002="","Jamais relancé",IF($P1002&lt;=3,"0-3 j",IF($P1002&lt;=7,"4-7 j",IF($P1002&lt;=15,"8-15 j","Plus de 15 j"))))</f>
        <v/>
      </c>
      <c r="AD1002" s="67">
        <f>IF($M1002&lt;=1000,"Moins de 1 k€",IF($M1002&lt;=5000,"1 à 5 k€",IF($M1002&lt;=15000,"5 à 15 k€","Plus de 15 k€")))</f>
        <v/>
      </c>
    </row>
    <row r="1003">
      <c r="A1003" s="65" t="inlineStr">
        <is>
          <t>DEV-01002</t>
        </is>
      </c>
      <c r="B1003" s="66" t="n">
        <v>45397</v>
      </c>
      <c r="C1003" s="65" t="inlineStr">
        <is>
          <t>2024-04</t>
        </is>
      </c>
      <c r="D1003" s="65" t="inlineStr">
        <is>
          <t>2023-2024</t>
        </is>
      </c>
      <c r="E1003" s="65" t="inlineStr">
        <is>
          <t>CLI-0093</t>
        </is>
      </c>
      <c r="F1003" s="65" t="inlineStr">
        <is>
          <t>Professionnel</t>
        </is>
      </c>
      <c r="G1003" s="65" t="inlineStr">
        <is>
          <t>Bordeaux</t>
        </is>
      </c>
      <c r="H1003" s="65" t="inlineStr">
        <is>
          <t>Karim Belkacem</t>
        </is>
      </c>
      <c r="I1003" s="65" t="inlineStr">
        <is>
          <t>Salle de bain</t>
        </is>
      </c>
      <c r="J1003" s="65" t="inlineStr">
        <is>
          <t>SB-003</t>
        </is>
      </c>
      <c r="K1003" s="65" t="inlineStr">
        <is>
          <t>Pose meuble vasque + robinetterie</t>
        </is>
      </c>
      <c r="L1003" s="67" t="n">
        <v>1</v>
      </c>
      <c r="M1003" s="68" t="n">
        <v>1814.63</v>
      </c>
      <c r="N1003" s="65" t="inlineStr">
        <is>
          <t>Sans réponse</t>
        </is>
      </c>
      <c r="O1003" s="66" t="n">
        <v>45419</v>
      </c>
      <c r="P1003" s="67" t="n">
        <v>9</v>
      </c>
      <c r="Q1003" s="67" t="n">
        <v>2</v>
      </c>
      <c r="R1003" s="67">
        <f>$I1003</f>
        <v/>
      </c>
      <c r="S1003" s="67">
        <f>$K1003</f>
        <v/>
      </c>
      <c r="T1003" s="67">
        <f>IFERROR(INDEX(Clients!$G$2:$G$1020,MATCH($E1003,Clients!$A$2:$A$1020,0)),"")</f>
        <v/>
      </c>
      <c r="U1003" s="67">
        <f>IFERROR(INDEX(Clients!$I$2:$I$1020,MATCH($E1003,Clients!$A$2:$A$1020,0)),"")</f>
        <v/>
      </c>
      <c r="V1003" s="69">
        <f>1</f>
        <v/>
      </c>
      <c r="W1003" s="69">
        <f>IF($N1003="Accepté",1,0)</f>
        <v/>
      </c>
      <c r="X1003" s="68">
        <f>$M1003*$W1003</f>
        <v/>
      </c>
      <c r="Y1003" s="68">
        <f>IF($N1003="En cours",0,$M1003)</f>
        <v/>
      </c>
      <c r="Z1003" s="69">
        <f>IF($P1003="",0,1)</f>
        <v/>
      </c>
      <c r="AA1003" s="70">
        <f>IF($P1003="",0,$P1003)</f>
        <v/>
      </c>
      <c r="AB1003" s="69">
        <f>IF(AND($P1003&lt;&gt;"",$P1003&lt;=Paramètres!$C$14),1,0)</f>
        <v/>
      </c>
      <c r="AC1003" s="67">
        <f>IF($P1003="","Jamais relancé",IF($P1003&lt;=3,"0-3 j",IF($P1003&lt;=7,"4-7 j",IF($P1003&lt;=15,"8-15 j","Plus de 15 j"))))</f>
        <v/>
      </c>
      <c r="AD1003" s="67">
        <f>IF($M1003&lt;=1000,"Moins de 1 k€",IF($M1003&lt;=5000,"1 à 5 k€",IF($M1003&lt;=15000,"5 à 15 k€","Plus de 15 k€")))</f>
        <v/>
      </c>
    </row>
    <row r="1004">
      <c r="A1004" s="65" t="inlineStr">
        <is>
          <t>DEV-01003</t>
        </is>
      </c>
      <c r="B1004" s="66" t="n">
        <v>45397</v>
      </c>
      <c r="C1004" s="65" t="inlineStr">
        <is>
          <t>2024-04</t>
        </is>
      </c>
      <c r="D1004" s="65" t="inlineStr">
        <is>
          <t>2023-2024</t>
        </is>
      </c>
      <c r="E1004" s="65" t="inlineStr">
        <is>
          <t>CLI-0145</t>
        </is>
      </c>
      <c r="F1004" s="65" t="inlineStr">
        <is>
          <t>Collectivité</t>
        </is>
      </c>
      <c r="G1004" s="65" t="inlineStr">
        <is>
          <t>Bordeaux</t>
        </is>
      </c>
      <c r="H1004" s="65" t="inlineStr">
        <is>
          <t>Karim Belkacem</t>
        </is>
      </c>
      <c r="I1004" s="65" t="inlineStr">
        <is>
          <t>Salle de bain</t>
        </is>
      </c>
      <c r="J1004" s="65" t="inlineStr">
        <is>
          <t>SB-002</t>
        </is>
      </c>
      <c r="K1004" s="65" t="inlineStr">
        <is>
          <t>Remplacement baignoire par douche</t>
        </is>
      </c>
      <c r="L1004" s="67" t="n">
        <v>1</v>
      </c>
      <c r="M1004" s="68" t="n">
        <v>8773.040000000001</v>
      </c>
      <c r="N1004" s="65" t="inlineStr">
        <is>
          <t>Sans réponse</t>
        </is>
      </c>
      <c r="O1004" s="66" t="n">
        <v>45419</v>
      </c>
      <c r="P1004" s="67" t="n">
        <v>3</v>
      </c>
      <c r="Q1004" s="67" t="n">
        <v>2</v>
      </c>
      <c r="R1004" s="67">
        <f>$I1004</f>
        <v/>
      </c>
      <c r="S1004" s="67">
        <f>$K1004</f>
        <v/>
      </c>
      <c r="T1004" s="67">
        <f>IFERROR(INDEX(Clients!$G$2:$G$1020,MATCH($E1004,Clients!$A$2:$A$1020,0)),"")</f>
        <v/>
      </c>
      <c r="U1004" s="67">
        <f>IFERROR(INDEX(Clients!$I$2:$I$1020,MATCH($E1004,Clients!$A$2:$A$1020,0)),"")</f>
        <v/>
      </c>
      <c r="V1004" s="69">
        <f>1</f>
        <v/>
      </c>
      <c r="W1004" s="69">
        <f>IF($N1004="Accepté",1,0)</f>
        <v/>
      </c>
      <c r="X1004" s="68">
        <f>$M1004*$W1004</f>
        <v/>
      </c>
      <c r="Y1004" s="68">
        <f>IF($N1004="En cours",0,$M1004)</f>
        <v/>
      </c>
      <c r="Z1004" s="69">
        <f>IF($P1004="",0,1)</f>
        <v/>
      </c>
      <c r="AA1004" s="70">
        <f>IF($P1004="",0,$P1004)</f>
        <v/>
      </c>
      <c r="AB1004" s="69">
        <f>IF(AND($P1004&lt;&gt;"",$P1004&lt;=Paramètres!$C$14),1,0)</f>
        <v/>
      </c>
      <c r="AC1004" s="67">
        <f>IF($P1004="","Jamais relancé",IF($P1004&lt;=3,"0-3 j",IF($P1004&lt;=7,"4-7 j",IF($P1004&lt;=15,"8-15 j","Plus de 15 j"))))</f>
        <v/>
      </c>
      <c r="AD1004" s="67">
        <f>IF($M1004&lt;=1000,"Moins de 1 k€",IF($M1004&lt;=5000,"1 à 5 k€",IF($M1004&lt;=15000,"5 à 15 k€","Plus de 15 k€")))</f>
        <v/>
      </c>
    </row>
    <row r="1005">
      <c r="A1005" s="65" t="inlineStr">
        <is>
          <t>DEV-01004</t>
        </is>
      </c>
      <c r="B1005" s="66" t="n">
        <v>45397</v>
      </c>
      <c r="C1005" s="65" t="inlineStr">
        <is>
          <t>2024-04</t>
        </is>
      </c>
      <c r="D1005" s="65" t="inlineStr">
        <is>
          <t>2023-2024</t>
        </is>
      </c>
      <c r="E1005" s="65" t="inlineStr">
        <is>
          <t>CLI-0127</t>
        </is>
      </c>
      <c r="F1005" s="65" t="inlineStr">
        <is>
          <t>Particulier</t>
        </is>
      </c>
      <c r="G1005" s="65" t="inlineStr">
        <is>
          <t>Toulouse</t>
        </is>
      </c>
      <c r="H1005" s="65" t="inlineStr">
        <is>
          <t>Julien Fabre</t>
        </is>
      </c>
      <c r="I1005" s="65" t="inlineStr">
        <is>
          <t>Dépannage</t>
        </is>
      </c>
      <c r="J1005" s="65" t="inlineStr">
        <is>
          <t>DP-001</t>
        </is>
      </c>
      <c r="K1005" s="65" t="inlineStr">
        <is>
          <t>Dépannage plomberie urgence</t>
        </is>
      </c>
      <c r="L1005" s="67" t="n">
        <v>1</v>
      </c>
      <c r="M1005" s="68" t="n">
        <v>262.48</v>
      </c>
      <c r="N1005" s="65" t="inlineStr">
        <is>
          <t>Sans réponse</t>
        </is>
      </c>
      <c r="O1005" s="66" t="n">
        <v>45409</v>
      </c>
      <c r="P1005" s="67" t="n">
        <v>9</v>
      </c>
      <c r="Q1005" s="67" t="n">
        <v>1</v>
      </c>
      <c r="R1005" s="67">
        <f>$I1005</f>
        <v/>
      </c>
      <c r="S1005" s="67">
        <f>$K1005</f>
        <v/>
      </c>
      <c r="T1005" s="67">
        <f>IFERROR(INDEX(Clients!$G$2:$G$1020,MATCH($E1005,Clients!$A$2:$A$1020,0)),"")</f>
        <v/>
      </c>
      <c r="U1005" s="67">
        <f>IFERROR(INDEX(Clients!$I$2:$I$1020,MATCH($E1005,Clients!$A$2:$A$1020,0)),"")</f>
        <v/>
      </c>
      <c r="V1005" s="69">
        <f>1</f>
        <v/>
      </c>
      <c r="W1005" s="69">
        <f>IF($N1005="Accepté",1,0)</f>
        <v/>
      </c>
      <c r="X1005" s="68">
        <f>$M1005*$W1005</f>
        <v/>
      </c>
      <c r="Y1005" s="68">
        <f>IF($N1005="En cours",0,$M1005)</f>
        <v/>
      </c>
      <c r="Z1005" s="69">
        <f>IF($P1005="",0,1)</f>
        <v/>
      </c>
      <c r="AA1005" s="70">
        <f>IF($P1005="",0,$P1005)</f>
        <v/>
      </c>
      <c r="AB1005" s="69">
        <f>IF(AND($P1005&lt;&gt;"",$P1005&lt;=Paramètres!$C$14),1,0)</f>
        <v/>
      </c>
      <c r="AC1005" s="67">
        <f>IF($P1005="","Jamais relancé",IF($P1005&lt;=3,"0-3 j",IF($P1005&lt;=7,"4-7 j",IF($P1005&lt;=15,"8-15 j","Plus de 15 j"))))</f>
        <v/>
      </c>
      <c r="AD1005" s="67">
        <f>IF($M1005&lt;=1000,"Moins de 1 k€",IF($M1005&lt;=5000,"1 à 5 k€",IF($M1005&lt;=15000,"5 à 15 k€","Plus de 15 k€")))</f>
        <v/>
      </c>
    </row>
    <row r="1006">
      <c r="A1006" s="65" t="inlineStr">
        <is>
          <t>DEV-01005</t>
        </is>
      </c>
      <c r="B1006" s="66" t="n">
        <v>45398</v>
      </c>
      <c r="C1006" s="65" t="inlineStr">
        <is>
          <t>2024-04</t>
        </is>
      </c>
      <c r="D1006" s="65" t="inlineStr">
        <is>
          <t>2023-2024</t>
        </is>
      </c>
      <c r="E1006" s="65" t="inlineStr">
        <is>
          <t>CLI-0208</t>
        </is>
      </c>
      <c r="F1006" s="65" t="inlineStr">
        <is>
          <t>Particulier</t>
        </is>
      </c>
      <c r="G1006" s="65" t="inlineStr">
        <is>
          <t>Bordeaux</t>
        </is>
      </c>
      <c r="H1006" s="65" t="inlineStr">
        <is>
          <t>Sophie Marchand</t>
        </is>
      </c>
      <c r="I1006" s="65" t="inlineStr">
        <is>
          <t>Salle de bain</t>
        </is>
      </c>
      <c r="J1006" s="65" t="inlineStr">
        <is>
          <t>SB-002</t>
        </is>
      </c>
      <c r="K1006" s="65" t="inlineStr">
        <is>
          <t>Remplacement baignoire par douche</t>
        </is>
      </c>
      <c r="L1006" s="67" t="n">
        <v>1</v>
      </c>
      <c r="M1006" s="68" t="n">
        <v>3890.29</v>
      </c>
      <c r="N1006" s="65" t="inlineStr">
        <is>
          <t>Accepté</t>
        </is>
      </c>
      <c r="O1006" s="66" t="n">
        <v>45421</v>
      </c>
      <c r="P1006" s="67" t="n">
        <v>11</v>
      </c>
      <c r="Q1006" s="67" t="n">
        <v>2</v>
      </c>
      <c r="R1006" s="67">
        <f>$I1006</f>
        <v/>
      </c>
      <c r="S1006" s="67">
        <f>$K1006</f>
        <v/>
      </c>
      <c r="T1006" s="67">
        <f>IFERROR(INDEX(Clients!$G$2:$G$1020,MATCH($E1006,Clients!$A$2:$A$1020,0)),"")</f>
        <v/>
      </c>
      <c r="U1006" s="67">
        <f>IFERROR(INDEX(Clients!$I$2:$I$1020,MATCH($E1006,Clients!$A$2:$A$1020,0)),"")</f>
        <v/>
      </c>
      <c r="V1006" s="69">
        <f>1</f>
        <v/>
      </c>
      <c r="W1006" s="69">
        <f>IF($N1006="Accepté",1,0)</f>
        <v/>
      </c>
      <c r="X1006" s="68">
        <f>$M1006*$W1006</f>
        <v/>
      </c>
      <c r="Y1006" s="68">
        <f>IF($N1006="En cours",0,$M1006)</f>
        <v/>
      </c>
      <c r="Z1006" s="69">
        <f>IF($P1006="",0,1)</f>
        <v/>
      </c>
      <c r="AA1006" s="70">
        <f>IF($P1006="",0,$P1006)</f>
        <v/>
      </c>
      <c r="AB1006" s="69">
        <f>IF(AND($P1006&lt;&gt;"",$P1006&lt;=Paramètres!$C$14),1,0)</f>
        <v/>
      </c>
      <c r="AC1006" s="67">
        <f>IF($P1006="","Jamais relancé",IF($P1006&lt;=3,"0-3 j",IF($P1006&lt;=7,"4-7 j",IF($P1006&lt;=15,"8-15 j","Plus de 15 j"))))</f>
        <v/>
      </c>
      <c r="AD1006" s="67">
        <f>IF($M1006&lt;=1000,"Moins de 1 k€",IF($M1006&lt;=5000,"1 à 5 k€",IF($M1006&lt;=15000,"5 à 15 k€","Plus de 15 k€")))</f>
        <v/>
      </c>
    </row>
    <row r="1007">
      <c r="A1007" s="65" t="inlineStr">
        <is>
          <t>DEV-01006</t>
        </is>
      </c>
      <c r="B1007" s="66" t="n">
        <v>45398</v>
      </c>
      <c r="C1007" s="65" t="inlineStr">
        <is>
          <t>2024-04</t>
        </is>
      </c>
      <c r="D1007" s="65" t="inlineStr">
        <is>
          <t>2023-2024</t>
        </is>
      </c>
      <c r="E1007" s="65" t="inlineStr">
        <is>
          <t>CLI-0392</t>
        </is>
      </c>
      <c r="F1007" s="65" t="inlineStr">
        <is>
          <t>Syndic</t>
        </is>
      </c>
      <c r="G1007" s="65" t="inlineStr">
        <is>
          <t>Bordeaux</t>
        </is>
      </c>
      <c r="H1007" s="65" t="inlineStr">
        <is>
          <t>Karim Belkacem</t>
        </is>
      </c>
      <c r="I1007" s="65" t="inlineStr">
        <is>
          <t>Électricité</t>
        </is>
      </c>
      <c r="J1007" s="65" t="inlineStr">
        <is>
          <t>EL-001</t>
        </is>
      </c>
      <c r="K1007" s="65" t="inlineStr">
        <is>
          <t>Mise aux normes tableau électrique</t>
        </is>
      </c>
      <c r="L1007" s="67" t="n">
        <v>1</v>
      </c>
      <c r="M1007" s="68" t="n">
        <v>4034.31</v>
      </c>
      <c r="N1007" s="65" t="inlineStr">
        <is>
          <t>Sans réponse</t>
        </is>
      </c>
      <c r="O1007" s="66" t="n">
        <v>45423</v>
      </c>
      <c r="P1007" s="67" t="n">
        <v>7</v>
      </c>
      <c r="Q1007" s="67" t="n">
        <v>1</v>
      </c>
      <c r="R1007" s="67">
        <f>$I1007</f>
        <v/>
      </c>
      <c r="S1007" s="67">
        <f>$K1007</f>
        <v/>
      </c>
      <c r="T1007" s="67">
        <f>IFERROR(INDEX(Clients!$G$2:$G$1020,MATCH($E1007,Clients!$A$2:$A$1020,0)),"")</f>
        <v/>
      </c>
      <c r="U1007" s="67">
        <f>IFERROR(INDEX(Clients!$I$2:$I$1020,MATCH($E1007,Clients!$A$2:$A$1020,0)),"")</f>
        <v/>
      </c>
      <c r="V1007" s="69">
        <f>1</f>
        <v/>
      </c>
      <c r="W1007" s="69">
        <f>IF($N1007="Accepté",1,0)</f>
        <v/>
      </c>
      <c r="X1007" s="68">
        <f>$M1007*$W1007</f>
        <v/>
      </c>
      <c r="Y1007" s="68">
        <f>IF($N1007="En cours",0,$M1007)</f>
        <v/>
      </c>
      <c r="Z1007" s="69">
        <f>IF($P1007="",0,1)</f>
        <v/>
      </c>
      <c r="AA1007" s="70">
        <f>IF($P1007="",0,$P1007)</f>
        <v/>
      </c>
      <c r="AB1007" s="69">
        <f>IF(AND($P1007&lt;&gt;"",$P1007&lt;=Paramètres!$C$14),1,0)</f>
        <v/>
      </c>
      <c r="AC1007" s="67">
        <f>IF($P1007="","Jamais relancé",IF($P1007&lt;=3,"0-3 j",IF($P1007&lt;=7,"4-7 j",IF($P1007&lt;=15,"8-15 j","Plus de 15 j"))))</f>
        <v/>
      </c>
      <c r="AD1007" s="67">
        <f>IF($M1007&lt;=1000,"Moins de 1 k€",IF($M1007&lt;=5000,"1 à 5 k€",IF($M1007&lt;=15000,"5 à 15 k€","Plus de 15 k€")))</f>
        <v/>
      </c>
    </row>
    <row r="1008">
      <c r="A1008" s="65" t="inlineStr">
        <is>
          <t>DEV-01007</t>
        </is>
      </c>
      <c r="B1008" s="66" t="n">
        <v>45398</v>
      </c>
      <c r="C1008" s="65" t="inlineStr">
        <is>
          <t>2024-04</t>
        </is>
      </c>
      <c r="D1008" s="65" t="inlineStr">
        <is>
          <t>2023-2024</t>
        </is>
      </c>
      <c r="E1008" s="65" t="inlineStr">
        <is>
          <t>CLI-0171</t>
        </is>
      </c>
      <c r="F1008" s="65" t="inlineStr">
        <is>
          <t>Syndic</t>
        </is>
      </c>
      <c r="G1008" s="65" t="inlineStr">
        <is>
          <t>Toulouse</t>
        </is>
      </c>
      <c r="H1008" s="65" t="inlineStr">
        <is>
          <t>Nadia Cherif</t>
        </is>
      </c>
      <c r="I1008" s="65" t="inlineStr">
        <is>
          <t>Électricité</t>
        </is>
      </c>
      <c r="J1008" s="65" t="inlineStr">
        <is>
          <t>EL-003</t>
        </is>
      </c>
      <c r="K1008" s="65" t="inlineStr">
        <is>
          <t>Rénovation électrique complète</t>
        </is>
      </c>
      <c r="L1008" s="67" t="n">
        <v>1</v>
      </c>
      <c r="M1008" s="68" t="n">
        <v>20742.02</v>
      </c>
      <c r="N1008" s="65" t="inlineStr">
        <is>
          <t>Sans réponse</t>
        </is>
      </c>
      <c r="O1008" s="66" t="n">
        <v>45426</v>
      </c>
      <c r="P1008" s="67" t="n">
        <v>3</v>
      </c>
      <c r="Q1008" s="67" t="n">
        <v>2</v>
      </c>
      <c r="R1008" s="67">
        <f>$I1008</f>
        <v/>
      </c>
      <c r="S1008" s="67">
        <f>$K1008</f>
        <v/>
      </c>
      <c r="T1008" s="67">
        <f>IFERROR(INDEX(Clients!$G$2:$G$1020,MATCH($E1008,Clients!$A$2:$A$1020,0)),"")</f>
        <v/>
      </c>
      <c r="U1008" s="67">
        <f>IFERROR(INDEX(Clients!$I$2:$I$1020,MATCH($E1008,Clients!$A$2:$A$1020,0)),"")</f>
        <v/>
      </c>
      <c r="V1008" s="69">
        <f>1</f>
        <v/>
      </c>
      <c r="W1008" s="69">
        <f>IF($N1008="Accepté",1,0)</f>
        <v/>
      </c>
      <c r="X1008" s="68">
        <f>$M1008*$W1008</f>
        <v/>
      </c>
      <c r="Y1008" s="68">
        <f>IF($N1008="En cours",0,$M1008)</f>
        <v/>
      </c>
      <c r="Z1008" s="69">
        <f>IF($P1008="",0,1)</f>
        <v/>
      </c>
      <c r="AA1008" s="70">
        <f>IF($P1008="",0,$P1008)</f>
        <v/>
      </c>
      <c r="AB1008" s="69">
        <f>IF(AND($P1008&lt;&gt;"",$P1008&lt;=Paramètres!$C$14),1,0)</f>
        <v/>
      </c>
      <c r="AC1008" s="67">
        <f>IF($P1008="","Jamais relancé",IF($P1008&lt;=3,"0-3 j",IF($P1008&lt;=7,"4-7 j",IF($P1008&lt;=15,"8-15 j","Plus de 15 j"))))</f>
        <v/>
      </c>
      <c r="AD1008" s="67">
        <f>IF($M1008&lt;=1000,"Moins de 1 k€",IF($M1008&lt;=5000,"1 à 5 k€",IF($M1008&lt;=15000,"5 à 15 k€","Plus de 15 k€")))</f>
        <v/>
      </c>
    </row>
    <row r="1009">
      <c r="A1009" s="65" t="inlineStr">
        <is>
          <t>DEV-01008</t>
        </is>
      </c>
      <c r="B1009" s="66" t="n">
        <v>45399</v>
      </c>
      <c r="C1009" s="65" t="inlineStr">
        <is>
          <t>2024-04</t>
        </is>
      </c>
      <c r="D1009" s="65" t="inlineStr">
        <is>
          <t>2023-2024</t>
        </is>
      </c>
      <c r="E1009" s="65" t="inlineStr">
        <is>
          <t>CLI-0327</t>
        </is>
      </c>
      <c r="F1009" s="65" t="inlineStr">
        <is>
          <t>Professionnel</t>
        </is>
      </c>
      <c r="G1009" s="65" t="inlineStr">
        <is>
          <t>Toulouse</t>
        </is>
      </c>
      <c r="H1009" s="65" t="inlineStr">
        <is>
          <t>Nadia Cherif</t>
        </is>
      </c>
      <c r="I1009" s="65" t="inlineStr">
        <is>
          <t>Salle de bain</t>
        </is>
      </c>
      <c r="J1009" s="65" t="inlineStr">
        <is>
          <t>SB-003</t>
        </is>
      </c>
      <c r="K1009" s="65" t="inlineStr">
        <is>
          <t>Pose meuble vasque + robinetterie</t>
        </is>
      </c>
      <c r="L1009" s="67" t="n">
        <v>1</v>
      </c>
      <c r="M1009" s="68" t="n">
        <v>1943.9</v>
      </c>
      <c r="N1009" s="65" t="inlineStr">
        <is>
          <t>Refusé</t>
        </is>
      </c>
      <c r="O1009" s="66" t="n">
        <v>45423</v>
      </c>
      <c r="P1009" s="67" t="n">
        <v>10</v>
      </c>
      <c r="Q1009" s="67" t="n">
        <v>1</v>
      </c>
      <c r="R1009" s="67">
        <f>$I1009</f>
        <v/>
      </c>
      <c r="S1009" s="67">
        <f>$K1009</f>
        <v/>
      </c>
      <c r="T1009" s="67">
        <f>IFERROR(INDEX(Clients!$G$2:$G$1020,MATCH($E1009,Clients!$A$2:$A$1020,0)),"")</f>
        <v/>
      </c>
      <c r="U1009" s="67">
        <f>IFERROR(INDEX(Clients!$I$2:$I$1020,MATCH($E1009,Clients!$A$2:$A$1020,0)),"")</f>
        <v/>
      </c>
      <c r="V1009" s="69">
        <f>1</f>
        <v/>
      </c>
      <c r="W1009" s="69">
        <f>IF($N1009="Accepté",1,0)</f>
        <v/>
      </c>
      <c r="X1009" s="68">
        <f>$M1009*$W1009</f>
        <v/>
      </c>
      <c r="Y1009" s="68">
        <f>IF($N1009="En cours",0,$M1009)</f>
        <v/>
      </c>
      <c r="Z1009" s="69">
        <f>IF($P1009="",0,1)</f>
        <v/>
      </c>
      <c r="AA1009" s="70">
        <f>IF($P1009="",0,$P1009)</f>
        <v/>
      </c>
      <c r="AB1009" s="69">
        <f>IF(AND($P1009&lt;&gt;"",$P1009&lt;=Paramètres!$C$14),1,0)</f>
        <v/>
      </c>
      <c r="AC1009" s="67">
        <f>IF($P1009="","Jamais relancé",IF($P1009&lt;=3,"0-3 j",IF($P1009&lt;=7,"4-7 j",IF($P1009&lt;=15,"8-15 j","Plus de 15 j"))))</f>
        <v/>
      </c>
      <c r="AD1009" s="67">
        <f>IF($M1009&lt;=1000,"Moins de 1 k€",IF($M1009&lt;=5000,"1 à 5 k€",IF($M1009&lt;=15000,"5 à 15 k€","Plus de 15 k€")))</f>
        <v/>
      </c>
    </row>
    <row r="1010">
      <c r="A1010" s="65" t="inlineStr">
        <is>
          <t>DEV-01009</t>
        </is>
      </c>
      <c r="B1010" s="66" t="n">
        <v>45399</v>
      </c>
      <c r="C1010" s="65" t="inlineStr">
        <is>
          <t>2024-04</t>
        </is>
      </c>
      <c r="D1010" s="65" t="inlineStr">
        <is>
          <t>2023-2024</t>
        </is>
      </c>
      <c r="E1010" s="65" t="inlineStr">
        <is>
          <t>CLI-0200</t>
        </is>
      </c>
      <c r="F1010" s="65" t="inlineStr">
        <is>
          <t>Particulier</t>
        </is>
      </c>
      <c r="G1010" s="65" t="inlineStr">
        <is>
          <t>Bordeaux</t>
        </is>
      </c>
      <c r="H1010" s="65" t="inlineStr">
        <is>
          <t>Karim Belkacem</t>
        </is>
      </c>
      <c r="I1010" s="65" t="inlineStr">
        <is>
          <t>Salle de bain</t>
        </is>
      </c>
      <c r="J1010" s="65" t="inlineStr">
        <is>
          <t>SB-002</t>
        </is>
      </c>
      <c r="K1010" s="65" t="inlineStr">
        <is>
          <t>Remplacement baignoire par douche</t>
        </is>
      </c>
      <c r="L1010" s="67" t="n">
        <v>1</v>
      </c>
      <c r="M1010" s="68" t="n">
        <v>4065.1</v>
      </c>
      <c r="N1010" s="65" t="inlineStr">
        <is>
          <t>Sans réponse</t>
        </is>
      </c>
      <c r="O1010" s="66" t="n">
        <v>45423</v>
      </c>
      <c r="P1010" s="67" t="n">
        <v>9</v>
      </c>
      <c r="Q1010" s="67" t="n">
        <v>1</v>
      </c>
      <c r="R1010" s="67">
        <f>$I1010</f>
        <v/>
      </c>
      <c r="S1010" s="67">
        <f>$K1010</f>
        <v/>
      </c>
      <c r="T1010" s="67">
        <f>IFERROR(INDEX(Clients!$G$2:$G$1020,MATCH($E1010,Clients!$A$2:$A$1020,0)),"")</f>
        <v/>
      </c>
      <c r="U1010" s="67">
        <f>IFERROR(INDEX(Clients!$I$2:$I$1020,MATCH($E1010,Clients!$A$2:$A$1020,0)),"")</f>
        <v/>
      </c>
      <c r="V1010" s="69">
        <f>1</f>
        <v/>
      </c>
      <c r="W1010" s="69">
        <f>IF($N1010="Accepté",1,0)</f>
        <v/>
      </c>
      <c r="X1010" s="68">
        <f>$M1010*$W1010</f>
        <v/>
      </c>
      <c r="Y1010" s="68">
        <f>IF($N1010="En cours",0,$M1010)</f>
        <v/>
      </c>
      <c r="Z1010" s="69">
        <f>IF($P1010="",0,1)</f>
        <v/>
      </c>
      <c r="AA1010" s="70">
        <f>IF($P1010="",0,$P1010)</f>
        <v/>
      </c>
      <c r="AB1010" s="69">
        <f>IF(AND($P1010&lt;&gt;"",$P1010&lt;=Paramètres!$C$14),1,0)</f>
        <v/>
      </c>
      <c r="AC1010" s="67">
        <f>IF($P1010="","Jamais relancé",IF($P1010&lt;=3,"0-3 j",IF($P1010&lt;=7,"4-7 j",IF($P1010&lt;=15,"8-15 j","Plus de 15 j"))))</f>
        <v/>
      </c>
      <c r="AD1010" s="67">
        <f>IF($M1010&lt;=1000,"Moins de 1 k€",IF($M1010&lt;=5000,"1 à 5 k€",IF($M1010&lt;=15000,"5 à 15 k€","Plus de 15 k€")))</f>
        <v/>
      </c>
    </row>
    <row r="1011">
      <c r="A1011" s="65" t="inlineStr">
        <is>
          <t>DEV-01010</t>
        </is>
      </c>
      <c r="B1011" s="66" t="n">
        <v>45399</v>
      </c>
      <c r="C1011" s="65" t="inlineStr">
        <is>
          <t>2024-04</t>
        </is>
      </c>
      <c r="D1011" s="65" t="inlineStr">
        <is>
          <t>2023-2024</t>
        </is>
      </c>
      <c r="E1011" s="65" t="inlineStr">
        <is>
          <t>CLI-0132</t>
        </is>
      </c>
      <c r="F1011" s="65" t="inlineStr">
        <is>
          <t>Particulier</t>
        </is>
      </c>
      <c r="G1011" s="65" t="inlineStr">
        <is>
          <t>Toulouse</t>
        </is>
      </c>
      <c r="H1011" s="65" t="inlineStr">
        <is>
          <t>Nadia Cherif</t>
        </is>
      </c>
      <c r="I1011" s="65" t="inlineStr">
        <is>
          <t>Électricité</t>
        </is>
      </c>
      <c r="J1011" s="65" t="inlineStr">
        <is>
          <t>EL-004</t>
        </is>
      </c>
      <c r="K1011" s="65" t="inlineStr">
        <is>
          <t>Éclairage LED locaux professionnels</t>
        </is>
      </c>
      <c r="L1011" s="67" t="n">
        <v>1</v>
      </c>
      <c r="M1011" s="68" t="n">
        <v>3845.67</v>
      </c>
      <c r="N1011" s="65" t="inlineStr">
        <is>
          <t>Accepté</t>
        </is>
      </c>
      <c r="O1011" s="66" t="n">
        <v>45417</v>
      </c>
      <c r="P1011" s="67" t="n">
        <v>2</v>
      </c>
      <c r="Q1011" s="67" t="n">
        <v>1</v>
      </c>
      <c r="R1011" s="67">
        <f>$I1011</f>
        <v/>
      </c>
      <c r="S1011" s="67">
        <f>$K1011</f>
        <v/>
      </c>
      <c r="T1011" s="67">
        <f>IFERROR(INDEX(Clients!$G$2:$G$1020,MATCH($E1011,Clients!$A$2:$A$1020,0)),"")</f>
        <v/>
      </c>
      <c r="U1011" s="67">
        <f>IFERROR(INDEX(Clients!$I$2:$I$1020,MATCH($E1011,Clients!$A$2:$A$1020,0)),"")</f>
        <v/>
      </c>
      <c r="V1011" s="69">
        <f>1</f>
        <v/>
      </c>
      <c r="W1011" s="69">
        <f>IF($N1011="Accepté",1,0)</f>
        <v/>
      </c>
      <c r="X1011" s="68">
        <f>$M1011*$W1011</f>
        <v/>
      </c>
      <c r="Y1011" s="68">
        <f>IF($N1011="En cours",0,$M1011)</f>
        <v/>
      </c>
      <c r="Z1011" s="69">
        <f>IF($P1011="",0,1)</f>
        <v/>
      </c>
      <c r="AA1011" s="70">
        <f>IF($P1011="",0,$P1011)</f>
        <v/>
      </c>
      <c r="AB1011" s="69">
        <f>IF(AND($P1011&lt;&gt;"",$P1011&lt;=Paramètres!$C$14),1,0)</f>
        <v/>
      </c>
      <c r="AC1011" s="67">
        <f>IF($P1011="","Jamais relancé",IF($P1011&lt;=3,"0-3 j",IF($P1011&lt;=7,"4-7 j",IF($P1011&lt;=15,"8-15 j","Plus de 15 j"))))</f>
        <v/>
      </c>
      <c r="AD1011" s="67">
        <f>IF($M1011&lt;=1000,"Moins de 1 k€",IF($M1011&lt;=5000,"1 à 5 k€",IF($M1011&lt;=15000,"5 à 15 k€","Plus de 15 k€")))</f>
        <v/>
      </c>
    </row>
    <row r="1012">
      <c r="A1012" s="65" t="inlineStr">
        <is>
          <t>DEV-01011</t>
        </is>
      </c>
      <c r="B1012" s="66" t="n">
        <v>45400</v>
      </c>
      <c r="C1012" s="65" t="inlineStr">
        <is>
          <t>2024-04</t>
        </is>
      </c>
      <c r="D1012" s="65" t="inlineStr">
        <is>
          <t>2023-2024</t>
        </is>
      </c>
      <c r="E1012" s="65" t="inlineStr">
        <is>
          <t>CLI-0156</t>
        </is>
      </c>
      <c r="F1012" s="65" t="inlineStr">
        <is>
          <t>Particulier</t>
        </is>
      </c>
      <c r="G1012" s="65" t="inlineStr">
        <is>
          <t>Bordeaux</t>
        </is>
      </c>
      <c r="H1012" s="65" t="inlineStr">
        <is>
          <t>Sophie Marchand</t>
        </is>
      </c>
      <c r="I1012" s="65" t="inlineStr">
        <is>
          <t>Électricité</t>
        </is>
      </c>
      <c r="J1012" s="65" t="inlineStr">
        <is>
          <t>EL-001</t>
        </is>
      </c>
      <c r="K1012" s="65" t="inlineStr">
        <is>
          <t>Mise aux normes tableau électrique</t>
        </is>
      </c>
      <c r="L1012" s="67" t="n">
        <v>1</v>
      </c>
      <c r="M1012" s="68" t="n">
        <v>2013.61</v>
      </c>
      <c r="N1012" s="65" t="inlineStr">
        <is>
          <t>Sans réponse</t>
        </is>
      </c>
      <c r="O1012" s="66" t="n">
        <v>45444</v>
      </c>
      <c r="P1012" s="67" t="n">
        <v>8</v>
      </c>
      <c r="Q1012" s="67" t="n">
        <v>1</v>
      </c>
      <c r="R1012" s="67">
        <f>$I1012</f>
        <v/>
      </c>
      <c r="S1012" s="67">
        <f>$K1012</f>
        <v/>
      </c>
      <c r="T1012" s="67">
        <f>IFERROR(INDEX(Clients!$G$2:$G$1020,MATCH($E1012,Clients!$A$2:$A$1020,0)),"")</f>
        <v/>
      </c>
      <c r="U1012" s="67">
        <f>IFERROR(INDEX(Clients!$I$2:$I$1020,MATCH($E1012,Clients!$A$2:$A$1020,0)),"")</f>
        <v/>
      </c>
      <c r="V1012" s="69">
        <f>1</f>
        <v/>
      </c>
      <c r="W1012" s="69">
        <f>IF($N1012="Accepté",1,0)</f>
        <v/>
      </c>
      <c r="X1012" s="68">
        <f>$M1012*$W1012</f>
        <v/>
      </c>
      <c r="Y1012" s="68">
        <f>IF($N1012="En cours",0,$M1012)</f>
        <v/>
      </c>
      <c r="Z1012" s="69">
        <f>IF($P1012="",0,1)</f>
        <v/>
      </c>
      <c r="AA1012" s="70">
        <f>IF($P1012="",0,$P1012)</f>
        <v/>
      </c>
      <c r="AB1012" s="69">
        <f>IF(AND($P1012&lt;&gt;"",$P1012&lt;=Paramètres!$C$14),1,0)</f>
        <v/>
      </c>
      <c r="AC1012" s="67">
        <f>IF($P1012="","Jamais relancé",IF($P1012&lt;=3,"0-3 j",IF($P1012&lt;=7,"4-7 j",IF($P1012&lt;=15,"8-15 j","Plus de 15 j"))))</f>
        <v/>
      </c>
      <c r="AD1012" s="67">
        <f>IF($M1012&lt;=1000,"Moins de 1 k€",IF($M1012&lt;=5000,"1 à 5 k€",IF($M1012&lt;=15000,"5 à 15 k€","Plus de 15 k€")))</f>
        <v/>
      </c>
    </row>
    <row r="1013">
      <c r="A1013" s="65" t="inlineStr">
        <is>
          <t>DEV-01012</t>
        </is>
      </c>
      <c r="B1013" s="66" t="n">
        <v>45400</v>
      </c>
      <c r="C1013" s="65" t="inlineStr">
        <is>
          <t>2024-04</t>
        </is>
      </c>
      <c r="D1013" s="65" t="inlineStr">
        <is>
          <t>2023-2024</t>
        </is>
      </c>
      <c r="E1013" s="65" t="inlineStr">
        <is>
          <t>CLI-0441</t>
        </is>
      </c>
      <c r="F1013" s="65" t="inlineStr">
        <is>
          <t>Professionnel</t>
        </is>
      </c>
      <c r="G1013" s="65" t="inlineStr">
        <is>
          <t>Bordeaux</t>
        </is>
      </c>
      <c r="H1013" s="65" t="inlineStr">
        <is>
          <t>Sophie Marchand</t>
        </is>
      </c>
      <c r="I1013" s="65" t="inlineStr">
        <is>
          <t>Salle de bain</t>
        </is>
      </c>
      <c r="J1013" s="65" t="inlineStr">
        <is>
          <t>SB-003</t>
        </is>
      </c>
      <c r="K1013" s="65" t="inlineStr">
        <is>
          <t>Pose meuble vasque + robinetterie</t>
        </is>
      </c>
      <c r="L1013" s="67" t="n">
        <v>1</v>
      </c>
      <c r="M1013" s="68" t="n">
        <v>2224.53</v>
      </c>
      <c r="N1013" s="65" t="inlineStr">
        <is>
          <t>Sans réponse</t>
        </is>
      </c>
      <c r="O1013" s="66" t="n">
        <v>45438</v>
      </c>
      <c r="P1013" s="67" t="n"/>
      <c r="Q1013" s="67" t="n">
        <v>0</v>
      </c>
      <c r="R1013" s="67">
        <f>$I1013</f>
        <v/>
      </c>
      <c r="S1013" s="67">
        <f>$K1013</f>
        <v/>
      </c>
      <c r="T1013" s="67">
        <f>IFERROR(INDEX(Clients!$G$2:$G$1020,MATCH($E1013,Clients!$A$2:$A$1020,0)),"")</f>
        <v/>
      </c>
      <c r="U1013" s="67">
        <f>IFERROR(INDEX(Clients!$I$2:$I$1020,MATCH($E1013,Clients!$A$2:$A$1020,0)),"")</f>
        <v/>
      </c>
      <c r="V1013" s="69">
        <f>1</f>
        <v/>
      </c>
      <c r="W1013" s="69">
        <f>IF($N1013="Accepté",1,0)</f>
        <v/>
      </c>
      <c r="X1013" s="68">
        <f>$M1013*$W1013</f>
        <v/>
      </c>
      <c r="Y1013" s="68">
        <f>IF($N1013="En cours",0,$M1013)</f>
        <v/>
      </c>
      <c r="Z1013" s="69">
        <f>IF($P1013="",0,1)</f>
        <v/>
      </c>
      <c r="AA1013" s="70">
        <f>IF($P1013="",0,$P1013)</f>
        <v/>
      </c>
      <c r="AB1013" s="69">
        <f>IF(AND($P1013&lt;&gt;"",$P1013&lt;=Paramètres!$C$14),1,0)</f>
        <v/>
      </c>
      <c r="AC1013" s="67">
        <f>IF($P1013="","Jamais relancé",IF($P1013&lt;=3,"0-3 j",IF($P1013&lt;=7,"4-7 j",IF($P1013&lt;=15,"8-15 j","Plus de 15 j"))))</f>
        <v/>
      </c>
      <c r="AD1013" s="67">
        <f>IF($M1013&lt;=1000,"Moins de 1 k€",IF($M1013&lt;=5000,"1 à 5 k€",IF($M1013&lt;=15000,"5 à 15 k€","Plus de 15 k€")))</f>
        <v/>
      </c>
    </row>
    <row r="1014">
      <c r="A1014" s="65" t="inlineStr">
        <is>
          <t>DEV-01013</t>
        </is>
      </c>
      <c r="B1014" s="66" t="n">
        <v>45400</v>
      </c>
      <c r="C1014" s="65" t="inlineStr">
        <is>
          <t>2024-04</t>
        </is>
      </c>
      <c r="D1014" s="65" t="inlineStr">
        <is>
          <t>2023-2024</t>
        </is>
      </c>
      <c r="E1014" s="65" t="inlineStr">
        <is>
          <t>CLI-0383</t>
        </is>
      </c>
      <c r="F1014" s="65" t="inlineStr">
        <is>
          <t>Particulier</t>
        </is>
      </c>
      <c r="G1014" s="65" t="inlineStr">
        <is>
          <t>Bordeaux</t>
        </is>
      </c>
      <c r="H1014" s="65" t="inlineStr">
        <is>
          <t>Karim Belkacem</t>
        </is>
      </c>
      <c r="I1014" s="65" t="inlineStr">
        <is>
          <t>Dépannage</t>
        </is>
      </c>
      <c r="J1014" s="65" t="inlineStr">
        <is>
          <t>DP-003</t>
        </is>
      </c>
      <c r="K1014" s="65" t="inlineStr">
        <is>
          <t>Dépannage électrique urgence</t>
        </is>
      </c>
      <c r="L1014" s="67" t="n">
        <v>1</v>
      </c>
      <c r="M1014" s="68" t="n">
        <v>273.37</v>
      </c>
      <c r="N1014" s="65" t="inlineStr">
        <is>
          <t>Accepté</t>
        </is>
      </c>
      <c r="O1014" s="66" t="n">
        <v>45416</v>
      </c>
      <c r="P1014" s="67" t="n">
        <v>7</v>
      </c>
      <c r="Q1014" s="67" t="n">
        <v>2</v>
      </c>
      <c r="R1014" s="67">
        <f>$I1014</f>
        <v/>
      </c>
      <c r="S1014" s="67">
        <f>$K1014</f>
        <v/>
      </c>
      <c r="T1014" s="67">
        <f>IFERROR(INDEX(Clients!$G$2:$G$1020,MATCH($E1014,Clients!$A$2:$A$1020,0)),"")</f>
        <v/>
      </c>
      <c r="U1014" s="67">
        <f>IFERROR(INDEX(Clients!$I$2:$I$1020,MATCH($E1014,Clients!$A$2:$A$1020,0)),"")</f>
        <v/>
      </c>
      <c r="V1014" s="69">
        <f>1</f>
        <v/>
      </c>
      <c r="W1014" s="69">
        <f>IF($N1014="Accepté",1,0)</f>
        <v/>
      </c>
      <c r="X1014" s="68">
        <f>$M1014*$W1014</f>
        <v/>
      </c>
      <c r="Y1014" s="68">
        <f>IF($N1014="En cours",0,$M1014)</f>
        <v/>
      </c>
      <c r="Z1014" s="69">
        <f>IF($P1014="",0,1)</f>
        <v/>
      </c>
      <c r="AA1014" s="70">
        <f>IF($P1014="",0,$P1014)</f>
        <v/>
      </c>
      <c r="AB1014" s="69">
        <f>IF(AND($P1014&lt;&gt;"",$P1014&lt;=Paramètres!$C$14),1,0)</f>
        <v/>
      </c>
      <c r="AC1014" s="67">
        <f>IF($P1014="","Jamais relancé",IF($P1014&lt;=3,"0-3 j",IF($P1014&lt;=7,"4-7 j",IF($P1014&lt;=15,"8-15 j","Plus de 15 j"))))</f>
        <v/>
      </c>
      <c r="AD1014" s="67">
        <f>IF($M1014&lt;=1000,"Moins de 1 k€",IF($M1014&lt;=5000,"1 à 5 k€",IF($M1014&lt;=15000,"5 à 15 k€","Plus de 15 k€")))</f>
        <v/>
      </c>
    </row>
    <row r="1015">
      <c r="A1015" s="65" t="inlineStr">
        <is>
          <t>DEV-01014</t>
        </is>
      </c>
      <c r="B1015" s="66" t="n">
        <v>45400</v>
      </c>
      <c r="C1015" s="65" t="inlineStr">
        <is>
          <t>2024-04</t>
        </is>
      </c>
      <c r="D1015" s="65" t="inlineStr">
        <is>
          <t>2023-2024</t>
        </is>
      </c>
      <c r="E1015" s="65" t="inlineStr">
        <is>
          <t>CLI-0391</t>
        </is>
      </c>
      <c r="F1015" s="65" t="inlineStr">
        <is>
          <t>Syndic</t>
        </is>
      </c>
      <c r="G1015" s="65" t="inlineStr">
        <is>
          <t>Bordeaux</t>
        </is>
      </c>
      <c r="H1015" s="65" t="inlineStr">
        <is>
          <t>Karim Belkacem</t>
        </is>
      </c>
      <c r="I1015" s="65" t="inlineStr">
        <is>
          <t>Salle de bain</t>
        </is>
      </c>
      <c r="J1015" s="65" t="inlineStr">
        <is>
          <t>SB-001</t>
        </is>
      </c>
      <c r="K1015" s="65" t="inlineStr">
        <is>
          <t>Rénovation salle de bain complète</t>
        </is>
      </c>
      <c r="L1015" s="67" t="n">
        <v>1</v>
      </c>
      <c r="M1015" s="68" t="n">
        <v>18398.65</v>
      </c>
      <c r="N1015" s="65" t="inlineStr">
        <is>
          <t>Sans réponse</t>
        </is>
      </c>
      <c r="O1015" s="66" t="n">
        <v>45410</v>
      </c>
      <c r="P1015" s="67" t="n"/>
      <c r="Q1015" s="67" t="n">
        <v>0</v>
      </c>
      <c r="R1015" s="67">
        <f>$I1015</f>
        <v/>
      </c>
      <c r="S1015" s="67">
        <f>$K1015</f>
        <v/>
      </c>
      <c r="T1015" s="67">
        <f>IFERROR(INDEX(Clients!$G$2:$G$1020,MATCH($E1015,Clients!$A$2:$A$1020,0)),"")</f>
        <v/>
      </c>
      <c r="U1015" s="67">
        <f>IFERROR(INDEX(Clients!$I$2:$I$1020,MATCH($E1015,Clients!$A$2:$A$1020,0)),"")</f>
        <v/>
      </c>
      <c r="V1015" s="69">
        <f>1</f>
        <v/>
      </c>
      <c r="W1015" s="69">
        <f>IF($N1015="Accepté",1,0)</f>
        <v/>
      </c>
      <c r="X1015" s="68">
        <f>$M1015*$W1015</f>
        <v/>
      </c>
      <c r="Y1015" s="68">
        <f>IF($N1015="En cours",0,$M1015)</f>
        <v/>
      </c>
      <c r="Z1015" s="69">
        <f>IF($P1015="",0,1)</f>
        <v/>
      </c>
      <c r="AA1015" s="70">
        <f>IF($P1015="",0,$P1015)</f>
        <v/>
      </c>
      <c r="AB1015" s="69">
        <f>IF(AND($P1015&lt;&gt;"",$P1015&lt;=Paramètres!$C$14),1,0)</f>
        <v/>
      </c>
      <c r="AC1015" s="67">
        <f>IF($P1015="","Jamais relancé",IF($P1015&lt;=3,"0-3 j",IF($P1015&lt;=7,"4-7 j",IF($P1015&lt;=15,"8-15 j","Plus de 15 j"))))</f>
        <v/>
      </c>
      <c r="AD1015" s="67">
        <f>IF($M1015&lt;=1000,"Moins de 1 k€",IF($M1015&lt;=5000,"1 à 5 k€",IF($M1015&lt;=15000,"5 à 15 k€","Plus de 15 k€")))</f>
        <v/>
      </c>
    </row>
    <row r="1016">
      <c r="A1016" s="65" t="inlineStr">
        <is>
          <t>DEV-01015</t>
        </is>
      </c>
      <c r="B1016" s="66" t="n">
        <v>45401</v>
      </c>
      <c r="C1016" s="65" t="inlineStr">
        <is>
          <t>2024-04</t>
        </is>
      </c>
      <c r="D1016" s="65" t="inlineStr">
        <is>
          <t>2023-2024</t>
        </is>
      </c>
      <c r="E1016" s="65" t="inlineStr">
        <is>
          <t>CLI-0058</t>
        </is>
      </c>
      <c r="F1016" s="65" t="inlineStr">
        <is>
          <t>Particulier</t>
        </is>
      </c>
      <c r="G1016" s="65" t="inlineStr">
        <is>
          <t>Toulouse</t>
        </is>
      </c>
      <c r="H1016" s="65" t="inlineStr">
        <is>
          <t>Julien Fabre</t>
        </is>
      </c>
      <c r="I1016" s="65" t="inlineStr">
        <is>
          <t>Dépannage</t>
        </is>
      </c>
      <c r="J1016" s="65" t="inlineStr">
        <is>
          <t>DP-002</t>
        </is>
      </c>
      <c r="K1016" s="65" t="inlineStr">
        <is>
          <t>Débouchage canalisation</t>
        </is>
      </c>
      <c r="L1016" s="67" t="n">
        <v>2</v>
      </c>
      <c r="M1016" s="68" t="n">
        <v>762.4</v>
      </c>
      <c r="N1016" s="65" t="inlineStr">
        <is>
          <t>Sans réponse</t>
        </is>
      </c>
      <c r="O1016" s="66" t="n">
        <v>45435</v>
      </c>
      <c r="P1016" s="67" t="n">
        <v>10</v>
      </c>
      <c r="Q1016" s="67" t="n">
        <v>1</v>
      </c>
      <c r="R1016" s="67">
        <f>$I1016</f>
        <v/>
      </c>
      <c r="S1016" s="67">
        <f>$K1016</f>
        <v/>
      </c>
      <c r="T1016" s="67">
        <f>IFERROR(INDEX(Clients!$G$2:$G$1020,MATCH($E1016,Clients!$A$2:$A$1020,0)),"")</f>
        <v/>
      </c>
      <c r="U1016" s="67">
        <f>IFERROR(INDEX(Clients!$I$2:$I$1020,MATCH($E1016,Clients!$A$2:$A$1020,0)),"")</f>
        <v/>
      </c>
      <c r="V1016" s="69">
        <f>1</f>
        <v/>
      </c>
      <c r="W1016" s="69">
        <f>IF($N1016="Accepté",1,0)</f>
        <v/>
      </c>
      <c r="X1016" s="68">
        <f>$M1016*$W1016</f>
        <v/>
      </c>
      <c r="Y1016" s="68">
        <f>IF($N1016="En cours",0,$M1016)</f>
        <v/>
      </c>
      <c r="Z1016" s="69">
        <f>IF($P1016="",0,1)</f>
        <v/>
      </c>
      <c r="AA1016" s="70">
        <f>IF($P1016="",0,$P1016)</f>
        <v/>
      </c>
      <c r="AB1016" s="69">
        <f>IF(AND($P1016&lt;&gt;"",$P1016&lt;=Paramètres!$C$14),1,0)</f>
        <v/>
      </c>
      <c r="AC1016" s="67">
        <f>IF($P1016="","Jamais relancé",IF($P1016&lt;=3,"0-3 j",IF($P1016&lt;=7,"4-7 j",IF($P1016&lt;=15,"8-15 j","Plus de 15 j"))))</f>
        <v/>
      </c>
      <c r="AD1016" s="67">
        <f>IF($M1016&lt;=1000,"Moins de 1 k€",IF($M1016&lt;=5000,"1 à 5 k€",IF($M1016&lt;=15000,"5 à 15 k€","Plus de 15 k€")))</f>
        <v/>
      </c>
    </row>
    <row r="1017">
      <c r="A1017" s="65" t="inlineStr">
        <is>
          <t>DEV-01016</t>
        </is>
      </c>
      <c r="B1017" s="66" t="n">
        <v>45404</v>
      </c>
      <c r="C1017" s="65" t="inlineStr">
        <is>
          <t>2024-04</t>
        </is>
      </c>
      <c r="D1017" s="65" t="inlineStr">
        <is>
          <t>2023-2024</t>
        </is>
      </c>
      <c r="E1017" s="65" t="inlineStr">
        <is>
          <t>CLI-0282</t>
        </is>
      </c>
      <c r="F1017" s="65" t="inlineStr">
        <is>
          <t>Particulier</t>
        </is>
      </c>
      <c r="G1017" s="65" t="inlineStr">
        <is>
          <t>Bordeaux</t>
        </is>
      </c>
      <c r="H1017" s="65" t="inlineStr">
        <is>
          <t>Sophie Marchand</t>
        </is>
      </c>
      <c r="I1017" s="65" t="inlineStr">
        <is>
          <t>Chauffage</t>
        </is>
      </c>
      <c r="J1017" s="65" t="inlineStr">
        <is>
          <t>CH-005</t>
        </is>
      </c>
      <c r="K1017" s="65" t="inlineStr">
        <is>
          <t>Désembouage circuit chauffage</t>
        </is>
      </c>
      <c r="L1017" s="67" t="n">
        <v>1</v>
      </c>
      <c r="M1017" s="68" t="n">
        <v>715.03</v>
      </c>
      <c r="N1017" s="65" t="inlineStr">
        <is>
          <t>Accepté</t>
        </is>
      </c>
      <c r="O1017" s="66" t="n">
        <v>45419</v>
      </c>
      <c r="P1017" s="67" t="n">
        <v>7</v>
      </c>
      <c r="Q1017" s="67" t="n">
        <v>1</v>
      </c>
      <c r="R1017" s="67">
        <f>$I1017</f>
        <v/>
      </c>
      <c r="S1017" s="67">
        <f>$K1017</f>
        <v/>
      </c>
      <c r="T1017" s="67">
        <f>IFERROR(INDEX(Clients!$G$2:$G$1020,MATCH($E1017,Clients!$A$2:$A$1020,0)),"")</f>
        <v/>
      </c>
      <c r="U1017" s="67">
        <f>IFERROR(INDEX(Clients!$I$2:$I$1020,MATCH($E1017,Clients!$A$2:$A$1020,0)),"")</f>
        <v/>
      </c>
      <c r="V1017" s="69">
        <f>1</f>
        <v/>
      </c>
      <c r="W1017" s="69">
        <f>IF($N1017="Accepté",1,0)</f>
        <v/>
      </c>
      <c r="X1017" s="68">
        <f>$M1017*$W1017</f>
        <v/>
      </c>
      <c r="Y1017" s="68">
        <f>IF($N1017="En cours",0,$M1017)</f>
        <v/>
      </c>
      <c r="Z1017" s="69">
        <f>IF($P1017="",0,1)</f>
        <v/>
      </c>
      <c r="AA1017" s="70">
        <f>IF($P1017="",0,$P1017)</f>
        <v/>
      </c>
      <c r="AB1017" s="69">
        <f>IF(AND($P1017&lt;&gt;"",$P1017&lt;=Paramètres!$C$14),1,0)</f>
        <v/>
      </c>
      <c r="AC1017" s="67">
        <f>IF($P1017="","Jamais relancé",IF($P1017&lt;=3,"0-3 j",IF($P1017&lt;=7,"4-7 j",IF($P1017&lt;=15,"8-15 j","Plus de 15 j"))))</f>
        <v/>
      </c>
      <c r="AD1017" s="67">
        <f>IF($M1017&lt;=1000,"Moins de 1 k€",IF($M1017&lt;=5000,"1 à 5 k€",IF($M1017&lt;=15000,"5 à 15 k€","Plus de 15 k€")))</f>
        <v/>
      </c>
    </row>
    <row r="1018">
      <c r="A1018" s="65" t="inlineStr">
        <is>
          <t>DEV-01017</t>
        </is>
      </c>
      <c r="B1018" s="66" t="n">
        <v>45405</v>
      </c>
      <c r="C1018" s="65" t="inlineStr">
        <is>
          <t>2024-04</t>
        </is>
      </c>
      <c r="D1018" s="65" t="inlineStr">
        <is>
          <t>2023-2024</t>
        </is>
      </c>
      <c r="E1018" s="65" t="inlineStr">
        <is>
          <t>CLI-0209</t>
        </is>
      </c>
      <c r="F1018" s="65" t="inlineStr">
        <is>
          <t>Particulier</t>
        </is>
      </c>
      <c r="G1018" s="65" t="inlineStr">
        <is>
          <t>Toulouse</t>
        </is>
      </c>
      <c r="H1018" s="65" t="inlineStr">
        <is>
          <t>Nadia Cherif</t>
        </is>
      </c>
      <c r="I1018" s="65" t="inlineStr">
        <is>
          <t>Dépannage</t>
        </is>
      </c>
      <c r="J1018" s="65" t="inlineStr">
        <is>
          <t>DP-001</t>
        </is>
      </c>
      <c r="K1018" s="65" t="inlineStr">
        <is>
          <t>Dépannage plomberie urgence</t>
        </is>
      </c>
      <c r="L1018" s="67" t="n">
        <v>1</v>
      </c>
      <c r="M1018" s="68" t="n">
        <v>259.37</v>
      </c>
      <c r="N1018" s="65" t="inlineStr">
        <is>
          <t>Accepté</t>
        </is>
      </c>
      <c r="O1018" s="66" t="n">
        <v>45444</v>
      </c>
      <c r="P1018" s="67" t="n">
        <v>6</v>
      </c>
      <c r="Q1018" s="67" t="n">
        <v>1</v>
      </c>
      <c r="R1018" s="67">
        <f>$I1018</f>
        <v/>
      </c>
      <c r="S1018" s="67">
        <f>$K1018</f>
        <v/>
      </c>
      <c r="T1018" s="67">
        <f>IFERROR(INDEX(Clients!$G$2:$G$1020,MATCH($E1018,Clients!$A$2:$A$1020,0)),"")</f>
        <v/>
      </c>
      <c r="U1018" s="67">
        <f>IFERROR(INDEX(Clients!$I$2:$I$1020,MATCH($E1018,Clients!$A$2:$A$1020,0)),"")</f>
        <v/>
      </c>
      <c r="V1018" s="69">
        <f>1</f>
        <v/>
      </c>
      <c r="W1018" s="69">
        <f>IF($N1018="Accepté",1,0)</f>
        <v/>
      </c>
      <c r="X1018" s="68">
        <f>$M1018*$W1018</f>
        <v/>
      </c>
      <c r="Y1018" s="68">
        <f>IF($N1018="En cours",0,$M1018)</f>
        <v/>
      </c>
      <c r="Z1018" s="69">
        <f>IF($P1018="",0,1)</f>
        <v/>
      </c>
      <c r="AA1018" s="70">
        <f>IF($P1018="",0,$P1018)</f>
        <v/>
      </c>
      <c r="AB1018" s="69">
        <f>IF(AND($P1018&lt;&gt;"",$P1018&lt;=Paramètres!$C$14),1,0)</f>
        <v/>
      </c>
      <c r="AC1018" s="67">
        <f>IF($P1018="","Jamais relancé",IF($P1018&lt;=3,"0-3 j",IF($P1018&lt;=7,"4-7 j",IF($P1018&lt;=15,"8-15 j","Plus de 15 j"))))</f>
        <v/>
      </c>
      <c r="AD1018" s="67">
        <f>IF($M1018&lt;=1000,"Moins de 1 k€",IF($M1018&lt;=5000,"1 à 5 k€",IF($M1018&lt;=15000,"5 à 15 k€","Plus de 15 k€")))</f>
        <v/>
      </c>
    </row>
    <row r="1019">
      <c r="A1019" s="65" t="inlineStr">
        <is>
          <t>DEV-01018</t>
        </is>
      </c>
      <c r="B1019" s="66" t="n">
        <v>45405</v>
      </c>
      <c r="C1019" s="65" t="inlineStr">
        <is>
          <t>2024-04</t>
        </is>
      </c>
      <c r="D1019" s="65" t="inlineStr">
        <is>
          <t>2023-2024</t>
        </is>
      </c>
      <c r="E1019" s="65" t="inlineStr">
        <is>
          <t>CLI-0390</t>
        </is>
      </c>
      <c r="F1019" s="65" t="inlineStr">
        <is>
          <t>Particulier</t>
        </is>
      </c>
      <c r="G1019" s="65" t="inlineStr">
        <is>
          <t>Bordeaux</t>
        </is>
      </c>
      <c r="H1019" s="65" t="inlineStr">
        <is>
          <t>Karim Belkacem</t>
        </is>
      </c>
      <c r="I1019" s="65" t="inlineStr">
        <is>
          <t>Plomberie</t>
        </is>
      </c>
      <c r="J1019" s="65" t="inlineStr">
        <is>
          <t>PR-003</t>
        </is>
      </c>
      <c r="K1019" s="65" t="inlineStr">
        <is>
          <t>Réfection réseau eau appartement</t>
        </is>
      </c>
      <c r="L1019" s="67" t="n">
        <v>1</v>
      </c>
      <c r="M1019" s="68" t="n">
        <v>2859.76</v>
      </c>
      <c r="N1019" s="65" t="inlineStr">
        <is>
          <t>Sans réponse</t>
        </is>
      </c>
      <c r="O1019" s="66" t="n">
        <v>45431</v>
      </c>
      <c r="P1019" s="67" t="n"/>
      <c r="Q1019" s="67" t="n">
        <v>0</v>
      </c>
      <c r="R1019" s="67">
        <f>$I1019</f>
        <v/>
      </c>
      <c r="S1019" s="67">
        <f>$K1019</f>
        <v/>
      </c>
      <c r="T1019" s="67">
        <f>IFERROR(INDEX(Clients!$G$2:$G$1020,MATCH($E1019,Clients!$A$2:$A$1020,0)),"")</f>
        <v/>
      </c>
      <c r="U1019" s="67">
        <f>IFERROR(INDEX(Clients!$I$2:$I$1020,MATCH($E1019,Clients!$A$2:$A$1020,0)),"")</f>
        <v/>
      </c>
      <c r="V1019" s="69">
        <f>1</f>
        <v/>
      </c>
      <c r="W1019" s="69">
        <f>IF($N1019="Accepté",1,0)</f>
        <v/>
      </c>
      <c r="X1019" s="68">
        <f>$M1019*$W1019</f>
        <v/>
      </c>
      <c r="Y1019" s="68">
        <f>IF($N1019="En cours",0,$M1019)</f>
        <v/>
      </c>
      <c r="Z1019" s="69">
        <f>IF($P1019="",0,1)</f>
        <v/>
      </c>
      <c r="AA1019" s="70">
        <f>IF($P1019="",0,$P1019)</f>
        <v/>
      </c>
      <c r="AB1019" s="69">
        <f>IF(AND($P1019&lt;&gt;"",$P1019&lt;=Paramètres!$C$14),1,0)</f>
        <v/>
      </c>
      <c r="AC1019" s="67">
        <f>IF($P1019="","Jamais relancé",IF($P1019&lt;=3,"0-3 j",IF($P1019&lt;=7,"4-7 j",IF($P1019&lt;=15,"8-15 j","Plus de 15 j"))))</f>
        <v/>
      </c>
      <c r="AD1019" s="67">
        <f>IF($M1019&lt;=1000,"Moins de 1 k€",IF($M1019&lt;=5000,"1 à 5 k€",IF($M1019&lt;=15000,"5 à 15 k€","Plus de 15 k€")))</f>
        <v/>
      </c>
    </row>
    <row r="1020">
      <c r="A1020" s="65" t="inlineStr">
        <is>
          <t>DEV-01019</t>
        </is>
      </c>
      <c r="B1020" s="66" t="n">
        <v>45405</v>
      </c>
      <c r="C1020" s="65" t="inlineStr">
        <is>
          <t>2024-04</t>
        </is>
      </c>
      <c r="D1020" s="65" t="inlineStr">
        <is>
          <t>2023-2024</t>
        </is>
      </c>
      <c r="E1020" s="65" t="inlineStr">
        <is>
          <t>CLI-0335</t>
        </is>
      </c>
      <c r="F1020" s="65" t="inlineStr">
        <is>
          <t>Syndic</t>
        </is>
      </c>
      <c r="G1020" s="65" t="inlineStr">
        <is>
          <t>Bordeaux</t>
        </is>
      </c>
      <c r="H1020" s="65" t="inlineStr">
        <is>
          <t>Sophie Marchand</t>
        </is>
      </c>
      <c r="I1020" s="65" t="inlineStr">
        <is>
          <t>Plomberie</t>
        </is>
      </c>
      <c r="J1020" s="65" t="inlineStr">
        <is>
          <t>PR-002</t>
        </is>
      </c>
      <c r="K1020" s="65" t="inlineStr">
        <is>
          <t>Recherche de fuite + réparation</t>
        </is>
      </c>
      <c r="L1020" s="67" t="n">
        <v>2</v>
      </c>
      <c r="M1020" s="68" t="n">
        <v>1869.91</v>
      </c>
      <c r="N1020" s="65" t="inlineStr">
        <is>
          <t>Refusé</t>
        </is>
      </c>
      <c r="O1020" s="66" t="n">
        <v>45430</v>
      </c>
      <c r="P1020" s="67" t="n">
        <v>5</v>
      </c>
      <c r="Q1020" s="67" t="n">
        <v>2</v>
      </c>
      <c r="R1020" s="67">
        <f>$I1020</f>
        <v/>
      </c>
      <c r="S1020" s="67">
        <f>$K1020</f>
        <v/>
      </c>
      <c r="T1020" s="67">
        <f>IFERROR(INDEX(Clients!$G$2:$G$1020,MATCH($E1020,Clients!$A$2:$A$1020,0)),"")</f>
        <v/>
      </c>
      <c r="U1020" s="67">
        <f>IFERROR(INDEX(Clients!$I$2:$I$1020,MATCH($E1020,Clients!$A$2:$A$1020,0)),"")</f>
        <v/>
      </c>
      <c r="V1020" s="69">
        <f>1</f>
        <v/>
      </c>
      <c r="W1020" s="69">
        <f>IF($N1020="Accepté",1,0)</f>
        <v/>
      </c>
      <c r="X1020" s="68">
        <f>$M1020*$W1020</f>
        <v/>
      </c>
      <c r="Y1020" s="68">
        <f>IF($N1020="En cours",0,$M1020)</f>
        <v/>
      </c>
      <c r="Z1020" s="69">
        <f>IF($P1020="",0,1)</f>
        <v/>
      </c>
      <c r="AA1020" s="70">
        <f>IF($P1020="",0,$P1020)</f>
        <v/>
      </c>
      <c r="AB1020" s="69">
        <f>IF(AND($P1020&lt;&gt;"",$P1020&lt;=Paramètres!$C$14),1,0)</f>
        <v/>
      </c>
      <c r="AC1020" s="67">
        <f>IF($P1020="","Jamais relancé",IF($P1020&lt;=3,"0-3 j",IF($P1020&lt;=7,"4-7 j",IF($P1020&lt;=15,"8-15 j","Plus de 15 j"))))</f>
        <v/>
      </c>
      <c r="AD1020" s="67">
        <f>IF($M1020&lt;=1000,"Moins de 1 k€",IF($M1020&lt;=5000,"1 à 5 k€",IF($M1020&lt;=15000,"5 à 15 k€","Plus de 15 k€")))</f>
        <v/>
      </c>
    </row>
    <row r="1021">
      <c r="A1021" s="65" t="inlineStr">
        <is>
          <t>DEV-01020</t>
        </is>
      </c>
      <c r="B1021" s="66" t="n">
        <v>45406</v>
      </c>
      <c r="C1021" s="65" t="inlineStr">
        <is>
          <t>2024-04</t>
        </is>
      </c>
      <c r="D1021" s="65" t="inlineStr">
        <is>
          <t>2023-2024</t>
        </is>
      </c>
      <c r="E1021" s="65" t="inlineStr">
        <is>
          <t>CLI-0052</t>
        </is>
      </c>
      <c r="F1021" s="65" t="inlineStr">
        <is>
          <t>Particulier</t>
        </is>
      </c>
      <c r="G1021" s="65" t="inlineStr">
        <is>
          <t>Toulouse</t>
        </is>
      </c>
      <c r="H1021" s="65" t="inlineStr">
        <is>
          <t>Nadia Cherif</t>
        </is>
      </c>
      <c r="I1021" s="65" t="inlineStr">
        <is>
          <t>Dépannage</t>
        </is>
      </c>
      <c r="J1021" s="65" t="inlineStr">
        <is>
          <t>DP-004</t>
        </is>
      </c>
      <c r="K1021" s="65" t="inlineStr">
        <is>
          <t>Remise en service chaudière</t>
        </is>
      </c>
      <c r="L1021" s="67" t="n">
        <v>2</v>
      </c>
      <c r="M1021" s="68" t="n">
        <v>511.56</v>
      </c>
      <c r="N1021" s="65" t="inlineStr">
        <is>
          <t>Accepté</t>
        </is>
      </c>
      <c r="O1021" s="66" t="n">
        <v>45425</v>
      </c>
      <c r="P1021" s="67" t="n">
        <v>9</v>
      </c>
      <c r="Q1021" s="67" t="n">
        <v>1</v>
      </c>
      <c r="R1021" s="67">
        <f>$I1021</f>
        <v/>
      </c>
      <c r="S1021" s="67">
        <f>$K1021</f>
        <v/>
      </c>
      <c r="T1021" s="67">
        <f>IFERROR(INDEX(Clients!$G$2:$G$1020,MATCH($E1021,Clients!$A$2:$A$1020,0)),"")</f>
        <v/>
      </c>
      <c r="U1021" s="67">
        <f>IFERROR(INDEX(Clients!$I$2:$I$1020,MATCH($E1021,Clients!$A$2:$A$1020,0)),"")</f>
        <v/>
      </c>
      <c r="V1021" s="69">
        <f>1</f>
        <v/>
      </c>
      <c r="W1021" s="69">
        <f>IF($N1021="Accepté",1,0)</f>
        <v/>
      </c>
      <c r="X1021" s="68">
        <f>$M1021*$W1021</f>
        <v/>
      </c>
      <c r="Y1021" s="68">
        <f>IF($N1021="En cours",0,$M1021)</f>
        <v/>
      </c>
      <c r="Z1021" s="69">
        <f>IF($P1021="",0,1)</f>
        <v/>
      </c>
      <c r="AA1021" s="70">
        <f>IF($P1021="",0,$P1021)</f>
        <v/>
      </c>
      <c r="AB1021" s="69">
        <f>IF(AND($P1021&lt;&gt;"",$P1021&lt;=Paramètres!$C$14),1,0)</f>
        <v/>
      </c>
      <c r="AC1021" s="67">
        <f>IF($P1021="","Jamais relancé",IF($P1021&lt;=3,"0-3 j",IF($P1021&lt;=7,"4-7 j",IF($P1021&lt;=15,"8-15 j","Plus de 15 j"))))</f>
        <v/>
      </c>
      <c r="AD1021" s="67">
        <f>IF($M1021&lt;=1000,"Moins de 1 k€",IF($M1021&lt;=5000,"1 à 5 k€",IF($M1021&lt;=15000,"5 à 15 k€","Plus de 15 k€")))</f>
        <v/>
      </c>
    </row>
    <row r="1022">
      <c r="A1022" s="65" t="inlineStr">
        <is>
          <t>DEV-01021</t>
        </is>
      </c>
      <c r="B1022" s="66" t="n">
        <v>45406</v>
      </c>
      <c r="C1022" s="65" t="inlineStr">
        <is>
          <t>2024-04</t>
        </is>
      </c>
      <c r="D1022" s="65" t="inlineStr">
        <is>
          <t>2023-2024</t>
        </is>
      </c>
      <c r="E1022" s="65" t="inlineStr">
        <is>
          <t>CLI-0206</t>
        </is>
      </c>
      <c r="F1022" s="65" t="inlineStr">
        <is>
          <t>Syndic</t>
        </is>
      </c>
      <c r="G1022" s="65" t="inlineStr">
        <is>
          <t>Toulouse</t>
        </is>
      </c>
      <c r="H1022" s="65" t="inlineStr">
        <is>
          <t>Julien Fabre</t>
        </is>
      </c>
      <c r="I1022" s="65" t="inlineStr">
        <is>
          <t>Plomberie</t>
        </is>
      </c>
      <c r="J1022" s="65" t="inlineStr">
        <is>
          <t>PR-001</t>
        </is>
      </c>
      <c r="K1022" s="65" t="inlineStr">
        <is>
          <t>Remplacement chauffe-eau 200 L</t>
        </is>
      </c>
      <c r="L1022" s="67" t="n">
        <v>1</v>
      </c>
      <c r="M1022" s="68" t="n">
        <v>3014.3</v>
      </c>
      <c r="N1022" s="65" t="inlineStr">
        <is>
          <t>Sans réponse</t>
        </is>
      </c>
      <c r="O1022" s="66" t="n">
        <v>45415</v>
      </c>
      <c r="P1022" s="67" t="n"/>
      <c r="Q1022" s="67" t="n">
        <v>0</v>
      </c>
      <c r="R1022" s="67">
        <f>$I1022</f>
        <v/>
      </c>
      <c r="S1022" s="67">
        <f>$K1022</f>
        <v/>
      </c>
      <c r="T1022" s="67">
        <f>IFERROR(INDEX(Clients!$G$2:$G$1020,MATCH($E1022,Clients!$A$2:$A$1020,0)),"")</f>
        <v/>
      </c>
      <c r="U1022" s="67">
        <f>IFERROR(INDEX(Clients!$I$2:$I$1020,MATCH($E1022,Clients!$A$2:$A$1020,0)),"")</f>
        <v/>
      </c>
      <c r="V1022" s="69">
        <f>1</f>
        <v/>
      </c>
      <c r="W1022" s="69">
        <f>IF($N1022="Accepté",1,0)</f>
        <v/>
      </c>
      <c r="X1022" s="68">
        <f>$M1022*$W1022</f>
        <v/>
      </c>
      <c r="Y1022" s="68">
        <f>IF($N1022="En cours",0,$M1022)</f>
        <v/>
      </c>
      <c r="Z1022" s="69">
        <f>IF($P1022="",0,1)</f>
        <v/>
      </c>
      <c r="AA1022" s="70">
        <f>IF($P1022="",0,$P1022)</f>
        <v/>
      </c>
      <c r="AB1022" s="69">
        <f>IF(AND($P1022&lt;&gt;"",$P1022&lt;=Paramètres!$C$14),1,0)</f>
        <v/>
      </c>
      <c r="AC1022" s="67">
        <f>IF($P1022="","Jamais relancé",IF($P1022&lt;=3,"0-3 j",IF($P1022&lt;=7,"4-7 j",IF($P1022&lt;=15,"8-15 j","Plus de 15 j"))))</f>
        <v/>
      </c>
      <c r="AD1022" s="67">
        <f>IF($M1022&lt;=1000,"Moins de 1 k€",IF($M1022&lt;=5000,"1 à 5 k€",IF($M1022&lt;=15000,"5 à 15 k€","Plus de 15 k€")))</f>
        <v/>
      </c>
    </row>
    <row r="1023">
      <c r="A1023" s="65" t="inlineStr">
        <is>
          <t>DEV-01022</t>
        </is>
      </c>
      <c r="B1023" s="66" t="n">
        <v>45406</v>
      </c>
      <c r="C1023" s="65" t="inlineStr">
        <is>
          <t>2024-04</t>
        </is>
      </c>
      <c r="D1023" s="65" t="inlineStr">
        <is>
          <t>2023-2024</t>
        </is>
      </c>
      <c r="E1023" s="65" t="inlineStr">
        <is>
          <t>CLI-0213</t>
        </is>
      </c>
      <c r="F1023" s="65" t="inlineStr">
        <is>
          <t>Professionnel</t>
        </is>
      </c>
      <c r="G1023" s="65" t="inlineStr">
        <is>
          <t>Bordeaux</t>
        </is>
      </c>
      <c r="H1023" s="65" t="inlineStr">
        <is>
          <t>Karim Belkacem</t>
        </is>
      </c>
      <c r="I1023" s="65" t="inlineStr">
        <is>
          <t>Plomberie</t>
        </is>
      </c>
      <c r="J1023" s="65" t="inlineStr">
        <is>
          <t>PR-002</t>
        </is>
      </c>
      <c r="K1023" s="65" t="inlineStr">
        <is>
          <t>Recherche de fuite + réparation</t>
        </is>
      </c>
      <c r="L1023" s="67" t="n">
        <v>3</v>
      </c>
      <c r="M1023" s="68" t="n">
        <v>2354.75</v>
      </c>
      <c r="N1023" s="65" t="inlineStr">
        <is>
          <t>Sans réponse</t>
        </is>
      </c>
      <c r="O1023" s="66" t="n">
        <v>45409</v>
      </c>
      <c r="P1023" s="67" t="n">
        <v>4</v>
      </c>
      <c r="Q1023" s="67" t="n">
        <v>0</v>
      </c>
      <c r="R1023" s="67">
        <f>$I1023</f>
        <v/>
      </c>
      <c r="S1023" s="67">
        <f>$K1023</f>
        <v/>
      </c>
      <c r="T1023" s="67">
        <f>IFERROR(INDEX(Clients!$G$2:$G$1020,MATCH($E1023,Clients!$A$2:$A$1020,0)),"")</f>
        <v/>
      </c>
      <c r="U1023" s="67">
        <f>IFERROR(INDEX(Clients!$I$2:$I$1020,MATCH($E1023,Clients!$A$2:$A$1020,0)),"")</f>
        <v/>
      </c>
      <c r="V1023" s="69">
        <f>1</f>
        <v/>
      </c>
      <c r="W1023" s="69">
        <f>IF($N1023="Accepté",1,0)</f>
        <v/>
      </c>
      <c r="X1023" s="68">
        <f>$M1023*$W1023</f>
        <v/>
      </c>
      <c r="Y1023" s="68">
        <f>IF($N1023="En cours",0,$M1023)</f>
        <v/>
      </c>
      <c r="Z1023" s="69">
        <f>IF($P1023="",0,1)</f>
        <v/>
      </c>
      <c r="AA1023" s="70">
        <f>IF($P1023="",0,$P1023)</f>
        <v/>
      </c>
      <c r="AB1023" s="69">
        <f>IF(AND($P1023&lt;&gt;"",$P1023&lt;=Paramètres!$C$14),1,0)</f>
        <v/>
      </c>
      <c r="AC1023" s="67">
        <f>IF($P1023="","Jamais relancé",IF($P1023&lt;=3,"0-3 j",IF($P1023&lt;=7,"4-7 j",IF($P1023&lt;=15,"8-15 j","Plus de 15 j"))))</f>
        <v/>
      </c>
      <c r="AD1023" s="67">
        <f>IF($M1023&lt;=1000,"Moins de 1 k€",IF($M1023&lt;=5000,"1 à 5 k€",IF($M1023&lt;=15000,"5 à 15 k€","Plus de 15 k€")))</f>
        <v/>
      </c>
    </row>
    <row r="1024">
      <c r="A1024" s="65" t="inlineStr">
        <is>
          <t>DEV-01023</t>
        </is>
      </c>
      <c r="B1024" s="66" t="n">
        <v>45407</v>
      </c>
      <c r="C1024" s="65" t="inlineStr">
        <is>
          <t>2024-04</t>
        </is>
      </c>
      <c r="D1024" s="65" t="inlineStr">
        <is>
          <t>2023-2024</t>
        </is>
      </c>
      <c r="E1024" s="65" t="inlineStr">
        <is>
          <t>CLI-0389</t>
        </is>
      </c>
      <c r="F1024" s="65" t="inlineStr">
        <is>
          <t>Professionnel</t>
        </is>
      </c>
      <c r="G1024" s="65" t="inlineStr">
        <is>
          <t>Bordeaux</t>
        </is>
      </c>
      <c r="H1024" s="65" t="inlineStr">
        <is>
          <t>Sophie Marchand</t>
        </is>
      </c>
      <c r="I1024" s="65" t="inlineStr">
        <is>
          <t>Électricité</t>
        </is>
      </c>
      <c r="J1024" s="65" t="inlineStr">
        <is>
          <t>EL-001</t>
        </is>
      </c>
      <c r="K1024" s="65" t="inlineStr">
        <is>
          <t>Mise aux normes tableau électrique</t>
        </is>
      </c>
      <c r="L1024" s="67" t="n">
        <v>3</v>
      </c>
      <c r="M1024" s="68" t="n">
        <v>9129.41</v>
      </c>
      <c r="N1024" s="65" t="inlineStr">
        <is>
          <t>Accepté</t>
        </is>
      </c>
      <c r="O1024" s="66" t="n">
        <v>45424</v>
      </c>
      <c r="P1024" s="67" t="n">
        <v>7</v>
      </c>
      <c r="Q1024" s="67" t="n">
        <v>2</v>
      </c>
      <c r="R1024" s="67">
        <f>$I1024</f>
        <v/>
      </c>
      <c r="S1024" s="67">
        <f>$K1024</f>
        <v/>
      </c>
      <c r="T1024" s="67">
        <f>IFERROR(INDEX(Clients!$G$2:$G$1020,MATCH($E1024,Clients!$A$2:$A$1020,0)),"")</f>
        <v/>
      </c>
      <c r="U1024" s="67">
        <f>IFERROR(INDEX(Clients!$I$2:$I$1020,MATCH($E1024,Clients!$A$2:$A$1020,0)),"")</f>
        <v/>
      </c>
      <c r="V1024" s="69">
        <f>1</f>
        <v/>
      </c>
      <c r="W1024" s="69">
        <f>IF($N1024="Accepté",1,0)</f>
        <v/>
      </c>
      <c r="X1024" s="68">
        <f>$M1024*$W1024</f>
        <v/>
      </c>
      <c r="Y1024" s="68">
        <f>IF($N1024="En cours",0,$M1024)</f>
        <v/>
      </c>
      <c r="Z1024" s="69">
        <f>IF($P1024="",0,1)</f>
        <v/>
      </c>
      <c r="AA1024" s="70">
        <f>IF($P1024="",0,$P1024)</f>
        <v/>
      </c>
      <c r="AB1024" s="69">
        <f>IF(AND($P1024&lt;&gt;"",$P1024&lt;=Paramètres!$C$14),1,0)</f>
        <v/>
      </c>
      <c r="AC1024" s="67">
        <f>IF($P1024="","Jamais relancé",IF($P1024&lt;=3,"0-3 j",IF($P1024&lt;=7,"4-7 j",IF($P1024&lt;=15,"8-15 j","Plus de 15 j"))))</f>
        <v/>
      </c>
      <c r="AD1024" s="67">
        <f>IF($M1024&lt;=1000,"Moins de 1 k€",IF($M1024&lt;=5000,"1 à 5 k€",IF($M1024&lt;=15000,"5 à 15 k€","Plus de 15 k€")))</f>
        <v/>
      </c>
    </row>
    <row r="1025">
      <c r="A1025" s="65" t="inlineStr">
        <is>
          <t>DEV-01024</t>
        </is>
      </c>
      <c r="B1025" s="66" t="n">
        <v>45407</v>
      </c>
      <c r="C1025" s="65" t="inlineStr">
        <is>
          <t>2024-04</t>
        </is>
      </c>
      <c r="D1025" s="65" t="inlineStr">
        <is>
          <t>2023-2024</t>
        </is>
      </c>
      <c r="E1025" s="65" t="inlineStr">
        <is>
          <t>CLI-0387</t>
        </is>
      </c>
      <c r="F1025" s="65" t="inlineStr">
        <is>
          <t>Particulier</t>
        </is>
      </c>
      <c r="G1025" s="65" t="inlineStr">
        <is>
          <t>Toulouse</t>
        </is>
      </c>
      <c r="H1025" s="65" t="inlineStr">
        <is>
          <t>Nadia Cherif</t>
        </is>
      </c>
      <c r="I1025" s="65" t="inlineStr">
        <is>
          <t>Plomberie</t>
        </is>
      </c>
      <c r="J1025" s="65" t="inlineStr">
        <is>
          <t>PR-001</t>
        </is>
      </c>
      <c r="K1025" s="65" t="inlineStr">
        <is>
          <t>Remplacement chauffe-eau 200 L</t>
        </is>
      </c>
      <c r="L1025" s="67" t="n">
        <v>1</v>
      </c>
      <c r="M1025" s="68" t="n">
        <v>1396.56</v>
      </c>
      <c r="N1025" s="65" t="inlineStr">
        <is>
          <t>Accepté</t>
        </is>
      </c>
      <c r="O1025" s="66" t="n">
        <v>45441</v>
      </c>
      <c r="P1025" s="67" t="n"/>
      <c r="Q1025" s="67" t="n">
        <v>0</v>
      </c>
      <c r="R1025" s="67">
        <f>$I1025</f>
        <v/>
      </c>
      <c r="S1025" s="67">
        <f>$K1025</f>
        <v/>
      </c>
      <c r="T1025" s="67">
        <f>IFERROR(INDEX(Clients!$G$2:$G$1020,MATCH($E1025,Clients!$A$2:$A$1020,0)),"")</f>
        <v/>
      </c>
      <c r="U1025" s="67">
        <f>IFERROR(INDEX(Clients!$I$2:$I$1020,MATCH($E1025,Clients!$A$2:$A$1020,0)),"")</f>
        <v/>
      </c>
      <c r="V1025" s="69">
        <f>1</f>
        <v/>
      </c>
      <c r="W1025" s="69">
        <f>IF($N1025="Accepté",1,0)</f>
        <v/>
      </c>
      <c r="X1025" s="68">
        <f>$M1025*$W1025</f>
        <v/>
      </c>
      <c r="Y1025" s="68">
        <f>IF($N1025="En cours",0,$M1025)</f>
        <v/>
      </c>
      <c r="Z1025" s="69">
        <f>IF($P1025="",0,1)</f>
        <v/>
      </c>
      <c r="AA1025" s="70">
        <f>IF($P1025="",0,$P1025)</f>
        <v/>
      </c>
      <c r="AB1025" s="69">
        <f>IF(AND($P1025&lt;&gt;"",$P1025&lt;=Paramètres!$C$14),1,0)</f>
        <v/>
      </c>
      <c r="AC1025" s="67">
        <f>IF($P1025="","Jamais relancé",IF($P1025&lt;=3,"0-3 j",IF($P1025&lt;=7,"4-7 j",IF($P1025&lt;=15,"8-15 j","Plus de 15 j"))))</f>
        <v/>
      </c>
      <c r="AD1025" s="67">
        <f>IF($M1025&lt;=1000,"Moins de 1 k€",IF($M1025&lt;=5000,"1 à 5 k€",IF($M1025&lt;=15000,"5 à 15 k€","Plus de 15 k€")))</f>
        <v/>
      </c>
    </row>
    <row r="1026">
      <c r="A1026" s="65" t="inlineStr">
        <is>
          <t>DEV-01025</t>
        </is>
      </c>
      <c r="B1026" s="66" t="n">
        <v>45408</v>
      </c>
      <c r="C1026" s="65" t="inlineStr">
        <is>
          <t>2024-04</t>
        </is>
      </c>
      <c r="D1026" s="65" t="inlineStr">
        <is>
          <t>2023-2024</t>
        </is>
      </c>
      <c r="E1026" s="65" t="inlineStr">
        <is>
          <t>CLI-0377</t>
        </is>
      </c>
      <c r="F1026" s="65" t="inlineStr">
        <is>
          <t>Professionnel</t>
        </is>
      </c>
      <c r="G1026" s="65" t="inlineStr">
        <is>
          <t>Bordeaux</t>
        </is>
      </c>
      <c r="H1026" s="65" t="inlineStr">
        <is>
          <t>Sophie Marchand</t>
        </is>
      </c>
      <c r="I1026" s="65" t="inlineStr">
        <is>
          <t>Plomberie</t>
        </is>
      </c>
      <c r="J1026" s="65" t="inlineStr">
        <is>
          <t>PR-001</t>
        </is>
      </c>
      <c r="K1026" s="65" t="inlineStr">
        <is>
          <t>Remplacement chauffe-eau 200 L</t>
        </is>
      </c>
      <c r="L1026" s="67" t="n">
        <v>2</v>
      </c>
      <c r="M1026" s="68" t="n">
        <v>3833.66</v>
      </c>
      <c r="N1026" s="65" t="inlineStr">
        <is>
          <t>Refusé</t>
        </is>
      </c>
      <c r="O1026" s="66" t="n">
        <v>45417</v>
      </c>
      <c r="P1026" s="67" t="n">
        <v>6</v>
      </c>
      <c r="Q1026" s="67" t="n">
        <v>1</v>
      </c>
      <c r="R1026" s="67">
        <f>$I1026</f>
        <v/>
      </c>
      <c r="S1026" s="67">
        <f>$K1026</f>
        <v/>
      </c>
      <c r="T1026" s="67">
        <f>IFERROR(INDEX(Clients!$G$2:$G$1020,MATCH($E1026,Clients!$A$2:$A$1020,0)),"")</f>
        <v/>
      </c>
      <c r="U1026" s="67">
        <f>IFERROR(INDEX(Clients!$I$2:$I$1020,MATCH($E1026,Clients!$A$2:$A$1020,0)),"")</f>
        <v/>
      </c>
      <c r="V1026" s="69">
        <f>1</f>
        <v/>
      </c>
      <c r="W1026" s="69">
        <f>IF($N1026="Accepté",1,0)</f>
        <v/>
      </c>
      <c r="X1026" s="68">
        <f>$M1026*$W1026</f>
        <v/>
      </c>
      <c r="Y1026" s="68">
        <f>IF($N1026="En cours",0,$M1026)</f>
        <v/>
      </c>
      <c r="Z1026" s="69">
        <f>IF($P1026="",0,1)</f>
        <v/>
      </c>
      <c r="AA1026" s="70">
        <f>IF($P1026="",0,$P1026)</f>
        <v/>
      </c>
      <c r="AB1026" s="69">
        <f>IF(AND($P1026&lt;&gt;"",$P1026&lt;=Paramètres!$C$14),1,0)</f>
        <v/>
      </c>
      <c r="AC1026" s="67">
        <f>IF($P1026="","Jamais relancé",IF($P1026&lt;=3,"0-3 j",IF($P1026&lt;=7,"4-7 j",IF($P1026&lt;=15,"8-15 j","Plus de 15 j"))))</f>
        <v/>
      </c>
      <c r="AD1026" s="67">
        <f>IF($M1026&lt;=1000,"Moins de 1 k€",IF($M1026&lt;=5000,"1 à 5 k€",IF($M1026&lt;=15000,"5 à 15 k€","Plus de 15 k€")))</f>
        <v/>
      </c>
    </row>
    <row r="1027">
      <c r="A1027" s="65" t="inlineStr">
        <is>
          <t>DEV-01026</t>
        </is>
      </c>
      <c r="B1027" s="66" t="n">
        <v>45408</v>
      </c>
      <c r="C1027" s="65" t="inlineStr">
        <is>
          <t>2024-04</t>
        </is>
      </c>
      <c r="D1027" s="65" t="inlineStr">
        <is>
          <t>2023-2024</t>
        </is>
      </c>
      <c r="E1027" s="65" t="inlineStr">
        <is>
          <t>CLI-0324</t>
        </is>
      </c>
      <c r="F1027" s="65" t="inlineStr">
        <is>
          <t>Particulier</t>
        </is>
      </c>
      <c r="G1027" s="65" t="inlineStr">
        <is>
          <t>Bordeaux</t>
        </is>
      </c>
      <c r="H1027" s="65" t="inlineStr">
        <is>
          <t>Sophie Marchand</t>
        </is>
      </c>
      <c r="I1027" s="65" t="inlineStr">
        <is>
          <t>Chauffage</t>
        </is>
      </c>
      <c r="J1027" s="65" t="inlineStr">
        <is>
          <t>CH-004</t>
        </is>
      </c>
      <c r="K1027" s="65" t="inlineStr">
        <is>
          <t>Remplacement radiateurs (lot de 5)</t>
        </is>
      </c>
      <c r="L1027" s="67" t="n">
        <v>1</v>
      </c>
      <c r="M1027" s="68" t="n">
        <v>2768.04</v>
      </c>
      <c r="N1027" s="65" t="inlineStr">
        <is>
          <t>Sans réponse</t>
        </is>
      </c>
      <c r="O1027" s="66" t="n">
        <v>45441</v>
      </c>
      <c r="P1027" s="67" t="n">
        <v>15</v>
      </c>
      <c r="Q1027" s="67" t="n">
        <v>2</v>
      </c>
      <c r="R1027" s="67">
        <f>$I1027</f>
        <v/>
      </c>
      <c r="S1027" s="67">
        <f>$K1027</f>
        <v/>
      </c>
      <c r="T1027" s="67">
        <f>IFERROR(INDEX(Clients!$G$2:$G$1020,MATCH($E1027,Clients!$A$2:$A$1020,0)),"")</f>
        <v/>
      </c>
      <c r="U1027" s="67">
        <f>IFERROR(INDEX(Clients!$I$2:$I$1020,MATCH($E1027,Clients!$A$2:$A$1020,0)),"")</f>
        <v/>
      </c>
      <c r="V1027" s="69">
        <f>1</f>
        <v/>
      </c>
      <c r="W1027" s="69">
        <f>IF($N1027="Accepté",1,0)</f>
        <v/>
      </c>
      <c r="X1027" s="68">
        <f>$M1027*$W1027</f>
        <v/>
      </c>
      <c r="Y1027" s="68">
        <f>IF($N1027="En cours",0,$M1027)</f>
        <v/>
      </c>
      <c r="Z1027" s="69">
        <f>IF($P1027="",0,1)</f>
        <v/>
      </c>
      <c r="AA1027" s="70">
        <f>IF($P1027="",0,$P1027)</f>
        <v/>
      </c>
      <c r="AB1027" s="69">
        <f>IF(AND($P1027&lt;&gt;"",$P1027&lt;=Paramètres!$C$14),1,0)</f>
        <v/>
      </c>
      <c r="AC1027" s="67">
        <f>IF($P1027="","Jamais relancé",IF($P1027&lt;=3,"0-3 j",IF($P1027&lt;=7,"4-7 j",IF($P1027&lt;=15,"8-15 j","Plus de 15 j"))))</f>
        <v/>
      </c>
      <c r="AD1027" s="67">
        <f>IF($M1027&lt;=1000,"Moins de 1 k€",IF($M1027&lt;=5000,"1 à 5 k€",IF($M1027&lt;=15000,"5 à 15 k€","Plus de 15 k€")))</f>
        <v/>
      </c>
    </row>
    <row r="1028">
      <c r="A1028" s="65" t="inlineStr">
        <is>
          <t>DEV-01027</t>
        </is>
      </c>
      <c r="B1028" s="66" t="n">
        <v>45411</v>
      </c>
      <c r="C1028" s="65" t="inlineStr">
        <is>
          <t>2024-04</t>
        </is>
      </c>
      <c r="D1028" s="65" t="inlineStr">
        <is>
          <t>2023-2024</t>
        </is>
      </c>
      <c r="E1028" s="65" t="inlineStr">
        <is>
          <t>CLI-0078</t>
        </is>
      </c>
      <c r="F1028" s="65" t="inlineStr">
        <is>
          <t>Collectivité</t>
        </is>
      </c>
      <c r="G1028" s="65" t="inlineStr">
        <is>
          <t>Toulouse</t>
        </is>
      </c>
      <c r="H1028" s="65" t="inlineStr">
        <is>
          <t>Nadia Cherif</t>
        </is>
      </c>
      <c r="I1028" s="65" t="inlineStr">
        <is>
          <t>Dépannage</t>
        </is>
      </c>
      <c r="J1028" s="65" t="inlineStr">
        <is>
          <t>DP-004</t>
        </is>
      </c>
      <c r="K1028" s="65" t="inlineStr">
        <is>
          <t>Remise en service chaudière</t>
        </is>
      </c>
      <c r="L1028" s="67" t="n">
        <v>1</v>
      </c>
      <c r="M1028" s="68" t="n">
        <v>491.52</v>
      </c>
      <c r="N1028" s="65" t="inlineStr">
        <is>
          <t>Refusé</t>
        </is>
      </c>
      <c r="O1028" s="66" t="n">
        <v>45445</v>
      </c>
      <c r="P1028" s="67" t="n">
        <v>6</v>
      </c>
      <c r="Q1028" s="67" t="n">
        <v>2</v>
      </c>
      <c r="R1028" s="67">
        <f>$I1028</f>
        <v/>
      </c>
      <c r="S1028" s="67">
        <f>$K1028</f>
        <v/>
      </c>
      <c r="T1028" s="67">
        <f>IFERROR(INDEX(Clients!$G$2:$G$1020,MATCH($E1028,Clients!$A$2:$A$1020,0)),"")</f>
        <v/>
      </c>
      <c r="U1028" s="67">
        <f>IFERROR(INDEX(Clients!$I$2:$I$1020,MATCH($E1028,Clients!$A$2:$A$1020,0)),"")</f>
        <v/>
      </c>
      <c r="V1028" s="69">
        <f>1</f>
        <v/>
      </c>
      <c r="W1028" s="69">
        <f>IF($N1028="Accepté",1,0)</f>
        <v/>
      </c>
      <c r="X1028" s="68">
        <f>$M1028*$W1028</f>
        <v/>
      </c>
      <c r="Y1028" s="68">
        <f>IF($N1028="En cours",0,$M1028)</f>
        <v/>
      </c>
      <c r="Z1028" s="69">
        <f>IF($P1028="",0,1)</f>
        <v/>
      </c>
      <c r="AA1028" s="70">
        <f>IF($P1028="",0,$P1028)</f>
        <v/>
      </c>
      <c r="AB1028" s="69">
        <f>IF(AND($P1028&lt;&gt;"",$P1028&lt;=Paramètres!$C$14),1,0)</f>
        <v/>
      </c>
      <c r="AC1028" s="67">
        <f>IF($P1028="","Jamais relancé",IF($P1028&lt;=3,"0-3 j",IF($P1028&lt;=7,"4-7 j",IF($P1028&lt;=15,"8-15 j","Plus de 15 j"))))</f>
        <v/>
      </c>
      <c r="AD1028" s="67">
        <f>IF($M1028&lt;=1000,"Moins de 1 k€",IF($M1028&lt;=5000,"1 à 5 k€",IF($M1028&lt;=15000,"5 à 15 k€","Plus de 15 k€")))</f>
        <v/>
      </c>
    </row>
    <row r="1029">
      <c r="A1029" s="65" t="inlineStr">
        <is>
          <t>DEV-01028</t>
        </is>
      </c>
      <c r="B1029" s="66" t="n">
        <v>45411</v>
      </c>
      <c r="C1029" s="65" t="inlineStr">
        <is>
          <t>2024-04</t>
        </is>
      </c>
      <c r="D1029" s="65" t="inlineStr">
        <is>
          <t>2023-2024</t>
        </is>
      </c>
      <c r="E1029" s="65" t="inlineStr">
        <is>
          <t>CLI-0401</t>
        </is>
      </c>
      <c r="F1029" s="65" t="inlineStr">
        <is>
          <t>Particulier</t>
        </is>
      </c>
      <c r="G1029" s="65" t="inlineStr">
        <is>
          <t>Toulouse</t>
        </is>
      </c>
      <c r="H1029" s="65" t="inlineStr">
        <is>
          <t>Julien Fabre</t>
        </is>
      </c>
      <c r="I1029" s="65" t="inlineStr">
        <is>
          <t>Salle de bain</t>
        </is>
      </c>
      <c r="J1029" s="65" t="inlineStr">
        <is>
          <t>SB-002</t>
        </is>
      </c>
      <c r="K1029" s="65" t="inlineStr">
        <is>
          <t>Remplacement baignoire par douche</t>
        </is>
      </c>
      <c r="L1029" s="67" t="n">
        <v>1</v>
      </c>
      <c r="M1029" s="68" t="n">
        <v>3831.64</v>
      </c>
      <c r="N1029" s="65" t="inlineStr">
        <is>
          <t>Sans réponse</t>
        </is>
      </c>
      <c r="O1029" s="66" t="n">
        <v>45423</v>
      </c>
      <c r="P1029" s="67" t="n">
        <v>12</v>
      </c>
      <c r="Q1029" s="67" t="n">
        <v>1</v>
      </c>
      <c r="R1029" s="67">
        <f>$I1029</f>
        <v/>
      </c>
      <c r="S1029" s="67">
        <f>$K1029</f>
        <v/>
      </c>
      <c r="T1029" s="67">
        <f>IFERROR(INDEX(Clients!$G$2:$G$1020,MATCH($E1029,Clients!$A$2:$A$1020,0)),"")</f>
        <v/>
      </c>
      <c r="U1029" s="67">
        <f>IFERROR(INDEX(Clients!$I$2:$I$1020,MATCH($E1029,Clients!$A$2:$A$1020,0)),"")</f>
        <v/>
      </c>
      <c r="V1029" s="69">
        <f>1</f>
        <v/>
      </c>
      <c r="W1029" s="69">
        <f>IF($N1029="Accepté",1,0)</f>
        <v/>
      </c>
      <c r="X1029" s="68">
        <f>$M1029*$W1029</f>
        <v/>
      </c>
      <c r="Y1029" s="68">
        <f>IF($N1029="En cours",0,$M1029)</f>
        <v/>
      </c>
      <c r="Z1029" s="69">
        <f>IF($P1029="",0,1)</f>
        <v/>
      </c>
      <c r="AA1029" s="70">
        <f>IF($P1029="",0,$P1029)</f>
        <v/>
      </c>
      <c r="AB1029" s="69">
        <f>IF(AND($P1029&lt;&gt;"",$P1029&lt;=Paramètres!$C$14),1,0)</f>
        <v/>
      </c>
      <c r="AC1029" s="67">
        <f>IF($P1029="","Jamais relancé",IF($P1029&lt;=3,"0-3 j",IF($P1029&lt;=7,"4-7 j",IF($P1029&lt;=15,"8-15 j","Plus de 15 j"))))</f>
        <v/>
      </c>
      <c r="AD1029" s="67">
        <f>IF($M1029&lt;=1000,"Moins de 1 k€",IF($M1029&lt;=5000,"1 à 5 k€",IF($M1029&lt;=15000,"5 à 15 k€","Plus de 15 k€")))</f>
        <v/>
      </c>
    </row>
    <row r="1030">
      <c r="A1030" s="65" t="inlineStr">
        <is>
          <t>DEV-01029</t>
        </is>
      </c>
      <c r="B1030" s="66" t="n">
        <v>45411</v>
      </c>
      <c r="C1030" s="65" t="inlineStr">
        <is>
          <t>2024-04</t>
        </is>
      </c>
      <c r="D1030" s="65" t="inlineStr">
        <is>
          <t>2023-2024</t>
        </is>
      </c>
      <c r="E1030" s="65" t="inlineStr">
        <is>
          <t>CLI-0233</t>
        </is>
      </c>
      <c r="F1030" s="65" t="inlineStr">
        <is>
          <t>Particulier</t>
        </is>
      </c>
      <c r="G1030" s="65" t="inlineStr">
        <is>
          <t>Toulouse</t>
        </is>
      </c>
      <c r="H1030" s="65" t="inlineStr">
        <is>
          <t>Julien Fabre</t>
        </is>
      </c>
      <c r="I1030" s="65" t="inlineStr">
        <is>
          <t>Salle de bain</t>
        </is>
      </c>
      <c r="J1030" s="65" t="inlineStr">
        <is>
          <t>SB-003</t>
        </is>
      </c>
      <c r="K1030" s="65" t="inlineStr">
        <is>
          <t>Pose meuble vasque + robinetterie</t>
        </is>
      </c>
      <c r="L1030" s="67" t="n">
        <v>1</v>
      </c>
      <c r="M1030" s="68" t="n">
        <v>1203.53</v>
      </c>
      <c r="N1030" s="65" t="inlineStr">
        <is>
          <t>Sans réponse</t>
        </is>
      </c>
      <c r="O1030" s="66" t="n">
        <v>45436</v>
      </c>
      <c r="P1030" s="67" t="n">
        <v>14</v>
      </c>
      <c r="Q1030" s="67" t="n">
        <v>1</v>
      </c>
      <c r="R1030" s="67">
        <f>$I1030</f>
        <v/>
      </c>
      <c r="S1030" s="67">
        <f>$K1030</f>
        <v/>
      </c>
      <c r="T1030" s="67">
        <f>IFERROR(INDEX(Clients!$G$2:$G$1020,MATCH($E1030,Clients!$A$2:$A$1020,0)),"")</f>
        <v/>
      </c>
      <c r="U1030" s="67">
        <f>IFERROR(INDEX(Clients!$I$2:$I$1020,MATCH($E1030,Clients!$A$2:$A$1020,0)),"")</f>
        <v/>
      </c>
      <c r="V1030" s="69">
        <f>1</f>
        <v/>
      </c>
      <c r="W1030" s="69">
        <f>IF($N1030="Accepté",1,0)</f>
        <v/>
      </c>
      <c r="X1030" s="68">
        <f>$M1030*$W1030</f>
        <v/>
      </c>
      <c r="Y1030" s="68">
        <f>IF($N1030="En cours",0,$M1030)</f>
        <v/>
      </c>
      <c r="Z1030" s="69">
        <f>IF($P1030="",0,1)</f>
        <v/>
      </c>
      <c r="AA1030" s="70">
        <f>IF($P1030="",0,$P1030)</f>
        <v/>
      </c>
      <c r="AB1030" s="69">
        <f>IF(AND($P1030&lt;&gt;"",$P1030&lt;=Paramètres!$C$14),1,0)</f>
        <v/>
      </c>
      <c r="AC1030" s="67">
        <f>IF($P1030="","Jamais relancé",IF($P1030&lt;=3,"0-3 j",IF($P1030&lt;=7,"4-7 j",IF($P1030&lt;=15,"8-15 j","Plus de 15 j"))))</f>
        <v/>
      </c>
      <c r="AD1030" s="67">
        <f>IF($M1030&lt;=1000,"Moins de 1 k€",IF($M1030&lt;=5000,"1 à 5 k€",IF($M1030&lt;=15000,"5 à 15 k€","Plus de 15 k€")))</f>
        <v/>
      </c>
    </row>
    <row r="1031">
      <c r="A1031" s="65" t="inlineStr">
        <is>
          <t>DEV-01030</t>
        </is>
      </c>
      <c r="B1031" s="66" t="n">
        <v>45412</v>
      </c>
      <c r="C1031" s="65" t="inlineStr">
        <is>
          <t>2024-04</t>
        </is>
      </c>
      <c r="D1031" s="65" t="inlineStr">
        <is>
          <t>2023-2024</t>
        </is>
      </c>
      <c r="E1031" s="65" t="inlineStr">
        <is>
          <t>CLI-0218</t>
        </is>
      </c>
      <c r="F1031" s="65" t="inlineStr">
        <is>
          <t>Syndic</t>
        </is>
      </c>
      <c r="G1031" s="65" t="inlineStr">
        <is>
          <t>Bordeaux</t>
        </is>
      </c>
      <c r="H1031" s="65" t="inlineStr">
        <is>
          <t>Sophie Marchand</t>
        </is>
      </c>
      <c r="I1031" s="65" t="inlineStr">
        <is>
          <t>Plomberie</t>
        </is>
      </c>
      <c r="J1031" s="65" t="inlineStr">
        <is>
          <t>PR-001</t>
        </is>
      </c>
      <c r="K1031" s="65" t="inlineStr">
        <is>
          <t>Remplacement chauffe-eau 200 L</t>
        </is>
      </c>
      <c r="L1031" s="67" t="n">
        <v>1</v>
      </c>
      <c r="M1031" s="68" t="n">
        <v>2444.85</v>
      </c>
      <c r="N1031" s="65" t="inlineStr">
        <is>
          <t>Accepté</t>
        </is>
      </c>
      <c r="O1031" s="66" t="n">
        <v>45421</v>
      </c>
      <c r="P1031" s="67" t="n">
        <v>2</v>
      </c>
      <c r="Q1031" s="67" t="n">
        <v>1</v>
      </c>
      <c r="R1031" s="67">
        <f>$I1031</f>
        <v/>
      </c>
      <c r="S1031" s="67">
        <f>$K1031</f>
        <v/>
      </c>
      <c r="T1031" s="67">
        <f>IFERROR(INDEX(Clients!$G$2:$G$1020,MATCH($E1031,Clients!$A$2:$A$1020,0)),"")</f>
        <v/>
      </c>
      <c r="U1031" s="67">
        <f>IFERROR(INDEX(Clients!$I$2:$I$1020,MATCH($E1031,Clients!$A$2:$A$1020,0)),"")</f>
        <v/>
      </c>
      <c r="V1031" s="69">
        <f>1</f>
        <v/>
      </c>
      <c r="W1031" s="69">
        <f>IF($N1031="Accepté",1,0)</f>
        <v/>
      </c>
      <c r="X1031" s="68">
        <f>$M1031*$W1031</f>
        <v/>
      </c>
      <c r="Y1031" s="68">
        <f>IF($N1031="En cours",0,$M1031)</f>
        <v/>
      </c>
      <c r="Z1031" s="69">
        <f>IF($P1031="",0,1)</f>
        <v/>
      </c>
      <c r="AA1031" s="70">
        <f>IF($P1031="",0,$P1031)</f>
        <v/>
      </c>
      <c r="AB1031" s="69">
        <f>IF(AND($P1031&lt;&gt;"",$P1031&lt;=Paramètres!$C$14),1,0)</f>
        <v/>
      </c>
      <c r="AC1031" s="67">
        <f>IF($P1031="","Jamais relancé",IF($P1031&lt;=3,"0-3 j",IF($P1031&lt;=7,"4-7 j",IF($P1031&lt;=15,"8-15 j","Plus de 15 j"))))</f>
        <v/>
      </c>
      <c r="AD1031" s="67">
        <f>IF($M1031&lt;=1000,"Moins de 1 k€",IF($M1031&lt;=5000,"1 à 5 k€",IF($M1031&lt;=15000,"5 à 15 k€","Plus de 15 k€")))</f>
        <v/>
      </c>
    </row>
    <row r="1032">
      <c r="A1032" s="65" t="inlineStr">
        <is>
          <t>DEV-01031</t>
        </is>
      </c>
      <c r="B1032" s="66" t="n">
        <v>45412</v>
      </c>
      <c r="C1032" s="65" t="inlineStr">
        <is>
          <t>2024-04</t>
        </is>
      </c>
      <c r="D1032" s="65" t="inlineStr">
        <is>
          <t>2023-2024</t>
        </is>
      </c>
      <c r="E1032" s="65" t="inlineStr">
        <is>
          <t>CLI-0146</t>
        </is>
      </c>
      <c r="F1032" s="65" t="inlineStr">
        <is>
          <t>Particulier</t>
        </is>
      </c>
      <c r="G1032" s="65" t="inlineStr">
        <is>
          <t>Bordeaux</t>
        </is>
      </c>
      <c r="H1032" s="65" t="inlineStr">
        <is>
          <t>Sophie Marchand</t>
        </is>
      </c>
      <c r="I1032" s="65" t="inlineStr">
        <is>
          <t>Plomberie</t>
        </is>
      </c>
      <c r="J1032" s="65" t="inlineStr">
        <is>
          <t>PR-004</t>
        </is>
      </c>
      <c r="K1032" s="65" t="inlineStr">
        <is>
          <t>Remplacement colonne d'évacuation</t>
        </is>
      </c>
      <c r="L1032" s="67" t="n">
        <v>1</v>
      </c>
      <c r="M1032" s="68" t="n">
        <v>5791.26</v>
      </c>
      <c r="N1032" s="65" t="inlineStr">
        <is>
          <t>Sans réponse</t>
        </is>
      </c>
      <c r="O1032" s="66" t="n">
        <v>45461</v>
      </c>
      <c r="P1032" s="67" t="n">
        <v>5</v>
      </c>
      <c r="Q1032" s="67" t="n">
        <v>1</v>
      </c>
      <c r="R1032" s="67">
        <f>$I1032</f>
        <v/>
      </c>
      <c r="S1032" s="67">
        <f>$K1032</f>
        <v/>
      </c>
      <c r="T1032" s="67">
        <f>IFERROR(INDEX(Clients!$G$2:$G$1020,MATCH($E1032,Clients!$A$2:$A$1020,0)),"")</f>
        <v/>
      </c>
      <c r="U1032" s="67">
        <f>IFERROR(INDEX(Clients!$I$2:$I$1020,MATCH($E1032,Clients!$A$2:$A$1020,0)),"")</f>
        <v/>
      </c>
      <c r="V1032" s="69">
        <f>1</f>
        <v/>
      </c>
      <c r="W1032" s="69">
        <f>IF($N1032="Accepté",1,0)</f>
        <v/>
      </c>
      <c r="X1032" s="68">
        <f>$M1032*$W1032</f>
        <v/>
      </c>
      <c r="Y1032" s="68">
        <f>IF($N1032="En cours",0,$M1032)</f>
        <v/>
      </c>
      <c r="Z1032" s="69">
        <f>IF($P1032="",0,1)</f>
        <v/>
      </c>
      <c r="AA1032" s="70">
        <f>IF($P1032="",0,$P1032)</f>
        <v/>
      </c>
      <c r="AB1032" s="69">
        <f>IF(AND($P1032&lt;&gt;"",$P1032&lt;=Paramètres!$C$14),1,0)</f>
        <v/>
      </c>
      <c r="AC1032" s="67">
        <f>IF($P1032="","Jamais relancé",IF($P1032&lt;=3,"0-3 j",IF($P1032&lt;=7,"4-7 j",IF($P1032&lt;=15,"8-15 j","Plus de 15 j"))))</f>
        <v/>
      </c>
      <c r="AD1032" s="67">
        <f>IF($M1032&lt;=1000,"Moins de 1 k€",IF($M1032&lt;=5000,"1 à 5 k€",IF($M1032&lt;=15000,"5 à 15 k€","Plus de 15 k€")))</f>
        <v/>
      </c>
    </row>
    <row r="1033">
      <c r="A1033" s="65" t="inlineStr">
        <is>
          <t>DEV-01032</t>
        </is>
      </c>
      <c r="B1033" s="66" t="n">
        <v>45412</v>
      </c>
      <c r="C1033" s="65" t="inlineStr">
        <is>
          <t>2024-04</t>
        </is>
      </c>
      <c r="D1033" s="65" t="inlineStr">
        <is>
          <t>2023-2024</t>
        </is>
      </c>
      <c r="E1033" s="65" t="inlineStr">
        <is>
          <t>CLI-0430</t>
        </is>
      </c>
      <c r="F1033" s="65" t="inlineStr">
        <is>
          <t>Particulier</t>
        </is>
      </c>
      <c r="G1033" s="65" t="inlineStr">
        <is>
          <t>Toulouse</t>
        </is>
      </c>
      <c r="H1033" s="65" t="inlineStr">
        <is>
          <t>Nadia Cherif</t>
        </is>
      </c>
      <c r="I1033" s="65" t="inlineStr">
        <is>
          <t>Électricité</t>
        </is>
      </c>
      <c r="J1033" s="65" t="inlineStr">
        <is>
          <t>EL-002</t>
        </is>
      </c>
      <c r="K1033" s="65" t="inlineStr">
        <is>
          <t>Installation borne de recharge VE</t>
        </is>
      </c>
      <c r="L1033" s="67" t="n">
        <v>1</v>
      </c>
      <c r="M1033" s="68" t="n">
        <v>1509.5</v>
      </c>
      <c r="N1033" s="65" t="inlineStr">
        <is>
          <t>Accepté</t>
        </is>
      </c>
      <c r="O1033" s="66" t="n">
        <v>45442</v>
      </c>
      <c r="P1033" s="67" t="n">
        <v>2</v>
      </c>
      <c r="Q1033" s="67" t="n">
        <v>1</v>
      </c>
      <c r="R1033" s="67">
        <f>$I1033</f>
        <v/>
      </c>
      <c r="S1033" s="67">
        <f>$K1033</f>
        <v/>
      </c>
      <c r="T1033" s="67">
        <f>IFERROR(INDEX(Clients!$G$2:$G$1020,MATCH($E1033,Clients!$A$2:$A$1020,0)),"")</f>
        <v/>
      </c>
      <c r="U1033" s="67">
        <f>IFERROR(INDEX(Clients!$I$2:$I$1020,MATCH($E1033,Clients!$A$2:$A$1020,0)),"")</f>
        <v/>
      </c>
      <c r="V1033" s="69">
        <f>1</f>
        <v/>
      </c>
      <c r="W1033" s="69">
        <f>IF($N1033="Accepté",1,0)</f>
        <v/>
      </c>
      <c r="X1033" s="68">
        <f>$M1033*$W1033</f>
        <v/>
      </c>
      <c r="Y1033" s="68">
        <f>IF($N1033="En cours",0,$M1033)</f>
        <v/>
      </c>
      <c r="Z1033" s="69">
        <f>IF($P1033="",0,1)</f>
        <v/>
      </c>
      <c r="AA1033" s="70">
        <f>IF($P1033="",0,$P1033)</f>
        <v/>
      </c>
      <c r="AB1033" s="69">
        <f>IF(AND($P1033&lt;&gt;"",$P1033&lt;=Paramètres!$C$14),1,0)</f>
        <v/>
      </c>
      <c r="AC1033" s="67">
        <f>IF($P1033="","Jamais relancé",IF($P1033&lt;=3,"0-3 j",IF($P1033&lt;=7,"4-7 j",IF($P1033&lt;=15,"8-15 j","Plus de 15 j"))))</f>
        <v/>
      </c>
      <c r="AD1033" s="67">
        <f>IF($M1033&lt;=1000,"Moins de 1 k€",IF($M1033&lt;=5000,"1 à 5 k€",IF($M1033&lt;=15000,"5 à 15 k€","Plus de 15 k€")))</f>
        <v/>
      </c>
    </row>
    <row r="1034">
      <c r="A1034" s="65" t="inlineStr">
        <is>
          <t>DEV-01033</t>
        </is>
      </c>
      <c r="B1034" s="66" t="n">
        <v>45412</v>
      </c>
      <c r="C1034" s="65" t="inlineStr">
        <is>
          <t>2024-04</t>
        </is>
      </c>
      <c r="D1034" s="65" t="inlineStr">
        <is>
          <t>2023-2024</t>
        </is>
      </c>
      <c r="E1034" s="65" t="inlineStr">
        <is>
          <t>CLI-0460</t>
        </is>
      </c>
      <c r="F1034" s="65" t="inlineStr">
        <is>
          <t>Professionnel</t>
        </is>
      </c>
      <c r="G1034" s="65" t="inlineStr">
        <is>
          <t>Toulouse</t>
        </is>
      </c>
      <c r="H1034" s="65" t="inlineStr">
        <is>
          <t>Julien Fabre</t>
        </is>
      </c>
      <c r="I1034" s="65" t="inlineStr">
        <is>
          <t>Chauffage</t>
        </is>
      </c>
      <c r="J1034" s="65" t="inlineStr">
        <is>
          <t>CH-001</t>
        </is>
      </c>
      <c r="K1034" s="65" t="inlineStr">
        <is>
          <t>Installation chaudière gaz condensation</t>
        </is>
      </c>
      <c r="L1034" s="67" t="n">
        <v>1</v>
      </c>
      <c r="M1034" s="68" t="n">
        <v>8264.35</v>
      </c>
      <c r="N1034" s="65" t="inlineStr">
        <is>
          <t>Accepté</t>
        </is>
      </c>
      <c r="O1034" s="66" t="n">
        <v>45431</v>
      </c>
      <c r="P1034" s="67" t="n">
        <v>9</v>
      </c>
      <c r="Q1034" s="67" t="n">
        <v>1</v>
      </c>
      <c r="R1034" s="67">
        <f>$I1034</f>
        <v/>
      </c>
      <c r="S1034" s="67">
        <f>$K1034</f>
        <v/>
      </c>
      <c r="T1034" s="67">
        <f>IFERROR(INDEX(Clients!$G$2:$G$1020,MATCH($E1034,Clients!$A$2:$A$1020,0)),"")</f>
        <v/>
      </c>
      <c r="U1034" s="67">
        <f>IFERROR(INDEX(Clients!$I$2:$I$1020,MATCH($E1034,Clients!$A$2:$A$1020,0)),"")</f>
        <v/>
      </c>
      <c r="V1034" s="69">
        <f>1</f>
        <v/>
      </c>
      <c r="W1034" s="69">
        <f>IF($N1034="Accepté",1,0)</f>
        <v/>
      </c>
      <c r="X1034" s="68">
        <f>$M1034*$W1034</f>
        <v/>
      </c>
      <c r="Y1034" s="68">
        <f>IF($N1034="En cours",0,$M1034)</f>
        <v/>
      </c>
      <c r="Z1034" s="69">
        <f>IF($P1034="",0,1)</f>
        <v/>
      </c>
      <c r="AA1034" s="70">
        <f>IF($P1034="",0,$P1034)</f>
        <v/>
      </c>
      <c r="AB1034" s="69">
        <f>IF(AND($P1034&lt;&gt;"",$P1034&lt;=Paramètres!$C$14),1,0)</f>
        <v/>
      </c>
      <c r="AC1034" s="67">
        <f>IF($P1034="","Jamais relancé",IF($P1034&lt;=3,"0-3 j",IF($P1034&lt;=7,"4-7 j",IF($P1034&lt;=15,"8-15 j","Plus de 15 j"))))</f>
        <v/>
      </c>
      <c r="AD1034" s="67">
        <f>IF($M1034&lt;=1000,"Moins de 1 k€",IF($M1034&lt;=5000,"1 à 5 k€",IF($M1034&lt;=15000,"5 à 15 k€","Plus de 15 k€")))</f>
        <v/>
      </c>
    </row>
    <row r="1035">
      <c r="A1035" s="65" t="inlineStr">
        <is>
          <t>DEV-01034</t>
        </is>
      </c>
      <c r="B1035" s="66" t="n">
        <v>45413</v>
      </c>
      <c r="C1035" s="65" t="inlineStr">
        <is>
          <t>2024-05</t>
        </is>
      </c>
      <c r="D1035" s="65" t="inlineStr">
        <is>
          <t>2023-2024</t>
        </is>
      </c>
      <c r="E1035" s="65" t="inlineStr">
        <is>
          <t>CLI-0132</t>
        </is>
      </c>
      <c r="F1035" s="65" t="inlineStr">
        <is>
          <t>Particulier</t>
        </is>
      </c>
      <c r="G1035" s="65" t="inlineStr">
        <is>
          <t>Toulouse</t>
        </is>
      </c>
      <c r="H1035" s="65" t="inlineStr">
        <is>
          <t>Julien Fabre</t>
        </is>
      </c>
      <c r="I1035" s="65" t="inlineStr">
        <is>
          <t>Dépannage</t>
        </is>
      </c>
      <c r="J1035" s="65" t="inlineStr">
        <is>
          <t>DP-002</t>
        </is>
      </c>
      <c r="K1035" s="65" t="inlineStr">
        <is>
          <t>Débouchage canalisation</t>
        </is>
      </c>
      <c r="L1035" s="67" t="n">
        <v>1</v>
      </c>
      <c r="M1035" s="68" t="n">
        <v>369.81</v>
      </c>
      <c r="N1035" s="65" t="inlineStr">
        <is>
          <t>Accepté</t>
        </is>
      </c>
      <c r="O1035" s="66" t="n">
        <v>45439</v>
      </c>
      <c r="P1035" s="67" t="n">
        <v>18</v>
      </c>
      <c r="Q1035" s="67" t="n">
        <v>1</v>
      </c>
      <c r="R1035" s="67">
        <f>$I1035</f>
        <v/>
      </c>
      <c r="S1035" s="67">
        <f>$K1035</f>
        <v/>
      </c>
      <c r="T1035" s="67">
        <f>IFERROR(INDEX(Clients!$G$2:$G$1020,MATCH($E1035,Clients!$A$2:$A$1020,0)),"")</f>
        <v/>
      </c>
      <c r="U1035" s="67">
        <f>IFERROR(INDEX(Clients!$I$2:$I$1020,MATCH($E1035,Clients!$A$2:$A$1020,0)),"")</f>
        <v/>
      </c>
      <c r="V1035" s="69">
        <f>1</f>
        <v/>
      </c>
      <c r="W1035" s="69">
        <f>IF($N1035="Accepté",1,0)</f>
        <v/>
      </c>
      <c r="X1035" s="68">
        <f>$M1035*$W1035</f>
        <v/>
      </c>
      <c r="Y1035" s="68">
        <f>IF($N1035="En cours",0,$M1035)</f>
        <v/>
      </c>
      <c r="Z1035" s="69">
        <f>IF($P1035="",0,1)</f>
        <v/>
      </c>
      <c r="AA1035" s="70">
        <f>IF($P1035="",0,$P1035)</f>
        <v/>
      </c>
      <c r="AB1035" s="69">
        <f>IF(AND($P1035&lt;&gt;"",$P1035&lt;=Paramètres!$C$14),1,0)</f>
        <v/>
      </c>
      <c r="AC1035" s="67">
        <f>IF($P1035="","Jamais relancé",IF($P1035&lt;=3,"0-3 j",IF($P1035&lt;=7,"4-7 j",IF($P1035&lt;=15,"8-15 j","Plus de 15 j"))))</f>
        <v/>
      </c>
      <c r="AD1035" s="67">
        <f>IF($M1035&lt;=1000,"Moins de 1 k€",IF($M1035&lt;=5000,"1 à 5 k€",IF($M1035&lt;=15000,"5 à 15 k€","Plus de 15 k€")))</f>
        <v/>
      </c>
    </row>
    <row r="1036">
      <c r="A1036" s="65" t="inlineStr">
        <is>
          <t>DEV-01035</t>
        </is>
      </c>
      <c r="B1036" s="66" t="n">
        <v>45413</v>
      </c>
      <c r="C1036" s="65" t="inlineStr">
        <is>
          <t>2024-05</t>
        </is>
      </c>
      <c r="D1036" s="65" t="inlineStr">
        <is>
          <t>2023-2024</t>
        </is>
      </c>
      <c r="E1036" s="65" t="inlineStr">
        <is>
          <t>CLI-0145</t>
        </is>
      </c>
      <c r="F1036" s="65" t="inlineStr">
        <is>
          <t>Collectivité</t>
        </is>
      </c>
      <c r="G1036" s="65" t="inlineStr">
        <is>
          <t>Bordeaux</t>
        </is>
      </c>
      <c r="H1036" s="65" t="inlineStr">
        <is>
          <t>Sophie Marchand</t>
        </is>
      </c>
      <c r="I1036" s="65" t="inlineStr">
        <is>
          <t>Plomberie</t>
        </is>
      </c>
      <c r="J1036" s="65" t="inlineStr">
        <is>
          <t>PR-001</t>
        </is>
      </c>
      <c r="K1036" s="65" t="inlineStr">
        <is>
          <t>Remplacement chauffe-eau 200 L</t>
        </is>
      </c>
      <c r="L1036" s="67" t="n">
        <v>1</v>
      </c>
      <c r="M1036" s="68" t="n">
        <v>3338.55</v>
      </c>
      <c r="N1036" s="65" t="inlineStr">
        <is>
          <t>Accepté</t>
        </is>
      </c>
      <c r="O1036" s="66" t="n">
        <v>45430</v>
      </c>
      <c r="P1036" s="67" t="n">
        <v>11</v>
      </c>
      <c r="Q1036" s="67" t="n">
        <v>1</v>
      </c>
      <c r="R1036" s="67">
        <f>$I1036</f>
        <v/>
      </c>
      <c r="S1036" s="67">
        <f>$K1036</f>
        <v/>
      </c>
      <c r="T1036" s="67">
        <f>IFERROR(INDEX(Clients!$G$2:$G$1020,MATCH($E1036,Clients!$A$2:$A$1020,0)),"")</f>
        <v/>
      </c>
      <c r="U1036" s="67">
        <f>IFERROR(INDEX(Clients!$I$2:$I$1020,MATCH($E1036,Clients!$A$2:$A$1020,0)),"")</f>
        <v/>
      </c>
      <c r="V1036" s="69">
        <f>1</f>
        <v/>
      </c>
      <c r="W1036" s="69">
        <f>IF($N1036="Accepté",1,0)</f>
        <v/>
      </c>
      <c r="X1036" s="68">
        <f>$M1036*$W1036</f>
        <v/>
      </c>
      <c r="Y1036" s="68">
        <f>IF($N1036="En cours",0,$M1036)</f>
        <v/>
      </c>
      <c r="Z1036" s="69">
        <f>IF($P1036="",0,1)</f>
        <v/>
      </c>
      <c r="AA1036" s="70">
        <f>IF($P1036="",0,$P1036)</f>
        <v/>
      </c>
      <c r="AB1036" s="69">
        <f>IF(AND($P1036&lt;&gt;"",$P1036&lt;=Paramètres!$C$14),1,0)</f>
        <v/>
      </c>
      <c r="AC1036" s="67">
        <f>IF($P1036="","Jamais relancé",IF($P1036&lt;=3,"0-3 j",IF($P1036&lt;=7,"4-7 j",IF($P1036&lt;=15,"8-15 j","Plus de 15 j"))))</f>
        <v/>
      </c>
      <c r="AD1036" s="67">
        <f>IF($M1036&lt;=1000,"Moins de 1 k€",IF($M1036&lt;=5000,"1 à 5 k€",IF($M1036&lt;=15000,"5 à 15 k€","Plus de 15 k€")))</f>
        <v/>
      </c>
    </row>
    <row r="1037">
      <c r="A1037" s="65" t="inlineStr">
        <is>
          <t>DEV-01036</t>
        </is>
      </c>
      <c r="B1037" s="66" t="n">
        <v>45414</v>
      </c>
      <c r="C1037" s="65" t="inlineStr">
        <is>
          <t>2024-05</t>
        </is>
      </c>
      <c r="D1037" s="65" t="inlineStr">
        <is>
          <t>2023-2024</t>
        </is>
      </c>
      <c r="E1037" s="65" t="inlineStr">
        <is>
          <t>CLI-0156</t>
        </is>
      </c>
      <c r="F1037" s="65" t="inlineStr">
        <is>
          <t>Particulier</t>
        </is>
      </c>
      <c r="G1037" s="65" t="inlineStr">
        <is>
          <t>Bordeaux</t>
        </is>
      </c>
      <c r="H1037" s="65" t="inlineStr">
        <is>
          <t>Karim Belkacem</t>
        </is>
      </c>
      <c r="I1037" s="65" t="inlineStr">
        <is>
          <t>Électricité</t>
        </is>
      </c>
      <c r="J1037" s="65" t="inlineStr">
        <is>
          <t>EL-003</t>
        </is>
      </c>
      <c r="K1037" s="65" t="inlineStr">
        <is>
          <t>Rénovation électrique complète</t>
        </is>
      </c>
      <c r="L1037" s="67" t="n">
        <v>1</v>
      </c>
      <c r="M1037" s="68" t="n">
        <v>9227.27</v>
      </c>
      <c r="N1037" s="65" t="inlineStr">
        <is>
          <t>Accepté</t>
        </is>
      </c>
      <c r="O1037" s="66" t="n">
        <v>45423</v>
      </c>
      <c r="P1037" s="67" t="n">
        <v>7</v>
      </c>
      <c r="Q1037" s="67" t="n">
        <v>1</v>
      </c>
      <c r="R1037" s="67">
        <f>$I1037</f>
        <v/>
      </c>
      <c r="S1037" s="67">
        <f>$K1037</f>
        <v/>
      </c>
      <c r="T1037" s="67">
        <f>IFERROR(INDEX(Clients!$G$2:$G$1020,MATCH($E1037,Clients!$A$2:$A$1020,0)),"")</f>
        <v/>
      </c>
      <c r="U1037" s="67">
        <f>IFERROR(INDEX(Clients!$I$2:$I$1020,MATCH($E1037,Clients!$A$2:$A$1020,0)),"")</f>
        <v/>
      </c>
      <c r="V1037" s="69">
        <f>1</f>
        <v/>
      </c>
      <c r="W1037" s="69">
        <f>IF($N1037="Accepté",1,0)</f>
        <v/>
      </c>
      <c r="X1037" s="68">
        <f>$M1037*$W1037</f>
        <v/>
      </c>
      <c r="Y1037" s="68">
        <f>IF($N1037="En cours",0,$M1037)</f>
        <v/>
      </c>
      <c r="Z1037" s="69">
        <f>IF($P1037="",0,1)</f>
        <v/>
      </c>
      <c r="AA1037" s="70">
        <f>IF($P1037="",0,$P1037)</f>
        <v/>
      </c>
      <c r="AB1037" s="69">
        <f>IF(AND($P1037&lt;&gt;"",$P1037&lt;=Paramètres!$C$14),1,0)</f>
        <v/>
      </c>
      <c r="AC1037" s="67">
        <f>IF($P1037="","Jamais relancé",IF($P1037&lt;=3,"0-3 j",IF($P1037&lt;=7,"4-7 j",IF($P1037&lt;=15,"8-15 j","Plus de 15 j"))))</f>
        <v/>
      </c>
      <c r="AD1037" s="67">
        <f>IF($M1037&lt;=1000,"Moins de 1 k€",IF($M1037&lt;=5000,"1 à 5 k€",IF($M1037&lt;=15000,"5 à 15 k€","Plus de 15 k€")))</f>
        <v/>
      </c>
    </row>
    <row r="1038">
      <c r="A1038" s="65" t="inlineStr">
        <is>
          <t>DEV-01037</t>
        </is>
      </c>
      <c r="B1038" s="66" t="n">
        <v>45414</v>
      </c>
      <c r="C1038" s="65" t="inlineStr">
        <is>
          <t>2024-05</t>
        </is>
      </c>
      <c r="D1038" s="65" t="inlineStr">
        <is>
          <t>2023-2024</t>
        </is>
      </c>
      <c r="E1038" s="65" t="inlineStr">
        <is>
          <t>CLI-0151</t>
        </is>
      </c>
      <c r="F1038" s="65" t="inlineStr">
        <is>
          <t>Syndic</t>
        </is>
      </c>
      <c r="G1038" s="65" t="inlineStr">
        <is>
          <t>Bordeaux</t>
        </is>
      </c>
      <c r="H1038" s="65" t="inlineStr">
        <is>
          <t>Sophie Marchand</t>
        </is>
      </c>
      <c r="I1038" s="65" t="inlineStr">
        <is>
          <t>Électricité</t>
        </is>
      </c>
      <c r="J1038" s="65" t="inlineStr">
        <is>
          <t>EL-002</t>
        </is>
      </c>
      <c r="K1038" s="65" t="inlineStr">
        <is>
          <t>Installation borne de recharge VE</t>
        </is>
      </c>
      <c r="L1038" s="67" t="n">
        <v>1</v>
      </c>
      <c r="M1038" s="68" t="n">
        <v>2861</v>
      </c>
      <c r="N1038" s="65" t="inlineStr">
        <is>
          <t>Accepté</t>
        </is>
      </c>
      <c r="O1038" s="66" t="n">
        <v>45433</v>
      </c>
      <c r="P1038" s="67" t="n">
        <v>6</v>
      </c>
      <c r="Q1038" s="67" t="n">
        <v>2</v>
      </c>
      <c r="R1038" s="67">
        <f>$I1038</f>
        <v/>
      </c>
      <c r="S1038" s="67">
        <f>$K1038</f>
        <v/>
      </c>
      <c r="T1038" s="67">
        <f>IFERROR(INDEX(Clients!$G$2:$G$1020,MATCH($E1038,Clients!$A$2:$A$1020,0)),"")</f>
        <v/>
      </c>
      <c r="U1038" s="67">
        <f>IFERROR(INDEX(Clients!$I$2:$I$1020,MATCH($E1038,Clients!$A$2:$A$1020,0)),"")</f>
        <v/>
      </c>
      <c r="V1038" s="69">
        <f>1</f>
        <v/>
      </c>
      <c r="W1038" s="69">
        <f>IF($N1038="Accepté",1,0)</f>
        <v/>
      </c>
      <c r="X1038" s="68">
        <f>$M1038*$W1038</f>
        <v/>
      </c>
      <c r="Y1038" s="68">
        <f>IF($N1038="En cours",0,$M1038)</f>
        <v/>
      </c>
      <c r="Z1038" s="69">
        <f>IF($P1038="",0,1)</f>
        <v/>
      </c>
      <c r="AA1038" s="70">
        <f>IF($P1038="",0,$P1038)</f>
        <v/>
      </c>
      <c r="AB1038" s="69">
        <f>IF(AND($P1038&lt;&gt;"",$P1038&lt;=Paramètres!$C$14),1,0)</f>
        <v/>
      </c>
      <c r="AC1038" s="67">
        <f>IF($P1038="","Jamais relancé",IF($P1038&lt;=3,"0-3 j",IF($P1038&lt;=7,"4-7 j",IF($P1038&lt;=15,"8-15 j","Plus de 15 j"))))</f>
        <v/>
      </c>
      <c r="AD1038" s="67">
        <f>IF($M1038&lt;=1000,"Moins de 1 k€",IF($M1038&lt;=5000,"1 à 5 k€",IF($M1038&lt;=15000,"5 à 15 k€","Plus de 15 k€")))</f>
        <v/>
      </c>
    </row>
    <row r="1039">
      <c r="A1039" s="65" t="inlineStr">
        <is>
          <t>DEV-01038</t>
        </is>
      </c>
      <c r="B1039" s="66" t="n">
        <v>45415</v>
      </c>
      <c r="C1039" s="65" t="inlineStr">
        <is>
          <t>2024-05</t>
        </is>
      </c>
      <c r="D1039" s="65" t="inlineStr">
        <is>
          <t>2023-2024</t>
        </is>
      </c>
      <c r="E1039" s="65" t="inlineStr">
        <is>
          <t>CLI-0107</t>
        </is>
      </c>
      <c r="F1039" s="65" t="inlineStr">
        <is>
          <t>Particulier</t>
        </is>
      </c>
      <c r="G1039" s="65" t="inlineStr">
        <is>
          <t>Toulouse</t>
        </is>
      </c>
      <c r="H1039" s="65" t="inlineStr">
        <is>
          <t>Nadia Cherif</t>
        </is>
      </c>
      <c r="I1039" s="65" t="inlineStr">
        <is>
          <t>Plomberie</t>
        </is>
      </c>
      <c r="J1039" s="65" t="inlineStr">
        <is>
          <t>PR-003</t>
        </is>
      </c>
      <c r="K1039" s="65" t="inlineStr">
        <is>
          <t>Réfection réseau eau appartement</t>
        </is>
      </c>
      <c r="L1039" s="67" t="n">
        <v>1</v>
      </c>
      <c r="M1039" s="68" t="n">
        <v>3249.29</v>
      </c>
      <c r="N1039" s="65" t="inlineStr">
        <is>
          <t>Sans réponse</t>
        </is>
      </c>
      <c r="O1039" s="66" t="n">
        <v>45421</v>
      </c>
      <c r="P1039" s="67" t="n">
        <v>11</v>
      </c>
      <c r="Q1039" s="67" t="n">
        <v>0</v>
      </c>
      <c r="R1039" s="67">
        <f>$I1039</f>
        <v/>
      </c>
      <c r="S1039" s="67">
        <f>$K1039</f>
        <v/>
      </c>
      <c r="T1039" s="67">
        <f>IFERROR(INDEX(Clients!$G$2:$G$1020,MATCH($E1039,Clients!$A$2:$A$1020,0)),"")</f>
        <v/>
      </c>
      <c r="U1039" s="67">
        <f>IFERROR(INDEX(Clients!$I$2:$I$1020,MATCH($E1039,Clients!$A$2:$A$1020,0)),"")</f>
        <v/>
      </c>
      <c r="V1039" s="69">
        <f>1</f>
        <v/>
      </c>
      <c r="W1039" s="69">
        <f>IF($N1039="Accepté",1,0)</f>
        <v/>
      </c>
      <c r="X1039" s="68">
        <f>$M1039*$W1039</f>
        <v/>
      </c>
      <c r="Y1039" s="68">
        <f>IF($N1039="En cours",0,$M1039)</f>
        <v/>
      </c>
      <c r="Z1039" s="69">
        <f>IF($P1039="",0,1)</f>
        <v/>
      </c>
      <c r="AA1039" s="70">
        <f>IF($P1039="",0,$P1039)</f>
        <v/>
      </c>
      <c r="AB1039" s="69">
        <f>IF(AND($P1039&lt;&gt;"",$P1039&lt;=Paramètres!$C$14),1,0)</f>
        <v/>
      </c>
      <c r="AC1039" s="67">
        <f>IF($P1039="","Jamais relancé",IF($P1039&lt;=3,"0-3 j",IF($P1039&lt;=7,"4-7 j",IF($P1039&lt;=15,"8-15 j","Plus de 15 j"))))</f>
        <v/>
      </c>
      <c r="AD1039" s="67">
        <f>IF($M1039&lt;=1000,"Moins de 1 k€",IF($M1039&lt;=5000,"1 à 5 k€",IF($M1039&lt;=15000,"5 à 15 k€","Plus de 15 k€")))</f>
        <v/>
      </c>
    </row>
    <row r="1040">
      <c r="A1040" s="65" t="inlineStr">
        <is>
          <t>DEV-01039</t>
        </is>
      </c>
      <c r="B1040" s="66" t="n">
        <v>45415</v>
      </c>
      <c r="C1040" s="65" t="inlineStr">
        <is>
          <t>2024-05</t>
        </is>
      </c>
      <c r="D1040" s="65" t="inlineStr">
        <is>
          <t>2023-2024</t>
        </is>
      </c>
      <c r="E1040" s="65" t="inlineStr">
        <is>
          <t>CLI-0438</t>
        </is>
      </c>
      <c r="F1040" s="65" t="inlineStr">
        <is>
          <t>Particulier</t>
        </is>
      </c>
      <c r="G1040" s="65" t="inlineStr">
        <is>
          <t>Toulouse</t>
        </is>
      </c>
      <c r="H1040" s="65" t="inlineStr">
        <is>
          <t>Nadia Cherif</t>
        </is>
      </c>
      <c r="I1040" s="65" t="inlineStr">
        <is>
          <t>Salle de bain</t>
        </is>
      </c>
      <c r="J1040" s="65" t="inlineStr">
        <is>
          <t>SB-002</t>
        </is>
      </c>
      <c r="K1040" s="65" t="inlineStr">
        <is>
          <t>Remplacement baignoire par douche</t>
        </is>
      </c>
      <c r="L1040" s="67" t="n">
        <v>1</v>
      </c>
      <c r="M1040" s="68" t="n">
        <v>3715.79</v>
      </c>
      <c r="N1040" s="65" t="inlineStr">
        <is>
          <t>Sans réponse</t>
        </is>
      </c>
      <c r="O1040" s="66" t="n">
        <v>45438</v>
      </c>
      <c r="P1040" s="67" t="n"/>
      <c r="Q1040" s="67" t="n">
        <v>0</v>
      </c>
      <c r="R1040" s="67">
        <f>$I1040</f>
        <v/>
      </c>
      <c r="S1040" s="67">
        <f>$K1040</f>
        <v/>
      </c>
      <c r="T1040" s="67">
        <f>IFERROR(INDEX(Clients!$G$2:$G$1020,MATCH($E1040,Clients!$A$2:$A$1020,0)),"")</f>
        <v/>
      </c>
      <c r="U1040" s="67">
        <f>IFERROR(INDEX(Clients!$I$2:$I$1020,MATCH($E1040,Clients!$A$2:$A$1020,0)),"")</f>
        <v/>
      </c>
      <c r="V1040" s="69">
        <f>1</f>
        <v/>
      </c>
      <c r="W1040" s="69">
        <f>IF($N1040="Accepté",1,0)</f>
        <v/>
      </c>
      <c r="X1040" s="68">
        <f>$M1040*$W1040</f>
        <v/>
      </c>
      <c r="Y1040" s="68">
        <f>IF($N1040="En cours",0,$M1040)</f>
        <v/>
      </c>
      <c r="Z1040" s="69">
        <f>IF($P1040="",0,1)</f>
        <v/>
      </c>
      <c r="AA1040" s="70">
        <f>IF($P1040="",0,$P1040)</f>
        <v/>
      </c>
      <c r="AB1040" s="69">
        <f>IF(AND($P1040&lt;&gt;"",$P1040&lt;=Paramètres!$C$14),1,0)</f>
        <v/>
      </c>
      <c r="AC1040" s="67">
        <f>IF($P1040="","Jamais relancé",IF($P1040&lt;=3,"0-3 j",IF($P1040&lt;=7,"4-7 j",IF($P1040&lt;=15,"8-15 j","Plus de 15 j"))))</f>
        <v/>
      </c>
      <c r="AD1040" s="67">
        <f>IF($M1040&lt;=1000,"Moins de 1 k€",IF($M1040&lt;=5000,"1 à 5 k€",IF($M1040&lt;=15000,"5 à 15 k€","Plus de 15 k€")))</f>
        <v/>
      </c>
    </row>
    <row r="1041">
      <c r="A1041" s="65" t="inlineStr">
        <is>
          <t>DEV-01040</t>
        </is>
      </c>
      <c r="B1041" s="66" t="n">
        <v>45415</v>
      </c>
      <c r="C1041" s="65" t="inlineStr">
        <is>
          <t>2024-05</t>
        </is>
      </c>
      <c r="D1041" s="65" t="inlineStr">
        <is>
          <t>2023-2024</t>
        </is>
      </c>
      <c r="E1041" s="65" t="inlineStr">
        <is>
          <t>CLI-0420</t>
        </is>
      </c>
      <c r="F1041" s="65" t="inlineStr">
        <is>
          <t>Syndic</t>
        </is>
      </c>
      <c r="G1041" s="65" t="inlineStr">
        <is>
          <t>Toulouse</t>
        </is>
      </c>
      <c r="H1041" s="65" t="inlineStr">
        <is>
          <t>Julien Fabre</t>
        </is>
      </c>
      <c r="I1041" s="65" t="inlineStr">
        <is>
          <t>Plomberie</t>
        </is>
      </c>
      <c r="J1041" s="65" t="inlineStr">
        <is>
          <t>PR-001</t>
        </is>
      </c>
      <c r="K1041" s="65" t="inlineStr">
        <is>
          <t>Remplacement chauffe-eau 200 L</t>
        </is>
      </c>
      <c r="L1041" s="67" t="n">
        <v>1</v>
      </c>
      <c r="M1041" s="68" t="n">
        <v>2959.67</v>
      </c>
      <c r="N1041" s="65" t="inlineStr">
        <is>
          <t>Sans réponse</t>
        </is>
      </c>
      <c r="O1041" s="66" t="n">
        <v>45448</v>
      </c>
      <c r="P1041" s="67" t="n">
        <v>11</v>
      </c>
      <c r="Q1041" s="67" t="n">
        <v>1</v>
      </c>
      <c r="R1041" s="67">
        <f>$I1041</f>
        <v/>
      </c>
      <c r="S1041" s="67">
        <f>$K1041</f>
        <v/>
      </c>
      <c r="T1041" s="67">
        <f>IFERROR(INDEX(Clients!$G$2:$G$1020,MATCH($E1041,Clients!$A$2:$A$1020,0)),"")</f>
        <v/>
      </c>
      <c r="U1041" s="67">
        <f>IFERROR(INDEX(Clients!$I$2:$I$1020,MATCH($E1041,Clients!$A$2:$A$1020,0)),"")</f>
        <v/>
      </c>
      <c r="V1041" s="69">
        <f>1</f>
        <v/>
      </c>
      <c r="W1041" s="69">
        <f>IF($N1041="Accepté",1,0)</f>
        <v/>
      </c>
      <c r="X1041" s="68">
        <f>$M1041*$W1041</f>
        <v/>
      </c>
      <c r="Y1041" s="68">
        <f>IF($N1041="En cours",0,$M1041)</f>
        <v/>
      </c>
      <c r="Z1041" s="69">
        <f>IF($P1041="",0,1)</f>
        <v/>
      </c>
      <c r="AA1041" s="70">
        <f>IF($P1041="",0,$P1041)</f>
        <v/>
      </c>
      <c r="AB1041" s="69">
        <f>IF(AND($P1041&lt;&gt;"",$P1041&lt;=Paramètres!$C$14),1,0)</f>
        <v/>
      </c>
      <c r="AC1041" s="67">
        <f>IF($P1041="","Jamais relancé",IF($P1041&lt;=3,"0-3 j",IF($P1041&lt;=7,"4-7 j",IF($P1041&lt;=15,"8-15 j","Plus de 15 j"))))</f>
        <v/>
      </c>
      <c r="AD1041" s="67">
        <f>IF($M1041&lt;=1000,"Moins de 1 k€",IF($M1041&lt;=5000,"1 à 5 k€",IF($M1041&lt;=15000,"5 à 15 k€","Plus de 15 k€")))</f>
        <v/>
      </c>
    </row>
    <row r="1042">
      <c r="A1042" s="65" t="inlineStr">
        <is>
          <t>DEV-01041</t>
        </is>
      </c>
      <c r="B1042" s="66" t="n">
        <v>45418</v>
      </c>
      <c r="C1042" s="65" t="inlineStr">
        <is>
          <t>2024-05</t>
        </is>
      </c>
      <c r="D1042" s="65" t="inlineStr">
        <is>
          <t>2023-2024</t>
        </is>
      </c>
      <c r="E1042" s="65" t="inlineStr">
        <is>
          <t>CLI-0455</t>
        </is>
      </c>
      <c r="F1042" s="65" t="inlineStr">
        <is>
          <t>Particulier</t>
        </is>
      </c>
      <c r="G1042" s="65" t="inlineStr">
        <is>
          <t>Toulouse</t>
        </is>
      </c>
      <c r="H1042" s="65" t="inlineStr">
        <is>
          <t>Nadia Cherif</t>
        </is>
      </c>
      <c r="I1042" s="65" t="inlineStr">
        <is>
          <t>Salle de bain</t>
        </is>
      </c>
      <c r="J1042" s="65" t="inlineStr">
        <is>
          <t>SB-001</t>
        </is>
      </c>
      <c r="K1042" s="65" t="inlineStr">
        <is>
          <t>Rénovation salle de bain complète</t>
        </is>
      </c>
      <c r="L1042" s="67" t="n">
        <v>1</v>
      </c>
      <c r="M1042" s="68" t="n">
        <v>11316.93</v>
      </c>
      <c r="N1042" s="65" t="inlineStr">
        <is>
          <t>Refusé</t>
        </is>
      </c>
      <c r="O1042" s="66" t="n">
        <v>45451</v>
      </c>
      <c r="P1042" s="67" t="n">
        <v>7</v>
      </c>
      <c r="Q1042" s="67" t="n">
        <v>1</v>
      </c>
      <c r="R1042" s="67">
        <f>$I1042</f>
        <v/>
      </c>
      <c r="S1042" s="67">
        <f>$K1042</f>
        <v/>
      </c>
      <c r="T1042" s="67">
        <f>IFERROR(INDEX(Clients!$G$2:$G$1020,MATCH($E1042,Clients!$A$2:$A$1020,0)),"")</f>
        <v/>
      </c>
      <c r="U1042" s="67">
        <f>IFERROR(INDEX(Clients!$I$2:$I$1020,MATCH($E1042,Clients!$A$2:$A$1020,0)),"")</f>
        <v/>
      </c>
      <c r="V1042" s="69">
        <f>1</f>
        <v/>
      </c>
      <c r="W1042" s="69">
        <f>IF($N1042="Accepté",1,0)</f>
        <v/>
      </c>
      <c r="X1042" s="68">
        <f>$M1042*$W1042</f>
        <v/>
      </c>
      <c r="Y1042" s="68">
        <f>IF($N1042="En cours",0,$M1042)</f>
        <v/>
      </c>
      <c r="Z1042" s="69">
        <f>IF($P1042="",0,1)</f>
        <v/>
      </c>
      <c r="AA1042" s="70">
        <f>IF($P1042="",0,$P1042)</f>
        <v/>
      </c>
      <c r="AB1042" s="69">
        <f>IF(AND($P1042&lt;&gt;"",$P1042&lt;=Paramètres!$C$14),1,0)</f>
        <v/>
      </c>
      <c r="AC1042" s="67">
        <f>IF($P1042="","Jamais relancé",IF($P1042&lt;=3,"0-3 j",IF($P1042&lt;=7,"4-7 j",IF($P1042&lt;=15,"8-15 j","Plus de 15 j"))))</f>
        <v/>
      </c>
      <c r="AD1042" s="67">
        <f>IF($M1042&lt;=1000,"Moins de 1 k€",IF($M1042&lt;=5000,"1 à 5 k€",IF($M1042&lt;=15000,"5 à 15 k€","Plus de 15 k€")))</f>
        <v/>
      </c>
    </row>
    <row r="1043">
      <c r="A1043" s="65" t="inlineStr">
        <is>
          <t>DEV-01042</t>
        </is>
      </c>
      <c r="B1043" s="66" t="n">
        <v>45418</v>
      </c>
      <c r="C1043" s="65" t="inlineStr">
        <is>
          <t>2024-05</t>
        </is>
      </c>
      <c r="D1043" s="65" t="inlineStr">
        <is>
          <t>2023-2024</t>
        </is>
      </c>
      <c r="E1043" s="65" t="inlineStr">
        <is>
          <t>CLI-0018</t>
        </is>
      </c>
      <c r="F1043" s="65" t="inlineStr">
        <is>
          <t>Particulier</t>
        </is>
      </c>
      <c r="G1043" s="65" t="inlineStr">
        <is>
          <t>Bordeaux</t>
        </is>
      </c>
      <c r="H1043" s="65" t="inlineStr">
        <is>
          <t>Karim Belkacem</t>
        </is>
      </c>
      <c r="I1043" s="65" t="inlineStr">
        <is>
          <t>Électricité</t>
        </is>
      </c>
      <c r="J1043" s="65" t="inlineStr">
        <is>
          <t>EL-002</t>
        </is>
      </c>
      <c r="K1043" s="65" t="inlineStr">
        <is>
          <t>Installation borne de recharge VE</t>
        </is>
      </c>
      <c r="L1043" s="67" t="n">
        <v>3</v>
      </c>
      <c r="M1043" s="68" t="n">
        <v>5144.94</v>
      </c>
      <c r="N1043" s="65" t="inlineStr">
        <is>
          <t>Accepté</t>
        </is>
      </c>
      <c r="O1043" s="66" t="n">
        <v>45446</v>
      </c>
      <c r="P1043" s="67" t="n">
        <v>5</v>
      </c>
      <c r="Q1043" s="67" t="n">
        <v>2</v>
      </c>
      <c r="R1043" s="67">
        <f>$I1043</f>
        <v/>
      </c>
      <c r="S1043" s="67">
        <f>$K1043</f>
        <v/>
      </c>
      <c r="T1043" s="67">
        <f>IFERROR(INDEX(Clients!$G$2:$G$1020,MATCH($E1043,Clients!$A$2:$A$1020,0)),"")</f>
        <v/>
      </c>
      <c r="U1043" s="67">
        <f>IFERROR(INDEX(Clients!$I$2:$I$1020,MATCH($E1043,Clients!$A$2:$A$1020,0)),"")</f>
        <v/>
      </c>
      <c r="V1043" s="69">
        <f>1</f>
        <v/>
      </c>
      <c r="W1043" s="69">
        <f>IF($N1043="Accepté",1,0)</f>
        <v/>
      </c>
      <c r="X1043" s="68">
        <f>$M1043*$W1043</f>
        <v/>
      </c>
      <c r="Y1043" s="68">
        <f>IF($N1043="En cours",0,$M1043)</f>
        <v/>
      </c>
      <c r="Z1043" s="69">
        <f>IF($P1043="",0,1)</f>
        <v/>
      </c>
      <c r="AA1043" s="70">
        <f>IF($P1043="",0,$P1043)</f>
        <v/>
      </c>
      <c r="AB1043" s="69">
        <f>IF(AND($P1043&lt;&gt;"",$P1043&lt;=Paramètres!$C$14),1,0)</f>
        <v/>
      </c>
      <c r="AC1043" s="67">
        <f>IF($P1043="","Jamais relancé",IF($P1043&lt;=3,"0-3 j",IF($P1043&lt;=7,"4-7 j",IF($P1043&lt;=15,"8-15 j","Plus de 15 j"))))</f>
        <v/>
      </c>
      <c r="AD1043" s="67">
        <f>IF($M1043&lt;=1000,"Moins de 1 k€",IF($M1043&lt;=5000,"1 à 5 k€",IF($M1043&lt;=15000,"5 à 15 k€","Plus de 15 k€")))</f>
        <v/>
      </c>
    </row>
    <row r="1044">
      <c r="A1044" s="65" t="inlineStr">
        <is>
          <t>DEV-01043</t>
        </is>
      </c>
      <c r="B1044" s="66" t="n">
        <v>45418</v>
      </c>
      <c r="C1044" s="65" t="inlineStr">
        <is>
          <t>2024-05</t>
        </is>
      </c>
      <c r="D1044" s="65" t="inlineStr">
        <is>
          <t>2023-2024</t>
        </is>
      </c>
      <c r="E1044" s="65" t="inlineStr">
        <is>
          <t>CLI-0432</t>
        </is>
      </c>
      <c r="F1044" s="65" t="inlineStr">
        <is>
          <t>Professionnel</t>
        </is>
      </c>
      <c r="G1044" s="65" t="inlineStr">
        <is>
          <t>Bordeaux</t>
        </is>
      </c>
      <c r="H1044" s="65" t="inlineStr">
        <is>
          <t>Sophie Marchand</t>
        </is>
      </c>
      <c r="I1044" s="65" t="inlineStr">
        <is>
          <t>Dépannage</t>
        </is>
      </c>
      <c r="J1044" s="65" t="inlineStr">
        <is>
          <t>DP-004</t>
        </is>
      </c>
      <c r="K1044" s="65" t="inlineStr">
        <is>
          <t>Remise en service chaudière</t>
        </is>
      </c>
      <c r="L1044" s="67" t="n">
        <v>1</v>
      </c>
      <c r="M1044" s="68" t="n">
        <v>444.83</v>
      </c>
      <c r="N1044" s="65" t="inlineStr">
        <is>
          <t>Accepté</t>
        </is>
      </c>
      <c r="O1044" s="66" t="n">
        <v>45433</v>
      </c>
      <c r="P1044" s="67" t="n">
        <v>7</v>
      </c>
      <c r="Q1044" s="67" t="n">
        <v>2</v>
      </c>
      <c r="R1044" s="67">
        <f>$I1044</f>
        <v/>
      </c>
      <c r="S1044" s="67">
        <f>$K1044</f>
        <v/>
      </c>
      <c r="T1044" s="67">
        <f>IFERROR(INDEX(Clients!$G$2:$G$1020,MATCH($E1044,Clients!$A$2:$A$1020,0)),"")</f>
        <v/>
      </c>
      <c r="U1044" s="67">
        <f>IFERROR(INDEX(Clients!$I$2:$I$1020,MATCH($E1044,Clients!$A$2:$A$1020,0)),"")</f>
        <v/>
      </c>
      <c r="V1044" s="69">
        <f>1</f>
        <v/>
      </c>
      <c r="W1044" s="69">
        <f>IF($N1044="Accepté",1,0)</f>
        <v/>
      </c>
      <c r="X1044" s="68">
        <f>$M1044*$W1044</f>
        <v/>
      </c>
      <c r="Y1044" s="68">
        <f>IF($N1044="En cours",0,$M1044)</f>
        <v/>
      </c>
      <c r="Z1044" s="69">
        <f>IF($P1044="",0,1)</f>
        <v/>
      </c>
      <c r="AA1044" s="70">
        <f>IF($P1044="",0,$P1044)</f>
        <v/>
      </c>
      <c r="AB1044" s="69">
        <f>IF(AND($P1044&lt;&gt;"",$P1044&lt;=Paramètres!$C$14),1,0)</f>
        <v/>
      </c>
      <c r="AC1044" s="67">
        <f>IF($P1044="","Jamais relancé",IF($P1044&lt;=3,"0-3 j",IF($P1044&lt;=7,"4-7 j",IF($P1044&lt;=15,"8-15 j","Plus de 15 j"))))</f>
        <v/>
      </c>
      <c r="AD1044" s="67">
        <f>IF($M1044&lt;=1000,"Moins de 1 k€",IF($M1044&lt;=5000,"1 à 5 k€",IF($M1044&lt;=15000,"5 à 15 k€","Plus de 15 k€")))</f>
        <v/>
      </c>
    </row>
    <row r="1045">
      <c r="A1045" s="65" t="inlineStr">
        <is>
          <t>DEV-01044</t>
        </is>
      </c>
      <c r="B1045" s="66" t="n">
        <v>45418</v>
      </c>
      <c r="C1045" s="65" t="inlineStr">
        <is>
          <t>2024-05</t>
        </is>
      </c>
      <c r="D1045" s="65" t="inlineStr">
        <is>
          <t>2023-2024</t>
        </is>
      </c>
      <c r="E1045" s="65" t="inlineStr">
        <is>
          <t>CLI-0332</t>
        </is>
      </c>
      <c r="F1045" s="65" t="inlineStr">
        <is>
          <t>Particulier</t>
        </is>
      </c>
      <c r="G1045" s="65" t="inlineStr">
        <is>
          <t>Bordeaux</t>
        </is>
      </c>
      <c r="H1045" s="65" t="inlineStr">
        <is>
          <t>Sophie Marchand</t>
        </is>
      </c>
      <c r="I1045" s="65" t="inlineStr">
        <is>
          <t>Chauffage</t>
        </is>
      </c>
      <c r="J1045" s="65" t="inlineStr">
        <is>
          <t>CH-001</t>
        </is>
      </c>
      <c r="K1045" s="65" t="inlineStr">
        <is>
          <t>Installation chaudière gaz condensation</t>
        </is>
      </c>
      <c r="L1045" s="67" t="n">
        <v>1</v>
      </c>
      <c r="M1045" s="68" t="n">
        <v>5403.18</v>
      </c>
      <c r="N1045" s="65" t="inlineStr">
        <is>
          <t>Accepté</t>
        </is>
      </c>
      <c r="O1045" s="66" t="n">
        <v>45451</v>
      </c>
      <c r="P1045" s="67" t="n"/>
      <c r="Q1045" s="67" t="n">
        <v>0</v>
      </c>
      <c r="R1045" s="67">
        <f>$I1045</f>
        <v/>
      </c>
      <c r="S1045" s="67">
        <f>$K1045</f>
        <v/>
      </c>
      <c r="T1045" s="67">
        <f>IFERROR(INDEX(Clients!$G$2:$G$1020,MATCH($E1045,Clients!$A$2:$A$1020,0)),"")</f>
        <v/>
      </c>
      <c r="U1045" s="67">
        <f>IFERROR(INDEX(Clients!$I$2:$I$1020,MATCH($E1045,Clients!$A$2:$A$1020,0)),"")</f>
        <v/>
      </c>
      <c r="V1045" s="69">
        <f>1</f>
        <v/>
      </c>
      <c r="W1045" s="69">
        <f>IF($N1045="Accepté",1,0)</f>
        <v/>
      </c>
      <c r="X1045" s="68">
        <f>$M1045*$W1045</f>
        <v/>
      </c>
      <c r="Y1045" s="68">
        <f>IF($N1045="En cours",0,$M1045)</f>
        <v/>
      </c>
      <c r="Z1045" s="69">
        <f>IF($P1045="",0,1)</f>
        <v/>
      </c>
      <c r="AA1045" s="70">
        <f>IF($P1045="",0,$P1045)</f>
        <v/>
      </c>
      <c r="AB1045" s="69">
        <f>IF(AND($P1045&lt;&gt;"",$P1045&lt;=Paramètres!$C$14),1,0)</f>
        <v/>
      </c>
      <c r="AC1045" s="67">
        <f>IF($P1045="","Jamais relancé",IF($P1045&lt;=3,"0-3 j",IF($P1045&lt;=7,"4-7 j",IF($P1045&lt;=15,"8-15 j","Plus de 15 j"))))</f>
        <v/>
      </c>
      <c r="AD1045" s="67">
        <f>IF($M1045&lt;=1000,"Moins de 1 k€",IF($M1045&lt;=5000,"1 à 5 k€",IF($M1045&lt;=15000,"5 à 15 k€","Plus de 15 k€")))</f>
        <v/>
      </c>
    </row>
    <row r="1046">
      <c r="A1046" s="65" t="inlineStr">
        <is>
          <t>DEV-01045</t>
        </is>
      </c>
      <c r="B1046" s="66" t="n">
        <v>45419</v>
      </c>
      <c r="C1046" s="65" t="inlineStr">
        <is>
          <t>2024-05</t>
        </is>
      </c>
      <c r="D1046" s="65" t="inlineStr">
        <is>
          <t>2023-2024</t>
        </is>
      </c>
      <c r="E1046" s="65" t="inlineStr">
        <is>
          <t>CLI-0459</t>
        </is>
      </c>
      <c r="F1046" s="65" t="inlineStr">
        <is>
          <t>Professionnel</t>
        </is>
      </c>
      <c r="G1046" s="65" t="inlineStr">
        <is>
          <t>Bordeaux</t>
        </is>
      </c>
      <c r="H1046" s="65" t="inlineStr">
        <is>
          <t>Karim Belkacem</t>
        </is>
      </c>
      <c r="I1046" s="65" t="inlineStr">
        <is>
          <t>Plomberie</t>
        </is>
      </c>
      <c r="J1046" s="65" t="inlineStr">
        <is>
          <t>PR-001</t>
        </is>
      </c>
      <c r="K1046" s="65" t="inlineStr">
        <is>
          <t>Remplacement chauffe-eau 200 L</t>
        </is>
      </c>
      <c r="L1046" s="67" t="n">
        <v>1</v>
      </c>
      <c r="M1046" s="68" t="n">
        <v>2382.19</v>
      </c>
      <c r="N1046" s="65" t="inlineStr">
        <is>
          <t>Sans réponse</t>
        </is>
      </c>
      <c r="O1046" s="66" t="n">
        <v>45434</v>
      </c>
      <c r="P1046" s="67" t="n">
        <v>2</v>
      </c>
      <c r="Q1046" s="67" t="n">
        <v>2</v>
      </c>
      <c r="R1046" s="67">
        <f>$I1046</f>
        <v/>
      </c>
      <c r="S1046" s="67">
        <f>$K1046</f>
        <v/>
      </c>
      <c r="T1046" s="67">
        <f>IFERROR(INDEX(Clients!$G$2:$G$1020,MATCH($E1046,Clients!$A$2:$A$1020,0)),"")</f>
        <v/>
      </c>
      <c r="U1046" s="67">
        <f>IFERROR(INDEX(Clients!$I$2:$I$1020,MATCH($E1046,Clients!$A$2:$A$1020,0)),"")</f>
        <v/>
      </c>
      <c r="V1046" s="69">
        <f>1</f>
        <v/>
      </c>
      <c r="W1046" s="69">
        <f>IF($N1046="Accepté",1,0)</f>
        <v/>
      </c>
      <c r="X1046" s="68">
        <f>$M1046*$W1046</f>
        <v/>
      </c>
      <c r="Y1046" s="68">
        <f>IF($N1046="En cours",0,$M1046)</f>
        <v/>
      </c>
      <c r="Z1046" s="69">
        <f>IF($P1046="",0,1)</f>
        <v/>
      </c>
      <c r="AA1046" s="70">
        <f>IF($P1046="",0,$P1046)</f>
        <v/>
      </c>
      <c r="AB1046" s="69">
        <f>IF(AND($P1046&lt;&gt;"",$P1046&lt;=Paramètres!$C$14),1,0)</f>
        <v/>
      </c>
      <c r="AC1046" s="67">
        <f>IF($P1046="","Jamais relancé",IF($P1046&lt;=3,"0-3 j",IF($P1046&lt;=7,"4-7 j",IF($P1046&lt;=15,"8-15 j","Plus de 15 j"))))</f>
        <v/>
      </c>
      <c r="AD1046" s="67">
        <f>IF($M1046&lt;=1000,"Moins de 1 k€",IF($M1046&lt;=5000,"1 à 5 k€",IF($M1046&lt;=15000,"5 à 15 k€","Plus de 15 k€")))</f>
        <v/>
      </c>
    </row>
    <row r="1047">
      <c r="A1047" s="65" t="inlineStr">
        <is>
          <t>DEV-01046</t>
        </is>
      </c>
      <c r="B1047" s="66" t="n">
        <v>45419</v>
      </c>
      <c r="C1047" s="65" t="inlineStr">
        <is>
          <t>2024-05</t>
        </is>
      </c>
      <c r="D1047" s="65" t="inlineStr">
        <is>
          <t>2023-2024</t>
        </is>
      </c>
      <c r="E1047" s="65" t="inlineStr">
        <is>
          <t>CLI-0078</t>
        </is>
      </c>
      <c r="F1047" s="65" t="inlineStr">
        <is>
          <t>Collectivité</t>
        </is>
      </c>
      <c r="G1047" s="65" t="inlineStr">
        <is>
          <t>Toulouse</t>
        </is>
      </c>
      <c r="H1047" s="65" t="inlineStr">
        <is>
          <t>Nadia Cherif</t>
        </is>
      </c>
      <c r="I1047" s="65" t="inlineStr">
        <is>
          <t>Salle de bain</t>
        </is>
      </c>
      <c r="J1047" s="65" t="inlineStr">
        <is>
          <t>SB-002</t>
        </is>
      </c>
      <c r="K1047" s="65" t="inlineStr">
        <is>
          <t>Remplacement baignoire par douche</t>
        </is>
      </c>
      <c r="L1047" s="67" t="n">
        <v>1</v>
      </c>
      <c r="M1047" s="68" t="n">
        <v>9870.25</v>
      </c>
      <c r="N1047" s="65" t="inlineStr">
        <is>
          <t>Sans réponse</t>
        </is>
      </c>
      <c r="O1047" s="66" t="n">
        <v>45426</v>
      </c>
      <c r="P1047" s="67" t="n"/>
      <c r="Q1047" s="67" t="n">
        <v>0</v>
      </c>
      <c r="R1047" s="67">
        <f>$I1047</f>
        <v/>
      </c>
      <c r="S1047" s="67">
        <f>$K1047</f>
        <v/>
      </c>
      <c r="T1047" s="67">
        <f>IFERROR(INDEX(Clients!$G$2:$G$1020,MATCH($E1047,Clients!$A$2:$A$1020,0)),"")</f>
        <v/>
      </c>
      <c r="U1047" s="67">
        <f>IFERROR(INDEX(Clients!$I$2:$I$1020,MATCH($E1047,Clients!$A$2:$A$1020,0)),"")</f>
        <v/>
      </c>
      <c r="V1047" s="69">
        <f>1</f>
        <v/>
      </c>
      <c r="W1047" s="69">
        <f>IF($N1047="Accepté",1,0)</f>
        <v/>
      </c>
      <c r="X1047" s="68">
        <f>$M1047*$W1047</f>
        <v/>
      </c>
      <c r="Y1047" s="68">
        <f>IF($N1047="En cours",0,$M1047)</f>
        <v/>
      </c>
      <c r="Z1047" s="69">
        <f>IF($P1047="",0,1)</f>
        <v/>
      </c>
      <c r="AA1047" s="70">
        <f>IF($P1047="",0,$P1047)</f>
        <v/>
      </c>
      <c r="AB1047" s="69">
        <f>IF(AND($P1047&lt;&gt;"",$P1047&lt;=Paramètres!$C$14),1,0)</f>
        <v/>
      </c>
      <c r="AC1047" s="67">
        <f>IF($P1047="","Jamais relancé",IF($P1047&lt;=3,"0-3 j",IF($P1047&lt;=7,"4-7 j",IF($P1047&lt;=15,"8-15 j","Plus de 15 j"))))</f>
        <v/>
      </c>
      <c r="AD1047" s="67">
        <f>IF($M1047&lt;=1000,"Moins de 1 k€",IF($M1047&lt;=5000,"1 à 5 k€",IF($M1047&lt;=15000,"5 à 15 k€","Plus de 15 k€")))</f>
        <v/>
      </c>
    </row>
    <row r="1048">
      <c r="A1048" s="65" t="inlineStr">
        <is>
          <t>DEV-01047</t>
        </is>
      </c>
      <c r="B1048" s="66" t="n">
        <v>45419</v>
      </c>
      <c r="C1048" s="65" t="inlineStr">
        <is>
          <t>2024-05</t>
        </is>
      </c>
      <c r="D1048" s="65" t="inlineStr">
        <is>
          <t>2023-2024</t>
        </is>
      </c>
      <c r="E1048" s="65" t="inlineStr">
        <is>
          <t>CLI-0179</t>
        </is>
      </c>
      <c r="F1048" s="65" t="inlineStr">
        <is>
          <t>Professionnel</t>
        </is>
      </c>
      <c r="G1048" s="65" t="inlineStr">
        <is>
          <t>Bordeaux</t>
        </is>
      </c>
      <c r="H1048" s="65" t="inlineStr">
        <is>
          <t>Karim Belkacem</t>
        </is>
      </c>
      <c r="I1048" s="65" t="inlineStr">
        <is>
          <t>Salle de bain</t>
        </is>
      </c>
      <c r="J1048" s="65" t="inlineStr">
        <is>
          <t>SB-001</t>
        </is>
      </c>
      <c r="K1048" s="65" t="inlineStr">
        <is>
          <t>Rénovation salle de bain complète</t>
        </is>
      </c>
      <c r="L1048" s="67" t="n">
        <v>1</v>
      </c>
      <c r="M1048" s="68" t="n">
        <v>18103.02</v>
      </c>
      <c r="N1048" s="65" t="inlineStr">
        <is>
          <t>Refusé</t>
        </is>
      </c>
      <c r="O1048" s="66" t="n">
        <v>45439</v>
      </c>
      <c r="P1048" s="67" t="n">
        <v>6</v>
      </c>
      <c r="Q1048" s="67" t="n">
        <v>2</v>
      </c>
      <c r="R1048" s="67">
        <f>$I1048</f>
        <v/>
      </c>
      <c r="S1048" s="67">
        <f>$K1048</f>
        <v/>
      </c>
      <c r="T1048" s="67">
        <f>IFERROR(INDEX(Clients!$G$2:$G$1020,MATCH($E1048,Clients!$A$2:$A$1020,0)),"")</f>
        <v/>
      </c>
      <c r="U1048" s="67">
        <f>IFERROR(INDEX(Clients!$I$2:$I$1020,MATCH($E1048,Clients!$A$2:$A$1020,0)),"")</f>
        <v/>
      </c>
      <c r="V1048" s="69">
        <f>1</f>
        <v/>
      </c>
      <c r="W1048" s="69">
        <f>IF($N1048="Accepté",1,0)</f>
        <v/>
      </c>
      <c r="X1048" s="68">
        <f>$M1048*$W1048</f>
        <v/>
      </c>
      <c r="Y1048" s="68">
        <f>IF($N1048="En cours",0,$M1048)</f>
        <v/>
      </c>
      <c r="Z1048" s="69">
        <f>IF($P1048="",0,1)</f>
        <v/>
      </c>
      <c r="AA1048" s="70">
        <f>IF($P1048="",0,$P1048)</f>
        <v/>
      </c>
      <c r="AB1048" s="69">
        <f>IF(AND($P1048&lt;&gt;"",$P1048&lt;=Paramètres!$C$14),1,0)</f>
        <v/>
      </c>
      <c r="AC1048" s="67">
        <f>IF($P1048="","Jamais relancé",IF($P1048&lt;=3,"0-3 j",IF($P1048&lt;=7,"4-7 j",IF($P1048&lt;=15,"8-15 j","Plus de 15 j"))))</f>
        <v/>
      </c>
      <c r="AD1048" s="67">
        <f>IF($M1048&lt;=1000,"Moins de 1 k€",IF($M1048&lt;=5000,"1 à 5 k€",IF($M1048&lt;=15000,"5 à 15 k€","Plus de 15 k€")))</f>
        <v/>
      </c>
    </row>
    <row r="1049">
      <c r="A1049" s="65" t="inlineStr">
        <is>
          <t>DEV-01048</t>
        </is>
      </c>
      <c r="B1049" s="66" t="n">
        <v>45420</v>
      </c>
      <c r="C1049" s="65" t="inlineStr">
        <is>
          <t>2024-05</t>
        </is>
      </c>
      <c r="D1049" s="65" t="inlineStr">
        <is>
          <t>2023-2024</t>
        </is>
      </c>
      <c r="E1049" s="65" t="inlineStr">
        <is>
          <t>CLI-0185</t>
        </is>
      </c>
      <c r="F1049" s="65" t="inlineStr">
        <is>
          <t>Particulier</t>
        </is>
      </c>
      <c r="G1049" s="65" t="inlineStr">
        <is>
          <t>Bordeaux</t>
        </is>
      </c>
      <c r="H1049" s="65" t="inlineStr">
        <is>
          <t>Karim Belkacem</t>
        </is>
      </c>
      <c r="I1049" s="65" t="inlineStr">
        <is>
          <t>Salle de bain</t>
        </is>
      </c>
      <c r="J1049" s="65" t="inlineStr">
        <is>
          <t>SB-002</t>
        </is>
      </c>
      <c r="K1049" s="65" t="inlineStr">
        <is>
          <t>Remplacement baignoire par douche</t>
        </is>
      </c>
      <c r="L1049" s="67" t="n">
        <v>1</v>
      </c>
      <c r="M1049" s="68" t="n">
        <v>3678</v>
      </c>
      <c r="N1049" s="65" t="inlineStr">
        <is>
          <t>Refusé</t>
        </is>
      </c>
      <c r="O1049" s="66" t="n">
        <v>45425</v>
      </c>
      <c r="P1049" s="67" t="n">
        <v>8</v>
      </c>
      <c r="Q1049" s="67" t="n">
        <v>0</v>
      </c>
      <c r="R1049" s="67">
        <f>$I1049</f>
        <v/>
      </c>
      <c r="S1049" s="67">
        <f>$K1049</f>
        <v/>
      </c>
      <c r="T1049" s="67">
        <f>IFERROR(INDEX(Clients!$G$2:$G$1020,MATCH($E1049,Clients!$A$2:$A$1020,0)),"")</f>
        <v/>
      </c>
      <c r="U1049" s="67">
        <f>IFERROR(INDEX(Clients!$I$2:$I$1020,MATCH($E1049,Clients!$A$2:$A$1020,0)),"")</f>
        <v/>
      </c>
      <c r="V1049" s="69">
        <f>1</f>
        <v/>
      </c>
      <c r="W1049" s="69">
        <f>IF($N1049="Accepté",1,0)</f>
        <v/>
      </c>
      <c r="X1049" s="68">
        <f>$M1049*$W1049</f>
        <v/>
      </c>
      <c r="Y1049" s="68">
        <f>IF($N1049="En cours",0,$M1049)</f>
        <v/>
      </c>
      <c r="Z1049" s="69">
        <f>IF($P1049="",0,1)</f>
        <v/>
      </c>
      <c r="AA1049" s="70">
        <f>IF($P1049="",0,$P1049)</f>
        <v/>
      </c>
      <c r="AB1049" s="69">
        <f>IF(AND($P1049&lt;&gt;"",$P1049&lt;=Paramètres!$C$14),1,0)</f>
        <v/>
      </c>
      <c r="AC1049" s="67">
        <f>IF($P1049="","Jamais relancé",IF($P1049&lt;=3,"0-3 j",IF($P1049&lt;=7,"4-7 j",IF($P1049&lt;=15,"8-15 j","Plus de 15 j"))))</f>
        <v/>
      </c>
      <c r="AD1049" s="67">
        <f>IF($M1049&lt;=1000,"Moins de 1 k€",IF($M1049&lt;=5000,"1 à 5 k€",IF($M1049&lt;=15000,"5 à 15 k€","Plus de 15 k€")))</f>
        <v/>
      </c>
    </row>
    <row r="1050">
      <c r="A1050" s="65" t="inlineStr">
        <is>
          <t>DEV-01049</t>
        </is>
      </c>
      <c r="B1050" s="66" t="n">
        <v>45421</v>
      </c>
      <c r="C1050" s="65" t="inlineStr">
        <is>
          <t>2024-05</t>
        </is>
      </c>
      <c r="D1050" s="65" t="inlineStr">
        <is>
          <t>2023-2024</t>
        </is>
      </c>
      <c r="E1050" s="65" t="inlineStr">
        <is>
          <t>CLI-0256</t>
        </is>
      </c>
      <c r="F1050" s="65" t="inlineStr">
        <is>
          <t>Particulier</t>
        </is>
      </c>
      <c r="G1050" s="65" t="inlineStr">
        <is>
          <t>Bordeaux</t>
        </is>
      </c>
      <c r="H1050" s="65" t="inlineStr">
        <is>
          <t>Sophie Marchand</t>
        </is>
      </c>
      <c r="I1050" s="65" t="inlineStr">
        <is>
          <t>Électricité</t>
        </is>
      </c>
      <c r="J1050" s="65" t="inlineStr">
        <is>
          <t>EL-004</t>
        </is>
      </c>
      <c r="K1050" s="65" t="inlineStr">
        <is>
          <t>Éclairage LED locaux professionnels</t>
        </is>
      </c>
      <c r="L1050" s="67" t="n">
        <v>1</v>
      </c>
      <c r="M1050" s="68" t="n">
        <v>3078.17</v>
      </c>
      <c r="N1050" s="65" t="inlineStr">
        <is>
          <t>Accepté</t>
        </is>
      </c>
      <c r="O1050" s="66" t="n">
        <v>45434</v>
      </c>
      <c r="P1050" s="67" t="n">
        <v>8</v>
      </c>
      <c r="Q1050" s="67" t="n">
        <v>1</v>
      </c>
      <c r="R1050" s="67">
        <f>$I1050</f>
        <v/>
      </c>
      <c r="S1050" s="67">
        <f>$K1050</f>
        <v/>
      </c>
      <c r="T1050" s="67">
        <f>IFERROR(INDEX(Clients!$G$2:$G$1020,MATCH($E1050,Clients!$A$2:$A$1020,0)),"")</f>
        <v/>
      </c>
      <c r="U1050" s="67">
        <f>IFERROR(INDEX(Clients!$I$2:$I$1020,MATCH($E1050,Clients!$A$2:$A$1020,0)),"")</f>
        <v/>
      </c>
      <c r="V1050" s="69">
        <f>1</f>
        <v/>
      </c>
      <c r="W1050" s="69">
        <f>IF($N1050="Accepté",1,0)</f>
        <v/>
      </c>
      <c r="X1050" s="68">
        <f>$M1050*$W1050</f>
        <v/>
      </c>
      <c r="Y1050" s="68">
        <f>IF($N1050="En cours",0,$M1050)</f>
        <v/>
      </c>
      <c r="Z1050" s="69">
        <f>IF($P1050="",0,1)</f>
        <v/>
      </c>
      <c r="AA1050" s="70">
        <f>IF($P1050="",0,$P1050)</f>
        <v/>
      </c>
      <c r="AB1050" s="69">
        <f>IF(AND($P1050&lt;&gt;"",$P1050&lt;=Paramètres!$C$14),1,0)</f>
        <v/>
      </c>
      <c r="AC1050" s="67">
        <f>IF($P1050="","Jamais relancé",IF($P1050&lt;=3,"0-3 j",IF($P1050&lt;=7,"4-7 j",IF($P1050&lt;=15,"8-15 j","Plus de 15 j"))))</f>
        <v/>
      </c>
      <c r="AD1050" s="67">
        <f>IF($M1050&lt;=1000,"Moins de 1 k€",IF($M1050&lt;=5000,"1 à 5 k€",IF($M1050&lt;=15000,"5 à 15 k€","Plus de 15 k€")))</f>
        <v/>
      </c>
    </row>
    <row r="1051">
      <c r="A1051" s="65" t="inlineStr">
        <is>
          <t>DEV-01050</t>
        </is>
      </c>
      <c r="B1051" s="66" t="n">
        <v>45421</v>
      </c>
      <c r="C1051" s="65" t="inlineStr">
        <is>
          <t>2024-05</t>
        </is>
      </c>
      <c r="D1051" s="65" t="inlineStr">
        <is>
          <t>2023-2024</t>
        </is>
      </c>
      <c r="E1051" s="65" t="inlineStr">
        <is>
          <t>CLI-0437</t>
        </is>
      </c>
      <c r="F1051" s="65" t="inlineStr">
        <is>
          <t>Syndic</t>
        </is>
      </c>
      <c r="G1051" s="65" t="inlineStr">
        <is>
          <t>Bordeaux</t>
        </is>
      </c>
      <c r="H1051" s="65" t="inlineStr">
        <is>
          <t>Sophie Marchand</t>
        </is>
      </c>
      <c r="I1051" s="65" t="inlineStr">
        <is>
          <t>Plomberie</t>
        </is>
      </c>
      <c r="J1051" s="65" t="inlineStr">
        <is>
          <t>PR-003</t>
        </is>
      </c>
      <c r="K1051" s="65" t="inlineStr">
        <is>
          <t>Réfection réseau eau appartement</t>
        </is>
      </c>
      <c r="L1051" s="67" t="n">
        <v>2</v>
      </c>
      <c r="M1051" s="68" t="n">
        <v>12123.76</v>
      </c>
      <c r="N1051" s="65" t="inlineStr">
        <is>
          <t>Refusé</t>
        </is>
      </c>
      <c r="O1051" s="66" t="n">
        <v>45424</v>
      </c>
      <c r="P1051" s="67" t="n">
        <v>4</v>
      </c>
      <c r="Q1051" s="67" t="n">
        <v>0</v>
      </c>
      <c r="R1051" s="67">
        <f>$I1051</f>
        <v/>
      </c>
      <c r="S1051" s="67">
        <f>$K1051</f>
        <v/>
      </c>
      <c r="T1051" s="67">
        <f>IFERROR(INDEX(Clients!$G$2:$G$1020,MATCH($E1051,Clients!$A$2:$A$1020,0)),"")</f>
        <v/>
      </c>
      <c r="U1051" s="67">
        <f>IFERROR(INDEX(Clients!$I$2:$I$1020,MATCH($E1051,Clients!$A$2:$A$1020,0)),"")</f>
        <v/>
      </c>
      <c r="V1051" s="69">
        <f>1</f>
        <v/>
      </c>
      <c r="W1051" s="69">
        <f>IF($N1051="Accepté",1,0)</f>
        <v/>
      </c>
      <c r="X1051" s="68">
        <f>$M1051*$W1051</f>
        <v/>
      </c>
      <c r="Y1051" s="68">
        <f>IF($N1051="En cours",0,$M1051)</f>
        <v/>
      </c>
      <c r="Z1051" s="69">
        <f>IF($P1051="",0,1)</f>
        <v/>
      </c>
      <c r="AA1051" s="70">
        <f>IF($P1051="",0,$P1051)</f>
        <v/>
      </c>
      <c r="AB1051" s="69">
        <f>IF(AND($P1051&lt;&gt;"",$P1051&lt;=Paramètres!$C$14),1,0)</f>
        <v/>
      </c>
      <c r="AC1051" s="67">
        <f>IF($P1051="","Jamais relancé",IF($P1051&lt;=3,"0-3 j",IF($P1051&lt;=7,"4-7 j",IF($P1051&lt;=15,"8-15 j","Plus de 15 j"))))</f>
        <v/>
      </c>
      <c r="AD1051" s="67">
        <f>IF($M1051&lt;=1000,"Moins de 1 k€",IF($M1051&lt;=5000,"1 à 5 k€",IF($M1051&lt;=15000,"5 à 15 k€","Plus de 15 k€")))</f>
        <v/>
      </c>
    </row>
    <row r="1052">
      <c r="A1052" s="65" t="inlineStr">
        <is>
          <t>DEV-01051</t>
        </is>
      </c>
      <c r="B1052" s="66" t="n">
        <v>45421</v>
      </c>
      <c r="C1052" s="65" t="inlineStr">
        <is>
          <t>2024-05</t>
        </is>
      </c>
      <c r="D1052" s="65" t="inlineStr">
        <is>
          <t>2023-2024</t>
        </is>
      </c>
      <c r="E1052" s="65" t="inlineStr">
        <is>
          <t>CLI-0226</t>
        </is>
      </c>
      <c r="F1052" s="65" t="inlineStr">
        <is>
          <t>Particulier</t>
        </is>
      </c>
      <c r="G1052" s="65" t="inlineStr">
        <is>
          <t>Bordeaux</t>
        </is>
      </c>
      <c r="H1052" s="65" t="inlineStr">
        <is>
          <t>Sophie Marchand</t>
        </is>
      </c>
      <c r="I1052" s="65" t="inlineStr">
        <is>
          <t>Salle de bain</t>
        </is>
      </c>
      <c r="J1052" s="65" t="inlineStr">
        <is>
          <t>SB-002</t>
        </is>
      </c>
      <c r="K1052" s="65" t="inlineStr">
        <is>
          <t>Remplacement baignoire par douche</t>
        </is>
      </c>
      <c r="L1052" s="67" t="n">
        <v>1</v>
      </c>
      <c r="M1052" s="68" t="n">
        <v>3783.44</v>
      </c>
      <c r="N1052" s="65" t="inlineStr">
        <is>
          <t>Sans réponse</t>
        </is>
      </c>
      <c r="O1052" s="66" t="n">
        <v>45434</v>
      </c>
      <c r="P1052" s="67" t="n"/>
      <c r="Q1052" s="67" t="n">
        <v>0</v>
      </c>
      <c r="R1052" s="67">
        <f>$I1052</f>
        <v/>
      </c>
      <c r="S1052" s="67">
        <f>$K1052</f>
        <v/>
      </c>
      <c r="T1052" s="67">
        <f>IFERROR(INDEX(Clients!$G$2:$G$1020,MATCH($E1052,Clients!$A$2:$A$1020,0)),"")</f>
        <v/>
      </c>
      <c r="U1052" s="67">
        <f>IFERROR(INDEX(Clients!$I$2:$I$1020,MATCH($E1052,Clients!$A$2:$A$1020,0)),"")</f>
        <v/>
      </c>
      <c r="V1052" s="69">
        <f>1</f>
        <v/>
      </c>
      <c r="W1052" s="69">
        <f>IF($N1052="Accepté",1,0)</f>
        <v/>
      </c>
      <c r="X1052" s="68">
        <f>$M1052*$W1052</f>
        <v/>
      </c>
      <c r="Y1052" s="68">
        <f>IF($N1052="En cours",0,$M1052)</f>
        <v/>
      </c>
      <c r="Z1052" s="69">
        <f>IF($P1052="",0,1)</f>
        <v/>
      </c>
      <c r="AA1052" s="70">
        <f>IF($P1052="",0,$P1052)</f>
        <v/>
      </c>
      <c r="AB1052" s="69">
        <f>IF(AND($P1052&lt;&gt;"",$P1052&lt;=Paramètres!$C$14),1,0)</f>
        <v/>
      </c>
      <c r="AC1052" s="67">
        <f>IF($P1052="","Jamais relancé",IF($P1052&lt;=3,"0-3 j",IF($P1052&lt;=7,"4-7 j",IF($P1052&lt;=15,"8-15 j","Plus de 15 j"))))</f>
        <v/>
      </c>
      <c r="AD1052" s="67">
        <f>IF($M1052&lt;=1000,"Moins de 1 k€",IF($M1052&lt;=5000,"1 à 5 k€",IF($M1052&lt;=15000,"5 à 15 k€","Plus de 15 k€")))</f>
        <v/>
      </c>
    </row>
    <row r="1053">
      <c r="A1053" s="65" t="inlineStr">
        <is>
          <t>DEV-01052</t>
        </is>
      </c>
      <c r="B1053" s="66" t="n">
        <v>45422</v>
      </c>
      <c r="C1053" s="65" t="inlineStr">
        <is>
          <t>2024-05</t>
        </is>
      </c>
      <c r="D1053" s="65" t="inlineStr">
        <is>
          <t>2023-2024</t>
        </is>
      </c>
      <c r="E1053" s="65" t="inlineStr">
        <is>
          <t>CLI-0455</t>
        </is>
      </c>
      <c r="F1053" s="65" t="inlineStr">
        <is>
          <t>Particulier</t>
        </is>
      </c>
      <c r="G1053" s="65" t="inlineStr">
        <is>
          <t>Toulouse</t>
        </is>
      </c>
      <c r="H1053" s="65" t="inlineStr">
        <is>
          <t>Julien Fabre</t>
        </is>
      </c>
      <c r="I1053" s="65" t="inlineStr">
        <is>
          <t>Dépannage</t>
        </is>
      </c>
      <c r="J1053" s="65" t="inlineStr">
        <is>
          <t>DP-001</t>
        </is>
      </c>
      <c r="K1053" s="65" t="inlineStr">
        <is>
          <t>Dépannage plomberie urgence</t>
        </is>
      </c>
      <c r="L1053" s="67" t="n">
        <v>1</v>
      </c>
      <c r="M1053" s="68" t="n">
        <v>286.33</v>
      </c>
      <c r="N1053" s="65" t="inlineStr">
        <is>
          <t>Accepté</t>
        </is>
      </c>
      <c r="O1053" s="66" t="n">
        <v>45446</v>
      </c>
      <c r="P1053" s="67" t="n">
        <v>6</v>
      </c>
      <c r="Q1053" s="67" t="n">
        <v>2</v>
      </c>
      <c r="R1053" s="67">
        <f>$I1053</f>
        <v/>
      </c>
      <c r="S1053" s="67">
        <f>$K1053</f>
        <v/>
      </c>
      <c r="T1053" s="67">
        <f>IFERROR(INDEX(Clients!$G$2:$G$1020,MATCH($E1053,Clients!$A$2:$A$1020,0)),"")</f>
        <v/>
      </c>
      <c r="U1053" s="67">
        <f>IFERROR(INDEX(Clients!$I$2:$I$1020,MATCH($E1053,Clients!$A$2:$A$1020,0)),"")</f>
        <v/>
      </c>
      <c r="V1053" s="69">
        <f>1</f>
        <v/>
      </c>
      <c r="W1053" s="69">
        <f>IF($N1053="Accepté",1,0)</f>
        <v/>
      </c>
      <c r="X1053" s="68">
        <f>$M1053*$W1053</f>
        <v/>
      </c>
      <c r="Y1053" s="68">
        <f>IF($N1053="En cours",0,$M1053)</f>
        <v/>
      </c>
      <c r="Z1053" s="69">
        <f>IF($P1053="",0,1)</f>
        <v/>
      </c>
      <c r="AA1053" s="70">
        <f>IF($P1053="",0,$P1053)</f>
        <v/>
      </c>
      <c r="AB1053" s="69">
        <f>IF(AND($P1053&lt;&gt;"",$P1053&lt;=Paramètres!$C$14),1,0)</f>
        <v/>
      </c>
      <c r="AC1053" s="67">
        <f>IF($P1053="","Jamais relancé",IF($P1053&lt;=3,"0-3 j",IF($P1053&lt;=7,"4-7 j",IF($P1053&lt;=15,"8-15 j","Plus de 15 j"))))</f>
        <v/>
      </c>
      <c r="AD1053" s="67">
        <f>IF($M1053&lt;=1000,"Moins de 1 k€",IF($M1053&lt;=5000,"1 à 5 k€",IF($M1053&lt;=15000,"5 à 15 k€","Plus de 15 k€")))</f>
        <v/>
      </c>
    </row>
    <row r="1054">
      <c r="A1054" s="65" t="inlineStr">
        <is>
          <t>DEV-01053</t>
        </is>
      </c>
      <c r="B1054" s="66" t="n">
        <v>45425</v>
      </c>
      <c r="C1054" s="65" t="inlineStr">
        <is>
          <t>2024-05</t>
        </is>
      </c>
      <c r="D1054" s="65" t="inlineStr">
        <is>
          <t>2023-2024</t>
        </is>
      </c>
      <c r="E1054" s="65" t="inlineStr">
        <is>
          <t>CLI-0059</t>
        </is>
      </c>
      <c r="F1054" s="65" t="inlineStr">
        <is>
          <t>Particulier</t>
        </is>
      </c>
      <c r="G1054" s="65" t="inlineStr">
        <is>
          <t>Bordeaux</t>
        </is>
      </c>
      <c r="H1054" s="65" t="inlineStr">
        <is>
          <t>Sophie Marchand</t>
        </is>
      </c>
      <c r="I1054" s="65" t="inlineStr">
        <is>
          <t>Salle de bain</t>
        </is>
      </c>
      <c r="J1054" s="65" t="inlineStr">
        <is>
          <t>SB-001</t>
        </is>
      </c>
      <c r="K1054" s="65" t="inlineStr">
        <is>
          <t>Rénovation salle de bain complète</t>
        </is>
      </c>
      <c r="L1054" s="67" t="n">
        <v>1</v>
      </c>
      <c r="M1054" s="68" t="n">
        <v>10368.43</v>
      </c>
      <c r="N1054" s="65" t="inlineStr">
        <is>
          <t>Sans réponse</t>
        </is>
      </c>
      <c r="O1054" s="66" t="n">
        <v>45452</v>
      </c>
      <c r="P1054" s="67" t="n">
        <v>6</v>
      </c>
      <c r="Q1054" s="67" t="n">
        <v>3</v>
      </c>
      <c r="R1054" s="67">
        <f>$I1054</f>
        <v/>
      </c>
      <c r="S1054" s="67">
        <f>$K1054</f>
        <v/>
      </c>
      <c r="T1054" s="67">
        <f>IFERROR(INDEX(Clients!$G$2:$G$1020,MATCH($E1054,Clients!$A$2:$A$1020,0)),"")</f>
        <v/>
      </c>
      <c r="U1054" s="67">
        <f>IFERROR(INDEX(Clients!$I$2:$I$1020,MATCH($E1054,Clients!$A$2:$A$1020,0)),"")</f>
        <v/>
      </c>
      <c r="V1054" s="69">
        <f>1</f>
        <v/>
      </c>
      <c r="W1054" s="69">
        <f>IF($N1054="Accepté",1,0)</f>
        <v/>
      </c>
      <c r="X1054" s="68">
        <f>$M1054*$W1054</f>
        <v/>
      </c>
      <c r="Y1054" s="68">
        <f>IF($N1054="En cours",0,$M1054)</f>
        <v/>
      </c>
      <c r="Z1054" s="69">
        <f>IF($P1054="",0,1)</f>
        <v/>
      </c>
      <c r="AA1054" s="70">
        <f>IF($P1054="",0,$P1054)</f>
        <v/>
      </c>
      <c r="AB1054" s="69">
        <f>IF(AND($P1054&lt;&gt;"",$P1054&lt;=Paramètres!$C$14),1,0)</f>
        <v/>
      </c>
      <c r="AC1054" s="67">
        <f>IF($P1054="","Jamais relancé",IF($P1054&lt;=3,"0-3 j",IF($P1054&lt;=7,"4-7 j",IF($P1054&lt;=15,"8-15 j","Plus de 15 j"))))</f>
        <v/>
      </c>
      <c r="AD1054" s="67">
        <f>IF($M1054&lt;=1000,"Moins de 1 k€",IF($M1054&lt;=5000,"1 à 5 k€",IF($M1054&lt;=15000,"5 à 15 k€","Plus de 15 k€")))</f>
        <v/>
      </c>
    </row>
    <row r="1055">
      <c r="A1055" s="65" t="inlineStr">
        <is>
          <t>DEV-01054</t>
        </is>
      </c>
      <c r="B1055" s="66" t="n">
        <v>45425</v>
      </c>
      <c r="C1055" s="65" t="inlineStr">
        <is>
          <t>2024-05</t>
        </is>
      </c>
      <c r="D1055" s="65" t="inlineStr">
        <is>
          <t>2023-2024</t>
        </is>
      </c>
      <c r="E1055" s="65" t="inlineStr">
        <is>
          <t>CLI-0032</t>
        </is>
      </c>
      <c r="F1055" s="65" t="inlineStr">
        <is>
          <t>Particulier</t>
        </is>
      </c>
      <c r="G1055" s="65" t="inlineStr">
        <is>
          <t>Toulouse</t>
        </is>
      </c>
      <c r="H1055" s="65" t="inlineStr">
        <is>
          <t>Julien Fabre</t>
        </is>
      </c>
      <c r="I1055" s="65" t="inlineStr">
        <is>
          <t>Électricité</t>
        </is>
      </c>
      <c r="J1055" s="65" t="inlineStr">
        <is>
          <t>EL-003</t>
        </is>
      </c>
      <c r="K1055" s="65" t="inlineStr">
        <is>
          <t>Rénovation électrique complète</t>
        </is>
      </c>
      <c r="L1055" s="67" t="n">
        <v>1</v>
      </c>
      <c r="M1055" s="68" t="n">
        <v>9601.5</v>
      </c>
      <c r="N1055" s="65" t="inlineStr">
        <is>
          <t>Sans réponse</t>
        </is>
      </c>
      <c r="O1055" s="66" t="n">
        <v>45455</v>
      </c>
      <c r="P1055" s="67" t="n">
        <v>6</v>
      </c>
      <c r="Q1055" s="67" t="n">
        <v>2</v>
      </c>
      <c r="R1055" s="67">
        <f>$I1055</f>
        <v/>
      </c>
      <c r="S1055" s="67">
        <f>$K1055</f>
        <v/>
      </c>
      <c r="T1055" s="67">
        <f>IFERROR(INDEX(Clients!$G$2:$G$1020,MATCH($E1055,Clients!$A$2:$A$1020,0)),"")</f>
        <v/>
      </c>
      <c r="U1055" s="67">
        <f>IFERROR(INDEX(Clients!$I$2:$I$1020,MATCH($E1055,Clients!$A$2:$A$1020,0)),"")</f>
        <v/>
      </c>
      <c r="V1055" s="69">
        <f>1</f>
        <v/>
      </c>
      <c r="W1055" s="69">
        <f>IF($N1055="Accepté",1,0)</f>
        <v/>
      </c>
      <c r="X1055" s="68">
        <f>$M1055*$W1055</f>
        <v/>
      </c>
      <c r="Y1055" s="68">
        <f>IF($N1055="En cours",0,$M1055)</f>
        <v/>
      </c>
      <c r="Z1055" s="69">
        <f>IF($P1055="",0,1)</f>
        <v/>
      </c>
      <c r="AA1055" s="70">
        <f>IF($P1055="",0,$P1055)</f>
        <v/>
      </c>
      <c r="AB1055" s="69">
        <f>IF(AND($P1055&lt;&gt;"",$P1055&lt;=Paramètres!$C$14),1,0)</f>
        <v/>
      </c>
      <c r="AC1055" s="67">
        <f>IF($P1055="","Jamais relancé",IF($P1055&lt;=3,"0-3 j",IF($P1055&lt;=7,"4-7 j",IF($P1055&lt;=15,"8-15 j","Plus de 15 j"))))</f>
        <v/>
      </c>
      <c r="AD1055" s="67">
        <f>IF($M1055&lt;=1000,"Moins de 1 k€",IF($M1055&lt;=5000,"1 à 5 k€",IF($M1055&lt;=15000,"5 à 15 k€","Plus de 15 k€")))</f>
        <v/>
      </c>
    </row>
    <row r="1056">
      <c r="A1056" s="65" t="inlineStr">
        <is>
          <t>DEV-01055</t>
        </is>
      </c>
      <c r="B1056" s="66" t="n">
        <v>45425</v>
      </c>
      <c r="C1056" s="65" t="inlineStr">
        <is>
          <t>2024-05</t>
        </is>
      </c>
      <c r="D1056" s="65" t="inlineStr">
        <is>
          <t>2023-2024</t>
        </is>
      </c>
      <c r="E1056" s="65" t="inlineStr">
        <is>
          <t>CLI-0354</t>
        </is>
      </c>
      <c r="F1056" s="65" t="inlineStr">
        <is>
          <t>Particulier</t>
        </is>
      </c>
      <c r="G1056" s="65" t="inlineStr">
        <is>
          <t>Bordeaux</t>
        </is>
      </c>
      <c r="H1056" s="65" t="inlineStr">
        <is>
          <t>Sophie Marchand</t>
        </is>
      </c>
      <c r="I1056" s="65" t="inlineStr">
        <is>
          <t>Plomberie</t>
        </is>
      </c>
      <c r="J1056" s="65" t="inlineStr">
        <is>
          <t>PR-004</t>
        </is>
      </c>
      <c r="K1056" s="65" t="inlineStr">
        <is>
          <t>Remplacement colonne d'évacuation</t>
        </is>
      </c>
      <c r="L1056" s="67" t="n">
        <v>1</v>
      </c>
      <c r="M1056" s="68" t="n">
        <v>5195.01</v>
      </c>
      <c r="N1056" s="65" t="inlineStr">
        <is>
          <t>Accepté</t>
        </is>
      </c>
      <c r="O1056" s="66" t="n">
        <v>45440</v>
      </c>
      <c r="P1056" s="67" t="n">
        <v>9</v>
      </c>
      <c r="Q1056" s="67" t="n">
        <v>1</v>
      </c>
      <c r="R1056" s="67">
        <f>$I1056</f>
        <v/>
      </c>
      <c r="S1056" s="67">
        <f>$K1056</f>
        <v/>
      </c>
      <c r="T1056" s="67">
        <f>IFERROR(INDEX(Clients!$G$2:$G$1020,MATCH($E1056,Clients!$A$2:$A$1020,0)),"")</f>
        <v/>
      </c>
      <c r="U1056" s="67">
        <f>IFERROR(INDEX(Clients!$I$2:$I$1020,MATCH($E1056,Clients!$A$2:$A$1020,0)),"")</f>
        <v/>
      </c>
      <c r="V1056" s="69">
        <f>1</f>
        <v/>
      </c>
      <c r="W1056" s="69">
        <f>IF($N1056="Accepté",1,0)</f>
        <v/>
      </c>
      <c r="X1056" s="68">
        <f>$M1056*$W1056</f>
        <v/>
      </c>
      <c r="Y1056" s="68">
        <f>IF($N1056="En cours",0,$M1056)</f>
        <v/>
      </c>
      <c r="Z1056" s="69">
        <f>IF($P1056="",0,1)</f>
        <v/>
      </c>
      <c r="AA1056" s="70">
        <f>IF($P1056="",0,$P1056)</f>
        <v/>
      </c>
      <c r="AB1056" s="69">
        <f>IF(AND($P1056&lt;&gt;"",$P1056&lt;=Paramètres!$C$14),1,0)</f>
        <v/>
      </c>
      <c r="AC1056" s="67">
        <f>IF($P1056="","Jamais relancé",IF($P1056&lt;=3,"0-3 j",IF($P1056&lt;=7,"4-7 j",IF($P1056&lt;=15,"8-15 j","Plus de 15 j"))))</f>
        <v/>
      </c>
      <c r="AD1056" s="67">
        <f>IF($M1056&lt;=1000,"Moins de 1 k€",IF($M1056&lt;=5000,"1 à 5 k€",IF($M1056&lt;=15000,"5 à 15 k€","Plus de 15 k€")))</f>
        <v/>
      </c>
    </row>
    <row r="1057">
      <c r="A1057" s="65" t="inlineStr">
        <is>
          <t>DEV-01056</t>
        </is>
      </c>
      <c r="B1057" s="66" t="n">
        <v>45426</v>
      </c>
      <c r="C1057" s="65" t="inlineStr">
        <is>
          <t>2024-05</t>
        </is>
      </c>
      <c r="D1057" s="65" t="inlineStr">
        <is>
          <t>2023-2024</t>
        </is>
      </c>
      <c r="E1057" s="65" t="inlineStr">
        <is>
          <t>CLI-0249</t>
        </is>
      </c>
      <c r="F1057" s="65" t="inlineStr">
        <is>
          <t>Particulier</t>
        </is>
      </c>
      <c r="G1057" s="65" t="inlineStr">
        <is>
          <t>Toulouse</t>
        </is>
      </c>
      <c r="H1057" s="65" t="inlineStr">
        <is>
          <t>Julien Fabre</t>
        </is>
      </c>
      <c r="I1057" s="65" t="inlineStr">
        <is>
          <t>Salle de bain</t>
        </is>
      </c>
      <c r="J1057" s="65" t="inlineStr">
        <is>
          <t>SB-002</t>
        </is>
      </c>
      <c r="K1057" s="65" t="inlineStr">
        <is>
          <t>Remplacement baignoire par douche</t>
        </is>
      </c>
      <c r="L1057" s="67" t="n">
        <v>1</v>
      </c>
      <c r="M1057" s="68" t="n">
        <v>3970.04</v>
      </c>
      <c r="N1057" s="65" t="inlineStr">
        <is>
          <t>Accepté</t>
        </is>
      </c>
      <c r="O1057" s="66" t="n">
        <v>45451</v>
      </c>
      <c r="P1057" s="67" t="n">
        <v>11</v>
      </c>
      <c r="Q1057" s="67" t="n">
        <v>1</v>
      </c>
      <c r="R1057" s="67">
        <f>$I1057</f>
        <v/>
      </c>
      <c r="S1057" s="67">
        <f>$K1057</f>
        <v/>
      </c>
      <c r="T1057" s="67">
        <f>IFERROR(INDEX(Clients!$G$2:$G$1020,MATCH($E1057,Clients!$A$2:$A$1020,0)),"")</f>
        <v/>
      </c>
      <c r="U1057" s="67">
        <f>IFERROR(INDEX(Clients!$I$2:$I$1020,MATCH($E1057,Clients!$A$2:$A$1020,0)),"")</f>
        <v/>
      </c>
      <c r="V1057" s="69">
        <f>1</f>
        <v/>
      </c>
      <c r="W1057" s="69">
        <f>IF($N1057="Accepté",1,0)</f>
        <v/>
      </c>
      <c r="X1057" s="68">
        <f>$M1057*$W1057</f>
        <v/>
      </c>
      <c r="Y1057" s="68">
        <f>IF($N1057="En cours",0,$M1057)</f>
        <v/>
      </c>
      <c r="Z1057" s="69">
        <f>IF($P1057="",0,1)</f>
        <v/>
      </c>
      <c r="AA1057" s="70">
        <f>IF($P1057="",0,$P1057)</f>
        <v/>
      </c>
      <c r="AB1057" s="69">
        <f>IF(AND($P1057&lt;&gt;"",$P1057&lt;=Paramètres!$C$14),1,0)</f>
        <v/>
      </c>
      <c r="AC1057" s="67">
        <f>IF($P1057="","Jamais relancé",IF($P1057&lt;=3,"0-3 j",IF($P1057&lt;=7,"4-7 j",IF($P1057&lt;=15,"8-15 j","Plus de 15 j"))))</f>
        <v/>
      </c>
      <c r="AD1057" s="67">
        <f>IF($M1057&lt;=1000,"Moins de 1 k€",IF($M1057&lt;=5000,"1 à 5 k€",IF($M1057&lt;=15000,"5 à 15 k€","Plus de 15 k€")))</f>
        <v/>
      </c>
    </row>
    <row r="1058">
      <c r="A1058" s="65" t="inlineStr">
        <is>
          <t>DEV-01057</t>
        </is>
      </c>
      <c r="B1058" s="66" t="n">
        <v>45426</v>
      </c>
      <c r="C1058" s="65" t="inlineStr">
        <is>
          <t>2024-05</t>
        </is>
      </c>
      <c r="D1058" s="65" t="inlineStr">
        <is>
          <t>2023-2024</t>
        </is>
      </c>
      <c r="E1058" s="65" t="inlineStr">
        <is>
          <t>CLI-0194</t>
        </is>
      </c>
      <c r="F1058" s="65" t="inlineStr">
        <is>
          <t>Syndic</t>
        </is>
      </c>
      <c r="G1058" s="65" t="inlineStr">
        <is>
          <t>Toulouse</t>
        </is>
      </c>
      <c r="H1058" s="65" t="inlineStr">
        <is>
          <t>Julien Fabre</t>
        </is>
      </c>
      <c r="I1058" s="65" t="inlineStr">
        <is>
          <t>Électricité</t>
        </is>
      </c>
      <c r="J1058" s="65" t="inlineStr">
        <is>
          <t>EL-002</t>
        </is>
      </c>
      <c r="K1058" s="65" t="inlineStr">
        <is>
          <t>Installation borne de recharge VE</t>
        </is>
      </c>
      <c r="L1058" s="67" t="n">
        <v>1</v>
      </c>
      <c r="M1058" s="68" t="n">
        <v>3159.88</v>
      </c>
      <c r="N1058" s="65" t="inlineStr">
        <is>
          <t>Accepté</t>
        </is>
      </c>
      <c r="O1058" s="66" t="n">
        <v>45457</v>
      </c>
      <c r="P1058" s="67" t="n"/>
      <c r="Q1058" s="67" t="n">
        <v>0</v>
      </c>
      <c r="R1058" s="67">
        <f>$I1058</f>
        <v/>
      </c>
      <c r="S1058" s="67">
        <f>$K1058</f>
        <v/>
      </c>
      <c r="T1058" s="67">
        <f>IFERROR(INDEX(Clients!$G$2:$G$1020,MATCH($E1058,Clients!$A$2:$A$1020,0)),"")</f>
        <v/>
      </c>
      <c r="U1058" s="67">
        <f>IFERROR(INDEX(Clients!$I$2:$I$1020,MATCH($E1058,Clients!$A$2:$A$1020,0)),"")</f>
        <v/>
      </c>
      <c r="V1058" s="69">
        <f>1</f>
        <v/>
      </c>
      <c r="W1058" s="69">
        <f>IF($N1058="Accepté",1,0)</f>
        <v/>
      </c>
      <c r="X1058" s="68">
        <f>$M1058*$W1058</f>
        <v/>
      </c>
      <c r="Y1058" s="68">
        <f>IF($N1058="En cours",0,$M1058)</f>
        <v/>
      </c>
      <c r="Z1058" s="69">
        <f>IF($P1058="",0,1)</f>
        <v/>
      </c>
      <c r="AA1058" s="70">
        <f>IF($P1058="",0,$P1058)</f>
        <v/>
      </c>
      <c r="AB1058" s="69">
        <f>IF(AND($P1058&lt;&gt;"",$P1058&lt;=Paramètres!$C$14),1,0)</f>
        <v/>
      </c>
      <c r="AC1058" s="67">
        <f>IF($P1058="","Jamais relancé",IF($P1058&lt;=3,"0-3 j",IF($P1058&lt;=7,"4-7 j",IF($P1058&lt;=15,"8-15 j","Plus de 15 j"))))</f>
        <v/>
      </c>
      <c r="AD1058" s="67">
        <f>IF($M1058&lt;=1000,"Moins de 1 k€",IF($M1058&lt;=5000,"1 à 5 k€",IF($M1058&lt;=15000,"5 à 15 k€","Plus de 15 k€")))</f>
        <v/>
      </c>
    </row>
    <row r="1059">
      <c r="A1059" s="65" t="inlineStr">
        <is>
          <t>DEV-01058</t>
        </is>
      </c>
      <c r="B1059" s="66" t="n">
        <v>45427</v>
      </c>
      <c r="C1059" s="65" t="inlineStr">
        <is>
          <t>2024-05</t>
        </is>
      </c>
      <c r="D1059" s="65" t="inlineStr">
        <is>
          <t>2023-2024</t>
        </is>
      </c>
      <c r="E1059" s="65" t="inlineStr">
        <is>
          <t>CLI-0218</t>
        </is>
      </c>
      <c r="F1059" s="65" t="inlineStr">
        <is>
          <t>Syndic</t>
        </is>
      </c>
      <c r="G1059" s="65" t="inlineStr">
        <is>
          <t>Bordeaux</t>
        </is>
      </c>
      <c r="H1059" s="65" t="inlineStr">
        <is>
          <t>Karim Belkacem</t>
        </is>
      </c>
      <c r="I1059" s="65" t="inlineStr">
        <is>
          <t>Électricité</t>
        </is>
      </c>
      <c r="J1059" s="65" t="inlineStr">
        <is>
          <t>EL-004</t>
        </is>
      </c>
      <c r="K1059" s="65" t="inlineStr">
        <is>
          <t>Éclairage LED locaux professionnels</t>
        </is>
      </c>
      <c r="L1059" s="67" t="n">
        <v>2</v>
      </c>
      <c r="M1059" s="68" t="n">
        <v>12559.48</v>
      </c>
      <c r="N1059" s="65" t="inlineStr">
        <is>
          <t>Sans réponse</t>
        </is>
      </c>
      <c r="O1059" s="66" t="n">
        <v>45431</v>
      </c>
      <c r="P1059" s="67" t="n"/>
      <c r="Q1059" s="67" t="n">
        <v>0</v>
      </c>
      <c r="R1059" s="67">
        <f>$I1059</f>
        <v/>
      </c>
      <c r="S1059" s="67">
        <f>$K1059</f>
        <v/>
      </c>
      <c r="T1059" s="67">
        <f>IFERROR(INDEX(Clients!$G$2:$G$1020,MATCH($E1059,Clients!$A$2:$A$1020,0)),"")</f>
        <v/>
      </c>
      <c r="U1059" s="67">
        <f>IFERROR(INDEX(Clients!$I$2:$I$1020,MATCH($E1059,Clients!$A$2:$A$1020,0)),"")</f>
        <v/>
      </c>
      <c r="V1059" s="69">
        <f>1</f>
        <v/>
      </c>
      <c r="W1059" s="69">
        <f>IF($N1059="Accepté",1,0)</f>
        <v/>
      </c>
      <c r="X1059" s="68">
        <f>$M1059*$W1059</f>
        <v/>
      </c>
      <c r="Y1059" s="68">
        <f>IF($N1059="En cours",0,$M1059)</f>
        <v/>
      </c>
      <c r="Z1059" s="69">
        <f>IF($P1059="",0,1)</f>
        <v/>
      </c>
      <c r="AA1059" s="70">
        <f>IF($P1059="",0,$P1059)</f>
        <v/>
      </c>
      <c r="AB1059" s="69">
        <f>IF(AND($P1059&lt;&gt;"",$P1059&lt;=Paramètres!$C$14),1,0)</f>
        <v/>
      </c>
      <c r="AC1059" s="67">
        <f>IF($P1059="","Jamais relancé",IF($P1059&lt;=3,"0-3 j",IF($P1059&lt;=7,"4-7 j",IF($P1059&lt;=15,"8-15 j","Plus de 15 j"))))</f>
        <v/>
      </c>
      <c r="AD1059" s="67">
        <f>IF($M1059&lt;=1000,"Moins de 1 k€",IF($M1059&lt;=5000,"1 à 5 k€",IF($M1059&lt;=15000,"5 à 15 k€","Plus de 15 k€")))</f>
        <v/>
      </c>
    </row>
    <row r="1060">
      <c r="A1060" s="65" t="inlineStr">
        <is>
          <t>DEV-01059</t>
        </is>
      </c>
      <c r="B1060" s="66" t="n">
        <v>45427</v>
      </c>
      <c r="C1060" s="65" t="inlineStr">
        <is>
          <t>2024-05</t>
        </is>
      </c>
      <c r="D1060" s="65" t="inlineStr">
        <is>
          <t>2023-2024</t>
        </is>
      </c>
      <c r="E1060" s="65" t="inlineStr">
        <is>
          <t>CLI-0394</t>
        </is>
      </c>
      <c r="F1060" s="65" t="inlineStr">
        <is>
          <t>Professionnel</t>
        </is>
      </c>
      <c r="G1060" s="65" t="inlineStr">
        <is>
          <t>Toulouse</t>
        </is>
      </c>
      <c r="H1060" s="65" t="inlineStr">
        <is>
          <t>Julien Fabre</t>
        </is>
      </c>
      <c r="I1060" s="65" t="inlineStr">
        <is>
          <t>Électricité</t>
        </is>
      </c>
      <c r="J1060" s="65" t="inlineStr">
        <is>
          <t>EL-003</t>
        </is>
      </c>
      <c r="K1060" s="65" t="inlineStr">
        <is>
          <t>Rénovation électrique complète</t>
        </is>
      </c>
      <c r="L1060" s="67" t="n">
        <v>1</v>
      </c>
      <c r="M1060" s="68" t="n">
        <v>14598.81</v>
      </c>
      <c r="N1060" s="65" t="inlineStr">
        <is>
          <t>Refusé</t>
        </is>
      </c>
      <c r="O1060" s="66" t="n">
        <v>45471</v>
      </c>
      <c r="P1060" s="67" t="n">
        <v>9</v>
      </c>
      <c r="Q1060" s="67" t="n">
        <v>1</v>
      </c>
      <c r="R1060" s="67">
        <f>$I1060</f>
        <v/>
      </c>
      <c r="S1060" s="67">
        <f>$K1060</f>
        <v/>
      </c>
      <c r="T1060" s="67">
        <f>IFERROR(INDEX(Clients!$G$2:$G$1020,MATCH($E1060,Clients!$A$2:$A$1020,0)),"")</f>
        <v/>
      </c>
      <c r="U1060" s="67">
        <f>IFERROR(INDEX(Clients!$I$2:$I$1020,MATCH($E1060,Clients!$A$2:$A$1020,0)),"")</f>
        <v/>
      </c>
      <c r="V1060" s="69">
        <f>1</f>
        <v/>
      </c>
      <c r="W1060" s="69">
        <f>IF($N1060="Accepté",1,0)</f>
        <v/>
      </c>
      <c r="X1060" s="68">
        <f>$M1060*$W1060</f>
        <v/>
      </c>
      <c r="Y1060" s="68">
        <f>IF($N1060="En cours",0,$M1060)</f>
        <v/>
      </c>
      <c r="Z1060" s="69">
        <f>IF($P1060="",0,1)</f>
        <v/>
      </c>
      <c r="AA1060" s="70">
        <f>IF($P1060="",0,$P1060)</f>
        <v/>
      </c>
      <c r="AB1060" s="69">
        <f>IF(AND($P1060&lt;&gt;"",$P1060&lt;=Paramètres!$C$14),1,0)</f>
        <v/>
      </c>
      <c r="AC1060" s="67">
        <f>IF($P1060="","Jamais relancé",IF($P1060&lt;=3,"0-3 j",IF($P1060&lt;=7,"4-7 j",IF($P1060&lt;=15,"8-15 j","Plus de 15 j"))))</f>
        <v/>
      </c>
      <c r="AD1060" s="67">
        <f>IF($M1060&lt;=1000,"Moins de 1 k€",IF($M1060&lt;=5000,"1 à 5 k€",IF($M1060&lt;=15000,"5 à 15 k€","Plus de 15 k€")))</f>
        <v/>
      </c>
    </row>
    <row r="1061">
      <c r="A1061" s="65" t="inlineStr">
        <is>
          <t>DEV-01060</t>
        </is>
      </c>
      <c r="B1061" s="66" t="n">
        <v>45427</v>
      </c>
      <c r="C1061" s="65" t="inlineStr">
        <is>
          <t>2024-05</t>
        </is>
      </c>
      <c r="D1061" s="65" t="inlineStr">
        <is>
          <t>2023-2024</t>
        </is>
      </c>
      <c r="E1061" s="65" t="inlineStr">
        <is>
          <t>CLI-0378</t>
        </is>
      </c>
      <c r="F1061" s="65" t="inlineStr">
        <is>
          <t>Particulier</t>
        </is>
      </c>
      <c r="G1061" s="65" t="inlineStr">
        <is>
          <t>Bordeaux</t>
        </is>
      </c>
      <c r="H1061" s="65" t="inlineStr">
        <is>
          <t>Sophie Marchand</t>
        </is>
      </c>
      <c r="I1061" s="65" t="inlineStr">
        <is>
          <t>Salle de bain</t>
        </is>
      </c>
      <c r="J1061" s="65" t="inlineStr">
        <is>
          <t>SB-001</t>
        </is>
      </c>
      <c r="K1061" s="65" t="inlineStr">
        <is>
          <t>Rénovation salle de bain complète</t>
        </is>
      </c>
      <c r="L1061" s="67" t="n">
        <v>1</v>
      </c>
      <c r="M1061" s="68" t="n">
        <v>11149.82</v>
      </c>
      <c r="N1061" s="65" t="inlineStr">
        <is>
          <t>Refusé</t>
        </is>
      </c>
      <c r="O1061" s="66" t="n">
        <v>45439</v>
      </c>
      <c r="P1061" s="67" t="n"/>
      <c r="Q1061" s="67" t="n">
        <v>0</v>
      </c>
      <c r="R1061" s="67">
        <f>$I1061</f>
        <v/>
      </c>
      <c r="S1061" s="67">
        <f>$K1061</f>
        <v/>
      </c>
      <c r="T1061" s="67">
        <f>IFERROR(INDEX(Clients!$G$2:$G$1020,MATCH($E1061,Clients!$A$2:$A$1020,0)),"")</f>
        <v/>
      </c>
      <c r="U1061" s="67">
        <f>IFERROR(INDEX(Clients!$I$2:$I$1020,MATCH($E1061,Clients!$A$2:$A$1020,0)),"")</f>
        <v/>
      </c>
      <c r="V1061" s="69">
        <f>1</f>
        <v/>
      </c>
      <c r="W1061" s="69">
        <f>IF($N1061="Accepté",1,0)</f>
        <v/>
      </c>
      <c r="X1061" s="68">
        <f>$M1061*$W1061</f>
        <v/>
      </c>
      <c r="Y1061" s="68">
        <f>IF($N1061="En cours",0,$M1061)</f>
        <v/>
      </c>
      <c r="Z1061" s="69">
        <f>IF($P1061="",0,1)</f>
        <v/>
      </c>
      <c r="AA1061" s="70">
        <f>IF($P1061="",0,$P1061)</f>
        <v/>
      </c>
      <c r="AB1061" s="69">
        <f>IF(AND($P1061&lt;&gt;"",$P1061&lt;=Paramètres!$C$14),1,0)</f>
        <v/>
      </c>
      <c r="AC1061" s="67">
        <f>IF($P1061="","Jamais relancé",IF($P1061&lt;=3,"0-3 j",IF($P1061&lt;=7,"4-7 j",IF($P1061&lt;=15,"8-15 j","Plus de 15 j"))))</f>
        <v/>
      </c>
      <c r="AD1061" s="67">
        <f>IF($M1061&lt;=1000,"Moins de 1 k€",IF($M1061&lt;=5000,"1 à 5 k€",IF($M1061&lt;=15000,"5 à 15 k€","Plus de 15 k€")))</f>
        <v/>
      </c>
    </row>
    <row r="1062">
      <c r="A1062" s="65" t="inlineStr">
        <is>
          <t>DEV-01061</t>
        </is>
      </c>
      <c r="B1062" s="66" t="n">
        <v>45428</v>
      </c>
      <c r="C1062" s="65" t="inlineStr">
        <is>
          <t>2024-05</t>
        </is>
      </c>
      <c r="D1062" s="65" t="inlineStr">
        <is>
          <t>2023-2024</t>
        </is>
      </c>
      <c r="E1062" s="65" t="inlineStr">
        <is>
          <t>CLI-0044</t>
        </is>
      </c>
      <c r="F1062" s="65" t="inlineStr">
        <is>
          <t>Syndic</t>
        </is>
      </c>
      <c r="G1062" s="65" t="inlineStr">
        <is>
          <t>Bordeaux</t>
        </is>
      </c>
      <c r="H1062" s="65" t="inlineStr">
        <is>
          <t>Sophie Marchand</t>
        </is>
      </c>
      <c r="I1062" s="65" t="inlineStr">
        <is>
          <t>Électricité</t>
        </is>
      </c>
      <c r="J1062" s="65" t="inlineStr">
        <is>
          <t>EL-003</t>
        </is>
      </c>
      <c r="K1062" s="65" t="inlineStr">
        <is>
          <t>Rénovation électrique complète</t>
        </is>
      </c>
      <c r="L1062" s="67" t="n">
        <v>1</v>
      </c>
      <c r="M1062" s="68" t="n">
        <v>19614.35</v>
      </c>
      <c r="N1062" s="65" t="inlineStr">
        <is>
          <t>Sans réponse</t>
        </is>
      </c>
      <c r="O1062" s="66" t="n">
        <v>45446</v>
      </c>
      <c r="P1062" s="67" t="n"/>
      <c r="Q1062" s="67" t="n">
        <v>0</v>
      </c>
      <c r="R1062" s="67">
        <f>$I1062</f>
        <v/>
      </c>
      <c r="S1062" s="67">
        <f>$K1062</f>
        <v/>
      </c>
      <c r="T1062" s="67">
        <f>IFERROR(INDEX(Clients!$G$2:$G$1020,MATCH($E1062,Clients!$A$2:$A$1020,0)),"")</f>
        <v/>
      </c>
      <c r="U1062" s="67">
        <f>IFERROR(INDEX(Clients!$I$2:$I$1020,MATCH($E1062,Clients!$A$2:$A$1020,0)),"")</f>
        <v/>
      </c>
      <c r="V1062" s="69">
        <f>1</f>
        <v/>
      </c>
      <c r="W1062" s="69">
        <f>IF($N1062="Accepté",1,0)</f>
        <v/>
      </c>
      <c r="X1062" s="68">
        <f>$M1062*$W1062</f>
        <v/>
      </c>
      <c r="Y1062" s="68">
        <f>IF($N1062="En cours",0,$M1062)</f>
        <v/>
      </c>
      <c r="Z1062" s="69">
        <f>IF($P1062="",0,1)</f>
        <v/>
      </c>
      <c r="AA1062" s="70">
        <f>IF($P1062="",0,$P1062)</f>
        <v/>
      </c>
      <c r="AB1062" s="69">
        <f>IF(AND($P1062&lt;&gt;"",$P1062&lt;=Paramètres!$C$14),1,0)</f>
        <v/>
      </c>
      <c r="AC1062" s="67">
        <f>IF($P1062="","Jamais relancé",IF($P1062&lt;=3,"0-3 j",IF($P1062&lt;=7,"4-7 j",IF($P1062&lt;=15,"8-15 j","Plus de 15 j"))))</f>
        <v/>
      </c>
      <c r="AD1062" s="67">
        <f>IF($M1062&lt;=1000,"Moins de 1 k€",IF($M1062&lt;=5000,"1 à 5 k€",IF($M1062&lt;=15000,"5 à 15 k€","Plus de 15 k€")))</f>
        <v/>
      </c>
    </row>
    <row r="1063">
      <c r="A1063" s="65" t="inlineStr">
        <is>
          <t>DEV-01062</t>
        </is>
      </c>
      <c r="B1063" s="66" t="n">
        <v>45428</v>
      </c>
      <c r="C1063" s="65" t="inlineStr">
        <is>
          <t>2024-05</t>
        </is>
      </c>
      <c r="D1063" s="65" t="inlineStr">
        <is>
          <t>2023-2024</t>
        </is>
      </c>
      <c r="E1063" s="65" t="inlineStr">
        <is>
          <t>CLI-0122</t>
        </is>
      </c>
      <c r="F1063" s="65" t="inlineStr">
        <is>
          <t>Particulier</t>
        </is>
      </c>
      <c r="G1063" s="65" t="inlineStr">
        <is>
          <t>Toulouse</t>
        </is>
      </c>
      <c r="H1063" s="65" t="inlineStr">
        <is>
          <t>Julien Fabre</t>
        </is>
      </c>
      <c r="I1063" s="65" t="inlineStr">
        <is>
          <t>Salle de bain</t>
        </is>
      </c>
      <c r="J1063" s="65" t="inlineStr">
        <is>
          <t>SB-001</t>
        </is>
      </c>
      <c r="K1063" s="65" t="inlineStr">
        <is>
          <t>Rénovation salle de bain complète</t>
        </is>
      </c>
      <c r="L1063" s="67" t="n">
        <v>1</v>
      </c>
      <c r="M1063" s="68" t="n">
        <v>11304.83</v>
      </c>
      <c r="N1063" s="65" t="inlineStr">
        <is>
          <t>Accepté</t>
        </is>
      </c>
      <c r="O1063" s="66" t="n">
        <v>45453</v>
      </c>
      <c r="P1063" s="67" t="n">
        <v>1</v>
      </c>
      <c r="Q1063" s="67" t="n">
        <v>1</v>
      </c>
      <c r="R1063" s="67">
        <f>$I1063</f>
        <v/>
      </c>
      <c r="S1063" s="67">
        <f>$K1063</f>
        <v/>
      </c>
      <c r="T1063" s="67">
        <f>IFERROR(INDEX(Clients!$G$2:$G$1020,MATCH($E1063,Clients!$A$2:$A$1020,0)),"")</f>
        <v/>
      </c>
      <c r="U1063" s="67">
        <f>IFERROR(INDEX(Clients!$I$2:$I$1020,MATCH($E1063,Clients!$A$2:$A$1020,0)),"")</f>
        <v/>
      </c>
      <c r="V1063" s="69">
        <f>1</f>
        <v/>
      </c>
      <c r="W1063" s="69">
        <f>IF($N1063="Accepté",1,0)</f>
        <v/>
      </c>
      <c r="X1063" s="68">
        <f>$M1063*$W1063</f>
        <v/>
      </c>
      <c r="Y1063" s="68">
        <f>IF($N1063="En cours",0,$M1063)</f>
        <v/>
      </c>
      <c r="Z1063" s="69">
        <f>IF($P1063="",0,1)</f>
        <v/>
      </c>
      <c r="AA1063" s="70">
        <f>IF($P1063="",0,$P1063)</f>
        <v/>
      </c>
      <c r="AB1063" s="69">
        <f>IF(AND($P1063&lt;&gt;"",$P1063&lt;=Paramètres!$C$14),1,0)</f>
        <v/>
      </c>
      <c r="AC1063" s="67">
        <f>IF($P1063="","Jamais relancé",IF($P1063&lt;=3,"0-3 j",IF($P1063&lt;=7,"4-7 j",IF($P1063&lt;=15,"8-15 j","Plus de 15 j"))))</f>
        <v/>
      </c>
      <c r="AD1063" s="67">
        <f>IF($M1063&lt;=1000,"Moins de 1 k€",IF($M1063&lt;=5000,"1 à 5 k€",IF($M1063&lt;=15000,"5 à 15 k€","Plus de 15 k€")))</f>
        <v/>
      </c>
    </row>
    <row r="1064">
      <c r="A1064" s="65" t="inlineStr">
        <is>
          <t>DEV-01063</t>
        </is>
      </c>
      <c r="B1064" s="66" t="n">
        <v>45429</v>
      </c>
      <c r="C1064" s="65" t="inlineStr">
        <is>
          <t>2024-05</t>
        </is>
      </c>
      <c r="D1064" s="65" t="inlineStr">
        <is>
          <t>2023-2024</t>
        </is>
      </c>
      <c r="E1064" s="65" t="inlineStr">
        <is>
          <t>CLI-0216</t>
        </is>
      </c>
      <c r="F1064" s="65" t="inlineStr">
        <is>
          <t>Particulier</t>
        </is>
      </c>
      <c r="G1064" s="65" t="inlineStr">
        <is>
          <t>Bordeaux</t>
        </is>
      </c>
      <c r="H1064" s="65" t="inlineStr">
        <is>
          <t>Karim Belkacem</t>
        </is>
      </c>
      <c r="I1064" s="65" t="inlineStr">
        <is>
          <t>Salle de bain</t>
        </is>
      </c>
      <c r="J1064" s="65" t="inlineStr">
        <is>
          <t>SB-002</t>
        </is>
      </c>
      <c r="K1064" s="65" t="inlineStr">
        <is>
          <t>Remplacement baignoire par douche</t>
        </is>
      </c>
      <c r="L1064" s="67" t="n">
        <v>1</v>
      </c>
      <c r="M1064" s="68" t="n">
        <v>3248.17</v>
      </c>
      <c r="N1064" s="65" t="inlineStr">
        <is>
          <t>Sans réponse</t>
        </is>
      </c>
      <c r="O1064" s="66" t="n">
        <v>45460</v>
      </c>
      <c r="P1064" s="67" t="n">
        <v>9</v>
      </c>
      <c r="Q1064" s="67" t="n">
        <v>2</v>
      </c>
      <c r="R1064" s="67">
        <f>$I1064</f>
        <v/>
      </c>
      <c r="S1064" s="67">
        <f>$K1064</f>
        <v/>
      </c>
      <c r="T1064" s="67">
        <f>IFERROR(INDEX(Clients!$G$2:$G$1020,MATCH($E1064,Clients!$A$2:$A$1020,0)),"")</f>
        <v/>
      </c>
      <c r="U1064" s="67">
        <f>IFERROR(INDEX(Clients!$I$2:$I$1020,MATCH($E1064,Clients!$A$2:$A$1020,0)),"")</f>
        <v/>
      </c>
      <c r="V1064" s="69">
        <f>1</f>
        <v/>
      </c>
      <c r="W1064" s="69">
        <f>IF($N1064="Accepté",1,0)</f>
        <v/>
      </c>
      <c r="X1064" s="68">
        <f>$M1064*$W1064</f>
        <v/>
      </c>
      <c r="Y1064" s="68">
        <f>IF($N1064="En cours",0,$M1064)</f>
        <v/>
      </c>
      <c r="Z1064" s="69">
        <f>IF($P1064="",0,1)</f>
        <v/>
      </c>
      <c r="AA1064" s="70">
        <f>IF($P1064="",0,$P1064)</f>
        <v/>
      </c>
      <c r="AB1064" s="69">
        <f>IF(AND($P1064&lt;&gt;"",$P1064&lt;=Paramètres!$C$14),1,0)</f>
        <v/>
      </c>
      <c r="AC1064" s="67">
        <f>IF($P1064="","Jamais relancé",IF($P1064&lt;=3,"0-3 j",IF($P1064&lt;=7,"4-7 j",IF($P1064&lt;=15,"8-15 j","Plus de 15 j"))))</f>
        <v/>
      </c>
      <c r="AD1064" s="67">
        <f>IF($M1064&lt;=1000,"Moins de 1 k€",IF($M1064&lt;=5000,"1 à 5 k€",IF($M1064&lt;=15000,"5 à 15 k€","Plus de 15 k€")))</f>
        <v/>
      </c>
    </row>
    <row r="1065">
      <c r="A1065" s="65" t="inlineStr">
        <is>
          <t>DEV-01064</t>
        </is>
      </c>
      <c r="B1065" s="66" t="n">
        <v>45429</v>
      </c>
      <c r="C1065" s="65" t="inlineStr">
        <is>
          <t>2024-05</t>
        </is>
      </c>
      <c r="D1065" s="65" t="inlineStr">
        <is>
          <t>2023-2024</t>
        </is>
      </c>
      <c r="E1065" s="65" t="inlineStr">
        <is>
          <t>CLI-0103</t>
        </is>
      </c>
      <c r="F1065" s="65" t="inlineStr">
        <is>
          <t>Particulier</t>
        </is>
      </c>
      <c r="G1065" s="65" t="inlineStr">
        <is>
          <t>Toulouse</t>
        </is>
      </c>
      <c r="H1065" s="65" t="inlineStr">
        <is>
          <t>Nadia Cherif</t>
        </is>
      </c>
      <c r="I1065" s="65" t="inlineStr">
        <is>
          <t>Plomberie</t>
        </is>
      </c>
      <c r="J1065" s="65" t="inlineStr">
        <is>
          <t>PR-001</t>
        </is>
      </c>
      <c r="K1065" s="65" t="inlineStr">
        <is>
          <t>Remplacement chauffe-eau 200 L</t>
        </is>
      </c>
      <c r="L1065" s="67" t="n">
        <v>1</v>
      </c>
      <c r="M1065" s="68" t="n">
        <v>1397.03</v>
      </c>
      <c r="N1065" s="65" t="inlineStr">
        <is>
          <t>Accepté</t>
        </is>
      </c>
      <c r="O1065" s="66" t="n">
        <v>45453</v>
      </c>
      <c r="P1065" s="67" t="n">
        <v>7</v>
      </c>
      <c r="Q1065" s="67" t="n">
        <v>2</v>
      </c>
      <c r="R1065" s="67">
        <f>$I1065</f>
        <v/>
      </c>
      <c r="S1065" s="67">
        <f>$K1065</f>
        <v/>
      </c>
      <c r="T1065" s="67">
        <f>IFERROR(INDEX(Clients!$G$2:$G$1020,MATCH($E1065,Clients!$A$2:$A$1020,0)),"")</f>
        <v/>
      </c>
      <c r="U1065" s="67">
        <f>IFERROR(INDEX(Clients!$I$2:$I$1020,MATCH($E1065,Clients!$A$2:$A$1020,0)),"")</f>
        <v/>
      </c>
      <c r="V1065" s="69">
        <f>1</f>
        <v/>
      </c>
      <c r="W1065" s="69">
        <f>IF($N1065="Accepté",1,0)</f>
        <v/>
      </c>
      <c r="X1065" s="68">
        <f>$M1065*$W1065</f>
        <v/>
      </c>
      <c r="Y1065" s="68">
        <f>IF($N1065="En cours",0,$M1065)</f>
        <v/>
      </c>
      <c r="Z1065" s="69">
        <f>IF($P1065="",0,1)</f>
        <v/>
      </c>
      <c r="AA1065" s="70">
        <f>IF($P1065="",0,$P1065)</f>
        <v/>
      </c>
      <c r="AB1065" s="69">
        <f>IF(AND($P1065&lt;&gt;"",$P1065&lt;=Paramètres!$C$14),1,0)</f>
        <v/>
      </c>
      <c r="AC1065" s="67">
        <f>IF($P1065="","Jamais relancé",IF($P1065&lt;=3,"0-3 j",IF($P1065&lt;=7,"4-7 j",IF($P1065&lt;=15,"8-15 j","Plus de 15 j"))))</f>
        <v/>
      </c>
      <c r="AD1065" s="67">
        <f>IF($M1065&lt;=1000,"Moins de 1 k€",IF($M1065&lt;=5000,"1 à 5 k€",IF($M1065&lt;=15000,"5 à 15 k€","Plus de 15 k€")))</f>
        <v/>
      </c>
    </row>
    <row r="1066">
      <c r="A1066" s="65" t="inlineStr">
        <is>
          <t>DEV-01065</t>
        </is>
      </c>
      <c r="B1066" s="66" t="n">
        <v>45429</v>
      </c>
      <c r="C1066" s="65" t="inlineStr">
        <is>
          <t>2024-05</t>
        </is>
      </c>
      <c r="D1066" s="65" t="inlineStr">
        <is>
          <t>2023-2024</t>
        </is>
      </c>
      <c r="E1066" s="65" t="inlineStr">
        <is>
          <t>CLI-0255</t>
        </is>
      </c>
      <c r="F1066" s="65" t="inlineStr">
        <is>
          <t>Particulier</t>
        </is>
      </c>
      <c r="G1066" s="65" t="inlineStr">
        <is>
          <t>Bordeaux</t>
        </is>
      </c>
      <c r="H1066" s="65" t="inlineStr">
        <is>
          <t>Sophie Marchand</t>
        </is>
      </c>
      <c r="I1066" s="65" t="inlineStr">
        <is>
          <t>Plomberie</t>
        </is>
      </c>
      <c r="J1066" s="65" t="inlineStr">
        <is>
          <t>PR-001</t>
        </is>
      </c>
      <c r="K1066" s="65" t="inlineStr">
        <is>
          <t>Remplacement chauffe-eau 200 L</t>
        </is>
      </c>
      <c r="L1066" s="67" t="n">
        <v>1</v>
      </c>
      <c r="M1066" s="68" t="n">
        <v>1280</v>
      </c>
      <c r="N1066" s="65" t="inlineStr">
        <is>
          <t>Accepté</t>
        </is>
      </c>
      <c r="O1066" s="66" t="n">
        <v>45453</v>
      </c>
      <c r="P1066" s="67" t="n">
        <v>8</v>
      </c>
      <c r="Q1066" s="67" t="n">
        <v>2</v>
      </c>
      <c r="R1066" s="67">
        <f>$I1066</f>
        <v/>
      </c>
      <c r="S1066" s="67">
        <f>$K1066</f>
        <v/>
      </c>
      <c r="T1066" s="67">
        <f>IFERROR(INDEX(Clients!$G$2:$G$1020,MATCH($E1066,Clients!$A$2:$A$1020,0)),"")</f>
        <v/>
      </c>
      <c r="U1066" s="67">
        <f>IFERROR(INDEX(Clients!$I$2:$I$1020,MATCH($E1066,Clients!$A$2:$A$1020,0)),"")</f>
        <v/>
      </c>
      <c r="V1066" s="69">
        <f>1</f>
        <v/>
      </c>
      <c r="W1066" s="69">
        <f>IF($N1066="Accepté",1,0)</f>
        <v/>
      </c>
      <c r="X1066" s="68">
        <f>$M1066*$W1066</f>
        <v/>
      </c>
      <c r="Y1066" s="68">
        <f>IF($N1066="En cours",0,$M1066)</f>
        <v/>
      </c>
      <c r="Z1066" s="69">
        <f>IF($P1066="",0,1)</f>
        <v/>
      </c>
      <c r="AA1066" s="70">
        <f>IF($P1066="",0,$P1066)</f>
        <v/>
      </c>
      <c r="AB1066" s="69">
        <f>IF(AND($P1066&lt;&gt;"",$P1066&lt;=Paramètres!$C$14),1,0)</f>
        <v/>
      </c>
      <c r="AC1066" s="67">
        <f>IF($P1066="","Jamais relancé",IF($P1066&lt;=3,"0-3 j",IF($P1066&lt;=7,"4-7 j",IF($P1066&lt;=15,"8-15 j","Plus de 15 j"))))</f>
        <v/>
      </c>
      <c r="AD1066" s="67">
        <f>IF($M1066&lt;=1000,"Moins de 1 k€",IF($M1066&lt;=5000,"1 à 5 k€",IF($M1066&lt;=15000,"5 à 15 k€","Plus de 15 k€")))</f>
        <v/>
      </c>
    </row>
    <row r="1067">
      <c r="A1067" s="65" t="inlineStr">
        <is>
          <t>DEV-01066</t>
        </is>
      </c>
      <c r="B1067" s="66" t="n">
        <v>45432</v>
      </c>
      <c r="C1067" s="65" t="inlineStr">
        <is>
          <t>2024-05</t>
        </is>
      </c>
      <c r="D1067" s="65" t="inlineStr">
        <is>
          <t>2023-2024</t>
        </is>
      </c>
      <c r="E1067" s="65" t="inlineStr">
        <is>
          <t>CLI-0396</t>
        </is>
      </c>
      <c r="F1067" s="65" t="inlineStr">
        <is>
          <t>Particulier</t>
        </is>
      </c>
      <c r="G1067" s="65" t="inlineStr">
        <is>
          <t>Toulouse</t>
        </is>
      </c>
      <c r="H1067" s="65" t="inlineStr">
        <is>
          <t>Nadia Cherif</t>
        </is>
      </c>
      <c r="I1067" s="65" t="inlineStr">
        <is>
          <t>Électricité</t>
        </is>
      </c>
      <c r="J1067" s="65" t="inlineStr">
        <is>
          <t>EL-001</t>
        </is>
      </c>
      <c r="K1067" s="65" t="inlineStr">
        <is>
          <t>Mise aux normes tableau électrique</t>
        </is>
      </c>
      <c r="L1067" s="67" t="n">
        <v>1</v>
      </c>
      <c r="M1067" s="68" t="n">
        <v>1809.66</v>
      </c>
      <c r="N1067" s="65" t="inlineStr">
        <is>
          <t>Sans réponse</t>
        </is>
      </c>
      <c r="O1067" s="66" t="n">
        <v>45446</v>
      </c>
      <c r="P1067" s="67" t="n">
        <v>10</v>
      </c>
      <c r="Q1067" s="67" t="n">
        <v>1</v>
      </c>
      <c r="R1067" s="67">
        <f>$I1067</f>
        <v/>
      </c>
      <c r="S1067" s="67">
        <f>$K1067</f>
        <v/>
      </c>
      <c r="T1067" s="67">
        <f>IFERROR(INDEX(Clients!$G$2:$G$1020,MATCH($E1067,Clients!$A$2:$A$1020,0)),"")</f>
        <v/>
      </c>
      <c r="U1067" s="67">
        <f>IFERROR(INDEX(Clients!$I$2:$I$1020,MATCH($E1067,Clients!$A$2:$A$1020,0)),"")</f>
        <v/>
      </c>
      <c r="V1067" s="69">
        <f>1</f>
        <v/>
      </c>
      <c r="W1067" s="69">
        <f>IF($N1067="Accepté",1,0)</f>
        <v/>
      </c>
      <c r="X1067" s="68">
        <f>$M1067*$W1067</f>
        <v/>
      </c>
      <c r="Y1067" s="68">
        <f>IF($N1067="En cours",0,$M1067)</f>
        <v/>
      </c>
      <c r="Z1067" s="69">
        <f>IF($P1067="",0,1)</f>
        <v/>
      </c>
      <c r="AA1067" s="70">
        <f>IF($P1067="",0,$P1067)</f>
        <v/>
      </c>
      <c r="AB1067" s="69">
        <f>IF(AND($P1067&lt;&gt;"",$P1067&lt;=Paramètres!$C$14),1,0)</f>
        <v/>
      </c>
      <c r="AC1067" s="67">
        <f>IF($P1067="","Jamais relancé",IF($P1067&lt;=3,"0-3 j",IF($P1067&lt;=7,"4-7 j",IF($P1067&lt;=15,"8-15 j","Plus de 15 j"))))</f>
        <v/>
      </c>
      <c r="AD1067" s="67">
        <f>IF($M1067&lt;=1000,"Moins de 1 k€",IF($M1067&lt;=5000,"1 à 5 k€",IF($M1067&lt;=15000,"5 à 15 k€","Plus de 15 k€")))</f>
        <v/>
      </c>
    </row>
    <row r="1068">
      <c r="A1068" s="65" t="inlineStr">
        <is>
          <t>DEV-01067</t>
        </is>
      </c>
      <c r="B1068" s="66" t="n">
        <v>45433</v>
      </c>
      <c r="C1068" s="65" t="inlineStr">
        <is>
          <t>2024-05</t>
        </is>
      </c>
      <c r="D1068" s="65" t="inlineStr">
        <is>
          <t>2023-2024</t>
        </is>
      </c>
      <c r="E1068" s="65" t="inlineStr">
        <is>
          <t>CLI-0304</t>
        </is>
      </c>
      <c r="F1068" s="65" t="inlineStr">
        <is>
          <t>Professionnel</t>
        </is>
      </c>
      <c r="G1068" s="65" t="inlineStr">
        <is>
          <t>Toulouse</t>
        </is>
      </c>
      <c r="H1068" s="65" t="inlineStr">
        <is>
          <t>Julien Fabre</t>
        </is>
      </c>
      <c r="I1068" s="65" t="inlineStr">
        <is>
          <t>Salle de bain</t>
        </is>
      </c>
      <c r="J1068" s="65" t="inlineStr">
        <is>
          <t>SB-002</t>
        </is>
      </c>
      <c r="K1068" s="65" t="inlineStr">
        <is>
          <t>Remplacement baignoire par douche</t>
        </is>
      </c>
      <c r="L1068" s="67" t="n">
        <v>1</v>
      </c>
      <c r="M1068" s="68" t="n">
        <v>5870.1</v>
      </c>
      <c r="N1068" s="65" t="inlineStr">
        <is>
          <t>Sans réponse</t>
        </is>
      </c>
      <c r="O1068" s="66" t="n">
        <v>45443</v>
      </c>
      <c r="P1068" s="67" t="n">
        <v>9</v>
      </c>
      <c r="Q1068" s="67" t="n">
        <v>1</v>
      </c>
      <c r="R1068" s="67">
        <f>$I1068</f>
        <v/>
      </c>
      <c r="S1068" s="67">
        <f>$K1068</f>
        <v/>
      </c>
      <c r="T1068" s="67">
        <f>IFERROR(INDEX(Clients!$G$2:$G$1020,MATCH($E1068,Clients!$A$2:$A$1020,0)),"")</f>
        <v/>
      </c>
      <c r="U1068" s="67">
        <f>IFERROR(INDEX(Clients!$I$2:$I$1020,MATCH($E1068,Clients!$A$2:$A$1020,0)),"")</f>
        <v/>
      </c>
      <c r="V1068" s="69">
        <f>1</f>
        <v/>
      </c>
      <c r="W1068" s="69">
        <f>IF($N1068="Accepté",1,0)</f>
        <v/>
      </c>
      <c r="X1068" s="68">
        <f>$M1068*$W1068</f>
        <v/>
      </c>
      <c r="Y1068" s="68">
        <f>IF($N1068="En cours",0,$M1068)</f>
        <v/>
      </c>
      <c r="Z1068" s="69">
        <f>IF($P1068="",0,1)</f>
        <v/>
      </c>
      <c r="AA1068" s="70">
        <f>IF($P1068="",0,$P1068)</f>
        <v/>
      </c>
      <c r="AB1068" s="69">
        <f>IF(AND($P1068&lt;&gt;"",$P1068&lt;=Paramètres!$C$14),1,0)</f>
        <v/>
      </c>
      <c r="AC1068" s="67">
        <f>IF($P1068="","Jamais relancé",IF($P1068&lt;=3,"0-3 j",IF($P1068&lt;=7,"4-7 j",IF($P1068&lt;=15,"8-15 j","Plus de 15 j"))))</f>
        <v/>
      </c>
      <c r="AD1068" s="67">
        <f>IF($M1068&lt;=1000,"Moins de 1 k€",IF($M1068&lt;=5000,"1 à 5 k€",IF($M1068&lt;=15000,"5 à 15 k€","Plus de 15 k€")))</f>
        <v/>
      </c>
    </row>
    <row r="1069">
      <c r="A1069" s="65" t="inlineStr">
        <is>
          <t>DEV-01068</t>
        </is>
      </c>
      <c r="B1069" s="66" t="n">
        <v>45433</v>
      </c>
      <c r="C1069" s="65" t="inlineStr">
        <is>
          <t>2024-05</t>
        </is>
      </c>
      <c r="D1069" s="65" t="inlineStr">
        <is>
          <t>2023-2024</t>
        </is>
      </c>
      <c r="E1069" s="65" t="inlineStr">
        <is>
          <t>CLI-0082</t>
        </is>
      </c>
      <c r="F1069" s="65" t="inlineStr">
        <is>
          <t>Particulier</t>
        </is>
      </c>
      <c r="G1069" s="65" t="inlineStr">
        <is>
          <t>Toulouse</t>
        </is>
      </c>
      <c r="H1069" s="65" t="inlineStr">
        <is>
          <t>Julien Fabre</t>
        </is>
      </c>
      <c r="I1069" s="65" t="inlineStr">
        <is>
          <t>Chauffage</t>
        </is>
      </c>
      <c r="J1069" s="65" t="inlineStr">
        <is>
          <t>CH-004</t>
        </is>
      </c>
      <c r="K1069" s="65" t="inlineStr">
        <is>
          <t>Remplacement radiateurs (lot de 5)</t>
        </is>
      </c>
      <c r="L1069" s="67" t="n">
        <v>1</v>
      </c>
      <c r="M1069" s="68" t="n">
        <v>2406.79</v>
      </c>
      <c r="N1069" s="65" t="inlineStr">
        <is>
          <t>Sans réponse</t>
        </is>
      </c>
      <c r="O1069" s="66" t="n">
        <v>45453</v>
      </c>
      <c r="P1069" s="67" t="n"/>
      <c r="Q1069" s="67" t="n">
        <v>0</v>
      </c>
      <c r="R1069" s="67">
        <f>$I1069</f>
        <v/>
      </c>
      <c r="S1069" s="67">
        <f>$K1069</f>
        <v/>
      </c>
      <c r="T1069" s="67">
        <f>IFERROR(INDEX(Clients!$G$2:$G$1020,MATCH($E1069,Clients!$A$2:$A$1020,0)),"")</f>
        <v/>
      </c>
      <c r="U1069" s="67">
        <f>IFERROR(INDEX(Clients!$I$2:$I$1020,MATCH($E1069,Clients!$A$2:$A$1020,0)),"")</f>
        <v/>
      </c>
      <c r="V1069" s="69">
        <f>1</f>
        <v/>
      </c>
      <c r="W1069" s="69">
        <f>IF($N1069="Accepté",1,0)</f>
        <v/>
      </c>
      <c r="X1069" s="68">
        <f>$M1069*$W1069</f>
        <v/>
      </c>
      <c r="Y1069" s="68">
        <f>IF($N1069="En cours",0,$M1069)</f>
        <v/>
      </c>
      <c r="Z1069" s="69">
        <f>IF($P1069="",0,1)</f>
        <v/>
      </c>
      <c r="AA1069" s="70">
        <f>IF($P1069="",0,$P1069)</f>
        <v/>
      </c>
      <c r="AB1069" s="69">
        <f>IF(AND($P1069&lt;&gt;"",$P1069&lt;=Paramètres!$C$14),1,0)</f>
        <v/>
      </c>
      <c r="AC1069" s="67">
        <f>IF($P1069="","Jamais relancé",IF($P1069&lt;=3,"0-3 j",IF($P1069&lt;=7,"4-7 j",IF($P1069&lt;=15,"8-15 j","Plus de 15 j"))))</f>
        <v/>
      </c>
      <c r="AD1069" s="67">
        <f>IF($M1069&lt;=1000,"Moins de 1 k€",IF($M1069&lt;=5000,"1 à 5 k€",IF($M1069&lt;=15000,"5 à 15 k€","Plus de 15 k€")))</f>
        <v/>
      </c>
    </row>
    <row r="1070">
      <c r="A1070" s="65" t="inlineStr">
        <is>
          <t>DEV-01069</t>
        </is>
      </c>
      <c r="B1070" s="66" t="n">
        <v>45433</v>
      </c>
      <c r="C1070" s="65" t="inlineStr">
        <is>
          <t>2024-05</t>
        </is>
      </c>
      <c r="D1070" s="65" t="inlineStr">
        <is>
          <t>2023-2024</t>
        </is>
      </c>
      <c r="E1070" s="65" t="inlineStr">
        <is>
          <t>CLI-0260</t>
        </is>
      </c>
      <c r="F1070" s="65" t="inlineStr">
        <is>
          <t>Professionnel</t>
        </is>
      </c>
      <c r="G1070" s="65" t="inlineStr">
        <is>
          <t>Toulouse</t>
        </is>
      </c>
      <c r="H1070" s="65" t="inlineStr">
        <is>
          <t>Nadia Cherif</t>
        </is>
      </c>
      <c r="I1070" s="65" t="inlineStr">
        <is>
          <t>Électricité</t>
        </is>
      </c>
      <c r="J1070" s="65" t="inlineStr">
        <is>
          <t>EL-003</t>
        </is>
      </c>
      <c r="K1070" s="65" t="inlineStr">
        <is>
          <t>Rénovation électrique complète</t>
        </is>
      </c>
      <c r="L1070" s="67" t="n">
        <v>1</v>
      </c>
      <c r="M1070" s="68" t="n">
        <v>17920.06</v>
      </c>
      <c r="N1070" s="65" t="inlineStr">
        <is>
          <t>Accepté</t>
        </is>
      </c>
      <c r="O1070" s="66" t="n">
        <v>45451</v>
      </c>
      <c r="P1070" s="67" t="n">
        <v>6</v>
      </c>
      <c r="Q1070" s="67" t="n">
        <v>2</v>
      </c>
      <c r="R1070" s="67">
        <f>$I1070</f>
        <v/>
      </c>
      <c r="S1070" s="67">
        <f>$K1070</f>
        <v/>
      </c>
      <c r="T1070" s="67">
        <f>IFERROR(INDEX(Clients!$G$2:$G$1020,MATCH($E1070,Clients!$A$2:$A$1020,0)),"")</f>
        <v/>
      </c>
      <c r="U1070" s="67">
        <f>IFERROR(INDEX(Clients!$I$2:$I$1020,MATCH($E1070,Clients!$A$2:$A$1020,0)),"")</f>
        <v/>
      </c>
      <c r="V1070" s="69">
        <f>1</f>
        <v/>
      </c>
      <c r="W1070" s="69">
        <f>IF($N1070="Accepté",1,0)</f>
        <v/>
      </c>
      <c r="X1070" s="68">
        <f>$M1070*$W1070</f>
        <v/>
      </c>
      <c r="Y1070" s="68">
        <f>IF($N1070="En cours",0,$M1070)</f>
        <v/>
      </c>
      <c r="Z1070" s="69">
        <f>IF($P1070="",0,1)</f>
        <v/>
      </c>
      <c r="AA1070" s="70">
        <f>IF($P1070="",0,$P1070)</f>
        <v/>
      </c>
      <c r="AB1070" s="69">
        <f>IF(AND($P1070&lt;&gt;"",$P1070&lt;=Paramètres!$C$14),1,0)</f>
        <v/>
      </c>
      <c r="AC1070" s="67">
        <f>IF($P1070="","Jamais relancé",IF($P1070&lt;=3,"0-3 j",IF($P1070&lt;=7,"4-7 j",IF($P1070&lt;=15,"8-15 j","Plus de 15 j"))))</f>
        <v/>
      </c>
      <c r="AD1070" s="67">
        <f>IF($M1070&lt;=1000,"Moins de 1 k€",IF($M1070&lt;=5000,"1 à 5 k€",IF($M1070&lt;=15000,"5 à 15 k€","Plus de 15 k€")))</f>
        <v/>
      </c>
    </row>
    <row r="1071">
      <c r="A1071" s="65" t="inlineStr">
        <is>
          <t>DEV-01070</t>
        </is>
      </c>
      <c r="B1071" s="66" t="n">
        <v>45434</v>
      </c>
      <c r="C1071" s="65" t="inlineStr">
        <is>
          <t>2024-05</t>
        </is>
      </c>
      <c r="D1071" s="65" t="inlineStr">
        <is>
          <t>2023-2024</t>
        </is>
      </c>
      <c r="E1071" s="65" t="inlineStr">
        <is>
          <t>CLI-0310</t>
        </is>
      </c>
      <c r="F1071" s="65" t="inlineStr">
        <is>
          <t>Professionnel</t>
        </is>
      </c>
      <c r="G1071" s="65" t="inlineStr">
        <is>
          <t>Bordeaux</t>
        </is>
      </c>
      <c r="H1071" s="65" t="inlineStr">
        <is>
          <t>Sophie Marchand</t>
        </is>
      </c>
      <c r="I1071" s="65" t="inlineStr">
        <is>
          <t>Électricité</t>
        </is>
      </c>
      <c r="J1071" s="65" t="inlineStr">
        <is>
          <t>EL-002</t>
        </is>
      </c>
      <c r="K1071" s="65" t="inlineStr">
        <is>
          <t>Installation borne de recharge VE</t>
        </is>
      </c>
      <c r="L1071" s="67" t="n">
        <v>1</v>
      </c>
      <c r="M1071" s="68" t="n">
        <v>2926.55</v>
      </c>
      <c r="N1071" s="65" t="inlineStr">
        <is>
          <t>Refusé</t>
        </is>
      </c>
      <c r="O1071" s="66" t="n">
        <v>45461</v>
      </c>
      <c r="P1071" s="67" t="n"/>
      <c r="Q1071" s="67" t="n">
        <v>0</v>
      </c>
      <c r="R1071" s="67">
        <f>$I1071</f>
        <v/>
      </c>
      <c r="S1071" s="67">
        <f>$K1071</f>
        <v/>
      </c>
      <c r="T1071" s="67">
        <f>IFERROR(INDEX(Clients!$G$2:$G$1020,MATCH($E1071,Clients!$A$2:$A$1020,0)),"")</f>
        <v/>
      </c>
      <c r="U1071" s="67">
        <f>IFERROR(INDEX(Clients!$I$2:$I$1020,MATCH($E1071,Clients!$A$2:$A$1020,0)),"")</f>
        <v/>
      </c>
      <c r="V1071" s="69">
        <f>1</f>
        <v/>
      </c>
      <c r="W1071" s="69">
        <f>IF($N1071="Accepté",1,0)</f>
        <v/>
      </c>
      <c r="X1071" s="68">
        <f>$M1071*$W1071</f>
        <v/>
      </c>
      <c r="Y1071" s="68">
        <f>IF($N1071="En cours",0,$M1071)</f>
        <v/>
      </c>
      <c r="Z1071" s="69">
        <f>IF($P1071="",0,1)</f>
        <v/>
      </c>
      <c r="AA1071" s="70">
        <f>IF($P1071="",0,$P1071)</f>
        <v/>
      </c>
      <c r="AB1071" s="69">
        <f>IF(AND($P1071&lt;&gt;"",$P1071&lt;=Paramètres!$C$14),1,0)</f>
        <v/>
      </c>
      <c r="AC1071" s="67">
        <f>IF($P1071="","Jamais relancé",IF($P1071&lt;=3,"0-3 j",IF($P1071&lt;=7,"4-7 j",IF($P1071&lt;=15,"8-15 j","Plus de 15 j"))))</f>
        <v/>
      </c>
      <c r="AD1071" s="67">
        <f>IF($M1071&lt;=1000,"Moins de 1 k€",IF($M1071&lt;=5000,"1 à 5 k€",IF($M1071&lt;=15000,"5 à 15 k€","Plus de 15 k€")))</f>
        <v/>
      </c>
    </row>
    <row r="1072">
      <c r="A1072" s="65" t="inlineStr">
        <is>
          <t>DEV-01071</t>
        </is>
      </c>
      <c r="B1072" s="66" t="n">
        <v>45434</v>
      </c>
      <c r="C1072" s="65" t="inlineStr">
        <is>
          <t>2024-05</t>
        </is>
      </c>
      <c r="D1072" s="65" t="inlineStr">
        <is>
          <t>2023-2024</t>
        </is>
      </c>
      <c r="E1072" s="65" t="inlineStr">
        <is>
          <t>CLI-0137</t>
        </is>
      </c>
      <c r="F1072" s="65" t="inlineStr">
        <is>
          <t>Particulier</t>
        </is>
      </c>
      <c r="G1072" s="65" t="inlineStr">
        <is>
          <t>Bordeaux</t>
        </is>
      </c>
      <c r="H1072" s="65" t="inlineStr">
        <is>
          <t>Karim Belkacem</t>
        </is>
      </c>
      <c r="I1072" s="65" t="inlineStr">
        <is>
          <t>Électricité</t>
        </is>
      </c>
      <c r="J1072" s="65" t="inlineStr">
        <is>
          <t>EL-002</t>
        </is>
      </c>
      <c r="K1072" s="65" t="inlineStr">
        <is>
          <t>Installation borne de recharge VE</t>
        </is>
      </c>
      <c r="L1072" s="67" t="n">
        <v>3</v>
      </c>
      <c r="M1072" s="68" t="n">
        <v>4445.25</v>
      </c>
      <c r="N1072" s="65" t="inlineStr">
        <is>
          <t>Sans réponse</t>
        </is>
      </c>
      <c r="O1072" s="66" t="n">
        <v>45459</v>
      </c>
      <c r="P1072" s="67" t="n">
        <v>1</v>
      </c>
      <c r="Q1072" s="67" t="n">
        <v>2</v>
      </c>
      <c r="R1072" s="67">
        <f>$I1072</f>
        <v/>
      </c>
      <c r="S1072" s="67">
        <f>$K1072</f>
        <v/>
      </c>
      <c r="T1072" s="67">
        <f>IFERROR(INDEX(Clients!$G$2:$G$1020,MATCH($E1072,Clients!$A$2:$A$1020,0)),"")</f>
        <v/>
      </c>
      <c r="U1072" s="67">
        <f>IFERROR(INDEX(Clients!$I$2:$I$1020,MATCH($E1072,Clients!$A$2:$A$1020,0)),"")</f>
        <v/>
      </c>
      <c r="V1072" s="69">
        <f>1</f>
        <v/>
      </c>
      <c r="W1072" s="69">
        <f>IF($N1072="Accepté",1,0)</f>
        <v/>
      </c>
      <c r="X1072" s="68">
        <f>$M1072*$W1072</f>
        <v/>
      </c>
      <c r="Y1072" s="68">
        <f>IF($N1072="En cours",0,$M1072)</f>
        <v/>
      </c>
      <c r="Z1072" s="69">
        <f>IF($P1072="",0,1)</f>
        <v/>
      </c>
      <c r="AA1072" s="70">
        <f>IF($P1072="",0,$P1072)</f>
        <v/>
      </c>
      <c r="AB1072" s="69">
        <f>IF(AND($P1072&lt;&gt;"",$P1072&lt;=Paramètres!$C$14),1,0)</f>
        <v/>
      </c>
      <c r="AC1072" s="67">
        <f>IF($P1072="","Jamais relancé",IF($P1072&lt;=3,"0-3 j",IF($P1072&lt;=7,"4-7 j",IF($P1072&lt;=15,"8-15 j","Plus de 15 j"))))</f>
        <v/>
      </c>
      <c r="AD1072" s="67">
        <f>IF($M1072&lt;=1000,"Moins de 1 k€",IF($M1072&lt;=5000,"1 à 5 k€",IF($M1072&lt;=15000,"5 à 15 k€","Plus de 15 k€")))</f>
        <v/>
      </c>
    </row>
    <row r="1073">
      <c r="A1073" s="65" t="inlineStr">
        <is>
          <t>DEV-01072</t>
        </is>
      </c>
      <c r="B1073" s="66" t="n">
        <v>45434</v>
      </c>
      <c r="C1073" s="65" t="inlineStr">
        <is>
          <t>2024-05</t>
        </is>
      </c>
      <c r="D1073" s="65" t="inlineStr">
        <is>
          <t>2023-2024</t>
        </is>
      </c>
      <c r="E1073" s="65" t="inlineStr">
        <is>
          <t>CLI-0380</t>
        </is>
      </c>
      <c r="F1073" s="65" t="inlineStr">
        <is>
          <t>Particulier</t>
        </is>
      </c>
      <c r="G1073" s="65" t="inlineStr">
        <is>
          <t>Toulouse</t>
        </is>
      </c>
      <c r="H1073" s="65" t="inlineStr">
        <is>
          <t>Nadia Cherif</t>
        </is>
      </c>
      <c r="I1073" s="65" t="inlineStr">
        <is>
          <t>Plomberie</t>
        </is>
      </c>
      <c r="J1073" s="65" t="inlineStr">
        <is>
          <t>PR-004</t>
        </is>
      </c>
      <c r="K1073" s="65" t="inlineStr">
        <is>
          <t>Remplacement colonne d'évacuation</t>
        </is>
      </c>
      <c r="L1073" s="67" t="n">
        <v>1</v>
      </c>
      <c r="M1073" s="68" t="n">
        <v>5514.28</v>
      </c>
      <c r="N1073" s="65" t="inlineStr">
        <is>
          <t>Refusé</t>
        </is>
      </c>
      <c r="O1073" s="66" t="n">
        <v>45467</v>
      </c>
      <c r="P1073" s="67" t="n"/>
      <c r="Q1073" s="67" t="n">
        <v>0</v>
      </c>
      <c r="R1073" s="67">
        <f>$I1073</f>
        <v/>
      </c>
      <c r="S1073" s="67">
        <f>$K1073</f>
        <v/>
      </c>
      <c r="T1073" s="67">
        <f>IFERROR(INDEX(Clients!$G$2:$G$1020,MATCH($E1073,Clients!$A$2:$A$1020,0)),"")</f>
        <v/>
      </c>
      <c r="U1073" s="67">
        <f>IFERROR(INDEX(Clients!$I$2:$I$1020,MATCH($E1073,Clients!$A$2:$A$1020,0)),"")</f>
        <v/>
      </c>
      <c r="V1073" s="69">
        <f>1</f>
        <v/>
      </c>
      <c r="W1073" s="69">
        <f>IF($N1073="Accepté",1,0)</f>
        <v/>
      </c>
      <c r="X1073" s="68">
        <f>$M1073*$W1073</f>
        <v/>
      </c>
      <c r="Y1073" s="68">
        <f>IF($N1073="En cours",0,$M1073)</f>
        <v/>
      </c>
      <c r="Z1073" s="69">
        <f>IF($P1073="",0,1)</f>
        <v/>
      </c>
      <c r="AA1073" s="70">
        <f>IF($P1073="",0,$P1073)</f>
        <v/>
      </c>
      <c r="AB1073" s="69">
        <f>IF(AND($P1073&lt;&gt;"",$P1073&lt;=Paramètres!$C$14),1,0)</f>
        <v/>
      </c>
      <c r="AC1073" s="67">
        <f>IF($P1073="","Jamais relancé",IF($P1073&lt;=3,"0-3 j",IF($P1073&lt;=7,"4-7 j",IF($P1073&lt;=15,"8-15 j","Plus de 15 j"))))</f>
        <v/>
      </c>
      <c r="AD1073" s="67">
        <f>IF($M1073&lt;=1000,"Moins de 1 k€",IF($M1073&lt;=5000,"1 à 5 k€",IF($M1073&lt;=15000,"5 à 15 k€","Plus de 15 k€")))</f>
        <v/>
      </c>
    </row>
    <row r="1074">
      <c r="A1074" s="65" t="inlineStr">
        <is>
          <t>DEV-01073</t>
        </is>
      </c>
      <c r="B1074" s="66" t="n">
        <v>45434</v>
      </c>
      <c r="C1074" s="65" t="inlineStr">
        <is>
          <t>2024-05</t>
        </is>
      </c>
      <c r="D1074" s="65" t="inlineStr">
        <is>
          <t>2023-2024</t>
        </is>
      </c>
      <c r="E1074" s="65" t="inlineStr">
        <is>
          <t>CLI-0436</t>
        </is>
      </c>
      <c r="F1074" s="65" t="inlineStr">
        <is>
          <t>Particulier</t>
        </is>
      </c>
      <c r="G1074" s="65" t="inlineStr">
        <is>
          <t>Bordeaux</t>
        </is>
      </c>
      <c r="H1074" s="65" t="inlineStr">
        <is>
          <t>Karim Belkacem</t>
        </is>
      </c>
      <c r="I1074" s="65" t="inlineStr">
        <is>
          <t>Dépannage</t>
        </is>
      </c>
      <c r="J1074" s="65" t="inlineStr">
        <is>
          <t>DP-002</t>
        </is>
      </c>
      <c r="K1074" s="65" t="inlineStr">
        <is>
          <t>Débouchage canalisation</t>
        </is>
      </c>
      <c r="L1074" s="67" t="n">
        <v>1</v>
      </c>
      <c r="M1074" s="68" t="n">
        <v>405.15</v>
      </c>
      <c r="N1074" s="65" t="inlineStr">
        <is>
          <t>Sans réponse</t>
        </is>
      </c>
      <c r="O1074" s="66" t="n">
        <v>45447</v>
      </c>
      <c r="P1074" s="67" t="n"/>
      <c r="Q1074" s="67" t="n">
        <v>0</v>
      </c>
      <c r="R1074" s="67">
        <f>$I1074</f>
        <v/>
      </c>
      <c r="S1074" s="67">
        <f>$K1074</f>
        <v/>
      </c>
      <c r="T1074" s="67">
        <f>IFERROR(INDEX(Clients!$G$2:$G$1020,MATCH($E1074,Clients!$A$2:$A$1020,0)),"")</f>
        <v/>
      </c>
      <c r="U1074" s="67">
        <f>IFERROR(INDEX(Clients!$I$2:$I$1020,MATCH($E1074,Clients!$A$2:$A$1020,0)),"")</f>
        <v/>
      </c>
      <c r="V1074" s="69">
        <f>1</f>
        <v/>
      </c>
      <c r="W1074" s="69">
        <f>IF($N1074="Accepté",1,0)</f>
        <v/>
      </c>
      <c r="X1074" s="68">
        <f>$M1074*$W1074</f>
        <v/>
      </c>
      <c r="Y1074" s="68">
        <f>IF($N1074="En cours",0,$M1074)</f>
        <v/>
      </c>
      <c r="Z1074" s="69">
        <f>IF($P1074="",0,1)</f>
        <v/>
      </c>
      <c r="AA1074" s="70">
        <f>IF($P1074="",0,$P1074)</f>
        <v/>
      </c>
      <c r="AB1074" s="69">
        <f>IF(AND($P1074&lt;&gt;"",$P1074&lt;=Paramètres!$C$14),1,0)</f>
        <v/>
      </c>
      <c r="AC1074" s="67">
        <f>IF($P1074="","Jamais relancé",IF($P1074&lt;=3,"0-3 j",IF($P1074&lt;=7,"4-7 j",IF($P1074&lt;=15,"8-15 j","Plus de 15 j"))))</f>
        <v/>
      </c>
      <c r="AD1074" s="67">
        <f>IF($M1074&lt;=1000,"Moins de 1 k€",IF($M1074&lt;=5000,"1 à 5 k€",IF($M1074&lt;=15000,"5 à 15 k€","Plus de 15 k€")))</f>
        <v/>
      </c>
    </row>
    <row r="1075">
      <c r="A1075" s="65" t="inlineStr">
        <is>
          <t>DEV-01074</t>
        </is>
      </c>
      <c r="B1075" s="66" t="n">
        <v>45435</v>
      </c>
      <c r="C1075" s="65" t="inlineStr">
        <is>
          <t>2024-05</t>
        </is>
      </c>
      <c r="D1075" s="65" t="inlineStr">
        <is>
          <t>2023-2024</t>
        </is>
      </c>
      <c r="E1075" s="65" t="inlineStr">
        <is>
          <t>CLI-0085</t>
        </is>
      </c>
      <c r="F1075" s="65" t="inlineStr">
        <is>
          <t>Particulier</t>
        </is>
      </c>
      <c r="G1075" s="65" t="inlineStr">
        <is>
          <t>Toulouse</t>
        </is>
      </c>
      <c r="H1075" s="65" t="inlineStr">
        <is>
          <t>Nadia Cherif</t>
        </is>
      </c>
      <c r="I1075" s="65" t="inlineStr">
        <is>
          <t>Salle de bain</t>
        </is>
      </c>
      <c r="J1075" s="65" t="inlineStr">
        <is>
          <t>SB-001</t>
        </is>
      </c>
      <c r="K1075" s="65" t="inlineStr">
        <is>
          <t>Rénovation salle de bain complète</t>
        </is>
      </c>
      <c r="L1075" s="67" t="n">
        <v>1</v>
      </c>
      <c r="M1075" s="68" t="n">
        <v>10706.58</v>
      </c>
      <c r="N1075" s="65" t="inlineStr">
        <is>
          <t>Accepté</t>
        </is>
      </c>
      <c r="O1075" s="66" t="n">
        <v>45441</v>
      </c>
      <c r="P1075" s="67" t="n">
        <v>6</v>
      </c>
      <c r="Q1075" s="67" t="n">
        <v>1</v>
      </c>
      <c r="R1075" s="67">
        <f>$I1075</f>
        <v/>
      </c>
      <c r="S1075" s="67">
        <f>$K1075</f>
        <v/>
      </c>
      <c r="T1075" s="67">
        <f>IFERROR(INDEX(Clients!$G$2:$G$1020,MATCH($E1075,Clients!$A$2:$A$1020,0)),"")</f>
        <v/>
      </c>
      <c r="U1075" s="67">
        <f>IFERROR(INDEX(Clients!$I$2:$I$1020,MATCH($E1075,Clients!$A$2:$A$1020,0)),"")</f>
        <v/>
      </c>
      <c r="V1075" s="69">
        <f>1</f>
        <v/>
      </c>
      <c r="W1075" s="69">
        <f>IF($N1075="Accepté",1,0)</f>
        <v/>
      </c>
      <c r="X1075" s="68">
        <f>$M1075*$W1075</f>
        <v/>
      </c>
      <c r="Y1075" s="68">
        <f>IF($N1075="En cours",0,$M1075)</f>
        <v/>
      </c>
      <c r="Z1075" s="69">
        <f>IF($P1075="",0,1)</f>
        <v/>
      </c>
      <c r="AA1075" s="70">
        <f>IF($P1075="",0,$P1075)</f>
        <v/>
      </c>
      <c r="AB1075" s="69">
        <f>IF(AND($P1075&lt;&gt;"",$P1075&lt;=Paramètres!$C$14),1,0)</f>
        <v/>
      </c>
      <c r="AC1075" s="67">
        <f>IF($P1075="","Jamais relancé",IF($P1075&lt;=3,"0-3 j",IF($P1075&lt;=7,"4-7 j",IF($P1075&lt;=15,"8-15 j","Plus de 15 j"))))</f>
        <v/>
      </c>
      <c r="AD1075" s="67">
        <f>IF($M1075&lt;=1000,"Moins de 1 k€",IF($M1075&lt;=5000,"1 à 5 k€",IF($M1075&lt;=15000,"5 à 15 k€","Plus de 15 k€")))</f>
        <v/>
      </c>
    </row>
    <row r="1076">
      <c r="A1076" s="65" t="inlineStr">
        <is>
          <t>DEV-01075</t>
        </is>
      </c>
      <c r="B1076" s="66" t="n">
        <v>45435</v>
      </c>
      <c r="C1076" s="65" t="inlineStr">
        <is>
          <t>2024-05</t>
        </is>
      </c>
      <c r="D1076" s="65" t="inlineStr">
        <is>
          <t>2023-2024</t>
        </is>
      </c>
      <c r="E1076" s="65" t="inlineStr">
        <is>
          <t>CLI-0026</t>
        </is>
      </c>
      <c r="F1076" s="65" t="inlineStr">
        <is>
          <t>Particulier</t>
        </is>
      </c>
      <c r="G1076" s="65" t="inlineStr">
        <is>
          <t>Bordeaux</t>
        </is>
      </c>
      <c r="H1076" s="65" t="inlineStr">
        <is>
          <t>Sophie Marchand</t>
        </is>
      </c>
      <c r="I1076" s="65" t="inlineStr">
        <is>
          <t>Plomberie</t>
        </is>
      </c>
      <c r="J1076" s="65" t="inlineStr">
        <is>
          <t>PR-003</t>
        </is>
      </c>
      <c r="K1076" s="65" t="inlineStr">
        <is>
          <t>Réfection réseau eau appartement</t>
        </is>
      </c>
      <c r="L1076" s="67" t="n">
        <v>1</v>
      </c>
      <c r="M1076" s="68" t="n">
        <v>3524.99</v>
      </c>
      <c r="N1076" s="65" t="inlineStr">
        <is>
          <t>Accepté</t>
        </is>
      </c>
      <c r="O1076" s="66" t="n">
        <v>45452</v>
      </c>
      <c r="P1076" s="67" t="n">
        <v>9</v>
      </c>
      <c r="Q1076" s="67" t="n">
        <v>1</v>
      </c>
      <c r="R1076" s="67">
        <f>$I1076</f>
        <v/>
      </c>
      <c r="S1076" s="67">
        <f>$K1076</f>
        <v/>
      </c>
      <c r="T1076" s="67">
        <f>IFERROR(INDEX(Clients!$G$2:$G$1020,MATCH($E1076,Clients!$A$2:$A$1020,0)),"")</f>
        <v/>
      </c>
      <c r="U1076" s="67">
        <f>IFERROR(INDEX(Clients!$I$2:$I$1020,MATCH($E1076,Clients!$A$2:$A$1020,0)),"")</f>
        <v/>
      </c>
      <c r="V1076" s="69">
        <f>1</f>
        <v/>
      </c>
      <c r="W1076" s="69">
        <f>IF($N1076="Accepté",1,0)</f>
        <v/>
      </c>
      <c r="X1076" s="68">
        <f>$M1076*$W1076</f>
        <v/>
      </c>
      <c r="Y1076" s="68">
        <f>IF($N1076="En cours",0,$M1076)</f>
        <v/>
      </c>
      <c r="Z1076" s="69">
        <f>IF($P1076="",0,1)</f>
        <v/>
      </c>
      <c r="AA1076" s="70">
        <f>IF($P1076="",0,$P1076)</f>
        <v/>
      </c>
      <c r="AB1076" s="69">
        <f>IF(AND($P1076&lt;&gt;"",$P1076&lt;=Paramètres!$C$14),1,0)</f>
        <v/>
      </c>
      <c r="AC1076" s="67">
        <f>IF($P1076="","Jamais relancé",IF($P1076&lt;=3,"0-3 j",IF($P1076&lt;=7,"4-7 j",IF($P1076&lt;=15,"8-15 j","Plus de 15 j"))))</f>
        <v/>
      </c>
      <c r="AD1076" s="67">
        <f>IF($M1076&lt;=1000,"Moins de 1 k€",IF($M1076&lt;=5000,"1 à 5 k€",IF($M1076&lt;=15000,"5 à 15 k€","Plus de 15 k€")))</f>
        <v/>
      </c>
    </row>
    <row r="1077">
      <c r="A1077" s="65" t="inlineStr">
        <is>
          <t>DEV-01076</t>
        </is>
      </c>
      <c r="B1077" s="66" t="n">
        <v>45435</v>
      </c>
      <c r="C1077" s="65" t="inlineStr">
        <is>
          <t>2024-05</t>
        </is>
      </c>
      <c r="D1077" s="65" t="inlineStr">
        <is>
          <t>2023-2024</t>
        </is>
      </c>
      <c r="E1077" s="65" t="inlineStr">
        <is>
          <t>CLI-0096</t>
        </is>
      </c>
      <c r="F1077" s="65" t="inlineStr">
        <is>
          <t>Particulier</t>
        </is>
      </c>
      <c r="G1077" s="65" t="inlineStr">
        <is>
          <t>Bordeaux</t>
        </is>
      </c>
      <c r="H1077" s="65" t="inlineStr">
        <is>
          <t>Karim Belkacem</t>
        </is>
      </c>
      <c r="I1077" s="65" t="inlineStr">
        <is>
          <t>Dépannage</t>
        </is>
      </c>
      <c r="J1077" s="65" t="inlineStr">
        <is>
          <t>DP-001</t>
        </is>
      </c>
      <c r="K1077" s="65" t="inlineStr">
        <is>
          <t>Dépannage plomberie urgence</t>
        </is>
      </c>
      <c r="L1077" s="67" t="n">
        <v>1</v>
      </c>
      <c r="M1077" s="68" t="n">
        <v>261.71</v>
      </c>
      <c r="N1077" s="65" t="inlineStr">
        <is>
          <t>Accepté</t>
        </is>
      </c>
      <c r="O1077" s="66" t="n">
        <v>45469</v>
      </c>
      <c r="P1077" s="67" t="n">
        <v>7</v>
      </c>
      <c r="Q1077" s="67" t="n">
        <v>3</v>
      </c>
      <c r="R1077" s="67">
        <f>$I1077</f>
        <v/>
      </c>
      <c r="S1077" s="67">
        <f>$K1077</f>
        <v/>
      </c>
      <c r="T1077" s="67">
        <f>IFERROR(INDEX(Clients!$G$2:$G$1020,MATCH($E1077,Clients!$A$2:$A$1020,0)),"")</f>
        <v/>
      </c>
      <c r="U1077" s="67">
        <f>IFERROR(INDEX(Clients!$I$2:$I$1020,MATCH($E1077,Clients!$A$2:$A$1020,0)),"")</f>
        <v/>
      </c>
      <c r="V1077" s="69">
        <f>1</f>
        <v/>
      </c>
      <c r="W1077" s="69">
        <f>IF($N1077="Accepté",1,0)</f>
        <v/>
      </c>
      <c r="X1077" s="68">
        <f>$M1077*$W1077</f>
        <v/>
      </c>
      <c r="Y1077" s="68">
        <f>IF($N1077="En cours",0,$M1077)</f>
        <v/>
      </c>
      <c r="Z1077" s="69">
        <f>IF($P1077="",0,1)</f>
        <v/>
      </c>
      <c r="AA1077" s="70">
        <f>IF($P1077="",0,$P1077)</f>
        <v/>
      </c>
      <c r="AB1077" s="69">
        <f>IF(AND($P1077&lt;&gt;"",$P1077&lt;=Paramètres!$C$14),1,0)</f>
        <v/>
      </c>
      <c r="AC1077" s="67">
        <f>IF($P1077="","Jamais relancé",IF($P1077&lt;=3,"0-3 j",IF($P1077&lt;=7,"4-7 j",IF($P1077&lt;=15,"8-15 j","Plus de 15 j"))))</f>
        <v/>
      </c>
      <c r="AD1077" s="67">
        <f>IF($M1077&lt;=1000,"Moins de 1 k€",IF($M1077&lt;=5000,"1 à 5 k€",IF($M1077&lt;=15000,"5 à 15 k€","Plus de 15 k€")))</f>
        <v/>
      </c>
    </row>
    <row r="1078">
      <c r="A1078" s="65" t="inlineStr">
        <is>
          <t>DEV-01077</t>
        </is>
      </c>
      <c r="B1078" s="66" t="n">
        <v>45436</v>
      </c>
      <c r="C1078" s="65" t="inlineStr">
        <is>
          <t>2024-05</t>
        </is>
      </c>
      <c r="D1078" s="65" t="inlineStr">
        <is>
          <t>2023-2024</t>
        </is>
      </c>
      <c r="E1078" s="65" t="inlineStr">
        <is>
          <t>CLI-0257</t>
        </is>
      </c>
      <c r="F1078" s="65" t="inlineStr">
        <is>
          <t>Professionnel</t>
        </is>
      </c>
      <c r="G1078" s="65" t="inlineStr">
        <is>
          <t>Toulouse</t>
        </is>
      </c>
      <c r="H1078" s="65" t="inlineStr">
        <is>
          <t>Julien Fabre</t>
        </is>
      </c>
      <c r="I1078" s="65" t="inlineStr">
        <is>
          <t>Salle de bain</t>
        </is>
      </c>
      <c r="J1078" s="65" t="inlineStr">
        <is>
          <t>SB-003</t>
        </is>
      </c>
      <c r="K1078" s="65" t="inlineStr">
        <is>
          <t>Pose meuble vasque + robinetterie</t>
        </is>
      </c>
      <c r="L1078" s="67" t="n">
        <v>1</v>
      </c>
      <c r="M1078" s="68" t="n">
        <v>2069.25</v>
      </c>
      <c r="N1078" s="65" t="inlineStr">
        <is>
          <t>Sans réponse</t>
        </is>
      </c>
      <c r="O1078" s="66" t="n">
        <v>45447</v>
      </c>
      <c r="P1078" s="67" t="n">
        <v>16</v>
      </c>
      <c r="Q1078" s="67" t="n">
        <v>0</v>
      </c>
      <c r="R1078" s="67">
        <f>$I1078</f>
        <v/>
      </c>
      <c r="S1078" s="67">
        <f>$K1078</f>
        <v/>
      </c>
      <c r="T1078" s="67">
        <f>IFERROR(INDEX(Clients!$G$2:$G$1020,MATCH($E1078,Clients!$A$2:$A$1020,0)),"")</f>
        <v/>
      </c>
      <c r="U1078" s="67">
        <f>IFERROR(INDEX(Clients!$I$2:$I$1020,MATCH($E1078,Clients!$A$2:$A$1020,0)),"")</f>
        <v/>
      </c>
      <c r="V1078" s="69">
        <f>1</f>
        <v/>
      </c>
      <c r="W1078" s="69">
        <f>IF($N1078="Accepté",1,0)</f>
        <v/>
      </c>
      <c r="X1078" s="68">
        <f>$M1078*$W1078</f>
        <v/>
      </c>
      <c r="Y1078" s="68">
        <f>IF($N1078="En cours",0,$M1078)</f>
        <v/>
      </c>
      <c r="Z1078" s="69">
        <f>IF($P1078="",0,1)</f>
        <v/>
      </c>
      <c r="AA1078" s="70">
        <f>IF($P1078="",0,$P1078)</f>
        <v/>
      </c>
      <c r="AB1078" s="69">
        <f>IF(AND($P1078&lt;&gt;"",$P1078&lt;=Paramètres!$C$14),1,0)</f>
        <v/>
      </c>
      <c r="AC1078" s="67">
        <f>IF($P1078="","Jamais relancé",IF($P1078&lt;=3,"0-3 j",IF($P1078&lt;=7,"4-7 j",IF($P1078&lt;=15,"8-15 j","Plus de 15 j"))))</f>
        <v/>
      </c>
      <c r="AD1078" s="67">
        <f>IF($M1078&lt;=1000,"Moins de 1 k€",IF($M1078&lt;=5000,"1 à 5 k€",IF($M1078&lt;=15000,"5 à 15 k€","Plus de 15 k€")))</f>
        <v/>
      </c>
    </row>
    <row r="1079">
      <c r="A1079" s="65" t="inlineStr">
        <is>
          <t>DEV-01078</t>
        </is>
      </c>
      <c r="B1079" s="66" t="n">
        <v>45436</v>
      </c>
      <c r="C1079" s="65" t="inlineStr">
        <is>
          <t>2024-05</t>
        </is>
      </c>
      <c r="D1079" s="65" t="inlineStr">
        <is>
          <t>2023-2024</t>
        </is>
      </c>
      <c r="E1079" s="65" t="inlineStr">
        <is>
          <t>CLI-0383</t>
        </is>
      </c>
      <c r="F1079" s="65" t="inlineStr">
        <is>
          <t>Particulier</t>
        </is>
      </c>
      <c r="G1079" s="65" t="inlineStr">
        <is>
          <t>Bordeaux</t>
        </is>
      </c>
      <c r="H1079" s="65" t="inlineStr">
        <is>
          <t>Sophie Marchand</t>
        </is>
      </c>
      <c r="I1079" s="65" t="inlineStr">
        <is>
          <t>Salle de bain</t>
        </is>
      </c>
      <c r="J1079" s="65" t="inlineStr">
        <is>
          <t>SB-001</t>
        </is>
      </c>
      <c r="K1079" s="65" t="inlineStr">
        <is>
          <t>Rénovation salle de bain complète</t>
        </is>
      </c>
      <c r="L1079" s="67" t="n">
        <v>1</v>
      </c>
      <c r="M1079" s="68" t="n">
        <v>10609.58</v>
      </c>
      <c r="N1079" s="65" t="inlineStr">
        <is>
          <t>Accepté</t>
        </is>
      </c>
      <c r="O1079" s="66" t="n">
        <v>45461</v>
      </c>
      <c r="P1079" s="67" t="n">
        <v>8</v>
      </c>
      <c r="Q1079" s="67" t="n">
        <v>2</v>
      </c>
      <c r="R1079" s="67">
        <f>$I1079</f>
        <v/>
      </c>
      <c r="S1079" s="67">
        <f>$K1079</f>
        <v/>
      </c>
      <c r="T1079" s="67">
        <f>IFERROR(INDEX(Clients!$G$2:$G$1020,MATCH($E1079,Clients!$A$2:$A$1020,0)),"")</f>
        <v/>
      </c>
      <c r="U1079" s="67">
        <f>IFERROR(INDEX(Clients!$I$2:$I$1020,MATCH($E1079,Clients!$A$2:$A$1020,0)),"")</f>
        <v/>
      </c>
      <c r="V1079" s="69">
        <f>1</f>
        <v/>
      </c>
      <c r="W1079" s="69">
        <f>IF($N1079="Accepté",1,0)</f>
        <v/>
      </c>
      <c r="X1079" s="68">
        <f>$M1079*$W1079</f>
        <v/>
      </c>
      <c r="Y1079" s="68">
        <f>IF($N1079="En cours",0,$M1079)</f>
        <v/>
      </c>
      <c r="Z1079" s="69">
        <f>IF($P1079="",0,1)</f>
        <v/>
      </c>
      <c r="AA1079" s="70">
        <f>IF($P1079="",0,$P1079)</f>
        <v/>
      </c>
      <c r="AB1079" s="69">
        <f>IF(AND($P1079&lt;&gt;"",$P1079&lt;=Paramètres!$C$14),1,0)</f>
        <v/>
      </c>
      <c r="AC1079" s="67">
        <f>IF($P1079="","Jamais relancé",IF($P1079&lt;=3,"0-3 j",IF($P1079&lt;=7,"4-7 j",IF($P1079&lt;=15,"8-15 j","Plus de 15 j"))))</f>
        <v/>
      </c>
      <c r="AD1079" s="67">
        <f>IF($M1079&lt;=1000,"Moins de 1 k€",IF($M1079&lt;=5000,"1 à 5 k€",IF($M1079&lt;=15000,"5 à 15 k€","Plus de 15 k€")))</f>
        <v/>
      </c>
    </row>
    <row r="1080">
      <c r="A1080" s="65" t="inlineStr">
        <is>
          <t>DEV-01079</t>
        </is>
      </c>
      <c r="B1080" s="66" t="n">
        <v>45436</v>
      </c>
      <c r="C1080" s="65" t="inlineStr">
        <is>
          <t>2024-05</t>
        </is>
      </c>
      <c r="D1080" s="65" t="inlineStr">
        <is>
          <t>2023-2024</t>
        </is>
      </c>
      <c r="E1080" s="65" t="inlineStr">
        <is>
          <t>CLI-0457</t>
        </is>
      </c>
      <c r="F1080" s="65" t="inlineStr">
        <is>
          <t>Particulier</t>
        </is>
      </c>
      <c r="G1080" s="65" t="inlineStr">
        <is>
          <t>Bordeaux</t>
        </is>
      </c>
      <c r="H1080" s="65" t="inlineStr">
        <is>
          <t>Karim Belkacem</t>
        </is>
      </c>
      <c r="I1080" s="65" t="inlineStr">
        <is>
          <t>Électricité</t>
        </is>
      </c>
      <c r="J1080" s="65" t="inlineStr">
        <is>
          <t>EL-002</t>
        </is>
      </c>
      <c r="K1080" s="65" t="inlineStr">
        <is>
          <t>Installation borne de recharge VE</t>
        </is>
      </c>
      <c r="L1080" s="67" t="n">
        <v>1</v>
      </c>
      <c r="M1080" s="68" t="n">
        <v>1746.5</v>
      </c>
      <c r="N1080" s="65" t="inlineStr">
        <is>
          <t>Refusé</t>
        </is>
      </c>
      <c r="O1080" s="66" t="n">
        <v>45453</v>
      </c>
      <c r="P1080" s="67" t="n">
        <v>5</v>
      </c>
      <c r="Q1080" s="67" t="n">
        <v>2</v>
      </c>
      <c r="R1080" s="67">
        <f>$I1080</f>
        <v/>
      </c>
      <c r="S1080" s="67">
        <f>$K1080</f>
        <v/>
      </c>
      <c r="T1080" s="67">
        <f>IFERROR(INDEX(Clients!$G$2:$G$1020,MATCH($E1080,Clients!$A$2:$A$1020,0)),"")</f>
        <v/>
      </c>
      <c r="U1080" s="67">
        <f>IFERROR(INDEX(Clients!$I$2:$I$1020,MATCH($E1080,Clients!$A$2:$A$1020,0)),"")</f>
        <v/>
      </c>
      <c r="V1080" s="69">
        <f>1</f>
        <v/>
      </c>
      <c r="W1080" s="69">
        <f>IF($N1080="Accepté",1,0)</f>
        <v/>
      </c>
      <c r="X1080" s="68">
        <f>$M1080*$W1080</f>
        <v/>
      </c>
      <c r="Y1080" s="68">
        <f>IF($N1080="En cours",0,$M1080)</f>
        <v/>
      </c>
      <c r="Z1080" s="69">
        <f>IF($P1080="",0,1)</f>
        <v/>
      </c>
      <c r="AA1080" s="70">
        <f>IF($P1080="",0,$P1080)</f>
        <v/>
      </c>
      <c r="AB1080" s="69">
        <f>IF(AND($P1080&lt;&gt;"",$P1080&lt;=Paramètres!$C$14),1,0)</f>
        <v/>
      </c>
      <c r="AC1080" s="67">
        <f>IF($P1080="","Jamais relancé",IF($P1080&lt;=3,"0-3 j",IF($P1080&lt;=7,"4-7 j",IF($P1080&lt;=15,"8-15 j","Plus de 15 j"))))</f>
        <v/>
      </c>
      <c r="AD1080" s="67">
        <f>IF($M1080&lt;=1000,"Moins de 1 k€",IF($M1080&lt;=5000,"1 à 5 k€",IF($M1080&lt;=15000,"5 à 15 k€","Plus de 15 k€")))</f>
        <v/>
      </c>
    </row>
    <row r="1081">
      <c r="A1081" s="65" t="inlineStr">
        <is>
          <t>DEV-01080</t>
        </is>
      </c>
      <c r="B1081" s="66" t="n">
        <v>45439</v>
      </c>
      <c r="C1081" s="65" t="inlineStr">
        <is>
          <t>2024-05</t>
        </is>
      </c>
      <c r="D1081" s="65" t="inlineStr">
        <is>
          <t>2023-2024</t>
        </is>
      </c>
      <c r="E1081" s="65" t="inlineStr">
        <is>
          <t>CLI-0213</t>
        </is>
      </c>
      <c r="F1081" s="65" t="inlineStr">
        <is>
          <t>Professionnel</t>
        </is>
      </c>
      <c r="G1081" s="65" t="inlineStr">
        <is>
          <t>Bordeaux</t>
        </is>
      </c>
      <c r="H1081" s="65" t="inlineStr">
        <is>
          <t>Sophie Marchand</t>
        </is>
      </c>
      <c r="I1081" s="65" t="inlineStr">
        <is>
          <t>Électricité</t>
        </is>
      </c>
      <c r="J1081" s="65" t="inlineStr">
        <is>
          <t>EL-004</t>
        </is>
      </c>
      <c r="K1081" s="65" t="inlineStr">
        <is>
          <t>Éclairage LED locaux professionnels</t>
        </is>
      </c>
      <c r="L1081" s="67" t="n">
        <v>3</v>
      </c>
      <c r="M1081" s="68" t="n">
        <v>18432.65</v>
      </c>
      <c r="N1081" s="65" t="inlineStr">
        <is>
          <t>Accepté</t>
        </is>
      </c>
      <c r="O1081" s="66" t="n">
        <v>45458</v>
      </c>
      <c r="P1081" s="67" t="n">
        <v>7</v>
      </c>
      <c r="Q1081" s="67" t="n">
        <v>2</v>
      </c>
      <c r="R1081" s="67">
        <f>$I1081</f>
        <v/>
      </c>
      <c r="S1081" s="67">
        <f>$K1081</f>
        <v/>
      </c>
      <c r="T1081" s="67">
        <f>IFERROR(INDEX(Clients!$G$2:$G$1020,MATCH($E1081,Clients!$A$2:$A$1020,0)),"")</f>
        <v/>
      </c>
      <c r="U1081" s="67">
        <f>IFERROR(INDEX(Clients!$I$2:$I$1020,MATCH($E1081,Clients!$A$2:$A$1020,0)),"")</f>
        <v/>
      </c>
      <c r="V1081" s="69">
        <f>1</f>
        <v/>
      </c>
      <c r="W1081" s="69">
        <f>IF($N1081="Accepté",1,0)</f>
        <v/>
      </c>
      <c r="X1081" s="68">
        <f>$M1081*$W1081</f>
        <v/>
      </c>
      <c r="Y1081" s="68">
        <f>IF($N1081="En cours",0,$M1081)</f>
        <v/>
      </c>
      <c r="Z1081" s="69">
        <f>IF($P1081="",0,1)</f>
        <v/>
      </c>
      <c r="AA1081" s="70">
        <f>IF($P1081="",0,$P1081)</f>
        <v/>
      </c>
      <c r="AB1081" s="69">
        <f>IF(AND($P1081&lt;&gt;"",$P1081&lt;=Paramètres!$C$14),1,0)</f>
        <v/>
      </c>
      <c r="AC1081" s="67">
        <f>IF($P1081="","Jamais relancé",IF($P1081&lt;=3,"0-3 j",IF($P1081&lt;=7,"4-7 j",IF($P1081&lt;=15,"8-15 j","Plus de 15 j"))))</f>
        <v/>
      </c>
      <c r="AD1081" s="67">
        <f>IF($M1081&lt;=1000,"Moins de 1 k€",IF($M1081&lt;=5000,"1 à 5 k€",IF($M1081&lt;=15000,"5 à 15 k€","Plus de 15 k€")))</f>
        <v/>
      </c>
    </row>
    <row r="1082">
      <c r="A1082" s="65" t="inlineStr">
        <is>
          <t>DEV-01081</t>
        </is>
      </c>
      <c r="B1082" s="66" t="n">
        <v>45439</v>
      </c>
      <c r="C1082" s="65" t="inlineStr">
        <is>
          <t>2024-05</t>
        </is>
      </c>
      <c r="D1082" s="65" t="inlineStr">
        <is>
          <t>2023-2024</t>
        </is>
      </c>
      <c r="E1082" s="65" t="inlineStr">
        <is>
          <t>CLI-0015</t>
        </is>
      </c>
      <c r="F1082" s="65" t="inlineStr">
        <is>
          <t>Particulier</t>
        </is>
      </c>
      <c r="G1082" s="65" t="inlineStr">
        <is>
          <t>Bordeaux</t>
        </is>
      </c>
      <c r="H1082" s="65" t="inlineStr">
        <is>
          <t>Karim Belkacem</t>
        </is>
      </c>
      <c r="I1082" s="65" t="inlineStr">
        <is>
          <t>Électricité</t>
        </is>
      </c>
      <c r="J1082" s="65" t="inlineStr">
        <is>
          <t>EL-002</t>
        </is>
      </c>
      <c r="K1082" s="65" t="inlineStr">
        <is>
          <t>Installation borne de recharge VE</t>
        </is>
      </c>
      <c r="L1082" s="67" t="n">
        <v>1</v>
      </c>
      <c r="M1082" s="68" t="n">
        <v>1623.26</v>
      </c>
      <c r="N1082" s="65" t="inlineStr">
        <is>
          <t>Sans réponse</t>
        </is>
      </c>
      <c r="O1082" s="66" t="n">
        <v>45450</v>
      </c>
      <c r="P1082" s="67" t="n">
        <v>1</v>
      </c>
      <c r="Q1082" s="67" t="n">
        <v>2</v>
      </c>
      <c r="R1082" s="67">
        <f>$I1082</f>
        <v/>
      </c>
      <c r="S1082" s="67">
        <f>$K1082</f>
        <v/>
      </c>
      <c r="T1082" s="67">
        <f>IFERROR(INDEX(Clients!$G$2:$G$1020,MATCH($E1082,Clients!$A$2:$A$1020,0)),"")</f>
        <v/>
      </c>
      <c r="U1082" s="67">
        <f>IFERROR(INDEX(Clients!$I$2:$I$1020,MATCH($E1082,Clients!$A$2:$A$1020,0)),"")</f>
        <v/>
      </c>
      <c r="V1082" s="69">
        <f>1</f>
        <v/>
      </c>
      <c r="W1082" s="69">
        <f>IF($N1082="Accepté",1,0)</f>
        <v/>
      </c>
      <c r="X1082" s="68">
        <f>$M1082*$W1082</f>
        <v/>
      </c>
      <c r="Y1082" s="68">
        <f>IF($N1082="En cours",0,$M1082)</f>
        <v/>
      </c>
      <c r="Z1082" s="69">
        <f>IF($P1082="",0,1)</f>
        <v/>
      </c>
      <c r="AA1082" s="70">
        <f>IF($P1082="",0,$P1082)</f>
        <v/>
      </c>
      <c r="AB1082" s="69">
        <f>IF(AND($P1082&lt;&gt;"",$P1082&lt;=Paramètres!$C$14),1,0)</f>
        <v/>
      </c>
      <c r="AC1082" s="67">
        <f>IF($P1082="","Jamais relancé",IF($P1082&lt;=3,"0-3 j",IF($P1082&lt;=7,"4-7 j",IF($P1082&lt;=15,"8-15 j","Plus de 15 j"))))</f>
        <v/>
      </c>
      <c r="AD1082" s="67">
        <f>IF($M1082&lt;=1000,"Moins de 1 k€",IF($M1082&lt;=5000,"1 à 5 k€",IF($M1082&lt;=15000,"5 à 15 k€","Plus de 15 k€")))</f>
        <v/>
      </c>
    </row>
    <row r="1083">
      <c r="A1083" s="65" t="inlineStr">
        <is>
          <t>DEV-01082</t>
        </is>
      </c>
      <c r="B1083" s="66" t="n">
        <v>45440</v>
      </c>
      <c r="C1083" s="65" t="inlineStr">
        <is>
          <t>2024-05</t>
        </is>
      </c>
      <c r="D1083" s="65" t="inlineStr">
        <is>
          <t>2023-2024</t>
        </is>
      </c>
      <c r="E1083" s="65" t="inlineStr">
        <is>
          <t>CLI-0093</t>
        </is>
      </c>
      <c r="F1083" s="65" t="inlineStr">
        <is>
          <t>Professionnel</t>
        </is>
      </c>
      <c r="G1083" s="65" t="inlineStr">
        <is>
          <t>Bordeaux</t>
        </is>
      </c>
      <c r="H1083" s="65" t="inlineStr">
        <is>
          <t>Sophie Marchand</t>
        </is>
      </c>
      <c r="I1083" s="65" t="inlineStr">
        <is>
          <t>Plomberie</t>
        </is>
      </c>
      <c r="J1083" s="65" t="inlineStr">
        <is>
          <t>PR-001</t>
        </is>
      </c>
      <c r="K1083" s="65" t="inlineStr">
        <is>
          <t>Remplacement chauffe-eau 200 L</t>
        </is>
      </c>
      <c r="L1083" s="67" t="n">
        <v>1</v>
      </c>
      <c r="M1083" s="68" t="n">
        <v>2177.39</v>
      </c>
      <c r="N1083" s="65" t="inlineStr">
        <is>
          <t>Sans réponse</t>
        </is>
      </c>
      <c r="O1083" s="66" t="n">
        <v>45460</v>
      </c>
      <c r="P1083" s="67" t="n"/>
      <c r="Q1083" s="67" t="n">
        <v>0</v>
      </c>
      <c r="R1083" s="67">
        <f>$I1083</f>
        <v/>
      </c>
      <c r="S1083" s="67">
        <f>$K1083</f>
        <v/>
      </c>
      <c r="T1083" s="67">
        <f>IFERROR(INDEX(Clients!$G$2:$G$1020,MATCH($E1083,Clients!$A$2:$A$1020,0)),"")</f>
        <v/>
      </c>
      <c r="U1083" s="67">
        <f>IFERROR(INDEX(Clients!$I$2:$I$1020,MATCH($E1083,Clients!$A$2:$A$1020,0)),"")</f>
        <v/>
      </c>
      <c r="V1083" s="69">
        <f>1</f>
        <v/>
      </c>
      <c r="W1083" s="69">
        <f>IF($N1083="Accepté",1,0)</f>
        <v/>
      </c>
      <c r="X1083" s="68">
        <f>$M1083*$W1083</f>
        <v/>
      </c>
      <c r="Y1083" s="68">
        <f>IF($N1083="En cours",0,$M1083)</f>
        <v/>
      </c>
      <c r="Z1083" s="69">
        <f>IF($P1083="",0,1)</f>
        <v/>
      </c>
      <c r="AA1083" s="70">
        <f>IF($P1083="",0,$P1083)</f>
        <v/>
      </c>
      <c r="AB1083" s="69">
        <f>IF(AND($P1083&lt;&gt;"",$P1083&lt;=Paramètres!$C$14),1,0)</f>
        <v/>
      </c>
      <c r="AC1083" s="67">
        <f>IF($P1083="","Jamais relancé",IF($P1083&lt;=3,"0-3 j",IF($P1083&lt;=7,"4-7 j",IF($P1083&lt;=15,"8-15 j","Plus de 15 j"))))</f>
        <v/>
      </c>
      <c r="AD1083" s="67">
        <f>IF($M1083&lt;=1000,"Moins de 1 k€",IF($M1083&lt;=5000,"1 à 5 k€",IF($M1083&lt;=15000,"5 à 15 k€","Plus de 15 k€")))</f>
        <v/>
      </c>
    </row>
    <row r="1084">
      <c r="A1084" s="65" t="inlineStr">
        <is>
          <t>DEV-01083</t>
        </is>
      </c>
      <c r="B1084" s="66" t="n">
        <v>45440</v>
      </c>
      <c r="C1084" s="65" t="inlineStr">
        <is>
          <t>2024-05</t>
        </is>
      </c>
      <c r="D1084" s="65" t="inlineStr">
        <is>
          <t>2023-2024</t>
        </is>
      </c>
      <c r="E1084" s="65" t="inlineStr">
        <is>
          <t>CLI-0163</t>
        </is>
      </c>
      <c r="F1084" s="65" t="inlineStr">
        <is>
          <t>Particulier</t>
        </is>
      </c>
      <c r="G1084" s="65" t="inlineStr">
        <is>
          <t>Toulouse</t>
        </is>
      </c>
      <c r="H1084" s="65" t="inlineStr">
        <is>
          <t>Julien Fabre</t>
        </is>
      </c>
      <c r="I1084" s="65" t="inlineStr">
        <is>
          <t>Plomberie</t>
        </is>
      </c>
      <c r="J1084" s="65" t="inlineStr">
        <is>
          <t>PR-002</t>
        </is>
      </c>
      <c r="K1084" s="65" t="inlineStr">
        <is>
          <t>Recherche de fuite + réparation</t>
        </is>
      </c>
      <c r="L1084" s="67" t="n">
        <v>1</v>
      </c>
      <c r="M1084" s="68" t="n">
        <v>490.47</v>
      </c>
      <c r="N1084" s="65" t="inlineStr">
        <is>
          <t>Accepté</t>
        </is>
      </c>
      <c r="O1084" s="66" t="n">
        <v>45446</v>
      </c>
      <c r="P1084" s="67" t="n">
        <v>8</v>
      </c>
      <c r="Q1084" s="67" t="n">
        <v>0</v>
      </c>
      <c r="R1084" s="67">
        <f>$I1084</f>
        <v/>
      </c>
      <c r="S1084" s="67">
        <f>$K1084</f>
        <v/>
      </c>
      <c r="T1084" s="67">
        <f>IFERROR(INDEX(Clients!$G$2:$G$1020,MATCH($E1084,Clients!$A$2:$A$1020,0)),"")</f>
        <v/>
      </c>
      <c r="U1084" s="67">
        <f>IFERROR(INDEX(Clients!$I$2:$I$1020,MATCH($E1084,Clients!$A$2:$A$1020,0)),"")</f>
        <v/>
      </c>
      <c r="V1084" s="69">
        <f>1</f>
        <v/>
      </c>
      <c r="W1084" s="69">
        <f>IF($N1084="Accepté",1,0)</f>
        <v/>
      </c>
      <c r="X1084" s="68">
        <f>$M1084*$W1084</f>
        <v/>
      </c>
      <c r="Y1084" s="68">
        <f>IF($N1084="En cours",0,$M1084)</f>
        <v/>
      </c>
      <c r="Z1084" s="69">
        <f>IF($P1084="",0,1)</f>
        <v/>
      </c>
      <c r="AA1084" s="70">
        <f>IF($P1084="",0,$P1084)</f>
        <v/>
      </c>
      <c r="AB1084" s="69">
        <f>IF(AND($P1084&lt;&gt;"",$P1084&lt;=Paramètres!$C$14),1,0)</f>
        <v/>
      </c>
      <c r="AC1084" s="67">
        <f>IF($P1084="","Jamais relancé",IF($P1084&lt;=3,"0-3 j",IF($P1084&lt;=7,"4-7 j",IF($P1084&lt;=15,"8-15 j","Plus de 15 j"))))</f>
        <v/>
      </c>
      <c r="AD1084" s="67">
        <f>IF($M1084&lt;=1000,"Moins de 1 k€",IF($M1084&lt;=5000,"1 à 5 k€",IF($M1084&lt;=15000,"5 à 15 k€","Plus de 15 k€")))</f>
        <v/>
      </c>
    </row>
    <row r="1085">
      <c r="A1085" s="65" t="inlineStr">
        <is>
          <t>DEV-01084</t>
        </is>
      </c>
      <c r="B1085" s="66" t="n">
        <v>45440</v>
      </c>
      <c r="C1085" s="65" t="inlineStr">
        <is>
          <t>2024-05</t>
        </is>
      </c>
      <c r="D1085" s="65" t="inlineStr">
        <is>
          <t>2023-2024</t>
        </is>
      </c>
      <c r="E1085" s="65" t="inlineStr">
        <is>
          <t>CLI-0361</t>
        </is>
      </c>
      <c r="F1085" s="65" t="inlineStr">
        <is>
          <t>Particulier</t>
        </is>
      </c>
      <c r="G1085" s="65" t="inlineStr">
        <is>
          <t>Bordeaux</t>
        </is>
      </c>
      <c r="H1085" s="65" t="inlineStr">
        <is>
          <t>Karim Belkacem</t>
        </is>
      </c>
      <c r="I1085" s="65" t="inlineStr">
        <is>
          <t>Salle de bain</t>
        </is>
      </c>
      <c r="J1085" s="65" t="inlineStr">
        <is>
          <t>SB-003</t>
        </is>
      </c>
      <c r="K1085" s="65" t="inlineStr">
        <is>
          <t>Pose meuble vasque + robinetterie</t>
        </is>
      </c>
      <c r="L1085" s="67" t="n">
        <v>1</v>
      </c>
      <c r="M1085" s="68" t="n">
        <v>1373.83</v>
      </c>
      <c r="N1085" s="65" t="inlineStr">
        <is>
          <t>Refusé</t>
        </is>
      </c>
      <c r="O1085" s="66" t="n">
        <v>45460</v>
      </c>
      <c r="P1085" s="67" t="n"/>
      <c r="Q1085" s="67" t="n">
        <v>0</v>
      </c>
      <c r="R1085" s="67">
        <f>$I1085</f>
        <v/>
      </c>
      <c r="S1085" s="67">
        <f>$K1085</f>
        <v/>
      </c>
      <c r="T1085" s="67">
        <f>IFERROR(INDEX(Clients!$G$2:$G$1020,MATCH($E1085,Clients!$A$2:$A$1020,0)),"")</f>
        <v/>
      </c>
      <c r="U1085" s="67">
        <f>IFERROR(INDEX(Clients!$I$2:$I$1020,MATCH($E1085,Clients!$A$2:$A$1020,0)),"")</f>
        <v/>
      </c>
      <c r="V1085" s="69">
        <f>1</f>
        <v/>
      </c>
      <c r="W1085" s="69">
        <f>IF($N1085="Accepté",1,0)</f>
        <v/>
      </c>
      <c r="X1085" s="68">
        <f>$M1085*$W1085</f>
        <v/>
      </c>
      <c r="Y1085" s="68">
        <f>IF($N1085="En cours",0,$M1085)</f>
        <v/>
      </c>
      <c r="Z1085" s="69">
        <f>IF($P1085="",0,1)</f>
        <v/>
      </c>
      <c r="AA1085" s="70">
        <f>IF($P1085="",0,$P1085)</f>
        <v/>
      </c>
      <c r="AB1085" s="69">
        <f>IF(AND($P1085&lt;&gt;"",$P1085&lt;=Paramètres!$C$14),1,0)</f>
        <v/>
      </c>
      <c r="AC1085" s="67">
        <f>IF($P1085="","Jamais relancé",IF($P1085&lt;=3,"0-3 j",IF($P1085&lt;=7,"4-7 j",IF($P1085&lt;=15,"8-15 j","Plus de 15 j"))))</f>
        <v/>
      </c>
      <c r="AD1085" s="67">
        <f>IF($M1085&lt;=1000,"Moins de 1 k€",IF($M1085&lt;=5000,"1 à 5 k€",IF($M1085&lt;=15000,"5 à 15 k€","Plus de 15 k€")))</f>
        <v/>
      </c>
    </row>
    <row r="1086">
      <c r="A1086" s="65" t="inlineStr">
        <is>
          <t>DEV-01085</t>
        </is>
      </c>
      <c r="B1086" s="66" t="n">
        <v>45440</v>
      </c>
      <c r="C1086" s="65" t="inlineStr">
        <is>
          <t>2024-05</t>
        </is>
      </c>
      <c r="D1086" s="65" t="inlineStr">
        <is>
          <t>2023-2024</t>
        </is>
      </c>
      <c r="E1086" s="65" t="inlineStr">
        <is>
          <t>CLI-0394</t>
        </is>
      </c>
      <c r="F1086" s="65" t="inlineStr">
        <is>
          <t>Professionnel</t>
        </is>
      </c>
      <c r="G1086" s="65" t="inlineStr">
        <is>
          <t>Toulouse</t>
        </is>
      </c>
      <c r="H1086" s="65" t="inlineStr">
        <is>
          <t>Nadia Cherif</t>
        </is>
      </c>
      <c r="I1086" s="65" t="inlineStr">
        <is>
          <t>Salle de bain</t>
        </is>
      </c>
      <c r="J1086" s="65" t="inlineStr">
        <is>
          <t>SB-002</t>
        </is>
      </c>
      <c r="K1086" s="65" t="inlineStr">
        <is>
          <t>Remplacement baignoire par douche</t>
        </is>
      </c>
      <c r="L1086" s="67" t="n">
        <v>1</v>
      </c>
      <c r="M1086" s="68" t="n">
        <v>5751.55</v>
      </c>
      <c r="N1086" s="65" t="inlineStr">
        <is>
          <t>Refusé</t>
        </is>
      </c>
      <c r="O1086" s="66" t="n">
        <v>45453</v>
      </c>
      <c r="P1086" s="67" t="n"/>
      <c r="Q1086" s="67" t="n">
        <v>0</v>
      </c>
      <c r="R1086" s="67">
        <f>$I1086</f>
        <v/>
      </c>
      <c r="S1086" s="67">
        <f>$K1086</f>
        <v/>
      </c>
      <c r="T1086" s="67">
        <f>IFERROR(INDEX(Clients!$G$2:$G$1020,MATCH($E1086,Clients!$A$2:$A$1020,0)),"")</f>
        <v/>
      </c>
      <c r="U1086" s="67">
        <f>IFERROR(INDEX(Clients!$I$2:$I$1020,MATCH($E1086,Clients!$A$2:$A$1020,0)),"")</f>
        <v/>
      </c>
      <c r="V1086" s="69">
        <f>1</f>
        <v/>
      </c>
      <c r="W1086" s="69">
        <f>IF($N1086="Accepté",1,0)</f>
        <v/>
      </c>
      <c r="X1086" s="68">
        <f>$M1086*$W1086</f>
        <v/>
      </c>
      <c r="Y1086" s="68">
        <f>IF($N1086="En cours",0,$M1086)</f>
        <v/>
      </c>
      <c r="Z1086" s="69">
        <f>IF($P1086="",0,1)</f>
        <v/>
      </c>
      <c r="AA1086" s="70">
        <f>IF($P1086="",0,$P1086)</f>
        <v/>
      </c>
      <c r="AB1086" s="69">
        <f>IF(AND($P1086&lt;&gt;"",$P1086&lt;=Paramètres!$C$14),1,0)</f>
        <v/>
      </c>
      <c r="AC1086" s="67">
        <f>IF($P1086="","Jamais relancé",IF($P1086&lt;=3,"0-3 j",IF($P1086&lt;=7,"4-7 j",IF($P1086&lt;=15,"8-15 j","Plus de 15 j"))))</f>
        <v/>
      </c>
      <c r="AD1086" s="67">
        <f>IF($M1086&lt;=1000,"Moins de 1 k€",IF($M1086&lt;=5000,"1 à 5 k€",IF($M1086&lt;=15000,"5 à 15 k€","Plus de 15 k€")))</f>
        <v/>
      </c>
    </row>
    <row r="1087">
      <c r="A1087" s="65" t="inlineStr">
        <is>
          <t>DEV-01086</t>
        </is>
      </c>
      <c r="B1087" s="66" t="n">
        <v>45441</v>
      </c>
      <c r="C1087" s="65" t="inlineStr">
        <is>
          <t>2024-05</t>
        </is>
      </c>
      <c r="D1087" s="65" t="inlineStr">
        <is>
          <t>2023-2024</t>
        </is>
      </c>
      <c r="E1087" s="65" t="inlineStr">
        <is>
          <t>CLI-0017</t>
        </is>
      </c>
      <c r="F1087" s="65" t="inlineStr">
        <is>
          <t>Professionnel</t>
        </is>
      </c>
      <c r="G1087" s="65" t="inlineStr">
        <is>
          <t>Toulouse</t>
        </is>
      </c>
      <c r="H1087" s="65" t="inlineStr">
        <is>
          <t>Julien Fabre</t>
        </is>
      </c>
      <c r="I1087" s="65" t="inlineStr">
        <is>
          <t>Chauffage</t>
        </is>
      </c>
      <c r="J1087" s="65" t="inlineStr">
        <is>
          <t>CH-005</t>
        </is>
      </c>
      <c r="K1087" s="65" t="inlineStr">
        <is>
          <t>Désembouage circuit chauffage</t>
        </is>
      </c>
      <c r="L1087" s="67" t="n">
        <v>1</v>
      </c>
      <c r="M1087" s="68" t="n">
        <v>1085.93</v>
      </c>
      <c r="N1087" s="65" t="inlineStr">
        <is>
          <t>Accepté</t>
        </is>
      </c>
      <c r="O1087" s="66" t="n">
        <v>45465</v>
      </c>
      <c r="P1087" s="67" t="n">
        <v>5</v>
      </c>
      <c r="Q1087" s="67" t="n">
        <v>1</v>
      </c>
      <c r="R1087" s="67">
        <f>$I1087</f>
        <v/>
      </c>
      <c r="S1087" s="67">
        <f>$K1087</f>
        <v/>
      </c>
      <c r="T1087" s="67">
        <f>IFERROR(INDEX(Clients!$G$2:$G$1020,MATCH($E1087,Clients!$A$2:$A$1020,0)),"")</f>
        <v/>
      </c>
      <c r="U1087" s="67">
        <f>IFERROR(INDEX(Clients!$I$2:$I$1020,MATCH($E1087,Clients!$A$2:$A$1020,0)),"")</f>
        <v/>
      </c>
      <c r="V1087" s="69">
        <f>1</f>
        <v/>
      </c>
      <c r="W1087" s="69">
        <f>IF($N1087="Accepté",1,0)</f>
        <v/>
      </c>
      <c r="X1087" s="68">
        <f>$M1087*$W1087</f>
        <v/>
      </c>
      <c r="Y1087" s="68">
        <f>IF($N1087="En cours",0,$M1087)</f>
        <v/>
      </c>
      <c r="Z1087" s="69">
        <f>IF($P1087="",0,1)</f>
        <v/>
      </c>
      <c r="AA1087" s="70">
        <f>IF($P1087="",0,$P1087)</f>
        <v/>
      </c>
      <c r="AB1087" s="69">
        <f>IF(AND($P1087&lt;&gt;"",$P1087&lt;=Paramètres!$C$14),1,0)</f>
        <v/>
      </c>
      <c r="AC1087" s="67">
        <f>IF($P1087="","Jamais relancé",IF($P1087&lt;=3,"0-3 j",IF($P1087&lt;=7,"4-7 j",IF($P1087&lt;=15,"8-15 j","Plus de 15 j"))))</f>
        <v/>
      </c>
      <c r="AD1087" s="67">
        <f>IF($M1087&lt;=1000,"Moins de 1 k€",IF($M1087&lt;=5000,"1 à 5 k€",IF($M1087&lt;=15000,"5 à 15 k€","Plus de 15 k€")))</f>
        <v/>
      </c>
    </row>
    <row r="1088">
      <c r="A1088" s="65" t="inlineStr">
        <is>
          <t>DEV-01087</t>
        </is>
      </c>
      <c r="B1088" s="66" t="n">
        <v>45441</v>
      </c>
      <c r="C1088" s="65" t="inlineStr">
        <is>
          <t>2024-05</t>
        </is>
      </c>
      <c r="D1088" s="65" t="inlineStr">
        <is>
          <t>2023-2024</t>
        </is>
      </c>
      <c r="E1088" s="65" t="inlineStr">
        <is>
          <t>CLI-0445</t>
        </is>
      </c>
      <c r="F1088" s="65" t="inlineStr">
        <is>
          <t>Professionnel</t>
        </is>
      </c>
      <c r="G1088" s="65" t="inlineStr">
        <is>
          <t>Bordeaux</t>
        </is>
      </c>
      <c r="H1088" s="65" t="inlineStr">
        <is>
          <t>Sophie Marchand</t>
        </is>
      </c>
      <c r="I1088" s="65" t="inlineStr">
        <is>
          <t>Salle de bain</t>
        </is>
      </c>
      <c r="J1088" s="65" t="inlineStr">
        <is>
          <t>SB-001</t>
        </is>
      </c>
      <c r="K1088" s="65" t="inlineStr">
        <is>
          <t>Rénovation salle de bain complète</t>
        </is>
      </c>
      <c r="L1088" s="67" t="n">
        <v>1</v>
      </c>
      <c r="M1088" s="68" t="n">
        <v>16874.8</v>
      </c>
      <c r="N1088" s="65" t="inlineStr">
        <is>
          <t>Sans réponse</t>
        </is>
      </c>
      <c r="O1088" s="66" t="n">
        <v>45447</v>
      </c>
      <c r="P1088" s="67" t="n">
        <v>10</v>
      </c>
      <c r="Q1088" s="67" t="n">
        <v>0</v>
      </c>
      <c r="R1088" s="67">
        <f>$I1088</f>
        <v/>
      </c>
      <c r="S1088" s="67">
        <f>$K1088</f>
        <v/>
      </c>
      <c r="T1088" s="67">
        <f>IFERROR(INDEX(Clients!$G$2:$G$1020,MATCH($E1088,Clients!$A$2:$A$1020,0)),"")</f>
        <v/>
      </c>
      <c r="U1088" s="67">
        <f>IFERROR(INDEX(Clients!$I$2:$I$1020,MATCH($E1088,Clients!$A$2:$A$1020,0)),"")</f>
        <v/>
      </c>
      <c r="V1088" s="69">
        <f>1</f>
        <v/>
      </c>
      <c r="W1088" s="69">
        <f>IF($N1088="Accepté",1,0)</f>
        <v/>
      </c>
      <c r="X1088" s="68">
        <f>$M1088*$W1088</f>
        <v/>
      </c>
      <c r="Y1088" s="68">
        <f>IF($N1088="En cours",0,$M1088)</f>
        <v/>
      </c>
      <c r="Z1088" s="69">
        <f>IF($P1088="",0,1)</f>
        <v/>
      </c>
      <c r="AA1088" s="70">
        <f>IF($P1088="",0,$P1088)</f>
        <v/>
      </c>
      <c r="AB1088" s="69">
        <f>IF(AND($P1088&lt;&gt;"",$P1088&lt;=Paramètres!$C$14),1,0)</f>
        <v/>
      </c>
      <c r="AC1088" s="67">
        <f>IF($P1088="","Jamais relancé",IF($P1088&lt;=3,"0-3 j",IF($P1088&lt;=7,"4-7 j",IF($P1088&lt;=15,"8-15 j","Plus de 15 j"))))</f>
        <v/>
      </c>
      <c r="AD1088" s="67">
        <f>IF($M1088&lt;=1000,"Moins de 1 k€",IF($M1088&lt;=5000,"1 à 5 k€",IF($M1088&lt;=15000,"5 à 15 k€","Plus de 15 k€")))</f>
        <v/>
      </c>
    </row>
    <row r="1089">
      <c r="A1089" s="65" t="inlineStr">
        <is>
          <t>DEV-01088</t>
        </is>
      </c>
      <c r="B1089" s="66" t="n">
        <v>45441</v>
      </c>
      <c r="C1089" s="65" t="inlineStr">
        <is>
          <t>2024-05</t>
        </is>
      </c>
      <c r="D1089" s="65" t="inlineStr">
        <is>
          <t>2023-2024</t>
        </is>
      </c>
      <c r="E1089" s="65" t="inlineStr">
        <is>
          <t>CLI-0029</t>
        </is>
      </c>
      <c r="F1089" s="65" t="inlineStr">
        <is>
          <t>Particulier</t>
        </is>
      </c>
      <c r="G1089" s="65" t="inlineStr">
        <is>
          <t>Bordeaux</t>
        </is>
      </c>
      <c r="H1089" s="65" t="inlineStr">
        <is>
          <t>Sophie Marchand</t>
        </is>
      </c>
      <c r="I1089" s="65" t="inlineStr">
        <is>
          <t>Électricité</t>
        </is>
      </c>
      <c r="J1089" s="65" t="inlineStr">
        <is>
          <t>EL-004</t>
        </is>
      </c>
      <c r="K1089" s="65" t="inlineStr">
        <is>
          <t>Éclairage LED locaux professionnels</t>
        </is>
      </c>
      <c r="L1089" s="67" t="n">
        <v>1</v>
      </c>
      <c r="M1089" s="68" t="n">
        <v>2963.01</v>
      </c>
      <c r="N1089" s="65" t="inlineStr">
        <is>
          <t>Accepté</t>
        </is>
      </c>
      <c r="O1089" s="66" t="n">
        <v>45471</v>
      </c>
      <c r="P1089" s="67" t="n">
        <v>10</v>
      </c>
      <c r="Q1089" s="67" t="n">
        <v>1</v>
      </c>
      <c r="R1089" s="67">
        <f>$I1089</f>
        <v/>
      </c>
      <c r="S1089" s="67">
        <f>$K1089</f>
        <v/>
      </c>
      <c r="T1089" s="67">
        <f>IFERROR(INDEX(Clients!$G$2:$G$1020,MATCH($E1089,Clients!$A$2:$A$1020,0)),"")</f>
        <v/>
      </c>
      <c r="U1089" s="67">
        <f>IFERROR(INDEX(Clients!$I$2:$I$1020,MATCH($E1089,Clients!$A$2:$A$1020,0)),"")</f>
        <v/>
      </c>
      <c r="V1089" s="69">
        <f>1</f>
        <v/>
      </c>
      <c r="W1089" s="69">
        <f>IF($N1089="Accepté",1,0)</f>
        <v/>
      </c>
      <c r="X1089" s="68">
        <f>$M1089*$W1089</f>
        <v/>
      </c>
      <c r="Y1089" s="68">
        <f>IF($N1089="En cours",0,$M1089)</f>
        <v/>
      </c>
      <c r="Z1089" s="69">
        <f>IF($P1089="",0,1)</f>
        <v/>
      </c>
      <c r="AA1089" s="70">
        <f>IF($P1089="",0,$P1089)</f>
        <v/>
      </c>
      <c r="AB1089" s="69">
        <f>IF(AND($P1089&lt;&gt;"",$P1089&lt;=Paramètres!$C$14),1,0)</f>
        <v/>
      </c>
      <c r="AC1089" s="67">
        <f>IF($P1089="","Jamais relancé",IF($P1089&lt;=3,"0-3 j",IF($P1089&lt;=7,"4-7 j",IF($P1089&lt;=15,"8-15 j","Plus de 15 j"))))</f>
        <v/>
      </c>
      <c r="AD1089" s="67">
        <f>IF($M1089&lt;=1000,"Moins de 1 k€",IF($M1089&lt;=5000,"1 à 5 k€",IF($M1089&lt;=15000,"5 à 15 k€","Plus de 15 k€")))</f>
        <v/>
      </c>
    </row>
    <row r="1090">
      <c r="A1090" s="65" t="inlineStr">
        <is>
          <t>DEV-01089</t>
        </is>
      </c>
      <c r="B1090" s="66" t="n">
        <v>45441</v>
      </c>
      <c r="C1090" s="65" t="inlineStr">
        <is>
          <t>2024-05</t>
        </is>
      </c>
      <c r="D1090" s="65" t="inlineStr">
        <is>
          <t>2023-2024</t>
        </is>
      </c>
      <c r="E1090" s="65" t="inlineStr">
        <is>
          <t>CLI-0472</t>
        </is>
      </c>
      <c r="F1090" s="65" t="inlineStr">
        <is>
          <t>Professionnel</t>
        </is>
      </c>
      <c r="G1090" s="65" t="inlineStr">
        <is>
          <t>Bordeaux</t>
        </is>
      </c>
      <c r="H1090" s="65" t="inlineStr">
        <is>
          <t>Karim Belkacem</t>
        </is>
      </c>
      <c r="I1090" s="65" t="inlineStr">
        <is>
          <t>Électricité</t>
        </is>
      </c>
      <c r="J1090" s="65" t="inlineStr">
        <is>
          <t>EL-003</t>
        </is>
      </c>
      <c r="K1090" s="65" t="inlineStr">
        <is>
          <t>Rénovation électrique complète</t>
        </is>
      </c>
      <c r="L1090" s="67" t="n">
        <v>1</v>
      </c>
      <c r="M1090" s="68" t="n">
        <v>15383.64</v>
      </c>
      <c r="N1090" s="65" t="inlineStr">
        <is>
          <t>Accepté</t>
        </is>
      </c>
      <c r="O1090" s="66" t="n">
        <v>45480</v>
      </c>
      <c r="P1090" s="67" t="n">
        <v>6</v>
      </c>
      <c r="Q1090" s="67" t="n">
        <v>2</v>
      </c>
      <c r="R1090" s="67">
        <f>$I1090</f>
        <v/>
      </c>
      <c r="S1090" s="67">
        <f>$K1090</f>
        <v/>
      </c>
      <c r="T1090" s="67">
        <f>IFERROR(INDEX(Clients!$G$2:$G$1020,MATCH($E1090,Clients!$A$2:$A$1020,0)),"")</f>
        <v/>
      </c>
      <c r="U1090" s="67">
        <f>IFERROR(INDEX(Clients!$I$2:$I$1020,MATCH($E1090,Clients!$A$2:$A$1020,0)),"")</f>
        <v/>
      </c>
      <c r="V1090" s="69">
        <f>1</f>
        <v/>
      </c>
      <c r="W1090" s="69">
        <f>IF($N1090="Accepté",1,0)</f>
        <v/>
      </c>
      <c r="X1090" s="68">
        <f>$M1090*$W1090</f>
        <v/>
      </c>
      <c r="Y1090" s="68">
        <f>IF($N1090="En cours",0,$M1090)</f>
        <v/>
      </c>
      <c r="Z1090" s="69">
        <f>IF($P1090="",0,1)</f>
        <v/>
      </c>
      <c r="AA1090" s="70">
        <f>IF($P1090="",0,$P1090)</f>
        <v/>
      </c>
      <c r="AB1090" s="69">
        <f>IF(AND($P1090&lt;&gt;"",$P1090&lt;=Paramètres!$C$14),1,0)</f>
        <v/>
      </c>
      <c r="AC1090" s="67">
        <f>IF($P1090="","Jamais relancé",IF($P1090&lt;=3,"0-3 j",IF($P1090&lt;=7,"4-7 j",IF($P1090&lt;=15,"8-15 j","Plus de 15 j"))))</f>
        <v/>
      </c>
      <c r="AD1090" s="67">
        <f>IF($M1090&lt;=1000,"Moins de 1 k€",IF($M1090&lt;=5000,"1 à 5 k€",IF($M1090&lt;=15000,"5 à 15 k€","Plus de 15 k€")))</f>
        <v/>
      </c>
    </row>
    <row r="1091">
      <c r="A1091" s="65" t="inlineStr">
        <is>
          <t>DEV-01090</t>
        </is>
      </c>
      <c r="B1091" s="66" t="n">
        <v>45442</v>
      </c>
      <c r="C1091" s="65" t="inlineStr">
        <is>
          <t>2024-05</t>
        </is>
      </c>
      <c r="D1091" s="65" t="inlineStr">
        <is>
          <t>2023-2024</t>
        </is>
      </c>
      <c r="E1091" s="65" t="inlineStr">
        <is>
          <t>CLI-0471</t>
        </is>
      </c>
      <c r="F1091" s="65" t="inlineStr">
        <is>
          <t>Syndic</t>
        </is>
      </c>
      <c r="G1091" s="65" t="inlineStr">
        <is>
          <t>Toulouse</t>
        </is>
      </c>
      <c r="H1091" s="65" t="inlineStr">
        <is>
          <t>Nadia Cherif</t>
        </is>
      </c>
      <c r="I1091" s="65" t="inlineStr">
        <is>
          <t>Plomberie</t>
        </is>
      </c>
      <c r="J1091" s="65" t="inlineStr">
        <is>
          <t>PR-002</t>
        </is>
      </c>
      <c r="K1091" s="65" t="inlineStr">
        <is>
          <t>Recherche de fuite + réparation</t>
        </is>
      </c>
      <c r="L1091" s="67" t="n">
        <v>1</v>
      </c>
      <c r="M1091" s="68" t="n">
        <v>1076.46</v>
      </c>
      <c r="N1091" s="65" t="inlineStr">
        <is>
          <t>Refusé</t>
        </is>
      </c>
      <c r="O1091" s="66" t="n">
        <v>45451</v>
      </c>
      <c r="P1091" s="67" t="n"/>
      <c r="Q1091" s="67" t="n">
        <v>0</v>
      </c>
      <c r="R1091" s="67">
        <f>$I1091</f>
        <v/>
      </c>
      <c r="S1091" s="67">
        <f>$K1091</f>
        <v/>
      </c>
      <c r="T1091" s="67">
        <f>IFERROR(INDEX(Clients!$G$2:$G$1020,MATCH($E1091,Clients!$A$2:$A$1020,0)),"")</f>
        <v/>
      </c>
      <c r="U1091" s="67">
        <f>IFERROR(INDEX(Clients!$I$2:$I$1020,MATCH($E1091,Clients!$A$2:$A$1020,0)),"")</f>
        <v/>
      </c>
      <c r="V1091" s="69">
        <f>1</f>
        <v/>
      </c>
      <c r="W1091" s="69">
        <f>IF($N1091="Accepté",1,0)</f>
        <v/>
      </c>
      <c r="X1091" s="68">
        <f>$M1091*$W1091</f>
        <v/>
      </c>
      <c r="Y1091" s="68">
        <f>IF($N1091="En cours",0,$M1091)</f>
        <v/>
      </c>
      <c r="Z1091" s="69">
        <f>IF($P1091="",0,1)</f>
        <v/>
      </c>
      <c r="AA1091" s="70">
        <f>IF($P1091="",0,$P1091)</f>
        <v/>
      </c>
      <c r="AB1091" s="69">
        <f>IF(AND($P1091&lt;&gt;"",$P1091&lt;=Paramètres!$C$14),1,0)</f>
        <v/>
      </c>
      <c r="AC1091" s="67">
        <f>IF($P1091="","Jamais relancé",IF($P1091&lt;=3,"0-3 j",IF($P1091&lt;=7,"4-7 j",IF($P1091&lt;=15,"8-15 j","Plus de 15 j"))))</f>
        <v/>
      </c>
      <c r="AD1091" s="67">
        <f>IF($M1091&lt;=1000,"Moins de 1 k€",IF($M1091&lt;=5000,"1 à 5 k€",IF($M1091&lt;=15000,"5 à 15 k€","Plus de 15 k€")))</f>
        <v/>
      </c>
    </row>
    <row r="1092">
      <c r="A1092" s="65" t="inlineStr">
        <is>
          <t>DEV-01091</t>
        </is>
      </c>
      <c r="B1092" s="66" t="n">
        <v>45442</v>
      </c>
      <c r="C1092" s="65" t="inlineStr">
        <is>
          <t>2024-05</t>
        </is>
      </c>
      <c r="D1092" s="65" t="inlineStr">
        <is>
          <t>2023-2024</t>
        </is>
      </c>
      <c r="E1092" s="65" t="inlineStr">
        <is>
          <t>CLI-0122</t>
        </is>
      </c>
      <c r="F1092" s="65" t="inlineStr">
        <is>
          <t>Particulier</t>
        </is>
      </c>
      <c r="G1092" s="65" t="inlineStr">
        <is>
          <t>Toulouse</t>
        </is>
      </c>
      <c r="H1092" s="65" t="inlineStr">
        <is>
          <t>Nadia Cherif</t>
        </is>
      </c>
      <c r="I1092" s="65" t="inlineStr">
        <is>
          <t>Dépannage</t>
        </is>
      </c>
      <c r="J1092" s="65" t="inlineStr">
        <is>
          <t>DP-002</t>
        </is>
      </c>
      <c r="K1092" s="65" t="inlineStr">
        <is>
          <t>Débouchage canalisation</t>
        </is>
      </c>
      <c r="L1092" s="67" t="n">
        <v>1</v>
      </c>
      <c r="M1092" s="68" t="n">
        <v>348.93</v>
      </c>
      <c r="N1092" s="65" t="inlineStr">
        <is>
          <t>Sans réponse</t>
        </is>
      </c>
      <c r="O1092" s="66" t="n">
        <v>45460</v>
      </c>
      <c r="P1092" s="67" t="n"/>
      <c r="Q1092" s="67" t="n">
        <v>0</v>
      </c>
      <c r="R1092" s="67">
        <f>$I1092</f>
        <v/>
      </c>
      <c r="S1092" s="67">
        <f>$K1092</f>
        <v/>
      </c>
      <c r="T1092" s="67">
        <f>IFERROR(INDEX(Clients!$G$2:$G$1020,MATCH($E1092,Clients!$A$2:$A$1020,0)),"")</f>
        <v/>
      </c>
      <c r="U1092" s="67">
        <f>IFERROR(INDEX(Clients!$I$2:$I$1020,MATCH($E1092,Clients!$A$2:$A$1020,0)),"")</f>
        <v/>
      </c>
      <c r="V1092" s="69">
        <f>1</f>
        <v/>
      </c>
      <c r="W1092" s="69">
        <f>IF($N1092="Accepté",1,0)</f>
        <v/>
      </c>
      <c r="X1092" s="68">
        <f>$M1092*$W1092</f>
        <v/>
      </c>
      <c r="Y1092" s="68">
        <f>IF($N1092="En cours",0,$M1092)</f>
        <v/>
      </c>
      <c r="Z1092" s="69">
        <f>IF($P1092="",0,1)</f>
        <v/>
      </c>
      <c r="AA1092" s="70">
        <f>IF($P1092="",0,$P1092)</f>
        <v/>
      </c>
      <c r="AB1092" s="69">
        <f>IF(AND($P1092&lt;&gt;"",$P1092&lt;=Paramètres!$C$14),1,0)</f>
        <v/>
      </c>
      <c r="AC1092" s="67">
        <f>IF($P1092="","Jamais relancé",IF($P1092&lt;=3,"0-3 j",IF($P1092&lt;=7,"4-7 j",IF($P1092&lt;=15,"8-15 j","Plus de 15 j"))))</f>
        <v/>
      </c>
      <c r="AD1092" s="67">
        <f>IF($M1092&lt;=1000,"Moins de 1 k€",IF($M1092&lt;=5000,"1 à 5 k€",IF($M1092&lt;=15000,"5 à 15 k€","Plus de 15 k€")))</f>
        <v/>
      </c>
    </row>
    <row r="1093">
      <c r="A1093" s="65" t="inlineStr">
        <is>
          <t>DEV-01092</t>
        </is>
      </c>
      <c r="B1093" s="66" t="n">
        <v>45442</v>
      </c>
      <c r="C1093" s="65" t="inlineStr">
        <is>
          <t>2024-05</t>
        </is>
      </c>
      <c r="D1093" s="65" t="inlineStr">
        <is>
          <t>2023-2024</t>
        </is>
      </c>
      <c r="E1093" s="65" t="inlineStr">
        <is>
          <t>CLI-0370</t>
        </is>
      </c>
      <c r="F1093" s="65" t="inlineStr">
        <is>
          <t>Particulier</t>
        </is>
      </c>
      <c r="G1093" s="65" t="inlineStr">
        <is>
          <t>Toulouse</t>
        </is>
      </c>
      <c r="H1093" s="65" t="inlineStr">
        <is>
          <t>Nadia Cherif</t>
        </is>
      </c>
      <c r="I1093" s="65" t="inlineStr">
        <is>
          <t>Salle de bain</t>
        </is>
      </c>
      <c r="J1093" s="65" t="inlineStr">
        <is>
          <t>SB-003</t>
        </is>
      </c>
      <c r="K1093" s="65" t="inlineStr">
        <is>
          <t>Pose meuble vasque + robinetterie</t>
        </is>
      </c>
      <c r="L1093" s="67" t="n">
        <v>1</v>
      </c>
      <c r="M1093" s="68" t="n">
        <v>1269.49</v>
      </c>
      <c r="N1093" s="65" t="inlineStr">
        <is>
          <t>Refusé</t>
        </is>
      </c>
      <c r="O1093" s="66" t="n">
        <v>45474</v>
      </c>
      <c r="P1093" s="67" t="n">
        <v>6</v>
      </c>
      <c r="Q1093" s="67" t="n">
        <v>2</v>
      </c>
      <c r="R1093" s="67">
        <f>$I1093</f>
        <v/>
      </c>
      <c r="S1093" s="67">
        <f>$K1093</f>
        <v/>
      </c>
      <c r="T1093" s="67">
        <f>IFERROR(INDEX(Clients!$G$2:$G$1020,MATCH($E1093,Clients!$A$2:$A$1020,0)),"")</f>
        <v/>
      </c>
      <c r="U1093" s="67">
        <f>IFERROR(INDEX(Clients!$I$2:$I$1020,MATCH($E1093,Clients!$A$2:$A$1020,0)),"")</f>
        <v/>
      </c>
      <c r="V1093" s="69">
        <f>1</f>
        <v/>
      </c>
      <c r="W1093" s="69">
        <f>IF($N1093="Accepté",1,0)</f>
        <v/>
      </c>
      <c r="X1093" s="68">
        <f>$M1093*$W1093</f>
        <v/>
      </c>
      <c r="Y1093" s="68">
        <f>IF($N1093="En cours",0,$M1093)</f>
        <v/>
      </c>
      <c r="Z1093" s="69">
        <f>IF($P1093="",0,1)</f>
        <v/>
      </c>
      <c r="AA1093" s="70">
        <f>IF($P1093="",0,$P1093)</f>
        <v/>
      </c>
      <c r="AB1093" s="69">
        <f>IF(AND($P1093&lt;&gt;"",$P1093&lt;=Paramètres!$C$14),1,0)</f>
        <v/>
      </c>
      <c r="AC1093" s="67">
        <f>IF($P1093="","Jamais relancé",IF($P1093&lt;=3,"0-3 j",IF($P1093&lt;=7,"4-7 j",IF($P1093&lt;=15,"8-15 j","Plus de 15 j"))))</f>
        <v/>
      </c>
      <c r="AD1093" s="67">
        <f>IF($M1093&lt;=1000,"Moins de 1 k€",IF($M1093&lt;=5000,"1 à 5 k€",IF($M1093&lt;=15000,"5 à 15 k€","Plus de 15 k€")))</f>
        <v/>
      </c>
    </row>
    <row r="1094">
      <c r="A1094" s="65" t="inlineStr">
        <is>
          <t>DEV-01093</t>
        </is>
      </c>
      <c r="B1094" s="66" t="n">
        <v>45442</v>
      </c>
      <c r="C1094" s="65" t="inlineStr">
        <is>
          <t>2024-05</t>
        </is>
      </c>
      <c r="D1094" s="65" t="inlineStr">
        <is>
          <t>2023-2024</t>
        </is>
      </c>
      <c r="E1094" s="65" t="inlineStr">
        <is>
          <t>CLI-0435</t>
        </is>
      </c>
      <c r="F1094" s="65" t="inlineStr">
        <is>
          <t>Particulier</t>
        </is>
      </c>
      <c r="G1094" s="65" t="inlineStr">
        <is>
          <t>Toulouse</t>
        </is>
      </c>
      <c r="H1094" s="65" t="inlineStr">
        <is>
          <t>Nadia Cherif</t>
        </is>
      </c>
      <c r="I1094" s="65" t="inlineStr">
        <is>
          <t>Salle de bain</t>
        </is>
      </c>
      <c r="J1094" s="65" t="inlineStr">
        <is>
          <t>SB-002</t>
        </is>
      </c>
      <c r="K1094" s="65" t="inlineStr">
        <is>
          <t>Remplacement baignoire par douche</t>
        </is>
      </c>
      <c r="L1094" s="67" t="n">
        <v>1</v>
      </c>
      <c r="M1094" s="68" t="n">
        <v>3736.73</v>
      </c>
      <c r="N1094" s="65" t="inlineStr">
        <is>
          <t>Refusé</t>
        </is>
      </c>
      <c r="O1094" s="66" t="n">
        <v>45452</v>
      </c>
      <c r="P1094" s="67" t="n">
        <v>10</v>
      </c>
      <c r="Q1094" s="67" t="n">
        <v>1</v>
      </c>
      <c r="R1094" s="67">
        <f>$I1094</f>
        <v/>
      </c>
      <c r="S1094" s="67">
        <f>$K1094</f>
        <v/>
      </c>
      <c r="T1094" s="67">
        <f>IFERROR(INDEX(Clients!$G$2:$G$1020,MATCH($E1094,Clients!$A$2:$A$1020,0)),"")</f>
        <v/>
      </c>
      <c r="U1094" s="67">
        <f>IFERROR(INDEX(Clients!$I$2:$I$1020,MATCH($E1094,Clients!$A$2:$A$1020,0)),"")</f>
        <v/>
      </c>
      <c r="V1094" s="69">
        <f>1</f>
        <v/>
      </c>
      <c r="W1094" s="69">
        <f>IF($N1094="Accepté",1,0)</f>
        <v/>
      </c>
      <c r="X1094" s="68">
        <f>$M1094*$W1094</f>
        <v/>
      </c>
      <c r="Y1094" s="68">
        <f>IF($N1094="En cours",0,$M1094)</f>
        <v/>
      </c>
      <c r="Z1094" s="69">
        <f>IF($P1094="",0,1)</f>
        <v/>
      </c>
      <c r="AA1094" s="70">
        <f>IF($P1094="",0,$P1094)</f>
        <v/>
      </c>
      <c r="AB1094" s="69">
        <f>IF(AND($P1094&lt;&gt;"",$P1094&lt;=Paramètres!$C$14),1,0)</f>
        <v/>
      </c>
      <c r="AC1094" s="67">
        <f>IF($P1094="","Jamais relancé",IF($P1094&lt;=3,"0-3 j",IF($P1094&lt;=7,"4-7 j",IF($P1094&lt;=15,"8-15 j","Plus de 15 j"))))</f>
        <v/>
      </c>
      <c r="AD1094" s="67">
        <f>IF($M1094&lt;=1000,"Moins de 1 k€",IF($M1094&lt;=5000,"1 à 5 k€",IF($M1094&lt;=15000,"5 à 15 k€","Plus de 15 k€")))</f>
        <v/>
      </c>
    </row>
    <row r="1095">
      <c r="A1095" s="65" t="inlineStr">
        <is>
          <t>DEV-01094</t>
        </is>
      </c>
      <c r="B1095" s="66" t="n">
        <v>45443</v>
      </c>
      <c r="C1095" s="65" t="inlineStr">
        <is>
          <t>2024-05</t>
        </is>
      </c>
      <c r="D1095" s="65" t="inlineStr">
        <is>
          <t>2023-2024</t>
        </is>
      </c>
      <c r="E1095" s="65" t="inlineStr">
        <is>
          <t>CLI-0399</t>
        </is>
      </c>
      <c r="F1095" s="65" t="inlineStr">
        <is>
          <t>Syndic</t>
        </is>
      </c>
      <c r="G1095" s="65" t="inlineStr">
        <is>
          <t>Toulouse</t>
        </is>
      </c>
      <c r="H1095" s="65" t="inlineStr">
        <is>
          <t>Nadia Cherif</t>
        </is>
      </c>
      <c r="I1095" s="65" t="inlineStr">
        <is>
          <t>Chauffage</t>
        </is>
      </c>
      <c r="J1095" s="65" t="inlineStr">
        <is>
          <t>CH-002</t>
        </is>
      </c>
      <c r="K1095" s="65" t="inlineStr">
        <is>
          <t>Entretien annuel chaudière</t>
        </is>
      </c>
      <c r="L1095" s="67" t="n">
        <v>1</v>
      </c>
      <c r="M1095" s="68" t="n">
        <v>365.22</v>
      </c>
      <c r="N1095" s="65" t="inlineStr">
        <is>
          <t>Refusé</t>
        </is>
      </c>
      <c r="O1095" s="66" t="n">
        <v>45461</v>
      </c>
      <c r="P1095" s="67" t="n">
        <v>3</v>
      </c>
      <c r="Q1095" s="67" t="n">
        <v>1</v>
      </c>
      <c r="R1095" s="67">
        <f>$I1095</f>
        <v/>
      </c>
      <c r="S1095" s="67">
        <f>$K1095</f>
        <v/>
      </c>
      <c r="T1095" s="67">
        <f>IFERROR(INDEX(Clients!$G$2:$G$1020,MATCH($E1095,Clients!$A$2:$A$1020,0)),"")</f>
        <v/>
      </c>
      <c r="U1095" s="67">
        <f>IFERROR(INDEX(Clients!$I$2:$I$1020,MATCH($E1095,Clients!$A$2:$A$1020,0)),"")</f>
        <v/>
      </c>
      <c r="V1095" s="69">
        <f>1</f>
        <v/>
      </c>
      <c r="W1095" s="69">
        <f>IF($N1095="Accepté",1,0)</f>
        <v/>
      </c>
      <c r="X1095" s="68">
        <f>$M1095*$W1095</f>
        <v/>
      </c>
      <c r="Y1095" s="68">
        <f>IF($N1095="En cours",0,$M1095)</f>
        <v/>
      </c>
      <c r="Z1095" s="69">
        <f>IF($P1095="",0,1)</f>
        <v/>
      </c>
      <c r="AA1095" s="70">
        <f>IF($P1095="",0,$P1095)</f>
        <v/>
      </c>
      <c r="AB1095" s="69">
        <f>IF(AND($P1095&lt;&gt;"",$P1095&lt;=Paramètres!$C$14),1,0)</f>
        <v/>
      </c>
      <c r="AC1095" s="67">
        <f>IF($P1095="","Jamais relancé",IF($P1095&lt;=3,"0-3 j",IF($P1095&lt;=7,"4-7 j",IF($P1095&lt;=15,"8-15 j","Plus de 15 j"))))</f>
        <v/>
      </c>
      <c r="AD1095" s="67">
        <f>IF($M1095&lt;=1000,"Moins de 1 k€",IF($M1095&lt;=5000,"1 à 5 k€",IF($M1095&lt;=15000,"5 à 15 k€","Plus de 15 k€")))</f>
        <v/>
      </c>
    </row>
    <row r="1096">
      <c r="A1096" s="65" t="inlineStr">
        <is>
          <t>DEV-01095</t>
        </is>
      </c>
      <c r="B1096" s="66" t="n">
        <v>45443</v>
      </c>
      <c r="C1096" s="65" t="inlineStr">
        <is>
          <t>2024-05</t>
        </is>
      </c>
      <c r="D1096" s="65" t="inlineStr">
        <is>
          <t>2023-2024</t>
        </is>
      </c>
      <c r="E1096" s="65" t="inlineStr">
        <is>
          <t>CLI-0045</t>
        </is>
      </c>
      <c r="F1096" s="65" t="inlineStr">
        <is>
          <t>Syndic</t>
        </is>
      </c>
      <c r="G1096" s="65" t="inlineStr">
        <is>
          <t>Bordeaux</t>
        </is>
      </c>
      <c r="H1096" s="65" t="inlineStr">
        <is>
          <t>Karim Belkacem</t>
        </is>
      </c>
      <c r="I1096" s="65" t="inlineStr">
        <is>
          <t>Plomberie</t>
        </is>
      </c>
      <c r="J1096" s="65" t="inlineStr">
        <is>
          <t>PR-004</t>
        </is>
      </c>
      <c r="K1096" s="65" t="inlineStr">
        <is>
          <t>Remplacement colonne d'évacuation</t>
        </is>
      </c>
      <c r="L1096" s="67" t="n">
        <v>2</v>
      </c>
      <c r="M1096" s="68" t="n">
        <v>24610.14</v>
      </c>
      <c r="N1096" s="65" t="inlineStr">
        <is>
          <t>Sans réponse</t>
        </is>
      </c>
      <c r="O1096" s="66" t="n">
        <v>45464</v>
      </c>
      <c r="P1096" s="67" t="n">
        <v>10</v>
      </c>
      <c r="Q1096" s="67" t="n">
        <v>1</v>
      </c>
      <c r="R1096" s="67">
        <f>$I1096</f>
        <v/>
      </c>
      <c r="S1096" s="67">
        <f>$K1096</f>
        <v/>
      </c>
      <c r="T1096" s="67">
        <f>IFERROR(INDEX(Clients!$G$2:$G$1020,MATCH($E1096,Clients!$A$2:$A$1020,0)),"")</f>
        <v/>
      </c>
      <c r="U1096" s="67">
        <f>IFERROR(INDEX(Clients!$I$2:$I$1020,MATCH($E1096,Clients!$A$2:$A$1020,0)),"")</f>
        <v/>
      </c>
      <c r="V1096" s="69">
        <f>1</f>
        <v/>
      </c>
      <c r="W1096" s="69">
        <f>IF($N1096="Accepté",1,0)</f>
        <v/>
      </c>
      <c r="X1096" s="68">
        <f>$M1096*$W1096</f>
        <v/>
      </c>
      <c r="Y1096" s="68">
        <f>IF($N1096="En cours",0,$M1096)</f>
        <v/>
      </c>
      <c r="Z1096" s="69">
        <f>IF($P1096="",0,1)</f>
        <v/>
      </c>
      <c r="AA1096" s="70">
        <f>IF($P1096="",0,$P1096)</f>
        <v/>
      </c>
      <c r="AB1096" s="69">
        <f>IF(AND($P1096&lt;&gt;"",$P1096&lt;=Paramètres!$C$14),1,0)</f>
        <v/>
      </c>
      <c r="AC1096" s="67">
        <f>IF($P1096="","Jamais relancé",IF($P1096&lt;=3,"0-3 j",IF($P1096&lt;=7,"4-7 j",IF($P1096&lt;=15,"8-15 j","Plus de 15 j"))))</f>
        <v/>
      </c>
      <c r="AD1096" s="67">
        <f>IF($M1096&lt;=1000,"Moins de 1 k€",IF($M1096&lt;=5000,"1 à 5 k€",IF($M1096&lt;=15000,"5 à 15 k€","Plus de 15 k€")))</f>
        <v/>
      </c>
    </row>
    <row r="1097">
      <c r="A1097" s="65" t="inlineStr">
        <is>
          <t>DEV-01096</t>
        </is>
      </c>
      <c r="B1097" s="66" t="n">
        <v>45443</v>
      </c>
      <c r="C1097" s="65" t="inlineStr">
        <is>
          <t>2024-05</t>
        </is>
      </c>
      <c r="D1097" s="65" t="inlineStr">
        <is>
          <t>2023-2024</t>
        </is>
      </c>
      <c r="E1097" s="65" t="inlineStr">
        <is>
          <t>CLI-0218</t>
        </is>
      </c>
      <c r="F1097" s="65" t="inlineStr">
        <is>
          <t>Syndic</t>
        </is>
      </c>
      <c r="G1097" s="65" t="inlineStr">
        <is>
          <t>Bordeaux</t>
        </is>
      </c>
      <c r="H1097" s="65" t="inlineStr">
        <is>
          <t>Karim Belkacem</t>
        </is>
      </c>
      <c r="I1097" s="65" t="inlineStr">
        <is>
          <t>Électricité</t>
        </is>
      </c>
      <c r="J1097" s="65" t="inlineStr">
        <is>
          <t>EL-001</t>
        </is>
      </c>
      <c r="K1097" s="65" t="inlineStr">
        <is>
          <t>Mise aux normes tableau électrique</t>
        </is>
      </c>
      <c r="L1097" s="67" t="n">
        <v>3</v>
      </c>
      <c r="M1097" s="68" t="n">
        <v>12005.99</v>
      </c>
      <c r="N1097" s="65" t="inlineStr">
        <is>
          <t>Sans réponse</t>
        </is>
      </c>
      <c r="O1097" s="66" t="n">
        <v>45465</v>
      </c>
      <c r="P1097" s="67" t="n"/>
      <c r="Q1097" s="67" t="n">
        <v>0</v>
      </c>
      <c r="R1097" s="67">
        <f>$I1097</f>
        <v/>
      </c>
      <c r="S1097" s="67">
        <f>$K1097</f>
        <v/>
      </c>
      <c r="T1097" s="67">
        <f>IFERROR(INDEX(Clients!$G$2:$G$1020,MATCH($E1097,Clients!$A$2:$A$1020,0)),"")</f>
        <v/>
      </c>
      <c r="U1097" s="67">
        <f>IFERROR(INDEX(Clients!$I$2:$I$1020,MATCH($E1097,Clients!$A$2:$A$1020,0)),"")</f>
        <v/>
      </c>
      <c r="V1097" s="69">
        <f>1</f>
        <v/>
      </c>
      <c r="W1097" s="69">
        <f>IF($N1097="Accepté",1,0)</f>
        <v/>
      </c>
      <c r="X1097" s="68">
        <f>$M1097*$W1097</f>
        <v/>
      </c>
      <c r="Y1097" s="68">
        <f>IF($N1097="En cours",0,$M1097)</f>
        <v/>
      </c>
      <c r="Z1097" s="69">
        <f>IF($P1097="",0,1)</f>
        <v/>
      </c>
      <c r="AA1097" s="70">
        <f>IF($P1097="",0,$P1097)</f>
        <v/>
      </c>
      <c r="AB1097" s="69">
        <f>IF(AND($P1097&lt;&gt;"",$P1097&lt;=Paramètres!$C$14),1,0)</f>
        <v/>
      </c>
      <c r="AC1097" s="67">
        <f>IF($P1097="","Jamais relancé",IF($P1097&lt;=3,"0-3 j",IF($P1097&lt;=7,"4-7 j",IF($P1097&lt;=15,"8-15 j","Plus de 15 j"))))</f>
        <v/>
      </c>
      <c r="AD1097" s="67">
        <f>IF($M1097&lt;=1000,"Moins de 1 k€",IF($M1097&lt;=5000,"1 à 5 k€",IF($M1097&lt;=15000,"5 à 15 k€","Plus de 15 k€")))</f>
        <v/>
      </c>
    </row>
    <row r="1098">
      <c r="A1098" s="65" t="inlineStr">
        <is>
          <t>DEV-01097</t>
        </is>
      </c>
      <c r="B1098" s="66" t="n">
        <v>45446</v>
      </c>
      <c r="C1098" s="65" t="inlineStr">
        <is>
          <t>2024-06</t>
        </is>
      </c>
      <c r="D1098" s="65" t="inlineStr">
        <is>
          <t>2023-2024</t>
        </is>
      </c>
      <c r="E1098" s="65" t="inlineStr">
        <is>
          <t>CLI-0074</t>
        </is>
      </c>
      <c r="F1098" s="65" t="inlineStr">
        <is>
          <t>Particulier</t>
        </is>
      </c>
      <c r="G1098" s="65" t="inlineStr">
        <is>
          <t>Bordeaux</t>
        </is>
      </c>
      <c r="H1098" s="65" t="inlineStr">
        <is>
          <t>Karim Belkacem</t>
        </is>
      </c>
      <c r="I1098" s="65" t="inlineStr">
        <is>
          <t>Dépannage</t>
        </is>
      </c>
      <c r="J1098" s="65" t="inlineStr">
        <is>
          <t>DP-002</t>
        </is>
      </c>
      <c r="K1098" s="65" t="inlineStr">
        <is>
          <t>Débouchage canalisation</t>
        </is>
      </c>
      <c r="L1098" s="67" t="n">
        <v>1</v>
      </c>
      <c r="M1098" s="68" t="n">
        <v>332.13</v>
      </c>
      <c r="N1098" s="65" t="inlineStr">
        <is>
          <t>Accepté</t>
        </is>
      </c>
      <c r="O1098" s="66" t="n">
        <v>45460</v>
      </c>
      <c r="P1098" s="67" t="n">
        <v>4</v>
      </c>
      <c r="Q1098" s="67" t="n">
        <v>1</v>
      </c>
      <c r="R1098" s="67">
        <f>$I1098</f>
        <v/>
      </c>
      <c r="S1098" s="67">
        <f>$K1098</f>
        <v/>
      </c>
      <c r="T1098" s="67">
        <f>IFERROR(INDEX(Clients!$G$2:$G$1020,MATCH($E1098,Clients!$A$2:$A$1020,0)),"")</f>
        <v/>
      </c>
      <c r="U1098" s="67">
        <f>IFERROR(INDEX(Clients!$I$2:$I$1020,MATCH($E1098,Clients!$A$2:$A$1020,0)),"")</f>
        <v/>
      </c>
      <c r="V1098" s="69">
        <f>1</f>
        <v/>
      </c>
      <c r="W1098" s="69">
        <f>IF($N1098="Accepté",1,0)</f>
        <v/>
      </c>
      <c r="X1098" s="68">
        <f>$M1098*$W1098</f>
        <v/>
      </c>
      <c r="Y1098" s="68">
        <f>IF($N1098="En cours",0,$M1098)</f>
        <v/>
      </c>
      <c r="Z1098" s="69">
        <f>IF($P1098="",0,1)</f>
        <v/>
      </c>
      <c r="AA1098" s="70">
        <f>IF($P1098="",0,$P1098)</f>
        <v/>
      </c>
      <c r="AB1098" s="69">
        <f>IF(AND($P1098&lt;&gt;"",$P1098&lt;=Paramètres!$C$14),1,0)</f>
        <v/>
      </c>
      <c r="AC1098" s="67">
        <f>IF($P1098="","Jamais relancé",IF($P1098&lt;=3,"0-3 j",IF($P1098&lt;=7,"4-7 j",IF($P1098&lt;=15,"8-15 j","Plus de 15 j"))))</f>
        <v/>
      </c>
      <c r="AD1098" s="67">
        <f>IF($M1098&lt;=1000,"Moins de 1 k€",IF($M1098&lt;=5000,"1 à 5 k€",IF($M1098&lt;=15000,"5 à 15 k€","Plus de 15 k€")))</f>
        <v/>
      </c>
    </row>
    <row r="1099">
      <c r="A1099" s="65" t="inlineStr">
        <is>
          <t>DEV-01098</t>
        </is>
      </c>
      <c r="B1099" s="66" t="n">
        <v>45446</v>
      </c>
      <c r="C1099" s="65" t="inlineStr">
        <is>
          <t>2024-06</t>
        </is>
      </c>
      <c r="D1099" s="65" t="inlineStr">
        <is>
          <t>2023-2024</t>
        </is>
      </c>
      <c r="E1099" s="65" t="inlineStr">
        <is>
          <t>CLI-0103</t>
        </is>
      </c>
      <c r="F1099" s="65" t="inlineStr">
        <is>
          <t>Particulier</t>
        </is>
      </c>
      <c r="G1099" s="65" t="inlineStr">
        <is>
          <t>Toulouse</t>
        </is>
      </c>
      <c r="H1099" s="65" t="inlineStr">
        <is>
          <t>Nadia Cherif</t>
        </is>
      </c>
      <c r="I1099" s="65" t="inlineStr">
        <is>
          <t>Plomberie</t>
        </is>
      </c>
      <c r="J1099" s="65" t="inlineStr">
        <is>
          <t>PR-004</t>
        </is>
      </c>
      <c r="K1099" s="65" t="inlineStr">
        <is>
          <t>Remplacement colonne d'évacuation</t>
        </is>
      </c>
      <c r="L1099" s="67" t="n">
        <v>1</v>
      </c>
      <c r="M1099" s="68" t="n">
        <v>6131.5</v>
      </c>
      <c r="N1099" s="65" t="inlineStr">
        <is>
          <t>Accepté</t>
        </is>
      </c>
      <c r="O1099" s="66" t="n">
        <v>45463</v>
      </c>
      <c r="P1099" s="67" t="n">
        <v>3</v>
      </c>
      <c r="Q1099" s="67" t="n">
        <v>1</v>
      </c>
      <c r="R1099" s="67">
        <f>$I1099</f>
        <v/>
      </c>
      <c r="S1099" s="67">
        <f>$K1099</f>
        <v/>
      </c>
      <c r="T1099" s="67">
        <f>IFERROR(INDEX(Clients!$G$2:$G$1020,MATCH($E1099,Clients!$A$2:$A$1020,0)),"")</f>
        <v/>
      </c>
      <c r="U1099" s="67">
        <f>IFERROR(INDEX(Clients!$I$2:$I$1020,MATCH($E1099,Clients!$A$2:$A$1020,0)),"")</f>
        <v/>
      </c>
      <c r="V1099" s="69">
        <f>1</f>
        <v/>
      </c>
      <c r="W1099" s="69">
        <f>IF($N1099="Accepté",1,0)</f>
        <v/>
      </c>
      <c r="X1099" s="68">
        <f>$M1099*$W1099</f>
        <v/>
      </c>
      <c r="Y1099" s="68">
        <f>IF($N1099="En cours",0,$M1099)</f>
        <v/>
      </c>
      <c r="Z1099" s="69">
        <f>IF($P1099="",0,1)</f>
        <v/>
      </c>
      <c r="AA1099" s="70">
        <f>IF($P1099="",0,$P1099)</f>
        <v/>
      </c>
      <c r="AB1099" s="69">
        <f>IF(AND($P1099&lt;&gt;"",$P1099&lt;=Paramètres!$C$14),1,0)</f>
        <v/>
      </c>
      <c r="AC1099" s="67">
        <f>IF($P1099="","Jamais relancé",IF($P1099&lt;=3,"0-3 j",IF($P1099&lt;=7,"4-7 j",IF($P1099&lt;=15,"8-15 j","Plus de 15 j"))))</f>
        <v/>
      </c>
      <c r="AD1099" s="67">
        <f>IF($M1099&lt;=1000,"Moins de 1 k€",IF($M1099&lt;=5000,"1 à 5 k€",IF($M1099&lt;=15000,"5 à 15 k€","Plus de 15 k€")))</f>
        <v/>
      </c>
    </row>
    <row r="1100">
      <c r="A1100" s="65" t="inlineStr">
        <is>
          <t>DEV-01099</t>
        </is>
      </c>
      <c r="B1100" s="66" t="n">
        <v>45447</v>
      </c>
      <c r="C1100" s="65" t="inlineStr">
        <is>
          <t>2024-06</t>
        </is>
      </c>
      <c r="D1100" s="65" t="inlineStr">
        <is>
          <t>2023-2024</t>
        </is>
      </c>
      <c r="E1100" s="65" t="inlineStr">
        <is>
          <t>CLI-0047</t>
        </is>
      </c>
      <c r="F1100" s="65" t="inlineStr">
        <is>
          <t>Particulier</t>
        </is>
      </c>
      <c r="G1100" s="65" t="inlineStr">
        <is>
          <t>Bordeaux</t>
        </is>
      </c>
      <c r="H1100" s="65" t="inlineStr">
        <is>
          <t>Karim Belkacem</t>
        </is>
      </c>
      <c r="I1100" s="65" t="inlineStr">
        <is>
          <t>Salle de bain</t>
        </is>
      </c>
      <c r="J1100" s="65" t="inlineStr">
        <is>
          <t>SB-002</t>
        </is>
      </c>
      <c r="K1100" s="65" t="inlineStr">
        <is>
          <t>Remplacement baignoire par douche</t>
        </is>
      </c>
      <c r="L1100" s="67" t="n">
        <v>1</v>
      </c>
      <c r="M1100" s="68" t="n">
        <v>3550.75</v>
      </c>
      <c r="N1100" s="65" t="inlineStr">
        <is>
          <t>Accepté</t>
        </is>
      </c>
      <c r="O1100" s="66" t="n">
        <v>45467</v>
      </c>
      <c r="P1100" s="67" t="n">
        <v>9</v>
      </c>
      <c r="Q1100" s="67" t="n">
        <v>1</v>
      </c>
      <c r="R1100" s="67">
        <f>$I1100</f>
        <v/>
      </c>
      <c r="S1100" s="67">
        <f>$K1100</f>
        <v/>
      </c>
      <c r="T1100" s="67">
        <f>IFERROR(INDEX(Clients!$G$2:$G$1020,MATCH($E1100,Clients!$A$2:$A$1020,0)),"")</f>
        <v/>
      </c>
      <c r="U1100" s="67">
        <f>IFERROR(INDEX(Clients!$I$2:$I$1020,MATCH($E1100,Clients!$A$2:$A$1020,0)),"")</f>
        <v/>
      </c>
      <c r="V1100" s="69">
        <f>1</f>
        <v/>
      </c>
      <c r="W1100" s="69">
        <f>IF($N1100="Accepté",1,0)</f>
        <v/>
      </c>
      <c r="X1100" s="68">
        <f>$M1100*$W1100</f>
        <v/>
      </c>
      <c r="Y1100" s="68">
        <f>IF($N1100="En cours",0,$M1100)</f>
        <v/>
      </c>
      <c r="Z1100" s="69">
        <f>IF($P1100="",0,1)</f>
        <v/>
      </c>
      <c r="AA1100" s="70">
        <f>IF($P1100="",0,$P1100)</f>
        <v/>
      </c>
      <c r="AB1100" s="69">
        <f>IF(AND($P1100&lt;&gt;"",$P1100&lt;=Paramètres!$C$14),1,0)</f>
        <v/>
      </c>
      <c r="AC1100" s="67">
        <f>IF($P1100="","Jamais relancé",IF($P1100&lt;=3,"0-3 j",IF($P1100&lt;=7,"4-7 j",IF($P1100&lt;=15,"8-15 j","Plus de 15 j"))))</f>
        <v/>
      </c>
      <c r="AD1100" s="67">
        <f>IF($M1100&lt;=1000,"Moins de 1 k€",IF($M1100&lt;=5000,"1 à 5 k€",IF($M1100&lt;=15000,"5 à 15 k€","Plus de 15 k€")))</f>
        <v/>
      </c>
    </row>
    <row r="1101">
      <c r="A1101" s="65" t="inlineStr">
        <is>
          <t>DEV-01100</t>
        </is>
      </c>
      <c r="B1101" s="66" t="n">
        <v>45447</v>
      </c>
      <c r="C1101" s="65" t="inlineStr">
        <is>
          <t>2024-06</t>
        </is>
      </c>
      <c r="D1101" s="65" t="inlineStr">
        <is>
          <t>2023-2024</t>
        </is>
      </c>
      <c r="E1101" s="65" t="inlineStr">
        <is>
          <t>CLI-0052</t>
        </is>
      </c>
      <c r="F1101" s="65" t="inlineStr">
        <is>
          <t>Particulier</t>
        </is>
      </c>
      <c r="G1101" s="65" t="inlineStr">
        <is>
          <t>Toulouse</t>
        </is>
      </c>
      <c r="H1101" s="65" t="inlineStr">
        <is>
          <t>Nadia Cherif</t>
        </is>
      </c>
      <c r="I1101" s="65" t="inlineStr">
        <is>
          <t>Salle de bain</t>
        </is>
      </c>
      <c r="J1101" s="65" t="inlineStr">
        <is>
          <t>SB-003</t>
        </is>
      </c>
      <c r="K1101" s="65" t="inlineStr">
        <is>
          <t>Pose meuble vasque + robinetterie</t>
        </is>
      </c>
      <c r="L1101" s="67" t="n">
        <v>1</v>
      </c>
      <c r="M1101" s="68" t="n">
        <v>1241.65</v>
      </c>
      <c r="N1101" s="65" t="inlineStr">
        <is>
          <t>Accepté</t>
        </is>
      </c>
      <c r="O1101" s="66" t="n">
        <v>45452</v>
      </c>
      <c r="P1101" s="67" t="n">
        <v>5</v>
      </c>
      <c r="Q1101" s="67" t="n">
        <v>1</v>
      </c>
      <c r="R1101" s="67">
        <f>$I1101</f>
        <v/>
      </c>
      <c r="S1101" s="67">
        <f>$K1101</f>
        <v/>
      </c>
      <c r="T1101" s="67">
        <f>IFERROR(INDEX(Clients!$G$2:$G$1020,MATCH($E1101,Clients!$A$2:$A$1020,0)),"")</f>
        <v/>
      </c>
      <c r="U1101" s="67">
        <f>IFERROR(INDEX(Clients!$I$2:$I$1020,MATCH($E1101,Clients!$A$2:$A$1020,0)),"")</f>
        <v/>
      </c>
      <c r="V1101" s="69">
        <f>1</f>
        <v/>
      </c>
      <c r="W1101" s="69">
        <f>IF($N1101="Accepté",1,0)</f>
        <v/>
      </c>
      <c r="X1101" s="68">
        <f>$M1101*$W1101</f>
        <v/>
      </c>
      <c r="Y1101" s="68">
        <f>IF($N1101="En cours",0,$M1101)</f>
        <v/>
      </c>
      <c r="Z1101" s="69">
        <f>IF($P1101="",0,1)</f>
        <v/>
      </c>
      <c r="AA1101" s="70">
        <f>IF($P1101="",0,$P1101)</f>
        <v/>
      </c>
      <c r="AB1101" s="69">
        <f>IF(AND($P1101&lt;&gt;"",$P1101&lt;=Paramètres!$C$14),1,0)</f>
        <v/>
      </c>
      <c r="AC1101" s="67">
        <f>IF($P1101="","Jamais relancé",IF($P1101&lt;=3,"0-3 j",IF($P1101&lt;=7,"4-7 j",IF($P1101&lt;=15,"8-15 j","Plus de 15 j"))))</f>
        <v/>
      </c>
      <c r="AD1101" s="67">
        <f>IF($M1101&lt;=1000,"Moins de 1 k€",IF($M1101&lt;=5000,"1 à 5 k€",IF($M1101&lt;=15000,"5 à 15 k€","Plus de 15 k€")))</f>
        <v/>
      </c>
    </row>
    <row r="1102">
      <c r="A1102" s="65" t="inlineStr">
        <is>
          <t>DEV-01101</t>
        </is>
      </c>
      <c r="B1102" s="66" t="n">
        <v>45447</v>
      </c>
      <c r="C1102" s="65" t="inlineStr">
        <is>
          <t>2024-06</t>
        </is>
      </c>
      <c r="D1102" s="65" t="inlineStr">
        <is>
          <t>2023-2024</t>
        </is>
      </c>
      <c r="E1102" s="65" t="inlineStr">
        <is>
          <t>CLI-0304</t>
        </is>
      </c>
      <c r="F1102" s="65" t="inlineStr">
        <is>
          <t>Professionnel</t>
        </is>
      </c>
      <c r="G1102" s="65" t="inlineStr">
        <is>
          <t>Toulouse</t>
        </is>
      </c>
      <c r="H1102" s="65" t="inlineStr">
        <is>
          <t>Julien Fabre</t>
        </is>
      </c>
      <c r="I1102" s="65" t="inlineStr">
        <is>
          <t>Chauffage</t>
        </is>
      </c>
      <c r="J1102" s="65" t="inlineStr">
        <is>
          <t>CH-002</t>
        </is>
      </c>
      <c r="K1102" s="65" t="inlineStr">
        <is>
          <t>Entretien annuel chaudière</t>
        </is>
      </c>
      <c r="L1102" s="67" t="n">
        <v>1</v>
      </c>
      <c r="M1102" s="68" t="n">
        <v>233.99</v>
      </c>
      <c r="N1102" s="65" t="inlineStr">
        <is>
          <t>Sans réponse</t>
        </is>
      </c>
      <c r="O1102" s="66" t="n">
        <v>45474</v>
      </c>
      <c r="P1102" s="67" t="n"/>
      <c r="Q1102" s="67" t="n">
        <v>0</v>
      </c>
      <c r="R1102" s="67">
        <f>$I1102</f>
        <v/>
      </c>
      <c r="S1102" s="67">
        <f>$K1102</f>
        <v/>
      </c>
      <c r="T1102" s="67">
        <f>IFERROR(INDEX(Clients!$G$2:$G$1020,MATCH($E1102,Clients!$A$2:$A$1020,0)),"")</f>
        <v/>
      </c>
      <c r="U1102" s="67">
        <f>IFERROR(INDEX(Clients!$I$2:$I$1020,MATCH($E1102,Clients!$A$2:$A$1020,0)),"")</f>
        <v/>
      </c>
      <c r="V1102" s="69">
        <f>1</f>
        <v/>
      </c>
      <c r="W1102" s="69">
        <f>IF($N1102="Accepté",1,0)</f>
        <v/>
      </c>
      <c r="X1102" s="68">
        <f>$M1102*$W1102</f>
        <v/>
      </c>
      <c r="Y1102" s="68">
        <f>IF($N1102="En cours",0,$M1102)</f>
        <v/>
      </c>
      <c r="Z1102" s="69">
        <f>IF($P1102="",0,1)</f>
        <v/>
      </c>
      <c r="AA1102" s="70">
        <f>IF($P1102="",0,$P1102)</f>
        <v/>
      </c>
      <c r="AB1102" s="69">
        <f>IF(AND($P1102&lt;&gt;"",$P1102&lt;=Paramètres!$C$14),1,0)</f>
        <v/>
      </c>
      <c r="AC1102" s="67">
        <f>IF($P1102="","Jamais relancé",IF($P1102&lt;=3,"0-3 j",IF($P1102&lt;=7,"4-7 j",IF($P1102&lt;=15,"8-15 j","Plus de 15 j"))))</f>
        <v/>
      </c>
      <c r="AD1102" s="67">
        <f>IF($M1102&lt;=1000,"Moins de 1 k€",IF($M1102&lt;=5000,"1 à 5 k€",IF($M1102&lt;=15000,"5 à 15 k€","Plus de 15 k€")))</f>
        <v/>
      </c>
    </row>
    <row r="1103">
      <c r="A1103" s="65" t="inlineStr">
        <is>
          <t>DEV-01102</t>
        </is>
      </c>
      <c r="B1103" s="66" t="n">
        <v>45448</v>
      </c>
      <c r="C1103" s="65" t="inlineStr">
        <is>
          <t>2024-06</t>
        </is>
      </c>
      <c r="D1103" s="65" t="inlineStr">
        <is>
          <t>2023-2024</t>
        </is>
      </c>
      <c r="E1103" s="65" t="inlineStr">
        <is>
          <t>CLI-0450</t>
        </is>
      </c>
      <c r="F1103" s="65" t="inlineStr">
        <is>
          <t>Particulier</t>
        </is>
      </c>
      <c r="G1103" s="65" t="inlineStr">
        <is>
          <t>Bordeaux</t>
        </is>
      </c>
      <c r="H1103" s="65" t="inlineStr">
        <is>
          <t>Karim Belkacem</t>
        </is>
      </c>
      <c r="I1103" s="65" t="inlineStr">
        <is>
          <t>Plomberie</t>
        </is>
      </c>
      <c r="J1103" s="65" t="inlineStr">
        <is>
          <t>PR-002</t>
        </is>
      </c>
      <c r="K1103" s="65" t="inlineStr">
        <is>
          <t>Recherche de fuite + réparation</t>
        </is>
      </c>
      <c r="L1103" s="67" t="n">
        <v>2</v>
      </c>
      <c r="M1103" s="68" t="n">
        <v>876.98</v>
      </c>
      <c r="N1103" s="65" t="inlineStr">
        <is>
          <t>Accepté</t>
        </is>
      </c>
      <c r="O1103" s="66" t="n">
        <v>45459</v>
      </c>
      <c r="P1103" s="67" t="n">
        <v>1</v>
      </c>
      <c r="Q1103" s="67" t="n">
        <v>1</v>
      </c>
      <c r="R1103" s="67">
        <f>$I1103</f>
        <v/>
      </c>
      <c r="S1103" s="67">
        <f>$K1103</f>
        <v/>
      </c>
      <c r="T1103" s="67">
        <f>IFERROR(INDEX(Clients!$G$2:$G$1020,MATCH($E1103,Clients!$A$2:$A$1020,0)),"")</f>
        <v/>
      </c>
      <c r="U1103" s="67">
        <f>IFERROR(INDEX(Clients!$I$2:$I$1020,MATCH($E1103,Clients!$A$2:$A$1020,0)),"")</f>
        <v/>
      </c>
      <c r="V1103" s="69">
        <f>1</f>
        <v/>
      </c>
      <c r="W1103" s="69">
        <f>IF($N1103="Accepté",1,0)</f>
        <v/>
      </c>
      <c r="X1103" s="68">
        <f>$M1103*$W1103</f>
        <v/>
      </c>
      <c r="Y1103" s="68">
        <f>IF($N1103="En cours",0,$M1103)</f>
        <v/>
      </c>
      <c r="Z1103" s="69">
        <f>IF($P1103="",0,1)</f>
        <v/>
      </c>
      <c r="AA1103" s="70">
        <f>IF($P1103="",0,$P1103)</f>
        <v/>
      </c>
      <c r="AB1103" s="69">
        <f>IF(AND($P1103&lt;&gt;"",$P1103&lt;=Paramètres!$C$14),1,0)</f>
        <v/>
      </c>
      <c r="AC1103" s="67">
        <f>IF($P1103="","Jamais relancé",IF($P1103&lt;=3,"0-3 j",IF($P1103&lt;=7,"4-7 j",IF($P1103&lt;=15,"8-15 j","Plus de 15 j"))))</f>
        <v/>
      </c>
      <c r="AD1103" s="67">
        <f>IF($M1103&lt;=1000,"Moins de 1 k€",IF($M1103&lt;=5000,"1 à 5 k€",IF($M1103&lt;=15000,"5 à 15 k€","Plus de 15 k€")))</f>
        <v/>
      </c>
    </row>
    <row r="1104">
      <c r="A1104" s="65" t="inlineStr">
        <is>
          <t>DEV-01103</t>
        </is>
      </c>
      <c r="B1104" s="66" t="n">
        <v>45448</v>
      </c>
      <c r="C1104" s="65" t="inlineStr">
        <is>
          <t>2024-06</t>
        </is>
      </c>
      <c r="D1104" s="65" t="inlineStr">
        <is>
          <t>2023-2024</t>
        </is>
      </c>
      <c r="E1104" s="65" t="inlineStr">
        <is>
          <t>CLI-0208</t>
        </is>
      </c>
      <c r="F1104" s="65" t="inlineStr">
        <is>
          <t>Particulier</t>
        </is>
      </c>
      <c r="G1104" s="65" t="inlineStr">
        <is>
          <t>Bordeaux</t>
        </is>
      </c>
      <c r="H1104" s="65" t="inlineStr">
        <is>
          <t>Sophie Marchand</t>
        </is>
      </c>
      <c r="I1104" s="65" t="inlineStr">
        <is>
          <t>Plomberie</t>
        </is>
      </c>
      <c r="J1104" s="65" t="inlineStr">
        <is>
          <t>PR-003</t>
        </is>
      </c>
      <c r="K1104" s="65" t="inlineStr">
        <is>
          <t>Réfection réseau eau appartement</t>
        </is>
      </c>
      <c r="L1104" s="67" t="n">
        <v>1</v>
      </c>
      <c r="M1104" s="68" t="n">
        <v>3407.6</v>
      </c>
      <c r="N1104" s="65" t="inlineStr">
        <is>
          <t>Sans réponse</t>
        </is>
      </c>
      <c r="O1104" s="66" t="n">
        <v>45469</v>
      </c>
      <c r="P1104" s="67" t="n">
        <v>6</v>
      </c>
      <c r="Q1104" s="67" t="n">
        <v>1</v>
      </c>
      <c r="R1104" s="67">
        <f>$I1104</f>
        <v/>
      </c>
      <c r="S1104" s="67">
        <f>$K1104</f>
        <v/>
      </c>
      <c r="T1104" s="67">
        <f>IFERROR(INDEX(Clients!$G$2:$G$1020,MATCH($E1104,Clients!$A$2:$A$1020,0)),"")</f>
        <v/>
      </c>
      <c r="U1104" s="67">
        <f>IFERROR(INDEX(Clients!$I$2:$I$1020,MATCH($E1104,Clients!$A$2:$A$1020,0)),"")</f>
        <v/>
      </c>
      <c r="V1104" s="69">
        <f>1</f>
        <v/>
      </c>
      <c r="W1104" s="69">
        <f>IF($N1104="Accepté",1,0)</f>
        <v/>
      </c>
      <c r="X1104" s="68">
        <f>$M1104*$W1104</f>
        <v/>
      </c>
      <c r="Y1104" s="68">
        <f>IF($N1104="En cours",0,$M1104)</f>
        <v/>
      </c>
      <c r="Z1104" s="69">
        <f>IF($P1104="",0,1)</f>
        <v/>
      </c>
      <c r="AA1104" s="70">
        <f>IF($P1104="",0,$P1104)</f>
        <v/>
      </c>
      <c r="AB1104" s="69">
        <f>IF(AND($P1104&lt;&gt;"",$P1104&lt;=Paramètres!$C$14),1,0)</f>
        <v/>
      </c>
      <c r="AC1104" s="67">
        <f>IF($P1104="","Jamais relancé",IF($P1104&lt;=3,"0-3 j",IF($P1104&lt;=7,"4-7 j",IF($P1104&lt;=15,"8-15 j","Plus de 15 j"))))</f>
        <v/>
      </c>
      <c r="AD1104" s="67">
        <f>IF($M1104&lt;=1000,"Moins de 1 k€",IF($M1104&lt;=5000,"1 à 5 k€",IF($M1104&lt;=15000,"5 à 15 k€","Plus de 15 k€")))</f>
        <v/>
      </c>
    </row>
    <row r="1105">
      <c r="A1105" s="65" t="inlineStr">
        <is>
          <t>DEV-01104</t>
        </is>
      </c>
      <c r="B1105" s="66" t="n">
        <v>45448</v>
      </c>
      <c r="C1105" s="65" t="inlineStr">
        <is>
          <t>2024-06</t>
        </is>
      </c>
      <c r="D1105" s="65" t="inlineStr">
        <is>
          <t>2023-2024</t>
        </is>
      </c>
      <c r="E1105" s="65" t="inlineStr">
        <is>
          <t>CLI-0346</t>
        </is>
      </c>
      <c r="F1105" s="65" t="inlineStr">
        <is>
          <t>Particulier</t>
        </is>
      </c>
      <c r="G1105" s="65" t="inlineStr">
        <is>
          <t>Bordeaux</t>
        </is>
      </c>
      <c r="H1105" s="65" t="inlineStr">
        <is>
          <t>Sophie Marchand</t>
        </is>
      </c>
      <c r="I1105" s="65" t="inlineStr">
        <is>
          <t>Plomberie</t>
        </is>
      </c>
      <c r="J1105" s="65" t="inlineStr">
        <is>
          <t>PR-002</t>
        </is>
      </c>
      <c r="K1105" s="65" t="inlineStr">
        <is>
          <t>Recherche de fuite + réparation</t>
        </is>
      </c>
      <c r="L1105" s="67" t="n">
        <v>1</v>
      </c>
      <c r="M1105" s="68" t="n">
        <v>425.1</v>
      </c>
      <c r="N1105" s="65" t="inlineStr">
        <is>
          <t>Refusé</t>
        </is>
      </c>
      <c r="O1105" s="66" t="n">
        <v>45475</v>
      </c>
      <c r="P1105" s="67" t="n">
        <v>8</v>
      </c>
      <c r="Q1105" s="67" t="n">
        <v>1</v>
      </c>
      <c r="R1105" s="67">
        <f>$I1105</f>
        <v/>
      </c>
      <c r="S1105" s="67">
        <f>$K1105</f>
        <v/>
      </c>
      <c r="T1105" s="67">
        <f>IFERROR(INDEX(Clients!$G$2:$G$1020,MATCH($E1105,Clients!$A$2:$A$1020,0)),"")</f>
        <v/>
      </c>
      <c r="U1105" s="67">
        <f>IFERROR(INDEX(Clients!$I$2:$I$1020,MATCH($E1105,Clients!$A$2:$A$1020,0)),"")</f>
        <v/>
      </c>
      <c r="V1105" s="69">
        <f>1</f>
        <v/>
      </c>
      <c r="W1105" s="69">
        <f>IF($N1105="Accepté",1,0)</f>
        <v/>
      </c>
      <c r="X1105" s="68">
        <f>$M1105*$W1105</f>
        <v/>
      </c>
      <c r="Y1105" s="68">
        <f>IF($N1105="En cours",0,$M1105)</f>
        <v/>
      </c>
      <c r="Z1105" s="69">
        <f>IF($P1105="",0,1)</f>
        <v/>
      </c>
      <c r="AA1105" s="70">
        <f>IF($P1105="",0,$P1105)</f>
        <v/>
      </c>
      <c r="AB1105" s="69">
        <f>IF(AND($P1105&lt;&gt;"",$P1105&lt;=Paramètres!$C$14),1,0)</f>
        <v/>
      </c>
      <c r="AC1105" s="67">
        <f>IF($P1105="","Jamais relancé",IF($P1105&lt;=3,"0-3 j",IF($P1105&lt;=7,"4-7 j",IF($P1105&lt;=15,"8-15 j","Plus de 15 j"))))</f>
        <v/>
      </c>
      <c r="AD1105" s="67">
        <f>IF($M1105&lt;=1000,"Moins de 1 k€",IF($M1105&lt;=5000,"1 à 5 k€",IF($M1105&lt;=15000,"5 à 15 k€","Plus de 15 k€")))</f>
        <v/>
      </c>
    </row>
    <row r="1106">
      <c r="A1106" s="65" t="inlineStr">
        <is>
          <t>DEV-01105</t>
        </is>
      </c>
      <c r="B1106" s="66" t="n">
        <v>45449</v>
      </c>
      <c r="C1106" s="65" t="inlineStr">
        <is>
          <t>2024-06</t>
        </is>
      </c>
      <c r="D1106" s="65" t="inlineStr">
        <is>
          <t>2023-2024</t>
        </is>
      </c>
      <c r="E1106" s="65" t="inlineStr">
        <is>
          <t>CLI-0022</t>
        </is>
      </c>
      <c r="F1106" s="65" t="inlineStr">
        <is>
          <t>Particulier</t>
        </is>
      </c>
      <c r="G1106" s="65" t="inlineStr">
        <is>
          <t>Bordeaux</t>
        </is>
      </c>
      <c r="H1106" s="65" t="inlineStr">
        <is>
          <t>Karim Belkacem</t>
        </is>
      </c>
      <c r="I1106" s="65" t="inlineStr">
        <is>
          <t>Plomberie</t>
        </is>
      </c>
      <c r="J1106" s="65" t="inlineStr">
        <is>
          <t>PR-004</t>
        </is>
      </c>
      <c r="K1106" s="65" t="inlineStr">
        <is>
          <t>Remplacement colonne d'évacuation</t>
        </is>
      </c>
      <c r="L1106" s="67" t="n">
        <v>1</v>
      </c>
      <c r="M1106" s="68" t="n">
        <v>5287.93</v>
      </c>
      <c r="N1106" s="65" t="inlineStr">
        <is>
          <t>Accepté</t>
        </is>
      </c>
      <c r="O1106" s="66" t="n">
        <v>45467</v>
      </c>
      <c r="P1106" s="67" t="n"/>
      <c r="Q1106" s="67" t="n">
        <v>0</v>
      </c>
      <c r="R1106" s="67">
        <f>$I1106</f>
        <v/>
      </c>
      <c r="S1106" s="67">
        <f>$K1106</f>
        <v/>
      </c>
      <c r="T1106" s="67">
        <f>IFERROR(INDEX(Clients!$G$2:$G$1020,MATCH($E1106,Clients!$A$2:$A$1020,0)),"")</f>
        <v/>
      </c>
      <c r="U1106" s="67">
        <f>IFERROR(INDEX(Clients!$I$2:$I$1020,MATCH($E1106,Clients!$A$2:$A$1020,0)),"")</f>
        <v/>
      </c>
      <c r="V1106" s="69">
        <f>1</f>
        <v/>
      </c>
      <c r="W1106" s="69">
        <f>IF($N1106="Accepté",1,0)</f>
        <v/>
      </c>
      <c r="X1106" s="68">
        <f>$M1106*$W1106</f>
        <v/>
      </c>
      <c r="Y1106" s="68">
        <f>IF($N1106="En cours",0,$M1106)</f>
        <v/>
      </c>
      <c r="Z1106" s="69">
        <f>IF($P1106="",0,1)</f>
        <v/>
      </c>
      <c r="AA1106" s="70">
        <f>IF($P1106="",0,$P1106)</f>
        <v/>
      </c>
      <c r="AB1106" s="69">
        <f>IF(AND($P1106&lt;&gt;"",$P1106&lt;=Paramètres!$C$14),1,0)</f>
        <v/>
      </c>
      <c r="AC1106" s="67">
        <f>IF($P1106="","Jamais relancé",IF($P1106&lt;=3,"0-3 j",IF($P1106&lt;=7,"4-7 j",IF($P1106&lt;=15,"8-15 j","Plus de 15 j"))))</f>
        <v/>
      </c>
      <c r="AD1106" s="67">
        <f>IF($M1106&lt;=1000,"Moins de 1 k€",IF($M1106&lt;=5000,"1 à 5 k€",IF($M1106&lt;=15000,"5 à 15 k€","Plus de 15 k€")))</f>
        <v/>
      </c>
    </row>
    <row r="1107">
      <c r="A1107" s="65" t="inlineStr">
        <is>
          <t>DEV-01106</t>
        </is>
      </c>
      <c r="B1107" s="66" t="n">
        <v>45449</v>
      </c>
      <c r="C1107" s="65" t="inlineStr">
        <is>
          <t>2024-06</t>
        </is>
      </c>
      <c r="D1107" s="65" t="inlineStr">
        <is>
          <t>2023-2024</t>
        </is>
      </c>
      <c r="E1107" s="65" t="inlineStr">
        <is>
          <t>CLI-0122</t>
        </is>
      </c>
      <c r="F1107" s="65" t="inlineStr">
        <is>
          <t>Particulier</t>
        </is>
      </c>
      <c r="G1107" s="65" t="inlineStr">
        <is>
          <t>Toulouse</t>
        </is>
      </c>
      <c r="H1107" s="65" t="inlineStr">
        <is>
          <t>Nadia Cherif</t>
        </is>
      </c>
      <c r="I1107" s="65" t="inlineStr">
        <is>
          <t>Salle de bain</t>
        </is>
      </c>
      <c r="J1107" s="65" t="inlineStr">
        <is>
          <t>SB-003</t>
        </is>
      </c>
      <c r="K1107" s="65" t="inlineStr">
        <is>
          <t>Pose meuble vasque + robinetterie</t>
        </is>
      </c>
      <c r="L1107" s="67" t="n">
        <v>1</v>
      </c>
      <c r="M1107" s="68" t="n">
        <v>1422.28</v>
      </c>
      <c r="N1107" s="65" t="inlineStr">
        <is>
          <t>Sans réponse</t>
        </is>
      </c>
      <c r="O1107" s="66" t="n">
        <v>45465</v>
      </c>
      <c r="P1107" s="67" t="n">
        <v>12</v>
      </c>
      <c r="Q1107" s="67" t="n">
        <v>1</v>
      </c>
      <c r="R1107" s="67">
        <f>$I1107</f>
        <v/>
      </c>
      <c r="S1107" s="67">
        <f>$K1107</f>
        <v/>
      </c>
      <c r="T1107" s="67">
        <f>IFERROR(INDEX(Clients!$G$2:$G$1020,MATCH($E1107,Clients!$A$2:$A$1020,0)),"")</f>
        <v/>
      </c>
      <c r="U1107" s="67">
        <f>IFERROR(INDEX(Clients!$I$2:$I$1020,MATCH($E1107,Clients!$A$2:$A$1020,0)),"")</f>
        <v/>
      </c>
      <c r="V1107" s="69">
        <f>1</f>
        <v/>
      </c>
      <c r="W1107" s="69">
        <f>IF($N1107="Accepté",1,0)</f>
        <v/>
      </c>
      <c r="X1107" s="68">
        <f>$M1107*$W1107</f>
        <v/>
      </c>
      <c r="Y1107" s="68">
        <f>IF($N1107="En cours",0,$M1107)</f>
        <v/>
      </c>
      <c r="Z1107" s="69">
        <f>IF($P1107="",0,1)</f>
        <v/>
      </c>
      <c r="AA1107" s="70">
        <f>IF($P1107="",0,$P1107)</f>
        <v/>
      </c>
      <c r="AB1107" s="69">
        <f>IF(AND($P1107&lt;&gt;"",$P1107&lt;=Paramètres!$C$14),1,0)</f>
        <v/>
      </c>
      <c r="AC1107" s="67">
        <f>IF($P1107="","Jamais relancé",IF($P1107&lt;=3,"0-3 j",IF($P1107&lt;=7,"4-7 j",IF($P1107&lt;=15,"8-15 j","Plus de 15 j"))))</f>
        <v/>
      </c>
      <c r="AD1107" s="67">
        <f>IF($M1107&lt;=1000,"Moins de 1 k€",IF($M1107&lt;=5000,"1 à 5 k€",IF($M1107&lt;=15000,"5 à 15 k€","Plus de 15 k€")))</f>
        <v/>
      </c>
    </row>
    <row r="1108">
      <c r="A1108" s="65" t="inlineStr">
        <is>
          <t>DEV-01107</t>
        </is>
      </c>
      <c r="B1108" s="66" t="n">
        <v>45449</v>
      </c>
      <c r="C1108" s="65" t="inlineStr">
        <is>
          <t>2024-06</t>
        </is>
      </c>
      <c r="D1108" s="65" t="inlineStr">
        <is>
          <t>2023-2024</t>
        </is>
      </c>
      <c r="E1108" s="65" t="inlineStr">
        <is>
          <t>CLI-0098</t>
        </is>
      </c>
      <c r="F1108" s="65" t="inlineStr">
        <is>
          <t>Particulier</t>
        </is>
      </c>
      <c r="G1108" s="65" t="inlineStr">
        <is>
          <t>Bordeaux</t>
        </is>
      </c>
      <c r="H1108" s="65" t="inlineStr">
        <is>
          <t>Karim Belkacem</t>
        </is>
      </c>
      <c r="I1108" s="65" t="inlineStr">
        <is>
          <t>Plomberie</t>
        </is>
      </c>
      <c r="J1108" s="65" t="inlineStr">
        <is>
          <t>PR-002</t>
        </is>
      </c>
      <c r="K1108" s="65" t="inlineStr">
        <is>
          <t>Recherche de fuite + réparation</t>
        </is>
      </c>
      <c r="L1108" s="67" t="n">
        <v>2</v>
      </c>
      <c r="M1108" s="68" t="n">
        <v>813.48</v>
      </c>
      <c r="N1108" s="65" t="inlineStr">
        <is>
          <t>Sans réponse</t>
        </is>
      </c>
      <c r="O1108" s="66" t="n">
        <v>45467</v>
      </c>
      <c r="P1108" s="67" t="n"/>
      <c r="Q1108" s="67" t="n">
        <v>0</v>
      </c>
      <c r="R1108" s="67">
        <f>$I1108</f>
        <v/>
      </c>
      <c r="S1108" s="67">
        <f>$K1108</f>
        <v/>
      </c>
      <c r="T1108" s="67">
        <f>IFERROR(INDEX(Clients!$G$2:$G$1020,MATCH($E1108,Clients!$A$2:$A$1020,0)),"")</f>
        <v/>
      </c>
      <c r="U1108" s="67">
        <f>IFERROR(INDEX(Clients!$I$2:$I$1020,MATCH($E1108,Clients!$A$2:$A$1020,0)),"")</f>
        <v/>
      </c>
      <c r="V1108" s="69">
        <f>1</f>
        <v/>
      </c>
      <c r="W1108" s="69">
        <f>IF($N1108="Accepté",1,0)</f>
        <v/>
      </c>
      <c r="X1108" s="68">
        <f>$M1108*$W1108</f>
        <v/>
      </c>
      <c r="Y1108" s="68">
        <f>IF($N1108="En cours",0,$M1108)</f>
        <v/>
      </c>
      <c r="Z1108" s="69">
        <f>IF($P1108="",0,1)</f>
        <v/>
      </c>
      <c r="AA1108" s="70">
        <f>IF($P1108="",0,$P1108)</f>
        <v/>
      </c>
      <c r="AB1108" s="69">
        <f>IF(AND($P1108&lt;&gt;"",$P1108&lt;=Paramètres!$C$14),1,0)</f>
        <v/>
      </c>
      <c r="AC1108" s="67">
        <f>IF($P1108="","Jamais relancé",IF($P1108&lt;=3,"0-3 j",IF($P1108&lt;=7,"4-7 j",IF($P1108&lt;=15,"8-15 j","Plus de 15 j"))))</f>
        <v/>
      </c>
      <c r="AD1108" s="67">
        <f>IF($M1108&lt;=1000,"Moins de 1 k€",IF($M1108&lt;=5000,"1 à 5 k€",IF($M1108&lt;=15000,"5 à 15 k€","Plus de 15 k€")))</f>
        <v/>
      </c>
    </row>
    <row r="1109">
      <c r="A1109" s="65" t="inlineStr">
        <is>
          <t>DEV-01108</t>
        </is>
      </c>
      <c r="B1109" s="66" t="n">
        <v>45450</v>
      </c>
      <c r="C1109" s="65" t="inlineStr">
        <is>
          <t>2024-06</t>
        </is>
      </c>
      <c r="D1109" s="65" t="inlineStr">
        <is>
          <t>2023-2024</t>
        </is>
      </c>
      <c r="E1109" s="65" t="inlineStr">
        <is>
          <t>CLI-0071</t>
        </is>
      </c>
      <c r="F1109" s="65" t="inlineStr">
        <is>
          <t>Particulier</t>
        </is>
      </c>
      <c r="G1109" s="65" t="inlineStr">
        <is>
          <t>Toulouse</t>
        </is>
      </c>
      <c r="H1109" s="65" t="inlineStr">
        <is>
          <t>Julien Fabre</t>
        </is>
      </c>
      <c r="I1109" s="65" t="inlineStr">
        <is>
          <t>Salle de bain</t>
        </is>
      </c>
      <c r="J1109" s="65" t="inlineStr">
        <is>
          <t>SB-001</t>
        </is>
      </c>
      <c r="K1109" s="65" t="inlineStr">
        <is>
          <t>Rénovation salle de bain complète</t>
        </is>
      </c>
      <c r="L1109" s="67" t="n">
        <v>1</v>
      </c>
      <c r="M1109" s="68" t="n">
        <v>11094.12</v>
      </c>
      <c r="N1109" s="65" t="inlineStr">
        <is>
          <t>Sans réponse</t>
        </is>
      </c>
      <c r="O1109" s="66" t="n">
        <v>45472</v>
      </c>
      <c r="P1109" s="67" t="n"/>
      <c r="Q1109" s="67" t="n">
        <v>0</v>
      </c>
      <c r="R1109" s="67">
        <f>$I1109</f>
        <v/>
      </c>
      <c r="S1109" s="67">
        <f>$K1109</f>
        <v/>
      </c>
      <c r="T1109" s="67">
        <f>IFERROR(INDEX(Clients!$G$2:$G$1020,MATCH($E1109,Clients!$A$2:$A$1020,0)),"")</f>
        <v/>
      </c>
      <c r="U1109" s="67">
        <f>IFERROR(INDEX(Clients!$I$2:$I$1020,MATCH($E1109,Clients!$A$2:$A$1020,0)),"")</f>
        <v/>
      </c>
      <c r="V1109" s="69">
        <f>1</f>
        <v/>
      </c>
      <c r="W1109" s="69">
        <f>IF($N1109="Accepté",1,0)</f>
        <v/>
      </c>
      <c r="X1109" s="68">
        <f>$M1109*$W1109</f>
        <v/>
      </c>
      <c r="Y1109" s="68">
        <f>IF($N1109="En cours",0,$M1109)</f>
        <v/>
      </c>
      <c r="Z1109" s="69">
        <f>IF($P1109="",0,1)</f>
        <v/>
      </c>
      <c r="AA1109" s="70">
        <f>IF($P1109="",0,$P1109)</f>
        <v/>
      </c>
      <c r="AB1109" s="69">
        <f>IF(AND($P1109&lt;&gt;"",$P1109&lt;=Paramètres!$C$14),1,0)</f>
        <v/>
      </c>
      <c r="AC1109" s="67">
        <f>IF($P1109="","Jamais relancé",IF($P1109&lt;=3,"0-3 j",IF($P1109&lt;=7,"4-7 j",IF($P1109&lt;=15,"8-15 j","Plus de 15 j"))))</f>
        <v/>
      </c>
      <c r="AD1109" s="67">
        <f>IF($M1109&lt;=1000,"Moins de 1 k€",IF($M1109&lt;=5000,"1 à 5 k€",IF($M1109&lt;=15000,"5 à 15 k€","Plus de 15 k€")))</f>
        <v/>
      </c>
    </row>
    <row r="1110">
      <c r="A1110" s="65" t="inlineStr">
        <is>
          <t>DEV-01109</t>
        </is>
      </c>
      <c r="B1110" s="66" t="n">
        <v>45450</v>
      </c>
      <c r="C1110" s="65" t="inlineStr">
        <is>
          <t>2024-06</t>
        </is>
      </c>
      <c r="D1110" s="65" t="inlineStr">
        <is>
          <t>2023-2024</t>
        </is>
      </c>
      <c r="E1110" s="65" t="inlineStr">
        <is>
          <t>CLI-0369</t>
        </is>
      </c>
      <c r="F1110" s="65" t="inlineStr">
        <is>
          <t>Particulier</t>
        </is>
      </c>
      <c r="G1110" s="65" t="inlineStr">
        <is>
          <t>Bordeaux</t>
        </is>
      </c>
      <c r="H1110" s="65" t="inlineStr">
        <is>
          <t>Sophie Marchand</t>
        </is>
      </c>
      <c r="I1110" s="65" t="inlineStr">
        <is>
          <t>Plomberie</t>
        </is>
      </c>
      <c r="J1110" s="65" t="inlineStr">
        <is>
          <t>PR-003</t>
        </is>
      </c>
      <c r="K1110" s="65" t="inlineStr">
        <is>
          <t>Réfection réseau eau appartement</t>
        </is>
      </c>
      <c r="L1110" s="67" t="n">
        <v>1</v>
      </c>
      <c r="M1110" s="68" t="n">
        <v>3605.78</v>
      </c>
      <c r="N1110" s="65" t="inlineStr">
        <is>
          <t>Sans réponse</t>
        </is>
      </c>
      <c r="O1110" s="66" t="n">
        <v>45475</v>
      </c>
      <c r="P1110" s="67" t="n">
        <v>10</v>
      </c>
      <c r="Q1110" s="67" t="n">
        <v>2</v>
      </c>
      <c r="R1110" s="67">
        <f>$I1110</f>
        <v/>
      </c>
      <c r="S1110" s="67">
        <f>$K1110</f>
        <v/>
      </c>
      <c r="T1110" s="67">
        <f>IFERROR(INDEX(Clients!$G$2:$G$1020,MATCH($E1110,Clients!$A$2:$A$1020,0)),"")</f>
        <v/>
      </c>
      <c r="U1110" s="67">
        <f>IFERROR(INDEX(Clients!$I$2:$I$1020,MATCH($E1110,Clients!$A$2:$A$1020,0)),"")</f>
        <v/>
      </c>
      <c r="V1110" s="69">
        <f>1</f>
        <v/>
      </c>
      <c r="W1110" s="69">
        <f>IF($N1110="Accepté",1,0)</f>
        <v/>
      </c>
      <c r="X1110" s="68">
        <f>$M1110*$W1110</f>
        <v/>
      </c>
      <c r="Y1110" s="68">
        <f>IF($N1110="En cours",0,$M1110)</f>
        <v/>
      </c>
      <c r="Z1110" s="69">
        <f>IF($P1110="",0,1)</f>
        <v/>
      </c>
      <c r="AA1110" s="70">
        <f>IF($P1110="",0,$P1110)</f>
        <v/>
      </c>
      <c r="AB1110" s="69">
        <f>IF(AND($P1110&lt;&gt;"",$P1110&lt;=Paramètres!$C$14),1,0)</f>
        <v/>
      </c>
      <c r="AC1110" s="67">
        <f>IF($P1110="","Jamais relancé",IF($P1110&lt;=3,"0-3 j",IF($P1110&lt;=7,"4-7 j",IF($P1110&lt;=15,"8-15 j","Plus de 15 j"))))</f>
        <v/>
      </c>
      <c r="AD1110" s="67">
        <f>IF($M1110&lt;=1000,"Moins de 1 k€",IF($M1110&lt;=5000,"1 à 5 k€",IF($M1110&lt;=15000,"5 à 15 k€","Plus de 15 k€")))</f>
        <v/>
      </c>
    </row>
    <row r="1111">
      <c r="A1111" s="65" t="inlineStr">
        <is>
          <t>DEV-01110</t>
        </is>
      </c>
      <c r="B1111" s="66" t="n">
        <v>45450</v>
      </c>
      <c r="C1111" s="65" t="inlineStr">
        <is>
          <t>2024-06</t>
        </is>
      </c>
      <c r="D1111" s="65" t="inlineStr">
        <is>
          <t>2023-2024</t>
        </is>
      </c>
      <c r="E1111" s="65" t="inlineStr">
        <is>
          <t>CLI-0189</t>
        </is>
      </c>
      <c r="F1111" s="65" t="inlineStr">
        <is>
          <t>Professionnel</t>
        </is>
      </c>
      <c r="G1111" s="65" t="inlineStr">
        <is>
          <t>Bordeaux</t>
        </is>
      </c>
      <c r="H1111" s="65" t="inlineStr">
        <is>
          <t>Sophie Marchand</t>
        </is>
      </c>
      <c r="I1111" s="65" t="inlineStr">
        <is>
          <t>Dépannage</t>
        </is>
      </c>
      <c r="J1111" s="65" t="inlineStr">
        <is>
          <t>DP-003</t>
        </is>
      </c>
      <c r="K1111" s="65" t="inlineStr">
        <is>
          <t>Dépannage électrique urgence</t>
        </is>
      </c>
      <c r="L1111" s="67" t="n">
        <v>1</v>
      </c>
      <c r="M1111" s="68" t="n">
        <v>506.35</v>
      </c>
      <c r="N1111" s="65" t="inlineStr">
        <is>
          <t>Sans réponse</t>
        </is>
      </c>
      <c r="O1111" s="66" t="n">
        <v>45475</v>
      </c>
      <c r="P1111" s="67" t="n">
        <v>13</v>
      </c>
      <c r="Q1111" s="67" t="n">
        <v>2</v>
      </c>
      <c r="R1111" s="67">
        <f>$I1111</f>
        <v/>
      </c>
      <c r="S1111" s="67">
        <f>$K1111</f>
        <v/>
      </c>
      <c r="T1111" s="67">
        <f>IFERROR(INDEX(Clients!$G$2:$G$1020,MATCH($E1111,Clients!$A$2:$A$1020,0)),"")</f>
        <v/>
      </c>
      <c r="U1111" s="67">
        <f>IFERROR(INDEX(Clients!$I$2:$I$1020,MATCH($E1111,Clients!$A$2:$A$1020,0)),"")</f>
        <v/>
      </c>
      <c r="V1111" s="69">
        <f>1</f>
        <v/>
      </c>
      <c r="W1111" s="69">
        <f>IF($N1111="Accepté",1,0)</f>
        <v/>
      </c>
      <c r="X1111" s="68">
        <f>$M1111*$W1111</f>
        <v/>
      </c>
      <c r="Y1111" s="68">
        <f>IF($N1111="En cours",0,$M1111)</f>
        <v/>
      </c>
      <c r="Z1111" s="69">
        <f>IF($P1111="",0,1)</f>
        <v/>
      </c>
      <c r="AA1111" s="70">
        <f>IF($P1111="",0,$P1111)</f>
        <v/>
      </c>
      <c r="AB1111" s="69">
        <f>IF(AND($P1111&lt;&gt;"",$P1111&lt;=Paramètres!$C$14),1,0)</f>
        <v/>
      </c>
      <c r="AC1111" s="67">
        <f>IF($P1111="","Jamais relancé",IF($P1111&lt;=3,"0-3 j",IF($P1111&lt;=7,"4-7 j",IF($P1111&lt;=15,"8-15 j","Plus de 15 j"))))</f>
        <v/>
      </c>
      <c r="AD1111" s="67">
        <f>IF($M1111&lt;=1000,"Moins de 1 k€",IF($M1111&lt;=5000,"1 à 5 k€",IF($M1111&lt;=15000,"5 à 15 k€","Plus de 15 k€")))</f>
        <v/>
      </c>
    </row>
    <row r="1112">
      <c r="A1112" s="65" t="inlineStr">
        <is>
          <t>DEV-01111</t>
        </is>
      </c>
      <c r="B1112" s="66" t="n">
        <v>45450</v>
      </c>
      <c r="C1112" s="65" t="inlineStr">
        <is>
          <t>2024-06</t>
        </is>
      </c>
      <c r="D1112" s="65" t="inlineStr">
        <is>
          <t>2023-2024</t>
        </is>
      </c>
      <c r="E1112" s="65" t="inlineStr">
        <is>
          <t>CLI-0429</t>
        </is>
      </c>
      <c r="F1112" s="65" t="inlineStr">
        <is>
          <t>Syndic</t>
        </is>
      </c>
      <c r="G1112" s="65" t="inlineStr">
        <is>
          <t>Toulouse</t>
        </is>
      </c>
      <c r="H1112" s="65" t="inlineStr">
        <is>
          <t>Julien Fabre</t>
        </is>
      </c>
      <c r="I1112" s="65" t="inlineStr">
        <is>
          <t>Salle de bain</t>
        </is>
      </c>
      <c r="J1112" s="65" t="inlineStr">
        <is>
          <t>SB-001</t>
        </is>
      </c>
      <c r="K1112" s="65" t="inlineStr">
        <is>
          <t>Rénovation salle de bain complète</t>
        </is>
      </c>
      <c r="L1112" s="67" t="n">
        <v>1</v>
      </c>
      <c r="M1112" s="68" t="n">
        <v>19088</v>
      </c>
      <c r="N1112" s="65" t="inlineStr">
        <is>
          <t>Refusé</t>
        </is>
      </c>
      <c r="O1112" s="66" t="n">
        <v>45454</v>
      </c>
      <c r="P1112" s="67" t="n">
        <v>9</v>
      </c>
      <c r="Q1112" s="67" t="n">
        <v>0</v>
      </c>
      <c r="R1112" s="67">
        <f>$I1112</f>
        <v/>
      </c>
      <c r="S1112" s="67">
        <f>$K1112</f>
        <v/>
      </c>
      <c r="T1112" s="67">
        <f>IFERROR(INDEX(Clients!$G$2:$G$1020,MATCH($E1112,Clients!$A$2:$A$1020,0)),"")</f>
        <v/>
      </c>
      <c r="U1112" s="67">
        <f>IFERROR(INDEX(Clients!$I$2:$I$1020,MATCH($E1112,Clients!$A$2:$A$1020,0)),"")</f>
        <v/>
      </c>
      <c r="V1112" s="69">
        <f>1</f>
        <v/>
      </c>
      <c r="W1112" s="69">
        <f>IF($N1112="Accepté",1,0)</f>
        <v/>
      </c>
      <c r="X1112" s="68">
        <f>$M1112*$W1112</f>
        <v/>
      </c>
      <c r="Y1112" s="68">
        <f>IF($N1112="En cours",0,$M1112)</f>
        <v/>
      </c>
      <c r="Z1112" s="69">
        <f>IF($P1112="",0,1)</f>
        <v/>
      </c>
      <c r="AA1112" s="70">
        <f>IF($P1112="",0,$P1112)</f>
        <v/>
      </c>
      <c r="AB1112" s="69">
        <f>IF(AND($P1112&lt;&gt;"",$P1112&lt;=Paramètres!$C$14),1,0)</f>
        <v/>
      </c>
      <c r="AC1112" s="67">
        <f>IF($P1112="","Jamais relancé",IF($P1112&lt;=3,"0-3 j",IF($P1112&lt;=7,"4-7 j",IF($P1112&lt;=15,"8-15 j","Plus de 15 j"))))</f>
        <v/>
      </c>
      <c r="AD1112" s="67">
        <f>IF($M1112&lt;=1000,"Moins de 1 k€",IF($M1112&lt;=5000,"1 à 5 k€",IF($M1112&lt;=15000,"5 à 15 k€","Plus de 15 k€")))</f>
        <v/>
      </c>
    </row>
    <row r="1113">
      <c r="A1113" s="65" t="inlineStr">
        <is>
          <t>DEV-01112</t>
        </is>
      </c>
      <c r="B1113" s="66" t="n">
        <v>45453</v>
      </c>
      <c r="C1113" s="65" t="inlineStr">
        <is>
          <t>2024-06</t>
        </is>
      </c>
      <c r="D1113" s="65" t="inlineStr">
        <is>
          <t>2023-2024</t>
        </is>
      </c>
      <c r="E1113" s="65" t="inlineStr">
        <is>
          <t>CLI-0236</t>
        </is>
      </c>
      <c r="F1113" s="65" t="inlineStr">
        <is>
          <t>Particulier</t>
        </is>
      </c>
      <c r="G1113" s="65" t="inlineStr">
        <is>
          <t>Toulouse</t>
        </is>
      </c>
      <c r="H1113" s="65" t="inlineStr">
        <is>
          <t>Nadia Cherif</t>
        </is>
      </c>
      <c r="I1113" s="65" t="inlineStr">
        <is>
          <t>Plomberie</t>
        </is>
      </c>
      <c r="J1113" s="65" t="inlineStr">
        <is>
          <t>PR-004</t>
        </is>
      </c>
      <c r="K1113" s="65" t="inlineStr">
        <is>
          <t>Remplacement colonne d'évacuation</t>
        </is>
      </c>
      <c r="L1113" s="67" t="n">
        <v>2</v>
      </c>
      <c r="M1113" s="68" t="n">
        <v>10322.47</v>
      </c>
      <c r="N1113" s="65" t="inlineStr">
        <is>
          <t>Sans réponse</t>
        </is>
      </c>
      <c r="O1113" s="66" t="n">
        <v>45479</v>
      </c>
      <c r="P1113" s="67" t="n">
        <v>9</v>
      </c>
      <c r="Q1113" s="67" t="n">
        <v>2</v>
      </c>
      <c r="R1113" s="67">
        <f>$I1113</f>
        <v/>
      </c>
      <c r="S1113" s="67">
        <f>$K1113</f>
        <v/>
      </c>
      <c r="T1113" s="67">
        <f>IFERROR(INDEX(Clients!$G$2:$G$1020,MATCH($E1113,Clients!$A$2:$A$1020,0)),"")</f>
        <v/>
      </c>
      <c r="U1113" s="67">
        <f>IFERROR(INDEX(Clients!$I$2:$I$1020,MATCH($E1113,Clients!$A$2:$A$1020,0)),"")</f>
        <v/>
      </c>
      <c r="V1113" s="69">
        <f>1</f>
        <v/>
      </c>
      <c r="W1113" s="69">
        <f>IF($N1113="Accepté",1,0)</f>
        <v/>
      </c>
      <c r="X1113" s="68">
        <f>$M1113*$W1113</f>
        <v/>
      </c>
      <c r="Y1113" s="68">
        <f>IF($N1113="En cours",0,$M1113)</f>
        <v/>
      </c>
      <c r="Z1113" s="69">
        <f>IF($P1113="",0,1)</f>
        <v/>
      </c>
      <c r="AA1113" s="70">
        <f>IF($P1113="",0,$P1113)</f>
        <v/>
      </c>
      <c r="AB1113" s="69">
        <f>IF(AND($P1113&lt;&gt;"",$P1113&lt;=Paramètres!$C$14),1,0)</f>
        <v/>
      </c>
      <c r="AC1113" s="67">
        <f>IF($P1113="","Jamais relancé",IF($P1113&lt;=3,"0-3 j",IF($P1113&lt;=7,"4-7 j",IF($P1113&lt;=15,"8-15 j","Plus de 15 j"))))</f>
        <v/>
      </c>
      <c r="AD1113" s="67">
        <f>IF($M1113&lt;=1000,"Moins de 1 k€",IF($M1113&lt;=5000,"1 à 5 k€",IF($M1113&lt;=15000,"5 à 15 k€","Plus de 15 k€")))</f>
        <v/>
      </c>
    </row>
    <row r="1114">
      <c r="A1114" s="65" t="inlineStr">
        <is>
          <t>DEV-01113</t>
        </is>
      </c>
      <c r="B1114" s="66" t="n">
        <v>45453</v>
      </c>
      <c r="C1114" s="65" t="inlineStr">
        <is>
          <t>2024-06</t>
        </is>
      </c>
      <c r="D1114" s="65" t="inlineStr">
        <is>
          <t>2023-2024</t>
        </is>
      </c>
      <c r="E1114" s="65" t="inlineStr">
        <is>
          <t>CLI-0366</t>
        </is>
      </c>
      <c r="F1114" s="65" t="inlineStr">
        <is>
          <t>Particulier</t>
        </is>
      </c>
      <c r="G1114" s="65" t="inlineStr">
        <is>
          <t>Toulouse</t>
        </is>
      </c>
      <c r="H1114" s="65" t="inlineStr">
        <is>
          <t>Nadia Cherif</t>
        </is>
      </c>
      <c r="I1114" s="65" t="inlineStr">
        <is>
          <t>Électricité</t>
        </is>
      </c>
      <c r="J1114" s="65" t="inlineStr">
        <is>
          <t>EL-001</t>
        </is>
      </c>
      <c r="K1114" s="65" t="inlineStr">
        <is>
          <t>Mise aux normes tableau électrique</t>
        </is>
      </c>
      <c r="L1114" s="67" t="n">
        <v>1</v>
      </c>
      <c r="M1114" s="68" t="n">
        <v>1771.1</v>
      </c>
      <c r="N1114" s="65" t="inlineStr">
        <is>
          <t>Accepté</t>
        </is>
      </c>
      <c r="O1114" s="66" t="n">
        <v>45479</v>
      </c>
      <c r="P1114" s="67" t="n"/>
      <c r="Q1114" s="67" t="n">
        <v>0</v>
      </c>
      <c r="R1114" s="67">
        <f>$I1114</f>
        <v/>
      </c>
      <c r="S1114" s="67">
        <f>$K1114</f>
        <v/>
      </c>
      <c r="T1114" s="67">
        <f>IFERROR(INDEX(Clients!$G$2:$G$1020,MATCH($E1114,Clients!$A$2:$A$1020,0)),"")</f>
        <v/>
      </c>
      <c r="U1114" s="67">
        <f>IFERROR(INDEX(Clients!$I$2:$I$1020,MATCH($E1114,Clients!$A$2:$A$1020,0)),"")</f>
        <v/>
      </c>
      <c r="V1114" s="69">
        <f>1</f>
        <v/>
      </c>
      <c r="W1114" s="69">
        <f>IF($N1114="Accepté",1,0)</f>
        <v/>
      </c>
      <c r="X1114" s="68">
        <f>$M1114*$W1114</f>
        <v/>
      </c>
      <c r="Y1114" s="68">
        <f>IF($N1114="En cours",0,$M1114)</f>
        <v/>
      </c>
      <c r="Z1114" s="69">
        <f>IF($P1114="",0,1)</f>
        <v/>
      </c>
      <c r="AA1114" s="70">
        <f>IF($P1114="",0,$P1114)</f>
        <v/>
      </c>
      <c r="AB1114" s="69">
        <f>IF(AND($P1114&lt;&gt;"",$P1114&lt;=Paramètres!$C$14),1,0)</f>
        <v/>
      </c>
      <c r="AC1114" s="67">
        <f>IF($P1114="","Jamais relancé",IF($P1114&lt;=3,"0-3 j",IF($P1114&lt;=7,"4-7 j",IF($P1114&lt;=15,"8-15 j","Plus de 15 j"))))</f>
        <v/>
      </c>
      <c r="AD1114" s="67">
        <f>IF($M1114&lt;=1000,"Moins de 1 k€",IF($M1114&lt;=5000,"1 à 5 k€",IF($M1114&lt;=15000,"5 à 15 k€","Plus de 15 k€")))</f>
        <v/>
      </c>
    </row>
    <row r="1115">
      <c r="A1115" s="65" t="inlineStr">
        <is>
          <t>DEV-01114</t>
        </is>
      </c>
      <c r="B1115" s="66" t="n">
        <v>45454</v>
      </c>
      <c r="C1115" s="65" t="inlineStr">
        <is>
          <t>2024-06</t>
        </is>
      </c>
      <c r="D1115" s="65" t="inlineStr">
        <is>
          <t>2023-2024</t>
        </is>
      </c>
      <c r="E1115" s="65" t="inlineStr">
        <is>
          <t>CLI-0087</t>
        </is>
      </c>
      <c r="F1115" s="65" t="inlineStr">
        <is>
          <t>Particulier</t>
        </is>
      </c>
      <c r="G1115" s="65" t="inlineStr">
        <is>
          <t>Toulouse</t>
        </is>
      </c>
      <c r="H1115" s="65" t="inlineStr">
        <is>
          <t>Nadia Cherif</t>
        </is>
      </c>
      <c r="I1115" s="65" t="inlineStr">
        <is>
          <t>Plomberie</t>
        </is>
      </c>
      <c r="J1115" s="65" t="inlineStr">
        <is>
          <t>PR-001</t>
        </is>
      </c>
      <c r="K1115" s="65" t="inlineStr">
        <is>
          <t>Remplacement chauffe-eau 200 L</t>
        </is>
      </c>
      <c r="L1115" s="67" t="n">
        <v>1</v>
      </c>
      <c r="M1115" s="68" t="n">
        <v>1195.23</v>
      </c>
      <c r="N1115" s="65" t="inlineStr">
        <is>
          <t>Accepté</t>
        </is>
      </c>
      <c r="O1115" s="66" t="n">
        <v>45471</v>
      </c>
      <c r="P1115" s="67" t="n">
        <v>7</v>
      </c>
      <c r="Q1115" s="67" t="n">
        <v>1</v>
      </c>
      <c r="R1115" s="67">
        <f>$I1115</f>
        <v/>
      </c>
      <c r="S1115" s="67">
        <f>$K1115</f>
        <v/>
      </c>
      <c r="T1115" s="67">
        <f>IFERROR(INDEX(Clients!$G$2:$G$1020,MATCH($E1115,Clients!$A$2:$A$1020,0)),"")</f>
        <v/>
      </c>
      <c r="U1115" s="67">
        <f>IFERROR(INDEX(Clients!$I$2:$I$1020,MATCH($E1115,Clients!$A$2:$A$1020,0)),"")</f>
        <v/>
      </c>
      <c r="V1115" s="69">
        <f>1</f>
        <v/>
      </c>
      <c r="W1115" s="69">
        <f>IF($N1115="Accepté",1,0)</f>
        <v/>
      </c>
      <c r="X1115" s="68">
        <f>$M1115*$W1115</f>
        <v/>
      </c>
      <c r="Y1115" s="68">
        <f>IF($N1115="En cours",0,$M1115)</f>
        <v/>
      </c>
      <c r="Z1115" s="69">
        <f>IF($P1115="",0,1)</f>
        <v/>
      </c>
      <c r="AA1115" s="70">
        <f>IF($P1115="",0,$P1115)</f>
        <v/>
      </c>
      <c r="AB1115" s="69">
        <f>IF(AND($P1115&lt;&gt;"",$P1115&lt;=Paramètres!$C$14),1,0)</f>
        <v/>
      </c>
      <c r="AC1115" s="67">
        <f>IF($P1115="","Jamais relancé",IF($P1115&lt;=3,"0-3 j",IF($P1115&lt;=7,"4-7 j",IF($P1115&lt;=15,"8-15 j","Plus de 15 j"))))</f>
        <v/>
      </c>
      <c r="AD1115" s="67">
        <f>IF($M1115&lt;=1000,"Moins de 1 k€",IF($M1115&lt;=5000,"1 à 5 k€",IF($M1115&lt;=15000,"5 à 15 k€","Plus de 15 k€")))</f>
        <v/>
      </c>
    </row>
    <row r="1116">
      <c r="A1116" s="65" t="inlineStr">
        <is>
          <t>DEV-01115</t>
        </is>
      </c>
      <c r="B1116" s="66" t="n">
        <v>45455</v>
      </c>
      <c r="C1116" s="65" t="inlineStr">
        <is>
          <t>2024-06</t>
        </is>
      </c>
      <c r="D1116" s="65" t="inlineStr">
        <is>
          <t>2023-2024</t>
        </is>
      </c>
      <c r="E1116" s="65" t="inlineStr">
        <is>
          <t>CLI-0221</t>
        </is>
      </c>
      <c r="F1116" s="65" t="inlineStr">
        <is>
          <t>Particulier</t>
        </is>
      </c>
      <c r="G1116" s="65" t="inlineStr">
        <is>
          <t>Bordeaux</t>
        </is>
      </c>
      <c r="H1116" s="65" t="inlineStr">
        <is>
          <t>Sophie Marchand</t>
        </is>
      </c>
      <c r="I1116" s="65" t="inlineStr">
        <is>
          <t>Plomberie</t>
        </is>
      </c>
      <c r="J1116" s="65" t="inlineStr">
        <is>
          <t>PR-002</t>
        </is>
      </c>
      <c r="K1116" s="65" t="inlineStr">
        <is>
          <t>Recherche de fuite + réparation</t>
        </is>
      </c>
      <c r="L1116" s="67" t="n">
        <v>1</v>
      </c>
      <c r="M1116" s="68" t="n">
        <v>504.02</v>
      </c>
      <c r="N1116" s="65" t="inlineStr">
        <is>
          <t>Sans réponse</t>
        </is>
      </c>
      <c r="O1116" s="66" t="n">
        <v>45473</v>
      </c>
      <c r="P1116" s="67" t="n"/>
      <c r="Q1116" s="67" t="n">
        <v>0</v>
      </c>
      <c r="R1116" s="67">
        <f>$I1116</f>
        <v/>
      </c>
      <c r="S1116" s="67">
        <f>$K1116</f>
        <v/>
      </c>
      <c r="T1116" s="67">
        <f>IFERROR(INDEX(Clients!$G$2:$G$1020,MATCH($E1116,Clients!$A$2:$A$1020,0)),"")</f>
        <v/>
      </c>
      <c r="U1116" s="67">
        <f>IFERROR(INDEX(Clients!$I$2:$I$1020,MATCH($E1116,Clients!$A$2:$A$1020,0)),"")</f>
        <v/>
      </c>
      <c r="V1116" s="69">
        <f>1</f>
        <v/>
      </c>
      <c r="W1116" s="69">
        <f>IF($N1116="Accepté",1,0)</f>
        <v/>
      </c>
      <c r="X1116" s="68">
        <f>$M1116*$W1116</f>
        <v/>
      </c>
      <c r="Y1116" s="68">
        <f>IF($N1116="En cours",0,$M1116)</f>
        <v/>
      </c>
      <c r="Z1116" s="69">
        <f>IF($P1116="",0,1)</f>
        <v/>
      </c>
      <c r="AA1116" s="70">
        <f>IF($P1116="",0,$P1116)</f>
        <v/>
      </c>
      <c r="AB1116" s="69">
        <f>IF(AND($P1116&lt;&gt;"",$P1116&lt;=Paramètres!$C$14),1,0)</f>
        <v/>
      </c>
      <c r="AC1116" s="67">
        <f>IF($P1116="","Jamais relancé",IF($P1116&lt;=3,"0-3 j",IF($P1116&lt;=7,"4-7 j",IF($P1116&lt;=15,"8-15 j","Plus de 15 j"))))</f>
        <v/>
      </c>
      <c r="AD1116" s="67">
        <f>IF($M1116&lt;=1000,"Moins de 1 k€",IF($M1116&lt;=5000,"1 à 5 k€",IF($M1116&lt;=15000,"5 à 15 k€","Plus de 15 k€")))</f>
        <v/>
      </c>
    </row>
    <row r="1117">
      <c r="A1117" s="65" t="inlineStr">
        <is>
          <t>DEV-01116</t>
        </is>
      </c>
      <c r="B1117" s="66" t="n">
        <v>45455</v>
      </c>
      <c r="C1117" s="65" t="inlineStr">
        <is>
          <t>2024-06</t>
        </is>
      </c>
      <c r="D1117" s="65" t="inlineStr">
        <is>
          <t>2023-2024</t>
        </is>
      </c>
      <c r="E1117" s="65" t="inlineStr">
        <is>
          <t>CLI-0394</t>
        </is>
      </c>
      <c r="F1117" s="65" t="inlineStr">
        <is>
          <t>Professionnel</t>
        </is>
      </c>
      <c r="G1117" s="65" t="inlineStr">
        <is>
          <t>Toulouse</t>
        </is>
      </c>
      <c r="H1117" s="65" t="inlineStr">
        <is>
          <t>Julien Fabre</t>
        </is>
      </c>
      <c r="I1117" s="65" t="inlineStr">
        <is>
          <t>Électricité</t>
        </is>
      </c>
      <c r="J1117" s="65" t="inlineStr">
        <is>
          <t>EL-003</t>
        </is>
      </c>
      <c r="K1117" s="65" t="inlineStr">
        <is>
          <t>Rénovation électrique complète</t>
        </is>
      </c>
      <c r="L1117" s="67" t="n">
        <v>1</v>
      </c>
      <c r="M1117" s="68" t="n">
        <v>17615</v>
      </c>
      <c r="N1117" s="65" t="inlineStr">
        <is>
          <t>Sans réponse</t>
        </is>
      </c>
      <c r="O1117" s="66" t="n">
        <v>45463</v>
      </c>
      <c r="P1117" s="67" t="n">
        <v>10</v>
      </c>
      <c r="Q1117" s="67" t="n">
        <v>0</v>
      </c>
      <c r="R1117" s="67">
        <f>$I1117</f>
        <v/>
      </c>
      <c r="S1117" s="67">
        <f>$K1117</f>
        <v/>
      </c>
      <c r="T1117" s="67">
        <f>IFERROR(INDEX(Clients!$G$2:$G$1020,MATCH($E1117,Clients!$A$2:$A$1020,0)),"")</f>
        <v/>
      </c>
      <c r="U1117" s="67">
        <f>IFERROR(INDEX(Clients!$I$2:$I$1020,MATCH($E1117,Clients!$A$2:$A$1020,0)),"")</f>
        <v/>
      </c>
      <c r="V1117" s="69">
        <f>1</f>
        <v/>
      </c>
      <c r="W1117" s="69">
        <f>IF($N1117="Accepté",1,0)</f>
        <v/>
      </c>
      <c r="X1117" s="68">
        <f>$M1117*$W1117</f>
        <v/>
      </c>
      <c r="Y1117" s="68">
        <f>IF($N1117="En cours",0,$M1117)</f>
        <v/>
      </c>
      <c r="Z1117" s="69">
        <f>IF($P1117="",0,1)</f>
        <v/>
      </c>
      <c r="AA1117" s="70">
        <f>IF($P1117="",0,$P1117)</f>
        <v/>
      </c>
      <c r="AB1117" s="69">
        <f>IF(AND($P1117&lt;&gt;"",$P1117&lt;=Paramètres!$C$14),1,0)</f>
        <v/>
      </c>
      <c r="AC1117" s="67">
        <f>IF($P1117="","Jamais relancé",IF($P1117&lt;=3,"0-3 j",IF($P1117&lt;=7,"4-7 j",IF($P1117&lt;=15,"8-15 j","Plus de 15 j"))))</f>
        <v/>
      </c>
      <c r="AD1117" s="67">
        <f>IF($M1117&lt;=1000,"Moins de 1 k€",IF($M1117&lt;=5000,"1 à 5 k€",IF($M1117&lt;=15000,"5 à 15 k€","Plus de 15 k€")))</f>
        <v/>
      </c>
    </row>
    <row r="1118">
      <c r="A1118" s="65" t="inlineStr">
        <is>
          <t>DEV-01117</t>
        </is>
      </c>
      <c r="B1118" s="66" t="n">
        <v>45455</v>
      </c>
      <c r="C1118" s="65" t="inlineStr">
        <is>
          <t>2024-06</t>
        </is>
      </c>
      <c r="D1118" s="65" t="inlineStr">
        <is>
          <t>2023-2024</t>
        </is>
      </c>
      <c r="E1118" s="65" t="inlineStr">
        <is>
          <t>CLI-0051</t>
        </is>
      </c>
      <c r="F1118" s="65" t="inlineStr">
        <is>
          <t>Particulier</t>
        </is>
      </c>
      <c r="G1118" s="65" t="inlineStr">
        <is>
          <t>Toulouse</t>
        </is>
      </c>
      <c r="H1118" s="65" t="inlineStr">
        <is>
          <t>Julien Fabre</t>
        </is>
      </c>
      <c r="I1118" s="65" t="inlineStr">
        <is>
          <t>Salle de bain</t>
        </is>
      </c>
      <c r="J1118" s="65" t="inlineStr">
        <is>
          <t>SB-001</t>
        </is>
      </c>
      <c r="K1118" s="65" t="inlineStr">
        <is>
          <t>Rénovation salle de bain complète</t>
        </is>
      </c>
      <c r="L1118" s="67" t="n">
        <v>1</v>
      </c>
      <c r="M1118" s="68" t="n">
        <v>10093.55</v>
      </c>
      <c r="N1118" s="65" t="inlineStr">
        <is>
          <t>Sans réponse</t>
        </is>
      </c>
      <c r="O1118" s="66" t="n">
        <v>45487</v>
      </c>
      <c r="P1118" s="67" t="n">
        <v>11</v>
      </c>
      <c r="Q1118" s="67" t="n">
        <v>3</v>
      </c>
      <c r="R1118" s="67">
        <f>$I1118</f>
        <v/>
      </c>
      <c r="S1118" s="67">
        <f>$K1118</f>
        <v/>
      </c>
      <c r="T1118" s="67">
        <f>IFERROR(INDEX(Clients!$G$2:$G$1020,MATCH($E1118,Clients!$A$2:$A$1020,0)),"")</f>
        <v/>
      </c>
      <c r="U1118" s="67">
        <f>IFERROR(INDEX(Clients!$I$2:$I$1020,MATCH($E1118,Clients!$A$2:$A$1020,0)),"")</f>
        <v/>
      </c>
      <c r="V1118" s="69">
        <f>1</f>
        <v/>
      </c>
      <c r="W1118" s="69">
        <f>IF($N1118="Accepté",1,0)</f>
        <v/>
      </c>
      <c r="X1118" s="68">
        <f>$M1118*$W1118</f>
        <v/>
      </c>
      <c r="Y1118" s="68">
        <f>IF($N1118="En cours",0,$M1118)</f>
        <v/>
      </c>
      <c r="Z1118" s="69">
        <f>IF($P1118="",0,1)</f>
        <v/>
      </c>
      <c r="AA1118" s="70">
        <f>IF($P1118="",0,$P1118)</f>
        <v/>
      </c>
      <c r="AB1118" s="69">
        <f>IF(AND($P1118&lt;&gt;"",$P1118&lt;=Paramètres!$C$14),1,0)</f>
        <v/>
      </c>
      <c r="AC1118" s="67">
        <f>IF($P1118="","Jamais relancé",IF($P1118&lt;=3,"0-3 j",IF($P1118&lt;=7,"4-7 j",IF($P1118&lt;=15,"8-15 j","Plus de 15 j"))))</f>
        <v/>
      </c>
      <c r="AD1118" s="67">
        <f>IF($M1118&lt;=1000,"Moins de 1 k€",IF($M1118&lt;=5000,"1 à 5 k€",IF($M1118&lt;=15000,"5 à 15 k€","Plus de 15 k€")))</f>
        <v/>
      </c>
    </row>
    <row r="1119">
      <c r="A1119" s="65" t="inlineStr">
        <is>
          <t>DEV-01118</t>
        </is>
      </c>
      <c r="B1119" s="66" t="n">
        <v>45455</v>
      </c>
      <c r="C1119" s="65" t="inlineStr">
        <is>
          <t>2024-06</t>
        </is>
      </c>
      <c r="D1119" s="65" t="inlineStr">
        <is>
          <t>2023-2024</t>
        </is>
      </c>
      <c r="E1119" s="65" t="inlineStr">
        <is>
          <t>CLI-0274</t>
        </is>
      </c>
      <c r="F1119" s="65" t="inlineStr">
        <is>
          <t>Particulier</t>
        </is>
      </c>
      <c r="G1119" s="65" t="inlineStr">
        <is>
          <t>Bordeaux</t>
        </is>
      </c>
      <c r="H1119" s="65" t="inlineStr">
        <is>
          <t>Karim Belkacem</t>
        </is>
      </c>
      <c r="I1119" s="65" t="inlineStr">
        <is>
          <t>Chauffage</t>
        </is>
      </c>
      <c r="J1119" s="65" t="inlineStr">
        <is>
          <t>CH-005</t>
        </is>
      </c>
      <c r="K1119" s="65" t="inlineStr">
        <is>
          <t>Désembouage circuit chauffage</t>
        </is>
      </c>
      <c r="L1119" s="67" t="n">
        <v>1</v>
      </c>
      <c r="M1119" s="68" t="n">
        <v>769.78</v>
      </c>
      <c r="N1119" s="65" t="inlineStr">
        <is>
          <t>Refusé</t>
        </is>
      </c>
      <c r="O1119" s="66" t="n">
        <v>45478</v>
      </c>
      <c r="P1119" s="67" t="n">
        <v>1</v>
      </c>
      <c r="Q1119" s="67" t="n">
        <v>1</v>
      </c>
      <c r="R1119" s="67">
        <f>$I1119</f>
        <v/>
      </c>
      <c r="S1119" s="67">
        <f>$K1119</f>
        <v/>
      </c>
      <c r="T1119" s="67">
        <f>IFERROR(INDEX(Clients!$G$2:$G$1020,MATCH($E1119,Clients!$A$2:$A$1020,0)),"")</f>
        <v/>
      </c>
      <c r="U1119" s="67">
        <f>IFERROR(INDEX(Clients!$I$2:$I$1020,MATCH($E1119,Clients!$A$2:$A$1020,0)),"")</f>
        <v/>
      </c>
      <c r="V1119" s="69">
        <f>1</f>
        <v/>
      </c>
      <c r="W1119" s="69">
        <f>IF($N1119="Accepté",1,0)</f>
        <v/>
      </c>
      <c r="X1119" s="68">
        <f>$M1119*$W1119</f>
        <v/>
      </c>
      <c r="Y1119" s="68">
        <f>IF($N1119="En cours",0,$M1119)</f>
        <v/>
      </c>
      <c r="Z1119" s="69">
        <f>IF($P1119="",0,1)</f>
        <v/>
      </c>
      <c r="AA1119" s="70">
        <f>IF($P1119="",0,$P1119)</f>
        <v/>
      </c>
      <c r="AB1119" s="69">
        <f>IF(AND($P1119&lt;&gt;"",$P1119&lt;=Paramètres!$C$14),1,0)</f>
        <v/>
      </c>
      <c r="AC1119" s="67">
        <f>IF($P1119="","Jamais relancé",IF($P1119&lt;=3,"0-3 j",IF($P1119&lt;=7,"4-7 j",IF($P1119&lt;=15,"8-15 j","Plus de 15 j"))))</f>
        <v/>
      </c>
      <c r="AD1119" s="67">
        <f>IF($M1119&lt;=1000,"Moins de 1 k€",IF($M1119&lt;=5000,"1 à 5 k€",IF($M1119&lt;=15000,"5 à 15 k€","Plus de 15 k€")))</f>
        <v/>
      </c>
    </row>
    <row r="1120">
      <c r="A1120" s="65" t="inlineStr">
        <is>
          <t>DEV-01119</t>
        </is>
      </c>
      <c r="B1120" s="66" t="n">
        <v>45456</v>
      </c>
      <c r="C1120" s="65" t="inlineStr">
        <is>
          <t>2024-06</t>
        </is>
      </c>
      <c r="D1120" s="65" t="inlineStr">
        <is>
          <t>2023-2024</t>
        </is>
      </c>
      <c r="E1120" s="65" t="inlineStr">
        <is>
          <t>CLI-0093</t>
        </is>
      </c>
      <c r="F1120" s="65" t="inlineStr">
        <is>
          <t>Professionnel</t>
        </is>
      </c>
      <c r="G1120" s="65" t="inlineStr">
        <is>
          <t>Bordeaux</t>
        </is>
      </c>
      <c r="H1120" s="65" t="inlineStr">
        <is>
          <t>Karim Belkacem</t>
        </is>
      </c>
      <c r="I1120" s="65" t="inlineStr">
        <is>
          <t>Salle de bain</t>
        </is>
      </c>
      <c r="J1120" s="65" t="inlineStr">
        <is>
          <t>SB-003</t>
        </is>
      </c>
      <c r="K1120" s="65" t="inlineStr">
        <is>
          <t>Pose meuble vasque + robinetterie</t>
        </is>
      </c>
      <c r="L1120" s="67" t="n">
        <v>1</v>
      </c>
      <c r="M1120" s="68" t="n">
        <v>2101.45</v>
      </c>
      <c r="N1120" s="65" t="inlineStr">
        <is>
          <t>Refusé</t>
        </is>
      </c>
      <c r="O1120" s="66" t="n">
        <v>45489</v>
      </c>
      <c r="P1120" s="67" t="n">
        <v>7</v>
      </c>
      <c r="Q1120" s="67" t="n">
        <v>2</v>
      </c>
      <c r="R1120" s="67">
        <f>$I1120</f>
        <v/>
      </c>
      <c r="S1120" s="67">
        <f>$K1120</f>
        <v/>
      </c>
      <c r="T1120" s="67">
        <f>IFERROR(INDEX(Clients!$G$2:$G$1020,MATCH($E1120,Clients!$A$2:$A$1020,0)),"")</f>
        <v/>
      </c>
      <c r="U1120" s="67">
        <f>IFERROR(INDEX(Clients!$I$2:$I$1020,MATCH($E1120,Clients!$A$2:$A$1020,0)),"")</f>
        <v/>
      </c>
      <c r="V1120" s="69">
        <f>1</f>
        <v/>
      </c>
      <c r="W1120" s="69">
        <f>IF($N1120="Accepté",1,0)</f>
        <v/>
      </c>
      <c r="X1120" s="68">
        <f>$M1120*$W1120</f>
        <v/>
      </c>
      <c r="Y1120" s="68">
        <f>IF($N1120="En cours",0,$M1120)</f>
        <v/>
      </c>
      <c r="Z1120" s="69">
        <f>IF($P1120="",0,1)</f>
        <v/>
      </c>
      <c r="AA1120" s="70">
        <f>IF($P1120="",0,$P1120)</f>
        <v/>
      </c>
      <c r="AB1120" s="69">
        <f>IF(AND($P1120&lt;&gt;"",$P1120&lt;=Paramètres!$C$14),1,0)</f>
        <v/>
      </c>
      <c r="AC1120" s="67">
        <f>IF($P1120="","Jamais relancé",IF($P1120&lt;=3,"0-3 j",IF($P1120&lt;=7,"4-7 j",IF($P1120&lt;=15,"8-15 j","Plus de 15 j"))))</f>
        <v/>
      </c>
      <c r="AD1120" s="67">
        <f>IF($M1120&lt;=1000,"Moins de 1 k€",IF($M1120&lt;=5000,"1 à 5 k€",IF($M1120&lt;=15000,"5 à 15 k€","Plus de 15 k€")))</f>
        <v/>
      </c>
    </row>
    <row r="1121">
      <c r="A1121" s="65" t="inlineStr">
        <is>
          <t>DEV-01120</t>
        </is>
      </c>
      <c r="B1121" s="66" t="n">
        <v>45456</v>
      </c>
      <c r="C1121" s="65" t="inlineStr">
        <is>
          <t>2024-06</t>
        </is>
      </c>
      <c r="D1121" s="65" t="inlineStr">
        <is>
          <t>2023-2024</t>
        </is>
      </c>
      <c r="E1121" s="65" t="inlineStr">
        <is>
          <t>CLI-0320</t>
        </is>
      </c>
      <c r="F1121" s="65" t="inlineStr">
        <is>
          <t>Particulier</t>
        </is>
      </c>
      <c r="G1121" s="65" t="inlineStr">
        <is>
          <t>Bordeaux</t>
        </is>
      </c>
      <c r="H1121" s="65" t="inlineStr">
        <is>
          <t>Sophie Marchand</t>
        </is>
      </c>
      <c r="I1121" s="65" t="inlineStr">
        <is>
          <t>Dépannage</t>
        </is>
      </c>
      <c r="J1121" s="65" t="inlineStr">
        <is>
          <t>DP-004</t>
        </is>
      </c>
      <c r="K1121" s="65" t="inlineStr">
        <is>
          <t>Remise en service chaudière</t>
        </is>
      </c>
      <c r="L1121" s="67" t="n">
        <v>1</v>
      </c>
      <c r="M1121" s="68" t="n">
        <v>249.93</v>
      </c>
      <c r="N1121" s="65" t="inlineStr">
        <is>
          <t>Sans réponse</t>
        </is>
      </c>
      <c r="O1121" s="66" t="n">
        <v>45476</v>
      </c>
      <c r="P1121" s="67" t="n">
        <v>8</v>
      </c>
      <c r="Q1121" s="67" t="n">
        <v>1</v>
      </c>
      <c r="R1121" s="67">
        <f>$I1121</f>
        <v/>
      </c>
      <c r="S1121" s="67">
        <f>$K1121</f>
        <v/>
      </c>
      <c r="T1121" s="67">
        <f>IFERROR(INDEX(Clients!$G$2:$G$1020,MATCH($E1121,Clients!$A$2:$A$1020,0)),"")</f>
        <v/>
      </c>
      <c r="U1121" s="67">
        <f>IFERROR(INDEX(Clients!$I$2:$I$1020,MATCH($E1121,Clients!$A$2:$A$1020,0)),"")</f>
        <v/>
      </c>
      <c r="V1121" s="69">
        <f>1</f>
        <v/>
      </c>
      <c r="W1121" s="69">
        <f>IF($N1121="Accepté",1,0)</f>
        <v/>
      </c>
      <c r="X1121" s="68">
        <f>$M1121*$W1121</f>
        <v/>
      </c>
      <c r="Y1121" s="68">
        <f>IF($N1121="En cours",0,$M1121)</f>
        <v/>
      </c>
      <c r="Z1121" s="69">
        <f>IF($P1121="",0,1)</f>
        <v/>
      </c>
      <c r="AA1121" s="70">
        <f>IF($P1121="",0,$P1121)</f>
        <v/>
      </c>
      <c r="AB1121" s="69">
        <f>IF(AND($P1121&lt;&gt;"",$P1121&lt;=Paramètres!$C$14),1,0)</f>
        <v/>
      </c>
      <c r="AC1121" s="67">
        <f>IF($P1121="","Jamais relancé",IF($P1121&lt;=3,"0-3 j",IF($P1121&lt;=7,"4-7 j",IF($P1121&lt;=15,"8-15 j","Plus de 15 j"))))</f>
        <v/>
      </c>
      <c r="AD1121" s="67">
        <f>IF($M1121&lt;=1000,"Moins de 1 k€",IF($M1121&lt;=5000,"1 à 5 k€",IF($M1121&lt;=15000,"5 à 15 k€","Plus de 15 k€")))</f>
        <v/>
      </c>
    </row>
    <row r="1122">
      <c r="A1122" s="65" t="inlineStr">
        <is>
          <t>DEV-01121</t>
        </is>
      </c>
      <c r="B1122" s="66" t="n">
        <v>45456</v>
      </c>
      <c r="C1122" s="65" t="inlineStr">
        <is>
          <t>2024-06</t>
        </is>
      </c>
      <c r="D1122" s="65" t="inlineStr">
        <is>
          <t>2023-2024</t>
        </is>
      </c>
      <c r="E1122" s="65" t="inlineStr">
        <is>
          <t>CLI-0126</t>
        </is>
      </c>
      <c r="F1122" s="65" t="inlineStr">
        <is>
          <t>Particulier</t>
        </is>
      </c>
      <c r="G1122" s="65" t="inlineStr">
        <is>
          <t>Bordeaux</t>
        </is>
      </c>
      <c r="H1122" s="65" t="inlineStr">
        <is>
          <t>Karim Belkacem</t>
        </is>
      </c>
      <c r="I1122" s="65" t="inlineStr">
        <is>
          <t>Électricité</t>
        </is>
      </c>
      <c r="J1122" s="65" t="inlineStr">
        <is>
          <t>EL-003</t>
        </is>
      </c>
      <c r="K1122" s="65" t="inlineStr">
        <is>
          <t>Rénovation électrique complète</t>
        </is>
      </c>
      <c r="L1122" s="67" t="n">
        <v>1</v>
      </c>
      <c r="M1122" s="68" t="n">
        <v>10190.09</v>
      </c>
      <c r="N1122" s="65" t="inlineStr">
        <is>
          <t>Refusé</t>
        </is>
      </c>
      <c r="O1122" s="66" t="n">
        <v>45502</v>
      </c>
      <c r="P1122" s="67" t="n">
        <v>2</v>
      </c>
      <c r="Q1122" s="67" t="n">
        <v>3</v>
      </c>
      <c r="R1122" s="67">
        <f>$I1122</f>
        <v/>
      </c>
      <c r="S1122" s="67">
        <f>$K1122</f>
        <v/>
      </c>
      <c r="T1122" s="67">
        <f>IFERROR(INDEX(Clients!$G$2:$G$1020,MATCH($E1122,Clients!$A$2:$A$1020,0)),"")</f>
        <v/>
      </c>
      <c r="U1122" s="67">
        <f>IFERROR(INDEX(Clients!$I$2:$I$1020,MATCH($E1122,Clients!$A$2:$A$1020,0)),"")</f>
        <v/>
      </c>
      <c r="V1122" s="69">
        <f>1</f>
        <v/>
      </c>
      <c r="W1122" s="69">
        <f>IF($N1122="Accepté",1,0)</f>
        <v/>
      </c>
      <c r="X1122" s="68">
        <f>$M1122*$W1122</f>
        <v/>
      </c>
      <c r="Y1122" s="68">
        <f>IF($N1122="En cours",0,$M1122)</f>
        <v/>
      </c>
      <c r="Z1122" s="69">
        <f>IF($P1122="",0,1)</f>
        <v/>
      </c>
      <c r="AA1122" s="70">
        <f>IF($P1122="",0,$P1122)</f>
        <v/>
      </c>
      <c r="AB1122" s="69">
        <f>IF(AND($P1122&lt;&gt;"",$P1122&lt;=Paramètres!$C$14),1,0)</f>
        <v/>
      </c>
      <c r="AC1122" s="67">
        <f>IF($P1122="","Jamais relancé",IF($P1122&lt;=3,"0-3 j",IF($P1122&lt;=7,"4-7 j",IF($P1122&lt;=15,"8-15 j","Plus de 15 j"))))</f>
        <v/>
      </c>
      <c r="AD1122" s="67">
        <f>IF($M1122&lt;=1000,"Moins de 1 k€",IF($M1122&lt;=5000,"1 à 5 k€",IF($M1122&lt;=15000,"5 à 15 k€","Plus de 15 k€")))</f>
        <v/>
      </c>
    </row>
    <row r="1123">
      <c r="A1123" s="65" t="inlineStr">
        <is>
          <t>DEV-01122</t>
        </is>
      </c>
      <c r="B1123" s="66" t="n">
        <v>45456</v>
      </c>
      <c r="C1123" s="65" t="inlineStr">
        <is>
          <t>2024-06</t>
        </is>
      </c>
      <c r="D1123" s="65" t="inlineStr">
        <is>
          <t>2023-2024</t>
        </is>
      </c>
      <c r="E1123" s="65" t="inlineStr">
        <is>
          <t>CLI-0055</t>
        </is>
      </c>
      <c r="F1123" s="65" t="inlineStr">
        <is>
          <t>Professionnel</t>
        </is>
      </c>
      <c r="G1123" s="65" t="inlineStr">
        <is>
          <t>Bordeaux</t>
        </is>
      </c>
      <c r="H1123" s="65" t="inlineStr">
        <is>
          <t>Sophie Marchand</t>
        </is>
      </c>
      <c r="I1123" s="65" t="inlineStr">
        <is>
          <t>Salle de bain</t>
        </is>
      </c>
      <c r="J1123" s="65" t="inlineStr">
        <is>
          <t>SB-001</t>
        </is>
      </c>
      <c r="K1123" s="65" t="inlineStr">
        <is>
          <t>Rénovation salle de bain complète</t>
        </is>
      </c>
      <c r="L1123" s="67" t="n">
        <v>1</v>
      </c>
      <c r="M1123" s="68" t="n">
        <v>19001.76</v>
      </c>
      <c r="N1123" s="65" t="inlineStr">
        <is>
          <t>Accepté</t>
        </is>
      </c>
      <c r="O1123" s="66" t="n">
        <v>45477</v>
      </c>
      <c r="P1123" s="67" t="n">
        <v>7</v>
      </c>
      <c r="Q1123" s="67" t="n">
        <v>2</v>
      </c>
      <c r="R1123" s="67">
        <f>$I1123</f>
        <v/>
      </c>
      <c r="S1123" s="67">
        <f>$K1123</f>
        <v/>
      </c>
      <c r="T1123" s="67">
        <f>IFERROR(INDEX(Clients!$G$2:$G$1020,MATCH($E1123,Clients!$A$2:$A$1020,0)),"")</f>
        <v/>
      </c>
      <c r="U1123" s="67">
        <f>IFERROR(INDEX(Clients!$I$2:$I$1020,MATCH($E1123,Clients!$A$2:$A$1020,0)),"")</f>
        <v/>
      </c>
      <c r="V1123" s="69">
        <f>1</f>
        <v/>
      </c>
      <c r="W1123" s="69">
        <f>IF($N1123="Accepté",1,0)</f>
        <v/>
      </c>
      <c r="X1123" s="68">
        <f>$M1123*$W1123</f>
        <v/>
      </c>
      <c r="Y1123" s="68">
        <f>IF($N1123="En cours",0,$M1123)</f>
        <v/>
      </c>
      <c r="Z1123" s="69">
        <f>IF($P1123="",0,1)</f>
        <v/>
      </c>
      <c r="AA1123" s="70">
        <f>IF($P1123="",0,$P1123)</f>
        <v/>
      </c>
      <c r="AB1123" s="69">
        <f>IF(AND($P1123&lt;&gt;"",$P1123&lt;=Paramètres!$C$14),1,0)</f>
        <v/>
      </c>
      <c r="AC1123" s="67">
        <f>IF($P1123="","Jamais relancé",IF($P1123&lt;=3,"0-3 j",IF($P1123&lt;=7,"4-7 j",IF($P1123&lt;=15,"8-15 j","Plus de 15 j"))))</f>
        <v/>
      </c>
      <c r="AD1123" s="67">
        <f>IF($M1123&lt;=1000,"Moins de 1 k€",IF($M1123&lt;=5000,"1 à 5 k€",IF($M1123&lt;=15000,"5 à 15 k€","Plus de 15 k€")))</f>
        <v/>
      </c>
    </row>
    <row r="1124">
      <c r="A1124" s="65" t="inlineStr">
        <is>
          <t>DEV-01123</t>
        </is>
      </c>
      <c r="B1124" s="66" t="n">
        <v>45456</v>
      </c>
      <c r="C1124" s="65" t="inlineStr">
        <is>
          <t>2024-06</t>
        </is>
      </c>
      <c r="D1124" s="65" t="inlineStr">
        <is>
          <t>2023-2024</t>
        </is>
      </c>
      <c r="E1124" s="65" t="inlineStr">
        <is>
          <t>CLI-0350</t>
        </is>
      </c>
      <c r="F1124" s="65" t="inlineStr">
        <is>
          <t>Particulier</t>
        </is>
      </c>
      <c r="G1124" s="65" t="inlineStr">
        <is>
          <t>Bordeaux</t>
        </is>
      </c>
      <c r="H1124" s="65" t="inlineStr">
        <is>
          <t>Karim Belkacem</t>
        </is>
      </c>
      <c r="I1124" s="65" t="inlineStr">
        <is>
          <t>Salle de bain</t>
        </is>
      </c>
      <c r="J1124" s="65" t="inlineStr">
        <is>
          <t>SB-002</t>
        </is>
      </c>
      <c r="K1124" s="65" t="inlineStr">
        <is>
          <t>Remplacement baignoire par douche</t>
        </is>
      </c>
      <c r="L1124" s="67" t="n">
        <v>1</v>
      </c>
      <c r="M1124" s="68" t="n">
        <v>3431.87</v>
      </c>
      <c r="N1124" s="65" t="inlineStr">
        <is>
          <t>Sans réponse</t>
        </is>
      </c>
      <c r="O1124" s="66" t="n">
        <v>45489</v>
      </c>
      <c r="P1124" s="67" t="n">
        <v>5</v>
      </c>
      <c r="Q1124" s="67" t="n">
        <v>1</v>
      </c>
      <c r="R1124" s="67">
        <f>$I1124</f>
        <v/>
      </c>
      <c r="S1124" s="67">
        <f>$K1124</f>
        <v/>
      </c>
      <c r="T1124" s="67">
        <f>IFERROR(INDEX(Clients!$G$2:$G$1020,MATCH($E1124,Clients!$A$2:$A$1020,0)),"")</f>
        <v/>
      </c>
      <c r="U1124" s="67">
        <f>IFERROR(INDEX(Clients!$I$2:$I$1020,MATCH($E1124,Clients!$A$2:$A$1020,0)),"")</f>
        <v/>
      </c>
      <c r="V1124" s="69">
        <f>1</f>
        <v/>
      </c>
      <c r="W1124" s="69">
        <f>IF($N1124="Accepté",1,0)</f>
        <v/>
      </c>
      <c r="X1124" s="68">
        <f>$M1124*$W1124</f>
        <v/>
      </c>
      <c r="Y1124" s="68">
        <f>IF($N1124="En cours",0,$M1124)</f>
        <v/>
      </c>
      <c r="Z1124" s="69">
        <f>IF($P1124="",0,1)</f>
        <v/>
      </c>
      <c r="AA1124" s="70">
        <f>IF($P1124="",0,$P1124)</f>
        <v/>
      </c>
      <c r="AB1124" s="69">
        <f>IF(AND($P1124&lt;&gt;"",$P1124&lt;=Paramètres!$C$14),1,0)</f>
        <v/>
      </c>
      <c r="AC1124" s="67">
        <f>IF($P1124="","Jamais relancé",IF($P1124&lt;=3,"0-3 j",IF($P1124&lt;=7,"4-7 j",IF($P1124&lt;=15,"8-15 j","Plus de 15 j"))))</f>
        <v/>
      </c>
      <c r="AD1124" s="67">
        <f>IF($M1124&lt;=1000,"Moins de 1 k€",IF($M1124&lt;=5000,"1 à 5 k€",IF($M1124&lt;=15000,"5 à 15 k€","Plus de 15 k€")))</f>
        <v/>
      </c>
    </row>
    <row r="1125">
      <c r="A1125" s="65" t="inlineStr">
        <is>
          <t>DEV-01124</t>
        </is>
      </c>
      <c r="B1125" s="66" t="n">
        <v>45457</v>
      </c>
      <c r="C1125" s="65" t="inlineStr">
        <is>
          <t>2024-06</t>
        </is>
      </c>
      <c r="D1125" s="65" t="inlineStr">
        <is>
          <t>2023-2024</t>
        </is>
      </c>
      <c r="E1125" s="65" t="inlineStr">
        <is>
          <t>CLI-0089</t>
        </is>
      </c>
      <c r="F1125" s="65" t="inlineStr">
        <is>
          <t>Particulier</t>
        </is>
      </c>
      <c r="G1125" s="65" t="inlineStr">
        <is>
          <t>Bordeaux</t>
        </is>
      </c>
      <c r="H1125" s="65" t="inlineStr">
        <is>
          <t>Sophie Marchand</t>
        </is>
      </c>
      <c r="I1125" s="65" t="inlineStr">
        <is>
          <t>Chauffage</t>
        </is>
      </c>
      <c r="J1125" s="65" t="inlineStr">
        <is>
          <t>CH-002</t>
        </is>
      </c>
      <c r="K1125" s="65" t="inlineStr">
        <is>
          <t>Entretien annuel chaudière</t>
        </is>
      </c>
      <c r="L1125" s="67" t="n">
        <v>1</v>
      </c>
      <c r="M1125" s="68" t="n">
        <v>158.49</v>
      </c>
      <c r="N1125" s="65" t="inlineStr">
        <is>
          <t>Sans réponse</t>
        </is>
      </c>
      <c r="O1125" s="66" t="n">
        <v>45466</v>
      </c>
      <c r="P1125" s="67" t="n">
        <v>3</v>
      </c>
      <c r="Q1125" s="67" t="n">
        <v>1</v>
      </c>
      <c r="R1125" s="67">
        <f>$I1125</f>
        <v/>
      </c>
      <c r="S1125" s="67">
        <f>$K1125</f>
        <v/>
      </c>
      <c r="T1125" s="67">
        <f>IFERROR(INDEX(Clients!$G$2:$G$1020,MATCH($E1125,Clients!$A$2:$A$1020,0)),"")</f>
        <v/>
      </c>
      <c r="U1125" s="67">
        <f>IFERROR(INDEX(Clients!$I$2:$I$1020,MATCH($E1125,Clients!$A$2:$A$1020,0)),"")</f>
        <v/>
      </c>
      <c r="V1125" s="69">
        <f>1</f>
        <v/>
      </c>
      <c r="W1125" s="69">
        <f>IF($N1125="Accepté",1,0)</f>
        <v/>
      </c>
      <c r="X1125" s="68">
        <f>$M1125*$W1125</f>
        <v/>
      </c>
      <c r="Y1125" s="68">
        <f>IF($N1125="En cours",0,$M1125)</f>
        <v/>
      </c>
      <c r="Z1125" s="69">
        <f>IF($P1125="",0,1)</f>
        <v/>
      </c>
      <c r="AA1125" s="70">
        <f>IF($P1125="",0,$P1125)</f>
        <v/>
      </c>
      <c r="AB1125" s="69">
        <f>IF(AND($P1125&lt;&gt;"",$P1125&lt;=Paramètres!$C$14),1,0)</f>
        <v/>
      </c>
      <c r="AC1125" s="67">
        <f>IF($P1125="","Jamais relancé",IF($P1125&lt;=3,"0-3 j",IF($P1125&lt;=7,"4-7 j",IF($P1125&lt;=15,"8-15 j","Plus de 15 j"))))</f>
        <v/>
      </c>
      <c r="AD1125" s="67">
        <f>IF($M1125&lt;=1000,"Moins de 1 k€",IF($M1125&lt;=5000,"1 à 5 k€",IF($M1125&lt;=15000,"5 à 15 k€","Plus de 15 k€")))</f>
        <v/>
      </c>
    </row>
    <row r="1126">
      <c r="A1126" s="65" t="inlineStr">
        <is>
          <t>DEV-01125</t>
        </is>
      </c>
      <c r="B1126" s="66" t="n">
        <v>45457</v>
      </c>
      <c r="C1126" s="65" t="inlineStr">
        <is>
          <t>2024-06</t>
        </is>
      </c>
      <c r="D1126" s="65" t="inlineStr">
        <is>
          <t>2023-2024</t>
        </is>
      </c>
      <c r="E1126" s="65" t="inlineStr">
        <is>
          <t>CLI-0151</t>
        </is>
      </c>
      <c r="F1126" s="65" t="inlineStr">
        <is>
          <t>Syndic</t>
        </is>
      </c>
      <c r="G1126" s="65" t="inlineStr">
        <is>
          <t>Bordeaux</t>
        </is>
      </c>
      <c r="H1126" s="65" t="inlineStr">
        <is>
          <t>Karim Belkacem</t>
        </is>
      </c>
      <c r="I1126" s="65" t="inlineStr">
        <is>
          <t>Électricité</t>
        </is>
      </c>
      <c r="J1126" s="65" t="inlineStr">
        <is>
          <t>EL-001</t>
        </is>
      </c>
      <c r="K1126" s="65" t="inlineStr">
        <is>
          <t>Mise aux normes tableau électrique</t>
        </is>
      </c>
      <c r="L1126" s="67" t="n">
        <v>2</v>
      </c>
      <c r="M1126" s="68" t="n">
        <v>7326.25</v>
      </c>
      <c r="N1126" s="65" t="inlineStr">
        <is>
          <t>Sans réponse</t>
        </is>
      </c>
      <c r="O1126" s="66" t="n">
        <v>45478</v>
      </c>
      <c r="P1126" s="67" t="n"/>
      <c r="Q1126" s="67" t="n">
        <v>0</v>
      </c>
      <c r="R1126" s="67">
        <f>$I1126</f>
        <v/>
      </c>
      <c r="S1126" s="67">
        <f>$K1126</f>
        <v/>
      </c>
      <c r="T1126" s="67">
        <f>IFERROR(INDEX(Clients!$G$2:$G$1020,MATCH($E1126,Clients!$A$2:$A$1020,0)),"")</f>
        <v/>
      </c>
      <c r="U1126" s="67">
        <f>IFERROR(INDEX(Clients!$I$2:$I$1020,MATCH($E1126,Clients!$A$2:$A$1020,0)),"")</f>
        <v/>
      </c>
      <c r="V1126" s="69">
        <f>1</f>
        <v/>
      </c>
      <c r="W1126" s="69">
        <f>IF($N1126="Accepté",1,0)</f>
        <v/>
      </c>
      <c r="X1126" s="68">
        <f>$M1126*$W1126</f>
        <v/>
      </c>
      <c r="Y1126" s="68">
        <f>IF($N1126="En cours",0,$M1126)</f>
        <v/>
      </c>
      <c r="Z1126" s="69">
        <f>IF($P1126="",0,1)</f>
        <v/>
      </c>
      <c r="AA1126" s="70">
        <f>IF($P1126="",0,$P1126)</f>
        <v/>
      </c>
      <c r="AB1126" s="69">
        <f>IF(AND($P1126&lt;&gt;"",$P1126&lt;=Paramètres!$C$14),1,0)</f>
        <v/>
      </c>
      <c r="AC1126" s="67">
        <f>IF($P1126="","Jamais relancé",IF($P1126&lt;=3,"0-3 j",IF($P1126&lt;=7,"4-7 j",IF($P1126&lt;=15,"8-15 j","Plus de 15 j"))))</f>
        <v/>
      </c>
      <c r="AD1126" s="67">
        <f>IF($M1126&lt;=1000,"Moins de 1 k€",IF($M1126&lt;=5000,"1 à 5 k€",IF($M1126&lt;=15000,"5 à 15 k€","Plus de 15 k€")))</f>
        <v/>
      </c>
    </row>
    <row r="1127">
      <c r="A1127" s="65" t="inlineStr">
        <is>
          <t>DEV-01126</t>
        </is>
      </c>
      <c r="B1127" s="66" t="n">
        <v>45460</v>
      </c>
      <c r="C1127" s="65" t="inlineStr">
        <is>
          <t>2024-06</t>
        </is>
      </c>
      <c r="D1127" s="65" t="inlineStr">
        <is>
          <t>2023-2024</t>
        </is>
      </c>
      <c r="E1127" s="65" t="inlineStr">
        <is>
          <t>CLI-0127</t>
        </is>
      </c>
      <c r="F1127" s="65" t="inlineStr">
        <is>
          <t>Particulier</t>
        </is>
      </c>
      <c r="G1127" s="65" t="inlineStr">
        <is>
          <t>Toulouse</t>
        </is>
      </c>
      <c r="H1127" s="65" t="inlineStr">
        <is>
          <t>Julien Fabre</t>
        </is>
      </c>
      <c r="I1127" s="65" t="inlineStr">
        <is>
          <t>Dépannage</t>
        </is>
      </c>
      <c r="J1127" s="65" t="inlineStr">
        <is>
          <t>DP-003</t>
        </is>
      </c>
      <c r="K1127" s="65" t="inlineStr">
        <is>
          <t>Dépannage électrique urgence</t>
        </is>
      </c>
      <c r="L1127" s="67" t="n">
        <v>1</v>
      </c>
      <c r="M1127" s="68" t="n">
        <v>298.54</v>
      </c>
      <c r="N1127" s="65" t="inlineStr">
        <is>
          <t>Accepté</t>
        </is>
      </c>
      <c r="O1127" s="66" t="n">
        <v>45465</v>
      </c>
      <c r="P1127" s="67" t="n">
        <v>6</v>
      </c>
      <c r="Q1127" s="67" t="n">
        <v>0</v>
      </c>
      <c r="R1127" s="67">
        <f>$I1127</f>
        <v/>
      </c>
      <c r="S1127" s="67">
        <f>$K1127</f>
        <v/>
      </c>
      <c r="T1127" s="67">
        <f>IFERROR(INDEX(Clients!$G$2:$G$1020,MATCH($E1127,Clients!$A$2:$A$1020,0)),"")</f>
        <v/>
      </c>
      <c r="U1127" s="67">
        <f>IFERROR(INDEX(Clients!$I$2:$I$1020,MATCH($E1127,Clients!$A$2:$A$1020,0)),"")</f>
        <v/>
      </c>
      <c r="V1127" s="69">
        <f>1</f>
        <v/>
      </c>
      <c r="W1127" s="69">
        <f>IF($N1127="Accepté",1,0)</f>
        <v/>
      </c>
      <c r="X1127" s="68">
        <f>$M1127*$W1127</f>
        <v/>
      </c>
      <c r="Y1127" s="68">
        <f>IF($N1127="En cours",0,$M1127)</f>
        <v/>
      </c>
      <c r="Z1127" s="69">
        <f>IF($P1127="",0,1)</f>
        <v/>
      </c>
      <c r="AA1127" s="70">
        <f>IF($P1127="",0,$P1127)</f>
        <v/>
      </c>
      <c r="AB1127" s="69">
        <f>IF(AND($P1127&lt;&gt;"",$P1127&lt;=Paramètres!$C$14),1,0)</f>
        <v/>
      </c>
      <c r="AC1127" s="67">
        <f>IF($P1127="","Jamais relancé",IF($P1127&lt;=3,"0-3 j",IF($P1127&lt;=7,"4-7 j",IF($P1127&lt;=15,"8-15 j","Plus de 15 j"))))</f>
        <v/>
      </c>
      <c r="AD1127" s="67">
        <f>IF($M1127&lt;=1000,"Moins de 1 k€",IF($M1127&lt;=5000,"1 à 5 k€",IF($M1127&lt;=15000,"5 à 15 k€","Plus de 15 k€")))</f>
        <v/>
      </c>
    </row>
    <row r="1128">
      <c r="A1128" s="65" t="inlineStr">
        <is>
          <t>DEV-01127</t>
        </is>
      </c>
      <c r="B1128" s="66" t="n">
        <v>45460</v>
      </c>
      <c r="C1128" s="65" t="inlineStr">
        <is>
          <t>2024-06</t>
        </is>
      </c>
      <c r="D1128" s="65" t="inlineStr">
        <is>
          <t>2023-2024</t>
        </is>
      </c>
      <c r="E1128" s="65" t="inlineStr">
        <is>
          <t>CLI-0120</t>
        </is>
      </c>
      <c r="F1128" s="65" t="inlineStr">
        <is>
          <t>Particulier</t>
        </is>
      </c>
      <c r="G1128" s="65" t="inlineStr">
        <is>
          <t>Toulouse</t>
        </is>
      </c>
      <c r="H1128" s="65" t="inlineStr">
        <is>
          <t>Nadia Cherif</t>
        </is>
      </c>
      <c r="I1128" s="65" t="inlineStr">
        <is>
          <t>Chauffage</t>
        </is>
      </c>
      <c r="J1128" s="65" t="inlineStr">
        <is>
          <t>CH-001</t>
        </is>
      </c>
      <c r="K1128" s="65" t="inlineStr">
        <is>
          <t>Installation chaudière gaz condensation</t>
        </is>
      </c>
      <c r="L1128" s="67" t="n">
        <v>3</v>
      </c>
      <c r="M1128" s="68" t="n">
        <v>17162.34</v>
      </c>
      <c r="N1128" s="65" t="inlineStr">
        <is>
          <t>Refusé</t>
        </is>
      </c>
      <c r="O1128" s="66" t="n">
        <v>45477</v>
      </c>
      <c r="P1128" s="67" t="n"/>
      <c r="Q1128" s="67" t="n">
        <v>0</v>
      </c>
      <c r="R1128" s="67">
        <f>$I1128</f>
        <v/>
      </c>
      <c r="S1128" s="67">
        <f>$K1128</f>
        <v/>
      </c>
      <c r="T1128" s="67">
        <f>IFERROR(INDEX(Clients!$G$2:$G$1020,MATCH($E1128,Clients!$A$2:$A$1020,0)),"")</f>
        <v/>
      </c>
      <c r="U1128" s="67">
        <f>IFERROR(INDEX(Clients!$I$2:$I$1020,MATCH($E1128,Clients!$A$2:$A$1020,0)),"")</f>
        <v/>
      </c>
      <c r="V1128" s="69">
        <f>1</f>
        <v/>
      </c>
      <c r="W1128" s="69">
        <f>IF($N1128="Accepté",1,0)</f>
        <v/>
      </c>
      <c r="X1128" s="68">
        <f>$M1128*$W1128</f>
        <v/>
      </c>
      <c r="Y1128" s="68">
        <f>IF($N1128="En cours",0,$M1128)</f>
        <v/>
      </c>
      <c r="Z1128" s="69">
        <f>IF($P1128="",0,1)</f>
        <v/>
      </c>
      <c r="AA1128" s="70">
        <f>IF($P1128="",0,$P1128)</f>
        <v/>
      </c>
      <c r="AB1128" s="69">
        <f>IF(AND($P1128&lt;&gt;"",$P1128&lt;=Paramètres!$C$14),1,0)</f>
        <v/>
      </c>
      <c r="AC1128" s="67">
        <f>IF($P1128="","Jamais relancé",IF($P1128&lt;=3,"0-3 j",IF($P1128&lt;=7,"4-7 j",IF($P1128&lt;=15,"8-15 j","Plus de 15 j"))))</f>
        <v/>
      </c>
      <c r="AD1128" s="67">
        <f>IF($M1128&lt;=1000,"Moins de 1 k€",IF($M1128&lt;=5000,"1 à 5 k€",IF($M1128&lt;=15000,"5 à 15 k€","Plus de 15 k€")))</f>
        <v/>
      </c>
    </row>
    <row r="1129">
      <c r="A1129" s="65" t="inlineStr">
        <is>
          <t>DEV-01128</t>
        </is>
      </c>
      <c r="B1129" s="66" t="n">
        <v>45461</v>
      </c>
      <c r="C1129" s="65" t="inlineStr">
        <is>
          <t>2024-06</t>
        </is>
      </c>
      <c r="D1129" s="65" t="inlineStr">
        <is>
          <t>2023-2024</t>
        </is>
      </c>
      <c r="E1129" s="65" t="inlineStr">
        <is>
          <t>CLI-0363</t>
        </is>
      </c>
      <c r="F1129" s="65" t="inlineStr">
        <is>
          <t>Particulier</t>
        </is>
      </c>
      <c r="G1129" s="65" t="inlineStr">
        <is>
          <t>Bordeaux</t>
        </is>
      </c>
      <c r="H1129" s="65" t="inlineStr">
        <is>
          <t>Sophie Marchand</t>
        </is>
      </c>
      <c r="I1129" s="65" t="inlineStr">
        <is>
          <t>Plomberie</t>
        </is>
      </c>
      <c r="J1129" s="65" t="inlineStr">
        <is>
          <t>PR-001</t>
        </is>
      </c>
      <c r="K1129" s="65" t="inlineStr">
        <is>
          <t>Remplacement chauffe-eau 200 L</t>
        </is>
      </c>
      <c r="L1129" s="67" t="n">
        <v>1</v>
      </c>
      <c r="M1129" s="68" t="n">
        <v>1171.04</v>
      </c>
      <c r="N1129" s="65" t="inlineStr">
        <is>
          <t>Refusé</t>
        </is>
      </c>
      <c r="O1129" s="66" t="n">
        <v>45477</v>
      </c>
      <c r="P1129" s="67" t="n">
        <v>10</v>
      </c>
      <c r="Q1129" s="67" t="n">
        <v>1</v>
      </c>
      <c r="R1129" s="67">
        <f>$I1129</f>
        <v/>
      </c>
      <c r="S1129" s="67">
        <f>$K1129</f>
        <v/>
      </c>
      <c r="T1129" s="67">
        <f>IFERROR(INDEX(Clients!$G$2:$G$1020,MATCH($E1129,Clients!$A$2:$A$1020,0)),"")</f>
        <v/>
      </c>
      <c r="U1129" s="67">
        <f>IFERROR(INDEX(Clients!$I$2:$I$1020,MATCH($E1129,Clients!$A$2:$A$1020,0)),"")</f>
        <v/>
      </c>
      <c r="V1129" s="69">
        <f>1</f>
        <v/>
      </c>
      <c r="W1129" s="69">
        <f>IF($N1129="Accepté",1,0)</f>
        <v/>
      </c>
      <c r="X1129" s="68">
        <f>$M1129*$W1129</f>
        <v/>
      </c>
      <c r="Y1129" s="68">
        <f>IF($N1129="En cours",0,$M1129)</f>
        <v/>
      </c>
      <c r="Z1129" s="69">
        <f>IF($P1129="",0,1)</f>
        <v/>
      </c>
      <c r="AA1129" s="70">
        <f>IF($P1129="",0,$P1129)</f>
        <v/>
      </c>
      <c r="AB1129" s="69">
        <f>IF(AND($P1129&lt;&gt;"",$P1129&lt;=Paramètres!$C$14),1,0)</f>
        <v/>
      </c>
      <c r="AC1129" s="67">
        <f>IF($P1129="","Jamais relancé",IF($P1129&lt;=3,"0-3 j",IF($P1129&lt;=7,"4-7 j",IF($P1129&lt;=15,"8-15 j","Plus de 15 j"))))</f>
        <v/>
      </c>
      <c r="AD1129" s="67">
        <f>IF($M1129&lt;=1000,"Moins de 1 k€",IF($M1129&lt;=5000,"1 à 5 k€",IF($M1129&lt;=15000,"5 à 15 k€","Plus de 15 k€")))</f>
        <v/>
      </c>
    </row>
    <row r="1130">
      <c r="A1130" s="65" t="inlineStr">
        <is>
          <t>DEV-01129</t>
        </is>
      </c>
      <c r="B1130" s="66" t="n">
        <v>45461</v>
      </c>
      <c r="C1130" s="65" t="inlineStr">
        <is>
          <t>2024-06</t>
        </is>
      </c>
      <c r="D1130" s="65" t="inlineStr">
        <is>
          <t>2023-2024</t>
        </is>
      </c>
      <c r="E1130" s="65" t="inlineStr">
        <is>
          <t>CLI-0191</t>
        </is>
      </c>
      <c r="F1130" s="65" t="inlineStr">
        <is>
          <t>Particulier</t>
        </is>
      </c>
      <c r="G1130" s="65" t="inlineStr">
        <is>
          <t>Bordeaux</t>
        </is>
      </c>
      <c r="H1130" s="65" t="inlineStr">
        <is>
          <t>Karim Belkacem</t>
        </is>
      </c>
      <c r="I1130" s="65" t="inlineStr">
        <is>
          <t>Chauffage</t>
        </is>
      </c>
      <c r="J1130" s="65" t="inlineStr">
        <is>
          <t>CH-005</t>
        </is>
      </c>
      <c r="K1130" s="65" t="inlineStr">
        <is>
          <t>Désembouage circuit chauffage</t>
        </is>
      </c>
      <c r="L1130" s="67" t="n">
        <v>1</v>
      </c>
      <c r="M1130" s="68" t="n">
        <v>639.86</v>
      </c>
      <c r="N1130" s="65" t="inlineStr">
        <is>
          <t>Accepté</t>
        </is>
      </c>
      <c r="O1130" s="66" t="n">
        <v>45481</v>
      </c>
      <c r="P1130" s="67" t="n">
        <v>2</v>
      </c>
      <c r="Q1130" s="67" t="n">
        <v>3</v>
      </c>
      <c r="R1130" s="67">
        <f>$I1130</f>
        <v/>
      </c>
      <c r="S1130" s="67">
        <f>$K1130</f>
        <v/>
      </c>
      <c r="T1130" s="67">
        <f>IFERROR(INDEX(Clients!$G$2:$G$1020,MATCH($E1130,Clients!$A$2:$A$1020,0)),"")</f>
        <v/>
      </c>
      <c r="U1130" s="67">
        <f>IFERROR(INDEX(Clients!$I$2:$I$1020,MATCH($E1130,Clients!$A$2:$A$1020,0)),"")</f>
        <v/>
      </c>
      <c r="V1130" s="69">
        <f>1</f>
        <v/>
      </c>
      <c r="W1130" s="69">
        <f>IF($N1130="Accepté",1,0)</f>
        <v/>
      </c>
      <c r="X1130" s="68">
        <f>$M1130*$W1130</f>
        <v/>
      </c>
      <c r="Y1130" s="68">
        <f>IF($N1130="En cours",0,$M1130)</f>
        <v/>
      </c>
      <c r="Z1130" s="69">
        <f>IF($P1130="",0,1)</f>
        <v/>
      </c>
      <c r="AA1130" s="70">
        <f>IF($P1130="",0,$P1130)</f>
        <v/>
      </c>
      <c r="AB1130" s="69">
        <f>IF(AND($P1130&lt;&gt;"",$P1130&lt;=Paramètres!$C$14),1,0)</f>
        <v/>
      </c>
      <c r="AC1130" s="67">
        <f>IF($P1130="","Jamais relancé",IF($P1130&lt;=3,"0-3 j",IF($P1130&lt;=7,"4-7 j",IF($P1130&lt;=15,"8-15 j","Plus de 15 j"))))</f>
        <v/>
      </c>
      <c r="AD1130" s="67">
        <f>IF($M1130&lt;=1000,"Moins de 1 k€",IF($M1130&lt;=5000,"1 à 5 k€",IF($M1130&lt;=15000,"5 à 15 k€","Plus de 15 k€")))</f>
        <v/>
      </c>
    </row>
    <row r="1131">
      <c r="A1131" s="65" t="inlineStr">
        <is>
          <t>DEV-01130</t>
        </is>
      </c>
      <c r="B1131" s="66" t="n">
        <v>45462</v>
      </c>
      <c r="C1131" s="65" t="inlineStr">
        <is>
          <t>2024-06</t>
        </is>
      </c>
      <c r="D1131" s="65" t="inlineStr">
        <is>
          <t>2023-2024</t>
        </is>
      </c>
      <c r="E1131" s="65" t="inlineStr">
        <is>
          <t>CLI-0341</t>
        </is>
      </c>
      <c r="F1131" s="65" t="inlineStr">
        <is>
          <t>Collectivité</t>
        </is>
      </c>
      <c r="G1131" s="65" t="inlineStr">
        <is>
          <t>Toulouse</t>
        </is>
      </c>
      <c r="H1131" s="65" t="inlineStr">
        <is>
          <t>Nadia Cherif</t>
        </is>
      </c>
      <c r="I1131" s="65" t="inlineStr">
        <is>
          <t>Dépannage</t>
        </is>
      </c>
      <c r="J1131" s="65" t="inlineStr">
        <is>
          <t>DP-001</t>
        </is>
      </c>
      <c r="K1131" s="65" t="inlineStr">
        <is>
          <t>Dépannage plomberie urgence</t>
        </is>
      </c>
      <c r="L1131" s="67" t="n">
        <v>1</v>
      </c>
      <c r="M1131" s="68" t="n">
        <v>642.17</v>
      </c>
      <c r="N1131" s="65" t="inlineStr">
        <is>
          <t>Refusé</t>
        </is>
      </c>
      <c r="O1131" s="66" t="n">
        <v>45490</v>
      </c>
      <c r="P1131" s="67" t="n">
        <v>4</v>
      </c>
      <c r="Q1131" s="67" t="n">
        <v>3</v>
      </c>
      <c r="R1131" s="67">
        <f>$I1131</f>
        <v/>
      </c>
      <c r="S1131" s="67">
        <f>$K1131</f>
        <v/>
      </c>
      <c r="T1131" s="67">
        <f>IFERROR(INDEX(Clients!$G$2:$G$1020,MATCH($E1131,Clients!$A$2:$A$1020,0)),"")</f>
        <v/>
      </c>
      <c r="U1131" s="67">
        <f>IFERROR(INDEX(Clients!$I$2:$I$1020,MATCH($E1131,Clients!$A$2:$A$1020,0)),"")</f>
        <v/>
      </c>
      <c r="V1131" s="69">
        <f>1</f>
        <v/>
      </c>
      <c r="W1131" s="69">
        <f>IF($N1131="Accepté",1,0)</f>
        <v/>
      </c>
      <c r="X1131" s="68">
        <f>$M1131*$W1131</f>
        <v/>
      </c>
      <c r="Y1131" s="68">
        <f>IF($N1131="En cours",0,$M1131)</f>
        <v/>
      </c>
      <c r="Z1131" s="69">
        <f>IF($P1131="",0,1)</f>
        <v/>
      </c>
      <c r="AA1131" s="70">
        <f>IF($P1131="",0,$P1131)</f>
        <v/>
      </c>
      <c r="AB1131" s="69">
        <f>IF(AND($P1131&lt;&gt;"",$P1131&lt;=Paramètres!$C$14),1,0)</f>
        <v/>
      </c>
      <c r="AC1131" s="67">
        <f>IF($P1131="","Jamais relancé",IF($P1131&lt;=3,"0-3 j",IF($P1131&lt;=7,"4-7 j",IF($P1131&lt;=15,"8-15 j","Plus de 15 j"))))</f>
        <v/>
      </c>
      <c r="AD1131" s="67">
        <f>IF($M1131&lt;=1000,"Moins de 1 k€",IF($M1131&lt;=5000,"1 à 5 k€",IF($M1131&lt;=15000,"5 à 15 k€","Plus de 15 k€")))</f>
        <v/>
      </c>
    </row>
    <row r="1132">
      <c r="A1132" s="65" t="inlineStr">
        <is>
          <t>DEV-01131</t>
        </is>
      </c>
      <c r="B1132" s="66" t="n">
        <v>45462</v>
      </c>
      <c r="C1132" s="65" t="inlineStr">
        <is>
          <t>2024-06</t>
        </is>
      </c>
      <c r="D1132" s="65" t="inlineStr">
        <is>
          <t>2023-2024</t>
        </is>
      </c>
      <c r="E1132" s="65" t="inlineStr">
        <is>
          <t>CLI-0014</t>
        </is>
      </c>
      <c r="F1132" s="65" t="inlineStr">
        <is>
          <t>Particulier</t>
        </is>
      </c>
      <c r="G1132" s="65" t="inlineStr">
        <is>
          <t>Bordeaux</t>
        </is>
      </c>
      <c r="H1132" s="65" t="inlineStr">
        <is>
          <t>Sophie Marchand</t>
        </is>
      </c>
      <c r="I1132" s="65" t="inlineStr">
        <is>
          <t>Plomberie</t>
        </is>
      </c>
      <c r="J1132" s="65" t="inlineStr">
        <is>
          <t>PR-002</t>
        </is>
      </c>
      <c r="K1132" s="65" t="inlineStr">
        <is>
          <t>Recherche de fuite + réparation</t>
        </is>
      </c>
      <c r="L1132" s="67" t="n">
        <v>1</v>
      </c>
      <c r="M1132" s="68" t="n">
        <v>389.83</v>
      </c>
      <c r="N1132" s="65" t="inlineStr">
        <is>
          <t>Accepté</t>
        </is>
      </c>
      <c r="O1132" s="66" t="n">
        <v>45487</v>
      </c>
      <c r="P1132" s="67" t="n">
        <v>10</v>
      </c>
      <c r="Q1132" s="67" t="n">
        <v>1</v>
      </c>
      <c r="R1132" s="67">
        <f>$I1132</f>
        <v/>
      </c>
      <c r="S1132" s="67">
        <f>$K1132</f>
        <v/>
      </c>
      <c r="T1132" s="67">
        <f>IFERROR(INDEX(Clients!$G$2:$G$1020,MATCH($E1132,Clients!$A$2:$A$1020,0)),"")</f>
        <v/>
      </c>
      <c r="U1132" s="67">
        <f>IFERROR(INDEX(Clients!$I$2:$I$1020,MATCH($E1132,Clients!$A$2:$A$1020,0)),"")</f>
        <v/>
      </c>
      <c r="V1132" s="69">
        <f>1</f>
        <v/>
      </c>
      <c r="W1132" s="69">
        <f>IF($N1132="Accepté",1,0)</f>
        <v/>
      </c>
      <c r="X1132" s="68">
        <f>$M1132*$W1132</f>
        <v/>
      </c>
      <c r="Y1132" s="68">
        <f>IF($N1132="En cours",0,$M1132)</f>
        <v/>
      </c>
      <c r="Z1132" s="69">
        <f>IF($P1132="",0,1)</f>
        <v/>
      </c>
      <c r="AA1132" s="70">
        <f>IF($P1132="",0,$P1132)</f>
        <v/>
      </c>
      <c r="AB1132" s="69">
        <f>IF(AND($P1132&lt;&gt;"",$P1132&lt;=Paramètres!$C$14),1,0)</f>
        <v/>
      </c>
      <c r="AC1132" s="67">
        <f>IF($P1132="","Jamais relancé",IF($P1132&lt;=3,"0-3 j",IF($P1132&lt;=7,"4-7 j",IF($P1132&lt;=15,"8-15 j","Plus de 15 j"))))</f>
        <v/>
      </c>
      <c r="AD1132" s="67">
        <f>IF($M1132&lt;=1000,"Moins de 1 k€",IF($M1132&lt;=5000,"1 à 5 k€",IF($M1132&lt;=15000,"5 à 15 k€","Plus de 15 k€")))</f>
        <v/>
      </c>
    </row>
    <row r="1133">
      <c r="A1133" s="65" t="inlineStr">
        <is>
          <t>DEV-01132</t>
        </is>
      </c>
      <c r="B1133" s="66" t="n">
        <v>45462</v>
      </c>
      <c r="C1133" s="65" t="inlineStr">
        <is>
          <t>2024-06</t>
        </is>
      </c>
      <c r="D1133" s="65" t="inlineStr">
        <is>
          <t>2023-2024</t>
        </is>
      </c>
      <c r="E1133" s="65" t="inlineStr">
        <is>
          <t>CLI-0390</t>
        </is>
      </c>
      <c r="F1133" s="65" t="inlineStr">
        <is>
          <t>Particulier</t>
        </is>
      </c>
      <c r="G1133" s="65" t="inlineStr">
        <is>
          <t>Bordeaux</t>
        </is>
      </c>
      <c r="H1133" s="65" t="inlineStr">
        <is>
          <t>Sophie Marchand</t>
        </is>
      </c>
      <c r="I1133" s="65" t="inlineStr">
        <is>
          <t>Plomberie</t>
        </is>
      </c>
      <c r="J1133" s="65" t="inlineStr">
        <is>
          <t>PR-003</t>
        </is>
      </c>
      <c r="K1133" s="65" t="inlineStr">
        <is>
          <t>Réfection réseau eau appartement</t>
        </is>
      </c>
      <c r="L1133" s="67" t="n">
        <v>1</v>
      </c>
      <c r="M1133" s="68" t="n">
        <v>2781.42</v>
      </c>
      <c r="N1133" s="65" t="inlineStr">
        <is>
          <t>Refusé</t>
        </is>
      </c>
      <c r="O1133" s="66" t="n">
        <v>45475</v>
      </c>
      <c r="P1133" s="67" t="n">
        <v>2</v>
      </c>
      <c r="Q1133" s="67" t="n">
        <v>1</v>
      </c>
      <c r="R1133" s="67">
        <f>$I1133</f>
        <v/>
      </c>
      <c r="S1133" s="67">
        <f>$K1133</f>
        <v/>
      </c>
      <c r="T1133" s="67">
        <f>IFERROR(INDEX(Clients!$G$2:$G$1020,MATCH($E1133,Clients!$A$2:$A$1020,0)),"")</f>
        <v/>
      </c>
      <c r="U1133" s="67">
        <f>IFERROR(INDEX(Clients!$I$2:$I$1020,MATCH($E1133,Clients!$A$2:$A$1020,0)),"")</f>
        <v/>
      </c>
      <c r="V1133" s="69">
        <f>1</f>
        <v/>
      </c>
      <c r="W1133" s="69">
        <f>IF($N1133="Accepté",1,0)</f>
        <v/>
      </c>
      <c r="X1133" s="68">
        <f>$M1133*$W1133</f>
        <v/>
      </c>
      <c r="Y1133" s="68">
        <f>IF($N1133="En cours",0,$M1133)</f>
        <v/>
      </c>
      <c r="Z1133" s="69">
        <f>IF($P1133="",0,1)</f>
        <v/>
      </c>
      <c r="AA1133" s="70">
        <f>IF($P1133="",0,$P1133)</f>
        <v/>
      </c>
      <c r="AB1133" s="69">
        <f>IF(AND($P1133&lt;&gt;"",$P1133&lt;=Paramètres!$C$14),1,0)</f>
        <v/>
      </c>
      <c r="AC1133" s="67">
        <f>IF($P1133="","Jamais relancé",IF($P1133&lt;=3,"0-3 j",IF($P1133&lt;=7,"4-7 j",IF($P1133&lt;=15,"8-15 j","Plus de 15 j"))))</f>
        <v/>
      </c>
      <c r="AD1133" s="67">
        <f>IF($M1133&lt;=1000,"Moins de 1 k€",IF($M1133&lt;=5000,"1 à 5 k€",IF($M1133&lt;=15000,"5 à 15 k€","Plus de 15 k€")))</f>
        <v/>
      </c>
    </row>
    <row r="1134">
      <c r="A1134" s="65" t="inlineStr">
        <is>
          <t>DEV-01133</t>
        </is>
      </c>
      <c r="B1134" s="66" t="n">
        <v>45463</v>
      </c>
      <c r="C1134" s="65" t="inlineStr">
        <is>
          <t>2024-06</t>
        </is>
      </c>
      <c r="D1134" s="65" t="inlineStr">
        <is>
          <t>2023-2024</t>
        </is>
      </c>
      <c r="E1134" s="65" t="inlineStr">
        <is>
          <t>CLI-0365</t>
        </is>
      </c>
      <c r="F1134" s="65" t="inlineStr">
        <is>
          <t>Particulier</t>
        </is>
      </c>
      <c r="G1134" s="65" t="inlineStr">
        <is>
          <t>Toulouse</t>
        </is>
      </c>
      <c r="H1134" s="65" t="inlineStr">
        <is>
          <t>Nadia Cherif</t>
        </is>
      </c>
      <c r="I1134" s="65" t="inlineStr">
        <is>
          <t>Salle de bain</t>
        </is>
      </c>
      <c r="J1134" s="65" t="inlineStr">
        <is>
          <t>SB-001</t>
        </is>
      </c>
      <c r="K1134" s="65" t="inlineStr">
        <is>
          <t>Rénovation salle de bain complète</t>
        </is>
      </c>
      <c r="L1134" s="67" t="n">
        <v>1</v>
      </c>
      <c r="M1134" s="68" t="n">
        <v>9190.389999999999</v>
      </c>
      <c r="N1134" s="65" t="inlineStr">
        <is>
          <t>Accepté</t>
        </is>
      </c>
      <c r="O1134" s="66" t="n">
        <v>45489</v>
      </c>
      <c r="P1134" s="67" t="n">
        <v>11</v>
      </c>
      <c r="Q1134" s="67" t="n">
        <v>1</v>
      </c>
      <c r="R1134" s="67">
        <f>$I1134</f>
        <v/>
      </c>
      <c r="S1134" s="67">
        <f>$K1134</f>
        <v/>
      </c>
      <c r="T1134" s="67">
        <f>IFERROR(INDEX(Clients!$G$2:$G$1020,MATCH($E1134,Clients!$A$2:$A$1020,0)),"")</f>
        <v/>
      </c>
      <c r="U1134" s="67">
        <f>IFERROR(INDEX(Clients!$I$2:$I$1020,MATCH($E1134,Clients!$A$2:$A$1020,0)),"")</f>
        <v/>
      </c>
      <c r="V1134" s="69">
        <f>1</f>
        <v/>
      </c>
      <c r="W1134" s="69">
        <f>IF($N1134="Accepté",1,0)</f>
        <v/>
      </c>
      <c r="X1134" s="68">
        <f>$M1134*$W1134</f>
        <v/>
      </c>
      <c r="Y1134" s="68">
        <f>IF($N1134="En cours",0,$M1134)</f>
        <v/>
      </c>
      <c r="Z1134" s="69">
        <f>IF($P1134="",0,1)</f>
        <v/>
      </c>
      <c r="AA1134" s="70">
        <f>IF($P1134="",0,$P1134)</f>
        <v/>
      </c>
      <c r="AB1134" s="69">
        <f>IF(AND($P1134&lt;&gt;"",$P1134&lt;=Paramètres!$C$14),1,0)</f>
        <v/>
      </c>
      <c r="AC1134" s="67">
        <f>IF($P1134="","Jamais relancé",IF($P1134&lt;=3,"0-3 j",IF($P1134&lt;=7,"4-7 j",IF($P1134&lt;=15,"8-15 j","Plus de 15 j"))))</f>
        <v/>
      </c>
      <c r="AD1134" s="67">
        <f>IF($M1134&lt;=1000,"Moins de 1 k€",IF($M1134&lt;=5000,"1 à 5 k€",IF($M1134&lt;=15000,"5 à 15 k€","Plus de 15 k€")))</f>
        <v/>
      </c>
    </row>
    <row r="1135">
      <c r="A1135" s="65" t="inlineStr">
        <is>
          <t>DEV-01134</t>
        </is>
      </c>
      <c r="B1135" s="66" t="n">
        <v>45463</v>
      </c>
      <c r="C1135" s="65" t="inlineStr">
        <is>
          <t>2024-06</t>
        </is>
      </c>
      <c r="D1135" s="65" t="inlineStr">
        <is>
          <t>2023-2024</t>
        </is>
      </c>
      <c r="E1135" s="65" t="inlineStr">
        <is>
          <t>CLI-0365</t>
        </is>
      </c>
      <c r="F1135" s="65" t="inlineStr">
        <is>
          <t>Particulier</t>
        </is>
      </c>
      <c r="G1135" s="65" t="inlineStr">
        <is>
          <t>Toulouse</t>
        </is>
      </c>
      <c r="H1135" s="65" t="inlineStr">
        <is>
          <t>Julien Fabre</t>
        </is>
      </c>
      <c r="I1135" s="65" t="inlineStr">
        <is>
          <t>Salle de bain</t>
        </is>
      </c>
      <c r="J1135" s="65" t="inlineStr">
        <is>
          <t>SB-003</t>
        </is>
      </c>
      <c r="K1135" s="65" t="inlineStr">
        <is>
          <t>Pose meuble vasque + robinetterie</t>
        </is>
      </c>
      <c r="L1135" s="67" t="n">
        <v>1</v>
      </c>
      <c r="M1135" s="68" t="n">
        <v>1366.27</v>
      </c>
      <c r="N1135" s="65" t="inlineStr">
        <is>
          <t>Accepté</t>
        </is>
      </c>
      <c r="O1135" s="66" t="n">
        <v>45494</v>
      </c>
      <c r="P1135" s="67" t="n">
        <v>2</v>
      </c>
      <c r="Q1135" s="67" t="n">
        <v>3</v>
      </c>
      <c r="R1135" s="67">
        <f>$I1135</f>
        <v/>
      </c>
      <c r="S1135" s="67">
        <f>$K1135</f>
        <v/>
      </c>
      <c r="T1135" s="67">
        <f>IFERROR(INDEX(Clients!$G$2:$G$1020,MATCH($E1135,Clients!$A$2:$A$1020,0)),"")</f>
        <v/>
      </c>
      <c r="U1135" s="67">
        <f>IFERROR(INDEX(Clients!$I$2:$I$1020,MATCH($E1135,Clients!$A$2:$A$1020,0)),"")</f>
        <v/>
      </c>
      <c r="V1135" s="69">
        <f>1</f>
        <v/>
      </c>
      <c r="W1135" s="69">
        <f>IF($N1135="Accepté",1,0)</f>
        <v/>
      </c>
      <c r="X1135" s="68">
        <f>$M1135*$W1135</f>
        <v/>
      </c>
      <c r="Y1135" s="68">
        <f>IF($N1135="En cours",0,$M1135)</f>
        <v/>
      </c>
      <c r="Z1135" s="69">
        <f>IF($P1135="",0,1)</f>
        <v/>
      </c>
      <c r="AA1135" s="70">
        <f>IF($P1135="",0,$P1135)</f>
        <v/>
      </c>
      <c r="AB1135" s="69">
        <f>IF(AND($P1135&lt;&gt;"",$P1135&lt;=Paramètres!$C$14),1,0)</f>
        <v/>
      </c>
      <c r="AC1135" s="67">
        <f>IF($P1135="","Jamais relancé",IF($P1135&lt;=3,"0-3 j",IF($P1135&lt;=7,"4-7 j",IF($P1135&lt;=15,"8-15 j","Plus de 15 j"))))</f>
        <v/>
      </c>
      <c r="AD1135" s="67">
        <f>IF($M1135&lt;=1000,"Moins de 1 k€",IF($M1135&lt;=5000,"1 à 5 k€",IF($M1135&lt;=15000,"5 à 15 k€","Plus de 15 k€")))</f>
        <v/>
      </c>
    </row>
    <row r="1136">
      <c r="A1136" s="65" t="inlineStr">
        <is>
          <t>DEV-01135</t>
        </is>
      </c>
      <c r="B1136" s="66" t="n">
        <v>45463</v>
      </c>
      <c r="C1136" s="65" t="inlineStr">
        <is>
          <t>2024-06</t>
        </is>
      </c>
      <c r="D1136" s="65" t="inlineStr">
        <is>
          <t>2023-2024</t>
        </is>
      </c>
      <c r="E1136" s="65" t="inlineStr">
        <is>
          <t>CLI-0009</t>
        </is>
      </c>
      <c r="F1136" s="65" t="inlineStr">
        <is>
          <t>Particulier</t>
        </is>
      </c>
      <c r="G1136" s="65" t="inlineStr">
        <is>
          <t>Toulouse</t>
        </is>
      </c>
      <c r="H1136" s="65" t="inlineStr">
        <is>
          <t>Nadia Cherif</t>
        </is>
      </c>
      <c r="I1136" s="65" t="inlineStr">
        <is>
          <t>Plomberie</t>
        </is>
      </c>
      <c r="J1136" s="65" t="inlineStr">
        <is>
          <t>PR-002</t>
        </is>
      </c>
      <c r="K1136" s="65" t="inlineStr">
        <is>
          <t>Recherche de fuite + réparation</t>
        </is>
      </c>
      <c r="L1136" s="67" t="n">
        <v>1</v>
      </c>
      <c r="M1136" s="68" t="n">
        <v>412.87</v>
      </c>
      <c r="N1136" s="65" t="inlineStr">
        <is>
          <t>Sans réponse</t>
        </is>
      </c>
      <c r="O1136" s="66" t="n">
        <v>45473</v>
      </c>
      <c r="P1136" s="67" t="n">
        <v>1</v>
      </c>
      <c r="Q1136" s="67" t="n">
        <v>1</v>
      </c>
      <c r="R1136" s="67">
        <f>$I1136</f>
        <v/>
      </c>
      <c r="S1136" s="67">
        <f>$K1136</f>
        <v/>
      </c>
      <c r="T1136" s="67">
        <f>IFERROR(INDEX(Clients!$G$2:$G$1020,MATCH($E1136,Clients!$A$2:$A$1020,0)),"")</f>
        <v/>
      </c>
      <c r="U1136" s="67">
        <f>IFERROR(INDEX(Clients!$I$2:$I$1020,MATCH($E1136,Clients!$A$2:$A$1020,0)),"")</f>
        <v/>
      </c>
      <c r="V1136" s="69">
        <f>1</f>
        <v/>
      </c>
      <c r="W1136" s="69">
        <f>IF($N1136="Accepté",1,0)</f>
        <v/>
      </c>
      <c r="X1136" s="68">
        <f>$M1136*$W1136</f>
        <v/>
      </c>
      <c r="Y1136" s="68">
        <f>IF($N1136="En cours",0,$M1136)</f>
        <v/>
      </c>
      <c r="Z1136" s="69">
        <f>IF($P1136="",0,1)</f>
        <v/>
      </c>
      <c r="AA1136" s="70">
        <f>IF($P1136="",0,$P1136)</f>
        <v/>
      </c>
      <c r="AB1136" s="69">
        <f>IF(AND($P1136&lt;&gt;"",$P1136&lt;=Paramètres!$C$14),1,0)</f>
        <v/>
      </c>
      <c r="AC1136" s="67">
        <f>IF($P1136="","Jamais relancé",IF($P1136&lt;=3,"0-3 j",IF($P1136&lt;=7,"4-7 j",IF($P1136&lt;=15,"8-15 j","Plus de 15 j"))))</f>
        <v/>
      </c>
      <c r="AD1136" s="67">
        <f>IF($M1136&lt;=1000,"Moins de 1 k€",IF($M1136&lt;=5000,"1 à 5 k€",IF($M1136&lt;=15000,"5 à 15 k€","Plus de 15 k€")))</f>
        <v/>
      </c>
    </row>
    <row r="1137">
      <c r="A1137" s="65" t="inlineStr">
        <is>
          <t>DEV-01136</t>
        </is>
      </c>
      <c r="B1137" s="66" t="n">
        <v>45463</v>
      </c>
      <c r="C1137" s="65" t="inlineStr">
        <is>
          <t>2024-06</t>
        </is>
      </c>
      <c r="D1137" s="65" t="inlineStr">
        <is>
          <t>2023-2024</t>
        </is>
      </c>
      <c r="E1137" s="65" t="inlineStr">
        <is>
          <t>CLI-0071</t>
        </is>
      </c>
      <c r="F1137" s="65" t="inlineStr">
        <is>
          <t>Particulier</t>
        </is>
      </c>
      <c r="G1137" s="65" t="inlineStr">
        <is>
          <t>Toulouse</t>
        </is>
      </c>
      <c r="H1137" s="65" t="inlineStr">
        <is>
          <t>Nadia Cherif</t>
        </is>
      </c>
      <c r="I1137" s="65" t="inlineStr">
        <is>
          <t>Dépannage</t>
        </is>
      </c>
      <c r="J1137" s="65" t="inlineStr">
        <is>
          <t>DP-002</t>
        </is>
      </c>
      <c r="K1137" s="65" t="inlineStr">
        <is>
          <t>Débouchage canalisation</t>
        </is>
      </c>
      <c r="L1137" s="67" t="n">
        <v>1</v>
      </c>
      <c r="M1137" s="68" t="n">
        <v>338.8</v>
      </c>
      <c r="N1137" s="65" t="inlineStr">
        <is>
          <t>Accepté</t>
        </is>
      </c>
      <c r="O1137" s="66" t="n">
        <v>45484</v>
      </c>
      <c r="P1137" s="67" t="n">
        <v>6</v>
      </c>
      <c r="Q1137" s="67" t="n">
        <v>1</v>
      </c>
      <c r="R1137" s="67">
        <f>$I1137</f>
        <v/>
      </c>
      <c r="S1137" s="67">
        <f>$K1137</f>
        <v/>
      </c>
      <c r="T1137" s="67">
        <f>IFERROR(INDEX(Clients!$G$2:$G$1020,MATCH($E1137,Clients!$A$2:$A$1020,0)),"")</f>
        <v/>
      </c>
      <c r="U1137" s="67">
        <f>IFERROR(INDEX(Clients!$I$2:$I$1020,MATCH($E1137,Clients!$A$2:$A$1020,0)),"")</f>
        <v/>
      </c>
      <c r="V1137" s="69">
        <f>1</f>
        <v/>
      </c>
      <c r="W1137" s="69">
        <f>IF($N1137="Accepté",1,0)</f>
        <v/>
      </c>
      <c r="X1137" s="68">
        <f>$M1137*$W1137</f>
        <v/>
      </c>
      <c r="Y1137" s="68">
        <f>IF($N1137="En cours",0,$M1137)</f>
        <v/>
      </c>
      <c r="Z1137" s="69">
        <f>IF($P1137="",0,1)</f>
        <v/>
      </c>
      <c r="AA1137" s="70">
        <f>IF($P1137="",0,$P1137)</f>
        <v/>
      </c>
      <c r="AB1137" s="69">
        <f>IF(AND($P1137&lt;&gt;"",$P1137&lt;=Paramètres!$C$14),1,0)</f>
        <v/>
      </c>
      <c r="AC1137" s="67">
        <f>IF($P1137="","Jamais relancé",IF($P1137&lt;=3,"0-3 j",IF($P1137&lt;=7,"4-7 j",IF($P1137&lt;=15,"8-15 j","Plus de 15 j"))))</f>
        <v/>
      </c>
      <c r="AD1137" s="67">
        <f>IF($M1137&lt;=1000,"Moins de 1 k€",IF($M1137&lt;=5000,"1 à 5 k€",IF($M1137&lt;=15000,"5 à 15 k€","Plus de 15 k€")))</f>
        <v/>
      </c>
    </row>
    <row r="1138">
      <c r="A1138" s="65" t="inlineStr">
        <is>
          <t>DEV-01137</t>
        </is>
      </c>
      <c r="B1138" s="66" t="n">
        <v>45464</v>
      </c>
      <c r="C1138" s="65" t="inlineStr">
        <is>
          <t>2024-06</t>
        </is>
      </c>
      <c r="D1138" s="65" t="inlineStr">
        <is>
          <t>2023-2024</t>
        </is>
      </c>
      <c r="E1138" s="65" t="inlineStr">
        <is>
          <t>CLI-0489</t>
        </is>
      </c>
      <c r="F1138" s="65" t="inlineStr">
        <is>
          <t>Particulier</t>
        </is>
      </c>
      <c r="G1138" s="65" t="inlineStr">
        <is>
          <t>Bordeaux</t>
        </is>
      </c>
      <c r="H1138" s="65" t="inlineStr">
        <is>
          <t>Karim Belkacem</t>
        </is>
      </c>
      <c r="I1138" s="65" t="inlineStr">
        <is>
          <t>Salle de bain</t>
        </is>
      </c>
      <c r="J1138" s="65" t="inlineStr">
        <is>
          <t>SB-001</t>
        </is>
      </c>
      <c r="K1138" s="65" t="inlineStr">
        <is>
          <t>Rénovation salle de bain complète</t>
        </is>
      </c>
      <c r="L1138" s="67" t="n">
        <v>1</v>
      </c>
      <c r="M1138" s="68" t="n">
        <v>10598.23</v>
      </c>
      <c r="N1138" s="65" t="inlineStr">
        <is>
          <t>Sans réponse</t>
        </is>
      </c>
      <c r="O1138" s="66" t="n">
        <v>45511</v>
      </c>
      <c r="P1138" s="67" t="n">
        <v>1</v>
      </c>
      <c r="Q1138" s="67" t="n">
        <v>4</v>
      </c>
      <c r="R1138" s="67">
        <f>$I1138</f>
        <v/>
      </c>
      <c r="S1138" s="67">
        <f>$K1138</f>
        <v/>
      </c>
      <c r="T1138" s="67">
        <f>IFERROR(INDEX(Clients!$G$2:$G$1020,MATCH($E1138,Clients!$A$2:$A$1020,0)),"")</f>
        <v/>
      </c>
      <c r="U1138" s="67">
        <f>IFERROR(INDEX(Clients!$I$2:$I$1020,MATCH($E1138,Clients!$A$2:$A$1020,0)),"")</f>
        <v/>
      </c>
      <c r="V1138" s="69">
        <f>1</f>
        <v/>
      </c>
      <c r="W1138" s="69">
        <f>IF($N1138="Accepté",1,0)</f>
        <v/>
      </c>
      <c r="X1138" s="68">
        <f>$M1138*$W1138</f>
        <v/>
      </c>
      <c r="Y1138" s="68">
        <f>IF($N1138="En cours",0,$M1138)</f>
        <v/>
      </c>
      <c r="Z1138" s="69">
        <f>IF($P1138="",0,1)</f>
        <v/>
      </c>
      <c r="AA1138" s="70">
        <f>IF($P1138="",0,$P1138)</f>
        <v/>
      </c>
      <c r="AB1138" s="69">
        <f>IF(AND($P1138&lt;&gt;"",$P1138&lt;=Paramètres!$C$14),1,0)</f>
        <v/>
      </c>
      <c r="AC1138" s="67">
        <f>IF($P1138="","Jamais relancé",IF($P1138&lt;=3,"0-3 j",IF($P1138&lt;=7,"4-7 j",IF($P1138&lt;=15,"8-15 j","Plus de 15 j"))))</f>
        <v/>
      </c>
      <c r="AD1138" s="67">
        <f>IF($M1138&lt;=1000,"Moins de 1 k€",IF($M1138&lt;=5000,"1 à 5 k€",IF($M1138&lt;=15000,"5 à 15 k€","Plus de 15 k€")))</f>
        <v/>
      </c>
    </row>
    <row r="1139">
      <c r="A1139" s="65" t="inlineStr">
        <is>
          <t>DEV-01138</t>
        </is>
      </c>
      <c r="B1139" s="66" t="n">
        <v>45464</v>
      </c>
      <c r="C1139" s="65" t="inlineStr">
        <is>
          <t>2024-06</t>
        </is>
      </c>
      <c r="D1139" s="65" t="inlineStr">
        <is>
          <t>2023-2024</t>
        </is>
      </c>
      <c r="E1139" s="65" t="inlineStr">
        <is>
          <t>CLI-0129</t>
        </is>
      </c>
      <c r="F1139" s="65" t="inlineStr">
        <is>
          <t>Professionnel</t>
        </is>
      </c>
      <c r="G1139" s="65" t="inlineStr">
        <is>
          <t>Toulouse</t>
        </is>
      </c>
      <c r="H1139" s="65" t="inlineStr">
        <is>
          <t>Julien Fabre</t>
        </is>
      </c>
      <c r="I1139" s="65" t="inlineStr">
        <is>
          <t>Électricité</t>
        </is>
      </c>
      <c r="J1139" s="65" t="inlineStr">
        <is>
          <t>EL-003</t>
        </is>
      </c>
      <c r="K1139" s="65" t="inlineStr">
        <is>
          <t>Rénovation électrique complète</t>
        </is>
      </c>
      <c r="L1139" s="67" t="n">
        <v>1</v>
      </c>
      <c r="M1139" s="68" t="n">
        <v>16445.88</v>
      </c>
      <c r="N1139" s="65" t="inlineStr">
        <is>
          <t>Accepté</t>
        </is>
      </c>
      <c r="O1139" s="66" t="n">
        <v>45475</v>
      </c>
      <c r="P1139" s="67" t="n">
        <v>5</v>
      </c>
      <c r="Q1139" s="67" t="n">
        <v>1</v>
      </c>
      <c r="R1139" s="67">
        <f>$I1139</f>
        <v/>
      </c>
      <c r="S1139" s="67">
        <f>$K1139</f>
        <v/>
      </c>
      <c r="T1139" s="67">
        <f>IFERROR(INDEX(Clients!$G$2:$G$1020,MATCH($E1139,Clients!$A$2:$A$1020,0)),"")</f>
        <v/>
      </c>
      <c r="U1139" s="67">
        <f>IFERROR(INDEX(Clients!$I$2:$I$1020,MATCH($E1139,Clients!$A$2:$A$1020,0)),"")</f>
        <v/>
      </c>
      <c r="V1139" s="69">
        <f>1</f>
        <v/>
      </c>
      <c r="W1139" s="69">
        <f>IF($N1139="Accepté",1,0)</f>
        <v/>
      </c>
      <c r="X1139" s="68">
        <f>$M1139*$W1139</f>
        <v/>
      </c>
      <c r="Y1139" s="68">
        <f>IF($N1139="En cours",0,$M1139)</f>
        <v/>
      </c>
      <c r="Z1139" s="69">
        <f>IF($P1139="",0,1)</f>
        <v/>
      </c>
      <c r="AA1139" s="70">
        <f>IF($P1139="",0,$P1139)</f>
        <v/>
      </c>
      <c r="AB1139" s="69">
        <f>IF(AND($P1139&lt;&gt;"",$P1139&lt;=Paramètres!$C$14),1,0)</f>
        <v/>
      </c>
      <c r="AC1139" s="67">
        <f>IF($P1139="","Jamais relancé",IF($P1139&lt;=3,"0-3 j",IF($P1139&lt;=7,"4-7 j",IF($P1139&lt;=15,"8-15 j","Plus de 15 j"))))</f>
        <v/>
      </c>
      <c r="AD1139" s="67">
        <f>IF($M1139&lt;=1000,"Moins de 1 k€",IF($M1139&lt;=5000,"1 à 5 k€",IF($M1139&lt;=15000,"5 à 15 k€","Plus de 15 k€")))</f>
        <v/>
      </c>
    </row>
    <row r="1140">
      <c r="A1140" s="65" t="inlineStr">
        <is>
          <t>DEV-01139</t>
        </is>
      </c>
      <c r="B1140" s="66" t="n">
        <v>45467</v>
      </c>
      <c r="C1140" s="65" t="inlineStr">
        <is>
          <t>2024-06</t>
        </is>
      </c>
      <c r="D1140" s="65" t="inlineStr">
        <is>
          <t>2023-2024</t>
        </is>
      </c>
      <c r="E1140" s="65" t="inlineStr">
        <is>
          <t>CLI-0221</t>
        </is>
      </c>
      <c r="F1140" s="65" t="inlineStr">
        <is>
          <t>Particulier</t>
        </is>
      </c>
      <c r="G1140" s="65" t="inlineStr">
        <is>
          <t>Bordeaux</t>
        </is>
      </c>
      <c r="H1140" s="65" t="inlineStr">
        <is>
          <t>Karim Belkacem</t>
        </is>
      </c>
      <c r="I1140" s="65" t="inlineStr">
        <is>
          <t>Dépannage</t>
        </is>
      </c>
      <c r="J1140" s="65" t="inlineStr">
        <is>
          <t>DP-002</t>
        </is>
      </c>
      <c r="K1140" s="65" t="inlineStr">
        <is>
          <t>Débouchage canalisation</t>
        </is>
      </c>
      <c r="L1140" s="67" t="n">
        <v>3</v>
      </c>
      <c r="M1140" s="68" t="n">
        <v>1017.69</v>
      </c>
      <c r="N1140" s="65" t="inlineStr">
        <is>
          <t>Accepté</t>
        </is>
      </c>
      <c r="O1140" s="66" t="n">
        <v>45482</v>
      </c>
      <c r="P1140" s="67" t="n">
        <v>5</v>
      </c>
      <c r="Q1140" s="67" t="n">
        <v>2</v>
      </c>
      <c r="R1140" s="67">
        <f>$I1140</f>
        <v/>
      </c>
      <c r="S1140" s="67">
        <f>$K1140</f>
        <v/>
      </c>
      <c r="T1140" s="67">
        <f>IFERROR(INDEX(Clients!$G$2:$G$1020,MATCH($E1140,Clients!$A$2:$A$1020,0)),"")</f>
        <v/>
      </c>
      <c r="U1140" s="67">
        <f>IFERROR(INDEX(Clients!$I$2:$I$1020,MATCH($E1140,Clients!$A$2:$A$1020,0)),"")</f>
        <v/>
      </c>
      <c r="V1140" s="69">
        <f>1</f>
        <v/>
      </c>
      <c r="W1140" s="69">
        <f>IF($N1140="Accepté",1,0)</f>
        <v/>
      </c>
      <c r="X1140" s="68">
        <f>$M1140*$W1140</f>
        <v/>
      </c>
      <c r="Y1140" s="68">
        <f>IF($N1140="En cours",0,$M1140)</f>
        <v/>
      </c>
      <c r="Z1140" s="69">
        <f>IF($P1140="",0,1)</f>
        <v/>
      </c>
      <c r="AA1140" s="70">
        <f>IF($P1140="",0,$P1140)</f>
        <v/>
      </c>
      <c r="AB1140" s="69">
        <f>IF(AND($P1140&lt;&gt;"",$P1140&lt;=Paramètres!$C$14),1,0)</f>
        <v/>
      </c>
      <c r="AC1140" s="67">
        <f>IF($P1140="","Jamais relancé",IF($P1140&lt;=3,"0-3 j",IF($P1140&lt;=7,"4-7 j",IF($P1140&lt;=15,"8-15 j","Plus de 15 j"))))</f>
        <v/>
      </c>
      <c r="AD1140" s="67">
        <f>IF($M1140&lt;=1000,"Moins de 1 k€",IF($M1140&lt;=5000,"1 à 5 k€",IF($M1140&lt;=15000,"5 à 15 k€","Plus de 15 k€")))</f>
        <v/>
      </c>
    </row>
    <row r="1141">
      <c r="A1141" s="65" t="inlineStr">
        <is>
          <t>DEV-01140</t>
        </is>
      </c>
      <c r="B1141" s="66" t="n">
        <v>45467</v>
      </c>
      <c r="C1141" s="65" t="inlineStr">
        <is>
          <t>2024-06</t>
        </is>
      </c>
      <c r="D1141" s="65" t="inlineStr">
        <is>
          <t>2023-2024</t>
        </is>
      </c>
      <c r="E1141" s="65" t="inlineStr">
        <is>
          <t>CLI-0317</t>
        </is>
      </c>
      <c r="F1141" s="65" t="inlineStr">
        <is>
          <t>Particulier</t>
        </is>
      </c>
      <c r="G1141" s="65" t="inlineStr">
        <is>
          <t>Bordeaux</t>
        </is>
      </c>
      <c r="H1141" s="65" t="inlineStr">
        <is>
          <t>Sophie Marchand</t>
        </is>
      </c>
      <c r="I1141" s="65" t="inlineStr">
        <is>
          <t>Salle de bain</t>
        </is>
      </c>
      <c r="J1141" s="65" t="inlineStr">
        <is>
          <t>SB-003</t>
        </is>
      </c>
      <c r="K1141" s="65" t="inlineStr">
        <is>
          <t>Pose meuble vasque + robinetterie</t>
        </is>
      </c>
      <c r="L1141" s="67" t="n">
        <v>1</v>
      </c>
      <c r="M1141" s="68" t="n">
        <v>1110.1</v>
      </c>
      <c r="N1141" s="65" t="inlineStr">
        <is>
          <t>Accepté</t>
        </is>
      </c>
      <c r="O1141" s="66" t="n">
        <v>45479</v>
      </c>
      <c r="P1141" s="67" t="n">
        <v>7</v>
      </c>
      <c r="Q1141" s="67" t="n">
        <v>1</v>
      </c>
      <c r="R1141" s="67">
        <f>$I1141</f>
        <v/>
      </c>
      <c r="S1141" s="67">
        <f>$K1141</f>
        <v/>
      </c>
      <c r="T1141" s="67">
        <f>IFERROR(INDEX(Clients!$G$2:$G$1020,MATCH($E1141,Clients!$A$2:$A$1020,0)),"")</f>
        <v/>
      </c>
      <c r="U1141" s="67">
        <f>IFERROR(INDEX(Clients!$I$2:$I$1020,MATCH($E1141,Clients!$A$2:$A$1020,0)),"")</f>
        <v/>
      </c>
      <c r="V1141" s="69">
        <f>1</f>
        <v/>
      </c>
      <c r="W1141" s="69">
        <f>IF($N1141="Accepté",1,0)</f>
        <v/>
      </c>
      <c r="X1141" s="68">
        <f>$M1141*$W1141</f>
        <v/>
      </c>
      <c r="Y1141" s="68">
        <f>IF($N1141="En cours",0,$M1141)</f>
        <v/>
      </c>
      <c r="Z1141" s="69">
        <f>IF($P1141="",0,1)</f>
        <v/>
      </c>
      <c r="AA1141" s="70">
        <f>IF($P1141="",0,$P1141)</f>
        <v/>
      </c>
      <c r="AB1141" s="69">
        <f>IF(AND($P1141&lt;&gt;"",$P1141&lt;=Paramètres!$C$14),1,0)</f>
        <v/>
      </c>
      <c r="AC1141" s="67">
        <f>IF($P1141="","Jamais relancé",IF($P1141&lt;=3,"0-3 j",IF($P1141&lt;=7,"4-7 j",IF($P1141&lt;=15,"8-15 j","Plus de 15 j"))))</f>
        <v/>
      </c>
      <c r="AD1141" s="67">
        <f>IF($M1141&lt;=1000,"Moins de 1 k€",IF($M1141&lt;=5000,"1 à 5 k€",IF($M1141&lt;=15000,"5 à 15 k€","Plus de 15 k€")))</f>
        <v/>
      </c>
    </row>
    <row r="1142">
      <c r="A1142" s="65" t="inlineStr">
        <is>
          <t>DEV-01141</t>
        </is>
      </c>
      <c r="B1142" s="66" t="n">
        <v>45467</v>
      </c>
      <c r="C1142" s="65" t="inlineStr">
        <is>
          <t>2024-06</t>
        </is>
      </c>
      <c r="D1142" s="65" t="inlineStr">
        <is>
          <t>2023-2024</t>
        </is>
      </c>
      <c r="E1142" s="65" t="inlineStr">
        <is>
          <t>CLI-0476</t>
        </is>
      </c>
      <c r="F1142" s="65" t="inlineStr">
        <is>
          <t>Particulier</t>
        </is>
      </c>
      <c r="G1142" s="65" t="inlineStr">
        <is>
          <t>Bordeaux</t>
        </is>
      </c>
      <c r="H1142" s="65" t="inlineStr">
        <is>
          <t>Sophie Marchand</t>
        </is>
      </c>
      <c r="I1142" s="65" t="inlineStr">
        <is>
          <t>Salle de bain</t>
        </is>
      </c>
      <c r="J1142" s="65" t="inlineStr">
        <is>
          <t>SB-002</t>
        </is>
      </c>
      <c r="K1142" s="65" t="inlineStr">
        <is>
          <t>Remplacement baignoire par douche</t>
        </is>
      </c>
      <c r="L1142" s="67" t="n">
        <v>1</v>
      </c>
      <c r="M1142" s="68" t="n">
        <v>3980.64</v>
      </c>
      <c r="N1142" s="65" t="inlineStr">
        <is>
          <t>Accepté</t>
        </is>
      </c>
      <c r="O1142" s="66" t="n">
        <v>45489</v>
      </c>
      <c r="P1142" s="67" t="n">
        <v>7</v>
      </c>
      <c r="Q1142" s="67" t="n">
        <v>1</v>
      </c>
      <c r="R1142" s="67">
        <f>$I1142</f>
        <v/>
      </c>
      <c r="S1142" s="67">
        <f>$K1142</f>
        <v/>
      </c>
      <c r="T1142" s="67">
        <f>IFERROR(INDEX(Clients!$G$2:$G$1020,MATCH($E1142,Clients!$A$2:$A$1020,0)),"")</f>
        <v/>
      </c>
      <c r="U1142" s="67">
        <f>IFERROR(INDEX(Clients!$I$2:$I$1020,MATCH($E1142,Clients!$A$2:$A$1020,0)),"")</f>
        <v/>
      </c>
      <c r="V1142" s="69">
        <f>1</f>
        <v/>
      </c>
      <c r="W1142" s="69">
        <f>IF($N1142="Accepté",1,0)</f>
        <v/>
      </c>
      <c r="X1142" s="68">
        <f>$M1142*$W1142</f>
        <v/>
      </c>
      <c r="Y1142" s="68">
        <f>IF($N1142="En cours",0,$M1142)</f>
        <v/>
      </c>
      <c r="Z1142" s="69">
        <f>IF($P1142="",0,1)</f>
        <v/>
      </c>
      <c r="AA1142" s="70">
        <f>IF($P1142="",0,$P1142)</f>
        <v/>
      </c>
      <c r="AB1142" s="69">
        <f>IF(AND($P1142&lt;&gt;"",$P1142&lt;=Paramètres!$C$14),1,0)</f>
        <v/>
      </c>
      <c r="AC1142" s="67">
        <f>IF($P1142="","Jamais relancé",IF($P1142&lt;=3,"0-3 j",IF($P1142&lt;=7,"4-7 j",IF($P1142&lt;=15,"8-15 j","Plus de 15 j"))))</f>
        <v/>
      </c>
      <c r="AD1142" s="67">
        <f>IF($M1142&lt;=1000,"Moins de 1 k€",IF($M1142&lt;=5000,"1 à 5 k€",IF($M1142&lt;=15000,"5 à 15 k€","Plus de 15 k€")))</f>
        <v/>
      </c>
    </row>
    <row r="1143">
      <c r="A1143" s="65" t="inlineStr">
        <is>
          <t>DEV-01142</t>
        </is>
      </c>
      <c r="B1143" s="66" t="n">
        <v>45468</v>
      </c>
      <c r="C1143" s="65" t="inlineStr">
        <is>
          <t>2024-06</t>
        </is>
      </c>
      <c r="D1143" s="65" t="inlineStr">
        <is>
          <t>2023-2024</t>
        </is>
      </c>
      <c r="E1143" s="65" t="inlineStr">
        <is>
          <t>CLI-0287</t>
        </is>
      </c>
      <c r="F1143" s="65" t="inlineStr">
        <is>
          <t>Particulier</t>
        </is>
      </c>
      <c r="G1143" s="65" t="inlineStr">
        <is>
          <t>Toulouse</t>
        </is>
      </c>
      <c r="H1143" s="65" t="inlineStr">
        <is>
          <t>Julien Fabre</t>
        </is>
      </c>
      <c r="I1143" s="65" t="inlineStr">
        <is>
          <t>Plomberie</t>
        </is>
      </c>
      <c r="J1143" s="65" t="inlineStr">
        <is>
          <t>PR-002</t>
        </is>
      </c>
      <c r="K1143" s="65" t="inlineStr">
        <is>
          <t>Recherche de fuite + réparation</t>
        </is>
      </c>
      <c r="L1143" s="67" t="n">
        <v>1</v>
      </c>
      <c r="M1143" s="68" t="n">
        <v>408.84</v>
      </c>
      <c r="N1143" s="65" t="inlineStr">
        <is>
          <t>Sans réponse</t>
        </is>
      </c>
      <c r="O1143" s="66" t="n">
        <v>45488</v>
      </c>
      <c r="P1143" s="67" t="n">
        <v>9</v>
      </c>
      <c r="Q1143" s="67" t="n">
        <v>2</v>
      </c>
      <c r="R1143" s="67">
        <f>$I1143</f>
        <v/>
      </c>
      <c r="S1143" s="67">
        <f>$K1143</f>
        <v/>
      </c>
      <c r="T1143" s="67">
        <f>IFERROR(INDEX(Clients!$G$2:$G$1020,MATCH($E1143,Clients!$A$2:$A$1020,0)),"")</f>
        <v/>
      </c>
      <c r="U1143" s="67">
        <f>IFERROR(INDEX(Clients!$I$2:$I$1020,MATCH($E1143,Clients!$A$2:$A$1020,0)),"")</f>
        <v/>
      </c>
      <c r="V1143" s="69">
        <f>1</f>
        <v/>
      </c>
      <c r="W1143" s="69">
        <f>IF($N1143="Accepté",1,0)</f>
        <v/>
      </c>
      <c r="X1143" s="68">
        <f>$M1143*$W1143</f>
        <v/>
      </c>
      <c r="Y1143" s="68">
        <f>IF($N1143="En cours",0,$M1143)</f>
        <v/>
      </c>
      <c r="Z1143" s="69">
        <f>IF($P1143="",0,1)</f>
        <v/>
      </c>
      <c r="AA1143" s="70">
        <f>IF($P1143="",0,$P1143)</f>
        <v/>
      </c>
      <c r="AB1143" s="69">
        <f>IF(AND($P1143&lt;&gt;"",$P1143&lt;=Paramètres!$C$14),1,0)</f>
        <v/>
      </c>
      <c r="AC1143" s="67">
        <f>IF($P1143="","Jamais relancé",IF($P1143&lt;=3,"0-3 j",IF($P1143&lt;=7,"4-7 j",IF($P1143&lt;=15,"8-15 j","Plus de 15 j"))))</f>
        <v/>
      </c>
      <c r="AD1143" s="67">
        <f>IF($M1143&lt;=1000,"Moins de 1 k€",IF($M1143&lt;=5000,"1 à 5 k€",IF($M1143&lt;=15000,"5 à 15 k€","Plus de 15 k€")))</f>
        <v/>
      </c>
    </row>
    <row r="1144">
      <c r="A1144" s="65" t="inlineStr">
        <is>
          <t>DEV-01143</t>
        </is>
      </c>
      <c r="B1144" s="66" t="n">
        <v>45468</v>
      </c>
      <c r="C1144" s="65" t="inlineStr">
        <is>
          <t>2024-06</t>
        </is>
      </c>
      <c r="D1144" s="65" t="inlineStr">
        <is>
          <t>2023-2024</t>
        </is>
      </c>
      <c r="E1144" s="65" t="inlineStr">
        <is>
          <t>CLI-0269</t>
        </is>
      </c>
      <c r="F1144" s="65" t="inlineStr">
        <is>
          <t>Particulier</t>
        </is>
      </c>
      <c r="G1144" s="65" t="inlineStr">
        <is>
          <t>Toulouse</t>
        </is>
      </c>
      <c r="H1144" s="65" t="inlineStr">
        <is>
          <t>Nadia Cherif</t>
        </is>
      </c>
      <c r="I1144" s="65" t="inlineStr">
        <is>
          <t>Dépannage</t>
        </is>
      </c>
      <c r="J1144" s="65" t="inlineStr">
        <is>
          <t>DP-001</t>
        </is>
      </c>
      <c r="K1144" s="65" t="inlineStr">
        <is>
          <t>Dépannage plomberie urgence</t>
        </is>
      </c>
      <c r="L1144" s="67" t="n">
        <v>1</v>
      </c>
      <c r="M1144" s="68" t="n">
        <v>265.17</v>
      </c>
      <c r="N1144" s="65" t="inlineStr">
        <is>
          <t>Accepté</t>
        </is>
      </c>
      <c r="O1144" s="66" t="n">
        <v>45518</v>
      </c>
      <c r="P1144" s="67" t="n">
        <v>2</v>
      </c>
      <c r="Q1144" s="67" t="n">
        <v>3</v>
      </c>
      <c r="R1144" s="67">
        <f>$I1144</f>
        <v/>
      </c>
      <c r="S1144" s="67">
        <f>$K1144</f>
        <v/>
      </c>
      <c r="T1144" s="67">
        <f>IFERROR(INDEX(Clients!$G$2:$G$1020,MATCH($E1144,Clients!$A$2:$A$1020,0)),"")</f>
        <v/>
      </c>
      <c r="U1144" s="67">
        <f>IFERROR(INDEX(Clients!$I$2:$I$1020,MATCH($E1144,Clients!$A$2:$A$1020,0)),"")</f>
        <v/>
      </c>
      <c r="V1144" s="69">
        <f>1</f>
        <v/>
      </c>
      <c r="W1144" s="69">
        <f>IF($N1144="Accepté",1,0)</f>
        <v/>
      </c>
      <c r="X1144" s="68">
        <f>$M1144*$W1144</f>
        <v/>
      </c>
      <c r="Y1144" s="68">
        <f>IF($N1144="En cours",0,$M1144)</f>
        <v/>
      </c>
      <c r="Z1144" s="69">
        <f>IF($P1144="",0,1)</f>
        <v/>
      </c>
      <c r="AA1144" s="70">
        <f>IF($P1144="",0,$P1144)</f>
        <v/>
      </c>
      <c r="AB1144" s="69">
        <f>IF(AND($P1144&lt;&gt;"",$P1144&lt;=Paramètres!$C$14),1,0)</f>
        <v/>
      </c>
      <c r="AC1144" s="67">
        <f>IF($P1144="","Jamais relancé",IF($P1144&lt;=3,"0-3 j",IF($P1144&lt;=7,"4-7 j",IF($P1144&lt;=15,"8-15 j","Plus de 15 j"))))</f>
        <v/>
      </c>
      <c r="AD1144" s="67">
        <f>IF($M1144&lt;=1000,"Moins de 1 k€",IF($M1144&lt;=5000,"1 à 5 k€",IF($M1144&lt;=15000,"5 à 15 k€","Plus de 15 k€")))</f>
        <v/>
      </c>
    </row>
    <row r="1145">
      <c r="A1145" s="65" t="inlineStr">
        <is>
          <t>DEV-01144</t>
        </is>
      </c>
      <c r="B1145" s="66" t="n">
        <v>45468</v>
      </c>
      <c r="C1145" s="65" t="inlineStr">
        <is>
          <t>2024-06</t>
        </is>
      </c>
      <c r="D1145" s="65" t="inlineStr">
        <is>
          <t>2023-2024</t>
        </is>
      </c>
      <c r="E1145" s="65" t="inlineStr">
        <is>
          <t>CLI-0159</t>
        </is>
      </c>
      <c r="F1145" s="65" t="inlineStr">
        <is>
          <t>Syndic</t>
        </is>
      </c>
      <c r="G1145" s="65" t="inlineStr">
        <is>
          <t>Bordeaux</t>
        </is>
      </c>
      <c r="H1145" s="65" t="inlineStr">
        <is>
          <t>Karim Belkacem</t>
        </is>
      </c>
      <c r="I1145" s="65" t="inlineStr">
        <is>
          <t>Électricité</t>
        </is>
      </c>
      <c r="J1145" s="65" t="inlineStr">
        <is>
          <t>EL-002</t>
        </is>
      </c>
      <c r="K1145" s="65" t="inlineStr">
        <is>
          <t>Installation borne de recharge VE</t>
        </is>
      </c>
      <c r="L1145" s="67" t="n">
        <v>1</v>
      </c>
      <c r="M1145" s="68" t="n">
        <v>2966.04</v>
      </c>
      <c r="N1145" s="65" t="inlineStr">
        <is>
          <t>Refusé</t>
        </is>
      </c>
      <c r="O1145" s="66" t="n">
        <v>45492</v>
      </c>
      <c r="P1145" s="67" t="n"/>
      <c r="Q1145" s="67" t="n">
        <v>0</v>
      </c>
      <c r="R1145" s="67">
        <f>$I1145</f>
        <v/>
      </c>
      <c r="S1145" s="67">
        <f>$K1145</f>
        <v/>
      </c>
      <c r="T1145" s="67">
        <f>IFERROR(INDEX(Clients!$G$2:$G$1020,MATCH($E1145,Clients!$A$2:$A$1020,0)),"")</f>
        <v/>
      </c>
      <c r="U1145" s="67">
        <f>IFERROR(INDEX(Clients!$I$2:$I$1020,MATCH($E1145,Clients!$A$2:$A$1020,0)),"")</f>
        <v/>
      </c>
      <c r="V1145" s="69">
        <f>1</f>
        <v/>
      </c>
      <c r="W1145" s="69">
        <f>IF($N1145="Accepté",1,0)</f>
        <v/>
      </c>
      <c r="X1145" s="68">
        <f>$M1145*$W1145</f>
        <v/>
      </c>
      <c r="Y1145" s="68">
        <f>IF($N1145="En cours",0,$M1145)</f>
        <v/>
      </c>
      <c r="Z1145" s="69">
        <f>IF($P1145="",0,1)</f>
        <v/>
      </c>
      <c r="AA1145" s="70">
        <f>IF($P1145="",0,$P1145)</f>
        <v/>
      </c>
      <c r="AB1145" s="69">
        <f>IF(AND($P1145&lt;&gt;"",$P1145&lt;=Paramètres!$C$14),1,0)</f>
        <v/>
      </c>
      <c r="AC1145" s="67">
        <f>IF($P1145="","Jamais relancé",IF($P1145&lt;=3,"0-3 j",IF($P1145&lt;=7,"4-7 j",IF($P1145&lt;=15,"8-15 j","Plus de 15 j"))))</f>
        <v/>
      </c>
      <c r="AD1145" s="67">
        <f>IF($M1145&lt;=1000,"Moins de 1 k€",IF($M1145&lt;=5000,"1 à 5 k€",IF($M1145&lt;=15000,"5 à 15 k€","Plus de 15 k€")))</f>
        <v/>
      </c>
    </row>
    <row r="1146">
      <c r="A1146" s="65" t="inlineStr">
        <is>
          <t>DEV-01145</t>
        </is>
      </c>
      <c r="B1146" s="66" t="n">
        <v>45468</v>
      </c>
      <c r="C1146" s="65" t="inlineStr">
        <is>
          <t>2024-06</t>
        </is>
      </c>
      <c r="D1146" s="65" t="inlineStr">
        <is>
          <t>2023-2024</t>
        </is>
      </c>
      <c r="E1146" s="65" t="inlineStr">
        <is>
          <t>CLI-0248</t>
        </is>
      </c>
      <c r="F1146" s="65" t="inlineStr">
        <is>
          <t>Particulier</t>
        </is>
      </c>
      <c r="G1146" s="65" t="inlineStr">
        <is>
          <t>Bordeaux</t>
        </is>
      </c>
      <c r="H1146" s="65" t="inlineStr">
        <is>
          <t>Karim Belkacem</t>
        </is>
      </c>
      <c r="I1146" s="65" t="inlineStr">
        <is>
          <t>Plomberie</t>
        </is>
      </c>
      <c r="J1146" s="65" t="inlineStr">
        <is>
          <t>PR-004</t>
        </is>
      </c>
      <c r="K1146" s="65" t="inlineStr">
        <is>
          <t>Remplacement colonne d'évacuation</t>
        </is>
      </c>
      <c r="L1146" s="67" t="n">
        <v>1</v>
      </c>
      <c r="M1146" s="68" t="n">
        <v>5596.79</v>
      </c>
      <c r="N1146" s="65" t="inlineStr">
        <is>
          <t>Sans réponse</t>
        </is>
      </c>
      <c r="O1146" s="66" t="n">
        <v>45504</v>
      </c>
      <c r="P1146" s="67" t="n">
        <v>10</v>
      </c>
      <c r="Q1146" s="67" t="n">
        <v>2</v>
      </c>
      <c r="R1146" s="67">
        <f>$I1146</f>
        <v/>
      </c>
      <c r="S1146" s="67">
        <f>$K1146</f>
        <v/>
      </c>
      <c r="T1146" s="67">
        <f>IFERROR(INDEX(Clients!$G$2:$G$1020,MATCH($E1146,Clients!$A$2:$A$1020,0)),"")</f>
        <v/>
      </c>
      <c r="U1146" s="67">
        <f>IFERROR(INDEX(Clients!$I$2:$I$1020,MATCH($E1146,Clients!$A$2:$A$1020,0)),"")</f>
        <v/>
      </c>
      <c r="V1146" s="69">
        <f>1</f>
        <v/>
      </c>
      <c r="W1146" s="69">
        <f>IF($N1146="Accepté",1,0)</f>
        <v/>
      </c>
      <c r="X1146" s="68">
        <f>$M1146*$W1146</f>
        <v/>
      </c>
      <c r="Y1146" s="68">
        <f>IF($N1146="En cours",0,$M1146)</f>
        <v/>
      </c>
      <c r="Z1146" s="69">
        <f>IF($P1146="",0,1)</f>
        <v/>
      </c>
      <c r="AA1146" s="70">
        <f>IF($P1146="",0,$P1146)</f>
        <v/>
      </c>
      <c r="AB1146" s="69">
        <f>IF(AND($P1146&lt;&gt;"",$P1146&lt;=Paramètres!$C$14),1,0)</f>
        <v/>
      </c>
      <c r="AC1146" s="67">
        <f>IF($P1146="","Jamais relancé",IF($P1146&lt;=3,"0-3 j",IF($P1146&lt;=7,"4-7 j",IF($P1146&lt;=15,"8-15 j","Plus de 15 j"))))</f>
        <v/>
      </c>
      <c r="AD1146" s="67">
        <f>IF($M1146&lt;=1000,"Moins de 1 k€",IF($M1146&lt;=5000,"1 à 5 k€",IF($M1146&lt;=15000,"5 à 15 k€","Plus de 15 k€")))</f>
        <v/>
      </c>
    </row>
    <row r="1147">
      <c r="A1147" s="65" t="inlineStr">
        <is>
          <t>DEV-01146</t>
        </is>
      </c>
      <c r="B1147" s="66" t="n">
        <v>45469</v>
      </c>
      <c r="C1147" s="65" t="inlineStr">
        <is>
          <t>2024-06</t>
        </is>
      </c>
      <c r="D1147" s="65" t="inlineStr">
        <is>
          <t>2023-2024</t>
        </is>
      </c>
      <c r="E1147" s="65" t="inlineStr">
        <is>
          <t>CLI-0133</t>
        </is>
      </c>
      <c r="F1147" s="65" t="inlineStr">
        <is>
          <t>Syndic</t>
        </is>
      </c>
      <c r="G1147" s="65" t="inlineStr">
        <is>
          <t>Bordeaux</t>
        </is>
      </c>
      <c r="H1147" s="65" t="inlineStr">
        <is>
          <t>Sophie Marchand</t>
        </is>
      </c>
      <c r="I1147" s="65" t="inlineStr">
        <is>
          <t>Dépannage</t>
        </is>
      </c>
      <c r="J1147" s="65" t="inlineStr">
        <is>
          <t>DP-003</t>
        </is>
      </c>
      <c r="K1147" s="65" t="inlineStr">
        <is>
          <t>Dépannage électrique urgence</t>
        </is>
      </c>
      <c r="L1147" s="67" t="n">
        <v>1</v>
      </c>
      <c r="M1147" s="68" t="n">
        <v>744.34</v>
      </c>
      <c r="N1147" s="65" t="inlineStr">
        <is>
          <t>Sans réponse</t>
        </is>
      </c>
      <c r="O1147" s="66" t="n">
        <v>45504</v>
      </c>
      <c r="P1147" s="67" t="n"/>
      <c r="Q1147" s="67" t="n">
        <v>0</v>
      </c>
      <c r="R1147" s="67">
        <f>$I1147</f>
        <v/>
      </c>
      <c r="S1147" s="67">
        <f>$K1147</f>
        <v/>
      </c>
      <c r="T1147" s="67">
        <f>IFERROR(INDEX(Clients!$G$2:$G$1020,MATCH($E1147,Clients!$A$2:$A$1020,0)),"")</f>
        <v/>
      </c>
      <c r="U1147" s="67">
        <f>IFERROR(INDEX(Clients!$I$2:$I$1020,MATCH($E1147,Clients!$A$2:$A$1020,0)),"")</f>
        <v/>
      </c>
      <c r="V1147" s="69">
        <f>1</f>
        <v/>
      </c>
      <c r="W1147" s="69">
        <f>IF($N1147="Accepté",1,0)</f>
        <v/>
      </c>
      <c r="X1147" s="68">
        <f>$M1147*$W1147</f>
        <v/>
      </c>
      <c r="Y1147" s="68">
        <f>IF($N1147="En cours",0,$M1147)</f>
        <v/>
      </c>
      <c r="Z1147" s="69">
        <f>IF($P1147="",0,1)</f>
        <v/>
      </c>
      <c r="AA1147" s="70">
        <f>IF($P1147="",0,$P1147)</f>
        <v/>
      </c>
      <c r="AB1147" s="69">
        <f>IF(AND($P1147&lt;&gt;"",$P1147&lt;=Paramètres!$C$14),1,0)</f>
        <v/>
      </c>
      <c r="AC1147" s="67">
        <f>IF($P1147="","Jamais relancé",IF($P1147&lt;=3,"0-3 j",IF($P1147&lt;=7,"4-7 j",IF($P1147&lt;=15,"8-15 j","Plus de 15 j"))))</f>
        <v/>
      </c>
      <c r="AD1147" s="67">
        <f>IF($M1147&lt;=1000,"Moins de 1 k€",IF($M1147&lt;=5000,"1 à 5 k€",IF($M1147&lt;=15000,"5 à 15 k€","Plus de 15 k€")))</f>
        <v/>
      </c>
    </row>
    <row r="1148">
      <c r="A1148" s="65" t="inlineStr">
        <is>
          <t>DEV-01147</t>
        </is>
      </c>
      <c r="B1148" s="66" t="n">
        <v>45469</v>
      </c>
      <c r="C1148" s="65" t="inlineStr">
        <is>
          <t>2024-06</t>
        </is>
      </c>
      <c r="D1148" s="65" t="inlineStr">
        <is>
          <t>2023-2024</t>
        </is>
      </c>
      <c r="E1148" s="65" t="inlineStr">
        <is>
          <t>CLI-0267</t>
        </is>
      </c>
      <c r="F1148" s="65" t="inlineStr">
        <is>
          <t>Particulier</t>
        </is>
      </c>
      <c r="G1148" s="65" t="inlineStr">
        <is>
          <t>Bordeaux</t>
        </is>
      </c>
      <c r="H1148" s="65" t="inlineStr">
        <is>
          <t>Karim Belkacem</t>
        </is>
      </c>
      <c r="I1148" s="65" t="inlineStr">
        <is>
          <t>Plomberie</t>
        </is>
      </c>
      <c r="J1148" s="65" t="inlineStr">
        <is>
          <t>PR-004</t>
        </is>
      </c>
      <c r="K1148" s="65" t="inlineStr">
        <is>
          <t>Remplacement colonne d'évacuation</t>
        </is>
      </c>
      <c r="L1148" s="67" t="n">
        <v>1</v>
      </c>
      <c r="M1148" s="68" t="n">
        <v>5910.31</v>
      </c>
      <c r="N1148" s="65" t="inlineStr">
        <is>
          <t>Accepté</t>
        </is>
      </c>
      <c r="O1148" s="66" t="n">
        <v>45528</v>
      </c>
      <c r="P1148" s="67" t="n">
        <v>2</v>
      </c>
      <c r="Q1148" s="67" t="n">
        <v>3</v>
      </c>
      <c r="R1148" s="67">
        <f>$I1148</f>
        <v/>
      </c>
      <c r="S1148" s="67">
        <f>$K1148</f>
        <v/>
      </c>
      <c r="T1148" s="67">
        <f>IFERROR(INDEX(Clients!$G$2:$G$1020,MATCH($E1148,Clients!$A$2:$A$1020,0)),"")</f>
        <v/>
      </c>
      <c r="U1148" s="67">
        <f>IFERROR(INDEX(Clients!$I$2:$I$1020,MATCH($E1148,Clients!$A$2:$A$1020,0)),"")</f>
        <v/>
      </c>
      <c r="V1148" s="69">
        <f>1</f>
        <v/>
      </c>
      <c r="W1148" s="69">
        <f>IF($N1148="Accepté",1,0)</f>
        <v/>
      </c>
      <c r="X1148" s="68">
        <f>$M1148*$W1148</f>
        <v/>
      </c>
      <c r="Y1148" s="68">
        <f>IF($N1148="En cours",0,$M1148)</f>
        <v/>
      </c>
      <c r="Z1148" s="69">
        <f>IF($P1148="",0,1)</f>
        <v/>
      </c>
      <c r="AA1148" s="70">
        <f>IF($P1148="",0,$P1148)</f>
        <v/>
      </c>
      <c r="AB1148" s="69">
        <f>IF(AND($P1148&lt;&gt;"",$P1148&lt;=Paramètres!$C$14),1,0)</f>
        <v/>
      </c>
      <c r="AC1148" s="67">
        <f>IF($P1148="","Jamais relancé",IF($P1148&lt;=3,"0-3 j",IF($P1148&lt;=7,"4-7 j",IF($P1148&lt;=15,"8-15 j","Plus de 15 j"))))</f>
        <v/>
      </c>
      <c r="AD1148" s="67">
        <f>IF($M1148&lt;=1000,"Moins de 1 k€",IF($M1148&lt;=5000,"1 à 5 k€",IF($M1148&lt;=15000,"5 à 15 k€","Plus de 15 k€")))</f>
        <v/>
      </c>
    </row>
    <row r="1149">
      <c r="A1149" s="65" t="inlineStr">
        <is>
          <t>DEV-01148</t>
        </is>
      </c>
      <c r="B1149" s="66" t="n">
        <v>45470</v>
      </c>
      <c r="C1149" s="65" t="inlineStr">
        <is>
          <t>2024-06</t>
        </is>
      </c>
      <c r="D1149" s="65" t="inlineStr">
        <is>
          <t>2023-2024</t>
        </is>
      </c>
      <c r="E1149" s="65" t="inlineStr">
        <is>
          <t>CLI-0365</t>
        </is>
      </c>
      <c r="F1149" s="65" t="inlineStr">
        <is>
          <t>Particulier</t>
        </is>
      </c>
      <c r="G1149" s="65" t="inlineStr">
        <is>
          <t>Toulouse</t>
        </is>
      </c>
      <c r="H1149" s="65" t="inlineStr">
        <is>
          <t>Julien Fabre</t>
        </is>
      </c>
      <c r="I1149" s="65" t="inlineStr">
        <is>
          <t>Salle de bain</t>
        </is>
      </c>
      <c r="J1149" s="65" t="inlineStr">
        <is>
          <t>SB-002</t>
        </is>
      </c>
      <c r="K1149" s="65" t="inlineStr">
        <is>
          <t>Remplacement baignoire par douche</t>
        </is>
      </c>
      <c r="L1149" s="67" t="n">
        <v>1</v>
      </c>
      <c r="M1149" s="68" t="n">
        <v>3352.11</v>
      </c>
      <c r="N1149" s="65" t="inlineStr">
        <is>
          <t>Refusé</t>
        </is>
      </c>
      <c r="O1149" s="66" t="n">
        <v>45480</v>
      </c>
      <c r="P1149" s="67" t="n">
        <v>4</v>
      </c>
      <c r="Q1149" s="67" t="n">
        <v>1</v>
      </c>
      <c r="R1149" s="67">
        <f>$I1149</f>
        <v/>
      </c>
      <c r="S1149" s="67">
        <f>$K1149</f>
        <v/>
      </c>
      <c r="T1149" s="67">
        <f>IFERROR(INDEX(Clients!$G$2:$G$1020,MATCH($E1149,Clients!$A$2:$A$1020,0)),"")</f>
        <v/>
      </c>
      <c r="U1149" s="67">
        <f>IFERROR(INDEX(Clients!$I$2:$I$1020,MATCH($E1149,Clients!$A$2:$A$1020,0)),"")</f>
        <v/>
      </c>
      <c r="V1149" s="69">
        <f>1</f>
        <v/>
      </c>
      <c r="W1149" s="69">
        <f>IF($N1149="Accepté",1,0)</f>
        <v/>
      </c>
      <c r="X1149" s="68">
        <f>$M1149*$W1149</f>
        <v/>
      </c>
      <c r="Y1149" s="68">
        <f>IF($N1149="En cours",0,$M1149)</f>
        <v/>
      </c>
      <c r="Z1149" s="69">
        <f>IF($P1149="",0,1)</f>
        <v/>
      </c>
      <c r="AA1149" s="70">
        <f>IF($P1149="",0,$P1149)</f>
        <v/>
      </c>
      <c r="AB1149" s="69">
        <f>IF(AND($P1149&lt;&gt;"",$P1149&lt;=Paramètres!$C$14),1,0)</f>
        <v/>
      </c>
      <c r="AC1149" s="67">
        <f>IF($P1149="","Jamais relancé",IF($P1149&lt;=3,"0-3 j",IF($P1149&lt;=7,"4-7 j",IF($P1149&lt;=15,"8-15 j","Plus de 15 j"))))</f>
        <v/>
      </c>
      <c r="AD1149" s="67">
        <f>IF($M1149&lt;=1000,"Moins de 1 k€",IF($M1149&lt;=5000,"1 à 5 k€",IF($M1149&lt;=15000,"5 à 15 k€","Plus de 15 k€")))</f>
        <v/>
      </c>
    </row>
    <row r="1150">
      <c r="A1150" s="65" t="inlineStr">
        <is>
          <t>DEV-01149</t>
        </is>
      </c>
      <c r="B1150" s="66" t="n">
        <v>45470</v>
      </c>
      <c r="C1150" s="65" t="inlineStr">
        <is>
          <t>2024-06</t>
        </is>
      </c>
      <c r="D1150" s="65" t="inlineStr">
        <is>
          <t>2023-2024</t>
        </is>
      </c>
      <c r="E1150" s="65" t="inlineStr">
        <is>
          <t>CLI-0155</t>
        </is>
      </c>
      <c r="F1150" s="65" t="inlineStr">
        <is>
          <t>Particulier</t>
        </is>
      </c>
      <c r="G1150" s="65" t="inlineStr">
        <is>
          <t>Bordeaux</t>
        </is>
      </c>
      <c r="H1150" s="65" t="inlineStr">
        <is>
          <t>Sophie Marchand</t>
        </is>
      </c>
      <c r="I1150" s="65" t="inlineStr">
        <is>
          <t>Électricité</t>
        </is>
      </c>
      <c r="J1150" s="65" t="inlineStr">
        <is>
          <t>EL-001</t>
        </is>
      </c>
      <c r="K1150" s="65" t="inlineStr">
        <is>
          <t>Mise aux normes tableau électrique</t>
        </is>
      </c>
      <c r="L1150" s="67" t="n">
        <v>1</v>
      </c>
      <c r="M1150" s="68" t="n">
        <v>1721.06</v>
      </c>
      <c r="N1150" s="65" t="inlineStr">
        <is>
          <t>Sans réponse</t>
        </is>
      </c>
      <c r="O1150" s="66" t="n">
        <v>45495</v>
      </c>
      <c r="P1150" s="67" t="n">
        <v>14</v>
      </c>
      <c r="Q1150" s="67" t="n">
        <v>2</v>
      </c>
      <c r="R1150" s="67">
        <f>$I1150</f>
        <v/>
      </c>
      <c r="S1150" s="67">
        <f>$K1150</f>
        <v/>
      </c>
      <c r="T1150" s="67">
        <f>IFERROR(INDEX(Clients!$G$2:$G$1020,MATCH($E1150,Clients!$A$2:$A$1020,0)),"")</f>
        <v/>
      </c>
      <c r="U1150" s="67">
        <f>IFERROR(INDEX(Clients!$I$2:$I$1020,MATCH($E1150,Clients!$A$2:$A$1020,0)),"")</f>
        <v/>
      </c>
      <c r="V1150" s="69">
        <f>1</f>
        <v/>
      </c>
      <c r="W1150" s="69">
        <f>IF($N1150="Accepté",1,0)</f>
        <v/>
      </c>
      <c r="X1150" s="68">
        <f>$M1150*$W1150</f>
        <v/>
      </c>
      <c r="Y1150" s="68">
        <f>IF($N1150="En cours",0,$M1150)</f>
        <v/>
      </c>
      <c r="Z1150" s="69">
        <f>IF($P1150="",0,1)</f>
        <v/>
      </c>
      <c r="AA1150" s="70">
        <f>IF($P1150="",0,$P1150)</f>
        <v/>
      </c>
      <c r="AB1150" s="69">
        <f>IF(AND($P1150&lt;&gt;"",$P1150&lt;=Paramètres!$C$14),1,0)</f>
        <v/>
      </c>
      <c r="AC1150" s="67">
        <f>IF($P1150="","Jamais relancé",IF($P1150&lt;=3,"0-3 j",IF($P1150&lt;=7,"4-7 j",IF($P1150&lt;=15,"8-15 j","Plus de 15 j"))))</f>
        <v/>
      </c>
      <c r="AD1150" s="67">
        <f>IF($M1150&lt;=1000,"Moins de 1 k€",IF($M1150&lt;=5000,"1 à 5 k€",IF($M1150&lt;=15000,"5 à 15 k€","Plus de 15 k€")))</f>
        <v/>
      </c>
    </row>
    <row r="1151">
      <c r="A1151" s="65" t="inlineStr">
        <is>
          <t>DEV-01150</t>
        </is>
      </c>
      <c r="B1151" s="66" t="n">
        <v>45470</v>
      </c>
      <c r="C1151" s="65" t="inlineStr">
        <is>
          <t>2024-06</t>
        </is>
      </c>
      <c r="D1151" s="65" t="inlineStr">
        <is>
          <t>2023-2024</t>
        </is>
      </c>
      <c r="E1151" s="65" t="inlineStr">
        <is>
          <t>CLI-0104</t>
        </is>
      </c>
      <c r="F1151" s="65" t="inlineStr">
        <is>
          <t>Particulier</t>
        </is>
      </c>
      <c r="G1151" s="65" t="inlineStr">
        <is>
          <t>Toulouse</t>
        </is>
      </c>
      <c r="H1151" s="65" t="inlineStr">
        <is>
          <t>Nadia Cherif</t>
        </is>
      </c>
      <c r="I1151" s="65" t="inlineStr">
        <is>
          <t>Dépannage</t>
        </is>
      </c>
      <c r="J1151" s="65" t="inlineStr">
        <is>
          <t>DP-003</t>
        </is>
      </c>
      <c r="K1151" s="65" t="inlineStr">
        <is>
          <t>Dépannage électrique urgence</t>
        </is>
      </c>
      <c r="L1151" s="67" t="n">
        <v>1</v>
      </c>
      <c r="M1151" s="68" t="n">
        <v>284.94</v>
      </c>
      <c r="N1151" s="65" t="inlineStr">
        <is>
          <t>Accepté</t>
        </is>
      </c>
      <c r="O1151" s="66" t="n">
        <v>45502</v>
      </c>
      <c r="P1151" s="67" t="n">
        <v>8</v>
      </c>
      <c r="Q1151" s="67" t="n">
        <v>1</v>
      </c>
      <c r="R1151" s="67">
        <f>$I1151</f>
        <v/>
      </c>
      <c r="S1151" s="67">
        <f>$K1151</f>
        <v/>
      </c>
      <c r="T1151" s="67">
        <f>IFERROR(INDEX(Clients!$G$2:$G$1020,MATCH($E1151,Clients!$A$2:$A$1020,0)),"")</f>
        <v/>
      </c>
      <c r="U1151" s="67">
        <f>IFERROR(INDEX(Clients!$I$2:$I$1020,MATCH($E1151,Clients!$A$2:$A$1020,0)),"")</f>
        <v/>
      </c>
      <c r="V1151" s="69">
        <f>1</f>
        <v/>
      </c>
      <c r="W1151" s="69">
        <f>IF($N1151="Accepté",1,0)</f>
        <v/>
      </c>
      <c r="X1151" s="68">
        <f>$M1151*$W1151</f>
        <v/>
      </c>
      <c r="Y1151" s="68">
        <f>IF($N1151="En cours",0,$M1151)</f>
        <v/>
      </c>
      <c r="Z1151" s="69">
        <f>IF($P1151="",0,1)</f>
        <v/>
      </c>
      <c r="AA1151" s="70">
        <f>IF($P1151="",0,$P1151)</f>
        <v/>
      </c>
      <c r="AB1151" s="69">
        <f>IF(AND($P1151&lt;&gt;"",$P1151&lt;=Paramètres!$C$14),1,0)</f>
        <v/>
      </c>
      <c r="AC1151" s="67">
        <f>IF($P1151="","Jamais relancé",IF($P1151&lt;=3,"0-3 j",IF($P1151&lt;=7,"4-7 j",IF($P1151&lt;=15,"8-15 j","Plus de 15 j"))))</f>
        <v/>
      </c>
      <c r="AD1151" s="67">
        <f>IF($M1151&lt;=1000,"Moins de 1 k€",IF($M1151&lt;=5000,"1 à 5 k€",IF($M1151&lt;=15000,"5 à 15 k€","Plus de 15 k€")))</f>
        <v/>
      </c>
    </row>
    <row r="1152">
      <c r="A1152" s="65" t="inlineStr">
        <is>
          <t>DEV-01151</t>
        </is>
      </c>
      <c r="B1152" s="66" t="n">
        <v>45470</v>
      </c>
      <c r="C1152" s="65" t="inlineStr">
        <is>
          <t>2024-06</t>
        </is>
      </c>
      <c r="D1152" s="65" t="inlineStr">
        <is>
          <t>2023-2024</t>
        </is>
      </c>
      <c r="E1152" s="65" t="inlineStr">
        <is>
          <t>CLI-0461</t>
        </is>
      </c>
      <c r="F1152" s="65" t="inlineStr">
        <is>
          <t>Particulier</t>
        </is>
      </c>
      <c r="G1152" s="65" t="inlineStr">
        <is>
          <t>Toulouse</t>
        </is>
      </c>
      <c r="H1152" s="65" t="inlineStr">
        <is>
          <t>Julien Fabre</t>
        </is>
      </c>
      <c r="I1152" s="65" t="inlineStr">
        <is>
          <t>Électricité</t>
        </is>
      </c>
      <c r="J1152" s="65" t="inlineStr">
        <is>
          <t>EL-004</t>
        </is>
      </c>
      <c r="K1152" s="65" t="inlineStr">
        <is>
          <t>Éclairage LED locaux professionnels</t>
        </is>
      </c>
      <c r="L1152" s="67" t="n">
        <v>1</v>
      </c>
      <c r="M1152" s="68" t="n">
        <v>2984.8</v>
      </c>
      <c r="N1152" s="65" t="inlineStr">
        <is>
          <t>Accepté</t>
        </is>
      </c>
      <c r="O1152" s="66" t="n">
        <v>45498</v>
      </c>
      <c r="P1152" s="67" t="n">
        <v>5</v>
      </c>
      <c r="Q1152" s="67" t="n">
        <v>3</v>
      </c>
      <c r="R1152" s="67">
        <f>$I1152</f>
        <v/>
      </c>
      <c r="S1152" s="67">
        <f>$K1152</f>
        <v/>
      </c>
      <c r="T1152" s="67">
        <f>IFERROR(INDEX(Clients!$G$2:$G$1020,MATCH($E1152,Clients!$A$2:$A$1020,0)),"")</f>
        <v/>
      </c>
      <c r="U1152" s="67">
        <f>IFERROR(INDEX(Clients!$I$2:$I$1020,MATCH($E1152,Clients!$A$2:$A$1020,0)),"")</f>
        <v/>
      </c>
      <c r="V1152" s="69">
        <f>1</f>
        <v/>
      </c>
      <c r="W1152" s="69">
        <f>IF($N1152="Accepté",1,0)</f>
        <v/>
      </c>
      <c r="X1152" s="68">
        <f>$M1152*$W1152</f>
        <v/>
      </c>
      <c r="Y1152" s="68">
        <f>IF($N1152="En cours",0,$M1152)</f>
        <v/>
      </c>
      <c r="Z1152" s="69">
        <f>IF($P1152="",0,1)</f>
        <v/>
      </c>
      <c r="AA1152" s="70">
        <f>IF($P1152="",0,$P1152)</f>
        <v/>
      </c>
      <c r="AB1152" s="69">
        <f>IF(AND($P1152&lt;&gt;"",$P1152&lt;=Paramètres!$C$14),1,0)</f>
        <v/>
      </c>
      <c r="AC1152" s="67">
        <f>IF($P1152="","Jamais relancé",IF($P1152&lt;=3,"0-3 j",IF($P1152&lt;=7,"4-7 j",IF($P1152&lt;=15,"8-15 j","Plus de 15 j"))))</f>
        <v/>
      </c>
      <c r="AD1152" s="67">
        <f>IF($M1152&lt;=1000,"Moins de 1 k€",IF($M1152&lt;=5000,"1 à 5 k€",IF($M1152&lt;=15000,"5 à 15 k€","Plus de 15 k€")))</f>
        <v/>
      </c>
    </row>
    <row r="1153">
      <c r="A1153" s="65" t="inlineStr">
        <is>
          <t>DEV-01152</t>
        </is>
      </c>
      <c r="B1153" s="66" t="n">
        <v>45471</v>
      </c>
      <c r="C1153" s="65" t="inlineStr">
        <is>
          <t>2024-06</t>
        </is>
      </c>
      <c r="D1153" s="65" t="inlineStr">
        <is>
          <t>2023-2024</t>
        </is>
      </c>
      <c r="E1153" s="65" t="inlineStr">
        <is>
          <t>CLI-0023</t>
        </is>
      </c>
      <c r="F1153" s="65" t="inlineStr">
        <is>
          <t>Particulier</t>
        </is>
      </c>
      <c r="G1153" s="65" t="inlineStr">
        <is>
          <t>Toulouse</t>
        </is>
      </c>
      <c r="H1153" s="65" t="inlineStr">
        <is>
          <t>Nadia Cherif</t>
        </is>
      </c>
      <c r="I1153" s="65" t="inlineStr">
        <is>
          <t>Plomberie</t>
        </is>
      </c>
      <c r="J1153" s="65" t="inlineStr">
        <is>
          <t>PR-001</t>
        </is>
      </c>
      <c r="K1153" s="65" t="inlineStr">
        <is>
          <t>Remplacement chauffe-eau 200 L</t>
        </is>
      </c>
      <c r="L1153" s="67" t="n">
        <v>2</v>
      </c>
      <c r="M1153" s="68" t="n">
        <v>2354.66</v>
      </c>
      <c r="N1153" s="65" t="inlineStr">
        <is>
          <t>Sans réponse</t>
        </is>
      </c>
      <c r="O1153" s="66" t="n">
        <v>45486</v>
      </c>
      <c r="P1153" s="67" t="n"/>
      <c r="Q1153" s="67" t="n">
        <v>0</v>
      </c>
      <c r="R1153" s="67">
        <f>$I1153</f>
        <v/>
      </c>
      <c r="S1153" s="67">
        <f>$K1153</f>
        <v/>
      </c>
      <c r="T1153" s="67">
        <f>IFERROR(INDEX(Clients!$G$2:$G$1020,MATCH($E1153,Clients!$A$2:$A$1020,0)),"")</f>
        <v/>
      </c>
      <c r="U1153" s="67">
        <f>IFERROR(INDEX(Clients!$I$2:$I$1020,MATCH($E1153,Clients!$A$2:$A$1020,0)),"")</f>
        <v/>
      </c>
      <c r="V1153" s="69">
        <f>1</f>
        <v/>
      </c>
      <c r="W1153" s="69">
        <f>IF($N1153="Accepté",1,0)</f>
        <v/>
      </c>
      <c r="X1153" s="68">
        <f>$M1153*$W1153</f>
        <v/>
      </c>
      <c r="Y1153" s="68">
        <f>IF($N1153="En cours",0,$M1153)</f>
        <v/>
      </c>
      <c r="Z1153" s="69">
        <f>IF($P1153="",0,1)</f>
        <v/>
      </c>
      <c r="AA1153" s="70">
        <f>IF($P1153="",0,$P1153)</f>
        <v/>
      </c>
      <c r="AB1153" s="69">
        <f>IF(AND($P1153&lt;&gt;"",$P1153&lt;=Paramètres!$C$14),1,0)</f>
        <v/>
      </c>
      <c r="AC1153" s="67">
        <f>IF($P1153="","Jamais relancé",IF($P1153&lt;=3,"0-3 j",IF($P1153&lt;=7,"4-7 j",IF($P1153&lt;=15,"8-15 j","Plus de 15 j"))))</f>
        <v/>
      </c>
      <c r="AD1153" s="67">
        <f>IF($M1153&lt;=1000,"Moins de 1 k€",IF($M1153&lt;=5000,"1 à 5 k€",IF($M1153&lt;=15000,"5 à 15 k€","Plus de 15 k€")))</f>
        <v/>
      </c>
    </row>
    <row r="1154">
      <c r="A1154" s="65" t="inlineStr">
        <is>
          <t>DEV-01153</t>
        </is>
      </c>
      <c r="B1154" s="66" t="n">
        <v>45471</v>
      </c>
      <c r="C1154" s="65" t="inlineStr">
        <is>
          <t>2024-06</t>
        </is>
      </c>
      <c r="D1154" s="65" t="inlineStr">
        <is>
          <t>2023-2024</t>
        </is>
      </c>
      <c r="E1154" s="65" t="inlineStr">
        <is>
          <t>CLI-0250</t>
        </is>
      </c>
      <c r="F1154" s="65" t="inlineStr">
        <is>
          <t>Syndic</t>
        </is>
      </c>
      <c r="G1154" s="65" t="inlineStr">
        <is>
          <t>Toulouse</t>
        </is>
      </c>
      <c r="H1154" s="65" t="inlineStr">
        <is>
          <t>Julien Fabre</t>
        </is>
      </c>
      <c r="I1154" s="65" t="inlineStr">
        <is>
          <t>Dépannage</t>
        </is>
      </c>
      <c r="J1154" s="65" t="inlineStr">
        <is>
          <t>DP-003</t>
        </is>
      </c>
      <c r="K1154" s="65" t="inlineStr">
        <is>
          <t>Dépannage électrique urgence</t>
        </is>
      </c>
      <c r="L1154" s="67" t="n">
        <v>3</v>
      </c>
      <c r="M1154" s="68" t="n">
        <v>1966.77</v>
      </c>
      <c r="N1154" s="65" t="inlineStr">
        <is>
          <t>Refusé</t>
        </is>
      </c>
      <c r="O1154" s="66" t="n">
        <v>45494</v>
      </c>
      <c r="P1154" s="67" t="n">
        <v>2</v>
      </c>
      <c r="Q1154" s="67" t="n">
        <v>2</v>
      </c>
      <c r="R1154" s="67">
        <f>$I1154</f>
        <v/>
      </c>
      <c r="S1154" s="67">
        <f>$K1154</f>
        <v/>
      </c>
      <c r="T1154" s="67">
        <f>IFERROR(INDEX(Clients!$G$2:$G$1020,MATCH($E1154,Clients!$A$2:$A$1020,0)),"")</f>
        <v/>
      </c>
      <c r="U1154" s="67">
        <f>IFERROR(INDEX(Clients!$I$2:$I$1020,MATCH($E1154,Clients!$A$2:$A$1020,0)),"")</f>
        <v/>
      </c>
      <c r="V1154" s="69">
        <f>1</f>
        <v/>
      </c>
      <c r="W1154" s="69">
        <f>IF($N1154="Accepté",1,0)</f>
        <v/>
      </c>
      <c r="X1154" s="68">
        <f>$M1154*$W1154</f>
        <v/>
      </c>
      <c r="Y1154" s="68">
        <f>IF($N1154="En cours",0,$M1154)</f>
        <v/>
      </c>
      <c r="Z1154" s="69">
        <f>IF($P1154="",0,1)</f>
        <v/>
      </c>
      <c r="AA1154" s="70">
        <f>IF($P1154="",0,$P1154)</f>
        <v/>
      </c>
      <c r="AB1154" s="69">
        <f>IF(AND($P1154&lt;&gt;"",$P1154&lt;=Paramètres!$C$14),1,0)</f>
        <v/>
      </c>
      <c r="AC1154" s="67">
        <f>IF($P1154="","Jamais relancé",IF($P1154&lt;=3,"0-3 j",IF($P1154&lt;=7,"4-7 j",IF($P1154&lt;=15,"8-15 j","Plus de 15 j"))))</f>
        <v/>
      </c>
      <c r="AD1154" s="67">
        <f>IF($M1154&lt;=1000,"Moins de 1 k€",IF($M1154&lt;=5000,"1 à 5 k€",IF($M1154&lt;=15000,"5 à 15 k€","Plus de 15 k€")))</f>
        <v/>
      </c>
    </row>
    <row r="1155">
      <c r="A1155" s="65" t="inlineStr">
        <is>
          <t>DEV-01154</t>
        </is>
      </c>
      <c r="B1155" s="66" t="n">
        <v>45471</v>
      </c>
      <c r="C1155" s="65" t="inlineStr">
        <is>
          <t>2024-06</t>
        </is>
      </c>
      <c r="D1155" s="65" t="inlineStr">
        <is>
          <t>2023-2024</t>
        </is>
      </c>
      <c r="E1155" s="65" t="inlineStr">
        <is>
          <t>CLI-0433</t>
        </is>
      </c>
      <c r="F1155" s="65" t="inlineStr">
        <is>
          <t>Particulier</t>
        </is>
      </c>
      <c r="G1155" s="65" t="inlineStr">
        <is>
          <t>Toulouse</t>
        </is>
      </c>
      <c r="H1155" s="65" t="inlineStr">
        <is>
          <t>Nadia Cherif</t>
        </is>
      </c>
      <c r="I1155" s="65" t="inlineStr">
        <is>
          <t>Dépannage</t>
        </is>
      </c>
      <c r="J1155" s="65" t="inlineStr">
        <is>
          <t>DP-004</t>
        </is>
      </c>
      <c r="K1155" s="65" t="inlineStr">
        <is>
          <t>Remise en service chaudière</t>
        </is>
      </c>
      <c r="L1155" s="67" t="n">
        <v>1</v>
      </c>
      <c r="M1155" s="68" t="n">
        <v>246.93</v>
      </c>
      <c r="N1155" s="65" t="inlineStr">
        <is>
          <t>Sans réponse</t>
        </is>
      </c>
      <c r="O1155" s="66" t="n">
        <v>45494</v>
      </c>
      <c r="P1155" s="67" t="n">
        <v>9</v>
      </c>
      <c r="Q1155" s="67" t="n">
        <v>1</v>
      </c>
      <c r="R1155" s="67">
        <f>$I1155</f>
        <v/>
      </c>
      <c r="S1155" s="67">
        <f>$K1155</f>
        <v/>
      </c>
      <c r="T1155" s="67">
        <f>IFERROR(INDEX(Clients!$G$2:$G$1020,MATCH($E1155,Clients!$A$2:$A$1020,0)),"")</f>
        <v/>
      </c>
      <c r="U1155" s="67">
        <f>IFERROR(INDEX(Clients!$I$2:$I$1020,MATCH($E1155,Clients!$A$2:$A$1020,0)),"")</f>
        <v/>
      </c>
      <c r="V1155" s="69">
        <f>1</f>
        <v/>
      </c>
      <c r="W1155" s="69">
        <f>IF($N1155="Accepté",1,0)</f>
        <v/>
      </c>
      <c r="X1155" s="68">
        <f>$M1155*$W1155</f>
        <v/>
      </c>
      <c r="Y1155" s="68">
        <f>IF($N1155="En cours",0,$M1155)</f>
        <v/>
      </c>
      <c r="Z1155" s="69">
        <f>IF($P1155="",0,1)</f>
        <v/>
      </c>
      <c r="AA1155" s="70">
        <f>IF($P1155="",0,$P1155)</f>
        <v/>
      </c>
      <c r="AB1155" s="69">
        <f>IF(AND($P1155&lt;&gt;"",$P1155&lt;=Paramètres!$C$14),1,0)</f>
        <v/>
      </c>
      <c r="AC1155" s="67">
        <f>IF($P1155="","Jamais relancé",IF($P1155&lt;=3,"0-3 j",IF($P1155&lt;=7,"4-7 j",IF($P1155&lt;=15,"8-15 j","Plus de 15 j"))))</f>
        <v/>
      </c>
      <c r="AD1155" s="67">
        <f>IF($M1155&lt;=1000,"Moins de 1 k€",IF($M1155&lt;=5000,"1 à 5 k€",IF($M1155&lt;=15000,"5 à 15 k€","Plus de 15 k€")))</f>
        <v/>
      </c>
    </row>
    <row r="1156">
      <c r="A1156" s="65" t="inlineStr">
        <is>
          <t>DEV-01155</t>
        </is>
      </c>
      <c r="B1156" s="66" t="n">
        <v>45474</v>
      </c>
      <c r="C1156" s="65" t="inlineStr">
        <is>
          <t>2024-07</t>
        </is>
      </c>
      <c r="D1156" s="65" t="inlineStr">
        <is>
          <t>2024-2025</t>
        </is>
      </c>
      <c r="E1156" s="65" t="inlineStr">
        <is>
          <t>CLI-0094</t>
        </is>
      </c>
      <c r="F1156" s="65" t="inlineStr">
        <is>
          <t>Professionnel</t>
        </is>
      </c>
      <c r="G1156" s="65" t="inlineStr">
        <is>
          <t>Toulouse</t>
        </is>
      </c>
      <c r="H1156" s="65" t="inlineStr">
        <is>
          <t>Nadia Cherif</t>
        </is>
      </c>
      <c r="I1156" s="65" t="inlineStr">
        <is>
          <t>Salle de bain</t>
        </is>
      </c>
      <c r="J1156" s="65" t="inlineStr">
        <is>
          <t>SB-001</t>
        </is>
      </c>
      <c r="K1156" s="65" t="inlineStr">
        <is>
          <t>Rénovation salle de bain complète</t>
        </is>
      </c>
      <c r="L1156" s="67" t="n">
        <v>1</v>
      </c>
      <c r="M1156" s="68" t="n">
        <v>18960.99</v>
      </c>
      <c r="N1156" s="65" t="inlineStr">
        <is>
          <t>Accepté</t>
        </is>
      </c>
      <c r="O1156" s="66" t="n">
        <v>45512</v>
      </c>
      <c r="P1156" s="67" t="n">
        <v>4</v>
      </c>
      <c r="Q1156" s="67" t="n">
        <v>1</v>
      </c>
      <c r="R1156" s="67">
        <f>$I1156</f>
        <v/>
      </c>
      <c r="S1156" s="67">
        <f>$K1156</f>
        <v/>
      </c>
      <c r="T1156" s="67">
        <f>IFERROR(INDEX(Clients!$G$2:$G$1020,MATCH($E1156,Clients!$A$2:$A$1020,0)),"")</f>
        <v/>
      </c>
      <c r="U1156" s="67">
        <f>IFERROR(INDEX(Clients!$I$2:$I$1020,MATCH($E1156,Clients!$A$2:$A$1020,0)),"")</f>
        <v/>
      </c>
      <c r="V1156" s="69">
        <f>1</f>
        <v/>
      </c>
      <c r="W1156" s="69">
        <f>IF($N1156="Accepté",1,0)</f>
        <v/>
      </c>
      <c r="X1156" s="68">
        <f>$M1156*$W1156</f>
        <v/>
      </c>
      <c r="Y1156" s="68">
        <f>IF($N1156="En cours",0,$M1156)</f>
        <v/>
      </c>
      <c r="Z1156" s="69">
        <f>IF($P1156="",0,1)</f>
        <v/>
      </c>
      <c r="AA1156" s="70">
        <f>IF($P1156="",0,$P1156)</f>
        <v/>
      </c>
      <c r="AB1156" s="69">
        <f>IF(AND($P1156&lt;&gt;"",$P1156&lt;=Paramètres!$C$14),1,0)</f>
        <v/>
      </c>
      <c r="AC1156" s="67">
        <f>IF($P1156="","Jamais relancé",IF($P1156&lt;=3,"0-3 j",IF($P1156&lt;=7,"4-7 j",IF($P1156&lt;=15,"8-15 j","Plus de 15 j"))))</f>
        <v/>
      </c>
      <c r="AD1156" s="67">
        <f>IF($M1156&lt;=1000,"Moins de 1 k€",IF($M1156&lt;=5000,"1 à 5 k€",IF($M1156&lt;=15000,"5 à 15 k€","Plus de 15 k€")))</f>
        <v/>
      </c>
    </row>
    <row r="1157">
      <c r="A1157" s="65" t="inlineStr">
        <is>
          <t>DEV-01156</t>
        </is>
      </c>
      <c r="B1157" s="66" t="n">
        <v>45474</v>
      </c>
      <c r="C1157" s="65" t="inlineStr">
        <is>
          <t>2024-07</t>
        </is>
      </c>
      <c r="D1157" s="65" t="inlineStr">
        <is>
          <t>2024-2025</t>
        </is>
      </c>
      <c r="E1157" s="65" t="inlineStr">
        <is>
          <t>CLI-0333</t>
        </is>
      </c>
      <c r="F1157" s="65" t="inlineStr">
        <is>
          <t>Professionnel</t>
        </is>
      </c>
      <c r="G1157" s="65" t="inlineStr">
        <is>
          <t>Toulouse</t>
        </is>
      </c>
      <c r="H1157" s="65" t="inlineStr">
        <is>
          <t>Nadia Cherif</t>
        </is>
      </c>
      <c r="I1157" s="65" t="inlineStr">
        <is>
          <t>Salle de bain</t>
        </is>
      </c>
      <c r="J1157" s="65" t="inlineStr">
        <is>
          <t>SB-002</t>
        </is>
      </c>
      <c r="K1157" s="65" t="inlineStr">
        <is>
          <t>Remplacement baignoire par douche</t>
        </is>
      </c>
      <c r="L1157" s="67" t="n">
        <v>1</v>
      </c>
      <c r="M1157" s="68" t="n">
        <v>7181.47</v>
      </c>
      <c r="N1157" s="65" t="inlineStr">
        <is>
          <t>Accepté</t>
        </is>
      </c>
      <c r="O1157" s="66" t="n">
        <v>45483</v>
      </c>
      <c r="P1157" s="67" t="n">
        <v>5</v>
      </c>
      <c r="Q1157" s="67" t="n">
        <v>1</v>
      </c>
      <c r="R1157" s="67">
        <f>$I1157</f>
        <v/>
      </c>
      <c r="S1157" s="67">
        <f>$K1157</f>
        <v/>
      </c>
      <c r="T1157" s="67">
        <f>IFERROR(INDEX(Clients!$G$2:$G$1020,MATCH($E1157,Clients!$A$2:$A$1020,0)),"")</f>
        <v/>
      </c>
      <c r="U1157" s="67">
        <f>IFERROR(INDEX(Clients!$I$2:$I$1020,MATCH($E1157,Clients!$A$2:$A$1020,0)),"")</f>
        <v/>
      </c>
      <c r="V1157" s="69">
        <f>1</f>
        <v/>
      </c>
      <c r="W1157" s="69">
        <f>IF($N1157="Accepté",1,0)</f>
        <v/>
      </c>
      <c r="X1157" s="68">
        <f>$M1157*$W1157</f>
        <v/>
      </c>
      <c r="Y1157" s="68">
        <f>IF($N1157="En cours",0,$M1157)</f>
        <v/>
      </c>
      <c r="Z1157" s="69">
        <f>IF($P1157="",0,1)</f>
        <v/>
      </c>
      <c r="AA1157" s="70">
        <f>IF($P1157="",0,$P1157)</f>
        <v/>
      </c>
      <c r="AB1157" s="69">
        <f>IF(AND($P1157&lt;&gt;"",$P1157&lt;=Paramètres!$C$14),1,0)</f>
        <v/>
      </c>
      <c r="AC1157" s="67">
        <f>IF($P1157="","Jamais relancé",IF($P1157&lt;=3,"0-3 j",IF($P1157&lt;=7,"4-7 j",IF($P1157&lt;=15,"8-15 j","Plus de 15 j"))))</f>
        <v/>
      </c>
      <c r="AD1157" s="67">
        <f>IF($M1157&lt;=1000,"Moins de 1 k€",IF($M1157&lt;=5000,"1 à 5 k€",IF($M1157&lt;=15000,"5 à 15 k€","Plus de 15 k€")))</f>
        <v/>
      </c>
    </row>
    <row r="1158">
      <c r="A1158" s="65" t="inlineStr">
        <is>
          <t>DEV-01157</t>
        </is>
      </c>
      <c r="B1158" s="66" t="n">
        <v>45474</v>
      </c>
      <c r="C1158" s="65" t="inlineStr">
        <is>
          <t>2024-07</t>
        </is>
      </c>
      <c r="D1158" s="65" t="inlineStr">
        <is>
          <t>2024-2025</t>
        </is>
      </c>
      <c r="E1158" s="65" t="inlineStr">
        <is>
          <t>CLI-0190</t>
        </is>
      </c>
      <c r="F1158" s="65" t="inlineStr">
        <is>
          <t>Particulier</t>
        </is>
      </c>
      <c r="G1158" s="65" t="inlineStr">
        <is>
          <t>Toulouse</t>
        </is>
      </c>
      <c r="H1158" s="65" t="inlineStr">
        <is>
          <t>Julien Fabre</t>
        </is>
      </c>
      <c r="I1158" s="65" t="inlineStr">
        <is>
          <t>Électricité</t>
        </is>
      </c>
      <c r="J1158" s="65" t="inlineStr">
        <is>
          <t>EL-004</t>
        </is>
      </c>
      <c r="K1158" s="65" t="inlineStr">
        <is>
          <t>Éclairage LED locaux professionnels</t>
        </is>
      </c>
      <c r="L1158" s="67" t="n">
        <v>3</v>
      </c>
      <c r="M1158" s="68" t="n">
        <v>10313.19</v>
      </c>
      <c r="N1158" s="65" t="inlineStr">
        <is>
          <t>Sans réponse</t>
        </is>
      </c>
      <c r="O1158" s="66" t="n">
        <v>45518</v>
      </c>
      <c r="P1158" s="67" t="n">
        <v>17</v>
      </c>
      <c r="Q1158" s="67" t="n">
        <v>3</v>
      </c>
      <c r="R1158" s="67">
        <f>$I1158</f>
        <v/>
      </c>
      <c r="S1158" s="67">
        <f>$K1158</f>
        <v/>
      </c>
      <c r="T1158" s="67">
        <f>IFERROR(INDEX(Clients!$G$2:$G$1020,MATCH($E1158,Clients!$A$2:$A$1020,0)),"")</f>
        <v/>
      </c>
      <c r="U1158" s="67">
        <f>IFERROR(INDEX(Clients!$I$2:$I$1020,MATCH($E1158,Clients!$A$2:$A$1020,0)),"")</f>
        <v/>
      </c>
      <c r="V1158" s="69">
        <f>1</f>
        <v/>
      </c>
      <c r="W1158" s="69">
        <f>IF($N1158="Accepté",1,0)</f>
        <v/>
      </c>
      <c r="X1158" s="68">
        <f>$M1158*$W1158</f>
        <v/>
      </c>
      <c r="Y1158" s="68">
        <f>IF($N1158="En cours",0,$M1158)</f>
        <v/>
      </c>
      <c r="Z1158" s="69">
        <f>IF($P1158="",0,1)</f>
        <v/>
      </c>
      <c r="AA1158" s="70">
        <f>IF($P1158="",0,$P1158)</f>
        <v/>
      </c>
      <c r="AB1158" s="69">
        <f>IF(AND($P1158&lt;&gt;"",$P1158&lt;=Paramètres!$C$14),1,0)</f>
        <v/>
      </c>
      <c r="AC1158" s="67">
        <f>IF($P1158="","Jamais relancé",IF($P1158&lt;=3,"0-3 j",IF($P1158&lt;=7,"4-7 j",IF($P1158&lt;=15,"8-15 j","Plus de 15 j"))))</f>
        <v/>
      </c>
      <c r="AD1158" s="67">
        <f>IF($M1158&lt;=1000,"Moins de 1 k€",IF($M1158&lt;=5000,"1 à 5 k€",IF($M1158&lt;=15000,"5 à 15 k€","Plus de 15 k€")))</f>
        <v/>
      </c>
    </row>
    <row r="1159">
      <c r="A1159" s="65" t="inlineStr">
        <is>
          <t>DEV-01158</t>
        </is>
      </c>
      <c r="B1159" s="66" t="n">
        <v>45475</v>
      </c>
      <c r="C1159" s="65" t="inlineStr">
        <is>
          <t>2024-07</t>
        </is>
      </c>
      <c r="D1159" s="65" t="inlineStr">
        <is>
          <t>2024-2025</t>
        </is>
      </c>
      <c r="E1159" s="65" t="inlineStr">
        <is>
          <t>CLI-0464</t>
        </is>
      </c>
      <c r="F1159" s="65" t="inlineStr">
        <is>
          <t>Particulier</t>
        </is>
      </c>
      <c r="G1159" s="65" t="inlineStr">
        <is>
          <t>Bordeaux</t>
        </is>
      </c>
      <c r="H1159" s="65" t="inlineStr">
        <is>
          <t>Karim Belkacem</t>
        </is>
      </c>
      <c r="I1159" s="65" t="inlineStr">
        <is>
          <t>Plomberie</t>
        </is>
      </c>
      <c r="J1159" s="65" t="inlineStr">
        <is>
          <t>PR-002</t>
        </is>
      </c>
      <c r="K1159" s="65" t="inlineStr">
        <is>
          <t>Recherche de fuite + réparation</t>
        </is>
      </c>
      <c r="L1159" s="67" t="n">
        <v>1</v>
      </c>
      <c r="M1159" s="68" t="n">
        <v>405.36</v>
      </c>
      <c r="N1159" s="65" t="inlineStr">
        <is>
          <t>Accepté</t>
        </is>
      </c>
      <c r="O1159" s="66" t="n">
        <v>45510</v>
      </c>
      <c r="P1159" s="67" t="n">
        <v>4</v>
      </c>
      <c r="Q1159" s="67" t="n">
        <v>3</v>
      </c>
      <c r="R1159" s="67">
        <f>$I1159</f>
        <v/>
      </c>
      <c r="S1159" s="67">
        <f>$K1159</f>
        <v/>
      </c>
      <c r="T1159" s="67">
        <f>IFERROR(INDEX(Clients!$G$2:$G$1020,MATCH($E1159,Clients!$A$2:$A$1020,0)),"")</f>
        <v/>
      </c>
      <c r="U1159" s="67">
        <f>IFERROR(INDEX(Clients!$I$2:$I$1020,MATCH($E1159,Clients!$A$2:$A$1020,0)),"")</f>
        <v/>
      </c>
      <c r="V1159" s="69">
        <f>1</f>
        <v/>
      </c>
      <c r="W1159" s="69">
        <f>IF($N1159="Accepté",1,0)</f>
        <v/>
      </c>
      <c r="X1159" s="68">
        <f>$M1159*$W1159</f>
        <v/>
      </c>
      <c r="Y1159" s="68">
        <f>IF($N1159="En cours",0,$M1159)</f>
        <v/>
      </c>
      <c r="Z1159" s="69">
        <f>IF($P1159="",0,1)</f>
        <v/>
      </c>
      <c r="AA1159" s="70">
        <f>IF($P1159="",0,$P1159)</f>
        <v/>
      </c>
      <c r="AB1159" s="69">
        <f>IF(AND($P1159&lt;&gt;"",$P1159&lt;=Paramètres!$C$14),1,0)</f>
        <v/>
      </c>
      <c r="AC1159" s="67">
        <f>IF($P1159="","Jamais relancé",IF($P1159&lt;=3,"0-3 j",IF($P1159&lt;=7,"4-7 j",IF($P1159&lt;=15,"8-15 j","Plus de 15 j"))))</f>
        <v/>
      </c>
      <c r="AD1159" s="67">
        <f>IF($M1159&lt;=1000,"Moins de 1 k€",IF($M1159&lt;=5000,"1 à 5 k€",IF($M1159&lt;=15000,"5 à 15 k€","Plus de 15 k€")))</f>
        <v/>
      </c>
    </row>
    <row r="1160">
      <c r="A1160" s="65" t="inlineStr">
        <is>
          <t>DEV-01159</t>
        </is>
      </c>
      <c r="B1160" s="66" t="n">
        <v>45476</v>
      </c>
      <c r="C1160" s="65" t="inlineStr">
        <is>
          <t>2024-07</t>
        </is>
      </c>
      <c r="D1160" s="65" t="inlineStr">
        <is>
          <t>2024-2025</t>
        </is>
      </c>
      <c r="E1160" s="65" t="inlineStr">
        <is>
          <t>CLI-0398</t>
        </is>
      </c>
      <c r="F1160" s="65" t="inlineStr">
        <is>
          <t>Syndic</t>
        </is>
      </c>
      <c r="G1160" s="65" t="inlineStr">
        <is>
          <t>Toulouse</t>
        </is>
      </c>
      <c r="H1160" s="65" t="inlineStr">
        <is>
          <t>Julien Fabre</t>
        </is>
      </c>
      <c r="I1160" s="65" t="inlineStr">
        <is>
          <t>Salle de bain</t>
        </is>
      </c>
      <c r="J1160" s="65" t="inlineStr">
        <is>
          <t>SB-002</t>
        </is>
      </c>
      <c r="K1160" s="65" t="inlineStr">
        <is>
          <t>Remplacement baignoire par douche</t>
        </is>
      </c>
      <c r="L1160" s="67" t="n">
        <v>1</v>
      </c>
      <c r="M1160" s="68" t="n">
        <v>8161.33</v>
      </c>
      <c r="N1160" s="65" t="inlineStr">
        <is>
          <t>Accepté</t>
        </is>
      </c>
      <c r="O1160" s="66" t="n">
        <v>45486</v>
      </c>
      <c r="P1160" s="67" t="n">
        <v>8</v>
      </c>
      <c r="Q1160" s="67" t="n">
        <v>1</v>
      </c>
      <c r="R1160" s="67">
        <f>$I1160</f>
        <v/>
      </c>
      <c r="S1160" s="67">
        <f>$K1160</f>
        <v/>
      </c>
      <c r="T1160" s="67">
        <f>IFERROR(INDEX(Clients!$G$2:$G$1020,MATCH($E1160,Clients!$A$2:$A$1020,0)),"")</f>
        <v/>
      </c>
      <c r="U1160" s="67">
        <f>IFERROR(INDEX(Clients!$I$2:$I$1020,MATCH($E1160,Clients!$A$2:$A$1020,0)),"")</f>
        <v/>
      </c>
      <c r="V1160" s="69">
        <f>1</f>
        <v/>
      </c>
      <c r="W1160" s="69">
        <f>IF($N1160="Accepté",1,0)</f>
        <v/>
      </c>
      <c r="X1160" s="68">
        <f>$M1160*$W1160</f>
        <v/>
      </c>
      <c r="Y1160" s="68">
        <f>IF($N1160="En cours",0,$M1160)</f>
        <v/>
      </c>
      <c r="Z1160" s="69">
        <f>IF($P1160="",0,1)</f>
        <v/>
      </c>
      <c r="AA1160" s="70">
        <f>IF($P1160="",0,$P1160)</f>
        <v/>
      </c>
      <c r="AB1160" s="69">
        <f>IF(AND($P1160&lt;&gt;"",$P1160&lt;=Paramètres!$C$14),1,0)</f>
        <v/>
      </c>
      <c r="AC1160" s="67">
        <f>IF($P1160="","Jamais relancé",IF($P1160&lt;=3,"0-3 j",IF($P1160&lt;=7,"4-7 j",IF($P1160&lt;=15,"8-15 j","Plus de 15 j"))))</f>
        <v/>
      </c>
      <c r="AD1160" s="67">
        <f>IF($M1160&lt;=1000,"Moins de 1 k€",IF($M1160&lt;=5000,"1 à 5 k€",IF($M1160&lt;=15000,"5 à 15 k€","Plus de 15 k€")))</f>
        <v/>
      </c>
    </row>
    <row r="1161">
      <c r="A1161" s="65" t="inlineStr">
        <is>
          <t>DEV-01160</t>
        </is>
      </c>
      <c r="B1161" s="66" t="n">
        <v>45476</v>
      </c>
      <c r="C1161" s="65" t="inlineStr">
        <is>
          <t>2024-07</t>
        </is>
      </c>
      <c r="D1161" s="65" t="inlineStr">
        <is>
          <t>2024-2025</t>
        </is>
      </c>
      <c r="E1161" s="65" t="inlineStr">
        <is>
          <t>CLI-0339</t>
        </is>
      </c>
      <c r="F1161" s="65" t="inlineStr">
        <is>
          <t>Particulier</t>
        </is>
      </c>
      <c r="G1161" s="65" t="inlineStr">
        <is>
          <t>Bordeaux</t>
        </is>
      </c>
      <c r="H1161" s="65" t="inlineStr">
        <is>
          <t>Sophie Marchand</t>
        </is>
      </c>
      <c r="I1161" s="65" t="inlineStr">
        <is>
          <t>Plomberie</t>
        </is>
      </c>
      <c r="J1161" s="65" t="inlineStr">
        <is>
          <t>PR-003</t>
        </is>
      </c>
      <c r="K1161" s="65" t="inlineStr">
        <is>
          <t>Réfection réseau eau appartement</t>
        </is>
      </c>
      <c r="L1161" s="67" t="n">
        <v>1</v>
      </c>
      <c r="M1161" s="68" t="n">
        <v>3369.66</v>
      </c>
      <c r="N1161" s="65" t="inlineStr">
        <is>
          <t>Sans réponse</t>
        </is>
      </c>
      <c r="O1161" s="66" t="n">
        <v>45503</v>
      </c>
      <c r="P1161" s="67" t="n"/>
      <c r="Q1161" s="67" t="n">
        <v>0</v>
      </c>
      <c r="R1161" s="67">
        <f>$I1161</f>
        <v/>
      </c>
      <c r="S1161" s="67">
        <f>$K1161</f>
        <v/>
      </c>
      <c r="T1161" s="67">
        <f>IFERROR(INDEX(Clients!$G$2:$G$1020,MATCH($E1161,Clients!$A$2:$A$1020,0)),"")</f>
        <v/>
      </c>
      <c r="U1161" s="67">
        <f>IFERROR(INDEX(Clients!$I$2:$I$1020,MATCH($E1161,Clients!$A$2:$A$1020,0)),"")</f>
        <v/>
      </c>
      <c r="V1161" s="69">
        <f>1</f>
        <v/>
      </c>
      <c r="W1161" s="69">
        <f>IF($N1161="Accepté",1,0)</f>
        <v/>
      </c>
      <c r="X1161" s="68">
        <f>$M1161*$W1161</f>
        <v/>
      </c>
      <c r="Y1161" s="68">
        <f>IF($N1161="En cours",0,$M1161)</f>
        <v/>
      </c>
      <c r="Z1161" s="69">
        <f>IF($P1161="",0,1)</f>
        <v/>
      </c>
      <c r="AA1161" s="70">
        <f>IF($P1161="",0,$P1161)</f>
        <v/>
      </c>
      <c r="AB1161" s="69">
        <f>IF(AND($P1161&lt;&gt;"",$P1161&lt;=Paramètres!$C$14),1,0)</f>
        <v/>
      </c>
      <c r="AC1161" s="67">
        <f>IF($P1161="","Jamais relancé",IF($P1161&lt;=3,"0-3 j",IF($P1161&lt;=7,"4-7 j",IF($P1161&lt;=15,"8-15 j","Plus de 15 j"))))</f>
        <v/>
      </c>
      <c r="AD1161" s="67">
        <f>IF($M1161&lt;=1000,"Moins de 1 k€",IF($M1161&lt;=5000,"1 à 5 k€",IF($M1161&lt;=15000,"5 à 15 k€","Plus de 15 k€")))</f>
        <v/>
      </c>
    </row>
    <row r="1162">
      <c r="A1162" s="65" t="inlineStr">
        <is>
          <t>DEV-01161</t>
        </is>
      </c>
      <c r="B1162" s="66" t="n">
        <v>45476</v>
      </c>
      <c r="C1162" s="65" t="inlineStr">
        <is>
          <t>2024-07</t>
        </is>
      </c>
      <c r="D1162" s="65" t="inlineStr">
        <is>
          <t>2024-2025</t>
        </is>
      </c>
      <c r="E1162" s="65" t="inlineStr">
        <is>
          <t>CLI-0256</t>
        </is>
      </c>
      <c r="F1162" s="65" t="inlineStr">
        <is>
          <t>Particulier</t>
        </is>
      </c>
      <c r="G1162" s="65" t="inlineStr">
        <is>
          <t>Bordeaux</t>
        </is>
      </c>
      <c r="H1162" s="65" t="inlineStr">
        <is>
          <t>Karim Belkacem</t>
        </is>
      </c>
      <c r="I1162" s="65" t="inlineStr">
        <is>
          <t>Plomberie</t>
        </is>
      </c>
      <c r="J1162" s="65" t="inlineStr">
        <is>
          <t>PR-004</t>
        </is>
      </c>
      <c r="K1162" s="65" t="inlineStr">
        <is>
          <t>Remplacement colonne d'évacuation</t>
        </is>
      </c>
      <c r="L1162" s="67" t="n">
        <v>1</v>
      </c>
      <c r="M1162" s="68" t="n">
        <v>5019.68</v>
      </c>
      <c r="N1162" s="65" t="inlineStr">
        <is>
          <t>Accepté</t>
        </is>
      </c>
      <c r="O1162" s="66" t="n">
        <v>45505</v>
      </c>
      <c r="P1162" s="67" t="n"/>
      <c r="Q1162" s="67" t="n">
        <v>0</v>
      </c>
      <c r="R1162" s="67">
        <f>$I1162</f>
        <v/>
      </c>
      <c r="S1162" s="67">
        <f>$K1162</f>
        <v/>
      </c>
      <c r="T1162" s="67">
        <f>IFERROR(INDEX(Clients!$G$2:$G$1020,MATCH($E1162,Clients!$A$2:$A$1020,0)),"")</f>
        <v/>
      </c>
      <c r="U1162" s="67">
        <f>IFERROR(INDEX(Clients!$I$2:$I$1020,MATCH($E1162,Clients!$A$2:$A$1020,0)),"")</f>
        <v/>
      </c>
      <c r="V1162" s="69">
        <f>1</f>
        <v/>
      </c>
      <c r="W1162" s="69">
        <f>IF($N1162="Accepté",1,0)</f>
        <v/>
      </c>
      <c r="X1162" s="68">
        <f>$M1162*$W1162</f>
        <v/>
      </c>
      <c r="Y1162" s="68">
        <f>IF($N1162="En cours",0,$M1162)</f>
        <v/>
      </c>
      <c r="Z1162" s="69">
        <f>IF($P1162="",0,1)</f>
        <v/>
      </c>
      <c r="AA1162" s="70">
        <f>IF($P1162="",0,$P1162)</f>
        <v/>
      </c>
      <c r="AB1162" s="69">
        <f>IF(AND($P1162&lt;&gt;"",$P1162&lt;=Paramètres!$C$14),1,0)</f>
        <v/>
      </c>
      <c r="AC1162" s="67">
        <f>IF($P1162="","Jamais relancé",IF($P1162&lt;=3,"0-3 j",IF($P1162&lt;=7,"4-7 j",IF($P1162&lt;=15,"8-15 j","Plus de 15 j"))))</f>
        <v/>
      </c>
      <c r="AD1162" s="67">
        <f>IF($M1162&lt;=1000,"Moins de 1 k€",IF($M1162&lt;=5000,"1 à 5 k€",IF($M1162&lt;=15000,"5 à 15 k€","Plus de 15 k€")))</f>
        <v/>
      </c>
    </row>
    <row r="1163">
      <c r="A1163" s="65" t="inlineStr">
        <is>
          <t>DEV-01162</t>
        </is>
      </c>
      <c r="B1163" s="66" t="n">
        <v>45477</v>
      </c>
      <c r="C1163" s="65" t="inlineStr">
        <is>
          <t>2024-07</t>
        </is>
      </c>
      <c r="D1163" s="65" t="inlineStr">
        <is>
          <t>2024-2025</t>
        </is>
      </c>
      <c r="E1163" s="65" t="inlineStr">
        <is>
          <t>CLI-0142</t>
        </is>
      </c>
      <c r="F1163" s="65" t="inlineStr">
        <is>
          <t>Particulier</t>
        </is>
      </c>
      <c r="G1163" s="65" t="inlineStr">
        <is>
          <t>Bordeaux</t>
        </is>
      </c>
      <c r="H1163" s="65" t="inlineStr">
        <is>
          <t>Karim Belkacem</t>
        </is>
      </c>
      <c r="I1163" s="65" t="inlineStr">
        <is>
          <t>Dépannage</t>
        </is>
      </c>
      <c r="J1163" s="65" t="inlineStr">
        <is>
          <t>DP-004</t>
        </is>
      </c>
      <c r="K1163" s="65" t="inlineStr">
        <is>
          <t>Remise en service chaudière</t>
        </is>
      </c>
      <c r="L1163" s="67" t="n">
        <v>1</v>
      </c>
      <c r="M1163" s="68" t="n">
        <v>210.1</v>
      </c>
      <c r="N1163" s="65" t="inlineStr">
        <is>
          <t>Sans réponse</t>
        </is>
      </c>
      <c r="O1163" s="66" t="n">
        <v>45482</v>
      </c>
      <c r="P1163" s="67" t="n">
        <v>6</v>
      </c>
      <c r="Q1163" s="67" t="n">
        <v>0</v>
      </c>
      <c r="R1163" s="67">
        <f>$I1163</f>
        <v/>
      </c>
      <c r="S1163" s="67">
        <f>$K1163</f>
        <v/>
      </c>
      <c r="T1163" s="67">
        <f>IFERROR(INDEX(Clients!$G$2:$G$1020,MATCH($E1163,Clients!$A$2:$A$1020,0)),"")</f>
        <v/>
      </c>
      <c r="U1163" s="67">
        <f>IFERROR(INDEX(Clients!$I$2:$I$1020,MATCH($E1163,Clients!$A$2:$A$1020,0)),"")</f>
        <v/>
      </c>
      <c r="V1163" s="69">
        <f>1</f>
        <v/>
      </c>
      <c r="W1163" s="69">
        <f>IF($N1163="Accepté",1,0)</f>
        <v/>
      </c>
      <c r="X1163" s="68">
        <f>$M1163*$W1163</f>
        <v/>
      </c>
      <c r="Y1163" s="68">
        <f>IF($N1163="En cours",0,$M1163)</f>
        <v/>
      </c>
      <c r="Z1163" s="69">
        <f>IF($P1163="",0,1)</f>
        <v/>
      </c>
      <c r="AA1163" s="70">
        <f>IF($P1163="",0,$P1163)</f>
        <v/>
      </c>
      <c r="AB1163" s="69">
        <f>IF(AND($P1163&lt;&gt;"",$P1163&lt;=Paramètres!$C$14),1,0)</f>
        <v/>
      </c>
      <c r="AC1163" s="67">
        <f>IF($P1163="","Jamais relancé",IF($P1163&lt;=3,"0-3 j",IF($P1163&lt;=7,"4-7 j",IF($P1163&lt;=15,"8-15 j","Plus de 15 j"))))</f>
        <v/>
      </c>
      <c r="AD1163" s="67">
        <f>IF($M1163&lt;=1000,"Moins de 1 k€",IF($M1163&lt;=5000,"1 à 5 k€",IF($M1163&lt;=15000,"5 à 15 k€","Plus de 15 k€")))</f>
        <v/>
      </c>
    </row>
    <row r="1164">
      <c r="A1164" s="65" t="inlineStr">
        <is>
          <t>DEV-01163</t>
        </is>
      </c>
      <c r="B1164" s="66" t="n">
        <v>45477</v>
      </c>
      <c r="C1164" s="65" t="inlineStr">
        <is>
          <t>2024-07</t>
        </is>
      </c>
      <c r="D1164" s="65" t="inlineStr">
        <is>
          <t>2024-2025</t>
        </is>
      </c>
      <c r="E1164" s="65" t="inlineStr">
        <is>
          <t>CLI-0390</t>
        </is>
      </c>
      <c r="F1164" s="65" t="inlineStr">
        <is>
          <t>Particulier</t>
        </is>
      </c>
      <c r="G1164" s="65" t="inlineStr">
        <is>
          <t>Bordeaux</t>
        </is>
      </c>
      <c r="H1164" s="65" t="inlineStr">
        <is>
          <t>Sophie Marchand</t>
        </is>
      </c>
      <c r="I1164" s="65" t="inlineStr">
        <is>
          <t>Plomberie</t>
        </is>
      </c>
      <c r="J1164" s="65" t="inlineStr">
        <is>
          <t>PR-001</t>
        </is>
      </c>
      <c r="K1164" s="65" t="inlineStr">
        <is>
          <t>Remplacement chauffe-eau 200 L</t>
        </is>
      </c>
      <c r="L1164" s="67" t="n">
        <v>1</v>
      </c>
      <c r="M1164" s="68" t="n">
        <v>1228.3</v>
      </c>
      <c r="N1164" s="65" t="inlineStr">
        <is>
          <t>Sans réponse</t>
        </is>
      </c>
      <c r="O1164" s="66" t="n">
        <v>45504</v>
      </c>
      <c r="P1164" s="67" t="n">
        <v>15</v>
      </c>
      <c r="Q1164" s="67" t="n">
        <v>2</v>
      </c>
      <c r="R1164" s="67">
        <f>$I1164</f>
        <v/>
      </c>
      <c r="S1164" s="67">
        <f>$K1164</f>
        <v/>
      </c>
      <c r="T1164" s="67">
        <f>IFERROR(INDEX(Clients!$G$2:$G$1020,MATCH($E1164,Clients!$A$2:$A$1020,0)),"")</f>
        <v/>
      </c>
      <c r="U1164" s="67">
        <f>IFERROR(INDEX(Clients!$I$2:$I$1020,MATCH($E1164,Clients!$A$2:$A$1020,0)),"")</f>
        <v/>
      </c>
      <c r="V1164" s="69">
        <f>1</f>
        <v/>
      </c>
      <c r="W1164" s="69">
        <f>IF($N1164="Accepté",1,0)</f>
        <v/>
      </c>
      <c r="X1164" s="68">
        <f>$M1164*$W1164</f>
        <v/>
      </c>
      <c r="Y1164" s="68">
        <f>IF($N1164="En cours",0,$M1164)</f>
        <v/>
      </c>
      <c r="Z1164" s="69">
        <f>IF($P1164="",0,1)</f>
        <v/>
      </c>
      <c r="AA1164" s="70">
        <f>IF($P1164="",0,$P1164)</f>
        <v/>
      </c>
      <c r="AB1164" s="69">
        <f>IF(AND($P1164&lt;&gt;"",$P1164&lt;=Paramètres!$C$14),1,0)</f>
        <v/>
      </c>
      <c r="AC1164" s="67">
        <f>IF($P1164="","Jamais relancé",IF($P1164&lt;=3,"0-3 j",IF($P1164&lt;=7,"4-7 j",IF($P1164&lt;=15,"8-15 j","Plus de 15 j"))))</f>
        <v/>
      </c>
      <c r="AD1164" s="67">
        <f>IF($M1164&lt;=1000,"Moins de 1 k€",IF($M1164&lt;=5000,"1 à 5 k€",IF($M1164&lt;=15000,"5 à 15 k€","Plus de 15 k€")))</f>
        <v/>
      </c>
    </row>
    <row r="1165">
      <c r="A1165" s="65" t="inlineStr">
        <is>
          <t>DEV-01164</t>
        </is>
      </c>
      <c r="B1165" s="66" t="n">
        <v>45477</v>
      </c>
      <c r="C1165" s="65" t="inlineStr">
        <is>
          <t>2024-07</t>
        </is>
      </c>
      <c r="D1165" s="65" t="inlineStr">
        <is>
          <t>2024-2025</t>
        </is>
      </c>
      <c r="E1165" s="65" t="inlineStr">
        <is>
          <t>CLI-0247</t>
        </is>
      </c>
      <c r="F1165" s="65" t="inlineStr">
        <is>
          <t>Professionnel</t>
        </is>
      </c>
      <c r="G1165" s="65" t="inlineStr">
        <is>
          <t>Bordeaux</t>
        </is>
      </c>
      <c r="H1165" s="65" t="inlineStr">
        <is>
          <t>Sophie Marchand</t>
        </is>
      </c>
      <c r="I1165" s="65" t="inlineStr">
        <is>
          <t>Plomberie</t>
        </is>
      </c>
      <c r="J1165" s="65" t="inlineStr">
        <is>
          <t>PR-004</t>
        </is>
      </c>
      <c r="K1165" s="65" t="inlineStr">
        <is>
          <t>Remplacement colonne d'évacuation</t>
        </is>
      </c>
      <c r="L1165" s="67" t="n">
        <v>1</v>
      </c>
      <c r="M1165" s="68" t="n">
        <v>9072.950000000001</v>
      </c>
      <c r="N1165" s="65" t="inlineStr">
        <is>
          <t>Sans réponse</t>
        </is>
      </c>
      <c r="O1165" s="66" t="n">
        <v>45490</v>
      </c>
      <c r="P1165" s="67" t="n">
        <v>2</v>
      </c>
      <c r="Q1165" s="67" t="n">
        <v>2</v>
      </c>
      <c r="R1165" s="67">
        <f>$I1165</f>
        <v/>
      </c>
      <c r="S1165" s="67">
        <f>$K1165</f>
        <v/>
      </c>
      <c r="T1165" s="67">
        <f>IFERROR(INDEX(Clients!$G$2:$G$1020,MATCH($E1165,Clients!$A$2:$A$1020,0)),"")</f>
        <v/>
      </c>
      <c r="U1165" s="67">
        <f>IFERROR(INDEX(Clients!$I$2:$I$1020,MATCH($E1165,Clients!$A$2:$A$1020,0)),"")</f>
        <v/>
      </c>
      <c r="V1165" s="69">
        <f>1</f>
        <v/>
      </c>
      <c r="W1165" s="69">
        <f>IF($N1165="Accepté",1,0)</f>
        <v/>
      </c>
      <c r="X1165" s="68">
        <f>$M1165*$W1165</f>
        <v/>
      </c>
      <c r="Y1165" s="68">
        <f>IF($N1165="En cours",0,$M1165)</f>
        <v/>
      </c>
      <c r="Z1165" s="69">
        <f>IF($P1165="",0,1)</f>
        <v/>
      </c>
      <c r="AA1165" s="70">
        <f>IF($P1165="",0,$P1165)</f>
        <v/>
      </c>
      <c r="AB1165" s="69">
        <f>IF(AND($P1165&lt;&gt;"",$P1165&lt;=Paramètres!$C$14),1,0)</f>
        <v/>
      </c>
      <c r="AC1165" s="67">
        <f>IF($P1165="","Jamais relancé",IF($P1165&lt;=3,"0-3 j",IF($P1165&lt;=7,"4-7 j",IF($P1165&lt;=15,"8-15 j","Plus de 15 j"))))</f>
        <v/>
      </c>
      <c r="AD1165" s="67">
        <f>IF($M1165&lt;=1000,"Moins de 1 k€",IF($M1165&lt;=5000,"1 à 5 k€",IF($M1165&lt;=15000,"5 à 15 k€","Plus de 15 k€")))</f>
        <v/>
      </c>
    </row>
    <row r="1166">
      <c r="A1166" s="65" t="inlineStr">
        <is>
          <t>DEV-01165</t>
        </is>
      </c>
      <c r="B1166" s="66" t="n">
        <v>45477</v>
      </c>
      <c r="C1166" s="65" t="inlineStr">
        <is>
          <t>2024-07</t>
        </is>
      </c>
      <c r="D1166" s="65" t="inlineStr">
        <is>
          <t>2024-2025</t>
        </is>
      </c>
      <c r="E1166" s="65" t="inlineStr">
        <is>
          <t>CLI-0266</t>
        </is>
      </c>
      <c r="F1166" s="65" t="inlineStr">
        <is>
          <t>Particulier</t>
        </is>
      </c>
      <c r="G1166" s="65" t="inlineStr">
        <is>
          <t>Toulouse</t>
        </is>
      </c>
      <c r="H1166" s="65" t="inlineStr">
        <is>
          <t>Julien Fabre</t>
        </is>
      </c>
      <c r="I1166" s="65" t="inlineStr">
        <is>
          <t>Plomberie</t>
        </is>
      </c>
      <c r="J1166" s="65" t="inlineStr">
        <is>
          <t>PR-002</t>
        </is>
      </c>
      <c r="K1166" s="65" t="inlineStr">
        <is>
          <t>Recherche de fuite + réparation</t>
        </is>
      </c>
      <c r="L1166" s="67" t="n">
        <v>1</v>
      </c>
      <c r="M1166" s="68" t="n">
        <v>449.23</v>
      </c>
      <c r="N1166" s="65" t="inlineStr">
        <is>
          <t>Accepté</t>
        </is>
      </c>
      <c r="O1166" s="66" t="n">
        <v>45500</v>
      </c>
      <c r="P1166" s="67" t="n">
        <v>4</v>
      </c>
      <c r="Q1166" s="67" t="n">
        <v>2</v>
      </c>
      <c r="R1166" s="67">
        <f>$I1166</f>
        <v/>
      </c>
      <c r="S1166" s="67">
        <f>$K1166</f>
        <v/>
      </c>
      <c r="T1166" s="67">
        <f>IFERROR(INDEX(Clients!$G$2:$G$1020,MATCH($E1166,Clients!$A$2:$A$1020,0)),"")</f>
        <v/>
      </c>
      <c r="U1166" s="67">
        <f>IFERROR(INDEX(Clients!$I$2:$I$1020,MATCH($E1166,Clients!$A$2:$A$1020,0)),"")</f>
        <v/>
      </c>
      <c r="V1166" s="69">
        <f>1</f>
        <v/>
      </c>
      <c r="W1166" s="69">
        <f>IF($N1166="Accepté",1,0)</f>
        <v/>
      </c>
      <c r="X1166" s="68">
        <f>$M1166*$W1166</f>
        <v/>
      </c>
      <c r="Y1166" s="68">
        <f>IF($N1166="En cours",0,$M1166)</f>
        <v/>
      </c>
      <c r="Z1166" s="69">
        <f>IF($P1166="",0,1)</f>
        <v/>
      </c>
      <c r="AA1166" s="70">
        <f>IF($P1166="",0,$P1166)</f>
        <v/>
      </c>
      <c r="AB1166" s="69">
        <f>IF(AND($P1166&lt;&gt;"",$P1166&lt;=Paramètres!$C$14),1,0)</f>
        <v/>
      </c>
      <c r="AC1166" s="67">
        <f>IF($P1166="","Jamais relancé",IF($P1166&lt;=3,"0-3 j",IF($P1166&lt;=7,"4-7 j",IF($P1166&lt;=15,"8-15 j","Plus de 15 j"))))</f>
        <v/>
      </c>
      <c r="AD1166" s="67">
        <f>IF($M1166&lt;=1000,"Moins de 1 k€",IF($M1166&lt;=5000,"1 à 5 k€",IF($M1166&lt;=15000,"5 à 15 k€","Plus de 15 k€")))</f>
        <v/>
      </c>
    </row>
    <row r="1167">
      <c r="A1167" s="65" t="inlineStr">
        <is>
          <t>DEV-01166</t>
        </is>
      </c>
      <c r="B1167" s="66" t="n">
        <v>45478</v>
      </c>
      <c r="C1167" s="65" t="inlineStr">
        <is>
          <t>2024-07</t>
        </is>
      </c>
      <c r="D1167" s="65" t="inlineStr">
        <is>
          <t>2024-2025</t>
        </is>
      </c>
      <c r="E1167" s="65" t="inlineStr">
        <is>
          <t>CLI-0086</t>
        </is>
      </c>
      <c r="F1167" s="65" t="inlineStr">
        <is>
          <t>Particulier</t>
        </is>
      </c>
      <c r="G1167" s="65" t="inlineStr">
        <is>
          <t>Toulouse</t>
        </is>
      </c>
      <c r="H1167" s="65" t="inlineStr">
        <is>
          <t>Julien Fabre</t>
        </is>
      </c>
      <c r="I1167" s="65" t="inlineStr">
        <is>
          <t>Électricité</t>
        </is>
      </c>
      <c r="J1167" s="65" t="inlineStr">
        <is>
          <t>EL-001</t>
        </is>
      </c>
      <c r="K1167" s="65" t="inlineStr">
        <is>
          <t>Mise aux normes tableau électrique</t>
        </is>
      </c>
      <c r="L1167" s="67" t="n">
        <v>1</v>
      </c>
      <c r="M1167" s="68" t="n">
        <v>1761.28</v>
      </c>
      <c r="N1167" s="65" t="inlineStr">
        <is>
          <t>Accepté</t>
        </is>
      </c>
      <c r="O1167" s="66" t="n">
        <v>45498</v>
      </c>
      <c r="P1167" s="67" t="n">
        <v>14</v>
      </c>
      <c r="Q1167" s="67" t="n">
        <v>1</v>
      </c>
      <c r="R1167" s="67">
        <f>$I1167</f>
        <v/>
      </c>
      <c r="S1167" s="67">
        <f>$K1167</f>
        <v/>
      </c>
      <c r="T1167" s="67">
        <f>IFERROR(INDEX(Clients!$G$2:$G$1020,MATCH($E1167,Clients!$A$2:$A$1020,0)),"")</f>
        <v/>
      </c>
      <c r="U1167" s="67">
        <f>IFERROR(INDEX(Clients!$I$2:$I$1020,MATCH($E1167,Clients!$A$2:$A$1020,0)),"")</f>
        <v/>
      </c>
      <c r="V1167" s="69">
        <f>1</f>
        <v/>
      </c>
      <c r="W1167" s="69">
        <f>IF($N1167="Accepté",1,0)</f>
        <v/>
      </c>
      <c r="X1167" s="68">
        <f>$M1167*$W1167</f>
        <v/>
      </c>
      <c r="Y1167" s="68">
        <f>IF($N1167="En cours",0,$M1167)</f>
        <v/>
      </c>
      <c r="Z1167" s="69">
        <f>IF($P1167="",0,1)</f>
        <v/>
      </c>
      <c r="AA1167" s="70">
        <f>IF($P1167="",0,$P1167)</f>
        <v/>
      </c>
      <c r="AB1167" s="69">
        <f>IF(AND($P1167&lt;&gt;"",$P1167&lt;=Paramètres!$C$14),1,0)</f>
        <v/>
      </c>
      <c r="AC1167" s="67">
        <f>IF($P1167="","Jamais relancé",IF($P1167&lt;=3,"0-3 j",IF($P1167&lt;=7,"4-7 j",IF($P1167&lt;=15,"8-15 j","Plus de 15 j"))))</f>
        <v/>
      </c>
      <c r="AD1167" s="67">
        <f>IF($M1167&lt;=1000,"Moins de 1 k€",IF($M1167&lt;=5000,"1 à 5 k€",IF($M1167&lt;=15000,"5 à 15 k€","Plus de 15 k€")))</f>
        <v/>
      </c>
    </row>
    <row r="1168">
      <c r="A1168" s="65" t="inlineStr">
        <is>
          <t>DEV-01167</t>
        </is>
      </c>
      <c r="B1168" s="66" t="n">
        <v>45478</v>
      </c>
      <c r="C1168" s="65" t="inlineStr">
        <is>
          <t>2024-07</t>
        </is>
      </c>
      <c r="D1168" s="65" t="inlineStr">
        <is>
          <t>2024-2025</t>
        </is>
      </c>
      <c r="E1168" s="65" t="inlineStr">
        <is>
          <t>CLI-0314</t>
        </is>
      </c>
      <c r="F1168" s="65" t="inlineStr">
        <is>
          <t>Particulier</t>
        </is>
      </c>
      <c r="G1168" s="65" t="inlineStr">
        <is>
          <t>Bordeaux</t>
        </is>
      </c>
      <c r="H1168" s="65" t="inlineStr">
        <is>
          <t>Sophie Marchand</t>
        </is>
      </c>
      <c r="I1168" s="65" t="inlineStr">
        <is>
          <t>Dépannage</t>
        </is>
      </c>
      <c r="J1168" s="65" t="inlineStr">
        <is>
          <t>DP-001</t>
        </is>
      </c>
      <c r="K1168" s="65" t="inlineStr">
        <is>
          <t>Dépannage plomberie urgence</t>
        </is>
      </c>
      <c r="L1168" s="67" t="n">
        <v>1</v>
      </c>
      <c r="M1168" s="68" t="n">
        <v>251.66</v>
      </c>
      <c r="N1168" s="65" t="inlineStr">
        <is>
          <t>Accepté</t>
        </is>
      </c>
      <c r="O1168" s="66" t="n">
        <v>45496</v>
      </c>
      <c r="P1168" s="67" t="n">
        <v>1</v>
      </c>
      <c r="Q1168" s="67" t="n">
        <v>2</v>
      </c>
      <c r="R1168" s="67">
        <f>$I1168</f>
        <v/>
      </c>
      <c r="S1168" s="67">
        <f>$K1168</f>
        <v/>
      </c>
      <c r="T1168" s="67">
        <f>IFERROR(INDEX(Clients!$G$2:$G$1020,MATCH($E1168,Clients!$A$2:$A$1020,0)),"")</f>
        <v/>
      </c>
      <c r="U1168" s="67">
        <f>IFERROR(INDEX(Clients!$I$2:$I$1020,MATCH($E1168,Clients!$A$2:$A$1020,0)),"")</f>
        <v/>
      </c>
      <c r="V1168" s="69">
        <f>1</f>
        <v/>
      </c>
      <c r="W1168" s="69">
        <f>IF($N1168="Accepté",1,0)</f>
        <v/>
      </c>
      <c r="X1168" s="68">
        <f>$M1168*$W1168</f>
        <v/>
      </c>
      <c r="Y1168" s="68">
        <f>IF($N1168="En cours",0,$M1168)</f>
        <v/>
      </c>
      <c r="Z1168" s="69">
        <f>IF($P1168="",0,1)</f>
        <v/>
      </c>
      <c r="AA1168" s="70">
        <f>IF($P1168="",0,$P1168)</f>
        <v/>
      </c>
      <c r="AB1168" s="69">
        <f>IF(AND($P1168&lt;&gt;"",$P1168&lt;=Paramètres!$C$14),1,0)</f>
        <v/>
      </c>
      <c r="AC1168" s="67">
        <f>IF($P1168="","Jamais relancé",IF($P1168&lt;=3,"0-3 j",IF($P1168&lt;=7,"4-7 j",IF($P1168&lt;=15,"8-15 j","Plus de 15 j"))))</f>
        <v/>
      </c>
      <c r="AD1168" s="67">
        <f>IF($M1168&lt;=1000,"Moins de 1 k€",IF($M1168&lt;=5000,"1 à 5 k€",IF($M1168&lt;=15000,"5 à 15 k€","Plus de 15 k€")))</f>
        <v/>
      </c>
    </row>
    <row r="1169">
      <c r="A1169" s="65" t="inlineStr">
        <is>
          <t>DEV-01168</t>
        </is>
      </c>
      <c r="B1169" s="66" t="n">
        <v>45478</v>
      </c>
      <c r="C1169" s="65" t="inlineStr">
        <is>
          <t>2024-07</t>
        </is>
      </c>
      <c r="D1169" s="65" t="inlineStr">
        <is>
          <t>2024-2025</t>
        </is>
      </c>
      <c r="E1169" s="65" t="inlineStr">
        <is>
          <t>CLI-0405</t>
        </is>
      </c>
      <c r="F1169" s="65" t="inlineStr">
        <is>
          <t>Particulier</t>
        </is>
      </c>
      <c r="G1169" s="65" t="inlineStr">
        <is>
          <t>Bordeaux</t>
        </is>
      </c>
      <c r="H1169" s="65" t="inlineStr">
        <is>
          <t>Karim Belkacem</t>
        </is>
      </c>
      <c r="I1169" s="65" t="inlineStr">
        <is>
          <t>Salle de bain</t>
        </is>
      </c>
      <c r="J1169" s="65" t="inlineStr">
        <is>
          <t>SB-003</t>
        </is>
      </c>
      <c r="K1169" s="65" t="inlineStr">
        <is>
          <t>Pose meuble vasque + robinetterie</t>
        </is>
      </c>
      <c r="L1169" s="67" t="n">
        <v>1</v>
      </c>
      <c r="M1169" s="68" t="n">
        <v>1371.89</v>
      </c>
      <c r="N1169" s="65" t="inlineStr">
        <is>
          <t>Accepté</t>
        </is>
      </c>
      <c r="O1169" s="66" t="n">
        <v>45519</v>
      </c>
      <c r="P1169" s="67" t="n">
        <v>1</v>
      </c>
      <c r="Q1169" s="67" t="n">
        <v>2</v>
      </c>
      <c r="R1169" s="67">
        <f>$I1169</f>
        <v/>
      </c>
      <c r="S1169" s="67">
        <f>$K1169</f>
        <v/>
      </c>
      <c r="T1169" s="67">
        <f>IFERROR(INDEX(Clients!$G$2:$G$1020,MATCH($E1169,Clients!$A$2:$A$1020,0)),"")</f>
        <v/>
      </c>
      <c r="U1169" s="67">
        <f>IFERROR(INDEX(Clients!$I$2:$I$1020,MATCH($E1169,Clients!$A$2:$A$1020,0)),"")</f>
        <v/>
      </c>
      <c r="V1169" s="69">
        <f>1</f>
        <v/>
      </c>
      <c r="W1169" s="69">
        <f>IF($N1169="Accepté",1,0)</f>
        <v/>
      </c>
      <c r="X1169" s="68">
        <f>$M1169*$W1169</f>
        <v/>
      </c>
      <c r="Y1169" s="68">
        <f>IF($N1169="En cours",0,$M1169)</f>
        <v/>
      </c>
      <c r="Z1169" s="69">
        <f>IF($P1169="",0,1)</f>
        <v/>
      </c>
      <c r="AA1169" s="70">
        <f>IF($P1169="",0,$P1169)</f>
        <v/>
      </c>
      <c r="AB1169" s="69">
        <f>IF(AND($P1169&lt;&gt;"",$P1169&lt;=Paramètres!$C$14),1,0)</f>
        <v/>
      </c>
      <c r="AC1169" s="67">
        <f>IF($P1169="","Jamais relancé",IF($P1169&lt;=3,"0-3 j",IF($P1169&lt;=7,"4-7 j",IF($P1169&lt;=15,"8-15 j","Plus de 15 j"))))</f>
        <v/>
      </c>
      <c r="AD1169" s="67">
        <f>IF($M1169&lt;=1000,"Moins de 1 k€",IF($M1169&lt;=5000,"1 à 5 k€",IF($M1169&lt;=15000,"5 à 15 k€","Plus de 15 k€")))</f>
        <v/>
      </c>
    </row>
    <row r="1170">
      <c r="A1170" s="65" t="inlineStr">
        <is>
          <t>DEV-01169</t>
        </is>
      </c>
      <c r="B1170" s="66" t="n">
        <v>45481</v>
      </c>
      <c r="C1170" s="65" t="inlineStr">
        <is>
          <t>2024-07</t>
        </is>
      </c>
      <c r="D1170" s="65" t="inlineStr">
        <is>
          <t>2024-2025</t>
        </is>
      </c>
      <c r="E1170" s="65" t="inlineStr">
        <is>
          <t>CLI-0493</t>
        </is>
      </c>
      <c r="F1170" s="65" t="inlineStr">
        <is>
          <t>Syndic</t>
        </is>
      </c>
      <c r="G1170" s="65" t="inlineStr">
        <is>
          <t>Bordeaux</t>
        </is>
      </c>
      <c r="H1170" s="65" t="inlineStr">
        <is>
          <t>Karim Belkacem</t>
        </is>
      </c>
      <c r="I1170" s="65" t="inlineStr">
        <is>
          <t>Dépannage</t>
        </is>
      </c>
      <c r="J1170" s="65" t="inlineStr">
        <is>
          <t>DP-003</t>
        </is>
      </c>
      <c r="K1170" s="65" t="inlineStr">
        <is>
          <t>Dépannage électrique urgence</t>
        </is>
      </c>
      <c r="L1170" s="67" t="n">
        <v>1</v>
      </c>
      <c r="M1170" s="68" t="n">
        <v>656.25</v>
      </c>
      <c r="N1170" s="65" t="inlineStr">
        <is>
          <t>Accepté</t>
        </is>
      </c>
      <c r="O1170" s="66" t="n">
        <v>45500</v>
      </c>
      <c r="P1170" s="67" t="n">
        <v>6</v>
      </c>
      <c r="Q1170" s="67" t="n">
        <v>1</v>
      </c>
      <c r="R1170" s="67">
        <f>$I1170</f>
        <v/>
      </c>
      <c r="S1170" s="67">
        <f>$K1170</f>
        <v/>
      </c>
      <c r="T1170" s="67">
        <f>IFERROR(INDEX(Clients!$G$2:$G$1020,MATCH($E1170,Clients!$A$2:$A$1020,0)),"")</f>
        <v/>
      </c>
      <c r="U1170" s="67">
        <f>IFERROR(INDEX(Clients!$I$2:$I$1020,MATCH($E1170,Clients!$A$2:$A$1020,0)),"")</f>
        <v/>
      </c>
      <c r="V1170" s="69">
        <f>1</f>
        <v/>
      </c>
      <c r="W1170" s="69">
        <f>IF($N1170="Accepté",1,0)</f>
        <v/>
      </c>
      <c r="X1170" s="68">
        <f>$M1170*$W1170</f>
        <v/>
      </c>
      <c r="Y1170" s="68">
        <f>IF($N1170="En cours",0,$M1170)</f>
        <v/>
      </c>
      <c r="Z1170" s="69">
        <f>IF($P1170="",0,1)</f>
        <v/>
      </c>
      <c r="AA1170" s="70">
        <f>IF($P1170="",0,$P1170)</f>
        <v/>
      </c>
      <c r="AB1170" s="69">
        <f>IF(AND($P1170&lt;&gt;"",$P1170&lt;=Paramètres!$C$14),1,0)</f>
        <v/>
      </c>
      <c r="AC1170" s="67">
        <f>IF($P1170="","Jamais relancé",IF($P1170&lt;=3,"0-3 j",IF($P1170&lt;=7,"4-7 j",IF($P1170&lt;=15,"8-15 j","Plus de 15 j"))))</f>
        <v/>
      </c>
      <c r="AD1170" s="67">
        <f>IF($M1170&lt;=1000,"Moins de 1 k€",IF($M1170&lt;=5000,"1 à 5 k€",IF($M1170&lt;=15000,"5 à 15 k€","Plus de 15 k€")))</f>
        <v/>
      </c>
    </row>
    <row r="1171">
      <c r="A1171" s="65" t="inlineStr">
        <is>
          <t>DEV-01170</t>
        </is>
      </c>
      <c r="B1171" s="66" t="n">
        <v>45481</v>
      </c>
      <c r="C1171" s="65" t="inlineStr">
        <is>
          <t>2024-07</t>
        </is>
      </c>
      <c r="D1171" s="65" t="inlineStr">
        <is>
          <t>2024-2025</t>
        </is>
      </c>
      <c r="E1171" s="65" t="inlineStr">
        <is>
          <t>CLI-0051</t>
        </is>
      </c>
      <c r="F1171" s="65" t="inlineStr">
        <is>
          <t>Particulier</t>
        </is>
      </c>
      <c r="G1171" s="65" t="inlineStr">
        <is>
          <t>Toulouse</t>
        </is>
      </c>
      <c r="H1171" s="65" t="inlineStr">
        <is>
          <t>Julien Fabre</t>
        </is>
      </c>
      <c r="I1171" s="65" t="inlineStr">
        <is>
          <t>Plomberie</t>
        </is>
      </c>
      <c r="J1171" s="65" t="inlineStr">
        <is>
          <t>PR-002</t>
        </is>
      </c>
      <c r="K1171" s="65" t="inlineStr">
        <is>
          <t>Recherche de fuite + réparation</t>
        </is>
      </c>
      <c r="L1171" s="67" t="n">
        <v>1</v>
      </c>
      <c r="M1171" s="68" t="n">
        <v>506.69</v>
      </c>
      <c r="N1171" s="65" t="inlineStr">
        <is>
          <t>Sans réponse</t>
        </is>
      </c>
      <c r="O1171" s="66" t="n">
        <v>45512</v>
      </c>
      <c r="P1171" s="67" t="n"/>
      <c r="Q1171" s="67" t="n">
        <v>0</v>
      </c>
      <c r="R1171" s="67">
        <f>$I1171</f>
        <v/>
      </c>
      <c r="S1171" s="67">
        <f>$K1171</f>
        <v/>
      </c>
      <c r="T1171" s="67">
        <f>IFERROR(INDEX(Clients!$G$2:$G$1020,MATCH($E1171,Clients!$A$2:$A$1020,0)),"")</f>
        <v/>
      </c>
      <c r="U1171" s="67">
        <f>IFERROR(INDEX(Clients!$I$2:$I$1020,MATCH($E1171,Clients!$A$2:$A$1020,0)),"")</f>
        <v/>
      </c>
      <c r="V1171" s="69">
        <f>1</f>
        <v/>
      </c>
      <c r="W1171" s="69">
        <f>IF($N1171="Accepté",1,0)</f>
        <v/>
      </c>
      <c r="X1171" s="68">
        <f>$M1171*$W1171</f>
        <v/>
      </c>
      <c r="Y1171" s="68">
        <f>IF($N1171="En cours",0,$M1171)</f>
        <v/>
      </c>
      <c r="Z1171" s="69">
        <f>IF($P1171="",0,1)</f>
        <v/>
      </c>
      <c r="AA1171" s="70">
        <f>IF($P1171="",0,$P1171)</f>
        <v/>
      </c>
      <c r="AB1171" s="69">
        <f>IF(AND($P1171&lt;&gt;"",$P1171&lt;=Paramètres!$C$14),1,0)</f>
        <v/>
      </c>
      <c r="AC1171" s="67">
        <f>IF($P1171="","Jamais relancé",IF($P1171&lt;=3,"0-3 j",IF($P1171&lt;=7,"4-7 j",IF($P1171&lt;=15,"8-15 j","Plus de 15 j"))))</f>
        <v/>
      </c>
      <c r="AD1171" s="67">
        <f>IF($M1171&lt;=1000,"Moins de 1 k€",IF($M1171&lt;=5000,"1 à 5 k€",IF($M1171&lt;=15000,"5 à 15 k€","Plus de 15 k€")))</f>
        <v/>
      </c>
    </row>
    <row r="1172">
      <c r="A1172" s="65" t="inlineStr">
        <is>
          <t>DEV-01171</t>
        </is>
      </c>
      <c r="B1172" s="66" t="n">
        <v>45481</v>
      </c>
      <c r="C1172" s="65" t="inlineStr">
        <is>
          <t>2024-07</t>
        </is>
      </c>
      <c r="D1172" s="65" t="inlineStr">
        <is>
          <t>2024-2025</t>
        </is>
      </c>
      <c r="E1172" s="65" t="inlineStr">
        <is>
          <t>CLI-0105</t>
        </is>
      </c>
      <c r="F1172" s="65" t="inlineStr">
        <is>
          <t>Particulier</t>
        </is>
      </c>
      <c r="G1172" s="65" t="inlineStr">
        <is>
          <t>Toulouse</t>
        </is>
      </c>
      <c r="H1172" s="65" t="inlineStr">
        <is>
          <t>Julien Fabre</t>
        </is>
      </c>
      <c r="I1172" s="65" t="inlineStr">
        <is>
          <t>Salle de bain</t>
        </is>
      </c>
      <c r="J1172" s="65" t="inlineStr">
        <is>
          <t>SB-002</t>
        </is>
      </c>
      <c r="K1172" s="65" t="inlineStr">
        <is>
          <t>Remplacement baignoire par douche</t>
        </is>
      </c>
      <c r="L1172" s="67" t="n">
        <v>1</v>
      </c>
      <c r="M1172" s="68" t="n">
        <v>3801.88</v>
      </c>
      <c r="N1172" s="65" t="inlineStr">
        <is>
          <t>Accepté</t>
        </is>
      </c>
      <c r="O1172" s="66" t="n">
        <v>45503</v>
      </c>
      <c r="P1172" s="67" t="n">
        <v>13</v>
      </c>
      <c r="Q1172" s="67" t="n">
        <v>1</v>
      </c>
      <c r="R1172" s="67">
        <f>$I1172</f>
        <v/>
      </c>
      <c r="S1172" s="67">
        <f>$K1172</f>
        <v/>
      </c>
      <c r="T1172" s="67">
        <f>IFERROR(INDEX(Clients!$G$2:$G$1020,MATCH($E1172,Clients!$A$2:$A$1020,0)),"")</f>
        <v/>
      </c>
      <c r="U1172" s="67">
        <f>IFERROR(INDEX(Clients!$I$2:$I$1020,MATCH($E1172,Clients!$A$2:$A$1020,0)),"")</f>
        <v/>
      </c>
      <c r="V1172" s="69">
        <f>1</f>
        <v/>
      </c>
      <c r="W1172" s="69">
        <f>IF($N1172="Accepté",1,0)</f>
        <v/>
      </c>
      <c r="X1172" s="68">
        <f>$M1172*$W1172</f>
        <v/>
      </c>
      <c r="Y1172" s="68">
        <f>IF($N1172="En cours",0,$M1172)</f>
        <v/>
      </c>
      <c r="Z1172" s="69">
        <f>IF($P1172="",0,1)</f>
        <v/>
      </c>
      <c r="AA1172" s="70">
        <f>IF($P1172="",0,$P1172)</f>
        <v/>
      </c>
      <c r="AB1172" s="69">
        <f>IF(AND($P1172&lt;&gt;"",$P1172&lt;=Paramètres!$C$14),1,0)</f>
        <v/>
      </c>
      <c r="AC1172" s="67">
        <f>IF($P1172="","Jamais relancé",IF($P1172&lt;=3,"0-3 j",IF($P1172&lt;=7,"4-7 j",IF($P1172&lt;=15,"8-15 j","Plus de 15 j"))))</f>
        <v/>
      </c>
      <c r="AD1172" s="67">
        <f>IF($M1172&lt;=1000,"Moins de 1 k€",IF($M1172&lt;=5000,"1 à 5 k€",IF($M1172&lt;=15000,"5 à 15 k€","Plus de 15 k€")))</f>
        <v/>
      </c>
    </row>
    <row r="1173">
      <c r="A1173" s="65" t="inlineStr">
        <is>
          <t>DEV-01172</t>
        </is>
      </c>
      <c r="B1173" s="66" t="n">
        <v>45481</v>
      </c>
      <c r="C1173" s="65" t="inlineStr">
        <is>
          <t>2024-07</t>
        </is>
      </c>
      <c r="D1173" s="65" t="inlineStr">
        <is>
          <t>2024-2025</t>
        </is>
      </c>
      <c r="E1173" s="65" t="inlineStr">
        <is>
          <t>CLI-0209</t>
        </is>
      </c>
      <c r="F1173" s="65" t="inlineStr">
        <is>
          <t>Particulier</t>
        </is>
      </c>
      <c r="G1173" s="65" t="inlineStr">
        <is>
          <t>Toulouse</t>
        </is>
      </c>
      <c r="H1173" s="65" t="inlineStr">
        <is>
          <t>Julien Fabre</t>
        </is>
      </c>
      <c r="I1173" s="65" t="inlineStr">
        <is>
          <t>Électricité</t>
        </is>
      </c>
      <c r="J1173" s="65" t="inlineStr">
        <is>
          <t>EL-002</t>
        </is>
      </c>
      <c r="K1173" s="65" t="inlineStr">
        <is>
          <t>Installation borne de recharge VE</t>
        </is>
      </c>
      <c r="L1173" s="67" t="n">
        <v>2</v>
      </c>
      <c r="M1173" s="68" t="n">
        <v>2859.97</v>
      </c>
      <c r="N1173" s="65" t="inlineStr">
        <is>
          <t>Sans réponse</t>
        </is>
      </c>
      <c r="O1173" s="66" t="n">
        <v>45520</v>
      </c>
      <c r="P1173" s="67" t="n">
        <v>6</v>
      </c>
      <c r="Q1173" s="67" t="n">
        <v>1</v>
      </c>
      <c r="R1173" s="67">
        <f>$I1173</f>
        <v/>
      </c>
      <c r="S1173" s="67">
        <f>$K1173</f>
        <v/>
      </c>
      <c r="T1173" s="67">
        <f>IFERROR(INDEX(Clients!$G$2:$G$1020,MATCH($E1173,Clients!$A$2:$A$1020,0)),"")</f>
        <v/>
      </c>
      <c r="U1173" s="67">
        <f>IFERROR(INDEX(Clients!$I$2:$I$1020,MATCH($E1173,Clients!$A$2:$A$1020,0)),"")</f>
        <v/>
      </c>
      <c r="V1173" s="69">
        <f>1</f>
        <v/>
      </c>
      <c r="W1173" s="69">
        <f>IF($N1173="Accepté",1,0)</f>
        <v/>
      </c>
      <c r="X1173" s="68">
        <f>$M1173*$W1173</f>
        <v/>
      </c>
      <c r="Y1173" s="68">
        <f>IF($N1173="En cours",0,$M1173)</f>
        <v/>
      </c>
      <c r="Z1173" s="69">
        <f>IF($P1173="",0,1)</f>
        <v/>
      </c>
      <c r="AA1173" s="70">
        <f>IF($P1173="",0,$P1173)</f>
        <v/>
      </c>
      <c r="AB1173" s="69">
        <f>IF(AND($P1173&lt;&gt;"",$P1173&lt;=Paramètres!$C$14),1,0)</f>
        <v/>
      </c>
      <c r="AC1173" s="67">
        <f>IF($P1173="","Jamais relancé",IF($P1173&lt;=3,"0-3 j",IF($P1173&lt;=7,"4-7 j",IF($P1173&lt;=15,"8-15 j","Plus de 15 j"))))</f>
        <v/>
      </c>
      <c r="AD1173" s="67">
        <f>IF($M1173&lt;=1000,"Moins de 1 k€",IF($M1173&lt;=5000,"1 à 5 k€",IF($M1173&lt;=15000,"5 à 15 k€","Plus de 15 k€")))</f>
        <v/>
      </c>
    </row>
    <row r="1174">
      <c r="A1174" s="65" t="inlineStr">
        <is>
          <t>DEV-01173</t>
        </is>
      </c>
      <c r="B1174" s="66" t="n">
        <v>45482</v>
      </c>
      <c r="C1174" s="65" t="inlineStr">
        <is>
          <t>2024-07</t>
        </is>
      </c>
      <c r="D1174" s="65" t="inlineStr">
        <is>
          <t>2024-2025</t>
        </is>
      </c>
      <c r="E1174" s="65" t="inlineStr">
        <is>
          <t>CLI-0293</t>
        </is>
      </c>
      <c r="F1174" s="65" t="inlineStr">
        <is>
          <t>Professionnel</t>
        </is>
      </c>
      <c r="G1174" s="65" t="inlineStr">
        <is>
          <t>Toulouse</t>
        </is>
      </c>
      <c r="H1174" s="65" t="inlineStr">
        <is>
          <t>Nadia Cherif</t>
        </is>
      </c>
      <c r="I1174" s="65" t="inlineStr">
        <is>
          <t>Plomberie</t>
        </is>
      </c>
      <c r="J1174" s="65" t="inlineStr">
        <is>
          <t>PR-003</t>
        </is>
      </c>
      <c r="K1174" s="65" t="inlineStr">
        <is>
          <t>Réfection réseau eau appartement</t>
        </is>
      </c>
      <c r="L1174" s="67" t="n">
        <v>3</v>
      </c>
      <c r="M1174" s="68" t="n">
        <v>14554.39</v>
      </c>
      <c r="N1174" s="65" t="inlineStr">
        <is>
          <t>Sans réponse</t>
        </is>
      </c>
      <c r="O1174" s="66" t="n">
        <v>45485</v>
      </c>
      <c r="P1174" s="67" t="n"/>
      <c r="Q1174" s="67" t="n">
        <v>0</v>
      </c>
      <c r="R1174" s="67">
        <f>$I1174</f>
        <v/>
      </c>
      <c r="S1174" s="67">
        <f>$K1174</f>
        <v/>
      </c>
      <c r="T1174" s="67">
        <f>IFERROR(INDEX(Clients!$G$2:$G$1020,MATCH($E1174,Clients!$A$2:$A$1020,0)),"")</f>
        <v/>
      </c>
      <c r="U1174" s="67">
        <f>IFERROR(INDEX(Clients!$I$2:$I$1020,MATCH($E1174,Clients!$A$2:$A$1020,0)),"")</f>
        <v/>
      </c>
      <c r="V1174" s="69">
        <f>1</f>
        <v/>
      </c>
      <c r="W1174" s="69">
        <f>IF($N1174="Accepté",1,0)</f>
        <v/>
      </c>
      <c r="X1174" s="68">
        <f>$M1174*$W1174</f>
        <v/>
      </c>
      <c r="Y1174" s="68">
        <f>IF($N1174="En cours",0,$M1174)</f>
        <v/>
      </c>
      <c r="Z1174" s="69">
        <f>IF($P1174="",0,1)</f>
        <v/>
      </c>
      <c r="AA1174" s="70">
        <f>IF($P1174="",0,$P1174)</f>
        <v/>
      </c>
      <c r="AB1174" s="69">
        <f>IF(AND($P1174&lt;&gt;"",$P1174&lt;=Paramètres!$C$14),1,0)</f>
        <v/>
      </c>
      <c r="AC1174" s="67">
        <f>IF($P1174="","Jamais relancé",IF($P1174&lt;=3,"0-3 j",IF($P1174&lt;=7,"4-7 j",IF($P1174&lt;=15,"8-15 j","Plus de 15 j"))))</f>
        <v/>
      </c>
      <c r="AD1174" s="67">
        <f>IF($M1174&lt;=1000,"Moins de 1 k€",IF($M1174&lt;=5000,"1 à 5 k€",IF($M1174&lt;=15000,"5 à 15 k€","Plus de 15 k€")))</f>
        <v/>
      </c>
    </row>
    <row r="1175">
      <c r="A1175" s="65" t="inlineStr">
        <is>
          <t>DEV-01174</t>
        </is>
      </c>
      <c r="B1175" s="66" t="n">
        <v>45482</v>
      </c>
      <c r="C1175" s="65" t="inlineStr">
        <is>
          <t>2024-07</t>
        </is>
      </c>
      <c r="D1175" s="65" t="inlineStr">
        <is>
          <t>2024-2025</t>
        </is>
      </c>
      <c r="E1175" s="65" t="inlineStr">
        <is>
          <t>CLI-0189</t>
        </is>
      </c>
      <c r="F1175" s="65" t="inlineStr">
        <is>
          <t>Professionnel</t>
        </is>
      </c>
      <c r="G1175" s="65" t="inlineStr">
        <is>
          <t>Bordeaux</t>
        </is>
      </c>
      <c r="H1175" s="65" t="inlineStr">
        <is>
          <t>Karim Belkacem</t>
        </is>
      </c>
      <c r="I1175" s="65" t="inlineStr">
        <is>
          <t>Plomberie</t>
        </is>
      </c>
      <c r="J1175" s="65" t="inlineStr">
        <is>
          <t>PR-001</t>
        </is>
      </c>
      <c r="K1175" s="65" t="inlineStr">
        <is>
          <t>Remplacement chauffe-eau 200 L</t>
        </is>
      </c>
      <c r="L1175" s="67" t="n">
        <v>1</v>
      </c>
      <c r="M1175" s="68" t="n">
        <v>2157.96</v>
      </c>
      <c r="N1175" s="65" t="inlineStr">
        <is>
          <t>Accepté</t>
        </is>
      </c>
      <c r="O1175" s="66" t="n">
        <v>45488</v>
      </c>
      <c r="P1175" s="67" t="n">
        <v>7</v>
      </c>
      <c r="Q1175" s="67" t="n">
        <v>0</v>
      </c>
      <c r="R1175" s="67">
        <f>$I1175</f>
        <v/>
      </c>
      <c r="S1175" s="67">
        <f>$K1175</f>
        <v/>
      </c>
      <c r="T1175" s="67">
        <f>IFERROR(INDEX(Clients!$G$2:$G$1020,MATCH($E1175,Clients!$A$2:$A$1020,0)),"")</f>
        <v/>
      </c>
      <c r="U1175" s="67">
        <f>IFERROR(INDEX(Clients!$I$2:$I$1020,MATCH($E1175,Clients!$A$2:$A$1020,0)),"")</f>
        <v/>
      </c>
      <c r="V1175" s="69">
        <f>1</f>
        <v/>
      </c>
      <c r="W1175" s="69">
        <f>IF($N1175="Accepté",1,0)</f>
        <v/>
      </c>
      <c r="X1175" s="68">
        <f>$M1175*$W1175</f>
        <v/>
      </c>
      <c r="Y1175" s="68">
        <f>IF($N1175="En cours",0,$M1175)</f>
        <v/>
      </c>
      <c r="Z1175" s="69">
        <f>IF($P1175="",0,1)</f>
        <v/>
      </c>
      <c r="AA1175" s="70">
        <f>IF($P1175="",0,$P1175)</f>
        <v/>
      </c>
      <c r="AB1175" s="69">
        <f>IF(AND($P1175&lt;&gt;"",$P1175&lt;=Paramètres!$C$14),1,0)</f>
        <v/>
      </c>
      <c r="AC1175" s="67">
        <f>IF($P1175="","Jamais relancé",IF($P1175&lt;=3,"0-3 j",IF($P1175&lt;=7,"4-7 j",IF($P1175&lt;=15,"8-15 j","Plus de 15 j"))))</f>
        <v/>
      </c>
      <c r="AD1175" s="67">
        <f>IF($M1175&lt;=1000,"Moins de 1 k€",IF($M1175&lt;=5000,"1 à 5 k€",IF($M1175&lt;=15000,"5 à 15 k€","Plus de 15 k€")))</f>
        <v/>
      </c>
    </row>
    <row r="1176">
      <c r="A1176" s="65" t="inlineStr">
        <is>
          <t>DEV-01175</t>
        </is>
      </c>
      <c r="B1176" s="66" t="n">
        <v>45482</v>
      </c>
      <c r="C1176" s="65" t="inlineStr">
        <is>
          <t>2024-07</t>
        </is>
      </c>
      <c r="D1176" s="65" t="inlineStr">
        <is>
          <t>2024-2025</t>
        </is>
      </c>
      <c r="E1176" s="65" t="inlineStr">
        <is>
          <t>CLI-0068</t>
        </is>
      </c>
      <c r="F1176" s="65" t="inlineStr">
        <is>
          <t>Particulier</t>
        </is>
      </c>
      <c r="G1176" s="65" t="inlineStr">
        <is>
          <t>Bordeaux</t>
        </is>
      </c>
      <c r="H1176" s="65" t="inlineStr">
        <is>
          <t>Sophie Marchand</t>
        </is>
      </c>
      <c r="I1176" s="65" t="inlineStr">
        <is>
          <t>Dépannage</t>
        </is>
      </c>
      <c r="J1176" s="65" t="inlineStr">
        <is>
          <t>DP-004</t>
        </is>
      </c>
      <c r="K1176" s="65" t="inlineStr">
        <is>
          <t>Remise en service chaudière</t>
        </is>
      </c>
      <c r="L1176" s="67" t="n">
        <v>1</v>
      </c>
      <c r="M1176" s="68" t="n">
        <v>261.54</v>
      </c>
      <c r="N1176" s="65" t="inlineStr">
        <is>
          <t>Accepté</t>
        </is>
      </c>
      <c r="O1176" s="66" t="n">
        <v>45496</v>
      </c>
      <c r="P1176" s="67" t="n">
        <v>2</v>
      </c>
      <c r="Q1176" s="67" t="n">
        <v>2</v>
      </c>
      <c r="R1176" s="67">
        <f>$I1176</f>
        <v/>
      </c>
      <c r="S1176" s="67">
        <f>$K1176</f>
        <v/>
      </c>
      <c r="T1176" s="67">
        <f>IFERROR(INDEX(Clients!$G$2:$G$1020,MATCH($E1176,Clients!$A$2:$A$1020,0)),"")</f>
        <v/>
      </c>
      <c r="U1176" s="67">
        <f>IFERROR(INDEX(Clients!$I$2:$I$1020,MATCH($E1176,Clients!$A$2:$A$1020,0)),"")</f>
        <v/>
      </c>
      <c r="V1176" s="69">
        <f>1</f>
        <v/>
      </c>
      <c r="W1176" s="69">
        <f>IF($N1176="Accepté",1,0)</f>
        <v/>
      </c>
      <c r="X1176" s="68">
        <f>$M1176*$W1176</f>
        <v/>
      </c>
      <c r="Y1176" s="68">
        <f>IF($N1176="En cours",0,$M1176)</f>
        <v/>
      </c>
      <c r="Z1176" s="69">
        <f>IF($P1176="",0,1)</f>
        <v/>
      </c>
      <c r="AA1176" s="70">
        <f>IF($P1176="",0,$P1176)</f>
        <v/>
      </c>
      <c r="AB1176" s="69">
        <f>IF(AND($P1176&lt;&gt;"",$P1176&lt;=Paramètres!$C$14),1,0)</f>
        <v/>
      </c>
      <c r="AC1176" s="67">
        <f>IF($P1176="","Jamais relancé",IF($P1176&lt;=3,"0-3 j",IF($P1176&lt;=7,"4-7 j",IF($P1176&lt;=15,"8-15 j","Plus de 15 j"))))</f>
        <v/>
      </c>
      <c r="AD1176" s="67">
        <f>IF($M1176&lt;=1000,"Moins de 1 k€",IF($M1176&lt;=5000,"1 à 5 k€",IF($M1176&lt;=15000,"5 à 15 k€","Plus de 15 k€")))</f>
        <v/>
      </c>
    </row>
    <row r="1177">
      <c r="A1177" s="65" t="inlineStr">
        <is>
          <t>DEV-01176</t>
        </is>
      </c>
      <c r="B1177" s="66" t="n">
        <v>45483</v>
      </c>
      <c r="C1177" s="65" t="inlineStr">
        <is>
          <t>2024-07</t>
        </is>
      </c>
      <c r="D1177" s="65" t="inlineStr">
        <is>
          <t>2024-2025</t>
        </is>
      </c>
      <c r="E1177" s="65" t="inlineStr">
        <is>
          <t>CLI-0049</t>
        </is>
      </c>
      <c r="F1177" s="65" t="inlineStr">
        <is>
          <t>Particulier</t>
        </is>
      </c>
      <c r="G1177" s="65" t="inlineStr">
        <is>
          <t>Bordeaux</t>
        </is>
      </c>
      <c r="H1177" s="65" t="inlineStr">
        <is>
          <t>Sophie Marchand</t>
        </is>
      </c>
      <c r="I1177" s="65" t="inlineStr">
        <is>
          <t>Plomberie</t>
        </is>
      </c>
      <c r="J1177" s="65" t="inlineStr">
        <is>
          <t>PR-002</t>
        </is>
      </c>
      <c r="K1177" s="65" t="inlineStr">
        <is>
          <t>Recherche de fuite + réparation</t>
        </is>
      </c>
      <c r="L1177" s="67" t="n">
        <v>1</v>
      </c>
      <c r="M1177" s="68" t="n">
        <v>475.29</v>
      </c>
      <c r="N1177" s="65" t="inlineStr">
        <is>
          <t>Sans réponse</t>
        </is>
      </c>
      <c r="O1177" s="66" t="n">
        <v>45515</v>
      </c>
      <c r="P1177" s="67" t="n">
        <v>4</v>
      </c>
      <c r="Q1177" s="67" t="n">
        <v>3</v>
      </c>
      <c r="R1177" s="67">
        <f>$I1177</f>
        <v/>
      </c>
      <c r="S1177" s="67">
        <f>$K1177</f>
        <v/>
      </c>
      <c r="T1177" s="67">
        <f>IFERROR(INDEX(Clients!$G$2:$G$1020,MATCH($E1177,Clients!$A$2:$A$1020,0)),"")</f>
        <v/>
      </c>
      <c r="U1177" s="67">
        <f>IFERROR(INDEX(Clients!$I$2:$I$1020,MATCH($E1177,Clients!$A$2:$A$1020,0)),"")</f>
        <v/>
      </c>
      <c r="V1177" s="69">
        <f>1</f>
        <v/>
      </c>
      <c r="W1177" s="69">
        <f>IF($N1177="Accepté",1,0)</f>
        <v/>
      </c>
      <c r="X1177" s="68">
        <f>$M1177*$W1177</f>
        <v/>
      </c>
      <c r="Y1177" s="68">
        <f>IF($N1177="En cours",0,$M1177)</f>
        <v/>
      </c>
      <c r="Z1177" s="69">
        <f>IF($P1177="",0,1)</f>
        <v/>
      </c>
      <c r="AA1177" s="70">
        <f>IF($P1177="",0,$P1177)</f>
        <v/>
      </c>
      <c r="AB1177" s="69">
        <f>IF(AND($P1177&lt;&gt;"",$P1177&lt;=Paramètres!$C$14),1,0)</f>
        <v/>
      </c>
      <c r="AC1177" s="67">
        <f>IF($P1177="","Jamais relancé",IF($P1177&lt;=3,"0-3 j",IF($P1177&lt;=7,"4-7 j",IF($P1177&lt;=15,"8-15 j","Plus de 15 j"))))</f>
        <v/>
      </c>
      <c r="AD1177" s="67">
        <f>IF($M1177&lt;=1000,"Moins de 1 k€",IF($M1177&lt;=5000,"1 à 5 k€",IF($M1177&lt;=15000,"5 à 15 k€","Plus de 15 k€")))</f>
        <v/>
      </c>
    </row>
    <row r="1178">
      <c r="A1178" s="65" t="inlineStr">
        <is>
          <t>DEV-01177</t>
        </is>
      </c>
      <c r="B1178" s="66" t="n">
        <v>45483</v>
      </c>
      <c r="C1178" s="65" t="inlineStr">
        <is>
          <t>2024-07</t>
        </is>
      </c>
      <c r="D1178" s="65" t="inlineStr">
        <is>
          <t>2024-2025</t>
        </is>
      </c>
      <c r="E1178" s="65" t="inlineStr">
        <is>
          <t>CLI-0275</t>
        </is>
      </c>
      <c r="F1178" s="65" t="inlineStr">
        <is>
          <t>Professionnel</t>
        </is>
      </c>
      <c r="G1178" s="65" t="inlineStr">
        <is>
          <t>Bordeaux</t>
        </is>
      </c>
      <c r="H1178" s="65" t="inlineStr">
        <is>
          <t>Karim Belkacem</t>
        </is>
      </c>
      <c r="I1178" s="65" t="inlineStr">
        <is>
          <t>Salle de bain</t>
        </is>
      </c>
      <c r="J1178" s="65" t="inlineStr">
        <is>
          <t>SB-002</t>
        </is>
      </c>
      <c r="K1178" s="65" t="inlineStr">
        <is>
          <t>Remplacement baignoire par douche</t>
        </is>
      </c>
      <c r="L1178" s="67" t="n">
        <v>1</v>
      </c>
      <c r="M1178" s="68" t="n">
        <v>5435.66</v>
      </c>
      <c r="N1178" s="65" t="inlineStr">
        <is>
          <t>Refusé</t>
        </is>
      </c>
      <c r="O1178" s="66" t="n">
        <v>45493</v>
      </c>
      <c r="P1178" s="67" t="n">
        <v>1</v>
      </c>
      <c r="Q1178" s="67" t="n">
        <v>1</v>
      </c>
      <c r="R1178" s="67">
        <f>$I1178</f>
        <v/>
      </c>
      <c r="S1178" s="67">
        <f>$K1178</f>
        <v/>
      </c>
      <c r="T1178" s="67">
        <f>IFERROR(INDEX(Clients!$G$2:$G$1020,MATCH($E1178,Clients!$A$2:$A$1020,0)),"")</f>
        <v/>
      </c>
      <c r="U1178" s="67">
        <f>IFERROR(INDEX(Clients!$I$2:$I$1020,MATCH($E1178,Clients!$A$2:$A$1020,0)),"")</f>
        <v/>
      </c>
      <c r="V1178" s="69">
        <f>1</f>
        <v/>
      </c>
      <c r="W1178" s="69">
        <f>IF($N1178="Accepté",1,0)</f>
        <v/>
      </c>
      <c r="X1178" s="68">
        <f>$M1178*$W1178</f>
        <v/>
      </c>
      <c r="Y1178" s="68">
        <f>IF($N1178="En cours",0,$M1178)</f>
        <v/>
      </c>
      <c r="Z1178" s="69">
        <f>IF($P1178="",0,1)</f>
        <v/>
      </c>
      <c r="AA1178" s="70">
        <f>IF($P1178="",0,$P1178)</f>
        <v/>
      </c>
      <c r="AB1178" s="69">
        <f>IF(AND($P1178&lt;&gt;"",$P1178&lt;=Paramètres!$C$14),1,0)</f>
        <v/>
      </c>
      <c r="AC1178" s="67">
        <f>IF($P1178="","Jamais relancé",IF($P1178&lt;=3,"0-3 j",IF($P1178&lt;=7,"4-7 j",IF($P1178&lt;=15,"8-15 j","Plus de 15 j"))))</f>
        <v/>
      </c>
      <c r="AD1178" s="67">
        <f>IF($M1178&lt;=1000,"Moins de 1 k€",IF($M1178&lt;=5000,"1 à 5 k€",IF($M1178&lt;=15000,"5 à 15 k€","Plus de 15 k€")))</f>
        <v/>
      </c>
    </row>
    <row r="1179">
      <c r="A1179" s="65" t="inlineStr">
        <is>
          <t>DEV-01178</t>
        </is>
      </c>
      <c r="B1179" s="66" t="n">
        <v>45483</v>
      </c>
      <c r="C1179" s="65" t="inlineStr">
        <is>
          <t>2024-07</t>
        </is>
      </c>
      <c r="D1179" s="65" t="inlineStr">
        <is>
          <t>2024-2025</t>
        </is>
      </c>
      <c r="E1179" s="65" t="inlineStr">
        <is>
          <t>CLI-0281</t>
        </is>
      </c>
      <c r="F1179" s="65" t="inlineStr">
        <is>
          <t>Particulier</t>
        </is>
      </c>
      <c r="G1179" s="65" t="inlineStr">
        <is>
          <t>Bordeaux</t>
        </is>
      </c>
      <c r="H1179" s="65" t="inlineStr">
        <is>
          <t>Karim Belkacem</t>
        </is>
      </c>
      <c r="I1179" s="65" t="inlineStr">
        <is>
          <t>Salle de bain</t>
        </is>
      </c>
      <c r="J1179" s="65" t="inlineStr">
        <is>
          <t>SB-003</t>
        </is>
      </c>
      <c r="K1179" s="65" t="inlineStr">
        <is>
          <t>Pose meuble vasque + robinetterie</t>
        </is>
      </c>
      <c r="L1179" s="67" t="n">
        <v>1</v>
      </c>
      <c r="M1179" s="68" t="n">
        <v>1121.73</v>
      </c>
      <c r="N1179" s="65" t="inlineStr">
        <is>
          <t>Accepté</t>
        </is>
      </c>
      <c r="O1179" s="66" t="n">
        <v>45512</v>
      </c>
      <c r="P1179" s="67" t="n"/>
      <c r="Q1179" s="67" t="n">
        <v>0</v>
      </c>
      <c r="R1179" s="67">
        <f>$I1179</f>
        <v/>
      </c>
      <c r="S1179" s="67">
        <f>$K1179</f>
        <v/>
      </c>
      <c r="T1179" s="67">
        <f>IFERROR(INDEX(Clients!$G$2:$G$1020,MATCH($E1179,Clients!$A$2:$A$1020,0)),"")</f>
        <v/>
      </c>
      <c r="U1179" s="67">
        <f>IFERROR(INDEX(Clients!$I$2:$I$1020,MATCH($E1179,Clients!$A$2:$A$1020,0)),"")</f>
        <v/>
      </c>
      <c r="V1179" s="69">
        <f>1</f>
        <v/>
      </c>
      <c r="W1179" s="69">
        <f>IF($N1179="Accepté",1,0)</f>
        <v/>
      </c>
      <c r="X1179" s="68">
        <f>$M1179*$W1179</f>
        <v/>
      </c>
      <c r="Y1179" s="68">
        <f>IF($N1179="En cours",0,$M1179)</f>
        <v/>
      </c>
      <c r="Z1179" s="69">
        <f>IF($P1179="",0,1)</f>
        <v/>
      </c>
      <c r="AA1179" s="70">
        <f>IF($P1179="",0,$P1179)</f>
        <v/>
      </c>
      <c r="AB1179" s="69">
        <f>IF(AND($P1179&lt;&gt;"",$P1179&lt;=Paramètres!$C$14),1,0)</f>
        <v/>
      </c>
      <c r="AC1179" s="67">
        <f>IF($P1179="","Jamais relancé",IF($P1179&lt;=3,"0-3 j",IF($P1179&lt;=7,"4-7 j",IF($P1179&lt;=15,"8-15 j","Plus de 15 j"))))</f>
        <v/>
      </c>
      <c r="AD1179" s="67">
        <f>IF($M1179&lt;=1000,"Moins de 1 k€",IF($M1179&lt;=5000,"1 à 5 k€",IF($M1179&lt;=15000,"5 à 15 k€","Plus de 15 k€")))</f>
        <v/>
      </c>
    </row>
    <row r="1180">
      <c r="A1180" s="65" t="inlineStr">
        <is>
          <t>DEV-01179</t>
        </is>
      </c>
      <c r="B1180" s="66" t="n">
        <v>45484</v>
      </c>
      <c r="C1180" s="65" t="inlineStr">
        <is>
          <t>2024-07</t>
        </is>
      </c>
      <c r="D1180" s="65" t="inlineStr">
        <is>
          <t>2024-2025</t>
        </is>
      </c>
      <c r="E1180" s="65" t="inlineStr">
        <is>
          <t>CLI-0301</t>
        </is>
      </c>
      <c r="F1180" s="65" t="inlineStr">
        <is>
          <t>Particulier</t>
        </is>
      </c>
      <c r="G1180" s="65" t="inlineStr">
        <is>
          <t>Toulouse</t>
        </is>
      </c>
      <c r="H1180" s="65" t="inlineStr">
        <is>
          <t>Julien Fabre</t>
        </is>
      </c>
      <c r="I1180" s="65" t="inlineStr">
        <is>
          <t>Salle de bain</t>
        </is>
      </c>
      <c r="J1180" s="65" t="inlineStr">
        <is>
          <t>SB-003</t>
        </is>
      </c>
      <c r="K1180" s="65" t="inlineStr">
        <is>
          <t>Pose meuble vasque + robinetterie</t>
        </is>
      </c>
      <c r="L1180" s="67" t="n">
        <v>2</v>
      </c>
      <c r="M1180" s="68" t="n">
        <v>2237</v>
      </c>
      <c r="N1180" s="65" t="inlineStr">
        <is>
          <t>Accepté</t>
        </is>
      </c>
      <c r="O1180" s="66" t="n">
        <v>45501</v>
      </c>
      <c r="P1180" s="67" t="n">
        <v>6</v>
      </c>
      <c r="Q1180" s="67" t="n">
        <v>1</v>
      </c>
      <c r="R1180" s="67">
        <f>$I1180</f>
        <v/>
      </c>
      <c r="S1180" s="67">
        <f>$K1180</f>
        <v/>
      </c>
      <c r="T1180" s="67">
        <f>IFERROR(INDEX(Clients!$G$2:$G$1020,MATCH($E1180,Clients!$A$2:$A$1020,0)),"")</f>
        <v/>
      </c>
      <c r="U1180" s="67">
        <f>IFERROR(INDEX(Clients!$I$2:$I$1020,MATCH($E1180,Clients!$A$2:$A$1020,0)),"")</f>
        <v/>
      </c>
      <c r="V1180" s="69">
        <f>1</f>
        <v/>
      </c>
      <c r="W1180" s="69">
        <f>IF($N1180="Accepté",1,0)</f>
        <v/>
      </c>
      <c r="X1180" s="68">
        <f>$M1180*$W1180</f>
        <v/>
      </c>
      <c r="Y1180" s="68">
        <f>IF($N1180="En cours",0,$M1180)</f>
        <v/>
      </c>
      <c r="Z1180" s="69">
        <f>IF($P1180="",0,1)</f>
        <v/>
      </c>
      <c r="AA1180" s="70">
        <f>IF($P1180="",0,$P1180)</f>
        <v/>
      </c>
      <c r="AB1180" s="69">
        <f>IF(AND($P1180&lt;&gt;"",$P1180&lt;=Paramètres!$C$14),1,0)</f>
        <v/>
      </c>
      <c r="AC1180" s="67">
        <f>IF($P1180="","Jamais relancé",IF($P1180&lt;=3,"0-3 j",IF($P1180&lt;=7,"4-7 j",IF($P1180&lt;=15,"8-15 j","Plus de 15 j"))))</f>
        <v/>
      </c>
      <c r="AD1180" s="67">
        <f>IF($M1180&lt;=1000,"Moins de 1 k€",IF($M1180&lt;=5000,"1 à 5 k€",IF($M1180&lt;=15000,"5 à 15 k€","Plus de 15 k€")))</f>
        <v/>
      </c>
    </row>
    <row r="1181">
      <c r="A1181" s="65" t="inlineStr">
        <is>
          <t>DEV-01180</t>
        </is>
      </c>
      <c r="B1181" s="66" t="n">
        <v>45484</v>
      </c>
      <c r="C1181" s="65" t="inlineStr">
        <is>
          <t>2024-07</t>
        </is>
      </c>
      <c r="D1181" s="65" t="inlineStr">
        <is>
          <t>2024-2025</t>
        </is>
      </c>
      <c r="E1181" s="65" t="inlineStr">
        <is>
          <t>CLI-0079</t>
        </is>
      </c>
      <c r="F1181" s="65" t="inlineStr">
        <is>
          <t>Particulier</t>
        </is>
      </c>
      <c r="G1181" s="65" t="inlineStr">
        <is>
          <t>Bordeaux</t>
        </is>
      </c>
      <c r="H1181" s="65" t="inlineStr">
        <is>
          <t>Sophie Marchand</t>
        </is>
      </c>
      <c r="I1181" s="65" t="inlineStr">
        <is>
          <t>Salle de bain</t>
        </is>
      </c>
      <c r="J1181" s="65" t="inlineStr">
        <is>
          <t>SB-003</t>
        </is>
      </c>
      <c r="K1181" s="65" t="inlineStr">
        <is>
          <t>Pose meuble vasque + robinetterie</t>
        </is>
      </c>
      <c r="L1181" s="67" t="n">
        <v>1</v>
      </c>
      <c r="M1181" s="68" t="n">
        <v>1239.92</v>
      </c>
      <c r="N1181" s="65" t="inlineStr">
        <is>
          <t>Refusé</t>
        </is>
      </c>
      <c r="O1181" s="66" t="n">
        <v>45519</v>
      </c>
      <c r="P1181" s="67" t="n"/>
      <c r="Q1181" s="67" t="n">
        <v>0</v>
      </c>
      <c r="R1181" s="67">
        <f>$I1181</f>
        <v/>
      </c>
      <c r="S1181" s="67">
        <f>$K1181</f>
        <v/>
      </c>
      <c r="T1181" s="67">
        <f>IFERROR(INDEX(Clients!$G$2:$G$1020,MATCH($E1181,Clients!$A$2:$A$1020,0)),"")</f>
        <v/>
      </c>
      <c r="U1181" s="67">
        <f>IFERROR(INDEX(Clients!$I$2:$I$1020,MATCH($E1181,Clients!$A$2:$A$1020,0)),"")</f>
        <v/>
      </c>
      <c r="V1181" s="69">
        <f>1</f>
        <v/>
      </c>
      <c r="W1181" s="69">
        <f>IF($N1181="Accepté",1,0)</f>
        <v/>
      </c>
      <c r="X1181" s="68">
        <f>$M1181*$W1181</f>
        <v/>
      </c>
      <c r="Y1181" s="68">
        <f>IF($N1181="En cours",0,$M1181)</f>
        <v/>
      </c>
      <c r="Z1181" s="69">
        <f>IF($P1181="",0,1)</f>
        <v/>
      </c>
      <c r="AA1181" s="70">
        <f>IF($P1181="",0,$P1181)</f>
        <v/>
      </c>
      <c r="AB1181" s="69">
        <f>IF(AND($P1181&lt;&gt;"",$P1181&lt;=Paramètres!$C$14),1,0)</f>
        <v/>
      </c>
      <c r="AC1181" s="67">
        <f>IF($P1181="","Jamais relancé",IF($P1181&lt;=3,"0-3 j",IF($P1181&lt;=7,"4-7 j",IF($P1181&lt;=15,"8-15 j","Plus de 15 j"))))</f>
        <v/>
      </c>
      <c r="AD1181" s="67">
        <f>IF($M1181&lt;=1000,"Moins de 1 k€",IF($M1181&lt;=5000,"1 à 5 k€",IF($M1181&lt;=15000,"5 à 15 k€","Plus de 15 k€")))</f>
        <v/>
      </c>
    </row>
    <row r="1182">
      <c r="A1182" s="65" t="inlineStr">
        <is>
          <t>DEV-01181</t>
        </is>
      </c>
      <c r="B1182" s="66" t="n">
        <v>45485</v>
      </c>
      <c r="C1182" s="65" t="inlineStr">
        <is>
          <t>2024-07</t>
        </is>
      </c>
      <c r="D1182" s="65" t="inlineStr">
        <is>
          <t>2024-2025</t>
        </is>
      </c>
      <c r="E1182" s="65" t="inlineStr">
        <is>
          <t>CLI-0422</t>
        </is>
      </c>
      <c r="F1182" s="65" t="inlineStr">
        <is>
          <t>Particulier</t>
        </is>
      </c>
      <c r="G1182" s="65" t="inlineStr">
        <is>
          <t>Bordeaux</t>
        </is>
      </c>
      <c r="H1182" s="65" t="inlineStr">
        <is>
          <t>Karim Belkacem</t>
        </is>
      </c>
      <c r="I1182" s="65" t="inlineStr">
        <is>
          <t>Électricité</t>
        </is>
      </c>
      <c r="J1182" s="65" t="inlineStr">
        <is>
          <t>EL-002</t>
        </is>
      </c>
      <c r="K1182" s="65" t="inlineStr">
        <is>
          <t>Installation borne de recharge VE</t>
        </is>
      </c>
      <c r="L1182" s="67" t="n">
        <v>1</v>
      </c>
      <c r="M1182" s="68" t="n">
        <v>1431.65</v>
      </c>
      <c r="N1182" s="65" t="inlineStr">
        <is>
          <t>Sans réponse</t>
        </is>
      </c>
      <c r="O1182" s="66" t="n">
        <v>45491</v>
      </c>
      <c r="P1182" s="67" t="n">
        <v>3</v>
      </c>
      <c r="Q1182" s="67" t="n">
        <v>1</v>
      </c>
      <c r="R1182" s="67">
        <f>$I1182</f>
        <v/>
      </c>
      <c r="S1182" s="67">
        <f>$K1182</f>
        <v/>
      </c>
      <c r="T1182" s="67">
        <f>IFERROR(INDEX(Clients!$G$2:$G$1020,MATCH($E1182,Clients!$A$2:$A$1020,0)),"")</f>
        <v/>
      </c>
      <c r="U1182" s="67">
        <f>IFERROR(INDEX(Clients!$I$2:$I$1020,MATCH($E1182,Clients!$A$2:$A$1020,0)),"")</f>
        <v/>
      </c>
      <c r="V1182" s="69">
        <f>1</f>
        <v/>
      </c>
      <c r="W1182" s="69">
        <f>IF($N1182="Accepté",1,0)</f>
        <v/>
      </c>
      <c r="X1182" s="68">
        <f>$M1182*$W1182</f>
        <v/>
      </c>
      <c r="Y1182" s="68">
        <f>IF($N1182="En cours",0,$M1182)</f>
        <v/>
      </c>
      <c r="Z1182" s="69">
        <f>IF($P1182="",0,1)</f>
        <v/>
      </c>
      <c r="AA1182" s="70">
        <f>IF($P1182="",0,$P1182)</f>
        <v/>
      </c>
      <c r="AB1182" s="69">
        <f>IF(AND($P1182&lt;&gt;"",$P1182&lt;=Paramètres!$C$14),1,0)</f>
        <v/>
      </c>
      <c r="AC1182" s="67">
        <f>IF($P1182="","Jamais relancé",IF($P1182&lt;=3,"0-3 j",IF($P1182&lt;=7,"4-7 j",IF($P1182&lt;=15,"8-15 j","Plus de 15 j"))))</f>
        <v/>
      </c>
      <c r="AD1182" s="67">
        <f>IF($M1182&lt;=1000,"Moins de 1 k€",IF($M1182&lt;=5000,"1 à 5 k€",IF($M1182&lt;=15000,"5 à 15 k€","Plus de 15 k€")))</f>
        <v/>
      </c>
    </row>
    <row r="1183">
      <c r="A1183" s="65" t="inlineStr">
        <is>
          <t>DEV-01182</t>
        </is>
      </c>
      <c r="B1183" s="66" t="n">
        <v>45485</v>
      </c>
      <c r="C1183" s="65" t="inlineStr">
        <is>
          <t>2024-07</t>
        </is>
      </c>
      <c r="D1183" s="65" t="inlineStr">
        <is>
          <t>2024-2025</t>
        </is>
      </c>
      <c r="E1183" s="65" t="inlineStr">
        <is>
          <t>CLI-0282</t>
        </is>
      </c>
      <c r="F1183" s="65" t="inlineStr">
        <is>
          <t>Particulier</t>
        </is>
      </c>
      <c r="G1183" s="65" t="inlineStr">
        <is>
          <t>Bordeaux</t>
        </is>
      </c>
      <c r="H1183" s="65" t="inlineStr">
        <is>
          <t>Sophie Marchand</t>
        </is>
      </c>
      <c r="I1183" s="65" t="inlineStr">
        <is>
          <t>Dépannage</t>
        </is>
      </c>
      <c r="J1183" s="65" t="inlineStr">
        <is>
          <t>DP-001</t>
        </is>
      </c>
      <c r="K1183" s="65" t="inlineStr">
        <is>
          <t>Dépannage plomberie urgence</t>
        </is>
      </c>
      <c r="L1183" s="67" t="n">
        <v>1</v>
      </c>
      <c r="M1183" s="68" t="n">
        <v>244.5</v>
      </c>
      <c r="N1183" s="65" t="inlineStr">
        <is>
          <t>Refusé</t>
        </is>
      </c>
      <c r="O1183" s="66" t="n">
        <v>45522</v>
      </c>
      <c r="P1183" s="67" t="n">
        <v>10</v>
      </c>
      <c r="Q1183" s="67" t="n">
        <v>2</v>
      </c>
      <c r="R1183" s="67">
        <f>$I1183</f>
        <v/>
      </c>
      <c r="S1183" s="67">
        <f>$K1183</f>
        <v/>
      </c>
      <c r="T1183" s="67">
        <f>IFERROR(INDEX(Clients!$G$2:$G$1020,MATCH($E1183,Clients!$A$2:$A$1020,0)),"")</f>
        <v/>
      </c>
      <c r="U1183" s="67">
        <f>IFERROR(INDEX(Clients!$I$2:$I$1020,MATCH($E1183,Clients!$A$2:$A$1020,0)),"")</f>
        <v/>
      </c>
      <c r="V1183" s="69">
        <f>1</f>
        <v/>
      </c>
      <c r="W1183" s="69">
        <f>IF($N1183="Accepté",1,0)</f>
        <v/>
      </c>
      <c r="X1183" s="68">
        <f>$M1183*$W1183</f>
        <v/>
      </c>
      <c r="Y1183" s="68">
        <f>IF($N1183="En cours",0,$M1183)</f>
        <v/>
      </c>
      <c r="Z1183" s="69">
        <f>IF($P1183="",0,1)</f>
        <v/>
      </c>
      <c r="AA1183" s="70">
        <f>IF($P1183="",0,$P1183)</f>
        <v/>
      </c>
      <c r="AB1183" s="69">
        <f>IF(AND($P1183&lt;&gt;"",$P1183&lt;=Paramètres!$C$14),1,0)</f>
        <v/>
      </c>
      <c r="AC1183" s="67">
        <f>IF($P1183="","Jamais relancé",IF($P1183&lt;=3,"0-3 j",IF($P1183&lt;=7,"4-7 j",IF($P1183&lt;=15,"8-15 j","Plus de 15 j"))))</f>
        <v/>
      </c>
      <c r="AD1183" s="67">
        <f>IF($M1183&lt;=1000,"Moins de 1 k€",IF($M1183&lt;=5000,"1 à 5 k€",IF($M1183&lt;=15000,"5 à 15 k€","Plus de 15 k€")))</f>
        <v/>
      </c>
    </row>
    <row r="1184">
      <c r="A1184" s="65" t="inlineStr">
        <is>
          <t>DEV-01183</t>
        </is>
      </c>
      <c r="B1184" s="66" t="n">
        <v>45485</v>
      </c>
      <c r="C1184" s="65" t="inlineStr">
        <is>
          <t>2024-07</t>
        </is>
      </c>
      <c r="D1184" s="65" t="inlineStr">
        <is>
          <t>2024-2025</t>
        </is>
      </c>
      <c r="E1184" s="65" t="inlineStr">
        <is>
          <t>CLI-0179</t>
        </is>
      </c>
      <c r="F1184" s="65" t="inlineStr">
        <is>
          <t>Professionnel</t>
        </is>
      </c>
      <c r="G1184" s="65" t="inlineStr">
        <is>
          <t>Bordeaux</t>
        </is>
      </c>
      <c r="H1184" s="65" t="inlineStr">
        <is>
          <t>Karim Belkacem</t>
        </is>
      </c>
      <c r="I1184" s="65" t="inlineStr">
        <is>
          <t>Plomberie</t>
        </is>
      </c>
      <c r="J1184" s="65" t="inlineStr">
        <is>
          <t>PR-004</t>
        </is>
      </c>
      <c r="K1184" s="65" t="inlineStr">
        <is>
          <t>Remplacement colonne d'évacuation</t>
        </is>
      </c>
      <c r="L1184" s="67" t="n">
        <v>1</v>
      </c>
      <c r="M1184" s="68" t="n">
        <v>9964.629999999999</v>
      </c>
      <c r="N1184" s="65" t="inlineStr">
        <is>
          <t>Accepté</t>
        </is>
      </c>
      <c r="O1184" s="66" t="n">
        <v>45519</v>
      </c>
      <c r="P1184" s="67" t="n">
        <v>9</v>
      </c>
      <c r="Q1184" s="67" t="n">
        <v>3</v>
      </c>
      <c r="R1184" s="67">
        <f>$I1184</f>
        <v/>
      </c>
      <c r="S1184" s="67">
        <f>$K1184</f>
        <v/>
      </c>
      <c r="T1184" s="67">
        <f>IFERROR(INDEX(Clients!$G$2:$G$1020,MATCH($E1184,Clients!$A$2:$A$1020,0)),"")</f>
        <v/>
      </c>
      <c r="U1184" s="67">
        <f>IFERROR(INDEX(Clients!$I$2:$I$1020,MATCH($E1184,Clients!$A$2:$A$1020,0)),"")</f>
        <v/>
      </c>
      <c r="V1184" s="69">
        <f>1</f>
        <v/>
      </c>
      <c r="W1184" s="69">
        <f>IF($N1184="Accepté",1,0)</f>
        <v/>
      </c>
      <c r="X1184" s="68">
        <f>$M1184*$W1184</f>
        <v/>
      </c>
      <c r="Y1184" s="68">
        <f>IF($N1184="En cours",0,$M1184)</f>
        <v/>
      </c>
      <c r="Z1184" s="69">
        <f>IF($P1184="",0,1)</f>
        <v/>
      </c>
      <c r="AA1184" s="70">
        <f>IF($P1184="",0,$P1184)</f>
        <v/>
      </c>
      <c r="AB1184" s="69">
        <f>IF(AND($P1184&lt;&gt;"",$P1184&lt;=Paramètres!$C$14),1,0)</f>
        <v/>
      </c>
      <c r="AC1184" s="67">
        <f>IF($P1184="","Jamais relancé",IF($P1184&lt;=3,"0-3 j",IF($P1184&lt;=7,"4-7 j",IF($P1184&lt;=15,"8-15 j","Plus de 15 j"))))</f>
        <v/>
      </c>
      <c r="AD1184" s="67">
        <f>IF($M1184&lt;=1000,"Moins de 1 k€",IF($M1184&lt;=5000,"1 à 5 k€",IF($M1184&lt;=15000,"5 à 15 k€","Plus de 15 k€")))</f>
        <v/>
      </c>
    </row>
    <row r="1185">
      <c r="A1185" s="65" t="inlineStr">
        <is>
          <t>DEV-01184</t>
        </is>
      </c>
      <c r="B1185" s="66" t="n">
        <v>45488</v>
      </c>
      <c r="C1185" s="65" t="inlineStr">
        <is>
          <t>2024-07</t>
        </is>
      </c>
      <c r="D1185" s="65" t="inlineStr">
        <is>
          <t>2024-2025</t>
        </is>
      </c>
      <c r="E1185" s="65" t="inlineStr">
        <is>
          <t>CLI-0269</t>
        </is>
      </c>
      <c r="F1185" s="65" t="inlineStr">
        <is>
          <t>Particulier</t>
        </is>
      </c>
      <c r="G1185" s="65" t="inlineStr">
        <is>
          <t>Toulouse</t>
        </is>
      </c>
      <c r="H1185" s="65" t="inlineStr">
        <is>
          <t>Nadia Cherif</t>
        </is>
      </c>
      <c r="I1185" s="65" t="inlineStr">
        <is>
          <t>Salle de bain</t>
        </is>
      </c>
      <c r="J1185" s="65" t="inlineStr">
        <is>
          <t>SB-002</t>
        </is>
      </c>
      <c r="K1185" s="65" t="inlineStr">
        <is>
          <t>Remplacement baignoire par douche</t>
        </is>
      </c>
      <c r="L1185" s="67" t="n">
        <v>2</v>
      </c>
      <c r="M1185" s="68" t="n">
        <v>7474.97</v>
      </c>
      <c r="N1185" s="65" t="inlineStr">
        <is>
          <t>Accepté</t>
        </is>
      </c>
      <c r="O1185" s="66" t="n">
        <v>45517</v>
      </c>
      <c r="P1185" s="67" t="n">
        <v>10</v>
      </c>
      <c r="Q1185" s="67" t="n">
        <v>2</v>
      </c>
      <c r="R1185" s="67">
        <f>$I1185</f>
        <v/>
      </c>
      <c r="S1185" s="67">
        <f>$K1185</f>
        <v/>
      </c>
      <c r="T1185" s="67">
        <f>IFERROR(INDEX(Clients!$G$2:$G$1020,MATCH($E1185,Clients!$A$2:$A$1020,0)),"")</f>
        <v/>
      </c>
      <c r="U1185" s="67">
        <f>IFERROR(INDEX(Clients!$I$2:$I$1020,MATCH($E1185,Clients!$A$2:$A$1020,0)),"")</f>
        <v/>
      </c>
      <c r="V1185" s="69">
        <f>1</f>
        <v/>
      </c>
      <c r="W1185" s="69">
        <f>IF($N1185="Accepté",1,0)</f>
        <v/>
      </c>
      <c r="X1185" s="68">
        <f>$M1185*$W1185</f>
        <v/>
      </c>
      <c r="Y1185" s="68">
        <f>IF($N1185="En cours",0,$M1185)</f>
        <v/>
      </c>
      <c r="Z1185" s="69">
        <f>IF($P1185="",0,1)</f>
        <v/>
      </c>
      <c r="AA1185" s="70">
        <f>IF($P1185="",0,$P1185)</f>
        <v/>
      </c>
      <c r="AB1185" s="69">
        <f>IF(AND($P1185&lt;&gt;"",$P1185&lt;=Paramètres!$C$14),1,0)</f>
        <v/>
      </c>
      <c r="AC1185" s="67">
        <f>IF($P1185="","Jamais relancé",IF($P1185&lt;=3,"0-3 j",IF($P1185&lt;=7,"4-7 j",IF($P1185&lt;=15,"8-15 j","Plus de 15 j"))))</f>
        <v/>
      </c>
      <c r="AD1185" s="67">
        <f>IF($M1185&lt;=1000,"Moins de 1 k€",IF($M1185&lt;=5000,"1 à 5 k€",IF($M1185&lt;=15000,"5 à 15 k€","Plus de 15 k€")))</f>
        <v/>
      </c>
    </row>
    <row r="1186">
      <c r="A1186" s="65" t="inlineStr">
        <is>
          <t>DEV-01185</t>
        </is>
      </c>
      <c r="B1186" s="66" t="n">
        <v>45489</v>
      </c>
      <c r="C1186" s="65" t="inlineStr">
        <is>
          <t>2024-07</t>
        </is>
      </c>
      <c r="D1186" s="65" t="inlineStr">
        <is>
          <t>2024-2025</t>
        </is>
      </c>
      <c r="E1186" s="65" t="inlineStr">
        <is>
          <t>CLI-0330</t>
        </is>
      </c>
      <c r="F1186" s="65" t="inlineStr">
        <is>
          <t>Particulier</t>
        </is>
      </c>
      <c r="G1186" s="65" t="inlineStr">
        <is>
          <t>Toulouse</t>
        </is>
      </c>
      <c r="H1186" s="65" t="inlineStr">
        <is>
          <t>Julien Fabre</t>
        </is>
      </c>
      <c r="I1186" s="65" t="inlineStr">
        <is>
          <t>Plomberie</t>
        </is>
      </c>
      <c r="J1186" s="65" t="inlineStr">
        <is>
          <t>PR-001</t>
        </is>
      </c>
      <c r="K1186" s="65" t="inlineStr">
        <is>
          <t>Remplacement chauffe-eau 200 L</t>
        </is>
      </c>
      <c r="L1186" s="67" t="n">
        <v>1</v>
      </c>
      <c r="M1186" s="68" t="n">
        <v>1252.27</v>
      </c>
      <c r="N1186" s="65" t="inlineStr">
        <is>
          <t>Accepté</t>
        </is>
      </c>
      <c r="O1186" s="66" t="n">
        <v>45535</v>
      </c>
      <c r="P1186" s="67" t="n">
        <v>6</v>
      </c>
      <c r="Q1186" s="67" t="n">
        <v>1</v>
      </c>
      <c r="R1186" s="67">
        <f>$I1186</f>
        <v/>
      </c>
      <c r="S1186" s="67">
        <f>$K1186</f>
        <v/>
      </c>
      <c r="T1186" s="67">
        <f>IFERROR(INDEX(Clients!$G$2:$G$1020,MATCH($E1186,Clients!$A$2:$A$1020,0)),"")</f>
        <v/>
      </c>
      <c r="U1186" s="67">
        <f>IFERROR(INDEX(Clients!$I$2:$I$1020,MATCH($E1186,Clients!$A$2:$A$1020,0)),"")</f>
        <v/>
      </c>
      <c r="V1186" s="69">
        <f>1</f>
        <v/>
      </c>
      <c r="W1186" s="69">
        <f>IF($N1186="Accepté",1,0)</f>
        <v/>
      </c>
      <c r="X1186" s="68">
        <f>$M1186*$W1186</f>
        <v/>
      </c>
      <c r="Y1186" s="68">
        <f>IF($N1186="En cours",0,$M1186)</f>
        <v/>
      </c>
      <c r="Z1186" s="69">
        <f>IF($P1186="",0,1)</f>
        <v/>
      </c>
      <c r="AA1186" s="70">
        <f>IF($P1186="",0,$P1186)</f>
        <v/>
      </c>
      <c r="AB1186" s="69">
        <f>IF(AND($P1186&lt;&gt;"",$P1186&lt;=Paramètres!$C$14),1,0)</f>
        <v/>
      </c>
      <c r="AC1186" s="67">
        <f>IF($P1186="","Jamais relancé",IF($P1186&lt;=3,"0-3 j",IF($P1186&lt;=7,"4-7 j",IF($P1186&lt;=15,"8-15 j","Plus de 15 j"))))</f>
        <v/>
      </c>
      <c r="AD1186" s="67">
        <f>IF($M1186&lt;=1000,"Moins de 1 k€",IF($M1186&lt;=5000,"1 à 5 k€",IF($M1186&lt;=15000,"5 à 15 k€","Plus de 15 k€")))</f>
        <v/>
      </c>
    </row>
    <row r="1187">
      <c r="A1187" s="65" t="inlineStr">
        <is>
          <t>DEV-01186</t>
        </is>
      </c>
      <c r="B1187" s="66" t="n">
        <v>45489</v>
      </c>
      <c r="C1187" s="65" t="inlineStr">
        <is>
          <t>2024-07</t>
        </is>
      </c>
      <c r="D1187" s="65" t="inlineStr">
        <is>
          <t>2024-2025</t>
        </is>
      </c>
      <c r="E1187" s="65" t="inlineStr">
        <is>
          <t>CLI-0493</t>
        </is>
      </c>
      <c r="F1187" s="65" t="inlineStr">
        <is>
          <t>Syndic</t>
        </is>
      </c>
      <c r="G1187" s="65" t="inlineStr">
        <is>
          <t>Bordeaux</t>
        </is>
      </c>
      <c r="H1187" s="65" t="inlineStr">
        <is>
          <t>Karim Belkacem</t>
        </is>
      </c>
      <c r="I1187" s="65" t="inlineStr">
        <is>
          <t>Électricité</t>
        </is>
      </c>
      <c r="J1187" s="65" t="inlineStr">
        <is>
          <t>EL-003</t>
        </is>
      </c>
      <c r="K1187" s="65" t="inlineStr">
        <is>
          <t>Rénovation électrique complète</t>
        </is>
      </c>
      <c r="L1187" s="67" t="n">
        <v>1</v>
      </c>
      <c r="M1187" s="68" t="n">
        <v>17997.29</v>
      </c>
      <c r="N1187" s="65" t="inlineStr">
        <is>
          <t>Refusé</t>
        </is>
      </c>
      <c r="O1187" s="66" t="n">
        <v>45505</v>
      </c>
      <c r="P1187" s="67" t="n"/>
      <c r="Q1187" s="67" t="n">
        <v>0</v>
      </c>
      <c r="R1187" s="67">
        <f>$I1187</f>
        <v/>
      </c>
      <c r="S1187" s="67">
        <f>$K1187</f>
        <v/>
      </c>
      <c r="T1187" s="67">
        <f>IFERROR(INDEX(Clients!$G$2:$G$1020,MATCH($E1187,Clients!$A$2:$A$1020,0)),"")</f>
        <v/>
      </c>
      <c r="U1187" s="67">
        <f>IFERROR(INDEX(Clients!$I$2:$I$1020,MATCH($E1187,Clients!$A$2:$A$1020,0)),"")</f>
        <v/>
      </c>
      <c r="V1187" s="69">
        <f>1</f>
        <v/>
      </c>
      <c r="W1187" s="69">
        <f>IF($N1187="Accepté",1,0)</f>
        <v/>
      </c>
      <c r="X1187" s="68">
        <f>$M1187*$W1187</f>
        <v/>
      </c>
      <c r="Y1187" s="68">
        <f>IF($N1187="En cours",0,$M1187)</f>
        <v/>
      </c>
      <c r="Z1187" s="69">
        <f>IF($P1187="",0,1)</f>
        <v/>
      </c>
      <c r="AA1187" s="70">
        <f>IF($P1187="",0,$P1187)</f>
        <v/>
      </c>
      <c r="AB1187" s="69">
        <f>IF(AND($P1187&lt;&gt;"",$P1187&lt;=Paramètres!$C$14),1,0)</f>
        <v/>
      </c>
      <c r="AC1187" s="67">
        <f>IF($P1187="","Jamais relancé",IF($P1187&lt;=3,"0-3 j",IF($P1187&lt;=7,"4-7 j",IF($P1187&lt;=15,"8-15 j","Plus de 15 j"))))</f>
        <v/>
      </c>
      <c r="AD1187" s="67">
        <f>IF($M1187&lt;=1000,"Moins de 1 k€",IF($M1187&lt;=5000,"1 à 5 k€",IF($M1187&lt;=15000,"5 à 15 k€","Plus de 15 k€")))</f>
        <v/>
      </c>
    </row>
    <row r="1188">
      <c r="A1188" s="65" t="inlineStr">
        <is>
          <t>DEV-01187</t>
        </is>
      </c>
      <c r="B1188" s="66" t="n">
        <v>45489</v>
      </c>
      <c r="C1188" s="65" t="inlineStr">
        <is>
          <t>2024-07</t>
        </is>
      </c>
      <c r="D1188" s="65" t="inlineStr">
        <is>
          <t>2024-2025</t>
        </is>
      </c>
      <c r="E1188" s="65" t="inlineStr">
        <is>
          <t>CLI-0184</t>
        </is>
      </c>
      <c r="F1188" s="65" t="inlineStr">
        <is>
          <t>Particulier</t>
        </is>
      </c>
      <c r="G1188" s="65" t="inlineStr">
        <is>
          <t>Toulouse</t>
        </is>
      </c>
      <c r="H1188" s="65" t="inlineStr">
        <is>
          <t>Julien Fabre</t>
        </is>
      </c>
      <c r="I1188" s="65" t="inlineStr">
        <is>
          <t>Dépannage</t>
        </is>
      </c>
      <c r="J1188" s="65" t="inlineStr">
        <is>
          <t>DP-002</t>
        </is>
      </c>
      <c r="K1188" s="65" t="inlineStr">
        <is>
          <t>Débouchage canalisation</t>
        </is>
      </c>
      <c r="L1188" s="67" t="n">
        <v>1</v>
      </c>
      <c r="M1188" s="68" t="n">
        <v>411.82</v>
      </c>
      <c r="N1188" s="65" t="inlineStr">
        <is>
          <t>Sans réponse</t>
        </is>
      </c>
      <c r="O1188" s="66" t="n">
        <v>45499</v>
      </c>
      <c r="P1188" s="67" t="n">
        <v>12</v>
      </c>
      <c r="Q1188" s="67" t="n">
        <v>0</v>
      </c>
      <c r="R1188" s="67">
        <f>$I1188</f>
        <v/>
      </c>
      <c r="S1188" s="67">
        <f>$K1188</f>
        <v/>
      </c>
      <c r="T1188" s="67">
        <f>IFERROR(INDEX(Clients!$G$2:$G$1020,MATCH($E1188,Clients!$A$2:$A$1020,0)),"")</f>
        <v/>
      </c>
      <c r="U1188" s="67">
        <f>IFERROR(INDEX(Clients!$I$2:$I$1020,MATCH($E1188,Clients!$A$2:$A$1020,0)),"")</f>
        <v/>
      </c>
      <c r="V1188" s="69">
        <f>1</f>
        <v/>
      </c>
      <c r="W1188" s="69">
        <f>IF($N1188="Accepté",1,0)</f>
        <v/>
      </c>
      <c r="X1188" s="68">
        <f>$M1188*$W1188</f>
        <v/>
      </c>
      <c r="Y1188" s="68">
        <f>IF($N1188="En cours",0,$M1188)</f>
        <v/>
      </c>
      <c r="Z1188" s="69">
        <f>IF($P1188="",0,1)</f>
        <v/>
      </c>
      <c r="AA1188" s="70">
        <f>IF($P1188="",0,$P1188)</f>
        <v/>
      </c>
      <c r="AB1188" s="69">
        <f>IF(AND($P1188&lt;&gt;"",$P1188&lt;=Paramètres!$C$14),1,0)</f>
        <v/>
      </c>
      <c r="AC1188" s="67">
        <f>IF($P1188="","Jamais relancé",IF($P1188&lt;=3,"0-3 j",IF($P1188&lt;=7,"4-7 j",IF($P1188&lt;=15,"8-15 j","Plus de 15 j"))))</f>
        <v/>
      </c>
      <c r="AD1188" s="67">
        <f>IF($M1188&lt;=1000,"Moins de 1 k€",IF($M1188&lt;=5000,"1 à 5 k€",IF($M1188&lt;=15000,"5 à 15 k€","Plus de 15 k€")))</f>
        <v/>
      </c>
    </row>
    <row r="1189">
      <c r="A1189" s="65" t="inlineStr">
        <is>
          <t>DEV-01188</t>
        </is>
      </c>
      <c r="B1189" s="66" t="n">
        <v>45490</v>
      </c>
      <c r="C1189" s="65" t="inlineStr">
        <is>
          <t>2024-07</t>
        </is>
      </c>
      <c r="D1189" s="65" t="inlineStr">
        <is>
          <t>2024-2025</t>
        </is>
      </c>
      <c r="E1189" s="65" t="inlineStr">
        <is>
          <t>CLI-0017</t>
        </is>
      </c>
      <c r="F1189" s="65" t="inlineStr">
        <is>
          <t>Professionnel</t>
        </is>
      </c>
      <c r="G1189" s="65" t="inlineStr">
        <is>
          <t>Toulouse</t>
        </is>
      </c>
      <c r="H1189" s="65" t="inlineStr">
        <is>
          <t>Julien Fabre</t>
        </is>
      </c>
      <c r="I1189" s="65" t="inlineStr">
        <is>
          <t>Dépannage</t>
        </is>
      </c>
      <c r="J1189" s="65" t="inlineStr">
        <is>
          <t>DP-003</t>
        </is>
      </c>
      <c r="K1189" s="65" t="inlineStr">
        <is>
          <t>Dépannage électrique urgence</t>
        </is>
      </c>
      <c r="L1189" s="67" t="n">
        <v>1</v>
      </c>
      <c r="M1189" s="68" t="n">
        <v>523.71</v>
      </c>
      <c r="N1189" s="65" t="inlineStr">
        <is>
          <t>Sans réponse</t>
        </is>
      </c>
      <c r="O1189" s="66" t="n">
        <v>45528</v>
      </c>
      <c r="P1189" s="67" t="n">
        <v>9</v>
      </c>
      <c r="Q1189" s="67" t="n">
        <v>3</v>
      </c>
      <c r="R1189" s="67">
        <f>$I1189</f>
        <v/>
      </c>
      <c r="S1189" s="67">
        <f>$K1189</f>
        <v/>
      </c>
      <c r="T1189" s="67">
        <f>IFERROR(INDEX(Clients!$G$2:$G$1020,MATCH($E1189,Clients!$A$2:$A$1020,0)),"")</f>
        <v/>
      </c>
      <c r="U1189" s="67">
        <f>IFERROR(INDEX(Clients!$I$2:$I$1020,MATCH($E1189,Clients!$A$2:$A$1020,0)),"")</f>
        <v/>
      </c>
      <c r="V1189" s="69">
        <f>1</f>
        <v/>
      </c>
      <c r="W1189" s="69">
        <f>IF($N1189="Accepté",1,0)</f>
        <v/>
      </c>
      <c r="X1189" s="68">
        <f>$M1189*$W1189</f>
        <v/>
      </c>
      <c r="Y1189" s="68">
        <f>IF($N1189="En cours",0,$M1189)</f>
        <v/>
      </c>
      <c r="Z1189" s="69">
        <f>IF($P1189="",0,1)</f>
        <v/>
      </c>
      <c r="AA1189" s="70">
        <f>IF($P1189="",0,$P1189)</f>
        <v/>
      </c>
      <c r="AB1189" s="69">
        <f>IF(AND($P1189&lt;&gt;"",$P1189&lt;=Paramètres!$C$14),1,0)</f>
        <v/>
      </c>
      <c r="AC1189" s="67">
        <f>IF($P1189="","Jamais relancé",IF($P1189&lt;=3,"0-3 j",IF($P1189&lt;=7,"4-7 j",IF($P1189&lt;=15,"8-15 j","Plus de 15 j"))))</f>
        <v/>
      </c>
      <c r="AD1189" s="67">
        <f>IF($M1189&lt;=1000,"Moins de 1 k€",IF($M1189&lt;=5000,"1 à 5 k€",IF($M1189&lt;=15000,"5 à 15 k€","Plus de 15 k€")))</f>
        <v/>
      </c>
    </row>
    <row r="1190">
      <c r="A1190" s="65" t="inlineStr">
        <is>
          <t>DEV-01189</t>
        </is>
      </c>
      <c r="B1190" s="66" t="n">
        <v>45490</v>
      </c>
      <c r="C1190" s="65" t="inlineStr">
        <is>
          <t>2024-07</t>
        </is>
      </c>
      <c r="D1190" s="65" t="inlineStr">
        <is>
          <t>2024-2025</t>
        </is>
      </c>
      <c r="E1190" s="65" t="inlineStr">
        <is>
          <t>CLI-0230</t>
        </is>
      </c>
      <c r="F1190" s="65" t="inlineStr">
        <is>
          <t>Professionnel</t>
        </is>
      </c>
      <c r="G1190" s="65" t="inlineStr">
        <is>
          <t>Bordeaux</t>
        </is>
      </c>
      <c r="H1190" s="65" t="inlineStr">
        <is>
          <t>Sophie Marchand</t>
        </is>
      </c>
      <c r="I1190" s="65" t="inlineStr">
        <is>
          <t>Électricité</t>
        </is>
      </c>
      <c r="J1190" s="65" t="inlineStr">
        <is>
          <t>EL-004</t>
        </is>
      </c>
      <c r="K1190" s="65" t="inlineStr">
        <is>
          <t>Éclairage LED locaux professionnels</t>
        </is>
      </c>
      <c r="L1190" s="67" t="n">
        <v>3</v>
      </c>
      <c r="M1190" s="68" t="n">
        <v>15446.55</v>
      </c>
      <c r="N1190" s="65" t="inlineStr">
        <is>
          <t>Sans réponse</t>
        </is>
      </c>
      <c r="O1190" s="66" t="n">
        <v>45521</v>
      </c>
      <c r="P1190" s="67" t="n">
        <v>8</v>
      </c>
      <c r="Q1190" s="67" t="n">
        <v>4</v>
      </c>
      <c r="R1190" s="67">
        <f>$I1190</f>
        <v/>
      </c>
      <c r="S1190" s="67">
        <f>$K1190</f>
        <v/>
      </c>
      <c r="T1190" s="67">
        <f>IFERROR(INDEX(Clients!$G$2:$G$1020,MATCH($E1190,Clients!$A$2:$A$1020,0)),"")</f>
        <v/>
      </c>
      <c r="U1190" s="67">
        <f>IFERROR(INDEX(Clients!$I$2:$I$1020,MATCH($E1190,Clients!$A$2:$A$1020,0)),"")</f>
        <v/>
      </c>
      <c r="V1190" s="69">
        <f>1</f>
        <v/>
      </c>
      <c r="W1190" s="69">
        <f>IF($N1190="Accepté",1,0)</f>
        <v/>
      </c>
      <c r="X1190" s="68">
        <f>$M1190*$W1190</f>
        <v/>
      </c>
      <c r="Y1190" s="68">
        <f>IF($N1190="En cours",0,$M1190)</f>
        <v/>
      </c>
      <c r="Z1190" s="69">
        <f>IF($P1190="",0,1)</f>
        <v/>
      </c>
      <c r="AA1190" s="70">
        <f>IF($P1190="",0,$P1190)</f>
        <v/>
      </c>
      <c r="AB1190" s="69">
        <f>IF(AND($P1190&lt;&gt;"",$P1190&lt;=Paramètres!$C$14),1,0)</f>
        <v/>
      </c>
      <c r="AC1190" s="67">
        <f>IF($P1190="","Jamais relancé",IF($P1190&lt;=3,"0-3 j",IF($P1190&lt;=7,"4-7 j",IF($P1190&lt;=15,"8-15 j","Plus de 15 j"))))</f>
        <v/>
      </c>
      <c r="AD1190" s="67">
        <f>IF($M1190&lt;=1000,"Moins de 1 k€",IF($M1190&lt;=5000,"1 à 5 k€",IF($M1190&lt;=15000,"5 à 15 k€","Plus de 15 k€")))</f>
        <v/>
      </c>
    </row>
    <row r="1191">
      <c r="A1191" s="65" t="inlineStr">
        <is>
          <t>DEV-01190</t>
        </is>
      </c>
      <c r="B1191" s="66" t="n">
        <v>45490</v>
      </c>
      <c r="C1191" s="65" t="inlineStr">
        <is>
          <t>2024-07</t>
        </is>
      </c>
      <c r="D1191" s="65" t="inlineStr">
        <is>
          <t>2024-2025</t>
        </is>
      </c>
      <c r="E1191" s="65" t="inlineStr">
        <is>
          <t>CLI-0254</t>
        </is>
      </c>
      <c r="F1191" s="65" t="inlineStr">
        <is>
          <t>Particulier</t>
        </is>
      </c>
      <c r="G1191" s="65" t="inlineStr">
        <is>
          <t>Toulouse</t>
        </is>
      </c>
      <c r="H1191" s="65" t="inlineStr">
        <is>
          <t>Nadia Cherif</t>
        </is>
      </c>
      <c r="I1191" s="65" t="inlineStr">
        <is>
          <t>Salle de bain</t>
        </is>
      </c>
      <c r="J1191" s="65" t="inlineStr">
        <is>
          <t>SB-001</t>
        </is>
      </c>
      <c r="K1191" s="65" t="inlineStr">
        <is>
          <t>Rénovation salle de bain complète</t>
        </is>
      </c>
      <c r="L1191" s="67" t="n">
        <v>1</v>
      </c>
      <c r="M1191" s="68" t="n">
        <v>8816.68</v>
      </c>
      <c r="N1191" s="65" t="inlineStr">
        <is>
          <t>Sans réponse</t>
        </is>
      </c>
      <c r="O1191" s="66" t="n">
        <v>45513</v>
      </c>
      <c r="P1191" s="67" t="n"/>
      <c r="Q1191" s="67" t="n">
        <v>0</v>
      </c>
      <c r="R1191" s="67">
        <f>$I1191</f>
        <v/>
      </c>
      <c r="S1191" s="67">
        <f>$K1191</f>
        <v/>
      </c>
      <c r="T1191" s="67">
        <f>IFERROR(INDEX(Clients!$G$2:$G$1020,MATCH($E1191,Clients!$A$2:$A$1020,0)),"")</f>
        <v/>
      </c>
      <c r="U1191" s="67">
        <f>IFERROR(INDEX(Clients!$I$2:$I$1020,MATCH($E1191,Clients!$A$2:$A$1020,0)),"")</f>
        <v/>
      </c>
      <c r="V1191" s="69">
        <f>1</f>
        <v/>
      </c>
      <c r="W1191" s="69">
        <f>IF($N1191="Accepté",1,0)</f>
        <v/>
      </c>
      <c r="X1191" s="68">
        <f>$M1191*$W1191</f>
        <v/>
      </c>
      <c r="Y1191" s="68">
        <f>IF($N1191="En cours",0,$M1191)</f>
        <v/>
      </c>
      <c r="Z1191" s="69">
        <f>IF($P1191="",0,1)</f>
        <v/>
      </c>
      <c r="AA1191" s="70">
        <f>IF($P1191="",0,$P1191)</f>
        <v/>
      </c>
      <c r="AB1191" s="69">
        <f>IF(AND($P1191&lt;&gt;"",$P1191&lt;=Paramètres!$C$14),1,0)</f>
        <v/>
      </c>
      <c r="AC1191" s="67">
        <f>IF($P1191="","Jamais relancé",IF($P1191&lt;=3,"0-3 j",IF($P1191&lt;=7,"4-7 j",IF($P1191&lt;=15,"8-15 j","Plus de 15 j"))))</f>
        <v/>
      </c>
      <c r="AD1191" s="67">
        <f>IF($M1191&lt;=1000,"Moins de 1 k€",IF($M1191&lt;=5000,"1 à 5 k€",IF($M1191&lt;=15000,"5 à 15 k€","Plus de 15 k€")))</f>
        <v/>
      </c>
    </row>
    <row r="1192">
      <c r="A1192" s="65" t="inlineStr">
        <is>
          <t>DEV-01191</t>
        </is>
      </c>
      <c r="B1192" s="66" t="n">
        <v>45491</v>
      </c>
      <c r="C1192" s="65" t="inlineStr">
        <is>
          <t>2024-07</t>
        </is>
      </c>
      <c r="D1192" s="65" t="inlineStr">
        <is>
          <t>2024-2025</t>
        </is>
      </c>
      <c r="E1192" s="65" t="inlineStr">
        <is>
          <t>CLI-0495</t>
        </is>
      </c>
      <c r="F1192" s="65" t="inlineStr">
        <is>
          <t>Syndic</t>
        </is>
      </c>
      <c r="G1192" s="65" t="inlineStr">
        <is>
          <t>Bordeaux</t>
        </is>
      </c>
      <c r="H1192" s="65" t="inlineStr">
        <is>
          <t>Karim Belkacem</t>
        </is>
      </c>
      <c r="I1192" s="65" t="inlineStr">
        <is>
          <t>Électricité</t>
        </is>
      </c>
      <c r="J1192" s="65" t="inlineStr">
        <is>
          <t>EL-001</t>
        </is>
      </c>
      <c r="K1192" s="65" t="inlineStr">
        <is>
          <t>Mise aux normes tableau électrique</t>
        </is>
      </c>
      <c r="L1192" s="67" t="n">
        <v>1</v>
      </c>
      <c r="M1192" s="68" t="n">
        <v>3795.2</v>
      </c>
      <c r="N1192" s="65" t="inlineStr">
        <is>
          <t>Accepté</t>
        </is>
      </c>
      <c r="O1192" s="66" t="n">
        <v>45496</v>
      </c>
      <c r="P1192" s="67" t="n">
        <v>5</v>
      </c>
      <c r="Q1192" s="67" t="n">
        <v>1</v>
      </c>
      <c r="R1192" s="67">
        <f>$I1192</f>
        <v/>
      </c>
      <c r="S1192" s="67">
        <f>$K1192</f>
        <v/>
      </c>
      <c r="T1192" s="67">
        <f>IFERROR(INDEX(Clients!$G$2:$G$1020,MATCH($E1192,Clients!$A$2:$A$1020,0)),"")</f>
        <v/>
      </c>
      <c r="U1192" s="67">
        <f>IFERROR(INDEX(Clients!$I$2:$I$1020,MATCH($E1192,Clients!$A$2:$A$1020,0)),"")</f>
        <v/>
      </c>
      <c r="V1192" s="69">
        <f>1</f>
        <v/>
      </c>
      <c r="W1192" s="69">
        <f>IF($N1192="Accepté",1,0)</f>
        <v/>
      </c>
      <c r="X1192" s="68">
        <f>$M1192*$W1192</f>
        <v/>
      </c>
      <c r="Y1192" s="68">
        <f>IF($N1192="En cours",0,$M1192)</f>
        <v/>
      </c>
      <c r="Z1192" s="69">
        <f>IF($P1192="",0,1)</f>
        <v/>
      </c>
      <c r="AA1192" s="70">
        <f>IF($P1192="",0,$P1192)</f>
        <v/>
      </c>
      <c r="AB1192" s="69">
        <f>IF(AND($P1192&lt;&gt;"",$P1192&lt;=Paramètres!$C$14),1,0)</f>
        <v/>
      </c>
      <c r="AC1192" s="67">
        <f>IF($P1192="","Jamais relancé",IF($P1192&lt;=3,"0-3 j",IF($P1192&lt;=7,"4-7 j",IF($P1192&lt;=15,"8-15 j","Plus de 15 j"))))</f>
        <v/>
      </c>
      <c r="AD1192" s="67">
        <f>IF($M1192&lt;=1000,"Moins de 1 k€",IF($M1192&lt;=5000,"1 à 5 k€",IF($M1192&lt;=15000,"5 à 15 k€","Plus de 15 k€")))</f>
        <v/>
      </c>
    </row>
    <row r="1193">
      <c r="A1193" s="65" t="inlineStr">
        <is>
          <t>DEV-01192</t>
        </is>
      </c>
      <c r="B1193" s="66" t="n">
        <v>45492</v>
      </c>
      <c r="C1193" s="65" t="inlineStr">
        <is>
          <t>2024-07</t>
        </is>
      </c>
      <c r="D1193" s="65" t="inlineStr">
        <is>
          <t>2024-2025</t>
        </is>
      </c>
      <c r="E1193" s="65" t="inlineStr">
        <is>
          <t>CLI-0154</t>
        </is>
      </c>
      <c r="F1193" s="65" t="inlineStr">
        <is>
          <t>Particulier</t>
        </is>
      </c>
      <c r="G1193" s="65" t="inlineStr">
        <is>
          <t>Bordeaux</t>
        </is>
      </c>
      <c r="H1193" s="65" t="inlineStr">
        <is>
          <t>Karim Belkacem</t>
        </is>
      </c>
      <c r="I1193" s="65" t="inlineStr">
        <is>
          <t>Électricité</t>
        </is>
      </c>
      <c r="J1193" s="65" t="inlineStr">
        <is>
          <t>EL-004</t>
        </is>
      </c>
      <c r="K1193" s="65" t="inlineStr">
        <is>
          <t>Éclairage LED locaux professionnels</t>
        </is>
      </c>
      <c r="L1193" s="67" t="n">
        <v>1</v>
      </c>
      <c r="M1193" s="68" t="n">
        <v>3001.22</v>
      </c>
      <c r="N1193" s="65" t="inlineStr">
        <is>
          <t>Accepté</t>
        </is>
      </c>
      <c r="O1193" s="66" t="n">
        <v>45499</v>
      </c>
      <c r="P1193" s="67" t="n">
        <v>12</v>
      </c>
      <c r="Q1193" s="67" t="n">
        <v>0</v>
      </c>
      <c r="R1193" s="67">
        <f>$I1193</f>
        <v/>
      </c>
      <c r="S1193" s="67">
        <f>$K1193</f>
        <v/>
      </c>
      <c r="T1193" s="67">
        <f>IFERROR(INDEX(Clients!$G$2:$G$1020,MATCH($E1193,Clients!$A$2:$A$1020,0)),"")</f>
        <v/>
      </c>
      <c r="U1193" s="67">
        <f>IFERROR(INDEX(Clients!$I$2:$I$1020,MATCH($E1193,Clients!$A$2:$A$1020,0)),"")</f>
        <v/>
      </c>
      <c r="V1193" s="69">
        <f>1</f>
        <v/>
      </c>
      <c r="W1193" s="69">
        <f>IF($N1193="Accepté",1,0)</f>
        <v/>
      </c>
      <c r="X1193" s="68">
        <f>$M1193*$W1193</f>
        <v/>
      </c>
      <c r="Y1193" s="68">
        <f>IF($N1193="En cours",0,$M1193)</f>
        <v/>
      </c>
      <c r="Z1193" s="69">
        <f>IF($P1193="",0,1)</f>
        <v/>
      </c>
      <c r="AA1193" s="70">
        <f>IF($P1193="",0,$P1193)</f>
        <v/>
      </c>
      <c r="AB1193" s="69">
        <f>IF(AND($P1193&lt;&gt;"",$P1193&lt;=Paramètres!$C$14),1,0)</f>
        <v/>
      </c>
      <c r="AC1193" s="67">
        <f>IF($P1193="","Jamais relancé",IF($P1193&lt;=3,"0-3 j",IF($P1193&lt;=7,"4-7 j",IF($P1193&lt;=15,"8-15 j","Plus de 15 j"))))</f>
        <v/>
      </c>
      <c r="AD1193" s="67">
        <f>IF($M1193&lt;=1000,"Moins de 1 k€",IF($M1193&lt;=5000,"1 à 5 k€",IF($M1193&lt;=15000,"5 à 15 k€","Plus de 15 k€")))</f>
        <v/>
      </c>
    </row>
    <row r="1194">
      <c r="A1194" s="65" t="inlineStr">
        <is>
          <t>DEV-01193</t>
        </is>
      </c>
      <c r="B1194" s="66" t="n">
        <v>45492</v>
      </c>
      <c r="C1194" s="65" t="inlineStr">
        <is>
          <t>2024-07</t>
        </is>
      </c>
      <c r="D1194" s="65" t="inlineStr">
        <is>
          <t>2024-2025</t>
        </is>
      </c>
      <c r="E1194" s="65" t="inlineStr">
        <is>
          <t>CLI-0168</t>
        </is>
      </c>
      <c r="F1194" s="65" t="inlineStr">
        <is>
          <t>Particulier</t>
        </is>
      </c>
      <c r="G1194" s="65" t="inlineStr">
        <is>
          <t>Bordeaux</t>
        </is>
      </c>
      <c r="H1194" s="65" t="inlineStr">
        <is>
          <t>Karim Belkacem</t>
        </is>
      </c>
      <c r="I1194" s="65" t="inlineStr">
        <is>
          <t>Dépannage</t>
        </is>
      </c>
      <c r="J1194" s="65" t="inlineStr">
        <is>
          <t>DP-001</t>
        </is>
      </c>
      <c r="K1194" s="65" t="inlineStr">
        <is>
          <t>Dépannage plomberie urgence</t>
        </is>
      </c>
      <c r="L1194" s="67" t="n">
        <v>2</v>
      </c>
      <c r="M1194" s="68" t="n">
        <v>515.78</v>
      </c>
      <c r="N1194" s="65" t="inlineStr">
        <is>
          <t>Accepté</t>
        </is>
      </c>
      <c r="O1194" s="66" t="n">
        <v>45502</v>
      </c>
      <c r="P1194" s="67" t="n">
        <v>1</v>
      </c>
      <c r="Q1194" s="67" t="n">
        <v>1</v>
      </c>
      <c r="R1194" s="67">
        <f>$I1194</f>
        <v/>
      </c>
      <c r="S1194" s="67">
        <f>$K1194</f>
        <v/>
      </c>
      <c r="T1194" s="67">
        <f>IFERROR(INDEX(Clients!$G$2:$G$1020,MATCH($E1194,Clients!$A$2:$A$1020,0)),"")</f>
        <v/>
      </c>
      <c r="U1194" s="67">
        <f>IFERROR(INDEX(Clients!$I$2:$I$1020,MATCH($E1194,Clients!$A$2:$A$1020,0)),"")</f>
        <v/>
      </c>
      <c r="V1194" s="69">
        <f>1</f>
        <v/>
      </c>
      <c r="W1194" s="69">
        <f>IF($N1194="Accepté",1,0)</f>
        <v/>
      </c>
      <c r="X1194" s="68">
        <f>$M1194*$W1194</f>
        <v/>
      </c>
      <c r="Y1194" s="68">
        <f>IF($N1194="En cours",0,$M1194)</f>
        <v/>
      </c>
      <c r="Z1194" s="69">
        <f>IF($P1194="",0,1)</f>
        <v/>
      </c>
      <c r="AA1194" s="70">
        <f>IF($P1194="",0,$P1194)</f>
        <v/>
      </c>
      <c r="AB1194" s="69">
        <f>IF(AND($P1194&lt;&gt;"",$P1194&lt;=Paramètres!$C$14),1,0)</f>
        <v/>
      </c>
      <c r="AC1194" s="67">
        <f>IF($P1194="","Jamais relancé",IF($P1194&lt;=3,"0-3 j",IF($P1194&lt;=7,"4-7 j",IF($P1194&lt;=15,"8-15 j","Plus de 15 j"))))</f>
        <v/>
      </c>
      <c r="AD1194" s="67">
        <f>IF($M1194&lt;=1000,"Moins de 1 k€",IF($M1194&lt;=5000,"1 à 5 k€",IF($M1194&lt;=15000,"5 à 15 k€","Plus de 15 k€")))</f>
        <v/>
      </c>
    </row>
    <row r="1195">
      <c r="A1195" s="65" t="inlineStr">
        <is>
          <t>DEV-01194</t>
        </is>
      </c>
      <c r="B1195" s="66" t="n">
        <v>45492</v>
      </c>
      <c r="C1195" s="65" t="inlineStr">
        <is>
          <t>2024-07</t>
        </is>
      </c>
      <c r="D1195" s="65" t="inlineStr">
        <is>
          <t>2024-2025</t>
        </is>
      </c>
      <c r="E1195" s="65" t="inlineStr">
        <is>
          <t>CLI-0050</t>
        </is>
      </c>
      <c r="F1195" s="65" t="inlineStr">
        <is>
          <t>Particulier</t>
        </is>
      </c>
      <c r="G1195" s="65" t="inlineStr">
        <is>
          <t>Toulouse</t>
        </is>
      </c>
      <c r="H1195" s="65" t="inlineStr">
        <is>
          <t>Julien Fabre</t>
        </is>
      </c>
      <c r="I1195" s="65" t="inlineStr">
        <is>
          <t>Chauffage</t>
        </is>
      </c>
      <c r="J1195" s="65" t="inlineStr">
        <is>
          <t>CH-002</t>
        </is>
      </c>
      <c r="K1195" s="65" t="inlineStr">
        <is>
          <t>Entretien annuel chaudière</t>
        </is>
      </c>
      <c r="L1195" s="67" t="n">
        <v>1</v>
      </c>
      <c r="M1195" s="68" t="n">
        <v>161.82</v>
      </c>
      <c r="N1195" s="65" t="inlineStr">
        <is>
          <t>Refusé</t>
        </is>
      </c>
      <c r="O1195" s="66" t="n">
        <v>45524</v>
      </c>
      <c r="P1195" s="67" t="n">
        <v>12</v>
      </c>
      <c r="Q1195" s="67" t="n">
        <v>2</v>
      </c>
      <c r="R1195" s="67">
        <f>$I1195</f>
        <v/>
      </c>
      <c r="S1195" s="67">
        <f>$K1195</f>
        <v/>
      </c>
      <c r="T1195" s="67">
        <f>IFERROR(INDEX(Clients!$G$2:$G$1020,MATCH($E1195,Clients!$A$2:$A$1020,0)),"")</f>
        <v/>
      </c>
      <c r="U1195" s="67">
        <f>IFERROR(INDEX(Clients!$I$2:$I$1020,MATCH($E1195,Clients!$A$2:$A$1020,0)),"")</f>
        <v/>
      </c>
      <c r="V1195" s="69">
        <f>1</f>
        <v/>
      </c>
      <c r="W1195" s="69">
        <f>IF($N1195="Accepté",1,0)</f>
        <v/>
      </c>
      <c r="X1195" s="68">
        <f>$M1195*$W1195</f>
        <v/>
      </c>
      <c r="Y1195" s="68">
        <f>IF($N1195="En cours",0,$M1195)</f>
        <v/>
      </c>
      <c r="Z1195" s="69">
        <f>IF($P1195="",0,1)</f>
        <v/>
      </c>
      <c r="AA1195" s="70">
        <f>IF($P1195="",0,$P1195)</f>
        <v/>
      </c>
      <c r="AB1195" s="69">
        <f>IF(AND($P1195&lt;&gt;"",$P1195&lt;=Paramètres!$C$14),1,0)</f>
        <v/>
      </c>
      <c r="AC1195" s="67">
        <f>IF($P1195="","Jamais relancé",IF($P1195&lt;=3,"0-3 j",IF($P1195&lt;=7,"4-7 j",IF($P1195&lt;=15,"8-15 j","Plus de 15 j"))))</f>
        <v/>
      </c>
      <c r="AD1195" s="67">
        <f>IF($M1195&lt;=1000,"Moins de 1 k€",IF($M1195&lt;=5000,"1 à 5 k€",IF($M1195&lt;=15000,"5 à 15 k€","Plus de 15 k€")))</f>
        <v/>
      </c>
    </row>
    <row r="1196">
      <c r="A1196" s="65" t="inlineStr">
        <is>
          <t>DEV-01195</t>
        </is>
      </c>
      <c r="B1196" s="66" t="n">
        <v>45495</v>
      </c>
      <c r="C1196" s="65" t="inlineStr">
        <is>
          <t>2024-07</t>
        </is>
      </c>
      <c r="D1196" s="65" t="inlineStr">
        <is>
          <t>2024-2025</t>
        </is>
      </c>
      <c r="E1196" s="65" t="inlineStr">
        <is>
          <t>CLI-0137</t>
        </is>
      </c>
      <c r="F1196" s="65" t="inlineStr">
        <is>
          <t>Particulier</t>
        </is>
      </c>
      <c r="G1196" s="65" t="inlineStr">
        <is>
          <t>Bordeaux</t>
        </is>
      </c>
      <c r="H1196" s="65" t="inlineStr">
        <is>
          <t>Sophie Marchand</t>
        </is>
      </c>
      <c r="I1196" s="65" t="inlineStr">
        <is>
          <t>Plomberie</t>
        </is>
      </c>
      <c r="J1196" s="65" t="inlineStr">
        <is>
          <t>PR-002</t>
        </is>
      </c>
      <c r="K1196" s="65" t="inlineStr">
        <is>
          <t>Recherche de fuite + réparation</t>
        </is>
      </c>
      <c r="L1196" s="67" t="n">
        <v>1</v>
      </c>
      <c r="M1196" s="68" t="n">
        <v>489.48</v>
      </c>
      <c r="N1196" s="65" t="inlineStr">
        <is>
          <t>Refusé</t>
        </is>
      </c>
      <c r="O1196" s="66" t="n">
        <v>45516</v>
      </c>
      <c r="P1196" s="67" t="n">
        <v>8</v>
      </c>
      <c r="Q1196" s="67" t="n">
        <v>3</v>
      </c>
      <c r="R1196" s="67">
        <f>$I1196</f>
        <v/>
      </c>
      <c r="S1196" s="67">
        <f>$K1196</f>
        <v/>
      </c>
      <c r="T1196" s="67">
        <f>IFERROR(INDEX(Clients!$G$2:$G$1020,MATCH($E1196,Clients!$A$2:$A$1020,0)),"")</f>
        <v/>
      </c>
      <c r="U1196" s="67">
        <f>IFERROR(INDEX(Clients!$I$2:$I$1020,MATCH($E1196,Clients!$A$2:$A$1020,0)),"")</f>
        <v/>
      </c>
      <c r="V1196" s="69">
        <f>1</f>
        <v/>
      </c>
      <c r="W1196" s="69">
        <f>IF($N1196="Accepté",1,0)</f>
        <v/>
      </c>
      <c r="X1196" s="68">
        <f>$M1196*$W1196</f>
        <v/>
      </c>
      <c r="Y1196" s="68">
        <f>IF($N1196="En cours",0,$M1196)</f>
        <v/>
      </c>
      <c r="Z1196" s="69">
        <f>IF($P1196="",0,1)</f>
        <v/>
      </c>
      <c r="AA1196" s="70">
        <f>IF($P1196="",0,$P1196)</f>
        <v/>
      </c>
      <c r="AB1196" s="69">
        <f>IF(AND($P1196&lt;&gt;"",$P1196&lt;=Paramètres!$C$14),1,0)</f>
        <v/>
      </c>
      <c r="AC1196" s="67">
        <f>IF($P1196="","Jamais relancé",IF($P1196&lt;=3,"0-3 j",IF($P1196&lt;=7,"4-7 j",IF($P1196&lt;=15,"8-15 j","Plus de 15 j"))))</f>
        <v/>
      </c>
      <c r="AD1196" s="67">
        <f>IF($M1196&lt;=1000,"Moins de 1 k€",IF($M1196&lt;=5000,"1 à 5 k€",IF($M1196&lt;=15000,"5 à 15 k€","Plus de 15 k€")))</f>
        <v/>
      </c>
    </row>
    <row r="1197">
      <c r="A1197" s="65" t="inlineStr">
        <is>
          <t>DEV-01196</t>
        </is>
      </c>
      <c r="B1197" s="66" t="n">
        <v>45495</v>
      </c>
      <c r="C1197" s="65" t="inlineStr">
        <is>
          <t>2024-07</t>
        </is>
      </c>
      <c r="D1197" s="65" t="inlineStr">
        <is>
          <t>2024-2025</t>
        </is>
      </c>
      <c r="E1197" s="65" t="inlineStr">
        <is>
          <t>CLI-0154</t>
        </is>
      </c>
      <c r="F1197" s="65" t="inlineStr">
        <is>
          <t>Particulier</t>
        </is>
      </c>
      <c r="G1197" s="65" t="inlineStr">
        <is>
          <t>Bordeaux</t>
        </is>
      </c>
      <c r="H1197" s="65" t="inlineStr">
        <is>
          <t>Karim Belkacem</t>
        </is>
      </c>
      <c r="I1197" s="65" t="inlineStr">
        <is>
          <t>Dépannage</t>
        </is>
      </c>
      <c r="J1197" s="65" t="inlineStr">
        <is>
          <t>DP-001</t>
        </is>
      </c>
      <c r="K1197" s="65" t="inlineStr">
        <is>
          <t>Dépannage plomberie urgence</t>
        </is>
      </c>
      <c r="L1197" s="67" t="n">
        <v>1</v>
      </c>
      <c r="M1197" s="68" t="n">
        <v>295.17</v>
      </c>
      <c r="N1197" s="65" t="inlineStr">
        <is>
          <t>Refusé</t>
        </is>
      </c>
      <c r="O1197" s="66" t="n">
        <v>45518</v>
      </c>
      <c r="P1197" s="67" t="n"/>
      <c r="Q1197" s="67" t="n">
        <v>0</v>
      </c>
      <c r="R1197" s="67">
        <f>$I1197</f>
        <v/>
      </c>
      <c r="S1197" s="67">
        <f>$K1197</f>
        <v/>
      </c>
      <c r="T1197" s="67">
        <f>IFERROR(INDEX(Clients!$G$2:$G$1020,MATCH($E1197,Clients!$A$2:$A$1020,0)),"")</f>
        <v/>
      </c>
      <c r="U1197" s="67">
        <f>IFERROR(INDEX(Clients!$I$2:$I$1020,MATCH($E1197,Clients!$A$2:$A$1020,0)),"")</f>
        <v/>
      </c>
      <c r="V1197" s="69">
        <f>1</f>
        <v/>
      </c>
      <c r="W1197" s="69">
        <f>IF($N1197="Accepté",1,0)</f>
        <v/>
      </c>
      <c r="X1197" s="68">
        <f>$M1197*$W1197</f>
        <v/>
      </c>
      <c r="Y1197" s="68">
        <f>IF($N1197="En cours",0,$M1197)</f>
        <v/>
      </c>
      <c r="Z1197" s="69">
        <f>IF($P1197="",0,1)</f>
        <v/>
      </c>
      <c r="AA1197" s="70">
        <f>IF($P1197="",0,$P1197)</f>
        <v/>
      </c>
      <c r="AB1197" s="69">
        <f>IF(AND($P1197&lt;&gt;"",$P1197&lt;=Paramètres!$C$14),1,0)</f>
        <v/>
      </c>
      <c r="AC1197" s="67">
        <f>IF($P1197="","Jamais relancé",IF($P1197&lt;=3,"0-3 j",IF($P1197&lt;=7,"4-7 j",IF($P1197&lt;=15,"8-15 j","Plus de 15 j"))))</f>
        <v/>
      </c>
      <c r="AD1197" s="67">
        <f>IF($M1197&lt;=1000,"Moins de 1 k€",IF($M1197&lt;=5000,"1 à 5 k€",IF($M1197&lt;=15000,"5 à 15 k€","Plus de 15 k€")))</f>
        <v/>
      </c>
    </row>
    <row r="1198">
      <c r="A1198" s="65" t="inlineStr">
        <is>
          <t>DEV-01197</t>
        </is>
      </c>
      <c r="B1198" s="66" t="n">
        <v>45495</v>
      </c>
      <c r="C1198" s="65" t="inlineStr">
        <is>
          <t>2024-07</t>
        </is>
      </c>
      <c r="D1198" s="65" t="inlineStr">
        <is>
          <t>2024-2025</t>
        </is>
      </c>
      <c r="E1198" s="65" t="inlineStr">
        <is>
          <t>CLI-0198</t>
        </is>
      </c>
      <c r="F1198" s="65" t="inlineStr">
        <is>
          <t>Syndic</t>
        </is>
      </c>
      <c r="G1198" s="65" t="inlineStr">
        <is>
          <t>Bordeaux</t>
        </is>
      </c>
      <c r="H1198" s="65" t="inlineStr">
        <is>
          <t>Sophie Marchand</t>
        </is>
      </c>
      <c r="I1198" s="65" t="inlineStr">
        <is>
          <t>Électricité</t>
        </is>
      </c>
      <c r="J1198" s="65" t="inlineStr">
        <is>
          <t>EL-001</t>
        </is>
      </c>
      <c r="K1198" s="65" t="inlineStr">
        <is>
          <t>Mise aux normes tableau électrique</t>
        </is>
      </c>
      <c r="L1198" s="67" t="n">
        <v>1</v>
      </c>
      <c r="M1198" s="68" t="n">
        <v>3207.1</v>
      </c>
      <c r="N1198" s="65" t="inlineStr">
        <is>
          <t>Refusé</t>
        </is>
      </c>
      <c r="O1198" s="66" t="n">
        <v>45510</v>
      </c>
      <c r="P1198" s="67" t="n">
        <v>6</v>
      </c>
      <c r="Q1198" s="67" t="n">
        <v>1</v>
      </c>
      <c r="R1198" s="67">
        <f>$I1198</f>
        <v/>
      </c>
      <c r="S1198" s="67">
        <f>$K1198</f>
        <v/>
      </c>
      <c r="T1198" s="67">
        <f>IFERROR(INDEX(Clients!$G$2:$G$1020,MATCH($E1198,Clients!$A$2:$A$1020,0)),"")</f>
        <v/>
      </c>
      <c r="U1198" s="67">
        <f>IFERROR(INDEX(Clients!$I$2:$I$1020,MATCH($E1198,Clients!$A$2:$A$1020,0)),"")</f>
        <v/>
      </c>
      <c r="V1198" s="69">
        <f>1</f>
        <v/>
      </c>
      <c r="W1198" s="69">
        <f>IF($N1198="Accepté",1,0)</f>
        <v/>
      </c>
      <c r="X1198" s="68">
        <f>$M1198*$W1198</f>
        <v/>
      </c>
      <c r="Y1198" s="68">
        <f>IF($N1198="En cours",0,$M1198)</f>
        <v/>
      </c>
      <c r="Z1198" s="69">
        <f>IF($P1198="",0,1)</f>
        <v/>
      </c>
      <c r="AA1198" s="70">
        <f>IF($P1198="",0,$P1198)</f>
        <v/>
      </c>
      <c r="AB1198" s="69">
        <f>IF(AND($P1198&lt;&gt;"",$P1198&lt;=Paramètres!$C$14),1,0)</f>
        <v/>
      </c>
      <c r="AC1198" s="67">
        <f>IF($P1198="","Jamais relancé",IF($P1198&lt;=3,"0-3 j",IF($P1198&lt;=7,"4-7 j",IF($P1198&lt;=15,"8-15 j","Plus de 15 j"))))</f>
        <v/>
      </c>
      <c r="AD1198" s="67">
        <f>IF($M1198&lt;=1000,"Moins de 1 k€",IF($M1198&lt;=5000,"1 à 5 k€",IF($M1198&lt;=15000,"5 à 15 k€","Plus de 15 k€")))</f>
        <v/>
      </c>
    </row>
    <row r="1199">
      <c r="A1199" s="65" t="inlineStr">
        <is>
          <t>DEV-01198</t>
        </is>
      </c>
      <c r="B1199" s="66" t="n">
        <v>45495</v>
      </c>
      <c r="C1199" s="65" t="inlineStr">
        <is>
          <t>2024-07</t>
        </is>
      </c>
      <c r="D1199" s="65" t="inlineStr">
        <is>
          <t>2024-2025</t>
        </is>
      </c>
      <c r="E1199" s="65" t="inlineStr">
        <is>
          <t>CLI-0262</t>
        </is>
      </c>
      <c r="F1199" s="65" t="inlineStr">
        <is>
          <t>Particulier</t>
        </is>
      </c>
      <c r="G1199" s="65" t="inlineStr">
        <is>
          <t>Toulouse</t>
        </is>
      </c>
      <c r="H1199" s="65" t="inlineStr">
        <is>
          <t>Nadia Cherif</t>
        </is>
      </c>
      <c r="I1199" s="65" t="inlineStr">
        <is>
          <t>Salle de bain</t>
        </is>
      </c>
      <c r="J1199" s="65" t="inlineStr">
        <is>
          <t>SB-002</t>
        </is>
      </c>
      <c r="K1199" s="65" t="inlineStr">
        <is>
          <t>Remplacement baignoire par douche</t>
        </is>
      </c>
      <c r="L1199" s="67" t="n">
        <v>1</v>
      </c>
      <c r="M1199" s="68" t="n">
        <v>3453</v>
      </c>
      <c r="N1199" s="65" t="inlineStr">
        <is>
          <t>Refusé</t>
        </is>
      </c>
      <c r="O1199" s="66" t="n">
        <v>45540</v>
      </c>
      <c r="P1199" s="67" t="n"/>
      <c r="Q1199" s="67" t="n">
        <v>0</v>
      </c>
      <c r="R1199" s="67">
        <f>$I1199</f>
        <v/>
      </c>
      <c r="S1199" s="67">
        <f>$K1199</f>
        <v/>
      </c>
      <c r="T1199" s="67">
        <f>IFERROR(INDEX(Clients!$G$2:$G$1020,MATCH($E1199,Clients!$A$2:$A$1020,0)),"")</f>
        <v/>
      </c>
      <c r="U1199" s="67">
        <f>IFERROR(INDEX(Clients!$I$2:$I$1020,MATCH($E1199,Clients!$A$2:$A$1020,0)),"")</f>
        <v/>
      </c>
      <c r="V1199" s="69">
        <f>1</f>
        <v/>
      </c>
      <c r="W1199" s="69">
        <f>IF($N1199="Accepté",1,0)</f>
        <v/>
      </c>
      <c r="X1199" s="68">
        <f>$M1199*$W1199</f>
        <v/>
      </c>
      <c r="Y1199" s="68">
        <f>IF($N1199="En cours",0,$M1199)</f>
        <v/>
      </c>
      <c r="Z1199" s="69">
        <f>IF($P1199="",0,1)</f>
        <v/>
      </c>
      <c r="AA1199" s="70">
        <f>IF($P1199="",0,$P1199)</f>
        <v/>
      </c>
      <c r="AB1199" s="69">
        <f>IF(AND($P1199&lt;&gt;"",$P1199&lt;=Paramètres!$C$14),1,0)</f>
        <v/>
      </c>
      <c r="AC1199" s="67">
        <f>IF($P1199="","Jamais relancé",IF($P1199&lt;=3,"0-3 j",IF($P1199&lt;=7,"4-7 j",IF($P1199&lt;=15,"8-15 j","Plus de 15 j"))))</f>
        <v/>
      </c>
      <c r="AD1199" s="67">
        <f>IF($M1199&lt;=1000,"Moins de 1 k€",IF($M1199&lt;=5000,"1 à 5 k€",IF($M1199&lt;=15000,"5 à 15 k€","Plus de 15 k€")))</f>
        <v/>
      </c>
    </row>
    <row r="1200">
      <c r="A1200" s="65" t="inlineStr">
        <is>
          <t>DEV-01199</t>
        </is>
      </c>
      <c r="B1200" s="66" t="n">
        <v>45495</v>
      </c>
      <c r="C1200" s="65" t="inlineStr">
        <is>
          <t>2024-07</t>
        </is>
      </c>
      <c r="D1200" s="65" t="inlineStr">
        <is>
          <t>2024-2025</t>
        </is>
      </c>
      <c r="E1200" s="65" t="inlineStr">
        <is>
          <t>CLI-0409</t>
        </is>
      </c>
      <c r="F1200" s="65" t="inlineStr">
        <is>
          <t>Professionnel</t>
        </is>
      </c>
      <c r="G1200" s="65" t="inlineStr">
        <is>
          <t>Toulouse</t>
        </is>
      </c>
      <c r="H1200" s="65" t="inlineStr">
        <is>
          <t>Julien Fabre</t>
        </is>
      </c>
      <c r="I1200" s="65" t="inlineStr">
        <is>
          <t>Salle de bain</t>
        </is>
      </c>
      <c r="J1200" s="65" t="inlineStr">
        <is>
          <t>SB-001</t>
        </is>
      </c>
      <c r="K1200" s="65" t="inlineStr">
        <is>
          <t>Rénovation salle de bain complète</t>
        </is>
      </c>
      <c r="L1200" s="67" t="n">
        <v>1</v>
      </c>
      <c r="M1200" s="68" t="n">
        <v>18135.35</v>
      </c>
      <c r="N1200" s="65" t="inlineStr">
        <is>
          <t>Refusé</t>
        </is>
      </c>
      <c r="O1200" s="66" t="n">
        <v>45517</v>
      </c>
      <c r="P1200" s="67" t="n"/>
      <c r="Q1200" s="67" t="n">
        <v>0</v>
      </c>
      <c r="R1200" s="67">
        <f>$I1200</f>
        <v/>
      </c>
      <c r="S1200" s="67">
        <f>$K1200</f>
        <v/>
      </c>
      <c r="T1200" s="67">
        <f>IFERROR(INDEX(Clients!$G$2:$G$1020,MATCH($E1200,Clients!$A$2:$A$1020,0)),"")</f>
        <v/>
      </c>
      <c r="U1200" s="67">
        <f>IFERROR(INDEX(Clients!$I$2:$I$1020,MATCH($E1200,Clients!$A$2:$A$1020,0)),"")</f>
        <v/>
      </c>
      <c r="V1200" s="69">
        <f>1</f>
        <v/>
      </c>
      <c r="W1200" s="69">
        <f>IF($N1200="Accepté",1,0)</f>
        <v/>
      </c>
      <c r="X1200" s="68">
        <f>$M1200*$W1200</f>
        <v/>
      </c>
      <c r="Y1200" s="68">
        <f>IF($N1200="En cours",0,$M1200)</f>
        <v/>
      </c>
      <c r="Z1200" s="69">
        <f>IF($P1200="",0,1)</f>
        <v/>
      </c>
      <c r="AA1200" s="70">
        <f>IF($P1200="",0,$P1200)</f>
        <v/>
      </c>
      <c r="AB1200" s="69">
        <f>IF(AND($P1200&lt;&gt;"",$P1200&lt;=Paramètres!$C$14),1,0)</f>
        <v/>
      </c>
      <c r="AC1200" s="67">
        <f>IF($P1200="","Jamais relancé",IF($P1200&lt;=3,"0-3 j",IF($P1200&lt;=7,"4-7 j",IF($P1200&lt;=15,"8-15 j","Plus de 15 j"))))</f>
        <v/>
      </c>
      <c r="AD1200" s="67">
        <f>IF($M1200&lt;=1000,"Moins de 1 k€",IF($M1200&lt;=5000,"1 à 5 k€",IF($M1200&lt;=15000,"5 à 15 k€","Plus de 15 k€")))</f>
        <v/>
      </c>
    </row>
    <row r="1201">
      <c r="A1201" s="65" t="inlineStr">
        <is>
          <t>DEV-01200</t>
        </is>
      </c>
      <c r="B1201" s="66" t="n">
        <v>45496</v>
      </c>
      <c r="C1201" s="65" t="inlineStr">
        <is>
          <t>2024-07</t>
        </is>
      </c>
      <c r="D1201" s="65" t="inlineStr">
        <is>
          <t>2024-2025</t>
        </is>
      </c>
      <c r="E1201" s="65" t="inlineStr">
        <is>
          <t>CLI-0140</t>
        </is>
      </c>
      <c r="F1201" s="65" t="inlineStr">
        <is>
          <t>Syndic</t>
        </is>
      </c>
      <c r="G1201" s="65" t="inlineStr">
        <is>
          <t>Toulouse</t>
        </is>
      </c>
      <c r="H1201" s="65" t="inlineStr">
        <is>
          <t>Julien Fabre</t>
        </is>
      </c>
      <c r="I1201" s="65" t="inlineStr">
        <is>
          <t>Dépannage</t>
        </is>
      </c>
      <c r="J1201" s="65" t="inlineStr">
        <is>
          <t>DP-001</t>
        </is>
      </c>
      <c r="K1201" s="65" t="inlineStr">
        <is>
          <t>Dépannage plomberie urgence</t>
        </is>
      </c>
      <c r="L1201" s="67" t="n">
        <v>1</v>
      </c>
      <c r="M1201" s="68" t="n">
        <v>660.59</v>
      </c>
      <c r="N1201" s="65" t="inlineStr">
        <is>
          <t>Sans réponse</t>
        </is>
      </c>
      <c r="O1201" s="66" t="n">
        <v>45519</v>
      </c>
      <c r="P1201" s="67" t="n">
        <v>5</v>
      </c>
      <c r="Q1201" s="67" t="n">
        <v>2</v>
      </c>
      <c r="R1201" s="67">
        <f>$I1201</f>
        <v/>
      </c>
      <c r="S1201" s="67">
        <f>$K1201</f>
        <v/>
      </c>
      <c r="T1201" s="67">
        <f>IFERROR(INDEX(Clients!$G$2:$G$1020,MATCH($E1201,Clients!$A$2:$A$1020,0)),"")</f>
        <v/>
      </c>
      <c r="U1201" s="67">
        <f>IFERROR(INDEX(Clients!$I$2:$I$1020,MATCH($E1201,Clients!$A$2:$A$1020,0)),"")</f>
        <v/>
      </c>
      <c r="V1201" s="69">
        <f>1</f>
        <v/>
      </c>
      <c r="W1201" s="69">
        <f>IF($N1201="Accepté",1,0)</f>
        <v/>
      </c>
      <c r="X1201" s="68">
        <f>$M1201*$W1201</f>
        <v/>
      </c>
      <c r="Y1201" s="68">
        <f>IF($N1201="En cours",0,$M1201)</f>
        <v/>
      </c>
      <c r="Z1201" s="69">
        <f>IF($P1201="",0,1)</f>
        <v/>
      </c>
      <c r="AA1201" s="70">
        <f>IF($P1201="",0,$P1201)</f>
        <v/>
      </c>
      <c r="AB1201" s="69">
        <f>IF(AND($P1201&lt;&gt;"",$P1201&lt;=Paramètres!$C$14),1,0)</f>
        <v/>
      </c>
      <c r="AC1201" s="67">
        <f>IF($P1201="","Jamais relancé",IF($P1201&lt;=3,"0-3 j",IF($P1201&lt;=7,"4-7 j",IF($P1201&lt;=15,"8-15 j","Plus de 15 j"))))</f>
        <v/>
      </c>
      <c r="AD1201" s="67">
        <f>IF($M1201&lt;=1000,"Moins de 1 k€",IF($M1201&lt;=5000,"1 à 5 k€",IF($M1201&lt;=15000,"5 à 15 k€","Plus de 15 k€")))</f>
        <v/>
      </c>
    </row>
    <row r="1202">
      <c r="A1202" s="65" t="inlineStr">
        <is>
          <t>DEV-01201</t>
        </is>
      </c>
      <c r="B1202" s="66" t="n">
        <v>45496</v>
      </c>
      <c r="C1202" s="65" t="inlineStr">
        <is>
          <t>2024-07</t>
        </is>
      </c>
      <c r="D1202" s="65" t="inlineStr">
        <is>
          <t>2024-2025</t>
        </is>
      </c>
      <c r="E1202" s="65" t="inlineStr">
        <is>
          <t>CLI-0217</t>
        </is>
      </c>
      <c r="F1202" s="65" t="inlineStr">
        <is>
          <t>Particulier</t>
        </is>
      </c>
      <c r="G1202" s="65" t="inlineStr">
        <is>
          <t>Bordeaux</t>
        </is>
      </c>
      <c r="H1202" s="65" t="inlineStr">
        <is>
          <t>Sophie Marchand</t>
        </is>
      </c>
      <c r="I1202" s="65" t="inlineStr">
        <is>
          <t>Électricité</t>
        </is>
      </c>
      <c r="J1202" s="65" t="inlineStr">
        <is>
          <t>EL-001</t>
        </is>
      </c>
      <c r="K1202" s="65" t="inlineStr">
        <is>
          <t>Mise aux normes tableau électrique</t>
        </is>
      </c>
      <c r="L1202" s="67" t="n">
        <v>1</v>
      </c>
      <c r="M1202" s="68" t="n">
        <v>1609.32</v>
      </c>
      <c r="N1202" s="65" t="inlineStr">
        <is>
          <t>Refusé</t>
        </is>
      </c>
      <c r="O1202" s="66" t="n">
        <v>45525</v>
      </c>
      <c r="P1202" s="67" t="n"/>
      <c r="Q1202" s="67" t="n">
        <v>0</v>
      </c>
      <c r="R1202" s="67">
        <f>$I1202</f>
        <v/>
      </c>
      <c r="S1202" s="67">
        <f>$K1202</f>
        <v/>
      </c>
      <c r="T1202" s="67">
        <f>IFERROR(INDEX(Clients!$G$2:$G$1020,MATCH($E1202,Clients!$A$2:$A$1020,0)),"")</f>
        <v/>
      </c>
      <c r="U1202" s="67">
        <f>IFERROR(INDEX(Clients!$I$2:$I$1020,MATCH($E1202,Clients!$A$2:$A$1020,0)),"")</f>
        <v/>
      </c>
      <c r="V1202" s="69">
        <f>1</f>
        <v/>
      </c>
      <c r="W1202" s="69">
        <f>IF($N1202="Accepté",1,0)</f>
        <v/>
      </c>
      <c r="X1202" s="68">
        <f>$M1202*$W1202</f>
        <v/>
      </c>
      <c r="Y1202" s="68">
        <f>IF($N1202="En cours",0,$M1202)</f>
        <v/>
      </c>
      <c r="Z1202" s="69">
        <f>IF($P1202="",0,1)</f>
        <v/>
      </c>
      <c r="AA1202" s="70">
        <f>IF($P1202="",0,$P1202)</f>
        <v/>
      </c>
      <c r="AB1202" s="69">
        <f>IF(AND($P1202&lt;&gt;"",$P1202&lt;=Paramètres!$C$14),1,0)</f>
        <v/>
      </c>
      <c r="AC1202" s="67">
        <f>IF($P1202="","Jamais relancé",IF($P1202&lt;=3,"0-3 j",IF($P1202&lt;=7,"4-7 j",IF($P1202&lt;=15,"8-15 j","Plus de 15 j"))))</f>
        <v/>
      </c>
      <c r="AD1202" s="67">
        <f>IF($M1202&lt;=1000,"Moins de 1 k€",IF($M1202&lt;=5000,"1 à 5 k€",IF($M1202&lt;=15000,"5 à 15 k€","Plus de 15 k€")))</f>
        <v/>
      </c>
    </row>
    <row r="1203">
      <c r="A1203" s="65" t="inlineStr">
        <is>
          <t>DEV-01202</t>
        </is>
      </c>
      <c r="B1203" s="66" t="n">
        <v>45496</v>
      </c>
      <c r="C1203" s="65" t="inlineStr">
        <is>
          <t>2024-07</t>
        </is>
      </c>
      <c r="D1203" s="65" t="inlineStr">
        <is>
          <t>2024-2025</t>
        </is>
      </c>
      <c r="E1203" s="65" t="inlineStr">
        <is>
          <t>CLI-0074</t>
        </is>
      </c>
      <c r="F1203" s="65" t="inlineStr">
        <is>
          <t>Particulier</t>
        </is>
      </c>
      <c r="G1203" s="65" t="inlineStr">
        <is>
          <t>Bordeaux</t>
        </is>
      </c>
      <c r="H1203" s="65" t="inlineStr">
        <is>
          <t>Karim Belkacem</t>
        </is>
      </c>
      <c r="I1203" s="65" t="inlineStr">
        <is>
          <t>Salle de bain</t>
        </is>
      </c>
      <c r="J1203" s="65" t="inlineStr">
        <is>
          <t>SB-001</t>
        </is>
      </c>
      <c r="K1203" s="65" t="inlineStr">
        <is>
          <t>Rénovation salle de bain complète</t>
        </is>
      </c>
      <c r="L1203" s="67" t="n">
        <v>1</v>
      </c>
      <c r="M1203" s="68" t="n">
        <v>9206.059999999999</v>
      </c>
      <c r="N1203" s="65" t="inlineStr">
        <is>
          <t>Refusé</t>
        </is>
      </c>
      <c r="O1203" s="66" t="n">
        <v>45529</v>
      </c>
      <c r="P1203" s="67" t="n">
        <v>5</v>
      </c>
      <c r="Q1203" s="67" t="n">
        <v>1</v>
      </c>
      <c r="R1203" s="67">
        <f>$I1203</f>
        <v/>
      </c>
      <c r="S1203" s="67">
        <f>$K1203</f>
        <v/>
      </c>
      <c r="T1203" s="67">
        <f>IFERROR(INDEX(Clients!$G$2:$G$1020,MATCH($E1203,Clients!$A$2:$A$1020,0)),"")</f>
        <v/>
      </c>
      <c r="U1203" s="67">
        <f>IFERROR(INDEX(Clients!$I$2:$I$1020,MATCH($E1203,Clients!$A$2:$A$1020,0)),"")</f>
        <v/>
      </c>
      <c r="V1203" s="69">
        <f>1</f>
        <v/>
      </c>
      <c r="W1203" s="69">
        <f>IF($N1203="Accepté",1,0)</f>
        <v/>
      </c>
      <c r="X1203" s="68">
        <f>$M1203*$W1203</f>
        <v/>
      </c>
      <c r="Y1203" s="68">
        <f>IF($N1203="En cours",0,$M1203)</f>
        <v/>
      </c>
      <c r="Z1203" s="69">
        <f>IF($P1203="",0,1)</f>
        <v/>
      </c>
      <c r="AA1203" s="70">
        <f>IF($P1203="",0,$P1203)</f>
        <v/>
      </c>
      <c r="AB1203" s="69">
        <f>IF(AND($P1203&lt;&gt;"",$P1203&lt;=Paramètres!$C$14),1,0)</f>
        <v/>
      </c>
      <c r="AC1203" s="67">
        <f>IF($P1203="","Jamais relancé",IF($P1203&lt;=3,"0-3 j",IF($P1203&lt;=7,"4-7 j",IF($P1203&lt;=15,"8-15 j","Plus de 15 j"))))</f>
        <v/>
      </c>
      <c r="AD1203" s="67">
        <f>IF($M1203&lt;=1000,"Moins de 1 k€",IF($M1203&lt;=5000,"1 à 5 k€",IF($M1203&lt;=15000,"5 à 15 k€","Plus de 15 k€")))</f>
        <v/>
      </c>
    </row>
    <row r="1204">
      <c r="A1204" s="65" t="inlineStr">
        <is>
          <t>DEV-01203</t>
        </is>
      </c>
      <c r="B1204" s="66" t="n">
        <v>45497</v>
      </c>
      <c r="C1204" s="65" t="inlineStr">
        <is>
          <t>2024-07</t>
        </is>
      </c>
      <c r="D1204" s="65" t="inlineStr">
        <is>
          <t>2024-2025</t>
        </is>
      </c>
      <c r="E1204" s="65" t="inlineStr">
        <is>
          <t>CLI-0495</t>
        </is>
      </c>
      <c r="F1204" s="65" t="inlineStr">
        <is>
          <t>Syndic</t>
        </is>
      </c>
      <c r="G1204" s="65" t="inlineStr">
        <is>
          <t>Bordeaux</t>
        </is>
      </c>
      <c r="H1204" s="65" t="inlineStr">
        <is>
          <t>Sophie Marchand</t>
        </is>
      </c>
      <c r="I1204" s="65" t="inlineStr">
        <is>
          <t>Chauffage</t>
        </is>
      </c>
      <c r="J1204" s="65" t="inlineStr">
        <is>
          <t>CH-001</t>
        </is>
      </c>
      <c r="K1204" s="65" t="inlineStr">
        <is>
          <t>Installation chaudière gaz condensation</t>
        </is>
      </c>
      <c r="L1204" s="67" t="n">
        <v>1</v>
      </c>
      <c r="M1204" s="68" t="n">
        <v>10848.69</v>
      </c>
      <c r="N1204" s="65" t="inlineStr">
        <is>
          <t>Refusé</t>
        </is>
      </c>
      <c r="O1204" s="66" t="n">
        <v>45538</v>
      </c>
      <c r="P1204" s="67" t="n"/>
      <c r="Q1204" s="67" t="n">
        <v>0</v>
      </c>
      <c r="R1204" s="67">
        <f>$I1204</f>
        <v/>
      </c>
      <c r="S1204" s="67">
        <f>$K1204</f>
        <v/>
      </c>
      <c r="T1204" s="67">
        <f>IFERROR(INDEX(Clients!$G$2:$G$1020,MATCH($E1204,Clients!$A$2:$A$1020,0)),"")</f>
        <v/>
      </c>
      <c r="U1204" s="67">
        <f>IFERROR(INDEX(Clients!$I$2:$I$1020,MATCH($E1204,Clients!$A$2:$A$1020,0)),"")</f>
        <v/>
      </c>
      <c r="V1204" s="69">
        <f>1</f>
        <v/>
      </c>
      <c r="W1204" s="69">
        <f>IF($N1204="Accepté",1,0)</f>
        <v/>
      </c>
      <c r="X1204" s="68">
        <f>$M1204*$W1204</f>
        <v/>
      </c>
      <c r="Y1204" s="68">
        <f>IF($N1204="En cours",0,$M1204)</f>
        <v/>
      </c>
      <c r="Z1204" s="69">
        <f>IF($P1204="",0,1)</f>
        <v/>
      </c>
      <c r="AA1204" s="70">
        <f>IF($P1204="",0,$P1204)</f>
        <v/>
      </c>
      <c r="AB1204" s="69">
        <f>IF(AND($P1204&lt;&gt;"",$P1204&lt;=Paramètres!$C$14),1,0)</f>
        <v/>
      </c>
      <c r="AC1204" s="67">
        <f>IF($P1204="","Jamais relancé",IF($P1204&lt;=3,"0-3 j",IF($P1204&lt;=7,"4-7 j",IF($P1204&lt;=15,"8-15 j","Plus de 15 j"))))</f>
        <v/>
      </c>
      <c r="AD1204" s="67">
        <f>IF($M1204&lt;=1000,"Moins de 1 k€",IF($M1204&lt;=5000,"1 à 5 k€",IF($M1204&lt;=15000,"5 à 15 k€","Plus de 15 k€")))</f>
        <v/>
      </c>
    </row>
    <row r="1205">
      <c r="A1205" s="65" t="inlineStr">
        <is>
          <t>DEV-01204</t>
        </is>
      </c>
      <c r="B1205" s="66" t="n">
        <v>45497</v>
      </c>
      <c r="C1205" s="65" t="inlineStr">
        <is>
          <t>2024-07</t>
        </is>
      </c>
      <c r="D1205" s="65" t="inlineStr">
        <is>
          <t>2024-2025</t>
        </is>
      </c>
      <c r="E1205" s="65" t="inlineStr">
        <is>
          <t>CLI-0015</t>
        </is>
      </c>
      <c r="F1205" s="65" t="inlineStr">
        <is>
          <t>Particulier</t>
        </is>
      </c>
      <c r="G1205" s="65" t="inlineStr">
        <is>
          <t>Bordeaux</t>
        </is>
      </c>
      <c r="H1205" s="65" t="inlineStr">
        <is>
          <t>Sophie Marchand</t>
        </is>
      </c>
      <c r="I1205" s="65" t="inlineStr">
        <is>
          <t>Plomberie</t>
        </is>
      </c>
      <c r="J1205" s="65" t="inlineStr">
        <is>
          <t>PR-002</t>
        </is>
      </c>
      <c r="K1205" s="65" t="inlineStr">
        <is>
          <t>Recherche de fuite + réparation</t>
        </is>
      </c>
      <c r="L1205" s="67" t="n">
        <v>1</v>
      </c>
      <c r="M1205" s="68" t="n">
        <v>498.49</v>
      </c>
      <c r="N1205" s="65" t="inlineStr">
        <is>
          <t>Refusé</t>
        </is>
      </c>
      <c r="O1205" s="66" t="n">
        <v>45523</v>
      </c>
      <c r="P1205" s="67" t="n">
        <v>9</v>
      </c>
      <c r="Q1205" s="67" t="n">
        <v>2</v>
      </c>
      <c r="R1205" s="67">
        <f>$I1205</f>
        <v/>
      </c>
      <c r="S1205" s="67">
        <f>$K1205</f>
        <v/>
      </c>
      <c r="T1205" s="67">
        <f>IFERROR(INDEX(Clients!$G$2:$G$1020,MATCH($E1205,Clients!$A$2:$A$1020,0)),"")</f>
        <v/>
      </c>
      <c r="U1205" s="67">
        <f>IFERROR(INDEX(Clients!$I$2:$I$1020,MATCH($E1205,Clients!$A$2:$A$1020,0)),"")</f>
        <v/>
      </c>
      <c r="V1205" s="69">
        <f>1</f>
        <v/>
      </c>
      <c r="W1205" s="69">
        <f>IF($N1205="Accepté",1,0)</f>
        <v/>
      </c>
      <c r="X1205" s="68">
        <f>$M1205*$W1205</f>
        <v/>
      </c>
      <c r="Y1205" s="68">
        <f>IF($N1205="En cours",0,$M1205)</f>
        <v/>
      </c>
      <c r="Z1205" s="69">
        <f>IF($P1205="",0,1)</f>
        <v/>
      </c>
      <c r="AA1205" s="70">
        <f>IF($P1205="",0,$P1205)</f>
        <v/>
      </c>
      <c r="AB1205" s="69">
        <f>IF(AND($P1205&lt;&gt;"",$P1205&lt;=Paramètres!$C$14),1,0)</f>
        <v/>
      </c>
      <c r="AC1205" s="67">
        <f>IF($P1205="","Jamais relancé",IF($P1205&lt;=3,"0-3 j",IF($P1205&lt;=7,"4-7 j",IF($P1205&lt;=15,"8-15 j","Plus de 15 j"))))</f>
        <v/>
      </c>
      <c r="AD1205" s="67">
        <f>IF($M1205&lt;=1000,"Moins de 1 k€",IF($M1205&lt;=5000,"1 à 5 k€",IF($M1205&lt;=15000,"5 à 15 k€","Plus de 15 k€")))</f>
        <v/>
      </c>
    </row>
    <row r="1206">
      <c r="A1206" s="65" t="inlineStr">
        <is>
          <t>DEV-01205</t>
        </is>
      </c>
      <c r="B1206" s="66" t="n">
        <v>45497</v>
      </c>
      <c r="C1206" s="65" t="inlineStr">
        <is>
          <t>2024-07</t>
        </is>
      </c>
      <c r="D1206" s="65" t="inlineStr">
        <is>
          <t>2024-2025</t>
        </is>
      </c>
      <c r="E1206" s="65" t="inlineStr">
        <is>
          <t>CLI-0054</t>
        </is>
      </c>
      <c r="F1206" s="65" t="inlineStr">
        <is>
          <t>Particulier</t>
        </is>
      </c>
      <c r="G1206" s="65" t="inlineStr">
        <is>
          <t>Bordeaux</t>
        </is>
      </c>
      <c r="H1206" s="65" t="inlineStr">
        <is>
          <t>Karim Belkacem</t>
        </is>
      </c>
      <c r="I1206" s="65" t="inlineStr">
        <is>
          <t>Dépannage</t>
        </is>
      </c>
      <c r="J1206" s="65" t="inlineStr">
        <is>
          <t>DP-002</t>
        </is>
      </c>
      <c r="K1206" s="65" t="inlineStr">
        <is>
          <t>Débouchage canalisation</t>
        </is>
      </c>
      <c r="L1206" s="67" t="n">
        <v>1</v>
      </c>
      <c r="M1206" s="68" t="n">
        <v>355.44</v>
      </c>
      <c r="N1206" s="65" t="inlineStr">
        <is>
          <t>Accepté</t>
        </is>
      </c>
      <c r="O1206" s="66" t="n">
        <v>45504</v>
      </c>
      <c r="P1206" s="67" t="n">
        <v>7</v>
      </c>
      <c r="Q1206" s="67" t="n">
        <v>1</v>
      </c>
      <c r="R1206" s="67">
        <f>$I1206</f>
        <v/>
      </c>
      <c r="S1206" s="67">
        <f>$K1206</f>
        <v/>
      </c>
      <c r="T1206" s="67">
        <f>IFERROR(INDEX(Clients!$G$2:$G$1020,MATCH($E1206,Clients!$A$2:$A$1020,0)),"")</f>
        <v/>
      </c>
      <c r="U1206" s="67">
        <f>IFERROR(INDEX(Clients!$I$2:$I$1020,MATCH($E1206,Clients!$A$2:$A$1020,0)),"")</f>
        <v/>
      </c>
      <c r="V1206" s="69">
        <f>1</f>
        <v/>
      </c>
      <c r="W1206" s="69">
        <f>IF($N1206="Accepté",1,0)</f>
        <v/>
      </c>
      <c r="X1206" s="68">
        <f>$M1206*$W1206</f>
        <v/>
      </c>
      <c r="Y1206" s="68">
        <f>IF($N1206="En cours",0,$M1206)</f>
        <v/>
      </c>
      <c r="Z1206" s="69">
        <f>IF($P1206="",0,1)</f>
        <v/>
      </c>
      <c r="AA1206" s="70">
        <f>IF($P1206="",0,$P1206)</f>
        <v/>
      </c>
      <c r="AB1206" s="69">
        <f>IF(AND($P1206&lt;&gt;"",$P1206&lt;=Paramètres!$C$14),1,0)</f>
        <v/>
      </c>
      <c r="AC1206" s="67">
        <f>IF($P1206="","Jamais relancé",IF($P1206&lt;=3,"0-3 j",IF($P1206&lt;=7,"4-7 j",IF($P1206&lt;=15,"8-15 j","Plus de 15 j"))))</f>
        <v/>
      </c>
      <c r="AD1206" s="67">
        <f>IF($M1206&lt;=1000,"Moins de 1 k€",IF($M1206&lt;=5000,"1 à 5 k€",IF($M1206&lt;=15000,"5 à 15 k€","Plus de 15 k€")))</f>
        <v/>
      </c>
    </row>
    <row r="1207">
      <c r="A1207" s="65" t="inlineStr">
        <is>
          <t>DEV-01206</t>
        </is>
      </c>
      <c r="B1207" s="66" t="n">
        <v>45497</v>
      </c>
      <c r="C1207" s="65" t="inlineStr">
        <is>
          <t>2024-07</t>
        </is>
      </c>
      <c r="D1207" s="65" t="inlineStr">
        <is>
          <t>2024-2025</t>
        </is>
      </c>
      <c r="E1207" s="65" t="inlineStr">
        <is>
          <t>CLI-0273</t>
        </is>
      </c>
      <c r="F1207" s="65" t="inlineStr">
        <is>
          <t>Particulier</t>
        </is>
      </c>
      <c r="G1207" s="65" t="inlineStr">
        <is>
          <t>Bordeaux</t>
        </is>
      </c>
      <c r="H1207" s="65" t="inlineStr">
        <is>
          <t>Karim Belkacem</t>
        </is>
      </c>
      <c r="I1207" s="65" t="inlineStr">
        <is>
          <t>Salle de bain</t>
        </is>
      </c>
      <c r="J1207" s="65" t="inlineStr">
        <is>
          <t>SB-003</t>
        </is>
      </c>
      <c r="K1207" s="65" t="inlineStr">
        <is>
          <t>Pose meuble vasque + robinetterie</t>
        </is>
      </c>
      <c r="L1207" s="67" t="n">
        <v>1</v>
      </c>
      <c r="M1207" s="68" t="n">
        <v>1133.8</v>
      </c>
      <c r="N1207" s="65" t="inlineStr">
        <is>
          <t>Sans réponse</t>
        </is>
      </c>
      <c r="O1207" s="66" t="n">
        <v>45537</v>
      </c>
      <c r="P1207" s="67" t="n">
        <v>10</v>
      </c>
      <c r="Q1207" s="67" t="n">
        <v>3</v>
      </c>
      <c r="R1207" s="67">
        <f>$I1207</f>
        <v/>
      </c>
      <c r="S1207" s="67">
        <f>$K1207</f>
        <v/>
      </c>
      <c r="T1207" s="67">
        <f>IFERROR(INDEX(Clients!$G$2:$G$1020,MATCH($E1207,Clients!$A$2:$A$1020,0)),"")</f>
        <v/>
      </c>
      <c r="U1207" s="67">
        <f>IFERROR(INDEX(Clients!$I$2:$I$1020,MATCH($E1207,Clients!$A$2:$A$1020,0)),"")</f>
        <v/>
      </c>
      <c r="V1207" s="69">
        <f>1</f>
        <v/>
      </c>
      <c r="W1207" s="69">
        <f>IF($N1207="Accepté",1,0)</f>
        <v/>
      </c>
      <c r="X1207" s="68">
        <f>$M1207*$W1207</f>
        <v/>
      </c>
      <c r="Y1207" s="68">
        <f>IF($N1207="En cours",0,$M1207)</f>
        <v/>
      </c>
      <c r="Z1207" s="69">
        <f>IF($P1207="",0,1)</f>
        <v/>
      </c>
      <c r="AA1207" s="70">
        <f>IF($P1207="",0,$P1207)</f>
        <v/>
      </c>
      <c r="AB1207" s="69">
        <f>IF(AND($P1207&lt;&gt;"",$P1207&lt;=Paramètres!$C$14),1,0)</f>
        <v/>
      </c>
      <c r="AC1207" s="67">
        <f>IF($P1207="","Jamais relancé",IF($P1207&lt;=3,"0-3 j",IF($P1207&lt;=7,"4-7 j",IF($P1207&lt;=15,"8-15 j","Plus de 15 j"))))</f>
        <v/>
      </c>
      <c r="AD1207" s="67">
        <f>IF($M1207&lt;=1000,"Moins de 1 k€",IF($M1207&lt;=5000,"1 à 5 k€",IF($M1207&lt;=15000,"5 à 15 k€","Plus de 15 k€")))</f>
        <v/>
      </c>
    </row>
    <row r="1208">
      <c r="A1208" s="65" t="inlineStr">
        <is>
          <t>DEV-01207</t>
        </is>
      </c>
      <c r="B1208" s="66" t="n">
        <v>45497</v>
      </c>
      <c r="C1208" s="65" t="inlineStr">
        <is>
          <t>2024-07</t>
        </is>
      </c>
      <c r="D1208" s="65" t="inlineStr">
        <is>
          <t>2024-2025</t>
        </is>
      </c>
      <c r="E1208" s="65" t="inlineStr">
        <is>
          <t>CLI-0415</t>
        </is>
      </c>
      <c r="F1208" s="65" t="inlineStr">
        <is>
          <t>Particulier</t>
        </is>
      </c>
      <c r="G1208" s="65" t="inlineStr">
        <is>
          <t>Bordeaux</t>
        </is>
      </c>
      <c r="H1208" s="65" t="inlineStr">
        <is>
          <t>Karim Belkacem</t>
        </is>
      </c>
      <c r="I1208" s="65" t="inlineStr">
        <is>
          <t>Plomberie</t>
        </is>
      </c>
      <c r="J1208" s="65" t="inlineStr">
        <is>
          <t>PR-001</t>
        </is>
      </c>
      <c r="K1208" s="65" t="inlineStr">
        <is>
          <t>Remplacement chauffe-eau 200 L</t>
        </is>
      </c>
      <c r="L1208" s="67" t="n">
        <v>1</v>
      </c>
      <c r="M1208" s="68" t="n">
        <v>1153.43</v>
      </c>
      <c r="N1208" s="65" t="inlineStr">
        <is>
          <t>Refusé</t>
        </is>
      </c>
      <c r="O1208" s="66" t="n">
        <v>45503</v>
      </c>
      <c r="P1208" s="67" t="n">
        <v>8</v>
      </c>
      <c r="Q1208" s="67" t="n">
        <v>0</v>
      </c>
      <c r="R1208" s="67">
        <f>$I1208</f>
        <v/>
      </c>
      <c r="S1208" s="67">
        <f>$K1208</f>
        <v/>
      </c>
      <c r="T1208" s="67">
        <f>IFERROR(INDEX(Clients!$G$2:$G$1020,MATCH($E1208,Clients!$A$2:$A$1020,0)),"")</f>
        <v/>
      </c>
      <c r="U1208" s="67">
        <f>IFERROR(INDEX(Clients!$I$2:$I$1020,MATCH($E1208,Clients!$A$2:$A$1020,0)),"")</f>
        <v/>
      </c>
      <c r="V1208" s="69">
        <f>1</f>
        <v/>
      </c>
      <c r="W1208" s="69">
        <f>IF($N1208="Accepté",1,0)</f>
        <v/>
      </c>
      <c r="X1208" s="68">
        <f>$M1208*$W1208</f>
        <v/>
      </c>
      <c r="Y1208" s="68">
        <f>IF($N1208="En cours",0,$M1208)</f>
        <v/>
      </c>
      <c r="Z1208" s="69">
        <f>IF($P1208="",0,1)</f>
        <v/>
      </c>
      <c r="AA1208" s="70">
        <f>IF($P1208="",0,$P1208)</f>
        <v/>
      </c>
      <c r="AB1208" s="69">
        <f>IF(AND($P1208&lt;&gt;"",$P1208&lt;=Paramètres!$C$14),1,0)</f>
        <v/>
      </c>
      <c r="AC1208" s="67">
        <f>IF($P1208="","Jamais relancé",IF($P1208&lt;=3,"0-3 j",IF($P1208&lt;=7,"4-7 j",IF($P1208&lt;=15,"8-15 j","Plus de 15 j"))))</f>
        <v/>
      </c>
      <c r="AD1208" s="67">
        <f>IF($M1208&lt;=1000,"Moins de 1 k€",IF($M1208&lt;=5000,"1 à 5 k€",IF($M1208&lt;=15000,"5 à 15 k€","Plus de 15 k€")))</f>
        <v/>
      </c>
    </row>
    <row r="1209">
      <c r="A1209" s="65" t="inlineStr">
        <is>
          <t>DEV-01208</t>
        </is>
      </c>
      <c r="B1209" s="66" t="n">
        <v>45498</v>
      </c>
      <c r="C1209" s="65" t="inlineStr">
        <is>
          <t>2024-07</t>
        </is>
      </c>
      <c r="D1209" s="65" t="inlineStr">
        <is>
          <t>2024-2025</t>
        </is>
      </c>
      <c r="E1209" s="65" t="inlineStr">
        <is>
          <t>CLI-0169</t>
        </is>
      </c>
      <c r="F1209" s="65" t="inlineStr">
        <is>
          <t>Professionnel</t>
        </is>
      </c>
      <c r="G1209" s="65" t="inlineStr">
        <is>
          <t>Bordeaux</t>
        </is>
      </c>
      <c r="H1209" s="65" t="inlineStr">
        <is>
          <t>Karim Belkacem</t>
        </is>
      </c>
      <c r="I1209" s="65" t="inlineStr">
        <is>
          <t>Salle de bain</t>
        </is>
      </c>
      <c r="J1209" s="65" t="inlineStr">
        <is>
          <t>SB-003</t>
        </is>
      </c>
      <c r="K1209" s="65" t="inlineStr">
        <is>
          <t>Pose meuble vasque + robinetterie</t>
        </is>
      </c>
      <c r="L1209" s="67" t="n">
        <v>1</v>
      </c>
      <c r="M1209" s="68" t="n">
        <v>2261.21</v>
      </c>
      <c r="N1209" s="65" t="inlineStr">
        <is>
          <t>Sans réponse</t>
        </is>
      </c>
      <c r="O1209" s="66" t="n">
        <v>45513</v>
      </c>
      <c r="P1209" s="67" t="n">
        <v>6</v>
      </c>
      <c r="Q1209" s="67" t="n">
        <v>1</v>
      </c>
      <c r="R1209" s="67">
        <f>$I1209</f>
        <v/>
      </c>
      <c r="S1209" s="67">
        <f>$K1209</f>
        <v/>
      </c>
      <c r="T1209" s="67">
        <f>IFERROR(INDEX(Clients!$G$2:$G$1020,MATCH($E1209,Clients!$A$2:$A$1020,0)),"")</f>
        <v/>
      </c>
      <c r="U1209" s="67">
        <f>IFERROR(INDEX(Clients!$I$2:$I$1020,MATCH($E1209,Clients!$A$2:$A$1020,0)),"")</f>
        <v/>
      </c>
      <c r="V1209" s="69">
        <f>1</f>
        <v/>
      </c>
      <c r="W1209" s="69">
        <f>IF($N1209="Accepté",1,0)</f>
        <v/>
      </c>
      <c r="X1209" s="68">
        <f>$M1209*$W1209</f>
        <v/>
      </c>
      <c r="Y1209" s="68">
        <f>IF($N1209="En cours",0,$M1209)</f>
        <v/>
      </c>
      <c r="Z1209" s="69">
        <f>IF($P1209="",0,1)</f>
        <v/>
      </c>
      <c r="AA1209" s="70">
        <f>IF($P1209="",0,$P1209)</f>
        <v/>
      </c>
      <c r="AB1209" s="69">
        <f>IF(AND($P1209&lt;&gt;"",$P1209&lt;=Paramètres!$C$14),1,0)</f>
        <v/>
      </c>
      <c r="AC1209" s="67">
        <f>IF($P1209="","Jamais relancé",IF($P1209&lt;=3,"0-3 j",IF($P1209&lt;=7,"4-7 j",IF($P1209&lt;=15,"8-15 j","Plus de 15 j"))))</f>
        <v/>
      </c>
      <c r="AD1209" s="67">
        <f>IF($M1209&lt;=1000,"Moins de 1 k€",IF($M1209&lt;=5000,"1 à 5 k€",IF($M1209&lt;=15000,"5 à 15 k€","Plus de 15 k€")))</f>
        <v/>
      </c>
    </row>
    <row r="1210">
      <c r="A1210" s="65" t="inlineStr">
        <is>
          <t>DEV-01209</t>
        </is>
      </c>
      <c r="B1210" s="66" t="n">
        <v>45498</v>
      </c>
      <c r="C1210" s="65" t="inlineStr">
        <is>
          <t>2024-07</t>
        </is>
      </c>
      <c r="D1210" s="65" t="inlineStr">
        <is>
          <t>2024-2025</t>
        </is>
      </c>
      <c r="E1210" s="65" t="inlineStr">
        <is>
          <t>CLI-0184</t>
        </is>
      </c>
      <c r="F1210" s="65" t="inlineStr">
        <is>
          <t>Particulier</t>
        </is>
      </c>
      <c r="G1210" s="65" t="inlineStr">
        <is>
          <t>Toulouse</t>
        </is>
      </c>
      <c r="H1210" s="65" t="inlineStr">
        <is>
          <t>Nadia Cherif</t>
        </is>
      </c>
      <c r="I1210" s="65" t="inlineStr">
        <is>
          <t>Dépannage</t>
        </is>
      </c>
      <c r="J1210" s="65" t="inlineStr">
        <is>
          <t>DP-002</t>
        </is>
      </c>
      <c r="K1210" s="65" t="inlineStr">
        <is>
          <t>Débouchage canalisation</t>
        </is>
      </c>
      <c r="L1210" s="67" t="n">
        <v>1</v>
      </c>
      <c r="M1210" s="68" t="n">
        <v>334.11</v>
      </c>
      <c r="N1210" s="65" t="inlineStr">
        <is>
          <t>Accepté</t>
        </is>
      </c>
      <c r="O1210" s="66" t="n">
        <v>45524</v>
      </c>
      <c r="P1210" s="67" t="n">
        <v>3</v>
      </c>
      <c r="Q1210" s="67" t="n">
        <v>3</v>
      </c>
      <c r="R1210" s="67">
        <f>$I1210</f>
        <v/>
      </c>
      <c r="S1210" s="67">
        <f>$K1210</f>
        <v/>
      </c>
      <c r="T1210" s="67">
        <f>IFERROR(INDEX(Clients!$G$2:$G$1020,MATCH($E1210,Clients!$A$2:$A$1020,0)),"")</f>
        <v/>
      </c>
      <c r="U1210" s="67">
        <f>IFERROR(INDEX(Clients!$I$2:$I$1020,MATCH($E1210,Clients!$A$2:$A$1020,0)),"")</f>
        <v/>
      </c>
      <c r="V1210" s="69">
        <f>1</f>
        <v/>
      </c>
      <c r="W1210" s="69">
        <f>IF($N1210="Accepté",1,0)</f>
        <v/>
      </c>
      <c r="X1210" s="68">
        <f>$M1210*$W1210</f>
        <v/>
      </c>
      <c r="Y1210" s="68">
        <f>IF($N1210="En cours",0,$M1210)</f>
        <v/>
      </c>
      <c r="Z1210" s="69">
        <f>IF($P1210="",0,1)</f>
        <v/>
      </c>
      <c r="AA1210" s="70">
        <f>IF($P1210="",0,$P1210)</f>
        <v/>
      </c>
      <c r="AB1210" s="69">
        <f>IF(AND($P1210&lt;&gt;"",$P1210&lt;=Paramètres!$C$14),1,0)</f>
        <v/>
      </c>
      <c r="AC1210" s="67">
        <f>IF($P1210="","Jamais relancé",IF($P1210&lt;=3,"0-3 j",IF($P1210&lt;=7,"4-7 j",IF($P1210&lt;=15,"8-15 j","Plus de 15 j"))))</f>
        <v/>
      </c>
      <c r="AD1210" s="67">
        <f>IF($M1210&lt;=1000,"Moins de 1 k€",IF($M1210&lt;=5000,"1 à 5 k€",IF($M1210&lt;=15000,"5 à 15 k€","Plus de 15 k€")))</f>
        <v/>
      </c>
    </row>
    <row r="1211">
      <c r="A1211" s="65" t="inlineStr">
        <is>
          <t>DEV-01210</t>
        </is>
      </c>
      <c r="B1211" s="66" t="n">
        <v>45499</v>
      </c>
      <c r="C1211" s="65" t="inlineStr">
        <is>
          <t>2024-07</t>
        </is>
      </c>
      <c r="D1211" s="65" t="inlineStr">
        <is>
          <t>2024-2025</t>
        </is>
      </c>
      <c r="E1211" s="65" t="inlineStr">
        <is>
          <t>CLI-0105</t>
        </is>
      </c>
      <c r="F1211" s="65" t="inlineStr">
        <is>
          <t>Particulier</t>
        </is>
      </c>
      <c r="G1211" s="65" t="inlineStr">
        <is>
          <t>Toulouse</t>
        </is>
      </c>
      <c r="H1211" s="65" t="inlineStr">
        <is>
          <t>Julien Fabre</t>
        </is>
      </c>
      <c r="I1211" s="65" t="inlineStr">
        <is>
          <t>Plomberie</t>
        </is>
      </c>
      <c r="J1211" s="65" t="inlineStr">
        <is>
          <t>PR-003</t>
        </is>
      </c>
      <c r="K1211" s="65" t="inlineStr">
        <is>
          <t>Réfection réseau eau appartement</t>
        </is>
      </c>
      <c r="L1211" s="67" t="n">
        <v>1</v>
      </c>
      <c r="M1211" s="68" t="n">
        <v>3558.45</v>
      </c>
      <c r="N1211" s="65" t="inlineStr">
        <is>
          <t>Refusé</t>
        </is>
      </c>
      <c r="O1211" s="66" t="n">
        <v>45507</v>
      </c>
      <c r="P1211" s="67" t="n">
        <v>8</v>
      </c>
      <c r="Q1211" s="67" t="n">
        <v>1</v>
      </c>
      <c r="R1211" s="67">
        <f>$I1211</f>
        <v/>
      </c>
      <c r="S1211" s="67">
        <f>$K1211</f>
        <v/>
      </c>
      <c r="T1211" s="67">
        <f>IFERROR(INDEX(Clients!$G$2:$G$1020,MATCH($E1211,Clients!$A$2:$A$1020,0)),"")</f>
        <v/>
      </c>
      <c r="U1211" s="67">
        <f>IFERROR(INDEX(Clients!$I$2:$I$1020,MATCH($E1211,Clients!$A$2:$A$1020,0)),"")</f>
        <v/>
      </c>
      <c r="V1211" s="69">
        <f>1</f>
        <v/>
      </c>
      <c r="W1211" s="69">
        <f>IF($N1211="Accepté",1,0)</f>
        <v/>
      </c>
      <c r="X1211" s="68">
        <f>$M1211*$W1211</f>
        <v/>
      </c>
      <c r="Y1211" s="68">
        <f>IF($N1211="En cours",0,$M1211)</f>
        <v/>
      </c>
      <c r="Z1211" s="69">
        <f>IF($P1211="",0,1)</f>
        <v/>
      </c>
      <c r="AA1211" s="70">
        <f>IF($P1211="",0,$P1211)</f>
        <v/>
      </c>
      <c r="AB1211" s="69">
        <f>IF(AND($P1211&lt;&gt;"",$P1211&lt;=Paramètres!$C$14),1,0)</f>
        <v/>
      </c>
      <c r="AC1211" s="67">
        <f>IF($P1211="","Jamais relancé",IF($P1211&lt;=3,"0-3 j",IF($P1211&lt;=7,"4-7 j",IF($P1211&lt;=15,"8-15 j","Plus de 15 j"))))</f>
        <v/>
      </c>
      <c r="AD1211" s="67">
        <f>IF($M1211&lt;=1000,"Moins de 1 k€",IF($M1211&lt;=5000,"1 à 5 k€",IF($M1211&lt;=15000,"5 à 15 k€","Plus de 15 k€")))</f>
        <v/>
      </c>
    </row>
    <row r="1212">
      <c r="A1212" s="65" t="inlineStr">
        <is>
          <t>DEV-01211</t>
        </is>
      </c>
      <c r="B1212" s="66" t="n">
        <v>45499</v>
      </c>
      <c r="C1212" s="65" t="inlineStr">
        <is>
          <t>2024-07</t>
        </is>
      </c>
      <c r="D1212" s="65" t="inlineStr">
        <is>
          <t>2024-2025</t>
        </is>
      </c>
      <c r="E1212" s="65" t="inlineStr">
        <is>
          <t>CLI-0002</t>
        </is>
      </c>
      <c r="F1212" s="65" t="inlineStr">
        <is>
          <t>Particulier</t>
        </is>
      </c>
      <c r="G1212" s="65" t="inlineStr">
        <is>
          <t>Bordeaux</t>
        </is>
      </c>
      <c r="H1212" s="65" t="inlineStr">
        <is>
          <t>Karim Belkacem</t>
        </is>
      </c>
      <c r="I1212" s="65" t="inlineStr">
        <is>
          <t>Dépannage</t>
        </is>
      </c>
      <c r="J1212" s="65" t="inlineStr">
        <is>
          <t>DP-003</t>
        </is>
      </c>
      <c r="K1212" s="65" t="inlineStr">
        <is>
          <t>Dépannage électrique urgence</t>
        </is>
      </c>
      <c r="L1212" s="67" t="n">
        <v>1</v>
      </c>
      <c r="M1212" s="68" t="n">
        <v>294.66</v>
      </c>
      <c r="N1212" s="65" t="inlineStr">
        <is>
          <t>Accepté</t>
        </is>
      </c>
      <c r="O1212" s="66" t="n">
        <v>45541</v>
      </c>
      <c r="P1212" s="67" t="n">
        <v>6</v>
      </c>
      <c r="Q1212" s="67" t="n">
        <v>2</v>
      </c>
      <c r="R1212" s="67">
        <f>$I1212</f>
        <v/>
      </c>
      <c r="S1212" s="67">
        <f>$K1212</f>
        <v/>
      </c>
      <c r="T1212" s="67">
        <f>IFERROR(INDEX(Clients!$G$2:$G$1020,MATCH($E1212,Clients!$A$2:$A$1020,0)),"")</f>
        <v/>
      </c>
      <c r="U1212" s="67">
        <f>IFERROR(INDEX(Clients!$I$2:$I$1020,MATCH($E1212,Clients!$A$2:$A$1020,0)),"")</f>
        <v/>
      </c>
      <c r="V1212" s="69">
        <f>1</f>
        <v/>
      </c>
      <c r="W1212" s="69">
        <f>IF($N1212="Accepté",1,0)</f>
        <v/>
      </c>
      <c r="X1212" s="68">
        <f>$M1212*$W1212</f>
        <v/>
      </c>
      <c r="Y1212" s="68">
        <f>IF($N1212="En cours",0,$M1212)</f>
        <v/>
      </c>
      <c r="Z1212" s="69">
        <f>IF($P1212="",0,1)</f>
        <v/>
      </c>
      <c r="AA1212" s="70">
        <f>IF($P1212="",0,$P1212)</f>
        <v/>
      </c>
      <c r="AB1212" s="69">
        <f>IF(AND($P1212&lt;&gt;"",$P1212&lt;=Paramètres!$C$14),1,0)</f>
        <v/>
      </c>
      <c r="AC1212" s="67">
        <f>IF($P1212="","Jamais relancé",IF($P1212&lt;=3,"0-3 j",IF($P1212&lt;=7,"4-7 j",IF($P1212&lt;=15,"8-15 j","Plus de 15 j"))))</f>
        <v/>
      </c>
      <c r="AD1212" s="67">
        <f>IF($M1212&lt;=1000,"Moins de 1 k€",IF($M1212&lt;=5000,"1 à 5 k€",IF($M1212&lt;=15000,"5 à 15 k€","Plus de 15 k€")))</f>
        <v/>
      </c>
    </row>
    <row r="1213">
      <c r="A1213" s="65" t="inlineStr">
        <is>
          <t>DEV-01212</t>
        </is>
      </c>
      <c r="B1213" s="66" t="n">
        <v>45499</v>
      </c>
      <c r="C1213" s="65" t="inlineStr">
        <is>
          <t>2024-07</t>
        </is>
      </c>
      <c r="D1213" s="65" t="inlineStr">
        <is>
          <t>2024-2025</t>
        </is>
      </c>
      <c r="E1213" s="65" t="inlineStr">
        <is>
          <t>CLI-0250</t>
        </is>
      </c>
      <c r="F1213" s="65" t="inlineStr">
        <is>
          <t>Syndic</t>
        </is>
      </c>
      <c r="G1213" s="65" t="inlineStr">
        <is>
          <t>Toulouse</t>
        </is>
      </c>
      <c r="H1213" s="65" t="inlineStr">
        <is>
          <t>Nadia Cherif</t>
        </is>
      </c>
      <c r="I1213" s="65" t="inlineStr">
        <is>
          <t>Électricité</t>
        </is>
      </c>
      <c r="J1213" s="65" t="inlineStr">
        <is>
          <t>EL-004</t>
        </is>
      </c>
      <c r="K1213" s="65" t="inlineStr">
        <is>
          <t>Éclairage LED locaux professionnels</t>
        </is>
      </c>
      <c r="L1213" s="67" t="n">
        <v>1</v>
      </c>
      <c r="M1213" s="68" t="n">
        <v>7503.78</v>
      </c>
      <c r="N1213" s="65" t="inlineStr">
        <is>
          <t>Sans réponse</t>
        </is>
      </c>
      <c r="O1213" s="66" t="n">
        <v>45528</v>
      </c>
      <c r="P1213" s="67" t="n">
        <v>4</v>
      </c>
      <c r="Q1213" s="67" t="n">
        <v>1</v>
      </c>
      <c r="R1213" s="67">
        <f>$I1213</f>
        <v/>
      </c>
      <c r="S1213" s="67">
        <f>$K1213</f>
        <v/>
      </c>
      <c r="T1213" s="67">
        <f>IFERROR(INDEX(Clients!$G$2:$G$1020,MATCH($E1213,Clients!$A$2:$A$1020,0)),"")</f>
        <v/>
      </c>
      <c r="U1213" s="67">
        <f>IFERROR(INDEX(Clients!$I$2:$I$1020,MATCH($E1213,Clients!$A$2:$A$1020,0)),"")</f>
        <v/>
      </c>
      <c r="V1213" s="69">
        <f>1</f>
        <v/>
      </c>
      <c r="W1213" s="69">
        <f>IF($N1213="Accepté",1,0)</f>
        <v/>
      </c>
      <c r="X1213" s="68">
        <f>$M1213*$W1213</f>
        <v/>
      </c>
      <c r="Y1213" s="68">
        <f>IF($N1213="En cours",0,$M1213)</f>
        <v/>
      </c>
      <c r="Z1213" s="69">
        <f>IF($P1213="",0,1)</f>
        <v/>
      </c>
      <c r="AA1213" s="70">
        <f>IF($P1213="",0,$P1213)</f>
        <v/>
      </c>
      <c r="AB1213" s="69">
        <f>IF(AND($P1213&lt;&gt;"",$P1213&lt;=Paramètres!$C$14),1,0)</f>
        <v/>
      </c>
      <c r="AC1213" s="67">
        <f>IF($P1213="","Jamais relancé",IF($P1213&lt;=3,"0-3 j",IF($P1213&lt;=7,"4-7 j",IF($P1213&lt;=15,"8-15 j","Plus de 15 j"))))</f>
        <v/>
      </c>
      <c r="AD1213" s="67">
        <f>IF($M1213&lt;=1000,"Moins de 1 k€",IF($M1213&lt;=5000,"1 à 5 k€",IF($M1213&lt;=15000,"5 à 15 k€","Plus de 15 k€")))</f>
        <v/>
      </c>
    </row>
    <row r="1214">
      <c r="A1214" s="65" t="inlineStr">
        <is>
          <t>DEV-01213</t>
        </is>
      </c>
      <c r="B1214" s="66" t="n">
        <v>45502</v>
      </c>
      <c r="C1214" s="65" t="inlineStr">
        <is>
          <t>2024-07</t>
        </is>
      </c>
      <c r="D1214" s="65" t="inlineStr">
        <is>
          <t>2024-2025</t>
        </is>
      </c>
      <c r="E1214" s="65" t="inlineStr">
        <is>
          <t>CLI-0421</t>
        </is>
      </c>
      <c r="F1214" s="65" t="inlineStr">
        <is>
          <t>Particulier</t>
        </is>
      </c>
      <c r="G1214" s="65" t="inlineStr">
        <is>
          <t>Bordeaux</t>
        </is>
      </c>
      <c r="H1214" s="65" t="inlineStr">
        <is>
          <t>Sophie Marchand</t>
        </is>
      </c>
      <c r="I1214" s="65" t="inlineStr">
        <is>
          <t>Électricité</t>
        </is>
      </c>
      <c r="J1214" s="65" t="inlineStr">
        <is>
          <t>EL-004</t>
        </is>
      </c>
      <c r="K1214" s="65" t="inlineStr">
        <is>
          <t>Éclairage LED locaux professionnels</t>
        </is>
      </c>
      <c r="L1214" s="67" t="n">
        <v>1</v>
      </c>
      <c r="M1214" s="68" t="n">
        <v>3606.63</v>
      </c>
      <c r="N1214" s="65" t="inlineStr">
        <is>
          <t>Accepté</t>
        </is>
      </c>
      <c r="O1214" s="66" t="n">
        <v>45516</v>
      </c>
      <c r="P1214" s="67" t="n">
        <v>7</v>
      </c>
      <c r="Q1214" s="67" t="n">
        <v>1</v>
      </c>
      <c r="R1214" s="67">
        <f>$I1214</f>
        <v/>
      </c>
      <c r="S1214" s="67">
        <f>$K1214</f>
        <v/>
      </c>
      <c r="T1214" s="67">
        <f>IFERROR(INDEX(Clients!$G$2:$G$1020,MATCH($E1214,Clients!$A$2:$A$1020,0)),"")</f>
        <v/>
      </c>
      <c r="U1214" s="67">
        <f>IFERROR(INDEX(Clients!$I$2:$I$1020,MATCH($E1214,Clients!$A$2:$A$1020,0)),"")</f>
        <v/>
      </c>
      <c r="V1214" s="69">
        <f>1</f>
        <v/>
      </c>
      <c r="W1214" s="69">
        <f>IF($N1214="Accepté",1,0)</f>
        <v/>
      </c>
      <c r="X1214" s="68">
        <f>$M1214*$W1214</f>
        <v/>
      </c>
      <c r="Y1214" s="68">
        <f>IF($N1214="En cours",0,$M1214)</f>
        <v/>
      </c>
      <c r="Z1214" s="69">
        <f>IF($P1214="",0,1)</f>
        <v/>
      </c>
      <c r="AA1214" s="70">
        <f>IF($P1214="",0,$P1214)</f>
        <v/>
      </c>
      <c r="AB1214" s="69">
        <f>IF(AND($P1214&lt;&gt;"",$P1214&lt;=Paramètres!$C$14),1,0)</f>
        <v/>
      </c>
      <c r="AC1214" s="67">
        <f>IF($P1214="","Jamais relancé",IF($P1214&lt;=3,"0-3 j",IF($P1214&lt;=7,"4-7 j",IF($P1214&lt;=15,"8-15 j","Plus de 15 j"))))</f>
        <v/>
      </c>
      <c r="AD1214" s="67">
        <f>IF($M1214&lt;=1000,"Moins de 1 k€",IF($M1214&lt;=5000,"1 à 5 k€",IF($M1214&lt;=15000,"5 à 15 k€","Plus de 15 k€")))</f>
        <v/>
      </c>
    </row>
    <row r="1215">
      <c r="A1215" s="65" t="inlineStr">
        <is>
          <t>DEV-01214</t>
        </is>
      </c>
      <c r="B1215" s="66" t="n">
        <v>45502</v>
      </c>
      <c r="C1215" s="65" t="inlineStr">
        <is>
          <t>2024-07</t>
        </is>
      </c>
      <c r="D1215" s="65" t="inlineStr">
        <is>
          <t>2024-2025</t>
        </is>
      </c>
      <c r="E1215" s="65" t="inlineStr">
        <is>
          <t>CLI-0007</t>
        </is>
      </c>
      <c r="F1215" s="65" t="inlineStr">
        <is>
          <t>Particulier</t>
        </is>
      </c>
      <c r="G1215" s="65" t="inlineStr">
        <is>
          <t>Toulouse</t>
        </is>
      </c>
      <c r="H1215" s="65" t="inlineStr">
        <is>
          <t>Nadia Cherif</t>
        </is>
      </c>
      <c r="I1215" s="65" t="inlineStr">
        <is>
          <t>Plomberie</t>
        </is>
      </c>
      <c r="J1215" s="65" t="inlineStr">
        <is>
          <t>PR-004</t>
        </is>
      </c>
      <c r="K1215" s="65" t="inlineStr">
        <is>
          <t>Remplacement colonne d'évacuation</t>
        </is>
      </c>
      <c r="L1215" s="67" t="n">
        <v>1</v>
      </c>
      <c r="M1215" s="68" t="n">
        <v>5229.01</v>
      </c>
      <c r="N1215" s="65" t="inlineStr">
        <is>
          <t>Sans réponse</t>
        </is>
      </c>
      <c r="O1215" s="66" t="n">
        <v>45538</v>
      </c>
      <c r="P1215" s="67" t="n"/>
      <c r="Q1215" s="67" t="n">
        <v>0</v>
      </c>
      <c r="R1215" s="67">
        <f>$I1215</f>
        <v/>
      </c>
      <c r="S1215" s="67">
        <f>$K1215</f>
        <v/>
      </c>
      <c r="T1215" s="67">
        <f>IFERROR(INDEX(Clients!$G$2:$G$1020,MATCH($E1215,Clients!$A$2:$A$1020,0)),"")</f>
        <v/>
      </c>
      <c r="U1215" s="67">
        <f>IFERROR(INDEX(Clients!$I$2:$I$1020,MATCH($E1215,Clients!$A$2:$A$1020,0)),"")</f>
        <v/>
      </c>
      <c r="V1215" s="69">
        <f>1</f>
        <v/>
      </c>
      <c r="W1215" s="69">
        <f>IF($N1215="Accepté",1,0)</f>
        <v/>
      </c>
      <c r="X1215" s="68">
        <f>$M1215*$W1215</f>
        <v/>
      </c>
      <c r="Y1215" s="68">
        <f>IF($N1215="En cours",0,$M1215)</f>
        <v/>
      </c>
      <c r="Z1215" s="69">
        <f>IF($P1215="",0,1)</f>
        <v/>
      </c>
      <c r="AA1215" s="70">
        <f>IF($P1215="",0,$P1215)</f>
        <v/>
      </c>
      <c r="AB1215" s="69">
        <f>IF(AND($P1215&lt;&gt;"",$P1215&lt;=Paramètres!$C$14),1,0)</f>
        <v/>
      </c>
      <c r="AC1215" s="67">
        <f>IF($P1215="","Jamais relancé",IF($P1215&lt;=3,"0-3 j",IF($P1215&lt;=7,"4-7 j",IF($P1215&lt;=15,"8-15 j","Plus de 15 j"))))</f>
        <v/>
      </c>
      <c r="AD1215" s="67">
        <f>IF($M1215&lt;=1000,"Moins de 1 k€",IF($M1215&lt;=5000,"1 à 5 k€",IF($M1215&lt;=15000,"5 à 15 k€","Plus de 15 k€")))</f>
        <v/>
      </c>
    </row>
    <row r="1216">
      <c r="A1216" s="65" t="inlineStr">
        <is>
          <t>DEV-01215</t>
        </is>
      </c>
      <c r="B1216" s="66" t="n">
        <v>45502</v>
      </c>
      <c r="C1216" s="65" t="inlineStr">
        <is>
          <t>2024-07</t>
        </is>
      </c>
      <c r="D1216" s="65" t="inlineStr">
        <is>
          <t>2024-2025</t>
        </is>
      </c>
      <c r="E1216" s="65" t="inlineStr">
        <is>
          <t>CLI-0318</t>
        </is>
      </c>
      <c r="F1216" s="65" t="inlineStr">
        <is>
          <t>Particulier</t>
        </is>
      </c>
      <c r="G1216" s="65" t="inlineStr">
        <is>
          <t>Toulouse</t>
        </is>
      </c>
      <c r="H1216" s="65" t="inlineStr">
        <is>
          <t>Nadia Cherif</t>
        </is>
      </c>
      <c r="I1216" s="65" t="inlineStr">
        <is>
          <t>Salle de bain</t>
        </is>
      </c>
      <c r="J1216" s="65" t="inlineStr">
        <is>
          <t>SB-003</t>
        </is>
      </c>
      <c r="K1216" s="65" t="inlineStr">
        <is>
          <t>Pose meuble vasque + robinetterie</t>
        </is>
      </c>
      <c r="L1216" s="67" t="n">
        <v>3</v>
      </c>
      <c r="M1216" s="68" t="n">
        <v>4278.66</v>
      </c>
      <c r="N1216" s="65" t="inlineStr">
        <is>
          <t>Sans réponse</t>
        </is>
      </c>
      <c r="O1216" s="66" t="n">
        <v>45548</v>
      </c>
      <c r="P1216" s="67" t="n">
        <v>5</v>
      </c>
      <c r="Q1216" s="67" t="n">
        <v>2</v>
      </c>
      <c r="R1216" s="67">
        <f>$I1216</f>
        <v/>
      </c>
      <c r="S1216" s="67">
        <f>$K1216</f>
        <v/>
      </c>
      <c r="T1216" s="67">
        <f>IFERROR(INDEX(Clients!$G$2:$G$1020,MATCH($E1216,Clients!$A$2:$A$1020,0)),"")</f>
        <v/>
      </c>
      <c r="U1216" s="67">
        <f>IFERROR(INDEX(Clients!$I$2:$I$1020,MATCH($E1216,Clients!$A$2:$A$1020,0)),"")</f>
        <v/>
      </c>
      <c r="V1216" s="69">
        <f>1</f>
        <v/>
      </c>
      <c r="W1216" s="69">
        <f>IF($N1216="Accepté",1,0)</f>
        <v/>
      </c>
      <c r="X1216" s="68">
        <f>$M1216*$W1216</f>
        <v/>
      </c>
      <c r="Y1216" s="68">
        <f>IF($N1216="En cours",0,$M1216)</f>
        <v/>
      </c>
      <c r="Z1216" s="69">
        <f>IF($P1216="",0,1)</f>
        <v/>
      </c>
      <c r="AA1216" s="70">
        <f>IF($P1216="",0,$P1216)</f>
        <v/>
      </c>
      <c r="AB1216" s="69">
        <f>IF(AND($P1216&lt;&gt;"",$P1216&lt;=Paramètres!$C$14),1,0)</f>
        <v/>
      </c>
      <c r="AC1216" s="67">
        <f>IF($P1216="","Jamais relancé",IF($P1216&lt;=3,"0-3 j",IF($P1216&lt;=7,"4-7 j",IF($P1216&lt;=15,"8-15 j","Plus de 15 j"))))</f>
        <v/>
      </c>
      <c r="AD1216" s="67">
        <f>IF($M1216&lt;=1000,"Moins de 1 k€",IF($M1216&lt;=5000,"1 à 5 k€",IF($M1216&lt;=15000,"5 à 15 k€","Plus de 15 k€")))</f>
        <v/>
      </c>
    </row>
    <row r="1217">
      <c r="A1217" s="65" t="inlineStr">
        <is>
          <t>DEV-01216</t>
        </is>
      </c>
      <c r="B1217" s="66" t="n">
        <v>45503</v>
      </c>
      <c r="C1217" s="65" t="inlineStr">
        <is>
          <t>2024-07</t>
        </is>
      </c>
      <c r="D1217" s="65" t="inlineStr">
        <is>
          <t>2024-2025</t>
        </is>
      </c>
      <c r="E1217" s="65" t="inlineStr">
        <is>
          <t>CLI-0115</t>
        </is>
      </c>
      <c r="F1217" s="65" t="inlineStr">
        <is>
          <t>Particulier</t>
        </is>
      </c>
      <c r="G1217" s="65" t="inlineStr">
        <is>
          <t>Bordeaux</t>
        </is>
      </c>
      <c r="H1217" s="65" t="inlineStr">
        <is>
          <t>Sophie Marchand</t>
        </is>
      </c>
      <c r="I1217" s="65" t="inlineStr">
        <is>
          <t>Salle de bain</t>
        </is>
      </c>
      <c r="J1217" s="65" t="inlineStr">
        <is>
          <t>SB-003</t>
        </is>
      </c>
      <c r="K1217" s="65" t="inlineStr">
        <is>
          <t>Pose meuble vasque + robinetterie</t>
        </is>
      </c>
      <c r="L1217" s="67" t="n">
        <v>1</v>
      </c>
      <c r="M1217" s="68" t="n">
        <v>1173.46</v>
      </c>
      <c r="N1217" s="65" t="inlineStr">
        <is>
          <t>Refusé</t>
        </is>
      </c>
      <c r="O1217" s="66" t="n">
        <v>45536</v>
      </c>
      <c r="P1217" s="67" t="n">
        <v>3</v>
      </c>
      <c r="Q1217" s="67" t="n">
        <v>1</v>
      </c>
      <c r="R1217" s="67">
        <f>$I1217</f>
        <v/>
      </c>
      <c r="S1217" s="67">
        <f>$K1217</f>
        <v/>
      </c>
      <c r="T1217" s="67">
        <f>IFERROR(INDEX(Clients!$G$2:$G$1020,MATCH($E1217,Clients!$A$2:$A$1020,0)),"")</f>
        <v/>
      </c>
      <c r="U1217" s="67">
        <f>IFERROR(INDEX(Clients!$I$2:$I$1020,MATCH($E1217,Clients!$A$2:$A$1020,0)),"")</f>
        <v/>
      </c>
      <c r="V1217" s="69">
        <f>1</f>
        <v/>
      </c>
      <c r="W1217" s="69">
        <f>IF($N1217="Accepté",1,0)</f>
        <v/>
      </c>
      <c r="X1217" s="68">
        <f>$M1217*$W1217</f>
        <v/>
      </c>
      <c r="Y1217" s="68">
        <f>IF($N1217="En cours",0,$M1217)</f>
        <v/>
      </c>
      <c r="Z1217" s="69">
        <f>IF($P1217="",0,1)</f>
        <v/>
      </c>
      <c r="AA1217" s="70">
        <f>IF($P1217="",0,$P1217)</f>
        <v/>
      </c>
      <c r="AB1217" s="69">
        <f>IF(AND($P1217&lt;&gt;"",$P1217&lt;=Paramètres!$C$14),1,0)</f>
        <v/>
      </c>
      <c r="AC1217" s="67">
        <f>IF($P1217="","Jamais relancé",IF($P1217&lt;=3,"0-3 j",IF($P1217&lt;=7,"4-7 j",IF($P1217&lt;=15,"8-15 j","Plus de 15 j"))))</f>
        <v/>
      </c>
      <c r="AD1217" s="67">
        <f>IF($M1217&lt;=1000,"Moins de 1 k€",IF($M1217&lt;=5000,"1 à 5 k€",IF($M1217&lt;=15000,"5 à 15 k€","Plus de 15 k€")))</f>
        <v/>
      </c>
    </row>
    <row r="1218">
      <c r="A1218" s="65" t="inlineStr">
        <is>
          <t>DEV-01217</t>
        </is>
      </c>
      <c r="B1218" s="66" t="n">
        <v>45503</v>
      </c>
      <c r="C1218" s="65" t="inlineStr">
        <is>
          <t>2024-07</t>
        </is>
      </c>
      <c r="D1218" s="65" t="inlineStr">
        <is>
          <t>2024-2025</t>
        </is>
      </c>
      <c r="E1218" s="65" t="inlineStr">
        <is>
          <t>CLI-0076</t>
        </is>
      </c>
      <c r="F1218" s="65" t="inlineStr">
        <is>
          <t>Particulier</t>
        </is>
      </c>
      <c r="G1218" s="65" t="inlineStr">
        <is>
          <t>Toulouse</t>
        </is>
      </c>
      <c r="H1218" s="65" t="inlineStr">
        <is>
          <t>Julien Fabre</t>
        </is>
      </c>
      <c r="I1218" s="65" t="inlineStr">
        <is>
          <t>Chauffage</t>
        </is>
      </c>
      <c r="J1218" s="65" t="inlineStr">
        <is>
          <t>CH-003</t>
        </is>
      </c>
      <c r="K1218" s="65" t="inlineStr">
        <is>
          <t>Installation pompe à chaleur air/eau</t>
        </is>
      </c>
      <c r="L1218" s="67" t="n">
        <v>1</v>
      </c>
      <c r="M1218" s="68" t="n">
        <v>15049.08</v>
      </c>
      <c r="N1218" s="65" t="inlineStr">
        <is>
          <t>Refusé</t>
        </is>
      </c>
      <c r="O1218" s="66" t="n">
        <v>45533</v>
      </c>
      <c r="P1218" s="67" t="n"/>
      <c r="Q1218" s="67" t="n">
        <v>0</v>
      </c>
      <c r="R1218" s="67">
        <f>$I1218</f>
        <v/>
      </c>
      <c r="S1218" s="67">
        <f>$K1218</f>
        <v/>
      </c>
      <c r="T1218" s="67">
        <f>IFERROR(INDEX(Clients!$G$2:$G$1020,MATCH($E1218,Clients!$A$2:$A$1020,0)),"")</f>
        <v/>
      </c>
      <c r="U1218" s="67">
        <f>IFERROR(INDEX(Clients!$I$2:$I$1020,MATCH($E1218,Clients!$A$2:$A$1020,0)),"")</f>
        <v/>
      </c>
      <c r="V1218" s="69">
        <f>1</f>
        <v/>
      </c>
      <c r="W1218" s="69">
        <f>IF($N1218="Accepté",1,0)</f>
        <v/>
      </c>
      <c r="X1218" s="68">
        <f>$M1218*$W1218</f>
        <v/>
      </c>
      <c r="Y1218" s="68">
        <f>IF($N1218="En cours",0,$M1218)</f>
        <v/>
      </c>
      <c r="Z1218" s="69">
        <f>IF($P1218="",0,1)</f>
        <v/>
      </c>
      <c r="AA1218" s="70">
        <f>IF($P1218="",0,$P1218)</f>
        <v/>
      </c>
      <c r="AB1218" s="69">
        <f>IF(AND($P1218&lt;&gt;"",$P1218&lt;=Paramètres!$C$14),1,0)</f>
        <v/>
      </c>
      <c r="AC1218" s="67">
        <f>IF($P1218="","Jamais relancé",IF($P1218&lt;=3,"0-3 j",IF($P1218&lt;=7,"4-7 j",IF($P1218&lt;=15,"8-15 j","Plus de 15 j"))))</f>
        <v/>
      </c>
      <c r="AD1218" s="67">
        <f>IF($M1218&lt;=1000,"Moins de 1 k€",IF($M1218&lt;=5000,"1 à 5 k€",IF($M1218&lt;=15000,"5 à 15 k€","Plus de 15 k€")))</f>
        <v/>
      </c>
    </row>
    <row r="1219">
      <c r="A1219" s="65" t="inlineStr">
        <is>
          <t>DEV-01218</t>
        </is>
      </c>
      <c r="B1219" s="66" t="n">
        <v>45503</v>
      </c>
      <c r="C1219" s="65" t="inlineStr">
        <is>
          <t>2024-07</t>
        </is>
      </c>
      <c r="D1219" s="65" t="inlineStr">
        <is>
          <t>2024-2025</t>
        </is>
      </c>
      <c r="E1219" s="65" t="inlineStr">
        <is>
          <t>CLI-0200</t>
        </is>
      </c>
      <c r="F1219" s="65" t="inlineStr">
        <is>
          <t>Particulier</t>
        </is>
      </c>
      <c r="G1219" s="65" t="inlineStr">
        <is>
          <t>Bordeaux</t>
        </is>
      </c>
      <c r="H1219" s="65" t="inlineStr">
        <is>
          <t>Sophie Marchand</t>
        </is>
      </c>
      <c r="I1219" s="65" t="inlineStr">
        <is>
          <t>Électricité</t>
        </is>
      </c>
      <c r="J1219" s="65" t="inlineStr">
        <is>
          <t>EL-004</t>
        </is>
      </c>
      <c r="K1219" s="65" t="inlineStr">
        <is>
          <t>Éclairage LED locaux professionnels</t>
        </is>
      </c>
      <c r="L1219" s="67" t="n">
        <v>1</v>
      </c>
      <c r="M1219" s="68" t="n">
        <v>3111.95</v>
      </c>
      <c r="N1219" s="65" t="inlineStr">
        <is>
          <t>Accepté</t>
        </is>
      </c>
      <c r="O1219" s="66" t="n">
        <v>45555</v>
      </c>
      <c r="P1219" s="67" t="n">
        <v>9</v>
      </c>
      <c r="Q1219" s="67" t="n">
        <v>1</v>
      </c>
      <c r="R1219" s="67">
        <f>$I1219</f>
        <v/>
      </c>
      <c r="S1219" s="67">
        <f>$K1219</f>
        <v/>
      </c>
      <c r="T1219" s="67">
        <f>IFERROR(INDEX(Clients!$G$2:$G$1020,MATCH($E1219,Clients!$A$2:$A$1020,0)),"")</f>
        <v/>
      </c>
      <c r="U1219" s="67">
        <f>IFERROR(INDEX(Clients!$I$2:$I$1020,MATCH($E1219,Clients!$A$2:$A$1020,0)),"")</f>
        <v/>
      </c>
      <c r="V1219" s="69">
        <f>1</f>
        <v/>
      </c>
      <c r="W1219" s="69">
        <f>IF($N1219="Accepté",1,0)</f>
        <v/>
      </c>
      <c r="X1219" s="68">
        <f>$M1219*$W1219</f>
        <v/>
      </c>
      <c r="Y1219" s="68">
        <f>IF($N1219="En cours",0,$M1219)</f>
        <v/>
      </c>
      <c r="Z1219" s="69">
        <f>IF($P1219="",0,1)</f>
        <v/>
      </c>
      <c r="AA1219" s="70">
        <f>IF($P1219="",0,$P1219)</f>
        <v/>
      </c>
      <c r="AB1219" s="69">
        <f>IF(AND($P1219&lt;&gt;"",$P1219&lt;=Paramètres!$C$14),1,0)</f>
        <v/>
      </c>
      <c r="AC1219" s="67">
        <f>IF($P1219="","Jamais relancé",IF($P1219&lt;=3,"0-3 j",IF($P1219&lt;=7,"4-7 j",IF($P1219&lt;=15,"8-15 j","Plus de 15 j"))))</f>
        <v/>
      </c>
      <c r="AD1219" s="67">
        <f>IF($M1219&lt;=1000,"Moins de 1 k€",IF($M1219&lt;=5000,"1 à 5 k€",IF($M1219&lt;=15000,"5 à 15 k€","Plus de 15 k€")))</f>
        <v/>
      </c>
    </row>
    <row r="1220">
      <c r="A1220" s="65" t="inlineStr">
        <is>
          <t>DEV-01219</t>
        </is>
      </c>
      <c r="B1220" s="66" t="n">
        <v>45504</v>
      </c>
      <c r="C1220" s="65" t="inlineStr">
        <is>
          <t>2024-07</t>
        </is>
      </c>
      <c r="D1220" s="65" t="inlineStr">
        <is>
          <t>2024-2025</t>
        </is>
      </c>
      <c r="E1220" s="65" t="inlineStr">
        <is>
          <t>CLI-0273</t>
        </is>
      </c>
      <c r="F1220" s="65" t="inlineStr">
        <is>
          <t>Particulier</t>
        </is>
      </c>
      <c r="G1220" s="65" t="inlineStr">
        <is>
          <t>Bordeaux</t>
        </is>
      </c>
      <c r="H1220" s="65" t="inlineStr">
        <is>
          <t>Karim Belkacem</t>
        </is>
      </c>
      <c r="I1220" s="65" t="inlineStr">
        <is>
          <t>Dépannage</t>
        </is>
      </c>
      <c r="J1220" s="65" t="inlineStr">
        <is>
          <t>DP-001</t>
        </is>
      </c>
      <c r="K1220" s="65" t="inlineStr">
        <is>
          <t>Dépannage plomberie urgence</t>
        </is>
      </c>
      <c r="L1220" s="67" t="n">
        <v>1</v>
      </c>
      <c r="M1220" s="68" t="n">
        <v>255.72</v>
      </c>
      <c r="N1220" s="65" t="inlineStr">
        <is>
          <t>Refusé</t>
        </is>
      </c>
      <c r="O1220" s="66" t="n">
        <v>45516</v>
      </c>
      <c r="P1220" s="67" t="n">
        <v>6</v>
      </c>
      <c r="Q1220" s="67" t="n">
        <v>1</v>
      </c>
      <c r="R1220" s="67">
        <f>$I1220</f>
        <v/>
      </c>
      <c r="S1220" s="67">
        <f>$K1220</f>
        <v/>
      </c>
      <c r="T1220" s="67">
        <f>IFERROR(INDEX(Clients!$G$2:$G$1020,MATCH($E1220,Clients!$A$2:$A$1020,0)),"")</f>
        <v/>
      </c>
      <c r="U1220" s="67">
        <f>IFERROR(INDEX(Clients!$I$2:$I$1020,MATCH($E1220,Clients!$A$2:$A$1020,0)),"")</f>
        <v/>
      </c>
      <c r="V1220" s="69">
        <f>1</f>
        <v/>
      </c>
      <c r="W1220" s="69">
        <f>IF($N1220="Accepté",1,0)</f>
        <v/>
      </c>
      <c r="X1220" s="68">
        <f>$M1220*$W1220</f>
        <v/>
      </c>
      <c r="Y1220" s="68">
        <f>IF($N1220="En cours",0,$M1220)</f>
        <v/>
      </c>
      <c r="Z1220" s="69">
        <f>IF($P1220="",0,1)</f>
        <v/>
      </c>
      <c r="AA1220" s="70">
        <f>IF($P1220="",0,$P1220)</f>
        <v/>
      </c>
      <c r="AB1220" s="69">
        <f>IF(AND($P1220&lt;&gt;"",$P1220&lt;=Paramètres!$C$14),1,0)</f>
        <v/>
      </c>
      <c r="AC1220" s="67">
        <f>IF($P1220="","Jamais relancé",IF($P1220&lt;=3,"0-3 j",IF($P1220&lt;=7,"4-7 j",IF($P1220&lt;=15,"8-15 j","Plus de 15 j"))))</f>
        <v/>
      </c>
      <c r="AD1220" s="67">
        <f>IF($M1220&lt;=1000,"Moins de 1 k€",IF($M1220&lt;=5000,"1 à 5 k€",IF($M1220&lt;=15000,"5 à 15 k€","Plus de 15 k€")))</f>
        <v/>
      </c>
    </row>
    <row r="1221">
      <c r="A1221" s="65" t="inlineStr">
        <is>
          <t>DEV-01220</t>
        </is>
      </c>
      <c r="B1221" s="66" t="n">
        <v>45504</v>
      </c>
      <c r="C1221" s="65" t="inlineStr">
        <is>
          <t>2024-07</t>
        </is>
      </c>
      <c r="D1221" s="65" t="inlineStr">
        <is>
          <t>2024-2025</t>
        </is>
      </c>
      <c r="E1221" s="65" t="inlineStr">
        <is>
          <t>CLI-0149</t>
        </is>
      </c>
      <c r="F1221" s="65" t="inlineStr">
        <is>
          <t>Particulier</t>
        </is>
      </c>
      <c r="G1221" s="65" t="inlineStr">
        <is>
          <t>Toulouse</t>
        </is>
      </c>
      <c r="H1221" s="65" t="inlineStr">
        <is>
          <t>Nadia Cherif</t>
        </is>
      </c>
      <c r="I1221" s="65" t="inlineStr">
        <is>
          <t>Électricité</t>
        </is>
      </c>
      <c r="J1221" s="65" t="inlineStr">
        <is>
          <t>EL-002</t>
        </is>
      </c>
      <c r="K1221" s="65" t="inlineStr">
        <is>
          <t>Installation borne de recharge VE</t>
        </is>
      </c>
      <c r="L1221" s="67" t="n">
        <v>1</v>
      </c>
      <c r="M1221" s="68" t="n">
        <v>1707.23</v>
      </c>
      <c r="N1221" s="65" t="inlineStr">
        <is>
          <t>Sans réponse</t>
        </is>
      </c>
      <c r="O1221" s="66" t="n">
        <v>45536</v>
      </c>
      <c r="P1221" s="67" t="n"/>
      <c r="Q1221" s="67" t="n">
        <v>0</v>
      </c>
      <c r="R1221" s="67">
        <f>$I1221</f>
        <v/>
      </c>
      <c r="S1221" s="67">
        <f>$K1221</f>
        <v/>
      </c>
      <c r="T1221" s="67">
        <f>IFERROR(INDEX(Clients!$G$2:$G$1020,MATCH($E1221,Clients!$A$2:$A$1020,0)),"")</f>
        <v/>
      </c>
      <c r="U1221" s="67">
        <f>IFERROR(INDEX(Clients!$I$2:$I$1020,MATCH($E1221,Clients!$A$2:$A$1020,0)),"")</f>
        <v/>
      </c>
      <c r="V1221" s="69">
        <f>1</f>
        <v/>
      </c>
      <c r="W1221" s="69">
        <f>IF($N1221="Accepté",1,0)</f>
        <v/>
      </c>
      <c r="X1221" s="68">
        <f>$M1221*$W1221</f>
        <v/>
      </c>
      <c r="Y1221" s="68">
        <f>IF($N1221="En cours",0,$M1221)</f>
        <v/>
      </c>
      <c r="Z1221" s="69">
        <f>IF($P1221="",0,1)</f>
        <v/>
      </c>
      <c r="AA1221" s="70">
        <f>IF($P1221="",0,$P1221)</f>
        <v/>
      </c>
      <c r="AB1221" s="69">
        <f>IF(AND($P1221&lt;&gt;"",$P1221&lt;=Paramètres!$C$14),1,0)</f>
        <v/>
      </c>
      <c r="AC1221" s="67">
        <f>IF($P1221="","Jamais relancé",IF($P1221&lt;=3,"0-3 j",IF($P1221&lt;=7,"4-7 j",IF($P1221&lt;=15,"8-15 j","Plus de 15 j"))))</f>
        <v/>
      </c>
      <c r="AD1221" s="67">
        <f>IF($M1221&lt;=1000,"Moins de 1 k€",IF($M1221&lt;=5000,"1 à 5 k€",IF($M1221&lt;=15000,"5 à 15 k€","Plus de 15 k€")))</f>
        <v/>
      </c>
    </row>
    <row r="1222">
      <c r="A1222" s="65" t="inlineStr">
        <is>
          <t>DEV-01221</t>
        </is>
      </c>
      <c r="B1222" s="66" t="n">
        <v>45504</v>
      </c>
      <c r="C1222" s="65" t="inlineStr">
        <is>
          <t>2024-07</t>
        </is>
      </c>
      <c r="D1222" s="65" t="inlineStr">
        <is>
          <t>2024-2025</t>
        </is>
      </c>
      <c r="E1222" s="65" t="inlineStr">
        <is>
          <t>CLI-0007</t>
        </is>
      </c>
      <c r="F1222" s="65" t="inlineStr">
        <is>
          <t>Particulier</t>
        </is>
      </c>
      <c r="G1222" s="65" t="inlineStr">
        <is>
          <t>Toulouse</t>
        </is>
      </c>
      <c r="H1222" s="65" t="inlineStr">
        <is>
          <t>Julien Fabre</t>
        </is>
      </c>
      <c r="I1222" s="65" t="inlineStr">
        <is>
          <t>Chauffage</t>
        </is>
      </c>
      <c r="J1222" s="65" t="inlineStr">
        <is>
          <t>CH-005</t>
        </is>
      </c>
      <c r="K1222" s="65" t="inlineStr">
        <is>
          <t>Désembouage circuit chauffage</t>
        </is>
      </c>
      <c r="L1222" s="67" t="n">
        <v>1</v>
      </c>
      <c r="M1222" s="68" t="n">
        <v>817.95</v>
      </c>
      <c r="N1222" s="65" t="inlineStr">
        <is>
          <t>Accepté</t>
        </is>
      </c>
      <c r="O1222" s="66" t="n">
        <v>45512</v>
      </c>
      <c r="P1222" s="67" t="n">
        <v>11</v>
      </c>
      <c r="Q1222" s="67" t="n">
        <v>0</v>
      </c>
      <c r="R1222" s="67">
        <f>$I1222</f>
        <v/>
      </c>
      <c r="S1222" s="67">
        <f>$K1222</f>
        <v/>
      </c>
      <c r="T1222" s="67">
        <f>IFERROR(INDEX(Clients!$G$2:$G$1020,MATCH($E1222,Clients!$A$2:$A$1020,0)),"")</f>
        <v/>
      </c>
      <c r="U1222" s="67">
        <f>IFERROR(INDEX(Clients!$I$2:$I$1020,MATCH($E1222,Clients!$A$2:$A$1020,0)),"")</f>
        <v/>
      </c>
      <c r="V1222" s="69">
        <f>1</f>
        <v/>
      </c>
      <c r="W1222" s="69">
        <f>IF($N1222="Accepté",1,0)</f>
        <v/>
      </c>
      <c r="X1222" s="68">
        <f>$M1222*$W1222</f>
        <v/>
      </c>
      <c r="Y1222" s="68">
        <f>IF($N1222="En cours",0,$M1222)</f>
        <v/>
      </c>
      <c r="Z1222" s="69">
        <f>IF($P1222="",0,1)</f>
        <v/>
      </c>
      <c r="AA1222" s="70">
        <f>IF($P1222="",0,$P1222)</f>
        <v/>
      </c>
      <c r="AB1222" s="69">
        <f>IF(AND($P1222&lt;&gt;"",$P1222&lt;=Paramètres!$C$14),1,0)</f>
        <v/>
      </c>
      <c r="AC1222" s="67">
        <f>IF($P1222="","Jamais relancé",IF($P1222&lt;=3,"0-3 j",IF($P1222&lt;=7,"4-7 j",IF($P1222&lt;=15,"8-15 j","Plus de 15 j"))))</f>
        <v/>
      </c>
      <c r="AD1222" s="67">
        <f>IF($M1222&lt;=1000,"Moins de 1 k€",IF($M1222&lt;=5000,"1 à 5 k€",IF($M1222&lt;=15000,"5 à 15 k€","Plus de 15 k€")))</f>
        <v/>
      </c>
    </row>
    <row r="1223">
      <c r="A1223" s="65" t="inlineStr">
        <is>
          <t>DEV-01222</t>
        </is>
      </c>
      <c r="B1223" s="66" t="n">
        <v>45505</v>
      </c>
      <c r="C1223" s="65" t="inlineStr">
        <is>
          <t>2024-08</t>
        </is>
      </c>
      <c r="D1223" s="65" t="inlineStr">
        <is>
          <t>2024-2025</t>
        </is>
      </c>
      <c r="E1223" s="65" t="inlineStr">
        <is>
          <t>CLI-0414</t>
        </is>
      </c>
      <c r="F1223" s="65" t="inlineStr">
        <is>
          <t>Particulier</t>
        </is>
      </c>
      <c r="G1223" s="65" t="inlineStr">
        <is>
          <t>Toulouse</t>
        </is>
      </c>
      <c r="H1223" s="65" t="inlineStr">
        <is>
          <t>Julien Fabre</t>
        </is>
      </c>
      <c r="I1223" s="65" t="inlineStr">
        <is>
          <t>Chauffage</t>
        </is>
      </c>
      <c r="J1223" s="65" t="inlineStr">
        <is>
          <t>CH-003</t>
        </is>
      </c>
      <c r="K1223" s="65" t="inlineStr">
        <is>
          <t>Installation pompe à chaleur air/eau</t>
        </is>
      </c>
      <c r="L1223" s="67" t="n">
        <v>1</v>
      </c>
      <c r="M1223" s="68" t="n">
        <v>15194.26</v>
      </c>
      <c r="N1223" s="65" t="inlineStr">
        <is>
          <t>Refusé</t>
        </is>
      </c>
      <c r="O1223" s="66" t="n">
        <v>45520</v>
      </c>
      <c r="P1223" s="67" t="n"/>
      <c r="Q1223" s="67" t="n">
        <v>0</v>
      </c>
      <c r="R1223" s="67">
        <f>$I1223</f>
        <v/>
      </c>
      <c r="S1223" s="67">
        <f>$K1223</f>
        <v/>
      </c>
      <c r="T1223" s="67">
        <f>IFERROR(INDEX(Clients!$G$2:$G$1020,MATCH($E1223,Clients!$A$2:$A$1020,0)),"")</f>
        <v/>
      </c>
      <c r="U1223" s="67">
        <f>IFERROR(INDEX(Clients!$I$2:$I$1020,MATCH($E1223,Clients!$A$2:$A$1020,0)),"")</f>
        <v/>
      </c>
      <c r="V1223" s="69">
        <f>1</f>
        <v/>
      </c>
      <c r="W1223" s="69">
        <f>IF($N1223="Accepté",1,0)</f>
        <v/>
      </c>
      <c r="X1223" s="68">
        <f>$M1223*$W1223</f>
        <v/>
      </c>
      <c r="Y1223" s="68">
        <f>IF($N1223="En cours",0,$M1223)</f>
        <v/>
      </c>
      <c r="Z1223" s="69">
        <f>IF($P1223="",0,1)</f>
        <v/>
      </c>
      <c r="AA1223" s="70">
        <f>IF($P1223="",0,$P1223)</f>
        <v/>
      </c>
      <c r="AB1223" s="69">
        <f>IF(AND($P1223&lt;&gt;"",$P1223&lt;=Paramètres!$C$14),1,0)</f>
        <v/>
      </c>
      <c r="AC1223" s="67">
        <f>IF($P1223="","Jamais relancé",IF($P1223&lt;=3,"0-3 j",IF($P1223&lt;=7,"4-7 j",IF($P1223&lt;=15,"8-15 j","Plus de 15 j"))))</f>
        <v/>
      </c>
      <c r="AD1223" s="67">
        <f>IF($M1223&lt;=1000,"Moins de 1 k€",IF($M1223&lt;=5000,"1 à 5 k€",IF($M1223&lt;=15000,"5 à 15 k€","Plus de 15 k€")))</f>
        <v/>
      </c>
    </row>
    <row r="1224">
      <c r="A1224" s="65" t="inlineStr">
        <is>
          <t>DEV-01223</t>
        </is>
      </c>
      <c r="B1224" s="66" t="n">
        <v>45505</v>
      </c>
      <c r="C1224" s="65" t="inlineStr">
        <is>
          <t>2024-08</t>
        </is>
      </c>
      <c r="D1224" s="65" t="inlineStr">
        <is>
          <t>2024-2025</t>
        </is>
      </c>
      <c r="E1224" s="65" t="inlineStr">
        <is>
          <t>CLI-0091</t>
        </is>
      </c>
      <c r="F1224" s="65" t="inlineStr">
        <is>
          <t>Particulier</t>
        </is>
      </c>
      <c r="G1224" s="65" t="inlineStr">
        <is>
          <t>Bordeaux</t>
        </is>
      </c>
      <c r="H1224" s="65" t="inlineStr">
        <is>
          <t>Karim Belkacem</t>
        </is>
      </c>
      <c r="I1224" s="65" t="inlineStr">
        <is>
          <t>Chauffage</t>
        </is>
      </c>
      <c r="J1224" s="65" t="inlineStr">
        <is>
          <t>CH-005</t>
        </is>
      </c>
      <c r="K1224" s="65" t="inlineStr">
        <is>
          <t>Désembouage circuit chauffage</t>
        </is>
      </c>
      <c r="L1224" s="67" t="n">
        <v>1</v>
      </c>
      <c r="M1224" s="68" t="n">
        <v>630.71</v>
      </c>
      <c r="N1224" s="65" t="inlineStr">
        <is>
          <t>Refusé</t>
        </is>
      </c>
      <c r="O1224" s="66" t="n">
        <v>45536</v>
      </c>
      <c r="P1224" s="67" t="n"/>
      <c r="Q1224" s="67" t="n">
        <v>0</v>
      </c>
      <c r="R1224" s="67">
        <f>$I1224</f>
        <v/>
      </c>
      <c r="S1224" s="67">
        <f>$K1224</f>
        <v/>
      </c>
      <c r="T1224" s="67">
        <f>IFERROR(INDEX(Clients!$G$2:$G$1020,MATCH($E1224,Clients!$A$2:$A$1020,0)),"")</f>
        <v/>
      </c>
      <c r="U1224" s="67">
        <f>IFERROR(INDEX(Clients!$I$2:$I$1020,MATCH($E1224,Clients!$A$2:$A$1020,0)),"")</f>
        <v/>
      </c>
      <c r="V1224" s="69">
        <f>1</f>
        <v/>
      </c>
      <c r="W1224" s="69">
        <f>IF($N1224="Accepté",1,0)</f>
        <v/>
      </c>
      <c r="X1224" s="68">
        <f>$M1224*$W1224</f>
        <v/>
      </c>
      <c r="Y1224" s="68">
        <f>IF($N1224="En cours",0,$M1224)</f>
        <v/>
      </c>
      <c r="Z1224" s="69">
        <f>IF($P1224="",0,1)</f>
        <v/>
      </c>
      <c r="AA1224" s="70">
        <f>IF($P1224="",0,$P1224)</f>
        <v/>
      </c>
      <c r="AB1224" s="69">
        <f>IF(AND($P1224&lt;&gt;"",$P1224&lt;=Paramètres!$C$14),1,0)</f>
        <v/>
      </c>
      <c r="AC1224" s="67">
        <f>IF($P1224="","Jamais relancé",IF($P1224&lt;=3,"0-3 j",IF($P1224&lt;=7,"4-7 j",IF($P1224&lt;=15,"8-15 j","Plus de 15 j"))))</f>
        <v/>
      </c>
      <c r="AD1224" s="67">
        <f>IF($M1224&lt;=1000,"Moins de 1 k€",IF($M1224&lt;=5000,"1 à 5 k€",IF($M1224&lt;=15000,"5 à 15 k€","Plus de 15 k€")))</f>
        <v/>
      </c>
    </row>
    <row r="1225">
      <c r="A1225" s="65" t="inlineStr">
        <is>
          <t>DEV-01224</t>
        </is>
      </c>
      <c r="B1225" s="66" t="n">
        <v>45505</v>
      </c>
      <c r="C1225" s="65" t="inlineStr">
        <is>
          <t>2024-08</t>
        </is>
      </c>
      <c r="D1225" s="65" t="inlineStr">
        <is>
          <t>2024-2025</t>
        </is>
      </c>
      <c r="E1225" s="65" t="inlineStr">
        <is>
          <t>CLI-0087</t>
        </is>
      </c>
      <c r="F1225" s="65" t="inlineStr">
        <is>
          <t>Particulier</t>
        </is>
      </c>
      <c r="G1225" s="65" t="inlineStr">
        <is>
          <t>Toulouse</t>
        </is>
      </c>
      <c r="H1225" s="65" t="inlineStr">
        <is>
          <t>Julien Fabre</t>
        </is>
      </c>
      <c r="I1225" s="65" t="inlineStr">
        <is>
          <t>Plomberie</t>
        </is>
      </c>
      <c r="J1225" s="65" t="inlineStr">
        <is>
          <t>PR-002</t>
        </is>
      </c>
      <c r="K1225" s="65" t="inlineStr">
        <is>
          <t>Recherche de fuite + réparation</t>
        </is>
      </c>
      <c r="L1225" s="67" t="n">
        <v>2</v>
      </c>
      <c r="M1225" s="68" t="n">
        <v>880.79</v>
      </c>
      <c r="N1225" s="65" t="inlineStr">
        <is>
          <t>Refusé</t>
        </is>
      </c>
      <c r="O1225" s="66" t="n">
        <v>45525</v>
      </c>
      <c r="P1225" s="67" t="n"/>
      <c r="Q1225" s="67" t="n">
        <v>0</v>
      </c>
      <c r="R1225" s="67">
        <f>$I1225</f>
        <v/>
      </c>
      <c r="S1225" s="67">
        <f>$K1225</f>
        <v/>
      </c>
      <c r="T1225" s="67">
        <f>IFERROR(INDEX(Clients!$G$2:$G$1020,MATCH($E1225,Clients!$A$2:$A$1020,0)),"")</f>
        <v/>
      </c>
      <c r="U1225" s="67">
        <f>IFERROR(INDEX(Clients!$I$2:$I$1020,MATCH($E1225,Clients!$A$2:$A$1020,0)),"")</f>
        <v/>
      </c>
      <c r="V1225" s="69">
        <f>1</f>
        <v/>
      </c>
      <c r="W1225" s="69">
        <f>IF($N1225="Accepté",1,0)</f>
        <v/>
      </c>
      <c r="X1225" s="68">
        <f>$M1225*$W1225</f>
        <v/>
      </c>
      <c r="Y1225" s="68">
        <f>IF($N1225="En cours",0,$M1225)</f>
        <v/>
      </c>
      <c r="Z1225" s="69">
        <f>IF($P1225="",0,1)</f>
        <v/>
      </c>
      <c r="AA1225" s="70">
        <f>IF($P1225="",0,$P1225)</f>
        <v/>
      </c>
      <c r="AB1225" s="69">
        <f>IF(AND($P1225&lt;&gt;"",$P1225&lt;=Paramètres!$C$14),1,0)</f>
        <v/>
      </c>
      <c r="AC1225" s="67">
        <f>IF($P1225="","Jamais relancé",IF($P1225&lt;=3,"0-3 j",IF($P1225&lt;=7,"4-7 j",IF($P1225&lt;=15,"8-15 j","Plus de 15 j"))))</f>
        <v/>
      </c>
      <c r="AD1225" s="67">
        <f>IF($M1225&lt;=1000,"Moins de 1 k€",IF($M1225&lt;=5000,"1 à 5 k€",IF($M1225&lt;=15000,"5 à 15 k€","Plus de 15 k€")))</f>
        <v/>
      </c>
    </row>
    <row r="1226">
      <c r="A1226" s="65" t="inlineStr">
        <is>
          <t>DEV-01225</t>
        </is>
      </c>
      <c r="B1226" s="66" t="n">
        <v>45505</v>
      </c>
      <c r="C1226" s="65" t="inlineStr">
        <is>
          <t>2024-08</t>
        </is>
      </c>
      <c r="D1226" s="65" t="inlineStr">
        <is>
          <t>2024-2025</t>
        </is>
      </c>
      <c r="E1226" s="65" t="inlineStr">
        <is>
          <t>CLI-0065</t>
        </is>
      </c>
      <c r="F1226" s="65" t="inlineStr">
        <is>
          <t>Particulier</t>
        </is>
      </c>
      <c r="G1226" s="65" t="inlineStr">
        <is>
          <t>Bordeaux</t>
        </is>
      </c>
      <c r="H1226" s="65" t="inlineStr">
        <is>
          <t>Sophie Marchand</t>
        </is>
      </c>
      <c r="I1226" s="65" t="inlineStr">
        <is>
          <t>Électricité</t>
        </is>
      </c>
      <c r="J1226" s="65" t="inlineStr">
        <is>
          <t>EL-001</t>
        </is>
      </c>
      <c r="K1226" s="65" t="inlineStr">
        <is>
          <t>Mise aux normes tableau électrique</t>
        </is>
      </c>
      <c r="L1226" s="67" t="n">
        <v>1</v>
      </c>
      <c r="M1226" s="68" t="n">
        <v>1674.58</v>
      </c>
      <c r="N1226" s="65" t="inlineStr">
        <is>
          <t>Refusé</t>
        </is>
      </c>
      <c r="O1226" s="66" t="n">
        <v>45513</v>
      </c>
      <c r="P1226" s="67" t="n">
        <v>12</v>
      </c>
      <c r="Q1226" s="67" t="n">
        <v>0</v>
      </c>
      <c r="R1226" s="67">
        <f>$I1226</f>
        <v/>
      </c>
      <c r="S1226" s="67">
        <f>$K1226</f>
        <v/>
      </c>
      <c r="T1226" s="67">
        <f>IFERROR(INDEX(Clients!$G$2:$G$1020,MATCH($E1226,Clients!$A$2:$A$1020,0)),"")</f>
        <v/>
      </c>
      <c r="U1226" s="67">
        <f>IFERROR(INDEX(Clients!$I$2:$I$1020,MATCH($E1226,Clients!$A$2:$A$1020,0)),"")</f>
        <v/>
      </c>
      <c r="V1226" s="69">
        <f>1</f>
        <v/>
      </c>
      <c r="W1226" s="69">
        <f>IF($N1226="Accepté",1,0)</f>
        <v/>
      </c>
      <c r="X1226" s="68">
        <f>$M1226*$W1226</f>
        <v/>
      </c>
      <c r="Y1226" s="68">
        <f>IF($N1226="En cours",0,$M1226)</f>
        <v/>
      </c>
      <c r="Z1226" s="69">
        <f>IF($P1226="",0,1)</f>
        <v/>
      </c>
      <c r="AA1226" s="70">
        <f>IF($P1226="",0,$P1226)</f>
        <v/>
      </c>
      <c r="AB1226" s="69">
        <f>IF(AND($P1226&lt;&gt;"",$P1226&lt;=Paramètres!$C$14),1,0)</f>
        <v/>
      </c>
      <c r="AC1226" s="67">
        <f>IF($P1226="","Jamais relancé",IF($P1226&lt;=3,"0-3 j",IF($P1226&lt;=7,"4-7 j",IF($P1226&lt;=15,"8-15 j","Plus de 15 j"))))</f>
        <v/>
      </c>
      <c r="AD1226" s="67">
        <f>IF($M1226&lt;=1000,"Moins de 1 k€",IF($M1226&lt;=5000,"1 à 5 k€",IF($M1226&lt;=15000,"5 à 15 k€","Plus de 15 k€")))</f>
        <v/>
      </c>
    </row>
    <row r="1227">
      <c r="A1227" s="65" t="inlineStr">
        <is>
          <t>DEV-01226</t>
        </is>
      </c>
      <c r="B1227" s="66" t="n">
        <v>45505</v>
      </c>
      <c r="C1227" s="65" t="inlineStr">
        <is>
          <t>2024-08</t>
        </is>
      </c>
      <c r="D1227" s="65" t="inlineStr">
        <is>
          <t>2024-2025</t>
        </is>
      </c>
      <c r="E1227" s="65" t="inlineStr">
        <is>
          <t>CLI-0388</t>
        </is>
      </c>
      <c r="F1227" s="65" t="inlineStr">
        <is>
          <t>Particulier</t>
        </is>
      </c>
      <c r="G1227" s="65" t="inlineStr">
        <is>
          <t>Toulouse</t>
        </is>
      </c>
      <c r="H1227" s="65" t="inlineStr">
        <is>
          <t>Julien Fabre</t>
        </is>
      </c>
      <c r="I1227" s="65" t="inlineStr">
        <is>
          <t>Plomberie</t>
        </is>
      </c>
      <c r="J1227" s="65" t="inlineStr">
        <is>
          <t>PR-003</t>
        </is>
      </c>
      <c r="K1227" s="65" t="inlineStr">
        <is>
          <t>Réfection réseau eau appartement</t>
        </is>
      </c>
      <c r="L1227" s="67" t="n">
        <v>2</v>
      </c>
      <c r="M1227" s="68" t="n">
        <v>6064.12</v>
      </c>
      <c r="N1227" s="65" t="inlineStr">
        <is>
          <t>Accepté</t>
        </is>
      </c>
      <c r="O1227" s="66" t="n">
        <v>45524</v>
      </c>
      <c r="P1227" s="67" t="n">
        <v>7</v>
      </c>
      <c r="Q1227" s="67" t="n">
        <v>2</v>
      </c>
      <c r="R1227" s="67">
        <f>$I1227</f>
        <v/>
      </c>
      <c r="S1227" s="67">
        <f>$K1227</f>
        <v/>
      </c>
      <c r="T1227" s="67">
        <f>IFERROR(INDEX(Clients!$G$2:$G$1020,MATCH($E1227,Clients!$A$2:$A$1020,0)),"")</f>
        <v/>
      </c>
      <c r="U1227" s="67">
        <f>IFERROR(INDEX(Clients!$I$2:$I$1020,MATCH($E1227,Clients!$A$2:$A$1020,0)),"")</f>
        <v/>
      </c>
      <c r="V1227" s="69">
        <f>1</f>
        <v/>
      </c>
      <c r="W1227" s="69">
        <f>IF($N1227="Accepté",1,0)</f>
        <v/>
      </c>
      <c r="X1227" s="68">
        <f>$M1227*$W1227</f>
        <v/>
      </c>
      <c r="Y1227" s="68">
        <f>IF($N1227="En cours",0,$M1227)</f>
        <v/>
      </c>
      <c r="Z1227" s="69">
        <f>IF($P1227="",0,1)</f>
        <v/>
      </c>
      <c r="AA1227" s="70">
        <f>IF($P1227="",0,$P1227)</f>
        <v/>
      </c>
      <c r="AB1227" s="69">
        <f>IF(AND($P1227&lt;&gt;"",$P1227&lt;=Paramètres!$C$14),1,0)</f>
        <v/>
      </c>
      <c r="AC1227" s="67">
        <f>IF($P1227="","Jamais relancé",IF($P1227&lt;=3,"0-3 j",IF($P1227&lt;=7,"4-7 j",IF($P1227&lt;=15,"8-15 j","Plus de 15 j"))))</f>
        <v/>
      </c>
      <c r="AD1227" s="67">
        <f>IF($M1227&lt;=1000,"Moins de 1 k€",IF($M1227&lt;=5000,"1 à 5 k€",IF($M1227&lt;=15000,"5 à 15 k€","Plus de 15 k€")))</f>
        <v/>
      </c>
    </row>
    <row r="1228">
      <c r="A1228" s="65" t="inlineStr">
        <is>
          <t>DEV-01227</t>
        </is>
      </c>
      <c r="B1228" s="66" t="n">
        <v>45506</v>
      </c>
      <c r="C1228" s="65" t="inlineStr">
        <is>
          <t>2024-08</t>
        </is>
      </c>
      <c r="D1228" s="65" t="inlineStr">
        <is>
          <t>2024-2025</t>
        </is>
      </c>
      <c r="E1228" s="65" t="inlineStr">
        <is>
          <t>CLI-0162</t>
        </is>
      </c>
      <c r="F1228" s="65" t="inlineStr">
        <is>
          <t>Particulier</t>
        </is>
      </c>
      <c r="G1228" s="65" t="inlineStr">
        <is>
          <t>Bordeaux</t>
        </is>
      </c>
      <c r="H1228" s="65" t="inlineStr">
        <is>
          <t>Sophie Marchand</t>
        </is>
      </c>
      <c r="I1228" s="65" t="inlineStr">
        <is>
          <t>Plomberie</t>
        </is>
      </c>
      <c r="J1228" s="65" t="inlineStr">
        <is>
          <t>PR-003</t>
        </is>
      </c>
      <c r="K1228" s="65" t="inlineStr">
        <is>
          <t>Réfection réseau eau appartement</t>
        </is>
      </c>
      <c r="L1228" s="67" t="n">
        <v>1</v>
      </c>
      <c r="M1228" s="68" t="n">
        <v>3466.94</v>
      </c>
      <c r="N1228" s="65" t="inlineStr">
        <is>
          <t>Accepté</t>
        </is>
      </c>
      <c r="O1228" s="66" t="n">
        <v>45515</v>
      </c>
      <c r="P1228" s="67" t="n">
        <v>4</v>
      </c>
      <c r="Q1228" s="67" t="n">
        <v>1</v>
      </c>
      <c r="R1228" s="67">
        <f>$I1228</f>
        <v/>
      </c>
      <c r="S1228" s="67">
        <f>$K1228</f>
        <v/>
      </c>
      <c r="T1228" s="67">
        <f>IFERROR(INDEX(Clients!$G$2:$G$1020,MATCH($E1228,Clients!$A$2:$A$1020,0)),"")</f>
        <v/>
      </c>
      <c r="U1228" s="67">
        <f>IFERROR(INDEX(Clients!$I$2:$I$1020,MATCH($E1228,Clients!$A$2:$A$1020,0)),"")</f>
        <v/>
      </c>
      <c r="V1228" s="69">
        <f>1</f>
        <v/>
      </c>
      <c r="W1228" s="69">
        <f>IF($N1228="Accepté",1,0)</f>
        <v/>
      </c>
      <c r="X1228" s="68">
        <f>$M1228*$W1228</f>
        <v/>
      </c>
      <c r="Y1228" s="68">
        <f>IF($N1228="En cours",0,$M1228)</f>
        <v/>
      </c>
      <c r="Z1228" s="69">
        <f>IF($P1228="",0,1)</f>
        <v/>
      </c>
      <c r="AA1228" s="70">
        <f>IF($P1228="",0,$P1228)</f>
        <v/>
      </c>
      <c r="AB1228" s="69">
        <f>IF(AND($P1228&lt;&gt;"",$P1228&lt;=Paramètres!$C$14),1,0)</f>
        <v/>
      </c>
      <c r="AC1228" s="67">
        <f>IF($P1228="","Jamais relancé",IF($P1228&lt;=3,"0-3 j",IF($P1228&lt;=7,"4-7 j",IF($P1228&lt;=15,"8-15 j","Plus de 15 j"))))</f>
        <v/>
      </c>
      <c r="AD1228" s="67">
        <f>IF($M1228&lt;=1000,"Moins de 1 k€",IF($M1228&lt;=5000,"1 à 5 k€",IF($M1228&lt;=15000,"5 à 15 k€","Plus de 15 k€")))</f>
        <v/>
      </c>
    </row>
    <row r="1229">
      <c r="A1229" s="65" t="inlineStr">
        <is>
          <t>DEV-01228</t>
        </is>
      </c>
      <c r="B1229" s="66" t="n">
        <v>45506</v>
      </c>
      <c r="C1229" s="65" t="inlineStr">
        <is>
          <t>2024-08</t>
        </is>
      </c>
      <c r="D1229" s="65" t="inlineStr">
        <is>
          <t>2024-2025</t>
        </is>
      </c>
      <c r="E1229" s="65" t="inlineStr">
        <is>
          <t>CLI-0089</t>
        </is>
      </c>
      <c r="F1229" s="65" t="inlineStr">
        <is>
          <t>Particulier</t>
        </is>
      </c>
      <c r="G1229" s="65" t="inlineStr">
        <is>
          <t>Bordeaux</t>
        </is>
      </c>
      <c r="H1229" s="65" t="inlineStr">
        <is>
          <t>Karim Belkacem</t>
        </is>
      </c>
      <c r="I1229" s="65" t="inlineStr">
        <is>
          <t>Plomberie</t>
        </is>
      </c>
      <c r="J1229" s="65" t="inlineStr">
        <is>
          <t>PR-001</t>
        </is>
      </c>
      <c r="K1229" s="65" t="inlineStr">
        <is>
          <t>Remplacement chauffe-eau 200 L</t>
        </is>
      </c>
      <c r="L1229" s="67" t="n">
        <v>1</v>
      </c>
      <c r="M1229" s="68" t="n">
        <v>1414.47</v>
      </c>
      <c r="N1229" s="65" t="inlineStr">
        <is>
          <t>Refusé</t>
        </is>
      </c>
      <c r="O1229" s="66" t="n">
        <v>45524</v>
      </c>
      <c r="P1229" s="67" t="n">
        <v>10</v>
      </c>
      <c r="Q1229" s="67" t="n">
        <v>1</v>
      </c>
      <c r="R1229" s="67">
        <f>$I1229</f>
        <v/>
      </c>
      <c r="S1229" s="67">
        <f>$K1229</f>
        <v/>
      </c>
      <c r="T1229" s="67">
        <f>IFERROR(INDEX(Clients!$G$2:$G$1020,MATCH($E1229,Clients!$A$2:$A$1020,0)),"")</f>
        <v/>
      </c>
      <c r="U1229" s="67">
        <f>IFERROR(INDEX(Clients!$I$2:$I$1020,MATCH($E1229,Clients!$A$2:$A$1020,0)),"")</f>
        <v/>
      </c>
      <c r="V1229" s="69">
        <f>1</f>
        <v/>
      </c>
      <c r="W1229" s="69">
        <f>IF($N1229="Accepté",1,0)</f>
        <v/>
      </c>
      <c r="X1229" s="68">
        <f>$M1229*$W1229</f>
        <v/>
      </c>
      <c r="Y1229" s="68">
        <f>IF($N1229="En cours",0,$M1229)</f>
        <v/>
      </c>
      <c r="Z1229" s="69">
        <f>IF($P1229="",0,1)</f>
        <v/>
      </c>
      <c r="AA1229" s="70">
        <f>IF($P1229="",0,$P1229)</f>
        <v/>
      </c>
      <c r="AB1229" s="69">
        <f>IF(AND($P1229&lt;&gt;"",$P1229&lt;=Paramètres!$C$14),1,0)</f>
        <v/>
      </c>
      <c r="AC1229" s="67">
        <f>IF($P1229="","Jamais relancé",IF($P1229&lt;=3,"0-3 j",IF($P1229&lt;=7,"4-7 j",IF($P1229&lt;=15,"8-15 j","Plus de 15 j"))))</f>
        <v/>
      </c>
      <c r="AD1229" s="67">
        <f>IF($M1229&lt;=1000,"Moins de 1 k€",IF($M1229&lt;=5000,"1 à 5 k€",IF($M1229&lt;=15000,"5 à 15 k€","Plus de 15 k€")))</f>
        <v/>
      </c>
    </row>
    <row r="1230">
      <c r="A1230" s="65" t="inlineStr">
        <is>
          <t>DEV-01229</t>
        </is>
      </c>
      <c r="B1230" s="66" t="n">
        <v>45506</v>
      </c>
      <c r="C1230" s="65" t="inlineStr">
        <is>
          <t>2024-08</t>
        </is>
      </c>
      <c r="D1230" s="65" t="inlineStr">
        <is>
          <t>2024-2025</t>
        </is>
      </c>
      <c r="E1230" s="65" t="inlineStr">
        <is>
          <t>CLI-0282</t>
        </is>
      </c>
      <c r="F1230" s="65" t="inlineStr">
        <is>
          <t>Particulier</t>
        </is>
      </c>
      <c r="G1230" s="65" t="inlineStr">
        <is>
          <t>Bordeaux</t>
        </is>
      </c>
      <c r="H1230" s="65" t="inlineStr">
        <is>
          <t>Sophie Marchand</t>
        </is>
      </c>
      <c r="I1230" s="65" t="inlineStr">
        <is>
          <t>Électricité</t>
        </is>
      </c>
      <c r="J1230" s="65" t="inlineStr">
        <is>
          <t>EL-004</t>
        </is>
      </c>
      <c r="K1230" s="65" t="inlineStr">
        <is>
          <t>Éclairage LED locaux professionnels</t>
        </is>
      </c>
      <c r="L1230" s="67" t="n">
        <v>1</v>
      </c>
      <c r="M1230" s="68" t="n">
        <v>3623.77</v>
      </c>
      <c r="N1230" s="65" t="inlineStr">
        <is>
          <t>Accepté</t>
        </is>
      </c>
      <c r="O1230" s="66" t="n">
        <v>45519</v>
      </c>
      <c r="P1230" s="67" t="n">
        <v>5</v>
      </c>
      <c r="Q1230" s="67" t="n">
        <v>1</v>
      </c>
      <c r="R1230" s="67">
        <f>$I1230</f>
        <v/>
      </c>
      <c r="S1230" s="67">
        <f>$K1230</f>
        <v/>
      </c>
      <c r="T1230" s="67">
        <f>IFERROR(INDEX(Clients!$G$2:$G$1020,MATCH($E1230,Clients!$A$2:$A$1020,0)),"")</f>
        <v/>
      </c>
      <c r="U1230" s="67">
        <f>IFERROR(INDEX(Clients!$I$2:$I$1020,MATCH($E1230,Clients!$A$2:$A$1020,0)),"")</f>
        <v/>
      </c>
      <c r="V1230" s="69">
        <f>1</f>
        <v/>
      </c>
      <c r="W1230" s="69">
        <f>IF($N1230="Accepté",1,0)</f>
        <v/>
      </c>
      <c r="X1230" s="68">
        <f>$M1230*$W1230</f>
        <v/>
      </c>
      <c r="Y1230" s="68">
        <f>IF($N1230="En cours",0,$M1230)</f>
        <v/>
      </c>
      <c r="Z1230" s="69">
        <f>IF($P1230="",0,1)</f>
        <v/>
      </c>
      <c r="AA1230" s="70">
        <f>IF($P1230="",0,$P1230)</f>
        <v/>
      </c>
      <c r="AB1230" s="69">
        <f>IF(AND($P1230&lt;&gt;"",$P1230&lt;=Paramètres!$C$14),1,0)</f>
        <v/>
      </c>
      <c r="AC1230" s="67">
        <f>IF($P1230="","Jamais relancé",IF($P1230&lt;=3,"0-3 j",IF($P1230&lt;=7,"4-7 j",IF($P1230&lt;=15,"8-15 j","Plus de 15 j"))))</f>
        <v/>
      </c>
      <c r="AD1230" s="67">
        <f>IF($M1230&lt;=1000,"Moins de 1 k€",IF($M1230&lt;=5000,"1 à 5 k€",IF($M1230&lt;=15000,"5 à 15 k€","Plus de 15 k€")))</f>
        <v/>
      </c>
    </row>
    <row r="1231">
      <c r="A1231" s="65" t="inlineStr">
        <is>
          <t>DEV-01230</t>
        </is>
      </c>
      <c r="B1231" s="66" t="n">
        <v>45506</v>
      </c>
      <c r="C1231" s="65" t="inlineStr">
        <is>
          <t>2024-08</t>
        </is>
      </c>
      <c r="D1231" s="65" t="inlineStr">
        <is>
          <t>2024-2025</t>
        </is>
      </c>
      <c r="E1231" s="65" t="inlineStr">
        <is>
          <t>CLI-0461</t>
        </is>
      </c>
      <c r="F1231" s="65" t="inlineStr">
        <is>
          <t>Particulier</t>
        </is>
      </c>
      <c r="G1231" s="65" t="inlineStr">
        <is>
          <t>Toulouse</t>
        </is>
      </c>
      <c r="H1231" s="65" t="inlineStr">
        <is>
          <t>Nadia Cherif</t>
        </is>
      </c>
      <c r="I1231" s="65" t="inlineStr">
        <is>
          <t>Dépannage</t>
        </is>
      </c>
      <c r="J1231" s="65" t="inlineStr">
        <is>
          <t>DP-004</t>
        </is>
      </c>
      <c r="K1231" s="65" t="inlineStr">
        <is>
          <t>Remise en service chaudière</t>
        </is>
      </c>
      <c r="L1231" s="67" t="n">
        <v>1</v>
      </c>
      <c r="M1231" s="68" t="n">
        <v>253.81</v>
      </c>
      <c r="N1231" s="65" t="inlineStr">
        <is>
          <t>Sans réponse</t>
        </is>
      </c>
      <c r="O1231" s="66" t="n">
        <v>45523</v>
      </c>
      <c r="P1231" s="67" t="n"/>
      <c r="Q1231" s="67" t="n">
        <v>0</v>
      </c>
      <c r="R1231" s="67">
        <f>$I1231</f>
        <v/>
      </c>
      <c r="S1231" s="67">
        <f>$K1231</f>
        <v/>
      </c>
      <c r="T1231" s="67">
        <f>IFERROR(INDEX(Clients!$G$2:$G$1020,MATCH($E1231,Clients!$A$2:$A$1020,0)),"")</f>
        <v/>
      </c>
      <c r="U1231" s="67">
        <f>IFERROR(INDEX(Clients!$I$2:$I$1020,MATCH($E1231,Clients!$A$2:$A$1020,0)),"")</f>
        <v/>
      </c>
      <c r="V1231" s="69">
        <f>1</f>
        <v/>
      </c>
      <c r="W1231" s="69">
        <f>IF($N1231="Accepté",1,0)</f>
        <v/>
      </c>
      <c r="X1231" s="68">
        <f>$M1231*$W1231</f>
        <v/>
      </c>
      <c r="Y1231" s="68">
        <f>IF($N1231="En cours",0,$M1231)</f>
        <v/>
      </c>
      <c r="Z1231" s="69">
        <f>IF($P1231="",0,1)</f>
        <v/>
      </c>
      <c r="AA1231" s="70">
        <f>IF($P1231="",0,$P1231)</f>
        <v/>
      </c>
      <c r="AB1231" s="69">
        <f>IF(AND($P1231&lt;&gt;"",$P1231&lt;=Paramètres!$C$14),1,0)</f>
        <v/>
      </c>
      <c r="AC1231" s="67">
        <f>IF($P1231="","Jamais relancé",IF($P1231&lt;=3,"0-3 j",IF($P1231&lt;=7,"4-7 j",IF($P1231&lt;=15,"8-15 j","Plus de 15 j"))))</f>
        <v/>
      </c>
      <c r="AD1231" s="67">
        <f>IF($M1231&lt;=1000,"Moins de 1 k€",IF($M1231&lt;=5000,"1 à 5 k€",IF($M1231&lt;=15000,"5 à 15 k€","Plus de 15 k€")))</f>
        <v/>
      </c>
    </row>
    <row r="1232">
      <c r="A1232" s="65" t="inlineStr">
        <is>
          <t>DEV-01231</t>
        </is>
      </c>
      <c r="B1232" s="66" t="n">
        <v>45509</v>
      </c>
      <c r="C1232" s="65" t="inlineStr">
        <is>
          <t>2024-08</t>
        </is>
      </c>
      <c r="D1232" s="65" t="inlineStr">
        <is>
          <t>2024-2025</t>
        </is>
      </c>
      <c r="E1232" s="65" t="inlineStr">
        <is>
          <t>CLI-0042</t>
        </is>
      </c>
      <c r="F1232" s="65" t="inlineStr">
        <is>
          <t>Particulier</t>
        </is>
      </c>
      <c r="G1232" s="65" t="inlineStr">
        <is>
          <t>Bordeaux</t>
        </is>
      </c>
      <c r="H1232" s="65" t="inlineStr">
        <is>
          <t>Karim Belkacem</t>
        </is>
      </c>
      <c r="I1232" s="65" t="inlineStr">
        <is>
          <t>Plomberie</t>
        </is>
      </c>
      <c r="J1232" s="65" t="inlineStr">
        <is>
          <t>PR-001</t>
        </is>
      </c>
      <c r="K1232" s="65" t="inlineStr">
        <is>
          <t>Remplacement chauffe-eau 200 L</t>
        </is>
      </c>
      <c r="L1232" s="67" t="n">
        <v>1</v>
      </c>
      <c r="M1232" s="68" t="n">
        <v>1150.41</v>
      </c>
      <c r="N1232" s="65" t="inlineStr">
        <is>
          <t>Accepté</t>
        </is>
      </c>
      <c r="O1232" s="66" t="n">
        <v>45526</v>
      </c>
      <c r="P1232" s="67" t="n">
        <v>1</v>
      </c>
      <c r="Q1232" s="67" t="n">
        <v>2</v>
      </c>
      <c r="R1232" s="67">
        <f>$I1232</f>
        <v/>
      </c>
      <c r="S1232" s="67">
        <f>$K1232</f>
        <v/>
      </c>
      <c r="T1232" s="67">
        <f>IFERROR(INDEX(Clients!$G$2:$G$1020,MATCH($E1232,Clients!$A$2:$A$1020,0)),"")</f>
        <v/>
      </c>
      <c r="U1232" s="67">
        <f>IFERROR(INDEX(Clients!$I$2:$I$1020,MATCH($E1232,Clients!$A$2:$A$1020,0)),"")</f>
        <v/>
      </c>
      <c r="V1232" s="69">
        <f>1</f>
        <v/>
      </c>
      <c r="W1232" s="69">
        <f>IF($N1232="Accepté",1,0)</f>
        <v/>
      </c>
      <c r="X1232" s="68">
        <f>$M1232*$W1232</f>
        <v/>
      </c>
      <c r="Y1232" s="68">
        <f>IF($N1232="En cours",0,$M1232)</f>
        <v/>
      </c>
      <c r="Z1232" s="69">
        <f>IF($P1232="",0,1)</f>
        <v/>
      </c>
      <c r="AA1232" s="70">
        <f>IF($P1232="",0,$P1232)</f>
        <v/>
      </c>
      <c r="AB1232" s="69">
        <f>IF(AND($P1232&lt;&gt;"",$P1232&lt;=Paramètres!$C$14),1,0)</f>
        <v/>
      </c>
      <c r="AC1232" s="67">
        <f>IF($P1232="","Jamais relancé",IF($P1232&lt;=3,"0-3 j",IF($P1232&lt;=7,"4-7 j",IF($P1232&lt;=15,"8-15 j","Plus de 15 j"))))</f>
        <v/>
      </c>
      <c r="AD1232" s="67">
        <f>IF($M1232&lt;=1000,"Moins de 1 k€",IF($M1232&lt;=5000,"1 à 5 k€",IF($M1232&lt;=15000,"5 à 15 k€","Plus de 15 k€")))</f>
        <v/>
      </c>
    </row>
    <row r="1233">
      <c r="A1233" s="65" t="inlineStr">
        <is>
          <t>DEV-01232</t>
        </is>
      </c>
      <c r="B1233" s="66" t="n">
        <v>45509</v>
      </c>
      <c r="C1233" s="65" t="inlineStr">
        <is>
          <t>2024-08</t>
        </is>
      </c>
      <c r="D1233" s="65" t="inlineStr">
        <is>
          <t>2024-2025</t>
        </is>
      </c>
      <c r="E1233" s="65" t="inlineStr">
        <is>
          <t>CLI-0033</t>
        </is>
      </c>
      <c r="F1233" s="65" t="inlineStr">
        <is>
          <t>Syndic</t>
        </is>
      </c>
      <c r="G1233" s="65" t="inlineStr">
        <is>
          <t>Bordeaux</t>
        </is>
      </c>
      <c r="H1233" s="65" t="inlineStr">
        <is>
          <t>Karim Belkacem</t>
        </is>
      </c>
      <c r="I1233" s="65" t="inlineStr">
        <is>
          <t>Électricité</t>
        </is>
      </c>
      <c r="J1233" s="65" t="inlineStr">
        <is>
          <t>EL-004</t>
        </is>
      </c>
      <c r="K1233" s="65" t="inlineStr">
        <is>
          <t>Éclairage LED locaux professionnels</t>
        </is>
      </c>
      <c r="L1233" s="67" t="n">
        <v>1</v>
      </c>
      <c r="M1233" s="68" t="n">
        <v>7919.89</v>
      </c>
      <c r="N1233" s="65" t="inlineStr">
        <is>
          <t>Accepté</t>
        </is>
      </c>
      <c r="O1233" s="66" t="n">
        <v>45517</v>
      </c>
      <c r="P1233" s="67" t="n">
        <v>3</v>
      </c>
      <c r="Q1233" s="67" t="n">
        <v>1</v>
      </c>
      <c r="R1233" s="67">
        <f>$I1233</f>
        <v/>
      </c>
      <c r="S1233" s="67">
        <f>$K1233</f>
        <v/>
      </c>
      <c r="T1233" s="67">
        <f>IFERROR(INDEX(Clients!$G$2:$G$1020,MATCH($E1233,Clients!$A$2:$A$1020,0)),"")</f>
        <v/>
      </c>
      <c r="U1233" s="67">
        <f>IFERROR(INDEX(Clients!$I$2:$I$1020,MATCH($E1233,Clients!$A$2:$A$1020,0)),"")</f>
        <v/>
      </c>
      <c r="V1233" s="69">
        <f>1</f>
        <v/>
      </c>
      <c r="W1233" s="69">
        <f>IF($N1233="Accepté",1,0)</f>
        <v/>
      </c>
      <c r="X1233" s="68">
        <f>$M1233*$W1233</f>
        <v/>
      </c>
      <c r="Y1233" s="68">
        <f>IF($N1233="En cours",0,$M1233)</f>
        <v/>
      </c>
      <c r="Z1233" s="69">
        <f>IF($P1233="",0,1)</f>
        <v/>
      </c>
      <c r="AA1233" s="70">
        <f>IF($P1233="",0,$P1233)</f>
        <v/>
      </c>
      <c r="AB1233" s="69">
        <f>IF(AND($P1233&lt;&gt;"",$P1233&lt;=Paramètres!$C$14),1,0)</f>
        <v/>
      </c>
      <c r="AC1233" s="67">
        <f>IF($P1233="","Jamais relancé",IF($P1233&lt;=3,"0-3 j",IF($P1233&lt;=7,"4-7 j",IF($P1233&lt;=15,"8-15 j","Plus de 15 j"))))</f>
        <v/>
      </c>
      <c r="AD1233" s="67">
        <f>IF($M1233&lt;=1000,"Moins de 1 k€",IF($M1233&lt;=5000,"1 à 5 k€",IF($M1233&lt;=15000,"5 à 15 k€","Plus de 15 k€")))</f>
        <v/>
      </c>
    </row>
    <row r="1234">
      <c r="A1234" s="65" t="inlineStr">
        <is>
          <t>DEV-01233</t>
        </is>
      </c>
      <c r="B1234" s="66" t="n">
        <v>45510</v>
      </c>
      <c r="C1234" s="65" t="inlineStr">
        <is>
          <t>2024-08</t>
        </is>
      </c>
      <c r="D1234" s="65" t="inlineStr">
        <is>
          <t>2024-2025</t>
        </is>
      </c>
      <c r="E1234" s="65" t="inlineStr">
        <is>
          <t>CLI-0485</t>
        </is>
      </c>
      <c r="F1234" s="65" t="inlineStr">
        <is>
          <t>Particulier</t>
        </is>
      </c>
      <c r="G1234" s="65" t="inlineStr">
        <is>
          <t>Toulouse</t>
        </is>
      </c>
      <c r="H1234" s="65" t="inlineStr">
        <is>
          <t>Julien Fabre</t>
        </is>
      </c>
      <c r="I1234" s="65" t="inlineStr">
        <is>
          <t>Salle de bain</t>
        </is>
      </c>
      <c r="J1234" s="65" t="inlineStr">
        <is>
          <t>SB-003</t>
        </is>
      </c>
      <c r="K1234" s="65" t="inlineStr">
        <is>
          <t>Pose meuble vasque + robinetterie</t>
        </is>
      </c>
      <c r="L1234" s="67" t="n">
        <v>1</v>
      </c>
      <c r="M1234" s="68" t="n">
        <v>1108.43</v>
      </c>
      <c r="N1234" s="65" t="inlineStr">
        <is>
          <t>Accepté</t>
        </is>
      </c>
      <c r="O1234" s="66" t="n">
        <v>45517</v>
      </c>
      <c r="P1234" s="67" t="n">
        <v>7</v>
      </c>
      <c r="Q1234" s="67" t="n">
        <v>1</v>
      </c>
      <c r="R1234" s="67">
        <f>$I1234</f>
        <v/>
      </c>
      <c r="S1234" s="67">
        <f>$K1234</f>
        <v/>
      </c>
      <c r="T1234" s="67">
        <f>IFERROR(INDEX(Clients!$G$2:$G$1020,MATCH($E1234,Clients!$A$2:$A$1020,0)),"")</f>
        <v/>
      </c>
      <c r="U1234" s="67">
        <f>IFERROR(INDEX(Clients!$I$2:$I$1020,MATCH($E1234,Clients!$A$2:$A$1020,0)),"")</f>
        <v/>
      </c>
      <c r="V1234" s="69">
        <f>1</f>
        <v/>
      </c>
      <c r="W1234" s="69">
        <f>IF($N1234="Accepté",1,0)</f>
        <v/>
      </c>
      <c r="X1234" s="68">
        <f>$M1234*$W1234</f>
        <v/>
      </c>
      <c r="Y1234" s="68">
        <f>IF($N1234="En cours",0,$M1234)</f>
        <v/>
      </c>
      <c r="Z1234" s="69">
        <f>IF($P1234="",0,1)</f>
        <v/>
      </c>
      <c r="AA1234" s="70">
        <f>IF($P1234="",0,$P1234)</f>
        <v/>
      </c>
      <c r="AB1234" s="69">
        <f>IF(AND($P1234&lt;&gt;"",$P1234&lt;=Paramètres!$C$14),1,0)</f>
        <v/>
      </c>
      <c r="AC1234" s="67">
        <f>IF($P1234="","Jamais relancé",IF($P1234&lt;=3,"0-3 j",IF($P1234&lt;=7,"4-7 j",IF($P1234&lt;=15,"8-15 j","Plus de 15 j"))))</f>
        <v/>
      </c>
      <c r="AD1234" s="67">
        <f>IF($M1234&lt;=1000,"Moins de 1 k€",IF($M1234&lt;=5000,"1 à 5 k€",IF($M1234&lt;=15000,"5 à 15 k€","Plus de 15 k€")))</f>
        <v/>
      </c>
    </row>
    <row r="1235">
      <c r="A1235" s="65" t="inlineStr">
        <is>
          <t>DEV-01234</t>
        </is>
      </c>
      <c r="B1235" s="66" t="n">
        <v>45510</v>
      </c>
      <c r="C1235" s="65" t="inlineStr">
        <is>
          <t>2024-08</t>
        </is>
      </c>
      <c r="D1235" s="65" t="inlineStr">
        <is>
          <t>2024-2025</t>
        </is>
      </c>
      <c r="E1235" s="65" t="inlineStr">
        <is>
          <t>CLI-0287</t>
        </is>
      </c>
      <c r="F1235" s="65" t="inlineStr">
        <is>
          <t>Particulier</t>
        </is>
      </c>
      <c r="G1235" s="65" t="inlineStr">
        <is>
          <t>Toulouse</t>
        </is>
      </c>
      <c r="H1235" s="65" t="inlineStr">
        <is>
          <t>Julien Fabre</t>
        </is>
      </c>
      <c r="I1235" s="65" t="inlineStr">
        <is>
          <t>Dépannage</t>
        </is>
      </c>
      <c r="J1235" s="65" t="inlineStr">
        <is>
          <t>DP-003</t>
        </is>
      </c>
      <c r="K1235" s="65" t="inlineStr">
        <is>
          <t>Dépannage électrique urgence</t>
        </is>
      </c>
      <c r="L1235" s="67" t="n">
        <v>1</v>
      </c>
      <c r="M1235" s="68" t="n">
        <v>314.47</v>
      </c>
      <c r="N1235" s="65" t="inlineStr">
        <is>
          <t>Accepté</t>
        </is>
      </c>
      <c r="O1235" s="66" t="n">
        <v>45533</v>
      </c>
      <c r="P1235" s="67" t="n">
        <v>1</v>
      </c>
      <c r="Q1235" s="67" t="n">
        <v>2</v>
      </c>
      <c r="R1235" s="67">
        <f>$I1235</f>
        <v/>
      </c>
      <c r="S1235" s="67">
        <f>$K1235</f>
        <v/>
      </c>
      <c r="T1235" s="67">
        <f>IFERROR(INDEX(Clients!$G$2:$G$1020,MATCH($E1235,Clients!$A$2:$A$1020,0)),"")</f>
        <v/>
      </c>
      <c r="U1235" s="67">
        <f>IFERROR(INDEX(Clients!$I$2:$I$1020,MATCH($E1235,Clients!$A$2:$A$1020,0)),"")</f>
        <v/>
      </c>
      <c r="V1235" s="69">
        <f>1</f>
        <v/>
      </c>
      <c r="W1235" s="69">
        <f>IF($N1235="Accepté",1,0)</f>
        <v/>
      </c>
      <c r="X1235" s="68">
        <f>$M1235*$W1235</f>
        <v/>
      </c>
      <c r="Y1235" s="68">
        <f>IF($N1235="En cours",0,$M1235)</f>
        <v/>
      </c>
      <c r="Z1235" s="69">
        <f>IF($P1235="",0,1)</f>
        <v/>
      </c>
      <c r="AA1235" s="70">
        <f>IF($P1235="",0,$P1235)</f>
        <v/>
      </c>
      <c r="AB1235" s="69">
        <f>IF(AND($P1235&lt;&gt;"",$P1235&lt;=Paramètres!$C$14),1,0)</f>
        <v/>
      </c>
      <c r="AC1235" s="67">
        <f>IF($P1235="","Jamais relancé",IF($P1235&lt;=3,"0-3 j",IF($P1235&lt;=7,"4-7 j",IF($P1235&lt;=15,"8-15 j","Plus de 15 j"))))</f>
        <v/>
      </c>
      <c r="AD1235" s="67">
        <f>IF($M1235&lt;=1000,"Moins de 1 k€",IF($M1235&lt;=5000,"1 à 5 k€",IF($M1235&lt;=15000,"5 à 15 k€","Plus de 15 k€")))</f>
        <v/>
      </c>
    </row>
    <row r="1236">
      <c r="A1236" s="65" t="inlineStr">
        <is>
          <t>DEV-01235</t>
        </is>
      </c>
      <c r="B1236" s="66" t="n">
        <v>45510</v>
      </c>
      <c r="C1236" s="65" t="inlineStr">
        <is>
          <t>2024-08</t>
        </is>
      </c>
      <c r="D1236" s="65" t="inlineStr">
        <is>
          <t>2024-2025</t>
        </is>
      </c>
      <c r="E1236" s="65" t="inlineStr">
        <is>
          <t>CLI-0319</t>
        </is>
      </c>
      <c r="F1236" s="65" t="inlineStr">
        <is>
          <t>Particulier</t>
        </is>
      </c>
      <c r="G1236" s="65" t="inlineStr">
        <is>
          <t>Toulouse</t>
        </is>
      </c>
      <c r="H1236" s="65" t="inlineStr">
        <is>
          <t>Nadia Cherif</t>
        </is>
      </c>
      <c r="I1236" s="65" t="inlineStr">
        <is>
          <t>Salle de bain</t>
        </is>
      </c>
      <c r="J1236" s="65" t="inlineStr">
        <is>
          <t>SB-001</t>
        </is>
      </c>
      <c r="K1236" s="65" t="inlineStr">
        <is>
          <t>Rénovation salle de bain complète</t>
        </is>
      </c>
      <c r="L1236" s="67" t="n">
        <v>1</v>
      </c>
      <c r="M1236" s="68" t="n">
        <v>10496.16</v>
      </c>
      <c r="N1236" s="65" t="inlineStr">
        <is>
          <t>Sans réponse</t>
        </is>
      </c>
      <c r="O1236" s="66" t="n">
        <v>45515</v>
      </c>
      <c r="P1236" s="67" t="n"/>
      <c r="Q1236" s="67" t="n">
        <v>0</v>
      </c>
      <c r="R1236" s="67">
        <f>$I1236</f>
        <v/>
      </c>
      <c r="S1236" s="67">
        <f>$K1236</f>
        <v/>
      </c>
      <c r="T1236" s="67">
        <f>IFERROR(INDEX(Clients!$G$2:$G$1020,MATCH($E1236,Clients!$A$2:$A$1020,0)),"")</f>
        <v/>
      </c>
      <c r="U1236" s="67">
        <f>IFERROR(INDEX(Clients!$I$2:$I$1020,MATCH($E1236,Clients!$A$2:$A$1020,0)),"")</f>
        <v/>
      </c>
      <c r="V1236" s="69">
        <f>1</f>
        <v/>
      </c>
      <c r="W1236" s="69">
        <f>IF($N1236="Accepté",1,0)</f>
        <v/>
      </c>
      <c r="X1236" s="68">
        <f>$M1236*$W1236</f>
        <v/>
      </c>
      <c r="Y1236" s="68">
        <f>IF($N1236="En cours",0,$M1236)</f>
        <v/>
      </c>
      <c r="Z1236" s="69">
        <f>IF($P1236="",0,1)</f>
        <v/>
      </c>
      <c r="AA1236" s="70">
        <f>IF($P1236="",0,$P1236)</f>
        <v/>
      </c>
      <c r="AB1236" s="69">
        <f>IF(AND($P1236&lt;&gt;"",$P1236&lt;=Paramètres!$C$14),1,0)</f>
        <v/>
      </c>
      <c r="AC1236" s="67">
        <f>IF($P1236="","Jamais relancé",IF($P1236&lt;=3,"0-3 j",IF($P1236&lt;=7,"4-7 j",IF($P1236&lt;=15,"8-15 j","Plus de 15 j"))))</f>
        <v/>
      </c>
      <c r="AD1236" s="67">
        <f>IF($M1236&lt;=1000,"Moins de 1 k€",IF($M1236&lt;=5000,"1 à 5 k€",IF($M1236&lt;=15000,"5 à 15 k€","Plus de 15 k€")))</f>
        <v/>
      </c>
    </row>
    <row r="1237">
      <c r="A1237" s="65" t="inlineStr">
        <is>
          <t>DEV-01236</t>
        </is>
      </c>
      <c r="B1237" s="66" t="n">
        <v>45510</v>
      </c>
      <c r="C1237" s="65" t="inlineStr">
        <is>
          <t>2024-08</t>
        </is>
      </c>
      <c r="D1237" s="65" t="inlineStr">
        <is>
          <t>2024-2025</t>
        </is>
      </c>
      <c r="E1237" s="65" t="inlineStr">
        <is>
          <t>CLI-0050</t>
        </is>
      </c>
      <c r="F1237" s="65" t="inlineStr">
        <is>
          <t>Particulier</t>
        </is>
      </c>
      <c r="G1237" s="65" t="inlineStr">
        <is>
          <t>Toulouse</t>
        </is>
      </c>
      <c r="H1237" s="65" t="inlineStr">
        <is>
          <t>Julien Fabre</t>
        </is>
      </c>
      <c r="I1237" s="65" t="inlineStr">
        <is>
          <t>Plomberie</t>
        </is>
      </c>
      <c r="J1237" s="65" t="inlineStr">
        <is>
          <t>PR-003</t>
        </is>
      </c>
      <c r="K1237" s="65" t="inlineStr">
        <is>
          <t>Réfection réseau eau appartement</t>
        </is>
      </c>
      <c r="L1237" s="67" t="n">
        <v>1</v>
      </c>
      <c r="M1237" s="68" t="n">
        <v>3625.14</v>
      </c>
      <c r="N1237" s="65" t="inlineStr">
        <is>
          <t>Accepté</t>
        </is>
      </c>
      <c r="O1237" s="66" t="n">
        <v>45539</v>
      </c>
      <c r="P1237" s="67" t="n">
        <v>6</v>
      </c>
      <c r="Q1237" s="67" t="n">
        <v>3</v>
      </c>
      <c r="R1237" s="67">
        <f>$I1237</f>
        <v/>
      </c>
      <c r="S1237" s="67">
        <f>$K1237</f>
        <v/>
      </c>
      <c r="T1237" s="67">
        <f>IFERROR(INDEX(Clients!$G$2:$G$1020,MATCH($E1237,Clients!$A$2:$A$1020,0)),"")</f>
        <v/>
      </c>
      <c r="U1237" s="67">
        <f>IFERROR(INDEX(Clients!$I$2:$I$1020,MATCH($E1237,Clients!$A$2:$A$1020,0)),"")</f>
        <v/>
      </c>
      <c r="V1237" s="69">
        <f>1</f>
        <v/>
      </c>
      <c r="W1237" s="69">
        <f>IF($N1237="Accepté",1,0)</f>
        <v/>
      </c>
      <c r="X1237" s="68">
        <f>$M1237*$W1237</f>
        <v/>
      </c>
      <c r="Y1237" s="68">
        <f>IF($N1237="En cours",0,$M1237)</f>
        <v/>
      </c>
      <c r="Z1237" s="69">
        <f>IF($P1237="",0,1)</f>
        <v/>
      </c>
      <c r="AA1237" s="70">
        <f>IF($P1237="",0,$P1237)</f>
        <v/>
      </c>
      <c r="AB1237" s="69">
        <f>IF(AND($P1237&lt;&gt;"",$P1237&lt;=Paramètres!$C$14),1,0)</f>
        <v/>
      </c>
      <c r="AC1237" s="67">
        <f>IF($P1237="","Jamais relancé",IF($P1237&lt;=3,"0-3 j",IF($P1237&lt;=7,"4-7 j",IF($P1237&lt;=15,"8-15 j","Plus de 15 j"))))</f>
        <v/>
      </c>
      <c r="AD1237" s="67">
        <f>IF($M1237&lt;=1000,"Moins de 1 k€",IF($M1237&lt;=5000,"1 à 5 k€",IF($M1237&lt;=15000,"5 à 15 k€","Plus de 15 k€")))</f>
        <v/>
      </c>
    </row>
    <row r="1238">
      <c r="A1238" s="65" t="inlineStr">
        <is>
          <t>DEV-01237</t>
        </is>
      </c>
      <c r="B1238" s="66" t="n">
        <v>45510</v>
      </c>
      <c r="C1238" s="65" t="inlineStr">
        <is>
          <t>2024-08</t>
        </is>
      </c>
      <c r="D1238" s="65" t="inlineStr">
        <is>
          <t>2024-2025</t>
        </is>
      </c>
      <c r="E1238" s="65" t="inlineStr">
        <is>
          <t>CLI-0466</t>
        </is>
      </c>
      <c r="F1238" s="65" t="inlineStr">
        <is>
          <t>Collectivité</t>
        </is>
      </c>
      <c r="G1238" s="65" t="inlineStr">
        <is>
          <t>Bordeaux</t>
        </is>
      </c>
      <c r="H1238" s="65" t="inlineStr">
        <is>
          <t>Karim Belkacem</t>
        </is>
      </c>
      <c r="I1238" s="65" t="inlineStr">
        <is>
          <t>Chauffage</t>
        </is>
      </c>
      <c r="J1238" s="65" t="inlineStr">
        <is>
          <t>CH-005</t>
        </is>
      </c>
      <c r="K1238" s="65" t="inlineStr">
        <is>
          <t>Désembouage circuit chauffage</t>
        </is>
      </c>
      <c r="L1238" s="67" t="n">
        <v>1</v>
      </c>
      <c r="M1238" s="68" t="n">
        <v>1872.45</v>
      </c>
      <c r="N1238" s="65" t="inlineStr">
        <is>
          <t>Refusé</t>
        </is>
      </c>
      <c r="O1238" s="66" t="n">
        <v>45530</v>
      </c>
      <c r="P1238" s="67" t="n"/>
      <c r="Q1238" s="67" t="n">
        <v>0</v>
      </c>
      <c r="R1238" s="67">
        <f>$I1238</f>
        <v/>
      </c>
      <c r="S1238" s="67">
        <f>$K1238</f>
        <v/>
      </c>
      <c r="T1238" s="67">
        <f>IFERROR(INDEX(Clients!$G$2:$G$1020,MATCH($E1238,Clients!$A$2:$A$1020,0)),"")</f>
        <v/>
      </c>
      <c r="U1238" s="67">
        <f>IFERROR(INDEX(Clients!$I$2:$I$1020,MATCH($E1238,Clients!$A$2:$A$1020,0)),"")</f>
        <v/>
      </c>
      <c r="V1238" s="69">
        <f>1</f>
        <v/>
      </c>
      <c r="W1238" s="69">
        <f>IF($N1238="Accepté",1,0)</f>
        <v/>
      </c>
      <c r="X1238" s="68">
        <f>$M1238*$W1238</f>
        <v/>
      </c>
      <c r="Y1238" s="68">
        <f>IF($N1238="En cours",0,$M1238)</f>
        <v/>
      </c>
      <c r="Z1238" s="69">
        <f>IF($P1238="",0,1)</f>
        <v/>
      </c>
      <c r="AA1238" s="70">
        <f>IF($P1238="",0,$P1238)</f>
        <v/>
      </c>
      <c r="AB1238" s="69">
        <f>IF(AND($P1238&lt;&gt;"",$P1238&lt;=Paramètres!$C$14),1,0)</f>
        <v/>
      </c>
      <c r="AC1238" s="67">
        <f>IF($P1238="","Jamais relancé",IF($P1238&lt;=3,"0-3 j",IF($P1238&lt;=7,"4-7 j",IF($P1238&lt;=15,"8-15 j","Plus de 15 j"))))</f>
        <v/>
      </c>
      <c r="AD1238" s="67">
        <f>IF($M1238&lt;=1000,"Moins de 1 k€",IF($M1238&lt;=5000,"1 à 5 k€",IF($M1238&lt;=15000,"5 à 15 k€","Plus de 15 k€")))</f>
        <v/>
      </c>
    </row>
    <row r="1239">
      <c r="A1239" s="65" t="inlineStr">
        <is>
          <t>DEV-01238</t>
        </is>
      </c>
      <c r="B1239" s="66" t="n">
        <v>45511</v>
      </c>
      <c r="C1239" s="65" t="inlineStr">
        <is>
          <t>2024-08</t>
        </is>
      </c>
      <c r="D1239" s="65" t="inlineStr">
        <is>
          <t>2024-2025</t>
        </is>
      </c>
      <c r="E1239" s="65" t="inlineStr">
        <is>
          <t>CLI-0132</t>
        </is>
      </c>
      <c r="F1239" s="65" t="inlineStr">
        <is>
          <t>Particulier</t>
        </is>
      </c>
      <c r="G1239" s="65" t="inlineStr">
        <is>
          <t>Toulouse</t>
        </is>
      </c>
      <c r="H1239" s="65" t="inlineStr">
        <is>
          <t>Julien Fabre</t>
        </is>
      </c>
      <c r="I1239" s="65" t="inlineStr">
        <is>
          <t>Électricité</t>
        </is>
      </c>
      <c r="J1239" s="65" t="inlineStr">
        <is>
          <t>EL-002</t>
        </is>
      </c>
      <c r="K1239" s="65" t="inlineStr">
        <is>
          <t>Installation borne de recharge VE</t>
        </is>
      </c>
      <c r="L1239" s="67" t="n">
        <v>1</v>
      </c>
      <c r="M1239" s="68" t="n">
        <v>1707.79</v>
      </c>
      <c r="N1239" s="65" t="inlineStr">
        <is>
          <t>Sans réponse</t>
        </is>
      </c>
      <c r="O1239" s="66" t="n">
        <v>45534</v>
      </c>
      <c r="P1239" s="67" t="n">
        <v>1</v>
      </c>
      <c r="Q1239" s="67" t="n">
        <v>2</v>
      </c>
      <c r="R1239" s="67">
        <f>$I1239</f>
        <v/>
      </c>
      <c r="S1239" s="67">
        <f>$K1239</f>
        <v/>
      </c>
      <c r="T1239" s="67">
        <f>IFERROR(INDEX(Clients!$G$2:$G$1020,MATCH($E1239,Clients!$A$2:$A$1020,0)),"")</f>
        <v/>
      </c>
      <c r="U1239" s="67">
        <f>IFERROR(INDEX(Clients!$I$2:$I$1020,MATCH($E1239,Clients!$A$2:$A$1020,0)),"")</f>
        <v/>
      </c>
      <c r="V1239" s="69">
        <f>1</f>
        <v/>
      </c>
      <c r="W1239" s="69">
        <f>IF($N1239="Accepté",1,0)</f>
        <v/>
      </c>
      <c r="X1239" s="68">
        <f>$M1239*$W1239</f>
        <v/>
      </c>
      <c r="Y1239" s="68">
        <f>IF($N1239="En cours",0,$M1239)</f>
        <v/>
      </c>
      <c r="Z1239" s="69">
        <f>IF($P1239="",0,1)</f>
        <v/>
      </c>
      <c r="AA1239" s="70">
        <f>IF($P1239="",0,$P1239)</f>
        <v/>
      </c>
      <c r="AB1239" s="69">
        <f>IF(AND($P1239&lt;&gt;"",$P1239&lt;=Paramètres!$C$14),1,0)</f>
        <v/>
      </c>
      <c r="AC1239" s="67">
        <f>IF($P1239="","Jamais relancé",IF($P1239&lt;=3,"0-3 j",IF($P1239&lt;=7,"4-7 j",IF($P1239&lt;=15,"8-15 j","Plus de 15 j"))))</f>
        <v/>
      </c>
      <c r="AD1239" s="67">
        <f>IF($M1239&lt;=1000,"Moins de 1 k€",IF($M1239&lt;=5000,"1 à 5 k€",IF($M1239&lt;=15000,"5 à 15 k€","Plus de 15 k€")))</f>
        <v/>
      </c>
    </row>
    <row r="1240">
      <c r="A1240" s="65" t="inlineStr">
        <is>
          <t>DEV-01239</t>
        </is>
      </c>
      <c r="B1240" s="66" t="n">
        <v>45511</v>
      </c>
      <c r="C1240" s="65" t="inlineStr">
        <is>
          <t>2024-08</t>
        </is>
      </c>
      <c r="D1240" s="65" t="inlineStr">
        <is>
          <t>2024-2025</t>
        </is>
      </c>
      <c r="E1240" s="65" t="inlineStr">
        <is>
          <t>CLI-0165</t>
        </is>
      </c>
      <c r="F1240" s="65" t="inlineStr">
        <is>
          <t>Particulier</t>
        </is>
      </c>
      <c r="G1240" s="65" t="inlineStr">
        <is>
          <t>Bordeaux</t>
        </is>
      </c>
      <c r="H1240" s="65" t="inlineStr">
        <is>
          <t>Karim Belkacem</t>
        </is>
      </c>
      <c r="I1240" s="65" t="inlineStr">
        <is>
          <t>Salle de bain</t>
        </is>
      </c>
      <c r="J1240" s="65" t="inlineStr">
        <is>
          <t>SB-002</t>
        </is>
      </c>
      <c r="K1240" s="65" t="inlineStr">
        <is>
          <t>Remplacement baignoire par douche</t>
        </is>
      </c>
      <c r="L1240" s="67" t="n">
        <v>1</v>
      </c>
      <c r="M1240" s="68" t="n">
        <v>4081.2</v>
      </c>
      <c r="N1240" s="65" t="inlineStr">
        <is>
          <t>Refusé</t>
        </is>
      </c>
      <c r="O1240" s="66" t="n">
        <v>45540</v>
      </c>
      <c r="P1240" s="67" t="n">
        <v>7</v>
      </c>
      <c r="Q1240" s="67" t="n">
        <v>1</v>
      </c>
      <c r="R1240" s="67">
        <f>$I1240</f>
        <v/>
      </c>
      <c r="S1240" s="67">
        <f>$K1240</f>
        <v/>
      </c>
      <c r="T1240" s="67">
        <f>IFERROR(INDEX(Clients!$G$2:$G$1020,MATCH($E1240,Clients!$A$2:$A$1020,0)),"")</f>
        <v/>
      </c>
      <c r="U1240" s="67">
        <f>IFERROR(INDEX(Clients!$I$2:$I$1020,MATCH($E1240,Clients!$A$2:$A$1020,0)),"")</f>
        <v/>
      </c>
      <c r="V1240" s="69">
        <f>1</f>
        <v/>
      </c>
      <c r="W1240" s="69">
        <f>IF($N1240="Accepté",1,0)</f>
        <v/>
      </c>
      <c r="X1240" s="68">
        <f>$M1240*$W1240</f>
        <v/>
      </c>
      <c r="Y1240" s="68">
        <f>IF($N1240="En cours",0,$M1240)</f>
        <v/>
      </c>
      <c r="Z1240" s="69">
        <f>IF($P1240="",0,1)</f>
        <v/>
      </c>
      <c r="AA1240" s="70">
        <f>IF($P1240="",0,$P1240)</f>
        <v/>
      </c>
      <c r="AB1240" s="69">
        <f>IF(AND($P1240&lt;&gt;"",$P1240&lt;=Paramètres!$C$14),1,0)</f>
        <v/>
      </c>
      <c r="AC1240" s="67">
        <f>IF($P1240="","Jamais relancé",IF($P1240&lt;=3,"0-3 j",IF($P1240&lt;=7,"4-7 j",IF($P1240&lt;=15,"8-15 j","Plus de 15 j"))))</f>
        <v/>
      </c>
      <c r="AD1240" s="67">
        <f>IF($M1240&lt;=1000,"Moins de 1 k€",IF($M1240&lt;=5000,"1 à 5 k€",IF($M1240&lt;=15000,"5 à 15 k€","Plus de 15 k€")))</f>
        <v/>
      </c>
    </row>
    <row r="1241">
      <c r="A1241" s="65" t="inlineStr">
        <is>
          <t>DEV-01240</t>
        </is>
      </c>
      <c r="B1241" s="66" t="n">
        <v>45511</v>
      </c>
      <c r="C1241" s="65" t="inlineStr">
        <is>
          <t>2024-08</t>
        </is>
      </c>
      <c r="D1241" s="65" t="inlineStr">
        <is>
          <t>2024-2025</t>
        </is>
      </c>
      <c r="E1241" s="65" t="inlineStr">
        <is>
          <t>CLI-0002</t>
        </is>
      </c>
      <c r="F1241" s="65" t="inlineStr">
        <is>
          <t>Particulier</t>
        </is>
      </c>
      <c r="G1241" s="65" t="inlineStr">
        <is>
          <t>Bordeaux</t>
        </is>
      </c>
      <c r="H1241" s="65" t="inlineStr">
        <is>
          <t>Sophie Marchand</t>
        </is>
      </c>
      <c r="I1241" s="65" t="inlineStr">
        <is>
          <t>Salle de bain</t>
        </is>
      </c>
      <c r="J1241" s="65" t="inlineStr">
        <is>
          <t>SB-001</t>
        </is>
      </c>
      <c r="K1241" s="65" t="inlineStr">
        <is>
          <t>Rénovation salle de bain complète</t>
        </is>
      </c>
      <c r="L1241" s="67" t="n">
        <v>1</v>
      </c>
      <c r="M1241" s="68" t="n">
        <v>9848.620000000001</v>
      </c>
      <c r="N1241" s="65" t="inlineStr">
        <is>
          <t>Accepté</t>
        </is>
      </c>
      <c r="O1241" s="66" t="n">
        <v>45532</v>
      </c>
      <c r="P1241" s="67" t="n">
        <v>11</v>
      </c>
      <c r="Q1241" s="67" t="n">
        <v>1</v>
      </c>
      <c r="R1241" s="67">
        <f>$I1241</f>
        <v/>
      </c>
      <c r="S1241" s="67">
        <f>$K1241</f>
        <v/>
      </c>
      <c r="T1241" s="67">
        <f>IFERROR(INDEX(Clients!$G$2:$G$1020,MATCH($E1241,Clients!$A$2:$A$1020,0)),"")</f>
        <v/>
      </c>
      <c r="U1241" s="67">
        <f>IFERROR(INDEX(Clients!$I$2:$I$1020,MATCH($E1241,Clients!$A$2:$A$1020,0)),"")</f>
        <v/>
      </c>
      <c r="V1241" s="69">
        <f>1</f>
        <v/>
      </c>
      <c r="W1241" s="69">
        <f>IF($N1241="Accepté",1,0)</f>
        <v/>
      </c>
      <c r="X1241" s="68">
        <f>$M1241*$W1241</f>
        <v/>
      </c>
      <c r="Y1241" s="68">
        <f>IF($N1241="En cours",0,$M1241)</f>
        <v/>
      </c>
      <c r="Z1241" s="69">
        <f>IF($P1241="",0,1)</f>
        <v/>
      </c>
      <c r="AA1241" s="70">
        <f>IF($P1241="",0,$P1241)</f>
        <v/>
      </c>
      <c r="AB1241" s="69">
        <f>IF(AND($P1241&lt;&gt;"",$P1241&lt;=Paramètres!$C$14),1,0)</f>
        <v/>
      </c>
      <c r="AC1241" s="67">
        <f>IF($P1241="","Jamais relancé",IF($P1241&lt;=3,"0-3 j",IF($P1241&lt;=7,"4-7 j",IF($P1241&lt;=15,"8-15 j","Plus de 15 j"))))</f>
        <v/>
      </c>
      <c r="AD1241" s="67">
        <f>IF($M1241&lt;=1000,"Moins de 1 k€",IF($M1241&lt;=5000,"1 à 5 k€",IF($M1241&lt;=15000,"5 à 15 k€","Plus de 15 k€")))</f>
        <v/>
      </c>
    </row>
    <row r="1242">
      <c r="A1242" s="65" t="inlineStr">
        <is>
          <t>DEV-01241</t>
        </is>
      </c>
      <c r="B1242" s="66" t="n">
        <v>45511</v>
      </c>
      <c r="C1242" s="65" t="inlineStr">
        <is>
          <t>2024-08</t>
        </is>
      </c>
      <c r="D1242" s="65" t="inlineStr">
        <is>
          <t>2024-2025</t>
        </is>
      </c>
      <c r="E1242" s="65" t="inlineStr">
        <is>
          <t>CLI-0181</t>
        </is>
      </c>
      <c r="F1242" s="65" t="inlineStr">
        <is>
          <t>Professionnel</t>
        </is>
      </c>
      <c r="G1242" s="65" t="inlineStr">
        <is>
          <t>Toulouse</t>
        </is>
      </c>
      <c r="H1242" s="65" t="inlineStr">
        <is>
          <t>Julien Fabre</t>
        </is>
      </c>
      <c r="I1242" s="65" t="inlineStr">
        <is>
          <t>Électricité</t>
        </is>
      </c>
      <c r="J1242" s="65" t="inlineStr">
        <is>
          <t>EL-004</t>
        </is>
      </c>
      <c r="K1242" s="65" t="inlineStr">
        <is>
          <t>Éclairage LED locaux professionnels</t>
        </is>
      </c>
      <c r="L1242" s="67" t="n">
        <v>1</v>
      </c>
      <c r="M1242" s="68" t="n">
        <v>6590.42</v>
      </c>
      <c r="N1242" s="65" t="inlineStr">
        <is>
          <t>Refusé</t>
        </is>
      </c>
      <c r="O1242" s="66" t="n">
        <v>45515</v>
      </c>
      <c r="P1242" s="67" t="n">
        <v>5</v>
      </c>
      <c r="Q1242" s="67" t="n">
        <v>0</v>
      </c>
      <c r="R1242" s="67">
        <f>$I1242</f>
        <v/>
      </c>
      <c r="S1242" s="67">
        <f>$K1242</f>
        <v/>
      </c>
      <c r="T1242" s="67">
        <f>IFERROR(INDEX(Clients!$G$2:$G$1020,MATCH($E1242,Clients!$A$2:$A$1020,0)),"")</f>
        <v/>
      </c>
      <c r="U1242" s="67">
        <f>IFERROR(INDEX(Clients!$I$2:$I$1020,MATCH($E1242,Clients!$A$2:$A$1020,0)),"")</f>
        <v/>
      </c>
      <c r="V1242" s="69">
        <f>1</f>
        <v/>
      </c>
      <c r="W1242" s="69">
        <f>IF($N1242="Accepté",1,0)</f>
        <v/>
      </c>
      <c r="X1242" s="68">
        <f>$M1242*$W1242</f>
        <v/>
      </c>
      <c r="Y1242" s="68">
        <f>IF($N1242="En cours",0,$M1242)</f>
        <v/>
      </c>
      <c r="Z1242" s="69">
        <f>IF($P1242="",0,1)</f>
        <v/>
      </c>
      <c r="AA1242" s="70">
        <f>IF($P1242="",0,$P1242)</f>
        <v/>
      </c>
      <c r="AB1242" s="69">
        <f>IF(AND($P1242&lt;&gt;"",$P1242&lt;=Paramètres!$C$14),1,0)</f>
        <v/>
      </c>
      <c r="AC1242" s="67">
        <f>IF($P1242="","Jamais relancé",IF($P1242&lt;=3,"0-3 j",IF($P1242&lt;=7,"4-7 j",IF($P1242&lt;=15,"8-15 j","Plus de 15 j"))))</f>
        <v/>
      </c>
      <c r="AD1242" s="67">
        <f>IF($M1242&lt;=1000,"Moins de 1 k€",IF($M1242&lt;=5000,"1 à 5 k€",IF($M1242&lt;=15000,"5 à 15 k€","Plus de 15 k€")))</f>
        <v/>
      </c>
    </row>
    <row r="1243">
      <c r="A1243" s="65" t="inlineStr">
        <is>
          <t>DEV-01242</t>
        </is>
      </c>
      <c r="B1243" s="66" t="n">
        <v>45511</v>
      </c>
      <c r="C1243" s="65" t="inlineStr">
        <is>
          <t>2024-08</t>
        </is>
      </c>
      <c r="D1243" s="65" t="inlineStr">
        <is>
          <t>2024-2025</t>
        </is>
      </c>
      <c r="E1243" s="65" t="inlineStr">
        <is>
          <t>CLI-0248</t>
        </is>
      </c>
      <c r="F1243" s="65" t="inlineStr">
        <is>
          <t>Particulier</t>
        </is>
      </c>
      <c r="G1243" s="65" t="inlineStr">
        <is>
          <t>Bordeaux</t>
        </is>
      </c>
      <c r="H1243" s="65" t="inlineStr">
        <is>
          <t>Sophie Marchand</t>
        </is>
      </c>
      <c r="I1243" s="65" t="inlineStr">
        <is>
          <t>Chauffage</t>
        </is>
      </c>
      <c r="J1243" s="65" t="inlineStr">
        <is>
          <t>CH-005</t>
        </is>
      </c>
      <c r="K1243" s="65" t="inlineStr">
        <is>
          <t>Désembouage circuit chauffage</t>
        </is>
      </c>
      <c r="L1243" s="67" t="n">
        <v>1</v>
      </c>
      <c r="M1243" s="68" t="n">
        <v>819.35</v>
      </c>
      <c r="N1243" s="65" t="inlineStr">
        <is>
          <t>Accepté</t>
        </is>
      </c>
      <c r="O1243" s="66" t="n">
        <v>45524</v>
      </c>
      <c r="P1243" s="67" t="n">
        <v>5</v>
      </c>
      <c r="Q1243" s="67" t="n">
        <v>1</v>
      </c>
      <c r="R1243" s="67">
        <f>$I1243</f>
        <v/>
      </c>
      <c r="S1243" s="67">
        <f>$K1243</f>
        <v/>
      </c>
      <c r="T1243" s="67">
        <f>IFERROR(INDEX(Clients!$G$2:$G$1020,MATCH($E1243,Clients!$A$2:$A$1020,0)),"")</f>
        <v/>
      </c>
      <c r="U1243" s="67">
        <f>IFERROR(INDEX(Clients!$I$2:$I$1020,MATCH($E1243,Clients!$A$2:$A$1020,0)),"")</f>
        <v/>
      </c>
      <c r="V1243" s="69">
        <f>1</f>
        <v/>
      </c>
      <c r="W1243" s="69">
        <f>IF($N1243="Accepté",1,0)</f>
        <v/>
      </c>
      <c r="X1243" s="68">
        <f>$M1243*$W1243</f>
        <v/>
      </c>
      <c r="Y1243" s="68">
        <f>IF($N1243="En cours",0,$M1243)</f>
        <v/>
      </c>
      <c r="Z1243" s="69">
        <f>IF($P1243="",0,1)</f>
        <v/>
      </c>
      <c r="AA1243" s="70">
        <f>IF($P1243="",0,$P1243)</f>
        <v/>
      </c>
      <c r="AB1243" s="69">
        <f>IF(AND($P1243&lt;&gt;"",$P1243&lt;=Paramètres!$C$14),1,0)</f>
        <v/>
      </c>
      <c r="AC1243" s="67">
        <f>IF($P1243="","Jamais relancé",IF($P1243&lt;=3,"0-3 j",IF($P1243&lt;=7,"4-7 j",IF($P1243&lt;=15,"8-15 j","Plus de 15 j"))))</f>
        <v/>
      </c>
      <c r="AD1243" s="67">
        <f>IF($M1243&lt;=1000,"Moins de 1 k€",IF($M1243&lt;=5000,"1 à 5 k€",IF($M1243&lt;=15000,"5 à 15 k€","Plus de 15 k€")))</f>
        <v/>
      </c>
    </row>
    <row r="1244">
      <c r="A1244" s="65" t="inlineStr">
        <is>
          <t>DEV-01243</t>
        </is>
      </c>
      <c r="B1244" s="66" t="n">
        <v>45512</v>
      </c>
      <c r="C1244" s="65" t="inlineStr">
        <is>
          <t>2024-08</t>
        </is>
      </c>
      <c r="D1244" s="65" t="inlineStr">
        <is>
          <t>2024-2025</t>
        </is>
      </c>
      <c r="E1244" s="65" t="inlineStr">
        <is>
          <t>CLI-0397</t>
        </is>
      </c>
      <c r="F1244" s="65" t="inlineStr">
        <is>
          <t>Syndic</t>
        </is>
      </c>
      <c r="G1244" s="65" t="inlineStr">
        <is>
          <t>Bordeaux</t>
        </is>
      </c>
      <c r="H1244" s="65" t="inlineStr">
        <is>
          <t>Karim Belkacem</t>
        </is>
      </c>
      <c r="I1244" s="65" t="inlineStr">
        <is>
          <t>Salle de bain</t>
        </is>
      </c>
      <c r="J1244" s="65" t="inlineStr">
        <is>
          <t>SB-001</t>
        </is>
      </c>
      <c r="K1244" s="65" t="inlineStr">
        <is>
          <t>Rénovation salle de bain complète</t>
        </is>
      </c>
      <c r="L1244" s="67" t="n">
        <v>1</v>
      </c>
      <c r="M1244" s="68" t="n">
        <v>23513.67</v>
      </c>
      <c r="N1244" s="65" t="inlineStr">
        <is>
          <t>Accepté</t>
        </is>
      </c>
      <c r="O1244" s="66" t="n">
        <v>45527</v>
      </c>
      <c r="P1244" s="67" t="n">
        <v>9</v>
      </c>
      <c r="Q1244" s="67" t="n">
        <v>1</v>
      </c>
      <c r="R1244" s="67">
        <f>$I1244</f>
        <v/>
      </c>
      <c r="S1244" s="67">
        <f>$K1244</f>
        <v/>
      </c>
      <c r="T1244" s="67">
        <f>IFERROR(INDEX(Clients!$G$2:$G$1020,MATCH($E1244,Clients!$A$2:$A$1020,0)),"")</f>
        <v/>
      </c>
      <c r="U1244" s="67">
        <f>IFERROR(INDEX(Clients!$I$2:$I$1020,MATCH($E1244,Clients!$A$2:$A$1020,0)),"")</f>
        <v/>
      </c>
      <c r="V1244" s="69">
        <f>1</f>
        <v/>
      </c>
      <c r="W1244" s="69">
        <f>IF($N1244="Accepté",1,0)</f>
        <v/>
      </c>
      <c r="X1244" s="68">
        <f>$M1244*$W1244</f>
        <v/>
      </c>
      <c r="Y1244" s="68">
        <f>IF($N1244="En cours",0,$M1244)</f>
        <v/>
      </c>
      <c r="Z1244" s="69">
        <f>IF($P1244="",0,1)</f>
        <v/>
      </c>
      <c r="AA1244" s="70">
        <f>IF($P1244="",0,$P1244)</f>
        <v/>
      </c>
      <c r="AB1244" s="69">
        <f>IF(AND($P1244&lt;&gt;"",$P1244&lt;=Paramètres!$C$14),1,0)</f>
        <v/>
      </c>
      <c r="AC1244" s="67">
        <f>IF($P1244="","Jamais relancé",IF($P1244&lt;=3,"0-3 j",IF($P1244&lt;=7,"4-7 j",IF($P1244&lt;=15,"8-15 j","Plus de 15 j"))))</f>
        <v/>
      </c>
      <c r="AD1244" s="67">
        <f>IF($M1244&lt;=1000,"Moins de 1 k€",IF($M1244&lt;=5000,"1 à 5 k€",IF($M1244&lt;=15000,"5 à 15 k€","Plus de 15 k€")))</f>
        <v/>
      </c>
    </row>
    <row r="1245">
      <c r="A1245" s="65" t="inlineStr">
        <is>
          <t>DEV-01244</t>
        </is>
      </c>
      <c r="B1245" s="66" t="n">
        <v>45512</v>
      </c>
      <c r="C1245" s="65" t="inlineStr">
        <is>
          <t>2024-08</t>
        </is>
      </c>
      <c r="D1245" s="65" t="inlineStr">
        <is>
          <t>2024-2025</t>
        </is>
      </c>
      <c r="E1245" s="65" t="inlineStr">
        <is>
          <t>CLI-0049</t>
        </is>
      </c>
      <c r="F1245" s="65" t="inlineStr">
        <is>
          <t>Particulier</t>
        </is>
      </c>
      <c r="G1245" s="65" t="inlineStr">
        <is>
          <t>Bordeaux</t>
        </is>
      </c>
      <c r="H1245" s="65" t="inlineStr">
        <is>
          <t>Karim Belkacem</t>
        </is>
      </c>
      <c r="I1245" s="65" t="inlineStr">
        <is>
          <t>Salle de bain</t>
        </is>
      </c>
      <c r="J1245" s="65" t="inlineStr">
        <is>
          <t>SB-001</t>
        </is>
      </c>
      <c r="K1245" s="65" t="inlineStr">
        <is>
          <t>Rénovation salle de bain complète</t>
        </is>
      </c>
      <c r="L1245" s="67" t="n">
        <v>1</v>
      </c>
      <c r="M1245" s="68" t="n">
        <v>9747.84</v>
      </c>
      <c r="N1245" s="65" t="inlineStr">
        <is>
          <t>Accepté</t>
        </is>
      </c>
      <c r="O1245" s="66" t="n">
        <v>45529</v>
      </c>
      <c r="P1245" s="67" t="n">
        <v>4</v>
      </c>
      <c r="Q1245" s="67" t="n">
        <v>1</v>
      </c>
      <c r="R1245" s="67">
        <f>$I1245</f>
        <v/>
      </c>
      <c r="S1245" s="67">
        <f>$K1245</f>
        <v/>
      </c>
      <c r="T1245" s="67">
        <f>IFERROR(INDEX(Clients!$G$2:$G$1020,MATCH($E1245,Clients!$A$2:$A$1020,0)),"")</f>
        <v/>
      </c>
      <c r="U1245" s="67">
        <f>IFERROR(INDEX(Clients!$I$2:$I$1020,MATCH($E1245,Clients!$A$2:$A$1020,0)),"")</f>
        <v/>
      </c>
      <c r="V1245" s="69">
        <f>1</f>
        <v/>
      </c>
      <c r="W1245" s="69">
        <f>IF($N1245="Accepté",1,0)</f>
        <v/>
      </c>
      <c r="X1245" s="68">
        <f>$M1245*$W1245</f>
        <v/>
      </c>
      <c r="Y1245" s="68">
        <f>IF($N1245="En cours",0,$M1245)</f>
        <v/>
      </c>
      <c r="Z1245" s="69">
        <f>IF($P1245="",0,1)</f>
        <v/>
      </c>
      <c r="AA1245" s="70">
        <f>IF($P1245="",0,$P1245)</f>
        <v/>
      </c>
      <c r="AB1245" s="69">
        <f>IF(AND($P1245&lt;&gt;"",$P1245&lt;=Paramètres!$C$14),1,0)</f>
        <v/>
      </c>
      <c r="AC1245" s="67">
        <f>IF($P1245="","Jamais relancé",IF($P1245&lt;=3,"0-3 j",IF($P1245&lt;=7,"4-7 j",IF($P1245&lt;=15,"8-15 j","Plus de 15 j"))))</f>
        <v/>
      </c>
      <c r="AD1245" s="67">
        <f>IF($M1245&lt;=1000,"Moins de 1 k€",IF($M1245&lt;=5000,"1 à 5 k€",IF($M1245&lt;=15000,"5 à 15 k€","Plus de 15 k€")))</f>
        <v/>
      </c>
    </row>
    <row r="1246">
      <c r="A1246" s="65" t="inlineStr">
        <is>
          <t>DEV-01245</t>
        </is>
      </c>
      <c r="B1246" s="66" t="n">
        <v>45512</v>
      </c>
      <c r="C1246" s="65" t="inlineStr">
        <is>
          <t>2024-08</t>
        </is>
      </c>
      <c r="D1246" s="65" t="inlineStr">
        <is>
          <t>2024-2025</t>
        </is>
      </c>
      <c r="E1246" s="65" t="inlineStr">
        <is>
          <t>CLI-0505</t>
        </is>
      </c>
      <c r="F1246" s="65" t="inlineStr">
        <is>
          <t>Syndic</t>
        </is>
      </c>
      <c r="G1246" s="65" t="inlineStr">
        <is>
          <t>Bordeaux</t>
        </is>
      </c>
      <c r="H1246" s="65" t="inlineStr">
        <is>
          <t>Karim Belkacem</t>
        </is>
      </c>
      <c r="I1246" s="65" t="inlineStr">
        <is>
          <t>Salle de bain</t>
        </is>
      </c>
      <c r="J1246" s="65" t="inlineStr">
        <is>
          <t>SB-002</t>
        </is>
      </c>
      <c r="K1246" s="65" t="inlineStr">
        <is>
          <t>Remplacement baignoire par douche</t>
        </is>
      </c>
      <c r="L1246" s="67" t="n">
        <v>1</v>
      </c>
      <c r="M1246" s="68" t="n">
        <v>8546.76</v>
      </c>
      <c r="N1246" s="65" t="inlineStr">
        <is>
          <t>Accepté</t>
        </is>
      </c>
      <c r="O1246" s="66" t="n">
        <v>45531</v>
      </c>
      <c r="P1246" s="67" t="n">
        <v>3</v>
      </c>
      <c r="Q1246" s="67" t="n">
        <v>2</v>
      </c>
      <c r="R1246" s="67">
        <f>$I1246</f>
        <v/>
      </c>
      <c r="S1246" s="67">
        <f>$K1246</f>
        <v/>
      </c>
      <c r="T1246" s="67">
        <f>IFERROR(INDEX(Clients!$G$2:$G$1020,MATCH($E1246,Clients!$A$2:$A$1020,0)),"")</f>
        <v/>
      </c>
      <c r="U1246" s="67">
        <f>IFERROR(INDEX(Clients!$I$2:$I$1020,MATCH($E1246,Clients!$A$2:$A$1020,0)),"")</f>
        <v/>
      </c>
      <c r="V1246" s="69">
        <f>1</f>
        <v/>
      </c>
      <c r="W1246" s="69">
        <f>IF($N1246="Accepté",1,0)</f>
        <v/>
      </c>
      <c r="X1246" s="68">
        <f>$M1246*$W1246</f>
        <v/>
      </c>
      <c r="Y1246" s="68">
        <f>IF($N1246="En cours",0,$M1246)</f>
        <v/>
      </c>
      <c r="Z1246" s="69">
        <f>IF($P1246="",0,1)</f>
        <v/>
      </c>
      <c r="AA1246" s="70">
        <f>IF($P1246="",0,$P1246)</f>
        <v/>
      </c>
      <c r="AB1246" s="69">
        <f>IF(AND($P1246&lt;&gt;"",$P1246&lt;=Paramètres!$C$14),1,0)</f>
        <v/>
      </c>
      <c r="AC1246" s="67">
        <f>IF($P1246="","Jamais relancé",IF($P1246&lt;=3,"0-3 j",IF($P1246&lt;=7,"4-7 j",IF($P1246&lt;=15,"8-15 j","Plus de 15 j"))))</f>
        <v/>
      </c>
      <c r="AD1246" s="67">
        <f>IF($M1246&lt;=1000,"Moins de 1 k€",IF($M1246&lt;=5000,"1 à 5 k€",IF($M1246&lt;=15000,"5 à 15 k€","Plus de 15 k€")))</f>
        <v/>
      </c>
    </row>
    <row r="1247">
      <c r="A1247" s="65" t="inlineStr">
        <is>
          <t>DEV-01246</t>
        </is>
      </c>
      <c r="B1247" s="66" t="n">
        <v>45512</v>
      </c>
      <c r="C1247" s="65" t="inlineStr">
        <is>
          <t>2024-08</t>
        </is>
      </c>
      <c r="D1247" s="65" t="inlineStr">
        <is>
          <t>2024-2025</t>
        </is>
      </c>
      <c r="E1247" s="65" t="inlineStr">
        <is>
          <t>CLI-0335</t>
        </is>
      </c>
      <c r="F1247" s="65" t="inlineStr">
        <is>
          <t>Syndic</t>
        </is>
      </c>
      <c r="G1247" s="65" t="inlineStr">
        <is>
          <t>Bordeaux</t>
        </is>
      </c>
      <c r="H1247" s="65" t="inlineStr">
        <is>
          <t>Karim Belkacem</t>
        </is>
      </c>
      <c r="I1247" s="65" t="inlineStr">
        <is>
          <t>Chauffage</t>
        </is>
      </c>
      <c r="J1247" s="65" t="inlineStr">
        <is>
          <t>CH-002</t>
        </is>
      </c>
      <c r="K1247" s="65" t="inlineStr">
        <is>
          <t>Entretien annuel chaudière</t>
        </is>
      </c>
      <c r="L1247" s="67" t="n">
        <v>1</v>
      </c>
      <c r="M1247" s="68" t="n">
        <v>356.91</v>
      </c>
      <c r="N1247" s="65" t="inlineStr">
        <is>
          <t>Sans réponse</t>
        </is>
      </c>
      <c r="O1247" s="66" t="n">
        <v>45543</v>
      </c>
      <c r="P1247" s="67" t="n"/>
      <c r="Q1247" s="67" t="n">
        <v>0</v>
      </c>
      <c r="R1247" s="67">
        <f>$I1247</f>
        <v/>
      </c>
      <c r="S1247" s="67">
        <f>$K1247</f>
        <v/>
      </c>
      <c r="T1247" s="67">
        <f>IFERROR(INDEX(Clients!$G$2:$G$1020,MATCH($E1247,Clients!$A$2:$A$1020,0)),"")</f>
        <v/>
      </c>
      <c r="U1247" s="67">
        <f>IFERROR(INDEX(Clients!$I$2:$I$1020,MATCH($E1247,Clients!$A$2:$A$1020,0)),"")</f>
        <v/>
      </c>
      <c r="V1247" s="69">
        <f>1</f>
        <v/>
      </c>
      <c r="W1247" s="69">
        <f>IF($N1247="Accepté",1,0)</f>
        <v/>
      </c>
      <c r="X1247" s="68">
        <f>$M1247*$W1247</f>
        <v/>
      </c>
      <c r="Y1247" s="68">
        <f>IF($N1247="En cours",0,$M1247)</f>
        <v/>
      </c>
      <c r="Z1247" s="69">
        <f>IF($P1247="",0,1)</f>
        <v/>
      </c>
      <c r="AA1247" s="70">
        <f>IF($P1247="",0,$P1247)</f>
        <v/>
      </c>
      <c r="AB1247" s="69">
        <f>IF(AND($P1247&lt;&gt;"",$P1247&lt;=Paramètres!$C$14),1,0)</f>
        <v/>
      </c>
      <c r="AC1247" s="67">
        <f>IF($P1247="","Jamais relancé",IF($P1247&lt;=3,"0-3 j",IF($P1247&lt;=7,"4-7 j",IF($P1247&lt;=15,"8-15 j","Plus de 15 j"))))</f>
        <v/>
      </c>
      <c r="AD1247" s="67">
        <f>IF($M1247&lt;=1000,"Moins de 1 k€",IF($M1247&lt;=5000,"1 à 5 k€",IF($M1247&lt;=15000,"5 à 15 k€","Plus de 15 k€")))</f>
        <v/>
      </c>
    </row>
    <row r="1248">
      <c r="A1248" s="65" t="inlineStr">
        <is>
          <t>DEV-01247</t>
        </is>
      </c>
      <c r="B1248" s="66" t="n">
        <v>45512</v>
      </c>
      <c r="C1248" s="65" t="inlineStr">
        <is>
          <t>2024-08</t>
        </is>
      </c>
      <c r="D1248" s="65" t="inlineStr">
        <is>
          <t>2024-2025</t>
        </is>
      </c>
      <c r="E1248" s="65" t="inlineStr">
        <is>
          <t>CLI-0399</t>
        </is>
      </c>
      <c r="F1248" s="65" t="inlineStr">
        <is>
          <t>Syndic</t>
        </is>
      </c>
      <c r="G1248" s="65" t="inlineStr">
        <is>
          <t>Toulouse</t>
        </is>
      </c>
      <c r="H1248" s="65" t="inlineStr">
        <is>
          <t>Nadia Cherif</t>
        </is>
      </c>
      <c r="I1248" s="65" t="inlineStr">
        <is>
          <t>Plomberie</t>
        </is>
      </c>
      <c r="J1248" s="65" t="inlineStr">
        <is>
          <t>PR-001</t>
        </is>
      </c>
      <c r="K1248" s="65" t="inlineStr">
        <is>
          <t>Remplacement chauffe-eau 200 L</t>
        </is>
      </c>
      <c r="L1248" s="67" t="n">
        <v>1</v>
      </c>
      <c r="M1248" s="68" t="n">
        <v>2587.49</v>
      </c>
      <c r="N1248" s="65" t="inlineStr">
        <is>
          <t>Accepté</t>
        </is>
      </c>
      <c r="O1248" s="66" t="n">
        <v>45535</v>
      </c>
      <c r="P1248" s="67" t="n">
        <v>7</v>
      </c>
      <c r="Q1248" s="67" t="n">
        <v>1</v>
      </c>
      <c r="R1248" s="67">
        <f>$I1248</f>
        <v/>
      </c>
      <c r="S1248" s="67">
        <f>$K1248</f>
        <v/>
      </c>
      <c r="T1248" s="67">
        <f>IFERROR(INDEX(Clients!$G$2:$G$1020,MATCH($E1248,Clients!$A$2:$A$1020,0)),"")</f>
        <v/>
      </c>
      <c r="U1248" s="67">
        <f>IFERROR(INDEX(Clients!$I$2:$I$1020,MATCH($E1248,Clients!$A$2:$A$1020,0)),"")</f>
        <v/>
      </c>
      <c r="V1248" s="69">
        <f>1</f>
        <v/>
      </c>
      <c r="W1248" s="69">
        <f>IF($N1248="Accepté",1,0)</f>
        <v/>
      </c>
      <c r="X1248" s="68">
        <f>$M1248*$W1248</f>
        <v/>
      </c>
      <c r="Y1248" s="68">
        <f>IF($N1248="En cours",0,$M1248)</f>
        <v/>
      </c>
      <c r="Z1248" s="69">
        <f>IF($P1248="",0,1)</f>
        <v/>
      </c>
      <c r="AA1248" s="70">
        <f>IF($P1248="",0,$P1248)</f>
        <v/>
      </c>
      <c r="AB1248" s="69">
        <f>IF(AND($P1248&lt;&gt;"",$P1248&lt;=Paramètres!$C$14),1,0)</f>
        <v/>
      </c>
      <c r="AC1248" s="67">
        <f>IF($P1248="","Jamais relancé",IF($P1248&lt;=3,"0-3 j",IF($P1248&lt;=7,"4-7 j",IF($P1248&lt;=15,"8-15 j","Plus de 15 j"))))</f>
        <v/>
      </c>
      <c r="AD1248" s="67">
        <f>IF($M1248&lt;=1000,"Moins de 1 k€",IF($M1248&lt;=5000,"1 à 5 k€",IF($M1248&lt;=15000,"5 à 15 k€","Plus de 15 k€")))</f>
        <v/>
      </c>
    </row>
    <row r="1249">
      <c r="A1249" s="65" t="inlineStr">
        <is>
          <t>DEV-01248</t>
        </is>
      </c>
      <c r="B1249" s="66" t="n">
        <v>45513</v>
      </c>
      <c r="C1249" s="65" t="inlineStr">
        <is>
          <t>2024-08</t>
        </is>
      </c>
      <c r="D1249" s="65" t="inlineStr">
        <is>
          <t>2024-2025</t>
        </is>
      </c>
      <c r="E1249" s="65" t="inlineStr">
        <is>
          <t>CLI-0237</t>
        </is>
      </c>
      <c r="F1249" s="65" t="inlineStr">
        <is>
          <t>Particulier</t>
        </is>
      </c>
      <c r="G1249" s="65" t="inlineStr">
        <is>
          <t>Toulouse</t>
        </is>
      </c>
      <c r="H1249" s="65" t="inlineStr">
        <is>
          <t>Julien Fabre</t>
        </is>
      </c>
      <c r="I1249" s="65" t="inlineStr">
        <is>
          <t>Salle de bain</t>
        </is>
      </c>
      <c r="J1249" s="65" t="inlineStr">
        <is>
          <t>SB-001</t>
        </is>
      </c>
      <c r="K1249" s="65" t="inlineStr">
        <is>
          <t>Rénovation salle de bain complète</t>
        </is>
      </c>
      <c r="L1249" s="67" t="n">
        <v>1</v>
      </c>
      <c r="M1249" s="68" t="n">
        <v>10826.52</v>
      </c>
      <c r="N1249" s="65" t="inlineStr">
        <is>
          <t>Accepté</t>
        </is>
      </c>
      <c r="O1249" s="66" t="n">
        <v>45538</v>
      </c>
      <c r="P1249" s="67" t="n">
        <v>3</v>
      </c>
      <c r="Q1249" s="67" t="n">
        <v>1</v>
      </c>
      <c r="R1249" s="67">
        <f>$I1249</f>
        <v/>
      </c>
      <c r="S1249" s="67">
        <f>$K1249</f>
        <v/>
      </c>
      <c r="T1249" s="67">
        <f>IFERROR(INDEX(Clients!$G$2:$G$1020,MATCH($E1249,Clients!$A$2:$A$1020,0)),"")</f>
        <v/>
      </c>
      <c r="U1249" s="67">
        <f>IFERROR(INDEX(Clients!$I$2:$I$1020,MATCH($E1249,Clients!$A$2:$A$1020,0)),"")</f>
        <v/>
      </c>
      <c r="V1249" s="69">
        <f>1</f>
        <v/>
      </c>
      <c r="W1249" s="69">
        <f>IF($N1249="Accepté",1,0)</f>
        <v/>
      </c>
      <c r="X1249" s="68">
        <f>$M1249*$W1249</f>
        <v/>
      </c>
      <c r="Y1249" s="68">
        <f>IF($N1249="En cours",0,$M1249)</f>
        <v/>
      </c>
      <c r="Z1249" s="69">
        <f>IF($P1249="",0,1)</f>
        <v/>
      </c>
      <c r="AA1249" s="70">
        <f>IF($P1249="",0,$P1249)</f>
        <v/>
      </c>
      <c r="AB1249" s="69">
        <f>IF(AND($P1249&lt;&gt;"",$P1249&lt;=Paramètres!$C$14),1,0)</f>
        <v/>
      </c>
      <c r="AC1249" s="67">
        <f>IF($P1249="","Jamais relancé",IF($P1249&lt;=3,"0-3 j",IF($P1249&lt;=7,"4-7 j",IF($P1249&lt;=15,"8-15 j","Plus de 15 j"))))</f>
        <v/>
      </c>
      <c r="AD1249" s="67">
        <f>IF($M1249&lt;=1000,"Moins de 1 k€",IF($M1249&lt;=5000,"1 à 5 k€",IF($M1249&lt;=15000,"5 à 15 k€","Plus de 15 k€")))</f>
        <v/>
      </c>
    </row>
    <row r="1250">
      <c r="A1250" s="65" t="inlineStr">
        <is>
          <t>DEV-01249</t>
        </is>
      </c>
      <c r="B1250" s="66" t="n">
        <v>45513</v>
      </c>
      <c r="C1250" s="65" t="inlineStr">
        <is>
          <t>2024-08</t>
        </is>
      </c>
      <c r="D1250" s="65" t="inlineStr">
        <is>
          <t>2024-2025</t>
        </is>
      </c>
      <c r="E1250" s="65" t="inlineStr">
        <is>
          <t>CLI-0272</t>
        </is>
      </c>
      <c r="F1250" s="65" t="inlineStr">
        <is>
          <t>Professionnel</t>
        </is>
      </c>
      <c r="G1250" s="65" t="inlineStr">
        <is>
          <t>Toulouse</t>
        </is>
      </c>
      <c r="H1250" s="65" t="inlineStr">
        <is>
          <t>Nadia Cherif</t>
        </is>
      </c>
      <c r="I1250" s="65" t="inlineStr">
        <is>
          <t>Plomberie</t>
        </is>
      </c>
      <c r="J1250" s="65" t="inlineStr">
        <is>
          <t>PR-004</t>
        </is>
      </c>
      <c r="K1250" s="65" t="inlineStr">
        <is>
          <t>Remplacement colonne d'évacuation</t>
        </is>
      </c>
      <c r="L1250" s="67" t="n">
        <v>1</v>
      </c>
      <c r="M1250" s="68" t="n">
        <v>9835.51</v>
      </c>
      <c r="N1250" s="65" t="inlineStr">
        <is>
          <t>Accepté</t>
        </is>
      </c>
      <c r="O1250" s="66" t="n">
        <v>45545</v>
      </c>
      <c r="P1250" s="67" t="n">
        <v>4</v>
      </c>
      <c r="Q1250" s="67" t="n">
        <v>2</v>
      </c>
      <c r="R1250" s="67">
        <f>$I1250</f>
        <v/>
      </c>
      <c r="S1250" s="67">
        <f>$K1250</f>
        <v/>
      </c>
      <c r="T1250" s="67">
        <f>IFERROR(INDEX(Clients!$G$2:$G$1020,MATCH($E1250,Clients!$A$2:$A$1020,0)),"")</f>
        <v/>
      </c>
      <c r="U1250" s="67">
        <f>IFERROR(INDEX(Clients!$I$2:$I$1020,MATCH($E1250,Clients!$A$2:$A$1020,0)),"")</f>
        <v/>
      </c>
      <c r="V1250" s="69">
        <f>1</f>
        <v/>
      </c>
      <c r="W1250" s="69">
        <f>IF($N1250="Accepté",1,0)</f>
        <v/>
      </c>
      <c r="X1250" s="68">
        <f>$M1250*$W1250</f>
        <v/>
      </c>
      <c r="Y1250" s="68">
        <f>IF($N1250="En cours",0,$M1250)</f>
        <v/>
      </c>
      <c r="Z1250" s="69">
        <f>IF($P1250="",0,1)</f>
        <v/>
      </c>
      <c r="AA1250" s="70">
        <f>IF($P1250="",0,$P1250)</f>
        <v/>
      </c>
      <c r="AB1250" s="69">
        <f>IF(AND($P1250&lt;&gt;"",$P1250&lt;=Paramètres!$C$14),1,0)</f>
        <v/>
      </c>
      <c r="AC1250" s="67">
        <f>IF($P1250="","Jamais relancé",IF($P1250&lt;=3,"0-3 j",IF($P1250&lt;=7,"4-7 j",IF($P1250&lt;=15,"8-15 j","Plus de 15 j"))))</f>
        <v/>
      </c>
      <c r="AD1250" s="67">
        <f>IF($M1250&lt;=1000,"Moins de 1 k€",IF($M1250&lt;=5000,"1 à 5 k€",IF($M1250&lt;=15000,"5 à 15 k€","Plus de 15 k€")))</f>
        <v/>
      </c>
    </row>
    <row r="1251">
      <c r="A1251" s="65" t="inlineStr">
        <is>
          <t>DEV-01250</t>
        </is>
      </c>
      <c r="B1251" s="66" t="n">
        <v>45513</v>
      </c>
      <c r="C1251" s="65" t="inlineStr">
        <is>
          <t>2024-08</t>
        </is>
      </c>
      <c r="D1251" s="65" t="inlineStr">
        <is>
          <t>2024-2025</t>
        </is>
      </c>
      <c r="E1251" s="65" t="inlineStr">
        <is>
          <t>CLI-0262</t>
        </is>
      </c>
      <c r="F1251" s="65" t="inlineStr">
        <is>
          <t>Particulier</t>
        </is>
      </c>
      <c r="G1251" s="65" t="inlineStr">
        <is>
          <t>Toulouse</t>
        </is>
      </c>
      <c r="H1251" s="65" t="inlineStr">
        <is>
          <t>Nadia Cherif</t>
        </is>
      </c>
      <c r="I1251" s="65" t="inlineStr">
        <is>
          <t>Chauffage</t>
        </is>
      </c>
      <c r="J1251" s="65" t="inlineStr">
        <is>
          <t>CH-002</t>
        </is>
      </c>
      <c r="K1251" s="65" t="inlineStr">
        <is>
          <t>Entretien annuel chaudière</t>
        </is>
      </c>
      <c r="L1251" s="67" t="n">
        <v>1</v>
      </c>
      <c r="M1251" s="68" t="n">
        <v>137.47</v>
      </c>
      <c r="N1251" s="65" t="inlineStr">
        <is>
          <t>Sans réponse</t>
        </is>
      </c>
      <c r="O1251" s="66" t="n">
        <v>45541</v>
      </c>
      <c r="P1251" s="67" t="n">
        <v>1</v>
      </c>
      <c r="Q1251" s="67" t="n">
        <v>3</v>
      </c>
      <c r="R1251" s="67">
        <f>$I1251</f>
        <v/>
      </c>
      <c r="S1251" s="67">
        <f>$K1251</f>
        <v/>
      </c>
      <c r="T1251" s="67">
        <f>IFERROR(INDEX(Clients!$G$2:$G$1020,MATCH($E1251,Clients!$A$2:$A$1020,0)),"")</f>
        <v/>
      </c>
      <c r="U1251" s="67">
        <f>IFERROR(INDEX(Clients!$I$2:$I$1020,MATCH($E1251,Clients!$A$2:$A$1020,0)),"")</f>
        <v/>
      </c>
      <c r="V1251" s="69">
        <f>1</f>
        <v/>
      </c>
      <c r="W1251" s="69">
        <f>IF($N1251="Accepté",1,0)</f>
        <v/>
      </c>
      <c r="X1251" s="68">
        <f>$M1251*$W1251</f>
        <v/>
      </c>
      <c r="Y1251" s="68">
        <f>IF($N1251="En cours",0,$M1251)</f>
        <v/>
      </c>
      <c r="Z1251" s="69">
        <f>IF($P1251="",0,1)</f>
        <v/>
      </c>
      <c r="AA1251" s="70">
        <f>IF($P1251="",0,$P1251)</f>
        <v/>
      </c>
      <c r="AB1251" s="69">
        <f>IF(AND($P1251&lt;&gt;"",$P1251&lt;=Paramètres!$C$14),1,0)</f>
        <v/>
      </c>
      <c r="AC1251" s="67">
        <f>IF($P1251="","Jamais relancé",IF($P1251&lt;=3,"0-3 j",IF($P1251&lt;=7,"4-7 j",IF($P1251&lt;=15,"8-15 j","Plus de 15 j"))))</f>
        <v/>
      </c>
      <c r="AD1251" s="67">
        <f>IF($M1251&lt;=1000,"Moins de 1 k€",IF($M1251&lt;=5000,"1 à 5 k€",IF($M1251&lt;=15000,"5 à 15 k€","Plus de 15 k€")))</f>
        <v/>
      </c>
    </row>
    <row r="1252">
      <c r="A1252" s="65" t="inlineStr">
        <is>
          <t>DEV-01251</t>
        </is>
      </c>
      <c r="B1252" s="66" t="n">
        <v>45513</v>
      </c>
      <c r="C1252" s="65" t="inlineStr">
        <is>
          <t>2024-08</t>
        </is>
      </c>
      <c r="D1252" s="65" t="inlineStr">
        <is>
          <t>2024-2025</t>
        </is>
      </c>
      <c r="E1252" s="65" t="inlineStr">
        <is>
          <t>CLI-0110</t>
        </is>
      </c>
      <c r="F1252" s="65" t="inlineStr">
        <is>
          <t>Particulier</t>
        </is>
      </c>
      <c r="G1252" s="65" t="inlineStr">
        <is>
          <t>Toulouse</t>
        </is>
      </c>
      <c r="H1252" s="65" t="inlineStr">
        <is>
          <t>Nadia Cherif</t>
        </is>
      </c>
      <c r="I1252" s="65" t="inlineStr">
        <is>
          <t>Dépannage</t>
        </is>
      </c>
      <c r="J1252" s="65" t="inlineStr">
        <is>
          <t>DP-001</t>
        </is>
      </c>
      <c r="K1252" s="65" t="inlineStr">
        <is>
          <t>Dépannage plomberie urgence</t>
        </is>
      </c>
      <c r="L1252" s="67" t="n">
        <v>1</v>
      </c>
      <c r="M1252" s="68" t="n">
        <v>282.32</v>
      </c>
      <c r="N1252" s="65" t="inlineStr">
        <is>
          <t>Refusé</t>
        </is>
      </c>
      <c r="O1252" s="66" t="n">
        <v>45538</v>
      </c>
      <c r="P1252" s="67" t="n"/>
      <c r="Q1252" s="67" t="n">
        <v>0</v>
      </c>
      <c r="R1252" s="67">
        <f>$I1252</f>
        <v/>
      </c>
      <c r="S1252" s="67">
        <f>$K1252</f>
        <v/>
      </c>
      <c r="T1252" s="67">
        <f>IFERROR(INDEX(Clients!$G$2:$G$1020,MATCH($E1252,Clients!$A$2:$A$1020,0)),"")</f>
        <v/>
      </c>
      <c r="U1252" s="67">
        <f>IFERROR(INDEX(Clients!$I$2:$I$1020,MATCH($E1252,Clients!$A$2:$A$1020,0)),"")</f>
        <v/>
      </c>
      <c r="V1252" s="69">
        <f>1</f>
        <v/>
      </c>
      <c r="W1252" s="69">
        <f>IF($N1252="Accepté",1,0)</f>
        <v/>
      </c>
      <c r="X1252" s="68">
        <f>$M1252*$W1252</f>
        <v/>
      </c>
      <c r="Y1252" s="68">
        <f>IF($N1252="En cours",0,$M1252)</f>
        <v/>
      </c>
      <c r="Z1252" s="69">
        <f>IF($P1252="",0,1)</f>
        <v/>
      </c>
      <c r="AA1252" s="70">
        <f>IF($P1252="",0,$P1252)</f>
        <v/>
      </c>
      <c r="AB1252" s="69">
        <f>IF(AND($P1252&lt;&gt;"",$P1252&lt;=Paramètres!$C$14),1,0)</f>
        <v/>
      </c>
      <c r="AC1252" s="67">
        <f>IF($P1252="","Jamais relancé",IF($P1252&lt;=3,"0-3 j",IF($P1252&lt;=7,"4-7 j",IF($P1252&lt;=15,"8-15 j","Plus de 15 j"))))</f>
        <v/>
      </c>
      <c r="AD1252" s="67">
        <f>IF($M1252&lt;=1000,"Moins de 1 k€",IF($M1252&lt;=5000,"1 à 5 k€",IF($M1252&lt;=15000,"5 à 15 k€","Plus de 15 k€")))</f>
        <v/>
      </c>
    </row>
    <row r="1253">
      <c r="A1253" s="65" t="inlineStr">
        <is>
          <t>DEV-01252</t>
        </is>
      </c>
      <c r="B1253" s="66" t="n">
        <v>45516</v>
      </c>
      <c r="C1253" s="65" t="inlineStr">
        <is>
          <t>2024-08</t>
        </is>
      </c>
      <c r="D1253" s="65" t="inlineStr">
        <is>
          <t>2024-2025</t>
        </is>
      </c>
      <c r="E1253" s="65" t="inlineStr">
        <is>
          <t>CLI-0339</t>
        </is>
      </c>
      <c r="F1253" s="65" t="inlineStr">
        <is>
          <t>Particulier</t>
        </is>
      </c>
      <c r="G1253" s="65" t="inlineStr">
        <is>
          <t>Bordeaux</t>
        </is>
      </c>
      <c r="H1253" s="65" t="inlineStr">
        <is>
          <t>Karim Belkacem</t>
        </is>
      </c>
      <c r="I1253" s="65" t="inlineStr">
        <is>
          <t>Dépannage</t>
        </is>
      </c>
      <c r="J1253" s="65" t="inlineStr">
        <is>
          <t>DP-004</t>
        </is>
      </c>
      <c r="K1253" s="65" t="inlineStr">
        <is>
          <t>Remise en service chaudière</t>
        </is>
      </c>
      <c r="L1253" s="67" t="n">
        <v>1</v>
      </c>
      <c r="M1253" s="68" t="n">
        <v>213.77</v>
      </c>
      <c r="N1253" s="65" t="inlineStr">
        <is>
          <t>Accepté</t>
        </is>
      </c>
      <c r="O1253" s="66" t="n">
        <v>45554</v>
      </c>
      <c r="P1253" s="67" t="n">
        <v>3</v>
      </c>
      <c r="Q1253" s="67" t="n">
        <v>1</v>
      </c>
      <c r="R1253" s="67">
        <f>$I1253</f>
        <v/>
      </c>
      <c r="S1253" s="67">
        <f>$K1253</f>
        <v/>
      </c>
      <c r="T1253" s="67">
        <f>IFERROR(INDEX(Clients!$G$2:$G$1020,MATCH($E1253,Clients!$A$2:$A$1020,0)),"")</f>
        <v/>
      </c>
      <c r="U1253" s="67">
        <f>IFERROR(INDEX(Clients!$I$2:$I$1020,MATCH($E1253,Clients!$A$2:$A$1020,0)),"")</f>
        <v/>
      </c>
      <c r="V1253" s="69">
        <f>1</f>
        <v/>
      </c>
      <c r="W1253" s="69">
        <f>IF($N1253="Accepté",1,0)</f>
        <v/>
      </c>
      <c r="X1253" s="68">
        <f>$M1253*$W1253</f>
        <v/>
      </c>
      <c r="Y1253" s="68">
        <f>IF($N1253="En cours",0,$M1253)</f>
        <v/>
      </c>
      <c r="Z1253" s="69">
        <f>IF($P1253="",0,1)</f>
        <v/>
      </c>
      <c r="AA1253" s="70">
        <f>IF($P1253="",0,$P1253)</f>
        <v/>
      </c>
      <c r="AB1253" s="69">
        <f>IF(AND($P1253&lt;&gt;"",$P1253&lt;=Paramètres!$C$14),1,0)</f>
        <v/>
      </c>
      <c r="AC1253" s="67">
        <f>IF($P1253="","Jamais relancé",IF($P1253&lt;=3,"0-3 j",IF($P1253&lt;=7,"4-7 j",IF($P1253&lt;=15,"8-15 j","Plus de 15 j"))))</f>
        <v/>
      </c>
      <c r="AD1253" s="67">
        <f>IF($M1253&lt;=1000,"Moins de 1 k€",IF($M1253&lt;=5000,"1 à 5 k€",IF($M1253&lt;=15000,"5 à 15 k€","Plus de 15 k€")))</f>
        <v/>
      </c>
    </row>
    <row r="1254">
      <c r="A1254" s="65" t="inlineStr">
        <is>
          <t>DEV-01253</t>
        </is>
      </c>
      <c r="B1254" s="66" t="n">
        <v>45516</v>
      </c>
      <c r="C1254" s="65" t="inlineStr">
        <is>
          <t>2024-08</t>
        </is>
      </c>
      <c r="D1254" s="65" t="inlineStr">
        <is>
          <t>2024-2025</t>
        </is>
      </c>
      <c r="E1254" s="65" t="inlineStr">
        <is>
          <t>CLI-0047</t>
        </is>
      </c>
      <c r="F1254" s="65" t="inlineStr">
        <is>
          <t>Particulier</t>
        </is>
      </c>
      <c r="G1254" s="65" t="inlineStr">
        <is>
          <t>Bordeaux</t>
        </is>
      </c>
      <c r="H1254" s="65" t="inlineStr">
        <is>
          <t>Karim Belkacem</t>
        </is>
      </c>
      <c r="I1254" s="65" t="inlineStr">
        <is>
          <t>Plomberie</t>
        </is>
      </c>
      <c r="J1254" s="65" t="inlineStr">
        <is>
          <t>PR-002</t>
        </is>
      </c>
      <c r="K1254" s="65" t="inlineStr">
        <is>
          <t>Recherche de fuite + réparation</t>
        </is>
      </c>
      <c r="L1254" s="67" t="n">
        <v>1</v>
      </c>
      <c r="M1254" s="68" t="n">
        <v>487.43</v>
      </c>
      <c r="N1254" s="65" t="inlineStr">
        <is>
          <t>Refusé</t>
        </is>
      </c>
      <c r="O1254" s="66" t="n">
        <v>45532</v>
      </c>
      <c r="P1254" s="67" t="n"/>
      <c r="Q1254" s="67" t="n">
        <v>0</v>
      </c>
      <c r="R1254" s="67">
        <f>$I1254</f>
        <v/>
      </c>
      <c r="S1254" s="67">
        <f>$K1254</f>
        <v/>
      </c>
      <c r="T1254" s="67">
        <f>IFERROR(INDEX(Clients!$G$2:$G$1020,MATCH($E1254,Clients!$A$2:$A$1020,0)),"")</f>
        <v/>
      </c>
      <c r="U1254" s="67">
        <f>IFERROR(INDEX(Clients!$I$2:$I$1020,MATCH($E1254,Clients!$A$2:$A$1020,0)),"")</f>
        <v/>
      </c>
      <c r="V1254" s="69">
        <f>1</f>
        <v/>
      </c>
      <c r="W1254" s="69">
        <f>IF($N1254="Accepté",1,0)</f>
        <v/>
      </c>
      <c r="X1254" s="68">
        <f>$M1254*$W1254</f>
        <v/>
      </c>
      <c r="Y1254" s="68">
        <f>IF($N1254="En cours",0,$M1254)</f>
        <v/>
      </c>
      <c r="Z1254" s="69">
        <f>IF($P1254="",0,1)</f>
        <v/>
      </c>
      <c r="AA1254" s="70">
        <f>IF($P1254="",0,$P1254)</f>
        <v/>
      </c>
      <c r="AB1254" s="69">
        <f>IF(AND($P1254&lt;&gt;"",$P1254&lt;=Paramètres!$C$14),1,0)</f>
        <v/>
      </c>
      <c r="AC1254" s="67">
        <f>IF($P1254="","Jamais relancé",IF($P1254&lt;=3,"0-3 j",IF($P1254&lt;=7,"4-7 j",IF($P1254&lt;=15,"8-15 j","Plus de 15 j"))))</f>
        <v/>
      </c>
      <c r="AD1254" s="67">
        <f>IF($M1254&lt;=1000,"Moins de 1 k€",IF($M1254&lt;=5000,"1 à 5 k€",IF($M1254&lt;=15000,"5 à 15 k€","Plus de 15 k€")))</f>
        <v/>
      </c>
    </row>
    <row r="1255">
      <c r="A1255" s="65" t="inlineStr">
        <is>
          <t>DEV-01254</t>
        </is>
      </c>
      <c r="B1255" s="66" t="n">
        <v>45516</v>
      </c>
      <c r="C1255" s="65" t="inlineStr">
        <is>
          <t>2024-08</t>
        </is>
      </c>
      <c r="D1255" s="65" t="inlineStr">
        <is>
          <t>2024-2025</t>
        </is>
      </c>
      <c r="E1255" s="65" t="inlineStr">
        <is>
          <t>CLI-0113</t>
        </is>
      </c>
      <c r="F1255" s="65" t="inlineStr">
        <is>
          <t>Professionnel</t>
        </is>
      </c>
      <c r="G1255" s="65" t="inlineStr">
        <is>
          <t>Bordeaux</t>
        </is>
      </c>
      <c r="H1255" s="65" t="inlineStr">
        <is>
          <t>Sophie Marchand</t>
        </is>
      </c>
      <c r="I1255" s="65" t="inlineStr">
        <is>
          <t>Chauffage</t>
        </is>
      </c>
      <c r="J1255" s="65" t="inlineStr">
        <is>
          <t>CH-003</t>
        </is>
      </c>
      <c r="K1255" s="65" t="inlineStr">
        <is>
          <t>Installation pompe à chaleur air/eau</t>
        </is>
      </c>
      <c r="L1255" s="67" t="n">
        <v>1</v>
      </c>
      <c r="M1255" s="68" t="n">
        <v>23332.83</v>
      </c>
      <c r="N1255" s="65" t="inlineStr">
        <is>
          <t>Sans réponse</t>
        </is>
      </c>
      <c r="O1255" s="66" t="n">
        <v>45568</v>
      </c>
      <c r="P1255" s="67" t="n">
        <v>8</v>
      </c>
      <c r="Q1255" s="67" t="n">
        <v>4</v>
      </c>
      <c r="R1255" s="67">
        <f>$I1255</f>
        <v/>
      </c>
      <c r="S1255" s="67">
        <f>$K1255</f>
        <v/>
      </c>
      <c r="T1255" s="67">
        <f>IFERROR(INDEX(Clients!$G$2:$G$1020,MATCH($E1255,Clients!$A$2:$A$1020,0)),"")</f>
        <v/>
      </c>
      <c r="U1255" s="67">
        <f>IFERROR(INDEX(Clients!$I$2:$I$1020,MATCH($E1255,Clients!$A$2:$A$1020,0)),"")</f>
        <v/>
      </c>
      <c r="V1255" s="69">
        <f>1</f>
        <v/>
      </c>
      <c r="W1255" s="69">
        <f>IF($N1255="Accepté",1,0)</f>
        <v/>
      </c>
      <c r="X1255" s="68">
        <f>$M1255*$W1255</f>
        <v/>
      </c>
      <c r="Y1255" s="68">
        <f>IF($N1255="En cours",0,$M1255)</f>
        <v/>
      </c>
      <c r="Z1255" s="69">
        <f>IF($P1255="",0,1)</f>
        <v/>
      </c>
      <c r="AA1255" s="70">
        <f>IF($P1255="",0,$P1255)</f>
        <v/>
      </c>
      <c r="AB1255" s="69">
        <f>IF(AND($P1255&lt;&gt;"",$P1255&lt;=Paramètres!$C$14),1,0)</f>
        <v/>
      </c>
      <c r="AC1255" s="67">
        <f>IF($P1255="","Jamais relancé",IF($P1255&lt;=3,"0-3 j",IF($P1255&lt;=7,"4-7 j",IF($P1255&lt;=15,"8-15 j","Plus de 15 j"))))</f>
        <v/>
      </c>
      <c r="AD1255" s="67">
        <f>IF($M1255&lt;=1000,"Moins de 1 k€",IF($M1255&lt;=5000,"1 à 5 k€",IF($M1255&lt;=15000,"5 à 15 k€","Plus de 15 k€")))</f>
        <v/>
      </c>
    </row>
    <row r="1256">
      <c r="A1256" s="65" t="inlineStr">
        <is>
          <t>DEV-01255</t>
        </is>
      </c>
      <c r="B1256" s="66" t="n">
        <v>45516</v>
      </c>
      <c r="C1256" s="65" t="inlineStr">
        <is>
          <t>2024-08</t>
        </is>
      </c>
      <c r="D1256" s="65" t="inlineStr">
        <is>
          <t>2024-2025</t>
        </is>
      </c>
      <c r="E1256" s="65" t="inlineStr">
        <is>
          <t>CLI-0435</t>
        </is>
      </c>
      <c r="F1256" s="65" t="inlineStr">
        <is>
          <t>Particulier</t>
        </is>
      </c>
      <c r="G1256" s="65" t="inlineStr">
        <is>
          <t>Toulouse</t>
        </is>
      </c>
      <c r="H1256" s="65" t="inlineStr">
        <is>
          <t>Nadia Cherif</t>
        </is>
      </c>
      <c r="I1256" s="65" t="inlineStr">
        <is>
          <t>Électricité</t>
        </is>
      </c>
      <c r="J1256" s="65" t="inlineStr">
        <is>
          <t>EL-003</t>
        </is>
      </c>
      <c r="K1256" s="65" t="inlineStr">
        <is>
          <t>Rénovation électrique complète</t>
        </is>
      </c>
      <c r="L1256" s="67" t="n">
        <v>1</v>
      </c>
      <c r="M1256" s="68" t="n">
        <v>9308.799999999999</v>
      </c>
      <c r="N1256" s="65" t="inlineStr">
        <is>
          <t>Sans réponse</t>
        </is>
      </c>
      <c r="O1256" s="66" t="n">
        <v>45547</v>
      </c>
      <c r="P1256" s="67" t="n">
        <v>9</v>
      </c>
      <c r="Q1256" s="67" t="n">
        <v>2</v>
      </c>
      <c r="R1256" s="67">
        <f>$I1256</f>
        <v/>
      </c>
      <c r="S1256" s="67">
        <f>$K1256</f>
        <v/>
      </c>
      <c r="T1256" s="67">
        <f>IFERROR(INDEX(Clients!$G$2:$G$1020,MATCH($E1256,Clients!$A$2:$A$1020,0)),"")</f>
        <v/>
      </c>
      <c r="U1256" s="67">
        <f>IFERROR(INDEX(Clients!$I$2:$I$1020,MATCH($E1256,Clients!$A$2:$A$1020,0)),"")</f>
        <v/>
      </c>
      <c r="V1256" s="69">
        <f>1</f>
        <v/>
      </c>
      <c r="W1256" s="69">
        <f>IF($N1256="Accepté",1,0)</f>
        <v/>
      </c>
      <c r="X1256" s="68">
        <f>$M1256*$W1256</f>
        <v/>
      </c>
      <c r="Y1256" s="68">
        <f>IF($N1256="En cours",0,$M1256)</f>
        <v/>
      </c>
      <c r="Z1256" s="69">
        <f>IF($P1256="",0,1)</f>
        <v/>
      </c>
      <c r="AA1256" s="70">
        <f>IF($P1256="",0,$P1256)</f>
        <v/>
      </c>
      <c r="AB1256" s="69">
        <f>IF(AND($P1256&lt;&gt;"",$P1256&lt;=Paramètres!$C$14),1,0)</f>
        <v/>
      </c>
      <c r="AC1256" s="67">
        <f>IF($P1256="","Jamais relancé",IF($P1256&lt;=3,"0-3 j",IF($P1256&lt;=7,"4-7 j",IF($P1256&lt;=15,"8-15 j","Plus de 15 j"))))</f>
        <v/>
      </c>
      <c r="AD1256" s="67">
        <f>IF($M1256&lt;=1000,"Moins de 1 k€",IF($M1256&lt;=5000,"1 à 5 k€",IF($M1256&lt;=15000,"5 à 15 k€","Plus de 15 k€")))</f>
        <v/>
      </c>
    </row>
    <row r="1257">
      <c r="A1257" s="65" t="inlineStr">
        <is>
          <t>DEV-01256</t>
        </is>
      </c>
      <c r="B1257" s="66" t="n">
        <v>45517</v>
      </c>
      <c r="C1257" s="65" t="inlineStr">
        <is>
          <t>2024-08</t>
        </is>
      </c>
      <c r="D1257" s="65" t="inlineStr">
        <is>
          <t>2024-2025</t>
        </is>
      </c>
      <c r="E1257" s="65" t="inlineStr">
        <is>
          <t>CLI-0249</t>
        </is>
      </c>
      <c r="F1257" s="65" t="inlineStr">
        <is>
          <t>Particulier</t>
        </is>
      </c>
      <c r="G1257" s="65" t="inlineStr">
        <is>
          <t>Toulouse</t>
        </is>
      </c>
      <c r="H1257" s="65" t="inlineStr">
        <is>
          <t>Julien Fabre</t>
        </is>
      </c>
      <c r="I1257" s="65" t="inlineStr">
        <is>
          <t>Dépannage</t>
        </is>
      </c>
      <c r="J1257" s="65" t="inlineStr">
        <is>
          <t>DP-003</t>
        </is>
      </c>
      <c r="K1257" s="65" t="inlineStr">
        <is>
          <t>Dépannage électrique urgence</t>
        </is>
      </c>
      <c r="L1257" s="67" t="n">
        <v>1</v>
      </c>
      <c r="M1257" s="68" t="n">
        <v>300.76</v>
      </c>
      <c r="N1257" s="65" t="inlineStr">
        <is>
          <t>Accepté</t>
        </is>
      </c>
      <c r="O1257" s="66" t="n">
        <v>45537</v>
      </c>
      <c r="P1257" s="67" t="n">
        <v>6</v>
      </c>
      <c r="Q1257" s="67" t="n">
        <v>2</v>
      </c>
      <c r="R1257" s="67">
        <f>$I1257</f>
        <v/>
      </c>
      <c r="S1257" s="67">
        <f>$K1257</f>
        <v/>
      </c>
      <c r="T1257" s="67">
        <f>IFERROR(INDEX(Clients!$G$2:$G$1020,MATCH($E1257,Clients!$A$2:$A$1020,0)),"")</f>
        <v/>
      </c>
      <c r="U1257" s="67">
        <f>IFERROR(INDEX(Clients!$I$2:$I$1020,MATCH($E1257,Clients!$A$2:$A$1020,0)),"")</f>
        <v/>
      </c>
      <c r="V1257" s="69">
        <f>1</f>
        <v/>
      </c>
      <c r="W1257" s="69">
        <f>IF($N1257="Accepté",1,0)</f>
        <v/>
      </c>
      <c r="X1257" s="68">
        <f>$M1257*$W1257</f>
        <v/>
      </c>
      <c r="Y1257" s="68">
        <f>IF($N1257="En cours",0,$M1257)</f>
        <v/>
      </c>
      <c r="Z1257" s="69">
        <f>IF($P1257="",0,1)</f>
        <v/>
      </c>
      <c r="AA1257" s="70">
        <f>IF($P1257="",0,$P1257)</f>
        <v/>
      </c>
      <c r="AB1257" s="69">
        <f>IF(AND($P1257&lt;&gt;"",$P1257&lt;=Paramètres!$C$14),1,0)</f>
        <v/>
      </c>
      <c r="AC1257" s="67">
        <f>IF($P1257="","Jamais relancé",IF($P1257&lt;=3,"0-3 j",IF($P1257&lt;=7,"4-7 j",IF($P1257&lt;=15,"8-15 j","Plus de 15 j"))))</f>
        <v/>
      </c>
      <c r="AD1257" s="67">
        <f>IF($M1257&lt;=1000,"Moins de 1 k€",IF($M1257&lt;=5000,"1 à 5 k€",IF($M1257&lt;=15000,"5 à 15 k€","Plus de 15 k€")))</f>
        <v/>
      </c>
    </row>
    <row r="1258">
      <c r="A1258" s="65" t="inlineStr">
        <is>
          <t>DEV-01257</t>
        </is>
      </c>
      <c r="B1258" s="66" t="n">
        <v>45517</v>
      </c>
      <c r="C1258" s="65" t="inlineStr">
        <is>
          <t>2024-08</t>
        </is>
      </c>
      <c r="D1258" s="65" t="inlineStr">
        <is>
          <t>2024-2025</t>
        </is>
      </c>
      <c r="E1258" s="65" t="inlineStr">
        <is>
          <t>CLI-0141</t>
        </is>
      </c>
      <c r="F1258" s="65" t="inlineStr">
        <is>
          <t>Particulier</t>
        </is>
      </c>
      <c r="G1258" s="65" t="inlineStr">
        <is>
          <t>Bordeaux</t>
        </is>
      </c>
      <c r="H1258" s="65" t="inlineStr">
        <is>
          <t>Karim Belkacem</t>
        </is>
      </c>
      <c r="I1258" s="65" t="inlineStr">
        <is>
          <t>Électricité</t>
        </is>
      </c>
      <c r="J1258" s="65" t="inlineStr">
        <is>
          <t>EL-002</t>
        </is>
      </c>
      <c r="K1258" s="65" t="inlineStr">
        <is>
          <t>Installation borne de recharge VE</t>
        </is>
      </c>
      <c r="L1258" s="67" t="n">
        <v>1</v>
      </c>
      <c r="M1258" s="68" t="n">
        <v>1728.64</v>
      </c>
      <c r="N1258" s="65" t="inlineStr">
        <is>
          <t>Accepté</t>
        </is>
      </c>
      <c r="O1258" s="66" t="n">
        <v>45526</v>
      </c>
      <c r="P1258" s="67" t="n">
        <v>10</v>
      </c>
      <c r="Q1258" s="67" t="n">
        <v>0</v>
      </c>
      <c r="R1258" s="67">
        <f>$I1258</f>
        <v/>
      </c>
      <c r="S1258" s="67">
        <f>$K1258</f>
        <v/>
      </c>
      <c r="T1258" s="67">
        <f>IFERROR(INDEX(Clients!$G$2:$G$1020,MATCH($E1258,Clients!$A$2:$A$1020,0)),"")</f>
        <v/>
      </c>
      <c r="U1258" s="67">
        <f>IFERROR(INDEX(Clients!$I$2:$I$1020,MATCH($E1258,Clients!$A$2:$A$1020,0)),"")</f>
        <v/>
      </c>
      <c r="V1258" s="69">
        <f>1</f>
        <v/>
      </c>
      <c r="W1258" s="69">
        <f>IF($N1258="Accepté",1,0)</f>
        <v/>
      </c>
      <c r="X1258" s="68">
        <f>$M1258*$W1258</f>
        <v/>
      </c>
      <c r="Y1258" s="68">
        <f>IF($N1258="En cours",0,$M1258)</f>
        <v/>
      </c>
      <c r="Z1258" s="69">
        <f>IF($P1258="",0,1)</f>
        <v/>
      </c>
      <c r="AA1258" s="70">
        <f>IF($P1258="",0,$P1258)</f>
        <v/>
      </c>
      <c r="AB1258" s="69">
        <f>IF(AND($P1258&lt;&gt;"",$P1258&lt;=Paramètres!$C$14),1,0)</f>
        <v/>
      </c>
      <c r="AC1258" s="67">
        <f>IF($P1258="","Jamais relancé",IF($P1258&lt;=3,"0-3 j",IF($P1258&lt;=7,"4-7 j",IF($P1258&lt;=15,"8-15 j","Plus de 15 j"))))</f>
        <v/>
      </c>
      <c r="AD1258" s="67">
        <f>IF($M1258&lt;=1000,"Moins de 1 k€",IF($M1258&lt;=5000,"1 à 5 k€",IF($M1258&lt;=15000,"5 à 15 k€","Plus de 15 k€")))</f>
        <v/>
      </c>
    </row>
    <row r="1259">
      <c r="A1259" s="65" t="inlineStr">
        <is>
          <t>DEV-01258</t>
        </is>
      </c>
      <c r="B1259" s="66" t="n">
        <v>45517</v>
      </c>
      <c r="C1259" s="65" t="inlineStr">
        <is>
          <t>2024-08</t>
        </is>
      </c>
      <c r="D1259" s="65" t="inlineStr">
        <is>
          <t>2024-2025</t>
        </is>
      </c>
      <c r="E1259" s="65" t="inlineStr">
        <is>
          <t>CLI-0068</t>
        </is>
      </c>
      <c r="F1259" s="65" t="inlineStr">
        <is>
          <t>Particulier</t>
        </is>
      </c>
      <c r="G1259" s="65" t="inlineStr">
        <is>
          <t>Bordeaux</t>
        </is>
      </c>
      <c r="H1259" s="65" t="inlineStr">
        <is>
          <t>Karim Belkacem</t>
        </is>
      </c>
      <c r="I1259" s="65" t="inlineStr">
        <is>
          <t>Électricité</t>
        </is>
      </c>
      <c r="J1259" s="65" t="inlineStr">
        <is>
          <t>EL-004</t>
        </is>
      </c>
      <c r="K1259" s="65" t="inlineStr">
        <is>
          <t>Éclairage LED locaux professionnels</t>
        </is>
      </c>
      <c r="L1259" s="67" t="n">
        <v>1</v>
      </c>
      <c r="M1259" s="68" t="n">
        <v>3322.13</v>
      </c>
      <c r="N1259" s="65" t="inlineStr">
        <is>
          <t>Refusé</t>
        </is>
      </c>
      <c r="O1259" s="66" t="n">
        <v>45533</v>
      </c>
      <c r="P1259" s="67" t="n">
        <v>3</v>
      </c>
      <c r="Q1259" s="67" t="n">
        <v>1</v>
      </c>
      <c r="R1259" s="67">
        <f>$I1259</f>
        <v/>
      </c>
      <c r="S1259" s="67">
        <f>$K1259</f>
        <v/>
      </c>
      <c r="T1259" s="67">
        <f>IFERROR(INDEX(Clients!$G$2:$G$1020,MATCH($E1259,Clients!$A$2:$A$1020,0)),"")</f>
        <v/>
      </c>
      <c r="U1259" s="67">
        <f>IFERROR(INDEX(Clients!$I$2:$I$1020,MATCH($E1259,Clients!$A$2:$A$1020,0)),"")</f>
        <v/>
      </c>
      <c r="V1259" s="69">
        <f>1</f>
        <v/>
      </c>
      <c r="W1259" s="69">
        <f>IF($N1259="Accepté",1,0)</f>
        <v/>
      </c>
      <c r="X1259" s="68">
        <f>$M1259*$W1259</f>
        <v/>
      </c>
      <c r="Y1259" s="68">
        <f>IF($N1259="En cours",0,$M1259)</f>
        <v/>
      </c>
      <c r="Z1259" s="69">
        <f>IF($P1259="",0,1)</f>
        <v/>
      </c>
      <c r="AA1259" s="70">
        <f>IF($P1259="",0,$P1259)</f>
        <v/>
      </c>
      <c r="AB1259" s="69">
        <f>IF(AND($P1259&lt;&gt;"",$P1259&lt;=Paramètres!$C$14),1,0)</f>
        <v/>
      </c>
      <c r="AC1259" s="67">
        <f>IF($P1259="","Jamais relancé",IF($P1259&lt;=3,"0-3 j",IF($P1259&lt;=7,"4-7 j",IF($P1259&lt;=15,"8-15 j","Plus de 15 j"))))</f>
        <v/>
      </c>
      <c r="AD1259" s="67">
        <f>IF($M1259&lt;=1000,"Moins de 1 k€",IF($M1259&lt;=5000,"1 à 5 k€",IF($M1259&lt;=15000,"5 à 15 k€","Plus de 15 k€")))</f>
        <v/>
      </c>
    </row>
    <row r="1260">
      <c r="A1260" s="65" t="inlineStr">
        <is>
          <t>DEV-01259</t>
        </is>
      </c>
      <c r="B1260" s="66" t="n">
        <v>45518</v>
      </c>
      <c r="C1260" s="65" t="inlineStr">
        <is>
          <t>2024-08</t>
        </is>
      </c>
      <c r="D1260" s="65" t="inlineStr">
        <is>
          <t>2024-2025</t>
        </is>
      </c>
      <c r="E1260" s="65" t="inlineStr">
        <is>
          <t>CLI-0496</t>
        </is>
      </c>
      <c r="F1260" s="65" t="inlineStr">
        <is>
          <t>Professionnel</t>
        </is>
      </c>
      <c r="G1260" s="65" t="inlineStr">
        <is>
          <t>Toulouse</t>
        </is>
      </c>
      <c r="H1260" s="65" t="inlineStr">
        <is>
          <t>Nadia Cherif</t>
        </is>
      </c>
      <c r="I1260" s="65" t="inlineStr">
        <is>
          <t>Électricité</t>
        </is>
      </c>
      <c r="J1260" s="65" t="inlineStr">
        <is>
          <t>EL-003</t>
        </is>
      </c>
      <c r="K1260" s="65" t="inlineStr">
        <is>
          <t>Rénovation électrique complète</t>
        </is>
      </c>
      <c r="L1260" s="67" t="n">
        <v>1</v>
      </c>
      <c r="M1260" s="68" t="n">
        <v>15853.98</v>
      </c>
      <c r="N1260" s="65" t="inlineStr">
        <is>
          <t>Sans réponse</t>
        </is>
      </c>
      <c r="O1260" s="66" t="n">
        <v>45537</v>
      </c>
      <c r="P1260" s="67" t="n"/>
      <c r="Q1260" s="67" t="n">
        <v>0</v>
      </c>
      <c r="R1260" s="67">
        <f>$I1260</f>
        <v/>
      </c>
      <c r="S1260" s="67">
        <f>$K1260</f>
        <v/>
      </c>
      <c r="T1260" s="67">
        <f>IFERROR(INDEX(Clients!$G$2:$G$1020,MATCH($E1260,Clients!$A$2:$A$1020,0)),"")</f>
        <v/>
      </c>
      <c r="U1260" s="67">
        <f>IFERROR(INDEX(Clients!$I$2:$I$1020,MATCH($E1260,Clients!$A$2:$A$1020,0)),"")</f>
        <v/>
      </c>
      <c r="V1260" s="69">
        <f>1</f>
        <v/>
      </c>
      <c r="W1260" s="69">
        <f>IF($N1260="Accepté",1,0)</f>
        <v/>
      </c>
      <c r="X1260" s="68">
        <f>$M1260*$W1260</f>
        <v/>
      </c>
      <c r="Y1260" s="68">
        <f>IF($N1260="En cours",0,$M1260)</f>
        <v/>
      </c>
      <c r="Z1260" s="69">
        <f>IF($P1260="",0,1)</f>
        <v/>
      </c>
      <c r="AA1260" s="70">
        <f>IF($P1260="",0,$P1260)</f>
        <v/>
      </c>
      <c r="AB1260" s="69">
        <f>IF(AND($P1260&lt;&gt;"",$P1260&lt;=Paramètres!$C$14),1,0)</f>
        <v/>
      </c>
      <c r="AC1260" s="67">
        <f>IF($P1260="","Jamais relancé",IF($P1260&lt;=3,"0-3 j",IF($P1260&lt;=7,"4-7 j",IF($P1260&lt;=15,"8-15 j","Plus de 15 j"))))</f>
        <v/>
      </c>
      <c r="AD1260" s="67">
        <f>IF($M1260&lt;=1000,"Moins de 1 k€",IF($M1260&lt;=5000,"1 à 5 k€",IF($M1260&lt;=15000,"5 à 15 k€","Plus de 15 k€")))</f>
        <v/>
      </c>
    </row>
    <row r="1261">
      <c r="A1261" s="65" t="inlineStr">
        <is>
          <t>DEV-01260</t>
        </is>
      </c>
      <c r="B1261" s="66" t="n">
        <v>45519</v>
      </c>
      <c r="C1261" s="65" t="inlineStr">
        <is>
          <t>2024-08</t>
        </is>
      </c>
      <c r="D1261" s="65" t="inlineStr">
        <is>
          <t>2024-2025</t>
        </is>
      </c>
      <c r="E1261" s="65" t="inlineStr">
        <is>
          <t>CLI-0339</t>
        </is>
      </c>
      <c r="F1261" s="65" t="inlineStr">
        <is>
          <t>Particulier</t>
        </is>
      </c>
      <c r="G1261" s="65" t="inlineStr">
        <is>
          <t>Bordeaux</t>
        </is>
      </c>
      <c r="H1261" s="65" t="inlineStr">
        <is>
          <t>Sophie Marchand</t>
        </is>
      </c>
      <c r="I1261" s="65" t="inlineStr">
        <is>
          <t>Salle de bain</t>
        </is>
      </c>
      <c r="J1261" s="65" t="inlineStr">
        <is>
          <t>SB-002</t>
        </is>
      </c>
      <c r="K1261" s="65" t="inlineStr">
        <is>
          <t>Remplacement baignoire par douche</t>
        </is>
      </c>
      <c r="L1261" s="67" t="n">
        <v>1</v>
      </c>
      <c r="M1261" s="68" t="n">
        <v>3218.03</v>
      </c>
      <c r="N1261" s="65" t="inlineStr">
        <is>
          <t>Sans réponse</t>
        </is>
      </c>
      <c r="O1261" s="66" t="n">
        <v>45537</v>
      </c>
      <c r="P1261" s="67" t="n">
        <v>4</v>
      </c>
      <c r="Q1261" s="67" t="n">
        <v>2</v>
      </c>
      <c r="R1261" s="67">
        <f>$I1261</f>
        <v/>
      </c>
      <c r="S1261" s="67">
        <f>$K1261</f>
        <v/>
      </c>
      <c r="T1261" s="67">
        <f>IFERROR(INDEX(Clients!$G$2:$G$1020,MATCH($E1261,Clients!$A$2:$A$1020,0)),"")</f>
        <v/>
      </c>
      <c r="U1261" s="67">
        <f>IFERROR(INDEX(Clients!$I$2:$I$1020,MATCH($E1261,Clients!$A$2:$A$1020,0)),"")</f>
        <v/>
      </c>
      <c r="V1261" s="69">
        <f>1</f>
        <v/>
      </c>
      <c r="W1261" s="69">
        <f>IF($N1261="Accepté",1,0)</f>
        <v/>
      </c>
      <c r="X1261" s="68">
        <f>$M1261*$W1261</f>
        <v/>
      </c>
      <c r="Y1261" s="68">
        <f>IF($N1261="En cours",0,$M1261)</f>
        <v/>
      </c>
      <c r="Z1261" s="69">
        <f>IF($P1261="",0,1)</f>
        <v/>
      </c>
      <c r="AA1261" s="70">
        <f>IF($P1261="",0,$P1261)</f>
        <v/>
      </c>
      <c r="AB1261" s="69">
        <f>IF(AND($P1261&lt;&gt;"",$P1261&lt;=Paramètres!$C$14),1,0)</f>
        <v/>
      </c>
      <c r="AC1261" s="67">
        <f>IF($P1261="","Jamais relancé",IF($P1261&lt;=3,"0-3 j",IF($P1261&lt;=7,"4-7 j",IF($P1261&lt;=15,"8-15 j","Plus de 15 j"))))</f>
        <v/>
      </c>
      <c r="AD1261" s="67">
        <f>IF($M1261&lt;=1000,"Moins de 1 k€",IF($M1261&lt;=5000,"1 à 5 k€",IF($M1261&lt;=15000,"5 à 15 k€","Plus de 15 k€")))</f>
        <v/>
      </c>
    </row>
    <row r="1262">
      <c r="A1262" s="65" t="inlineStr">
        <is>
          <t>DEV-01261</t>
        </is>
      </c>
      <c r="B1262" s="66" t="n">
        <v>45519</v>
      </c>
      <c r="C1262" s="65" t="inlineStr">
        <is>
          <t>2024-08</t>
        </is>
      </c>
      <c r="D1262" s="65" t="inlineStr">
        <is>
          <t>2024-2025</t>
        </is>
      </c>
      <c r="E1262" s="65" t="inlineStr">
        <is>
          <t>CLI-0484</t>
        </is>
      </c>
      <c r="F1262" s="65" t="inlineStr">
        <is>
          <t>Particulier</t>
        </is>
      </c>
      <c r="G1262" s="65" t="inlineStr">
        <is>
          <t>Bordeaux</t>
        </is>
      </c>
      <c r="H1262" s="65" t="inlineStr">
        <is>
          <t>Sophie Marchand</t>
        </is>
      </c>
      <c r="I1262" s="65" t="inlineStr">
        <is>
          <t>Plomberie</t>
        </is>
      </c>
      <c r="J1262" s="65" t="inlineStr">
        <is>
          <t>PR-004</t>
        </is>
      </c>
      <c r="K1262" s="65" t="inlineStr">
        <is>
          <t>Remplacement colonne d'évacuation</t>
        </is>
      </c>
      <c r="L1262" s="67" t="n">
        <v>3</v>
      </c>
      <c r="M1262" s="68" t="n">
        <v>19686.27</v>
      </c>
      <c r="N1262" s="65" t="inlineStr">
        <is>
          <t>Accepté</t>
        </is>
      </c>
      <c r="O1262" s="66" t="n">
        <v>45542</v>
      </c>
      <c r="P1262" s="67" t="n">
        <v>5</v>
      </c>
      <c r="Q1262" s="67" t="n">
        <v>2</v>
      </c>
      <c r="R1262" s="67">
        <f>$I1262</f>
        <v/>
      </c>
      <c r="S1262" s="67">
        <f>$K1262</f>
        <v/>
      </c>
      <c r="T1262" s="67">
        <f>IFERROR(INDEX(Clients!$G$2:$G$1020,MATCH($E1262,Clients!$A$2:$A$1020,0)),"")</f>
        <v/>
      </c>
      <c r="U1262" s="67">
        <f>IFERROR(INDEX(Clients!$I$2:$I$1020,MATCH($E1262,Clients!$A$2:$A$1020,0)),"")</f>
        <v/>
      </c>
      <c r="V1262" s="69">
        <f>1</f>
        <v/>
      </c>
      <c r="W1262" s="69">
        <f>IF($N1262="Accepté",1,0)</f>
        <v/>
      </c>
      <c r="X1262" s="68">
        <f>$M1262*$W1262</f>
        <v/>
      </c>
      <c r="Y1262" s="68">
        <f>IF($N1262="En cours",0,$M1262)</f>
        <v/>
      </c>
      <c r="Z1262" s="69">
        <f>IF($P1262="",0,1)</f>
        <v/>
      </c>
      <c r="AA1262" s="70">
        <f>IF($P1262="",0,$P1262)</f>
        <v/>
      </c>
      <c r="AB1262" s="69">
        <f>IF(AND($P1262&lt;&gt;"",$P1262&lt;=Paramètres!$C$14),1,0)</f>
        <v/>
      </c>
      <c r="AC1262" s="67">
        <f>IF($P1262="","Jamais relancé",IF($P1262&lt;=3,"0-3 j",IF($P1262&lt;=7,"4-7 j",IF($P1262&lt;=15,"8-15 j","Plus de 15 j"))))</f>
        <v/>
      </c>
      <c r="AD1262" s="67">
        <f>IF($M1262&lt;=1000,"Moins de 1 k€",IF($M1262&lt;=5000,"1 à 5 k€",IF($M1262&lt;=15000,"5 à 15 k€","Plus de 15 k€")))</f>
        <v/>
      </c>
    </row>
    <row r="1263">
      <c r="A1263" s="65" t="inlineStr">
        <is>
          <t>DEV-01262</t>
        </is>
      </c>
      <c r="B1263" s="66" t="n">
        <v>45520</v>
      </c>
      <c r="C1263" s="65" t="inlineStr">
        <is>
          <t>2024-08</t>
        </is>
      </c>
      <c r="D1263" s="65" t="inlineStr">
        <is>
          <t>2024-2025</t>
        </is>
      </c>
      <c r="E1263" s="65" t="inlineStr">
        <is>
          <t>CLI-0289</t>
        </is>
      </c>
      <c r="F1263" s="65" t="inlineStr">
        <is>
          <t>Particulier</t>
        </is>
      </c>
      <c r="G1263" s="65" t="inlineStr">
        <is>
          <t>Bordeaux</t>
        </is>
      </c>
      <c r="H1263" s="65" t="inlineStr">
        <is>
          <t>Sophie Marchand</t>
        </is>
      </c>
      <c r="I1263" s="65" t="inlineStr">
        <is>
          <t>Dépannage</t>
        </is>
      </c>
      <c r="J1263" s="65" t="inlineStr">
        <is>
          <t>DP-003</t>
        </is>
      </c>
      <c r="K1263" s="65" t="inlineStr">
        <is>
          <t>Dépannage électrique urgence</t>
        </is>
      </c>
      <c r="L1263" s="67" t="n">
        <v>3</v>
      </c>
      <c r="M1263" s="68" t="n">
        <v>963.52</v>
      </c>
      <c r="N1263" s="65" t="inlineStr">
        <is>
          <t>Accepté</t>
        </is>
      </c>
      <c r="O1263" s="66" t="n">
        <v>45540</v>
      </c>
      <c r="P1263" s="67" t="n">
        <v>5</v>
      </c>
      <c r="Q1263" s="67" t="n">
        <v>2</v>
      </c>
      <c r="R1263" s="67">
        <f>$I1263</f>
        <v/>
      </c>
      <c r="S1263" s="67">
        <f>$K1263</f>
        <v/>
      </c>
      <c r="T1263" s="67">
        <f>IFERROR(INDEX(Clients!$G$2:$G$1020,MATCH($E1263,Clients!$A$2:$A$1020,0)),"")</f>
        <v/>
      </c>
      <c r="U1263" s="67">
        <f>IFERROR(INDEX(Clients!$I$2:$I$1020,MATCH($E1263,Clients!$A$2:$A$1020,0)),"")</f>
        <v/>
      </c>
      <c r="V1263" s="69">
        <f>1</f>
        <v/>
      </c>
      <c r="W1263" s="69">
        <f>IF($N1263="Accepté",1,0)</f>
        <v/>
      </c>
      <c r="X1263" s="68">
        <f>$M1263*$W1263</f>
        <v/>
      </c>
      <c r="Y1263" s="68">
        <f>IF($N1263="En cours",0,$M1263)</f>
        <v/>
      </c>
      <c r="Z1263" s="69">
        <f>IF($P1263="",0,1)</f>
        <v/>
      </c>
      <c r="AA1263" s="70">
        <f>IF($P1263="",0,$P1263)</f>
        <v/>
      </c>
      <c r="AB1263" s="69">
        <f>IF(AND($P1263&lt;&gt;"",$P1263&lt;=Paramètres!$C$14),1,0)</f>
        <v/>
      </c>
      <c r="AC1263" s="67">
        <f>IF($P1263="","Jamais relancé",IF($P1263&lt;=3,"0-3 j",IF($P1263&lt;=7,"4-7 j",IF($P1263&lt;=15,"8-15 j","Plus de 15 j"))))</f>
        <v/>
      </c>
      <c r="AD1263" s="67">
        <f>IF($M1263&lt;=1000,"Moins de 1 k€",IF($M1263&lt;=5000,"1 à 5 k€",IF($M1263&lt;=15000,"5 à 15 k€","Plus de 15 k€")))</f>
        <v/>
      </c>
    </row>
    <row r="1264">
      <c r="A1264" s="65" t="inlineStr">
        <is>
          <t>DEV-01263</t>
        </is>
      </c>
      <c r="B1264" s="66" t="n">
        <v>45520</v>
      </c>
      <c r="C1264" s="65" t="inlineStr">
        <is>
          <t>2024-08</t>
        </is>
      </c>
      <c r="D1264" s="65" t="inlineStr">
        <is>
          <t>2024-2025</t>
        </is>
      </c>
      <c r="E1264" s="65" t="inlineStr">
        <is>
          <t>CLI-0260</t>
        </is>
      </c>
      <c r="F1264" s="65" t="inlineStr">
        <is>
          <t>Professionnel</t>
        </is>
      </c>
      <c r="G1264" s="65" t="inlineStr">
        <is>
          <t>Toulouse</t>
        </is>
      </c>
      <c r="H1264" s="65" t="inlineStr">
        <is>
          <t>Nadia Cherif</t>
        </is>
      </c>
      <c r="I1264" s="65" t="inlineStr">
        <is>
          <t>Électricité</t>
        </is>
      </c>
      <c r="J1264" s="65" t="inlineStr">
        <is>
          <t>EL-004</t>
        </is>
      </c>
      <c r="K1264" s="65" t="inlineStr">
        <is>
          <t>Éclairage LED locaux professionnels</t>
        </is>
      </c>
      <c r="L1264" s="67" t="n">
        <v>1</v>
      </c>
      <c r="M1264" s="68" t="n">
        <v>5742.64</v>
      </c>
      <c r="N1264" s="65" t="inlineStr">
        <is>
          <t>Refusé</t>
        </is>
      </c>
      <c r="O1264" s="66" t="n">
        <v>45524</v>
      </c>
      <c r="P1264" s="67" t="n">
        <v>5</v>
      </c>
      <c r="Q1264" s="67" t="n">
        <v>0</v>
      </c>
      <c r="R1264" s="67">
        <f>$I1264</f>
        <v/>
      </c>
      <c r="S1264" s="67">
        <f>$K1264</f>
        <v/>
      </c>
      <c r="T1264" s="67">
        <f>IFERROR(INDEX(Clients!$G$2:$G$1020,MATCH($E1264,Clients!$A$2:$A$1020,0)),"")</f>
        <v/>
      </c>
      <c r="U1264" s="67">
        <f>IFERROR(INDEX(Clients!$I$2:$I$1020,MATCH($E1264,Clients!$A$2:$A$1020,0)),"")</f>
        <v/>
      </c>
      <c r="V1264" s="69">
        <f>1</f>
        <v/>
      </c>
      <c r="W1264" s="69">
        <f>IF($N1264="Accepté",1,0)</f>
        <v/>
      </c>
      <c r="X1264" s="68">
        <f>$M1264*$W1264</f>
        <v/>
      </c>
      <c r="Y1264" s="68">
        <f>IF($N1264="En cours",0,$M1264)</f>
        <v/>
      </c>
      <c r="Z1264" s="69">
        <f>IF($P1264="",0,1)</f>
        <v/>
      </c>
      <c r="AA1264" s="70">
        <f>IF($P1264="",0,$P1264)</f>
        <v/>
      </c>
      <c r="AB1264" s="69">
        <f>IF(AND($P1264&lt;&gt;"",$P1264&lt;=Paramètres!$C$14),1,0)</f>
        <v/>
      </c>
      <c r="AC1264" s="67">
        <f>IF($P1264="","Jamais relancé",IF($P1264&lt;=3,"0-3 j",IF($P1264&lt;=7,"4-7 j",IF($P1264&lt;=15,"8-15 j","Plus de 15 j"))))</f>
        <v/>
      </c>
      <c r="AD1264" s="67">
        <f>IF($M1264&lt;=1000,"Moins de 1 k€",IF($M1264&lt;=5000,"1 à 5 k€",IF($M1264&lt;=15000,"5 à 15 k€","Plus de 15 k€")))</f>
        <v/>
      </c>
    </row>
    <row r="1265">
      <c r="A1265" s="65" t="inlineStr">
        <is>
          <t>DEV-01264</t>
        </is>
      </c>
      <c r="B1265" s="66" t="n">
        <v>45520</v>
      </c>
      <c r="C1265" s="65" t="inlineStr">
        <is>
          <t>2024-08</t>
        </is>
      </c>
      <c r="D1265" s="65" t="inlineStr">
        <is>
          <t>2024-2025</t>
        </is>
      </c>
      <c r="E1265" s="65" t="inlineStr">
        <is>
          <t>CLI-0205</t>
        </is>
      </c>
      <c r="F1265" s="65" t="inlineStr">
        <is>
          <t>Professionnel</t>
        </is>
      </c>
      <c r="G1265" s="65" t="inlineStr">
        <is>
          <t>Bordeaux</t>
        </is>
      </c>
      <c r="H1265" s="65" t="inlineStr">
        <is>
          <t>Karim Belkacem</t>
        </is>
      </c>
      <c r="I1265" s="65" t="inlineStr">
        <is>
          <t>Dépannage</t>
        </is>
      </c>
      <c r="J1265" s="65" t="inlineStr">
        <is>
          <t>DP-002</t>
        </is>
      </c>
      <c r="K1265" s="65" t="inlineStr">
        <is>
          <t>Débouchage canalisation</t>
        </is>
      </c>
      <c r="L1265" s="67" t="n">
        <v>1</v>
      </c>
      <c r="M1265" s="68" t="n">
        <v>692.92</v>
      </c>
      <c r="N1265" s="65" t="inlineStr">
        <is>
          <t>Accepté</t>
        </is>
      </c>
      <c r="O1265" s="66" t="n">
        <v>45563</v>
      </c>
      <c r="P1265" s="67" t="n"/>
      <c r="Q1265" s="67" t="n">
        <v>0</v>
      </c>
      <c r="R1265" s="67">
        <f>$I1265</f>
        <v/>
      </c>
      <c r="S1265" s="67">
        <f>$K1265</f>
        <v/>
      </c>
      <c r="T1265" s="67">
        <f>IFERROR(INDEX(Clients!$G$2:$G$1020,MATCH($E1265,Clients!$A$2:$A$1020,0)),"")</f>
        <v/>
      </c>
      <c r="U1265" s="67">
        <f>IFERROR(INDEX(Clients!$I$2:$I$1020,MATCH($E1265,Clients!$A$2:$A$1020,0)),"")</f>
        <v/>
      </c>
      <c r="V1265" s="69">
        <f>1</f>
        <v/>
      </c>
      <c r="W1265" s="69">
        <f>IF($N1265="Accepté",1,0)</f>
        <v/>
      </c>
      <c r="X1265" s="68">
        <f>$M1265*$W1265</f>
        <v/>
      </c>
      <c r="Y1265" s="68">
        <f>IF($N1265="En cours",0,$M1265)</f>
        <v/>
      </c>
      <c r="Z1265" s="69">
        <f>IF($P1265="",0,1)</f>
        <v/>
      </c>
      <c r="AA1265" s="70">
        <f>IF($P1265="",0,$P1265)</f>
        <v/>
      </c>
      <c r="AB1265" s="69">
        <f>IF(AND($P1265&lt;&gt;"",$P1265&lt;=Paramètres!$C$14),1,0)</f>
        <v/>
      </c>
      <c r="AC1265" s="67">
        <f>IF($P1265="","Jamais relancé",IF($P1265&lt;=3,"0-3 j",IF($P1265&lt;=7,"4-7 j",IF($P1265&lt;=15,"8-15 j","Plus de 15 j"))))</f>
        <v/>
      </c>
      <c r="AD1265" s="67">
        <f>IF($M1265&lt;=1000,"Moins de 1 k€",IF($M1265&lt;=5000,"1 à 5 k€",IF($M1265&lt;=15000,"5 à 15 k€","Plus de 15 k€")))</f>
        <v/>
      </c>
    </row>
    <row r="1266">
      <c r="A1266" s="65" t="inlineStr">
        <is>
          <t>DEV-01265</t>
        </is>
      </c>
      <c r="B1266" s="66" t="n">
        <v>45523</v>
      </c>
      <c r="C1266" s="65" t="inlineStr">
        <is>
          <t>2024-08</t>
        </is>
      </c>
      <c r="D1266" s="65" t="inlineStr">
        <is>
          <t>2024-2025</t>
        </is>
      </c>
      <c r="E1266" s="65" t="inlineStr">
        <is>
          <t>CLI-0002</t>
        </is>
      </c>
      <c r="F1266" s="65" t="inlineStr">
        <is>
          <t>Particulier</t>
        </is>
      </c>
      <c r="G1266" s="65" t="inlineStr">
        <is>
          <t>Bordeaux</t>
        </is>
      </c>
      <c r="H1266" s="65" t="inlineStr">
        <is>
          <t>Karim Belkacem</t>
        </is>
      </c>
      <c r="I1266" s="65" t="inlineStr">
        <is>
          <t>Chauffage</t>
        </is>
      </c>
      <c r="J1266" s="65" t="inlineStr">
        <is>
          <t>CH-004</t>
        </is>
      </c>
      <c r="K1266" s="65" t="inlineStr">
        <is>
          <t>Remplacement radiateurs (lot de 5)</t>
        </is>
      </c>
      <c r="L1266" s="67" t="n">
        <v>1</v>
      </c>
      <c r="M1266" s="68" t="n">
        <v>2453.35</v>
      </c>
      <c r="N1266" s="65" t="inlineStr">
        <is>
          <t>Sans réponse</t>
        </is>
      </c>
      <c r="O1266" s="66" t="n">
        <v>45554</v>
      </c>
      <c r="P1266" s="67" t="n"/>
      <c r="Q1266" s="67" t="n">
        <v>0</v>
      </c>
      <c r="R1266" s="67">
        <f>$I1266</f>
        <v/>
      </c>
      <c r="S1266" s="67">
        <f>$K1266</f>
        <v/>
      </c>
      <c r="T1266" s="67">
        <f>IFERROR(INDEX(Clients!$G$2:$G$1020,MATCH($E1266,Clients!$A$2:$A$1020,0)),"")</f>
        <v/>
      </c>
      <c r="U1266" s="67">
        <f>IFERROR(INDEX(Clients!$I$2:$I$1020,MATCH($E1266,Clients!$A$2:$A$1020,0)),"")</f>
        <v/>
      </c>
      <c r="V1266" s="69">
        <f>1</f>
        <v/>
      </c>
      <c r="W1266" s="69">
        <f>IF($N1266="Accepté",1,0)</f>
        <v/>
      </c>
      <c r="X1266" s="68">
        <f>$M1266*$W1266</f>
        <v/>
      </c>
      <c r="Y1266" s="68">
        <f>IF($N1266="En cours",0,$M1266)</f>
        <v/>
      </c>
      <c r="Z1266" s="69">
        <f>IF($P1266="",0,1)</f>
        <v/>
      </c>
      <c r="AA1266" s="70">
        <f>IF($P1266="",0,$P1266)</f>
        <v/>
      </c>
      <c r="AB1266" s="69">
        <f>IF(AND($P1266&lt;&gt;"",$P1266&lt;=Paramètres!$C$14),1,0)</f>
        <v/>
      </c>
      <c r="AC1266" s="67">
        <f>IF($P1266="","Jamais relancé",IF($P1266&lt;=3,"0-3 j",IF($P1266&lt;=7,"4-7 j",IF($P1266&lt;=15,"8-15 j","Plus de 15 j"))))</f>
        <v/>
      </c>
      <c r="AD1266" s="67">
        <f>IF($M1266&lt;=1000,"Moins de 1 k€",IF($M1266&lt;=5000,"1 à 5 k€",IF($M1266&lt;=15000,"5 à 15 k€","Plus de 15 k€")))</f>
        <v/>
      </c>
    </row>
    <row r="1267">
      <c r="A1267" s="65" t="inlineStr">
        <is>
          <t>DEV-01266</t>
        </is>
      </c>
      <c r="B1267" s="66" t="n">
        <v>45524</v>
      </c>
      <c r="C1267" s="65" t="inlineStr">
        <is>
          <t>2024-08</t>
        </is>
      </c>
      <c r="D1267" s="65" t="inlineStr">
        <is>
          <t>2024-2025</t>
        </is>
      </c>
      <c r="E1267" s="65" t="inlineStr">
        <is>
          <t>CLI-0298</t>
        </is>
      </c>
      <c r="F1267" s="65" t="inlineStr">
        <is>
          <t>Particulier</t>
        </is>
      </c>
      <c r="G1267" s="65" t="inlineStr">
        <is>
          <t>Toulouse</t>
        </is>
      </c>
      <c r="H1267" s="65" t="inlineStr">
        <is>
          <t>Nadia Cherif</t>
        </is>
      </c>
      <c r="I1267" s="65" t="inlineStr">
        <is>
          <t>Salle de bain</t>
        </is>
      </c>
      <c r="J1267" s="65" t="inlineStr">
        <is>
          <t>SB-002</t>
        </is>
      </c>
      <c r="K1267" s="65" t="inlineStr">
        <is>
          <t>Remplacement baignoire par douche</t>
        </is>
      </c>
      <c r="L1267" s="67" t="n">
        <v>1</v>
      </c>
      <c r="M1267" s="68" t="n">
        <v>3333.7</v>
      </c>
      <c r="N1267" s="65" t="inlineStr">
        <is>
          <t>Accepté</t>
        </is>
      </c>
      <c r="O1267" s="66" t="n">
        <v>45541</v>
      </c>
      <c r="P1267" s="67" t="n">
        <v>8</v>
      </c>
      <c r="Q1267" s="67" t="n">
        <v>1</v>
      </c>
      <c r="R1267" s="67">
        <f>$I1267</f>
        <v/>
      </c>
      <c r="S1267" s="67">
        <f>$K1267</f>
        <v/>
      </c>
      <c r="T1267" s="67">
        <f>IFERROR(INDEX(Clients!$G$2:$G$1020,MATCH($E1267,Clients!$A$2:$A$1020,0)),"")</f>
        <v/>
      </c>
      <c r="U1267" s="67">
        <f>IFERROR(INDEX(Clients!$I$2:$I$1020,MATCH($E1267,Clients!$A$2:$A$1020,0)),"")</f>
        <v/>
      </c>
      <c r="V1267" s="69">
        <f>1</f>
        <v/>
      </c>
      <c r="W1267" s="69">
        <f>IF($N1267="Accepté",1,0)</f>
        <v/>
      </c>
      <c r="X1267" s="68">
        <f>$M1267*$W1267</f>
        <v/>
      </c>
      <c r="Y1267" s="68">
        <f>IF($N1267="En cours",0,$M1267)</f>
        <v/>
      </c>
      <c r="Z1267" s="69">
        <f>IF($P1267="",0,1)</f>
        <v/>
      </c>
      <c r="AA1267" s="70">
        <f>IF($P1267="",0,$P1267)</f>
        <v/>
      </c>
      <c r="AB1267" s="69">
        <f>IF(AND($P1267&lt;&gt;"",$P1267&lt;=Paramètres!$C$14),1,0)</f>
        <v/>
      </c>
      <c r="AC1267" s="67">
        <f>IF($P1267="","Jamais relancé",IF($P1267&lt;=3,"0-3 j",IF($P1267&lt;=7,"4-7 j",IF($P1267&lt;=15,"8-15 j","Plus de 15 j"))))</f>
        <v/>
      </c>
      <c r="AD1267" s="67">
        <f>IF($M1267&lt;=1000,"Moins de 1 k€",IF($M1267&lt;=5000,"1 à 5 k€",IF($M1267&lt;=15000,"5 à 15 k€","Plus de 15 k€")))</f>
        <v/>
      </c>
    </row>
    <row r="1268">
      <c r="A1268" s="65" t="inlineStr">
        <is>
          <t>DEV-01267</t>
        </is>
      </c>
      <c r="B1268" s="66" t="n">
        <v>45524</v>
      </c>
      <c r="C1268" s="65" t="inlineStr">
        <is>
          <t>2024-08</t>
        </is>
      </c>
      <c r="D1268" s="65" t="inlineStr">
        <is>
          <t>2024-2025</t>
        </is>
      </c>
      <c r="E1268" s="65" t="inlineStr">
        <is>
          <t>CLI-0294</t>
        </is>
      </c>
      <c r="F1268" s="65" t="inlineStr">
        <is>
          <t>Professionnel</t>
        </is>
      </c>
      <c r="G1268" s="65" t="inlineStr">
        <is>
          <t>Toulouse</t>
        </is>
      </c>
      <c r="H1268" s="65" t="inlineStr">
        <is>
          <t>Nadia Cherif</t>
        </is>
      </c>
      <c r="I1268" s="65" t="inlineStr">
        <is>
          <t>Électricité</t>
        </is>
      </c>
      <c r="J1268" s="65" t="inlineStr">
        <is>
          <t>EL-004</t>
        </is>
      </c>
      <c r="K1268" s="65" t="inlineStr">
        <is>
          <t>Éclairage LED locaux professionnels</t>
        </is>
      </c>
      <c r="L1268" s="67" t="n">
        <v>2</v>
      </c>
      <c r="M1268" s="68" t="n">
        <v>11074.23</v>
      </c>
      <c r="N1268" s="65" t="inlineStr">
        <is>
          <t>Refusé</t>
        </is>
      </c>
      <c r="O1268" s="66" t="n">
        <v>45527</v>
      </c>
      <c r="P1268" s="67" t="n">
        <v>9</v>
      </c>
      <c r="Q1268" s="67" t="n">
        <v>0</v>
      </c>
      <c r="R1268" s="67">
        <f>$I1268</f>
        <v/>
      </c>
      <c r="S1268" s="67">
        <f>$K1268</f>
        <v/>
      </c>
      <c r="T1268" s="67">
        <f>IFERROR(INDEX(Clients!$G$2:$G$1020,MATCH($E1268,Clients!$A$2:$A$1020,0)),"")</f>
        <v/>
      </c>
      <c r="U1268" s="67">
        <f>IFERROR(INDEX(Clients!$I$2:$I$1020,MATCH($E1268,Clients!$A$2:$A$1020,0)),"")</f>
        <v/>
      </c>
      <c r="V1268" s="69">
        <f>1</f>
        <v/>
      </c>
      <c r="W1268" s="69">
        <f>IF($N1268="Accepté",1,0)</f>
        <v/>
      </c>
      <c r="X1268" s="68">
        <f>$M1268*$W1268</f>
        <v/>
      </c>
      <c r="Y1268" s="68">
        <f>IF($N1268="En cours",0,$M1268)</f>
        <v/>
      </c>
      <c r="Z1268" s="69">
        <f>IF($P1268="",0,1)</f>
        <v/>
      </c>
      <c r="AA1268" s="70">
        <f>IF($P1268="",0,$P1268)</f>
        <v/>
      </c>
      <c r="AB1268" s="69">
        <f>IF(AND($P1268&lt;&gt;"",$P1268&lt;=Paramètres!$C$14),1,0)</f>
        <v/>
      </c>
      <c r="AC1268" s="67">
        <f>IF($P1268="","Jamais relancé",IF($P1268&lt;=3,"0-3 j",IF($P1268&lt;=7,"4-7 j",IF($P1268&lt;=15,"8-15 j","Plus de 15 j"))))</f>
        <v/>
      </c>
      <c r="AD1268" s="67">
        <f>IF($M1268&lt;=1000,"Moins de 1 k€",IF($M1268&lt;=5000,"1 à 5 k€",IF($M1268&lt;=15000,"5 à 15 k€","Plus de 15 k€")))</f>
        <v/>
      </c>
    </row>
    <row r="1269">
      <c r="A1269" s="65" t="inlineStr">
        <is>
          <t>DEV-01268</t>
        </is>
      </c>
      <c r="B1269" s="66" t="n">
        <v>45524</v>
      </c>
      <c r="C1269" s="65" t="inlineStr">
        <is>
          <t>2024-08</t>
        </is>
      </c>
      <c r="D1269" s="65" t="inlineStr">
        <is>
          <t>2024-2025</t>
        </is>
      </c>
      <c r="E1269" s="65" t="inlineStr">
        <is>
          <t>CLI-0050</t>
        </is>
      </c>
      <c r="F1269" s="65" t="inlineStr">
        <is>
          <t>Particulier</t>
        </is>
      </c>
      <c r="G1269" s="65" t="inlineStr">
        <is>
          <t>Toulouse</t>
        </is>
      </c>
      <c r="H1269" s="65" t="inlineStr">
        <is>
          <t>Nadia Cherif</t>
        </is>
      </c>
      <c r="I1269" s="65" t="inlineStr">
        <is>
          <t>Dépannage</t>
        </is>
      </c>
      <c r="J1269" s="65" t="inlineStr">
        <is>
          <t>DP-001</t>
        </is>
      </c>
      <c r="K1269" s="65" t="inlineStr">
        <is>
          <t>Dépannage plomberie urgence</t>
        </is>
      </c>
      <c r="L1269" s="67" t="n">
        <v>1</v>
      </c>
      <c r="M1269" s="68" t="n">
        <v>294.56</v>
      </c>
      <c r="N1269" s="65" t="inlineStr">
        <is>
          <t>Accepté</t>
        </is>
      </c>
      <c r="O1269" s="66" t="n">
        <v>45564</v>
      </c>
      <c r="P1269" s="67" t="n">
        <v>4</v>
      </c>
      <c r="Q1269" s="67" t="n">
        <v>1</v>
      </c>
      <c r="R1269" s="67">
        <f>$I1269</f>
        <v/>
      </c>
      <c r="S1269" s="67">
        <f>$K1269</f>
        <v/>
      </c>
      <c r="T1269" s="67">
        <f>IFERROR(INDEX(Clients!$G$2:$G$1020,MATCH($E1269,Clients!$A$2:$A$1020,0)),"")</f>
        <v/>
      </c>
      <c r="U1269" s="67">
        <f>IFERROR(INDEX(Clients!$I$2:$I$1020,MATCH($E1269,Clients!$A$2:$A$1020,0)),"")</f>
        <v/>
      </c>
      <c r="V1269" s="69">
        <f>1</f>
        <v/>
      </c>
      <c r="W1269" s="69">
        <f>IF($N1269="Accepté",1,0)</f>
        <v/>
      </c>
      <c r="X1269" s="68">
        <f>$M1269*$W1269</f>
        <v/>
      </c>
      <c r="Y1269" s="68">
        <f>IF($N1269="En cours",0,$M1269)</f>
        <v/>
      </c>
      <c r="Z1269" s="69">
        <f>IF($P1269="",0,1)</f>
        <v/>
      </c>
      <c r="AA1269" s="70">
        <f>IF($P1269="",0,$P1269)</f>
        <v/>
      </c>
      <c r="AB1269" s="69">
        <f>IF(AND($P1269&lt;&gt;"",$P1269&lt;=Paramètres!$C$14),1,0)</f>
        <v/>
      </c>
      <c r="AC1269" s="67">
        <f>IF($P1269="","Jamais relancé",IF($P1269&lt;=3,"0-3 j",IF($P1269&lt;=7,"4-7 j",IF($P1269&lt;=15,"8-15 j","Plus de 15 j"))))</f>
        <v/>
      </c>
      <c r="AD1269" s="67">
        <f>IF($M1269&lt;=1000,"Moins de 1 k€",IF($M1269&lt;=5000,"1 à 5 k€",IF($M1269&lt;=15000,"5 à 15 k€","Plus de 15 k€")))</f>
        <v/>
      </c>
    </row>
    <row r="1270">
      <c r="A1270" s="65" t="inlineStr">
        <is>
          <t>DEV-01269</t>
        </is>
      </c>
      <c r="B1270" s="66" t="n">
        <v>45525</v>
      </c>
      <c r="C1270" s="65" t="inlineStr">
        <is>
          <t>2024-08</t>
        </is>
      </c>
      <c r="D1270" s="65" t="inlineStr">
        <is>
          <t>2024-2025</t>
        </is>
      </c>
      <c r="E1270" s="65" t="inlineStr">
        <is>
          <t>CLI-0458</t>
        </is>
      </c>
      <c r="F1270" s="65" t="inlineStr">
        <is>
          <t>Particulier</t>
        </is>
      </c>
      <c r="G1270" s="65" t="inlineStr">
        <is>
          <t>Toulouse</t>
        </is>
      </c>
      <c r="H1270" s="65" t="inlineStr">
        <is>
          <t>Nadia Cherif</t>
        </is>
      </c>
      <c r="I1270" s="65" t="inlineStr">
        <is>
          <t>Électricité</t>
        </is>
      </c>
      <c r="J1270" s="65" t="inlineStr">
        <is>
          <t>EL-003</t>
        </is>
      </c>
      <c r="K1270" s="65" t="inlineStr">
        <is>
          <t>Rénovation électrique complète</t>
        </is>
      </c>
      <c r="L1270" s="67" t="n">
        <v>1</v>
      </c>
      <c r="M1270" s="68" t="n">
        <v>9281.139999999999</v>
      </c>
      <c r="N1270" s="65" t="inlineStr">
        <is>
          <t>Sans réponse</t>
        </is>
      </c>
      <c r="O1270" s="66" t="n">
        <v>45545</v>
      </c>
      <c r="P1270" s="67" t="n">
        <v>9</v>
      </c>
      <c r="Q1270" s="67" t="n">
        <v>1</v>
      </c>
      <c r="R1270" s="67">
        <f>$I1270</f>
        <v/>
      </c>
      <c r="S1270" s="67">
        <f>$K1270</f>
        <v/>
      </c>
      <c r="T1270" s="67">
        <f>IFERROR(INDEX(Clients!$G$2:$G$1020,MATCH($E1270,Clients!$A$2:$A$1020,0)),"")</f>
        <v/>
      </c>
      <c r="U1270" s="67">
        <f>IFERROR(INDEX(Clients!$I$2:$I$1020,MATCH($E1270,Clients!$A$2:$A$1020,0)),"")</f>
        <v/>
      </c>
      <c r="V1270" s="69">
        <f>1</f>
        <v/>
      </c>
      <c r="W1270" s="69">
        <f>IF($N1270="Accepté",1,0)</f>
        <v/>
      </c>
      <c r="X1270" s="68">
        <f>$M1270*$W1270</f>
        <v/>
      </c>
      <c r="Y1270" s="68">
        <f>IF($N1270="En cours",0,$M1270)</f>
        <v/>
      </c>
      <c r="Z1270" s="69">
        <f>IF($P1270="",0,1)</f>
        <v/>
      </c>
      <c r="AA1270" s="70">
        <f>IF($P1270="",0,$P1270)</f>
        <v/>
      </c>
      <c r="AB1270" s="69">
        <f>IF(AND($P1270&lt;&gt;"",$P1270&lt;=Paramètres!$C$14),1,0)</f>
        <v/>
      </c>
      <c r="AC1270" s="67">
        <f>IF($P1270="","Jamais relancé",IF($P1270&lt;=3,"0-3 j",IF($P1270&lt;=7,"4-7 j",IF($P1270&lt;=15,"8-15 j","Plus de 15 j"))))</f>
        <v/>
      </c>
      <c r="AD1270" s="67">
        <f>IF($M1270&lt;=1000,"Moins de 1 k€",IF($M1270&lt;=5000,"1 à 5 k€",IF($M1270&lt;=15000,"5 à 15 k€","Plus de 15 k€")))</f>
        <v/>
      </c>
    </row>
    <row r="1271">
      <c r="A1271" s="65" t="inlineStr">
        <is>
          <t>DEV-01270</t>
        </is>
      </c>
      <c r="B1271" s="66" t="n">
        <v>45526</v>
      </c>
      <c r="C1271" s="65" t="inlineStr">
        <is>
          <t>2024-08</t>
        </is>
      </c>
      <c r="D1271" s="65" t="inlineStr">
        <is>
          <t>2024-2025</t>
        </is>
      </c>
      <c r="E1271" s="65" t="inlineStr">
        <is>
          <t>CLI-0079</t>
        </is>
      </c>
      <c r="F1271" s="65" t="inlineStr">
        <is>
          <t>Particulier</t>
        </is>
      </c>
      <c r="G1271" s="65" t="inlineStr">
        <is>
          <t>Bordeaux</t>
        </is>
      </c>
      <c r="H1271" s="65" t="inlineStr">
        <is>
          <t>Karim Belkacem</t>
        </is>
      </c>
      <c r="I1271" s="65" t="inlineStr">
        <is>
          <t>Plomberie</t>
        </is>
      </c>
      <c r="J1271" s="65" t="inlineStr">
        <is>
          <t>PR-001</t>
        </is>
      </c>
      <c r="K1271" s="65" t="inlineStr">
        <is>
          <t>Remplacement chauffe-eau 200 L</t>
        </is>
      </c>
      <c r="L1271" s="67" t="n">
        <v>1</v>
      </c>
      <c r="M1271" s="68" t="n">
        <v>1109.97</v>
      </c>
      <c r="N1271" s="65" t="inlineStr">
        <is>
          <t>Accepté</t>
        </is>
      </c>
      <c r="O1271" s="66" t="n">
        <v>45538</v>
      </c>
      <c r="P1271" s="67" t="n">
        <v>3</v>
      </c>
      <c r="Q1271" s="67" t="n">
        <v>1</v>
      </c>
      <c r="R1271" s="67">
        <f>$I1271</f>
        <v/>
      </c>
      <c r="S1271" s="67">
        <f>$K1271</f>
        <v/>
      </c>
      <c r="T1271" s="67">
        <f>IFERROR(INDEX(Clients!$G$2:$G$1020,MATCH($E1271,Clients!$A$2:$A$1020,0)),"")</f>
        <v/>
      </c>
      <c r="U1271" s="67">
        <f>IFERROR(INDEX(Clients!$I$2:$I$1020,MATCH($E1271,Clients!$A$2:$A$1020,0)),"")</f>
        <v/>
      </c>
      <c r="V1271" s="69">
        <f>1</f>
        <v/>
      </c>
      <c r="W1271" s="69">
        <f>IF($N1271="Accepté",1,0)</f>
        <v/>
      </c>
      <c r="X1271" s="68">
        <f>$M1271*$W1271</f>
        <v/>
      </c>
      <c r="Y1271" s="68">
        <f>IF($N1271="En cours",0,$M1271)</f>
        <v/>
      </c>
      <c r="Z1271" s="69">
        <f>IF($P1271="",0,1)</f>
        <v/>
      </c>
      <c r="AA1271" s="70">
        <f>IF($P1271="",0,$P1271)</f>
        <v/>
      </c>
      <c r="AB1271" s="69">
        <f>IF(AND($P1271&lt;&gt;"",$P1271&lt;=Paramètres!$C$14),1,0)</f>
        <v/>
      </c>
      <c r="AC1271" s="67">
        <f>IF($P1271="","Jamais relancé",IF($P1271&lt;=3,"0-3 j",IF($P1271&lt;=7,"4-7 j",IF($P1271&lt;=15,"8-15 j","Plus de 15 j"))))</f>
        <v/>
      </c>
      <c r="AD1271" s="67">
        <f>IF($M1271&lt;=1000,"Moins de 1 k€",IF($M1271&lt;=5000,"1 à 5 k€",IF($M1271&lt;=15000,"5 à 15 k€","Plus de 15 k€")))</f>
        <v/>
      </c>
    </row>
    <row r="1272">
      <c r="A1272" s="65" t="inlineStr">
        <is>
          <t>DEV-01271</t>
        </is>
      </c>
      <c r="B1272" s="66" t="n">
        <v>45526</v>
      </c>
      <c r="C1272" s="65" t="inlineStr">
        <is>
          <t>2024-08</t>
        </is>
      </c>
      <c r="D1272" s="65" t="inlineStr">
        <is>
          <t>2024-2025</t>
        </is>
      </c>
      <c r="E1272" s="65" t="inlineStr">
        <is>
          <t>CLI-0015</t>
        </is>
      </c>
      <c r="F1272" s="65" t="inlineStr">
        <is>
          <t>Particulier</t>
        </is>
      </c>
      <c r="G1272" s="65" t="inlineStr">
        <is>
          <t>Bordeaux</t>
        </is>
      </c>
      <c r="H1272" s="65" t="inlineStr">
        <is>
          <t>Sophie Marchand</t>
        </is>
      </c>
      <c r="I1272" s="65" t="inlineStr">
        <is>
          <t>Plomberie</t>
        </is>
      </c>
      <c r="J1272" s="65" t="inlineStr">
        <is>
          <t>PR-002</t>
        </is>
      </c>
      <c r="K1272" s="65" t="inlineStr">
        <is>
          <t>Recherche de fuite + réparation</t>
        </is>
      </c>
      <c r="L1272" s="67" t="n">
        <v>1</v>
      </c>
      <c r="M1272" s="68" t="n">
        <v>477.86</v>
      </c>
      <c r="N1272" s="65" t="inlineStr">
        <is>
          <t>Sans réponse</t>
        </is>
      </c>
      <c r="O1272" s="66" t="n">
        <v>45546</v>
      </c>
      <c r="P1272" s="67" t="n"/>
      <c r="Q1272" s="67" t="n">
        <v>0</v>
      </c>
      <c r="R1272" s="67">
        <f>$I1272</f>
        <v/>
      </c>
      <c r="S1272" s="67">
        <f>$K1272</f>
        <v/>
      </c>
      <c r="T1272" s="67">
        <f>IFERROR(INDEX(Clients!$G$2:$G$1020,MATCH($E1272,Clients!$A$2:$A$1020,0)),"")</f>
        <v/>
      </c>
      <c r="U1272" s="67">
        <f>IFERROR(INDEX(Clients!$I$2:$I$1020,MATCH($E1272,Clients!$A$2:$A$1020,0)),"")</f>
        <v/>
      </c>
      <c r="V1272" s="69">
        <f>1</f>
        <v/>
      </c>
      <c r="W1272" s="69">
        <f>IF($N1272="Accepté",1,0)</f>
        <v/>
      </c>
      <c r="X1272" s="68">
        <f>$M1272*$W1272</f>
        <v/>
      </c>
      <c r="Y1272" s="68">
        <f>IF($N1272="En cours",0,$M1272)</f>
        <v/>
      </c>
      <c r="Z1272" s="69">
        <f>IF($P1272="",0,1)</f>
        <v/>
      </c>
      <c r="AA1272" s="70">
        <f>IF($P1272="",0,$P1272)</f>
        <v/>
      </c>
      <c r="AB1272" s="69">
        <f>IF(AND($P1272&lt;&gt;"",$P1272&lt;=Paramètres!$C$14),1,0)</f>
        <v/>
      </c>
      <c r="AC1272" s="67">
        <f>IF($P1272="","Jamais relancé",IF($P1272&lt;=3,"0-3 j",IF($P1272&lt;=7,"4-7 j",IF($P1272&lt;=15,"8-15 j","Plus de 15 j"))))</f>
        <v/>
      </c>
      <c r="AD1272" s="67">
        <f>IF($M1272&lt;=1000,"Moins de 1 k€",IF($M1272&lt;=5000,"1 à 5 k€",IF($M1272&lt;=15000,"5 à 15 k€","Plus de 15 k€")))</f>
        <v/>
      </c>
    </row>
    <row r="1273">
      <c r="A1273" s="65" t="inlineStr">
        <is>
          <t>DEV-01272</t>
        </is>
      </c>
      <c r="B1273" s="66" t="n">
        <v>45526</v>
      </c>
      <c r="C1273" s="65" t="inlineStr">
        <is>
          <t>2024-08</t>
        </is>
      </c>
      <c r="D1273" s="65" t="inlineStr">
        <is>
          <t>2024-2025</t>
        </is>
      </c>
      <c r="E1273" s="65" t="inlineStr">
        <is>
          <t>CLI-0348</t>
        </is>
      </c>
      <c r="F1273" s="65" t="inlineStr">
        <is>
          <t>Particulier</t>
        </is>
      </c>
      <c r="G1273" s="65" t="inlineStr">
        <is>
          <t>Bordeaux</t>
        </is>
      </c>
      <c r="H1273" s="65" t="inlineStr">
        <is>
          <t>Karim Belkacem</t>
        </is>
      </c>
      <c r="I1273" s="65" t="inlineStr">
        <is>
          <t>Électricité</t>
        </is>
      </c>
      <c r="J1273" s="65" t="inlineStr">
        <is>
          <t>EL-003</t>
        </is>
      </c>
      <c r="K1273" s="65" t="inlineStr">
        <is>
          <t>Rénovation électrique complète</t>
        </is>
      </c>
      <c r="L1273" s="67" t="n">
        <v>1</v>
      </c>
      <c r="M1273" s="68" t="n">
        <v>10706</v>
      </c>
      <c r="N1273" s="65" t="inlineStr">
        <is>
          <t>Accepté</t>
        </is>
      </c>
      <c r="O1273" s="66" t="n">
        <v>45529</v>
      </c>
      <c r="P1273" s="67" t="n">
        <v>14</v>
      </c>
      <c r="Q1273" s="67" t="n">
        <v>0</v>
      </c>
      <c r="R1273" s="67">
        <f>$I1273</f>
        <v/>
      </c>
      <c r="S1273" s="67">
        <f>$K1273</f>
        <v/>
      </c>
      <c r="T1273" s="67">
        <f>IFERROR(INDEX(Clients!$G$2:$G$1020,MATCH($E1273,Clients!$A$2:$A$1020,0)),"")</f>
        <v/>
      </c>
      <c r="U1273" s="67">
        <f>IFERROR(INDEX(Clients!$I$2:$I$1020,MATCH($E1273,Clients!$A$2:$A$1020,0)),"")</f>
        <v/>
      </c>
      <c r="V1273" s="69">
        <f>1</f>
        <v/>
      </c>
      <c r="W1273" s="69">
        <f>IF($N1273="Accepté",1,0)</f>
        <v/>
      </c>
      <c r="X1273" s="68">
        <f>$M1273*$W1273</f>
        <v/>
      </c>
      <c r="Y1273" s="68">
        <f>IF($N1273="En cours",0,$M1273)</f>
        <v/>
      </c>
      <c r="Z1273" s="69">
        <f>IF($P1273="",0,1)</f>
        <v/>
      </c>
      <c r="AA1273" s="70">
        <f>IF($P1273="",0,$P1273)</f>
        <v/>
      </c>
      <c r="AB1273" s="69">
        <f>IF(AND($P1273&lt;&gt;"",$P1273&lt;=Paramètres!$C$14),1,0)</f>
        <v/>
      </c>
      <c r="AC1273" s="67">
        <f>IF($P1273="","Jamais relancé",IF($P1273&lt;=3,"0-3 j",IF($P1273&lt;=7,"4-7 j",IF($P1273&lt;=15,"8-15 j","Plus de 15 j"))))</f>
        <v/>
      </c>
      <c r="AD1273" s="67">
        <f>IF($M1273&lt;=1000,"Moins de 1 k€",IF($M1273&lt;=5000,"1 à 5 k€",IF($M1273&lt;=15000,"5 à 15 k€","Plus de 15 k€")))</f>
        <v/>
      </c>
    </row>
    <row r="1274">
      <c r="A1274" s="65" t="inlineStr">
        <is>
          <t>DEV-01273</t>
        </is>
      </c>
      <c r="B1274" s="66" t="n">
        <v>45527</v>
      </c>
      <c r="C1274" s="65" t="inlineStr">
        <is>
          <t>2024-08</t>
        </is>
      </c>
      <c r="D1274" s="65" t="inlineStr">
        <is>
          <t>2024-2025</t>
        </is>
      </c>
      <c r="E1274" s="65" t="inlineStr">
        <is>
          <t>CLI-0420</t>
        </is>
      </c>
      <c r="F1274" s="65" t="inlineStr">
        <is>
          <t>Syndic</t>
        </is>
      </c>
      <c r="G1274" s="65" t="inlineStr">
        <is>
          <t>Toulouse</t>
        </is>
      </c>
      <c r="H1274" s="65" t="inlineStr">
        <is>
          <t>Julien Fabre</t>
        </is>
      </c>
      <c r="I1274" s="65" t="inlineStr">
        <is>
          <t>Électricité</t>
        </is>
      </c>
      <c r="J1274" s="65" t="inlineStr">
        <is>
          <t>EL-002</t>
        </is>
      </c>
      <c r="K1274" s="65" t="inlineStr">
        <is>
          <t>Installation borne de recharge VE</t>
        </is>
      </c>
      <c r="L1274" s="67" t="n">
        <v>2</v>
      </c>
      <c r="M1274" s="68" t="n">
        <v>5814.48</v>
      </c>
      <c r="N1274" s="65" t="inlineStr">
        <is>
          <t>Refusé</t>
        </is>
      </c>
      <c r="O1274" s="66" t="n">
        <v>45542</v>
      </c>
      <c r="P1274" s="67" t="n">
        <v>9</v>
      </c>
      <c r="Q1274" s="67" t="n">
        <v>1</v>
      </c>
      <c r="R1274" s="67">
        <f>$I1274</f>
        <v/>
      </c>
      <c r="S1274" s="67">
        <f>$K1274</f>
        <v/>
      </c>
      <c r="T1274" s="67">
        <f>IFERROR(INDEX(Clients!$G$2:$G$1020,MATCH($E1274,Clients!$A$2:$A$1020,0)),"")</f>
        <v/>
      </c>
      <c r="U1274" s="67">
        <f>IFERROR(INDEX(Clients!$I$2:$I$1020,MATCH($E1274,Clients!$A$2:$A$1020,0)),"")</f>
        <v/>
      </c>
      <c r="V1274" s="69">
        <f>1</f>
        <v/>
      </c>
      <c r="W1274" s="69">
        <f>IF($N1274="Accepté",1,0)</f>
        <v/>
      </c>
      <c r="X1274" s="68">
        <f>$M1274*$W1274</f>
        <v/>
      </c>
      <c r="Y1274" s="68">
        <f>IF($N1274="En cours",0,$M1274)</f>
        <v/>
      </c>
      <c r="Z1274" s="69">
        <f>IF($P1274="",0,1)</f>
        <v/>
      </c>
      <c r="AA1274" s="70">
        <f>IF($P1274="",0,$P1274)</f>
        <v/>
      </c>
      <c r="AB1274" s="69">
        <f>IF(AND($P1274&lt;&gt;"",$P1274&lt;=Paramètres!$C$14),1,0)</f>
        <v/>
      </c>
      <c r="AC1274" s="67">
        <f>IF($P1274="","Jamais relancé",IF($P1274&lt;=3,"0-3 j",IF($P1274&lt;=7,"4-7 j",IF($P1274&lt;=15,"8-15 j","Plus de 15 j"))))</f>
        <v/>
      </c>
      <c r="AD1274" s="67">
        <f>IF($M1274&lt;=1000,"Moins de 1 k€",IF($M1274&lt;=5000,"1 à 5 k€",IF($M1274&lt;=15000,"5 à 15 k€","Plus de 15 k€")))</f>
        <v/>
      </c>
    </row>
    <row r="1275">
      <c r="A1275" s="65" t="inlineStr">
        <is>
          <t>DEV-01274</t>
        </is>
      </c>
      <c r="B1275" s="66" t="n">
        <v>45527</v>
      </c>
      <c r="C1275" s="65" t="inlineStr">
        <is>
          <t>2024-08</t>
        </is>
      </c>
      <c r="D1275" s="65" t="inlineStr">
        <is>
          <t>2024-2025</t>
        </is>
      </c>
      <c r="E1275" s="65" t="inlineStr">
        <is>
          <t>CLI-0239</t>
        </is>
      </c>
      <c r="F1275" s="65" t="inlineStr">
        <is>
          <t>Particulier</t>
        </is>
      </c>
      <c r="G1275" s="65" t="inlineStr">
        <is>
          <t>Bordeaux</t>
        </is>
      </c>
      <c r="H1275" s="65" t="inlineStr">
        <is>
          <t>Karim Belkacem</t>
        </is>
      </c>
      <c r="I1275" s="65" t="inlineStr">
        <is>
          <t>Plomberie</t>
        </is>
      </c>
      <c r="J1275" s="65" t="inlineStr">
        <is>
          <t>PR-002</t>
        </is>
      </c>
      <c r="K1275" s="65" t="inlineStr">
        <is>
          <t>Recherche de fuite + réparation</t>
        </is>
      </c>
      <c r="L1275" s="67" t="n">
        <v>1</v>
      </c>
      <c r="M1275" s="68" t="n">
        <v>398.77</v>
      </c>
      <c r="N1275" s="65" t="inlineStr">
        <is>
          <t>Accepté</t>
        </is>
      </c>
      <c r="O1275" s="66" t="n">
        <v>45530</v>
      </c>
      <c r="P1275" s="67" t="n">
        <v>4</v>
      </c>
      <c r="Q1275" s="67" t="n">
        <v>0</v>
      </c>
      <c r="R1275" s="67">
        <f>$I1275</f>
        <v/>
      </c>
      <c r="S1275" s="67">
        <f>$K1275</f>
        <v/>
      </c>
      <c r="T1275" s="67">
        <f>IFERROR(INDEX(Clients!$G$2:$G$1020,MATCH($E1275,Clients!$A$2:$A$1020,0)),"")</f>
        <v/>
      </c>
      <c r="U1275" s="67">
        <f>IFERROR(INDEX(Clients!$I$2:$I$1020,MATCH($E1275,Clients!$A$2:$A$1020,0)),"")</f>
        <v/>
      </c>
      <c r="V1275" s="69">
        <f>1</f>
        <v/>
      </c>
      <c r="W1275" s="69">
        <f>IF($N1275="Accepté",1,0)</f>
        <v/>
      </c>
      <c r="X1275" s="68">
        <f>$M1275*$W1275</f>
        <v/>
      </c>
      <c r="Y1275" s="68">
        <f>IF($N1275="En cours",0,$M1275)</f>
        <v/>
      </c>
      <c r="Z1275" s="69">
        <f>IF($P1275="",0,1)</f>
        <v/>
      </c>
      <c r="AA1275" s="70">
        <f>IF($P1275="",0,$P1275)</f>
        <v/>
      </c>
      <c r="AB1275" s="69">
        <f>IF(AND($P1275&lt;&gt;"",$P1275&lt;=Paramètres!$C$14),1,0)</f>
        <v/>
      </c>
      <c r="AC1275" s="67">
        <f>IF($P1275="","Jamais relancé",IF($P1275&lt;=3,"0-3 j",IF($P1275&lt;=7,"4-7 j",IF($P1275&lt;=15,"8-15 j","Plus de 15 j"))))</f>
        <v/>
      </c>
      <c r="AD1275" s="67">
        <f>IF($M1275&lt;=1000,"Moins de 1 k€",IF($M1275&lt;=5000,"1 à 5 k€",IF($M1275&lt;=15000,"5 à 15 k€","Plus de 15 k€")))</f>
        <v/>
      </c>
    </row>
    <row r="1276">
      <c r="A1276" s="65" t="inlineStr">
        <is>
          <t>DEV-01275</t>
        </is>
      </c>
      <c r="B1276" s="66" t="n">
        <v>45527</v>
      </c>
      <c r="C1276" s="65" t="inlineStr">
        <is>
          <t>2024-08</t>
        </is>
      </c>
      <c r="D1276" s="65" t="inlineStr">
        <is>
          <t>2024-2025</t>
        </is>
      </c>
      <c r="E1276" s="65" t="inlineStr">
        <is>
          <t>CLI-0374</t>
        </is>
      </c>
      <c r="F1276" s="65" t="inlineStr">
        <is>
          <t>Particulier</t>
        </is>
      </c>
      <c r="G1276" s="65" t="inlineStr">
        <is>
          <t>Bordeaux</t>
        </is>
      </c>
      <c r="H1276" s="65" t="inlineStr">
        <is>
          <t>Karim Belkacem</t>
        </is>
      </c>
      <c r="I1276" s="65" t="inlineStr">
        <is>
          <t>Dépannage</t>
        </is>
      </c>
      <c r="J1276" s="65" t="inlineStr">
        <is>
          <t>DP-003</t>
        </is>
      </c>
      <c r="K1276" s="65" t="inlineStr">
        <is>
          <t>Dépannage électrique urgence</t>
        </is>
      </c>
      <c r="L1276" s="67" t="n">
        <v>1</v>
      </c>
      <c r="M1276" s="68" t="n">
        <v>300.83</v>
      </c>
      <c r="N1276" s="65" t="inlineStr">
        <is>
          <t>Accepté</t>
        </is>
      </c>
      <c r="O1276" s="66" t="n">
        <v>45547</v>
      </c>
      <c r="P1276" s="67" t="n">
        <v>4</v>
      </c>
      <c r="Q1276" s="67" t="n">
        <v>2</v>
      </c>
      <c r="R1276" s="67">
        <f>$I1276</f>
        <v/>
      </c>
      <c r="S1276" s="67">
        <f>$K1276</f>
        <v/>
      </c>
      <c r="T1276" s="67">
        <f>IFERROR(INDEX(Clients!$G$2:$G$1020,MATCH($E1276,Clients!$A$2:$A$1020,0)),"")</f>
        <v/>
      </c>
      <c r="U1276" s="67">
        <f>IFERROR(INDEX(Clients!$I$2:$I$1020,MATCH($E1276,Clients!$A$2:$A$1020,0)),"")</f>
        <v/>
      </c>
      <c r="V1276" s="69">
        <f>1</f>
        <v/>
      </c>
      <c r="W1276" s="69">
        <f>IF($N1276="Accepté",1,0)</f>
        <v/>
      </c>
      <c r="X1276" s="68">
        <f>$M1276*$W1276</f>
        <v/>
      </c>
      <c r="Y1276" s="68">
        <f>IF($N1276="En cours",0,$M1276)</f>
        <v/>
      </c>
      <c r="Z1276" s="69">
        <f>IF($P1276="",0,1)</f>
        <v/>
      </c>
      <c r="AA1276" s="70">
        <f>IF($P1276="",0,$P1276)</f>
        <v/>
      </c>
      <c r="AB1276" s="69">
        <f>IF(AND($P1276&lt;&gt;"",$P1276&lt;=Paramètres!$C$14),1,0)</f>
        <v/>
      </c>
      <c r="AC1276" s="67">
        <f>IF($P1276="","Jamais relancé",IF($P1276&lt;=3,"0-3 j",IF($P1276&lt;=7,"4-7 j",IF($P1276&lt;=15,"8-15 j","Plus de 15 j"))))</f>
        <v/>
      </c>
      <c r="AD1276" s="67">
        <f>IF($M1276&lt;=1000,"Moins de 1 k€",IF($M1276&lt;=5000,"1 à 5 k€",IF($M1276&lt;=15000,"5 à 15 k€","Plus de 15 k€")))</f>
        <v/>
      </c>
    </row>
    <row r="1277">
      <c r="A1277" s="65" t="inlineStr">
        <is>
          <t>DEV-01276</t>
        </is>
      </c>
      <c r="B1277" s="66" t="n">
        <v>45527</v>
      </c>
      <c r="C1277" s="65" t="inlineStr">
        <is>
          <t>2024-08</t>
        </is>
      </c>
      <c r="D1277" s="65" t="inlineStr">
        <is>
          <t>2024-2025</t>
        </is>
      </c>
      <c r="E1277" s="65" t="inlineStr">
        <is>
          <t>CLI-0526</t>
        </is>
      </c>
      <c r="F1277" s="65" t="inlineStr">
        <is>
          <t>Particulier</t>
        </is>
      </c>
      <c r="G1277" s="65" t="inlineStr">
        <is>
          <t>Bordeaux</t>
        </is>
      </c>
      <c r="H1277" s="65" t="inlineStr">
        <is>
          <t>Sophie Marchand</t>
        </is>
      </c>
      <c r="I1277" s="65" t="inlineStr">
        <is>
          <t>Salle de bain</t>
        </is>
      </c>
      <c r="J1277" s="65" t="inlineStr">
        <is>
          <t>SB-003</t>
        </is>
      </c>
      <c r="K1277" s="65" t="inlineStr">
        <is>
          <t>Pose meuble vasque + robinetterie</t>
        </is>
      </c>
      <c r="L1277" s="67" t="n">
        <v>1</v>
      </c>
      <c r="M1277" s="68" t="n">
        <v>1339.63</v>
      </c>
      <c r="N1277" s="65" t="inlineStr">
        <is>
          <t>Refusé</t>
        </is>
      </c>
      <c r="O1277" s="66" t="n">
        <v>45565</v>
      </c>
      <c r="P1277" s="67" t="n"/>
      <c r="Q1277" s="67" t="n">
        <v>0</v>
      </c>
      <c r="R1277" s="67">
        <f>$I1277</f>
        <v/>
      </c>
      <c r="S1277" s="67">
        <f>$K1277</f>
        <v/>
      </c>
      <c r="T1277" s="67">
        <f>IFERROR(INDEX(Clients!$G$2:$G$1020,MATCH($E1277,Clients!$A$2:$A$1020,0)),"")</f>
        <v/>
      </c>
      <c r="U1277" s="67">
        <f>IFERROR(INDEX(Clients!$I$2:$I$1020,MATCH($E1277,Clients!$A$2:$A$1020,0)),"")</f>
        <v/>
      </c>
      <c r="V1277" s="69">
        <f>1</f>
        <v/>
      </c>
      <c r="W1277" s="69">
        <f>IF($N1277="Accepté",1,0)</f>
        <v/>
      </c>
      <c r="X1277" s="68">
        <f>$M1277*$W1277</f>
        <v/>
      </c>
      <c r="Y1277" s="68">
        <f>IF($N1277="En cours",0,$M1277)</f>
        <v/>
      </c>
      <c r="Z1277" s="69">
        <f>IF($P1277="",0,1)</f>
        <v/>
      </c>
      <c r="AA1277" s="70">
        <f>IF($P1277="",0,$P1277)</f>
        <v/>
      </c>
      <c r="AB1277" s="69">
        <f>IF(AND($P1277&lt;&gt;"",$P1277&lt;=Paramètres!$C$14),1,0)</f>
        <v/>
      </c>
      <c r="AC1277" s="67">
        <f>IF($P1277="","Jamais relancé",IF($P1277&lt;=3,"0-3 j",IF($P1277&lt;=7,"4-7 j",IF($P1277&lt;=15,"8-15 j","Plus de 15 j"))))</f>
        <v/>
      </c>
      <c r="AD1277" s="67">
        <f>IF($M1277&lt;=1000,"Moins de 1 k€",IF($M1277&lt;=5000,"1 à 5 k€",IF($M1277&lt;=15000,"5 à 15 k€","Plus de 15 k€")))</f>
        <v/>
      </c>
    </row>
    <row r="1278">
      <c r="A1278" s="65" t="inlineStr">
        <is>
          <t>DEV-01277</t>
        </is>
      </c>
      <c r="B1278" s="66" t="n">
        <v>45530</v>
      </c>
      <c r="C1278" s="65" t="inlineStr">
        <is>
          <t>2024-08</t>
        </is>
      </c>
      <c r="D1278" s="65" t="inlineStr">
        <is>
          <t>2024-2025</t>
        </is>
      </c>
      <c r="E1278" s="65" t="inlineStr">
        <is>
          <t>CLI-0033</t>
        </is>
      </c>
      <c r="F1278" s="65" t="inlineStr">
        <is>
          <t>Syndic</t>
        </is>
      </c>
      <c r="G1278" s="65" t="inlineStr">
        <is>
          <t>Bordeaux</t>
        </is>
      </c>
      <c r="H1278" s="65" t="inlineStr">
        <is>
          <t>Karim Belkacem</t>
        </is>
      </c>
      <c r="I1278" s="65" t="inlineStr">
        <is>
          <t>Plomberie</t>
        </is>
      </c>
      <c r="J1278" s="65" t="inlineStr">
        <is>
          <t>PR-001</t>
        </is>
      </c>
      <c r="K1278" s="65" t="inlineStr">
        <is>
          <t>Remplacement chauffe-eau 200 L</t>
        </is>
      </c>
      <c r="L1278" s="67" t="n">
        <v>1</v>
      </c>
      <c r="M1278" s="68" t="n">
        <v>2861.92</v>
      </c>
      <c r="N1278" s="65" t="inlineStr">
        <is>
          <t>Sans réponse</t>
        </is>
      </c>
      <c r="O1278" s="66" t="n">
        <v>45562</v>
      </c>
      <c r="P1278" s="67" t="n">
        <v>7</v>
      </c>
      <c r="Q1278" s="67" t="n">
        <v>1</v>
      </c>
      <c r="R1278" s="67">
        <f>$I1278</f>
        <v/>
      </c>
      <c r="S1278" s="67">
        <f>$K1278</f>
        <v/>
      </c>
      <c r="T1278" s="67">
        <f>IFERROR(INDEX(Clients!$G$2:$G$1020,MATCH($E1278,Clients!$A$2:$A$1020,0)),"")</f>
        <v/>
      </c>
      <c r="U1278" s="67">
        <f>IFERROR(INDEX(Clients!$I$2:$I$1020,MATCH($E1278,Clients!$A$2:$A$1020,0)),"")</f>
        <v/>
      </c>
      <c r="V1278" s="69">
        <f>1</f>
        <v/>
      </c>
      <c r="W1278" s="69">
        <f>IF($N1278="Accepté",1,0)</f>
        <v/>
      </c>
      <c r="X1278" s="68">
        <f>$M1278*$W1278</f>
        <v/>
      </c>
      <c r="Y1278" s="68">
        <f>IF($N1278="En cours",0,$M1278)</f>
        <v/>
      </c>
      <c r="Z1278" s="69">
        <f>IF($P1278="",0,1)</f>
        <v/>
      </c>
      <c r="AA1278" s="70">
        <f>IF($P1278="",0,$P1278)</f>
        <v/>
      </c>
      <c r="AB1278" s="69">
        <f>IF(AND($P1278&lt;&gt;"",$P1278&lt;=Paramètres!$C$14),1,0)</f>
        <v/>
      </c>
      <c r="AC1278" s="67">
        <f>IF($P1278="","Jamais relancé",IF($P1278&lt;=3,"0-3 j",IF($P1278&lt;=7,"4-7 j",IF($P1278&lt;=15,"8-15 j","Plus de 15 j"))))</f>
        <v/>
      </c>
      <c r="AD1278" s="67">
        <f>IF($M1278&lt;=1000,"Moins de 1 k€",IF($M1278&lt;=5000,"1 à 5 k€",IF($M1278&lt;=15000,"5 à 15 k€","Plus de 15 k€")))</f>
        <v/>
      </c>
    </row>
    <row r="1279">
      <c r="A1279" s="65" t="inlineStr">
        <is>
          <t>DEV-01278</t>
        </is>
      </c>
      <c r="B1279" s="66" t="n">
        <v>45530</v>
      </c>
      <c r="C1279" s="65" t="inlineStr">
        <is>
          <t>2024-08</t>
        </is>
      </c>
      <c r="D1279" s="65" t="inlineStr">
        <is>
          <t>2024-2025</t>
        </is>
      </c>
      <c r="E1279" s="65" t="inlineStr">
        <is>
          <t>CLI-0334</t>
        </is>
      </c>
      <c r="F1279" s="65" t="inlineStr">
        <is>
          <t>Particulier</t>
        </is>
      </c>
      <c r="G1279" s="65" t="inlineStr">
        <is>
          <t>Toulouse</t>
        </is>
      </c>
      <c r="H1279" s="65" t="inlineStr">
        <is>
          <t>Nadia Cherif</t>
        </is>
      </c>
      <c r="I1279" s="65" t="inlineStr">
        <is>
          <t>Salle de bain</t>
        </is>
      </c>
      <c r="J1279" s="65" t="inlineStr">
        <is>
          <t>SB-003</t>
        </is>
      </c>
      <c r="K1279" s="65" t="inlineStr">
        <is>
          <t>Pose meuble vasque + robinetterie</t>
        </is>
      </c>
      <c r="L1279" s="67" t="n">
        <v>1</v>
      </c>
      <c r="M1279" s="68" t="n">
        <v>1078</v>
      </c>
      <c r="N1279" s="65" t="inlineStr">
        <is>
          <t>Accepté</t>
        </is>
      </c>
      <c r="O1279" s="66" t="n">
        <v>45565</v>
      </c>
      <c r="P1279" s="67" t="n"/>
      <c r="Q1279" s="67" t="n">
        <v>0</v>
      </c>
      <c r="R1279" s="67">
        <f>$I1279</f>
        <v/>
      </c>
      <c r="S1279" s="67">
        <f>$K1279</f>
        <v/>
      </c>
      <c r="T1279" s="67">
        <f>IFERROR(INDEX(Clients!$G$2:$G$1020,MATCH($E1279,Clients!$A$2:$A$1020,0)),"")</f>
        <v/>
      </c>
      <c r="U1279" s="67">
        <f>IFERROR(INDEX(Clients!$I$2:$I$1020,MATCH($E1279,Clients!$A$2:$A$1020,0)),"")</f>
        <v/>
      </c>
      <c r="V1279" s="69">
        <f>1</f>
        <v/>
      </c>
      <c r="W1279" s="69">
        <f>IF($N1279="Accepté",1,0)</f>
        <v/>
      </c>
      <c r="X1279" s="68">
        <f>$M1279*$W1279</f>
        <v/>
      </c>
      <c r="Y1279" s="68">
        <f>IF($N1279="En cours",0,$M1279)</f>
        <v/>
      </c>
      <c r="Z1279" s="69">
        <f>IF($P1279="",0,1)</f>
        <v/>
      </c>
      <c r="AA1279" s="70">
        <f>IF($P1279="",0,$P1279)</f>
        <v/>
      </c>
      <c r="AB1279" s="69">
        <f>IF(AND($P1279&lt;&gt;"",$P1279&lt;=Paramètres!$C$14),1,0)</f>
        <v/>
      </c>
      <c r="AC1279" s="67">
        <f>IF($P1279="","Jamais relancé",IF($P1279&lt;=3,"0-3 j",IF($P1279&lt;=7,"4-7 j",IF($P1279&lt;=15,"8-15 j","Plus de 15 j"))))</f>
        <v/>
      </c>
      <c r="AD1279" s="67">
        <f>IF($M1279&lt;=1000,"Moins de 1 k€",IF($M1279&lt;=5000,"1 à 5 k€",IF($M1279&lt;=15000,"5 à 15 k€","Plus de 15 k€")))</f>
        <v/>
      </c>
    </row>
    <row r="1280">
      <c r="A1280" s="65" t="inlineStr">
        <is>
          <t>DEV-01279</t>
        </is>
      </c>
      <c r="B1280" s="66" t="n">
        <v>45530</v>
      </c>
      <c r="C1280" s="65" t="inlineStr">
        <is>
          <t>2024-08</t>
        </is>
      </c>
      <c r="D1280" s="65" t="inlineStr">
        <is>
          <t>2024-2025</t>
        </is>
      </c>
      <c r="E1280" s="65" t="inlineStr">
        <is>
          <t>CLI-0461</t>
        </is>
      </c>
      <c r="F1280" s="65" t="inlineStr">
        <is>
          <t>Particulier</t>
        </is>
      </c>
      <c r="G1280" s="65" t="inlineStr">
        <is>
          <t>Toulouse</t>
        </is>
      </c>
      <c r="H1280" s="65" t="inlineStr">
        <is>
          <t>Nadia Cherif</t>
        </is>
      </c>
      <c r="I1280" s="65" t="inlineStr">
        <is>
          <t>Plomberie</t>
        </is>
      </c>
      <c r="J1280" s="65" t="inlineStr">
        <is>
          <t>PR-002</t>
        </is>
      </c>
      <c r="K1280" s="65" t="inlineStr">
        <is>
          <t>Recherche de fuite + réparation</t>
        </is>
      </c>
      <c r="L1280" s="67" t="n">
        <v>1</v>
      </c>
      <c r="M1280" s="68" t="n">
        <v>438.22</v>
      </c>
      <c r="N1280" s="65" t="inlineStr">
        <is>
          <t>Accepté</t>
        </is>
      </c>
      <c r="O1280" s="66" t="n">
        <v>45557</v>
      </c>
      <c r="P1280" s="67" t="n">
        <v>16</v>
      </c>
      <c r="Q1280" s="67" t="n">
        <v>1</v>
      </c>
      <c r="R1280" s="67">
        <f>$I1280</f>
        <v/>
      </c>
      <c r="S1280" s="67">
        <f>$K1280</f>
        <v/>
      </c>
      <c r="T1280" s="67">
        <f>IFERROR(INDEX(Clients!$G$2:$G$1020,MATCH($E1280,Clients!$A$2:$A$1020,0)),"")</f>
        <v/>
      </c>
      <c r="U1280" s="67">
        <f>IFERROR(INDEX(Clients!$I$2:$I$1020,MATCH($E1280,Clients!$A$2:$A$1020,0)),"")</f>
        <v/>
      </c>
      <c r="V1280" s="69">
        <f>1</f>
        <v/>
      </c>
      <c r="W1280" s="69">
        <f>IF($N1280="Accepté",1,0)</f>
        <v/>
      </c>
      <c r="X1280" s="68">
        <f>$M1280*$W1280</f>
        <v/>
      </c>
      <c r="Y1280" s="68">
        <f>IF($N1280="En cours",0,$M1280)</f>
        <v/>
      </c>
      <c r="Z1280" s="69">
        <f>IF($P1280="",0,1)</f>
        <v/>
      </c>
      <c r="AA1280" s="70">
        <f>IF($P1280="",0,$P1280)</f>
        <v/>
      </c>
      <c r="AB1280" s="69">
        <f>IF(AND($P1280&lt;&gt;"",$P1280&lt;=Paramètres!$C$14),1,0)</f>
        <v/>
      </c>
      <c r="AC1280" s="67">
        <f>IF($P1280="","Jamais relancé",IF($P1280&lt;=3,"0-3 j",IF($P1280&lt;=7,"4-7 j",IF($P1280&lt;=15,"8-15 j","Plus de 15 j"))))</f>
        <v/>
      </c>
      <c r="AD1280" s="67">
        <f>IF($M1280&lt;=1000,"Moins de 1 k€",IF($M1280&lt;=5000,"1 à 5 k€",IF($M1280&lt;=15000,"5 à 15 k€","Plus de 15 k€")))</f>
        <v/>
      </c>
    </row>
    <row r="1281">
      <c r="A1281" s="65" t="inlineStr">
        <is>
          <t>DEV-01280</t>
        </is>
      </c>
      <c r="B1281" s="66" t="n">
        <v>45530</v>
      </c>
      <c r="C1281" s="65" t="inlineStr">
        <is>
          <t>2024-08</t>
        </is>
      </c>
      <c r="D1281" s="65" t="inlineStr">
        <is>
          <t>2024-2025</t>
        </is>
      </c>
      <c r="E1281" s="65" t="inlineStr">
        <is>
          <t>CLI-0195</t>
        </is>
      </c>
      <c r="F1281" s="65" t="inlineStr">
        <is>
          <t>Particulier</t>
        </is>
      </c>
      <c r="G1281" s="65" t="inlineStr">
        <is>
          <t>Bordeaux</t>
        </is>
      </c>
      <c r="H1281" s="65" t="inlineStr">
        <is>
          <t>Karim Belkacem</t>
        </is>
      </c>
      <c r="I1281" s="65" t="inlineStr">
        <is>
          <t>Électricité</t>
        </is>
      </c>
      <c r="J1281" s="65" t="inlineStr">
        <is>
          <t>EL-003</t>
        </is>
      </c>
      <c r="K1281" s="65" t="inlineStr">
        <is>
          <t>Rénovation électrique complète</t>
        </is>
      </c>
      <c r="L1281" s="67" t="n">
        <v>1</v>
      </c>
      <c r="M1281" s="68" t="n">
        <v>10819.12</v>
      </c>
      <c r="N1281" s="65" t="inlineStr">
        <is>
          <t>Sans réponse</t>
        </is>
      </c>
      <c r="O1281" s="66" t="n">
        <v>45568</v>
      </c>
      <c r="P1281" s="67" t="n"/>
      <c r="Q1281" s="67" t="n">
        <v>0</v>
      </c>
      <c r="R1281" s="67">
        <f>$I1281</f>
        <v/>
      </c>
      <c r="S1281" s="67">
        <f>$K1281</f>
        <v/>
      </c>
      <c r="T1281" s="67">
        <f>IFERROR(INDEX(Clients!$G$2:$G$1020,MATCH($E1281,Clients!$A$2:$A$1020,0)),"")</f>
        <v/>
      </c>
      <c r="U1281" s="67">
        <f>IFERROR(INDEX(Clients!$I$2:$I$1020,MATCH($E1281,Clients!$A$2:$A$1020,0)),"")</f>
        <v/>
      </c>
      <c r="V1281" s="69">
        <f>1</f>
        <v/>
      </c>
      <c r="W1281" s="69">
        <f>IF($N1281="Accepté",1,0)</f>
        <v/>
      </c>
      <c r="X1281" s="68">
        <f>$M1281*$W1281</f>
        <v/>
      </c>
      <c r="Y1281" s="68">
        <f>IF($N1281="En cours",0,$M1281)</f>
        <v/>
      </c>
      <c r="Z1281" s="69">
        <f>IF($P1281="",0,1)</f>
        <v/>
      </c>
      <c r="AA1281" s="70">
        <f>IF($P1281="",0,$P1281)</f>
        <v/>
      </c>
      <c r="AB1281" s="69">
        <f>IF(AND($P1281&lt;&gt;"",$P1281&lt;=Paramètres!$C$14),1,0)</f>
        <v/>
      </c>
      <c r="AC1281" s="67">
        <f>IF($P1281="","Jamais relancé",IF($P1281&lt;=3,"0-3 j",IF($P1281&lt;=7,"4-7 j",IF($P1281&lt;=15,"8-15 j","Plus de 15 j"))))</f>
        <v/>
      </c>
      <c r="AD1281" s="67">
        <f>IF($M1281&lt;=1000,"Moins de 1 k€",IF($M1281&lt;=5000,"1 à 5 k€",IF($M1281&lt;=15000,"5 à 15 k€","Plus de 15 k€")))</f>
        <v/>
      </c>
    </row>
    <row r="1282">
      <c r="A1282" s="65" t="inlineStr">
        <is>
          <t>DEV-01281</t>
        </is>
      </c>
      <c r="B1282" s="66" t="n">
        <v>45531</v>
      </c>
      <c r="C1282" s="65" t="inlineStr">
        <is>
          <t>2024-08</t>
        </is>
      </c>
      <c r="D1282" s="65" t="inlineStr">
        <is>
          <t>2024-2025</t>
        </is>
      </c>
      <c r="E1282" s="65" t="inlineStr">
        <is>
          <t>CLI-0509</t>
        </is>
      </c>
      <c r="F1282" s="65" t="inlineStr">
        <is>
          <t>Collectivité</t>
        </is>
      </c>
      <c r="G1282" s="65" t="inlineStr">
        <is>
          <t>Bordeaux</t>
        </is>
      </c>
      <c r="H1282" s="65" t="inlineStr">
        <is>
          <t>Sophie Marchand</t>
        </is>
      </c>
      <c r="I1282" s="65" t="inlineStr">
        <is>
          <t>Dépannage</t>
        </is>
      </c>
      <c r="J1282" s="65" t="inlineStr">
        <is>
          <t>DP-001</t>
        </is>
      </c>
      <c r="K1282" s="65" t="inlineStr">
        <is>
          <t>Dépannage plomberie urgence</t>
        </is>
      </c>
      <c r="L1282" s="67" t="n">
        <v>1</v>
      </c>
      <c r="M1282" s="68" t="n">
        <v>719.05</v>
      </c>
      <c r="N1282" s="65" t="inlineStr">
        <is>
          <t>Sans réponse</t>
        </is>
      </c>
      <c r="O1282" s="66" t="n">
        <v>45546</v>
      </c>
      <c r="P1282" s="67" t="n">
        <v>7</v>
      </c>
      <c r="Q1282" s="67" t="n">
        <v>1</v>
      </c>
      <c r="R1282" s="67">
        <f>$I1282</f>
        <v/>
      </c>
      <c r="S1282" s="67">
        <f>$K1282</f>
        <v/>
      </c>
      <c r="T1282" s="67">
        <f>IFERROR(INDEX(Clients!$G$2:$G$1020,MATCH($E1282,Clients!$A$2:$A$1020,0)),"")</f>
        <v/>
      </c>
      <c r="U1282" s="67">
        <f>IFERROR(INDEX(Clients!$I$2:$I$1020,MATCH($E1282,Clients!$A$2:$A$1020,0)),"")</f>
        <v/>
      </c>
      <c r="V1282" s="69">
        <f>1</f>
        <v/>
      </c>
      <c r="W1282" s="69">
        <f>IF($N1282="Accepté",1,0)</f>
        <v/>
      </c>
      <c r="X1282" s="68">
        <f>$M1282*$W1282</f>
        <v/>
      </c>
      <c r="Y1282" s="68">
        <f>IF($N1282="En cours",0,$M1282)</f>
        <v/>
      </c>
      <c r="Z1282" s="69">
        <f>IF($P1282="",0,1)</f>
        <v/>
      </c>
      <c r="AA1282" s="70">
        <f>IF($P1282="",0,$P1282)</f>
        <v/>
      </c>
      <c r="AB1282" s="69">
        <f>IF(AND($P1282&lt;&gt;"",$P1282&lt;=Paramètres!$C$14),1,0)</f>
        <v/>
      </c>
      <c r="AC1282" s="67">
        <f>IF($P1282="","Jamais relancé",IF($P1282&lt;=3,"0-3 j",IF($P1282&lt;=7,"4-7 j",IF($P1282&lt;=15,"8-15 j","Plus de 15 j"))))</f>
        <v/>
      </c>
      <c r="AD1282" s="67">
        <f>IF($M1282&lt;=1000,"Moins de 1 k€",IF($M1282&lt;=5000,"1 à 5 k€",IF($M1282&lt;=15000,"5 à 15 k€","Plus de 15 k€")))</f>
        <v/>
      </c>
    </row>
    <row r="1283">
      <c r="A1283" s="65" t="inlineStr">
        <is>
          <t>DEV-01282</t>
        </is>
      </c>
      <c r="B1283" s="66" t="n">
        <v>45531</v>
      </c>
      <c r="C1283" s="65" t="inlineStr">
        <is>
          <t>2024-08</t>
        </is>
      </c>
      <c r="D1283" s="65" t="inlineStr">
        <is>
          <t>2024-2025</t>
        </is>
      </c>
      <c r="E1283" s="65" t="inlineStr">
        <is>
          <t>CLI-0271</t>
        </is>
      </c>
      <c r="F1283" s="65" t="inlineStr">
        <is>
          <t>Particulier</t>
        </is>
      </c>
      <c r="G1283" s="65" t="inlineStr">
        <is>
          <t>Bordeaux</t>
        </is>
      </c>
      <c r="H1283" s="65" t="inlineStr">
        <is>
          <t>Karim Belkacem</t>
        </is>
      </c>
      <c r="I1283" s="65" t="inlineStr">
        <is>
          <t>Chauffage</t>
        </is>
      </c>
      <c r="J1283" s="65" t="inlineStr">
        <is>
          <t>CH-004</t>
        </is>
      </c>
      <c r="K1283" s="65" t="inlineStr">
        <is>
          <t>Remplacement radiateurs (lot de 5)</t>
        </is>
      </c>
      <c r="L1283" s="67" t="n">
        <v>1</v>
      </c>
      <c r="M1283" s="68" t="n">
        <v>2295.85</v>
      </c>
      <c r="N1283" s="65" t="inlineStr">
        <is>
          <t>Refusé</t>
        </is>
      </c>
      <c r="O1283" s="66" t="n">
        <v>45549</v>
      </c>
      <c r="P1283" s="67" t="n">
        <v>5</v>
      </c>
      <c r="Q1283" s="67" t="n">
        <v>1</v>
      </c>
      <c r="R1283" s="67">
        <f>$I1283</f>
        <v/>
      </c>
      <c r="S1283" s="67">
        <f>$K1283</f>
        <v/>
      </c>
      <c r="T1283" s="67">
        <f>IFERROR(INDEX(Clients!$G$2:$G$1020,MATCH($E1283,Clients!$A$2:$A$1020,0)),"")</f>
        <v/>
      </c>
      <c r="U1283" s="67">
        <f>IFERROR(INDEX(Clients!$I$2:$I$1020,MATCH($E1283,Clients!$A$2:$A$1020,0)),"")</f>
        <v/>
      </c>
      <c r="V1283" s="69">
        <f>1</f>
        <v/>
      </c>
      <c r="W1283" s="69">
        <f>IF($N1283="Accepté",1,0)</f>
        <v/>
      </c>
      <c r="X1283" s="68">
        <f>$M1283*$W1283</f>
        <v/>
      </c>
      <c r="Y1283" s="68">
        <f>IF($N1283="En cours",0,$M1283)</f>
        <v/>
      </c>
      <c r="Z1283" s="69">
        <f>IF($P1283="",0,1)</f>
        <v/>
      </c>
      <c r="AA1283" s="70">
        <f>IF($P1283="",0,$P1283)</f>
        <v/>
      </c>
      <c r="AB1283" s="69">
        <f>IF(AND($P1283&lt;&gt;"",$P1283&lt;=Paramètres!$C$14),1,0)</f>
        <v/>
      </c>
      <c r="AC1283" s="67">
        <f>IF($P1283="","Jamais relancé",IF($P1283&lt;=3,"0-3 j",IF($P1283&lt;=7,"4-7 j",IF($P1283&lt;=15,"8-15 j","Plus de 15 j"))))</f>
        <v/>
      </c>
      <c r="AD1283" s="67">
        <f>IF($M1283&lt;=1000,"Moins de 1 k€",IF($M1283&lt;=5000,"1 à 5 k€",IF($M1283&lt;=15000,"5 à 15 k€","Plus de 15 k€")))</f>
        <v/>
      </c>
    </row>
    <row r="1284">
      <c r="A1284" s="65" t="inlineStr">
        <is>
          <t>DEV-01283</t>
        </is>
      </c>
      <c r="B1284" s="66" t="n">
        <v>45531</v>
      </c>
      <c r="C1284" s="65" t="inlineStr">
        <is>
          <t>2024-08</t>
        </is>
      </c>
      <c r="D1284" s="65" t="inlineStr">
        <is>
          <t>2024-2025</t>
        </is>
      </c>
      <c r="E1284" s="65" t="inlineStr">
        <is>
          <t>CLI-0074</t>
        </is>
      </c>
      <c r="F1284" s="65" t="inlineStr">
        <is>
          <t>Particulier</t>
        </is>
      </c>
      <c r="G1284" s="65" t="inlineStr">
        <is>
          <t>Bordeaux</t>
        </is>
      </c>
      <c r="H1284" s="65" t="inlineStr">
        <is>
          <t>Sophie Marchand</t>
        </is>
      </c>
      <c r="I1284" s="65" t="inlineStr">
        <is>
          <t>Salle de bain</t>
        </is>
      </c>
      <c r="J1284" s="65" t="inlineStr">
        <is>
          <t>SB-003</t>
        </is>
      </c>
      <c r="K1284" s="65" t="inlineStr">
        <is>
          <t>Pose meuble vasque + robinetterie</t>
        </is>
      </c>
      <c r="L1284" s="67" t="n">
        <v>2</v>
      </c>
      <c r="M1284" s="68" t="n">
        <v>2682.95</v>
      </c>
      <c r="N1284" s="65" t="inlineStr">
        <is>
          <t>Sans réponse</t>
        </is>
      </c>
      <c r="O1284" s="66" t="n">
        <v>45534</v>
      </c>
      <c r="P1284" s="67" t="n"/>
      <c r="Q1284" s="67" t="n">
        <v>0</v>
      </c>
      <c r="R1284" s="67">
        <f>$I1284</f>
        <v/>
      </c>
      <c r="S1284" s="67">
        <f>$K1284</f>
        <v/>
      </c>
      <c r="T1284" s="67">
        <f>IFERROR(INDEX(Clients!$G$2:$G$1020,MATCH($E1284,Clients!$A$2:$A$1020,0)),"")</f>
        <v/>
      </c>
      <c r="U1284" s="67">
        <f>IFERROR(INDEX(Clients!$I$2:$I$1020,MATCH($E1284,Clients!$A$2:$A$1020,0)),"")</f>
        <v/>
      </c>
      <c r="V1284" s="69">
        <f>1</f>
        <v/>
      </c>
      <c r="W1284" s="69">
        <f>IF($N1284="Accepté",1,0)</f>
        <v/>
      </c>
      <c r="X1284" s="68">
        <f>$M1284*$W1284</f>
        <v/>
      </c>
      <c r="Y1284" s="68">
        <f>IF($N1284="En cours",0,$M1284)</f>
        <v/>
      </c>
      <c r="Z1284" s="69">
        <f>IF($P1284="",0,1)</f>
        <v/>
      </c>
      <c r="AA1284" s="70">
        <f>IF($P1284="",0,$P1284)</f>
        <v/>
      </c>
      <c r="AB1284" s="69">
        <f>IF(AND($P1284&lt;&gt;"",$P1284&lt;=Paramètres!$C$14),1,0)</f>
        <v/>
      </c>
      <c r="AC1284" s="67">
        <f>IF($P1284="","Jamais relancé",IF($P1284&lt;=3,"0-3 j",IF($P1284&lt;=7,"4-7 j",IF($P1284&lt;=15,"8-15 j","Plus de 15 j"))))</f>
        <v/>
      </c>
      <c r="AD1284" s="67">
        <f>IF($M1284&lt;=1000,"Moins de 1 k€",IF($M1284&lt;=5000,"1 à 5 k€",IF($M1284&lt;=15000,"5 à 15 k€","Plus de 15 k€")))</f>
        <v/>
      </c>
    </row>
    <row r="1285">
      <c r="A1285" s="65" t="inlineStr">
        <is>
          <t>DEV-01284</t>
        </is>
      </c>
      <c r="B1285" s="66" t="n">
        <v>45531</v>
      </c>
      <c r="C1285" s="65" t="inlineStr">
        <is>
          <t>2024-08</t>
        </is>
      </c>
      <c r="D1285" s="65" t="inlineStr">
        <is>
          <t>2024-2025</t>
        </is>
      </c>
      <c r="E1285" s="65" t="inlineStr">
        <is>
          <t>CLI-0132</t>
        </is>
      </c>
      <c r="F1285" s="65" t="inlineStr">
        <is>
          <t>Particulier</t>
        </is>
      </c>
      <c r="G1285" s="65" t="inlineStr">
        <is>
          <t>Toulouse</t>
        </is>
      </c>
      <c r="H1285" s="65" t="inlineStr">
        <is>
          <t>Nadia Cherif</t>
        </is>
      </c>
      <c r="I1285" s="65" t="inlineStr">
        <is>
          <t>Salle de bain</t>
        </is>
      </c>
      <c r="J1285" s="65" t="inlineStr">
        <is>
          <t>SB-003</t>
        </is>
      </c>
      <c r="K1285" s="65" t="inlineStr">
        <is>
          <t>Pose meuble vasque + robinetterie</t>
        </is>
      </c>
      <c r="L1285" s="67" t="n">
        <v>1</v>
      </c>
      <c r="M1285" s="68" t="n">
        <v>1108.81</v>
      </c>
      <c r="N1285" s="65" t="inlineStr">
        <is>
          <t>Accepté</t>
        </is>
      </c>
      <c r="O1285" s="66" t="n">
        <v>45556</v>
      </c>
      <c r="P1285" s="67" t="n">
        <v>1</v>
      </c>
      <c r="Q1285" s="67" t="n">
        <v>1</v>
      </c>
      <c r="R1285" s="67">
        <f>$I1285</f>
        <v/>
      </c>
      <c r="S1285" s="67">
        <f>$K1285</f>
        <v/>
      </c>
      <c r="T1285" s="67">
        <f>IFERROR(INDEX(Clients!$G$2:$G$1020,MATCH($E1285,Clients!$A$2:$A$1020,0)),"")</f>
        <v/>
      </c>
      <c r="U1285" s="67">
        <f>IFERROR(INDEX(Clients!$I$2:$I$1020,MATCH($E1285,Clients!$A$2:$A$1020,0)),"")</f>
        <v/>
      </c>
      <c r="V1285" s="69">
        <f>1</f>
        <v/>
      </c>
      <c r="W1285" s="69">
        <f>IF($N1285="Accepté",1,0)</f>
        <v/>
      </c>
      <c r="X1285" s="68">
        <f>$M1285*$W1285</f>
        <v/>
      </c>
      <c r="Y1285" s="68">
        <f>IF($N1285="En cours",0,$M1285)</f>
        <v/>
      </c>
      <c r="Z1285" s="69">
        <f>IF($P1285="",0,1)</f>
        <v/>
      </c>
      <c r="AA1285" s="70">
        <f>IF($P1285="",0,$P1285)</f>
        <v/>
      </c>
      <c r="AB1285" s="69">
        <f>IF(AND($P1285&lt;&gt;"",$P1285&lt;=Paramètres!$C$14),1,0)</f>
        <v/>
      </c>
      <c r="AC1285" s="67">
        <f>IF($P1285="","Jamais relancé",IF($P1285&lt;=3,"0-3 j",IF($P1285&lt;=7,"4-7 j",IF($P1285&lt;=15,"8-15 j","Plus de 15 j"))))</f>
        <v/>
      </c>
      <c r="AD1285" s="67">
        <f>IF($M1285&lt;=1000,"Moins de 1 k€",IF($M1285&lt;=5000,"1 à 5 k€",IF($M1285&lt;=15000,"5 à 15 k€","Plus de 15 k€")))</f>
        <v/>
      </c>
    </row>
    <row r="1286">
      <c r="A1286" s="65" t="inlineStr">
        <is>
          <t>DEV-01285</t>
        </is>
      </c>
      <c r="B1286" s="66" t="n">
        <v>45532</v>
      </c>
      <c r="C1286" s="65" t="inlineStr">
        <is>
          <t>2024-08</t>
        </is>
      </c>
      <c r="D1286" s="65" t="inlineStr">
        <is>
          <t>2024-2025</t>
        </is>
      </c>
      <c r="E1286" s="65" t="inlineStr">
        <is>
          <t>CLI-0395</t>
        </is>
      </c>
      <c r="F1286" s="65" t="inlineStr">
        <is>
          <t>Particulier</t>
        </is>
      </c>
      <c r="G1286" s="65" t="inlineStr">
        <is>
          <t>Bordeaux</t>
        </is>
      </c>
      <c r="H1286" s="65" t="inlineStr">
        <is>
          <t>Sophie Marchand</t>
        </is>
      </c>
      <c r="I1286" s="65" t="inlineStr">
        <is>
          <t>Salle de bain</t>
        </is>
      </c>
      <c r="J1286" s="65" t="inlineStr">
        <is>
          <t>SB-001</t>
        </is>
      </c>
      <c r="K1286" s="65" t="inlineStr">
        <is>
          <t>Rénovation salle de bain complète</t>
        </is>
      </c>
      <c r="L1286" s="67" t="n">
        <v>1</v>
      </c>
      <c r="M1286" s="68" t="n">
        <v>9379.33</v>
      </c>
      <c r="N1286" s="65" t="inlineStr">
        <is>
          <t>Refusé</t>
        </is>
      </c>
      <c r="O1286" s="66" t="n">
        <v>45560</v>
      </c>
      <c r="P1286" s="67" t="n"/>
      <c r="Q1286" s="67" t="n">
        <v>0</v>
      </c>
      <c r="R1286" s="67">
        <f>$I1286</f>
        <v/>
      </c>
      <c r="S1286" s="67">
        <f>$K1286</f>
        <v/>
      </c>
      <c r="T1286" s="67">
        <f>IFERROR(INDEX(Clients!$G$2:$G$1020,MATCH($E1286,Clients!$A$2:$A$1020,0)),"")</f>
        <v/>
      </c>
      <c r="U1286" s="67">
        <f>IFERROR(INDEX(Clients!$I$2:$I$1020,MATCH($E1286,Clients!$A$2:$A$1020,0)),"")</f>
        <v/>
      </c>
      <c r="V1286" s="69">
        <f>1</f>
        <v/>
      </c>
      <c r="W1286" s="69">
        <f>IF($N1286="Accepté",1,0)</f>
        <v/>
      </c>
      <c r="X1286" s="68">
        <f>$M1286*$W1286</f>
        <v/>
      </c>
      <c r="Y1286" s="68">
        <f>IF($N1286="En cours",0,$M1286)</f>
        <v/>
      </c>
      <c r="Z1286" s="69">
        <f>IF($P1286="",0,1)</f>
        <v/>
      </c>
      <c r="AA1286" s="70">
        <f>IF($P1286="",0,$P1286)</f>
        <v/>
      </c>
      <c r="AB1286" s="69">
        <f>IF(AND($P1286&lt;&gt;"",$P1286&lt;=Paramètres!$C$14),1,0)</f>
        <v/>
      </c>
      <c r="AC1286" s="67">
        <f>IF($P1286="","Jamais relancé",IF($P1286&lt;=3,"0-3 j",IF($P1286&lt;=7,"4-7 j",IF($P1286&lt;=15,"8-15 j","Plus de 15 j"))))</f>
        <v/>
      </c>
      <c r="AD1286" s="67">
        <f>IF($M1286&lt;=1000,"Moins de 1 k€",IF($M1286&lt;=5000,"1 à 5 k€",IF($M1286&lt;=15000,"5 à 15 k€","Plus de 15 k€")))</f>
        <v/>
      </c>
    </row>
    <row r="1287">
      <c r="A1287" s="65" t="inlineStr">
        <is>
          <t>DEV-01286</t>
        </is>
      </c>
      <c r="B1287" s="66" t="n">
        <v>45532</v>
      </c>
      <c r="C1287" s="65" t="inlineStr">
        <is>
          <t>2024-08</t>
        </is>
      </c>
      <c r="D1287" s="65" t="inlineStr">
        <is>
          <t>2024-2025</t>
        </is>
      </c>
      <c r="E1287" s="65" t="inlineStr">
        <is>
          <t>CLI-0448</t>
        </is>
      </c>
      <c r="F1287" s="65" t="inlineStr">
        <is>
          <t>Professionnel</t>
        </is>
      </c>
      <c r="G1287" s="65" t="inlineStr">
        <is>
          <t>Toulouse</t>
        </is>
      </c>
      <c r="H1287" s="65" t="inlineStr">
        <is>
          <t>Nadia Cherif</t>
        </is>
      </c>
      <c r="I1287" s="65" t="inlineStr">
        <is>
          <t>Dépannage</t>
        </is>
      </c>
      <c r="J1287" s="65" t="inlineStr">
        <is>
          <t>DP-004</t>
        </is>
      </c>
      <c r="K1287" s="65" t="inlineStr">
        <is>
          <t>Remise en service chaudière</t>
        </is>
      </c>
      <c r="L1287" s="67" t="n">
        <v>1</v>
      </c>
      <c r="M1287" s="68" t="n">
        <v>432.1</v>
      </c>
      <c r="N1287" s="65" t="inlineStr">
        <is>
          <t>Sans réponse</t>
        </is>
      </c>
      <c r="O1287" s="66" t="n">
        <v>45541</v>
      </c>
      <c r="P1287" s="67" t="n">
        <v>18</v>
      </c>
      <c r="Q1287" s="67" t="n">
        <v>0</v>
      </c>
      <c r="R1287" s="67">
        <f>$I1287</f>
        <v/>
      </c>
      <c r="S1287" s="67">
        <f>$K1287</f>
        <v/>
      </c>
      <c r="T1287" s="67">
        <f>IFERROR(INDEX(Clients!$G$2:$G$1020,MATCH($E1287,Clients!$A$2:$A$1020,0)),"")</f>
        <v/>
      </c>
      <c r="U1287" s="67">
        <f>IFERROR(INDEX(Clients!$I$2:$I$1020,MATCH($E1287,Clients!$A$2:$A$1020,0)),"")</f>
        <v/>
      </c>
      <c r="V1287" s="69">
        <f>1</f>
        <v/>
      </c>
      <c r="W1287" s="69">
        <f>IF($N1287="Accepté",1,0)</f>
        <v/>
      </c>
      <c r="X1287" s="68">
        <f>$M1287*$W1287</f>
        <v/>
      </c>
      <c r="Y1287" s="68">
        <f>IF($N1287="En cours",0,$M1287)</f>
        <v/>
      </c>
      <c r="Z1287" s="69">
        <f>IF($P1287="",0,1)</f>
        <v/>
      </c>
      <c r="AA1287" s="70">
        <f>IF($P1287="",0,$P1287)</f>
        <v/>
      </c>
      <c r="AB1287" s="69">
        <f>IF(AND($P1287&lt;&gt;"",$P1287&lt;=Paramètres!$C$14),1,0)</f>
        <v/>
      </c>
      <c r="AC1287" s="67">
        <f>IF($P1287="","Jamais relancé",IF($P1287&lt;=3,"0-3 j",IF($P1287&lt;=7,"4-7 j",IF($P1287&lt;=15,"8-15 j","Plus de 15 j"))))</f>
        <v/>
      </c>
      <c r="AD1287" s="67">
        <f>IF($M1287&lt;=1000,"Moins de 1 k€",IF($M1287&lt;=5000,"1 à 5 k€",IF($M1287&lt;=15000,"5 à 15 k€","Plus de 15 k€")))</f>
        <v/>
      </c>
    </row>
    <row r="1288">
      <c r="A1288" s="65" t="inlineStr">
        <is>
          <t>DEV-01287</t>
        </is>
      </c>
      <c r="B1288" s="66" t="n">
        <v>45532</v>
      </c>
      <c r="C1288" s="65" t="inlineStr">
        <is>
          <t>2024-08</t>
        </is>
      </c>
      <c r="D1288" s="65" t="inlineStr">
        <is>
          <t>2024-2025</t>
        </is>
      </c>
      <c r="E1288" s="65" t="inlineStr">
        <is>
          <t>CLI-0442</t>
        </is>
      </c>
      <c r="F1288" s="65" t="inlineStr">
        <is>
          <t>Particulier</t>
        </is>
      </c>
      <c r="G1288" s="65" t="inlineStr">
        <is>
          <t>Toulouse</t>
        </is>
      </c>
      <c r="H1288" s="65" t="inlineStr">
        <is>
          <t>Julien Fabre</t>
        </is>
      </c>
      <c r="I1288" s="65" t="inlineStr">
        <is>
          <t>Dépannage</t>
        </is>
      </c>
      <c r="J1288" s="65" t="inlineStr">
        <is>
          <t>DP-002</t>
        </is>
      </c>
      <c r="K1288" s="65" t="inlineStr">
        <is>
          <t>Débouchage canalisation</t>
        </is>
      </c>
      <c r="L1288" s="67" t="n">
        <v>1</v>
      </c>
      <c r="M1288" s="68" t="n">
        <v>366.18</v>
      </c>
      <c r="N1288" s="65" t="inlineStr">
        <is>
          <t>Accepté</t>
        </is>
      </c>
      <c r="O1288" s="66" t="n">
        <v>45549</v>
      </c>
      <c r="P1288" s="67" t="n">
        <v>3</v>
      </c>
      <c r="Q1288" s="67" t="n">
        <v>1</v>
      </c>
      <c r="R1288" s="67">
        <f>$I1288</f>
        <v/>
      </c>
      <c r="S1288" s="67">
        <f>$K1288</f>
        <v/>
      </c>
      <c r="T1288" s="67">
        <f>IFERROR(INDEX(Clients!$G$2:$G$1020,MATCH($E1288,Clients!$A$2:$A$1020,0)),"")</f>
        <v/>
      </c>
      <c r="U1288" s="67">
        <f>IFERROR(INDEX(Clients!$I$2:$I$1020,MATCH($E1288,Clients!$A$2:$A$1020,0)),"")</f>
        <v/>
      </c>
      <c r="V1288" s="69">
        <f>1</f>
        <v/>
      </c>
      <c r="W1288" s="69">
        <f>IF($N1288="Accepté",1,0)</f>
        <v/>
      </c>
      <c r="X1288" s="68">
        <f>$M1288*$W1288</f>
        <v/>
      </c>
      <c r="Y1288" s="68">
        <f>IF($N1288="En cours",0,$M1288)</f>
        <v/>
      </c>
      <c r="Z1288" s="69">
        <f>IF($P1288="",0,1)</f>
        <v/>
      </c>
      <c r="AA1288" s="70">
        <f>IF($P1288="",0,$P1288)</f>
        <v/>
      </c>
      <c r="AB1288" s="69">
        <f>IF(AND($P1288&lt;&gt;"",$P1288&lt;=Paramètres!$C$14),1,0)</f>
        <v/>
      </c>
      <c r="AC1288" s="67">
        <f>IF($P1288="","Jamais relancé",IF($P1288&lt;=3,"0-3 j",IF($P1288&lt;=7,"4-7 j",IF($P1288&lt;=15,"8-15 j","Plus de 15 j"))))</f>
        <v/>
      </c>
      <c r="AD1288" s="67">
        <f>IF($M1288&lt;=1000,"Moins de 1 k€",IF($M1288&lt;=5000,"1 à 5 k€",IF($M1288&lt;=15000,"5 à 15 k€","Plus de 15 k€")))</f>
        <v/>
      </c>
    </row>
    <row r="1289">
      <c r="A1289" s="65" t="inlineStr">
        <is>
          <t>DEV-01288</t>
        </is>
      </c>
      <c r="B1289" s="66" t="n">
        <v>45533</v>
      </c>
      <c r="C1289" s="65" t="inlineStr">
        <is>
          <t>2024-08</t>
        </is>
      </c>
      <c r="D1289" s="65" t="inlineStr">
        <is>
          <t>2024-2025</t>
        </is>
      </c>
      <c r="E1289" s="65" t="inlineStr">
        <is>
          <t>CLI-0203</t>
        </is>
      </c>
      <c r="F1289" s="65" t="inlineStr">
        <is>
          <t>Particulier</t>
        </is>
      </c>
      <c r="G1289" s="65" t="inlineStr">
        <is>
          <t>Toulouse</t>
        </is>
      </c>
      <c r="H1289" s="65" t="inlineStr">
        <is>
          <t>Nadia Cherif</t>
        </is>
      </c>
      <c r="I1289" s="65" t="inlineStr">
        <is>
          <t>Plomberie</t>
        </is>
      </c>
      <c r="J1289" s="65" t="inlineStr">
        <is>
          <t>PR-003</t>
        </is>
      </c>
      <c r="K1289" s="65" t="inlineStr">
        <is>
          <t>Réfection réseau eau appartement</t>
        </is>
      </c>
      <c r="L1289" s="67" t="n">
        <v>1</v>
      </c>
      <c r="M1289" s="68" t="n">
        <v>3159.66</v>
      </c>
      <c r="N1289" s="65" t="inlineStr">
        <is>
          <t>Refusé</t>
        </is>
      </c>
      <c r="O1289" s="66" t="n">
        <v>45538</v>
      </c>
      <c r="P1289" s="67" t="n">
        <v>14</v>
      </c>
      <c r="Q1289" s="67" t="n">
        <v>0</v>
      </c>
      <c r="R1289" s="67">
        <f>$I1289</f>
        <v/>
      </c>
      <c r="S1289" s="67">
        <f>$K1289</f>
        <v/>
      </c>
      <c r="T1289" s="67">
        <f>IFERROR(INDEX(Clients!$G$2:$G$1020,MATCH($E1289,Clients!$A$2:$A$1020,0)),"")</f>
        <v/>
      </c>
      <c r="U1289" s="67">
        <f>IFERROR(INDEX(Clients!$I$2:$I$1020,MATCH($E1289,Clients!$A$2:$A$1020,0)),"")</f>
        <v/>
      </c>
      <c r="V1289" s="69">
        <f>1</f>
        <v/>
      </c>
      <c r="W1289" s="69">
        <f>IF($N1289="Accepté",1,0)</f>
        <v/>
      </c>
      <c r="X1289" s="68">
        <f>$M1289*$W1289</f>
        <v/>
      </c>
      <c r="Y1289" s="68">
        <f>IF($N1289="En cours",0,$M1289)</f>
        <v/>
      </c>
      <c r="Z1289" s="69">
        <f>IF($P1289="",0,1)</f>
        <v/>
      </c>
      <c r="AA1289" s="70">
        <f>IF($P1289="",0,$P1289)</f>
        <v/>
      </c>
      <c r="AB1289" s="69">
        <f>IF(AND($P1289&lt;&gt;"",$P1289&lt;=Paramètres!$C$14),1,0)</f>
        <v/>
      </c>
      <c r="AC1289" s="67">
        <f>IF($P1289="","Jamais relancé",IF($P1289&lt;=3,"0-3 j",IF($P1289&lt;=7,"4-7 j",IF($P1289&lt;=15,"8-15 j","Plus de 15 j"))))</f>
        <v/>
      </c>
      <c r="AD1289" s="67">
        <f>IF($M1289&lt;=1000,"Moins de 1 k€",IF($M1289&lt;=5000,"1 à 5 k€",IF($M1289&lt;=15000,"5 à 15 k€","Plus de 15 k€")))</f>
        <v/>
      </c>
    </row>
    <row r="1290">
      <c r="A1290" s="65" t="inlineStr">
        <is>
          <t>DEV-01289</t>
        </is>
      </c>
      <c r="B1290" s="66" t="n">
        <v>45534</v>
      </c>
      <c r="C1290" s="65" t="inlineStr">
        <is>
          <t>2024-08</t>
        </is>
      </c>
      <c r="D1290" s="65" t="inlineStr">
        <is>
          <t>2024-2025</t>
        </is>
      </c>
      <c r="E1290" s="65" t="inlineStr">
        <is>
          <t>CLI-0443</t>
        </is>
      </c>
      <c r="F1290" s="65" t="inlineStr">
        <is>
          <t>Collectivité</t>
        </is>
      </c>
      <c r="G1290" s="65" t="inlineStr">
        <is>
          <t>Bordeaux</t>
        </is>
      </c>
      <c r="H1290" s="65" t="inlineStr">
        <is>
          <t>Karim Belkacem</t>
        </is>
      </c>
      <c r="I1290" s="65" t="inlineStr">
        <is>
          <t>Salle de bain</t>
        </is>
      </c>
      <c r="J1290" s="65" t="inlineStr">
        <is>
          <t>SB-003</t>
        </is>
      </c>
      <c r="K1290" s="65" t="inlineStr">
        <is>
          <t>Pose meuble vasque + robinetterie</t>
        </is>
      </c>
      <c r="L1290" s="67" t="n">
        <v>1</v>
      </c>
      <c r="M1290" s="68" t="n">
        <v>3029.48</v>
      </c>
      <c r="N1290" s="65" t="inlineStr">
        <is>
          <t>Refusé</t>
        </is>
      </c>
      <c r="O1290" s="66" t="n">
        <v>45567</v>
      </c>
      <c r="P1290" s="67" t="n">
        <v>10</v>
      </c>
      <c r="Q1290" s="67" t="n">
        <v>1</v>
      </c>
      <c r="R1290" s="67">
        <f>$I1290</f>
        <v/>
      </c>
      <c r="S1290" s="67">
        <f>$K1290</f>
        <v/>
      </c>
      <c r="T1290" s="67">
        <f>IFERROR(INDEX(Clients!$G$2:$G$1020,MATCH($E1290,Clients!$A$2:$A$1020,0)),"")</f>
        <v/>
      </c>
      <c r="U1290" s="67">
        <f>IFERROR(INDEX(Clients!$I$2:$I$1020,MATCH($E1290,Clients!$A$2:$A$1020,0)),"")</f>
        <v/>
      </c>
      <c r="V1290" s="69">
        <f>1</f>
        <v/>
      </c>
      <c r="W1290" s="69">
        <f>IF($N1290="Accepté",1,0)</f>
        <v/>
      </c>
      <c r="X1290" s="68">
        <f>$M1290*$W1290</f>
        <v/>
      </c>
      <c r="Y1290" s="68">
        <f>IF($N1290="En cours",0,$M1290)</f>
        <v/>
      </c>
      <c r="Z1290" s="69">
        <f>IF($P1290="",0,1)</f>
        <v/>
      </c>
      <c r="AA1290" s="70">
        <f>IF($P1290="",0,$P1290)</f>
        <v/>
      </c>
      <c r="AB1290" s="69">
        <f>IF(AND($P1290&lt;&gt;"",$P1290&lt;=Paramètres!$C$14),1,0)</f>
        <v/>
      </c>
      <c r="AC1290" s="67">
        <f>IF($P1290="","Jamais relancé",IF($P1290&lt;=3,"0-3 j",IF($P1290&lt;=7,"4-7 j",IF($P1290&lt;=15,"8-15 j","Plus de 15 j"))))</f>
        <v/>
      </c>
      <c r="AD1290" s="67">
        <f>IF($M1290&lt;=1000,"Moins de 1 k€",IF($M1290&lt;=5000,"1 à 5 k€",IF($M1290&lt;=15000,"5 à 15 k€","Plus de 15 k€")))</f>
        <v/>
      </c>
    </row>
    <row r="1291">
      <c r="A1291" s="65" t="inlineStr">
        <is>
          <t>DEV-01290</t>
        </is>
      </c>
      <c r="B1291" s="66" t="n">
        <v>45534</v>
      </c>
      <c r="C1291" s="65" t="inlineStr">
        <is>
          <t>2024-08</t>
        </is>
      </c>
      <c r="D1291" s="65" t="inlineStr">
        <is>
          <t>2024-2025</t>
        </is>
      </c>
      <c r="E1291" s="65" t="inlineStr">
        <is>
          <t>CLI-0519</t>
        </is>
      </c>
      <c r="F1291" s="65" t="inlineStr">
        <is>
          <t>Syndic</t>
        </is>
      </c>
      <c r="G1291" s="65" t="inlineStr">
        <is>
          <t>Bordeaux</t>
        </is>
      </c>
      <c r="H1291" s="65" t="inlineStr">
        <is>
          <t>Sophie Marchand</t>
        </is>
      </c>
      <c r="I1291" s="65" t="inlineStr">
        <is>
          <t>Dépannage</t>
        </is>
      </c>
      <c r="J1291" s="65" t="inlineStr">
        <is>
          <t>DP-002</t>
        </is>
      </c>
      <c r="K1291" s="65" t="inlineStr">
        <is>
          <t>Débouchage canalisation</t>
        </is>
      </c>
      <c r="L1291" s="67" t="n">
        <v>1</v>
      </c>
      <c r="M1291" s="68" t="n">
        <v>782.45</v>
      </c>
      <c r="N1291" s="65" t="inlineStr">
        <is>
          <t>Sans réponse</t>
        </is>
      </c>
      <c r="O1291" s="66" t="n">
        <v>45555</v>
      </c>
      <c r="P1291" s="67" t="n">
        <v>12</v>
      </c>
      <c r="Q1291" s="67" t="n">
        <v>2</v>
      </c>
      <c r="R1291" s="67">
        <f>$I1291</f>
        <v/>
      </c>
      <c r="S1291" s="67">
        <f>$K1291</f>
        <v/>
      </c>
      <c r="T1291" s="67">
        <f>IFERROR(INDEX(Clients!$G$2:$G$1020,MATCH($E1291,Clients!$A$2:$A$1020,0)),"")</f>
        <v/>
      </c>
      <c r="U1291" s="67">
        <f>IFERROR(INDEX(Clients!$I$2:$I$1020,MATCH($E1291,Clients!$A$2:$A$1020,0)),"")</f>
        <v/>
      </c>
      <c r="V1291" s="69">
        <f>1</f>
        <v/>
      </c>
      <c r="W1291" s="69">
        <f>IF($N1291="Accepté",1,0)</f>
        <v/>
      </c>
      <c r="X1291" s="68">
        <f>$M1291*$W1291</f>
        <v/>
      </c>
      <c r="Y1291" s="68">
        <f>IF($N1291="En cours",0,$M1291)</f>
        <v/>
      </c>
      <c r="Z1291" s="69">
        <f>IF($P1291="",0,1)</f>
        <v/>
      </c>
      <c r="AA1291" s="70">
        <f>IF($P1291="",0,$P1291)</f>
        <v/>
      </c>
      <c r="AB1291" s="69">
        <f>IF(AND($P1291&lt;&gt;"",$P1291&lt;=Paramètres!$C$14),1,0)</f>
        <v/>
      </c>
      <c r="AC1291" s="67">
        <f>IF($P1291="","Jamais relancé",IF($P1291&lt;=3,"0-3 j",IF($P1291&lt;=7,"4-7 j",IF($P1291&lt;=15,"8-15 j","Plus de 15 j"))))</f>
        <v/>
      </c>
      <c r="AD1291" s="67">
        <f>IF($M1291&lt;=1000,"Moins de 1 k€",IF($M1291&lt;=5000,"1 à 5 k€",IF($M1291&lt;=15000,"5 à 15 k€","Plus de 15 k€")))</f>
        <v/>
      </c>
    </row>
    <row r="1292">
      <c r="A1292" s="65" t="inlineStr">
        <is>
          <t>DEV-01291</t>
        </is>
      </c>
      <c r="B1292" s="66" t="n">
        <v>45534</v>
      </c>
      <c r="C1292" s="65" t="inlineStr">
        <is>
          <t>2024-08</t>
        </is>
      </c>
      <c r="D1292" s="65" t="inlineStr">
        <is>
          <t>2024-2025</t>
        </is>
      </c>
      <c r="E1292" s="65" t="inlineStr">
        <is>
          <t>CLI-0494</t>
        </is>
      </c>
      <c r="F1292" s="65" t="inlineStr">
        <is>
          <t>Professionnel</t>
        </is>
      </c>
      <c r="G1292" s="65" t="inlineStr">
        <is>
          <t>Bordeaux</t>
        </is>
      </c>
      <c r="H1292" s="65" t="inlineStr">
        <is>
          <t>Sophie Marchand</t>
        </is>
      </c>
      <c r="I1292" s="65" t="inlineStr">
        <is>
          <t>Électricité</t>
        </is>
      </c>
      <c r="J1292" s="65" t="inlineStr">
        <is>
          <t>EL-004</t>
        </is>
      </c>
      <c r="K1292" s="65" t="inlineStr">
        <is>
          <t>Éclairage LED locaux professionnels</t>
        </is>
      </c>
      <c r="L1292" s="67" t="n">
        <v>1</v>
      </c>
      <c r="M1292" s="68" t="n">
        <v>5316.88</v>
      </c>
      <c r="N1292" s="65" t="inlineStr">
        <is>
          <t>Sans réponse</t>
        </is>
      </c>
      <c r="O1292" s="66" t="n">
        <v>45560</v>
      </c>
      <c r="P1292" s="67" t="n">
        <v>7</v>
      </c>
      <c r="Q1292" s="67" t="n">
        <v>1</v>
      </c>
      <c r="R1292" s="67">
        <f>$I1292</f>
        <v/>
      </c>
      <c r="S1292" s="67">
        <f>$K1292</f>
        <v/>
      </c>
      <c r="T1292" s="67">
        <f>IFERROR(INDEX(Clients!$G$2:$G$1020,MATCH($E1292,Clients!$A$2:$A$1020,0)),"")</f>
        <v/>
      </c>
      <c r="U1292" s="67">
        <f>IFERROR(INDEX(Clients!$I$2:$I$1020,MATCH($E1292,Clients!$A$2:$A$1020,0)),"")</f>
        <v/>
      </c>
      <c r="V1292" s="69">
        <f>1</f>
        <v/>
      </c>
      <c r="W1292" s="69">
        <f>IF($N1292="Accepté",1,0)</f>
        <v/>
      </c>
      <c r="X1292" s="68">
        <f>$M1292*$W1292</f>
        <v/>
      </c>
      <c r="Y1292" s="68">
        <f>IF($N1292="En cours",0,$M1292)</f>
        <v/>
      </c>
      <c r="Z1292" s="69">
        <f>IF($P1292="",0,1)</f>
        <v/>
      </c>
      <c r="AA1292" s="70">
        <f>IF($P1292="",0,$P1292)</f>
        <v/>
      </c>
      <c r="AB1292" s="69">
        <f>IF(AND($P1292&lt;&gt;"",$P1292&lt;=Paramètres!$C$14),1,0)</f>
        <v/>
      </c>
      <c r="AC1292" s="67">
        <f>IF($P1292="","Jamais relancé",IF($P1292&lt;=3,"0-3 j",IF($P1292&lt;=7,"4-7 j",IF($P1292&lt;=15,"8-15 j","Plus de 15 j"))))</f>
        <v/>
      </c>
      <c r="AD1292" s="67">
        <f>IF($M1292&lt;=1000,"Moins de 1 k€",IF($M1292&lt;=5000,"1 à 5 k€",IF($M1292&lt;=15000,"5 à 15 k€","Plus de 15 k€")))</f>
        <v/>
      </c>
    </row>
    <row r="1293">
      <c r="A1293" s="65" t="inlineStr">
        <is>
          <t>DEV-01292</t>
        </is>
      </c>
      <c r="B1293" s="66" t="n">
        <v>45537</v>
      </c>
      <c r="C1293" s="65" t="inlineStr">
        <is>
          <t>2024-09</t>
        </is>
      </c>
      <c r="D1293" s="65" t="inlineStr">
        <is>
          <t>2024-2025</t>
        </is>
      </c>
      <c r="E1293" s="65" t="inlineStr">
        <is>
          <t>CLI-0318</t>
        </is>
      </c>
      <c r="F1293" s="65" t="inlineStr">
        <is>
          <t>Particulier</t>
        </is>
      </c>
      <c r="G1293" s="65" t="inlineStr">
        <is>
          <t>Toulouse</t>
        </is>
      </c>
      <c r="H1293" s="65" t="inlineStr">
        <is>
          <t>Julien Fabre</t>
        </is>
      </c>
      <c r="I1293" s="65" t="inlineStr">
        <is>
          <t>Chauffage</t>
        </is>
      </c>
      <c r="J1293" s="65" t="inlineStr">
        <is>
          <t>CH-005</t>
        </is>
      </c>
      <c r="K1293" s="65" t="inlineStr">
        <is>
          <t>Désembouage circuit chauffage</t>
        </is>
      </c>
      <c r="L1293" s="67" t="n">
        <v>2</v>
      </c>
      <c r="M1293" s="68" t="n">
        <v>1560.34</v>
      </c>
      <c r="N1293" s="65" t="inlineStr">
        <is>
          <t>Sans réponse</t>
        </is>
      </c>
      <c r="O1293" s="66" t="n">
        <v>45566</v>
      </c>
      <c r="P1293" s="67" t="n">
        <v>5</v>
      </c>
      <c r="Q1293" s="67" t="n">
        <v>1</v>
      </c>
      <c r="R1293" s="67">
        <f>$I1293</f>
        <v/>
      </c>
      <c r="S1293" s="67">
        <f>$K1293</f>
        <v/>
      </c>
      <c r="T1293" s="67">
        <f>IFERROR(INDEX(Clients!$G$2:$G$1020,MATCH($E1293,Clients!$A$2:$A$1020,0)),"")</f>
        <v/>
      </c>
      <c r="U1293" s="67">
        <f>IFERROR(INDEX(Clients!$I$2:$I$1020,MATCH($E1293,Clients!$A$2:$A$1020,0)),"")</f>
        <v/>
      </c>
      <c r="V1293" s="69">
        <f>1</f>
        <v/>
      </c>
      <c r="W1293" s="69">
        <f>IF($N1293="Accepté",1,0)</f>
        <v/>
      </c>
      <c r="X1293" s="68">
        <f>$M1293*$W1293</f>
        <v/>
      </c>
      <c r="Y1293" s="68">
        <f>IF($N1293="En cours",0,$M1293)</f>
        <v/>
      </c>
      <c r="Z1293" s="69">
        <f>IF($P1293="",0,1)</f>
        <v/>
      </c>
      <c r="AA1293" s="70">
        <f>IF($P1293="",0,$P1293)</f>
        <v/>
      </c>
      <c r="AB1293" s="69">
        <f>IF(AND($P1293&lt;&gt;"",$P1293&lt;=Paramètres!$C$14),1,0)</f>
        <v/>
      </c>
      <c r="AC1293" s="67">
        <f>IF($P1293="","Jamais relancé",IF($P1293&lt;=3,"0-3 j",IF($P1293&lt;=7,"4-7 j",IF($P1293&lt;=15,"8-15 j","Plus de 15 j"))))</f>
        <v/>
      </c>
      <c r="AD1293" s="67">
        <f>IF($M1293&lt;=1000,"Moins de 1 k€",IF($M1293&lt;=5000,"1 à 5 k€",IF($M1293&lt;=15000,"5 à 15 k€","Plus de 15 k€")))</f>
        <v/>
      </c>
    </row>
    <row r="1294">
      <c r="A1294" s="65" t="inlineStr">
        <is>
          <t>DEV-01293</t>
        </is>
      </c>
      <c r="B1294" s="66" t="n">
        <v>45538</v>
      </c>
      <c r="C1294" s="65" t="inlineStr">
        <is>
          <t>2024-09</t>
        </is>
      </c>
      <c r="D1294" s="65" t="inlineStr">
        <is>
          <t>2024-2025</t>
        </is>
      </c>
      <c r="E1294" s="65" t="inlineStr">
        <is>
          <t>CLI-0258</t>
        </is>
      </c>
      <c r="F1294" s="65" t="inlineStr">
        <is>
          <t>Professionnel</t>
        </is>
      </c>
      <c r="G1294" s="65" t="inlineStr">
        <is>
          <t>Bordeaux</t>
        </is>
      </c>
      <c r="H1294" s="65" t="inlineStr">
        <is>
          <t>Karim Belkacem</t>
        </is>
      </c>
      <c r="I1294" s="65" t="inlineStr">
        <is>
          <t>Chauffage</t>
        </is>
      </c>
      <c r="J1294" s="65" t="inlineStr">
        <is>
          <t>CH-004</t>
        </is>
      </c>
      <c r="K1294" s="65" t="inlineStr">
        <is>
          <t>Remplacement radiateurs (lot de 5)</t>
        </is>
      </c>
      <c r="L1294" s="67" t="n">
        <v>1</v>
      </c>
      <c r="M1294" s="68" t="n">
        <v>3902.85</v>
      </c>
      <c r="N1294" s="65" t="inlineStr">
        <is>
          <t>Accepté</t>
        </is>
      </c>
      <c r="O1294" s="66" t="n">
        <v>45577</v>
      </c>
      <c r="P1294" s="67" t="n"/>
      <c r="Q1294" s="67" t="n">
        <v>0</v>
      </c>
      <c r="R1294" s="67">
        <f>$I1294</f>
        <v/>
      </c>
      <c r="S1294" s="67">
        <f>$K1294</f>
        <v/>
      </c>
      <c r="T1294" s="67">
        <f>IFERROR(INDEX(Clients!$G$2:$G$1020,MATCH($E1294,Clients!$A$2:$A$1020,0)),"")</f>
        <v/>
      </c>
      <c r="U1294" s="67">
        <f>IFERROR(INDEX(Clients!$I$2:$I$1020,MATCH($E1294,Clients!$A$2:$A$1020,0)),"")</f>
        <v/>
      </c>
      <c r="V1294" s="69">
        <f>1</f>
        <v/>
      </c>
      <c r="W1294" s="69">
        <f>IF($N1294="Accepté",1,0)</f>
        <v/>
      </c>
      <c r="X1294" s="68">
        <f>$M1294*$W1294</f>
        <v/>
      </c>
      <c r="Y1294" s="68">
        <f>IF($N1294="En cours",0,$M1294)</f>
        <v/>
      </c>
      <c r="Z1294" s="69">
        <f>IF($P1294="",0,1)</f>
        <v/>
      </c>
      <c r="AA1294" s="70">
        <f>IF($P1294="",0,$P1294)</f>
        <v/>
      </c>
      <c r="AB1294" s="69">
        <f>IF(AND($P1294&lt;&gt;"",$P1294&lt;=Paramètres!$C$14),1,0)</f>
        <v/>
      </c>
      <c r="AC1294" s="67">
        <f>IF($P1294="","Jamais relancé",IF($P1294&lt;=3,"0-3 j",IF($P1294&lt;=7,"4-7 j",IF($P1294&lt;=15,"8-15 j","Plus de 15 j"))))</f>
        <v/>
      </c>
      <c r="AD1294" s="67">
        <f>IF($M1294&lt;=1000,"Moins de 1 k€",IF($M1294&lt;=5000,"1 à 5 k€",IF($M1294&lt;=15000,"5 à 15 k€","Plus de 15 k€")))</f>
        <v/>
      </c>
    </row>
    <row r="1295">
      <c r="A1295" s="65" t="inlineStr">
        <is>
          <t>DEV-01294</t>
        </is>
      </c>
      <c r="B1295" s="66" t="n">
        <v>45538</v>
      </c>
      <c r="C1295" s="65" t="inlineStr">
        <is>
          <t>2024-09</t>
        </is>
      </c>
      <c r="D1295" s="65" t="inlineStr">
        <is>
          <t>2024-2025</t>
        </is>
      </c>
      <c r="E1295" s="65" t="inlineStr">
        <is>
          <t>CLI-0280</t>
        </is>
      </c>
      <c r="F1295" s="65" t="inlineStr">
        <is>
          <t>Particulier</t>
        </is>
      </c>
      <c r="G1295" s="65" t="inlineStr">
        <is>
          <t>Bordeaux</t>
        </is>
      </c>
      <c r="H1295" s="65" t="inlineStr">
        <is>
          <t>Sophie Marchand</t>
        </is>
      </c>
      <c r="I1295" s="65" t="inlineStr">
        <is>
          <t>Chauffage</t>
        </is>
      </c>
      <c r="J1295" s="65" t="inlineStr">
        <is>
          <t>CH-005</t>
        </is>
      </c>
      <c r="K1295" s="65" t="inlineStr">
        <is>
          <t>Désembouage circuit chauffage</t>
        </is>
      </c>
      <c r="L1295" s="67" t="n">
        <v>1</v>
      </c>
      <c r="M1295" s="68" t="n">
        <v>716.16</v>
      </c>
      <c r="N1295" s="65" t="inlineStr">
        <is>
          <t>Sans réponse</t>
        </is>
      </c>
      <c r="O1295" s="66" t="n">
        <v>45546</v>
      </c>
      <c r="P1295" s="67" t="n">
        <v>13</v>
      </c>
      <c r="Q1295" s="67" t="n">
        <v>0</v>
      </c>
      <c r="R1295" s="67">
        <f>$I1295</f>
        <v/>
      </c>
      <c r="S1295" s="67">
        <f>$K1295</f>
        <v/>
      </c>
      <c r="T1295" s="67">
        <f>IFERROR(INDEX(Clients!$G$2:$G$1020,MATCH($E1295,Clients!$A$2:$A$1020,0)),"")</f>
        <v/>
      </c>
      <c r="U1295" s="67">
        <f>IFERROR(INDEX(Clients!$I$2:$I$1020,MATCH($E1295,Clients!$A$2:$A$1020,0)),"")</f>
        <v/>
      </c>
      <c r="V1295" s="69">
        <f>1</f>
        <v/>
      </c>
      <c r="W1295" s="69">
        <f>IF($N1295="Accepté",1,0)</f>
        <v/>
      </c>
      <c r="X1295" s="68">
        <f>$M1295*$W1295</f>
        <v/>
      </c>
      <c r="Y1295" s="68">
        <f>IF($N1295="En cours",0,$M1295)</f>
        <v/>
      </c>
      <c r="Z1295" s="69">
        <f>IF($P1295="",0,1)</f>
        <v/>
      </c>
      <c r="AA1295" s="70">
        <f>IF($P1295="",0,$P1295)</f>
        <v/>
      </c>
      <c r="AB1295" s="69">
        <f>IF(AND($P1295&lt;&gt;"",$P1295&lt;=Paramètres!$C$14),1,0)</f>
        <v/>
      </c>
      <c r="AC1295" s="67">
        <f>IF($P1295="","Jamais relancé",IF($P1295&lt;=3,"0-3 j",IF($P1295&lt;=7,"4-7 j",IF($P1295&lt;=15,"8-15 j","Plus de 15 j"))))</f>
        <v/>
      </c>
      <c r="AD1295" s="67">
        <f>IF($M1295&lt;=1000,"Moins de 1 k€",IF($M1295&lt;=5000,"1 à 5 k€",IF($M1295&lt;=15000,"5 à 15 k€","Plus de 15 k€")))</f>
        <v/>
      </c>
    </row>
    <row r="1296">
      <c r="A1296" s="65" t="inlineStr">
        <is>
          <t>DEV-01295</t>
        </is>
      </c>
      <c r="B1296" s="66" t="n">
        <v>45538</v>
      </c>
      <c r="C1296" s="65" t="inlineStr">
        <is>
          <t>2024-09</t>
        </is>
      </c>
      <c r="D1296" s="65" t="inlineStr">
        <is>
          <t>2024-2025</t>
        </is>
      </c>
      <c r="E1296" s="65" t="inlineStr">
        <is>
          <t>CLI-0185</t>
        </is>
      </c>
      <c r="F1296" s="65" t="inlineStr">
        <is>
          <t>Particulier</t>
        </is>
      </c>
      <c r="G1296" s="65" t="inlineStr">
        <is>
          <t>Bordeaux</t>
        </is>
      </c>
      <c r="H1296" s="65" t="inlineStr">
        <is>
          <t>Sophie Marchand</t>
        </is>
      </c>
      <c r="I1296" s="65" t="inlineStr">
        <is>
          <t>Salle de bain</t>
        </is>
      </c>
      <c r="J1296" s="65" t="inlineStr">
        <is>
          <t>SB-001</t>
        </is>
      </c>
      <c r="K1296" s="65" t="inlineStr">
        <is>
          <t>Rénovation salle de bain complète</t>
        </is>
      </c>
      <c r="L1296" s="67" t="n">
        <v>1</v>
      </c>
      <c r="M1296" s="68" t="n">
        <v>9447.620000000001</v>
      </c>
      <c r="N1296" s="65" t="inlineStr">
        <is>
          <t>Sans réponse</t>
        </is>
      </c>
      <c r="O1296" s="66" t="n">
        <v>45549</v>
      </c>
      <c r="P1296" s="67" t="n">
        <v>3</v>
      </c>
      <c r="Q1296" s="67" t="n">
        <v>1</v>
      </c>
      <c r="R1296" s="67">
        <f>$I1296</f>
        <v/>
      </c>
      <c r="S1296" s="67">
        <f>$K1296</f>
        <v/>
      </c>
      <c r="T1296" s="67">
        <f>IFERROR(INDEX(Clients!$G$2:$G$1020,MATCH($E1296,Clients!$A$2:$A$1020,0)),"")</f>
        <v/>
      </c>
      <c r="U1296" s="67">
        <f>IFERROR(INDEX(Clients!$I$2:$I$1020,MATCH($E1296,Clients!$A$2:$A$1020,0)),"")</f>
        <v/>
      </c>
      <c r="V1296" s="69">
        <f>1</f>
        <v/>
      </c>
      <c r="W1296" s="69">
        <f>IF($N1296="Accepté",1,0)</f>
        <v/>
      </c>
      <c r="X1296" s="68">
        <f>$M1296*$W1296</f>
        <v/>
      </c>
      <c r="Y1296" s="68">
        <f>IF($N1296="En cours",0,$M1296)</f>
        <v/>
      </c>
      <c r="Z1296" s="69">
        <f>IF($P1296="",0,1)</f>
        <v/>
      </c>
      <c r="AA1296" s="70">
        <f>IF($P1296="",0,$P1296)</f>
        <v/>
      </c>
      <c r="AB1296" s="69">
        <f>IF(AND($P1296&lt;&gt;"",$P1296&lt;=Paramètres!$C$14),1,0)</f>
        <v/>
      </c>
      <c r="AC1296" s="67">
        <f>IF($P1296="","Jamais relancé",IF($P1296&lt;=3,"0-3 j",IF($P1296&lt;=7,"4-7 j",IF($P1296&lt;=15,"8-15 j","Plus de 15 j"))))</f>
        <v/>
      </c>
      <c r="AD1296" s="67">
        <f>IF($M1296&lt;=1000,"Moins de 1 k€",IF($M1296&lt;=5000,"1 à 5 k€",IF($M1296&lt;=15000,"5 à 15 k€","Plus de 15 k€")))</f>
        <v/>
      </c>
    </row>
    <row r="1297">
      <c r="A1297" s="65" t="inlineStr">
        <is>
          <t>DEV-01296</t>
        </is>
      </c>
      <c r="B1297" s="66" t="n">
        <v>45539</v>
      </c>
      <c r="C1297" s="65" t="inlineStr">
        <is>
          <t>2024-09</t>
        </is>
      </c>
      <c r="D1297" s="65" t="inlineStr">
        <is>
          <t>2024-2025</t>
        </is>
      </c>
      <c r="E1297" s="65" t="inlineStr">
        <is>
          <t>CLI-0092</t>
        </is>
      </c>
      <c r="F1297" s="65" t="inlineStr">
        <is>
          <t>Particulier</t>
        </is>
      </c>
      <c r="G1297" s="65" t="inlineStr">
        <is>
          <t>Toulouse</t>
        </is>
      </c>
      <c r="H1297" s="65" t="inlineStr">
        <is>
          <t>Nadia Cherif</t>
        </is>
      </c>
      <c r="I1297" s="65" t="inlineStr">
        <is>
          <t>Plomberie</t>
        </is>
      </c>
      <c r="J1297" s="65" t="inlineStr">
        <is>
          <t>PR-001</t>
        </is>
      </c>
      <c r="K1297" s="65" t="inlineStr">
        <is>
          <t>Remplacement chauffe-eau 200 L</t>
        </is>
      </c>
      <c r="L1297" s="67" t="n">
        <v>1</v>
      </c>
      <c r="M1297" s="68" t="n">
        <v>1261.19</v>
      </c>
      <c r="N1297" s="65" t="inlineStr">
        <is>
          <t>Accepté</t>
        </is>
      </c>
      <c r="O1297" s="66" t="n">
        <v>45569</v>
      </c>
      <c r="P1297" s="67" t="n">
        <v>11</v>
      </c>
      <c r="Q1297" s="67" t="n">
        <v>1</v>
      </c>
      <c r="R1297" s="67">
        <f>$I1297</f>
        <v/>
      </c>
      <c r="S1297" s="67">
        <f>$K1297</f>
        <v/>
      </c>
      <c r="T1297" s="67">
        <f>IFERROR(INDEX(Clients!$G$2:$G$1020,MATCH($E1297,Clients!$A$2:$A$1020,0)),"")</f>
        <v/>
      </c>
      <c r="U1297" s="67">
        <f>IFERROR(INDEX(Clients!$I$2:$I$1020,MATCH($E1297,Clients!$A$2:$A$1020,0)),"")</f>
        <v/>
      </c>
      <c r="V1297" s="69">
        <f>1</f>
        <v/>
      </c>
      <c r="W1297" s="69">
        <f>IF($N1297="Accepté",1,0)</f>
        <v/>
      </c>
      <c r="X1297" s="68">
        <f>$M1297*$W1297</f>
        <v/>
      </c>
      <c r="Y1297" s="68">
        <f>IF($N1297="En cours",0,$M1297)</f>
        <v/>
      </c>
      <c r="Z1297" s="69">
        <f>IF($P1297="",0,1)</f>
        <v/>
      </c>
      <c r="AA1297" s="70">
        <f>IF($P1297="",0,$P1297)</f>
        <v/>
      </c>
      <c r="AB1297" s="69">
        <f>IF(AND($P1297&lt;&gt;"",$P1297&lt;=Paramètres!$C$14),1,0)</f>
        <v/>
      </c>
      <c r="AC1297" s="67">
        <f>IF($P1297="","Jamais relancé",IF($P1297&lt;=3,"0-3 j",IF($P1297&lt;=7,"4-7 j",IF($P1297&lt;=15,"8-15 j","Plus de 15 j"))))</f>
        <v/>
      </c>
      <c r="AD1297" s="67">
        <f>IF($M1297&lt;=1000,"Moins de 1 k€",IF($M1297&lt;=5000,"1 à 5 k€",IF($M1297&lt;=15000,"5 à 15 k€","Plus de 15 k€")))</f>
        <v/>
      </c>
    </row>
    <row r="1298">
      <c r="A1298" s="65" t="inlineStr">
        <is>
          <t>DEV-01297</t>
        </is>
      </c>
      <c r="B1298" s="66" t="n">
        <v>45539</v>
      </c>
      <c r="C1298" s="65" t="inlineStr">
        <is>
          <t>2024-09</t>
        </is>
      </c>
      <c r="D1298" s="65" t="inlineStr">
        <is>
          <t>2024-2025</t>
        </is>
      </c>
      <c r="E1298" s="65" t="inlineStr">
        <is>
          <t>CLI-0034</t>
        </is>
      </c>
      <c r="F1298" s="65" t="inlineStr">
        <is>
          <t>Particulier</t>
        </is>
      </c>
      <c r="G1298" s="65" t="inlineStr">
        <is>
          <t>Toulouse</t>
        </is>
      </c>
      <c r="H1298" s="65" t="inlineStr">
        <is>
          <t>Nadia Cherif</t>
        </is>
      </c>
      <c r="I1298" s="65" t="inlineStr">
        <is>
          <t>Salle de bain</t>
        </is>
      </c>
      <c r="J1298" s="65" t="inlineStr">
        <is>
          <t>SB-002</t>
        </is>
      </c>
      <c r="K1298" s="65" t="inlineStr">
        <is>
          <t>Remplacement baignoire par douche</t>
        </is>
      </c>
      <c r="L1298" s="67" t="n">
        <v>1</v>
      </c>
      <c r="M1298" s="68" t="n">
        <v>3582.15</v>
      </c>
      <c r="N1298" s="65" t="inlineStr">
        <is>
          <t>Sans réponse</t>
        </is>
      </c>
      <c r="O1298" s="66" t="n">
        <v>45543</v>
      </c>
      <c r="P1298" s="67" t="n">
        <v>11</v>
      </c>
      <c r="Q1298" s="67" t="n">
        <v>0</v>
      </c>
      <c r="R1298" s="67">
        <f>$I1298</f>
        <v/>
      </c>
      <c r="S1298" s="67">
        <f>$K1298</f>
        <v/>
      </c>
      <c r="T1298" s="67">
        <f>IFERROR(INDEX(Clients!$G$2:$G$1020,MATCH($E1298,Clients!$A$2:$A$1020,0)),"")</f>
        <v/>
      </c>
      <c r="U1298" s="67">
        <f>IFERROR(INDEX(Clients!$I$2:$I$1020,MATCH($E1298,Clients!$A$2:$A$1020,0)),"")</f>
        <v/>
      </c>
      <c r="V1298" s="69">
        <f>1</f>
        <v/>
      </c>
      <c r="W1298" s="69">
        <f>IF($N1298="Accepté",1,0)</f>
        <v/>
      </c>
      <c r="X1298" s="68">
        <f>$M1298*$W1298</f>
        <v/>
      </c>
      <c r="Y1298" s="68">
        <f>IF($N1298="En cours",0,$M1298)</f>
        <v/>
      </c>
      <c r="Z1298" s="69">
        <f>IF($P1298="",0,1)</f>
        <v/>
      </c>
      <c r="AA1298" s="70">
        <f>IF($P1298="",0,$P1298)</f>
        <v/>
      </c>
      <c r="AB1298" s="69">
        <f>IF(AND($P1298&lt;&gt;"",$P1298&lt;=Paramètres!$C$14),1,0)</f>
        <v/>
      </c>
      <c r="AC1298" s="67">
        <f>IF($P1298="","Jamais relancé",IF($P1298&lt;=3,"0-3 j",IF($P1298&lt;=7,"4-7 j",IF($P1298&lt;=15,"8-15 j","Plus de 15 j"))))</f>
        <v/>
      </c>
      <c r="AD1298" s="67">
        <f>IF($M1298&lt;=1000,"Moins de 1 k€",IF($M1298&lt;=5000,"1 à 5 k€",IF($M1298&lt;=15000,"5 à 15 k€","Plus de 15 k€")))</f>
        <v/>
      </c>
    </row>
    <row r="1299">
      <c r="A1299" s="65" t="inlineStr">
        <is>
          <t>DEV-01298</t>
        </is>
      </c>
      <c r="B1299" s="66" t="n">
        <v>45539</v>
      </c>
      <c r="C1299" s="65" t="inlineStr">
        <is>
          <t>2024-09</t>
        </is>
      </c>
      <c r="D1299" s="65" t="inlineStr">
        <is>
          <t>2024-2025</t>
        </is>
      </c>
      <c r="E1299" s="65" t="inlineStr">
        <is>
          <t>CLI-0206</t>
        </is>
      </c>
      <c r="F1299" s="65" t="inlineStr">
        <is>
          <t>Syndic</t>
        </is>
      </c>
      <c r="G1299" s="65" t="inlineStr">
        <is>
          <t>Toulouse</t>
        </is>
      </c>
      <c r="H1299" s="65" t="inlineStr">
        <is>
          <t>Nadia Cherif</t>
        </is>
      </c>
      <c r="I1299" s="65" t="inlineStr">
        <is>
          <t>Électricité</t>
        </is>
      </c>
      <c r="J1299" s="65" t="inlineStr">
        <is>
          <t>EL-003</t>
        </is>
      </c>
      <c r="K1299" s="65" t="inlineStr">
        <is>
          <t>Rénovation électrique complète</t>
        </is>
      </c>
      <c r="L1299" s="67" t="n">
        <v>1</v>
      </c>
      <c r="M1299" s="68" t="n">
        <v>18936.62</v>
      </c>
      <c r="N1299" s="65" t="inlineStr">
        <is>
          <t>Sans réponse</t>
        </is>
      </c>
      <c r="O1299" s="66" t="n">
        <v>45577</v>
      </c>
      <c r="P1299" s="67" t="n">
        <v>8</v>
      </c>
      <c r="Q1299" s="67" t="n">
        <v>1</v>
      </c>
      <c r="R1299" s="67">
        <f>$I1299</f>
        <v/>
      </c>
      <c r="S1299" s="67">
        <f>$K1299</f>
        <v/>
      </c>
      <c r="T1299" s="67">
        <f>IFERROR(INDEX(Clients!$G$2:$G$1020,MATCH($E1299,Clients!$A$2:$A$1020,0)),"")</f>
        <v/>
      </c>
      <c r="U1299" s="67">
        <f>IFERROR(INDEX(Clients!$I$2:$I$1020,MATCH($E1299,Clients!$A$2:$A$1020,0)),"")</f>
        <v/>
      </c>
      <c r="V1299" s="69">
        <f>1</f>
        <v/>
      </c>
      <c r="W1299" s="69">
        <f>IF($N1299="Accepté",1,0)</f>
        <v/>
      </c>
      <c r="X1299" s="68">
        <f>$M1299*$W1299</f>
        <v/>
      </c>
      <c r="Y1299" s="68">
        <f>IF($N1299="En cours",0,$M1299)</f>
        <v/>
      </c>
      <c r="Z1299" s="69">
        <f>IF($P1299="",0,1)</f>
        <v/>
      </c>
      <c r="AA1299" s="70">
        <f>IF($P1299="",0,$P1299)</f>
        <v/>
      </c>
      <c r="AB1299" s="69">
        <f>IF(AND($P1299&lt;&gt;"",$P1299&lt;=Paramètres!$C$14),1,0)</f>
        <v/>
      </c>
      <c r="AC1299" s="67">
        <f>IF($P1299="","Jamais relancé",IF($P1299&lt;=3,"0-3 j",IF($P1299&lt;=7,"4-7 j",IF($P1299&lt;=15,"8-15 j","Plus de 15 j"))))</f>
        <v/>
      </c>
      <c r="AD1299" s="67">
        <f>IF($M1299&lt;=1000,"Moins de 1 k€",IF($M1299&lt;=5000,"1 à 5 k€",IF($M1299&lt;=15000,"5 à 15 k€","Plus de 15 k€")))</f>
        <v/>
      </c>
    </row>
    <row r="1300">
      <c r="A1300" s="65" t="inlineStr">
        <is>
          <t>DEV-01299</t>
        </is>
      </c>
      <c r="B1300" s="66" t="n">
        <v>45539</v>
      </c>
      <c r="C1300" s="65" t="inlineStr">
        <is>
          <t>2024-09</t>
        </is>
      </c>
      <c r="D1300" s="65" t="inlineStr">
        <is>
          <t>2024-2025</t>
        </is>
      </c>
      <c r="E1300" s="65" t="inlineStr">
        <is>
          <t>CLI-0124</t>
        </is>
      </c>
      <c r="F1300" s="65" t="inlineStr">
        <is>
          <t>Particulier</t>
        </is>
      </c>
      <c r="G1300" s="65" t="inlineStr">
        <is>
          <t>Toulouse</t>
        </is>
      </c>
      <c r="H1300" s="65" t="inlineStr">
        <is>
          <t>Julien Fabre</t>
        </is>
      </c>
      <c r="I1300" s="65" t="inlineStr">
        <is>
          <t>Chauffage</t>
        </is>
      </c>
      <c r="J1300" s="65" t="inlineStr">
        <is>
          <t>CH-002</t>
        </is>
      </c>
      <c r="K1300" s="65" t="inlineStr">
        <is>
          <t>Entretien annuel chaudière</t>
        </is>
      </c>
      <c r="L1300" s="67" t="n">
        <v>1</v>
      </c>
      <c r="M1300" s="68" t="n">
        <v>140.11</v>
      </c>
      <c r="N1300" s="65" t="inlineStr">
        <is>
          <t>Refusé</t>
        </is>
      </c>
      <c r="O1300" s="66" t="n">
        <v>45556</v>
      </c>
      <c r="P1300" s="67" t="n">
        <v>17</v>
      </c>
      <c r="Q1300" s="67" t="n">
        <v>1</v>
      </c>
      <c r="R1300" s="67">
        <f>$I1300</f>
        <v/>
      </c>
      <c r="S1300" s="67">
        <f>$K1300</f>
        <v/>
      </c>
      <c r="T1300" s="67">
        <f>IFERROR(INDEX(Clients!$G$2:$G$1020,MATCH($E1300,Clients!$A$2:$A$1020,0)),"")</f>
        <v/>
      </c>
      <c r="U1300" s="67">
        <f>IFERROR(INDEX(Clients!$I$2:$I$1020,MATCH($E1300,Clients!$A$2:$A$1020,0)),"")</f>
        <v/>
      </c>
      <c r="V1300" s="69">
        <f>1</f>
        <v/>
      </c>
      <c r="W1300" s="69">
        <f>IF($N1300="Accepté",1,0)</f>
        <v/>
      </c>
      <c r="X1300" s="68">
        <f>$M1300*$W1300</f>
        <v/>
      </c>
      <c r="Y1300" s="68">
        <f>IF($N1300="En cours",0,$M1300)</f>
        <v/>
      </c>
      <c r="Z1300" s="69">
        <f>IF($P1300="",0,1)</f>
        <v/>
      </c>
      <c r="AA1300" s="70">
        <f>IF($P1300="",0,$P1300)</f>
        <v/>
      </c>
      <c r="AB1300" s="69">
        <f>IF(AND($P1300&lt;&gt;"",$P1300&lt;=Paramètres!$C$14),1,0)</f>
        <v/>
      </c>
      <c r="AC1300" s="67">
        <f>IF($P1300="","Jamais relancé",IF($P1300&lt;=3,"0-3 j",IF($P1300&lt;=7,"4-7 j",IF($P1300&lt;=15,"8-15 j","Plus de 15 j"))))</f>
        <v/>
      </c>
      <c r="AD1300" s="67">
        <f>IF($M1300&lt;=1000,"Moins de 1 k€",IF($M1300&lt;=5000,"1 à 5 k€",IF($M1300&lt;=15000,"5 à 15 k€","Plus de 15 k€")))</f>
        <v/>
      </c>
    </row>
    <row r="1301">
      <c r="A1301" s="65" t="inlineStr">
        <is>
          <t>DEV-01300</t>
        </is>
      </c>
      <c r="B1301" s="66" t="n">
        <v>45540</v>
      </c>
      <c r="C1301" s="65" t="inlineStr">
        <is>
          <t>2024-09</t>
        </is>
      </c>
      <c r="D1301" s="65" t="inlineStr">
        <is>
          <t>2024-2025</t>
        </is>
      </c>
      <c r="E1301" s="65" t="inlineStr">
        <is>
          <t>CLI-0246</t>
        </is>
      </c>
      <c r="F1301" s="65" t="inlineStr">
        <is>
          <t>Particulier</t>
        </is>
      </c>
      <c r="G1301" s="65" t="inlineStr">
        <is>
          <t>Toulouse</t>
        </is>
      </c>
      <c r="H1301" s="65" t="inlineStr">
        <is>
          <t>Julien Fabre</t>
        </is>
      </c>
      <c r="I1301" s="65" t="inlineStr">
        <is>
          <t>Dépannage</t>
        </is>
      </c>
      <c r="J1301" s="65" t="inlineStr">
        <is>
          <t>DP-003</t>
        </is>
      </c>
      <c r="K1301" s="65" t="inlineStr">
        <is>
          <t>Dépannage électrique urgence</t>
        </is>
      </c>
      <c r="L1301" s="67" t="n">
        <v>1</v>
      </c>
      <c r="M1301" s="68" t="n">
        <v>299.73</v>
      </c>
      <c r="N1301" s="65" t="inlineStr">
        <is>
          <t>Refusé</t>
        </is>
      </c>
      <c r="O1301" s="66" t="n">
        <v>45562</v>
      </c>
      <c r="P1301" s="67" t="n">
        <v>4</v>
      </c>
      <c r="Q1301" s="67" t="n">
        <v>1</v>
      </c>
      <c r="R1301" s="67">
        <f>$I1301</f>
        <v/>
      </c>
      <c r="S1301" s="67">
        <f>$K1301</f>
        <v/>
      </c>
      <c r="T1301" s="67">
        <f>IFERROR(INDEX(Clients!$G$2:$G$1020,MATCH($E1301,Clients!$A$2:$A$1020,0)),"")</f>
        <v/>
      </c>
      <c r="U1301" s="67">
        <f>IFERROR(INDEX(Clients!$I$2:$I$1020,MATCH($E1301,Clients!$A$2:$A$1020,0)),"")</f>
        <v/>
      </c>
      <c r="V1301" s="69">
        <f>1</f>
        <v/>
      </c>
      <c r="W1301" s="69">
        <f>IF($N1301="Accepté",1,0)</f>
        <v/>
      </c>
      <c r="X1301" s="68">
        <f>$M1301*$W1301</f>
        <v/>
      </c>
      <c r="Y1301" s="68">
        <f>IF($N1301="En cours",0,$M1301)</f>
        <v/>
      </c>
      <c r="Z1301" s="69">
        <f>IF($P1301="",0,1)</f>
        <v/>
      </c>
      <c r="AA1301" s="70">
        <f>IF($P1301="",0,$P1301)</f>
        <v/>
      </c>
      <c r="AB1301" s="69">
        <f>IF(AND($P1301&lt;&gt;"",$P1301&lt;=Paramètres!$C$14),1,0)</f>
        <v/>
      </c>
      <c r="AC1301" s="67">
        <f>IF($P1301="","Jamais relancé",IF($P1301&lt;=3,"0-3 j",IF($P1301&lt;=7,"4-7 j",IF($P1301&lt;=15,"8-15 j","Plus de 15 j"))))</f>
        <v/>
      </c>
      <c r="AD1301" s="67">
        <f>IF($M1301&lt;=1000,"Moins de 1 k€",IF($M1301&lt;=5000,"1 à 5 k€",IF($M1301&lt;=15000,"5 à 15 k€","Plus de 15 k€")))</f>
        <v/>
      </c>
    </row>
    <row r="1302">
      <c r="A1302" s="65" t="inlineStr">
        <is>
          <t>DEV-01301</t>
        </is>
      </c>
      <c r="B1302" s="66" t="n">
        <v>45540</v>
      </c>
      <c r="C1302" s="65" t="inlineStr">
        <is>
          <t>2024-09</t>
        </is>
      </c>
      <c r="D1302" s="65" t="inlineStr">
        <is>
          <t>2024-2025</t>
        </is>
      </c>
      <c r="E1302" s="65" t="inlineStr">
        <is>
          <t>CLI-0049</t>
        </is>
      </c>
      <c r="F1302" s="65" t="inlineStr">
        <is>
          <t>Particulier</t>
        </is>
      </c>
      <c r="G1302" s="65" t="inlineStr">
        <is>
          <t>Bordeaux</t>
        </is>
      </c>
      <c r="H1302" s="65" t="inlineStr">
        <is>
          <t>Karim Belkacem</t>
        </is>
      </c>
      <c r="I1302" s="65" t="inlineStr">
        <is>
          <t>Chauffage</t>
        </is>
      </c>
      <c r="J1302" s="65" t="inlineStr">
        <is>
          <t>CH-001</t>
        </is>
      </c>
      <c r="K1302" s="65" t="inlineStr">
        <is>
          <t>Installation chaudière gaz condensation</t>
        </is>
      </c>
      <c r="L1302" s="67" t="n">
        <v>1</v>
      </c>
      <c r="M1302" s="68" t="n">
        <v>4828.06</v>
      </c>
      <c r="N1302" s="65" t="inlineStr">
        <is>
          <t>Refusé</t>
        </is>
      </c>
      <c r="O1302" s="66" t="n">
        <v>45552</v>
      </c>
      <c r="P1302" s="67" t="n">
        <v>15</v>
      </c>
      <c r="Q1302" s="67" t="n">
        <v>0</v>
      </c>
      <c r="R1302" s="67">
        <f>$I1302</f>
        <v/>
      </c>
      <c r="S1302" s="67">
        <f>$K1302</f>
        <v/>
      </c>
      <c r="T1302" s="67">
        <f>IFERROR(INDEX(Clients!$G$2:$G$1020,MATCH($E1302,Clients!$A$2:$A$1020,0)),"")</f>
        <v/>
      </c>
      <c r="U1302" s="67">
        <f>IFERROR(INDEX(Clients!$I$2:$I$1020,MATCH($E1302,Clients!$A$2:$A$1020,0)),"")</f>
        <v/>
      </c>
      <c r="V1302" s="69">
        <f>1</f>
        <v/>
      </c>
      <c r="W1302" s="69">
        <f>IF($N1302="Accepté",1,0)</f>
        <v/>
      </c>
      <c r="X1302" s="68">
        <f>$M1302*$W1302</f>
        <v/>
      </c>
      <c r="Y1302" s="68">
        <f>IF($N1302="En cours",0,$M1302)</f>
        <v/>
      </c>
      <c r="Z1302" s="69">
        <f>IF($P1302="",0,1)</f>
        <v/>
      </c>
      <c r="AA1302" s="70">
        <f>IF($P1302="",0,$P1302)</f>
        <v/>
      </c>
      <c r="AB1302" s="69">
        <f>IF(AND($P1302&lt;&gt;"",$P1302&lt;=Paramètres!$C$14),1,0)</f>
        <v/>
      </c>
      <c r="AC1302" s="67">
        <f>IF($P1302="","Jamais relancé",IF($P1302&lt;=3,"0-3 j",IF($P1302&lt;=7,"4-7 j",IF($P1302&lt;=15,"8-15 j","Plus de 15 j"))))</f>
        <v/>
      </c>
      <c r="AD1302" s="67">
        <f>IF($M1302&lt;=1000,"Moins de 1 k€",IF($M1302&lt;=5000,"1 à 5 k€",IF($M1302&lt;=15000,"5 à 15 k€","Plus de 15 k€")))</f>
        <v/>
      </c>
    </row>
    <row r="1303">
      <c r="A1303" s="65" t="inlineStr">
        <is>
          <t>DEV-01302</t>
        </is>
      </c>
      <c r="B1303" s="66" t="n">
        <v>45540</v>
      </c>
      <c r="C1303" s="65" t="inlineStr">
        <is>
          <t>2024-09</t>
        </is>
      </c>
      <c r="D1303" s="65" t="inlineStr">
        <is>
          <t>2024-2025</t>
        </is>
      </c>
      <c r="E1303" s="65" t="inlineStr">
        <is>
          <t>CLI-0322</t>
        </is>
      </c>
      <c r="F1303" s="65" t="inlineStr">
        <is>
          <t>Particulier</t>
        </is>
      </c>
      <c r="G1303" s="65" t="inlineStr">
        <is>
          <t>Bordeaux</t>
        </is>
      </c>
      <c r="H1303" s="65" t="inlineStr">
        <is>
          <t>Karim Belkacem</t>
        </is>
      </c>
      <c r="I1303" s="65" t="inlineStr">
        <is>
          <t>Dépannage</t>
        </is>
      </c>
      <c r="J1303" s="65" t="inlineStr">
        <is>
          <t>DP-002</t>
        </is>
      </c>
      <c r="K1303" s="65" t="inlineStr">
        <is>
          <t>Débouchage canalisation</t>
        </is>
      </c>
      <c r="L1303" s="67" t="n">
        <v>1</v>
      </c>
      <c r="M1303" s="68" t="n">
        <v>376.1</v>
      </c>
      <c r="N1303" s="65" t="inlineStr">
        <is>
          <t>Sans réponse</t>
        </is>
      </c>
      <c r="O1303" s="66" t="n">
        <v>45574</v>
      </c>
      <c r="P1303" s="67" t="n">
        <v>12</v>
      </c>
      <c r="Q1303" s="67" t="n">
        <v>1</v>
      </c>
      <c r="R1303" s="67">
        <f>$I1303</f>
        <v/>
      </c>
      <c r="S1303" s="67">
        <f>$K1303</f>
        <v/>
      </c>
      <c r="T1303" s="67">
        <f>IFERROR(INDEX(Clients!$G$2:$G$1020,MATCH($E1303,Clients!$A$2:$A$1020,0)),"")</f>
        <v/>
      </c>
      <c r="U1303" s="67">
        <f>IFERROR(INDEX(Clients!$I$2:$I$1020,MATCH($E1303,Clients!$A$2:$A$1020,0)),"")</f>
        <v/>
      </c>
      <c r="V1303" s="69">
        <f>1</f>
        <v/>
      </c>
      <c r="W1303" s="69">
        <f>IF($N1303="Accepté",1,0)</f>
        <v/>
      </c>
      <c r="X1303" s="68">
        <f>$M1303*$W1303</f>
        <v/>
      </c>
      <c r="Y1303" s="68">
        <f>IF($N1303="En cours",0,$M1303)</f>
        <v/>
      </c>
      <c r="Z1303" s="69">
        <f>IF($P1303="",0,1)</f>
        <v/>
      </c>
      <c r="AA1303" s="70">
        <f>IF($P1303="",0,$P1303)</f>
        <v/>
      </c>
      <c r="AB1303" s="69">
        <f>IF(AND($P1303&lt;&gt;"",$P1303&lt;=Paramètres!$C$14),1,0)</f>
        <v/>
      </c>
      <c r="AC1303" s="67">
        <f>IF($P1303="","Jamais relancé",IF($P1303&lt;=3,"0-3 j",IF($P1303&lt;=7,"4-7 j",IF($P1303&lt;=15,"8-15 j","Plus de 15 j"))))</f>
        <v/>
      </c>
      <c r="AD1303" s="67">
        <f>IF($M1303&lt;=1000,"Moins de 1 k€",IF($M1303&lt;=5000,"1 à 5 k€",IF($M1303&lt;=15000,"5 à 15 k€","Plus de 15 k€")))</f>
        <v/>
      </c>
    </row>
    <row r="1304">
      <c r="A1304" s="65" t="inlineStr">
        <is>
          <t>DEV-01303</t>
        </is>
      </c>
      <c r="B1304" s="66" t="n">
        <v>45541</v>
      </c>
      <c r="C1304" s="65" t="inlineStr">
        <is>
          <t>2024-09</t>
        </is>
      </c>
      <c r="D1304" s="65" t="inlineStr">
        <is>
          <t>2024-2025</t>
        </is>
      </c>
      <c r="E1304" s="65" t="inlineStr">
        <is>
          <t>CLI-0177</t>
        </is>
      </c>
      <c r="F1304" s="65" t="inlineStr">
        <is>
          <t>Particulier</t>
        </is>
      </c>
      <c r="G1304" s="65" t="inlineStr">
        <is>
          <t>Toulouse</t>
        </is>
      </c>
      <c r="H1304" s="65" t="inlineStr">
        <is>
          <t>Nadia Cherif</t>
        </is>
      </c>
      <c r="I1304" s="65" t="inlineStr">
        <is>
          <t>Salle de bain</t>
        </is>
      </c>
      <c r="J1304" s="65" t="inlineStr">
        <is>
          <t>SB-001</t>
        </is>
      </c>
      <c r="K1304" s="65" t="inlineStr">
        <is>
          <t>Rénovation salle de bain complète</t>
        </is>
      </c>
      <c r="L1304" s="67" t="n">
        <v>1</v>
      </c>
      <c r="M1304" s="68" t="n">
        <v>10792.7</v>
      </c>
      <c r="N1304" s="65" t="inlineStr">
        <is>
          <t>Sans réponse</t>
        </is>
      </c>
      <c r="O1304" s="66" t="n">
        <v>45559</v>
      </c>
      <c r="P1304" s="67" t="n"/>
      <c r="Q1304" s="67" t="n">
        <v>0</v>
      </c>
      <c r="R1304" s="67">
        <f>$I1304</f>
        <v/>
      </c>
      <c r="S1304" s="67">
        <f>$K1304</f>
        <v/>
      </c>
      <c r="T1304" s="67">
        <f>IFERROR(INDEX(Clients!$G$2:$G$1020,MATCH($E1304,Clients!$A$2:$A$1020,0)),"")</f>
        <v/>
      </c>
      <c r="U1304" s="67">
        <f>IFERROR(INDEX(Clients!$I$2:$I$1020,MATCH($E1304,Clients!$A$2:$A$1020,0)),"")</f>
        <v/>
      </c>
      <c r="V1304" s="69">
        <f>1</f>
        <v/>
      </c>
      <c r="W1304" s="69">
        <f>IF($N1304="Accepté",1,0)</f>
        <v/>
      </c>
      <c r="X1304" s="68">
        <f>$M1304*$W1304</f>
        <v/>
      </c>
      <c r="Y1304" s="68">
        <f>IF($N1304="En cours",0,$M1304)</f>
        <v/>
      </c>
      <c r="Z1304" s="69">
        <f>IF($P1304="",0,1)</f>
        <v/>
      </c>
      <c r="AA1304" s="70">
        <f>IF($P1304="",0,$P1304)</f>
        <v/>
      </c>
      <c r="AB1304" s="69">
        <f>IF(AND($P1304&lt;&gt;"",$P1304&lt;=Paramètres!$C$14),1,0)</f>
        <v/>
      </c>
      <c r="AC1304" s="67">
        <f>IF($P1304="","Jamais relancé",IF($P1304&lt;=3,"0-3 j",IF($P1304&lt;=7,"4-7 j",IF($P1304&lt;=15,"8-15 j","Plus de 15 j"))))</f>
        <v/>
      </c>
      <c r="AD1304" s="67">
        <f>IF($M1304&lt;=1000,"Moins de 1 k€",IF($M1304&lt;=5000,"1 à 5 k€",IF($M1304&lt;=15000,"5 à 15 k€","Plus de 15 k€")))</f>
        <v/>
      </c>
    </row>
    <row r="1305">
      <c r="A1305" s="65" t="inlineStr">
        <is>
          <t>DEV-01304</t>
        </is>
      </c>
      <c r="B1305" s="66" t="n">
        <v>45541</v>
      </c>
      <c r="C1305" s="65" t="inlineStr">
        <is>
          <t>2024-09</t>
        </is>
      </c>
      <c r="D1305" s="65" t="inlineStr">
        <is>
          <t>2024-2025</t>
        </is>
      </c>
      <c r="E1305" s="65" t="inlineStr">
        <is>
          <t>CLI-0182</t>
        </is>
      </c>
      <c r="F1305" s="65" t="inlineStr">
        <is>
          <t>Professionnel</t>
        </is>
      </c>
      <c r="G1305" s="65" t="inlineStr">
        <is>
          <t>Bordeaux</t>
        </is>
      </c>
      <c r="H1305" s="65" t="inlineStr">
        <is>
          <t>Sophie Marchand</t>
        </is>
      </c>
      <c r="I1305" s="65" t="inlineStr">
        <is>
          <t>Salle de bain</t>
        </is>
      </c>
      <c r="J1305" s="65" t="inlineStr">
        <is>
          <t>SB-002</t>
        </is>
      </c>
      <c r="K1305" s="65" t="inlineStr">
        <is>
          <t>Remplacement baignoire par douche</t>
        </is>
      </c>
      <c r="L1305" s="67" t="n">
        <v>2</v>
      </c>
      <c r="M1305" s="68" t="n">
        <v>13519.1</v>
      </c>
      <c r="N1305" s="65" t="inlineStr">
        <is>
          <t>Refusé</t>
        </is>
      </c>
      <c r="O1305" s="66" t="n">
        <v>45563</v>
      </c>
      <c r="P1305" s="67" t="n">
        <v>8</v>
      </c>
      <c r="Q1305" s="67" t="n">
        <v>2</v>
      </c>
      <c r="R1305" s="67">
        <f>$I1305</f>
        <v/>
      </c>
      <c r="S1305" s="67">
        <f>$K1305</f>
        <v/>
      </c>
      <c r="T1305" s="67">
        <f>IFERROR(INDEX(Clients!$G$2:$G$1020,MATCH($E1305,Clients!$A$2:$A$1020,0)),"")</f>
        <v/>
      </c>
      <c r="U1305" s="67">
        <f>IFERROR(INDEX(Clients!$I$2:$I$1020,MATCH($E1305,Clients!$A$2:$A$1020,0)),"")</f>
        <v/>
      </c>
      <c r="V1305" s="69">
        <f>1</f>
        <v/>
      </c>
      <c r="W1305" s="69">
        <f>IF($N1305="Accepté",1,0)</f>
        <v/>
      </c>
      <c r="X1305" s="68">
        <f>$M1305*$W1305</f>
        <v/>
      </c>
      <c r="Y1305" s="68">
        <f>IF($N1305="En cours",0,$M1305)</f>
        <v/>
      </c>
      <c r="Z1305" s="69">
        <f>IF($P1305="",0,1)</f>
        <v/>
      </c>
      <c r="AA1305" s="70">
        <f>IF($P1305="",0,$P1305)</f>
        <v/>
      </c>
      <c r="AB1305" s="69">
        <f>IF(AND($P1305&lt;&gt;"",$P1305&lt;=Paramètres!$C$14),1,0)</f>
        <v/>
      </c>
      <c r="AC1305" s="67">
        <f>IF($P1305="","Jamais relancé",IF($P1305&lt;=3,"0-3 j",IF($P1305&lt;=7,"4-7 j",IF($P1305&lt;=15,"8-15 j","Plus de 15 j"))))</f>
        <v/>
      </c>
      <c r="AD1305" s="67">
        <f>IF($M1305&lt;=1000,"Moins de 1 k€",IF($M1305&lt;=5000,"1 à 5 k€",IF($M1305&lt;=15000,"5 à 15 k€","Plus de 15 k€")))</f>
        <v/>
      </c>
    </row>
    <row r="1306">
      <c r="A1306" s="65" t="inlineStr">
        <is>
          <t>DEV-01305</t>
        </is>
      </c>
      <c r="B1306" s="66" t="n">
        <v>45544</v>
      </c>
      <c r="C1306" s="65" t="inlineStr">
        <is>
          <t>2024-09</t>
        </is>
      </c>
      <c r="D1306" s="65" t="inlineStr">
        <is>
          <t>2024-2025</t>
        </is>
      </c>
      <c r="E1306" s="65" t="inlineStr">
        <is>
          <t>CLI-0534</t>
        </is>
      </c>
      <c r="F1306" s="65" t="inlineStr">
        <is>
          <t>Particulier</t>
        </is>
      </c>
      <c r="G1306" s="65" t="inlineStr">
        <is>
          <t>Toulouse</t>
        </is>
      </c>
      <c r="H1306" s="65" t="inlineStr">
        <is>
          <t>Julien Fabre</t>
        </is>
      </c>
      <c r="I1306" s="65" t="inlineStr">
        <is>
          <t>Chauffage</t>
        </is>
      </c>
      <c r="J1306" s="65" t="inlineStr">
        <is>
          <t>CH-005</t>
        </is>
      </c>
      <c r="K1306" s="65" t="inlineStr">
        <is>
          <t>Désembouage circuit chauffage</t>
        </is>
      </c>
      <c r="L1306" s="67" t="n">
        <v>1</v>
      </c>
      <c r="M1306" s="68" t="n">
        <v>840.1</v>
      </c>
      <c r="N1306" s="65" t="inlineStr">
        <is>
          <t>Accepté</t>
        </is>
      </c>
      <c r="O1306" s="66" t="n">
        <v>45563</v>
      </c>
      <c r="P1306" s="67" t="n">
        <v>9</v>
      </c>
      <c r="Q1306" s="67" t="n">
        <v>2</v>
      </c>
      <c r="R1306" s="67">
        <f>$I1306</f>
        <v/>
      </c>
      <c r="S1306" s="67">
        <f>$K1306</f>
        <v/>
      </c>
      <c r="T1306" s="67">
        <f>IFERROR(INDEX(Clients!$G$2:$G$1020,MATCH($E1306,Clients!$A$2:$A$1020,0)),"")</f>
        <v/>
      </c>
      <c r="U1306" s="67">
        <f>IFERROR(INDEX(Clients!$I$2:$I$1020,MATCH($E1306,Clients!$A$2:$A$1020,0)),"")</f>
        <v/>
      </c>
      <c r="V1306" s="69">
        <f>1</f>
        <v/>
      </c>
      <c r="W1306" s="69">
        <f>IF($N1306="Accepté",1,0)</f>
        <v/>
      </c>
      <c r="X1306" s="68">
        <f>$M1306*$W1306</f>
        <v/>
      </c>
      <c r="Y1306" s="68">
        <f>IF($N1306="En cours",0,$M1306)</f>
        <v/>
      </c>
      <c r="Z1306" s="69">
        <f>IF($P1306="",0,1)</f>
        <v/>
      </c>
      <c r="AA1306" s="70">
        <f>IF($P1306="",0,$P1306)</f>
        <v/>
      </c>
      <c r="AB1306" s="69">
        <f>IF(AND($P1306&lt;&gt;"",$P1306&lt;=Paramètres!$C$14),1,0)</f>
        <v/>
      </c>
      <c r="AC1306" s="67">
        <f>IF($P1306="","Jamais relancé",IF($P1306&lt;=3,"0-3 j",IF($P1306&lt;=7,"4-7 j",IF($P1306&lt;=15,"8-15 j","Plus de 15 j"))))</f>
        <v/>
      </c>
      <c r="AD1306" s="67">
        <f>IF($M1306&lt;=1000,"Moins de 1 k€",IF($M1306&lt;=5000,"1 à 5 k€",IF($M1306&lt;=15000,"5 à 15 k€","Plus de 15 k€")))</f>
        <v/>
      </c>
    </row>
    <row r="1307">
      <c r="A1307" s="65" t="inlineStr">
        <is>
          <t>DEV-01306</t>
        </is>
      </c>
      <c r="B1307" s="66" t="n">
        <v>45544</v>
      </c>
      <c r="C1307" s="65" t="inlineStr">
        <is>
          <t>2024-09</t>
        </is>
      </c>
      <c r="D1307" s="65" t="inlineStr">
        <is>
          <t>2024-2025</t>
        </is>
      </c>
      <c r="E1307" s="65" t="inlineStr">
        <is>
          <t>CLI-0103</t>
        </is>
      </c>
      <c r="F1307" s="65" t="inlineStr">
        <is>
          <t>Particulier</t>
        </is>
      </c>
      <c r="G1307" s="65" t="inlineStr">
        <is>
          <t>Toulouse</t>
        </is>
      </c>
      <c r="H1307" s="65" t="inlineStr">
        <is>
          <t>Julien Fabre</t>
        </is>
      </c>
      <c r="I1307" s="65" t="inlineStr">
        <is>
          <t>Salle de bain</t>
        </is>
      </c>
      <c r="J1307" s="65" t="inlineStr">
        <is>
          <t>SB-001</t>
        </is>
      </c>
      <c r="K1307" s="65" t="inlineStr">
        <is>
          <t>Rénovation salle de bain complète</t>
        </is>
      </c>
      <c r="L1307" s="67" t="n">
        <v>1</v>
      </c>
      <c r="M1307" s="68" t="n">
        <v>9869.24</v>
      </c>
      <c r="N1307" s="65" t="inlineStr">
        <is>
          <t>Sans réponse</t>
        </is>
      </c>
      <c r="O1307" s="66" t="n">
        <v>45568</v>
      </c>
      <c r="P1307" s="67" t="n">
        <v>9</v>
      </c>
      <c r="Q1307" s="67" t="n">
        <v>2</v>
      </c>
      <c r="R1307" s="67">
        <f>$I1307</f>
        <v/>
      </c>
      <c r="S1307" s="67">
        <f>$K1307</f>
        <v/>
      </c>
      <c r="T1307" s="67">
        <f>IFERROR(INDEX(Clients!$G$2:$G$1020,MATCH($E1307,Clients!$A$2:$A$1020,0)),"")</f>
        <v/>
      </c>
      <c r="U1307" s="67">
        <f>IFERROR(INDEX(Clients!$I$2:$I$1020,MATCH($E1307,Clients!$A$2:$A$1020,0)),"")</f>
        <v/>
      </c>
      <c r="V1307" s="69">
        <f>1</f>
        <v/>
      </c>
      <c r="W1307" s="69">
        <f>IF($N1307="Accepté",1,0)</f>
        <v/>
      </c>
      <c r="X1307" s="68">
        <f>$M1307*$W1307</f>
        <v/>
      </c>
      <c r="Y1307" s="68">
        <f>IF($N1307="En cours",0,$M1307)</f>
        <v/>
      </c>
      <c r="Z1307" s="69">
        <f>IF($P1307="",0,1)</f>
        <v/>
      </c>
      <c r="AA1307" s="70">
        <f>IF($P1307="",0,$P1307)</f>
        <v/>
      </c>
      <c r="AB1307" s="69">
        <f>IF(AND($P1307&lt;&gt;"",$P1307&lt;=Paramètres!$C$14),1,0)</f>
        <v/>
      </c>
      <c r="AC1307" s="67">
        <f>IF($P1307="","Jamais relancé",IF($P1307&lt;=3,"0-3 j",IF($P1307&lt;=7,"4-7 j",IF($P1307&lt;=15,"8-15 j","Plus de 15 j"))))</f>
        <v/>
      </c>
      <c r="AD1307" s="67">
        <f>IF($M1307&lt;=1000,"Moins de 1 k€",IF($M1307&lt;=5000,"1 à 5 k€",IF($M1307&lt;=15000,"5 à 15 k€","Plus de 15 k€")))</f>
        <v/>
      </c>
    </row>
    <row r="1308">
      <c r="A1308" s="65" t="inlineStr">
        <is>
          <t>DEV-01307</t>
        </is>
      </c>
      <c r="B1308" s="66" t="n">
        <v>45544</v>
      </c>
      <c r="C1308" s="65" t="inlineStr">
        <is>
          <t>2024-09</t>
        </is>
      </c>
      <c r="D1308" s="65" t="inlineStr">
        <is>
          <t>2024-2025</t>
        </is>
      </c>
      <c r="E1308" s="65" t="inlineStr">
        <is>
          <t>CLI-0391</t>
        </is>
      </c>
      <c r="F1308" s="65" t="inlineStr">
        <is>
          <t>Syndic</t>
        </is>
      </c>
      <c r="G1308" s="65" t="inlineStr">
        <is>
          <t>Bordeaux</t>
        </is>
      </c>
      <c r="H1308" s="65" t="inlineStr">
        <is>
          <t>Sophie Marchand</t>
        </is>
      </c>
      <c r="I1308" s="65" t="inlineStr">
        <is>
          <t>Dépannage</t>
        </is>
      </c>
      <c r="J1308" s="65" t="inlineStr">
        <is>
          <t>DP-004</t>
        </is>
      </c>
      <c r="K1308" s="65" t="inlineStr">
        <is>
          <t>Remise en service chaudière</t>
        </is>
      </c>
      <c r="L1308" s="67" t="n">
        <v>1</v>
      </c>
      <c r="M1308" s="68" t="n">
        <v>464.2</v>
      </c>
      <c r="N1308" s="65" t="inlineStr">
        <is>
          <t>Refusé</t>
        </is>
      </c>
      <c r="O1308" s="66" t="n">
        <v>45571</v>
      </c>
      <c r="P1308" s="67" t="n">
        <v>7</v>
      </c>
      <c r="Q1308" s="67" t="n">
        <v>2</v>
      </c>
      <c r="R1308" s="67">
        <f>$I1308</f>
        <v/>
      </c>
      <c r="S1308" s="67">
        <f>$K1308</f>
        <v/>
      </c>
      <c r="T1308" s="67">
        <f>IFERROR(INDEX(Clients!$G$2:$G$1020,MATCH($E1308,Clients!$A$2:$A$1020,0)),"")</f>
        <v/>
      </c>
      <c r="U1308" s="67">
        <f>IFERROR(INDEX(Clients!$I$2:$I$1020,MATCH($E1308,Clients!$A$2:$A$1020,0)),"")</f>
        <v/>
      </c>
      <c r="V1308" s="69">
        <f>1</f>
        <v/>
      </c>
      <c r="W1308" s="69">
        <f>IF($N1308="Accepté",1,0)</f>
        <v/>
      </c>
      <c r="X1308" s="68">
        <f>$M1308*$W1308</f>
        <v/>
      </c>
      <c r="Y1308" s="68">
        <f>IF($N1308="En cours",0,$M1308)</f>
        <v/>
      </c>
      <c r="Z1308" s="69">
        <f>IF($P1308="",0,1)</f>
        <v/>
      </c>
      <c r="AA1308" s="70">
        <f>IF($P1308="",0,$P1308)</f>
        <v/>
      </c>
      <c r="AB1308" s="69">
        <f>IF(AND($P1308&lt;&gt;"",$P1308&lt;=Paramètres!$C$14),1,0)</f>
        <v/>
      </c>
      <c r="AC1308" s="67">
        <f>IF($P1308="","Jamais relancé",IF($P1308&lt;=3,"0-3 j",IF($P1308&lt;=7,"4-7 j",IF($P1308&lt;=15,"8-15 j","Plus de 15 j"))))</f>
        <v/>
      </c>
      <c r="AD1308" s="67">
        <f>IF($M1308&lt;=1000,"Moins de 1 k€",IF($M1308&lt;=5000,"1 à 5 k€",IF($M1308&lt;=15000,"5 à 15 k€","Plus de 15 k€")))</f>
        <v/>
      </c>
    </row>
    <row r="1309">
      <c r="A1309" s="65" t="inlineStr">
        <is>
          <t>DEV-01308</t>
        </is>
      </c>
      <c r="B1309" s="66" t="n">
        <v>45544</v>
      </c>
      <c r="C1309" s="65" t="inlineStr">
        <is>
          <t>2024-09</t>
        </is>
      </c>
      <c r="D1309" s="65" t="inlineStr">
        <is>
          <t>2024-2025</t>
        </is>
      </c>
      <c r="E1309" s="65" t="inlineStr">
        <is>
          <t>CLI-0027</t>
        </is>
      </c>
      <c r="F1309" s="65" t="inlineStr">
        <is>
          <t>Particulier</t>
        </is>
      </c>
      <c r="G1309" s="65" t="inlineStr">
        <is>
          <t>Toulouse</t>
        </is>
      </c>
      <c r="H1309" s="65" t="inlineStr">
        <is>
          <t>Julien Fabre</t>
        </is>
      </c>
      <c r="I1309" s="65" t="inlineStr">
        <is>
          <t>Salle de bain</t>
        </is>
      </c>
      <c r="J1309" s="65" t="inlineStr">
        <is>
          <t>SB-001</t>
        </is>
      </c>
      <c r="K1309" s="65" t="inlineStr">
        <is>
          <t>Rénovation salle de bain complète</t>
        </is>
      </c>
      <c r="L1309" s="67" t="n">
        <v>1</v>
      </c>
      <c r="M1309" s="68" t="n">
        <v>10384.28</v>
      </c>
      <c r="N1309" s="65" t="inlineStr">
        <is>
          <t>Refusé</t>
        </is>
      </c>
      <c r="O1309" s="66" t="n">
        <v>45574</v>
      </c>
      <c r="P1309" s="67" t="n">
        <v>9</v>
      </c>
      <c r="Q1309" s="67" t="n">
        <v>3</v>
      </c>
      <c r="R1309" s="67">
        <f>$I1309</f>
        <v/>
      </c>
      <c r="S1309" s="67">
        <f>$K1309</f>
        <v/>
      </c>
      <c r="T1309" s="67">
        <f>IFERROR(INDEX(Clients!$G$2:$G$1020,MATCH($E1309,Clients!$A$2:$A$1020,0)),"")</f>
        <v/>
      </c>
      <c r="U1309" s="67">
        <f>IFERROR(INDEX(Clients!$I$2:$I$1020,MATCH($E1309,Clients!$A$2:$A$1020,0)),"")</f>
        <v/>
      </c>
      <c r="V1309" s="69">
        <f>1</f>
        <v/>
      </c>
      <c r="W1309" s="69">
        <f>IF($N1309="Accepté",1,0)</f>
        <v/>
      </c>
      <c r="X1309" s="68">
        <f>$M1309*$W1309</f>
        <v/>
      </c>
      <c r="Y1309" s="68">
        <f>IF($N1309="En cours",0,$M1309)</f>
        <v/>
      </c>
      <c r="Z1309" s="69">
        <f>IF($P1309="",0,1)</f>
        <v/>
      </c>
      <c r="AA1309" s="70">
        <f>IF($P1309="",0,$P1309)</f>
        <v/>
      </c>
      <c r="AB1309" s="69">
        <f>IF(AND($P1309&lt;&gt;"",$P1309&lt;=Paramètres!$C$14),1,0)</f>
        <v/>
      </c>
      <c r="AC1309" s="67">
        <f>IF($P1309="","Jamais relancé",IF($P1309&lt;=3,"0-3 j",IF($P1309&lt;=7,"4-7 j",IF($P1309&lt;=15,"8-15 j","Plus de 15 j"))))</f>
        <v/>
      </c>
      <c r="AD1309" s="67">
        <f>IF($M1309&lt;=1000,"Moins de 1 k€",IF($M1309&lt;=5000,"1 à 5 k€",IF($M1309&lt;=15000,"5 à 15 k€","Plus de 15 k€")))</f>
        <v/>
      </c>
    </row>
    <row r="1310">
      <c r="A1310" s="65" t="inlineStr">
        <is>
          <t>DEV-01309</t>
        </is>
      </c>
      <c r="B1310" s="66" t="n">
        <v>45545</v>
      </c>
      <c r="C1310" s="65" t="inlineStr">
        <is>
          <t>2024-09</t>
        </is>
      </c>
      <c r="D1310" s="65" t="inlineStr">
        <is>
          <t>2024-2025</t>
        </is>
      </c>
      <c r="E1310" s="65" t="inlineStr">
        <is>
          <t>CLI-0513</t>
        </is>
      </c>
      <c r="F1310" s="65" t="inlineStr">
        <is>
          <t>Professionnel</t>
        </is>
      </c>
      <c r="G1310" s="65" t="inlineStr">
        <is>
          <t>Bordeaux</t>
        </is>
      </c>
      <c r="H1310" s="65" t="inlineStr">
        <is>
          <t>Sophie Marchand</t>
        </is>
      </c>
      <c r="I1310" s="65" t="inlineStr">
        <is>
          <t>Électricité</t>
        </is>
      </c>
      <c r="J1310" s="65" t="inlineStr">
        <is>
          <t>EL-004</t>
        </is>
      </c>
      <c r="K1310" s="65" t="inlineStr">
        <is>
          <t>Éclairage LED locaux professionnels</t>
        </is>
      </c>
      <c r="L1310" s="67" t="n">
        <v>1</v>
      </c>
      <c r="M1310" s="68" t="n">
        <v>5815.41</v>
      </c>
      <c r="N1310" s="65" t="inlineStr">
        <is>
          <t>Sans réponse</t>
        </is>
      </c>
      <c r="O1310" s="66" t="n">
        <v>45575</v>
      </c>
      <c r="P1310" s="67" t="n">
        <v>11</v>
      </c>
      <c r="Q1310" s="67" t="n">
        <v>1</v>
      </c>
      <c r="R1310" s="67">
        <f>$I1310</f>
        <v/>
      </c>
      <c r="S1310" s="67">
        <f>$K1310</f>
        <v/>
      </c>
      <c r="T1310" s="67">
        <f>IFERROR(INDEX(Clients!$G$2:$G$1020,MATCH($E1310,Clients!$A$2:$A$1020,0)),"")</f>
        <v/>
      </c>
      <c r="U1310" s="67">
        <f>IFERROR(INDEX(Clients!$I$2:$I$1020,MATCH($E1310,Clients!$A$2:$A$1020,0)),"")</f>
        <v/>
      </c>
      <c r="V1310" s="69">
        <f>1</f>
        <v/>
      </c>
      <c r="W1310" s="69">
        <f>IF($N1310="Accepté",1,0)</f>
        <v/>
      </c>
      <c r="X1310" s="68">
        <f>$M1310*$W1310</f>
        <v/>
      </c>
      <c r="Y1310" s="68">
        <f>IF($N1310="En cours",0,$M1310)</f>
        <v/>
      </c>
      <c r="Z1310" s="69">
        <f>IF($P1310="",0,1)</f>
        <v/>
      </c>
      <c r="AA1310" s="70">
        <f>IF($P1310="",0,$P1310)</f>
        <v/>
      </c>
      <c r="AB1310" s="69">
        <f>IF(AND($P1310&lt;&gt;"",$P1310&lt;=Paramètres!$C$14),1,0)</f>
        <v/>
      </c>
      <c r="AC1310" s="67">
        <f>IF($P1310="","Jamais relancé",IF($P1310&lt;=3,"0-3 j",IF($P1310&lt;=7,"4-7 j",IF($P1310&lt;=15,"8-15 j","Plus de 15 j"))))</f>
        <v/>
      </c>
      <c r="AD1310" s="67">
        <f>IF($M1310&lt;=1000,"Moins de 1 k€",IF($M1310&lt;=5000,"1 à 5 k€",IF($M1310&lt;=15000,"5 à 15 k€","Plus de 15 k€")))</f>
        <v/>
      </c>
    </row>
    <row r="1311">
      <c r="A1311" s="65" t="inlineStr">
        <is>
          <t>DEV-01310</t>
        </is>
      </c>
      <c r="B1311" s="66" t="n">
        <v>45545</v>
      </c>
      <c r="C1311" s="65" t="inlineStr">
        <is>
          <t>2024-09</t>
        </is>
      </c>
      <c r="D1311" s="65" t="inlineStr">
        <is>
          <t>2024-2025</t>
        </is>
      </c>
      <c r="E1311" s="65" t="inlineStr">
        <is>
          <t>CLI-0359</t>
        </is>
      </c>
      <c r="F1311" s="65" t="inlineStr">
        <is>
          <t>Particulier</t>
        </is>
      </c>
      <c r="G1311" s="65" t="inlineStr">
        <is>
          <t>Bordeaux</t>
        </is>
      </c>
      <c r="H1311" s="65" t="inlineStr">
        <is>
          <t>Karim Belkacem</t>
        </is>
      </c>
      <c r="I1311" s="65" t="inlineStr">
        <is>
          <t>Salle de bain</t>
        </is>
      </c>
      <c r="J1311" s="65" t="inlineStr">
        <is>
          <t>SB-001</t>
        </is>
      </c>
      <c r="K1311" s="65" t="inlineStr">
        <is>
          <t>Rénovation salle de bain complète</t>
        </is>
      </c>
      <c r="L1311" s="67" t="n">
        <v>1</v>
      </c>
      <c r="M1311" s="68" t="n">
        <v>11438.09</v>
      </c>
      <c r="N1311" s="65" t="inlineStr">
        <is>
          <t>Sans réponse</t>
        </is>
      </c>
      <c r="O1311" s="66" t="n">
        <v>45569</v>
      </c>
      <c r="P1311" s="67" t="n"/>
      <c r="Q1311" s="67" t="n">
        <v>0</v>
      </c>
      <c r="R1311" s="67">
        <f>$I1311</f>
        <v/>
      </c>
      <c r="S1311" s="67">
        <f>$K1311</f>
        <v/>
      </c>
      <c r="T1311" s="67">
        <f>IFERROR(INDEX(Clients!$G$2:$G$1020,MATCH($E1311,Clients!$A$2:$A$1020,0)),"")</f>
        <v/>
      </c>
      <c r="U1311" s="67">
        <f>IFERROR(INDEX(Clients!$I$2:$I$1020,MATCH($E1311,Clients!$A$2:$A$1020,0)),"")</f>
        <v/>
      </c>
      <c r="V1311" s="69">
        <f>1</f>
        <v/>
      </c>
      <c r="W1311" s="69">
        <f>IF($N1311="Accepté",1,0)</f>
        <v/>
      </c>
      <c r="X1311" s="68">
        <f>$M1311*$W1311</f>
        <v/>
      </c>
      <c r="Y1311" s="68">
        <f>IF($N1311="En cours",0,$M1311)</f>
        <v/>
      </c>
      <c r="Z1311" s="69">
        <f>IF($P1311="",0,1)</f>
        <v/>
      </c>
      <c r="AA1311" s="70">
        <f>IF($P1311="",0,$P1311)</f>
        <v/>
      </c>
      <c r="AB1311" s="69">
        <f>IF(AND($P1311&lt;&gt;"",$P1311&lt;=Paramètres!$C$14),1,0)</f>
        <v/>
      </c>
      <c r="AC1311" s="67">
        <f>IF($P1311="","Jamais relancé",IF($P1311&lt;=3,"0-3 j",IF($P1311&lt;=7,"4-7 j",IF($P1311&lt;=15,"8-15 j","Plus de 15 j"))))</f>
        <v/>
      </c>
      <c r="AD1311" s="67">
        <f>IF($M1311&lt;=1000,"Moins de 1 k€",IF($M1311&lt;=5000,"1 à 5 k€",IF($M1311&lt;=15000,"5 à 15 k€","Plus de 15 k€")))</f>
        <v/>
      </c>
    </row>
    <row r="1312">
      <c r="A1312" s="65" t="inlineStr">
        <is>
          <t>DEV-01311</t>
        </is>
      </c>
      <c r="B1312" s="66" t="n">
        <v>45545</v>
      </c>
      <c r="C1312" s="65" t="inlineStr">
        <is>
          <t>2024-09</t>
        </is>
      </c>
      <c r="D1312" s="65" t="inlineStr">
        <is>
          <t>2024-2025</t>
        </is>
      </c>
      <c r="E1312" s="65" t="inlineStr">
        <is>
          <t>CLI-0247</t>
        </is>
      </c>
      <c r="F1312" s="65" t="inlineStr">
        <is>
          <t>Professionnel</t>
        </is>
      </c>
      <c r="G1312" s="65" t="inlineStr">
        <is>
          <t>Bordeaux</t>
        </is>
      </c>
      <c r="H1312" s="65" t="inlineStr">
        <is>
          <t>Sophie Marchand</t>
        </is>
      </c>
      <c r="I1312" s="65" t="inlineStr">
        <is>
          <t>Plomberie</t>
        </is>
      </c>
      <c r="J1312" s="65" t="inlineStr">
        <is>
          <t>PR-004</t>
        </is>
      </c>
      <c r="K1312" s="65" t="inlineStr">
        <is>
          <t>Remplacement colonne d'évacuation</t>
        </is>
      </c>
      <c r="L1312" s="67" t="n">
        <v>1</v>
      </c>
      <c r="M1312" s="68" t="n">
        <v>10881.91</v>
      </c>
      <c r="N1312" s="65" t="inlineStr">
        <is>
          <t>Accepté</t>
        </is>
      </c>
      <c r="O1312" s="66" t="n">
        <v>45578</v>
      </c>
      <c r="P1312" s="67" t="n">
        <v>6</v>
      </c>
      <c r="Q1312" s="67" t="n">
        <v>1</v>
      </c>
      <c r="R1312" s="67">
        <f>$I1312</f>
        <v/>
      </c>
      <c r="S1312" s="67">
        <f>$K1312</f>
        <v/>
      </c>
      <c r="T1312" s="67">
        <f>IFERROR(INDEX(Clients!$G$2:$G$1020,MATCH($E1312,Clients!$A$2:$A$1020,0)),"")</f>
        <v/>
      </c>
      <c r="U1312" s="67">
        <f>IFERROR(INDEX(Clients!$I$2:$I$1020,MATCH($E1312,Clients!$A$2:$A$1020,0)),"")</f>
        <v/>
      </c>
      <c r="V1312" s="69">
        <f>1</f>
        <v/>
      </c>
      <c r="W1312" s="69">
        <f>IF($N1312="Accepté",1,0)</f>
        <v/>
      </c>
      <c r="X1312" s="68">
        <f>$M1312*$W1312</f>
        <v/>
      </c>
      <c r="Y1312" s="68">
        <f>IF($N1312="En cours",0,$M1312)</f>
        <v/>
      </c>
      <c r="Z1312" s="69">
        <f>IF($P1312="",0,1)</f>
        <v/>
      </c>
      <c r="AA1312" s="70">
        <f>IF($P1312="",0,$P1312)</f>
        <v/>
      </c>
      <c r="AB1312" s="69">
        <f>IF(AND($P1312&lt;&gt;"",$P1312&lt;=Paramètres!$C$14),1,0)</f>
        <v/>
      </c>
      <c r="AC1312" s="67">
        <f>IF($P1312="","Jamais relancé",IF($P1312&lt;=3,"0-3 j",IF($P1312&lt;=7,"4-7 j",IF($P1312&lt;=15,"8-15 j","Plus de 15 j"))))</f>
        <v/>
      </c>
      <c r="AD1312" s="67">
        <f>IF($M1312&lt;=1000,"Moins de 1 k€",IF($M1312&lt;=5000,"1 à 5 k€",IF($M1312&lt;=15000,"5 à 15 k€","Plus de 15 k€")))</f>
        <v/>
      </c>
    </row>
    <row r="1313">
      <c r="A1313" s="65" t="inlineStr">
        <is>
          <t>DEV-01312</t>
        </is>
      </c>
      <c r="B1313" s="66" t="n">
        <v>45545</v>
      </c>
      <c r="C1313" s="65" t="inlineStr">
        <is>
          <t>2024-09</t>
        </is>
      </c>
      <c r="D1313" s="65" t="inlineStr">
        <is>
          <t>2024-2025</t>
        </is>
      </c>
      <c r="E1313" s="65" t="inlineStr">
        <is>
          <t>CLI-0163</t>
        </is>
      </c>
      <c r="F1313" s="65" t="inlineStr">
        <is>
          <t>Particulier</t>
        </is>
      </c>
      <c r="G1313" s="65" t="inlineStr">
        <is>
          <t>Toulouse</t>
        </is>
      </c>
      <c r="H1313" s="65" t="inlineStr">
        <is>
          <t>Julien Fabre</t>
        </is>
      </c>
      <c r="I1313" s="65" t="inlineStr">
        <is>
          <t>Dépannage</t>
        </is>
      </c>
      <c r="J1313" s="65" t="inlineStr">
        <is>
          <t>DP-002</t>
        </is>
      </c>
      <c r="K1313" s="65" t="inlineStr">
        <is>
          <t>Débouchage canalisation</t>
        </is>
      </c>
      <c r="L1313" s="67" t="n">
        <v>1</v>
      </c>
      <c r="M1313" s="68" t="n">
        <v>371.3</v>
      </c>
      <c r="N1313" s="65" t="inlineStr">
        <is>
          <t>Refusé</t>
        </is>
      </c>
      <c r="O1313" s="66" t="n">
        <v>45562</v>
      </c>
      <c r="P1313" s="67" t="n">
        <v>8</v>
      </c>
      <c r="Q1313" s="67" t="n">
        <v>1</v>
      </c>
      <c r="R1313" s="67">
        <f>$I1313</f>
        <v/>
      </c>
      <c r="S1313" s="67">
        <f>$K1313</f>
        <v/>
      </c>
      <c r="T1313" s="67">
        <f>IFERROR(INDEX(Clients!$G$2:$G$1020,MATCH($E1313,Clients!$A$2:$A$1020,0)),"")</f>
        <v/>
      </c>
      <c r="U1313" s="67">
        <f>IFERROR(INDEX(Clients!$I$2:$I$1020,MATCH($E1313,Clients!$A$2:$A$1020,0)),"")</f>
        <v/>
      </c>
      <c r="V1313" s="69">
        <f>1</f>
        <v/>
      </c>
      <c r="W1313" s="69">
        <f>IF($N1313="Accepté",1,0)</f>
        <v/>
      </c>
      <c r="X1313" s="68">
        <f>$M1313*$W1313</f>
        <v/>
      </c>
      <c r="Y1313" s="68">
        <f>IF($N1313="En cours",0,$M1313)</f>
        <v/>
      </c>
      <c r="Z1313" s="69">
        <f>IF($P1313="",0,1)</f>
        <v/>
      </c>
      <c r="AA1313" s="70">
        <f>IF($P1313="",0,$P1313)</f>
        <v/>
      </c>
      <c r="AB1313" s="69">
        <f>IF(AND($P1313&lt;&gt;"",$P1313&lt;=Paramètres!$C$14),1,0)</f>
        <v/>
      </c>
      <c r="AC1313" s="67">
        <f>IF($P1313="","Jamais relancé",IF($P1313&lt;=3,"0-3 j",IF($P1313&lt;=7,"4-7 j",IF($P1313&lt;=15,"8-15 j","Plus de 15 j"))))</f>
        <v/>
      </c>
      <c r="AD1313" s="67">
        <f>IF($M1313&lt;=1000,"Moins de 1 k€",IF($M1313&lt;=5000,"1 à 5 k€",IF($M1313&lt;=15000,"5 à 15 k€","Plus de 15 k€")))</f>
        <v/>
      </c>
    </row>
    <row r="1314">
      <c r="A1314" s="65" t="inlineStr">
        <is>
          <t>DEV-01313</t>
        </is>
      </c>
      <c r="B1314" s="66" t="n">
        <v>45546</v>
      </c>
      <c r="C1314" s="65" t="inlineStr">
        <is>
          <t>2024-09</t>
        </is>
      </c>
      <c r="D1314" s="65" t="inlineStr">
        <is>
          <t>2024-2025</t>
        </is>
      </c>
      <c r="E1314" s="65" t="inlineStr">
        <is>
          <t>CLI-0306</t>
        </is>
      </c>
      <c r="F1314" s="65" t="inlineStr">
        <is>
          <t>Particulier</t>
        </is>
      </c>
      <c r="G1314" s="65" t="inlineStr">
        <is>
          <t>Bordeaux</t>
        </is>
      </c>
      <c r="H1314" s="65" t="inlineStr">
        <is>
          <t>Karim Belkacem</t>
        </is>
      </c>
      <c r="I1314" s="65" t="inlineStr">
        <is>
          <t>Électricité</t>
        </is>
      </c>
      <c r="J1314" s="65" t="inlineStr">
        <is>
          <t>EL-004</t>
        </is>
      </c>
      <c r="K1314" s="65" t="inlineStr">
        <is>
          <t>Éclairage LED locaux professionnels</t>
        </is>
      </c>
      <c r="L1314" s="67" t="n">
        <v>1</v>
      </c>
      <c r="M1314" s="68" t="n">
        <v>3251.3</v>
      </c>
      <c r="N1314" s="65" t="inlineStr">
        <is>
          <t>Refusé</t>
        </is>
      </c>
      <c r="O1314" s="66" t="n">
        <v>45565</v>
      </c>
      <c r="P1314" s="67" t="n"/>
      <c r="Q1314" s="67" t="n">
        <v>0</v>
      </c>
      <c r="R1314" s="67">
        <f>$I1314</f>
        <v/>
      </c>
      <c r="S1314" s="67">
        <f>$K1314</f>
        <v/>
      </c>
      <c r="T1314" s="67">
        <f>IFERROR(INDEX(Clients!$G$2:$G$1020,MATCH($E1314,Clients!$A$2:$A$1020,0)),"")</f>
        <v/>
      </c>
      <c r="U1314" s="67">
        <f>IFERROR(INDEX(Clients!$I$2:$I$1020,MATCH($E1314,Clients!$A$2:$A$1020,0)),"")</f>
        <v/>
      </c>
      <c r="V1314" s="69">
        <f>1</f>
        <v/>
      </c>
      <c r="W1314" s="69">
        <f>IF($N1314="Accepté",1,0)</f>
        <v/>
      </c>
      <c r="X1314" s="68">
        <f>$M1314*$W1314</f>
        <v/>
      </c>
      <c r="Y1314" s="68">
        <f>IF($N1314="En cours",0,$M1314)</f>
        <v/>
      </c>
      <c r="Z1314" s="69">
        <f>IF($P1314="",0,1)</f>
        <v/>
      </c>
      <c r="AA1314" s="70">
        <f>IF($P1314="",0,$P1314)</f>
        <v/>
      </c>
      <c r="AB1314" s="69">
        <f>IF(AND($P1314&lt;&gt;"",$P1314&lt;=Paramètres!$C$14),1,0)</f>
        <v/>
      </c>
      <c r="AC1314" s="67">
        <f>IF($P1314="","Jamais relancé",IF($P1314&lt;=3,"0-3 j",IF($P1314&lt;=7,"4-7 j",IF($P1314&lt;=15,"8-15 j","Plus de 15 j"))))</f>
        <v/>
      </c>
      <c r="AD1314" s="67">
        <f>IF($M1314&lt;=1000,"Moins de 1 k€",IF($M1314&lt;=5000,"1 à 5 k€",IF($M1314&lt;=15000,"5 à 15 k€","Plus de 15 k€")))</f>
        <v/>
      </c>
    </row>
    <row r="1315">
      <c r="A1315" s="65" t="inlineStr">
        <is>
          <t>DEV-01314</t>
        </is>
      </c>
      <c r="B1315" s="66" t="n">
        <v>45546</v>
      </c>
      <c r="C1315" s="65" t="inlineStr">
        <is>
          <t>2024-09</t>
        </is>
      </c>
      <c r="D1315" s="65" t="inlineStr">
        <is>
          <t>2024-2025</t>
        </is>
      </c>
      <c r="E1315" s="65" t="inlineStr">
        <is>
          <t>CLI-0541</t>
        </is>
      </c>
      <c r="F1315" s="65" t="inlineStr">
        <is>
          <t>Professionnel</t>
        </is>
      </c>
      <c r="G1315" s="65" t="inlineStr">
        <is>
          <t>Toulouse</t>
        </is>
      </c>
      <c r="H1315" s="65" t="inlineStr">
        <is>
          <t>Nadia Cherif</t>
        </is>
      </c>
      <c r="I1315" s="65" t="inlineStr">
        <is>
          <t>Dépannage</t>
        </is>
      </c>
      <c r="J1315" s="65" t="inlineStr">
        <is>
          <t>DP-004</t>
        </is>
      </c>
      <c r="K1315" s="65" t="inlineStr">
        <is>
          <t>Remise en service chaudière</t>
        </is>
      </c>
      <c r="L1315" s="67" t="n">
        <v>1</v>
      </c>
      <c r="M1315" s="68" t="n">
        <v>408.17</v>
      </c>
      <c r="N1315" s="65" t="inlineStr">
        <is>
          <t>Sans réponse</t>
        </is>
      </c>
      <c r="O1315" s="66" t="n">
        <v>45578</v>
      </c>
      <c r="P1315" s="67" t="n">
        <v>8</v>
      </c>
      <c r="Q1315" s="67" t="n">
        <v>3</v>
      </c>
      <c r="R1315" s="67">
        <f>$I1315</f>
        <v/>
      </c>
      <c r="S1315" s="67">
        <f>$K1315</f>
        <v/>
      </c>
      <c r="T1315" s="67">
        <f>IFERROR(INDEX(Clients!$G$2:$G$1020,MATCH($E1315,Clients!$A$2:$A$1020,0)),"")</f>
        <v/>
      </c>
      <c r="U1315" s="67">
        <f>IFERROR(INDEX(Clients!$I$2:$I$1020,MATCH($E1315,Clients!$A$2:$A$1020,0)),"")</f>
        <v/>
      </c>
      <c r="V1315" s="69">
        <f>1</f>
        <v/>
      </c>
      <c r="W1315" s="69">
        <f>IF($N1315="Accepté",1,0)</f>
        <v/>
      </c>
      <c r="X1315" s="68">
        <f>$M1315*$W1315</f>
        <v/>
      </c>
      <c r="Y1315" s="68">
        <f>IF($N1315="En cours",0,$M1315)</f>
        <v/>
      </c>
      <c r="Z1315" s="69">
        <f>IF($P1315="",0,1)</f>
        <v/>
      </c>
      <c r="AA1315" s="70">
        <f>IF($P1315="",0,$P1315)</f>
        <v/>
      </c>
      <c r="AB1315" s="69">
        <f>IF(AND($P1315&lt;&gt;"",$P1315&lt;=Paramètres!$C$14),1,0)</f>
        <v/>
      </c>
      <c r="AC1315" s="67">
        <f>IF($P1315="","Jamais relancé",IF($P1315&lt;=3,"0-3 j",IF($P1315&lt;=7,"4-7 j",IF($P1315&lt;=15,"8-15 j","Plus de 15 j"))))</f>
        <v/>
      </c>
      <c r="AD1315" s="67">
        <f>IF($M1315&lt;=1000,"Moins de 1 k€",IF($M1315&lt;=5000,"1 à 5 k€",IF($M1315&lt;=15000,"5 à 15 k€","Plus de 15 k€")))</f>
        <v/>
      </c>
    </row>
    <row r="1316">
      <c r="A1316" s="65" t="inlineStr">
        <is>
          <t>DEV-01315</t>
        </is>
      </c>
      <c r="B1316" s="66" t="n">
        <v>45546</v>
      </c>
      <c r="C1316" s="65" t="inlineStr">
        <is>
          <t>2024-09</t>
        </is>
      </c>
      <c r="D1316" s="65" t="inlineStr">
        <is>
          <t>2024-2025</t>
        </is>
      </c>
      <c r="E1316" s="65" t="inlineStr">
        <is>
          <t>CLI-0354</t>
        </is>
      </c>
      <c r="F1316" s="65" t="inlineStr">
        <is>
          <t>Particulier</t>
        </is>
      </c>
      <c r="G1316" s="65" t="inlineStr">
        <is>
          <t>Bordeaux</t>
        </is>
      </c>
      <c r="H1316" s="65" t="inlineStr">
        <is>
          <t>Karim Belkacem</t>
        </is>
      </c>
      <c r="I1316" s="65" t="inlineStr">
        <is>
          <t>Salle de bain</t>
        </is>
      </c>
      <c r="J1316" s="65" t="inlineStr">
        <is>
          <t>SB-003</t>
        </is>
      </c>
      <c r="K1316" s="65" t="inlineStr">
        <is>
          <t>Pose meuble vasque + robinetterie</t>
        </is>
      </c>
      <c r="L1316" s="67" t="n">
        <v>1</v>
      </c>
      <c r="M1316" s="68" t="n">
        <v>1360.34</v>
      </c>
      <c r="N1316" s="65" t="inlineStr">
        <is>
          <t>Accepté</t>
        </is>
      </c>
      <c r="O1316" s="66" t="n">
        <v>45579</v>
      </c>
      <c r="P1316" s="67" t="n">
        <v>1</v>
      </c>
      <c r="Q1316" s="67" t="n">
        <v>2</v>
      </c>
      <c r="R1316" s="67">
        <f>$I1316</f>
        <v/>
      </c>
      <c r="S1316" s="67">
        <f>$K1316</f>
        <v/>
      </c>
      <c r="T1316" s="67">
        <f>IFERROR(INDEX(Clients!$G$2:$G$1020,MATCH($E1316,Clients!$A$2:$A$1020,0)),"")</f>
        <v/>
      </c>
      <c r="U1316" s="67">
        <f>IFERROR(INDEX(Clients!$I$2:$I$1020,MATCH($E1316,Clients!$A$2:$A$1020,0)),"")</f>
        <v/>
      </c>
      <c r="V1316" s="69">
        <f>1</f>
        <v/>
      </c>
      <c r="W1316" s="69">
        <f>IF($N1316="Accepté",1,0)</f>
        <v/>
      </c>
      <c r="X1316" s="68">
        <f>$M1316*$W1316</f>
        <v/>
      </c>
      <c r="Y1316" s="68">
        <f>IF($N1316="En cours",0,$M1316)</f>
        <v/>
      </c>
      <c r="Z1316" s="69">
        <f>IF($P1316="",0,1)</f>
        <v/>
      </c>
      <c r="AA1316" s="70">
        <f>IF($P1316="",0,$P1316)</f>
        <v/>
      </c>
      <c r="AB1316" s="69">
        <f>IF(AND($P1316&lt;&gt;"",$P1316&lt;=Paramètres!$C$14),1,0)</f>
        <v/>
      </c>
      <c r="AC1316" s="67">
        <f>IF($P1316="","Jamais relancé",IF($P1316&lt;=3,"0-3 j",IF($P1316&lt;=7,"4-7 j",IF($P1316&lt;=15,"8-15 j","Plus de 15 j"))))</f>
        <v/>
      </c>
      <c r="AD1316" s="67">
        <f>IF($M1316&lt;=1000,"Moins de 1 k€",IF($M1316&lt;=5000,"1 à 5 k€",IF($M1316&lt;=15000,"5 à 15 k€","Plus de 15 k€")))</f>
        <v/>
      </c>
    </row>
    <row r="1317">
      <c r="A1317" s="65" t="inlineStr">
        <is>
          <t>DEV-01316</t>
        </is>
      </c>
      <c r="B1317" s="66" t="n">
        <v>45547</v>
      </c>
      <c r="C1317" s="65" t="inlineStr">
        <is>
          <t>2024-09</t>
        </is>
      </c>
      <c r="D1317" s="65" t="inlineStr">
        <is>
          <t>2024-2025</t>
        </is>
      </c>
      <c r="E1317" s="65" t="inlineStr">
        <is>
          <t>CLI-0018</t>
        </is>
      </c>
      <c r="F1317" s="65" t="inlineStr">
        <is>
          <t>Particulier</t>
        </is>
      </c>
      <c r="G1317" s="65" t="inlineStr">
        <is>
          <t>Bordeaux</t>
        </is>
      </c>
      <c r="H1317" s="65" t="inlineStr">
        <is>
          <t>Sophie Marchand</t>
        </is>
      </c>
      <c r="I1317" s="65" t="inlineStr">
        <is>
          <t>Plomberie</t>
        </is>
      </c>
      <c r="J1317" s="65" t="inlineStr">
        <is>
          <t>PR-003</t>
        </is>
      </c>
      <c r="K1317" s="65" t="inlineStr">
        <is>
          <t>Réfection réseau eau appartement</t>
        </is>
      </c>
      <c r="L1317" s="67" t="n">
        <v>1</v>
      </c>
      <c r="M1317" s="68" t="n">
        <v>3512.15</v>
      </c>
      <c r="N1317" s="65" t="inlineStr">
        <is>
          <t>Sans réponse</t>
        </is>
      </c>
      <c r="O1317" s="66" t="n">
        <v>45594</v>
      </c>
      <c r="P1317" s="67" t="n">
        <v>9</v>
      </c>
      <c r="Q1317" s="67" t="n">
        <v>3</v>
      </c>
      <c r="R1317" s="67">
        <f>$I1317</f>
        <v/>
      </c>
      <c r="S1317" s="67">
        <f>$K1317</f>
        <v/>
      </c>
      <c r="T1317" s="67">
        <f>IFERROR(INDEX(Clients!$G$2:$G$1020,MATCH($E1317,Clients!$A$2:$A$1020,0)),"")</f>
        <v/>
      </c>
      <c r="U1317" s="67">
        <f>IFERROR(INDEX(Clients!$I$2:$I$1020,MATCH($E1317,Clients!$A$2:$A$1020,0)),"")</f>
        <v/>
      </c>
      <c r="V1317" s="69">
        <f>1</f>
        <v/>
      </c>
      <c r="W1317" s="69">
        <f>IF($N1317="Accepté",1,0)</f>
        <v/>
      </c>
      <c r="X1317" s="68">
        <f>$M1317*$W1317</f>
        <v/>
      </c>
      <c r="Y1317" s="68">
        <f>IF($N1317="En cours",0,$M1317)</f>
        <v/>
      </c>
      <c r="Z1317" s="69">
        <f>IF($P1317="",0,1)</f>
        <v/>
      </c>
      <c r="AA1317" s="70">
        <f>IF($P1317="",0,$P1317)</f>
        <v/>
      </c>
      <c r="AB1317" s="69">
        <f>IF(AND($P1317&lt;&gt;"",$P1317&lt;=Paramètres!$C$14),1,0)</f>
        <v/>
      </c>
      <c r="AC1317" s="67">
        <f>IF($P1317="","Jamais relancé",IF($P1317&lt;=3,"0-3 j",IF($P1317&lt;=7,"4-7 j",IF($P1317&lt;=15,"8-15 j","Plus de 15 j"))))</f>
        <v/>
      </c>
      <c r="AD1317" s="67">
        <f>IF($M1317&lt;=1000,"Moins de 1 k€",IF($M1317&lt;=5000,"1 à 5 k€",IF($M1317&lt;=15000,"5 à 15 k€","Plus de 15 k€")))</f>
        <v/>
      </c>
    </row>
    <row r="1318">
      <c r="A1318" s="65" t="inlineStr">
        <is>
          <t>DEV-01317</t>
        </is>
      </c>
      <c r="B1318" s="66" t="n">
        <v>45547</v>
      </c>
      <c r="C1318" s="65" t="inlineStr">
        <is>
          <t>2024-09</t>
        </is>
      </c>
      <c r="D1318" s="65" t="inlineStr">
        <is>
          <t>2024-2025</t>
        </is>
      </c>
      <c r="E1318" s="65" t="inlineStr">
        <is>
          <t>CLI-0039</t>
        </is>
      </c>
      <c r="F1318" s="65" t="inlineStr">
        <is>
          <t>Particulier</t>
        </is>
      </c>
      <c r="G1318" s="65" t="inlineStr">
        <is>
          <t>Bordeaux</t>
        </is>
      </c>
      <c r="H1318" s="65" t="inlineStr">
        <is>
          <t>Karim Belkacem</t>
        </is>
      </c>
      <c r="I1318" s="65" t="inlineStr">
        <is>
          <t>Dépannage</t>
        </is>
      </c>
      <c r="J1318" s="65" t="inlineStr">
        <is>
          <t>DP-001</t>
        </is>
      </c>
      <c r="K1318" s="65" t="inlineStr">
        <is>
          <t>Dépannage plomberie urgence</t>
        </is>
      </c>
      <c r="L1318" s="67" t="n">
        <v>1</v>
      </c>
      <c r="M1318" s="68" t="n">
        <v>320.02</v>
      </c>
      <c r="N1318" s="65" t="inlineStr">
        <is>
          <t>Accepté</t>
        </is>
      </c>
      <c r="O1318" s="66" t="n">
        <v>45575</v>
      </c>
      <c r="P1318" s="67" t="n">
        <v>1</v>
      </c>
      <c r="Q1318" s="67" t="n">
        <v>1</v>
      </c>
      <c r="R1318" s="67">
        <f>$I1318</f>
        <v/>
      </c>
      <c r="S1318" s="67">
        <f>$K1318</f>
        <v/>
      </c>
      <c r="T1318" s="67">
        <f>IFERROR(INDEX(Clients!$G$2:$G$1020,MATCH($E1318,Clients!$A$2:$A$1020,0)),"")</f>
        <v/>
      </c>
      <c r="U1318" s="67">
        <f>IFERROR(INDEX(Clients!$I$2:$I$1020,MATCH($E1318,Clients!$A$2:$A$1020,0)),"")</f>
        <v/>
      </c>
      <c r="V1318" s="69">
        <f>1</f>
        <v/>
      </c>
      <c r="W1318" s="69">
        <f>IF($N1318="Accepté",1,0)</f>
        <v/>
      </c>
      <c r="X1318" s="68">
        <f>$M1318*$W1318</f>
        <v/>
      </c>
      <c r="Y1318" s="68">
        <f>IF($N1318="En cours",0,$M1318)</f>
        <v/>
      </c>
      <c r="Z1318" s="69">
        <f>IF($P1318="",0,1)</f>
        <v/>
      </c>
      <c r="AA1318" s="70">
        <f>IF($P1318="",0,$P1318)</f>
        <v/>
      </c>
      <c r="AB1318" s="69">
        <f>IF(AND($P1318&lt;&gt;"",$P1318&lt;=Paramètres!$C$14),1,0)</f>
        <v/>
      </c>
      <c r="AC1318" s="67">
        <f>IF($P1318="","Jamais relancé",IF($P1318&lt;=3,"0-3 j",IF($P1318&lt;=7,"4-7 j",IF($P1318&lt;=15,"8-15 j","Plus de 15 j"))))</f>
        <v/>
      </c>
      <c r="AD1318" s="67">
        <f>IF($M1318&lt;=1000,"Moins de 1 k€",IF($M1318&lt;=5000,"1 à 5 k€",IF($M1318&lt;=15000,"5 à 15 k€","Plus de 15 k€")))</f>
        <v/>
      </c>
    </row>
    <row r="1319">
      <c r="A1319" s="65" t="inlineStr">
        <is>
          <t>DEV-01318</t>
        </is>
      </c>
      <c r="B1319" s="66" t="n">
        <v>45547</v>
      </c>
      <c r="C1319" s="65" t="inlineStr">
        <is>
          <t>2024-09</t>
        </is>
      </c>
      <c r="D1319" s="65" t="inlineStr">
        <is>
          <t>2024-2025</t>
        </is>
      </c>
      <c r="E1319" s="65" t="inlineStr">
        <is>
          <t>CLI-0485</t>
        </is>
      </c>
      <c r="F1319" s="65" t="inlineStr">
        <is>
          <t>Particulier</t>
        </is>
      </c>
      <c r="G1319" s="65" t="inlineStr">
        <is>
          <t>Toulouse</t>
        </is>
      </c>
      <c r="H1319" s="65" t="inlineStr">
        <is>
          <t>Nadia Cherif</t>
        </is>
      </c>
      <c r="I1319" s="65" t="inlineStr">
        <is>
          <t>Dépannage</t>
        </is>
      </c>
      <c r="J1319" s="65" t="inlineStr">
        <is>
          <t>DP-003</t>
        </is>
      </c>
      <c r="K1319" s="65" t="inlineStr">
        <is>
          <t>Dépannage électrique urgence</t>
        </is>
      </c>
      <c r="L1319" s="67" t="n">
        <v>1</v>
      </c>
      <c r="M1319" s="68" t="n">
        <v>272.87</v>
      </c>
      <c r="N1319" s="65" t="inlineStr">
        <is>
          <t>Refusé</t>
        </is>
      </c>
      <c r="O1319" s="66" t="n">
        <v>45570</v>
      </c>
      <c r="P1319" s="67" t="n"/>
      <c r="Q1319" s="67" t="n">
        <v>0</v>
      </c>
      <c r="R1319" s="67">
        <f>$I1319</f>
        <v/>
      </c>
      <c r="S1319" s="67">
        <f>$K1319</f>
        <v/>
      </c>
      <c r="T1319" s="67">
        <f>IFERROR(INDEX(Clients!$G$2:$G$1020,MATCH($E1319,Clients!$A$2:$A$1020,0)),"")</f>
        <v/>
      </c>
      <c r="U1319" s="67">
        <f>IFERROR(INDEX(Clients!$I$2:$I$1020,MATCH($E1319,Clients!$A$2:$A$1020,0)),"")</f>
        <v/>
      </c>
      <c r="V1319" s="69">
        <f>1</f>
        <v/>
      </c>
      <c r="W1319" s="69">
        <f>IF($N1319="Accepté",1,0)</f>
        <v/>
      </c>
      <c r="X1319" s="68">
        <f>$M1319*$W1319</f>
        <v/>
      </c>
      <c r="Y1319" s="68">
        <f>IF($N1319="En cours",0,$M1319)</f>
        <v/>
      </c>
      <c r="Z1319" s="69">
        <f>IF($P1319="",0,1)</f>
        <v/>
      </c>
      <c r="AA1319" s="70">
        <f>IF($P1319="",0,$P1319)</f>
        <v/>
      </c>
      <c r="AB1319" s="69">
        <f>IF(AND($P1319&lt;&gt;"",$P1319&lt;=Paramètres!$C$14),1,0)</f>
        <v/>
      </c>
      <c r="AC1319" s="67">
        <f>IF($P1319="","Jamais relancé",IF($P1319&lt;=3,"0-3 j",IF($P1319&lt;=7,"4-7 j",IF($P1319&lt;=15,"8-15 j","Plus de 15 j"))))</f>
        <v/>
      </c>
      <c r="AD1319" s="67">
        <f>IF($M1319&lt;=1000,"Moins de 1 k€",IF($M1319&lt;=5000,"1 à 5 k€",IF($M1319&lt;=15000,"5 à 15 k€","Plus de 15 k€")))</f>
        <v/>
      </c>
    </row>
    <row r="1320">
      <c r="A1320" s="65" t="inlineStr">
        <is>
          <t>DEV-01319</t>
        </is>
      </c>
      <c r="B1320" s="66" t="n">
        <v>45548</v>
      </c>
      <c r="C1320" s="65" t="inlineStr">
        <is>
          <t>2024-09</t>
        </is>
      </c>
      <c r="D1320" s="65" t="inlineStr">
        <is>
          <t>2024-2025</t>
        </is>
      </c>
      <c r="E1320" s="65" t="inlineStr">
        <is>
          <t>CLI-0305</t>
        </is>
      </c>
      <c r="F1320" s="65" t="inlineStr">
        <is>
          <t>Particulier</t>
        </is>
      </c>
      <c r="G1320" s="65" t="inlineStr">
        <is>
          <t>Toulouse</t>
        </is>
      </c>
      <c r="H1320" s="65" t="inlineStr">
        <is>
          <t>Julien Fabre</t>
        </is>
      </c>
      <c r="I1320" s="65" t="inlineStr">
        <is>
          <t>Électricité</t>
        </is>
      </c>
      <c r="J1320" s="65" t="inlineStr">
        <is>
          <t>EL-001</t>
        </is>
      </c>
      <c r="K1320" s="65" t="inlineStr">
        <is>
          <t>Mise aux normes tableau électrique</t>
        </is>
      </c>
      <c r="L1320" s="67" t="n">
        <v>1</v>
      </c>
      <c r="M1320" s="68" t="n">
        <v>2012.31</v>
      </c>
      <c r="N1320" s="65" t="inlineStr">
        <is>
          <t>Sans réponse</t>
        </is>
      </c>
      <c r="O1320" s="66" t="n">
        <v>45553</v>
      </c>
      <c r="P1320" s="67" t="n">
        <v>9</v>
      </c>
      <c r="Q1320" s="67" t="n">
        <v>0</v>
      </c>
      <c r="R1320" s="67">
        <f>$I1320</f>
        <v/>
      </c>
      <c r="S1320" s="67">
        <f>$K1320</f>
        <v/>
      </c>
      <c r="T1320" s="67">
        <f>IFERROR(INDEX(Clients!$G$2:$G$1020,MATCH($E1320,Clients!$A$2:$A$1020,0)),"")</f>
        <v/>
      </c>
      <c r="U1320" s="67">
        <f>IFERROR(INDEX(Clients!$I$2:$I$1020,MATCH($E1320,Clients!$A$2:$A$1020,0)),"")</f>
        <v/>
      </c>
      <c r="V1320" s="69">
        <f>1</f>
        <v/>
      </c>
      <c r="W1320" s="69">
        <f>IF($N1320="Accepté",1,0)</f>
        <v/>
      </c>
      <c r="X1320" s="68">
        <f>$M1320*$W1320</f>
        <v/>
      </c>
      <c r="Y1320" s="68">
        <f>IF($N1320="En cours",0,$M1320)</f>
        <v/>
      </c>
      <c r="Z1320" s="69">
        <f>IF($P1320="",0,1)</f>
        <v/>
      </c>
      <c r="AA1320" s="70">
        <f>IF($P1320="",0,$P1320)</f>
        <v/>
      </c>
      <c r="AB1320" s="69">
        <f>IF(AND($P1320&lt;&gt;"",$P1320&lt;=Paramètres!$C$14),1,0)</f>
        <v/>
      </c>
      <c r="AC1320" s="67">
        <f>IF($P1320="","Jamais relancé",IF($P1320&lt;=3,"0-3 j",IF($P1320&lt;=7,"4-7 j",IF($P1320&lt;=15,"8-15 j","Plus de 15 j"))))</f>
        <v/>
      </c>
      <c r="AD1320" s="67">
        <f>IF($M1320&lt;=1000,"Moins de 1 k€",IF($M1320&lt;=5000,"1 à 5 k€",IF($M1320&lt;=15000,"5 à 15 k€","Plus de 15 k€")))</f>
        <v/>
      </c>
    </row>
    <row r="1321">
      <c r="A1321" s="65" t="inlineStr">
        <is>
          <t>DEV-01320</t>
        </is>
      </c>
      <c r="B1321" s="66" t="n">
        <v>45551</v>
      </c>
      <c r="C1321" s="65" t="inlineStr">
        <is>
          <t>2024-09</t>
        </is>
      </c>
      <c r="D1321" s="65" t="inlineStr">
        <is>
          <t>2024-2025</t>
        </is>
      </c>
      <c r="E1321" s="65" t="inlineStr">
        <is>
          <t>CLI-0311</t>
        </is>
      </c>
      <c r="F1321" s="65" t="inlineStr">
        <is>
          <t>Syndic</t>
        </is>
      </c>
      <c r="G1321" s="65" t="inlineStr">
        <is>
          <t>Toulouse</t>
        </is>
      </c>
      <c r="H1321" s="65" t="inlineStr">
        <is>
          <t>Julien Fabre</t>
        </is>
      </c>
      <c r="I1321" s="65" t="inlineStr">
        <is>
          <t>Chauffage</t>
        </is>
      </c>
      <c r="J1321" s="65" t="inlineStr">
        <is>
          <t>CH-001</t>
        </is>
      </c>
      <c r="K1321" s="65" t="inlineStr">
        <is>
          <t>Installation chaudière gaz condensation</t>
        </is>
      </c>
      <c r="L1321" s="67" t="n">
        <v>1</v>
      </c>
      <c r="M1321" s="68" t="n">
        <v>9222.690000000001</v>
      </c>
      <c r="N1321" s="65" t="inlineStr">
        <is>
          <t>Sans réponse</t>
        </is>
      </c>
      <c r="O1321" s="66" t="n">
        <v>45571</v>
      </c>
      <c r="P1321" s="67" t="n">
        <v>4</v>
      </c>
      <c r="Q1321" s="67" t="n">
        <v>1</v>
      </c>
      <c r="R1321" s="67">
        <f>$I1321</f>
        <v/>
      </c>
      <c r="S1321" s="67">
        <f>$K1321</f>
        <v/>
      </c>
      <c r="T1321" s="67">
        <f>IFERROR(INDEX(Clients!$G$2:$G$1020,MATCH($E1321,Clients!$A$2:$A$1020,0)),"")</f>
        <v/>
      </c>
      <c r="U1321" s="67">
        <f>IFERROR(INDEX(Clients!$I$2:$I$1020,MATCH($E1321,Clients!$A$2:$A$1020,0)),"")</f>
        <v/>
      </c>
      <c r="V1321" s="69">
        <f>1</f>
        <v/>
      </c>
      <c r="W1321" s="69">
        <f>IF($N1321="Accepté",1,0)</f>
        <v/>
      </c>
      <c r="X1321" s="68">
        <f>$M1321*$W1321</f>
        <v/>
      </c>
      <c r="Y1321" s="68">
        <f>IF($N1321="En cours",0,$M1321)</f>
        <v/>
      </c>
      <c r="Z1321" s="69">
        <f>IF($P1321="",0,1)</f>
        <v/>
      </c>
      <c r="AA1321" s="70">
        <f>IF($P1321="",0,$P1321)</f>
        <v/>
      </c>
      <c r="AB1321" s="69">
        <f>IF(AND($P1321&lt;&gt;"",$P1321&lt;=Paramètres!$C$14),1,0)</f>
        <v/>
      </c>
      <c r="AC1321" s="67">
        <f>IF($P1321="","Jamais relancé",IF($P1321&lt;=3,"0-3 j",IF($P1321&lt;=7,"4-7 j",IF($P1321&lt;=15,"8-15 j","Plus de 15 j"))))</f>
        <v/>
      </c>
      <c r="AD1321" s="67">
        <f>IF($M1321&lt;=1000,"Moins de 1 k€",IF($M1321&lt;=5000,"1 à 5 k€",IF($M1321&lt;=15000,"5 à 15 k€","Plus de 15 k€")))</f>
        <v/>
      </c>
    </row>
    <row r="1322">
      <c r="A1322" s="65" t="inlineStr">
        <is>
          <t>DEV-01321</t>
        </is>
      </c>
      <c r="B1322" s="66" t="n">
        <v>45551</v>
      </c>
      <c r="C1322" s="65" t="inlineStr">
        <is>
          <t>2024-09</t>
        </is>
      </c>
      <c r="D1322" s="65" t="inlineStr">
        <is>
          <t>2024-2025</t>
        </is>
      </c>
      <c r="E1322" s="65" t="inlineStr">
        <is>
          <t>CLI-0044</t>
        </is>
      </c>
      <c r="F1322" s="65" t="inlineStr">
        <is>
          <t>Syndic</t>
        </is>
      </c>
      <c r="G1322" s="65" t="inlineStr">
        <is>
          <t>Bordeaux</t>
        </is>
      </c>
      <c r="H1322" s="65" t="inlineStr">
        <is>
          <t>Karim Belkacem</t>
        </is>
      </c>
      <c r="I1322" s="65" t="inlineStr">
        <is>
          <t>Plomberie</t>
        </is>
      </c>
      <c r="J1322" s="65" t="inlineStr">
        <is>
          <t>PR-002</t>
        </is>
      </c>
      <c r="K1322" s="65" t="inlineStr">
        <is>
          <t>Recherche de fuite + réparation</t>
        </is>
      </c>
      <c r="L1322" s="67" t="n">
        <v>1</v>
      </c>
      <c r="M1322" s="68" t="n">
        <v>846.05</v>
      </c>
      <c r="N1322" s="65" t="inlineStr">
        <is>
          <t>Accepté</t>
        </is>
      </c>
      <c r="O1322" s="66" t="n">
        <v>45573</v>
      </c>
      <c r="P1322" s="67" t="n">
        <v>5</v>
      </c>
      <c r="Q1322" s="67" t="n">
        <v>2</v>
      </c>
      <c r="R1322" s="67">
        <f>$I1322</f>
        <v/>
      </c>
      <c r="S1322" s="67">
        <f>$K1322</f>
        <v/>
      </c>
      <c r="T1322" s="67">
        <f>IFERROR(INDEX(Clients!$G$2:$G$1020,MATCH($E1322,Clients!$A$2:$A$1020,0)),"")</f>
        <v/>
      </c>
      <c r="U1322" s="67">
        <f>IFERROR(INDEX(Clients!$I$2:$I$1020,MATCH($E1322,Clients!$A$2:$A$1020,0)),"")</f>
        <v/>
      </c>
      <c r="V1322" s="69">
        <f>1</f>
        <v/>
      </c>
      <c r="W1322" s="69">
        <f>IF($N1322="Accepté",1,0)</f>
        <v/>
      </c>
      <c r="X1322" s="68">
        <f>$M1322*$W1322</f>
        <v/>
      </c>
      <c r="Y1322" s="68">
        <f>IF($N1322="En cours",0,$M1322)</f>
        <v/>
      </c>
      <c r="Z1322" s="69">
        <f>IF($P1322="",0,1)</f>
        <v/>
      </c>
      <c r="AA1322" s="70">
        <f>IF($P1322="",0,$P1322)</f>
        <v/>
      </c>
      <c r="AB1322" s="69">
        <f>IF(AND($P1322&lt;&gt;"",$P1322&lt;=Paramètres!$C$14),1,0)</f>
        <v/>
      </c>
      <c r="AC1322" s="67">
        <f>IF($P1322="","Jamais relancé",IF($P1322&lt;=3,"0-3 j",IF($P1322&lt;=7,"4-7 j",IF($P1322&lt;=15,"8-15 j","Plus de 15 j"))))</f>
        <v/>
      </c>
      <c r="AD1322" s="67">
        <f>IF($M1322&lt;=1000,"Moins de 1 k€",IF($M1322&lt;=5000,"1 à 5 k€",IF($M1322&lt;=15000,"5 à 15 k€","Plus de 15 k€")))</f>
        <v/>
      </c>
    </row>
    <row r="1323">
      <c r="A1323" s="65" t="inlineStr">
        <is>
          <t>DEV-01322</t>
        </is>
      </c>
      <c r="B1323" s="66" t="n">
        <v>45552</v>
      </c>
      <c r="C1323" s="65" t="inlineStr">
        <is>
          <t>2024-09</t>
        </is>
      </c>
      <c r="D1323" s="65" t="inlineStr">
        <is>
          <t>2024-2025</t>
        </is>
      </c>
      <c r="E1323" s="65" t="inlineStr">
        <is>
          <t>CLI-0148</t>
        </is>
      </c>
      <c r="F1323" s="65" t="inlineStr">
        <is>
          <t>Particulier</t>
        </is>
      </c>
      <c r="G1323" s="65" t="inlineStr">
        <is>
          <t>Bordeaux</t>
        </is>
      </c>
      <c r="H1323" s="65" t="inlineStr">
        <is>
          <t>Sophie Marchand</t>
        </is>
      </c>
      <c r="I1323" s="65" t="inlineStr">
        <is>
          <t>Salle de bain</t>
        </is>
      </c>
      <c r="J1323" s="65" t="inlineStr">
        <is>
          <t>SB-001</t>
        </is>
      </c>
      <c r="K1323" s="65" t="inlineStr">
        <is>
          <t>Rénovation salle de bain complète</t>
        </is>
      </c>
      <c r="L1323" s="67" t="n">
        <v>1</v>
      </c>
      <c r="M1323" s="68" t="n">
        <v>10850.34</v>
      </c>
      <c r="N1323" s="65" t="inlineStr">
        <is>
          <t>Sans réponse</t>
        </is>
      </c>
      <c r="O1323" s="66" t="n">
        <v>45563</v>
      </c>
      <c r="P1323" s="67" t="n">
        <v>7</v>
      </c>
      <c r="Q1323" s="67" t="n">
        <v>1</v>
      </c>
      <c r="R1323" s="67">
        <f>$I1323</f>
        <v/>
      </c>
      <c r="S1323" s="67">
        <f>$K1323</f>
        <v/>
      </c>
      <c r="T1323" s="67">
        <f>IFERROR(INDEX(Clients!$G$2:$G$1020,MATCH($E1323,Clients!$A$2:$A$1020,0)),"")</f>
        <v/>
      </c>
      <c r="U1323" s="67">
        <f>IFERROR(INDEX(Clients!$I$2:$I$1020,MATCH($E1323,Clients!$A$2:$A$1020,0)),"")</f>
        <v/>
      </c>
      <c r="V1323" s="69">
        <f>1</f>
        <v/>
      </c>
      <c r="W1323" s="69">
        <f>IF($N1323="Accepté",1,0)</f>
        <v/>
      </c>
      <c r="X1323" s="68">
        <f>$M1323*$W1323</f>
        <v/>
      </c>
      <c r="Y1323" s="68">
        <f>IF($N1323="En cours",0,$M1323)</f>
        <v/>
      </c>
      <c r="Z1323" s="69">
        <f>IF($P1323="",0,1)</f>
        <v/>
      </c>
      <c r="AA1323" s="70">
        <f>IF($P1323="",0,$P1323)</f>
        <v/>
      </c>
      <c r="AB1323" s="69">
        <f>IF(AND($P1323&lt;&gt;"",$P1323&lt;=Paramètres!$C$14),1,0)</f>
        <v/>
      </c>
      <c r="AC1323" s="67">
        <f>IF($P1323="","Jamais relancé",IF($P1323&lt;=3,"0-3 j",IF($P1323&lt;=7,"4-7 j",IF($P1323&lt;=15,"8-15 j","Plus de 15 j"))))</f>
        <v/>
      </c>
      <c r="AD1323" s="67">
        <f>IF($M1323&lt;=1000,"Moins de 1 k€",IF($M1323&lt;=5000,"1 à 5 k€",IF($M1323&lt;=15000,"5 à 15 k€","Plus de 15 k€")))</f>
        <v/>
      </c>
    </row>
    <row r="1324">
      <c r="A1324" s="65" t="inlineStr">
        <is>
          <t>DEV-01323</t>
        </is>
      </c>
      <c r="B1324" s="66" t="n">
        <v>45552</v>
      </c>
      <c r="C1324" s="65" t="inlineStr">
        <is>
          <t>2024-09</t>
        </is>
      </c>
      <c r="D1324" s="65" t="inlineStr">
        <is>
          <t>2024-2025</t>
        </is>
      </c>
      <c r="E1324" s="65" t="inlineStr">
        <is>
          <t>CLI-0438</t>
        </is>
      </c>
      <c r="F1324" s="65" t="inlineStr">
        <is>
          <t>Particulier</t>
        </is>
      </c>
      <c r="G1324" s="65" t="inlineStr">
        <is>
          <t>Toulouse</t>
        </is>
      </c>
      <c r="H1324" s="65" t="inlineStr">
        <is>
          <t>Nadia Cherif</t>
        </is>
      </c>
      <c r="I1324" s="65" t="inlineStr">
        <is>
          <t>Électricité</t>
        </is>
      </c>
      <c r="J1324" s="65" t="inlineStr">
        <is>
          <t>EL-001</t>
        </is>
      </c>
      <c r="K1324" s="65" t="inlineStr">
        <is>
          <t>Mise aux normes tableau électrique</t>
        </is>
      </c>
      <c r="L1324" s="67" t="n">
        <v>2</v>
      </c>
      <c r="M1324" s="68" t="n">
        <v>3331.82</v>
      </c>
      <c r="N1324" s="65" t="inlineStr">
        <is>
          <t>Refusé</t>
        </is>
      </c>
      <c r="O1324" s="66" t="n">
        <v>45578</v>
      </c>
      <c r="P1324" s="67" t="n">
        <v>5</v>
      </c>
      <c r="Q1324" s="67" t="n">
        <v>2</v>
      </c>
      <c r="R1324" s="67">
        <f>$I1324</f>
        <v/>
      </c>
      <c r="S1324" s="67">
        <f>$K1324</f>
        <v/>
      </c>
      <c r="T1324" s="67">
        <f>IFERROR(INDEX(Clients!$G$2:$G$1020,MATCH($E1324,Clients!$A$2:$A$1020,0)),"")</f>
        <v/>
      </c>
      <c r="U1324" s="67">
        <f>IFERROR(INDEX(Clients!$I$2:$I$1020,MATCH($E1324,Clients!$A$2:$A$1020,0)),"")</f>
        <v/>
      </c>
      <c r="V1324" s="69">
        <f>1</f>
        <v/>
      </c>
      <c r="W1324" s="69">
        <f>IF($N1324="Accepté",1,0)</f>
        <v/>
      </c>
      <c r="X1324" s="68">
        <f>$M1324*$W1324</f>
        <v/>
      </c>
      <c r="Y1324" s="68">
        <f>IF($N1324="En cours",0,$M1324)</f>
        <v/>
      </c>
      <c r="Z1324" s="69">
        <f>IF($P1324="",0,1)</f>
        <v/>
      </c>
      <c r="AA1324" s="70">
        <f>IF($P1324="",0,$P1324)</f>
        <v/>
      </c>
      <c r="AB1324" s="69">
        <f>IF(AND($P1324&lt;&gt;"",$P1324&lt;=Paramètres!$C$14),1,0)</f>
        <v/>
      </c>
      <c r="AC1324" s="67">
        <f>IF($P1324="","Jamais relancé",IF($P1324&lt;=3,"0-3 j",IF($P1324&lt;=7,"4-7 j",IF($P1324&lt;=15,"8-15 j","Plus de 15 j"))))</f>
        <v/>
      </c>
      <c r="AD1324" s="67">
        <f>IF($M1324&lt;=1000,"Moins de 1 k€",IF($M1324&lt;=5000,"1 à 5 k€",IF($M1324&lt;=15000,"5 à 15 k€","Plus de 15 k€")))</f>
        <v/>
      </c>
    </row>
    <row r="1325">
      <c r="A1325" s="65" t="inlineStr">
        <is>
          <t>DEV-01324</t>
        </is>
      </c>
      <c r="B1325" s="66" t="n">
        <v>45552</v>
      </c>
      <c r="C1325" s="65" t="inlineStr">
        <is>
          <t>2024-09</t>
        </is>
      </c>
      <c r="D1325" s="65" t="inlineStr">
        <is>
          <t>2024-2025</t>
        </is>
      </c>
      <c r="E1325" s="65" t="inlineStr">
        <is>
          <t>CLI-0318</t>
        </is>
      </c>
      <c r="F1325" s="65" t="inlineStr">
        <is>
          <t>Particulier</t>
        </is>
      </c>
      <c r="G1325" s="65" t="inlineStr">
        <is>
          <t>Toulouse</t>
        </is>
      </c>
      <c r="H1325" s="65" t="inlineStr">
        <is>
          <t>Julien Fabre</t>
        </is>
      </c>
      <c r="I1325" s="65" t="inlineStr">
        <is>
          <t>Dépannage</t>
        </is>
      </c>
      <c r="J1325" s="65" t="inlineStr">
        <is>
          <t>DP-003</t>
        </is>
      </c>
      <c r="K1325" s="65" t="inlineStr">
        <is>
          <t>Dépannage électrique urgence</t>
        </is>
      </c>
      <c r="L1325" s="67" t="n">
        <v>1</v>
      </c>
      <c r="M1325" s="68" t="n">
        <v>360.37</v>
      </c>
      <c r="N1325" s="65" t="inlineStr">
        <is>
          <t>Sans réponse</t>
        </is>
      </c>
      <c r="O1325" s="66" t="n">
        <v>45559</v>
      </c>
      <c r="P1325" s="67" t="n">
        <v>8</v>
      </c>
      <c r="Q1325" s="67" t="n">
        <v>0</v>
      </c>
      <c r="R1325" s="67">
        <f>$I1325</f>
        <v/>
      </c>
      <c r="S1325" s="67">
        <f>$K1325</f>
        <v/>
      </c>
      <c r="T1325" s="67">
        <f>IFERROR(INDEX(Clients!$G$2:$G$1020,MATCH($E1325,Clients!$A$2:$A$1020,0)),"")</f>
        <v/>
      </c>
      <c r="U1325" s="67">
        <f>IFERROR(INDEX(Clients!$I$2:$I$1020,MATCH($E1325,Clients!$A$2:$A$1020,0)),"")</f>
        <v/>
      </c>
      <c r="V1325" s="69">
        <f>1</f>
        <v/>
      </c>
      <c r="W1325" s="69">
        <f>IF($N1325="Accepté",1,0)</f>
        <v/>
      </c>
      <c r="X1325" s="68">
        <f>$M1325*$W1325</f>
        <v/>
      </c>
      <c r="Y1325" s="68">
        <f>IF($N1325="En cours",0,$M1325)</f>
        <v/>
      </c>
      <c r="Z1325" s="69">
        <f>IF($P1325="",0,1)</f>
        <v/>
      </c>
      <c r="AA1325" s="70">
        <f>IF($P1325="",0,$P1325)</f>
        <v/>
      </c>
      <c r="AB1325" s="69">
        <f>IF(AND($P1325&lt;&gt;"",$P1325&lt;=Paramètres!$C$14),1,0)</f>
        <v/>
      </c>
      <c r="AC1325" s="67">
        <f>IF($P1325="","Jamais relancé",IF($P1325&lt;=3,"0-3 j",IF($P1325&lt;=7,"4-7 j",IF($P1325&lt;=15,"8-15 j","Plus de 15 j"))))</f>
        <v/>
      </c>
      <c r="AD1325" s="67">
        <f>IF($M1325&lt;=1000,"Moins de 1 k€",IF($M1325&lt;=5000,"1 à 5 k€",IF($M1325&lt;=15000,"5 à 15 k€","Plus de 15 k€")))</f>
        <v/>
      </c>
    </row>
    <row r="1326">
      <c r="A1326" s="65" t="inlineStr">
        <is>
          <t>DEV-01325</t>
        </is>
      </c>
      <c r="B1326" s="66" t="n">
        <v>45553</v>
      </c>
      <c r="C1326" s="65" t="inlineStr">
        <is>
          <t>2024-09</t>
        </is>
      </c>
      <c r="D1326" s="65" t="inlineStr">
        <is>
          <t>2024-2025</t>
        </is>
      </c>
      <c r="E1326" s="65" t="inlineStr">
        <is>
          <t>CLI-0159</t>
        </is>
      </c>
      <c r="F1326" s="65" t="inlineStr">
        <is>
          <t>Syndic</t>
        </is>
      </c>
      <c r="G1326" s="65" t="inlineStr">
        <is>
          <t>Bordeaux</t>
        </is>
      </c>
      <c r="H1326" s="65" t="inlineStr">
        <is>
          <t>Karim Belkacem</t>
        </is>
      </c>
      <c r="I1326" s="65" t="inlineStr">
        <is>
          <t>Plomberie</t>
        </is>
      </c>
      <c r="J1326" s="65" t="inlineStr">
        <is>
          <t>PR-001</t>
        </is>
      </c>
      <c r="K1326" s="65" t="inlineStr">
        <is>
          <t>Remplacement chauffe-eau 200 L</t>
        </is>
      </c>
      <c r="L1326" s="67" t="n">
        <v>1</v>
      </c>
      <c r="M1326" s="68" t="n">
        <v>2566.17</v>
      </c>
      <c r="N1326" s="65" t="inlineStr">
        <is>
          <t>Sans réponse</t>
        </is>
      </c>
      <c r="O1326" s="66" t="n">
        <v>45564</v>
      </c>
      <c r="P1326" s="67" t="n"/>
      <c r="Q1326" s="67" t="n">
        <v>0</v>
      </c>
      <c r="R1326" s="67">
        <f>$I1326</f>
        <v/>
      </c>
      <c r="S1326" s="67">
        <f>$K1326</f>
        <v/>
      </c>
      <c r="T1326" s="67">
        <f>IFERROR(INDEX(Clients!$G$2:$G$1020,MATCH($E1326,Clients!$A$2:$A$1020,0)),"")</f>
        <v/>
      </c>
      <c r="U1326" s="67">
        <f>IFERROR(INDEX(Clients!$I$2:$I$1020,MATCH($E1326,Clients!$A$2:$A$1020,0)),"")</f>
        <v/>
      </c>
      <c r="V1326" s="69">
        <f>1</f>
        <v/>
      </c>
      <c r="W1326" s="69">
        <f>IF($N1326="Accepté",1,0)</f>
        <v/>
      </c>
      <c r="X1326" s="68">
        <f>$M1326*$W1326</f>
        <v/>
      </c>
      <c r="Y1326" s="68">
        <f>IF($N1326="En cours",0,$M1326)</f>
        <v/>
      </c>
      <c r="Z1326" s="69">
        <f>IF($P1326="",0,1)</f>
        <v/>
      </c>
      <c r="AA1326" s="70">
        <f>IF($P1326="",0,$P1326)</f>
        <v/>
      </c>
      <c r="AB1326" s="69">
        <f>IF(AND($P1326&lt;&gt;"",$P1326&lt;=Paramètres!$C$14),1,0)</f>
        <v/>
      </c>
      <c r="AC1326" s="67">
        <f>IF($P1326="","Jamais relancé",IF($P1326&lt;=3,"0-3 j",IF($P1326&lt;=7,"4-7 j",IF($P1326&lt;=15,"8-15 j","Plus de 15 j"))))</f>
        <v/>
      </c>
      <c r="AD1326" s="67">
        <f>IF($M1326&lt;=1000,"Moins de 1 k€",IF($M1326&lt;=5000,"1 à 5 k€",IF($M1326&lt;=15000,"5 à 15 k€","Plus de 15 k€")))</f>
        <v/>
      </c>
    </row>
    <row r="1327">
      <c r="A1327" s="65" t="inlineStr">
        <is>
          <t>DEV-01326</t>
        </is>
      </c>
      <c r="B1327" s="66" t="n">
        <v>45553</v>
      </c>
      <c r="C1327" s="65" t="inlineStr">
        <is>
          <t>2024-09</t>
        </is>
      </c>
      <c r="D1327" s="65" t="inlineStr">
        <is>
          <t>2024-2025</t>
        </is>
      </c>
      <c r="E1327" s="65" t="inlineStr">
        <is>
          <t>CLI-0132</t>
        </is>
      </c>
      <c r="F1327" s="65" t="inlineStr">
        <is>
          <t>Particulier</t>
        </is>
      </c>
      <c r="G1327" s="65" t="inlineStr">
        <is>
          <t>Toulouse</t>
        </is>
      </c>
      <c r="H1327" s="65" t="inlineStr">
        <is>
          <t>Nadia Cherif</t>
        </is>
      </c>
      <c r="I1327" s="65" t="inlineStr">
        <is>
          <t>Chauffage</t>
        </is>
      </c>
      <c r="J1327" s="65" t="inlineStr">
        <is>
          <t>CH-003</t>
        </is>
      </c>
      <c r="K1327" s="65" t="inlineStr">
        <is>
          <t>Installation pompe à chaleur air/eau</t>
        </is>
      </c>
      <c r="L1327" s="67" t="n">
        <v>1</v>
      </c>
      <c r="M1327" s="68" t="n">
        <v>12386.73</v>
      </c>
      <c r="N1327" s="65" t="inlineStr">
        <is>
          <t>Refusé</t>
        </is>
      </c>
      <c r="O1327" s="66" t="n">
        <v>45571</v>
      </c>
      <c r="P1327" s="67" t="n">
        <v>1</v>
      </c>
      <c r="Q1327" s="67" t="n">
        <v>2</v>
      </c>
      <c r="R1327" s="67">
        <f>$I1327</f>
        <v/>
      </c>
      <c r="S1327" s="67">
        <f>$K1327</f>
        <v/>
      </c>
      <c r="T1327" s="67">
        <f>IFERROR(INDEX(Clients!$G$2:$G$1020,MATCH($E1327,Clients!$A$2:$A$1020,0)),"")</f>
        <v/>
      </c>
      <c r="U1327" s="67">
        <f>IFERROR(INDEX(Clients!$I$2:$I$1020,MATCH($E1327,Clients!$A$2:$A$1020,0)),"")</f>
        <v/>
      </c>
      <c r="V1327" s="69">
        <f>1</f>
        <v/>
      </c>
      <c r="W1327" s="69">
        <f>IF($N1327="Accepté",1,0)</f>
        <v/>
      </c>
      <c r="X1327" s="68">
        <f>$M1327*$W1327</f>
        <v/>
      </c>
      <c r="Y1327" s="68">
        <f>IF($N1327="En cours",0,$M1327)</f>
        <v/>
      </c>
      <c r="Z1327" s="69">
        <f>IF($P1327="",0,1)</f>
        <v/>
      </c>
      <c r="AA1327" s="70">
        <f>IF($P1327="",0,$P1327)</f>
        <v/>
      </c>
      <c r="AB1327" s="69">
        <f>IF(AND($P1327&lt;&gt;"",$P1327&lt;=Paramètres!$C$14),1,0)</f>
        <v/>
      </c>
      <c r="AC1327" s="67">
        <f>IF($P1327="","Jamais relancé",IF($P1327&lt;=3,"0-3 j",IF($P1327&lt;=7,"4-7 j",IF($P1327&lt;=15,"8-15 j","Plus de 15 j"))))</f>
        <v/>
      </c>
      <c r="AD1327" s="67">
        <f>IF($M1327&lt;=1000,"Moins de 1 k€",IF($M1327&lt;=5000,"1 à 5 k€",IF($M1327&lt;=15000,"5 à 15 k€","Plus de 15 k€")))</f>
        <v/>
      </c>
    </row>
    <row r="1328">
      <c r="A1328" s="65" t="inlineStr">
        <is>
          <t>DEV-01327</t>
        </is>
      </c>
      <c r="B1328" s="66" t="n">
        <v>45554</v>
      </c>
      <c r="C1328" s="65" t="inlineStr">
        <is>
          <t>2024-09</t>
        </is>
      </c>
      <c r="D1328" s="65" t="inlineStr">
        <is>
          <t>2024-2025</t>
        </is>
      </c>
      <c r="E1328" s="65" t="inlineStr">
        <is>
          <t>CLI-0185</t>
        </is>
      </c>
      <c r="F1328" s="65" t="inlineStr">
        <is>
          <t>Particulier</t>
        </is>
      </c>
      <c r="G1328" s="65" t="inlineStr">
        <is>
          <t>Bordeaux</t>
        </is>
      </c>
      <c r="H1328" s="65" t="inlineStr">
        <is>
          <t>Karim Belkacem</t>
        </is>
      </c>
      <c r="I1328" s="65" t="inlineStr">
        <is>
          <t>Plomberie</t>
        </is>
      </c>
      <c r="J1328" s="65" t="inlineStr">
        <is>
          <t>PR-003</t>
        </is>
      </c>
      <c r="K1328" s="65" t="inlineStr">
        <is>
          <t>Réfection réseau eau appartement</t>
        </is>
      </c>
      <c r="L1328" s="67" t="n">
        <v>3</v>
      </c>
      <c r="M1328" s="68" t="n">
        <v>10255.2</v>
      </c>
      <c r="N1328" s="65" t="inlineStr">
        <is>
          <t>Sans réponse</t>
        </is>
      </c>
      <c r="O1328" s="66" t="n">
        <v>45571</v>
      </c>
      <c r="P1328" s="67" t="n">
        <v>7</v>
      </c>
      <c r="Q1328" s="67" t="n">
        <v>2</v>
      </c>
      <c r="R1328" s="67">
        <f>$I1328</f>
        <v/>
      </c>
      <c r="S1328" s="67">
        <f>$K1328</f>
        <v/>
      </c>
      <c r="T1328" s="67">
        <f>IFERROR(INDEX(Clients!$G$2:$G$1020,MATCH($E1328,Clients!$A$2:$A$1020,0)),"")</f>
        <v/>
      </c>
      <c r="U1328" s="67">
        <f>IFERROR(INDEX(Clients!$I$2:$I$1020,MATCH($E1328,Clients!$A$2:$A$1020,0)),"")</f>
        <v/>
      </c>
      <c r="V1328" s="69">
        <f>1</f>
        <v/>
      </c>
      <c r="W1328" s="69">
        <f>IF($N1328="Accepté",1,0)</f>
        <v/>
      </c>
      <c r="X1328" s="68">
        <f>$M1328*$W1328</f>
        <v/>
      </c>
      <c r="Y1328" s="68">
        <f>IF($N1328="En cours",0,$M1328)</f>
        <v/>
      </c>
      <c r="Z1328" s="69">
        <f>IF($P1328="",0,1)</f>
        <v/>
      </c>
      <c r="AA1328" s="70">
        <f>IF($P1328="",0,$P1328)</f>
        <v/>
      </c>
      <c r="AB1328" s="69">
        <f>IF(AND($P1328&lt;&gt;"",$P1328&lt;=Paramètres!$C$14),1,0)</f>
        <v/>
      </c>
      <c r="AC1328" s="67">
        <f>IF($P1328="","Jamais relancé",IF($P1328&lt;=3,"0-3 j",IF($P1328&lt;=7,"4-7 j",IF($P1328&lt;=15,"8-15 j","Plus de 15 j"))))</f>
        <v/>
      </c>
      <c r="AD1328" s="67">
        <f>IF($M1328&lt;=1000,"Moins de 1 k€",IF($M1328&lt;=5000,"1 à 5 k€",IF($M1328&lt;=15000,"5 à 15 k€","Plus de 15 k€")))</f>
        <v/>
      </c>
    </row>
    <row r="1329">
      <c r="A1329" s="65" t="inlineStr">
        <is>
          <t>DEV-01328</t>
        </is>
      </c>
      <c r="B1329" s="66" t="n">
        <v>45554</v>
      </c>
      <c r="C1329" s="65" t="inlineStr">
        <is>
          <t>2024-09</t>
        </is>
      </c>
      <c r="D1329" s="65" t="inlineStr">
        <is>
          <t>2024-2025</t>
        </is>
      </c>
      <c r="E1329" s="65" t="inlineStr">
        <is>
          <t>CLI-0247</t>
        </is>
      </c>
      <c r="F1329" s="65" t="inlineStr">
        <is>
          <t>Professionnel</t>
        </is>
      </c>
      <c r="G1329" s="65" t="inlineStr">
        <is>
          <t>Bordeaux</t>
        </is>
      </c>
      <c r="H1329" s="65" t="inlineStr">
        <is>
          <t>Sophie Marchand</t>
        </is>
      </c>
      <c r="I1329" s="65" t="inlineStr">
        <is>
          <t>Électricité</t>
        </is>
      </c>
      <c r="J1329" s="65" t="inlineStr">
        <is>
          <t>EL-002</t>
        </is>
      </c>
      <c r="K1329" s="65" t="inlineStr">
        <is>
          <t>Installation borne de recharge VE</t>
        </is>
      </c>
      <c r="L1329" s="67" t="n">
        <v>1</v>
      </c>
      <c r="M1329" s="68" t="n">
        <v>2889.15</v>
      </c>
      <c r="N1329" s="65" t="inlineStr">
        <is>
          <t>Sans réponse</t>
        </is>
      </c>
      <c r="O1329" s="66" t="n">
        <v>45575</v>
      </c>
      <c r="P1329" s="67" t="n">
        <v>5</v>
      </c>
      <c r="Q1329" s="67" t="n">
        <v>2</v>
      </c>
      <c r="R1329" s="67">
        <f>$I1329</f>
        <v/>
      </c>
      <c r="S1329" s="67">
        <f>$K1329</f>
        <v/>
      </c>
      <c r="T1329" s="67">
        <f>IFERROR(INDEX(Clients!$G$2:$G$1020,MATCH($E1329,Clients!$A$2:$A$1020,0)),"")</f>
        <v/>
      </c>
      <c r="U1329" s="67">
        <f>IFERROR(INDEX(Clients!$I$2:$I$1020,MATCH($E1329,Clients!$A$2:$A$1020,0)),"")</f>
        <v/>
      </c>
      <c r="V1329" s="69">
        <f>1</f>
        <v/>
      </c>
      <c r="W1329" s="69">
        <f>IF($N1329="Accepté",1,0)</f>
        <v/>
      </c>
      <c r="X1329" s="68">
        <f>$M1329*$W1329</f>
        <v/>
      </c>
      <c r="Y1329" s="68">
        <f>IF($N1329="En cours",0,$M1329)</f>
        <v/>
      </c>
      <c r="Z1329" s="69">
        <f>IF($P1329="",0,1)</f>
        <v/>
      </c>
      <c r="AA1329" s="70">
        <f>IF($P1329="",0,$P1329)</f>
        <v/>
      </c>
      <c r="AB1329" s="69">
        <f>IF(AND($P1329&lt;&gt;"",$P1329&lt;=Paramètres!$C$14),1,0)</f>
        <v/>
      </c>
      <c r="AC1329" s="67">
        <f>IF($P1329="","Jamais relancé",IF($P1329&lt;=3,"0-3 j",IF($P1329&lt;=7,"4-7 j",IF($P1329&lt;=15,"8-15 j","Plus de 15 j"))))</f>
        <v/>
      </c>
      <c r="AD1329" s="67">
        <f>IF($M1329&lt;=1000,"Moins de 1 k€",IF($M1329&lt;=5000,"1 à 5 k€",IF($M1329&lt;=15000,"5 à 15 k€","Plus de 15 k€")))</f>
        <v/>
      </c>
    </row>
    <row r="1330">
      <c r="A1330" s="65" t="inlineStr">
        <is>
          <t>DEV-01329</t>
        </is>
      </c>
      <c r="B1330" s="66" t="n">
        <v>45554</v>
      </c>
      <c r="C1330" s="65" t="inlineStr">
        <is>
          <t>2024-09</t>
        </is>
      </c>
      <c r="D1330" s="65" t="inlineStr">
        <is>
          <t>2024-2025</t>
        </is>
      </c>
      <c r="E1330" s="65" t="inlineStr">
        <is>
          <t>CLI-0990</t>
        </is>
      </c>
      <c r="F1330" s="65" t="inlineStr">
        <is>
          <t>Particulier</t>
        </is>
      </c>
      <c r="G1330" s="65" t="inlineStr">
        <is>
          <t>Montpellier</t>
        </is>
      </c>
      <c r="H1330" s="65" t="inlineStr">
        <is>
          <t>Thomas Rey</t>
        </is>
      </c>
      <c r="I1330" s="65" t="inlineStr">
        <is>
          <t>Plomberie</t>
        </is>
      </c>
      <c r="J1330" s="65" t="inlineStr">
        <is>
          <t>PR-004</t>
        </is>
      </c>
      <c r="K1330" s="65" t="inlineStr">
        <is>
          <t>Remplacement colonne d'évacuation</t>
        </is>
      </c>
      <c r="L1330" s="67" t="n">
        <v>1</v>
      </c>
      <c r="M1330" s="68" t="n">
        <v>5767.97</v>
      </c>
      <c r="N1330" s="65" t="inlineStr">
        <is>
          <t>Sans réponse</t>
        </is>
      </c>
      <c r="O1330" s="66" t="n">
        <v>45569</v>
      </c>
      <c r="P1330" s="67" t="n">
        <v>10</v>
      </c>
      <c r="Q1330" s="67" t="n">
        <v>1</v>
      </c>
      <c r="R1330" s="67">
        <f>$I1330</f>
        <v/>
      </c>
      <c r="S1330" s="67">
        <f>$K1330</f>
        <v/>
      </c>
      <c r="T1330" s="67">
        <f>IFERROR(INDEX(Clients!$G$2:$G$1020,MATCH($E1330,Clients!$A$2:$A$1020,0)),"")</f>
        <v/>
      </c>
      <c r="U1330" s="67">
        <f>IFERROR(INDEX(Clients!$I$2:$I$1020,MATCH($E1330,Clients!$A$2:$A$1020,0)),"")</f>
        <v/>
      </c>
      <c r="V1330" s="69">
        <f>1</f>
        <v/>
      </c>
      <c r="W1330" s="69">
        <f>IF($N1330="Accepté",1,0)</f>
        <v/>
      </c>
      <c r="X1330" s="68">
        <f>$M1330*$W1330</f>
        <v/>
      </c>
      <c r="Y1330" s="68">
        <f>IF($N1330="En cours",0,$M1330)</f>
        <v/>
      </c>
      <c r="Z1330" s="69">
        <f>IF($P1330="",0,1)</f>
        <v/>
      </c>
      <c r="AA1330" s="70">
        <f>IF($P1330="",0,$P1330)</f>
        <v/>
      </c>
      <c r="AB1330" s="69">
        <f>IF(AND($P1330&lt;&gt;"",$P1330&lt;=Paramètres!$C$14),1,0)</f>
        <v/>
      </c>
      <c r="AC1330" s="67">
        <f>IF($P1330="","Jamais relancé",IF($P1330&lt;=3,"0-3 j",IF($P1330&lt;=7,"4-7 j",IF($P1330&lt;=15,"8-15 j","Plus de 15 j"))))</f>
        <v/>
      </c>
      <c r="AD1330" s="67">
        <f>IF($M1330&lt;=1000,"Moins de 1 k€",IF($M1330&lt;=5000,"1 à 5 k€",IF($M1330&lt;=15000,"5 à 15 k€","Plus de 15 k€")))</f>
        <v/>
      </c>
    </row>
    <row r="1331">
      <c r="A1331" s="65" t="inlineStr">
        <is>
          <t>DEV-01330</t>
        </is>
      </c>
      <c r="B1331" s="66" t="n">
        <v>45555</v>
      </c>
      <c r="C1331" s="65" t="inlineStr">
        <is>
          <t>2024-09</t>
        </is>
      </c>
      <c r="D1331" s="65" t="inlineStr">
        <is>
          <t>2024-2025</t>
        </is>
      </c>
      <c r="E1331" s="65" t="inlineStr">
        <is>
          <t>CLI-0350</t>
        </is>
      </c>
      <c r="F1331" s="65" t="inlineStr">
        <is>
          <t>Particulier</t>
        </is>
      </c>
      <c r="G1331" s="65" t="inlineStr">
        <is>
          <t>Bordeaux</t>
        </is>
      </c>
      <c r="H1331" s="65" t="inlineStr">
        <is>
          <t>Karim Belkacem</t>
        </is>
      </c>
      <c r="I1331" s="65" t="inlineStr">
        <is>
          <t>Chauffage</t>
        </is>
      </c>
      <c r="J1331" s="65" t="inlineStr">
        <is>
          <t>CH-004</t>
        </is>
      </c>
      <c r="K1331" s="65" t="inlineStr">
        <is>
          <t>Remplacement radiateurs (lot de 5)</t>
        </is>
      </c>
      <c r="L1331" s="67" t="n">
        <v>1</v>
      </c>
      <c r="M1331" s="68" t="n">
        <v>2851.33</v>
      </c>
      <c r="N1331" s="65" t="inlineStr">
        <is>
          <t>Accepté</t>
        </is>
      </c>
      <c r="O1331" s="66" t="n">
        <v>45565</v>
      </c>
      <c r="P1331" s="67" t="n"/>
      <c r="Q1331" s="67" t="n">
        <v>0</v>
      </c>
      <c r="R1331" s="67">
        <f>$I1331</f>
        <v/>
      </c>
      <c r="S1331" s="67">
        <f>$K1331</f>
        <v/>
      </c>
      <c r="T1331" s="67">
        <f>IFERROR(INDEX(Clients!$G$2:$G$1020,MATCH($E1331,Clients!$A$2:$A$1020,0)),"")</f>
        <v/>
      </c>
      <c r="U1331" s="67">
        <f>IFERROR(INDEX(Clients!$I$2:$I$1020,MATCH($E1331,Clients!$A$2:$A$1020,0)),"")</f>
        <v/>
      </c>
      <c r="V1331" s="69">
        <f>1</f>
        <v/>
      </c>
      <c r="W1331" s="69">
        <f>IF($N1331="Accepté",1,0)</f>
        <v/>
      </c>
      <c r="X1331" s="68">
        <f>$M1331*$W1331</f>
        <v/>
      </c>
      <c r="Y1331" s="68">
        <f>IF($N1331="En cours",0,$M1331)</f>
        <v/>
      </c>
      <c r="Z1331" s="69">
        <f>IF($P1331="",0,1)</f>
        <v/>
      </c>
      <c r="AA1331" s="70">
        <f>IF($P1331="",0,$P1331)</f>
        <v/>
      </c>
      <c r="AB1331" s="69">
        <f>IF(AND($P1331&lt;&gt;"",$P1331&lt;=Paramètres!$C$14),1,0)</f>
        <v/>
      </c>
      <c r="AC1331" s="67">
        <f>IF($P1331="","Jamais relancé",IF($P1331&lt;=3,"0-3 j",IF($P1331&lt;=7,"4-7 j",IF($P1331&lt;=15,"8-15 j","Plus de 15 j"))))</f>
        <v/>
      </c>
      <c r="AD1331" s="67">
        <f>IF($M1331&lt;=1000,"Moins de 1 k€",IF($M1331&lt;=5000,"1 à 5 k€",IF($M1331&lt;=15000,"5 à 15 k€","Plus de 15 k€")))</f>
        <v/>
      </c>
    </row>
    <row r="1332">
      <c r="A1332" s="65" t="inlineStr">
        <is>
          <t>DEV-01331</t>
        </is>
      </c>
      <c r="B1332" s="66" t="n">
        <v>45555</v>
      </c>
      <c r="C1332" s="65" t="inlineStr">
        <is>
          <t>2024-09</t>
        </is>
      </c>
      <c r="D1332" s="65" t="inlineStr">
        <is>
          <t>2024-2025</t>
        </is>
      </c>
      <c r="E1332" s="65" t="inlineStr">
        <is>
          <t>CLI-0501</t>
        </is>
      </c>
      <c r="F1332" s="65" t="inlineStr">
        <is>
          <t>Particulier</t>
        </is>
      </c>
      <c r="G1332" s="65" t="inlineStr">
        <is>
          <t>Bordeaux</t>
        </is>
      </c>
      <c r="H1332" s="65" t="inlineStr">
        <is>
          <t>Karim Belkacem</t>
        </is>
      </c>
      <c r="I1332" s="65" t="inlineStr">
        <is>
          <t>Chauffage</t>
        </is>
      </c>
      <c r="J1332" s="65" t="inlineStr">
        <is>
          <t>CH-001</t>
        </is>
      </c>
      <c r="K1332" s="65" t="inlineStr">
        <is>
          <t>Installation chaudière gaz condensation</t>
        </is>
      </c>
      <c r="L1332" s="67" t="n">
        <v>2</v>
      </c>
      <c r="M1332" s="68" t="n">
        <v>9688.370000000001</v>
      </c>
      <c r="N1332" s="65" t="inlineStr">
        <is>
          <t>Accepté</t>
        </is>
      </c>
      <c r="O1332" s="66" t="n">
        <v>45568</v>
      </c>
      <c r="P1332" s="67" t="n">
        <v>1</v>
      </c>
      <c r="Q1332" s="67" t="n">
        <v>2</v>
      </c>
      <c r="R1332" s="67">
        <f>$I1332</f>
        <v/>
      </c>
      <c r="S1332" s="67">
        <f>$K1332</f>
        <v/>
      </c>
      <c r="T1332" s="67">
        <f>IFERROR(INDEX(Clients!$G$2:$G$1020,MATCH($E1332,Clients!$A$2:$A$1020,0)),"")</f>
        <v/>
      </c>
      <c r="U1332" s="67">
        <f>IFERROR(INDEX(Clients!$I$2:$I$1020,MATCH($E1332,Clients!$A$2:$A$1020,0)),"")</f>
        <v/>
      </c>
      <c r="V1332" s="69">
        <f>1</f>
        <v/>
      </c>
      <c r="W1332" s="69">
        <f>IF($N1332="Accepté",1,0)</f>
        <v/>
      </c>
      <c r="X1332" s="68">
        <f>$M1332*$W1332</f>
        <v/>
      </c>
      <c r="Y1332" s="68">
        <f>IF($N1332="En cours",0,$M1332)</f>
        <v/>
      </c>
      <c r="Z1332" s="69">
        <f>IF($P1332="",0,1)</f>
        <v/>
      </c>
      <c r="AA1332" s="70">
        <f>IF($P1332="",0,$P1332)</f>
        <v/>
      </c>
      <c r="AB1332" s="69">
        <f>IF(AND($P1332&lt;&gt;"",$P1332&lt;=Paramètres!$C$14),1,0)</f>
        <v/>
      </c>
      <c r="AC1332" s="67">
        <f>IF($P1332="","Jamais relancé",IF($P1332&lt;=3,"0-3 j",IF($P1332&lt;=7,"4-7 j",IF($P1332&lt;=15,"8-15 j","Plus de 15 j"))))</f>
        <v/>
      </c>
      <c r="AD1332" s="67">
        <f>IF($M1332&lt;=1000,"Moins de 1 k€",IF($M1332&lt;=5000,"1 à 5 k€",IF($M1332&lt;=15000,"5 à 15 k€","Plus de 15 k€")))</f>
        <v/>
      </c>
    </row>
    <row r="1333">
      <c r="A1333" s="65" t="inlineStr">
        <is>
          <t>DEV-01332</t>
        </is>
      </c>
      <c r="B1333" s="66" t="n">
        <v>45555</v>
      </c>
      <c r="C1333" s="65" t="inlineStr">
        <is>
          <t>2024-09</t>
        </is>
      </c>
      <c r="D1333" s="65" t="inlineStr">
        <is>
          <t>2024-2025</t>
        </is>
      </c>
      <c r="E1333" s="65" t="inlineStr">
        <is>
          <t>CLI-0021</t>
        </is>
      </c>
      <c r="F1333" s="65" t="inlineStr">
        <is>
          <t>Particulier</t>
        </is>
      </c>
      <c r="G1333" s="65" t="inlineStr">
        <is>
          <t>Bordeaux</t>
        </is>
      </c>
      <c r="H1333" s="65" t="inlineStr">
        <is>
          <t>Sophie Marchand</t>
        </is>
      </c>
      <c r="I1333" s="65" t="inlineStr">
        <is>
          <t>Électricité</t>
        </is>
      </c>
      <c r="J1333" s="65" t="inlineStr">
        <is>
          <t>EL-003</t>
        </is>
      </c>
      <c r="K1333" s="65" t="inlineStr">
        <is>
          <t>Rénovation électrique complète</t>
        </is>
      </c>
      <c r="L1333" s="67" t="n">
        <v>1</v>
      </c>
      <c r="M1333" s="68" t="n">
        <v>9724.99</v>
      </c>
      <c r="N1333" s="65" t="inlineStr">
        <is>
          <t>Sans réponse</t>
        </is>
      </c>
      <c r="O1333" s="66" t="n">
        <v>45569</v>
      </c>
      <c r="P1333" s="67" t="n">
        <v>9</v>
      </c>
      <c r="Q1333" s="67" t="n">
        <v>1</v>
      </c>
      <c r="R1333" s="67">
        <f>$I1333</f>
        <v/>
      </c>
      <c r="S1333" s="67">
        <f>$K1333</f>
        <v/>
      </c>
      <c r="T1333" s="67">
        <f>IFERROR(INDEX(Clients!$G$2:$G$1020,MATCH($E1333,Clients!$A$2:$A$1020,0)),"")</f>
        <v/>
      </c>
      <c r="U1333" s="67">
        <f>IFERROR(INDEX(Clients!$I$2:$I$1020,MATCH($E1333,Clients!$A$2:$A$1020,0)),"")</f>
        <v/>
      </c>
      <c r="V1333" s="69">
        <f>1</f>
        <v/>
      </c>
      <c r="W1333" s="69">
        <f>IF($N1333="Accepté",1,0)</f>
        <v/>
      </c>
      <c r="X1333" s="68">
        <f>$M1333*$W1333</f>
        <v/>
      </c>
      <c r="Y1333" s="68">
        <f>IF($N1333="En cours",0,$M1333)</f>
        <v/>
      </c>
      <c r="Z1333" s="69">
        <f>IF($P1333="",0,1)</f>
        <v/>
      </c>
      <c r="AA1333" s="70">
        <f>IF($P1333="",0,$P1333)</f>
        <v/>
      </c>
      <c r="AB1333" s="69">
        <f>IF(AND($P1333&lt;&gt;"",$P1333&lt;=Paramètres!$C$14),1,0)</f>
        <v/>
      </c>
      <c r="AC1333" s="67">
        <f>IF($P1333="","Jamais relancé",IF($P1333&lt;=3,"0-3 j",IF($P1333&lt;=7,"4-7 j",IF($P1333&lt;=15,"8-15 j","Plus de 15 j"))))</f>
        <v/>
      </c>
      <c r="AD1333" s="67">
        <f>IF($M1333&lt;=1000,"Moins de 1 k€",IF($M1333&lt;=5000,"1 à 5 k€",IF($M1333&lt;=15000,"5 à 15 k€","Plus de 15 k€")))</f>
        <v/>
      </c>
    </row>
    <row r="1334">
      <c r="A1334" s="65" t="inlineStr">
        <is>
          <t>DEV-01333</t>
        </is>
      </c>
      <c r="B1334" s="66" t="n">
        <v>45558</v>
      </c>
      <c r="C1334" s="65" t="inlineStr">
        <is>
          <t>2024-09</t>
        </is>
      </c>
      <c r="D1334" s="65" t="inlineStr">
        <is>
          <t>2024-2025</t>
        </is>
      </c>
      <c r="E1334" s="65" t="inlineStr">
        <is>
          <t>CLI-0143</t>
        </is>
      </c>
      <c r="F1334" s="65" t="inlineStr">
        <is>
          <t>Particulier</t>
        </is>
      </c>
      <c r="G1334" s="65" t="inlineStr">
        <is>
          <t>Toulouse</t>
        </is>
      </c>
      <c r="H1334" s="65" t="inlineStr">
        <is>
          <t>Nadia Cherif</t>
        </is>
      </c>
      <c r="I1334" s="65" t="inlineStr">
        <is>
          <t>Électricité</t>
        </is>
      </c>
      <c r="J1334" s="65" t="inlineStr">
        <is>
          <t>EL-003</t>
        </is>
      </c>
      <c r="K1334" s="65" t="inlineStr">
        <is>
          <t>Rénovation électrique complète</t>
        </is>
      </c>
      <c r="L1334" s="67" t="n">
        <v>1</v>
      </c>
      <c r="M1334" s="68" t="n">
        <v>9020.49</v>
      </c>
      <c r="N1334" s="65" t="inlineStr">
        <is>
          <t>Refusé</t>
        </is>
      </c>
      <c r="O1334" s="66" t="n">
        <v>45579</v>
      </c>
      <c r="P1334" s="67" t="n">
        <v>4</v>
      </c>
      <c r="Q1334" s="67" t="n">
        <v>2</v>
      </c>
      <c r="R1334" s="67">
        <f>$I1334</f>
        <v/>
      </c>
      <c r="S1334" s="67">
        <f>$K1334</f>
        <v/>
      </c>
      <c r="T1334" s="67">
        <f>IFERROR(INDEX(Clients!$G$2:$G$1020,MATCH($E1334,Clients!$A$2:$A$1020,0)),"")</f>
        <v/>
      </c>
      <c r="U1334" s="67">
        <f>IFERROR(INDEX(Clients!$I$2:$I$1020,MATCH($E1334,Clients!$A$2:$A$1020,0)),"")</f>
        <v/>
      </c>
      <c r="V1334" s="69">
        <f>1</f>
        <v/>
      </c>
      <c r="W1334" s="69">
        <f>IF($N1334="Accepté",1,0)</f>
        <v/>
      </c>
      <c r="X1334" s="68">
        <f>$M1334*$W1334</f>
        <v/>
      </c>
      <c r="Y1334" s="68">
        <f>IF($N1334="En cours",0,$M1334)</f>
        <v/>
      </c>
      <c r="Z1334" s="69">
        <f>IF($P1334="",0,1)</f>
        <v/>
      </c>
      <c r="AA1334" s="70">
        <f>IF($P1334="",0,$P1334)</f>
        <v/>
      </c>
      <c r="AB1334" s="69">
        <f>IF(AND($P1334&lt;&gt;"",$P1334&lt;=Paramètres!$C$14),1,0)</f>
        <v/>
      </c>
      <c r="AC1334" s="67">
        <f>IF($P1334="","Jamais relancé",IF($P1334&lt;=3,"0-3 j",IF($P1334&lt;=7,"4-7 j",IF($P1334&lt;=15,"8-15 j","Plus de 15 j"))))</f>
        <v/>
      </c>
      <c r="AD1334" s="67">
        <f>IF($M1334&lt;=1000,"Moins de 1 k€",IF($M1334&lt;=5000,"1 à 5 k€",IF($M1334&lt;=15000,"5 à 15 k€","Plus de 15 k€")))</f>
        <v/>
      </c>
    </row>
    <row r="1335">
      <c r="A1335" s="65" t="inlineStr">
        <is>
          <t>DEV-01334</t>
        </is>
      </c>
      <c r="B1335" s="66" t="n">
        <v>45558</v>
      </c>
      <c r="C1335" s="65" t="inlineStr">
        <is>
          <t>2024-09</t>
        </is>
      </c>
      <c r="D1335" s="65" t="inlineStr">
        <is>
          <t>2024-2025</t>
        </is>
      </c>
      <c r="E1335" s="65" t="inlineStr">
        <is>
          <t>CLI-0337</t>
        </is>
      </c>
      <c r="F1335" s="65" t="inlineStr">
        <is>
          <t>Particulier</t>
        </is>
      </c>
      <c r="G1335" s="65" t="inlineStr">
        <is>
          <t>Toulouse</t>
        </is>
      </c>
      <c r="H1335" s="65" t="inlineStr">
        <is>
          <t>Nadia Cherif</t>
        </is>
      </c>
      <c r="I1335" s="65" t="inlineStr">
        <is>
          <t>Dépannage</t>
        </is>
      </c>
      <c r="J1335" s="65" t="inlineStr">
        <is>
          <t>DP-002</t>
        </is>
      </c>
      <c r="K1335" s="65" t="inlineStr">
        <is>
          <t>Débouchage canalisation</t>
        </is>
      </c>
      <c r="L1335" s="67" t="n">
        <v>1</v>
      </c>
      <c r="M1335" s="68" t="n">
        <v>323.12</v>
      </c>
      <c r="N1335" s="65" t="inlineStr">
        <is>
          <t>Accepté</t>
        </is>
      </c>
      <c r="O1335" s="66" t="n">
        <v>45577</v>
      </c>
      <c r="P1335" s="67" t="n"/>
      <c r="Q1335" s="67" t="n">
        <v>0</v>
      </c>
      <c r="R1335" s="67">
        <f>$I1335</f>
        <v/>
      </c>
      <c r="S1335" s="67">
        <f>$K1335</f>
        <v/>
      </c>
      <c r="T1335" s="67">
        <f>IFERROR(INDEX(Clients!$G$2:$G$1020,MATCH($E1335,Clients!$A$2:$A$1020,0)),"")</f>
        <v/>
      </c>
      <c r="U1335" s="67">
        <f>IFERROR(INDEX(Clients!$I$2:$I$1020,MATCH($E1335,Clients!$A$2:$A$1020,0)),"")</f>
        <v/>
      </c>
      <c r="V1335" s="69">
        <f>1</f>
        <v/>
      </c>
      <c r="W1335" s="69">
        <f>IF($N1335="Accepté",1,0)</f>
        <v/>
      </c>
      <c r="X1335" s="68">
        <f>$M1335*$W1335</f>
        <v/>
      </c>
      <c r="Y1335" s="68">
        <f>IF($N1335="En cours",0,$M1335)</f>
        <v/>
      </c>
      <c r="Z1335" s="69">
        <f>IF($P1335="",0,1)</f>
        <v/>
      </c>
      <c r="AA1335" s="70">
        <f>IF($P1335="",0,$P1335)</f>
        <v/>
      </c>
      <c r="AB1335" s="69">
        <f>IF(AND($P1335&lt;&gt;"",$P1335&lt;=Paramètres!$C$14),1,0)</f>
        <v/>
      </c>
      <c r="AC1335" s="67">
        <f>IF($P1335="","Jamais relancé",IF($P1335&lt;=3,"0-3 j",IF($P1335&lt;=7,"4-7 j",IF($P1335&lt;=15,"8-15 j","Plus de 15 j"))))</f>
        <v/>
      </c>
      <c r="AD1335" s="67">
        <f>IF($M1335&lt;=1000,"Moins de 1 k€",IF($M1335&lt;=5000,"1 à 5 k€",IF($M1335&lt;=15000,"5 à 15 k€","Plus de 15 k€")))</f>
        <v/>
      </c>
    </row>
    <row r="1336">
      <c r="A1336" s="65" t="inlineStr">
        <is>
          <t>DEV-01335</t>
        </is>
      </c>
      <c r="B1336" s="66" t="n">
        <v>45558</v>
      </c>
      <c r="C1336" s="65" t="inlineStr">
        <is>
          <t>2024-09</t>
        </is>
      </c>
      <c r="D1336" s="65" t="inlineStr">
        <is>
          <t>2024-2025</t>
        </is>
      </c>
      <c r="E1336" s="65" t="inlineStr">
        <is>
          <t>CLI-0054</t>
        </is>
      </c>
      <c r="F1336" s="65" t="inlineStr">
        <is>
          <t>Particulier</t>
        </is>
      </c>
      <c r="G1336" s="65" t="inlineStr">
        <is>
          <t>Bordeaux</t>
        </is>
      </c>
      <c r="H1336" s="65" t="inlineStr">
        <is>
          <t>Sophie Marchand</t>
        </is>
      </c>
      <c r="I1336" s="65" t="inlineStr">
        <is>
          <t>Salle de bain</t>
        </is>
      </c>
      <c r="J1336" s="65" t="inlineStr">
        <is>
          <t>SB-001</t>
        </is>
      </c>
      <c r="K1336" s="65" t="inlineStr">
        <is>
          <t>Rénovation salle de bain complète</t>
        </is>
      </c>
      <c r="L1336" s="67" t="n">
        <v>1</v>
      </c>
      <c r="M1336" s="68" t="n">
        <v>9921.98</v>
      </c>
      <c r="N1336" s="65" t="inlineStr">
        <is>
          <t>Accepté</t>
        </is>
      </c>
      <c r="O1336" s="66" t="n">
        <v>45564</v>
      </c>
      <c r="P1336" s="67" t="n"/>
      <c r="Q1336" s="67" t="n">
        <v>0</v>
      </c>
      <c r="R1336" s="67">
        <f>$I1336</f>
        <v/>
      </c>
      <c r="S1336" s="67">
        <f>$K1336</f>
        <v/>
      </c>
      <c r="T1336" s="67">
        <f>IFERROR(INDEX(Clients!$G$2:$G$1020,MATCH($E1336,Clients!$A$2:$A$1020,0)),"")</f>
        <v/>
      </c>
      <c r="U1336" s="67">
        <f>IFERROR(INDEX(Clients!$I$2:$I$1020,MATCH($E1336,Clients!$A$2:$A$1020,0)),"")</f>
        <v/>
      </c>
      <c r="V1336" s="69">
        <f>1</f>
        <v/>
      </c>
      <c r="W1336" s="69">
        <f>IF($N1336="Accepté",1,0)</f>
        <v/>
      </c>
      <c r="X1336" s="68">
        <f>$M1336*$W1336</f>
        <v/>
      </c>
      <c r="Y1336" s="68">
        <f>IF($N1336="En cours",0,$M1336)</f>
        <v/>
      </c>
      <c r="Z1336" s="69">
        <f>IF($P1336="",0,1)</f>
        <v/>
      </c>
      <c r="AA1336" s="70">
        <f>IF($P1336="",0,$P1336)</f>
        <v/>
      </c>
      <c r="AB1336" s="69">
        <f>IF(AND($P1336&lt;&gt;"",$P1336&lt;=Paramètres!$C$14),1,0)</f>
        <v/>
      </c>
      <c r="AC1336" s="67">
        <f>IF($P1336="","Jamais relancé",IF($P1336&lt;=3,"0-3 j",IF($P1336&lt;=7,"4-7 j",IF($P1336&lt;=15,"8-15 j","Plus de 15 j"))))</f>
        <v/>
      </c>
      <c r="AD1336" s="67">
        <f>IF($M1336&lt;=1000,"Moins de 1 k€",IF($M1336&lt;=5000,"1 à 5 k€",IF($M1336&lt;=15000,"5 à 15 k€","Plus de 15 k€")))</f>
        <v/>
      </c>
    </row>
    <row r="1337">
      <c r="A1337" s="65" t="inlineStr">
        <is>
          <t>DEV-01336</t>
        </is>
      </c>
      <c r="B1337" s="66" t="n">
        <v>45559</v>
      </c>
      <c r="C1337" s="65" t="inlineStr">
        <is>
          <t>2024-09</t>
        </is>
      </c>
      <c r="D1337" s="65" t="inlineStr">
        <is>
          <t>2024-2025</t>
        </is>
      </c>
      <c r="E1337" s="65" t="inlineStr">
        <is>
          <t>CLI-0456</t>
        </is>
      </c>
      <c r="F1337" s="65" t="inlineStr">
        <is>
          <t>Professionnel</t>
        </is>
      </c>
      <c r="G1337" s="65" t="inlineStr">
        <is>
          <t>Bordeaux</t>
        </is>
      </c>
      <c r="H1337" s="65" t="inlineStr">
        <is>
          <t>Karim Belkacem</t>
        </is>
      </c>
      <c r="I1337" s="65" t="inlineStr">
        <is>
          <t>Salle de bain</t>
        </is>
      </c>
      <c r="J1337" s="65" t="inlineStr">
        <is>
          <t>SB-003</t>
        </is>
      </c>
      <c r="K1337" s="65" t="inlineStr">
        <is>
          <t>Pose meuble vasque + robinetterie</t>
        </is>
      </c>
      <c r="L1337" s="67" t="n">
        <v>1</v>
      </c>
      <c r="M1337" s="68" t="n">
        <v>2123.62</v>
      </c>
      <c r="N1337" s="65" t="inlineStr">
        <is>
          <t>Accepté</t>
        </is>
      </c>
      <c r="O1337" s="66" t="n">
        <v>45580</v>
      </c>
      <c r="P1337" s="67" t="n">
        <v>6</v>
      </c>
      <c r="Q1337" s="67" t="n">
        <v>1</v>
      </c>
      <c r="R1337" s="67">
        <f>$I1337</f>
        <v/>
      </c>
      <c r="S1337" s="67">
        <f>$K1337</f>
        <v/>
      </c>
      <c r="T1337" s="67">
        <f>IFERROR(INDEX(Clients!$G$2:$G$1020,MATCH($E1337,Clients!$A$2:$A$1020,0)),"")</f>
        <v/>
      </c>
      <c r="U1337" s="67">
        <f>IFERROR(INDEX(Clients!$I$2:$I$1020,MATCH($E1337,Clients!$A$2:$A$1020,0)),"")</f>
        <v/>
      </c>
      <c r="V1337" s="69">
        <f>1</f>
        <v/>
      </c>
      <c r="W1337" s="69">
        <f>IF($N1337="Accepté",1,0)</f>
        <v/>
      </c>
      <c r="X1337" s="68">
        <f>$M1337*$W1337</f>
        <v/>
      </c>
      <c r="Y1337" s="68">
        <f>IF($N1337="En cours",0,$M1337)</f>
        <v/>
      </c>
      <c r="Z1337" s="69">
        <f>IF($P1337="",0,1)</f>
        <v/>
      </c>
      <c r="AA1337" s="70">
        <f>IF($P1337="",0,$P1337)</f>
        <v/>
      </c>
      <c r="AB1337" s="69">
        <f>IF(AND($P1337&lt;&gt;"",$P1337&lt;=Paramètres!$C$14),1,0)</f>
        <v/>
      </c>
      <c r="AC1337" s="67">
        <f>IF($P1337="","Jamais relancé",IF($P1337&lt;=3,"0-3 j",IF($P1337&lt;=7,"4-7 j",IF($P1337&lt;=15,"8-15 j","Plus de 15 j"))))</f>
        <v/>
      </c>
      <c r="AD1337" s="67">
        <f>IF($M1337&lt;=1000,"Moins de 1 k€",IF($M1337&lt;=5000,"1 à 5 k€",IF($M1337&lt;=15000,"5 à 15 k€","Plus de 15 k€")))</f>
        <v/>
      </c>
    </row>
    <row r="1338">
      <c r="A1338" s="65" t="inlineStr">
        <is>
          <t>DEV-01337</t>
        </is>
      </c>
      <c r="B1338" s="66" t="n">
        <v>45559</v>
      </c>
      <c r="C1338" s="65" t="inlineStr">
        <is>
          <t>2024-09</t>
        </is>
      </c>
      <c r="D1338" s="65" t="inlineStr">
        <is>
          <t>2024-2025</t>
        </is>
      </c>
      <c r="E1338" s="65" t="inlineStr">
        <is>
          <t>CLI-0084</t>
        </is>
      </c>
      <c r="F1338" s="65" t="inlineStr">
        <is>
          <t>Professionnel</t>
        </is>
      </c>
      <c r="G1338" s="65" t="inlineStr">
        <is>
          <t>Toulouse</t>
        </is>
      </c>
      <c r="H1338" s="65" t="inlineStr">
        <is>
          <t>Nadia Cherif</t>
        </is>
      </c>
      <c r="I1338" s="65" t="inlineStr">
        <is>
          <t>Chauffage</t>
        </is>
      </c>
      <c r="J1338" s="65" t="inlineStr">
        <is>
          <t>CH-003</t>
        </is>
      </c>
      <c r="K1338" s="65" t="inlineStr">
        <is>
          <t>Installation pompe à chaleur air/eau</t>
        </is>
      </c>
      <c r="L1338" s="67" t="n">
        <v>1</v>
      </c>
      <c r="M1338" s="68" t="n">
        <v>21975.62</v>
      </c>
      <c r="N1338" s="65" t="inlineStr">
        <is>
          <t>Accepté</t>
        </is>
      </c>
      <c r="O1338" s="66" t="n">
        <v>45588</v>
      </c>
      <c r="P1338" s="67" t="n">
        <v>4</v>
      </c>
      <c r="Q1338" s="67" t="n">
        <v>1</v>
      </c>
      <c r="R1338" s="67">
        <f>$I1338</f>
        <v/>
      </c>
      <c r="S1338" s="67">
        <f>$K1338</f>
        <v/>
      </c>
      <c r="T1338" s="67">
        <f>IFERROR(INDEX(Clients!$G$2:$G$1020,MATCH($E1338,Clients!$A$2:$A$1020,0)),"")</f>
        <v/>
      </c>
      <c r="U1338" s="67">
        <f>IFERROR(INDEX(Clients!$I$2:$I$1020,MATCH($E1338,Clients!$A$2:$A$1020,0)),"")</f>
        <v/>
      </c>
      <c r="V1338" s="69">
        <f>1</f>
        <v/>
      </c>
      <c r="W1338" s="69">
        <f>IF($N1338="Accepté",1,0)</f>
        <v/>
      </c>
      <c r="X1338" s="68">
        <f>$M1338*$W1338</f>
        <v/>
      </c>
      <c r="Y1338" s="68">
        <f>IF($N1338="En cours",0,$M1338)</f>
        <v/>
      </c>
      <c r="Z1338" s="69">
        <f>IF($P1338="",0,1)</f>
        <v/>
      </c>
      <c r="AA1338" s="70">
        <f>IF($P1338="",0,$P1338)</f>
        <v/>
      </c>
      <c r="AB1338" s="69">
        <f>IF(AND($P1338&lt;&gt;"",$P1338&lt;=Paramètres!$C$14),1,0)</f>
        <v/>
      </c>
      <c r="AC1338" s="67">
        <f>IF($P1338="","Jamais relancé",IF($P1338&lt;=3,"0-3 j",IF($P1338&lt;=7,"4-7 j",IF($P1338&lt;=15,"8-15 j","Plus de 15 j"))))</f>
        <v/>
      </c>
      <c r="AD1338" s="67">
        <f>IF($M1338&lt;=1000,"Moins de 1 k€",IF($M1338&lt;=5000,"1 à 5 k€",IF($M1338&lt;=15000,"5 à 15 k€","Plus de 15 k€")))</f>
        <v/>
      </c>
    </row>
    <row r="1339">
      <c r="A1339" s="65" t="inlineStr">
        <is>
          <t>DEV-01338</t>
        </is>
      </c>
      <c r="B1339" s="66" t="n">
        <v>45559</v>
      </c>
      <c r="C1339" s="65" t="inlineStr">
        <is>
          <t>2024-09</t>
        </is>
      </c>
      <c r="D1339" s="65" t="inlineStr">
        <is>
          <t>2024-2025</t>
        </is>
      </c>
      <c r="E1339" s="65" t="inlineStr">
        <is>
          <t>CLI-0981</t>
        </is>
      </c>
      <c r="F1339" s="65" t="inlineStr">
        <is>
          <t>Collectivité</t>
        </is>
      </c>
      <c r="G1339" s="65" t="inlineStr">
        <is>
          <t>Montpellier</t>
        </is>
      </c>
      <c r="H1339" s="65" t="inlineStr">
        <is>
          <t>Thomas Rey</t>
        </is>
      </c>
      <c r="I1339" s="65" t="inlineStr">
        <is>
          <t>Dépannage</t>
        </is>
      </c>
      <c r="J1339" s="65" t="inlineStr">
        <is>
          <t>DP-003</t>
        </is>
      </c>
      <c r="K1339" s="65" t="inlineStr">
        <is>
          <t>Dépannage électrique urgence</t>
        </is>
      </c>
      <c r="L1339" s="67" t="n">
        <v>1</v>
      </c>
      <c r="M1339" s="68" t="n">
        <v>803.05</v>
      </c>
      <c r="N1339" s="65" t="inlineStr">
        <is>
          <t>Refusé</t>
        </is>
      </c>
      <c r="O1339" s="66" t="n">
        <v>45582</v>
      </c>
      <c r="P1339" s="67" t="n">
        <v>6</v>
      </c>
      <c r="Q1339" s="67" t="n">
        <v>2</v>
      </c>
      <c r="R1339" s="67">
        <f>$I1339</f>
        <v/>
      </c>
      <c r="S1339" s="67">
        <f>$K1339</f>
        <v/>
      </c>
      <c r="T1339" s="67">
        <f>IFERROR(INDEX(Clients!$G$2:$G$1020,MATCH($E1339,Clients!$A$2:$A$1020,0)),"")</f>
        <v/>
      </c>
      <c r="U1339" s="67">
        <f>IFERROR(INDEX(Clients!$I$2:$I$1020,MATCH($E1339,Clients!$A$2:$A$1020,0)),"")</f>
        <v/>
      </c>
      <c r="V1339" s="69">
        <f>1</f>
        <v/>
      </c>
      <c r="W1339" s="69">
        <f>IF($N1339="Accepté",1,0)</f>
        <v/>
      </c>
      <c r="X1339" s="68">
        <f>$M1339*$W1339</f>
        <v/>
      </c>
      <c r="Y1339" s="68">
        <f>IF($N1339="En cours",0,$M1339)</f>
        <v/>
      </c>
      <c r="Z1339" s="69">
        <f>IF($P1339="",0,1)</f>
        <v/>
      </c>
      <c r="AA1339" s="70">
        <f>IF($P1339="",0,$P1339)</f>
        <v/>
      </c>
      <c r="AB1339" s="69">
        <f>IF(AND($P1339&lt;&gt;"",$P1339&lt;=Paramètres!$C$14),1,0)</f>
        <v/>
      </c>
      <c r="AC1339" s="67">
        <f>IF($P1339="","Jamais relancé",IF($P1339&lt;=3,"0-3 j",IF($P1339&lt;=7,"4-7 j",IF($P1339&lt;=15,"8-15 j","Plus de 15 j"))))</f>
        <v/>
      </c>
      <c r="AD1339" s="67">
        <f>IF($M1339&lt;=1000,"Moins de 1 k€",IF($M1339&lt;=5000,"1 à 5 k€",IF($M1339&lt;=15000,"5 à 15 k€","Plus de 15 k€")))</f>
        <v/>
      </c>
    </row>
    <row r="1340">
      <c r="A1340" s="65" t="inlineStr">
        <is>
          <t>DEV-01339</t>
        </is>
      </c>
      <c r="B1340" s="66" t="n">
        <v>45560</v>
      </c>
      <c r="C1340" s="65" t="inlineStr">
        <is>
          <t>2024-09</t>
        </is>
      </c>
      <c r="D1340" s="65" t="inlineStr">
        <is>
          <t>2024-2025</t>
        </is>
      </c>
      <c r="E1340" s="65" t="inlineStr">
        <is>
          <t>CLI-0235</t>
        </is>
      </c>
      <c r="F1340" s="65" t="inlineStr">
        <is>
          <t>Particulier</t>
        </is>
      </c>
      <c r="G1340" s="65" t="inlineStr">
        <is>
          <t>Toulouse</t>
        </is>
      </c>
      <c r="H1340" s="65" t="inlineStr">
        <is>
          <t>Julien Fabre</t>
        </is>
      </c>
      <c r="I1340" s="65" t="inlineStr">
        <is>
          <t>Chauffage</t>
        </is>
      </c>
      <c r="J1340" s="65" t="inlineStr">
        <is>
          <t>CH-001</t>
        </is>
      </c>
      <c r="K1340" s="65" t="inlineStr">
        <is>
          <t>Installation chaudière gaz condensation</t>
        </is>
      </c>
      <c r="L1340" s="67" t="n">
        <v>1</v>
      </c>
      <c r="M1340" s="68" t="n">
        <v>5136.04</v>
      </c>
      <c r="N1340" s="65" t="inlineStr">
        <is>
          <t>Refusé</t>
        </is>
      </c>
      <c r="O1340" s="66" t="n">
        <v>45589</v>
      </c>
      <c r="P1340" s="67" t="n">
        <v>3</v>
      </c>
      <c r="Q1340" s="67" t="n">
        <v>3</v>
      </c>
      <c r="R1340" s="67">
        <f>$I1340</f>
        <v/>
      </c>
      <c r="S1340" s="67">
        <f>$K1340</f>
        <v/>
      </c>
      <c r="T1340" s="67">
        <f>IFERROR(INDEX(Clients!$G$2:$G$1020,MATCH($E1340,Clients!$A$2:$A$1020,0)),"")</f>
        <v/>
      </c>
      <c r="U1340" s="67">
        <f>IFERROR(INDEX(Clients!$I$2:$I$1020,MATCH($E1340,Clients!$A$2:$A$1020,0)),"")</f>
        <v/>
      </c>
      <c r="V1340" s="69">
        <f>1</f>
        <v/>
      </c>
      <c r="W1340" s="69">
        <f>IF($N1340="Accepté",1,0)</f>
        <v/>
      </c>
      <c r="X1340" s="68">
        <f>$M1340*$W1340</f>
        <v/>
      </c>
      <c r="Y1340" s="68">
        <f>IF($N1340="En cours",0,$M1340)</f>
        <v/>
      </c>
      <c r="Z1340" s="69">
        <f>IF($P1340="",0,1)</f>
        <v/>
      </c>
      <c r="AA1340" s="70">
        <f>IF($P1340="",0,$P1340)</f>
        <v/>
      </c>
      <c r="AB1340" s="69">
        <f>IF(AND($P1340&lt;&gt;"",$P1340&lt;=Paramètres!$C$14),1,0)</f>
        <v/>
      </c>
      <c r="AC1340" s="67">
        <f>IF($P1340="","Jamais relancé",IF($P1340&lt;=3,"0-3 j",IF($P1340&lt;=7,"4-7 j",IF($P1340&lt;=15,"8-15 j","Plus de 15 j"))))</f>
        <v/>
      </c>
      <c r="AD1340" s="67">
        <f>IF($M1340&lt;=1000,"Moins de 1 k€",IF($M1340&lt;=5000,"1 à 5 k€",IF($M1340&lt;=15000,"5 à 15 k€","Plus de 15 k€")))</f>
        <v/>
      </c>
    </row>
    <row r="1341">
      <c r="A1341" s="65" t="inlineStr">
        <is>
          <t>DEV-01340</t>
        </is>
      </c>
      <c r="B1341" s="66" t="n">
        <v>45560</v>
      </c>
      <c r="C1341" s="65" t="inlineStr">
        <is>
          <t>2024-09</t>
        </is>
      </c>
      <c r="D1341" s="65" t="inlineStr">
        <is>
          <t>2024-2025</t>
        </is>
      </c>
      <c r="E1341" s="65" t="inlineStr">
        <is>
          <t>CLI-0071</t>
        </is>
      </c>
      <c r="F1341" s="65" t="inlineStr">
        <is>
          <t>Particulier</t>
        </is>
      </c>
      <c r="G1341" s="65" t="inlineStr">
        <is>
          <t>Toulouse</t>
        </is>
      </c>
      <c r="H1341" s="65" t="inlineStr">
        <is>
          <t>Nadia Cherif</t>
        </is>
      </c>
      <c r="I1341" s="65" t="inlineStr">
        <is>
          <t>Dépannage</t>
        </is>
      </c>
      <c r="J1341" s="65" t="inlineStr">
        <is>
          <t>DP-002</t>
        </is>
      </c>
      <c r="K1341" s="65" t="inlineStr">
        <is>
          <t>Débouchage canalisation</t>
        </is>
      </c>
      <c r="L1341" s="67" t="n">
        <v>3</v>
      </c>
      <c r="M1341" s="68" t="n">
        <v>986.61</v>
      </c>
      <c r="N1341" s="65" t="inlineStr">
        <is>
          <t>Accepté</t>
        </is>
      </c>
      <c r="O1341" s="66" t="n">
        <v>45591</v>
      </c>
      <c r="P1341" s="67" t="n"/>
      <c r="Q1341" s="67" t="n">
        <v>0</v>
      </c>
      <c r="R1341" s="67">
        <f>$I1341</f>
        <v/>
      </c>
      <c r="S1341" s="67">
        <f>$K1341</f>
        <v/>
      </c>
      <c r="T1341" s="67">
        <f>IFERROR(INDEX(Clients!$G$2:$G$1020,MATCH($E1341,Clients!$A$2:$A$1020,0)),"")</f>
        <v/>
      </c>
      <c r="U1341" s="67">
        <f>IFERROR(INDEX(Clients!$I$2:$I$1020,MATCH($E1341,Clients!$A$2:$A$1020,0)),"")</f>
        <v/>
      </c>
      <c r="V1341" s="69">
        <f>1</f>
        <v/>
      </c>
      <c r="W1341" s="69">
        <f>IF($N1341="Accepté",1,0)</f>
        <v/>
      </c>
      <c r="X1341" s="68">
        <f>$M1341*$W1341</f>
        <v/>
      </c>
      <c r="Y1341" s="68">
        <f>IF($N1341="En cours",0,$M1341)</f>
        <v/>
      </c>
      <c r="Z1341" s="69">
        <f>IF($P1341="",0,1)</f>
        <v/>
      </c>
      <c r="AA1341" s="70">
        <f>IF($P1341="",0,$P1341)</f>
        <v/>
      </c>
      <c r="AB1341" s="69">
        <f>IF(AND($P1341&lt;&gt;"",$P1341&lt;=Paramètres!$C$14),1,0)</f>
        <v/>
      </c>
      <c r="AC1341" s="67">
        <f>IF($P1341="","Jamais relancé",IF($P1341&lt;=3,"0-3 j",IF($P1341&lt;=7,"4-7 j",IF($P1341&lt;=15,"8-15 j","Plus de 15 j"))))</f>
        <v/>
      </c>
      <c r="AD1341" s="67">
        <f>IF($M1341&lt;=1000,"Moins de 1 k€",IF($M1341&lt;=5000,"1 à 5 k€",IF($M1341&lt;=15000,"5 à 15 k€","Plus de 15 k€")))</f>
        <v/>
      </c>
    </row>
    <row r="1342">
      <c r="A1342" s="65" t="inlineStr">
        <is>
          <t>DEV-01341</t>
        </is>
      </c>
      <c r="B1342" s="66" t="n">
        <v>45560</v>
      </c>
      <c r="C1342" s="65" t="inlineStr">
        <is>
          <t>2024-09</t>
        </is>
      </c>
      <c r="D1342" s="65" t="inlineStr">
        <is>
          <t>2024-2025</t>
        </is>
      </c>
      <c r="E1342" s="65" t="inlineStr">
        <is>
          <t>CLI-0263</t>
        </is>
      </c>
      <c r="F1342" s="65" t="inlineStr">
        <is>
          <t>Syndic</t>
        </is>
      </c>
      <c r="G1342" s="65" t="inlineStr">
        <is>
          <t>Bordeaux</t>
        </is>
      </c>
      <c r="H1342" s="65" t="inlineStr">
        <is>
          <t>Karim Belkacem</t>
        </is>
      </c>
      <c r="I1342" s="65" t="inlineStr">
        <is>
          <t>Chauffage</t>
        </is>
      </c>
      <c r="J1342" s="65" t="inlineStr">
        <is>
          <t>CH-005</t>
        </is>
      </c>
      <c r="K1342" s="65" t="inlineStr">
        <is>
          <t>Désembouage circuit chauffage</t>
        </is>
      </c>
      <c r="L1342" s="67" t="n">
        <v>2</v>
      </c>
      <c r="M1342" s="68" t="n">
        <v>3499.23</v>
      </c>
      <c r="N1342" s="65" t="inlineStr">
        <is>
          <t>Sans réponse</t>
        </is>
      </c>
      <c r="O1342" s="66" t="n">
        <v>45573</v>
      </c>
      <c r="P1342" s="67" t="n">
        <v>5</v>
      </c>
      <c r="Q1342" s="67" t="n">
        <v>1</v>
      </c>
      <c r="R1342" s="67">
        <f>$I1342</f>
        <v/>
      </c>
      <c r="S1342" s="67">
        <f>$K1342</f>
        <v/>
      </c>
      <c r="T1342" s="67">
        <f>IFERROR(INDEX(Clients!$G$2:$G$1020,MATCH($E1342,Clients!$A$2:$A$1020,0)),"")</f>
        <v/>
      </c>
      <c r="U1342" s="67">
        <f>IFERROR(INDEX(Clients!$I$2:$I$1020,MATCH($E1342,Clients!$A$2:$A$1020,0)),"")</f>
        <v/>
      </c>
      <c r="V1342" s="69">
        <f>1</f>
        <v/>
      </c>
      <c r="W1342" s="69">
        <f>IF($N1342="Accepté",1,0)</f>
        <v/>
      </c>
      <c r="X1342" s="68">
        <f>$M1342*$W1342</f>
        <v/>
      </c>
      <c r="Y1342" s="68">
        <f>IF($N1342="En cours",0,$M1342)</f>
        <v/>
      </c>
      <c r="Z1342" s="69">
        <f>IF($P1342="",0,1)</f>
        <v/>
      </c>
      <c r="AA1342" s="70">
        <f>IF($P1342="",0,$P1342)</f>
        <v/>
      </c>
      <c r="AB1342" s="69">
        <f>IF(AND($P1342&lt;&gt;"",$P1342&lt;=Paramètres!$C$14),1,0)</f>
        <v/>
      </c>
      <c r="AC1342" s="67">
        <f>IF($P1342="","Jamais relancé",IF($P1342&lt;=3,"0-3 j",IF($P1342&lt;=7,"4-7 j",IF($P1342&lt;=15,"8-15 j","Plus de 15 j"))))</f>
        <v/>
      </c>
      <c r="AD1342" s="67">
        <f>IF($M1342&lt;=1000,"Moins de 1 k€",IF($M1342&lt;=5000,"1 à 5 k€",IF($M1342&lt;=15000,"5 à 15 k€","Plus de 15 k€")))</f>
        <v/>
      </c>
    </row>
    <row r="1343">
      <c r="A1343" s="65" t="inlineStr">
        <is>
          <t>DEV-01342</t>
        </is>
      </c>
      <c r="B1343" s="66" t="n">
        <v>45560</v>
      </c>
      <c r="C1343" s="65" t="inlineStr">
        <is>
          <t>2024-09</t>
        </is>
      </c>
      <c r="D1343" s="65" t="inlineStr">
        <is>
          <t>2024-2025</t>
        </is>
      </c>
      <c r="E1343" s="65" t="inlineStr">
        <is>
          <t>CLI-0254</t>
        </is>
      </c>
      <c r="F1343" s="65" t="inlineStr">
        <is>
          <t>Particulier</t>
        </is>
      </c>
      <c r="G1343" s="65" t="inlineStr">
        <is>
          <t>Toulouse</t>
        </is>
      </c>
      <c r="H1343" s="65" t="inlineStr">
        <is>
          <t>Nadia Cherif</t>
        </is>
      </c>
      <c r="I1343" s="65" t="inlineStr">
        <is>
          <t>Plomberie</t>
        </is>
      </c>
      <c r="J1343" s="65" t="inlineStr">
        <is>
          <t>PR-002</t>
        </is>
      </c>
      <c r="K1343" s="65" t="inlineStr">
        <is>
          <t>Recherche de fuite + réparation</t>
        </is>
      </c>
      <c r="L1343" s="67" t="n">
        <v>2</v>
      </c>
      <c r="M1343" s="68" t="n">
        <v>913.11</v>
      </c>
      <c r="N1343" s="65" t="inlineStr">
        <is>
          <t>Accepté</t>
        </is>
      </c>
      <c r="O1343" s="66" t="n">
        <v>45610</v>
      </c>
      <c r="P1343" s="67" t="n">
        <v>10</v>
      </c>
      <c r="Q1343" s="67" t="n">
        <v>2</v>
      </c>
      <c r="R1343" s="67">
        <f>$I1343</f>
        <v/>
      </c>
      <c r="S1343" s="67">
        <f>$K1343</f>
        <v/>
      </c>
      <c r="T1343" s="67">
        <f>IFERROR(INDEX(Clients!$G$2:$G$1020,MATCH($E1343,Clients!$A$2:$A$1020,0)),"")</f>
        <v/>
      </c>
      <c r="U1343" s="67">
        <f>IFERROR(INDEX(Clients!$I$2:$I$1020,MATCH($E1343,Clients!$A$2:$A$1020,0)),"")</f>
        <v/>
      </c>
      <c r="V1343" s="69">
        <f>1</f>
        <v/>
      </c>
      <c r="W1343" s="69">
        <f>IF($N1343="Accepté",1,0)</f>
        <v/>
      </c>
      <c r="X1343" s="68">
        <f>$M1343*$W1343</f>
        <v/>
      </c>
      <c r="Y1343" s="68">
        <f>IF($N1343="En cours",0,$M1343)</f>
        <v/>
      </c>
      <c r="Z1343" s="69">
        <f>IF($P1343="",0,1)</f>
        <v/>
      </c>
      <c r="AA1343" s="70">
        <f>IF($P1343="",0,$P1343)</f>
        <v/>
      </c>
      <c r="AB1343" s="69">
        <f>IF(AND($P1343&lt;&gt;"",$P1343&lt;=Paramètres!$C$14),1,0)</f>
        <v/>
      </c>
      <c r="AC1343" s="67">
        <f>IF($P1343="","Jamais relancé",IF($P1343&lt;=3,"0-3 j",IF($P1343&lt;=7,"4-7 j",IF($P1343&lt;=15,"8-15 j","Plus de 15 j"))))</f>
        <v/>
      </c>
      <c r="AD1343" s="67">
        <f>IF($M1343&lt;=1000,"Moins de 1 k€",IF($M1343&lt;=5000,"1 à 5 k€",IF($M1343&lt;=15000,"5 à 15 k€","Plus de 15 k€")))</f>
        <v/>
      </c>
    </row>
    <row r="1344">
      <c r="A1344" s="65" t="inlineStr">
        <is>
          <t>DEV-01343</t>
        </is>
      </c>
      <c r="B1344" s="66" t="n">
        <v>45561</v>
      </c>
      <c r="C1344" s="65" t="inlineStr">
        <is>
          <t>2024-09</t>
        </is>
      </c>
      <c r="D1344" s="65" t="inlineStr">
        <is>
          <t>2024-2025</t>
        </is>
      </c>
      <c r="E1344" s="65" t="inlineStr">
        <is>
          <t>CLI-0152</t>
        </is>
      </c>
      <c r="F1344" s="65" t="inlineStr">
        <is>
          <t>Particulier</t>
        </is>
      </c>
      <c r="G1344" s="65" t="inlineStr">
        <is>
          <t>Bordeaux</t>
        </is>
      </c>
      <c r="H1344" s="65" t="inlineStr">
        <is>
          <t>Sophie Marchand</t>
        </is>
      </c>
      <c r="I1344" s="65" t="inlineStr">
        <is>
          <t>Plomberie</t>
        </is>
      </c>
      <c r="J1344" s="65" t="inlineStr">
        <is>
          <t>PR-002</t>
        </is>
      </c>
      <c r="K1344" s="65" t="inlineStr">
        <is>
          <t>Recherche de fuite + réparation</t>
        </is>
      </c>
      <c r="L1344" s="67" t="n">
        <v>1</v>
      </c>
      <c r="M1344" s="68" t="n">
        <v>438.02</v>
      </c>
      <c r="N1344" s="65" t="inlineStr">
        <is>
          <t>Refusé</t>
        </is>
      </c>
      <c r="O1344" s="66" t="n">
        <v>45592</v>
      </c>
      <c r="P1344" s="67" t="n">
        <v>11</v>
      </c>
      <c r="Q1344" s="67" t="n">
        <v>2</v>
      </c>
      <c r="R1344" s="67">
        <f>$I1344</f>
        <v/>
      </c>
      <c r="S1344" s="67">
        <f>$K1344</f>
        <v/>
      </c>
      <c r="T1344" s="67">
        <f>IFERROR(INDEX(Clients!$G$2:$G$1020,MATCH($E1344,Clients!$A$2:$A$1020,0)),"")</f>
        <v/>
      </c>
      <c r="U1344" s="67">
        <f>IFERROR(INDEX(Clients!$I$2:$I$1020,MATCH($E1344,Clients!$A$2:$A$1020,0)),"")</f>
        <v/>
      </c>
      <c r="V1344" s="69">
        <f>1</f>
        <v/>
      </c>
      <c r="W1344" s="69">
        <f>IF($N1344="Accepté",1,0)</f>
        <v/>
      </c>
      <c r="X1344" s="68">
        <f>$M1344*$W1344</f>
        <v/>
      </c>
      <c r="Y1344" s="68">
        <f>IF($N1344="En cours",0,$M1344)</f>
        <v/>
      </c>
      <c r="Z1344" s="69">
        <f>IF($P1344="",0,1)</f>
        <v/>
      </c>
      <c r="AA1344" s="70">
        <f>IF($P1344="",0,$P1344)</f>
        <v/>
      </c>
      <c r="AB1344" s="69">
        <f>IF(AND($P1344&lt;&gt;"",$P1344&lt;=Paramètres!$C$14),1,0)</f>
        <v/>
      </c>
      <c r="AC1344" s="67">
        <f>IF($P1344="","Jamais relancé",IF($P1344&lt;=3,"0-3 j",IF($P1344&lt;=7,"4-7 j",IF($P1344&lt;=15,"8-15 j","Plus de 15 j"))))</f>
        <v/>
      </c>
      <c r="AD1344" s="67">
        <f>IF($M1344&lt;=1000,"Moins de 1 k€",IF($M1344&lt;=5000,"1 à 5 k€",IF($M1344&lt;=15000,"5 à 15 k€","Plus de 15 k€")))</f>
        <v/>
      </c>
    </row>
    <row r="1345">
      <c r="A1345" s="65" t="inlineStr">
        <is>
          <t>DEV-01344</t>
        </is>
      </c>
      <c r="B1345" s="66" t="n">
        <v>45561</v>
      </c>
      <c r="C1345" s="65" t="inlineStr">
        <is>
          <t>2024-09</t>
        </is>
      </c>
      <c r="D1345" s="65" t="inlineStr">
        <is>
          <t>2024-2025</t>
        </is>
      </c>
      <c r="E1345" s="65" t="inlineStr">
        <is>
          <t>CLI-0441</t>
        </is>
      </c>
      <c r="F1345" s="65" t="inlineStr">
        <is>
          <t>Professionnel</t>
        </is>
      </c>
      <c r="G1345" s="65" t="inlineStr">
        <is>
          <t>Bordeaux</t>
        </is>
      </c>
      <c r="H1345" s="65" t="inlineStr">
        <is>
          <t>Sophie Marchand</t>
        </is>
      </c>
      <c r="I1345" s="65" t="inlineStr">
        <is>
          <t>Chauffage</t>
        </is>
      </c>
      <c r="J1345" s="65" t="inlineStr">
        <is>
          <t>CH-001</t>
        </is>
      </c>
      <c r="K1345" s="65" t="inlineStr">
        <is>
          <t>Installation chaudière gaz condensation</t>
        </is>
      </c>
      <c r="L1345" s="67" t="n">
        <v>1</v>
      </c>
      <c r="M1345" s="68" t="n">
        <v>7499.45</v>
      </c>
      <c r="N1345" s="65" t="inlineStr">
        <is>
          <t>Accepté</t>
        </is>
      </c>
      <c r="O1345" s="66" t="n">
        <v>45571</v>
      </c>
      <c r="P1345" s="67" t="n">
        <v>3</v>
      </c>
      <c r="Q1345" s="67" t="n">
        <v>1</v>
      </c>
      <c r="R1345" s="67">
        <f>$I1345</f>
        <v/>
      </c>
      <c r="S1345" s="67">
        <f>$K1345</f>
        <v/>
      </c>
      <c r="T1345" s="67">
        <f>IFERROR(INDEX(Clients!$G$2:$G$1020,MATCH($E1345,Clients!$A$2:$A$1020,0)),"")</f>
        <v/>
      </c>
      <c r="U1345" s="67">
        <f>IFERROR(INDEX(Clients!$I$2:$I$1020,MATCH($E1345,Clients!$A$2:$A$1020,0)),"")</f>
        <v/>
      </c>
      <c r="V1345" s="69">
        <f>1</f>
        <v/>
      </c>
      <c r="W1345" s="69">
        <f>IF($N1345="Accepté",1,0)</f>
        <v/>
      </c>
      <c r="X1345" s="68">
        <f>$M1345*$W1345</f>
        <v/>
      </c>
      <c r="Y1345" s="68">
        <f>IF($N1345="En cours",0,$M1345)</f>
        <v/>
      </c>
      <c r="Z1345" s="69">
        <f>IF($P1345="",0,1)</f>
        <v/>
      </c>
      <c r="AA1345" s="70">
        <f>IF($P1345="",0,$P1345)</f>
        <v/>
      </c>
      <c r="AB1345" s="69">
        <f>IF(AND($P1345&lt;&gt;"",$P1345&lt;=Paramètres!$C$14),1,0)</f>
        <v/>
      </c>
      <c r="AC1345" s="67">
        <f>IF($P1345="","Jamais relancé",IF($P1345&lt;=3,"0-3 j",IF($P1345&lt;=7,"4-7 j",IF($P1345&lt;=15,"8-15 j","Plus de 15 j"))))</f>
        <v/>
      </c>
      <c r="AD1345" s="67">
        <f>IF($M1345&lt;=1000,"Moins de 1 k€",IF($M1345&lt;=5000,"1 à 5 k€",IF($M1345&lt;=15000,"5 à 15 k€","Plus de 15 k€")))</f>
        <v/>
      </c>
    </row>
    <row r="1346">
      <c r="A1346" s="65" t="inlineStr">
        <is>
          <t>DEV-01345</t>
        </is>
      </c>
      <c r="B1346" s="66" t="n">
        <v>45561</v>
      </c>
      <c r="C1346" s="65" t="inlineStr">
        <is>
          <t>2024-09</t>
        </is>
      </c>
      <c r="D1346" s="65" t="inlineStr">
        <is>
          <t>2024-2025</t>
        </is>
      </c>
      <c r="E1346" s="65" t="inlineStr">
        <is>
          <t>CLI-0206</t>
        </is>
      </c>
      <c r="F1346" s="65" t="inlineStr">
        <is>
          <t>Syndic</t>
        </is>
      </c>
      <c r="G1346" s="65" t="inlineStr">
        <is>
          <t>Toulouse</t>
        </is>
      </c>
      <c r="H1346" s="65" t="inlineStr">
        <is>
          <t>Nadia Cherif</t>
        </is>
      </c>
      <c r="I1346" s="65" t="inlineStr">
        <is>
          <t>Électricité</t>
        </is>
      </c>
      <c r="J1346" s="65" t="inlineStr">
        <is>
          <t>EL-001</t>
        </is>
      </c>
      <c r="K1346" s="65" t="inlineStr">
        <is>
          <t>Mise aux normes tableau électrique</t>
        </is>
      </c>
      <c r="L1346" s="67" t="n">
        <v>1</v>
      </c>
      <c r="M1346" s="68" t="n">
        <v>3380.12</v>
      </c>
      <c r="N1346" s="65" t="inlineStr">
        <is>
          <t>Accepté</t>
        </is>
      </c>
      <c r="O1346" s="66" t="n">
        <v>45577</v>
      </c>
      <c r="P1346" s="67" t="n">
        <v>4</v>
      </c>
      <c r="Q1346" s="67" t="n">
        <v>2</v>
      </c>
      <c r="R1346" s="67">
        <f>$I1346</f>
        <v/>
      </c>
      <c r="S1346" s="67">
        <f>$K1346</f>
        <v/>
      </c>
      <c r="T1346" s="67">
        <f>IFERROR(INDEX(Clients!$G$2:$G$1020,MATCH($E1346,Clients!$A$2:$A$1020,0)),"")</f>
        <v/>
      </c>
      <c r="U1346" s="67">
        <f>IFERROR(INDEX(Clients!$I$2:$I$1020,MATCH($E1346,Clients!$A$2:$A$1020,0)),"")</f>
        <v/>
      </c>
      <c r="V1346" s="69">
        <f>1</f>
        <v/>
      </c>
      <c r="W1346" s="69">
        <f>IF($N1346="Accepté",1,0)</f>
        <v/>
      </c>
      <c r="X1346" s="68">
        <f>$M1346*$W1346</f>
        <v/>
      </c>
      <c r="Y1346" s="68">
        <f>IF($N1346="En cours",0,$M1346)</f>
        <v/>
      </c>
      <c r="Z1346" s="69">
        <f>IF($P1346="",0,1)</f>
        <v/>
      </c>
      <c r="AA1346" s="70">
        <f>IF($P1346="",0,$P1346)</f>
        <v/>
      </c>
      <c r="AB1346" s="69">
        <f>IF(AND($P1346&lt;&gt;"",$P1346&lt;=Paramètres!$C$14),1,0)</f>
        <v/>
      </c>
      <c r="AC1346" s="67">
        <f>IF($P1346="","Jamais relancé",IF($P1346&lt;=3,"0-3 j",IF($P1346&lt;=7,"4-7 j",IF($P1346&lt;=15,"8-15 j","Plus de 15 j"))))</f>
        <v/>
      </c>
      <c r="AD1346" s="67">
        <f>IF($M1346&lt;=1000,"Moins de 1 k€",IF($M1346&lt;=5000,"1 à 5 k€",IF($M1346&lt;=15000,"5 à 15 k€","Plus de 15 k€")))</f>
        <v/>
      </c>
    </row>
    <row r="1347">
      <c r="A1347" s="65" t="inlineStr">
        <is>
          <t>DEV-01346</t>
        </is>
      </c>
      <c r="B1347" s="66" t="n">
        <v>45561</v>
      </c>
      <c r="C1347" s="65" t="inlineStr">
        <is>
          <t>2024-09</t>
        </is>
      </c>
      <c r="D1347" s="65" t="inlineStr">
        <is>
          <t>2024-2025</t>
        </is>
      </c>
      <c r="E1347" s="65" t="inlineStr">
        <is>
          <t>CLI-0234</t>
        </is>
      </c>
      <c r="F1347" s="65" t="inlineStr">
        <is>
          <t>Particulier</t>
        </is>
      </c>
      <c r="G1347" s="65" t="inlineStr">
        <is>
          <t>Toulouse</t>
        </is>
      </c>
      <c r="H1347" s="65" t="inlineStr">
        <is>
          <t>Nadia Cherif</t>
        </is>
      </c>
      <c r="I1347" s="65" t="inlineStr">
        <is>
          <t>Dépannage</t>
        </is>
      </c>
      <c r="J1347" s="65" t="inlineStr">
        <is>
          <t>DP-002</t>
        </is>
      </c>
      <c r="K1347" s="65" t="inlineStr">
        <is>
          <t>Débouchage canalisation</t>
        </is>
      </c>
      <c r="L1347" s="67" t="n">
        <v>1</v>
      </c>
      <c r="M1347" s="68" t="n">
        <v>418.83</v>
      </c>
      <c r="N1347" s="65" t="inlineStr">
        <is>
          <t>Accepté</t>
        </is>
      </c>
      <c r="O1347" s="66" t="n">
        <v>45590</v>
      </c>
      <c r="P1347" s="67" t="n"/>
      <c r="Q1347" s="67" t="n">
        <v>0</v>
      </c>
      <c r="R1347" s="67">
        <f>$I1347</f>
        <v/>
      </c>
      <c r="S1347" s="67">
        <f>$K1347</f>
        <v/>
      </c>
      <c r="T1347" s="67">
        <f>IFERROR(INDEX(Clients!$G$2:$G$1020,MATCH($E1347,Clients!$A$2:$A$1020,0)),"")</f>
        <v/>
      </c>
      <c r="U1347" s="67">
        <f>IFERROR(INDEX(Clients!$I$2:$I$1020,MATCH($E1347,Clients!$A$2:$A$1020,0)),"")</f>
        <v/>
      </c>
      <c r="V1347" s="69">
        <f>1</f>
        <v/>
      </c>
      <c r="W1347" s="69">
        <f>IF($N1347="Accepté",1,0)</f>
        <v/>
      </c>
      <c r="X1347" s="68">
        <f>$M1347*$W1347</f>
        <v/>
      </c>
      <c r="Y1347" s="68">
        <f>IF($N1347="En cours",0,$M1347)</f>
        <v/>
      </c>
      <c r="Z1347" s="69">
        <f>IF($P1347="",0,1)</f>
        <v/>
      </c>
      <c r="AA1347" s="70">
        <f>IF($P1347="",0,$P1347)</f>
        <v/>
      </c>
      <c r="AB1347" s="69">
        <f>IF(AND($P1347&lt;&gt;"",$P1347&lt;=Paramètres!$C$14),1,0)</f>
        <v/>
      </c>
      <c r="AC1347" s="67">
        <f>IF($P1347="","Jamais relancé",IF($P1347&lt;=3,"0-3 j",IF($P1347&lt;=7,"4-7 j",IF($P1347&lt;=15,"8-15 j","Plus de 15 j"))))</f>
        <v/>
      </c>
      <c r="AD1347" s="67">
        <f>IF($M1347&lt;=1000,"Moins de 1 k€",IF($M1347&lt;=5000,"1 à 5 k€",IF($M1347&lt;=15000,"5 à 15 k€","Plus de 15 k€")))</f>
        <v/>
      </c>
    </row>
    <row r="1348">
      <c r="A1348" s="65" t="inlineStr">
        <is>
          <t>DEV-01347</t>
        </is>
      </c>
      <c r="B1348" s="66" t="n">
        <v>45562</v>
      </c>
      <c r="C1348" s="65" t="inlineStr">
        <is>
          <t>2024-09</t>
        </is>
      </c>
      <c r="D1348" s="65" t="inlineStr">
        <is>
          <t>2024-2025</t>
        </is>
      </c>
      <c r="E1348" s="65" t="inlineStr">
        <is>
          <t>CLI-0229</t>
        </is>
      </c>
      <c r="F1348" s="65" t="inlineStr">
        <is>
          <t>Particulier</t>
        </is>
      </c>
      <c r="G1348" s="65" t="inlineStr">
        <is>
          <t>Toulouse</t>
        </is>
      </c>
      <c r="H1348" s="65" t="inlineStr">
        <is>
          <t>Nadia Cherif</t>
        </is>
      </c>
      <c r="I1348" s="65" t="inlineStr">
        <is>
          <t>Plomberie</t>
        </is>
      </c>
      <c r="J1348" s="65" t="inlineStr">
        <is>
          <t>PR-003</t>
        </is>
      </c>
      <c r="K1348" s="65" t="inlineStr">
        <is>
          <t>Réfection réseau eau appartement</t>
        </is>
      </c>
      <c r="L1348" s="67" t="n">
        <v>1</v>
      </c>
      <c r="M1348" s="68" t="n">
        <v>3357.38</v>
      </c>
      <c r="N1348" s="65" t="inlineStr">
        <is>
          <t>Accepté</t>
        </is>
      </c>
      <c r="O1348" s="66" t="n">
        <v>45601</v>
      </c>
      <c r="P1348" s="67" t="n">
        <v>10</v>
      </c>
      <c r="Q1348" s="67" t="n">
        <v>2</v>
      </c>
      <c r="R1348" s="67">
        <f>$I1348</f>
        <v/>
      </c>
      <c r="S1348" s="67">
        <f>$K1348</f>
        <v/>
      </c>
      <c r="T1348" s="67">
        <f>IFERROR(INDEX(Clients!$G$2:$G$1020,MATCH($E1348,Clients!$A$2:$A$1020,0)),"")</f>
        <v/>
      </c>
      <c r="U1348" s="67">
        <f>IFERROR(INDEX(Clients!$I$2:$I$1020,MATCH($E1348,Clients!$A$2:$A$1020,0)),"")</f>
        <v/>
      </c>
      <c r="V1348" s="69">
        <f>1</f>
        <v/>
      </c>
      <c r="W1348" s="69">
        <f>IF($N1348="Accepté",1,0)</f>
        <v/>
      </c>
      <c r="X1348" s="68">
        <f>$M1348*$W1348</f>
        <v/>
      </c>
      <c r="Y1348" s="68">
        <f>IF($N1348="En cours",0,$M1348)</f>
        <v/>
      </c>
      <c r="Z1348" s="69">
        <f>IF($P1348="",0,1)</f>
        <v/>
      </c>
      <c r="AA1348" s="70">
        <f>IF($P1348="",0,$P1348)</f>
        <v/>
      </c>
      <c r="AB1348" s="69">
        <f>IF(AND($P1348&lt;&gt;"",$P1348&lt;=Paramètres!$C$14),1,0)</f>
        <v/>
      </c>
      <c r="AC1348" s="67">
        <f>IF($P1348="","Jamais relancé",IF($P1348&lt;=3,"0-3 j",IF($P1348&lt;=7,"4-7 j",IF($P1348&lt;=15,"8-15 j","Plus de 15 j"))))</f>
        <v/>
      </c>
      <c r="AD1348" s="67">
        <f>IF($M1348&lt;=1000,"Moins de 1 k€",IF($M1348&lt;=5000,"1 à 5 k€",IF($M1348&lt;=15000,"5 à 15 k€","Plus de 15 k€")))</f>
        <v/>
      </c>
    </row>
    <row r="1349">
      <c r="A1349" s="65" t="inlineStr">
        <is>
          <t>DEV-01348</t>
        </is>
      </c>
      <c r="B1349" s="66" t="n">
        <v>45562</v>
      </c>
      <c r="C1349" s="65" t="inlineStr">
        <is>
          <t>2024-09</t>
        </is>
      </c>
      <c r="D1349" s="65" t="inlineStr">
        <is>
          <t>2024-2025</t>
        </is>
      </c>
      <c r="E1349" s="65" t="inlineStr">
        <is>
          <t>CLI-0501</t>
        </is>
      </c>
      <c r="F1349" s="65" t="inlineStr">
        <is>
          <t>Particulier</t>
        </is>
      </c>
      <c r="G1349" s="65" t="inlineStr">
        <is>
          <t>Bordeaux</t>
        </is>
      </c>
      <c r="H1349" s="65" t="inlineStr">
        <is>
          <t>Sophie Marchand</t>
        </is>
      </c>
      <c r="I1349" s="65" t="inlineStr">
        <is>
          <t>Électricité</t>
        </is>
      </c>
      <c r="J1349" s="65" t="inlineStr">
        <is>
          <t>EL-001</t>
        </is>
      </c>
      <c r="K1349" s="65" t="inlineStr">
        <is>
          <t>Mise aux normes tableau électrique</t>
        </is>
      </c>
      <c r="L1349" s="67" t="n">
        <v>2</v>
      </c>
      <c r="M1349" s="68" t="n">
        <v>3550.23</v>
      </c>
      <c r="N1349" s="65" t="inlineStr">
        <is>
          <t>Sans réponse</t>
        </is>
      </c>
      <c r="O1349" s="66" t="n">
        <v>45585</v>
      </c>
      <c r="P1349" s="67" t="n">
        <v>3</v>
      </c>
      <c r="Q1349" s="67" t="n">
        <v>2</v>
      </c>
      <c r="R1349" s="67">
        <f>$I1349</f>
        <v/>
      </c>
      <c r="S1349" s="67">
        <f>$K1349</f>
        <v/>
      </c>
      <c r="T1349" s="67">
        <f>IFERROR(INDEX(Clients!$G$2:$G$1020,MATCH($E1349,Clients!$A$2:$A$1020,0)),"")</f>
        <v/>
      </c>
      <c r="U1349" s="67">
        <f>IFERROR(INDEX(Clients!$I$2:$I$1020,MATCH($E1349,Clients!$A$2:$A$1020,0)),"")</f>
        <v/>
      </c>
      <c r="V1349" s="69">
        <f>1</f>
        <v/>
      </c>
      <c r="W1349" s="69">
        <f>IF($N1349="Accepté",1,0)</f>
        <v/>
      </c>
      <c r="X1349" s="68">
        <f>$M1349*$W1349</f>
        <v/>
      </c>
      <c r="Y1349" s="68">
        <f>IF($N1349="En cours",0,$M1349)</f>
        <v/>
      </c>
      <c r="Z1349" s="69">
        <f>IF($P1349="",0,1)</f>
        <v/>
      </c>
      <c r="AA1349" s="70">
        <f>IF($P1349="",0,$P1349)</f>
        <v/>
      </c>
      <c r="AB1349" s="69">
        <f>IF(AND($P1349&lt;&gt;"",$P1349&lt;=Paramètres!$C$14),1,0)</f>
        <v/>
      </c>
      <c r="AC1349" s="67">
        <f>IF($P1349="","Jamais relancé",IF($P1349&lt;=3,"0-3 j",IF($P1349&lt;=7,"4-7 j",IF($P1349&lt;=15,"8-15 j","Plus de 15 j"))))</f>
        <v/>
      </c>
      <c r="AD1349" s="67">
        <f>IF($M1349&lt;=1000,"Moins de 1 k€",IF($M1349&lt;=5000,"1 à 5 k€",IF($M1349&lt;=15000,"5 à 15 k€","Plus de 15 k€")))</f>
        <v/>
      </c>
    </row>
    <row r="1350">
      <c r="A1350" s="65" t="inlineStr">
        <is>
          <t>DEV-01349</t>
        </is>
      </c>
      <c r="B1350" s="66" t="n">
        <v>45562</v>
      </c>
      <c r="C1350" s="65" t="inlineStr">
        <is>
          <t>2024-09</t>
        </is>
      </c>
      <c r="D1350" s="65" t="inlineStr">
        <is>
          <t>2024-2025</t>
        </is>
      </c>
      <c r="E1350" s="65" t="inlineStr">
        <is>
          <t>CLI-0442</t>
        </is>
      </c>
      <c r="F1350" s="65" t="inlineStr">
        <is>
          <t>Particulier</t>
        </is>
      </c>
      <c r="G1350" s="65" t="inlineStr">
        <is>
          <t>Toulouse</t>
        </is>
      </c>
      <c r="H1350" s="65" t="inlineStr">
        <is>
          <t>Julien Fabre</t>
        </is>
      </c>
      <c r="I1350" s="65" t="inlineStr">
        <is>
          <t>Électricité</t>
        </is>
      </c>
      <c r="J1350" s="65" t="inlineStr">
        <is>
          <t>EL-002</t>
        </is>
      </c>
      <c r="K1350" s="65" t="inlineStr">
        <is>
          <t>Installation borne de recharge VE</t>
        </is>
      </c>
      <c r="L1350" s="67" t="n">
        <v>1</v>
      </c>
      <c r="M1350" s="68" t="n">
        <v>1356.09</v>
      </c>
      <c r="N1350" s="65" t="inlineStr">
        <is>
          <t>Refusé</t>
        </is>
      </c>
      <c r="O1350" s="66" t="n">
        <v>45589</v>
      </c>
      <c r="P1350" s="67" t="n">
        <v>6</v>
      </c>
      <c r="Q1350" s="67" t="n">
        <v>3</v>
      </c>
      <c r="R1350" s="67">
        <f>$I1350</f>
        <v/>
      </c>
      <c r="S1350" s="67">
        <f>$K1350</f>
        <v/>
      </c>
      <c r="T1350" s="67">
        <f>IFERROR(INDEX(Clients!$G$2:$G$1020,MATCH($E1350,Clients!$A$2:$A$1020,0)),"")</f>
        <v/>
      </c>
      <c r="U1350" s="67">
        <f>IFERROR(INDEX(Clients!$I$2:$I$1020,MATCH($E1350,Clients!$A$2:$A$1020,0)),"")</f>
        <v/>
      </c>
      <c r="V1350" s="69">
        <f>1</f>
        <v/>
      </c>
      <c r="W1350" s="69">
        <f>IF($N1350="Accepté",1,0)</f>
        <v/>
      </c>
      <c r="X1350" s="68">
        <f>$M1350*$W1350</f>
        <v/>
      </c>
      <c r="Y1350" s="68">
        <f>IF($N1350="En cours",0,$M1350)</f>
        <v/>
      </c>
      <c r="Z1350" s="69">
        <f>IF($P1350="",0,1)</f>
        <v/>
      </c>
      <c r="AA1350" s="70">
        <f>IF($P1350="",0,$P1350)</f>
        <v/>
      </c>
      <c r="AB1350" s="69">
        <f>IF(AND($P1350&lt;&gt;"",$P1350&lt;=Paramètres!$C$14),1,0)</f>
        <v/>
      </c>
      <c r="AC1350" s="67">
        <f>IF($P1350="","Jamais relancé",IF($P1350&lt;=3,"0-3 j",IF($P1350&lt;=7,"4-7 j",IF($P1350&lt;=15,"8-15 j","Plus de 15 j"))))</f>
        <v/>
      </c>
      <c r="AD1350" s="67">
        <f>IF($M1350&lt;=1000,"Moins de 1 k€",IF($M1350&lt;=5000,"1 à 5 k€",IF($M1350&lt;=15000,"5 à 15 k€","Plus de 15 k€")))</f>
        <v/>
      </c>
    </row>
    <row r="1351">
      <c r="A1351" s="65" t="inlineStr">
        <is>
          <t>DEV-01350</t>
        </is>
      </c>
      <c r="B1351" s="66" t="n">
        <v>45562</v>
      </c>
      <c r="C1351" s="65" t="inlineStr">
        <is>
          <t>2024-09</t>
        </is>
      </c>
      <c r="D1351" s="65" t="inlineStr">
        <is>
          <t>2024-2025</t>
        </is>
      </c>
      <c r="E1351" s="65" t="inlineStr">
        <is>
          <t>CLI-0116</t>
        </is>
      </c>
      <c r="F1351" s="65" t="inlineStr">
        <is>
          <t>Particulier</t>
        </is>
      </c>
      <c r="G1351" s="65" t="inlineStr">
        <is>
          <t>Bordeaux</t>
        </is>
      </c>
      <c r="H1351" s="65" t="inlineStr">
        <is>
          <t>Sophie Marchand</t>
        </is>
      </c>
      <c r="I1351" s="65" t="inlineStr">
        <is>
          <t>Chauffage</t>
        </is>
      </c>
      <c r="J1351" s="65" t="inlineStr">
        <is>
          <t>CH-004</t>
        </is>
      </c>
      <c r="K1351" s="65" t="inlineStr">
        <is>
          <t>Remplacement radiateurs (lot de 5)</t>
        </is>
      </c>
      <c r="L1351" s="67" t="n">
        <v>1</v>
      </c>
      <c r="M1351" s="68" t="n">
        <v>2930.38</v>
      </c>
      <c r="N1351" s="65" t="inlineStr">
        <is>
          <t>Accepté</t>
        </is>
      </c>
      <c r="O1351" s="66" t="n">
        <v>45596</v>
      </c>
      <c r="P1351" s="67" t="n">
        <v>9</v>
      </c>
      <c r="Q1351" s="67" t="n">
        <v>3</v>
      </c>
      <c r="R1351" s="67">
        <f>$I1351</f>
        <v/>
      </c>
      <c r="S1351" s="67">
        <f>$K1351</f>
        <v/>
      </c>
      <c r="T1351" s="67">
        <f>IFERROR(INDEX(Clients!$G$2:$G$1020,MATCH($E1351,Clients!$A$2:$A$1020,0)),"")</f>
        <v/>
      </c>
      <c r="U1351" s="67">
        <f>IFERROR(INDEX(Clients!$I$2:$I$1020,MATCH($E1351,Clients!$A$2:$A$1020,0)),"")</f>
        <v/>
      </c>
      <c r="V1351" s="69">
        <f>1</f>
        <v/>
      </c>
      <c r="W1351" s="69">
        <f>IF($N1351="Accepté",1,0)</f>
        <v/>
      </c>
      <c r="X1351" s="68">
        <f>$M1351*$W1351</f>
        <v/>
      </c>
      <c r="Y1351" s="68">
        <f>IF($N1351="En cours",0,$M1351)</f>
        <v/>
      </c>
      <c r="Z1351" s="69">
        <f>IF($P1351="",0,1)</f>
        <v/>
      </c>
      <c r="AA1351" s="70">
        <f>IF($P1351="",0,$P1351)</f>
        <v/>
      </c>
      <c r="AB1351" s="69">
        <f>IF(AND($P1351&lt;&gt;"",$P1351&lt;=Paramètres!$C$14),1,0)</f>
        <v/>
      </c>
      <c r="AC1351" s="67">
        <f>IF($P1351="","Jamais relancé",IF($P1351&lt;=3,"0-3 j",IF($P1351&lt;=7,"4-7 j",IF($P1351&lt;=15,"8-15 j","Plus de 15 j"))))</f>
        <v/>
      </c>
      <c r="AD1351" s="67">
        <f>IF($M1351&lt;=1000,"Moins de 1 k€",IF($M1351&lt;=5000,"1 à 5 k€",IF($M1351&lt;=15000,"5 à 15 k€","Plus de 15 k€")))</f>
        <v/>
      </c>
    </row>
    <row r="1352">
      <c r="A1352" s="65" t="inlineStr">
        <is>
          <t>DEV-01351</t>
        </is>
      </c>
      <c r="B1352" s="66" t="n">
        <v>45565</v>
      </c>
      <c r="C1352" s="65" t="inlineStr">
        <is>
          <t>2024-09</t>
        </is>
      </c>
      <c r="D1352" s="65" t="inlineStr">
        <is>
          <t>2024-2025</t>
        </is>
      </c>
      <c r="E1352" s="65" t="inlineStr">
        <is>
          <t>CLI-0447</t>
        </is>
      </c>
      <c r="F1352" s="65" t="inlineStr">
        <is>
          <t>Syndic</t>
        </is>
      </c>
      <c r="G1352" s="65" t="inlineStr">
        <is>
          <t>Bordeaux</t>
        </is>
      </c>
      <c r="H1352" s="65" t="inlineStr">
        <is>
          <t>Sophie Marchand</t>
        </is>
      </c>
      <c r="I1352" s="65" t="inlineStr">
        <is>
          <t>Salle de bain</t>
        </is>
      </c>
      <c r="J1352" s="65" t="inlineStr">
        <is>
          <t>SB-003</t>
        </is>
      </c>
      <c r="K1352" s="65" t="inlineStr">
        <is>
          <t>Pose meuble vasque + robinetterie</t>
        </is>
      </c>
      <c r="L1352" s="67" t="n">
        <v>1</v>
      </c>
      <c r="M1352" s="68" t="n">
        <v>2795.19</v>
      </c>
      <c r="N1352" s="65" t="inlineStr">
        <is>
          <t>Accepté</t>
        </is>
      </c>
      <c r="O1352" s="66" t="n">
        <v>45593</v>
      </c>
      <c r="P1352" s="67" t="n">
        <v>5</v>
      </c>
      <c r="Q1352" s="67" t="n">
        <v>2</v>
      </c>
      <c r="R1352" s="67">
        <f>$I1352</f>
        <v/>
      </c>
      <c r="S1352" s="67">
        <f>$K1352</f>
        <v/>
      </c>
      <c r="T1352" s="67">
        <f>IFERROR(INDEX(Clients!$G$2:$G$1020,MATCH($E1352,Clients!$A$2:$A$1020,0)),"")</f>
        <v/>
      </c>
      <c r="U1352" s="67">
        <f>IFERROR(INDEX(Clients!$I$2:$I$1020,MATCH($E1352,Clients!$A$2:$A$1020,0)),"")</f>
        <v/>
      </c>
      <c r="V1352" s="69">
        <f>1</f>
        <v/>
      </c>
      <c r="W1352" s="69">
        <f>IF($N1352="Accepté",1,0)</f>
        <v/>
      </c>
      <c r="X1352" s="68">
        <f>$M1352*$W1352</f>
        <v/>
      </c>
      <c r="Y1352" s="68">
        <f>IF($N1352="En cours",0,$M1352)</f>
        <v/>
      </c>
      <c r="Z1352" s="69">
        <f>IF($P1352="",0,1)</f>
        <v/>
      </c>
      <c r="AA1352" s="70">
        <f>IF($P1352="",0,$P1352)</f>
        <v/>
      </c>
      <c r="AB1352" s="69">
        <f>IF(AND($P1352&lt;&gt;"",$P1352&lt;=Paramètres!$C$14),1,0)</f>
        <v/>
      </c>
      <c r="AC1352" s="67">
        <f>IF($P1352="","Jamais relancé",IF($P1352&lt;=3,"0-3 j",IF($P1352&lt;=7,"4-7 j",IF($P1352&lt;=15,"8-15 j","Plus de 15 j"))))</f>
        <v/>
      </c>
      <c r="AD1352" s="67">
        <f>IF($M1352&lt;=1000,"Moins de 1 k€",IF($M1352&lt;=5000,"1 à 5 k€",IF($M1352&lt;=15000,"5 à 15 k€","Plus de 15 k€")))</f>
        <v/>
      </c>
    </row>
    <row r="1353">
      <c r="A1353" s="65" t="inlineStr">
        <is>
          <t>DEV-01352</t>
        </is>
      </c>
      <c r="B1353" s="66" t="n">
        <v>45565</v>
      </c>
      <c r="C1353" s="65" t="inlineStr">
        <is>
          <t>2024-09</t>
        </is>
      </c>
      <c r="D1353" s="65" t="inlineStr">
        <is>
          <t>2024-2025</t>
        </is>
      </c>
      <c r="E1353" s="65" t="inlineStr">
        <is>
          <t>CLI-0534</t>
        </is>
      </c>
      <c r="F1353" s="65" t="inlineStr">
        <is>
          <t>Particulier</t>
        </is>
      </c>
      <c r="G1353" s="65" t="inlineStr">
        <is>
          <t>Toulouse</t>
        </is>
      </c>
      <c r="H1353" s="65" t="inlineStr">
        <is>
          <t>Nadia Cherif</t>
        </is>
      </c>
      <c r="I1353" s="65" t="inlineStr">
        <is>
          <t>Chauffage</t>
        </is>
      </c>
      <c r="J1353" s="65" t="inlineStr">
        <is>
          <t>CH-002</t>
        </is>
      </c>
      <c r="K1353" s="65" t="inlineStr">
        <is>
          <t>Entretien annuel chaudière</t>
        </is>
      </c>
      <c r="L1353" s="67" t="n">
        <v>1</v>
      </c>
      <c r="M1353" s="68" t="n">
        <v>136.08</v>
      </c>
      <c r="N1353" s="65" t="inlineStr">
        <is>
          <t>Accepté</t>
        </is>
      </c>
      <c r="O1353" s="66" t="n">
        <v>45584</v>
      </c>
      <c r="P1353" s="67" t="n"/>
      <c r="Q1353" s="67" t="n">
        <v>0</v>
      </c>
      <c r="R1353" s="67">
        <f>$I1353</f>
        <v/>
      </c>
      <c r="S1353" s="67">
        <f>$K1353</f>
        <v/>
      </c>
      <c r="T1353" s="67">
        <f>IFERROR(INDEX(Clients!$G$2:$G$1020,MATCH($E1353,Clients!$A$2:$A$1020,0)),"")</f>
        <v/>
      </c>
      <c r="U1353" s="67">
        <f>IFERROR(INDEX(Clients!$I$2:$I$1020,MATCH($E1353,Clients!$A$2:$A$1020,0)),"")</f>
        <v/>
      </c>
      <c r="V1353" s="69">
        <f>1</f>
        <v/>
      </c>
      <c r="W1353" s="69">
        <f>IF($N1353="Accepté",1,0)</f>
        <v/>
      </c>
      <c r="X1353" s="68">
        <f>$M1353*$W1353</f>
        <v/>
      </c>
      <c r="Y1353" s="68">
        <f>IF($N1353="En cours",0,$M1353)</f>
        <v/>
      </c>
      <c r="Z1353" s="69">
        <f>IF($P1353="",0,1)</f>
        <v/>
      </c>
      <c r="AA1353" s="70">
        <f>IF($P1353="",0,$P1353)</f>
        <v/>
      </c>
      <c r="AB1353" s="69">
        <f>IF(AND($P1353&lt;&gt;"",$P1353&lt;=Paramètres!$C$14),1,0)</f>
        <v/>
      </c>
      <c r="AC1353" s="67">
        <f>IF($P1353="","Jamais relancé",IF($P1353&lt;=3,"0-3 j",IF($P1353&lt;=7,"4-7 j",IF($P1353&lt;=15,"8-15 j","Plus de 15 j"))))</f>
        <v/>
      </c>
      <c r="AD1353" s="67">
        <f>IF($M1353&lt;=1000,"Moins de 1 k€",IF($M1353&lt;=5000,"1 à 5 k€",IF($M1353&lt;=15000,"5 à 15 k€","Plus de 15 k€")))</f>
        <v/>
      </c>
    </row>
    <row r="1354">
      <c r="A1354" s="65" t="inlineStr">
        <is>
          <t>DEV-01353</t>
        </is>
      </c>
      <c r="B1354" s="66" t="n">
        <v>45565</v>
      </c>
      <c r="C1354" s="65" t="inlineStr">
        <is>
          <t>2024-09</t>
        </is>
      </c>
      <c r="D1354" s="65" t="inlineStr">
        <is>
          <t>2024-2025</t>
        </is>
      </c>
      <c r="E1354" s="65" t="inlineStr">
        <is>
          <t>CLI-0466</t>
        </is>
      </c>
      <c r="F1354" s="65" t="inlineStr">
        <is>
          <t>Collectivité</t>
        </is>
      </c>
      <c r="G1354" s="65" t="inlineStr">
        <is>
          <t>Bordeaux</t>
        </is>
      </c>
      <c r="H1354" s="65" t="inlineStr">
        <is>
          <t>Karim Belkacem</t>
        </is>
      </c>
      <c r="I1354" s="65" t="inlineStr">
        <is>
          <t>Dépannage</t>
        </is>
      </c>
      <c r="J1354" s="65" t="inlineStr">
        <is>
          <t>DP-001</t>
        </is>
      </c>
      <c r="K1354" s="65" t="inlineStr">
        <is>
          <t>Dépannage plomberie urgence</t>
        </is>
      </c>
      <c r="L1354" s="67" t="n">
        <v>1</v>
      </c>
      <c r="M1354" s="68" t="n">
        <v>761.12</v>
      </c>
      <c r="N1354" s="65" t="inlineStr">
        <is>
          <t>Refusé</t>
        </is>
      </c>
      <c r="O1354" s="66" t="n">
        <v>45568</v>
      </c>
      <c r="P1354" s="67" t="n">
        <v>6</v>
      </c>
      <c r="Q1354" s="67" t="n">
        <v>0</v>
      </c>
      <c r="R1354" s="67">
        <f>$I1354</f>
        <v/>
      </c>
      <c r="S1354" s="67">
        <f>$K1354</f>
        <v/>
      </c>
      <c r="T1354" s="67">
        <f>IFERROR(INDEX(Clients!$G$2:$G$1020,MATCH($E1354,Clients!$A$2:$A$1020,0)),"")</f>
        <v/>
      </c>
      <c r="U1354" s="67">
        <f>IFERROR(INDEX(Clients!$I$2:$I$1020,MATCH($E1354,Clients!$A$2:$A$1020,0)),"")</f>
        <v/>
      </c>
      <c r="V1354" s="69">
        <f>1</f>
        <v/>
      </c>
      <c r="W1354" s="69">
        <f>IF($N1354="Accepté",1,0)</f>
        <v/>
      </c>
      <c r="X1354" s="68">
        <f>$M1354*$W1354</f>
        <v/>
      </c>
      <c r="Y1354" s="68">
        <f>IF($N1354="En cours",0,$M1354)</f>
        <v/>
      </c>
      <c r="Z1354" s="69">
        <f>IF($P1354="",0,1)</f>
        <v/>
      </c>
      <c r="AA1354" s="70">
        <f>IF($P1354="",0,$P1354)</f>
        <v/>
      </c>
      <c r="AB1354" s="69">
        <f>IF(AND($P1354&lt;&gt;"",$P1354&lt;=Paramètres!$C$14),1,0)</f>
        <v/>
      </c>
      <c r="AC1354" s="67">
        <f>IF($P1354="","Jamais relancé",IF($P1354&lt;=3,"0-3 j",IF($P1354&lt;=7,"4-7 j",IF($P1354&lt;=15,"8-15 j","Plus de 15 j"))))</f>
        <v/>
      </c>
      <c r="AD1354" s="67">
        <f>IF($M1354&lt;=1000,"Moins de 1 k€",IF($M1354&lt;=5000,"1 à 5 k€",IF($M1354&lt;=15000,"5 à 15 k€","Plus de 15 k€")))</f>
        <v/>
      </c>
    </row>
    <row r="1355">
      <c r="A1355" s="65" t="inlineStr">
        <is>
          <t>DEV-01354</t>
        </is>
      </c>
      <c r="B1355" s="66" t="n">
        <v>45565</v>
      </c>
      <c r="C1355" s="65" t="inlineStr">
        <is>
          <t>2024-09</t>
        </is>
      </c>
      <c r="D1355" s="65" t="inlineStr">
        <is>
          <t>2024-2025</t>
        </is>
      </c>
      <c r="E1355" s="65" t="inlineStr">
        <is>
          <t>CLI-0988</t>
        </is>
      </c>
      <c r="F1355" s="65" t="inlineStr">
        <is>
          <t>Particulier</t>
        </is>
      </c>
      <c r="G1355" s="65" t="inlineStr">
        <is>
          <t>Montpellier</t>
        </is>
      </c>
      <c r="H1355" s="65" t="inlineStr">
        <is>
          <t>Thomas Rey</t>
        </is>
      </c>
      <c r="I1355" s="65" t="inlineStr">
        <is>
          <t>Dépannage</t>
        </is>
      </c>
      <c r="J1355" s="65" t="inlineStr">
        <is>
          <t>DP-001</t>
        </is>
      </c>
      <c r="K1355" s="65" t="inlineStr">
        <is>
          <t>Dépannage plomberie urgence</t>
        </is>
      </c>
      <c r="L1355" s="67" t="n">
        <v>1</v>
      </c>
      <c r="M1355" s="68" t="n">
        <v>290.01</v>
      </c>
      <c r="N1355" s="65" t="inlineStr">
        <is>
          <t>Sans réponse</t>
        </is>
      </c>
      <c r="O1355" s="66" t="n">
        <v>45591</v>
      </c>
      <c r="P1355" s="67" t="n">
        <v>10</v>
      </c>
      <c r="Q1355" s="67" t="n">
        <v>2</v>
      </c>
      <c r="R1355" s="67">
        <f>$I1355</f>
        <v/>
      </c>
      <c r="S1355" s="67">
        <f>$K1355</f>
        <v/>
      </c>
      <c r="T1355" s="67">
        <f>IFERROR(INDEX(Clients!$G$2:$G$1020,MATCH($E1355,Clients!$A$2:$A$1020,0)),"")</f>
        <v/>
      </c>
      <c r="U1355" s="67">
        <f>IFERROR(INDEX(Clients!$I$2:$I$1020,MATCH($E1355,Clients!$A$2:$A$1020,0)),"")</f>
        <v/>
      </c>
      <c r="V1355" s="69">
        <f>1</f>
        <v/>
      </c>
      <c r="W1355" s="69">
        <f>IF($N1355="Accepté",1,0)</f>
        <v/>
      </c>
      <c r="X1355" s="68">
        <f>$M1355*$W1355</f>
        <v/>
      </c>
      <c r="Y1355" s="68">
        <f>IF($N1355="En cours",0,$M1355)</f>
        <v/>
      </c>
      <c r="Z1355" s="69">
        <f>IF($P1355="",0,1)</f>
        <v/>
      </c>
      <c r="AA1355" s="70">
        <f>IF($P1355="",0,$P1355)</f>
        <v/>
      </c>
      <c r="AB1355" s="69">
        <f>IF(AND($P1355&lt;&gt;"",$P1355&lt;=Paramètres!$C$14),1,0)</f>
        <v/>
      </c>
      <c r="AC1355" s="67">
        <f>IF($P1355="","Jamais relancé",IF($P1355&lt;=3,"0-3 j",IF($P1355&lt;=7,"4-7 j",IF($P1355&lt;=15,"8-15 j","Plus de 15 j"))))</f>
        <v/>
      </c>
      <c r="AD1355" s="67">
        <f>IF($M1355&lt;=1000,"Moins de 1 k€",IF($M1355&lt;=5000,"1 à 5 k€",IF($M1355&lt;=15000,"5 à 15 k€","Plus de 15 k€")))</f>
        <v/>
      </c>
    </row>
    <row r="1356">
      <c r="A1356" s="65" t="inlineStr">
        <is>
          <t>DEV-01355</t>
        </is>
      </c>
      <c r="B1356" s="66" t="n">
        <v>45566</v>
      </c>
      <c r="C1356" s="65" t="inlineStr">
        <is>
          <t>2024-10</t>
        </is>
      </c>
      <c r="D1356" s="65" t="inlineStr">
        <is>
          <t>2024-2025</t>
        </is>
      </c>
      <c r="E1356" s="65" t="inlineStr">
        <is>
          <t>CLI-0337</t>
        </is>
      </c>
      <c r="F1356" s="65" t="inlineStr">
        <is>
          <t>Particulier</t>
        </is>
      </c>
      <c r="G1356" s="65" t="inlineStr">
        <is>
          <t>Toulouse</t>
        </is>
      </c>
      <c r="H1356" s="65" t="inlineStr">
        <is>
          <t>Nadia Cherif</t>
        </is>
      </c>
      <c r="I1356" s="65" t="inlineStr">
        <is>
          <t>Dépannage</t>
        </is>
      </c>
      <c r="J1356" s="65" t="inlineStr">
        <is>
          <t>DP-002</t>
        </is>
      </c>
      <c r="K1356" s="65" t="inlineStr">
        <is>
          <t>Débouchage canalisation</t>
        </is>
      </c>
      <c r="L1356" s="67" t="n">
        <v>1</v>
      </c>
      <c r="M1356" s="68" t="n">
        <v>408.06</v>
      </c>
      <c r="N1356" s="65" t="inlineStr">
        <is>
          <t>Accepté</t>
        </is>
      </c>
      <c r="O1356" s="66" t="n">
        <v>45573</v>
      </c>
      <c r="P1356" s="67" t="n">
        <v>1</v>
      </c>
      <c r="Q1356" s="67" t="n">
        <v>1</v>
      </c>
      <c r="R1356" s="67">
        <f>$I1356</f>
        <v/>
      </c>
      <c r="S1356" s="67">
        <f>$K1356</f>
        <v/>
      </c>
      <c r="T1356" s="67">
        <f>IFERROR(INDEX(Clients!$G$2:$G$1020,MATCH($E1356,Clients!$A$2:$A$1020,0)),"")</f>
        <v/>
      </c>
      <c r="U1356" s="67">
        <f>IFERROR(INDEX(Clients!$I$2:$I$1020,MATCH($E1356,Clients!$A$2:$A$1020,0)),"")</f>
        <v/>
      </c>
      <c r="V1356" s="69">
        <f>1</f>
        <v/>
      </c>
      <c r="W1356" s="69">
        <f>IF($N1356="Accepté",1,0)</f>
        <v/>
      </c>
      <c r="X1356" s="68">
        <f>$M1356*$W1356</f>
        <v/>
      </c>
      <c r="Y1356" s="68">
        <f>IF($N1356="En cours",0,$M1356)</f>
        <v/>
      </c>
      <c r="Z1356" s="69">
        <f>IF($P1356="",0,1)</f>
        <v/>
      </c>
      <c r="AA1356" s="70">
        <f>IF($P1356="",0,$P1356)</f>
        <v/>
      </c>
      <c r="AB1356" s="69">
        <f>IF(AND($P1356&lt;&gt;"",$P1356&lt;=Paramètres!$C$14),1,0)</f>
        <v/>
      </c>
      <c r="AC1356" s="67">
        <f>IF($P1356="","Jamais relancé",IF($P1356&lt;=3,"0-3 j",IF($P1356&lt;=7,"4-7 j",IF($P1356&lt;=15,"8-15 j","Plus de 15 j"))))</f>
        <v/>
      </c>
      <c r="AD1356" s="67">
        <f>IF($M1356&lt;=1000,"Moins de 1 k€",IF($M1356&lt;=5000,"1 à 5 k€",IF($M1356&lt;=15000,"5 à 15 k€","Plus de 15 k€")))</f>
        <v/>
      </c>
    </row>
    <row r="1357">
      <c r="A1357" s="65" t="inlineStr">
        <is>
          <t>DEV-01356</t>
        </is>
      </c>
      <c r="B1357" s="66" t="n">
        <v>45566</v>
      </c>
      <c r="C1357" s="65" t="inlineStr">
        <is>
          <t>2024-10</t>
        </is>
      </c>
      <c r="D1357" s="65" t="inlineStr">
        <is>
          <t>2024-2025</t>
        </is>
      </c>
      <c r="E1357" s="65" t="inlineStr">
        <is>
          <t>CLI-0204</t>
        </is>
      </c>
      <c r="F1357" s="65" t="inlineStr">
        <is>
          <t>Particulier</t>
        </is>
      </c>
      <c r="G1357" s="65" t="inlineStr">
        <is>
          <t>Toulouse</t>
        </is>
      </c>
      <c r="H1357" s="65" t="inlineStr">
        <is>
          <t>Julien Fabre</t>
        </is>
      </c>
      <c r="I1357" s="65" t="inlineStr">
        <is>
          <t>Salle de bain</t>
        </is>
      </c>
      <c r="J1357" s="65" t="inlineStr">
        <is>
          <t>SB-002</t>
        </is>
      </c>
      <c r="K1357" s="65" t="inlineStr">
        <is>
          <t>Remplacement baignoire par douche</t>
        </is>
      </c>
      <c r="L1357" s="67" t="n">
        <v>1</v>
      </c>
      <c r="M1357" s="68" t="n">
        <v>3398.55</v>
      </c>
      <c r="N1357" s="65" t="inlineStr">
        <is>
          <t>Sans réponse</t>
        </is>
      </c>
      <c r="O1357" s="66" t="n">
        <v>45588</v>
      </c>
      <c r="P1357" s="67" t="n">
        <v>7</v>
      </c>
      <c r="Q1357" s="67" t="n">
        <v>2</v>
      </c>
      <c r="R1357" s="67">
        <f>$I1357</f>
        <v/>
      </c>
      <c r="S1357" s="67">
        <f>$K1357</f>
        <v/>
      </c>
      <c r="T1357" s="67">
        <f>IFERROR(INDEX(Clients!$G$2:$G$1020,MATCH($E1357,Clients!$A$2:$A$1020,0)),"")</f>
        <v/>
      </c>
      <c r="U1357" s="67">
        <f>IFERROR(INDEX(Clients!$I$2:$I$1020,MATCH($E1357,Clients!$A$2:$A$1020,0)),"")</f>
        <v/>
      </c>
      <c r="V1357" s="69">
        <f>1</f>
        <v/>
      </c>
      <c r="W1357" s="69">
        <f>IF($N1357="Accepté",1,0)</f>
        <v/>
      </c>
      <c r="X1357" s="68">
        <f>$M1357*$W1357</f>
        <v/>
      </c>
      <c r="Y1357" s="68">
        <f>IF($N1357="En cours",0,$M1357)</f>
        <v/>
      </c>
      <c r="Z1357" s="69">
        <f>IF($P1357="",0,1)</f>
        <v/>
      </c>
      <c r="AA1357" s="70">
        <f>IF($P1357="",0,$P1357)</f>
        <v/>
      </c>
      <c r="AB1357" s="69">
        <f>IF(AND($P1357&lt;&gt;"",$P1357&lt;=Paramètres!$C$14),1,0)</f>
        <v/>
      </c>
      <c r="AC1357" s="67">
        <f>IF($P1357="","Jamais relancé",IF($P1357&lt;=3,"0-3 j",IF($P1357&lt;=7,"4-7 j",IF($P1357&lt;=15,"8-15 j","Plus de 15 j"))))</f>
        <v/>
      </c>
      <c r="AD1357" s="67">
        <f>IF($M1357&lt;=1000,"Moins de 1 k€",IF($M1357&lt;=5000,"1 à 5 k€",IF($M1357&lt;=15000,"5 à 15 k€","Plus de 15 k€")))</f>
        <v/>
      </c>
    </row>
    <row r="1358">
      <c r="A1358" s="65" t="inlineStr">
        <is>
          <t>DEV-01357</t>
        </is>
      </c>
      <c r="B1358" s="66" t="n">
        <v>45566</v>
      </c>
      <c r="C1358" s="65" t="inlineStr">
        <is>
          <t>2024-10</t>
        </is>
      </c>
      <c r="D1358" s="65" t="inlineStr">
        <is>
          <t>2024-2025</t>
        </is>
      </c>
      <c r="E1358" s="65" t="inlineStr">
        <is>
          <t>CLI-0340</t>
        </is>
      </c>
      <c r="F1358" s="65" t="inlineStr">
        <is>
          <t>Particulier</t>
        </is>
      </c>
      <c r="G1358" s="65" t="inlineStr">
        <is>
          <t>Bordeaux</t>
        </is>
      </c>
      <c r="H1358" s="65" t="inlineStr">
        <is>
          <t>Karim Belkacem</t>
        </is>
      </c>
      <c r="I1358" s="65" t="inlineStr">
        <is>
          <t>Électricité</t>
        </is>
      </c>
      <c r="J1358" s="65" t="inlineStr">
        <is>
          <t>EL-001</t>
        </is>
      </c>
      <c r="K1358" s="65" t="inlineStr">
        <is>
          <t>Mise aux normes tableau électrique</t>
        </is>
      </c>
      <c r="L1358" s="67" t="n">
        <v>1</v>
      </c>
      <c r="M1358" s="68" t="n">
        <v>1628.43</v>
      </c>
      <c r="N1358" s="65" t="inlineStr">
        <is>
          <t>Refusé</t>
        </is>
      </c>
      <c r="O1358" s="66" t="n">
        <v>45586</v>
      </c>
      <c r="P1358" s="67" t="n">
        <v>8</v>
      </c>
      <c r="Q1358" s="67" t="n">
        <v>2</v>
      </c>
      <c r="R1358" s="67">
        <f>$I1358</f>
        <v/>
      </c>
      <c r="S1358" s="67">
        <f>$K1358</f>
        <v/>
      </c>
      <c r="T1358" s="67">
        <f>IFERROR(INDEX(Clients!$G$2:$G$1020,MATCH($E1358,Clients!$A$2:$A$1020,0)),"")</f>
        <v/>
      </c>
      <c r="U1358" s="67">
        <f>IFERROR(INDEX(Clients!$I$2:$I$1020,MATCH($E1358,Clients!$A$2:$A$1020,0)),"")</f>
        <v/>
      </c>
      <c r="V1358" s="69">
        <f>1</f>
        <v/>
      </c>
      <c r="W1358" s="69">
        <f>IF($N1358="Accepté",1,0)</f>
        <v/>
      </c>
      <c r="X1358" s="68">
        <f>$M1358*$W1358</f>
        <v/>
      </c>
      <c r="Y1358" s="68">
        <f>IF($N1358="En cours",0,$M1358)</f>
        <v/>
      </c>
      <c r="Z1358" s="69">
        <f>IF($P1358="",0,1)</f>
        <v/>
      </c>
      <c r="AA1358" s="70">
        <f>IF($P1358="",0,$P1358)</f>
        <v/>
      </c>
      <c r="AB1358" s="69">
        <f>IF(AND($P1358&lt;&gt;"",$P1358&lt;=Paramètres!$C$14),1,0)</f>
        <v/>
      </c>
      <c r="AC1358" s="67">
        <f>IF($P1358="","Jamais relancé",IF($P1358&lt;=3,"0-3 j",IF($P1358&lt;=7,"4-7 j",IF($P1358&lt;=15,"8-15 j","Plus de 15 j"))))</f>
        <v/>
      </c>
      <c r="AD1358" s="67">
        <f>IF($M1358&lt;=1000,"Moins de 1 k€",IF($M1358&lt;=5000,"1 à 5 k€",IF($M1358&lt;=15000,"5 à 15 k€","Plus de 15 k€")))</f>
        <v/>
      </c>
    </row>
    <row r="1359">
      <c r="A1359" s="65" t="inlineStr">
        <is>
          <t>DEV-01358</t>
        </is>
      </c>
      <c r="B1359" s="66" t="n">
        <v>45567</v>
      </c>
      <c r="C1359" s="65" t="inlineStr">
        <is>
          <t>2024-10</t>
        </is>
      </c>
      <c r="D1359" s="65" t="inlineStr">
        <is>
          <t>2024-2025</t>
        </is>
      </c>
      <c r="E1359" s="65" t="inlineStr">
        <is>
          <t>CLI-0281</t>
        </is>
      </c>
      <c r="F1359" s="65" t="inlineStr">
        <is>
          <t>Particulier</t>
        </is>
      </c>
      <c r="G1359" s="65" t="inlineStr">
        <is>
          <t>Bordeaux</t>
        </is>
      </c>
      <c r="H1359" s="65" t="inlineStr">
        <is>
          <t>Sophie Marchand</t>
        </is>
      </c>
      <c r="I1359" s="65" t="inlineStr">
        <is>
          <t>Plomberie</t>
        </is>
      </c>
      <c r="J1359" s="65" t="inlineStr">
        <is>
          <t>PR-002</t>
        </is>
      </c>
      <c r="K1359" s="65" t="inlineStr">
        <is>
          <t>Recherche de fuite + réparation</t>
        </is>
      </c>
      <c r="L1359" s="67" t="n">
        <v>1</v>
      </c>
      <c r="M1359" s="68" t="n">
        <v>407.01</v>
      </c>
      <c r="N1359" s="65" t="inlineStr">
        <is>
          <t>Accepté</t>
        </is>
      </c>
      <c r="O1359" s="66" t="n">
        <v>45575</v>
      </c>
      <c r="P1359" s="67" t="n">
        <v>3</v>
      </c>
      <c r="Q1359" s="67" t="n">
        <v>1</v>
      </c>
      <c r="R1359" s="67">
        <f>$I1359</f>
        <v/>
      </c>
      <c r="S1359" s="67">
        <f>$K1359</f>
        <v/>
      </c>
      <c r="T1359" s="67">
        <f>IFERROR(INDEX(Clients!$G$2:$G$1020,MATCH($E1359,Clients!$A$2:$A$1020,0)),"")</f>
        <v/>
      </c>
      <c r="U1359" s="67">
        <f>IFERROR(INDEX(Clients!$I$2:$I$1020,MATCH($E1359,Clients!$A$2:$A$1020,0)),"")</f>
        <v/>
      </c>
      <c r="V1359" s="69">
        <f>1</f>
        <v/>
      </c>
      <c r="W1359" s="69">
        <f>IF($N1359="Accepté",1,0)</f>
        <v/>
      </c>
      <c r="X1359" s="68">
        <f>$M1359*$W1359</f>
        <v/>
      </c>
      <c r="Y1359" s="68">
        <f>IF($N1359="En cours",0,$M1359)</f>
        <v/>
      </c>
      <c r="Z1359" s="69">
        <f>IF($P1359="",0,1)</f>
        <v/>
      </c>
      <c r="AA1359" s="70">
        <f>IF($P1359="",0,$P1359)</f>
        <v/>
      </c>
      <c r="AB1359" s="69">
        <f>IF(AND($P1359&lt;&gt;"",$P1359&lt;=Paramètres!$C$14),1,0)</f>
        <v/>
      </c>
      <c r="AC1359" s="67">
        <f>IF($P1359="","Jamais relancé",IF($P1359&lt;=3,"0-3 j",IF($P1359&lt;=7,"4-7 j",IF($P1359&lt;=15,"8-15 j","Plus de 15 j"))))</f>
        <v/>
      </c>
      <c r="AD1359" s="67">
        <f>IF($M1359&lt;=1000,"Moins de 1 k€",IF($M1359&lt;=5000,"1 à 5 k€",IF($M1359&lt;=15000,"5 à 15 k€","Plus de 15 k€")))</f>
        <v/>
      </c>
    </row>
    <row r="1360">
      <c r="A1360" s="65" t="inlineStr">
        <is>
          <t>DEV-01359</t>
        </is>
      </c>
      <c r="B1360" s="66" t="n">
        <v>45567</v>
      </c>
      <c r="C1360" s="65" t="inlineStr">
        <is>
          <t>2024-10</t>
        </is>
      </c>
      <c r="D1360" s="65" t="inlineStr">
        <is>
          <t>2024-2025</t>
        </is>
      </c>
      <c r="E1360" s="65" t="inlineStr">
        <is>
          <t>CLI-0022</t>
        </is>
      </c>
      <c r="F1360" s="65" t="inlineStr">
        <is>
          <t>Particulier</t>
        </is>
      </c>
      <c r="G1360" s="65" t="inlineStr">
        <is>
          <t>Bordeaux</t>
        </is>
      </c>
      <c r="H1360" s="65" t="inlineStr">
        <is>
          <t>Sophie Marchand</t>
        </is>
      </c>
      <c r="I1360" s="65" t="inlineStr">
        <is>
          <t>Dépannage</t>
        </is>
      </c>
      <c r="J1360" s="65" t="inlineStr">
        <is>
          <t>DP-001</t>
        </is>
      </c>
      <c r="K1360" s="65" t="inlineStr">
        <is>
          <t>Dépannage plomberie urgence</t>
        </is>
      </c>
      <c r="L1360" s="67" t="n">
        <v>1</v>
      </c>
      <c r="M1360" s="68" t="n">
        <v>285.42</v>
      </c>
      <c r="N1360" s="65" t="inlineStr">
        <is>
          <t>Accepté</t>
        </is>
      </c>
      <c r="O1360" s="66" t="n">
        <v>45594</v>
      </c>
      <c r="P1360" s="67" t="n">
        <v>5</v>
      </c>
      <c r="Q1360" s="67" t="n">
        <v>2</v>
      </c>
      <c r="R1360" s="67">
        <f>$I1360</f>
        <v/>
      </c>
      <c r="S1360" s="67">
        <f>$K1360</f>
        <v/>
      </c>
      <c r="T1360" s="67">
        <f>IFERROR(INDEX(Clients!$G$2:$G$1020,MATCH($E1360,Clients!$A$2:$A$1020,0)),"")</f>
        <v/>
      </c>
      <c r="U1360" s="67">
        <f>IFERROR(INDEX(Clients!$I$2:$I$1020,MATCH($E1360,Clients!$A$2:$A$1020,0)),"")</f>
        <v/>
      </c>
      <c r="V1360" s="69">
        <f>1</f>
        <v/>
      </c>
      <c r="W1360" s="69">
        <f>IF($N1360="Accepté",1,0)</f>
        <v/>
      </c>
      <c r="X1360" s="68">
        <f>$M1360*$W1360</f>
        <v/>
      </c>
      <c r="Y1360" s="68">
        <f>IF($N1360="En cours",0,$M1360)</f>
        <v/>
      </c>
      <c r="Z1360" s="69">
        <f>IF($P1360="",0,1)</f>
        <v/>
      </c>
      <c r="AA1360" s="70">
        <f>IF($P1360="",0,$P1360)</f>
        <v/>
      </c>
      <c r="AB1360" s="69">
        <f>IF(AND($P1360&lt;&gt;"",$P1360&lt;=Paramètres!$C$14),1,0)</f>
        <v/>
      </c>
      <c r="AC1360" s="67">
        <f>IF($P1360="","Jamais relancé",IF($P1360&lt;=3,"0-3 j",IF($P1360&lt;=7,"4-7 j",IF($P1360&lt;=15,"8-15 j","Plus de 15 j"))))</f>
        <v/>
      </c>
      <c r="AD1360" s="67">
        <f>IF($M1360&lt;=1000,"Moins de 1 k€",IF($M1360&lt;=5000,"1 à 5 k€",IF($M1360&lt;=15000,"5 à 15 k€","Plus de 15 k€")))</f>
        <v/>
      </c>
    </row>
    <row r="1361">
      <c r="A1361" s="65" t="inlineStr">
        <is>
          <t>DEV-01360</t>
        </is>
      </c>
      <c r="B1361" s="66" t="n">
        <v>45567</v>
      </c>
      <c r="C1361" s="65" t="inlineStr">
        <is>
          <t>2024-10</t>
        </is>
      </c>
      <c r="D1361" s="65" t="inlineStr">
        <is>
          <t>2024-2025</t>
        </is>
      </c>
      <c r="E1361" s="65" t="inlineStr">
        <is>
          <t>CLI-0064</t>
        </is>
      </c>
      <c r="F1361" s="65" t="inlineStr">
        <is>
          <t>Professionnel</t>
        </is>
      </c>
      <c r="G1361" s="65" t="inlineStr">
        <is>
          <t>Toulouse</t>
        </is>
      </c>
      <c r="H1361" s="65" t="inlineStr">
        <is>
          <t>Julien Fabre</t>
        </is>
      </c>
      <c r="I1361" s="65" t="inlineStr">
        <is>
          <t>Dépannage</t>
        </is>
      </c>
      <c r="J1361" s="65" t="inlineStr">
        <is>
          <t>DP-002</t>
        </is>
      </c>
      <c r="K1361" s="65" t="inlineStr">
        <is>
          <t>Débouchage canalisation</t>
        </is>
      </c>
      <c r="L1361" s="67" t="n">
        <v>1</v>
      </c>
      <c r="M1361" s="68" t="n">
        <v>716.9</v>
      </c>
      <c r="N1361" s="65" t="inlineStr">
        <is>
          <t>Sans réponse</t>
        </is>
      </c>
      <c r="O1361" s="66" t="n">
        <v>45579</v>
      </c>
      <c r="P1361" s="67" t="n">
        <v>6</v>
      </c>
      <c r="Q1361" s="67" t="n">
        <v>2</v>
      </c>
      <c r="R1361" s="67">
        <f>$I1361</f>
        <v/>
      </c>
      <c r="S1361" s="67">
        <f>$K1361</f>
        <v/>
      </c>
      <c r="T1361" s="67">
        <f>IFERROR(INDEX(Clients!$G$2:$G$1020,MATCH($E1361,Clients!$A$2:$A$1020,0)),"")</f>
        <v/>
      </c>
      <c r="U1361" s="67">
        <f>IFERROR(INDEX(Clients!$I$2:$I$1020,MATCH($E1361,Clients!$A$2:$A$1020,0)),"")</f>
        <v/>
      </c>
      <c r="V1361" s="69">
        <f>1</f>
        <v/>
      </c>
      <c r="W1361" s="69">
        <f>IF($N1361="Accepté",1,0)</f>
        <v/>
      </c>
      <c r="X1361" s="68">
        <f>$M1361*$W1361</f>
        <v/>
      </c>
      <c r="Y1361" s="68">
        <f>IF($N1361="En cours",0,$M1361)</f>
        <v/>
      </c>
      <c r="Z1361" s="69">
        <f>IF($P1361="",0,1)</f>
        <v/>
      </c>
      <c r="AA1361" s="70">
        <f>IF($P1361="",0,$P1361)</f>
        <v/>
      </c>
      <c r="AB1361" s="69">
        <f>IF(AND($P1361&lt;&gt;"",$P1361&lt;=Paramètres!$C$14),1,0)</f>
        <v/>
      </c>
      <c r="AC1361" s="67">
        <f>IF($P1361="","Jamais relancé",IF($P1361&lt;=3,"0-3 j",IF($P1361&lt;=7,"4-7 j",IF($P1361&lt;=15,"8-15 j","Plus de 15 j"))))</f>
        <v/>
      </c>
      <c r="AD1361" s="67">
        <f>IF($M1361&lt;=1000,"Moins de 1 k€",IF($M1361&lt;=5000,"1 à 5 k€",IF($M1361&lt;=15000,"5 à 15 k€","Plus de 15 k€")))</f>
        <v/>
      </c>
    </row>
    <row r="1362">
      <c r="A1362" s="65" t="inlineStr">
        <is>
          <t>DEV-01361</t>
        </is>
      </c>
      <c r="B1362" s="66" t="n">
        <v>45568</v>
      </c>
      <c r="C1362" s="65" t="inlineStr">
        <is>
          <t>2024-10</t>
        </is>
      </c>
      <c r="D1362" s="65" t="inlineStr">
        <is>
          <t>2024-2025</t>
        </is>
      </c>
      <c r="E1362" s="65" t="inlineStr">
        <is>
          <t>CLI-0285</t>
        </is>
      </c>
      <c r="F1362" s="65" t="inlineStr">
        <is>
          <t>Particulier</t>
        </is>
      </c>
      <c r="G1362" s="65" t="inlineStr">
        <is>
          <t>Bordeaux</t>
        </is>
      </c>
      <c r="H1362" s="65" t="inlineStr">
        <is>
          <t>Sophie Marchand</t>
        </is>
      </c>
      <c r="I1362" s="65" t="inlineStr">
        <is>
          <t>Chauffage</t>
        </is>
      </c>
      <c r="J1362" s="65" t="inlineStr">
        <is>
          <t>CH-005</t>
        </is>
      </c>
      <c r="K1362" s="65" t="inlineStr">
        <is>
          <t>Désembouage circuit chauffage</t>
        </is>
      </c>
      <c r="L1362" s="67" t="n">
        <v>2</v>
      </c>
      <c r="M1362" s="68" t="n">
        <v>1323.3</v>
      </c>
      <c r="N1362" s="65" t="inlineStr">
        <is>
          <t>Refusé</t>
        </is>
      </c>
      <c r="O1362" s="66" t="n">
        <v>45585</v>
      </c>
      <c r="P1362" s="67" t="n">
        <v>11</v>
      </c>
      <c r="Q1362" s="67" t="n">
        <v>1</v>
      </c>
      <c r="R1362" s="67">
        <f>$I1362</f>
        <v/>
      </c>
      <c r="S1362" s="67">
        <f>$K1362</f>
        <v/>
      </c>
      <c r="T1362" s="67">
        <f>IFERROR(INDEX(Clients!$G$2:$G$1020,MATCH($E1362,Clients!$A$2:$A$1020,0)),"")</f>
        <v/>
      </c>
      <c r="U1362" s="67">
        <f>IFERROR(INDEX(Clients!$I$2:$I$1020,MATCH($E1362,Clients!$A$2:$A$1020,0)),"")</f>
        <v/>
      </c>
      <c r="V1362" s="69">
        <f>1</f>
        <v/>
      </c>
      <c r="W1362" s="69">
        <f>IF($N1362="Accepté",1,0)</f>
        <v/>
      </c>
      <c r="X1362" s="68">
        <f>$M1362*$W1362</f>
        <v/>
      </c>
      <c r="Y1362" s="68">
        <f>IF($N1362="En cours",0,$M1362)</f>
        <v/>
      </c>
      <c r="Z1362" s="69">
        <f>IF($P1362="",0,1)</f>
        <v/>
      </c>
      <c r="AA1362" s="70">
        <f>IF($P1362="",0,$P1362)</f>
        <v/>
      </c>
      <c r="AB1362" s="69">
        <f>IF(AND($P1362&lt;&gt;"",$P1362&lt;=Paramètres!$C$14),1,0)</f>
        <v/>
      </c>
      <c r="AC1362" s="67">
        <f>IF($P1362="","Jamais relancé",IF($P1362&lt;=3,"0-3 j",IF($P1362&lt;=7,"4-7 j",IF($P1362&lt;=15,"8-15 j","Plus de 15 j"))))</f>
        <v/>
      </c>
      <c r="AD1362" s="67">
        <f>IF($M1362&lt;=1000,"Moins de 1 k€",IF($M1362&lt;=5000,"1 à 5 k€",IF($M1362&lt;=15000,"5 à 15 k€","Plus de 15 k€")))</f>
        <v/>
      </c>
    </row>
    <row r="1363">
      <c r="A1363" s="65" t="inlineStr">
        <is>
          <t>DEV-01362</t>
        </is>
      </c>
      <c r="B1363" s="66" t="n">
        <v>45568</v>
      </c>
      <c r="C1363" s="65" t="inlineStr">
        <is>
          <t>2024-10</t>
        </is>
      </c>
      <c r="D1363" s="65" t="inlineStr">
        <is>
          <t>2024-2025</t>
        </is>
      </c>
      <c r="E1363" s="65" t="inlineStr">
        <is>
          <t>CLI-0046</t>
        </is>
      </c>
      <c r="F1363" s="65" t="inlineStr">
        <is>
          <t>Syndic</t>
        </is>
      </c>
      <c r="G1363" s="65" t="inlineStr">
        <is>
          <t>Toulouse</t>
        </is>
      </c>
      <c r="H1363" s="65" t="inlineStr">
        <is>
          <t>Julien Fabre</t>
        </is>
      </c>
      <c r="I1363" s="65" t="inlineStr">
        <is>
          <t>Plomberie</t>
        </is>
      </c>
      <c r="J1363" s="65" t="inlineStr">
        <is>
          <t>PR-002</t>
        </is>
      </c>
      <c r="K1363" s="65" t="inlineStr">
        <is>
          <t>Recherche de fuite + réparation</t>
        </is>
      </c>
      <c r="L1363" s="67" t="n">
        <v>1</v>
      </c>
      <c r="M1363" s="68" t="n">
        <v>906.9400000000001</v>
      </c>
      <c r="N1363" s="65" t="inlineStr">
        <is>
          <t>Refusé</t>
        </is>
      </c>
      <c r="O1363" s="66" t="n">
        <v>45591</v>
      </c>
      <c r="P1363" s="67" t="n"/>
      <c r="Q1363" s="67" t="n">
        <v>0</v>
      </c>
      <c r="R1363" s="67">
        <f>$I1363</f>
        <v/>
      </c>
      <c r="S1363" s="67">
        <f>$K1363</f>
        <v/>
      </c>
      <c r="T1363" s="67">
        <f>IFERROR(INDEX(Clients!$G$2:$G$1020,MATCH($E1363,Clients!$A$2:$A$1020,0)),"")</f>
        <v/>
      </c>
      <c r="U1363" s="67">
        <f>IFERROR(INDEX(Clients!$I$2:$I$1020,MATCH($E1363,Clients!$A$2:$A$1020,0)),"")</f>
        <v/>
      </c>
      <c r="V1363" s="69">
        <f>1</f>
        <v/>
      </c>
      <c r="W1363" s="69">
        <f>IF($N1363="Accepté",1,0)</f>
        <v/>
      </c>
      <c r="X1363" s="68">
        <f>$M1363*$W1363</f>
        <v/>
      </c>
      <c r="Y1363" s="68">
        <f>IF($N1363="En cours",0,$M1363)</f>
        <v/>
      </c>
      <c r="Z1363" s="69">
        <f>IF($P1363="",0,1)</f>
        <v/>
      </c>
      <c r="AA1363" s="70">
        <f>IF($P1363="",0,$P1363)</f>
        <v/>
      </c>
      <c r="AB1363" s="69">
        <f>IF(AND($P1363&lt;&gt;"",$P1363&lt;=Paramètres!$C$14),1,0)</f>
        <v/>
      </c>
      <c r="AC1363" s="67">
        <f>IF($P1363="","Jamais relancé",IF($P1363&lt;=3,"0-3 j",IF($P1363&lt;=7,"4-7 j",IF($P1363&lt;=15,"8-15 j","Plus de 15 j"))))</f>
        <v/>
      </c>
      <c r="AD1363" s="67">
        <f>IF($M1363&lt;=1000,"Moins de 1 k€",IF($M1363&lt;=5000,"1 à 5 k€",IF($M1363&lt;=15000,"5 à 15 k€","Plus de 15 k€")))</f>
        <v/>
      </c>
    </row>
    <row r="1364">
      <c r="A1364" s="65" t="inlineStr">
        <is>
          <t>DEV-01363</t>
        </is>
      </c>
      <c r="B1364" s="66" t="n">
        <v>45568</v>
      </c>
      <c r="C1364" s="65" t="inlineStr">
        <is>
          <t>2024-10</t>
        </is>
      </c>
      <c r="D1364" s="65" t="inlineStr">
        <is>
          <t>2024-2025</t>
        </is>
      </c>
      <c r="E1364" s="65" t="inlineStr">
        <is>
          <t>CLI-0264</t>
        </is>
      </c>
      <c r="F1364" s="65" t="inlineStr">
        <is>
          <t>Particulier</t>
        </is>
      </c>
      <c r="G1364" s="65" t="inlineStr">
        <is>
          <t>Toulouse</t>
        </is>
      </c>
      <c r="H1364" s="65" t="inlineStr">
        <is>
          <t>Nadia Cherif</t>
        </is>
      </c>
      <c r="I1364" s="65" t="inlineStr">
        <is>
          <t>Dépannage</t>
        </is>
      </c>
      <c r="J1364" s="65" t="inlineStr">
        <is>
          <t>DP-003</t>
        </is>
      </c>
      <c r="K1364" s="65" t="inlineStr">
        <is>
          <t>Dépannage électrique urgence</t>
        </is>
      </c>
      <c r="L1364" s="67" t="n">
        <v>3</v>
      </c>
      <c r="M1364" s="68" t="n">
        <v>821.74</v>
      </c>
      <c r="N1364" s="65" t="inlineStr">
        <is>
          <t>Refusé</t>
        </is>
      </c>
      <c r="O1364" s="66" t="n">
        <v>45601</v>
      </c>
      <c r="P1364" s="67" t="n"/>
      <c r="Q1364" s="67" t="n">
        <v>0</v>
      </c>
      <c r="R1364" s="67">
        <f>$I1364</f>
        <v/>
      </c>
      <c r="S1364" s="67">
        <f>$K1364</f>
        <v/>
      </c>
      <c r="T1364" s="67">
        <f>IFERROR(INDEX(Clients!$G$2:$G$1020,MATCH($E1364,Clients!$A$2:$A$1020,0)),"")</f>
        <v/>
      </c>
      <c r="U1364" s="67">
        <f>IFERROR(INDEX(Clients!$I$2:$I$1020,MATCH($E1364,Clients!$A$2:$A$1020,0)),"")</f>
        <v/>
      </c>
      <c r="V1364" s="69">
        <f>1</f>
        <v/>
      </c>
      <c r="W1364" s="69">
        <f>IF($N1364="Accepté",1,0)</f>
        <v/>
      </c>
      <c r="X1364" s="68">
        <f>$M1364*$W1364</f>
        <v/>
      </c>
      <c r="Y1364" s="68">
        <f>IF($N1364="En cours",0,$M1364)</f>
        <v/>
      </c>
      <c r="Z1364" s="69">
        <f>IF($P1364="",0,1)</f>
        <v/>
      </c>
      <c r="AA1364" s="70">
        <f>IF($P1364="",0,$P1364)</f>
        <v/>
      </c>
      <c r="AB1364" s="69">
        <f>IF(AND($P1364&lt;&gt;"",$P1364&lt;=Paramètres!$C$14),1,0)</f>
        <v/>
      </c>
      <c r="AC1364" s="67">
        <f>IF($P1364="","Jamais relancé",IF($P1364&lt;=3,"0-3 j",IF($P1364&lt;=7,"4-7 j",IF($P1364&lt;=15,"8-15 j","Plus de 15 j"))))</f>
        <v/>
      </c>
      <c r="AD1364" s="67">
        <f>IF($M1364&lt;=1000,"Moins de 1 k€",IF($M1364&lt;=5000,"1 à 5 k€",IF($M1364&lt;=15000,"5 à 15 k€","Plus de 15 k€")))</f>
        <v/>
      </c>
    </row>
    <row r="1365">
      <c r="A1365" s="65" t="inlineStr">
        <is>
          <t>DEV-01364</t>
        </is>
      </c>
      <c r="B1365" s="66" t="n">
        <v>45568</v>
      </c>
      <c r="C1365" s="65" t="inlineStr">
        <is>
          <t>2024-10</t>
        </is>
      </c>
      <c r="D1365" s="65" t="inlineStr">
        <is>
          <t>2024-2025</t>
        </is>
      </c>
      <c r="E1365" s="65" t="inlineStr">
        <is>
          <t>CLI-1013</t>
        </is>
      </c>
      <c r="F1365" s="65" t="inlineStr">
        <is>
          <t>Professionnel</t>
        </is>
      </c>
      <c r="G1365" s="65" t="inlineStr">
        <is>
          <t>Montpellier</t>
        </is>
      </c>
      <c r="H1365" s="65" t="inlineStr">
        <is>
          <t>Thomas Rey</t>
        </is>
      </c>
      <c r="I1365" s="65" t="inlineStr">
        <is>
          <t>Salle de bain</t>
        </is>
      </c>
      <c r="J1365" s="65" t="inlineStr">
        <is>
          <t>SB-001</t>
        </is>
      </c>
      <c r="K1365" s="65" t="inlineStr">
        <is>
          <t>Rénovation salle de bain complète</t>
        </is>
      </c>
      <c r="L1365" s="67" t="n">
        <v>1</v>
      </c>
      <c r="M1365" s="68" t="n">
        <v>14912.48</v>
      </c>
      <c r="N1365" s="65" t="inlineStr">
        <is>
          <t>Refusé</t>
        </is>
      </c>
      <c r="O1365" s="66" t="n">
        <v>45575</v>
      </c>
      <c r="P1365" s="67" t="n"/>
      <c r="Q1365" s="67" t="n">
        <v>0</v>
      </c>
      <c r="R1365" s="67">
        <f>$I1365</f>
        <v/>
      </c>
      <c r="S1365" s="67">
        <f>$K1365</f>
        <v/>
      </c>
      <c r="T1365" s="67">
        <f>IFERROR(INDEX(Clients!$G$2:$G$1020,MATCH($E1365,Clients!$A$2:$A$1020,0)),"")</f>
        <v/>
      </c>
      <c r="U1365" s="67">
        <f>IFERROR(INDEX(Clients!$I$2:$I$1020,MATCH($E1365,Clients!$A$2:$A$1020,0)),"")</f>
        <v/>
      </c>
      <c r="V1365" s="69">
        <f>1</f>
        <v/>
      </c>
      <c r="W1365" s="69">
        <f>IF($N1365="Accepté",1,0)</f>
        <v/>
      </c>
      <c r="X1365" s="68">
        <f>$M1365*$W1365</f>
        <v/>
      </c>
      <c r="Y1365" s="68">
        <f>IF($N1365="En cours",0,$M1365)</f>
        <v/>
      </c>
      <c r="Z1365" s="69">
        <f>IF($P1365="",0,1)</f>
        <v/>
      </c>
      <c r="AA1365" s="70">
        <f>IF($P1365="",0,$P1365)</f>
        <v/>
      </c>
      <c r="AB1365" s="69">
        <f>IF(AND($P1365&lt;&gt;"",$P1365&lt;=Paramètres!$C$14),1,0)</f>
        <v/>
      </c>
      <c r="AC1365" s="67">
        <f>IF($P1365="","Jamais relancé",IF($P1365&lt;=3,"0-3 j",IF($P1365&lt;=7,"4-7 j",IF($P1365&lt;=15,"8-15 j","Plus de 15 j"))))</f>
        <v/>
      </c>
      <c r="AD1365" s="67">
        <f>IF($M1365&lt;=1000,"Moins de 1 k€",IF($M1365&lt;=5000,"1 à 5 k€",IF($M1365&lt;=15000,"5 à 15 k€","Plus de 15 k€")))</f>
        <v/>
      </c>
    </row>
    <row r="1366">
      <c r="A1366" s="65" t="inlineStr">
        <is>
          <t>DEV-01365</t>
        </is>
      </c>
      <c r="B1366" s="66" t="n">
        <v>45569</v>
      </c>
      <c r="C1366" s="65" t="inlineStr">
        <is>
          <t>2024-10</t>
        </is>
      </c>
      <c r="D1366" s="65" t="inlineStr">
        <is>
          <t>2024-2025</t>
        </is>
      </c>
      <c r="E1366" s="65" t="inlineStr">
        <is>
          <t>CLI-0453</t>
        </is>
      </c>
      <c r="F1366" s="65" t="inlineStr">
        <is>
          <t>Particulier</t>
        </is>
      </c>
      <c r="G1366" s="65" t="inlineStr">
        <is>
          <t>Bordeaux</t>
        </is>
      </c>
      <c r="H1366" s="65" t="inlineStr">
        <is>
          <t>Karim Belkacem</t>
        </is>
      </c>
      <c r="I1366" s="65" t="inlineStr">
        <is>
          <t>Dépannage</t>
        </is>
      </c>
      <c r="J1366" s="65" t="inlineStr">
        <is>
          <t>DP-001</t>
        </is>
      </c>
      <c r="K1366" s="65" t="inlineStr">
        <is>
          <t>Dépannage plomberie urgence</t>
        </is>
      </c>
      <c r="L1366" s="67" t="n">
        <v>3</v>
      </c>
      <c r="M1366" s="68" t="n">
        <v>790.53</v>
      </c>
      <c r="N1366" s="65" t="inlineStr">
        <is>
          <t>Refusé</t>
        </is>
      </c>
      <c r="O1366" s="66" t="n">
        <v>45588</v>
      </c>
      <c r="P1366" s="67" t="n">
        <v>1</v>
      </c>
      <c r="Q1366" s="67" t="n">
        <v>2</v>
      </c>
      <c r="R1366" s="67">
        <f>$I1366</f>
        <v/>
      </c>
      <c r="S1366" s="67">
        <f>$K1366</f>
        <v/>
      </c>
      <c r="T1366" s="67">
        <f>IFERROR(INDEX(Clients!$G$2:$G$1020,MATCH($E1366,Clients!$A$2:$A$1020,0)),"")</f>
        <v/>
      </c>
      <c r="U1366" s="67">
        <f>IFERROR(INDEX(Clients!$I$2:$I$1020,MATCH($E1366,Clients!$A$2:$A$1020,0)),"")</f>
        <v/>
      </c>
      <c r="V1366" s="69">
        <f>1</f>
        <v/>
      </c>
      <c r="W1366" s="69">
        <f>IF($N1366="Accepté",1,0)</f>
        <v/>
      </c>
      <c r="X1366" s="68">
        <f>$M1366*$W1366</f>
        <v/>
      </c>
      <c r="Y1366" s="68">
        <f>IF($N1366="En cours",0,$M1366)</f>
        <v/>
      </c>
      <c r="Z1366" s="69">
        <f>IF($P1366="",0,1)</f>
        <v/>
      </c>
      <c r="AA1366" s="70">
        <f>IF($P1366="",0,$P1366)</f>
        <v/>
      </c>
      <c r="AB1366" s="69">
        <f>IF(AND($P1366&lt;&gt;"",$P1366&lt;=Paramètres!$C$14),1,0)</f>
        <v/>
      </c>
      <c r="AC1366" s="67">
        <f>IF($P1366="","Jamais relancé",IF($P1366&lt;=3,"0-3 j",IF($P1366&lt;=7,"4-7 j",IF($P1366&lt;=15,"8-15 j","Plus de 15 j"))))</f>
        <v/>
      </c>
      <c r="AD1366" s="67">
        <f>IF($M1366&lt;=1000,"Moins de 1 k€",IF($M1366&lt;=5000,"1 à 5 k€",IF($M1366&lt;=15000,"5 à 15 k€","Plus de 15 k€")))</f>
        <v/>
      </c>
    </row>
    <row r="1367">
      <c r="A1367" s="65" t="inlineStr">
        <is>
          <t>DEV-01366</t>
        </is>
      </c>
      <c r="B1367" s="66" t="n">
        <v>45569</v>
      </c>
      <c r="C1367" s="65" t="inlineStr">
        <is>
          <t>2024-10</t>
        </is>
      </c>
      <c r="D1367" s="65" t="inlineStr">
        <is>
          <t>2024-2025</t>
        </is>
      </c>
      <c r="E1367" s="65" t="inlineStr">
        <is>
          <t>CLI-0128</t>
        </is>
      </c>
      <c r="F1367" s="65" t="inlineStr">
        <is>
          <t>Particulier</t>
        </is>
      </c>
      <c r="G1367" s="65" t="inlineStr">
        <is>
          <t>Bordeaux</t>
        </is>
      </c>
      <c r="H1367" s="65" t="inlineStr">
        <is>
          <t>Karim Belkacem</t>
        </is>
      </c>
      <c r="I1367" s="65" t="inlineStr">
        <is>
          <t>Salle de bain</t>
        </is>
      </c>
      <c r="J1367" s="65" t="inlineStr">
        <is>
          <t>SB-002</t>
        </is>
      </c>
      <c r="K1367" s="65" t="inlineStr">
        <is>
          <t>Remplacement baignoire par douche</t>
        </is>
      </c>
      <c r="L1367" s="67" t="n">
        <v>1</v>
      </c>
      <c r="M1367" s="68" t="n">
        <v>4080.57</v>
      </c>
      <c r="N1367" s="65" t="inlineStr">
        <is>
          <t>Accepté</t>
        </is>
      </c>
      <c r="O1367" s="66" t="n">
        <v>45574</v>
      </c>
      <c r="P1367" s="67" t="n">
        <v>1</v>
      </c>
      <c r="Q1367" s="67" t="n">
        <v>1</v>
      </c>
      <c r="R1367" s="67">
        <f>$I1367</f>
        <v/>
      </c>
      <c r="S1367" s="67">
        <f>$K1367</f>
        <v/>
      </c>
      <c r="T1367" s="67">
        <f>IFERROR(INDEX(Clients!$G$2:$G$1020,MATCH($E1367,Clients!$A$2:$A$1020,0)),"")</f>
        <v/>
      </c>
      <c r="U1367" s="67">
        <f>IFERROR(INDEX(Clients!$I$2:$I$1020,MATCH($E1367,Clients!$A$2:$A$1020,0)),"")</f>
        <v/>
      </c>
      <c r="V1367" s="69">
        <f>1</f>
        <v/>
      </c>
      <c r="W1367" s="69">
        <f>IF($N1367="Accepté",1,0)</f>
        <v/>
      </c>
      <c r="X1367" s="68">
        <f>$M1367*$W1367</f>
        <v/>
      </c>
      <c r="Y1367" s="68">
        <f>IF($N1367="En cours",0,$M1367)</f>
        <v/>
      </c>
      <c r="Z1367" s="69">
        <f>IF($P1367="",0,1)</f>
        <v/>
      </c>
      <c r="AA1367" s="70">
        <f>IF($P1367="",0,$P1367)</f>
        <v/>
      </c>
      <c r="AB1367" s="69">
        <f>IF(AND($P1367&lt;&gt;"",$P1367&lt;=Paramètres!$C$14),1,0)</f>
        <v/>
      </c>
      <c r="AC1367" s="67">
        <f>IF($P1367="","Jamais relancé",IF($P1367&lt;=3,"0-3 j",IF($P1367&lt;=7,"4-7 j",IF($P1367&lt;=15,"8-15 j","Plus de 15 j"))))</f>
        <v/>
      </c>
      <c r="AD1367" s="67">
        <f>IF($M1367&lt;=1000,"Moins de 1 k€",IF($M1367&lt;=5000,"1 à 5 k€",IF($M1367&lt;=15000,"5 à 15 k€","Plus de 15 k€")))</f>
        <v/>
      </c>
    </row>
    <row r="1368">
      <c r="A1368" s="65" t="inlineStr">
        <is>
          <t>DEV-01367</t>
        </is>
      </c>
      <c r="B1368" s="66" t="n">
        <v>45569</v>
      </c>
      <c r="C1368" s="65" t="inlineStr">
        <is>
          <t>2024-10</t>
        </is>
      </c>
      <c r="D1368" s="65" t="inlineStr">
        <is>
          <t>2024-2025</t>
        </is>
      </c>
      <c r="E1368" s="65" t="inlineStr">
        <is>
          <t>CLI-0343</t>
        </is>
      </c>
      <c r="F1368" s="65" t="inlineStr">
        <is>
          <t>Professionnel</t>
        </is>
      </c>
      <c r="G1368" s="65" t="inlineStr">
        <is>
          <t>Bordeaux</t>
        </is>
      </c>
      <c r="H1368" s="65" t="inlineStr">
        <is>
          <t>Karim Belkacem</t>
        </is>
      </c>
      <c r="I1368" s="65" t="inlineStr">
        <is>
          <t>Chauffage</t>
        </is>
      </c>
      <c r="J1368" s="65" t="inlineStr">
        <is>
          <t>CH-004</t>
        </is>
      </c>
      <c r="K1368" s="65" t="inlineStr">
        <is>
          <t>Remplacement radiateurs (lot de 5)</t>
        </is>
      </c>
      <c r="L1368" s="67" t="n">
        <v>1</v>
      </c>
      <c r="M1368" s="68" t="n">
        <v>4112.99</v>
      </c>
      <c r="N1368" s="65" t="inlineStr">
        <is>
          <t>Refusé</t>
        </is>
      </c>
      <c r="O1368" s="66" t="n">
        <v>45584</v>
      </c>
      <c r="P1368" s="67" t="n">
        <v>4</v>
      </c>
      <c r="Q1368" s="67" t="n">
        <v>1</v>
      </c>
      <c r="R1368" s="67">
        <f>$I1368</f>
        <v/>
      </c>
      <c r="S1368" s="67">
        <f>$K1368</f>
        <v/>
      </c>
      <c r="T1368" s="67">
        <f>IFERROR(INDEX(Clients!$G$2:$G$1020,MATCH($E1368,Clients!$A$2:$A$1020,0)),"")</f>
        <v/>
      </c>
      <c r="U1368" s="67">
        <f>IFERROR(INDEX(Clients!$I$2:$I$1020,MATCH($E1368,Clients!$A$2:$A$1020,0)),"")</f>
        <v/>
      </c>
      <c r="V1368" s="69">
        <f>1</f>
        <v/>
      </c>
      <c r="W1368" s="69">
        <f>IF($N1368="Accepté",1,0)</f>
        <v/>
      </c>
      <c r="X1368" s="68">
        <f>$M1368*$W1368</f>
        <v/>
      </c>
      <c r="Y1368" s="68">
        <f>IF($N1368="En cours",0,$M1368)</f>
        <v/>
      </c>
      <c r="Z1368" s="69">
        <f>IF($P1368="",0,1)</f>
        <v/>
      </c>
      <c r="AA1368" s="70">
        <f>IF($P1368="",0,$P1368)</f>
        <v/>
      </c>
      <c r="AB1368" s="69">
        <f>IF(AND($P1368&lt;&gt;"",$P1368&lt;=Paramètres!$C$14),1,0)</f>
        <v/>
      </c>
      <c r="AC1368" s="67">
        <f>IF($P1368="","Jamais relancé",IF($P1368&lt;=3,"0-3 j",IF($P1368&lt;=7,"4-7 j",IF($P1368&lt;=15,"8-15 j","Plus de 15 j"))))</f>
        <v/>
      </c>
      <c r="AD1368" s="67">
        <f>IF($M1368&lt;=1000,"Moins de 1 k€",IF($M1368&lt;=5000,"1 à 5 k€",IF($M1368&lt;=15000,"5 à 15 k€","Plus de 15 k€")))</f>
        <v/>
      </c>
    </row>
    <row r="1369">
      <c r="A1369" s="65" t="inlineStr">
        <is>
          <t>DEV-01368</t>
        </is>
      </c>
      <c r="B1369" s="66" t="n">
        <v>45569</v>
      </c>
      <c r="C1369" s="65" t="inlineStr">
        <is>
          <t>2024-10</t>
        </is>
      </c>
      <c r="D1369" s="65" t="inlineStr">
        <is>
          <t>2024-2025</t>
        </is>
      </c>
      <c r="E1369" s="65" t="inlineStr">
        <is>
          <t>CLI-0150</t>
        </is>
      </c>
      <c r="F1369" s="65" t="inlineStr">
        <is>
          <t>Particulier</t>
        </is>
      </c>
      <c r="G1369" s="65" t="inlineStr">
        <is>
          <t>Bordeaux</t>
        </is>
      </c>
      <c r="H1369" s="65" t="inlineStr">
        <is>
          <t>Karim Belkacem</t>
        </is>
      </c>
      <c r="I1369" s="65" t="inlineStr">
        <is>
          <t>Chauffage</t>
        </is>
      </c>
      <c r="J1369" s="65" t="inlineStr">
        <is>
          <t>CH-001</t>
        </is>
      </c>
      <c r="K1369" s="65" t="inlineStr">
        <is>
          <t>Installation chaudière gaz condensation</t>
        </is>
      </c>
      <c r="L1369" s="67" t="n">
        <v>1</v>
      </c>
      <c r="M1369" s="68" t="n">
        <v>5792.1</v>
      </c>
      <c r="N1369" s="65" t="inlineStr">
        <is>
          <t>Accepté</t>
        </is>
      </c>
      <c r="O1369" s="66" t="n">
        <v>45574</v>
      </c>
      <c r="P1369" s="67" t="n"/>
      <c r="Q1369" s="67" t="n">
        <v>0</v>
      </c>
      <c r="R1369" s="67">
        <f>$I1369</f>
        <v/>
      </c>
      <c r="S1369" s="67">
        <f>$K1369</f>
        <v/>
      </c>
      <c r="T1369" s="67">
        <f>IFERROR(INDEX(Clients!$G$2:$G$1020,MATCH($E1369,Clients!$A$2:$A$1020,0)),"")</f>
        <v/>
      </c>
      <c r="U1369" s="67">
        <f>IFERROR(INDEX(Clients!$I$2:$I$1020,MATCH($E1369,Clients!$A$2:$A$1020,0)),"")</f>
        <v/>
      </c>
      <c r="V1369" s="69">
        <f>1</f>
        <v/>
      </c>
      <c r="W1369" s="69">
        <f>IF($N1369="Accepté",1,0)</f>
        <v/>
      </c>
      <c r="X1369" s="68">
        <f>$M1369*$W1369</f>
        <v/>
      </c>
      <c r="Y1369" s="68">
        <f>IF($N1369="En cours",0,$M1369)</f>
        <v/>
      </c>
      <c r="Z1369" s="69">
        <f>IF($P1369="",0,1)</f>
        <v/>
      </c>
      <c r="AA1369" s="70">
        <f>IF($P1369="",0,$P1369)</f>
        <v/>
      </c>
      <c r="AB1369" s="69">
        <f>IF(AND($P1369&lt;&gt;"",$P1369&lt;=Paramètres!$C$14),1,0)</f>
        <v/>
      </c>
      <c r="AC1369" s="67">
        <f>IF($P1369="","Jamais relancé",IF($P1369&lt;=3,"0-3 j",IF($P1369&lt;=7,"4-7 j",IF($P1369&lt;=15,"8-15 j","Plus de 15 j"))))</f>
        <v/>
      </c>
      <c r="AD1369" s="67">
        <f>IF($M1369&lt;=1000,"Moins de 1 k€",IF($M1369&lt;=5000,"1 à 5 k€",IF($M1369&lt;=15000,"5 à 15 k€","Plus de 15 k€")))</f>
        <v/>
      </c>
    </row>
    <row r="1370">
      <c r="A1370" s="65" t="inlineStr">
        <is>
          <t>DEV-01369</t>
        </is>
      </c>
      <c r="B1370" s="66" t="n">
        <v>45569</v>
      </c>
      <c r="C1370" s="65" t="inlineStr">
        <is>
          <t>2024-10</t>
        </is>
      </c>
      <c r="D1370" s="65" t="inlineStr">
        <is>
          <t>2024-2025</t>
        </is>
      </c>
      <c r="E1370" s="65" t="inlineStr">
        <is>
          <t>CLI-0977</t>
        </is>
      </c>
      <c r="F1370" s="65" t="inlineStr">
        <is>
          <t>Particulier</t>
        </is>
      </c>
      <c r="G1370" s="65" t="inlineStr">
        <is>
          <t>Montpellier</t>
        </is>
      </c>
      <c r="H1370" s="65" t="inlineStr">
        <is>
          <t>Thomas Rey</t>
        </is>
      </c>
      <c r="I1370" s="65" t="inlineStr">
        <is>
          <t>Chauffage</t>
        </is>
      </c>
      <c r="J1370" s="65" t="inlineStr">
        <is>
          <t>CH-005</t>
        </is>
      </c>
      <c r="K1370" s="65" t="inlineStr">
        <is>
          <t>Désembouage circuit chauffage</t>
        </is>
      </c>
      <c r="L1370" s="67" t="n">
        <v>1</v>
      </c>
      <c r="M1370" s="68" t="n">
        <v>736.04</v>
      </c>
      <c r="N1370" s="65" t="inlineStr">
        <is>
          <t>Sans réponse</t>
        </is>
      </c>
      <c r="O1370" s="66" t="n">
        <v>45576</v>
      </c>
      <c r="P1370" s="67" t="n">
        <v>5</v>
      </c>
      <c r="Q1370" s="67" t="n">
        <v>1</v>
      </c>
      <c r="R1370" s="67">
        <f>$I1370</f>
        <v/>
      </c>
      <c r="S1370" s="67">
        <f>$K1370</f>
        <v/>
      </c>
      <c r="T1370" s="67">
        <f>IFERROR(INDEX(Clients!$G$2:$G$1020,MATCH($E1370,Clients!$A$2:$A$1020,0)),"")</f>
        <v/>
      </c>
      <c r="U1370" s="67">
        <f>IFERROR(INDEX(Clients!$I$2:$I$1020,MATCH($E1370,Clients!$A$2:$A$1020,0)),"")</f>
        <v/>
      </c>
      <c r="V1370" s="69">
        <f>1</f>
        <v/>
      </c>
      <c r="W1370" s="69">
        <f>IF($N1370="Accepté",1,0)</f>
        <v/>
      </c>
      <c r="X1370" s="68">
        <f>$M1370*$W1370</f>
        <v/>
      </c>
      <c r="Y1370" s="68">
        <f>IF($N1370="En cours",0,$M1370)</f>
        <v/>
      </c>
      <c r="Z1370" s="69">
        <f>IF($P1370="",0,1)</f>
        <v/>
      </c>
      <c r="AA1370" s="70">
        <f>IF($P1370="",0,$P1370)</f>
        <v/>
      </c>
      <c r="AB1370" s="69">
        <f>IF(AND($P1370&lt;&gt;"",$P1370&lt;=Paramètres!$C$14),1,0)</f>
        <v/>
      </c>
      <c r="AC1370" s="67">
        <f>IF($P1370="","Jamais relancé",IF($P1370&lt;=3,"0-3 j",IF($P1370&lt;=7,"4-7 j",IF($P1370&lt;=15,"8-15 j","Plus de 15 j"))))</f>
        <v/>
      </c>
      <c r="AD1370" s="67">
        <f>IF($M1370&lt;=1000,"Moins de 1 k€",IF($M1370&lt;=5000,"1 à 5 k€",IF($M1370&lt;=15000,"5 à 15 k€","Plus de 15 k€")))</f>
        <v/>
      </c>
    </row>
    <row r="1371">
      <c r="A1371" s="65" t="inlineStr">
        <is>
          <t>DEV-01370</t>
        </is>
      </c>
      <c r="B1371" s="66" t="n">
        <v>45572</v>
      </c>
      <c r="C1371" s="65" t="inlineStr">
        <is>
          <t>2024-10</t>
        </is>
      </c>
      <c r="D1371" s="65" t="inlineStr">
        <is>
          <t>2024-2025</t>
        </is>
      </c>
      <c r="E1371" s="65" t="inlineStr">
        <is>
          <t>CLI-0316</t>
        </is>
      </c>
      <c r="F1371" s="65" t="inlineStr">
        <is>
          <t>Particulier</t>
        </is>
      </c>
      <c r="G1371" s="65" t="inlineStr">
        <is>
          <t>Toulouse</t>
        </is>
      </c>
      <c r="H1371" s="65" t="inlineStr">
        <is>
          <t>Nadia Cherif</t>
        </is>
      </c>
      <c r="I1371" s="65" t="inlineStr">
        <is>
          <t>Salle de bain</t>
        </is>
      </c>
      <c r="J1371" s="65" t="inlineStr">
        <is>
          <t>SB-001</t>
        </is>
      </c>
      <c r="K1371" s="65" t="inlineStr">
        <is>
          <t>Rénovation salle de bain complète</t>
        </is>
      </c>
      <c r="L1371" s="67" t="n">
        <v>1</v>
      </c>
      <c r="M1371" s="68" t="n">
        <v>11361.29</v>
      </c>
      <c r="N1371" s="65" t="inlineStr">
        <is>
          <t>Accepté</t>
        </is>
      </c>
      <c r="O1371" s="66" t="n">
        <v>45601</v>
      </c>
      <c r="P1371" s="67" t="n">
        <v>5</v>
      </c>
      <c r="Q1371" s="67" t="n">
        <v>1</v>
      </c>
      <c r="R1371" s="67">
        <f>$I1371</f>
        <v/>
      </c>
      <c r="S1371" s="67">
        <f>$K1371</f>
        <v/>
      </c>
      <c r="T1371" s="67">
        <f>IFERROR(INDEX(Clients!$G$2:$G$1020,MATCH($E1371,Clients!$A$2:$A$1020,0)),"")</f>
        <v/>
      </c>
      <c r="U1371" s="67">
        <f>IFERROR(INDEX(Clients!$I$2:$I$1020,MATCH($E1371,Clients!$A$2:$A$1020,0)),"")</f>
        <v/>
      </c>
      <c r="V1371" s="69">
        <f>1</f>
        <v/>
      </c>
      <c r="W1371" s="69">
        <f>IF($N1371="Accepté",1,0)</f>
        <v/>
      </c>
      <c r="X1371" s="68">
        <f>$M1371*$W1371</f>
        <v/>
      </c>
      <c r="Y1371" s="68">
        <f>IF($N1371="En cours",0,$M1371)</f>
        <v/>
      </c>
      <c r="Z1371" s="69">
        <f>IF($P1371="",0,1)</f>
        <v/>
      </c>
      <c r="AA1371" s="70">
        <f>IF($P1371="",0,$P1371)</f>
        <v/>
      </c>
      <c r="AB1371" s="69">
        <f>IF(AND($P1371&lt;&gt;"",$P1371&lt;=Paramètres!$C$14),1,0)</f>
        <v/>
      </c>
      <c r="AC1371" s="67">
        <f>IF($P1371="","Jamais relancé",IF($P1371&lt;=3,"0-3 j",IF($P1371&lt;=7,"4-7 j",IF($P1371&lt;=15,"8-15 j","Plus de 15 j"))))</f>
        <v/>
      </c>
      <c r="AD1371" s="67">
        <f>IF($M1371&lt;=1000,"Moins de 1 k€",IF($M1371&lt;=5000,"1 à 5 k€",IF($M1371&lt;=15000,"5 à 15 k€","Plus de 15 k€")))</f>
        <v/>
      </c>
    </row>
    <row r="1372">
      <c r="A1372" s="65" t="inlineStr">
        <is>
          <t>DEV-01371</t>
        </is>
      </c>
      <c r="B1372" s="66" t="n">
        <v>45572</v>
      </c>
      <c r="C1372" s="65" t="inlineStr">
        <is>
          <t>2024-10</t>
        </is>
      </c>
      <c r="D1372" s="65" t="inlineStr">
        <is>
          <t>2024-2025</t>
        </is>
      </c>
      <c r="E1372" s="65" t="inlineStr">
        <is>
          <t>CLI-0093</t>
        </is>
      </c>
      <c r="F1372" s="65" t="inlineStr">
        <is>
          <t>Professionnel</t>
        </is>
      </c>
      <c r="G1372" s="65" t="inlineStr">
        <is>
          <t>Bordeaux</t>
        </is>
      </c>
      <c r="H1372" s="65" t="inlineStr">
        <is>
          <t>Sophie Marchand</t>
        </is>
      </c>
      <c r="I1372" s="65" t="inlineStr">
        <is>
          <t>Salle de bain</t>
        </is>
      </c>
      <c r="J1372" s="65" t="inlineStr">
        <is>
          <t>SB-002</t>
        </is>
      </c>
      <c r="K1372" s="65" t="inlineStr">
        <is>
          <t>Remplacement baignoire par douche</t>
        </is>
      </c>
      <c r="L1372" s="67" t="n">
        <v>1</v>
      </c>
      <c r="M1372" s="68" t="n">
        <v>6039.05</v>
      </c>
      <c r="N1372" s="65" t="inlineStr">
        <is>
          <t>Refusé</t>
        </is>
      </c>
      <c r="O1372" s="66" t="n">
        <v>45584</v>
      </c>
      <c r="P1372" s="67" t="n">
        <v>10</v>
      </c>
      <c r="Q1372" s="67" t="n">
        <v>1</v>
      </c>
      <c r="R1372" s="67">
        <f>$I1372</f>
        <v/>
      </c>
      <c r="S1372" s="67">
        <f>$K1372</f>
        <v/>
      </c>
      <c r="T1372" s="67">
        <f>IFERROR(INDEX(Clients!$G$2:$G$1020,MATCH($E1372,Clients!$A$2:$A$1020,0)),"")</f>
        <v/>
      </c>
      <c r="U1372" s="67">
        <f>IFERROR(INDEX(Clients!$I$2:$I$1020,MATCH($E1372,Clients!$A$2:$A$1020,0)),"")</f>
        <v/>
      </c>
      <c r="V1372" s="69">
        <f>1</f>
        <v/>
      </c>
      <c r="W1372" s="69">
        <f>IF($N1372="Accepté",1,0)</f>
        <v/>
      </c>
      <c r="X1372" s="68">
        <f>$M1372*$W1372</f>
        <v/>
      </c>
      <c r="Y1372" s="68">
        <f>IF($N1372="En cours",0,$M1372)</f>
        <v/>
      </c>
      <c r="Z1372" s="69">
        <f>IF($P1372="",0,1)</f>
        <v/>
      </c>
      <c r="AA1372" s="70">
        <f>IF($P1372="",0,$P1372)</f>
        <v/>
      </c>
      <c r="AB1372" s="69">
        <f>IF(AND($P1372&lt;&gt;"",$P1372&lt;=Paramètres!$C$14),1,0)</f>
        <v/>
      </c>
      <c r="AC1372" s="67">
        <f>IF($P1372="","Jamais relancé",IF($P1372&lt;=3,"0-3 j",IF($P1372&lt;=7,"4-7 j",IF($P1372&lt;=15,"8-15 j","Plus de 15 j"))))</f>
        <v/>
      </c>
      <c r="AD1372" s="67">
        <f>IF($M1372&lt;=1000,"Moins de 1 k€",IF($M1372&lt;=5000,"1 à 5 k€",IF($M1372&lt;=15000,"5 à 15 k€","Plus de 15 k€")))</f>
        <v/>
      </c>
    </row>
    <row r="1373">
      <c r="A1373" s="65" t="inlineStr">
        <is>
          <t>DEV-01372</t>
        </is>
      </c>
      <c r="B1373" s="66" t="n">
        <v>45572</v>
      </c>
      <c r="C1373" s="65" t="inlineStr">
        <is>
          <t>2024-10</t>
        </is>
      </c>
      <c r="D1373" s="65" t="inlineStr">
        <is>
          <t>2024-2025</t>
        </is>
      </c>
      <c r="E1373" s="65" t="inlineStr">
        <is>
          <t>CLI-0118</t>
        </is>
      </c>
      <c r="F1373" s="65" t="inlineStr">
        <is>
          <t>Particulier</t>
        </is>
      </c>
      <c r="G1373" s="65" t="inlineStr">
        <is>
          <t>Toulouse</t>
        </is>
      </c>
      <c r="H1373" s="65" t="inlineStr">
        <is>
          <t>Nadia Cherif</t>
        </is>
      </c>
      <c r="I1373" s="65" t="inlineStr">
        <is>
          <t>Plomberie</t>
        </is>
      </c>
      <c r="J1373" s="65" t="inlineStr">
        <is>
          <t>PR-001</t>
        </is>
      </c>
      <c r="K1373" s="65" t="inlineStr">
        <is>
          <t>Remplacement chauffe-eau 200 L</t>
        </is>
      </c>
      <c r="L1373" s="67" t="n">
        <v>1</v>
      </c>
      <c r="M1373" s="68" t="n">
        <v>1412.19</v>
      </c>
      <c r="N1373" s="65" t="inlineStr">
        <is>
          <t>Accepté</t>
        </is>
      </c>
      <c r="O1373" s="66" t="n">
        <v>45603</v>
      </c>
      <c r="P1373" s="67" t="n">
        <v>7</v>
      </c>
      <c r="Q1373" s="67" t="n">
        <v>1</v>
      </c>
      <c r="R1373" s="67">
        <f>$I1373</f>
        <v/>
      </c>
      <c r="S1373" s="67">
        <f>$K1373</f>
        <v/>
      </c>
      <c r="T1373" s="67">
        <f>IFERROR(INDEX(Clients!$G$2:$G$1020,MATCH($E1373,Clients!$A$2:$A$1020,0)),"")</f>
        <v/>
      </c>
      <c r="U1373" s="67">
        <f>IFERROR(INDEX(Clients!$I$2:$I$1020,MATCH($E1373,Clients!$A$2:$A$1020,0)),"")</f>
        <v/>
      </c>
      <c r="V1373" s="69">
        <f>1</f>
        <v/>
      </c>
      <c r="W1373" s="69">
        <f>IF($N1373="Accepté",1,0)</f>
        <v/>
      </c>
      <c r="X1373" s="68">
        <f>$M1373*$W1373</f>
        <v/>
      </c>
      <c r="Y1373" s="68">
        <f>IF($N1373="En cours",0,$M1373)</f>
        <v/>
      </c>
      <c r="Z1373" s="69">
        <f>IF($P1373="",0,1)</f>
        <v/>
      </c>
      <c r="AA1373" s="70">
        <f>IF($P1373="",0,$P1373)</f>
        <v/>
      </c>
      <c r="AB1373" s="69">
        <f>IF(AND($P1373&lt;&gt;"",$P1373&lt;=Paramètres!$C$14),1,0)</f>
        <v/>
      </c>
      <c r="AC1373" s="67">
        <f>IF($P1373="","Jamais relancé",IF($P1373&lt;=3,"0-3 j",IF($P1373&lt;=7,"4-7 j",IF($P1373&lt;=15,"8-15 j","Plus de 15 j"))))</f>
        <v/>
      </c>
      <c r="AD1373" s="67">
        <f>IF($M1373&lt;=1000,"Moins de 1 k€",IF($M1373&lt;=5000,"1 à 5 k€",IF($M1373&lt;=15000,"5 à 15 k€","Plus de 15 k€")))</f>
        <v/>
      </c>
    </row>
    <row r="1374">
      <c r="A1374" s="65" t="inlineStr">
        <is>
          <t>DEV-01373</t>
        </is>
      </c>
      <c r="B1374" s="66" t="n">
        <v>45572</v>
      </c>
      <c r="C1374" s="65" t="inlineStr">
        <is>
          <t>2024-10</t>
        </is>
      </c>
      <c r="D1374" s="65" t="inlineStr">
        <is>
          <t>2024-2025</t>
        </is>
      </c>
      <c r="E1374" s="65" t="inlineStr">
        <is>
          <t>CLI-0177</t>
        </is>
      </c>
      <c r="F1374" s="65" t="inlineStr">
        <is>
          <t>Particulier</t>
        </is>
      </c>
      <c r="G1374" s="65" t="inlineStr">
        <is>
          <t>Toulouse</t>
        </is>
      </c>
      <c r="H1374" s="65" t="inlineStr">
        <is>
          <t>Nadia Cherif</t>
        </is>
      </c>
      <c r="I1374" s="65" t="inlineStr">
        <is>
          <t>Dépannage</t>
        </is>
      </c>
      <c r="J1374" s="65" t="inlineStr">
        <is>
          <t>DP-001</t>
        </is>
      </c>
      <c r="K1374" s="65" t="inlineStr">
        <is>
          <t>Dépannage plomberie urgence</t>
        </is>
      </c>
      <c r="L1374" s="67" t="n">
        <v>1</v>
      </c>
      <c r="M1374" s="68" t="n">
        <v>290.6</v>
      </c>
      <c r="N1374" s="65" t="inlineStr">
        <is>
          <t>Accepté</t>
        </is>
      </c>
      <c r="O1374" s="66" t="n">
        <v>45584</v>
      </c>
      <c r="P1374" s="67" t="n">
        <v>5</v>
      </c>
      <c r="Q1374" s="67" t="n">
        <v>1</v>
      </c>
      <c r="R1374" s="67">
        <f>$I1374</f>
        <v/>
      </c>
      <c r="S1374" s="67">
        <f>$K1374</f>
        <v/>
      </c>
      <c r="T1374" s="67">
        <f>IFERROR(INDEX(Clients!$G$2:$G$1020,MATCH($E1374,Clients!$A$2:$A$1020,0)),"")</f>
        <v/>
      </c>
      <c r="U1374" s="67">
        <f>IFERROR(INDEX(Clients!$I$2:$I$1020,MATCH($E1374,Clients!$A$2:$A$1020,0)),"")</f>
        <v/>
      </c>
      <c r="V1374" s="69">
        <f>1</f>
        <v/>
      </c>
      <c r="W1374" s="69">
        <f>IF($N1374="Accepté",1,0)</f>
        <v/>
      </c>
      <c r="X1374" s="68">
        <f>$M1374*$W1374</f>
        <v/>
      </c>
      <c r="Y1374" s="68">
        <f>IF($N1374="En cours",0,$M1374)</f>
        <v/>
      </c>
      <c r="Z1374" s="69">
        <f>IF($P1374="",0,1)</f>
        <v/>
      </c>
      <c r="AA1374" s="70">
        <f>IF($P1374="",0,$P1374)</f>
        <v/>
      </c>
      <c r="AB1374" s="69">
        <f>IF(AND($P1374&lt;&gt;"",$P1374&lt;=Paramètres!$C$14),1,0)</f>
        <v/>
      </c>
      <c r="AC1374" s="67">
        <f>IF($P1374="","Jamais relancé",IF($P1374&lt;=3,"0-3 j",IF($P1374&lt;=7,"4-7 j",IF($P1374&lt;=15,"8-15 j","Plus de 15 j"))))</f>
        <v/>
      </c>
      <c r="AD1374" s="67">
        <f>IF($M1374&lt;=1000,"Moins de 1 k€",IF($M1374&lt;=5000,"1 à 5 k€",IF($M1374&lt;=15000,"5 à 15 k€","Plus de 15 k€")))</f>
        <v/>
      </c>
    </row>
    <row r="1375">
      <c r="A1375" s="65" t="inlineStr">
        <is>
          <t>DEV-01374</t>
        </is>
      </c>
      <c r="B1375" s="66" t="n">
        <v>45573</v>
      </c>
      <c r="C1375" s="65" t="inlineStr">
        <is>
          <t>2024-10</t>
        </is>
      </c>
      <c r="D1375" s="65" t="inlineStr">
        <is>
          <t>2024-2025</t>
        </is>
      </c>
      <c r="E1375" s="65" t="inlineStr">
        <is>
          <t>CLI-0400</t>
        </is>
      </c>
      <c r="F1375" s="65" t="inlineStr">
        <is>
          <t>Professionnel</t>
        </is>
      </c>
      <c r="G1375" s="65" t="inlineStr">
        <is>
          <t>Toulouse</t>
        </is>
      </c>
      <c r="H1375" s="65" t="inlineStr">
        <is>
          <t>Nadia Cherif</t>
        </is>
      </c>
      <c r="I1375" s="65" t="inlineStr">
        <is>
          <t>Chauffage</t>
        </is>
      </c>
      <c r="J1375" s="65" t="inlineStr">
        <is>
          <t>CH-005</t>
        </is>
      </c>
      <c r="K1375" s="65" t="inlineStr">
        <is>
          <t>Désembouage circuit chauffage</t>
        </is>
      </c>
      <c r="L1375" s="67" t="n">
        <v>1</v>
      </c>
      <c r="M1375" s="68" t="n">
        <v>1123.56</v>
      </c>
      <c r="N1375" s="65" t="inlineStr">
        <is>
          <t>Refusé</t>
        </is>
      </c>
      <c r="O1375" s="66" t="n">
        <v>45599</v>
      </c>
      <c r="P1375" s="67" t="n">
        <v>9</v>
      </c>
      <c r="Q1375" s="67" t="n">
        <v>2</v>
      </c>
      <c r="R1375" s="67">
        <f>$I1375</f>
        <v/>
      </c>
      <c r="S1375" s="67">
        <f>$K1375</f>
        <v/>
      </c>
      <c r="T1375" s="67">
        <f>IFERROR(INDEX(Clients!$G$2:$G$1020,MATCH($E1375,Clients!$A$2:$A$1020,0)),"")</f>
        <v/>
      </c>
      <c r="U1375" s="67">
        <f>IFERROR(INDEX(Clients!$I$2:$I$1020,MATCH($E1375,Clients!$A$2:$A$1020,0)),"")</f>
        <v/>
      </c>
      <c r="V1375" s="69">
        <f>1</f>
        <v/>
      </c>
      <c r="W1375" s="69">
        <f>IF($N1375="Accepté",1,0)</f>
        <v/>
      </c>
      <c r="X1375" s="68">
        <f>$M1375*$W1375</f>
        <v/>
      </c>
      <c r="Y1375" s="68">
        <f>IF($N1375="En cours",0,$M1375)</f>
        <v/>
      </c>
      <c r="Z1375" s="69">
        <f>IF($P1375="",0,1)</f>
        <v/>
      </c>
      <c r="AA1375" s="70">
        <f>IF($P1375="",0,$P1375)</f>
        <v/>
      </c>
      <c r="AB1375" s="69">
        <f>IF(AND($P1375&lt;&gt;"",$P1375&lt;=Paramètres!$C$14),1,0)</f>
        <v/>
      </c>
      <c r="AC1375" s="67">
        <f>IF($P1375="","Jamais relancé",IF($P1375&lt;=3,"0-3 j",IF($P1375&lt;=7,"4-7 j",IF($P1375&lt;=15,"8-15 j","Plus de 15 j"))))</f>
        <v/>
      </c>
      <c r="AD1375" s="67">
        <f>IF($M1375&lt;=1000,"Moins de 1 k€",IF($M1375&lt;=5000,"1 à 5 k€",IF($M1375&lt;=15000,"5 à 15 k€","Plus de 15 k€")))</f>
        <v/>
      </c>
    </row>
    <row r="1376">
      <c r="A1376" s="65" t="inlineStr">
        <is>
          <t>DEV-01375</t>
        </is>
      </c>
      <c r="B1376" s="66" t="n">
        <v>45573</v>
      </c>
      <c r="C1376" s="65" t="inlineStr">
        <is>
          <t>2024-10</t>
        </is>
      </c>
      <c r="D1376" s="65" t="inlineStr">
        <is>
          <t>2024-2025</t>
        </is>
      </c>
      <c r="E1376" s="65" t="inlineStr">
        <is>
          <t>CLI-0307</t>
        </is>
      </c>
      <c r="F1376" s="65" t="inlineStr">
        <is>
          <t>Particulier</t>
        </is>
      </c>
      <c r="G1376" s="65" t="inlineStr">
        <is>
          <t>Bordeaux</t>
        </is>
      </c>
      <c r="H1376" s="65" t="inlineStr">
        <is>
          <t>Karim Belkacem</t>
        </is>
      </c>
      <c r="I1376" s="65" t="inlineStr">
        <is>
          <t>Plomberie</t>
        </is>
      </c>
      <c r="J1376" s="65" t="inlineStr">
        <is>
          <t>PR-004</t>
        </is>
      </c>
      <c r="K1376" s="65" t="inlineStr">
        <is>
          <t>Remplacement colonne d'évacuation</t>
        </is>
      </c>
      <c r="L1376" s="67" t="n">
        <v>1</v>
      </c>
      <c r="M1376" s="68" t="n">
        <v>6383.97</v>
      </c>
      <c r="N1376" s="65" t="inlineStr">
        <is>
          <t>Sans réponse</t>
        </is>
      </c>
      <c r="O1376" s="66" t="n">
        <v>45594</v>
      </c>
      <c r="P1376" s="67" t="n">
        <v>5</v>
      </c>
      <c r="Q1376" s="67" t="n">
        <v>2</v>
      </c>
      <c r="R1376" s="67">
        <f>$I1376</f>
        <v/>
      </c>
      <c r="S1376" s="67">
        <f>$K1376</f>
        <v/>
      </c>
      <c r="T1376" s="67">
        <f>IFERROR(INDEX(Clients!$G$2:$G$1020,MATCH($E1376,Clients!$A$2:$A$1020,0)),"")</f>
        <v/>
      </c>
      <c r="U1376" s="67">
        <f>IFERROR(INDEX(Clients!$I$2:$I$1020,MATCH($E1376,Clients!$A$2:$A$1020,0)),"")</f>
        <v/>
      </c>
      <c r="V1376" s="69">
        <f>1</f>
        <v/>
      </c>
      <c r="W1376" s="69">
        <f>IF($N1376="Accepté",1,0)</f>
        <v/>
      </c>
      <c r="X1376" s="68">
        <f>$M1376*$W1376</f>
        <v/>
      </c>
      <c r="Y1376" s="68">
        <f>IF($N1376="En cours",0,$M1376)</f>
        <v/>
      </c>
      <c r="Z1376" s="69">
        <f>IF($P1376="",0,1)</f>
        <v/>
      </c>
      <c r="AA1376" s="70">
        <f>IF($P1376="",0,$P1376)</f>
        <v/>
      </c>
      <c r="AB1376" s="69">
        <f>IF(AND($P1376&lt;&gt;"",$P1376&lt;=Paramètres!$C$14),1,0)</f>
        <v/>
      </c>
      <c r="AC1376" s="67">
        <f>IF($P1376="","Jamais relancé",IF($P1376&lt;=3,"0-3 j",IF($P1376&lt;=7,"4-7 j",IF($P1376&lt;=15,"8-15 j","Plus de 15 j"))))</f>
        <v/>
      </c>
      <c r="AD1376" s="67">
        <f>IF($M1376&lt;=1000,"Moins de 1 k€",IF($M1376&lt;=5000,"1 à 5 k€",IF($M1376&lt;=15000,"5 à 15 k€","Plus de 15 k€")))</f>
        <v/>
      </c>
    </row>
    <row r="1377">
      <c r="A1377" s="65" t="inlineStr">
        <is>
          <t>DEV-01376</t>
        </is>
      </c>
      <c r="B1377" s="66" t="n">
        <v>45573</v>
      </c>
      <c r="C1377" s="65" t="inlineStr">
        <is>
          <t>2024-10</t>
        </is>
      </c>
      <c r="D1377" s="65" t="inlineStr">
        <is>
          <t>2024-2025</t>
        </is>
      </c>
      <c r="E1377" s="65" t="inlineStr">
        <is>
          <t>CLI-0238</t>
        </is>
      </c>
      <c r="F1377" s="65" t="inlineStr">
        <is>
          <t>Particulier</t>
        </is>
      </c>
      <c r="G1377" s="65" t="inlineStr">
        <is>
          <t>Bordeaux</t>
        </is>
      </c>
      <c r="H1377" s="65" t="inlineStr">
        <is>
          <t>Sophie Marchand</t>
        </is>
      </c>
      <c r="I1377" s="65" t="inlineStr">
        <is>
          <t>Chauffage</t>
        </is>
      </c>
      <c r="J1377" s="65" t="inlineStr">
        <is>
          <t>CH-003</t>
        </is>
      </c>
      <c r="K1377" s="65" t="inlineStr">
        <is>
          <t>Installation pompe à chaleur air/eau</t>
        </is>
      </c>
      <c r="L1377" s="67" t="n">
        <v>1</v>
      </c>
      <c r="M1377" s="68" t="n">
        <v>12107.27</v>
      </c>
      <c r="N1377" s="65" t="inlineStr">
        <is>
          <t>Accepté</t>
        </is>
      </c>
      <c r="O1377" s="66" t="n">
        <v>45605</v>
      </c>
      <c r="P1377" s="67" t="n">
        <v>11</v>
      </c>
      <c r="Q1377" s="67" t="n">
        <v>1</v>
      </c>
      <c r="R1377" s="67">
        <f>$I1377</f>
        <v/>
      </c>
      <c r="S1377" s="67">
        <f>$K1377</f>
        <v/>
      </c>
      <c r="T1377" s="67">
        <f>IFERROR(INDEX(Clients!$G$2:$G$1020,MATCH($E1377,Clients!$A$2:$A$1020,0)),"")</f>
        <v/>
      </c>
      <c r="U1377" s="67">
        <f>IFERROR(INDEX(Clients!$I$2:$I$1020,MATCH($E1377,Clients!$A$2:$A$1020,0)),"")</f>
        <v/>
      </c>
      <c r="V1377" s="69">
        <f>1</f>
        <v/>
      </c>
      <c r="W1377" s="69">
        <f>IF($N1377="Accepté",1,0)</f>
        <v/>
      </c>
      <c r="X1377" s="68">
        <f>$M1377*$W1377</f>
        <v/>
      </c>
      <c r="Y1377" s="68">
        <f>IF($N1377="En cours",0,$M1377)</f>
        <v/>
      </c>
      <c r="Z1377" s="69">
        <f>IF($P1377="",0,1)</f>
        <v/>
      </c>
      <c r="AA1377" s="70">
        <f>IF($P1377="",0,$P1377)</f>
        <v/>
      </c>
      <c r="AB1377" s="69">
        <f>IF(AND($P1377&lt;&gt;"",$P1377&lt;=Paramètres!$C$14),1,0)</f>
        <v/>
      </c>
      <c r="AC1377" s="67">
        <f>IF($P1377="","Jamais relancé",IF($P1377&lt;=3,"0-3 j",IF($P1377&lt;=7,"4-7 j",IF($P1377&lt;=15,"8-15 j","Plus de 15 j"))))</f>
        <v/>
      </c>
      <c r="AD1377" s="67">
        <f>IF($M1377&lt;=1000,"Moins de 1 k€",IF($M1377&lt;=5000,"1 à 5 k€",IF($M1377&lt;=15000,"5 à 15 k€","Plus de 15 k€")))</f>
        <v/>
      </c>
    </row>
    <row r="1378">
      <c r="A1378" s="65" t="inlineStr">
        <is>
          <t>DEV-01377</t>
        </is>
      </c>
      <c r="B1378" s="66" t="n">
        <v>45573</v>
      </c>
      <c r="C1378" s="65" t="inlineStr">
        <is>
          <t>2024-10</t>
        </is>
      </c>
      <c r="D1378" s="65" t="inlineStr">
        <is>
          <t>2024-2025</t>
        </is>
      </c>
      <c r="E1378" s="65" t="inlineStr">
        <is>
          <t>CLI-1013</t>
        </is>
      </c>
      <c r="F1378" s="65" t="inlineStr">
        <is>
          <t>Professionnel</t>
        </is>
      </c>
      <c r="G1378" s="65" t="inlineStr">
        <is>
          <t>Montpellier</t>
        </is>
      </c>
      <c r="H1378" s="65" t="inlineStr">
        <is>
          <t>Thomas Rey</t>
        </is>
      </c>
      <c r="I1378" s="65" t="inlineStr">
        <is>
          <t>Chauffage</t>
        </is>
      </c>
      <c r="J1378" s="65" t="inlineStr">
        <is>
          <t>CH-004</t>
        </is>
      </c>
      <c r="K1378" s="65" t="inlineStr">
        <is>
          <t>Remplacement radiateurs (lot de 5)</t>
        </is>
      </c>
      <c r="L1378" s="67" t="n">
        <v>1</v>
      </c>
      <c r="M1378" s="68" t="n">
        <v>4885.31</v>
      </c>
      <c r="N1378" s="65" t="inlineStr">
        <is>
          <t>Sans réponse</t>
        </is>
      </c>
      <c r="O1378" s="66" t="n">
        <v>45607</v>
      </c>
      <c r="P1378" s="67" t="n">
        <v>13</v>
      </c>
      <c r="Q1378" s="67" t="n">
        <v>2</v>
      </c>
      <c r="R1378" s="67">
        <f>$I1378</f>
        <v/>
      </c>
      <c r="S1378" s="67">
        <f>$K1378</f>
        <v/>
      </c>
      <c r="T1378" s="67">
        <f>IFERROR(INDEX(Clients!$G$2:$G$1020,MATCH($E1378,Clients!$A$2:$A$1020,0)),"")</f>
        <v/>
      </c>
      <c r="U1378" s="67">
        <f>IFERROR(INDEX(Clients!$I$2:$I$1020,MATCH($E1378,Clients!$A$2:$A$1020,0)),"")</f>
        <v/>
      </c>
      <c r="V1378" s="69">
        <f>1</f>
        <v/>
      </c>
      <c r="W1378" s="69">
        <f>IF($N1378="Accepté",1,0)</f>
        <v/>
      </c>
      <c r="X1378" s="68">
        <f>$M1378*$W1378</f>
        <v/>
      </c>
      <c r="Y1378" s="68">
        <f>IF($N1378="En cours",0,$M1378)</f>
        <v/>
      </c>
      <c r="Z1378" s="69">
        <f>IF($P1378="",0,1)</f>
        <v/>
      </c>
      <c r="AA1378" s="70">
        <f>IF($P1378="",0,$P1378)</f>
        <v/>
      </c>
      <c r="AB1378" s="69">
        <f>IF(AND($P1378&lt;&gt;"",$P1378&lt;=Paramètres!$C$14),1,0)</f>
        <v/>
      </c>
      <c r="AC1378" s="67">
        <f>IF($P1378="","Jamais relancé",IF($P1378&lt;=3,"0-3 j",IF($P1378&lt;=7,"4-7 j",IF($P1378&lt;=15,"8-15 j","Plus de 15 j"))))</f>
        <v/>
      </c>
      <c r="AD1378" s="67">
        <f>IF($M1378&lt;=1000,"Moins de 1 k€",IF($M1378&lt;=5000,"1 à 5 k€",IF($M1378&lt;=15000,"5 à 15 k€","Plus de 15 k€")))</f>
        <v/>
      </c>
    </row>
    <row r="1379">
      <c r="A1379" s="65" t="inlineStr">
        <is>
          <t>DEV-01378</t>
        </is>
      </c>
      <c r="B1379" s="66" t="n">
        <v>45574</v>
      </c>
      <c r="C1379" s="65" t="inlineStr">
        <is>
          <t>2024-10</t>
        </is>
      </c>
      <c r="D1379" s="65" t="inlineStr">
        <is>
          <t>2024-2025</t>
        </is>
      </c>
      <c r="E1379" s="65" t="inlineStr">
        <is>
          <t>CLI-0273</t>
        </is>
      </c>
      <c r="F1379" s="65" t="inlineStr">
        <is>
          <t>Particulier</t>
        </is>
      </c>
      <c r="G1379" s="65" t="inlineStr">
        <is>
          <t>Bordeaux</t>
        </is>
      </c>
      <c r="H1379" s="65" t="inlineStr">
        <is>
          <t>Karim Belkacem</t>
        </is>
      </c>
      <c r="I1379" s="65" t="inlineStr">
        <is>
          <t>Chauffage</t>
        </is>
      </c>
      <c r="J1379" s="65" t="inlineStr">
        <is>
          <t>CH-004</t>
        </is>
      </c>
      <c r="K1379" s="65" t="inlineStr">
        <is>
          <t>Remplacement radiateurs (lot de 5)</t>
        </is>
      </c>
      <c r="L1379" s="67" t="n">
        <v>1</v>
      </c>
      <c r="M1379" s="68" t="n">
        <v>2273.35</v>
      </c>
      <c r="N1379" s="65" t="inlineStr">
        <is>
          <t>Refusé</t>
        </is>
      </c>
      <c r="O1379" s="66" t="n">
        <v>45588</v>
      </c>
      <c r="P1379" s="67" t="n">
        <v>10</v>
      </c>
      <c r="Q1379" s="67" t="n">
        <v>1</v>
      </c>
      <c r="R1379" s="67">
        <f>$I1379</f>
        <v/>
      </c>
      <c r="S1379" s="67">
        <f>$K1379</f>
        <v/>
      </c>
      <c r="T1379" s="67">
        <f>IFERROR(INDEX(Clients!$G$2:$G$1020,MATCH($E1379,Clients!$A$2:$A$1020,0)),"")</f>
        <v/>
      </c>
      <c r="U1379" s="67">
        <f>IFERROR(INDEX(Clients!$I$2:$I$1020,MATCH($E1379,Clients!$A$2:$A$1020,0)),"")</f>
        <v/>
      </c>
      <c r="V1379" s="69">
        <f>1</f>
        <v/>
      </c>
      <c r="W1379" s="69">
        <f>IF($N1379="Accepté",1,0)</f>
        <v/>
      </c>
      <c r="X1379" s="68">
        <f>$M1379*$W1379</f>
        <v/>
      </c>
      <c r="Y1379" s="68">
        <f>IF($N1379="En cours",0,$M1379)</f>
        <v/>
      </c>
      <c r="Z1379" s="69">
        <f>IF($P1379="",0,1)</f>
        <v/>
      </c>
      <c r="AA1379" s="70">
        <f>IF($P1379="",0,$P1379)</f>
        <v/>
      </c>
      <c r="AB1379" s="69">
        <f>IF(AND($P1379&lt;&gt;"",$P1379&lt;=Paramètres!$C$14),1,0)</f>
        <v/>
      </c>
      <c r="AC1379" s="67">
        <f>IF($P1379="","Jamais relancé",IF($P1379&lt;=3,"0-3 j",IF($P1379&lt;=7,"4-7 j",IF($P1379&lt;=15,"8-15 j","Plus de 15 j"))))</f>
        <v/>
      </c>
      <c r="AD1379" s="67">
        <f>IF($M1379&lt;=1000,"Moins de 1 k€",IF($M1379&lt;=5000,"1 à 5 k€",IF($M1379&lt;=15000,"5 à 15 k€","Plus de 15 k€")))</f>
        <v/>
      </c>
    </row>
    <row r="1380">
      <c r="A1380" s="65" t="inlineStr">
        <is>
          <t>DEV-01379</t>
        </is>
      </c>
      <c r="B1380" s="66" t="n">
        <v>45574</v>
      </c>
      <c r="C1380" s="65" t="inlineStr">
        <is>
          <t>2024-10</t>
        </is>
      </c>
      <c r="D1380" s="65" t="inlineStr">
        <is>
          <t>2024-2025</t>
        </is>
      </c>
      <c r="E1380" s="65" t="inlineStr">
        <is>
          <t>CLI-0149</t>
        </is>
      </c>
      <c r="F1380" s="65" t="inlineStr">
        <is>
          <t>Particulier</t>
        </is>
      </c>
      <c r="G1380" s="65" t="inlineStr">
        <is>
          <t>Toulouse</t>
        </is>
      </c>
      <c r="H1380" s="65" t="inlineStr">
        <is>
          <t>Nadia Cherif</t>
        </is>
      </c>
      <c r="I1380" s="65" t="inlineStr">
        <is>
          <t>Chauffage</t>
        </is>
      </c>
      <c r="J1380" s="65" t="inlineStr">
        <is>
          <t>CH-003</t>
        </is>
      </c>
      <c r="K1380" s="65" t="inlineStr">
        <is>
          <t>Installation pompe à chaleur air/eau</t>
        </is>
      </c>
      <c r="L1380" s="67" t="n">
        <v>1</v>
      </c>
      <c r="M1380" s="68" t="n">
        <v>15212.54</v>
      </c>
      <c r="N1380" s="65" t="inlineStr">
        <is>
          <t>Refusé</t>
        </is>
      </c>
      <c r="O1380" s="66" t="n">
        <v>45603</v>
      </c>
      <c r="P1380" s="67" t="n"/>
      <c r="Q1380" s="67" t="n">
        <v>0</v>
      </c>
      <c r="R1380" s="67">
        <f>$I1380</f>
        <v/>
      </c>
      <c r="S1380" s="67">
        <f>$K1380</f>
        <v/>
      </c>
      <c r="T1380" s="67">
        <f>IFERROR(INDEX(Clients!$G$2:$G$1020,MATCH($E1380,Clients!$A$2:$A$1020,0)),"")</f>
        <v/>
      </c>
      <c r="U1380" s="67">
        <f>IFERROR(INDEX(Clients!$I$2:$I$1020,MATCH($E1380,Clients!$A$2:$A$1020,0)),"")</f>
        <v/>
      </c>
      <c r="V1380" s="69">
        <f>1</f>
        <v/>
      </c>
      <c r="W1380" s="69">
        <f>IF($N1380="Accepté",1,0)</f>
        <v/>
      </c>
      <c r="X1380" s="68">
        <f>$M1380*$W1380</f>
        <v/>
      </c>
      <c r="Y1380" s="68">
        <f>IF($N1380="En cours",0,$M1380)</f>
        <v/>
      </c>
      <c r="Z1380" s="69">
        <f>IF($P1380="",0,1)</f>
        <v/>
      </c>
      <c r="AA1380" s="70">
        <f>IF($P1380="",0,$P1380)</f>
        <v/>
      </c>
      <c r="AB1380" s="69">
        <f>IF(AND($P1380&lt;&gt;"",$P1380&lt;=Paramètres!$C$14),1,0)</f>
        <v/>
      </c>
      <c r="AC1380" s="67">
        <f>IF($P1380="","Jamais relancé",IF($P1380&lt;=3,"0-3 j",IF($P1380&lt;=7,"4-7 j",IF($P1380&lt;=15,"8-15 j","Plus de 15 j"))))</f>
        <v/>
      </c>
      <c r="AD1380" s="67">
        <f>IF($M1380&lt;=1000,"Moins de 1 k€",IF($M1380&lt;=5000,"1 à 5 k€",IF($M1380&lt;=15000,"5 à 15 k€","Plus de 15 k€")))</f>
        <v/>
      </c>
    </row>
    <row r="1381">
      <c r="A1381" s="65" t="inlineStr">
        <is>
          <t>DEV-01380</t>
        </is>
      </c>
      <c r="B1381" s="66" t="n">
        <v>45575</v>
      </c>
      <c r="C1381" s="65" t="inlineStr">
        <is>
          <t>2024-10</t>
        </is>
      </c>
      <c r="D1381" s="65" t="inlineStr">
        <is>
          <t>2024-2025</t>
        </is>
      </c>
      <c r="E1381" s="65" t="inlineStr">
        <is>
          <t>CLI-0297</t>
        </is>
      </c>
      <c r="F1381" s="65" t="inlineStr">
        <is>
          <t>Professionnel</t>
        </is>
      </c>
      <c r="G1381" s="65" t="inlineStr">
        <is>
          <t>Bordeaux</t>
        </is>
      </c>
      <c r="H1381" s="65" t="inlineStr">
        <is>
          <t>Sophie Marchand</t>
        </is>
      </c>
      <c r="I1381" s="65" t="inlineStr">
        <is>
          <t>Salle de bain</t>
        </is>
      </c>
      <c r="J1381" s="65" t="inlineStr">
        <is>
          <t>SB-003</t>
        </is>
      </c>
      <c r="K1381" s="65" t="inlineStr">
        <is>
          <t>Pose meuble vasque + robinetterie</t>
        </is>
      </c>
      <c r="L1381" s="67" t="n">
        <v>3</v>
      </c>
      <c r="M1381" s="68" t="n">
        <v>6510.99</v>
      </c>
      <c r="N1381" s="65" t="inlineStr">
        <is>
          <t>Sans réponse</t>
        </is>
      </c>
      <c r="O1381" s="66" t="n">
        <v>45607</v>
      </c>
      <c r="P1381" s="67" t="n">
        <v>14</v>
      </c>
      <c r="Q1381" s="67" t="n">
        <v>3</v>
      </c>
      <c r="R1381" s="67">
        <f>$I1381</f>
        <v/>
      </c>
      <c r="S1381" s="67">
        <f>$K1381</f>
        <v/>
      </c>
      <c r="T1381" s="67">
        <f>IFERROR(INDEX(Clients!$G$2:$G$1020,MATCH($E1381,Clients!$A$2:$A$1020,0)),"")</f>
        <v/>
      </c>
      <c r="U1381" s="67">
        <f>IFERROR(INDEX(Clients!$I$2:$I$1020,MATCH($E1381,Clients!$A$2:$A$1020,0)),"")</f>
        <v/>
      </c>
      <c r="V1381" s="69">
        <f>1</f>
        <v/>
      </c>
      <c r="W1381" s="69">
        <f>IF($N1381="Accepté",1,0)</f>
        <v/>
      </c>
      <c r="X1381" s="68">
        <f>$M1381*$W1381</f>
        <v/>
      </c>
      <c r="Y1381" s="68">
        <f>IF($N1381="En cours",0,$M1381)</f>
        <v/>
      </c>
      <c r="Z1381" s="69">
        <f>IF($P1381="",0,1)</f>
        <v/>
      </c>
      <c r="AA1381" s="70">
        <f>IF($P1381="",0,$P1381)</f>
        <v/>
      </c>
      <c r="AB1381" s="69">
        <f>IF(AND($P1381&lt;&gt;"",$P1381&lt;=Paramètres!$C$14),1,0)</f>
        <v/>
      </c>
      <c r="AC1381" s="67">
        <f>IF($P1381="","Jamais relancé",IF($P1381&lt;=3,"0-3 j",IF($P1381&lt;=7,"4-7 j",IF($P1381&lt;=15,"8-15 j","Plus de 15 j"))))</f>
        <v/>
      </c>
      <c r="AD1381" s="67">
        <f>IF($M1381&lt;=1000,"Moins de 1 k€",IF($M1381&lt;=5000,"1 à 5 k€",IF($M1381&lt;=15000,"5 à 15 k€","Plus de 15 k€")))</f>
        <v/>
      </c>
    </row>
    <row r="1382">
      <c r="A1382" s="65" t="inlineStr">
        <is>
          <t>DEV-01381</t>
        </is>
      </c>
      <c r="B1382" s="66" t="n">
        <v>45576</v>
      </c>
      <c r="C1382" s="65" t="inlineStr">
        <is>
          <t>2024-10</t>
        </is>
      </c>
      <c r="D1382" s="65" t="inlineStr">
        <is>
          <t>2024-2025</t>
        </is>
      </c>
      <c r="E1382" s="65" t="inlineStr">
        <is>
          <t>CLI-0348</t>
        </is>
      </c>
      <c r="F1382" s="65" t="inlineStr">
        <is>
          <t>Particulier</t>
        </is>
      </c>
      <c r="G1382" s="65" t="inlineStr">
        <is>
          <t>Bordeaux</t>
        </is>
      </c>
      <c r="H1382" s="65" t="inlineStr">
        <is>
          <t>Karim Belkacem</t>
        </is>
      </c>
      <c r="I1382" s="65" t="inlineStr">
        <is>
          <t>Plomberie</t>
        </is>
      </c>
      <c r="J1382" s="65" t="inlineStr">
        <is>
          <t>PR-002</t>
        </is>
      </c>
      <c r="K1382" s="65" t="inlineStr">
        <is>
          <t>Recherche de fuite + réparation</t>
        </is>
      </c>
      <c r="L1382" s="67" t="n">
        <v>2</v>
      </c>
      <c r="M1382" s="68" t="n">
        <v>839.77</v>
      </c>
      <c r="N1382" s="65" t="inlineStr">
        <is>
          <t>Sans réponse</t>
        </is>
      </c>
      <c r="O1382" s="66" t="n">
        <v>45600</v>
      </c>
      <c r="P1382" s="67" t="n">
        <v>2</v>
      </c>
      <c r="Q1382" s="67" t="n">
        <v>1</v>
      </c>
      <c r="R1382" s="67">
        <f>$I1382</f>
        <v/>
      </c>
      <c r="S1382" s="67">
        <f>$K1382</f>
        <v/>
      </c>
      <c r="T1382" s="67">
        <f>IFERROR(INDEX(Clients!$G$2:$G$1020,MATCH($E1382,Clients!$A$2:$A$1020,0)),"")</f>
        <v/>
      </c>
      <c r="U1382" s="67">
        <f>IFERROR(INDEX(Clients!$I$2:$I$1020,MATCH($E1382,Clients!$A$2:$A$1020,0)),"")</f>
        <v/>
      </c>
      <c r="V1382" s="69">
        <f>1</f>
        <v/>
      </c>
      <c r="W1382" s="69">
        <f>IF($N1382="Accepté",1,0)</f>
        <v/>
      </c>
      <c r="X1382" s="68">
        <f>$M1382*$W1382</f>
        <v/>
      </c>
      <c r="Y1382" s="68">
        <f>IF($N1382="En cours",0,$M1382)</f>
        <v/>
      </c>
      <c r="Z1382" s="69">
        <f>IF($P1382="",0,1)</f>
        <v/>
      </c>
      <c r="AA1382" s="70">
        <f>IF($P1382="",0,$P1382)</f>
        <v/>
      </c>
      <c r="AB1382" s="69">
        <f>IF(AND($P1382&lt;&gt;"",$P1382&lt;=Paramètres!$C$14),1,0)</f>
        <v/>
      </c>
      <c r="AC1382" s="67">
        <f>IF($P1382="","Jamais relancé",IF($P1382&lt;=3,"0-3 j",IF($P1382&lt;=7,"4-7 j",IF($P1382&lt;=15,"8-15 j","Plus de 15 j"))))</f>
        <v/>
      </c>
      <c r="AD1382" s="67">
        <f>IF($M1382&lt;=1000,"Moins de 1 k€",IF($M1382&lt;=5000,"1 à 5 k€",IF($M1382&lt;=15000,"5 à 15 k€","Plus de 15 k€")))</f>
        <v/>
      </c>
    </row>
    <row r="1383">
      <c r="A1383" s="65" t="inlineStr">
        <is>
          <t>DEV-01382</t>
        </is>
      </c>
      <c r="B1383" s="66" t="n">
        <v>45576</v>
      </c>
      <c r="C1383" s="65" t="inlineStr">
        <is>
          <t>2024-10</t>
        </is>
      </c>
      <c r="D1383" s="65" t="inlineStr">
        <is>
          <t>2024-2025</t>
        </is>
      </c>
      <c r="E1383" s="65" t="inlineStr">
        <is>
          <t>CLI-0307</t>
        </is>
      </c>
      <c r="F1383" s="65" t="inlineStr">
        <is>
          <t>Particulier</t>
        </is>
      </c>
      <c r="G1383" s="65" t="inlineStr">
        <is>
          <t>Bordeaux</t>
        </is>
      </c>
      <c r="H1383" s="65" t="inlineStr">
        <is>
          <t>Sophie Marchand</t>
        </is>
      </c>
      <c r="I1383" s="65" t="inlineStr">
        <is>
          <t>Électricité</t>
        </is>
      </c>
      <c r="J1383" s="65" t="inlineStr">
        <is>
          <t>EL-004</t>
        </is>
      </c>
      <c r="K1383" s="65" t="inlineStr">
        <is>
          <t>Éclairage LED locaux professionnels</t>
        </is>
      </c>
      <c r="L1383" s="67" t="n">
        <v>2</v>
      </c>
      <c r="M1383" s="68" t="n">
        <v>7584.43</v>
      </c>
      <c r="N1383" s="65" t="inlineStr">
        <is>
          <t>Sans réponse</t>
        </is>
      </c>
      <c r="O1383" s="66" t="n">
        <v>45599</v>
      </c>
      <c r="P1383" s="67" t="n"/>
      <c r="Q1383" s="67" t="n">
        <v>0</v>
      </c>
      <c r="R1383" s="67">
        <f>$I1383</f>
        <v/>
      </c>
      <c r="S1383" s="67">
        <f>$K1383</f>
        <v/>
      </c>
      <c r="T1383" s="67">
        <f>IFERROR(INDEX(Clients!$G$2:$G$1020,MATCH($E1383,Clients!$A$2:$A$1020,0)),"")</f>
        <v/>
      </c>
      <c r="U1383" s="67">
        <f>IFERROR(INDEX(Clients!$I$2:$I$1020,MATCH($E1383,Clients!$A$2:$A$1020,0)),"")</f>
        <v/>
      </c>
      <c r="V1383" s="69">
        <f>1</f>
        <v/>
      </c>
      <c r="W1383" s="69">
        <f>IF($N1383="Accepté",1,0)</f>
        <v/>
      </c>
      <c r="X1383" s="68">
        <f>$M1383*$W1383</f>
        <v/>
      </c>
      <c r="Y1383" s="68">
        <f>IF($N1383="En cours",0,$M1383)</f>
        <v/>
      </c>
      <c r="Z1383" s="69">
        <f>IF($P1383="",0,1)</f>
        <v/>
      </c>
      <c r="AA1383" s="70">
        <f>IF($P1383="",0,$P1383)</f>
        <v/>
      </c>
      <c r="AB1383" s="69">
        <f>IF(AND($P1383&lt;&gt;"",$P1383&lt;=Paramètres!$C$14),1,0)</f>
        <v/>
      </c>
      <c r="AC1383" s="67">
        <f>IF($P1383="","Jamais relancé",IF($P1383&lt;=3,"0-3 j",IF($P1383&lt;=7,"4-7 j",IF($P1383&lt;=15,"8-15 j","Plus de 15 j"))))</f>
        <v/>
      </c>
      <c r="AD1383" s="67">
        <f>IF($M1383&lt;=1000,"Moins de 1 k€",IF($M1383&lt;=5000,"1 à 5 k€",IF($M1383&lt;=15000,"5 à 15 k€","Plus de 15 k€")))</f>
        <v/>
      </c>
    </row>
    <row r="1384">
      <c r="A1384" s="65" t="inlineStr">
        <is>
          <t>DEV-01383</t>
        </is>
      </c>
      <c r="B1384" s="66" t="n">
        <v>45576</v>
      </c>
      <c r="C1384" s="65" t="inlineStr">
        <is>
          <t>2024-10</t>
        </is>
      </c>
      <c r="D1384" s="65" t="inlineStr">
        <is>
          <t>2024-2025</t>
        </is>
      </c>
      <c r="E1384" s="65" t="inlineStr">
        <is>
          <t>CLI-0528</t>
        </is>
      </c>
      <c r="F1384" s="65" t="inlineStr">
        <is>
          <t>Particulier</t>
        </is>
      </c>
      <c r="G1384" s="65" t="inlineStr">
        <is>
          <t>Bordeaux</t>
        </is>
      </c>
      <c r="H1384" s="65" t="inlineStr">
        <is>
          <t>Sophie Marchand</t>
        </is>
      </c>
      <c r="I1384" s="65" t="inlineStr">
        <is>
          <t>Chauffage</t>
        </is>
      </c>
      <c r="J1384" s="65" t="inlineStr">
        <is>
          <t>CH-002</t>
        </is>
      </c>
      <c r="K1384" s="65" t="inlineStr">
        <is>
          <t>Entretien annuel chaudière</t>
        </is>
      </c>
      <c r="L1384" s="67" t="n">
        <v>1</v>
      </c>
      <c r="M1384" s="68" t="n">
        <v>167.27</v>
      </c>
      <c r="N1384" s="65" t="inlineStr">
        <is>
          <t>Sans réponse</t>
        </is>
      </c>
      <c r="O1384" s="66" t="n">
        <v>45608</v>
      </c>
      <c r="P1384" s="67" t="n"/>
      <c r="Q1384" s="67" t="n">
        <v>0</v>
      </c>
      <c r="R1384" s="67">
        <f>$I1384</f>
        <v/>
      </c>
      <c r="S1384" s="67">
        <f>$K1384</f>
        <v/>
      </c>
      <c r="T1384" s="67">
        <f>IFERROR(INDEX(Clients!$G$2:$G$1020,MATCH($E1384,Clients!$A$2:$A$1020,0)),"")</f>
        <v/>
      </c>
      <c r="U1384" s="67">
        <f>IFERROR(INDEX(Clients!$I$2:$I$1020,MATCH($E1384,Clients!$A$2:$A$1020,0)),"")</f>
        <v/>
      </c>
      <c r="V1384" s="69">
        <f>1</f>
        <v/>
      </c>
      <c r="W1384" s="69">
        <f>IF($N1384="Accepté",1,0)</f>
        <v/>
      </c>
      <c r="X1384" s="68">
        <f>$M1384*$W1384</f>
        <v/>
      </c>
      <c r="Y1384" s="68">
        <f>IF($N1384="En cours",0,$M1384)</f>
        <v/>
      </c>
      <c r="Z1384" s="69">
        <f>IF($P1384="",0,1)</f>
        <v/>
      </c>
      <c r="AA1384" s="70">
        <f>IF($P1384="",0,$P1384)</f>
        <v/>
      </c>
      <c r="AB1384" s="69">
        <f>IF(AND($P1384&lt;&gt;"",$P1384&lt;=Paramètres!$C$14),1,0)</f>
        <v/>
      </c>
      <c r="AC1384" s="67">
        <f>IF($P1384="","Jamais relancé",IF($P1384&lt;=3,"0-3 j",IF($P1384&lt;=7,"4-7 j",IF($P1384&lt;=15,"8-15 j","Plus de 15 j"))))</f>
        <v/>
      </c>
      <c r="AD1384" s="67">
        <f>IF($M1384&lt;=1000,"Moins de 1 k€",IF($M1384&lt;=5000,"1 à 5 k€",IF($M1384&lt;=15000,"5 à 15 k€","Plus de 15 k€")))</f>
        <v/>
      </c>
    </row>
    <row r="1385">
      <c r="A1385" s="65" t="inlineStr">
        <is>
          <t>DEV-01384</t>
        </is>
      </c>
      <c r="B1385" s="66" t="n">
        <v>45576</v>
      </c>
      <c r="C1385" s="65" t="inlineStr">
        <is>
          <t>2024-10</t>
        </is>
      </c>
      <c r="D1385" s="65" t="inlineStr">
        <is>
          <t>2024-2025</t>
        </is>
      </c>
      <c r="E1385" s="65" t="inlineStr">
        <is>
          <t>CLI-0409</t>
        </is>
      </c>
      <c r="F1385" s="65" t="inlineStr">
        <is>
          <t>Professionnel</t>
        </is>
      </c>
      <c r="G1385" s="65" t="inlineStr">
        <is>
          <t>Toulouse</t>
        </is>
      </c>
      <c r="H1385" s="65" t="inlineStr">
        <is>
          <t>Julien Fabre</t>
        </is>
      </c>
      <c r="I1385" s="65" t="inlineStr">
        <is>
          <t>Plomberie</t>
        </is>
      </c>
      <c r="J1385" s="65" t="inlineStr">
        <is>
          <t>PR-004</t>
        </is>
      </c>
      <c r="K1385" s="65" t="inlineStr">
        <is>
          <t>Remplacement colonne d'évacuation</t>
        </is>
      </c>
      <c r="L1385" s="67" t="n">
        <v>3</v>
      </c>
      <c r="M1385" s="68" t="n">
        <v>33188.51</v>
      </c>
      <c r="N1385" s="65" t="inlineStr">
        <is>
          <t>Sans réponse</t>
        </is>
      </c>
      <c r="O1385" s="66" t="n">
        <v>45579</v>
      </c>
      <c r="P1385" s="67" t="n">
        <v>12</v>
      </c>
      <c r="Q1385" s="67" t="n">
        <v>0</v>
      </c>
      <c r="R1385" s="67">
        <f>$I1385</f>
        <v/>
      </c>
      <c r="S1385" s="67">
        <f>$K1385</f>
        <v/>
      </c>
      <c r="T1385" s="67">
        <f>IFERROR(INDEX(Clients!$G$2:$G$1020,MATCH($E1385,Clients!$A$2:$A$1020,0)),"")</f>
        <v/>
      </c>
      <c r="U1385" s="67">
        <f>IFERROR(INDEX(Clients!$I$2:$I$1020,MATCH($E1385,Clients!$A$2:$A$1020,0)),"")</f>
        <v/>
      </c>
      <c r="V1385" s="69">
        <f>1</f>
        <v/>
      </c>
      <c r="W1385" s="69">
        <f>IF($N1385="Accepté",1,0)</f>
        <v/>
      </c>
      <c r="X1385" s="68">
        <f>$M1385*$W1385</f>
        <v/>
      </c>
      <c r="Y1385" s="68">
        <f>IF($N1385="En cours",0,$M1385)</f>
        <v/>
      </c>
      <c r="Z1385" s="69">
        <f>IF($P1385="",0,1)</f>
        <v/>
      </c>
      <c r="AA1385" s="70">
        <f>IF($P1385="",0,$P1385)</f>
        <v/>
      </c>
      <c r="AB1385" s="69">
        <f>IF(AND($P1385&lt;&gt;"",$P1385&lt;=Paramètres!$C$14),1,0)</f>
        <v/>
      </c>
      <c r="AC1385" s="67">
        <f>IF($P1385="","Jamais relancé",IF($P1385&lt;=3,"0-3 j",IF($P1385&lt;=7,"4-7 j",IF($P1385&lt;=15,"8-15 j","Plus de 15 j"))))</f>
        <v/>
      </c>
      <c r="AD1385" s="67">
        <f>IF($M1385&lt;=1000,"Moins de 1 k€",IF($M1385&lt;=5000,"1 à 5 k€",IF($M1385&lt;=15000,"5 à 15 k€","Plus de 15 k€")))</f>
        <v/>
      </c>
    </row>
    <row r="1386">
      <c r="A1386" s="65" t="inlineStr">
        <is>
          <t>DEV-01385</t>
        </is>
      </c>
      <c r="B1386" s="66" t="n">
        <v>45576</v>
      </c>
      <c r="C1386" s="65" t="inlineStr">
        <is>
          <t>2024-10</t>
        </is>
      </c>
      <c r="D1386" s="65" t="inlineStr">
        <is>
          <t>2024-2025</t>
        </is>
      </c>
      <c r="E1386" s="65" t="inlineStr">
        <is>
          <t>CLI-0977</t>
        </is>
      </c>
      <c r="F1386" s="65" t="inlineStr">
        <is>
          <t>Particulier</t>
        </is>
      </c>
      <c r="G1386" s="65" t="inlineStr">
        <is>
          <t>Montpellier</t>
        </is>
      </c>
      <c r="H1386" s="65" t="inlineStr">
        <is>
          <t>Thomas Rey</t>
        </is>
      </c>
      <c r="I1386" s="65" t="inlineStr">
        <is>
          <t>Salle de bain</t>
        </is>
      </c>
      <c r="J1386" s="65" t="inlineStr">
        <is>
          <t>SB-001</t>
        </is>
      </c>
      <c r="K1386" s="65" t="inlineStr">
        <is>
          <t>Rénovation salle de bain complète</t>
        </is>
      </c>
      <c r="L1386" s="67" t="n">
        <v>1</v>
      </c>
      <c r="M1386" s="68" t="n">
        <v>10179.47</v>
      </c>
      <c r="N1386" s="65" t="inlineStr">
        <is>
          <t>Refusé</t>
        </is>
      </c>
      <c r="O1386" s="66" t="n">
        <v>45603</v>
      </c>
      <c r="P1386" s="67" t="n">
        <v>14</v>
      </c>
      <c r="Q1386" s="67" t="n">
        <v>2</v>
      </c>
      <c r="R1386" s="67">
        <f>$I1386</f>
        <v/>
      </c>
      <c r="S1386" s="67">
        <f>$K1386</f>
        <v/>
      </c>
      <c r="T1386" s="67">
        <f>IFERROR(INDEX(Clients!$G$2:$G$1020,MATCH($E1386,Clients!$A$2:$A$1020,0)),"")</f>
        <v/>
      </c>
      <c r="U1386" s="67">
        <f>IFERROR(INDEX(Clients!$I$2:$I$1020,MATCH($E1386,Clients!$A$2:$A$1020,0)),"")</f>
        <v/>
      </c>
      <c r="V1386" s="69">
        <f>1</f>
        <v/>
      </c>
      <c r="W1386" s="69">
        <f>IF($N1386="Accepté",1,0)</f>
        <v/>
      </c>
      <c r="X1386" s="68">
        <f>$M1386*$W1386</f>
        <v/>
      </c>
      <c r="Y1386" s="68">
        <f>IF($N1386="En cours",0,$M1386)</f>
        <v/>
      </c>
      <c r="Z1386" s="69">
        <f>IF($P1386="",0,1)</f>
        <v/>
      </c>
      <c r="AA1386" s="70">
        <f>IF($P1386="",0,$P1386)</f>
        <v/>
      </c>
      <c r="AB1386" s="69">
        <f>IF(AND($P1386&lt;&gt;"",$P1386&lt;=Paramètres!$C$14),1,0)</f>
        <v/>
      </c>
      <c r="AC1386" s="67">
        <f>IF($P1386="","Jamais relancé",IF($P1386&lt;=3,"0-3 j",IF($P1386&lt;=7,"4-7 j",IF($P1386&lt;=15,"8-15 j","Plus de 15 j"))))</f>
        <v/>
      </c>
      <c r="AD1386" s="67">
        <f>IF($M1386&lt;=1000,"Moins de 1 k€",IF($M1386&lt;=5000,"1 à 5 k€",IF($M1386&lt;=15000,"5 à 15 k€","Plus de 15 k€")))</f>
        <v/>
      </c>
    </row>
    <row r="1387">
      <c r="A1387" s="65" t="inlineStr">
        <is>
          <t>DEV-01386</t>
        </is>
      </c>
      <c r="B1387" s="66" t="n">
        <v>45579</v>
      </c>
      <c r="C1387" s="65" t="inlineStr">
        <is>
          <t>2024-10</t>
        </is>
      </c>
      <c r="D1387" s="65" t="inlineStr">
        <is>
          <t>2024-2025</t>
        </is>
      </c>
      <c r="E1387" s="65" t="inlineStr">
        <is>
          <t>CLI-0058</t>
        </is>
      </c>
      <c r="F1387" s="65" t="inlineStr">
        <is>
          <t>Particulier</t>
        </is>
      </c>
      <c r="G1387" s="65" t="inlineStr">
        <is>
          <t>Toulouse</t>
        </is>
      </c>
      <c r="H1387" s="65" t="inlineStr">
        <is>
          <t>Nadia Cherif</t>
        </is>
      </c>
      <c r="I1387" s="65" t="inlineStr">
        <is>
          <t>Dépannage</t>
        </is>
      </c>
      <c r="J1387" s="65" t="inlineStr">
        <is>
          <t>DP-002</t>
        </is>
      </c>
      <c r="K1387" s="65" t="inlineStr">
        <is>
          <t>Débouchage canalisation</t>
        </is>
      </c>
      <c r="L1387" s="67" t="n">
        <v>1</v>
      </c>
      <c r="M1387" s="68" t="n">
        <v>399.04</v>
      </c>
      <c r="N1387" s="65" t="inlineStr">
        <is>
          <t>Sans réponse</t>
        </is>
      </c>
      <c r="O1387" s="66" t="n">
        <v>45625</v>
      </c>
      <c r="P1387" s="67" t="n">
        <v>11</v>
      </c>
      <c r="Q1387" s="67" t="n">
        <v>2</v>
      </c>
      <c r="R1387" s="67">
        <f>$I1387</f>
        <v/>
      </c>
      <c r="S1387" s="67">
        <f>$K1387</f>
        <v/>
      </c>
      <c r="T1387" s="67">
        <f>IFERROR(INDEX(Clients!$G$2:$G$1020,MATCH($E1387,Clients!$A$2:$A$1020,0)),"")</f>
        <v/>
      </c>
      <c r="U1387" s="67">
        <f>IFERROR(INDEX(Clients!$I$2:$I$1020,MATCH($E1387,Clients!$A$2:$A$1020,0)),"")</f>
        <v/>
      </c>
      <c r="V1387" s="69">
        <f>1</f>
        <v/>
      </c>
      <c r="W1387" s="69">
        <f>IF($N1387="Accepté",1,0)</f>
        <v/>
      </c>
      <c r="X1387" s="68">
        <f>$M1387*$W1387</f>
        <v/>
      </c>
      <c r="Y1387" s="68">
        <f>IF($N1387="En cours",0,$M1387)</f>
        <v/>
      </c>
      <c r="Z1387" s="69">
        <f>IF($P1387="",0,1)</f>
        <v/>
      </c>
      <c r="AA1387" s="70">
        <f>IF($P1387="",0,$P1387)</f>
        <v/>
      </c>
      <c r="AB1387" s="69">
        <f>IF(AND($P1387&lt;&gt;"",$P1387&lt;=Paramètres!$C$14),1,0)</f>
        <v/>
      </c>
      <c r="AC1387" s="67">
        <f>IF($P1387="","Jamais relancé",IF($P1387&lt;=3,"0-3 j",IF($P1387&lt;=7,"4-7 j",IF($P1387&lt;=15,"8-15 j","Plus de 15 j"))))</f>
        <v/>
      </c>
      <c r="AD1387" s="67">
        <f>IF($M1387&lt;=1000,"Moins de 1 k€",IF($M1387&lt;=5000,"1 à 5 k€",IF($M1387&lt;=15000,"5 à 15 k€","Plus de 15 k€")))</f>
        <v/>
      </c>
    </row>
    <row r="1388">
      <c r="A1388" s="65" t="inlineStr">
        <is>
          <t>DEV-01387</t>
        </is>
      </c>
      <c r="B1388" s="66" t="n">
        <v>45579</v>
      </c>
      <c r="C1388" s="65" t="inlineStr">
        <is>
          <t>2024-10</t>
        </is>
      </c>
      <c r="D1388" s="65" t="inlineStr">
        <is>
          <t>2024-2025</t>
        </is>
      </c>
      <c r="E1388" s="65" t="inlineStr">
        <is>
          <t>CLI-0192</t>
        </is>
      </c>
      <c r="F1388" s="65" t="inlineStr">
        <is>
          <t>Particulier</t>
        </is>
      </c>
      <c r="G1388" s="65" t="inlineStr">
        <is>
          <t>Toulouse</t>
        </is>
      </c>
      <c r="H1388" s="65" t="inlineStr">
        <is>
          <t>Julien Fabre</t>
        </is>
      </c>
      <c r="I1388" s="65" t="inlineStr">
        <is>
          <t>Salle de bain</t>
        </is>
      </c>
      <c r="J1388" s="65" t="inlineStr">
        <is>
          <t>SB-002</t>
        </is>
      </c>
      <c r="K1388" s="65" t="inlineStr">
        <is>
          <t>Remplacement baignoire par douche</t>
        </is>
      </c>
      <c r="L1388" s="67" t="n">
        <v>1</v>
      </c>
      <c r="M1388" s="68" t="n">
        <v>4241.31</v>
      </c>
      <c r="N1388" s="65" t="inlineStr">
        <is>
          <t>Refusé</t>
        </is>
      </c>
      <c r="O1388" s="66" t="n">
        <v>45584</v>
      </c>
      <c r="P1388" s="67" t="n"/>
      <c r="Q1388" s="67" t="n">
        <v>0</v>
      </c>
      <c r="R1388" s="67">
        <f>$I1388</f>
        <v/>
      </c>
      <c r="S1388" s="67">
        <f>$K1388</f>
        <v/>
      </c>
      <c r="T1388" s="67">
        <f>IFERROR(INDEX(Clients!$G$2:$G$1020,MATCH($E1388,Clients!$A$2:$A$1020,0)),"")</f>
        <v/>
      </c>
      <c r="U1388" s="67">
        <f>IFERROR(INDEX(Clients!$I$2:$I$1020,MATCH($E1388,Clients!$A$2:$A$1020,0)),"")</f>
        <v/>
      </c>
      <c r="V1388" s="69">
        <f>1</f>
        <v/>
      </c>
      <c r="W1388" s="69">
        <f>IF($N1388="Accepté",1,0)</f>
        <v/>
      </c>
      <c r="X1388" s="68">
        <f>$M1388*$W1388</f>
        <v/>
      </c>
      <c r="Y1388" s="68">
        <f>IF($N1388="En cours",0,$M1388)</f>
        <v/>
      </c>
      <c r="Z1388" s="69">
        <f>IF($P1388="",0,1)</f>
        <v/>
      </c>
      <c r="AA1388" s="70">
        <f>IF($P1388="",0,$P1388)</f>
        <v/>
      </c>
      <c r="AB1388" s="69">
        <f>IF(AND($P1388&lt;&gt;"",$P1388&lt;=Paramètres!$C$14),1,0)</f>
        <v/>
      </c>
      <c r="AC1388" s="67">
        <f>IF($P1388="","Jamais relancé",IF($P1388&lt;=3,"0-3 j",IF($P1388&lt;=7,"4-7 j",IF($P1388&lt;=15,"8-15 j","Plus de 15 j"))))</f>
        <v/>
      </c>
      <c r="AD1388" s="67">
        <f>IF($M1388&lt;=1000,"Moins de 1 k€",IF($M1388&lt;=5000,"1 à 5 k€",IF($M1388&lt;=15000,"5 à 15 k€","Plus de 15 k€")))</f>
        <v/>
      </c>
    </row>
    <row r="1389">
      <c r="A1389" s="65" t="inlineStr">
        <is>
          <t>DEV-01388</t>
        </is>
      </c>
      <c r="B1389" s="66" t="n">
        <v>45579</v>
      </c>
      <c r="C1389" s="65" t="inlineStr">
        <is>
          <t>2024-10</t>
        </is>
      </c>
      <c r="D1389" s="65" t="inlineStr">
        <is>
          <t>2024-2025</t>
        </is>
      </c>
      <c r="E1389" s="65" t="inlineStr">
        <is>
          <t>CLI-0244</t>
        </is>
      </c>
      <c r="F1389" s="65" t="inlineStr">
        <is>
          <t>Professionnel</t>
        </is>
      </c>
      <c r="G1389" s="65" t="inlineStr">
        <is>
          <t>Bordeaux</t>
        </is>
      </c>
      <c r="H1389" s="65" t="inlineStr">
        <is>
          <t>Karim Belkacem</t>
        </is>
      </c>
      <c r="I1389" s="65" t="inlineStr">
        <is>
          <t>Salle de bain</t>
        </is>
      </c>
      <c r="J1389" s="65" t="inlineStr">
        <is>
          <t>SB-001</t>
        </is>
      </c>
      <c r="K1389" s="65" t="inlineStr">
        <is>
          <t>Rénovation salle de bain complète</t>
        </is>
      </c>
      <c r="L1389" s="67" t="n">
        <v>1</v>
      </c>
      <c r="M1389" s="68" t="n">
        <v>18824.53</v>
      </c>
      <c r="N1389" s="65" t="inlineStr">
        <is>
          <t>Accepté</t>
        </is>
      </c>
      <c r="O1389" s="66" t="n">
        <v>45588</v>
      </c>
      <c r="P1389" s="67" t="n">
        <v>7</v>
      </c>
      <c r="Q1389" s="67" t="n">
        <v>1</v>
      </c>
      <c r="R1389" s="67">
        <f>$I1389</f>
        <v/>
      </c>
      <c r="S1389" s="67">
        <f>$K1389</f>
        <v/>
      </c>
      <c r="T1389" s="67">
        <f>IFERROR(INDEX(Clients!$G$2:$G$1020,MATCH($E1389,Clients!$A$2:$A$1020,0)),"")</f>
        <v/>
      </c>
      <c r="U1389" s="67">
        <f>IFERROR(INDEX(Clients!$I$2:$I$1020,MATCH($E1389,Clients!$A$2:$A$1020,0)),"")</f>
        <v/>
      </c>
      <c r="V1389" s="69">
        <f>1</f>
        <v/>
      </c>
      <c r="W1389" s="69">
        <f>IF($N1389="Accepté",1,0)</f>
        <v/>
      </c>
      <c r="X1389" s="68">
        <f>$M1389*$W1389</f>
        <v/>
      </c>
      <c r="Y1389" s="68">
        <f>IF($N1389="En cours",0,$M1389)</f>
        <v/>
      </c>
      <c r="Z1389" s="69">
        <f>IF($P1389="",0,1)</f>
        <v/>
      </c>
      <c r="AA1389" s="70">
        <f>IF($P1389="",0,$P1389)</f>
        <v/>
      </c>
      <c r="AB1389" s="69">
        <f>IF(AND($P1389&lt;&gt;"",$P1389&lt;=Paramètres!$C$14),1,0)</f>
        <v/>
      </c>
      <c r="AC1389" s="67">
        <f>IF($P1389="","Jamais relancé",IF($P1389&lt;=3,"0-3 j",IF($P1389&lt;=7,"4-7 j",IF($P1389&lt;=15,"8-15 j","Plus de 15 j"))))</f>
        <v/>
      </c>
      <c r="AD1389" s="67">
        <f>IF($M1389&lt;=1000,"Moins de 1 k€",IF($M1389&lt;=5000,"1 à 5 k€",IF($M1389&lt;=15000,"5 à 15 k€","Plus de 15 k€")))</f>
        <v/>
      </c>
    </row>
    <row r="1390">
      <c r="A1390" s="65" t="inlineStr">
        <is>
          <t>DEV-01389</t>
        </is>
      </c>
      <c r="B1390" s="66" t="n">
        <v>45580</v>
      </c>
      <c r="C1390" s="65" t="inlineStr">
        <is>
          <t>2024-10</t>
        </is>
      </c>
      <c r="D1390" s="65" t="inlineStr">
        <is>
          <t>2024-2025</t>
        </is>
      </c>
      <c r="E1390" s="65" t="inlineStr">
        <is>
          <t>CLI-0449</t>
        </is>
      </c>
      <c r="F1390" s="65" t="inlineStr">
        <is>
          <t>Professionnel</t>
        </is>
      </c>
      <c r="G1390" s="65" t="inlineStr">
        <is>
          <t>Bordeaux</t>
        </is>
      </c>
      <c r="H1390" s="65" t="inlineStr">
        <is>
          <t>Sophie Marchand</t>
        </is>
      </c>
      <c r="I1390" s="65" t="inlineStr">
        <is>
          <t>Chauffage</t>
        </is>
      </c>
      <c r="J1390" s="65" t="inlineStr">
        <is>
          <t>CH-005</t>
        </is>
      </c>
      <c r="K1390" s="65" t="inlineStr">
        <is>
          <t>Désembouage circuit chauffage</t>
        </is>
      </c>
      <c r="L1390" s="67" t="n">
        <v>2</v>
      </c>
      <c r="M1390" s="68" t="n">
        <v>2274.88</v>
      </c>
      <c r="N1390" s="65" t="inlineStr">
        <is>
          <t>Sans réponse</t>
        </is>
      </c>
      <c r="O1390" s="66" t="n">
        <v>45612</v>
      </c>
      <c r="P1390" s="67" t="n">
        <v>9</v>
      </c>
      <c r="Q1390" s="67" t="n">
        <v>3</v>
      </c>
      <c r="R1390" s="67">
        <f>$I1390</f>
        <v/>
      </c>
      <c r="S1390" s="67">
        <f>$K1390</f>
        <v/>
      </c>
      <c r="T1390" s="67">
        <f>IFERROR(INDEX(Clients!$G$2:$G$1020,MATCH($E1390,Clients!$A$2:$A$1020,0)),"")</f>
        <v/>
      </c>
      <c r="U1390" s="67">
        <f>IFERROR(INDEX(Clients!$I$2:$I$1020,MATCH($E1390,Clients!$A$2:$A$1020,0)),"")</f>
        <v/>
      </c>
      <c r="V1390" s="69">
        <f>1</f>
        <v/>
      </c>
      <c r="W1390" s="69">
        <f>IF($N1390="Accepté",1,0)</f>
        <v/>
      </c>
      <c r="X1390" s="68">
        <f>$M1390*$W1390</f>
        <v/>
      </c>
      <c r="Y1390" s="68">
        <f>IF($N1390="En cours",0,$M1390)</f>
        <v/>
      </c>
      <c r="Z1390" s="69">
        <f>IF($P1390="",0,1)</f>
        <v/>
      </c>
      <c r="AA1390" s="70">
        <f>IF($P1390="",0,$P1390)</f>
        <v/>
      </c>
      <c r="AB1390" s="69">
        <f>IF(AND($P1390&lt;&gt;"",$P1390&lt;=Paramètres!$C$14),1,0)</f>
        <v/>
      </c>
      <c r="AC1390" s="67">
        <f>IF($P1390="","Jamais relancé",IF($P1390&lt;=3,"0-3 j",IF($P1390&lt;=7,"4-7 j",IF($P1390&lt;=15,"8-15 j","Plus de 15 j"))))</f>
        <v/>
      </c>
      <c r="AD1390" s="67">
        <f>IF($M1390&lt;=1000,"Moins de 1 k€",IF($M1390&lt;=5000,"1 à 5 k€",IF($M1390&lt;=15000,"5 à 15 k€","Plus de 15 k€")))</f>
        <v/>
      </c>
    </row>
    <row r="1391">
      <c r="A1391" s="65" t="inlineStr">
        <is>
          <t>DEV-01390</t>
        </is>
      </c>
      <c r="B1391" s="66" t="n">
        <v>45580</v>
      </c>
      <c r="C1391" s="65" t="inlineStr">
        <is>
          <t>2024-10</t>
        </is>
      </c>
      <c r="D1391" s="65" t="inlineStr">
        <is>
          <t>2024-2025</t>
        </is>
      </c>
      <c r="E1391" s="65" t="inlineStr">
        <is>
          <t>CLI-0317</t>
        </is>
      </c>
      <c r="F1391" s="65" t="inlineStr">
        <is>
          <t>Particulier</t>
        </is>
      </c>
      <c r="G1391" s="65" t="inlineStr">
        <is>
          <t>Bordeaux</t>
        </is>
      </c>
      <c r="H1391" s="65" t="inlineStr">
        <is>
          <t>Karim Belkacem</t>
        </is>
      </c>
      <c r="I1391" s="65" t="inlineStr">
        <is>
          <t>Salle de bain</t>
        </is>
      </c>
      <c r="J1391" s="65" t="inlineStr">
        <is>
          <t>SB-003</t>
        </is>
      </c>
      <c r="K1391" s="65" t="inlineStr">
        <is>
          <t>Pose meuble vasque + robinetterie</t>
        </is>
      </c>
      <c r="L1391" s="67" t="n">
        <v>1</v>
      </c>
      <c r="M1391" s="68" t="n">
        <v>1356.76</v>
      </c>
      <c r="N1391" s="65" t="inlineStr">
        <is>
          <t>Refusé</t>
        </is>
      </c>
      <c r="O1391" s="66" t="n">
        <v>45604</v>
      </c>
      <c r="P1391" s="67" t="n">
        <v>6</v>
      </c>
      <c r="Q1391" s="67" t="n">
        <v>1</v>
      </c>
      <c r="R1391" s="67">
        <f>$I1391</f>
        <v/>
      </c>
      <c r="S1391" s="67">
        <f>$K1391</f>
        <v/>
      </c>
      <c r="T1391" s="67">
        <f>IFERROR(INDEX(Clients!$G$2:$G$1020,MATCH($E1391,Clients!$A$2:$A$1020,0)),"")</f>
        <v/>
      </c>
      <c r="U1391" s="67">
        <f>IFERROR(INDEX(Clients!$I$2:$I$1020,MATCH($E1391,Clients!$A$2:$A$1020,0)),"")</f>
        <v/>
      </c>
      <c r="V1391" s="69">
        <f>1</f>
        <v/>
      </c>
      <c r="W1391" s="69">
        <f>IF($N1391="Accepté",1,0)</f>
        <v/>
      </c>
      <c r="X1391" s="68">
        <f>$M1391*$W1391</f>
        <v/>
      </c>
      <c r="Y1391" s="68">
        <f>IF($N1391="En cours",0,$M1391)</f>
        <v/>
      </c>
      <c r="Z1391" s="69">
        <f>IF($P1391="",0,1)</f>
        <v/>
      </c>
      <c r="AA1391" s="70">
        <f>IF($P1391="",0,$P1391)</f>
        <v/>
      </c>
      <c r="AB1391" s="69">
        <f>IF(AND($P1391&lt;&gt;"",$P1391&lt;=Paramètres!$C$14),1,0)</f>
        <v/>
      </c>
      <c r="AC1391" s="67">
        <f>IF($P1391="","Jamais relancé",IF($P1391&lt;=3,"0-3 j",IF($P1391&lt;=7,"4-7 j",IF($P1391&lt;=15,"8-15 j","Plus de 15 j"))))</f>
        <v/>
      </c>
      <c r="AD1391" s="67">
        <f>IF($M1391&lt;=1000,"Moins de 1 k€",IF($M1391&lt;=5000,"1 à 5 k€",IF($M1391&lt;=15000,"5 à 15 k€","Plus de 15 k€")))</f>
        <v/>
      </c>
    </row>
    <row r="1392">
      <c r="A1392" s="65" t="inlineStr">
        <is>
          <t>DEV-01391</t>
        </is>
      </c>
      <c r="B1392" s="66" t="n">
        <v>45580</v>
      </c>
      <c r="C1392" s="65" t="inlineStr">
        <is>
          <t>2024-10</t>
        </is>
      </c>
      <c r="D1392" s="65" t="inlineStr">
        <is>
          <t>2024-2025</t>
        </is>
      </c>
      <c r="E1392" s="65" t="inlineStr">
        <is>
          <t>CLI-0294</t>
        </is>
      </c>
      <c r="F1392" s="65" t="inlineStr">
        <is>
          <t>Professionnel</t>
        </is>
      </c>
      <c r="G1392" s="65" t="inlineStr">
        <is>
          <t>Toulouse</t>
        </is>
      </c>
      <c r="H1392" s="65" t="inlineStr">
        <is>
          <t>Nadia Cherif</t>
        </is>
      </c>
      <c r="I1392" s="65" t="inlineStr">
        <is>
          <t>Plomberie</t>
        </is>
      </c>
      <c r="J1392" s="65" t="inlineStr">
        <is>
          <t>PR-002</t>
        </is>
      </c>
      <c r="K1392" s="65" t="inlineStr">
        <is>
          <t>Recherche de fuite + réparation</t>
        </is>
      </c>
      <c r="L1392" s="67" t="n">
        <v>1</v>
      </c>
      <c r="M1392" s="68" t="n">
        <v>710.35</v>
      </c>
      <c r="N1392" s="65" t="inlineStr">
        <is>
          <t>Accepté</t>
        </is>
      </c>
      <c r="O1392" s="66" t="n">
        <v>45602</v>
      </c>
      <c r="P1392" s="67" t="n">
        <v>6</v>
      </c>
      <c r="Q1392" s="67" t="n">
        <v>1</v>
      </c>
      <c r="R1392" s="67">
        <f>$I1392</f>
        <v/>
      </c>
      <c r="S1392" s="67">
        <f>$K1392</f>
        <v/>
      </c>
      <c r="T1392" s="67">
        <f>IFERROR(INDEX(Clients!$G$2:$G$1020,MATCH($E1392,Clients!$A$2:$A$1020,0)),"")</f>
        <v/>
      </c>
      <c r="U1392" s="67">
        <f>IFERROR(INDEX(Clients!$I$2:$I$1020,MATCH($E1392,Clients!$A$2:$A$1020,0)),"")</f>
        <v/>
      </c>
      <c r="V1392" s="69">
        <f>1</f>
        <v/>
      </c>
      <c r="W1392" s="69">
        <f>IF($N1392="Accepté",1,0)</f>
        <v/>
      </c>
      <c r="X1392" s="68">
        <f>$M1392*$W1392</f>
        <v/>
      </c>
      <c r="Y1392" s="68">
        <f>IF($N1392="En cours",0,$M1392)</f>
        <v/>
      </c>
      <c r="Z1392" s="69">
        <f>IF($P1392="",0,1)</f>
        <v/>
      </c>
      <c r="AA1392" s="70">
        <f>IF($P1392="",0,$P1392)</f>
        <v/>
      </c>
      <c r="AB1392" s="69">
        <f>IF(AND($P1392&lt;&gt;"",$P1392&lt;=Paramètres!$C$14),1,0)</f>
        <v/>
      </c>
      <c r="AC1392" s="67">
        <f>IF($P1392="","Jamais relancé",IF($P1392&lt;=3,"0-3 j",IF($P1392&lt;=7,"4-7 j",IF($P1392&lt;=15,"8-15 j","Plus de 15 j"))))</f>
        <v/>
      </c>
      <c r="AD1392" s="67">
        <f>IF($M1392&lt;=1000,"Moins de 1 k€",IF($M1392&lt;=5000,"1 à 5 k€",IF($M1392&lt;=15000,"5 à 15 k€","Plus de 15 k€")))</f>
        <v/>
      </c>
    </row>
    <row r="1393">
      <c r="A1393" s="65" t="inlineStr">
        <is>
          <t>DEV-01392</t>
        </is>
      </c>
      <c r="B1393" s="66" t="n">
        <v>45581</v>
      </c>
      <c r="C1393" s="65" t="inlineStr">
        <is>
          <t>2024-10</t>
        </is>
      </c>
      <c r="D1393" s="65" t="inlineStr">
        <is>
          <t>2024-2025</t>
        </is>
      </c>
      <c r="E1393" s="65" t="inlineStr">
        <is>
          <t>CLI-0492</t>
        </is>
      </c>
      <c r="F1393" s="65" t="inlineStr">
        <is>
          <t>Particulier</t>
        </is>
      </c>
      <c r="G1393" s="65" t="inlineStr">
        <is>
          <t>Bordeaux</t>
        </is>
      </c>
      <c r="H1393" s="65" t="inlineStr">
        <is>
          <t>Karim Belkacem</t>
        </is>
      </c>
      <c r="I1393" s="65" t="inlineStr">
        <is>
          <t>Chauffage</t>
        </is>
      </c>
      <c r="J1393" s="65" t="inlineStr">
        <is>
          <t>CH-002</t>
        </is>
      </c>
      <c r="K1393" s="65" t="inlineStr">
        <is>
          <t>Entretien annuel chaudière</t>
        </is>
      </c>
      <c r="L1393" s="67" t="n">
        <v>1</v>
      </c>
      <c r="M1393" s="68" t="n">
        <v>152.43</v>
      </c>
      <c r="N1393" s="65" t="inlineStr">
        <is>
          <t>Sans réponse</t>
        </is>
      </c>
      <c r="O1393" s="66" t="n">
        <v>45608</v>
      </c>
      <c r="P1393" s="67" t="n"/>
      <c r="Q1393" s="67" t="n">
        <v>0</v>
      </c>
      <c r="R1393" s="67">
        <f>$I1393</f>
        <v/>
      </c>
      <c r="S1393" s="67">
        <f>$K1393</f>
        <v/>
      </c>
      <c r="T1393" s="67">
        <f>IFERROR(INDEX(Clients!$G$2:$G$1020,MATCH($E1393,Clients!$A$2:$A$1020,0)),"")</f>
        <v/>
      </c>
      <c r="U1393" s="67">
        <f>IFERROR(INDEX(Clients!$I$2:$I$1020,MATCH($E1393,Clients!$A$2:$A$1020,0)),"")</f>
        <v/>
      </c>
      <c r="V1393" s="69">
        <f>1</f>
        <v/>
      </c>
      <c r="W1393" s="69">
        <f>IF($N1393="Accepté",1,0)</f>
        <v/>
      </c>
      <c r="X1393" s="68">
        <f>$M1393*$W1393</f>
        <v/>
      </c>
      <c r="Y1393" s="68">
        <f>IF($N1393="En cours",0,$M1393)</f>
        <v/>
      </c>
      <c r="Z1393" s="69">
        <f>IF($P1393="",0,1)</f>
        <v/>
      </c>
      <c r="AA1393" s="70">
        <f>IF($P1393="",0,$P1393)</f>
        <v/>
      </c>
      <c r="AB1393" s="69">
        <f>IF(AND($P1393&lt;&gt;"",$P1393&lt;=Paramètres!$C$14),1,0)</f>
        <v/>
      </c>
      <c r="AC1393" s="67">
        <f>IF($P1393="","Jamais relancé",IF($P1393&lt;=3,"0-3 j",IF($P1393&lt;=7,"4-7 j",IF($P1393&lt;=15,"8-15 j","Plus de 15 j"))))</f>
        <v/>
      </c>
      <c r="AD1393" s="67">
        <f>IF($M1393&lt;=1000,"Moins de 1 k€",IF($M1393&lt;=5000,"1 à 5 k€",IF($M1393&lt;=15000,"5 à 15 k€","Plus de 15 k€")))</f>
        <v/>
      </c>
    </row>
    <row r="1394">
      <c r="A1394" s="65" t="inlineStr">
        <is>
          <t>DEV-01393</t>
        </is>
      </c>
      <c r="B1394" s="66" t="n">
        <v>45581</v>
      </c>
      <c r="C1394" s="65" t="inlineStr">
        <is>
          <t>2024-10</t>
        </is>
      </c>
      <c r="D1394" s="65" t="inlineStr">
        <is>
          <t>2024-2025</t>
        </is>
      </c>
      <c r="E1394" s="65" t="inlineStr">
        <is>
          <t>CLI-0204</t>
        </is>
      </c>
      <c r="F1394" s="65" t="inlineStr">
        <is>
          <t>Particulier</t>
        </is>
      </c>
      <c r="G1394" s="65" t="inlineStr">
        <is>
          <t>Toulouse</t>
        </is>
      </c>
      <c r="H1394" s="65" t="inlineStr">
        <is>
          <t>Julien Fabre</t>
        </is>
      </c>
      <c r="I1394" s="65" t="inlineStr">
        <is>
          <t>Salle de bain</t>
        </is>
      </c>
      <c r="J1394" s="65" t="inlineStr">
        <is>
          <t>SB-002</t>
        </is>
      </c>
      <c r="K1394" s="65" t="inlineStr">
        <is>
          <t>Remplacement baignoire par douche</t>
        </is>
      </c>
      <c r="L1394" s="67" t="n">
        <v>1</v>
      </c>
      <c r="M1394" s="68" t="n">
        <v>3722.08</v>
      </c>
      <c r="N1394" s="65" t="inlineStr">
        <is>
          <t>Accepté</t>
        </is>
      </c>
      <c r="O1394" s="66" t="n">
        <v>45590</v>
      </c>
      <c r="P1394" s="67" t="n">
        <v>13</v>
      </c>
      <c r="Q1394" s="67" t="n">
        <v>0</v>
      </c>
      <c r="R1394" s="67">
        <f>$I1394</f>
        <v/>
      </c>
      <c r="S1394" s="67">
        <f>$K1394</f>
        <v/>
      </c>
      <c r="T1394" s="67">
        <f>IFERROR(INDEX(Clients!$G$2:$G$1020,MATCH($E1394,Clients!$A$2:$A$1020,0)),"")</f>
        <v/>
      </c>
      <c r="U1394" s="67">
        <f>IFERROR(INDEX(Clients!$I$2:$I$1020,MATCH($E1394,Clients!$A$2:$A$1020,0)),"")</f>
        <v/>
      </c>
      <c r="V1394" s="69">
        <f>1</f>
        <v/>
      </c>
      <c r="W1394" s="69">
        <f>IF($N1394="Accepté",1,0)</f>
        <v/>
      </c>
      <c r="X1394" s="68">
        <f>$M1394*$W1394</f>
        <v/>
      </c>
      <c r="Y1394" s="68">
        <f>IF($N1394="En cours",0,$M1394)</f>
        <v/>
      </c>
      <c r="Z1394" s="69">
        <f>IF($P1394="",0,1)</f>
        <v/>
      </c>
      <c r="AA1394" s="70">
        <f>IF($P1394="",0,$P1394)</f>
        <v/>
      </c>
      <c r="AB1394" s="69">
        <f>IF(AND($P1394&lt;&gt;"",$P1394&lt;=Paramètres!$C$14),1,0)</f>
        <v/>
      </c>
      <c r="AC1394" s="67">
        <f>IF($P1394="","Jamais relancé",IF($P1394&lt;=3,"0-3 j",IF($P1394&lt;=7,"4-7 j",IF($P1394&lt;=15,"8-15 j","Plus de 15 j"))))</f>
        <v/>
      </c>
      <c r="AD1394" s="67">
        <f>IF($M1394&lt;=1000,"Moins de 1 k€",IF($M1394&lt;=5000,"1 à 5 k€",IF($M1394&lt;=15000,"5 à 15 k€","Plus de 15 k€")))</f>
        <v/>
      </c>
    </row>
    <row r="1395">
      <c r="A1395" s="65" t="inlineStr">
        <is>
          <t>DEV-01394</t>
        </is>
      </c>
      <c r="B1395" s="66" t="n">
        <v>45581</v>
      </c>
      <c r="C1395" s="65" t="inlineStr">
        <is>
          <t>2024-10</t>
        </is>
      </c>
      <c r="D1395" s="65" t="inlineStr">
        <is>
          <t>2024-2025</t>
        </is>
      </c>
      <c r="E1395" s="65" t="inlineStr">
        <is>
          <t>CLI-0460</t>
        </is>
      </c>
      <c r="F1395" s="65" t="inlineStr">
        <is>
          <t>Professionnel</t>
        </is>
      </c>
      <c r="G1395" s="65" t="inlineStr">
        <is>
          <t>Toulouse</t>
        </is>
      </c>
      <c r="H1395" s="65" t="inlineStr">
        <is>
          <t>Julien Fabre</t>
        </is>
      </c>
      <c r="I1395" s="65" t="inlineStr">
        <is>
          <t>Plomberie</t>
        </is>
      </c>
      <c r="J1395" s="65" t="inlineStr">
        <is>
          <t>PR-004</t>
        </is>
      </c>
      <c r="K1395" s="65" t="inlineStr">
        <is>
          <t>Remplacement colonne d'évacuation</t>
        </is>
      </c>
      <c r="L1395" s="67" t="n">
        <v>1</v>
      </c>
      <c r="M1395" s="68" t="n">
        <v>9811.870000000001</v>
      </c>
      <c r="N1395" s="65" t="inlineStr">
        <is>
          <t>Refusé</t>
        </is>
      </c>
      <c r="O1395" s="66" t="n">
        <v>45610</v>
      </c>
      <c r="P1395" s="67" t="n">
        <v>7</v>
      </c>
      <c r="Q1395" s="67" t="n">
        <v>3</v>
      </c>
      <c r="R1395" s="67">
        <f>$I1395</f>
        <v/>
      </c>
      <c r="S1395" s="67">
        <f>$K1395</f>
        <v/>
      </c>
      <c r="T1395" s="67">
        <f>IFERROR(INDEX(Clients!$G$2:$G$1020,MATCH($E1395,Clients!$A$2:$A$1020,0)),"")</f>
        <v/>
      </c>
      <c r="U1395" s="67">
        <f>IFERROR(INDEX(Clients!$I$2:$I$1020,MATCH($E1395,Clients!$A$2:$A$1020,0)),"")</f>
        <v/>
      </c>
      <c r="V1395" s="69">
        <f>1</f>
        <v/>
      </c>
      <c r="W1395" s="69">
        <f>IF($N1395="Accepté",1,0)</f>
        <v/>
      </c>
      <c r="X1395" s="68">
        <f>$M1395*$W1395</f>
        <v/>
      </c>
      <c r="Y1395" s="68">
        <f>IF($N1395="En cours",0,$M1395)</f>
        <v/>
      </c>
      <c r="Z1395" s="69">
        <f>IF($P1395="",0,1)</f>
        <v/>
      </c>
      <c r="AA1395" s="70">
        <f>IF($P1395="",0,$P1395)</f>
        <v/>
      </c>
      <c r="AB1395" s="69">
        <f>IF(AND($P1395&lt;&gt;"",$P1395&lt;=Paramètres!$C$14),1,0)</f>
        <v/>
      </c>
      <c r="AC1395" s="67">
        <f>IF($P1395="","Jamais relancé",IF($P1395&lt;=3,"0-3 j",IF($P1395&lt;=7,"4-7 j",IF($P1395&lt;=15,"8-15 j","Plus de 15 j"))))</f>
        <v/>
      </c>
      <c r="AD1395" s="67">
        <f>IF($M1395&lt;=1000,"Moins de 1 k€",IF($M1395&lt;=5000,"1 à 5 k€",IF($M1395&lt;=15000,"5 à 15 k€","Plus de 15 k€")))</f>
        <v/>
      </c>
    </row>
    <row r="1396">
      <c r="A1396" s="65" t="inlineStr">
        <is>
          <t>DEV-01395</t>
        </is>
      </c>
      <c r="B1396" s="66" t="n">
        <v>45581</v>
      </c>
      <c r="C1396" s="65" t="inlineStr">
        <is>
          <t>2024-10</t>
        </is>
      </c>
      <c r="D1396" s="65" t="inlineStr">
        <is>
          <t>2024-2025</t>
        </is>
      </c>
      <c r="E1396" s="65" t="inlineStr">
        <is>
          <t>CLI-0363</t>
        </is>
      </c>
      <c r="F1396" s="65" t="inlineStr">
        <is>
          <t>Particulier</t>
        </is>
      </c>
      <c r="G1396" s="65" t="inlineStr">
        <is>
          <t>Bordeaux</t>
        </is>
      </c>
      <c r="H1396" s="65" t="inlineStr">
        <is>
          <t>Sophie Marchand</t>
        </is>
      </c>
      <c r="I1396" s="65" t="inlineStr">
        <is>
          <t>Plomberie</t>
        </is>
      </c>
      <c r="J1396" s="65" t="inlineStr">
        <is>
          <t>PR-003</t>
        </is>
      </c>
      <c r="K1396" s="65" t="inlineStr">
        <is>
          <t>Réfection réseau eau appartement</t>
        </is>
      </c>
      <c r="L1396" s="67" t="n">
        <v>1</v>
      </c>
      <c r="M1396" s="68" t="n">
        <v>3159.08</v>
      </c>
      <c r="N1396" s="65" t="inlineStr">
        <is>
          <t>Sans réponse</t>
        </is>
      </c>
      <c r="O1396" s="66" t="n">
        <v>45613</v>
      </c>
      <c r="P1396" s="67" t="n"/>
      <c r="Q1396" s="67" t="n">
        <v>0</v>
      </c>
      <c r="R1396" s="67">
        <f>$I1396</f>
        <v/>
      </c>
      <c r="S1396" s="67">
        <f>$K1396</f>
        <v/>
      </c>
      <c r="T1396" s="67">
        <f>IFERROR(INDEX(Clients!$G$2:$G$1020,MATCH($E1396,Clients!$A$2:$A$1020,0)),"")</f>
        <v/>
      </c>
      <c r="U1396" s="67">
        <f>IFERROR(INDEX(Clients!$I$2:$I$1020,MATCH($E1396,Clients!$A$2:$A$1020,0)),"")</f>
        <v/>
      </c>
      <c r="V1396" s="69">
        <f>1</f>
        <v/>
      </c>
      <c r="W1396" s="69">
        <f>IF($N1396="Accepté",1,0)</f>
        <v/>
      </c>
      <c r="X1396" s="68">
        <f>$M1396*$W1396</f>
        <v/>
      </c>
      <c r="Y1396" s="68">
        <f>IF($N1396="En cours",0,$M1396)</f>
        <v/>
      </c>
      <c r="Z1396" s="69">
        <f>IF($P1396="",0,1)</f>
        <v/>
      </c>
      <c r="AA1396" s="70">
        <f>IF($P1396="",0,$P1396)</f>
        <v/>
      </c>
      <c r="AB1396" s="69">
        <f>IF(AND($P1396&lt;&gt;"",$P1396&lt;=Paramètres!$C$14),1,0)</f>
        <v/>
      </c>
      <c r="AC1396" s="67">
        <f>IF($P1396="","Jamais relancé",IF($P1396&lt;=3,"0-3 j",IF($P1396&lt;=7,"4-7 j",IF($P1396&lt;=15,"8-15 j","Plus de 15 j"))))</f>
        <v/>
      </c>
      <c r="AD1396" s="67">
        <f>IF($M1396&lt;=1000,"Moins de 1 k€",IF($M1396&lt;=5000,"1 à 5 k€",IF($M1396&lt;=15000,"5 à 15 k€","Plus de 15 k€")))</f>
        <v/>
      </c>
    </row>
    <row r="1397">
      <c r="A1397" s="65" t="inlineStr">
        <is>
          <t>DEV-01396</t>
        </is>
      </c>
      <c r="B1397" s="66" t="n">
        <v>45581</v>
      </c>
      <c r="C1397" s="65" t="inlineStr">
        <is>
          <t>2024-10</t>
        </is>
      </c>
      <c r="D1397" s="65" t="inlineStr">
        <is>
          <t>2024-2025</t>
        </is>
      </c>
      <c r="E1397" s="65" t="inlineStr">
        <is>
          <t>CLI-0052</t>
        </is>
      </c>
      <c r="F1397" s="65" t="inlineStr">
        <is>
          <t>Particulier</t>
        </is>
      </c>
      <c r="G1397" s="65" t="inlineStr">
        <is>
          <t>Toulouse</t>
        </is>
      </c>
      <c r="H1397" s="65" t="inlineStr">
        <is>
          <t>Nadia Cherif</t>
        </is>
      </c>
      <c r="I1397" s="65" t="inlineStr">
        <is>
          <t>Salle de bain</t>
        </is>
      </c>
      <c r="J1397" s="65" t="inlineStr">
        <is>
          <t>SB-001</t>
        </is>
      </c>
      <c r="K1397" s="65" t="inlineStr">
        <is>
          <t>Rénovation salle de bain complète</t>
        </is>
      </c>
      <c r="L1397" s="67" t="n">
        <v>1</v>
      </c>
      <c r="M1397" s="68" t="n">
        <v>10768.87</v>
      </c>
      <c r="N1397" s="65" t="inlineStr">
        <is>
          <t>Refusé</t>
        </is>
      </c>
      <c r="O1397" s="66" t="n">
        <v>45617</v>
      </c>
      <c r="P1397" s="67" t="n"/>
      <c r="Q1397" s="67" t="n">
        <v>0</v>
      </c>
      <c r="R1397" s="67">
        <f>$I1397</f>
        <v/>
      </c>
      <c r="S1397" s="67">
        <f>$K1397</f>
        <v/>
      </c>
      <c r="T1397" s="67">
        <f>IFERROR(INDEX(Clients!$G$2:$G$1020,MATCH($E1397,Clients!$A$2:$A$1020,0)),"")</f>
        <v/>
      </c>
      <c r="U1397" s="67">
        <f>IFERROR(INDEX(Clients!$I$2:$I$1020,MATCH($E1397,Clients!$A$2:$A$1020,0)),"")</f>
        <v/>
      </c>
      <c r="V1397" s="69">
        <f>1</f>
        <v/>
      </c>
      <c r="W1397" s="69">
        <f>IF($N1397="Accepté",1,0)</f>
        <v/>
      </c>
      <c r="X1397" s="68">
        <f>$M1397*$W1397</f>
        <v/>
      </c>
      <c r="Y1397" s="68">
        <f>IF($N1397="En cours",0,$M1397)</f>
        <v/>
      </c>
      <c r="Z1397" s="69">
        <f>IF($P1397="",0,1)</f>
        <v/>
      </c>
      <c r="AA1397" s="70">
        <f>IF($P1397="",0,$P1397)</f>
        <v/>
      </c>
      <c r="AB1397" s="69">
        <f>IF(AND($P1397&lt;&gt;"",$P1397&lt;=Paramètres!$C$14),1,0)</f>
        <v/>
      </c>
      <c r="AC1397" s="67">
        <f>IF($P1397="","Jamais relancé",IF($P1397&lt;=3,"0-3 j",IF($P1397&lt;=7,"4-7 j",IF($P1397&lt;=15,"8-15 j","Plus de 15 j"))))</f>
        <v/>
      </c>
      <c r="AD1397" s="67">
        <f>IF($M1397&lt;=1000,"Moins de 1 k€",IF($M1397&lt;=5000,"1 à 5 k€",IF($M1397&lt;=15000,"5 à 15 k€","Plus de 15 k€")))</f>
        <v/>
      </c>
    </row>
    <row r="1398">
      <c r="A1398" s="65" t="inlineStr">
        <is>
          <t>DEV-01397</t>
        </is>
      </c>
      <c r="B1398" s="66" t="n">
        <v>45582</v>
      </c>
      <c r="C1398" s="65" t="inlineStr">
        <is>
          <t>2024-10</t>
        </is>
      </c>
      <c r="D1398" s="65" t="inlineStr">
        <is>
          <t>2024-2025</t>
        </is>
      </c>
      <c r="E1398" s="65" t="inlineStr">
        <is>
          <t>CLI-0443</t>
        </is>
      </c>
      <c r="F1398" s="65" t="inlineStr">
        <is>
          <t>Collectivité</t>
        </is>
      </c>
      <c r="G1398" s="65" t="inlineStr">
        <is>
          <t>Bordeaux</t>
        </is>
      </c>
      <c r="H1398" s="65" t="inlineStr">
        <is>
          <t>Karim Belkacem</t>
        </is>
      </c>
      <c r="I1398" s="65" t="inlineStr">
        <is>
          <t>Électricité</t>
        </is>
      </c>
      <c r="J1398" s="65" t="inlineStr">
        <is>
          <t>EL-004</t>
        </is>
      </c>
      <c r="K1398" s="65" t="inlineStr">
        <is>
          <t>Éclairage LED locaux professionnels</t>
        </is>
      </c>
      <c r="L1398" s="67" t="n">
        <v>1</v>
      </c>
      <c r="M1398" s="68" t="n">
        <v>7333.12</v>
      </c>
      <c r="N1398" s="65" t="inlineStr">
        <is>
          <t>Accepté</t>
        </is>
      </c>
      <c r="O1398" s="66" t="n">
        <v>45608</v>
      </c>
      <c r="P1398" s="67" t="n">
        <v>5</v>
      </c>
      <c r="Q1398" s="67" t="n">
        <v>3</v>
      </c>
      <c r="R1398" s="67">
        <f>$I1398</f>
        <v/>
      </c>
      <c r="S1398" s="67">
        <f>$K1398</f>
        <v/>
      </c>
      <c r="T1398" s="67">
        <f>IFERROR(INDEX(Clients!$G$2:$G$1020,MATCH($E1398,Clients!$A$2:$A$1020,0)),"")</f>
        <v/>
      </c>
      <c r="U1398" s="67">
        <f>IFERROR(INDEX(Clients!$I$2:$I$1020,MATCH($E1398,Clients!$A$2:$A$1020,0)),"")</f>
        <v/>
      </c>
      <c r="V1398" s="69">
        <f>1</f>
        <v/>
      </c>
      <c r="W1398" s="69">
        <f>IF($N1398="Accepté",1,0)</f>
        <v/>
      </c>
      <c r="X1398" s="68">
        <f>$M1398*$W1398</f>
        <v/>
      </c>
      <c r="Y1398" s="68">
        <f>IF($N1398="En cours",0,$M1398)</f>
        <v/>
      </c>
      <c r="Z1398" s="69">
        <f>IF($P1398="",0,1)</f>
        <v/>
      </c>
      <c r="AA1398" s="70">
        <f>IF($P1398="",0,$P1398)</f>
        <v/>
      </c>
      <c r="AB1398" s="69">
        <f>IF(AND($P1398&lt;&gt;"",$P1398&lt;=Paramètres!$C$14),1,0)</f>
        <v/>
      </c>
      <c r="AC1398" s="67">
        <f>IF($P1398="","Jamais relancé",IF($P1398&lt;=3,"0-3 j",IF($P1398&lt;=7,"4-7 j",IF($P1398&lt;=15,"8-15 j","Plus de 15 j"))))</f>
        <v/>
      </c>
      <c r="AD1398" s="67">
        <f>IF($M1398&lt;=1000,"Moins de 1 k€",IF($M1398&lt;=5000,"1 à 5 k€",IF($M1398&lt;=15000,"5 à 15 k€","Plus de 15 k€")))</f>
        <v/>
      </c>
    </row>
    <row r="1399">
      <c r="A1399" s="65" t="inlineStr">
        <is>
          <t>DEV-01398</t>
        </is>
      </c>
      <c r="B1399" s="66" t="n">
        <v>45582</v>
      </c>
      <c r="C1399" s="65" t="inlineStr">
        <is>
          <t>2024-10</t>
        </is>
      </c>
      <c r="D1399" s="65" t="inlineStr">
        <is>
          <t>2024-2025</t>
        </is>
      </c>
      <c r="E1399" s="65" t="inlineStr">
        <is>
          <t>CLI-0407</t>
        </is>
      </c>
      <c r="F1399" s="65" t="inlineStr">
        <is>
          <t>Collectivité</t>
        </is>
      </c>
      <c r="G1399" s="65" t="inlineStr">
        <is>
          <t>Toulouse</t>
        </is>
      </c>
      <c r="H1399" s="65" t="inlineStr">
        <is>
          <t>Nadia Cherif</t>
        </is>
      </c>
      <c r="I1399" s="65" t="inlineStr">
        <is>
          <t>Plomberie</t>
        </is>
      </c>
      <c r="J1399" s="65" t="inlineStr">
        <is>
          <t>PR-001</t>
        </is>
      </c>
      <c r="K1399" s="65" t="inlineStr">
        <is>
          <t>Remplacement chauffe-eau 200 L</t>
        </is>
      </c>
      <c r="L1399" s="67" t="n">
        <v>1</v>
      </c>
      <c r="M1399" s="68" t="n">
        <v>3373.34</v>
      </c>
      <c r="N1399" s="65" t="inlineStr">
        <is>
          <t>Accepté</t>
        </is>
      </c>
      <c r="O1399" s="66" t="n">
        <v>45611</v>
      </c>
      <c r="P1399" s="67" t="n">
        <v>2</v>
      </c>
      <c r="Q1399" s="67" t="n">
        <v>1</v>
      </c>
      <c r="R1399" s="67">
        <f>$I1399</f>
        <v/>
      </c>
      <c r="S1399" s="67">
        <f>$K1399</f>
        <v/>
      </c>
      <c r="T1399" s="67">
        <f>IFERROR(INDEX(Clients!$G$2:$G$1020,MATCH($E1399,Clients!$A$2:$A$1020,0)),"")</f>
        <v/>
      </c>
      <c r="U1399" s="67">
        <f>IFERROR(INDEX(Clients!$I$2:$I$1020,MATCH($E1399,Clients!$A$2:$A$1020,0)),"")</f>
        <v/>
      </c>
      <c r="V1399" s="69">
        <f>1</f>
        <v/>
      </c>
      <c r="W1399" s="69">
        <f>IF($N1399="Accepté",1,0)</f>
        <v/>
      </c>
      <c r="X1399" s="68">
        <f>$M1399*$W1399</f>
        <v/>
      </c>
      <c r="Y1399" s="68">
        <f>IF($N1399="En cours",0,$M1399)</f>
        <v/>
      </c>
      <c r="Z1399" s="69">
        <f>IF($P1399="",0,1)</f>
        <v/>
      </c>
      <c r="AA1399" s="70">
        <f>IF($P1399="",0,$P1399)</f>
        <v/>
      </c>
      <c r="AB1399" s="69">
        <f>IF(AND($P1399&lt;&gt;"",$P1399&lt;=Paramètres!$C$14),1,0)</f>
        <v/>
      </c>
      <c r="AC1399" s="67">
        <f>IF($P1399="","Jamais relancé",IF($P1399&lt;=3,"0-3 j",IF($P1399&lt;=7,"4-7 j",IF($P1399&lt;=15,"8-15 j","Plus de 15 j"))))</f>
        <v/>
      </c>
      <c r="AD1399" s="67">
        <f>IF($M1399&lt;=1000,"Moins de 1 k€",IF($M1399&lt;=5000,"1 à 5 k€",IF($M1399&lt;=15000,"5 à 15 k€","Plus de 15 k€")))</f>
        <v/>
      </c>
    </row>
    <row r="1400">
      <c r="A1400" s="65" t="inlineStr">
        <is>
          <t>DEV-01399</t>
        </is>
      </c>
      <c r="B1400" s="66" t="n">
        <v>45582</v>
      </c>
      <c r="C1400" s="65" t="inlineStr">
        <is>
          <t>2024-10</t>
        </is>
      </c>
      <c r="D1400" s="65" t="inlineStr">
        <is>
          <t>2024-2025</t>
        </is>
      </c>
      <c r="E1400" s="65" t="inlineStr">
        <is>
          <t>CLI-0051</t>
        </is>
      </c>
      <c r="F1400" s="65" t="inlineStr">
        <is>
          <t>Particulier</t>
        </is>
      </c>
      <c r="G1400" s="65" t="inlineStr">
        <is>
          <t>Toulouse</t>
        </is>
      </c>
      <c r="H1400" s="65" t="inlineStr">
        <is>
          <t>Julien Fabre</t>
        </is>
      </c>
      <c r="I1400" s="65" t="inlineStr">
        <is>
          <t>Chauffage</t>
        </is>
      </c>
      <c r="J1400" s="65" t="inlineStr">
        <is>
          <t>CH-005</t>
        </is>
      </c>
      <c r="K1400" s="65" t="inlineStr">
        <is>
          <t>Désembouage circuit chauffage</t>
        </is>
      </c>
      <c r="L1400" s="67" t="n">
        <v>1</v>
      </c>
      <c r="M1400" s="68" t="n">
        <v>720.38</v>
      </c>
      <c r="N1400" s="65" t="inlineStr">
        <is>
          <t>Sans réponse</t>
        </is>
      </c>
      <c r="O1400" s="66" t="n">
        <v>45587</v>
      </c>
      <c r="P1400" s="67" t="n"/>
      <c r="Q1400" s="67" t="n">
        <v>0</v>
      </c>
      <c r="R1400" s="67">
        <f>$I1400</f>
        <v/>
      </c>
      <c r="S1400" s="67">
        <f>$K1400</f>
        <v/>
      </c>
      <c r="T1400" s="67">
        <f>IFERROR(INDEX(Clients!$G$2:$G$1020,MATCH($E1400,Clients!$A$2:$A$1020,0)),"")</f>
        <v/>
      </c>
      <c r="U1400" s="67">
        <f>IFERROR(INDEX(Clients!$I$2:$I$1020,MATCH($E1400,Clients!$A$2:$A$1020,0)),"")</f>
        <v/>
      </c>
      <c r="V1400" s="69">
        <f>1</f>
        <v/>
      </c>
      <c r="W1400" s="69">
        <f>IF($N1400="Accepté",1,0)</f>
        <v/>
      </c>
      <c r="X1400" s="68">
        <f>$M1400*$W1400</f>
        <v/>
      </c>
      <c r="Y1400" s="68">
        <f>IF($N1400="En cours",0,$M1400)</f>
        <v/>
      </c>
      <c r="Z1400" s="69">
        <f>IF($P1400="",0,1)</f>
        <v/>
      </c>
      <c r="AA1400" s="70">
        <f>IF($P1400="",0,$P1400)</f>
        <v/>
      </c>
      <c r="AB1400" s="69">
        <f>IF(AND($P1400&lt;&gt;"",$P1400&lt;=Paramètres!$C$14),1,0)</f>
        <v/>
      </c>
      <c r="AC1400" s="67">
        <f>IF($P1400="","Jamais relancé",IF($P1400&lt;=3,"0-3 j",IF($P1400&lt;=7,"4-7 j",IF($P1400&lt;=15,"8-15 j","Plus de 15 j"))))</f>
        <v/>
      </c>
      <c r="AD1400" s="67">
        <f>IF($M1400&lt;=1000,"Moins de 1 k€",IF($M1400&lt;=5000,"1 à 5 k€",IF($M1400&lt;=15000,"5 à 15 k€","Plus de 15 k€")))</f>
        <v/>
      </c>
    </row>
    <row r="1401">
      <c r="A1401" s="65" t="inlineStr">
        <is>
          <t>DEV-01400</t>
        </is>
      </c>
      <c r="B1401" s="66" t="n">
        <v>45583</v>
      </c>
      <c r="C1401" s="65" t="inlineStr">
        <is>
          <t>2024-10</t>
        </is>
      </c>
      <c r="D1401" s="65" t="inlineStr">
        <is>
          <t>2024-2025</t>
        </is>
      </c>
      <c r="E1401" s="65" t="inlineStr">
        <is>
          <t>CLI-0445</t>
        </is>
      </c>
      <c r="F1401" s="65" t="inlineStr">
        <is>
          <t>Professionnel</t>
        </is>
      </c>
      <c r="G1401" s="65" t="inlineStr">
        <is>
          <t>Bordeaux</t>
        </is>
      </c>
      <c r="H1401" s="65" t="inlineStr">
        <is>
          <t>Sophie Marchand</t>
        </is>
      </c>
      <c r="I1401" s="65" t="inlineStr">
        <is>
          <t>Chauffage</t>
        </is>
      </c>
      <c r="J1401" s="65" t="inlineStr">
        <is>
          <t>CH-001</t>
        </is>
      </c>
      <c r="K1401" s="65" t="inlineStr">
        <is>
          <t>Installation chaudière gaz condensation</t>
        </is>
      </c>
      <c r="L1401" s="67" t="n">
        <v>1</v>
      </c>
      <c r="M1401" s="68" t="n">
        <v>8739.6</v>
      </c>
      <c r="N1401" s="65" t="inlineStr">
        <is>
          <t>Accepté</t>
        </is>
      </c>
      <c r="O1401" s="66" t="n">
        <v>45591</v>
      </c>
      <c r="P1401" s="67" t="n">
        <v>8</v>
      </c>
      <c r="Q1401" s="67" t="n">
        <v>1</v>
      </c>
      <c r="R1401" s="67">
        <f>$I1401</f>
        <v/>
      </c>
      <c r="S1401" s="67">
        <f>$K1401</f>
        <v/>
      </c>
      <c r="T1401" s="67">
        <f>IFERROR(INDEX(Clients!$G$2:$G$1020,MATCH($E1401,Clients!$A$2:$A$1020,0)),"")</f>
        <v/>
      </c>
      <c r="U1401" s="67">
        <f>IFERROR(INDEX(Clients!$I$2:$I$1020,MATCH($E1401,Clients!$A$2:$A$1020,0)),"")</f>
        <v/>
      </c>
      <c r="V1401" s="69">
        <f>1</f>
        <v/>
      </c>
      <c r="W1401" s="69">
        <f>IF($N1401="Accepté",1,0)</f>
        <v/>
      </c>
      <c r="X1401" s="68">
        <f>$M1401*$W1401</f>
        <v/>
      </c>
      <c r="Y1401" s="68">
        <f>IF($N1401="En cours",0,$M1401)</f>
        <v/>
      </c>
      <c r="Z1401" s="69">
        <f>IF($P1401="",0,1)</f>
        <v/>
      </c>
      <c r="AA1401" s="70">
        <f>IF($P1401="",0,$P1401)</f>
        <v/>
      </c>
      <c r="AB1401" s="69">
        <f>IF(AND($P1401&lt;&gt;"",$P1401&lt;=Paramètres!$C$14),1,0)</f>
        <v/>
      </c>
      <c r="AC1401" s="67">
        <f>IF($P1401="","Jamais relancé",IF($P1401&lt;=3,"0-3 j",IF($P1401&lt;=7,"4-7 j",IF($P1401&lt;=15,"8-15 j","Plus de 15 j"))))</f>
        <v/>
      </c>
      <c r="AD1401" s="67">
        <f>IF($M1401&lt;=1000,"Moins de 1 k€",IF($M1401&lt;=5000,"1 à 5 k€",IF($M1401&lt;=15000,"5 à 15 k€","Plus de 15 k€")))</f>
        <v/>
      </c>
    </row>
    <row r="1402">
      <c r="A1402" s="65" t="inlineStr">
        <is>
          <t>DEV-01401</t>
        </is>
      </c>
      <c r="B1402" s="66" t="n">
        <v>45583</v>
      </c>
      <c r="C1402" s="65" t="inlineStr">
        <is>
          <t>2024-10</t>
        </is>
      </c>
      <c r="D1402" s="65" t="inlineStr">
        <is>
          <t>2024-2025</t>
        </is>
      </c>
      <c r="E1402" s="65" t="inlineStr">
        <is>
          <t>CLI-0360</t>
        </is>
      </c>
      <c r="F1402" s="65" t="inlineStr">
        <is>
          <t>Particulier</t>
        </is>
      </c>
      <c r="G1402" s="65" t="inlineStr">
        <is>
          <t>Bordeaux</t>
        </is>
      </c>
      <c r="H1402" s="65" t="inlineStr">
        <is>
          <t>Karim Belkacem</t>
        </is>
      </c>
      <c r="I1402" s="65" t="inlineStr">
        <is>
          <t>Chauffage</t>
        </is>
      </c>
      <c r="J1402" s="65" t="inlineStr">
        <is>
          <t>CH-004</t>
        </is>
      </c>
      <c r="K1402" s="65" t="inlineStr">
        <is>
          <t>Remplacement radiateurs (lot de 5)</t>
        </is>
      </c>
      <c r="L1402" s="67" t="n">
        <v>1</v>
      </c>
      <c r="M1402" s="68" t="n">
        <v>2492.17</v>
      </c>
      <c r="N1402" s="65" t="inlineStr">
        <is>
          <t>Accepté</t>
        </is>
      </c>
      <c r="O1402" s="66" t="n">
        <v>45609</v>
      </c>
      <c r="P1402" s="67" t="n">
        <v>11</v>
      </c>
      <c r="Q1402" s="67" t="n">
        <v>2</v>
      </c>
      <c r="R1402" s="67">
        <f>$I1402</f>
        <v/>
      </c>
      <c r="S1402" s="67">
        <f>$K1402</f>
        <v/>
      </c>
      <c r="T1402" s="67">
        <f>IFERROR(INDEX(Clients!$G$2:$G$1020,MATCH($E1402,Clients!$A$2:$A$1020,0)),"")</f>
        <v/>
      </c>
      <c r="U1402" s="67">
        <f>IFERROR(INDEX(Clients!$I$2:$I$1020,MATCH($E1402,Clients!$A$2:$A$1020,0)),"")</f>
        <v/>
      </c>
      <c r="V1402" s="69">
        <f>1</f>
        <v/>
      </c>
      <c r="W1402" s="69">
        <f>IF($N1402="Accepté",1,0)</f>
        <v/>
      </c>
      <c r="X1402" s="68">
        <f>$M1402*$W1402</f>
        <v/>
      </c>
      <c r="Y1402" s="68">
        <f>IF($N1402="En cours",0,$M1402)</f>
        <v/>
      </c>
      <c r="Z1402" s="69">
        <f>IF($P1402="",0,1)</f>
        <v/>
      </c>
      <c r="AA1402" s="70">
        <f>IF($P1402="",0,$P1402)</f>
        <v/>
      </c>
      <c r="AB1402" s="69">
        <f>IF(AND($P1402&lt;&gt;"",$P1402&lt;=Paramètres!$C$14),1,0)</f>
        <v/>
      </c>
      <c r="AC1402" s="67">
        <f>IF($P1402="","Jamais relancé",IF($P1402&lt;=3,"0-3 j",IF($P1402&lt;=7,"4-7 j",IF($P1402&lt;=15,"8-15 j","Plus de 15 j"))))</f>
        <v/>
      </c>
      <c r="AD1402" s="67">
        <f>IF($M1402&lt;=1000,"Moins de 1 k€",IF($M1402&lt;=5000,"1 à 5 k€",IF($M1402&lt;=15000,"5 à 15 k€","Plus de 15 k€")))</f>
        <v/>
      </c>
    </row>
    <row r="1403">
      <c r="A1403" s="65" t="inlineStr">
        <is>
          <t>DEV-01402</t>
        </is>
      </c>
      <c r="B1403" s="66" t="n">
        <v>45586</v>
      </c>
      <c r="C1403" s="65" t="inlineStr">
        <is>
          <t>2024-10</t>
        </is>
      </c>
      <c r="D1403" s="65" t="inlineStr">
        <is>
          <t>2024-2025</t>
        </is>
      </c>
      <c r="E1403" s="65" t="inlineStr">
        <is>
          <t>CLI-0423</t>
        </is>
      </c>
      <c r="F1403" s="65" t="inlineStr">
        <is>
          <t>Syndic</t>
        </is>
      </c>
      <c r="G1403" s="65" t="inlineStr">
        <is>
          <t>Bordeaux</t>
        </is>
      </c>
      <c r="H1403" s="65" t="inlineStr">
        <is>
          <t>Karim Belkacem</t>
        </is>
      </c>
      <c r="I1403" s="65" t="inlineStr">
        <is>
          <t>Chauffage</t>
        </is>
      </c>
      <c r="J1403" s="65" t="inlineStr">
        <is>
          <t>CH-003</t>
        </is>
      </c>
      <c r="K1403" s="65" t="inlineStr">
        <is>
          <t>Installation pompe à chaleur air/eau</t>
        </is>
      </c>
      <c r="L1403" s="67" t="n">
        <v>1</v>
      </c>
      <c r="M1403" s="68" t="n">
        <v>29407.08</v>
      </c>
      <c r="N1403" s="65" t="inlineStr">
        <is>
          <t>Refusé</t>
        </is>
      </c>
      <c r="O1403" s="66" t="n">
        <v>45599</v>
      </c>
      <c r="P1403" s="67" t="n">
        <v>11</v>
      </c>
      <c r="Q1403" s="67" t="n">
        <v>1</v>
      </c>
      <c r="R1403" s="67">
        <f>$I1403</f>
        <v/>
      </c>
      <c r="S1403" s="67">
        <f>$K1403</f>
        <v/>
      </c>
      <c r="T1403" s="67">
        <f>IFERROR(INDEX(Clients!$G$2:$G$1020,MATCH($E1403,Clients!$A$2:$A$1020,0)),"")</f>
        <v/>
      </c>
      <c r="U1403" s="67">
        <f>IFERROR(INDEX(Clients!$I$2:$I$1020,MATCH($E1403,Clients!$A$2:$A$1020,0)),"")</f>
        <v/>
      </c>
      <c r="V1403" s="69">
        <f>1</f>
        <v/>
      </c>
      <c r="W1403" s="69">
        <f>IF($N1403="Accepté",1,0)</f>
        <v/>
      </c>
      <c r="X1403" s="68">
        <f>$M1403*$W1403</f>
        <v/>
      </c>
      <c r="Y1403" s="68">
        <f>IF($N1403="En cours",0,$M1403)</f>
        <v/>
      </c>
      <c r="Z1403" s="69">
        <f>IF($P1403="",0,1)</f>
        <v/>
      </c>
      <c r="AA1403" s="70">
        <f>IF($P1403="",0,$P1403)</f>
        <v/>
      </c>
      <c r="AB1403" s="69">
        <f>IF(AND($P1403&lt;&gt;"",$P1403&lt;=Paramètres!$C$14),1,0)</f>
        <v/>
      </c>
      <c r="AC1403" s="67">
        <f>IF($P1403="","Jamais relancé",IF($P1403&lt;=3,"0-3 j",IF($P1403&lt;=7,"4-7 j",IF($P1403&lt;=15,"8-15 j","Plus de 15 j"))))</f>
        <v/>
      </c>
      <c r="AD1403" s="67">
        <f>IF($M1403&lt;=1000,"Moins de 1 k€",IF($M1403&lt;=5000,"1 à 5 k€",IF($M1403&lt;=15000,"5 à 15 k€","Plus de 15 k€")))</f>
        <v/>
      </c>
    </row>
    <row r="1404">
      <c r="A1404" s="65" t="inlineStr">
        <is>
          <t>DEV-01403</t>
        </is>
      </c>
      <c r="B1404" s="66" t="n">
        <v>45586</v>
      </c>
      <c r="C1404" s="65" t="inlineStr">
        <is>
          <t>2024-10</t>
        </is>
      </c>
      <c r="D1404" s="65" t="inlineStr">
        <is>
          <t>2024-2025</t>
        </is>
      </c>
      <c r="E1404" s="65" t="inlineStr">
        <is>
          <t>CLI-0215</t>
        </is>
      </c>
      <c r="F1404" s="65" t="inlineStr">
        <is>
          <t>Particulier</t>
        </is>
      </c>
      <c r="G1404" s="65" t="inlineStr">
        <is>
          <t>Toulouse</t>
        </is>
      </c>
      <c r="H1404" s="65" t="inlineStr">
        <is>
          <t>Julien Fabre</t>
        </is>
      </c>
      <c r="I1404" s="65" t="inlineStr">
        <is>
          <t>Électricité</t>
        </is>
      </c>
      <c r="J1404" s="65" t="inlineStr">
        <is>
          <t>EL-004</t>
        </is>
      </c>
      <c r="K1404" s="65" t="inlineStr">
        <is>
          <t>Éclairage LED locaux professionnels</t>
        </is>
      </c>
      <c r="L1404" s="67" t="n">
        <v>1</v>
      </c>
      <c r="M1404" s="68" t="n">
        <v>3636.41</v>
      </c>
      <c r="N1404" s="65" t="inlineStr">
        <is>
          <t>Sans réponse</t>
        </is>
      </c>
      <c r="O1404" s="66" t="n">
        <v>45606</v>
      </c>
      <c r="P1404" s="67" t="n">
        <v>5</v>
      </c>
      <c r="Q1404" s="67" t="n">
        <v>2</v>
      </c>
      <c r="R1404" s="67">
        <f>$I1404</f>
        <v/>
      </c>
      <c r="S1404" s="67">
        <f>$K1404</f>
        <v/>
      </c>
      <c r="T1404" s="67">
        <f>IFERROR(INDEX(Clients!$G$2:$G$1020,MATCH($E1404,Clients!$A$2:$A$1020,0)),"")</f>
        <v/>
      </c>
      <c r="U1404" s="67">
        <f>IFERROR(INDEX(Clients!$I$2:$I$1020,MATCH($E1404,Clients!$A$2:$A$1020,0)),"")</f>
        <v/>
      </c>
      <c r="V1404" s="69">
        <f>1</f>
        <v/>
      </c>
      <c r="W1404" s="69">
        <f>IF($N1404="Accepté",1,0)</f>
        <v/>
      </c>
      <c r="X1404" s="68">
        <f>$M1404*$W1404</f>
        <v/>
      </c>
      <c r="Y1404" s="68">
        <f>IF($N1404="En cours",0,$M1404)</f>
        <v/>
      </c>
      <c r="Z1404" s="69">
        <f>IF($P1404="",0,1)</f>
        <v/>
      </c>
      <c r="AA1404" s="70">
        <f>IF($P1404="",0,$P1404)</f>
        <v/>
      </c>
      <c r="AB1404" s="69">
        <f>IF(AND($P1404&lt;&gt;"",$P1404&lt;=Paramètres!$C$14),1,0)</f>
        <v/>
      </c>
      <c r="AC1404" s="67">
        <f>IF($P1404="","Jamais relancé",IF($P1404&lt;=3,"0-3 j",IF($P1404&lt;=7,"4-7 j",IF($P1404&lt;=15,"8-15 j","Plus de 15 j"))))</f>
        <v/>
      </c>
      <c r="AD1404" s="67">
        <f>IF($M1404&lt;=1000,"Moins de 1 k€",IF($M1404&lt;=5000,"1 à 5 k€",IF($M1404&lt;=15000,"5 à 15 k€","Plus de 15 k€")))</f>
        <v/>
      </c>
    </row>
    <row r="1405">
      <c r="A1405" s="65" t="inlineStr">
        <is>
          <t>DEV-01404</t>
        </is>
      </c>
      <c r="B1405" s="66" t="n">
        <v>45587</v>
      </c>
      <c r="C1405" s="65" t="inlineStr">
        <is>
          <t>2024-10</t>
        </is>
      </c>
      <c r="D1405" s="65" t="inlineStr">
        <is>
          <t>2024-2025</t>
        </is>
      </c>
      <c r="E1405" s="65" t="inlineStr">
        <is>
          <t>CLI-0179</t>
        </is>
      </c>
      <c r="F1405" s="65" t="inlineStr">
        <is>
          <t>Professionnel</t>
        </is>
      </c>
      <c r="G1405" s="65" t="inlineStr">
        <is>
          <t>Bordeaux</t>
        </is>
      </c>
      <c r="H1405" s="65" t="inlineStr">
        <is>
          <t>Karim Belkacem</t>
        </is>
      </c>
      <c r="I1405" s="65" t="inlineStr">
        <is>
          <t>Plomberie</t>
        </is>
      </c>
      <c r="J1405" s="65" t="inlineStr">
        <is>
          <t>PR-003</t>
        </is>
      </c>
      <c r="K1405" s="65" t="inlineStr">
        <is>
          <t>Réfection réseau eau appartement</t>
        </is>
      </c>
      <c r="L1405" s="67" t="n">
        <v>2</v>
      </c>
      <c r="M1405" s="68" t="n">
        <v>9825.26</v>
      </c>
      <c r="N1405" s="65" t="inlineStr">
        <is>
          <t>Sans réponse</t>
        </is>
      </c>
      <c r="O1405" s="66" t="n">
        <v>45602</v>
      </c>
      <c r="P1405" s="67" t="n"/>
      <c r="Q1405" s="67" t="n">
        <v>0</v>
      </c>
      <c r="R1405" s="67">
        <f>$I1405</f>
        <v/>
      </c>
      <c r="S1405" s="67">
        <f>$K1405</f>
        <v/>
      </c>
      <c r="T1405" s="67">
        <f>IFERROR(INDEX(Clients!$G$2:$G$1020,MATCH($E1405,Clients!$A$2:$A$1020,0)),"")</f>
        <v/>
      </c>
      <c r="U1405" s="67">
        <f>IFERROR(INDEX(Clients!$I$2:$I$1020,MATCH($E1405,Clients!$A$2:$A$1020,0)),"")</f>
        <v/>
      </c>
      <c r="V1405" s="69">
        <f>1</f>
        <v/>
      </c>
      <c r="W1405" s="69">
        <f>IF($N1405="Accepté",1,0)</f>
        <v/>
      </c>
      <c r="X1405" s="68">
        <f>$M1405*$W1405</f>
        <v/>
      </c>
      <c r="Y1405" s="68">
        <f>IF($N1405="En cours",0,$M1405)</f>
        <v/>
      </c>
      <c r="Z1405" s="69">
        <f>IF($P1405="",0,1)</f>
        <v/>
      </c>
      <c r="AA1405" s="70">
        <f>IF($P1405="",0,$P1405)</f>
        <v/>
      </c>
      <c r="AB1405" s="69">
        <f>IF(AND($P1405&lt;&gt;"",$P1405&lt;=Paramètres!$C$14),1,0)</f>
        <v/>
      </c>
      <c r="AC1405" s="67">
        <f>IF($P1405="","Jamais relancé",IF($P1405&lt;=3,"0-3 j",IF($P1405&lt;=7,"4-7 j",IF($P1405&lt;=15,"8-15 j","Plus de 15 j"))))</f>
        <v/>
      </c>
      <c r="AD1405" s="67">
        <f>IF($M1405&lt;=1000,"Moins de 1 k€",IF($M1405&lt;=5000,"1 à 5 k€",IF($M1405&lt;=15000,"5 à 15 k€","Plus de 15 k€")))</f>
        <v/>
      </c>
    </row>
    <row r="1406">
      <c r="A1406" s="65" t="inlineStr">
        <is>
          <t>DEV-01405</t>
        </is>
      </c>
      <c r="B1406" s="66" t="n">
        <v>45587</v>
      </c>
      <c r="C1406" s="65" t="inlineStr">
        <is>
          <t>2024-10</t>
        </is>
      </c>
      <c r="D1406" s="65" t="inlineStr">
        <is>
          <t>2024-2025</t>
        </is>
      </c>
      <c r="E1406" s="65" t="inlineStr">
        <is>
          <t>CLI-0337</t>
        </is>
      </c>
      <c r="F1406" s="65" t="inlineStr">
        <is>
          <t>Particulier</t>
        </is>
      </c>
      <c r="G1406" s="65" t="inlineStr">
        <is>
          <t>Toulouse</t>
        </is>
      </c>
      <c r="H1406" s="65" t="inlineStr">
        <is>
          <t>Nadia Cherif</t>
        </is>
      </c>
      <c r="I1406" s="65" t="inlineStr">
        <is>
          <t>Dépannage</t>
        </is>
      </c>
      <c r="J1406" s="65" t="inlineStr">
        <is>
          <t>DP-001</t>
        </is>
      </c>
      <c r="K1406" s="65" t="inlineStr">
        <is>
          <t>Dépannage plomberie urgence</t>
        </is>
      </c>
      <c r="L1406" s="67" t="n">
        <v>1</v>
      </c>
      <c r="M1406" s="68" t="n">
        <v>314.2</v>
      </c>
      <c r="N1406" s="65" t="inlineStr">
        <is>
          <t>Refusé</t>
        </is>
      </c>
      <c r="O1406" s="66" t="n">
        <v>45609</v>
      </c>
      <c r="P1406" s="67" t="n"/>
      <c r="Q1406" s="67" t="n">
        <v>0</v>
      </c>
      <c r="R1406" s="67">
        <f>$I1406</f>
        <v/>
      </c>
      <c r="S1406" s="67">
        <f>$K1406</f>
        <v/>
      </c>
      <c r="T1406" s="67">
        <f>IFERROR(INDEX(Clients!$G$2:$G$1020,MATCH($E1406,Clients!$A$2:$A$1020,0)),"")</f>
        <v/>
      </c>
      <c r="U1406" s="67">
        <f>IFERROR(INDEX(Clients!$I$2:$I$1020,MATCH($E1406,Clients!$A$2:$A$1020,0)),"")</f>
        <v/>
      </c>
      <c r="V1406" s="69">
        <f>1</f>
        <v/>
      </c>
      <c r="W1406" s="69">
        <f>IF($N1406="Accepté",1,0)</f>
        <v/>
      </c>
      <c r="X1406" s="68">
        <f>$M1406*$W1406</f>
        <v/>
      </c>
      <c r="Y1406" s="68">
        <f>IF($N1406="En cours",0,$M1406)</f>
        <v/>
      </c>
      <c r="Z1406" s="69">
        <f>IF($P1406="",0,1)</f>
        <v/>
      </c>
      <c r="AA1406" s="70">
        <f>IF($P1406="",0,$P1406)</f>
        <v/>
      </c>
      <c r="AB1406" s="69">
        <f>IF(AND($P1406&lt;&gt;"",$P1406&lt;=Paramètres!$C$14),1,0)</f>
        <v/>
      </c>
      <c r="AC1406" s="67">
        <f>IF($P1406="","Jamais relancé",IF($P1406&lt;=3,"0-3 j",IF($P1406&lt;=7,"4-7 j",IF($P1406&lt;=15,"8-15 j","Plus de 15 j"))))</f>
        <v/>
      </c>
      <c r="AD1406" s="67">
        <f>IF($M1406&lt;=1000,"Moins de 1 k€",IF($M1406&lt;=5000,"1 à 5 k€",IF($M1406&lt;=15000,"5 à 15 k€","Plus de 15 k€")))</f>
        <v/>
      </c>
    </row>
    <row r="1407">
      <c r="A1407" s="65" t="inlineStr">
        <is>
          <t>DEV-01406</t>
        </is>
      </c>
      <c r="B1407" s="66" t="n">
        <v>45588</v>
      </c>
      <c r="C1407" s="65" t="inlineStr">
        <is>
          <t>2024-10</t>
        </is>
      </c>
      <c r="D1407" s="65" t="inlineStr">
        <is>
          <t>2024-2025</t>
        </is>
      </c>
      <c r="E1407" s="65" t="inlineStr">
        <is>
          <t>CLI-0408</t>
        </is>
      </c>
      <c r="F1407" s="65" t="inlineStr">
        <is>
          <t>Particulier</t>
        </is>
      </c>
      <c r="G1407" s="65" t="inlineStr">
        <is>
          <t>Bordeaux</t>
        </is>
      </c>
      <c r="H1407" s="65" t="inlineStr">
        <is>
          <t>Sophie Marchand</t>
        </is>
      </c>
      <c r="I1407" s="65" t="inlineStr">
        <is>
          <t>Chauffage</t>
        </is>
      </c>
      <c r="J1407" s="65" t="inlineStr">
        <is>
          <t>CH-004</t>
        </is>
      </c>
      <c r="K1407" s="65" t="inlineStr">
        <is>
          <t>Remplacement radiateurs (lot de 5)</t>
        </is>
      </c>
      <c r="L1407" s="67" t="n">
        <v>1</v>
      </c>
      <c r="M1407" s="68" t="n">
        <v>2657.54</v>
      </c>
      <c r="N1407" s="65" t="inlineStr">
        <is>
          <t>Sans réponse</t>
        </is>
      </c>
      <c r="O1407" s="66" t="n">
        <v>45623</v>
      </c>
      <c r="P1407" s="67" t="n">
        <v>10</v>
      </c>
      <c r="Q1407" s="67" t="n">
        <v>1</v>
      </c>
      <c r="R1407" s="67">
        <f>$I1407</f>
        <v/>
      </c>
      <c r="S1407" s="67">
        <f>$K1407</f>
        <v/>
      </c>
      <c r="T1407" s="67">
        <f>IFERROR(INDEX(Clients!$G$2:$G$1020,MATCH($E1407,Clients!$A$2:$A$1020,0)),"")</f>
        <v/>
      </c>
      <c r="U1407" s="67">
        <f>IFERROR(INDEX(Clients!$I$2:$I$1020,MATCH($E1407,Clients!$A$2:$A$1020,0)),"")</f>
        <v/>
      </c>
      <c r="V1407" s="69">
        <f>1</f>
        <v/>
      </c>
      <c r="W1407" s="69">
        <f>IF($N1407="Accepté",1,0)</f>
        <v/>
      </c>
      <c r="X1407" s="68">
        <f>$M1407*$W1407</f>
        <v/>
      </c>
      <c r="Y1407" s="68">
        <f>IF($N1407="En cours",0,$M1407)</f>
        <v/>
      </c>
      <c r="Z1407" s="69">
        <f>IF($P1407="",0,1)</f>
        <v/>
      </c>
      <c r="AA1407" s="70">
        <f>IF($P1407="",0,$P1407)</f>
        <v/>
      </c>
      <c r="AB1407" s="69">
        <f>IF(AND($P1407&lt;&gt;"",$P1407&lt;=Paramètres!$C$14),1,0)</f>
        <v/>
      </c>
      <c r="AC1407" s="67">
        <f>IF($P1407="","Jamais relancé",IF($P1407&lt;=3,"0-3 j",IF($P1407&lt;=7,"4-7 j",IF($P1407&lt;=15,"8-15 j","Plus de 15 j"))))</f>
        <v/>
      </c>
      <c r="AD1407" s="67">
        <f>IF($M1407&lt;=1000,"Moins de 1 k€",IF($M1407&lt;=5000,"1 à 5 k€",IF($M1407&lt;=15000,"5 à 15 k€","Plus de 15 k€")))</f>
        <v/>
      </c>
    </row>
    <row r="1408">
      <c r="A1408" s="65" t="inlineStr">
        <is>
          <t>DEV-01407</t>
        </is>
      </c>
      <c r="B1408" s="66" t="n">
        <v>45589</v>
      </c>
      <c r="C1408" s="65" t="inlineStr">
        <is>
          <t>2024-10</t>
        </is>
      </c>
      <c r="D1408" s="65" t="inlineStr">
        <is>
          <t>2024-2025</t>
        </is>
      </c>
      <c r="E1408" s="65" t="inlineStr">
        <is>
          <t>CLI-0037</t>
        </is>
      </c>
      <c r="F1408" s="65" t="inlineStr">
        <is>
          <t>Particulier</t>
        </is>
      </c>
      <c r="G1408" s="65" t="inlineStr">
        <is>
          <t>Toulouse</t>
        </is>
      </c>
      <c r="H1408" s="65" t="inlineStr">
        <is>
          <t>Nadia Cherif</t>
        </is>
      </c>
      <c r="I1408" s="65" t="inlineStr">
        <is>
          <t>Chauffage</t>
        </is>
      </c>
      <c r="J1408" s="65" t="inlineStr">
        <is>
          <t>CH-004</t>
        </is>
      </c>
      <c r="K1408" s="65" t="inlineStr">
        <is>
          <t>Remplacement radiateurs (lot de 5)</t>
        </is>
      </c>
      <c r="L1408" s="67" t="n">
        <v>1</v>
      </c>
      <c r="M1408" s="68" t="n">
        <v>2817.59</v>
      </c>
      <c r="N1408" s="65" t="inlineStr">
        <is>
          <t>Refusé</t>
        </is>
      </c>
      <c r="O1408" s="66" t="n">
        <v>45606</v>
      </c>
      <c r="P1408" s="67" t="n">
        <v>16</v>
      </c>
      <c r="Q1408" s="67" t="n">
        <v>1</v>
      </c>
      <c r="R1408" s="67">
        <f>$I1408</f>
        <v/>
      </c>
      <c r="S1408" s="67">
        <f>$K1408</f>
        <v/>
      </c>
      <c r="T1408" s="67">
        <f>IFERROR(INDEX(Clients!$G$2:$G$1020,MATCH($E1408,Clients!$A$2:$A$1020,0)),"")</f>
        <v/>
      </c>
      <c r="U1408" s="67">
        <f>IFERROR(INDEX(Clients!$I$2:$I$1020,MATCH($E1408,Clients!$A$2:$A$1020,0)),"")</f>
        <v/>
      </c>
      <c r="V1408" s="69">
        <f>1</f>
        <v/>
      </c>
      <c r="W1408" s="69">
        <f>IF($N1408="Accepté",1,0)</f>
        <v/>
      </c>
      <c r="X1408" s="68">
        <f>$M1408*$W1408</f>
        <v/>
      </c>
      <c r="Y1408" s="68">
        <f>IF($N1408="En cours",0,$M1408)</f>
        <v/>
      </c>
      <c r="Z1408" s="69">
        <f>IF($P1408="",0,1)</f>
        <v/>
      </c>
      <c r="AA1408" s="70">
        <f>IF($P1408="",0,$P1408)</f>
        <v/>
      </c>
      <c r="AB1408" s="69">
        <f>IF(AND($P1408&lt;&gt;"",$P1408&lt;=Paramètres!$C$14),1,0)</f>
        <v/>
      </c>
      <c r="AC1408" s="67">
        <f>IF($P1408="","Jamais relancé",IF($P1408&lt;=3,"0-3 j",IF($P1408&lt;=7,"4-7 j",IF($P1408&lt;=15,"8-15 j","Plus de 15 j"))))</f>
        <v/>
      </c>
      <c r="AD1408" s="67">
        <f>IF($M1408&lt;=1000,"Moins de 1 k€",IF($M1408&lt;=5000,"1 à 5 k€",IF($M1408&lt;=15000,"5 à 15 k€","Plus de 15 k€")))</f>
        <v/>
      </c>
    </row>
    <row r="1409">
      <c r="A1409" s="65" t="inlineStr">
        <is>
          <t>DEV-01408</t>
        </is>
      </c>
      <c r="B1409" s="66" t="n">
        <v>45589</v>
      </c>
      <c r="C1409" s="65" t="inlineStr">
        <is>
          <t>2024-10</t>
        </is>
      </c>
      <c r="D1409" s="65" t="inlineStr">
        <is>
          <t>2024-2025</t>
        </is>
      </c>
      <c r="E1409" s="65" t="inlineStr">
        <is>
          <t>CLI-0377</t>
        </is>
      </c>
      <c r="F1409" s="65" t="inlineStr">
        <is>
          <t>Professionnel</t>
        </is>
      </c>
      <c r="G1409" s="65" t="inlineStr">
        <is>
          <t>Bordeaux</t>
        </is>
      </c>
      <c r="H1409" s="65" t="inlineStr">
        <is>
          <t>Karim Belkacem</t>
        </is>
      </c>
      <c r="I1409" s="65" t="inlineStr">
        <is>
          <t>Chauffage</t>
        </is>
      </c>
      <c r="J1409" s="65" t="inlineStr">
        <is>
          <t>CH-005</t>
        </is>
      </c>
      <c r="K1409" s="65" t="inlineStr">
        <is>
          <t>Désembouage circuit chauffage</t>
        </is>
      </c>
      <c r="L1409" s="67" t="n">
        <v>2</v>
      </c>
      <c r="M1409" s="68" t="n">
        <v>2568.23</v>
      </c>
      <c r="N1409" s="65" t="inlineStr">
        <is>
          <t>Sans réponse</t>
        </is>
      </c>
      <c r="O1409" s="66" t="n">
        <v>45600</v>
      </c>
      <c r="P1409" s="67" t="n"/>
      <c r="Q1409" s="67" t="n">
        <v>0</v>
      </c>
      <c r="R1409" s="67">
        <f>$I1409</f>
        <v/>
      </c>
      <c r="S1409" s="67">
        <f>$K1409</f>
        <v/>
      </c>
      <c r="T1409" s="67">
        <f>IFERROR(INDEX(Clients!$G$2:$G$1020,MATCH($E1409,Clients!$A$2:$A$1020,0)),"")</f>
        <v/>
      </c>
      <c r="U1409" s="67">
        <f>IFERROR(INDEX(Clients!$I$2:$I$1020,MATCH($E1409,Clients!$A$2:$A$1020,0)),"")</f>
        <v/>
      </c>
      <c r="V1409" s="69">
        <f>1</f>
        <v/>
      </c>
      <c r="W1409" s="69">
        <f>IF($N1409="Accepté",1,0)</f>
        <v/>
      </c>
      <c r="X1409" s="68">
        <f>$M1409*$W1409</f>
        <v/>
      </c>
      <c r="Y1409" s="68">
        <f>IF($N1409="En cours",0,$M1409)</f>
        <v/>
      </c>
      <c r="Z1409" s="69">
        <f>IF($P1409="",0,1)</f>
        <v/>
      </c>
      <c r="AA1409" s="70">
        <f>IF($P1409="",0,$P1409)</f>
        <v/>
      </c>
      <c r="AB1409" s="69">
        <f>IF(AND($P1409&lt;&gt;"",$P1409&lt;=Paramètres!$C$14),1,0)</f>
        <v/>
      </c>
      <c r="AC1409" s="67">
        <f>IF($P1409="","Jamais relancé",IF($P1409&lt;=3,"0-3 j",IF($P1409&lt;=7,"4-7 j",IF($P1409&lt;=15,"8-15 j","Plus de 15 j"))))</f>
        <v/>
      </c>
      <c r="AD1409" s="67">
        <f>IF($M1409&lt;=1000,"Moins de 1 k€",IF($M1409&lt;=5000,"1 à 5 k€",IF($M1409&lt;=15000,"5 à 15 k€","Plus de 15 k€")))</f>
        <v/>
      </c>
    </row>
    <row r="1410">
      <c r="A1410" s="65" t="inlineStr">
        <is>
          <t>DEV-01409</t>
        </is>
      </c>
      <c r="B1410" s="66" t="n">
        <v>45589</v>
      </c>
      <c r="C1410" s="65" t="inlineStr">
        <is>
          <t>2024-10</t>
        </is>
      </c>
      <c r="D1410" s="65" t="inlineStr">
        <is>
          <t>2024-2025</t>
        </is>
      </c>
      <c r="E1410" s="65" t="inlineStr">
        <is>
          <t>CLI-0376</t>
        </is>
      </c>
      <c r="F1410" s="65" t="inlineStr">
        <is>
          <t>Particulier</t>
        </is>
      </c>
      <c r="G1410" s="65" t="inlineStr">
        <is>
          <t>Bordeaux</t>
        </is>
      </c>
      <c r="H1410" s="65" t="inlineStr">
        <is>
          <t>Karim Belkacem</t>
        </is>
      </c>
      <c r="I1410" s="65" t="inlineStr">
        <is>
          <t>Chauffage</t>
        </is>
      </c>
      <c r="J1410" s="65" t="inlineStr">
        <is>
          <t>CH-002</t>
        </is>
      </c>
      <c r="K1410" s="65" t="inlineStr">
        <is>
          <t>Entretien annuel chaudière</t>
        </is>
      </c>
      <c r="L1410" s="67" t="n">
        <v>1</v>
      </c>
      <c r="M1410" s="68" t="n">
        <v>171.86</v>
      </c>
      <c r="N1410" s="65" t="inlineStr">
        <is>
          <t>Sans réponse</t>
        </is>
      </c>
      <c r="O1410" s="66" t="n">
        <v>45599</v>
      </c>
      <c r="P1410" s="67" t="n"/>
      <c r="Q1410" s="67" t="n">
        <v>0</v>
      </c>
      <c r="R1410" s="67">
        <f>$I1410</f>
        <v/>
      </c>
      <c r="S1410" s="67">
        <f>$K1410</f>
        <v/>
      </c>
      <c r="T1410" s="67">
        <f>IFERROR(INDEX(Clients!$G$2:$G$1020,MATCH($E1410,Clients!$A$2:$A$1020,0)),"")</f>
        <v/>
      </c>
      <c r="U1410" s="67">
        <f>IFERROR(INDEX(Clients!$I$2:$I$1020,MATCH($E1410,Clients!$A$2:$A$1020,0)),"")</f>
        <v/>
      </c>
      <c r="V1410" s="69">
        <f>1</f>
        <v/>
      </c>
      <c r="W1410" s="69">
        <f>IF($N1410="Accepté",1,0)</f>
        <v/>
      </c>
      <c r="X1410" s="68">
        <f>$M1410*$W1410</f>
        <v/>
      </c>
      <c r="Y1410" s="68">
        <f>IF($N1410="En cours",0,$M1410)</f>
        <v/>
      </c>
      <c r="Z1410" s="69">
        <f>IF($P1410="",0,1)</f>
        <v/>
      </c>
      <c r="AA1410" s="70">
        <f>IF($P1410="",0,$P1410)</f>
        <v/>
      </c>
      <c r="AB1410" s="69">
        <f>IF(AND($P1410&lt;&gt;"",$P1410&lt;=Paramètres!$C$14),1,0)</f>
        <v/>
      </c>
      <c r="AC1410" s="67">
        <f>IF($P1410="","Jamais relancé",IF($P1410&lt;=3,"0-3 j",IF($P1410&lt;=7,"4-7 j",IF($P1410&lt;=15,"8-15 j","Plus de 15 j"))))</f>
        <v/>
      </c>
      <c r="AD1410" s="67">
        <f>IF($M1410&lt;=1000,"Moins de 1 k€",IF($M1410&lt;=5000,"1 à 5 k€",IF($M1410&lt;=15000,"5 à 15 k€","Plus de 15 k€")))</f>
        <v/>
      </c>
    </row>
    <row r="1411">
      <c r="A1411" s="65" t="inlineStr">
        <is>
          <t>DEV-01410</t>
        </is>
      </c>
      <c r="B1411" s="66" t="n">
        <v>45590</v>
      </c>
      <c r="C1411" s="65" t="inlineStr">
        <is>
          <t>2024-10</t>
        </is>
      </c>
      <c r="D1411" s="65" t="inlineStr">
        <is>
          <t>2024-2025</t>
        </is>
      </c>
      <c r="E1411" s="65" t="inlineStr">
        <is>
          <t>CLI-0123</t>
        </is>
      </c>
      <c r="F1411" s="65" t="inlineStr">
        <is>
          <t>Particulier</t>
        </is>
      </c>
      <c r="G1411" s="65" t="inlineStr">
        <is>
          <t>Toulouse</t>
        </is>
      </c>
      <c r="H1411" s="65" t="inlineStr">
        <is>
          <t>Nadia Cherif</t>
        </is>
      </c>
      <c r="I1411" s="65" t="inlineStr">
        <is>
          <t>Chauffage</t>
        </is>
      </c>
      <c r="J1411" s="65" t="inlineStr">
        <is>
          <t>CH-005</t>
        </is>
      </c>
      <c r="K1411" s="65" t="inlineStr">
        <is>
          <t>Désembouage circuit chauffage</t>
        </is>
      </c>
      <c r="L1411" s="67" t="n">
        <v>2</v>
      </c>
      <c r="M1411" s="68" t="n">
        <v>1367.47</v>
      </c>
      <c r="N1411" s="65" t="inlineStr">
        <is>
          <t>Sans réponse</t>
        </is>
      </c>
      <c r="O1411" s="66" t="n">
        <v>45630</v>
      </c>
      <c r="P1411" s="67" t="n"/>
      <c r="Q1411" s="67" t="n">
        <v>0</v>
      </c>
      <c r="R1411" s="67">
        <f>$I1411</f>
        <v/>
      </c>
      <c r="S1411" s="67">
        <f>$K1411</f>
        <v/>
      </c>
      <c r="T1411" s="67">
        <f>IFERROR(INDEX(Clients!$G$2:$G$1020,MATCH($E1411,Clients!$A$2:$A$1020,0)),"")</f>
        <v/>
      </c>
      <c r="U1411" s="67">
        <f>IFERROR(INDEX(Clients!$I$2:$I$1020,MATCH($E1411,Clients!$A$2:$A$1020,0)),"")</f>
        <v/>
      </c>
      <c r="V1411" s="69">
        <f>1</f>
        <v/>
      </c>
      <c r="W1411" s="69">
        <f>IF($N1411="Accepté",1,0)</f>
        <v/>
      </c>
      <c r="X1411" s="68">
        <f>$M1411*$W1411</f>
        <v/>
      </c>
      <c r="Y1411" s="68">
        <f>IF($N1411="En cours",0,$M1411)</f>
        <v/>
      </c>
      <c r="Z1411" s="69">
        <f>IF($P1411="",0,1)</f>
        <v/>
      </c>
      <c r="AA1411" s="70">
        <f>IF($P1411="",0,$P1411)</f>
        <v/>
      </c>
      <c r="AB1411" s="69">
        <f>IF(AND($P1411&lt;&gt;"",$P1411&lt;=Paramètres!$C$14),1,0)</f>
        <v/>
      </c>
      <c r="AC1411" s="67">
        <f>IF($P1411="","Jamais relancé",IF($P1411&lt;=3,"0-3 j",IF($P1411&lt;=7,"4-7 j",IF($P1411&lt;=15,"8-15 j","Plus de 15 j"))))</f>
        <v/>
      </c>
      <c r="AD1411" s="67">
        <f>IF($M1411&lt;=1000,"Moins de 1 k€",IF($M1411&lt;=5000,"1 à 5 k€",IF($M1411&lt;=15000,"5 à 15 k€","Plus de 15 k€")))</f>
        <v/>
      </c>
    </row>
    <row r="1412">
      <c r="A1412" s="65" t="inlineStr">
        <is>
          <t>DEV-01411</t>
        </is>
      </c>
      <c r="B1412" s="66" t="n">
        <v>45590</v>
      </c>
      <c r="C1412" s="65" t="inlineStr">
        <is>
          <t>2024-10</t>
        </is>
      </c>
      <c r="D1412" s="65" t="inlineStr">
        <is>
          <t>2024-2025</t>
        </is>
      </c>
      <c r="E1412" s="65" t="inlineStr">
        <is>
          <t>CLI-0013</t>
        </is>
      </c>
      <c r="F1412" s="65" t="inlineStr">
        <is>
          <t>Professionnel</t>
        </is>
      </c>
      <c r="G1412" s="65" t="inlineStr">
        <is>
          <t>Toulouse</t>
        </is>
      </c>
      <c r="H1412" s="65" t="inlineStr">
        <is>
          <t>Nadia Cherif</t>
        </is>
      </c>
      <c r="I1412" s="65" t="inlineStr">
        <is>
          <t>Salle de bain</t>
        </is>
      </c>
      <c r="J1412" s="65" t="inlineStr">
        <is>
          <t>SB-002</t>
        </is>
      </c>
      <c r="K1412" s="65" t="inlineStr">
        <is>
          <t>Remplacement baignoire par douche</t>
        </is>
      </c>
      <c r="L1412" s="67" t="n">
        <v>1</v>
      </c>
      <c r="M1412" s="68" t="n">
        <v>7136.54</v>
      </c>
      <c r="N1412" s="65" t="inlineStr">
        <is>
          <t>Accepté</t>
        </is>
      </c>
      <c r="O1412" s="66" t="n">
        <v>45600</v>
      </c>
      <c r="P1412" s="67" t="n">
        <v>11</v>
      </c>
      <c r="Q1412" s="67" t="n">
        <v>0</v>
      </c>
      <c r="R1412" s="67">
        <f>$I1412</f>
        <v/>
      </c>
      <c r="S1412" s="67">
        <f>$K1412</f>
        <v/>
      </c>
      <c r="T1412" s="67">
        <f>IFERROR(INDEX(Clients!$G$2:$G$1020,MATCH($E1412,Clients!$A$2:$A$1020,0)),"")</f>
        <v/>
      </c>
      <c r="U1412" s="67">
        <f>IFERROR(INDEX(Clients!$I$2:$I$1020,MATCH($E1412,Clients!$A$2:$A$1020,0)),"")</f>
        <v/>
      </c>
      <c r="V1412" s="69">
        <f>1</f>
        <v/>
      </c>
      <c r="W1412" s="69">
        <f>IF($N1412="Accepté",1,0)</f>
        <v/>
      </c>
      <c r="X1412" s="68">
        <f>$M1412*$W1412</f>
        <v/>
      </c>
      <c r="Y1412" s="68">
        <f>IF($N1412="En cours",0,$M1412)</f>
        <v/>
      </c>
      <c r="Z1412" s="69">
        <f>IF($P1412="",0,1)</f>
        <v/>
      </c>
      <c r="AA1412" s="70">
        <f>IF($P1412="",0,$P1412)</f>
        <v/>
      </c>
      <c r="AB1412" s="69">
        <f>IF(AND($P1412&lt;&gt;"",$P1412&lt;=Paramètres!$C$14),1,0)</f>
        <v/>
      </c>
      <c r="AC1412" s="67">
        <f>IF($P1412="","Jamais relancé",IF($P1412&lt;=3,"0-3 j",IF($P1412&lt;=7,"4-7 j",IF($P1412&lt;=15,"8-15 j","Plus de 15 j"))))</f>
        <v/>
      </c>
      <c r="AD1412" s="67">
        <f>IF($M1412&lt;=1000,"Moins de 1 k€",IF($M1412&lt;=5000,"1 à 5 k€",IF($M1412&lt;=15000,"5 à 15 k€","Plus de 15 k€")))</f>
        <v/>
      </c>
    </row>
    <row r="1413">
      <c r="A1413" s="65" t="inlineStr">
        <is>
          <t>DEV-01412</t>
        </is>
      </c>
      <c r="B1413" s="66" t="n">
        <v>45593</v>
      </c>
      <c r="C1413" s="65" t="inlineStr">
        <is>
          <t>2024-10</t>
        </is>
      </c>
      <c r="D1413" s="65" t="inlineStr">
        <is>
          <t>2024-2025</t>
        </is>
      </c>
      <c r="E1413" s="65" t="inlineStr">
        <is>
          <t>CLI-0244</t>
        </is>
      </c>
      <c r="F1413" s="65" t="inlineStr">
        <is>
          <t>Professionnel</t>
        </is>
      </c>
      <c r="G1413" s="65" t="inlineStr">
        <is>
          <t>Bordeaux</t>
        </is>
      </c>
      <c r="H1413" s="65" t="inlineStr">
        <is>
          <t>Sophie Marchand</t>
        </is>
      </c>
      <c r="I1413" s="65" t="inlineStr">
        <is>
          <t>Dépannage</t>
        </is>
      </c>
      <c r="J1413" s="65" t="inlineStr">
        <is>
          <t>DP-004</t>
        </is>
      </c>
      <c r="K1413" s="65" t="inlineStr">
        <is>
          <t>Remise en service chaudière</t>
        </is>
      </c>
      <c r="L1413" s="67" t="n">
        <v>1</v>
      </c>
      <c r="M1413" s="68" t="n">
        <v>394.89</v>
      </c>
      <c r="N1413" s="65" t="inlineStr">
        <is>
          <t>Sans réponse</t>
        </is>
      </c>
      <c r="O1413" s="66" t="n">
        <v>45613</v>
      </c>
      <c r="P1413" s="67" t="n">
        <v>11</v>
      </c>
      <c r="Q1413" s="67" t="n">
        <v>1</v>
      </c>
      <c r="R1413" s="67">
        <f>$I1413</f>
        <v/>
      </c>
      <c r="S1413" s="67">
        <f>$K1413</f>
        <v/>
      </c>
      <c r="T1413" s="67">
        <f>IFERROR(INDEX(Clients!$G$2:$G$1020,MATCH($E1413,Clients!$A$2:$A$1020,0)),"")</f>
        <v/>
      </c>
      <c r="U1413" s="67">
        <f>IFERROR(INDEX(Clients!$I$2:$I$1020,MATCH($E1413,Clients!$A$2:$A$1020,0)),"")</f>
        <v/>
      </c>
      <c r="V1413" s="69">
        <f>1</f>
        <v/>
      </c>
      <c r="W1413" s="69">
        <f>IF($N1413="Accepté",1,0)</f>
        <v/>
      </c>
      <c r="X1413" s="68">
        <f>$M1413*$W1413</f>
        <v/>
      </c>
      <c r="Y1413" s="68">
        <f>IF($N1413="En cours",0,$M1413)</f>
        <v/>
      </c>
      <c r="Z1413" s="69">
        <f>IF($P1413="",0,1)</f>
        <v/>
      </c>
      <c r="AA1413" s="70">
        <f>IF($P1413="",0,$P1413)</f>
        <v/>
      </c>
      <c r="AB1413" s="69">
        <f>IF(AND($P1413&lt;&gt;"",$P1413&lt;=Paramètres!$C$14),1,0)</f>
        <v/>
      </c>
      <c r="AC1413" s="67">
        <f>IF($P1413="","Jamais relancé",IF($P1413&lt;=3,"0-3 j",IF($P1413&lt;=7,"4-7 j",IF($P1413&lt;=15,"8-15 j","Plus de 15 j"))))</f>
        <v/>
      </c>
      <c r="AD1413" s="67">
        <f>IF($M1413&lt;=1000,"Moins de 1 k€",IF($M1413&lt;=5000,"1 à 5 k€",IF($M1413&lt;=15000,"5 à 15 k€","Plus de 15 k€")))</f>
        <v/>
      </c>
    </row>
    <row r="1414">
      <c r="A1414" s="65" t="inlineStr">
        <is>
          <t>DEV-01413</t>
        </is>
      </c>
      <c r="B1414" s="66" t="n">
        <v>45593</v>
      </c>
      <c r="C1414" s="65" t="inlineStr">
        <is>
          <t>2024-10</t>
        </is>
      </c>
      <c r="D1414" s="65" t="inlineStr">
        <is>
          <t>2024-2025</t>
        </is>
      </c>
      <c r="E1414" s="65" t="inlineStr">
        <is>
          <t>CLI-0057</t>
        </is>
      </c>
      <c r="F1414" s="65" t="inlineStr">
        <is>
          <t>Syndic</t>
        </is>
      </c>
      <c r="G1414" s="65" t="inlineStr">
        <is>
          <t>Toulouse</t>
        </is>
      </c>
      <c r="H1414" s="65" t="inlineStr">
        <is>
          <t>Julien Fabre</t>
        </is>
      </c>
      <c r="I1414" s="65" t="inlineStr">
        <is>
          <t>Plomberie</t>
        </is>
      </c>
      <c r="J1414" s="65" t="inlineStr">
        <is>
          <t>PR-004</t>
        </is>
      </c>
      <c r="K1414" s="65" t="inlineStr">
        <is>
          <t>Remplacement colonne d'évacuation</t>
        </is>
      </c>
      <c r="L1414" s="67" t="n">
        <v>2</v>
      </c>
      <c r="M1414" s="68" t="n">
        <v>26043.28</v>
      </c>
      <c r="N1414" s="65" t="inlineStr">
        <is>
          <t>Sans réponse</t>
        </is>
      </c>
      <c r="O1414" s="66" t="n">
        <v>45610</v>
      </c>
      <c r="P1414" s="67" t="n">
        <v>4</v>
      </c>
      <c r="Q1414" s="67" t="n">
        <v>1</v>
      </c>
      <c r="R1414" s="67">
        <f>$I1414</f>
        <v/>
      </c>
      <c r="S1414" s="67">
        <f>$K1414</f>
        <v/>
      </c>
      <c r="T1414" s="67">
        <f>IFERROR(INDEX(Clients!$G$2:$G$1020,MATCH($E1414,Clients!$A$2:$A$1020,0)),"")</f>
        <v/>
      </c>
      <c r="U1414" s="67">
        <f>IFERROR(INDEX(Clients!$I$2:$I$1020,MATCH($E1414,Clients!$A$2:$A$1020,0)),"")</f>
        <v/>
      </c>
      <c r="V1414" s="69">
        <f>1</f>
        <v/>
      </c>
      <c r="W1414" s="69">
        <f>IF($N1414="Accepté",1,0)</f>
        <v/>
      </c>
      <c r="X1414" s="68">
        <f>$M1414*$W1414</f>
        <v/>
      </c>
      <c r="Y1414" s="68">
        <f>IF($N1414="En cours",0,$M1414)</f>
        <v/>
      </c>
      <c r="Z1414" s="69">
        <f>IF($P1414="",0,1)</f>
        <v/>
      </c>
      <c r="AA1414" s="70">
        <f>IF($P1414="",0,$P1414)</f>
        <v/>
      </c>
      <c r="AB1414" s="69">
        <f>IF(AND($P1414&lt;&gt;"",$P1414&lt;=Paramètres!$C$14),1,0)</f>
        <v/>
      </c>
      <c r="AC1414" s="67">
        <f>IF($P1414="","Jamais relancé",IF($P1414&lt;=3,"0-3 j",IF($P1414&lt;=7,"4-7 j",IF($P1414&lt;=15,"8-15 j","Plus de 15 j"))))</f>
        <v/>
      </c>
      <c r="AD1414" s="67">
        <f>IF($M1414&lt;=1000,"Moins de 1 k€",IF($M1414&lt;=5000,"1 à 5 k€",IF($M1414&lt;=15000,"5 à 15 k€","Plus de 15 k€")))</f>
        <v/>
      </c>
    </row>
    <row r="1415">
      <c r="A1415" s="65" t="inlineStr">
        <is>
          <t>DEV-01414</t>
        </is>
      </c>
      <c r="B1415" s="66" t="n">
        <v>45593</v>
      </c>
      <c r="C1415" s="65" t="inlineStr">
        <is>
          <t>2024-10</t>
        </is>
      </c>
      <c r="D1415" s="65" t="inlineStr">
        <is>
          <t>2024-2025</t>
        </is>
      </c>
      <c r="E1415" s="65" t="inlineStr">
        <is>
          <t>CLI-0351</t>
        </is>
      </c>
      <c r="F1415" s="65" t="inlineStr">
        <is>
          <t>Syndic</t>
        </is>
      </c>
      <c r="G1415" s="65" t="inlineStr">
        <is>
          <t>Bordeaux</t>
        </is>
      </c>
      <c r="H1415" s="65" t="inlineStr">
        <is>
          <t>Karim Belkacem</t>
        </is>
      </c>
      <c r="I1415" s="65" t="inlineStr">
        <is>
          <t>Dépannage</t>
        </is>
      </c>
      <c r="J1415" s="65" t="inlineStr">
        <is>
          <t>DP-004</t>
        </is>
      </c>
      <c r="K1415" s="65" t="inlineStr">
        <is>
          <t>Remise en service chaudière</t>
        </is>
      </c>
      <c r="L1415" s="67" t="n">
        <v>2</v>
      </c>
      <c r="M1415" s="68" t="n">
        <v>988.8</v>
      </c>
      <c r="N1415" s="65" t="inlineStr">
        <is>
          <t>Accepté</t>
        </is>
      </c>
      <c r="O1415" s="66" t="n">
        <v>45614</v>
      </c>
      <c r="P1415" s="67" t="n">
        <v>10</v>
      </c>
      <c r="Q1415" s="67" t="n">
        <v>1</v>
      </c>
      <c r="R1415" s="67">
        <f>$I1415</f>
        <v/>
      </c>
      <c r="S1415" s="67">
        <f>$K1415</f>
        <v/>
      </c>
      <c r="T1415" s="67">
        <f>IFERROR(INDEX(Clients!$G$2:$G$1020,MATCH($E1415,Clients!$A$2:$A$1020,0)),"")</f>
        <v/>
      </c>
      <c r="U1415" s="67">
        <f>IFERROR(INDEX(Clients!$I$2:$I$1020,MATCH($E1415,Clients!$A$2:$A$1020,0)),"")</f>
        <v/>
      </c>
      <c r="V1415" s="69">
        <f>1</f>
        <v/>
      </c>
      <c r="W1415" s="69">
        <f>IF($N1415="Accepté",1,0)</f>
        <v/>
      </c>
      <c r="X1415" s="68">
        <f>$M1415*$W1415</f>
        <v/>
      </c>
      <c r="Y1415" s="68">
        <f>IF($N1415="En cours",0,$M1415)</f>
        <v/>
      </c>
      <c r="Z1415" s="69">
        <f>IF($P1415="",0,1)</f>
        <v/>
      </c>
      <c r="AA1415" s="70">
        <f>IF($P1415="",0,$P1415)</f>
        <v/>
      </c>
      <c r="AB1415" s="69">
        <f>IF(AND($P1415&lt;&gt;"",$P1415&lt;=Paramètres!$C$14),1,0)</f>
        <v/>
      </c>
      <c r="AC1415" s="67">
        <f>IF($P1415="","Jamais relancé",IF($P1415&lt;=3,"0-3 j",IF($P1415&lt;=7,"4-7 j",IF($P1415&lt;=15,"8-15 j","Plus de 15 j"))))</f>
        <v/>
      </c>
      <c r="AD1415" s="67">
        <f>IF($M1415&lt;=1000,"Moins de 1 k€",IF($M1415&lt;=5000,"1 à 5 k€",IF($M1415&lt;=15000,"5 à 15 k€","Plus de 15 k€")))</f>
        <v/>
      </c>
    </row>
    <row r="1416">
      <c r="A1416" s="65" t="inlineStr">
        <is>
          <t>DEV-01415</t>
        </is>
      </c>
      <c r="B1416" s="66" t="n">
        <v>45594</v>
      </c>
      <c r="C1416" s="65" t="inlineStr">
        <is>
          <t>2024-10</t>
        </is>
      </c>
      <c r="D1416" s="65" t="inlineStr">
        <is>
          <t>2024-2025</t>
        </is>
      </c>
      <c r="E1416" s="65" t="inlineStr">
        <is>
          <t>CLI-0485</t>
        </is>
      </c>
      <c r="F1416" s="65" t="inlineStr">
        <is>
          <t>Particulier</t>
        </is>
      </c>
      <c r="G1416" s="65" t="inlineStr">
        <is>
          <t>Toulouse</t>
        </is>
      </c>
      <c r="H1416" s="65" t="inlineStr">
        <is>
          <t>Nadia Cherif</t>
        </is>
      </c>
      <c r="I1416" s="65" t="inlineStr">
        <is>
          <t>Salle de bain</t>
        </is>
      </c>
      <c r="J1416" s="65" t="inlineStr">
        <is>
          <t>SB-002</t>
        </is>
      </c>
      <c r="K1416" s="65" t="inlineStr">
        <is>
          <t>Remplacement baignoire par douche</t>
        </is>
      </c>
      <c r="L1416" s="67" t="n">
        <v>1</v>
      </c>
      <c r="M1416" s="68" t="n">
        <v>3486.67</v>
      </c>
      <c r="N1416" s="65" t="inlineStr">
        <is>
          <t>Sans réponse</t>
        </is>
      </c>
      <c r="O1416" s="66" t="n">
        <v>45616</v>
      </c>
      <c r="P1416" s="67" t="n">
        <v>6</v>
      </c>
      <c r="Q1416" s="67" t="n">
        <v>2</v>
      </c>
      <c r="R1416" s="67">
        <f>$I1416</f>
        <v/>
      </c>
      <c r="S1416" s="67">
        <f>$K1416</f>
        <v/>
      </c>
      <c r="T1416" s="67">
        <f>IFERROR(INDEX(Clients!$G$2:$G$1020,MATCH($E1416,Clients!$A$2:$A$1020,0)),"")</f>
        <v/>
      </c>
      <c r="U1416" s="67">
        <f>IFERROR(INDEX(Clients!$I$2:$I$1020,MATCH($E1416,Clients!$A$2:$A$1020,0)),"")</f>
        <v/>
      </c>
      <c r="V1416" s="69">
        <f>1</f>
        <v/>
      </c>
      <c r="W1416" s="69">
        <f>IF($N1416="Accepté",1,0)</f>
        <v/>
      </c>
      <c r="X1416" s="68">
        <f>$M1416*$W1416</f>
        <v/>
      </c>
      <c r="Y1416" s="68">
        <f>IF($N1416="En cours",0,$M1416)</f>
        <v/>
      </c>
      <c r="Z1416" s="69">
        <f>IF($P1416="",0,1)</f>
        <v/>
      </c>
      <c r="AA1416" s="70">
        <f>IF($P1416="",0,$P1416)</f>
        <v/>
      </c>
      <c r="AB1416" s="69">
        <f>IF(AND($P1416&lt;&gt;"",$P1416&lt;=Paramètres!$C$14),1,0)</f>
        <v/>
      </c>
      <c r="AC1416" s="67">
        <f>IF($P1416="","Jamais relancé",IF($P1416&lt;=3,"0-3 j",IF($P1416&lt;=7,"4-7 j",IF($P1416&lt;=15,"8-15 j","Plus de 15 j"))))</f>
        <v/>
      </c>
      <c r="AD1416" s="67">
        <f>IF($M1416&lt;=1000,"Moins de 1 k€",IF($M1416&lt;=5000,"1 à 5 k€",IF($M1416&lt;=15000,"5 à 15 k€","Plus de 15 k€")))</f>
        <v/>
      </c>
    </row>
    <row r="1417">
      <c r="A1417" s="65" t="inlineStr">
        <is>
          <t>DEV-01416</t>
        </is>
      </c>
      <c r="B1417" s="66" t="n">
        <v>45594</v>
      </c>
      <c r="C1417" s="65" t="inlineStr">
        <is>
          <t>2024-10</t>
        </is>
      </c>
      <c r="D1417" s="65" t="inlineStr">
        <is>
          <t>2024-2025</t>
        </is>
      </c>
      <c r="E1417" s="65" t="inlineStr">
        <is>
          <t>CLI-0245</t>
        </is>
      </c>
      <c r="F1417" s="65" t="inlineStr">
        <is>
          <t>Professionnel</t>
        </is>
      </c>
      <c r="G1417" s="65" t="inlineStr">
        <is>
          <t>Toulouse</t>
        </is>
      </c>
      <c r="H1417" s="65" t="inlineStr">
        <is>
          <t>Julien Fabre</t>
        </is>
      </c>
      <c r="I1417" s="65" t="inlineStr">
        <is>
          <t>Électricité</t>
        </is>
      </c>
      <c r="J1417" s="65" t="inlineStr">
        <is>
          <t>EL-004</t>
        </is>
      </c>
      <c r="K1417" s="65" t="inlineStr">
        <is>
          <t>Éclairage LED locaux professionnels</t>
        </is>
      </c>
      <c r="L1417" s="67" t="n">
        <v>1</v>
      </c>
      <c r="M1417" s="68" t="n">
        <v>6569.64</v>
      </c>
      <c r="N1417" s="65" t="inlineStr">
        <is>
          <t>Refusé</t>
        </is>
      </c>
      <c r="O1417" s="66" t="n">
        <v>45599</v>
      </c>
      <c r="P1417" s="67" t="n">
        <v>3</v>
      </c>
      <c r="Q1417" s="67" t="n">
        <v>1</v>
      </c>
      <c r="R1417" s="67">
        <f>$I1417</f>
        <v/>
      </c>
      <c r="S1417" s="67">
        <f>$K1417</f>
        <v/>
      </c>
      <c r="T1417" s="67">
        <f>IFERROR(INDEX(Clients!$G$2:$G$1020,MATCH($E1417,Clients!$A$2:$A$1020,0)),"")</f>
        <v/>
      </c>
      <c r="U1417" s="67">
        <f>IFERROR(INDEX(Clients!$I$2:$I$1020,MATCH($E1417,Clients!$A$2:$A$1020,0)),"")</f>
        <v/>
      </c>
      <c r="V1417" s="69">
        <f>1</f>
        <v/>
      </c>
      <c r="W1417" s="69">
        <f>IF($N1417="Accepté",1,0)</f>
        <v/>
      </c>
      <c r="X1417" s="68">
        <f>$M1417*$W1417</f>
        <v/>
      </c>
      <c r="Y1417" s="68">
        <f>IF($N1417="En cours",0,$M1417)</f>
        <v/>
      </c>
      <c r="Z1417" s="69">
        <f>IF($P1417="",0,1)</f>
        <v/>
      </c>
      <c r="AA1417" s="70">
        <f>IF($P1417="",0,$P1417)</f>
        <v/>
      </c>
      <c r="AB1417" s="69">
        <f>IF(AND($P1417&lt;&gt;"",$P1417&lt;=Paramètres!$C$14),1,0)</f>
        <v/>
      </c>
      <c r="AC1417" s="67">
        <f>IF($P1417="","Jamais relancé",IF($P1417&lt;=3,"0-3 j",IF($P1417&lt;=7,"4-7 j",IF($P1417&lt;=15,"8-15 j","Plus de 15 j"))))</f>
        <v/>
      </c>
      <c r="AD1417" s="67">
        <f>IF($M1417&lt;=1000,"Moins de 1 k€",IF($M1417&lt;=5000,"1 à 5 k€",IF($M1417&lt;=15000,"5 à 15 k€","Plus de 15 k€")))</f>
        <v/>
      </c>
    </row>
    <row r="1418">
      <c r="A1418" s="65" t="inlineStr">
        <is>
          <t>DEV-01417</t>
        </is>
      </c>
      <c r="B1418" s="66" t="n">
        <v>45594</v>
      </c>
      <c r="C1418" s="65" t="inlineStr">
        <is>
          <t>2024-10</t>
        </is>
      </c>
      <c r="D1418" s="65" t="inlineStr">
        <is>
          <t>2024-2025</t>
        </is>
      </c>
      <c r="E1418" s="65" t="inlineStr">
        <is>
          <t>CLI-0150</t>
        </is>
      </c>
      <c r="F1418" s="65" t="inlineStr">
        <is>
          <t>Particulier</t>
        </is>
      </c>
      <c r="G1418" s="65" t="inlineStr">
        <is>
          <t>Bordeaux</t>
        </is>
      </c>
      <c r="H1418" s="65" t="inlineStr">
        <is>
          <t>Karim Belkacem</t>
        </is>
      </c>
      <c r="I1418" s="65" t="inlineStr">
        <is>
          <t>Dépannage</t>
        </is>
      </c>
      <c r="J1418" s="65" t="inlineStr">
        <is>
          <t>DP-002</t>
        </is>
      </c>
      <c r="K1418" s="65" t="inlineStr">
        <is>
          <t>Débouchage canalisation</t>
        </is>
      </c>
      <c r="L1418" s="67" t="n">
        <v>1</v>
      </c>
      <c r="M1418" s="68" t="n">
        <v>329.55</v>
      </c>
      <c r="N1418" s="65" t="inlineStr">
        <is>
          <t>Accepté</t>
        </is>
      </c>
      <c r="O1418" s="66" t="n">
        <v>45620</v>
      </c>
      <c r="P1418" s="67" t="n"/>
      <c r="Q1418" s="67" t="n">
        <v>0</v>
      </c>
      <c r="R1418" s="67">
        <f>$I1418</f>
        <v/>
      </c>
      <c r="S1418" s="67">
        <f>$K1418</f>
        <v/>
      </c>
      <c r="T1418" s="67">
        <f>IFERROR(INDEX(Clients!$G$2:$G$1020,MATCH($E1418,Clients!$A$2:$A$1020,0)),"")</f>
        <v/>
      </c>
      <c r="U1418" s="67">
        <f>IFERROR(INDEX(Clients!$I$2:$I$1020,MATCH($E1418,Clients!$A$2:$A$1020,0)),"")</f>
        <v/>
      </c>
      <c r="V1418" s="69">
        <f>1</f>
        <v/>
      </c>
      <c r="W1418" s="69">
        <f>IF($N1418="Accepté",1,0)</f>
        <v/>
      </c>
      <c r="X1418" s="68">
        <f>$M1418*$W1418</f>
        <v/>
      </c>
      <c r="Y1418" s="68">
        <f>IF($N1418="En cours",0,$M1418)</f>
        <v/>
      </c>
      <c r="Z1418" s="69">
        <f>IF($P1418="",0,1)</f>
        <v/>
      </c>
      <c r="AA1418" s="70">
        <f>IF($P1418="",0,$P1418)</f>
        <v/>
      </c>
      <c r="AB1418" s="69">
        <f>IF(AND($P1418&lt;&gt;"",$P1418&lt;=Paramètres!$C$14),1,0)</f>
        <v/>
      </c>
      <c r="AC1418" s="67">
        <f>IF($P1418="","Jamais relancé",IF($P1418&lt;=3,"0-3 j",IF($P1418&lt;=7,"4-7 j",IF($P1418&lt;=15,"8-15 j","Plus de 15 j"))))</f>
        <v/>
      </c>
      <c r="AD1418" s="67">
        <f>IF($M1418&lt;=1000,"Moins de 1 k€",IF($M1418&lt;=5000,"1 à 5 k€",IF($M1418&lt;=15000,"5 à 15 k€","Plus de 15 k€")))</f>
        <v/>
      </c>
    </row>
    <row r="1419">
      <c r="A1419" s="65" t="inlineStr">
        <is>
          <t>DEV-01418</t>
        </is>
      </c>
      <c r="B1419" s="66" t="n">
        <v>45595</v>
      </c>
      <c r="C1419" s="65" t="inlineStr">
        <is>
          <t>2024-10</t>
        </is>
      </c>
      <c r="D1419" s="65" t="inlineStr">
        <is>
          <t>2024-2025</t>
        </is>
      </c>
      <c r="E1419" s="65" t="inlineStr">
        <is>
          <t>CLI-0425</t>
        </is>
      </c>
      <c r="F1419" s="65" t="inlineStr">
        <is>
          <t>Professionnel</t>
        </is>
      </c>
      <c r="G1419" s="65" t="inlineStr">
        <is>
          <t>Toulouse</t>
        </is>
      </c>
      <c r="H1419" s="65" t="inlineStr">
        <is>
          <t>Julien Fabre</t>
        </is>
      </c>
      <c r="I1419" s="65" t="inlineStr">
        <is>
          <t>Chauffage</t>
        </is>
      </c>
      <c r="J1419" s="65" t="inlineStr">
        <is>
          <t>CH-001</t>
        </is>
      </c>
      <c r="K1419" s="65" t="inlineStr">
        <is>
          <t>Installation chaudière gaz condensation</t>
        </is>
      </c>
      <c r="L1419" s="67" t="n">
        <v>1</v>
      </c>
      <c r="M1419" s="68" t="n">
        <v>7550.77</v>
      </c>
      <c r="N1419" s="65" t="inlineStr">
        <is>
          <t>Sans réponse</t>
        </is>
      </c>
      <c r="O1419" s="66" t="n">
        <v>45608</v>
      </c>
      <c r="P1419" s="67" t="n"/>
      <c r="Q1419" s="67" t="n">
        <v>0</v>
      </c>
      <c r="R1419" s="67">
        <f>$I1419</f>
        <v/>
      </c>
      <c r="S1419" s="67">
        <f>$K1419</f>
        <v/>
      </c>
      <c r="T1419" s="67">
        <f>IFERROR(INDEX(Clients!$G$2:$G$1020,MATCH($E1419,Clients!$A$2:$A$1020,0)),"")</f>
        <v/>
      </c>
      <c r="U1419" s="67">
        <f>IFERROR(INDEX(Clients!$I$2:$I$1020,MATCH($E1419,Clients!$A$2:$A$1020,0)),"")</f>
        <v/>
      </c>
      <c r="V1419" s="69">
        <f>1</f>
        <v/>
      </c>
      <c r="W1419" s="69">
        <f>IF($N1419="Accepté",1,0)</f>
        <v/>
      </c>
      <c r="X1419" s="68">
        <f>$M1419*$W1419</f>
        <v/>
      </c>
      <c r="Y1419" s="68">
        <f>IF($N1419="En cours",0,$M1419)</f>
        <v/>
      </c>
      <c r="Z1419" s="69">
        <f>IF($P1419="",0,1)</f>
        <v/>
      </c>
      <c r="AA1419" s="70">
        <f>IF($P1419="",0,$P1419)</f>
        <v/>
      </c>
      <c r="AB1419" s="69">
        <f>IF(AND($P1419&lt;&gt;"",$P1419&lt;=Paramètres!$C$14),1,0)</f>
        <v/>
      </c>
      <c r="AC1419" s="67">
        <f>IF($P1419="","Jamais relancé",IF($P1419&lt;=3,"0-3 j",IF($P1419&lt;=7,"4-7 j",IF($P1419&lt;=15,"8-15 j","Plus de 15 j"))))</f>
        <v/>
      </c>
      <c r="AD1419" s="67">
        <f>IF($M1419&lt;=1000,"Moins de 1 k€",IF($M1419&lt;=5000,"1 à 5 k€",IF($M1419&lt;=15000,"5 à 15 k€","Plus de 15 k€")))</f>
        <v/>
      </c>
    </row>
    <row r="1420">
      <c r="A1420" s="65" t="inlineStr">
        <is>
          <t>DEV-01419</t>
        </is>
      </c>
      <c r="B1420" s="66" t="n">
        <v>45595</v>
      </c>
      <c r="C1420" s="65" t="inlineStr">
        <is>
          <t>2024-10</t>
        </is>
      </c>
      <c r="D1420" s="65" t="inlineStr">
        <is>
          <t>2024-2025</t>
        </is>
      </c>
      <c r="E1420" s="65" t="inlineStr">
        <is>
          <t>CLI-0526</t>
        </is>
      </c>
      <c r="F1420" s="65" t="inlineStr">
        <is>
          <t>Particulier</t>
        </is>
      </c>
      <c r="G1420" s="65" t="inlineStr">
        <is>
          <t>Bordeaux</t>
        </is>
      </c>
      <c r="H1420" s="65" t="inlineStr">
        <is>
          <t>Sophie Marchand</t>
        </is>
      </c>
      <c r="I1420" s="65" t="inlineStr">
        <is>
          <t>Salle de bain</t>
        </is>
      </c>
      <c r="J1420" s="65" t="inlineStr">
        <is>
          <t>SB-001</t>
        </is>
      </c>
      <c r="K1420" s="65" t="inlineStr">
        <is>
          <t>Rénovation salle de bain complète</t>
        </is>
      </c>
      <c r="L1420" s="67" t="n">
        <v>1</v>
      </c>
      <c r="M1420" s="68" t="n">
        <v>10650.5</v>
      </c>
      <c r="N1420" s="65" t="inlineStr">
        <is>
          <t>Refusé</t>
        </is>
      </c>
      <c r="O1420" s="66" t="n">
        <v>45605</v>
      </c>
      <c r="P1420" s="67" t="n"/>
      <c r="Q1420" s="67" t="n">
        <v>0</v>
      </c>
      <c r="R1420" s="67">
        <f>$I1420</f>
        <v/>
      </c>
      <c r="S1420" s="67">
        <f>$K1420</f>
        <v/>
      </c>
      <c r="T1420" s="67">
        <f>IFERROR(INDEX(Clients!$G$2:$G$1020,MATCH($E1420,Clients!$A$2:$A$1020,0)),"")</f>
        <v/>
      </c>
      <c r="U1420" s="67">
        <f>IFERROR(INDEX(Clients!$I$2:$I$1020,MATCH($E1420,Clients!$A$2:$A$1020,0)),"")</f>
        <v/>
      </c>
      <c r="V1420" s="69">
        <f>1</f>
        <v/>
      </c>
      <c r="W1420" s="69">
        <f>IF($N1420="Accepté",1,0)</f>
        <v/>
      </c>
      <c r="X1420" s="68">
        <f>$M1420*$W1420</f>
        <v/>
      </c>
      <c r="Y1420" s="68">
        <f>IF($N1420="En cours",0,$M1420)</f>
        <v/>
      </c>
      <c r="Z1420" s="69">
        <f>IF($P1420="",0,1)</f>
        <v/>
      </c>
      <c r="AA1420" s="70">
        <f>IF($P1420="",0,$P1420)</f>
        <v/>
      </c>
      <c r="AB1420" s="69">
        <f>IF(AND($P1420&lt;&gt;"",$P1420&lt;=Paramètres!$C$14),1,0)</f>
        <v/>
      </c>
      <c r="AC1420" s="67">
        <f>IF($P1420="","Jamais relancé",IF($P1420&lt;=3,"0-3 j",IF($P1420&lt;=7,"4-7 j",IF($P1420&lt;=15,"8-15 j","Plus de 15 j"))))</f>
        <v/>
      </c>
      <c r="AD1420" s="67">
        <f>IF($M1420&lt;=1000,"Moins de 1 k€",IF($M1420&lt;=5000,"1 à 5 k€",IF($M1420&lt;=15000,"5 à 15 k€","Plus de 15 k€")))</f>
        <v/>
      </c>
    </row>
    <row r="1421">
      <c r="A1421" s="65" t="inlineStr">
        <is>
          <t>DEV-01420</t>
        </is>
      </c>
      <c r="B1421" s="66" t="n">
        <v>45595</v>
      </c>
      <c r="C1421" s="65" t="inlineStr">
        <is>
          <t>2024-10</t>
        </is>
      </c>
      <c r="D1421" s="65" t="inlineStr">
        <is>
          <t>2024-2025</t>
        </is>
      </c>
      <c r="E1421" s="65" t="inlineStr">
        <is>
          <t>CLI-0239</t>
        </is>
      </c>
      <c r="F1421" s="65" t="inlineStr">
        <is>
          <t>Particulier</t>
        </is>
      </c>
      <c r="G1421" s="65" t="inlineStr">
        <is>
          <t>Bordeaux</t>
        </is>
      </c>
      <c r="H1421" s="65" t="inlineStr">
        <is>
          <t>Karim Belkacem</t>
        </is>
      </c>
      <c r="I1421" s="65" t="inlineStr">
        <is>
          <t>Dépannage</t>
        </is>
      </c>
      <c r="J1421" s="65" t="inlineStr">
        <is>
          <t>DP-003</t>
        </is>
      </c>
      <c r="K1421" s="65" t="inlineStr">
        <is>
          <t>Dépannage électrique urgence</t>
        </is>
      </c>
      <c r="L1421" s="67" t="n">
        <v>1</v>
      </c>
      <c r="M1421" s="68" t="n">
        <v>331.51</v>
      </c>
      <c r="N1421" s="65" t="inlineStr">
        <is>
          <t>Accepté</t>
        </is>
      </c>
      <c r="O1421" s="66" t="n">
        <v>45614</v>
      </c>
      <c r="P1421" s="67" t="n">
        <v>6</v>
      </c>
      <c r="Q1421" s="67" t="n">
        <v>2</v>
      </c>
      <c r="R1421" s="67">
        <f>$I1421</f>
        <v/>
      </c>
      <c r="S1421" s="67">
        <f>$K1421</f>
        <v/>
      </c>
      <c r="T1421" s="67">
        <f>IFERROR(INDEX(Clients!$G$2:$G$1020,MATCH($E1421,Clients!$A$2:$A$1020,0)),"")</f>
        <v/>
      </c>
      <c r="U1421" s="67">
        <f>IFERROR(INDEX(Clients!$I$2:$I$1020,MATCH($E1421,Clients!$A$2:$A$1020,0)),"")</f>
        <v/>
      </c>
      <c r="V1421" s="69">
        <f>1</f>
        <v/>
      </c>
      <c r="W1421" s="69">
        <f>IF($N1421="Accepté",1,0)</f>
        <v/>
      </c>
      <c r="X1421" s="68">
        <f>$M1421*$W1421</f>
        <v/>
      </c>
      <c r="Y1421" s="68">
        <f>IF($N1421="En cours",0,$M1421)</f>
        <v/>
      </c>
      <c r="Z1421" s="69">
        <f>IF($P1421="",0,1)</f>
        <v/>
      </c>
      <c r="AA1421" s="70">
        <f>IF($P1421="",0,$P1421)</f>
        <v/>
      </c>
      <c r="AB1421" s="69">
        <f>IF(AND($P1421&lt;&gt;"",$P1421&lt;=Paramètres!$C$14),1,0)</f>
        <v/>
      </c>
      <c r="AC1421" s="67">
        <f>IF($P1421="","Jamais relancé",IF($P1421&lt;=3,"0-3 j",IF($P1421&lt;=7,"4-7 j",IF($P1421&lt;=15,"8-15 j","Plus de 15 j"))))</f>
        <v/>
      </c>
      <c r="AD1421" s="67">
        <f>IF($M1421&lt;=1000,"Moins de 1 k€",IF($M1421&lt;=5000,"1 à 5 k€",IF($M1421&lt;=15000,"5 à 15 k€","Plus de 15 k€")))</f>
        <v/>
      </c>
    </row>
    <row r="1422">
      <c r="A1422" s="65" t="inlineStr">
        <is>
          <t>DEV-01421</t>
        </is>
      </c>
      <c r="B1422" s="66" t="n">
        <v>45595</v>
      </c>
      <c r="C1422" s="65" t="inlineStr">
        <is>
          <t>2024-10</t>
        </is>
      </c>
      <c r="D1422" s="65" t="inlineStr">
        <is>
          <t>2024-2025</t>
        </is>
      </c>
      <c r="E1422" s="65" t="inlineStr">
        <is>
          <t>CLI-0245</t>
        </is>
      </c>
      <c r="F1422" s="65" t="inlineStr">
        <is>
          <t>Professionnel</t>
        </is>
      </c>
      <c r="G1422" s="65" t="inlineStr">
        <is>
          <t>Toulouse</t>
        </is>
      </c>
      <c r="H1422" s="65" t="inlineStr">
        <is>
          <t>Nadia Cherif</t>
        </is>
      </c>
      <c r="I1422" s="65" t="inlineStr">
        <is>
          <t>Électricité</t>
        </is>
      </c>
      <c r="J1422" s="65" t="inlineStr">
        <is>
          <t>EL-001</t>
        </is>
      </c>
      <c r="K1422" s="65" t="inlineStr">
        <is>
          <t>Mise aux normes tableau électrique</t>
        </is>
      </c>
      <c r="L1422" s="67" t="n">
        <v>1</v>
      </c>
      <c r="M1422" s="68" t="n">
        <v>2950.07</v>
      </c>
      <c r="N1422" s="65" t="inlineStr">
        <is>
          <t>Accepté</t>
        </is>
      </c>
      <c r="O1422" s="66" t="n">
        <v>45619</v>
      </c>
      <c r="P1422" s="67" t="n">
        <v>6</v>
      </c>
      <c r="Q1422" s="67" t="n">
        <v>2</v>
      </c>
      <c r="R1422" s="67">
        <f>$I1422</f>
        <v/>
      </c>
      <c r="S1422" s="67">
        <f>$K1422</f>
        <v/>
      </c>
      <c r="T1422" s="67">
        <f>IFERROR(INDEX(Clients!$G$2:$G$1020,MATCH($E1422,Clients!$A$2:$A$1020,0)),"")</f>
        <v/>
      </c>
      <c r="U1422" s="67">
        <f>IFERROR(INDEX(Clients!$I$2:$I$1020,MATCH($E1422,Clients!$A$2:$A$1020,0)),"")</f>
        <v/>
      </c>
      <c r="V1422" s="69">
        <f>1</f>
        <v/>
      </c>
      <c r="W1422" s="69">
        <f>IF($N1422="Accepté",1,0)</f>
        <v/>
      </c>
      <c r="X1422" s="68">
        <f>$M1422*$W1422</f>
        <v/>
      </c>
      <c r="Y1422" s="68">
        <f>IF($N1422="En cours",0,$M1422)</f>
        <v/>
      </c>
      <c r="Z1422" s="69">
        <f>IF($P1422="",0,1)</f>
        <v/>
      </c>
      <c r="AA1422" s="70">
        <f>IF($P1422="",0,$P1422)</f>
        <v/>
      </c>
      <c r="AB1422" s="69">
        <f>IF(AND($P1422&lt;&gt;"",$P1422&lt;=Paramètres!$C$14),1,0)</f>
        <v/>
      </c>
      <c r="AC1422" s="67">
        <f>IF($P1422="","Jamais relancé",IF($P1422&lt;=3,"0-3 j",IF($P1422&lt;=7,"4-7 j",IF($P1422&lt;=15,"8-15 j","Plus de 15 j"))))</f>
        <v/>
      </c>
      <c r="AD1422" s="67">
        <f>IF($M1422&lt;=1000,"Moins de 1 k€",IF($M1422&lt;=5000,"1 à 5 k€",IF($M1422&lt;=15000,"5 à 15 k€","Plus de 15 k€")))</f>
        <v/>
      </c>
    </row>
    <row r="1423">
      <c r="A1423" s="65" t="inlineStr">
        <is>
          <t>DEV-01422</t>
        </is>
      </c>
      <c r="B1423" s="66" t="n">
        <v>45596</v>
      </c>
      <c r="C1423" s="65" t="inlineStr">
        <is>
          <t>2024-10</t>
        </is>
      </c>
      <c r="D1423" s="65" t="inlineStr">
        <is>
          <t>2024-2025</t>
        </is>
      </c>
      <c r="E1423" s="65" t="inlineStr">
        <is>
          <t>CLI-0217</t>
        </is>
      </c>
      <c r="F1423" s="65" t="inlineStr">
        <is>
          <t>Particulier</t>
        </is>
      </c>
      <c r="G1423" s="65" t="inlineStr">
        <is>
          <t>Bordeaux</t>
        </is>
      </c>
      <c r="H1423" s="65" t="inlineStr">
        <is>
          <t>Karim Belkacem</t>
        </is>
      </c>
      <c r="I1423" s="65" t="inlineStr">
        <is>
          <t>Salle de bain</t>
        </is>
      </c>
      <c r="J1423" s="65" t="inlineStr">
        <is>
          <t>SB-003</t>
        </is>
      </c>
      <c r="K1423" s="65" t="inlineStr">
        <is>
          <t>Pose meuble vasque + robinetterie</t>
        </is>
      </c>
      <c r="L1423" s="67" t="n">
        <v>1</v>
      </c>
      <c r="M1423" s="68" t="n">
        <v>1298.59</v>
      </c>
      <c r="N1423" s="65" t="inlineStr">
        <is>
          <t>Accepté</t>
        </is>
      </c>
      <c r="O1423" s="66" t="n">
        <v>45634</v>
      </c>
      <c r="P1423" s="67" t="n">
        <v>3</v>
      </c>
      <c r="Q1423" s="67" t="n">
        <v>2</v>
      </c>
      <c r="R1423" s="67">
        <f>$I1423</f>
        <v/>
      </c>
      <c r="S1423" s="67">
        <f>$K1423</f>
        <v/>
      </c>
      <c r="T1423" s="67">
        <f>IFERROR(INDEX(Clients!$G$2:$G$1020,MATCH($E1423,Clients!$A$2:$A$1020,0)),"")</f>
        <v/>
      </c>
      <c r="U1423" s="67">
        <f>IFERROR(INDEX(Clients!$I$2:$I$1020,MATCH($E1423,Clients!$A$2:$A$1020,0)),"")</f>
        <v/>
      </c>
      <c r="V1423" s="69">
        <f>1</f>
        <v/>
      </c>
      <c r="W1423" s="69">
        <f>IF($N1423="Accepté",1,0)</f>
        <v/>
      </c>
      <c r="X1423" s="68">
        <f>$M1423*$W1423</f>
        <v/>
      </c>
      <c r="Y1423" s="68">
        <f>IF($N1423="En cours",0,$M1423)</f>
        <v/>
      </c>
      <c r="Z1423" s="69">
        <f>IF($P1423="",0,1)</f>
        <v/>
      </c>
      <c r="AA1423" s="70">
        <f>IF($P1423="",0,$P1423)</f>
        <v/>
      </c>
      <c r="AB1423" s="69">
        <f>IF(AND($P1423&lt;&gt;"",$P1423&lt;=Paramètres!$C$14),1,0)</f>
        <v/>
      </c>
      <c r="AC1423" s="67">
        <f>IF($P1423="","Jamais relancé",IF($P1423&lt;=3,"0-3 j",IF($P1423&lt;=7,"4-7 j",IF($P1423&lt;=15,"8-15 j","Plus de 15 j"))))</f>
        <v/>
      </c>
      <c r="AD1423" s="67">
        <f>IF($M1423&lt;=1000,"Moins de 1 k€",IF($M1423&lt;=5000,"1 à 5 k€",IF($M1423&lt;=15000,"5 à 15 k€","Plus de 15 k€")))</f>
        <v/>
      </c>
    </row>
    <row r="1424">
      <c r="A1424" s="65" t="inlineStr">
        <is>
          <t>DEV-01423</t>
        </is>
      </c>
      <c r="B1424" s="66" t="n">
        <v>45596</v>
      </c>
      <c r="C1424" s="65" t="inlineStr">
        <is>
          <t>2024-10</t>
        </is>
      </c>
      <c r="D1424" s="65" t="inlineStr">
        <is>
          <t>2024-2025</t>
        </is>
      </c>
      <c r="E1424" s="65" t="inlineStr">
        <is>
          <t>CLI-0426</t>
        </is>
      </c>
      <c r="F1424" s="65" t="inlineStr">
        <is>
          <t>Particulier</t>
        </is>
      </c>
      <c r="G1424" s="65" t="inlineStr">
        <is>
          <t>Toulouse</t>
        </is>
      </c>
      <c r="H1424" s="65" t="inlineStr">
        <is>
          <t>Julien Fabre</t>
        </is>
      </c>
      <c r="I1424" s="65" t="inlineStr">
        <is>
          <t>Plomberie</t>
        </is>
      </c>
      <c r="J1424" s="65" t="inlineStr">
        <is>
          <t>PR-004</t>
        </is>
      </c>
      <c r="K1424" s="65" t="inlineStr">
        <is>
          <t>Remplacement colonne d'évacuation</t>
        </is>
      </c>
      <c r="L1424" s="67" t="n">
        <v>2</v>
      </c>
      <c r="M1424" s="68" t="n">
        <v>10463.76</v>
      </c>
      <c r="N1424" s="65" t="inlineStr">
        <is>
          <t>Sans réponse</t>
        </is>
      </c>
      <c r="O1424" s="66" t="n">
        <v>45606</v>
      </c>
      <c r="P1424" s="67" t="n"/>
      <c r="Q1424" s="67" t="n">
        <v>0</v>
      </c>
      <c r="R1424" s="67">
        <f>$I1424</f>
        <v/>
      </c>
      <c r="S1424" s="67">
        <f>$K1424</f>
        <v/>
      </c>
      <c r="T1424" s="67">
        <f>IFERROR(INDEX(Clients!$G$2:$G$1020,MATCH($E1424,Clients!$A$2:$A$1020,0)),"")</f>
        <v/>
      </c>
      <c r="U1424" s="67">
        <f>IFERROR(INDEX(Clients!$I$2:$I$1020,MATCH($E1424,Clients!$A$2:$A$1020,0)),"")</f>
        <v/>
      </c>
      <c r="V1424" s="69">
        <f>1</f>
        <v/>
      </c>
      <c r="W1424" s="69">
        <f>IF($N1424="Accepté",1,0)</f>
        <v/>
      </c>
      <c r="X1424" s="68">
        <f>$M1424*$W1424</f>
        <v/>
      </c>
      <c r="Y1424" s="68">
        <f>IF($N1424="En cours",0,$M1424)</f>
        <v/>
      </c>
      <c r="Z1424" s="69">
        <f>IF($P1424="",0,1)</f>
        <v/>
      </c>
      <c r="AA1424" s="70">
        <f>IF($P1424="",0,$P1424)</f>
        <v/>
      </c>
      <c r="AB1424" s="69">
        <f>IF(AND($P1424&lt;&gt;"",$P1424&lt;=Paramètres!$C$14),1,0)</f>
        <v/>
      </c>
      <c r="AC1424" s="67">
        <f>IF($P1424="","Jamais relancé",IF($P1424&lt;=3,"0-3 j",IF($P1424&lt;=7,"4-7 j",IF($P1424&lt;=15,"8-15 j","Plus de 15 j"))))</f>
        <v/>
      </c>
      <c r="AD1424" s="67">
        <f>IF($M1424&lt;=1000,"Moins de 1 k€",IF($M1424&lt;=5000,"1 à 5 k€",IF($M1424&lt;=15000,"5 à 15 k€","Plus de 15 k€")))</f>
        <v/>
      </c>
    </row>
    <row r="1425">
      <c r="A1425" s="65" t="inlineStr">
        <is>
          <t>DEV-01424</t>
        </is>
      </c>
      <c r="B1425" s="66" t="n">
        <v>45596</v>
      </c>
      <c r="C1425" s="65" t="inlineStr">
        <is>
          <t>2024-10</t>
        </is>
      </c>
      <c r="D1425" s="65" t="inlineStr">
        <is>
          <t>2024-2025</t>
        </is>
      </c>
      <c r="E1425" s="65" t="inlineStr">
        <is>
          <t>CLI-0070</t>
        </is>
      </c>
      <c r="F1425" s="65" t="inlineStr">
        <is>
          <t>Particulier</t>
        </is>
      </c>
      <c r="G1425" s="65" t="inlineStr">
        <is>
          <t>Toulouse</t>
        </is>
      </c>
      <c r="H1425" s="65" t="inlineStr">
        <is>
          <t>Nadia Cherif</t>
        </is>
      </c>
      <c r="I1425" s="65" t="inlineStr">
        <is>
          <t>Dépannage</t>
        </is>
      </c>
      <c r="J1425" s="65" t="inlineStr">
        <is>
          <t>DP-003</t>
        </is>
      </c>
      <c r="K1425" s="65" t="inlineStr">
        <is>
          <t>Dépannage électrique urgence</t>
        </is>
      </c>
      <c r="L1425" s="67" t="n">
        <v>1</v>
      </c>
      <c r="M1425" s="68" t="n">
        <v>307.48</v>
      </c>
      <c r="N1425" s="65" t="inlineStr">
        <is>
          <t>Accepté</t>
        </is>
      </c>
      <c r="O1425" s="66" t="n">
        <v>45601</v>
      </c>
      <c r="P1425" s="67" t="n">
        <v>1</v>
      </c>
      <c r="Q1425" s="67" t="n">
        <v>1</v>
      </c>
      <c r="R1425" s="67">
        <f>$I1425</f>
        <v/>
      </c>
      <c r="S1425" s="67">
        <f>$K1425</f>
        <v/>
      </c>
      <c r="T1425" s="67">
        <f>IFERROR(INDEX(Clients!$G$2:$G$1020,MATCH($E1425,Clients!$A$2:$A$1020,0)),"")</f>
        <v/>
      </c>
      <c r="U1425" s="67">
        <f>IFERROR(INDEX(Clients!$I$2:$I$1020,MATCH($E1425,Clients!$A$2:$A$1020,0)),"")</f>
        <v/>
      </c>
      <c r="V1425" s="69">
        <f>1</f>
        <v/>
      </c>
      <c r="W1425" s="69">
        <f>IF($N1425="Accepté",1,0)</f>
        <v/>
      </c>
      <c r="X1425" s="68">
        <f>$M1425*$W1425</f>
        <v/>
      </c>
      <c r="Y1425" s="68">
        <f>IF($N1425="En cours",0,$M1425)</f>
        <v/>
      </c>
      <c r="Z1425" s="69">
        <f>IF($P1425="",0,1)</f>
        <v/>
      </c>
      <c r="AA1425" s="70">
        <f>IF($P1425="",0,$P1425)</f>
        <v/>
      </c>
      <c r="AB1425" s="69">
        <f>IF(AND($P1425&lt;&gt;"",$P1425&lt;=Paramètres!$C$14),1,0)</f>
        <v/>
      </c>
      <c r="AC1425" s="67">
        <f>IF($P1425="","Jamais relancé",IF($P1425&lt;=3,"0-3 j",IF($P1425&lt;=7,"4-7 j",IF($P1425&lt;=15,"8-15 j","Plus de 15 j"))))</f>
        <v/>
      </c>
      <c r="AD1425" s="67">
        <f>IF($M1425&lt;=1000,"Moins de 1 k€",IF($M1425&lt;=5000,"1 à 5 k€",IF($M1425&lt;=15000,"5 à 15 k€","Plus de 15 k€")))</f>
        <v/>
      </c>
    </row>
    <row r="1426">
      <c r="A1426" s="65" t="inlineStr">
        <is>
          <t>DEV-01425</t>
        </is>
      </c>
      <c r="B1426" s="66" t="n">
        <v>45596</v>
      </c>
      <c r="C1426" s="65" t="inlineStr">
        <is>
          <t>2024-10</t>
        </is>
      </c>
      <c r="D1426" s="65" t="inlineStr">
        <is>
          <t>2024-2025</t>
        </is>
      </c>
      <c r="E1426" s="65" t="inlineStr">
        <is>
          <t>CLI-0348</t>
        </is>
      </c>
      <c r="F1426" s="65" t="inlineStr">
        <is>
          <t>Particulier</t>
        </is>
      </c>
      <c r="G1426" s="65" t="inlineStr">
        <is>
          <t>Bordeaux</t>
        </is>
      </c>
      <c r="H1426" s="65" t="inlineStr">
        <is>
          <t>Karim Belkacem</t>
        </is>
      </c>
      <c r="I1426" s="65" t="inlineStr">
        <is>
          <t>Électricité</t>
        </is>
      </c>
      <c r="J1426" s="65" t="inlineStr">
        <is>
          <t>EL-002</t>
        </is>
      </c>
      <c r="K1426" s="65" t="inlineStr">
        <is>
          <t>Installation borne de recharge VE</t>
        </is>
      </c>
      <c r="L1426" s="67" t="n">
        <v>1</v>
      </c>
      <c r="M1426" s="68" t="n">
        <v>1598.29</v>
      </c>
      <c r="N1426" s="65" t="inlineStr">
        <is>
          <t>Accepté</t>
        </is>
      </c>
      <c r="O1426" s="66" t="n">
        <v>45627</v>
      </c>
      <c r="P1426" s="67" t="n">
        <v>6</v>
      </c>
      <c r="Q1426" s="67" t="n">
        <v>1</v>
      </c>
      <c r="R1426" s="67">
        <f>$I1426</f>
        <v/>
      </c>
      <c r="S1426" s="67">
        <f>$K1426</f>
        <v/>
      </c>
      <c r="T1426" s="67">
        <f>IFERROR(INDEX(Clients!$G$2:$G$1020,MATCH($E1426,Clients!$A$2:$A$1020,0)),"")</f>
        <v/>
      </c>
      <c r="U1426" s="67">
        <f>IFERROR(INDEX(Clients!$I$2:$I$1020,MATCH($E1426,Clients!$A$2:$A$1020,0)),"")</f>
        <v/>
      </c>
      <c r="V1426" s="69">
        <f>1</f>
        <v/>
      </c>
      <c r="W1426" s="69">
        <f>IF($N1426="Accepté",1,0)</f>
        <v/>
      </c>
      <c r="X1426" s="68">
        <f>$M1426*$W1426</f>
        <v/>
      </c>
      <c r="Y1426" s="68">
        <f>IF($N1426="En cours",0,$M1426)</f>
        <v/>
      </c>
      <c r="Z1426" s="69">
        <f>IF($P1426="",0,1)</f>
        <v/>
      </c>
      <c r="AA1426" s="70">
        <f>IF($P1426="",0,$P1426)</f>
        <v/>
      </c>
      <c r="AB1426" s="69">
        <f>IF(AND($P1426&lt;&gt;"",$P1426&lt;=Paramètres!$C$14),1,0)</f>
        <v/>
      </c>
      <c r="AC1426" s="67">
        <f>IF($P1426="","Jamais relancé",IF($P1426&lt;=3,"0-3 j",IF($P1426&lt;=7,"4-7 j",IF($P1426&lt;=15,"8-15 j","Plus de 15 j"))))</f>
        <v/>
      </c>
      <c r="AD1426" s="67">
        <f>IF($M1426&lt;=1000,"Moins de 1 k€",IF($M1426&lt;=5000,"1 à 5 k€",IF($M1426&lt;=15000,"5 à 15 k€","Plus de 15 k€")))</f>
        <v/>
      </c>
    </row>
    <row r="1427">
      <c r="A1427" s="65" t="inlineStr">
        <is>
          <t>DEV-01426</t>
        </is>
      </c>
      <c r="B1427" s="66" t="n">
        <v>45597</v>
      </c>
      <c r="C1427" s="65" t="inlineStr">
        <is>
          <t>2024-11</t>
        </is>
      </c>
      <c r="D1427" s="65" t="inlineStr">
        <is>
          <t>2024-2025</t>
        </is>
      </c>
      <c r="E1427" s="65" t="inlineStr">
        <is>
          <t>CLI-0134</t>
        </is>
      </c>
      <c r="F1427" s="65" t="inlineStr">
        <is>
          <t>Particulier</t>
        </is>
      </c>
      <c r="G1427" s="65" t="inlineStr">
        <is>
          <t>Toulouse</t>
        </is>
      </c>
      <c r="H1427" s="65" t="inlineStr">
        <is>
          <t>Nadia Cherif</t>
        </is>
      </c>
      <c r="I1427" s="65" t="inlineStr">
        <is>
          <t>Dépannage</t>
        </is>
      </c>
      <c r="J1427" s="65" t="inlineStr">
        <is>
          <t>DP-002</t>
        </is>
      </c>
      <c r="K1427" s="65" t="inlineStr">
        <is>
          <t>Débouchage canalisation</t>
        </is>
      </c>
      <c r="L1427" s="67" t="n">
        <v>1</v>
      </c>
      <c r="M1427" s="68" t="n">
        <v>376</v>
      </c>
      <c r="N1427" s="65" t="inlineStr">
        <is>
          <t>Sans réponse</t>
        </is>
      </c>
      <c r="O1427" s="66" t="n">
        <v>45642</v>
      </c>
      <c r="P1427" s="67" t="n">
        <v>4</v>
      </c>
      <c r="Q1427" s="67" t="n">
        <v>1</v>
      </c>
      <c r="R1427" s="67">
        <f>$I1427</f>
        <v/>
      </c>
      <c r="S1427" s="67">
        <f>$K1427</f>
        <v/>
      </c>
      <c r="T1427" s="67">
        <f>IFERROR(INDEX(Clients!$G$2:$G$1020,MATCH($E1427,Clients!$A$2:$A$1020,0)),"")</f>
        <v/>
      </c>
      <c r="U1427" s="67">
        <f>IFERROR(INDEX(Clients!$I$2:$I$1020,MATCH($E1427,Clients!$A$2:$A$1020,0)),"")</f>
        <v/>
      </c>
      <c r="V1427" s="69">
        <f>1</f>
        <v/>
      </c>
      <c r="W1427" s="69">
        <f>IF($N1427="Accepté",1,0)</f>
        <v/>
      </c>
      <c r="X1427" s="68">
        <f>$M1427*$W1427</f>
        <v/>
      </c>
      <c r="Y1427" s="68">
        <f>IF($N1427="En cours",0,$M1427)</f>
        <v/>
      </c>
      <c r="Z1427" s="69">
        <f>IF($P1427="",0,1)</f>
        <v/>
      </c>
      <c r="AA1427" s="70">
        <f>IF($P1427="",0,$P1427)</f>
        <v/>
      </c>
      <c r="AB1427" s="69">
        <f>IF(AND($P1427&lt;&gt;"",$P1427&lt;=Paramètres!$C$14),1,0)</f>
        <v/>
      </c>
      <c r="AC1427" s="67">
        <f>IF($P1427="","Jamais relancé",IF($P1427&lt;=3,"0-3 j",IF($P1427&lt;=7,"4-7 j",IF($P1427&lt;=15,"8-15 j","Plus de 15 j"))))</f>
        <v/>
      </c>
      <c r="AD1427" s="67">
        <f>IF($M1427&lt;=1000,"Moins de 1 k€",IF($M1427&lt;=5000,"1 à 5 k€",IF($M1427&lt;=15000,"5 à 15 k€","Plus de 15 k€")))</f>
        <v/>
      </c>
    </row>
    <row r="1428">
      <c r="A1428" s="65" t="inlineStr">
        <is>
          <t>DEV-01427</t>
        </is>
      </c>
      <c r="B1428" s="66" t="n">
        <v>45597</v>
      </c>
      <c r="C1428" s="65" t="inlineStr">
        <is>
          <t>2024-11</t>
        </is>
      </c>
      <c r="D1428" s="65" t="inlineStr">
        <is>
          <t>2024-2025</t>
        </is>
      </c>
      <c r="E1428" s="65" t="inlineStr">
        <is>
          <t>CLI-0022</t>
        </is>
      </c>
      <c r="F1428" s="65" t="inlineStr">
        <is>
          <t>Particulier</t>
        </is>
      </c>
      <c r="G1428" s="65" t="inlineStr">
        <is>
          <t>Bordeaux</t>
        </is>
      </c>
      <c r="H1428" s="65" t="inlineStr">
        <is>
          <t>Karim Belkacem</t>
        </is>
      </c>
      <c r="I1428" s="65" t="inlineStr">
        <is>
          <t>Dépannage</t>
        </is>
      </c>
      <c r="J1428" s="65" t="inlineStr">
        <is>
          <t>DP-004</t>
        </is>
      </c>
      <c r="K1428" s="65" t="inlineStr">
        <is>
          <t>Remise en service chaudière</t>
        </is>
      </c>
      <c r="L1428" s="67" t="n">
        <v>1</v>
      </c>
      <c r="M1428" s="68" t="n">
        <v>269.67</v>
      </c>
      <c r="N1428" s="65" t="inlineStr">
        <is>
          <t>Accepté</t>
        </is>
      </c>
      <c r="O1428" s="66" t="n">
        <v>45626</v>
      </c>
      <c r="P1428" s="67" t="n">
        <v>7</v>
      </c>
      <c r="Q1428" s="67" t="n">
        <v>2</v>
      </c>
      <c r="R1428" s="67">
        <f>$I1428</f>
        <v/>
      </c>
      <c r="S1428" s="67">
        <f>$K1428</f>
        <v/>
      </c>
      <c r="T1428" s="67">
        <f>IFERROR(INDEX(Clients!$G$2:$G$1020,MATCH($E1428,Clients!$A$2:$A$1020,0)),"")</f>
        <v/>
      </c>
      <c r="U1428" s="67">
        <f>IFERROR(INDEX(Clients!$I$2:$I$1020,MATCH($E1428,Clients!$A$2:$A$1020,0)),"")</f>
        <v/>
      </c>
      <c r="V1428" s="69">
        <f>1</f>
        <v/>
      </c>
      <c r="W1428" s="69">
        <f>IF($N1428="Accepté",1,0)</f>
        <v/>
      </c>
      <c r="X1428" s="68">
        <f>$M1428*$W1428</f>
        <v/>
      </c>
      <c r="Y1428" s="68">
        <f>IF($N1428="En cours",0,$M1428)</f>
        <v/>
      </c>
      <c r="Z1428" s="69">
        <f>IF($P1428="",0,1)</f>
        <v/>
      </c>
      <c r="AA1428" s="70">
        <f>IF($P1428="",0,$P1428)</f>
        <v/>
      </c>
      <c r="AB1428" s="69">
        <f>IF(AND($P1428&lt;&gt;"",$P1428&lt;=Paramètres!$C$14),1,0)</f>
        <v/>
      </c>
      <c r="AC1428" s="67">
        <f>IF($P1428="","Jamais relancé",IF($P1428&lt;=3,"0-3 j",IF($P1428&lt;=7,"4-7 j",IF($P1428&lt;=15,"8-15 j","Plus de 15 j"))))</f>
        <v/>
      </c>
      <c r="AD1428" s="67">
        <f>IF($M1428&lt;=1000,"Moins de 1 k€",IF($M1428&lt;=5000,"1 à 5 k€",IF($M1428&lt;=15000,"5 à 15 k€","Plus de 15 k€")))</f>
        <v/>
      </c>
    </row>
    <row r="1429">
      <c r="A1429" s="65" t="inlineStr">
        <is>
          <t>DEV-01428</t>
        </is>
      </c>
      <c r="B1429" s="66" t="n">
        <v>45597</v>
      </c>
      <c r="C1429" s="65" t="inlineStr">
        <is>
          <t>2024-11</t>
        </is>
      </c>
      <c r="D1429" s="65" t="inlineStr">
        <is>
          <t>2024-2025</t>
        </is>
      </c>
      <c r="E1429" s="65" t="inlineStr">
        <is>
          <t>CLI-0352</t>
        </is>
      </c>
      <c r="F1429" s="65" t="inlineStr">
        <is>
          <t>Professionnel</t>
        </is>
      </c>
      <c r="G1429" s="65" t="inlineStr">
        <is>
          <t>Bordeaux</t>
        </is>
      </c>
      <c r="H1429" s="65" t="inlineStr">
        <is>
          <t>Karim Belkacem</t>
        </is>
      </c>
      <c r="I1429" s="65" t="inlineStr">
        <is>
          <t>Salle de bain</t>
        </is>
      </c>
      <c r="J1429" s="65" t="inlineStr">
        <is>
          <t>SB-003</t>
        </is>
      </c>
      <c r="K1429" s="65" t="inlineStr">
        <is>
          <t>Pose meuble vasque + robinetterie</t>
        </is>
      </c>
      <c r="L1429" s="67" t="n">
        <v>1</v>
      </c>
      <c r="M1429" s="68" t="n">
        <v>2206.4</v>
      </c>
      <c r="N1429" s="65" t="inlineStr">
        <is>
          <t>Accepté</t>
        </is>
      </c>
      <c r="O1429" s="66" t="n">
        <v>45613</v>
      </c>
      <c r="P1429" s="67" t="n">
        <v>5</v>
      </c>
      <c r="Q1429" s="67" t="n">
        <v>1</v>
      </c>
      <c r="R1429" s="67">
        <f>$I1429</f>
        <v/>
      </c>
      <c r="S1429" s="67">
        <f>$K1429</f>
        <v/>
      </c>
      <c r="T1429" s="67">
        <f>IFERROR(INDEX(Clients!$G$2:$G$1020,MATCH($E1429,Clients!$A$2:$A$1020,0)),"")</f>
        <v/>
      </c>
      <c r="U1429" s="67">
        <f>IFERROR(INDEX(Clients!$I$2:$I$1020,MATCH($E1429,Clients!$A$2:$A$1020,0)),"")</f>
        <v/>
      </c>
      <c r="V1429" s="69">
        <f>1</f>
        <v/>
      </c>
      <c r="W1429" s="69">
        <f>IF($N1429="Accepté",1,0)</f>
        <v/>
      </c>
      <c r="X1429" s="68">
        <f>$M1429*$W1429</f>
        <v/>
      </c>
      <c r="Y1429" s="68">
        <f>IF($N1429="En cours",0,$M1429)</f>
        <v/>
      </c>
      <c r="Z1429" s="69">
        <f>IF($P1429="",0,1)</f>
        <v/>
      </c>
      <c r="AA1429" s="70">
        <f>IF($P1429="",0,$P1429)</f>
        <v/>
      </c>
      <c r="AB1429" s="69">
        <f>IF(AND($P1429&lt;&gt;"",$P1429&lt;=Paramètres!$C$14),1,0)</f>
        <v/>
      </c>
      <c r="AC1429" s="67">
        <f>IF($P1429="","Jamais relancé",IF($P1429&lt;=3,"0-3 j",IF($P1429&lt;=7,"4-7 j",IF($P1429&lt;=15,"8-15 j","Plus de 15 j"))))</f>
        <v/>
      </c>
      <c r="AD1429" s="67">
        <f>IF($M1429&lt;=1000,"Moins de 1 k€",IF($M1429&lt;=5000,"1 à 5 k€",IF($M1429&lt;=15000,"5 à 15 k€","Plus de 15 k€")))</f>
        <v/>
      </c>
    </row>
    <row r="1430">
      <c r="A1430" s="65" t="inlineStr">
        <is>
          <t>DEV-01429</t>
        </is>
      </c>
      <c r="B1430" s="66" t="n">
        <v>45600</v>
      </c>
      <c r="C1430" s="65" t="inlineStr">
        <is>
          <t>2024-11</t>
        </is>
      </c>
      <c r="D1430" s="65" t="inlineStr">
        <is>
          <t>2024-2025</t>
        </is>
      </c>
      <c r="E1430" s="65" t="inlineStr">
        <is>
          <t>CLI-0072</t>
        </is>
      </c>
      <c r="F1430" s="65" t="inlineStr">
        <is>
          <t>Particulier</t>
        </is>
      </c>
      <c r="G1430" s="65" t="inlineStr">
        <is>
          <t>Bordeaux</t>
        </is>
      </c>
      <c r="H1430" s="65" t="inlineStr">
        <is>
          <t>Sophie Marchand</t>
        </is>
      </c>
      <c r="I1430" s="65" t="inlineStr">
        <is>
          <t>Plomberie</t>
        </is>
      </c>
      <c r="J1430" s="65" t="inlineStr">
        <is>
          <t>PR-004</t>
        </is>
      </c>
      <c r="K1430" s="65" t="inlineStr">
        <is>
          <t>Remplacement colonne d'évacuation</t>
        </is>
      </c>
      <c r="L1430" s="67" t="n">
        <v>1</v>
      </c>
      <c r="M1430" s="68" t="n">
        <v>6625.72</v>
      </c>
      <c r="N1430" s="65" t="inlineStr">
        <is>
          <t>Sans réponse</t>
        </is>
      </c>
      <c r="O1430" s="66" t="n">
        <v>45610</v>
      </c>
      <c r="P1430" s="67" t="n">
        <v>5</v>
      </c>
      <c r="Q1430" s="67" t="n">
        <v>1</v>
      </c>
      <c r="R1430" s="67">
        <f>$I1430</f>
        <v/>
      </c>
      <c r="S1430" s="67">
        <f>$K1430</f>
        <v/>
      </c>
      <c r="T1430" s="67">
        <f>IFERROR(INDEX(Clients!$G$2:$G$1020,MATCH($E1430,Clients!$A$2:$A$1020,0)),"")</f>
        <v/>
      </c>
      <c r="U1430" s="67">
        <f>IFERROR(INDEX(Clients!$I$2:$I$1020,MATCH($E1430,Clients!$A$2:$A$1020,0)),"")</f>
        <v/>
      </c>
      <c r="V1430" s="69">
        <f>1</f>
        <v/>
      </c>
      <c r="W1430" s="69">
        <f>IF($N1430="Accepté",1,0)</f>
        <v/>
      </c>
      <c r="X1430" s="68">
        <f>$M1430*$W1430</f>
        <v/>
      </c>
      <c r="Y1430" s="68">
        <f>IF($N1430="En cours",0,$M1430)</f>
        <v/>
      </c>
      <c r="Z1430" s="69">
        <f>IF($P1430="",0,1)</f>
        <v/>
      </c>
      <c r="AA1430" s="70">
        <f>IF($P1430="",0,$P1430)</f>
        <v/>
      </c>
      <c r="AB1430" s="69">
        <f>IF(AND($P1430&lt;&gt;"",$P1430&lt;=Paramètres!$C$14),1,0)</f>
        <v/>
      </c>
      <c r="AC1430" s="67">
        <f>IF($P1430="","Jamais relancé",IF($P1430&lt;=3,"0-3 j",IF($P1430&lt;=7,"4-7 j",IF($P1430&lt;=15,"8-15 j","Plus de 15 j"))))</f>
        <v/>
      </c>
      <c r="AD1430" s="67">
        <f>IF($M1430&lt;=1000,"Moins de 1 k€",IF($M1430&lt;=5000,"1 à 5 k€",IF($M1430&lt;=15000,"5 à 15 k€","Plus de 15 k€")))</f>
        <v/>
      </c>
    </row>
    <row r="1431">
      <c r="A1431" s="65" t="inlineStr">
        <is>
          <t>DEV-01430</t>
        </is>
      </c>
      <c r="B1431" s="66" t="n">
        <v>45600</v>
      </c>
      <c r="C1431" s="65" t="inlineStr">
        <is>
          <t>2024-11</t>
        </is>
      </c>
      <c r="D1431" s="65" t="inlineStr">
        <is>
          <t>2024-2025</t>
        </is>
      </c>
      <c r="E1431" s="65" t="inlineStr">
        <is>
          <t>CLI-0066</t>
        </is>
      </c>
      <c r="F1431" s="65" t="inlineStr">
        <is>
          <t>Professionnel</t>
        </is>
      </c>
      <c r="G1431" s="65" t="inlineStr">
        <is>
          <t>Toulouse</t>
        </is>
      </c>
      <c r="H1431" s="65" t="inlineStr">
        <is>
          <t>Julien Fabre</t>
        </is>
      </c>
      <c r="I1431" s="65" t="inlineStr">
        <is>
          <t>Chauffage</t>
        </is>
      </c>
      <c r="J1431" s="65" t="inlineStr">
        <is>
          <t>CH-005</t>
        </is>
      </c>
      <c r="K1431" s="65" t="inlineStr">
        <is>
          <t>Désembouage circuit chauffage</t>
        </is>
      </c>
      <c r="L1431" s="67" t="n">
        <v>2</v>
      </c>
      <c r="M1431" s="68" t="n">
        <v>2722.97</v>
      </c>
      <c r="N1431" s="65" t="inlineStr">
        <is>
          <t>Refusé</t>
        </is>
      </c>
      <c r="O1431" s="66" t="n">
        <v>45605</v>
      </c>
      <c r="P1431" s="67" t="n">
        <v>8</v>
      </c>
      <c r="Q1431" s="67" t="n">
        <v>0</v>
      </c>
      <c r="R1431" s="67">
        <f>$I1431</f>
        <v/>
      </c>
      <c r="S1431" s="67">
        <f>$K1431</f>
        <v/>
      </c>
      <c r="T1431" s="67">
        <f>IFERROR(INDEX(Clients!$G$2:$G$1020,MATCH($E1431,Clients!$A$2:$A$1020,0)),"")</f>
        <v/>
      </c>
      <c r="U1431" s="67">
        <f>IFERROR(INDEX(Clients!$I$2:$I$1020,MATCH($E1431,Clients!$A$2:$A$1020,0)),"")</f>
        <v/>
      </c>
      <c r="V1431" s="69">
        <f>1</f>
        <v/>
      </c>
      <c r="W1431" s="69">
        <f>IF($N1431="Accepté",1,0)</f>
        <v/>
      </c>
      <c r="X1431" s="68">
        <f>$M1431*$W1431</f>
        <v/>
      </c>
      <c r="Y1431" s="68">
        <f>IF($N1431="En cours",0,$M1431)</f>
        <v/>
      </c>
      <c r="Z1431" s="69">
        <f>IF($P1431="",0,1)</f>
        <v/>
      </c>
      <c r="AA1431" s="70">
        <f>IF($P1431="",0,$P1431)</f>
        <v/>
      </c>
      <c r="AB1431" s="69">
        <f>IF(AND($P1431&lt;&gt;"",$P1431&lt;=Paramètres!$C$14),1,0)</f>
        <v/>
      </c>
      <c r="AC1431" s="67">
        <f>IF($P1431="","Jamais relancé",IF($P1431&lt;=3,"0-3 j",IF($P1431&lt;=7,"4-7 j",IF($P1431&lt;=15,"8-15 j","Plus de 15 j"))))</f>
        <v/>
      </c>
      <c r="AD1431" s="67">
        <f>IF($M1431&lt;=1000,"Moins de 1 k€",IF($M1431&lt;=5000,"1 à 5 k€",IF($M1431&lt;=15000,"5 à 15 k€","Plus de 15 k€")))</f>
        <v/>
      </c>
    </row>
    <row r="1432">
      <c r="A1432" s="65" t="inlineStr">
        <is>
          <t>DEV-01431</t>
        </is>
      </c>
      <c r="B1432" s="66" t="n">
        <v>45600</v>
      </c>
      <c r="C1432" s="65" t="inlineStr">
        <is>
          <t>2024-11</t>
        </is>
      </c>
      <c r="D1432" s="65" t="inlineStr">
        <is>
          <t>2024-2025</t>
        </is>
      </c>
      <c r="E1432" s="65" t="inlineStr">
        <is>
          <t>CLI-0092</t>
        </is>
      </c>
      <c r="F1432" s="65" t="inlineStr">
        <is>
          <t>Particulier</t>
        </is>
      </c>
      <c r="G1432" s="65" t="inlineStr">
        <is>
          <t>Toulouse</t>
        </is>
      </c>
      <c r="H1432" s="65" t="inlineStr">
        <is>
          <t>Nadia Cherif</t>
        </is>
      </c>
      <c r="I1432" s="65" t="inlineStr">
        <is>
          <t>Dépannage</t>
        </is>
      </c>
      <c r="J1432" s="65" t="inlineStr">
        <is>
          <t>DP-002</t>
        </is>
      </c>
      <c r="K1432" s="65" t="inlineStr">
        <is>
          <t>Débouchage canalisation</t>
        </is>
      </c>
      <c r="L1432" s="67" t="n">
        <v>1</v>
      </c>
      <c r="M1432" s="68" t="n">
        <v>321.9</v>
      </c>
      <c r="N1432" s="65" t="inlineStr">
        <is>
          <t>Refusé</t>
        </is>
      </c>
      <c r="O1432" s="66" t="n">
        <v>45630</v>
      </c>
      <c r="P1432" s="67" t="n">
        <v>9</v>
      </c>
      <c r="Q1432" s="67" t="n">
        <v>2</v>
      </c>
      <c r="R1432" s="67">
        <f>$I1432</f>
        <v/>
      </c>
      <c r="S1432" s="67">
        <f>$K1432</f>
        <v/>
      </c>
      <c r="T1432" s="67">
        <f>IFERROR(INDEX(Clients!$G$2:$G$1020,MATCH($E1432,Clients!$A$2:$A$1020,0)),"")</f>
        <v/>
      </c>
      <c r="U1432" s="67">
        <f>IFERROR(INDEX(Clients!$I$2:$I$1020,MATCH($E1432,Clients!$A$2:$A$1020,0)),"")</f>
        <v/>
      </c>
      <c r="V1432" s="69">
        <f>1</f>
        <v/>
      </c>
      <c r="W1432" s="69">
        <f>IF($N1432="Accepté",1,0)</f>
        <v/>
      </c>
      <c r="X1432" s="68">
        <f>$M1432*$W1432</f>
        <v/>
      </c>
      <c r="Y1432" s="68">
        <f>IF($N1432="En cours",0,$M1432)</f>
        <v/>
      </c>
      <c r="Z1432" s="69">
        <f>IF($P1432="",0,1)</f>
        <v/>
      </c>
      <c r="AA1432" s="70">
        <f>IF($P1432="",0,$P1432)</f>
        <v/>
      </c>
      <c r="AB1432" s="69">
        <f>IF(AND($P1432&lt;&gt;"",$P1432&lt;=Paramètres!$C$14),1,0)</f>
        <v/>
      </c>
      <c r="AC1432" s="67">
        <f>IF($P1432="","Jamais relancé",IF($P1432&lt;=3,"0-3 j",IF($P1432&lt;=7,"4-7 j",IF($P1432&lt;=15,"8-15 j","Plus de 15 j"))))</f>
        <v/>
      </c>
      <c r="AD1432" s="67">
        <f>IF($M1432&lt;=1000,"Moins de 1 k€",IF($M1432&lt;=5000,"1 à 5 k€",IF($M1432&lt;=15000,"5 à 15 k€","Plus de 15 k€")))</f>
        <v/>
      </c>
    </row>
    <row r="1433">
      <c r="A1433" s="65" t="inlineStr">
        <is>
          <t>DEV-01432</t>
        </is>
      </c>
      <c r="B1433" s="66" t="n">
        <v>45600</v>
      </c>
      <c r="C1433" s="65" t="inlineStr">
        <is>
          <t>2024-11</t>
        </is>
      </c>
      <c r="D1433" s="65" t="inlineStr">
        <is>
          <t>2024-2025</t>
        </is>
      </c>
      <c r="E1433" s="65" t="inlineStr">
        <is>
          <t>CLI-0465</t>
        </is>
      </c>
      <c r="F1433" s="65" t="inlineStr">
        <is>
          <t>Particulier</t>
        </is>
      </c>
      <c r="G1433" s="65" t="inlineStr">
        <is>
          <t>Bordeaux</t>
        </is>
      </c>
      <c r="H1433" s="65" t="inlineStr">
        <is>
          <t>Sophie Marchand</t>
        </is>
      </c>
      <c r="I1433" s="65" t="inlineStr">
        <is>
          <t>Électricité</t>
        </is>
      </c>
      <c r="J1433" s="65" t="inlineStr">
        <is>
          <t>EL-003</t>
        </is>
      </c>
      <c r="K1433" s="65" t="inlineStr">
        <is>
          <t>Rénovation électrique complète</t>
        </is>
      </c>
      <c r="L1433" s="67" t="n">
        <v>1</v>
      </c>
      <c r="M1433" s="68" t="n">
        <v>9482.25</v>
      </c>
      <c r="N1433" s="65" t="inlineStr">
        <is>
          <t>Sans réponse</t>
        </is>
      </c>
      <c r="O1433" s="66" t="n">
        <v>45613</v>
      </c>
      <c r="P1433" s="67" t="n">
        <v>12</v>
      </c>
      <c r="Q1433" s="67" t="n">
        <v>1</v>
      </c>
      <c r="R1433" s="67">
        <f>$I1433</f>
        <v/>
      </c>
      <c r="S1433" s="67">
        <f>$K1433</f>
        <v/>
      </c>
      <c r="T1433" s="67">
        <f>IFERROR(INDEX(Clients!$G$2:$G$1020,MATCH($E1433,Clients!$A$2:$A$1020,0)),"")</f>
        <v/>
      </c>
      <c r="U1433" s="67">
        <f>IFERROR(INDEX(Clients!$I$2:$I$1020,MATCH($E1433,Clients!$A$2:$A$1020,0)),"")</f>
        <v/>
      </c>
      <c r="V1433" s="69">
        <f>1</f>
        <v/>
      </c>
      <c r="W1433" s="69">
        <f>IF($N1433="Accepté",1,0)</f>
        <v/>
      </c>
      <c r="X1433" s="68">
        <f>$M1433*$W1433</f>
        <v/>
      </c>
      <c r="Y1433" s="68">
        <f>IF($N1433="En cours",0,$M1433)</f>
        <v/>
      </c>
      <c r="Z1433" s="69">
        <f>IF($P1433="",0,1)</f>
        <v/>
      </c>
      <c r="AA1433" s="70">
        <f>IF($P1433="",0,$P1433)</f>
        <v/>
      </c>
      <c r="AB1433" s="69">
        <f>IF(AND($P1433&lt;&gt;"",$P1433&lt;=Paramètres!$C$14),1,0)</f>
        <v/>
      </c>
      <c r="AC1433" s="67">
        <f>IF($P1433="","Jamais relancé",IF($P1433&lt;=3,"0-3 j",IF($P1433&lt;=7,"4-7 j",IF($P1433&lt;=15,"8-15 j","Plus de 15 j"))))</f>
        <v/>
      </c>
      <c r="AD1433" s="67">
        <f>IF($M1433&lt;=1000,"Moins de 1 k€",IF($M1433&lt;=5000,"1 à 5 k€",IF($M1433&lt;=15000,"5 à 15 k€","Plus de 15 k€")))</f>
        <v/>
      </c>
    </row>
    <row r="1434">
      <c r="A1434" s="65" t="inlineStr">
        <is>
          <t>DEV-01433</t>
        </is>
      </c>
      <c r="B1434" s="66" t="n">
        <v>45601</v>
      </c>
      <c r="C1434" s="65" t="inlineStr">
        <is>
          <t>2024-11</t>
        </is>
      </c>
      <c r="D1434" s="65" t="inlineStr">
        <is>
          <t>2024-2025</t>
        </is>
      </c>
      <c r="E1434" s="65" t="inlineStr">
        <is>
          <t>CLI-0568</t>
        </is>
      </c>
      <c r="F1434" s="65" t="inlineStr">
        <is>
          <t>Syndic</t>
        </is>
      </c>
      <c r="G1434" s="65" t="inlineStr">
        <is>
          <t>Toulouse</t>
        </is>
      </c>
      <c r="H1434" s="65" t="inlineStr">
        <is>
          <t>Nadia Cherif</t>
        </is>
      </c>
      <c r="I1434" s="65" t="inlineStr">
        <is>
          <t>Dépannage</t>
        </is>
      </c>
      <c r="J1434" s="65" t="inlineStr">
        <is>
          <t>DP-001</t>
        </is>
      </c>
      <c r="K1434" s="65" t="inlineStr">
        <is>
          <t>Dépannage plomberie urgence</t>
        </is>
      </c>
      <c r="L1434" s="67" t="n">
        <v>1</v>
      </c>
      <c r="M1434" s="68" t="n">
        <v>611.51</v>
      </c>
      <c r="N1434" s="65" t="inlineStr">
        <is>
          <t>Accepté</t>
        </is>
      </c>
      <c r="O1434" s="66" t="n">
        <v>45619</v>
      </c>
      <c r="P1434" s="67" t="n">
        <v>6</v>
      </c>
      <c r="Q1434" s="67" t="n">
        <v>2</v>
      </c>
      <c r="R1434" s="67">
        <f>$I1434</f>
        <v/>
      </c>
      <c r="S1434" s="67">
        <f>$K1434</f>
        <v/>
      </c>
      <c r="T1434" s="67">
        <f>IFERROR(INDEX(Clients!$G$2:$G$1020,MATCH($E1434,Clients!$A$2:$A$1020,0)),"")</f>
        <v/>
      </c>
      <c r="U1434" s="67">
        <f>IFERROR(INDEX(Clients!$I$2:$I$1020,MATCH($E1434,Clients!$A$2:$A$1020,0)),"")</f>
        <v/>
      </c>
      <c r="V1434" s="69">
        <f>1</f>
        <v/>
      </c>
      <c r="W1434" s="69">
        <f>IF($N1434="Accepté",1,0)</f>
        <v/>
      </c>
      <c r="X1434" s="68">
        <f>$M1434*$W1434</f>
        <v/>
      </c>
      <c r="Y1434" s="68">
        <f>IF($N1434="En cours",0,$M1434)</f>
        <v/>
      </c>
      <c r="Z1434" s="69">
        <f>IF($P1434="",0,1)</f>
        <v/>
      </c>
      <c r="AA1434" s="70">
        <f>IF($P1434="",0,$P1434)</f>
        <v/>
      </c>
      <c r="AB1434" s="69">
        <f>IF(AND($P1434&lt;&gt;"",$P1434&lt;=Paramètres!$C$14),1,0)</f>
        <v/>
      </c>
      <c r="AC1434" s="67">
        <f>IF($P1434="","Jamais relancé",IF($P1434&lt;=3,"0-3 j",IF($P1434&lt;=7,"4-7 j",IF($P1434&lt;=15,"8-15 j","Plus de 15 j"))))</f>
        <v/>
      </c>
      <c r="AD1434" s="67">
        <f>IF($M1434&lt;=1000,"Moins de 1 k€",IF($M1434&lt;=5000,"1 à 5 k€",IF($M1434&lt;=15000,"5 à 15 k€","Plus de 15 k€")))</f>
        <v/>
      </c>
    </row>
    <row r="1435">
      <c r="A1435" s="65" t="inlineStr">
        <is>
          <t>DEV-01434</t>
        </is>
      </c>
      <c r="B1435" s="66" t="n">
        <v>45601</v>
      </c>
      <c r="C1435" s="65" t="inlineStr">
        <is>
          <t>2024-11</t>
        </is>
      </c>
      <c r="D1435" s="65" t="inlineStr">
        <is>
          <t>2024-2025</t>
        </is>
      </c>
      <c r="E1435" s="65" t="inlineStr">
        <is>
          <t>CLI-0305</t>
        </is>
      </c>
      <c r="F1435" s="65" t="inlineStr">
        <is>
          <t>Particulier</t>
        </is>
      </c>
      <c r="G1435" s="65" t="inlineStr">
        <is>
          <t>Toulouse</t>
        </is>
      </c>
      <c r="H1435" s="65" t="inlineStr">
        <is>
          <t>Nadia Cherif</t>
        </is>
      </c>
      <c r="I1435" s="65" t="inlineStr">
        <is>
          <t>Dépannage</t>
        </is>
      </c>
      <c r="J1435" s="65" t="inlineStr">
        <is>
          <t>DP-002</t>
        </is>
      </c>
      <c r="K1435" s="65" t="inlineStr">
        <is>
          <t>Débouchage canalisation</t>
        </is>
      </c>
      <c r="L1435" s="67" t="n">
        <v>1</v>
      </c>
      <c r="M1435" s="68" t="n">
        <v>389.97</v>
      </c>
      <c r="N1435" s="65" t="inlineStr">
        <is>
          <t>Accepté</t>
        </is>
      </c>
      <c r="O1435" s="66" t="n">
        <v>45635</v>
      </c>
      <c r="P1435" s="67" t="n">
        <v>5</v>
      </c>
      <c r="Q1435" s="67" t="n">
        <v>1</v>
      </c>
      <c r="R1435" s="67">
        <f>$I1435</f>
        <v/>
      </c>
      <c r="S1435" s="67">
        <f>$K1435</f>
        <v/>
      </c>
      <c r="T1435" s="67">
        <f>IFERROR(INDEX(Clients!$G$2:$G$1020,MATCH($E1435,Clients!$A$2:$A$1020,0)),"")</f>
        <v/>
      </c>
      <c r="U1435" s="67">
        <f>IFERROR(INDEX(Clients!$I$2:$I$1020,MATCH($E1435,Clients!$A$2:$A$1020,0)),"")</f>
        <v/>
      </c>
      <c r="V1435" s="69">
        <f>1</f>
        <v/>
      </c>
      <c r="W1435" s="69">
        <f>IF($N1435="Accepté",1,0)</f>
        <v/>
      </c>
      <c r="X1435" s="68">
        <f>$M1435*$W1435</f>
        <v/>
      </c>
      <c r="Y1435" s="68">
        <f>IF($N1435="En cours",0,$M1435)</f>
        <v/>
      </c>
      <c r="Z1435" s="69">
        <f>IF($P1435="",0,1)</f>
        <v/>
      </c>
      <c r="AA1435" s="70">
        <f>IF($P1435="",0,$P1435)</f>
        <v/>
      </c>
      <c r="AB1435" s="69">
        <f>IF(AND($P1435&lt;&gt;"",$P1435&lt;=Paramètres!$C$14),1,0)</f>
        <v/>
      </c>
      <c r="AC1435" s="67">
        <f>IF($P1435="","Jamais relancé",IF($P1435&lt;=3,"0-3 j",IF($P1435&lt;=7,"4-7 j",IF($P1435&lt;=15,"8-15 j","Plus de 15 j"))))</f>
        <v/>
      </c>
      <c r="AD1435" s="67">
        <f>IF($M1435&lt;=1000,"Moins de 1 k€",IF($M1435&lt;=5000,"1 à 5 k€",IF($M1435&lt;=15000,"5 à 15 k€","Plus de 15 k€")))</f>
        <v/>
      </c>
    </row>
    <row r="1436">
      <c r="A1436" s="65" t="inlineStr">
        <is>
          <t>DEV-01435</t>
        </is>
      </c>
      <c r="B1436" s="66" t="n">
        <v>45602</v>
      </c>
      <c r="C1436" s="65" t="inlineStr">
        <is>
          <t>2024-11</t>
        </is>
      </c>
      <c r="D1436" s="65" t="inlineStr">
        <is>
          <t>2024-2025</t>
        </is>
      </c>
      <c r="E1436" s="65" t="inlineStr">
        <is>
          <t>CLI-0267</t>
        </is>
      </c>
      <c r="F1436" s="65" t="inlineStr">
        <is>
          <t>Particulier</t>
        </is>
      </c>
      <c r="G1436" s="65" t="inlineStr">
        <is>
          <t>Bordeaux</t>
        </is>
      </c>
      <c r="H1436" s="65" t="inlineStr">
        <is>
          <t>Sophie Marchand</t>
        </is>
      </c>
      <c r="I1436" s="65" t="inlineStr">
        <is>
          <t>Dépannage</t>
        </is>
      </c>
      <c r="J1436" s="65" t="inlineStr">
        <is>
          <t>DP-004</t>
        </is>
      </c>
      <c r="K1436" s="65" t="inlineStr">
        <is>
          <t>Remise en service chaudière</t>
        </is>
      </c>
      <c r="L1436" s="67" t="n">
        <v>1</v>
      </c>
      <c r="M1436" s="68" t="n">
        <v>224.05</v>
      </c>
      <c r="N1436" s="65" t="inlineStr">
        <is>
          <t>Accepté</t>
        </is>
      </c>
      <c r="O1436" s="66" t="n">
        <v>45612</v>
      </c>
      <c r="P1436" s="67" t="n">
        <v>4</v>
      </c>
      <c r="Q1436" s="67" t="n">
        <v>1</v>
      </c>
      <c r="R1436" s="67">
        <f>$I1436</f>
        <v/>
      </c>
      <c r="S1436" s="67">
        <f>$K1436</f>
        <v/>
      </c>
      <c r="T1436" s="67">
        <f>IFERROR(INDEX(Clients!$G$2:$G$1020,MATCH($E1436,Clients!$A$2:$A$1020,0)),"")</f>
        <v/>
      </c>
      <c r="U1436" s="67">
        <f>IFERROR(INDEX(Clients!$I$2:$I$1020,MATCH($E1436,Clients!$A$2:$A$1020,0)),"")</f>
        <v/>
      </c>
      <c r="V1436" s="69">
        <f>1</f>
        <v/>
      </c>
      <c r="W1436" s="69">
        <f>IF($N1436="Accepté",1,0)</f>
        <v/>
      </c>
      <c r="X1436" s="68">
        <f>$M1436*$W1436</f>
        <v/>
      </c>
      <c r="Y1436" s="68">
        <f>IF($N1436="En cours",0,$M1436)</f>
        <v/>
      </c>
      <c r="Z1436" s="69">
        <f>IF($P1436="",0,1)</f>
        <v/>
      </c>
      <c r="AA1436" s="70">
        <f>IF($P1436="",0,$P1436)</f>
        <v/>
      </c>
      <c r="AB1436" s="69">
        <f>IF(AND($P1436&lt;&gt;"",$P1436&lt;=Paramètres!$C$14),1,0)</f>
        <v/>
      </c>
      <c r="AC1436" s="67">
        <f>IF($P1436="","Jamais relancé",IF($P1436&lt;=3,"0-3 j",IF($P1436&lt;=7,"4-7 j",IF($P1436&lt;=15,"8-15 j","Plus de 15 j"))))</f>
        <v/>
      </c>
      <c r="AD1436" s="67">
        <f>IF($M1436&lt;=1000,"Moins de 1 k€",IF($M1436&lt;=5000,"1 à 5 k€",IF($M1436&lt;=15000,"5 à 15 k€","Plus de 15 k€")))</f>
        <v/>
      </c>
    </row>
    <row r="1437">
      <c r="A1437" s="65" t="inlineStr">
        <is>
          <t>DEV-01436</t>
        </is>
      </c>
      <c r="B1437" s="66" t="n">
        <v>45602</v>
      </c>
      <c r="C1437" s="65" t="inlineStr">
        <is>
          <t>2024-11</t>
        </is>
      </c>
      <c r="D1437" s="65" t="inlineStr">
        <is>
          <t>2024-2025</t>
        </is>
      </c>
      <c r="E1437" s="65" t="inlineStr">
        <is>
          <t>CLI-0229</t>
        </is>
      </c>
      <c r="F1437" s="65" t="inlineStr">
        <is>
          <t>Particulier</t>
        </is>
      </c>
      <c r="G1437" s="65" t="inlineStr">
        <is>
          <t>Toulouse</t>
        </is>
      </c>
      <c r="H1437" s="65" t="inlineStr">
        <is>
          <t>Nadia Cherif</t>
        </is>
      </c>
      <c r="I1437" s="65" t="inlineStr">
        <is>
          <t>Plomberie</t>
        </is>
      </c>
      <c r="J1437" s="65" t="inlineStr">
        <is>
          <t>PR-003</t>
        </is>
      </c>
      <c r="K1437" s="65" t="inlineStr">
        <is>
          <t>Réfection réseau eau appartement</t>
        </is>
      </c>
      <c r="L1437" s="67" t="n">
        <v>1</v>
      </c>
      <c r="M1437" s="68" t="n">
        <v>3160.27</v>
      </c>
      <c r="N1437" s="65" t="inlineStr">
        <is>
          <t>Accepté</t>
        </is>
      </c>
      <c r="O1437" s="66" t="n">
        <v>45616</v>
      </c>
      <c r="P1437" s="67" t="n">
        <v>7</v>
      </c>
      <c r="Q1437" s="67" t="n">
        <v>1</v>
      </c>
      <c r="R1437" s="67">
        <f>$I1437</f>
        <v/>
      </c>
      <c r="S1437" s="67">
        <f>$K1437</f>
        <v/>
      </c>
      <c r="T1437" s="67">
        <f>IFERROR(INDEX(Clients!$G$2:$G$1020,MATCH($E1437,Clients!$A$2:$A$1020,0)),"")</f>
        <v/>
      </c>
      <c r="U1437" s="67">
        <f>IFERROR(INDEX(Clients!$I$2:$I$1020,MATCH($E1437,Clients!$A$2:$A$1020,0)),"")</f>
        <v/>
      </c>
      <c r="V1437" s="69">
        <f>1</f>
        <v/>
      </c>
      <c r="W1437" s="69">
        <f>IF($N1437="Accepté",1,0)</f>
        <v/>
      </c>
      <c r="X1437" s="68">
        <f>$M1437*$W1437</f>
        <v/>
      </c>
      <c r="Y1437" s="68">
        <f>IF($N1437="En cours",0,$M1437)</f>
        <v/>
      </c>
      <c r="Z1437" s="69">
        <f>IF($P1437="",0,1)</f>
        <v/>
      </c>
      <c r="AA1437" s="70">
        <f>IF($P1437="",0,$P1437)</f>
        <v/>
      </c>
      <c r="AB1437" s="69">
        <f>IF(AND($P1437&lt;&gt;"",$P1437&lt;=Paramètres!$C$14),1,0)</f>
        <v/>
      </c>
      <c r="AC1437" s="67">
        <f>IF($P1437="","Jamais relancé",IF($P1437&lt;=3,"0-3 j",IF($P1437&lt;=7,"4-7 j",IF($P1437&lt;=15,"8-15 j","Plus de 15 j"))))</f>
        <v/>
      </c>
      <c r="AD1437" s="67">
        <f>IF($M1437&lt;=1000,"Moins de 1 k€",IF($M1437&lt;=5000,"1 à 5 k€",IF($M1437&lt;=15000,"5 à 15 k€","Plus de 15 k€")))</f>
        <v/>
      </c>
    </row>
    <row r="1438">
      <c r="A1438" s="65" t="inlineStr">
        <is>
          <t>DEV-01437</t>
        </is>
      </c>
      <c r="B1438" s="66" t="n">
        <v>45602</v>
      </c>
      <c r="C1438" s="65" t="inlineStr">
        <is>
          <t>2024-11</t>
        </is>
      </c>
      <c r="D1438" s="65" t="inlineStr">
        <is>
          <t>2024-2025</t>
        </is>
      </c>
      <c r="E1438" s="65" t="inlineStr">
        <is>
          <t>CLI-0438</t>
        </is>
      </c>
      <c r="F1438" s="65" t="inlineStr">
        <is>
          <t>Particulier</t>
        </is>
      </c>
      <c r="G1438" s="65" t="inlineStr">
        <is>
          <t>Toulouse</t>
        </is>
      </c>
      <c r="H1438" s="65" t="inlineStr">
        <is>
          <t>Julien Fabre</t>
        </is>
      </c>
      <c r="I1438" s="65" t="inlineStr">
        <is>
          <t>Salle de bain</t>
        </is>
      </c>
      <c r="J1438" s="65" t="inlineStr">
        <is>
          <t>SB-002</t>
        </is>
      </c>
      <c r="K1438" s="65" t="inlineStr">
        <is>
          <t>Remplacement baignoire par douche</t>
        </is>
      </c>
      <c r="L1438" s="67" t="n">
        <v>1</v>
      </c>
      <c r="M1438" s="68" t="n">
        <v>3776.06</v>
      </c>
      <c r="N1438" s="65" t="inlineStr">
        <is>
          <t>Accepté</t>
        </is>
      </c>
      <c r="O1438" s="66" t="n">
        <v>45607</v>
      </c>
      <c r="P1438" s="67" t="n">
        <v>9</v>
      </c>
      <c r="Q1438" s="67" t="n">
        <v>0</v>
      </c>
      <c r="R1438" s="67">
        <f>$I1438</f>
        <v/>
      </c>
      <c r="S1438" s="67">
        <f>$K1438</f>
        <v/>
      </c>
      <c r="T1438" s="67">
        <f>IFERROR(INDEX(Clients!$G$2:$G$1020,MATCH($E1438,Clients!$A$2:$A$1020,0)),"")</f>
        <v/>
      </c>
      <c r="U1438" s="67">
        <f>IFERROR(INDEX(Clients!$I$2:$I$1020,MATCH($E1438,Clients!$A$2:$A$1020,0)),"")</f>
        <v/>
      </c>
      <c r="V1438" s="69">
        <f>1</f>
        <v/>
      </c>
      <c r="W1438" s="69">
        <f>IF($N1438="Accepté",1,0)</f>
        <v/>
      </c>
      <c r="X1438" s="68">
        <f>$M1438*$W1438</f>
        <v/>
      </c>
      <c r="Y1438" s="68">
        <f>IF($N1438="En cours",0,$M1438)</f>
        <v/>
      </c>
      <c r="Z1438" s="69">
        <f>IF($P1438="",0,1)</f>
        <v/>
      </c>
      <c r="AA1438" s="70">
        <f>IF($P1438="",0,$P1438)</f>
        <v/>
      </c>
      <c r="AB1438" s="69">
        <f>IF(AND($P1438&lt;&gt;"",$P1438&lt;=Paramètres!$C$14),1,0)</f>
        <v/>
      </c>
      <c r="AC1438" s="67">
        <f>IF($P1438="","Jamais relancé",IF($P1438&lt;=3,"0-3 j",IF($P1438&lt;=7,"4-7 j",IF($P1438&lt;=15,"8-15 j","Plus de 15 j"))))</f>
        <v/>
      </c>
      <c r="AD1438" s="67">
        <f>IF($M1438&lt;=1000,"Moins de 1 k€",IF($M1438&lt;=5000,"1 à 5 k€",IF($M1438&lt;=15000,"5 à 15 k€","Plus de 15 k€")))</f>
        <v/>
      </c>
    </row>
    <row r="1439">
      <c r="A1439" s="65" t="inlineStr">
        <is>
          <t>DEV-01438</t>
        </is>
      </c>
      <c r="B1439" s="66" t="n">
        <v>45603</v>
      </c>
      <c r="C1439" s="65" t="inlineStr">
        <is>
          <t>2024-11</t>
        </is>
      </c>
      <c r="D1439" s="65" t="inlineStr">
        <is>
          <t>2024-2025</t>
        </is>
      </c>
      <c r="E1439" s="65" t="inlineStr">
        <is>
          <t>CLI-0032</t>
        </is>
      </c>
      <c r="F1439" s="65" t="inlineStr">
        <is>
          <t>Particulier</t>
        </is>
      </c>
      <c r="G1439" s="65" t="inlineStr">
        <is>
          <t>Toulouse</t>
        </is>
      </c>
      <c r="H1439" s="65" t="inlineStr">
        <is>
          <t>Nadia Cherif</t>
        </is>
      </c>
      <c r="I1439" s="65" t="inlineStr">
        <is>
          <t>Salle de bain</t>
        </is>
      </c>
      <c r="J1439" s="65" t="inlineStr">
        <is>
          <t>SB-003</t>
        </is>
      </c>
      <c r="K1439" s="65" t="inlineStr">
        <is>
          <t>Pose meuble vasque + robinetterie</t>
        </is>
      </c>
      <c r="L1439" s="67" t="n">
        <v>1</v>
      </c>
      <c r="M1439" s="68" t="n">
        <v>1092.03</v>
      </c>
      <c r="N1439" s="65" t="inlineStr">
        <is>
          <t>Accepté</t>
        </is>
      </c>
      <c r="O1439" s="66" t="n">
        <v>45627</v>
      </c>
      <c r="P1439" s="67" t="n"/>
      <c r="Q1439" s="67" t="n">
        <v>0</v>
      </c>
      <c r="R1439" s="67">
        <f>$I1439</f>
        <v/>
      </c>
      <c r="S1439" s="67">
        <f>$K1439</f>
        <v/>
      </c>
      <c r="T1439" s="67">
        <f>IFERROR(INDEX(Clients!$G$2:$G$1020,MATCH($E1439,Clients!$A$2:$A$1020,0)),"")</f>
        <v/>
      </c>
      <c r="U1439" s="67">
        <f>IFERROR(INDEX(Clients!$I$2:$I$1020,MATCH($E1439,Clients!$A$2:$A$1020,0)),"")</f>
        <v/>
      </c>
      <c r="V1439" s="69">
        <f>1</f>
        <v/>
      </c>
      <c r="W1439" s="69">
        <f>IF($N1439="Accepté",1,0)</f>
        <v/>
      </c>
      <c r="X1439" s="68">
        <f>$M1439*$W1439</f>
        <v/>
      </c>
      <c r="Y1439" s="68">
        <f>IF($N1439="En cours",0,$M1439)</f>
        <v/>
      </c>
      <c r="Z1439" s="69">
        <f>IF($P1439="",0,1)</f>
        <v/>
      </c>
      <c r="AA1439" s="70">
        <f>IF($P1439="",0,$P1439)</f>
        <v/>
      </c>
      <c r="AB1439" s="69">
        <f>IF(AND($P1439&lt;&gt;"",$P1439&lt;=Paramètres!$C$14),1,0)</f>
        <v/>
      </c>
      <c r="AC1439" s="67">
        <f>IF($P1439="","Jamais relancé",IF($P1439&lt;=3,"0-3 j",IF($P1439&lt;=7,"4-7 j",IF($P1439&lt;=15,"8-15 j","Plus de 15 j"))))</f>
        <v/>
      </c>
      <c r="AD1439" s="67">
        <f>IF($M1439&lt;=1000,"Moins de 1 k€",IF($M1439&lt;=5000,"1 à 5 k€",IF($M1439&lt;=15000,"5 à 15 k€","Plus de 15 k€")))</f>
        <v/>
      </c>
    </row>
    <row r="1440">
      <c r="A1440" s="65" t="inlineStr">
        <is>
          <t>DEV-01439</t>
        </is>
      </c>
      <c r="B1440" s="66" t="n">
        <v>45603</v>
      </c>
      <c r="C1440" s="65" t="inlineStr">
        <is>
          <t>2024-11</t>
        </is>
      </c>
      <c r="D1440" s="65" t="inlineStr">
        <is>
          <t>2024-2025</t>
        </is>
      </c>
      <c r="E1440" s="65" t="inlineStr">
        <is>
          <t>CLI-0151</t>
        </is>
      </c>
      <c r="F1440" s="65" t="inlineStr">
        <is>
          <t>Syndic</t>
        </is>
      </c>
      <c r="G1440" s="65" t="inlineStr">
        <is>
          <t>Bordeaux</t>
        </is>
      </c>
      <c r="H1440" s="65" t="inlineStr">
        <is>
          <t>Sophie Marchand</t>
        </is>
      </c>
      <c r="I1440" s="65" t="inlineStr">
        <is>
          <t>Chauffage</t>
        </is>
      </c>
      <c r="J1440" s="65" t="inlineStr">
        <is>
          <t>CH-002</t>
        </is>
      </c>
      <c r="K1440" s="65" t="inlineStr">
        <is>
          <t>Entretien annuel chaudière</t>
        </is>
      </c>
      <c r="L1440" s="67" t="n">
        <v>1</v>
      </c>
      <c r="M1440" s="68" t="n">
        <v>284.03</v>
      </c>
      <c r="N1440" s="65" t="inlineStr">
        <is>
          <t>Sans réponse</t>
        </is>
      </c>
      <c r="O1440" s="66" t="n">
        <v>45630</v>
      </c>
      <c r="P1440" s="67" t="n"/>
      <c r="Q1440" s="67" t="n">
        <v>0</v>
      </c>
      <c r="R1440" s="67">
        <f>$I1440</f>
        <v/>
      </c>
      <c r="S1440" s="67">
        <f>$K1440</f>
        <v/>
      </c>
      <c r="T1440" s="67">
        <f>IFERROR(INDEX(Clients!$G$2:$G$1020,MATCH($E1440,Clients!$A$2:$A$1020,0)),"")</f>
        <v/>
      </c>
      <c r="U1440" s="67">
        <f>IFERROR(INDEX(Clients!$I$2:$I$1020,MATCH($E1440,Clients!$A$2:$A$1020,0)),"")</f>
        <v/>
      </c>
      <c r="V1440" s="69">
        <f>1</f>
        <v/>
      </c>
      <c r="W1440" s="69">
        <f>IF($N1440="Accepté",1,0)</f>
        <v/>
      </c>
      <c r="X1440" s="68">
        <f>$M1440*$W1440</f>
        <v/>
      </c>
      <c r="Y1440" s="68">
        <f>IF($N1440="En cours",0,$M1440)</f>
        <v/>
      </c>
      <c r="Z1440" s="69">
        <f>IF($P1440="",0,1)</f>
        <v/>
      </c>
      <c r="AA1440" s="70">
        <f>IF($P1440="",0,$P1440)</f>
        <v/>
      </c>
      <c r="AB1440" s="69">
        <f>IF(AND($P1440&lt;&gt;"",$P1440&lt;=Paramètres!$C$14),1,0)</f>
        <v/>
      </c>
      <c r="AC1440" s="67">
        <f>IF($P1440="","Jamais relancé",IF($P1440&lt;=3,"0-3 j",IF($P1440&lt;=7,"4-7 j",IF($P1440&lt;=15,"8-15 j","Plus de 15 j"))))</f>
        <v/>
      </c>
      <c r="AD1440" s="67">
        <f>IF($M1440&lt;=1000,"Moins de 1 k€",IF($M1440&lt;=5000,"1 à 5 k€",IF($M1440&lt;=15000,"5 à 15 k€","Plus de 15 k€")))</f>
        <v/>
      </c>
    </row>
    <row r="1441">
      <c r="A1441" s="65" t="inlineStr">
        <is>
          <t>DEV-01440</t>
        </is>
      </c>
      <c r="B1441" s="66" t="n">
        <v>45604</v>
      </c>
      <c r="C1441" s="65" t="inlineStr">
        <is>
          <t>2024-11</t>
        </is>
      </c>
      <c r="D1441" s="65" t="inlineStr">
        <is>
          <t>2024-2025</t>
        </is>
      </c>
      <c r="E1441" s="65" t="inlineStr">
        <is>
          <t>CLI-0415</t>
        </is>
      </c>
      <c r="F1441" s="65" t="inlineStr">
        <is>
          <t>Particulier</t>
        </is>
      </c>
      <c r="G1441" s="65" t="inlineStr">
        <is>
          <t>Bordeaux</t>
        </is>
      </c>
      <c r="H1441" s="65" t="inlineStr">
        <is>
          <t>Sophie Marchand</t>
        </is>
      </c>
      <c r="I1441" s="65" t="inlineStr">
        <is>
          <t>Électricité</t>
        </is>
      </c>
      <c r="J1441" s="65" t="inlineStr">
        <is>
          <t>EL-004</t>
        </is>
      </c>
      <c r="K1441" s="65" t="inlineStr">
        <is>
          <t>Éclairage LED locaux professionnels</t>
        </is>
      </c>
      <c r="L1441" s="67" t="n">
        <v>1</v>
      </c>
      <c r="M1441" s="68" t="n">
        <v>3737.23</v>
      </c>
      <c r="N1441" s="65" t="inlineStr">
        <is>
          <t>Refusé</t>
        </is>
      </c>
      <c r="O1441" s="66" t="n">
        <v>45630</v>
      </c>
      <c r="P1441" s="67" t="n">
        <v>8</v>
      </c>
      <c r="Q1441" s="67" t="n">
        <v>2</v>
      </c>
      <c r="R1441" s="67">
        <f>$I1441</f>
        <v/>
      </c>
      <c r="S1441" s="67">
        <f>$K1441</f>
        <v/>
      </c>
      <c r="T1441" s="67">
        <f>IFERROR(INDEX(Clients!$G$2:$G$1020,MATCH($E1441,Clients!$A$2:$A$1020,0)),"")</f>
        <v/>
      </c>
      <c r="U1441" s="67">
        <f>IFERROR(INDEX(Clients!$I$2:$I$1020,MATCH($E1441,Clients!$A$2:$A$1020,0)),"")</f>
        <v/>
      </c>
      <c r="V1441" s="69">
        <f>1</f>
        <v/>
      </c>
      <c r="W1441" s="69">
        <f>IF($N1441="Accepté",1,0)</f>
        <v/>
      </c>
      <c r="X1441" s="68">
        <f>$M1441*$W1441</f>
        <v/>
      </c>
      <c r="Y1441" s="68">
        <f>IF($N1441="En cours",0,$M1441)</f>
        <v/>
      </c>
      <c r="Z1441" s="69">
        <f>IF($P1441="",0,1)</f>
        <v/>
      </c>
      <c r="AA1441" s="70">
        <f>IF($P1441="",0,$P1441)</f>
        <v/>
      </c>
      <c r="AB1441" s="69">
        <f>IF(AND($P1441&lt;&gt;"",$P1441&lt;=Paramètres!$C$14),1,0)</f>
        <v/>
      </c>
      <c r="AC1441" s="67">
        <f>IF($P1441="","Jamais relancé",IF($P1441&lt;=3,"0-3 j",IF($P1441&lt;=7,"4-7 j",IF($P1441&lt;=15,"8-15 j","Plus de 15 j"))))</f>
        <v/>
      </c>
      <c r="AD1441" s="67">
        <f>IF($M1441&lt;=1000,"Moins de 1 k€",IF($M1441&lt;=5000,"1 à 5 k€",IF($M1441&lt;=15000,"5 à 15 k€","Plus de 15 k€")))</f>
        <v/>
      </c>
    </row>
    <row r="1442">
      <c r="A1442" s="65" t="inlineStr">
        <is>
          <t>DEV-01441</t>
        </is>
      </c>
      <c r="B1442" s="66" t="n">
        <v>45604</v>
      </c>
      <c r="C1442" s="65" t="inlineStr">
        <is>
          <t>2024-11</t>
        </is>
      </c>
      <c r="D1442" s="65" t="inlineStr">
        <is>
          <t>2024-2025</t>
        </is>
      </c>
      <c r="E1442" s="65" t="inlineStr">
        <is>
          <t>CLI-0359</t>
        </is>
      </c>
      <c r="F1442" s="65" t="inlineStr">
        <is>
          <t>Particulier</t>
        </is>
      </c>
      <c r="G1442" s="65" t="inlineStr">
        <is>
          <t>Bordeaux</t>
        </is>
      </c>
      <c r="H1442" s="65" t="inlineStr">
        <is>
          <t>Karim Belkacem</t>
        </is>
      </c>
      <c r="I1442" s="65" t="inlineStr">
        <is>
          <t>Chauffage</t>
        </is>
      </c>
      <c r="J1442" s="65" t="inlineStr">
        <is>
          <t>CH-004</t>
        </is>
      </c>
      <c r="K1442" s="65" t="inlineStr">
        <is>
          <t>Remplacement radiateurs (lot de 5)</t>
        </is>
      </c>
      <c r="L1442" s="67" t="n">
        <v>1</v>
      </c>
      <c r="M1442" s="68" t="n">
        <v>2547.18</v>
      </c>
      <c r="N1442" s="65" t="inlineStr">
        <is>
          <t>Sans réponse</t>
        </is>
      </c>
      <c r="O1442" s="66" t="n">
        <v>45607</v>
      </c>
      <c r="P1442" s="67" t="n">
        <v>1</v>
      </c>
      <c r="Q1442" s="67" t="n">
        <v>1</v>
      </c>
      <c r="R1442" s="67">
        <f>$I1442</f>
        <v/>
      </c>
      <c r="S1442" s="67">
        <f>$K1442</f>
        <v/>
      </c>
      <c r="T1442" s="67">
        <f>IFERROR(INDEX(Clients!$G$2:$G$1020,MATCH($E1442,Clients!$A$2:$A$1020,0)),"")</f>
        <v/>
      </c>
      <c r="U1442" s="67">
        <f>IFERROR(INDEX(Clients!$I$2:$I$1020,MATCH($E1442,Clients!$A$2:$A$1020,0)),"")</f>
        <v/>
      </c>
      <c r="V1442" s="69">
        <f>1</f>
        <v/>
      </c>
      <c r="W1442" s="69">
        <f>IF($N1442="Accepté",1,0)</f>
        <v/>
      </c>
      <c r="X1442" s="68">
        <f>$M1442*$W1442</f>
        <v/>
      </c>
      <c r="Y1442" s="68">
        <f>IF($N1442="En cours",0,$M1442)</f>
        <v/>
      </c>
      <c r="Z1442" s="69">
        <f>IF($P1442="",0,1)</f>
        <v/>
      </c>
      <c r="AA1442" s="70">
        <f>IF($P1442="",0,$P1442)</f>
        <v/>
      </c>
      <c r="AB1442" s="69">
        <f>IF(AND($P1442&lt;&gt;"",$P1442&lt;=Paramètres!$C$14),1,0)</f>
        <v/>
      </c>
      <c r="AC1442" s="67">
        <f>IF($P1442="","Jamais relancé",IF($P1442&lt;=3,"0-3 j",IF($P1442&lt;=7,"4-7 j",IF($P1442&lt;=15,"8-15 j","Plus de 15 j"))))</f>
        <v/>
      </c>
      <c r="AD1442" s="67">
        <f>IF($M1442&lt;=1000,"Moins de 1 k€",IF($M1442&lt;=5000,"1 à 5 k€",IF($M1442&lt;=15000,"5 à 15 k€","Plus de 15 k€")))</f>
        <v/>
      </c>
    </row>
    <row r="1443">
      <c r="A1443" s="65" t="inlineStr">
        <is>
          <t>DEV-01442</t>
        </is>
      </c>
      <c r="B1443" s="66" t="n">
        <v>45604</v>
      </c>
      <c r="C1443" s="65" t="inlineStr">
        <is>
          <t>2024-11</t>
        </is>
      </c>
      <c r="D1443" s="65" t="inlineStr">
        <is>
          <t>2024-2025</t>
        </is>
      </c>
      <c r="E1443" s="65" t="inlineStr">
        <is>
          <t>CLI-0109</t>
        </is>
      </c>
      <c r="F1443" s="65" t="inlineStr">
        <is>
          <t>Professionnel</t>
        </is>
      </c>
      <c r="G1443" s="65" t="inlineStr">
        <is>
          <t>Toulouse</t>
        </is>
      </c>
      <c r="H1443" s="65" t="inlineStr">
        <is>
          <t>Nadia Cherif</t>
        </is>
      </c>
      <c r="I1443" s="65" t="inlineStr">
        <is>
          <t>Chauffage</t>
        </is>
      </c>
      <c r="J1443" s="65" t="inlineStr">
        <is>
          <t>CH-003</t>
        </is>
      </c>
      <c r="K1443" s="65" t="inlineStr">
        <is>
          <t>Installation pompe à chaleur air/eau</t>
        </is>
      </c>
      <c r="L1443" s="67" t="n">
        <v>1</v>
      </c>
      <c r="M1443" s="68" t="n">
        <v>21135.33</v>
      </c>
      <c r="N1443" s="65" t="inlineStr">
        <is>
          <t>Sans réponse</t>
        </is>
      </c>
      <c r="O1443" s="66" t="n">
        <v>45630</v>
      </c>
      <c r="P1443" s="67" t="n"/>
      <c r="Q1443" s="67" t="n">
        <v>0</v>
      </c>
      <c r="R1443" s="67">
        <f>$I1443</f>
        <v/>
      </c>
      <c r="S1443" s="67">
        <f>$K1443</f>
        <v/>
      </c>
      <c r="T1443" s="67">
        <f>IFERROR(INDEX(Clients!$G$2:$G$1020,MATCH($E1443,Clients!$A$2:$A$1020,0)),"")</f>
        <v/>
      </c>
      <c r="U1443" s="67">
        <f>IFERROR(INDEX(Clients!$I$2:$I$1020,MATCH($E1443,Clients!$A$2:$A$1020,0)),"")</f>
        <v/>
      </c>
      <c r="V1443" s="69">
        <f>1</f>
        <v/>
      </c>
      <c r="W1443" s="69">
        <f>IF($N1443="Accepté",1,0)</f>
        <v/>
      </c>
      <c r="X1443" s="68">
        <f>$M1443*$W1443</f>
        <v/>
      </c>
      <c r="Y1443" s="68">
        <f>IF($N1443="En cours",0,$M1443)</f>
        <v/>
      </c>
      <c r="Z1443" s="69">
        <f>IF($P1443="",0,1)</f>
        <v/>
      </c>
      <c r="AA1443" s="70">
        <f>IF($P1443="",0,$P1443)</f>
        <v/>
      </c>
      <c r="AB1443" s="69">
        <f>IF(AND($P1443&lt;&gt;"",$P1443&lt;=Paramètres!$C$14),1,0)</f>
        <v/>
      </c>
      <c r="AC1443" s="67">
        <f>IF($P1443="","Jamais relancé",IF($P1443&lt;=3,"0-3 j",IF($P1443&lt;=7,"4-7 j",IF($P1443&lt;=15,"8-15 j","Plus de 15 j"))))</f>
        <v/>
      </c>
      <c r="AD1443" s="67">
        <f>IF($M1443&lt;=1000,"Moins de 1 k€",IF($M1443&lt;=5000,"1 à 5 k€",IF($M1443&lt;=15000,"5 à 15 k€","Plus de 15 k€")))</f>
        <v/>
      </c>
    </row>
    <row r="1444">
      <c r="A1444" s="65" t="inlineStr">
        <is>
          <t>DEV-01443</t>
        </is>
      </c>
      <c r="B1444" s="66" t="n">
        <v>45604</v>
      </c>
      <c r="C1444" s="65" t="inlineStr">
        <is>
          <t>2024-11</t>
        </is>
      </c>
      <c r="D1444" s="65" t="inlineStr">
        <is>
          <t>2024-2025</t>
        </is>
      </c>
      <c r="E1444" s="65" t="inlineStr">
        <is>
          <t>CLI-0176</t>
        </is>
      </c>
      <c r="F1444" s="65" t="inlineStr">
        <is>
          <t>Professionnel</t>
        </is>
      </c>
      <c r="G1444" s="65" t="inlineStr">
        <is>
          <t>Toulouse</t>
        </is>
      </c>
      <c r="H1444" s="65" t="inlineStr">
        <is>
          <t>Julien Fabre</t>
        </is>
      </c>
      <c r="I1444" s="65" t="inlineStr">
        <is>
          <t>Électricité</t>
        </is>
      </c>
      <c r="J1444" s="65" t="inlineStr">
        <is>
          <t>EL-004</t>
        </is>
      </c>
      <c r="K1444" s="65" t="inlineStr">
        <is>
          <t>Éclairage LED locaux professionnels</t>
        </is>
      </c>
      <c r="L1444" s="67" t="n">
        <v>1</v>
      </c>
      <c r="M1444" s="68" t="n">
        <v>5486.93</v>
      </c>
      <c r="N1444" s="65" t="inlineStr">
        <is>
          <t>Sans réponse</t>
        </is>
      </c>
      <c r="O1444" s="66" t="n">
        <v>45619</v>
      </c>
      <c r="P1444" s="67" t="n">
        <v>6</v>
      </c>
      <c r="Q1444" s="67" t="n">
        <v>1</v>
      </c>
      <c r="R1444" s="67">
        <f>$I1444</f>
        <v/>
      </c>
      <c r="S1444" s="67">
        <f>$K1444</f>
        <v/>
      </c>
      <c r="T1444" s="67">
        <f>IFERROR(INDEX(Clients!$G$2:$G$1020,MATCH($E1444,Clients!$A$2:$A$1020,0)),"")</f>
        <v/>
      </c>
      <c r="U1444" s="67">
        <f>IFERROR(INDEX(Clients!$I$2:$I$1020,MATCH($E1444,Clients!$A$2:$A$1020,0)),"")</f>
        <v/>
      </c>
      <c r="V1444" s="69">
        <f>1</f>
        <v/>
      </c>
      <c r="W1444" s="69">
        <f>IF($N1444="Accepté",1,0)</f>
        <v/>
      </c>
      <c r="X1444" s="68">
        <f>$M1444*$W1444</f>
        <v/>
      </c>
      <c r="Y1444" s="68">
        <f>IF($N1444="En cours",0,$M1444)</f>
        <v/>
      </c>
      <c r="Z1444" s="69">
        <f>IF($P1444="",0,1)</f>
        <v/>
      </c>
      <c r="AA1444" s="70">
        <f>IF($P1444="",0,$P1444)</f>
        <v/>
      </c>
      <c r="AB1444" s="69">
        <f>IF(AND($P1444&lt;&gt;"",$P1444&lt;=Paramètres!$C$14),1,0)</f>
        <v/>
      </c>
      <c r="AC1444" s="67">
        <f>IF($P1444="","Jamais relancé",IF($P1444&lt;=3,"0-3 j",IF($P1444&lt;=7,"4-7 j",IF($P1444&lt;=15,"8-15 j","Plus de 15 j"))))</f>
        <v/>
      </c>
      <c r="AD1444" s="67">
        <f>IF($M1444&lt;=1000,"Moins de 1 k€",IF($M1444&lt;=5000,"1 à 5 k€",IF($M1444&lt;=15000,"5 à 15 k€","Plus de 15 k€")))</f>
        <v/>
      </c>
    </row>
    <row r="1445">
      <c r="A1445" s="65" t="inlineStr">
        <is>
          <t>DEV-01444</t>
        </is>
      </c>
      <c r="B1445" s="66" t="n">
        <v>45604</v>
      </c>
      <c r="C1445" s="65" t="inlineStr">
        <is>
          <t>2024-11</t>
        </is>
      </c>
      <c r="D1445" s="65" t="inlineStr">
        <is>
          <t>2024-2025</t>
        </is>
      </c>
      <c r="E1445" s="65" t="inlineStr">
        <is>
          <t>CLI-0276</t>
        </is>
      </c>
      <c r="F1445" s="65" t="inlineStr">
        <is>
          <t>Professionnel</t>
        </is>
      </c>
      <c r="G1445" s="65" t="inlineStr">
        <is>
          <t>Bordeaux</t>
        </is>
      </c>
      <c r="H1445" s="65" t="inlineStr">
        <is>
          <t>Karim Belkacem</t>
        </is>
      </c>
      <c r="I1445" s="65" t="inlineStr">
        <is>
          <t>Plomberie</t>
        </is>
      </c>
      <c r="J1445" s="65" t="inlineStr">
        <is>
          <t>PR-002</t>
        </is>
      </c>
      <c r="K1445" s="65" t="inlineStr">
        <is>
          <t>Recherche de fuite + réparation</t>
        </is>
      </c>
      <c r="L1445" s="67" t="n">
        <v>1</v>
      </c>
      <c r="M1445" s="68" t="n">
        <v>839.87</v>
      </c>
      <c r="N1445" s="65" t="inlineStr">
        <is>
          <t>Accepté</t>
        </is>
      </c>
      <c r="O1445" s="66" t="n">
        <v>45609</v>
      </c>
      <c r="P1445" s="67" t="n">
        <v>4</v>
      </c>
      <c r="Q1445" s="67" t="n">
        <v>1</v>
      </c>
      <c r="R1445" s="67">
        <f>$I1445</f>
        <v/>
      </c>
      <c r="S1445" s="67">
        <f>$K1445</f>
        <v/>
      </c>
      <c r="T1445" s="67">
        <f>IFERROR(INDEX(Clients!$G$2:$G$1020,MATCH($E1445,Clients!$A$2:$A$1020,0)),"")</f>
        <v/>
      </c>
      <c r="U1445" s="67">
        <f>IFERROR(INDEX(Clients!$I$2:$I$1020,MATCH($E1445,Clients!$A$2:$A$1020,0)),"")</f>
        <v/>
      </c>
      <c r="V1445" s="69">
        <f>1</f>
        <v/>
      </c>
      <c r="W1445" s="69">
        <f>IF($N1445="Accepté",1,0)</f>
        <v/>
      </c>
      <c r="X1445" s="68">
        <f>$M1445*$W1445</f>
        <v/>
      </c>
      <c r="Y1445" s="68">
        <f>IF($N1445="En cours",0,$M1445)</f>
        <v/>
      </c>
      <c r="Z1445" s="69">
        <f>IF($P1445="",0,1)</f>
        <v/>
      </c>
      <c r="AA1445" s="70">
        <f>IF($P1445="",0,$P1445)</f>
        <v/>
      </c>
      <c r="AB1445" s="69">
        <f>IF(AND($P1445&lt;&gt;"",$P1445&lt;=Paramètres!$C$14),1,0)</f>
        <v/>
      </c>
      <c r="AC1445" s="67">
        <f>IF($P1445="","Jamais relancé",IF($P1445&lt;=3,"0-3 j",IF($P1445&lt;=7,"4-7 j",IF($P1445&lt;=15,"8-15 j","Plus de 15 j"))))</f>
        <v/>
      </c>
      <c r="AD1445" s="67">
        <f>IF($M1445&lt;=1000,"Moins de 1 k€",IF($M1445&lt;=5000,"1 à 5 k€",IF($M1445&lt;=15000,"5 à 15 k€","Plus de 15 k€")))</f>
        <v/>
      </c>
    </row>
    <row r="1446">
      <c r="A1446" s="65" t="inlineStr">
        <is>
          <t>DEV-01445</t>
        </is>
      </c>
      <c r="B1446" s="66" t="n">
        <v>45607</v>
      </c>
      <c r="C1446" s="65" t="inlineStr">
        <is>
          <t>2024-11</t>
        </is>
      </c>
      <c r="D1446" s="65" t="inlineStr">
        <is>
          <t>2024-2025</t>
        </is>
      </c>
      <c r="E1446" s="65" t="inlineStr">
        <is>
          <t>CLI-0491</t>
        </is>
      </c>
      <c r="F1446" s="65" t="inlineStr">
        <is>
          <t>Professionnel</t>
        </is>
      </c>
      <c r="G1446" s="65" t="inlineStr">
        <is>
          <t>Bordeaux</t>
        </is>
      </c>
      <c r="H1446" s="65" t="inlineStr">
        <is>
          <t>Sophie Marchand</t>
        </is>
      </c>
      <c r="I1446" s="65" t="inlineStr">
        <is>
          <t>Dépannage</t>
        </is>
      </c>
      <c r="J1446" s="65" t="inlineStr">
        <is>
          <t>DP-004</t>
        </is>
      </c>
      <c r="K1446" s="65" t="inlineStr">
        <is>
          <t>Remise en service chaudière</t>
        </is>
      </c>
      <c r="L1446" s="67" t="n">
        <v>1</v>
      </c>
      <c r="M1446" s="68" t="n">
        <v>459.44</v>
      </c>
      <c r="N1446" s="65" t="inlineStr">
        <is>
          <t>Sans réponse</t>
        </is>
      </c>
      <c r="O1446" s="66" t="n">
        <v>45635</v>
      </c>
      <c r="P1446" s="67" t="n"/>
      <c r="Q1446" s="67" t="n">
        <v>0</v>
      </c>
      <c r="R1446" s="67">
        <f>$I1446</f>
        <v/>
      </c>
      <c r="S1446" s="67">
        <f>$K1446</f>
        <v/>
      </c>
      <c r="T1446" s="67">
        <f>IFERROR(INDEX(Clients!$G$2:$G$1020,MATCH($E1446,Clients!$A$2:$A$1020,0)),"")</f>
        <v/>
      </c>
      <c r="U1446" s="67">
        <f>IFERROR(INDEX(Clients!$I$2:$I$1020,MATCH($E1446,Clients!$A$2:$A$1020,0)),"")</f>
        <v/>
      </c>
      <c r="V1446" s="69">
        <f>1</f>
        <v/>
      </c>
      <c r="W1446" s="69">
        <f>IF($N1446="Accepté",1,0)</f>
        <v/>
      </c>
      <c r="X1446" s="68">
        <f>$M1446*$W1446</f>
        <v/>
      </c>
      <c r="Y1446" s="68">
        <f>IF($N1446="En cours",0,$M1446)</f>
        <v/>
      </c>
      <c r="Z1446" s="69">
        <f>IF($P1446="",0,1)</f>
        <v/>
      </c>
      <c r="AA1446" s="70">
        <f>IF($P1446="",0,$P1446)</f>
        <v/>
      </c>
      <c r="AB1446" s="69">
        <f>IF(AND($P1446&lt;&gt;"",$P1446&lt;=Paramètres!$C$14),1,0)</f>
        <v/>
      </c>
      <c r="AC1446" s="67">
        <f>IF($P1446="","Jamais relancé",IF($P1446&lt;=3,"0-3 j",IF($P1446&lt;=7,"4-7 j",IF($P1446&lt;=15,"8-15 j","Plus de 15 j"))))</f>
        <v/>
      </c>
      <c r="AD1446" s="67">
        <f>IF($M1446&lt;=1000,"Moins de 1 k€",IF($M1446&lt;=5000,"1 à 5 k€",IF($M1446&lt;=15000,"5 à 15 k€","Plus de 15 k€")))</f>
        <v/>
      </c>
    </row>
    <row r="1447">
      <c r="A1447" s="65" t="inlineStr">
        <is>
          <t>DEV-01446</t>
        </is>
      </c>
      <c r="B1447" s="66" t="n">
        <v>45607</v>
      </c>
      <c r="C1447" s="65" t="inlineStr">
        <is>
          <t>2024-11</t>
        </is>
      </c>
      <c r="D1447" s="65" t="inlineStr">
        <is>
          <t>2024-2025</t>
        </is>
      </c>
      <c r="E1447" s="65" t="inlineStr">
        <is>
          <t>CLI-0497</t>
        </is>
      </c>
      <c r="F1447" s="65" t="inlineStr">
        <is>
          <t>Particulier</t>
        </is>
      </c>
      <c r="G1447" s="65" t="inlineStr">
        <is>
          <t>Toulouse</t>
        </is>
      </c>
      <c r="H1447" s="65" t="inlineStr">
        <is>
          <t>Julien Fabre</t>
        </is>
      </c>
      <c r="I1447" s="65" t="inlineStr">
        <is>
          <t>Chauffage</t>
        </is>
      </c>
      <c r="J1447" s="65" t="inlineStr">
        <is>
          <t>CH-005</t>
        </is>
      </c>
      <c r="K1447" s="65" t="inlineStr">
        <is>
          <t>Désembouage circuit chauffage</t>
        </is>
      </c>
      <c r="L1447" s="67" t="n">
        <v>1</v>
      </c>
      <c r="M1447" s="68" t="n">
        <v>849.49</v>
      </c>
      <c r="N1447" s="65" t="inlineStr">
        <is>
          <t>Sans réponse</t>
        </is>
      </c>
      <c r="O1447" s="66" t="n">
        <v>45615</v>
      </c>
      <c r="P1447" s="67" t="n"/>
      <c r="Q1447" s="67" t="n">
        <v>0</v>
      </c>
      <c r="R1447" s="67">
        <f>$I1447</f>
        <v/>
      </c>
      <c r="S1447" s="67">
        <f>$K1447</f>
        <v/>
      </c>
      <c r="T1447" s="67">
        <f>IFERROR(INDEX(Clients!$G$2:$G$1020,MATCH($E1447,Clients!$A$2:$A$1020,0)),"")</f>
        <v/>
      </c>
      <c r="U1447" s="67">
        <f>IFERROR(INDEX(Clients!$I$2:$I$1020,MATCH($E1447,Clients!$A$2:$A$1020,0)),"")</f>
        <v/>
      </c>
      <c r="V1447" s="69">
        <f>1</f>
        <v/>
      </c>
      <c r="W1447" s="69">
        <f>IF($N1447="Accepté",1,0)</f>
        <v/>
      </c>
      <c r="X1447" s="68">
        <f>$M1447*$W1447</f>
        <v/>
      </c>
      <c r="Y1447" s="68">
        <f>IF($N1447="En cours",0,$M1447)</f>
        <v/>
      </c>
      <c r="Z1447" s="69">
        <f>IF($P1447="",0,1)</f>
        <v/>
      </c>
      <c r="AA1447" s="70">
        <f>IF($P1447="",0,$P1447)</f>
        <v/>
      </c>
      <c r="AB1447" s="69">
        <f>IF(AND($P1447&lt;&gt;"",$P1447&lt;=Paramètres!$C$14),1,0)</f>
        <v/>
      </c>
      <c r="AC1447" s="67">
        <f>IF($P1447="","Jamais relancé",IF($P1447&lt;=3,"0-3 j",IF($P1447&lt;=7,"4-7 j",IF($P1447&lt;=15,"8-15 j","Plus de 15 j"))))</f>
        <v/>
      </c>
      <c r="AD1447" s="67">
        <f>IF($M1447&lt;=1000,"Moins de 1 k€",IF($M1447&lt;=5000,"1 à 5 k€",IF($M1447&lt;=15000,"5 à 15 k€","Plus de 15 k€")))</f>
        <v/>
      </c>
    </row>
    <row r="1448">
      <c r="A1448" s="65" t="inlineStr">
        <is>
          <t>DEV-01447</t>
        </is>
      </c>
      <c r="B1448" s="66" t="n">
        <v>45607</v>
      </c>
      <c r="C1448" s="65" t="inlineStr">
        <is>
          <t>2024-11</t>
        </is>
      </c>
      <c r="D1448" s="65" t="inlineStr">
        <is>
          <t>2024-2025</t>
        </is>
      </c>
      <c r="E1448" s="65" t="inlineStr">
        <is>
          <t>CLI-0141</t>
        </is>
      </c>
      <c r="F1448" s="65" t="inlineStr">
        <is>
          <t>Particulier</t>
        </is>
      </c>
      <c r="G1448" s="65" t="inlineStr">
        <is>
          <t>Bordeaux</t>
        </is>
      </c>
      <c r="H1448" s="65" t="inlineStr">
        <is>
          <t>Karim Belkacem</t>
        </is>
      </c>
      <c r="I1448" s="65" t="inlineStr">
        <is>
          <t>Électricité</t>
        </is>
      </c>
      <c r="J1448" s="65" t="inlineStr">
        <is>
          <t>EL-002</t>
        </is>
      </c>
      <c r="K1448" s="65" t="inlineStr">
        <is>
          <t>Installation borne de recharge VE</t>
        </is>
      </c>
      <c r="L1448" s="67" t="n">
        <v>1</v>
      </c>
      <c r="M1448" s="68" t="n">
        <v>1686.08</v>
      </c>
      <c r="N1448" s="65" t="inlineStr">
        <is>
          <t>Accepté</t>
        </is>
      </c>
      <c r="O1448" s="66" t="n">
        <v>45622</v>
      </c>
      <c r="P1448" s="67" t="n">
        <v>1</v>
      </c>
      <c r="Q1448" s="67" t="n">
        <v>1</v>
      </c>
      <c r="R1448" s="67">
        <f>$I1448</f>
        <v/>
      </c>
      <c r="S1448" s="67">
        <f>$K1448</f>
        <v/>
      </c>
      <c r="T1448" s="67">
        <f>IFERROR(INDEX(Clients!$G$2:$G$1020,MATCH($E1448,Clients!$A$2:$A$1020,0)),"")</f>
        <v/>
      </c>
      <c r="U1448" s="67">
        <f>IFERROR(INDEX(Clients!$I$2:$I$1020,MATCH($E1448,Clients!$A$2:$A$1020,0)),"")</f>
        <v/>
      </c>
      <c r="V1448" s="69">
        <f>1</f>
        <v/>
      </c>
      <c r="W1448" s="69">
        <f>IF($N1448="Accepté",1,0)</f>
        <v/>
      </c>
      <c r="X1448" s="68">
        <f>$M1448*$W1448</f>
        <v/>
      </c>
      <c r="Y1448" s="68">
        <f>IF($N1448="En cours",0,$M1448)</f>
        <v/>
      </c>
      <c r="Z1448" s="69">
        <f>IF($P1448="",0,1)</f>
        <v/>
      </c>
      <c r="AA1448" s="70">
        <f>IF($P1448="",0,$P1448)</f>
        <v/>
      </c>
      <c r="AB1448" s="69">
        <f>IF(AND($P1448&lt;&gt;"",$P1448&lt;=Paramètres!$C$14),1,0)</f>
        <v/>
      </c>
      <c r="AC1448" s="67">
        <f>IF($P1448="","Jamais relancé",IF($P1448&lt;=3,"0-3 j",IF($P1448&lt;=7,"4-7 j",IF($P1448&lt;=15,"8-15 j","Plus de 15 j"))))</f>
        <v/>
      </c>
      <c r="AD1448" s="67">
        <f>IF($M1448&lt;=1000,"Moins de 1 k€",IF($M1448&lt;=5000,"1 à 5 k€",IF($M1448&lt;=15000,"5 à 15 k€","Plus de 15 k€")))</f>
        <v/>
      </c>
    </row>
    <row r="1449">
      <c r="A1449" s="65" t="inlineStr">
        <is>
          <t>DEV-01448</t>
        </is>
      </c>
      <c r="B1449" s="66" t="n">
        <v>45607</v>
      </c>
      <c r="C1449" s="65" t="inlineStr">
        <is>
          <t>2024-11</t>
        </is>
      </c>
      <c r="D1449" s="65" t="inlineStr">
        <is>
          <t>2024-2025</t>
        </is>
      </c>
      <c r="E1449" s="65" t="inlineStr">
        <is>
          <t>CLI-0467</t>
        </is>
      </c>
      <c r="F1449" s="65" t="inlineStr">
        <is>
          <t>Particulier</t>
        </is>
      </c>
      <c r="G1449" s="65" t="inlineStr">
        <is>
          <t>Bordeaux</t>
        </is>
      </c>
      <c r="H1449" s="65" t="inlineStr">
        <is>
          <t>Karim Belkacem</t>
        </is>
      </c>
      <c r="I1449" s="65" t="inlineStr">
        <is>
          <t>Chauffage</t>
        </is>
      </c>
      <c r="J1449" s="65" t="inlineStr">
        <is>
          <t>CH-005</t>
        </is>
      </c>
      <c r="K1449" s="65" t="inlineStr">
        <is>
          <t>Désembouage circuit chauffage</t>
        </is>
      </c>
      <c r="L1449" s="67" t="n">
        <v>1</v>
      </c>
      <c r="M1449" s="68" t="n">
        <v>838.28</v>
      </c>
      <c r="N1449" s="65" t="inlineStr">
        <is>
          <t>Accepté</t>
        </is>
      </c>
      <c r="O1449" s="66" t="n">
        <v>45617</v>
      </c>
      <c r="P1449" s="67" t="n">
        <v>4</v>
      </c>
      <c r="Q1449" s="67" t="n">
        <v>1</v>
      </c>
      <c r="R1449" s="67">
        <f>$I1449</f>
        <v/>
      </c>
      <c r="S1449" s="67">
        <f>$K1449</f>
        <v/>
      </c>
      <c r="T1449" s="67">
        <f>IFERROR(INDEX(Clients!$G$2:$G$1020,MATCH($E1449,Clients!$A$2:$A$1020,0)),"")</f>
        <v/>
      </c>
      <c r="U1449" s="67">
        <f>IFERROR(INDEX(Clients!$I$2:$I$1020,MATCH($E1449,Clients!$A$2:$A$1020,0)),"")</f>
        <v/>
      </c>
      <c r="V1449" s="69">
        <f>1</f>
        <v/>
      </c>
      <c r="W1449" s="69">
        <f>IF($N1449="Accepté",1,0)</f>
        <v/>
      </c>
      <c r="X1449" s="68">
        <f>$M1449*$W1449</f>
        <v/>
      </c>
      <c r="Y1449" s="68">
        <f>IF($N1449="En cours",0,$M1449)</f>
        <v/>
      </c>
      <c r="Z1449" s="69">
        <f>IF($P1449="",0,1)</f>
        <v/>
      </c>
      <c r="AA1449" s="70">
        <f>IF($P1449="",0,$P1449)</f>
        <v/>
      </c>
      <c r="AB1449" s="69">
        <f>IF(AND($P1449&lt;&gt;"",$P1449&lt;=Paramètres!$C$14),1,0)</f>
        <v/>
      </c>
      <c r="AC1449" s="67">
        <f>IF($P1449="","Jamais relancé",IF($P1449&lt;=3,"0-3 j",IF($P1449&lt;=7,"4-7 j",IF($P1449&lt;=15,"8-15 j","Plus de 15 j"))))</f>
        <v/>
      </c>
      <c r="AD1449" s="67">
        <f>IF($M1449&lt;=1000,"Moins de 1 k€",IF($M1449&lt;=5000,"1 à 5 k€",IF($M1449&lt;=15000,"5 à 15 k€","Plus de 15 k€")))</f>
        <v/>
      </c>
    </row>
    <row r="1450">
      <c r="A1450" s="65" t="inlineStr">
        <is>
          <t>DEV-01449</t>
        </is>
      </c>
      <c r="B1450" s="66" t="n">
        <v>45607</v>
      </c>
      <c r="C1450" s="65" t="inlineStr">
        <is>
          <t>2024-11</t>
        </is>
      </c>
      <c r="D1450" s="65" t="inlineStr">
        <is>
          <t>2024-2025</t>
        </is>
      </c>
      <c r="E1450" s="65" t="inlineStr">
        <is>
          <t>CLI-1016</t>
        </is>
      </c>
      <c r="F1450" s="65" t="inlineStr">
        <is>
          <t>Particulier</t>
        </is>
      </c>
      <c r="G1450" s="65" t="inlineStr">
        <is>
          <t>Montpellier</t>
        </is>
      </c>
      <c r="H1450" s="65" t="inlineStr">
        <is>
          <t>Thomas Rey</t>
        </is>
      </c>
      <c r="I1450" s="65" t="inlineStr">
        <is>
          <t>Dépannage</t>
        </is>
      </c>
      <c r="J1450" s="65" t="inlineStr">
        <is>
          <t>DP-001</t>
        </is>
      </c>
      <c r="K1450" s="65" t="inlineStr">
        <is>
          <t>Dépannage plomberie urgence</t>
        </is>
      </c>
      <c r="L1450" s="67" t="n">
        <v>1</v>
      </c>
      <c r="M1450" s="68" t="n">
        <v>248.42</v>
      </c>
      <c r="N1450" s="65" t="inlineStr">
        <is>
          <t>Sans réponse</t>
        </is>
      </c>
      <c r="O1450" s="66" t="n">
        <v>45631</v>
      </c>
      <c r="P1450" s="67" t="n">
        <v>15</v>
      </c>
      <c r="Q1450" s="67" t="n">
        <v>1</v>
      </c>
      <c r="R1450" s="67">
        <f>$I1450</f>
        <v/>
      </c>
      <c r="S1450" s="67">
        <f>$K1450</f>
        <v/>
      </c>
      <c r="T1450" s="67">
        <f>IFERROR(INDEX(Clients!$G$2:$G$1020,MATCH($E1450,Clients!$A$2:$A$1020,0)),"")</f>
        <v/>
      </c>
      <c r="U1450" s="67">
        <f>IFERROR(INDEX(Clients!$I$2:$I$1020,MATCH($E1450,Clients!$A$2:$A$1020,0)),"")</f>
        <v/>
      </c>
      <c r="V1450" s="69">
        <f>1</f>
        <v/>
      </c>
      <c r="W1450" s="69">
        <f>IF($N1450="Accepté",1,0)</f>
        <v/>
      </c>
      <c r="X1450" s="68">
        <f>$M1450*$W1450</f>
        <v/>
      </c>
      <c r="Y1450" s="68">
        <f>IF($N1450="En cours",0,$M1450)</f>
        <v/>
      </c>
      <c r="Z1450" s="69">
        <f>IF($P1450="",0,1)</f>
        <v/>
      </c>
      <c r="AA1450" s="70">
        <f>IF($P1450="",0,$P1450)</f>
        <v/>
      </c>
      <c r="AB1450" s="69">
        <f>IF(AND($P1450&lt;&gt;"",$P1450&lt;=Paramètres!$C$14),1,0)</f>
        <v/>
      </c>
      <c r="AC1450" s="67">
        <f>IF($P1450="","Jamais relancé",IF($P1450&lt;=3,"0-3 j",IF($P1450&lt;=7,"4-7 j",IF($P1450&lt;=15,"8-15 j","Plus de 15 j"))))</f>
        <v/>
      </c>
      <c r="AD1450" s="67">
        <f>IF($M1450&lt;=1000,"Moins de 1 k€",IF($M1450&lt;=5000,"1 à 5 k€",IF($M1450&lt;=15000,"5 à 15 k€","Plus de 15 k€")))</f>
        <v/>
      </c>
    </row>
    <row r="1451">
      <c r="A1451" s="65" t="inlineStr">
        <is>
          <t>DEV-01450</t>
        </is>
      </c>
      <c r="B1451" s="66" t="n">
        <v>45608</v>
      </c>
      <c r="C1451" s="65" t="inlineStr">
        <is>
          <t>2024-11</t>
        </is>
      </c>
      <c r="D1451" s="65" t="inlineStr">
        <is>
          <t>2024-2025</t>
        </is>
      </c>
      <c r="E1451" s="65" t="inlineStr">
        <is>
          <t>CLI-0566</t>
        </is>
      </c>
      <c r="F1451" s="65" t="inlineStr">
        <is>
          <t>Particulier</t>
        </is>
      </c>
      <c r="G1451" s="65" t="inlineStr">
        <is>
          <t>Toulouse</t>
        </is>
      </c>
      <c r="H1451" s="65" t="inlineStr">
        <is>
          <t>Nadia Cherif</t>
        </is>
      </c>
      <c r="I1451" s="65" t="inlineStr">
        <is>
          <t>Plomberie</t>
        </is>
      </c>
      <c r="J1451" s="65" t="inlineStr">
        <is>
          <t>PR-003</t>
        </is>
      </c>
      <c r="K1451" s="65" t="inlineStr">
        <is>
          <t>Réfection réseau eau appartement</t>
        </is>
      </c>
      <c r="L1451" s="67" t="n">
        <v>1</v>
      </c>
      <c r="M1451" s="68" t="n">
        <v>2801.76</v>
      </c>
      <c r="N1451" s="65" t="inlineStr">
        <is>
          <t>Accepté</t>
        </is>
      </c>
      <c r="O1451" s="66" t="n">
        <v>45634</v>
      </c>
      <c r="P1451" s="67" t="n">
        <v>3</v>
      </c>
      <c r="Q1451" s="67" t="n">
        <v>2</v>
      </c>
      <c r="R1451" s="67">
        <f>$I1451</f>
        <v/>
      </c>
      <c r="S1451" s="67">
        <f>$K1451</f>
        <v/>
      </c>
      <c r="T1451" s="67">
        <f>IFERROR(INDEX(Clients!$G$2:$G$1020,MATCH($E1451,Clients!$A$2:$A$1020,0)),"")</f>
        <v/>
      </c>
      <c r="U1451" s="67">
        <f>IFERROR(INDEX(Clients!$I$2:$I$1020,MATCH($E1451,Clients!$A$2:$A$1020,0)),"")</f>
        <v/>
      </c>
      <c r="V1451" s="69">
        <f>1</f>
        <v/>
      </c>
      <c r="W1451" s="69">
        <f>IF($N1451="Accepté",1,0)</f>
        <v/>
      </c>
      <c r="X1451" s="68">
        <f>$M1451*$W1451</f>
        <v/>
      </c>
      <c r="Y1451" s="68">
        <f>IF($N1451="En cours",0,$M1451)</f>
        <v/>
      </c>
      <c r="Z1451" s="69">
        <f>IF($P1451="",0,1)</f>
        <v/>
      </c>
      <c r="AA1451" s="70">
        <f>IF($P1451="",0,$P1451)</f>
        <v/>
      </c>
      <c r="AB1451" s="69">
        <f>IF(AND($P1451&lt;&gt;"",$P1451&lt;=Paramètres!$C$14),1,0)</f>
        <v/>
      </c>
      <c r="AC1451" s="67">
        <f>IF($P1451="","Jamais relancé",IF($P1451&lt;=3,"0-3 j",IF($P1451&lt;=7,"4-7 j",IF($P1451&lt;=15,"8-15 j","Plus de 15 j"))))</f>
        <v/>
      </c>
      <c r="AD1451" s="67">
        <f>IF($M1451&lt;=1000,"Moins de 1 k€",IF($M1451&lt;=5000,"1 à 5 k€",IF($M1451&lt;=15000,"5 à 15 k€","Plus de 15 k€")))</f>
        <v/>
      </c>
    </row>
    <row r="1452">
      <c r="A1452" s="65" t="inlineStr">
        <is>
          <t>DEV-01451</t>
        </is>
      </c>
      <c r="B1452" s="66" t="n">
        <v>45608</v>
      </c>
      <c r="C1452" s="65" t="inlineStr">
        <is>
          <t>2024-11</t>
        </is>
      </c>
      <c r="D1452" s="65" t="inlineStr">
        <is>
          <t>2024-2025</t>
        </is>
      </c>
      <c r="E1452" s="65" t="inlineStr">
        <is>
          <t>CLI-0318</t>
        </is>
      </c>
      <c r="F1452" s="65" t="inlineStr">
        <is>
          <t>Particulier</t>
        </is>
      </c>
      <c r="G1452" s="65" t="inlineStr">
        <is>
          <t>Toulouse</t>
        </is>
      </c>
      <c r="H1452" s="65" t="inlineStr">
        <is>
          <t>Nadia Cherif</t>
        </is>
      </c>
      <c r="I1452" s="65" t="inlineStr">
        <is>
          <t>Électricité</t>
        </is>
      </c>
      <c r="J1452" s="65" t="inlineStr">
        <is>
          <t>EL-004</t>
        </is>
      </c>
      <c r="K1452" s="65" t="inlineStr">
        <is>
          <t>Éclairage LED locaux professionnels</t>
        </is>
      </c>
      <c r="L1452" s="67" t="n">
        <v>1</v>
      </c>
      <c r="M1452" s="68" t="n">
        <v>3238.6</v>
      </c>
      <c r="N1452" s="65" t="inlineStr">
        <is>
          <t>Accepté</t>
        </is>
      </c>
      <c r="O1452" s="66" t="n">
        <v>45613</v>
      </c>
      <c r="P1452" s="67" t="n">
        <v>8</v>
      </c>
      <c r="Q1452" s="67" t="n">
        <v>0</v>
      </c>
      <c r="R1452" s="67">
        <f>$I1452</f>
        <v/>
      </c>
      <c r="S1452" s="67">
        <f>$K1452</f>
        <v/>
      </c>
      <c r="T1452" s="67">
        <f>IFERROR(INDEX(Clients!$G$2:$G$1020,MATCH($E1452,Clients!$A$2:$A$1020,0)),"")</f>
        <v/>
      </c>
      <c r="U1452" s="67">
        <f>IFERROR(INDEX(Clients!$I$2:$I$1020,MATCH($E1452,Clients!$A$2:$A$1020,0)),"")</f>
        <v/>
      </c>
      <c r="V1452" s="69">
        <f>1</f>
        <v/>
      </c>
      <c r="W1452" s="69">
        <f>IF($N1452="Accepté",1,0)</f>
        <v/>
      </c>
      <c r="X1452" s="68">
        <f>$M1452*$W1452</f>
        <v/>
      </c>
      <c r="Y1452" s="68">
        <f>IF($N1452="En cours",0,$M1452)</f>
        <v/>
      </c>
      <c r="Z1452" s="69">
        <f>IF($P1452="",0,1)</f>
        <v/>
      </c>
      <c r="AA1452" s="70">
        <f>IF($P1452="",0,$P1452)</f>
        <v/>
      </c>
      <c r="AB1452" s="69">
        <f>IF(AND($P1452&lt;&gt;"",$P1452&lt;=Paramètres!$C$14),1,0)</f>
        <v/>
      </c>
      <c r="AC1452" s="67">
        <f>IF($P1452="","Jamais relancé",IF($P1452&lt;=3,"0-3 j",IF($P1452&lt;=7,"4-7 j",IF($P1452&lt;=15,"8-15 j","Plus de 15 j"))))</f>
        <v/>
      </c>
      <c r="AD1452" s="67">
        <f>IF($M1452&lt;=1000,"Moins de 1 k€",IF($M1452&lt;=5000,"1 à 5 k€",IF($M1452&lt;=15000,"5 à 15 k€","Plus de 15 k€")))</f>
        <v/>
      </c>
    </row>
    <row r="1453">
      <c r="A1453" s="65" t="inlineStr">
        <is>
          <t>DEV-01452</t>
        </is>
      </c>
      <c r="B1453" s="66" t="n">
        <v>45608</v>
      </c>
      <c r="C1453" s="65" t="inlineStr">
        <is>
          <t>2024-11</t>
        </is>
      </c>
      <c r="D1453" s="65" t="inlineStr">
        <is>
          <t>2024-2025</t>
        </is>
      </c>
      <c r="E1453" s="65" t="inlineStr">
        <is>
          <t>CLI-0473</t>
        </is>
      </c>
      <c r="F1453" s="65" t="inlineStr">
        <is>
          <t>Particulier</t>
        </is>
      </c>
      <c r="G1453" s="65" t="inlineStr">
        <is>
          <t>Toulouse</t>
        </is>
      </c>
      <c r="H1453" s="65" t="inlineStr">
        <is>
          <t>Julien Fabre</t>
        </is>
      </c>
      <c r="I1453" s="65" t="inlineStr">
        <is>
          <t>Dépannage</t>
        </is>
      </c>
      <c r="J1453" s="65" t="inlineStr">
        <is>
          <t>DP-001</t>
        </is>
      </c>
      <c r="K1453" s="65" t="inlineStr">
        <is>
          <t>Dépannage plomberie urgence</t>
        </is>
      </c>
      <c r="L1453" s="67" t="n">
        <v>1</v>
      </c>
      <c r="M1453" s="68" t="n">
        <v>273.41</v>
      </c>
      <c r="N1453" s="65" t="inlineStr">
        <is>
          <t>Accepté</t>
        </is>
      </c>
      <c r="O1453" s="66" t="n">
        <v>45638</v>
      </c>
      <c r="P1453" s="67" t="n"/>
      <c r="Q1453" s="67" t="n">
        <v>0</v>
      </c>
      <c r="R1453" s="67">
        <f>$I1453</f>
        <v/>
      </c>
      <c r="S1453" s="67">
        <f>$K1453</f>
        <v/>
      </c>
      <c r="T1453" s="67">
        <f>IFERROR(INDEX(Clients!$G$2:$G$1020,MATCH($E1453,Clients!$A$2:$A$1020,0)),"")</f>
        <v/>
      </c>
      <c r="U1453" s="67">
        <f>IFERROR(INDEX(Clients!$I$2:$I$1020,MATCH($E1453,Clients!$A$2:$A$1020,0)),"")</f>
        <v/>
      </c>
      <c r="V1453" s="69">
        <f>1</f>
        <v/>
      </c>
      <c r="W1453" s="69">
        <f>IF($N1453="Accepté",1,0)</f>
        <v/>
      </c>
      <c r="X1453" s="68">
        <f>$M1453*$W1453</f>
        <v/>
      </c>
      <c r="Y1453" s="68">
        <f>IF($N1453="En cours",0,$M1453)</f>
        <v/>
      </c>
      <c r="Z1453" s="69">
        <f>IF($P1453="",0,1)</f>
        <v/>
      </c>
      <c r="AA1453" s="70">
        <f>IF($P1453="",0,$P1453)</f>
        <v/>
      </c>
      <c r="AB1453" s="69">
        <f>IF(AND($P1453&lt;&gt;"",$P1453&lt;=Paramètres!$C$14),1,0)</f>
        <v/>
      </c>
      <c r="AC1453" s="67">
        <f>IF($P1453="","Jamais relancé",IF($P1453&lt;=3,"0-3 j",IF($P1453&lt;=7,"4-7 j",IF($P1453&lt;=15,"8-15 j","Plus de 15 j"))))</f>
        <v/>
      </c>
      <c r="AD1453" s="67">
        <f>IF($M1453&lt;=1000,"Moins de 1 k€",IF($M1453&lt;=5000,"1 à 5 k€",IF($M1453&lt;=15000,"5 à 15 k€","Plus de 15 k€")))</f>
        <v/>
      </c>
    </row>
    <row r="1454">
      <c r="A1454" s="65" t="inlineStr">
        <is>
          <t>DEV-01453</t>
        </is>
      </c>
      <c r="B1454" s="66" t="n">
        <v>45608</v>
      </c>
      <c r="C1454" s="65" t="inlineStr">
        <is>
          <t>2024-11</t>
        </is>
      </c>
      <c r="D1454" s="65" t="inlineStr">
        <is>
          <t>2024-2025</t>
        </is>
      </c>
      <c r="E1454" s="65" t="inlineStr">
        <is>
          <t>CLI-0095</t>
        </is>
      </c>
      <c r="F1454" s="65" t="inlineStr">
        <is>
          <t>Particulier</t>
        </is>
      </c>
      <c r="G1454" s="65" t="inlineStr">
        <is>
          <t>Bordeaux</t>
        </is>
      </c>
      <c r="H1454" s="65" t="inlineStr">
        <is>
          <t>Karim Belkacem</t>
        </is>
      </c>
      <c r="I1454" s="65" t="inlineStr">
        <is>
          <t>Électricité</t>
        </is>
      </c>
      <c r="J1454" s="65" t="inlineStr">
        <is>
          <t>EL-001</t>
        </is>
      </c>
      <c r="K1454" s="65" t="inlineStr">
        <is>
          <t>Mise aux normes tableau électrique</t>
        </is>
      </c>
      <c r="L1454" s="67" t="n">
        <v>1</v>
      </c>
      <c r="M1454" s="68" t="n">
        <v>2052.42</v>
      </c>
      <c r="N1454" s="65" t="inlineStr">
        <is>
          <t>Sans réponse</t>
        </is>
      </c>
      <c r="O1454" s="66" t="n">
        <v>45632</v>
      </c>
      <c r="P1454" s="67" t="n">
        <v>9</v>
      </c>
      <c r="Q1454" s="67" t="n">
        <v>1</v>
      </c>
      <c r="R1454" s="67">
        <f>$I1454</f>
        <v/>
      </c>
      <c r="S1454" s="67">
        <f>$K1454</f>
        <v/>
      </c>
      <c r="T1454" s="67">
        <f>IFERROR(INDEX(Clients!$G$2:$G$1020,MATCH($E1454,Clients!$A$2:$A$1020,0)),"")</f>
        <v/>
      </c>
      <c r="U1454" s="67">
        <f>IFERROR(INDEX(Clients!$I$2:$I$1020,MATCH($E1454,Clients!$A$2:$A$1020,0)),"")</f>
        <v/>
      </c>
      <c r="V1454" s="69">
        <f>1</f>
        <v/>
      </c>
      <c r="W1454" s="69">
        <f>IF($N1454="Accepté",1,0)</f>
        <v/>
      </c>
      <c r="X1454" s="68">
        <f>$M1454*$W1454</f>
        <v/>
      </c>
      <c r="Y1454" s="68">
        <f>IF($N1454="En cours",0,$M1454)</f>
        <v/>
      </c>
      <c r="Z1454" s="69">
        <f>IF($P1454="",0,1)</f>
        <v/>
      </c>
      <c r="AA1454" s="70">
        <f>IF($P1454="",0,$P1454)</f>
        <v/>
      </c>
      <c r="AB1454" s="69">
        <f>IF(AND($P1454&lt;&gt;"",$P1454&lt;=Paramètres!$C$14),1,0)</f>
        <v/>
      </c>
      <c r="AC1454" s="67">
        <f>IF($P1454="","Jamais relancé",IF($P1454&lt;=3,"0-3 j",IF($P1454&lt;=7,"4-7 j",IF($P1454&lt;=15,"8-15 j","Plus de 15 j"))))</f>
        <v/>
      </c>
      <c r="AD1454" s="67">
        <f>IF($M1454&lt;=1000,"Moins de 1 k€",IF($M1454&lt;=5000,"1 à 5 k€",IF($M1454&lt;=15000,"5 à 15 k€","Plus de 15 k€")))</f>
        <v/>
      </c>
    </row>
    <row r="1455">
      <c r="A1455" s="65" t="inlineStr">
        <is>
          <t>DEV-01454</t>
        </is>
      </c>
      <c r="B1455" s="66" t="n">
        <v>45608</v>
      </c>
      <c r="C1455" s="65" t="inlineStr">
        <is>
          <t>2024-11</t>
        </is>
      </c>
      <c r="D1455" s="65" t="inlineStr">
        <is>
          <t>2024-2025</t>
        </is>
      </c>
      <c r="E1455" s="65" t="inlineStr">
        <is>
          <t>CLI-0490</t>
        </is>
      </c>
      <c r="F1455" s="65" t="inlineStr">
        <is>
          <t>Syndic</t>
        </is>
      </c>
      <c r="G1455" s="65" t="inlineStr">
        <is>
          <t>Bordeaux</t>
        </is>
      </c>
      <c r="H1455" s="65" t="inlineStr">
        <is>
          <t>Karim Belkacem</t>
        </is>
      </c>
      <c r="I1455" s="65" t="inlineStr">
        <is>
          <t>Électricité</t>
        </is>
      </c>
      <c r="J1455" s="65" t="inlineStr">
        <is>
          <t>EL-002</t>
        </is>
      </c>
      <c r="K1455" s="65" t="inlineStr">
        <is>
          <t>Installation borne de recharge VE</t>
        </is>
      </c>
      <c r="L1455" s="67" t="n">
        <v>1</v>
      </c>
      <c r="M1455" s="68" t="n">
        <v>3670.07</v>
      </c>
      <c r="N1455" s="65" t="inlineStr">
        <is>
          <t>Accepté</t>
        </is>
      </c>
      <c r="O1455" s="66" t="n">
        <v>45635</v>
      </c>
      <c r="P1455" s="67" t="n">
        <v>2</v>
      </c>
      <c r="Q1455" s="67" t="n">
        <v>2</v>
      </c>
      <c r="R1455" s="67">
        <f>$I1455</f>
        <v/>
      </c>
      <c r="S1455" s="67">
        <f>$K1455</f>
        <v/>
      </c>
      <c r="T1455" s="67">
        <f>IFERROR(INDEX(Clients!$G$2:$G$1020,MATCH($E1455,Clients!$A$2:$A$1020,0)),"")</f>
        <v/>
      </c>
      <c r="U1455" s="67">
        <f>IFERROR(INDEX(Clients!$I$2:$I$1020,MATCH($E1455,Clients!$A$2:$A$1020,0)),"")</f>
        <v/>
      </c>
      <c r="V1455" s="69">
        <f>1</f>
        <v/>
      </c>
      <c r="W1455" s="69">
        <f>IF($N1455="Accepté",1,0)</f>
        <v/>
      </c>
      <c r="X1455" s="68">
        <f>$M1455*$W1455</f>
        <v/>
      </c>
      <c r="Y1455" s="68">
        <f>IF($N1455="En cours",0,$M1455)</f>
        <v/>
      </c>
      <c r="Z1455" s="69">
        <f>IF($P1455="",0,1)</f>
        <v/>
      </c>
      <c r="AA1455" s="70">
        <f>IF($P1455="",0,$P1455)</f>
        <v/>
      </c>
      <c r="AB1455" s="69">
        <f>IF(AND($P1455&lt;&gt;"",$P1455&lt;=Paramètres!$C$14),1,0)</f>
        <v/>
      </c>
      <c r="AC1455" s="67">
        <f>IF($P1455="","Jamais relancé",IF($P1455&lt;=3,"0-3 j",IF($P1455&lt;=7,"4-7 j",IF($P1455&lt;=15,"8-15 j","Plus de 15 j"))))</f>
        <v/>
      </c>
      <c r="AD1455" s="67">
        <f>IF($M1455&lt;=1000,"Moins de 1 k€",IF($M1455&lt;=5000,"1 à 5 k€",IF($M1455&lt;=15000,"5 à 15 k€","Plus de 15 k€")))</f>
        <v/>
      </c>
    </row>
    <row r="1456">
      <c r="A1456" s="65" t="inlineStr">
        <is>
          <t>DEV-01455</t>
        </is>
      </c>
      <c r="B1456" s="66" t="n">
        <v>45609</v>
      </c>
      <c r="C1456" s="65" t="inlineStr">
        <is>
          <t>2024-11</t>
        </is>
      </c>
      <c r="D1456" s="65" t="inlineStr">
        <is>
          <t>2024-2025</t>
        </is>
      </c>
      <c r="E1456" s="65" t="inlineStr">
        <is>
          <t>CLI-0519</t>
        </is>
      </c>
      <c r="F1456" s="65" t="inlineStr">
        <is>
          <t>Syndic</t>
        </is>
      </c>
      <c r="G1456" s="65" t="inlineStr">
        <is>
          <t>Bordeaux</t>
        </is>
      </c>
      <c r="H1456" s="65" t="inlineStr">
        <is>
          <t>Karim Belkacem</t>
        </is>
      </c>
      <c r="I1456" s="65" t="inlineStr">
        <is>
          <t>Salle de bain</t>
        </is>
      </c>
      <c r="J1456" s="65" t="inlineStr">
        <is>
          <t>SB-001</t>
        </is>
      </c>
      <c r="K1456" s="65" t="inlineStr">
        <is>
          <t>Rénovation salle de bain complète</t>
        </is>
      </c>
      <c r="L1456" s="67" t="n">
        <v>1</v>
      </c>
      <c r="M1456" s="68" t="n">
        <v>19382.51</v>
      </c>
      <c r="N1456" s="65" t="inlineStr">
        <is>
          <t>Sans réponse</t>
        </is>
      </c>
      <c r="O1456" s="66" t="n">
        <v>45631</v>
      </c>
      <c r="P1456" s="67" t="n">
        <v>14</v>
      </c>
      <c r="Q1456" s="67" t="n">
        <v>1</v>
      </c>
      <c r="R1456" s="67">
        <f>$I1456</f>
        <v/>
      </c>
      <c r="S1456" s="67">
        <f>$K1456</f>
        <v/>
      </c>
      <c r="T1456" s="67">
        <f>IFERROR(INDEX(Clients!$G$2:$G$1020,MATCH($E1456,Clients!$A$2:$A$1020,0)),"")</f>
        <v/>
      </c>
      <c r="U1456" s="67">
        <f>IFERROR(INDEX(Clients!$I$2:$I$1020,MATCH($E1456,Clients!$A$2:$A$1020,0)),"")</f>
        <v/>
      </c>
      <c r="V1456" s="69">
        <f>1</f>
        <v/>
      </c>
      <c r="W1456" s="69">
        <f>IF($N1456="Accepté",1,0)</f>
        <v/>
      </c>
      <c r="X1456" s="68">
        <f>$M1456*$W1456</f>
        <v/>
      </c>
      <c r="Y1456" s="68">
        <f>IF($N1456="En cours",0,$M1456)</f>
        <v/>
      </c>
      <c r="Z1456" s="69">
        <f>IF($P1456="",0,1)</f>
        <v/>
      </c>
      <c r="AA1456" s="70">
        <f>IF($P1456="",0,$P1456)</f>
        <v/>
      </c>
      <c r="AB1456" s="69">
        <f>IF(AND($P1456&lt;&gt;"",$P1456&lt;=Paramètres!$C$14),1,0)</f>
        <v/>
      </c>
      <c r="AC1456" s="67">
        <f>IF($P1456="","Jamais relancé",IF($P1456&lt;=3,"0-3 j",IF($P1456&lt;=7,"4-7 j",IF($P1456&lt;=15,"8-15 j","Plus de 15 j"))))</f>
        <v/>
      </c>
      <c r="AD1456" s="67">
        <f>IF($M1456&lt;=1000,"Moins de 1 k€",IF($M1456&lt;=5000,"1 à 5 k€",IF($M1456&lt;=15000,"5 à 15 k€","Plus de 15 k€")))</f>
        <v/>
      </c>
    </row>
    <row r="1457">
      <c r="A1457" s="65" t="inlineStr">
        <is>
          <t>DEV-01456</t>
        </is>
      </c>
      <c r="B1457" s="66" t="n">
        <v>45609</v>
      </c>
      <c r="C1457" s="65" t="inlineStr">
        <is>
          <t>2024-11</t>
        </is>
      </c>
      <c r="D1457" s="65" t="inlineStr">
        <is>
          <t>2024-2025</t>
        </is>
      </c>
      <c r="E1457" s="65" t="inlineStr">
        <is>
          <t>CLI-0243</t>
        </is>
      </c>
      <c r="F1457" s="65" t="inlineStr">
        <is>
          <t>Professionnel</t>
        </is>
      </c>
      <c r="G1457" s="65" t="inlineStr">
        <is>
          <t>Bordeaux</t>
        </is>
      </c>
      <c r="H1457" s="65" t="inlineStr">
        <is>
          <t>Karim Belkacem</t>
        </is>
      </c>
      <c r="I1457" s="65" t="inlineStr">
        <is>
          <t>Dépannage</t>
        </is>
      </c>
      <c r="J1457" s="65" t="inlineStr">
        <is>
          <t>DP-003</t>
        </is>
      </c>
      <c r="K1457" s="65" t="inlineStr">
        <is>
          <t>Dépannage électrique urgence</t>
        </is>
      </c>
      <c r="L1457" s="67" t="n">
        <v>1</v>
      </c>
      <c r="M1457" s="68" t="n">
        <v>546.5700000000001</v>
      </c>
      <c r="N1457" s="65" t="inlineStr">
        <is>
          <t>Refusé</t>
        </is>
      </c>
      <c r="O1457" s="66" t="n">
        <v>45629</v>
      </c>
      <c r="P1457" s="67" t="n"/>
      <c r="Q1457" s="67" t="n">
        <v>0</v>
      </c>
      <c r="R1457" s="67">
        <f>$I1457</f>
        <v/>
      </c>
      <c r="S1457" s="67">
        <f>$K1457</f>
        <v/>
      </c>
      <c r="T1457" s="67">
        <f>IFERROR(INDEX(Clients!$G$2:$G$1020,MATCH($E1457,Clients!$A$2:$A$1020,0)),"")</f>
        <v/>
      </c>
      <c r="U1457" s="67">
        <f>IFERROR(INDEX(Clients!$I$2:$I$1020,MATCH($E1457,Clients!$A$2:$A$1020,0)),"")</f>
        <v/>
      </c>
      <c r="V1457" s="69">
        <f>1</f>
        <v/>
      </c>
      <c r="W1457" s="69">
        <f>IF($N1457="Accepté",1,0)</f>
        <v/>
      </c>
      <c r="X1457" s="68">
        <f>$M1457*$W1457</f>
        <v/>
      </c>
      <c r="Y1457" s="68">
        <f>IF($N1457="En cours",0,$M1457)</f>
        <v/>
      </c>
      <c r="Z1457" s="69">
        <f>IF($P1457="",0,1)</f>
        <v/>
      </c>
      <c r="AA1457" s="70">
        <f>IF($P1457="",0,$P1457)</f>
        <v/>
      </c>
      <c r="AB1457" s="69">
        <f>IF(AND($P1457&lt;&gt;"",$P1457&lt;=Paramètres!$C$14),1,0)</f>
        <v/>
      </c>
      <c r="AC1457" s="67">
        <f>IF($P1457="","Jamais relancé",IF($P1457&lt;=3,"0-3 j",IF($P1457&lt;=7,"4-7 j",IF($P1457&lt;=15,"8-15 j","Plus de 15 j"))))</f>
        <v/>
      </c>
      <c r="AD1457" s="67">
        <f>IF($M1457&lt;=1000,"Moins de 1 k€",IF($M1457&lt;=5000,"1 à 5 k€",IF($M1457&lt;=15000,"5 à 15 k€","Plus de 15 k€")))</f>
        <v/>
      </c>
    </row>
    <row r="1458">
      <c r="A1458" s="65" t="inlineStr">
        <is>
          <t>DEV-01457</t>
        </is>
      </c>
      <c r="B1458" s="66" t="n">
        <v>45609</v>
      </c>
      <c r="C1458" s="65" t="inlineStr">
        <is>
          <t>2024-11</t>
        </is>
      </c>
      <c r="D1458" s="65" t="inlineStr">
        <is>
          <t>2024-2025</t>
        </is>
      </c>
      <c r="E1458" s="65" t="inlineStr">
        <is>
          <t>CLI-0522</t>
        </is>
      </c>
      <c r="F1458" s="65" t="inlineStr">
        <is>
          <t>Professionnel</t>
        </is>
      </c>
      <c r="G1458" s="65" t="inlineStr">
        <is>
          <t>Bordeaux</t>
        </is>
      </c>
      <c r="H1458" s="65" t="inlineStr">
        <is>
          <t>Sophie Marchand</t>
        </is>
      </c>
      <c r="I1458" s="65" t="inlineStr">
        <is>
          <t>Salle de bain</t>
        </is>
      </c>
      <c r="J1458" s="65" t="inlineStr">
        <is>
          <t>SB-003</t>
        </is>
      </c>
      <c r="K1458" s="65" t="inlineStr">
        <is>
          <t>Pose meuble vasque + robinetterie</t>
        </is>
      </c>
      <c r="L1458" s="67" t="n">
        <v>1</v>
      </c>
      <c r="M1458" s="68" t="n">
        <v>2428.91</v>
      </c>
      <c r="N1458" s="65" t="inlineStr">
        <is>
          <t>Sans réponse</t>
        </is>
      </c>
      <c r="O1458" s="66" t="n">
        <v>45620</v>
      </c>
      <c r="P1458" s="67" t="n">
        <v>7</v>
      </c>
      <c r="Q1458" s="67" t="n">
        <v>1</v>
      </c>
      <c r="R1458" s="67">
        <f>$I1458</f>
        <v/>
      </c>
      <c r="S1458" s="67">
        <f>$K1458</f>
        <v/>
      </c>
      <c r="T1458" s="67">
        <f>IFERROR(INDEX(Clients!$G$2:$G$1020,MATCH($E1458,Clients!$A$2:$A$1020,0)),"")</f>
        <v/>
      </c>
      <c r="U1458" s="67">
        <f>IFERROR(INDEX(Clients!$I$2:$I$1020,MATCH($E1458,Clients!$A$2:$A$1020,0)),"")</f>
        <v/>
      </c>
      <c r="V1458" s="69">
        <f>1</f>
        <v/>
      </c>
      <c r="W1458" s="69">
        <f>IF($N1458="Accepté",1,0)</f>
        <v/>
      </c>
      <c r="X1458" s="68">
        <f>$M1458*$W1458</f>
        <v/>
      </c>
      <c r="Y1458" s="68">
        <f>IF($N1458="En cours",0,$M1458)</f>
        <v/>
      </c>
      <c r="Z1458" s="69">
        <f>IF($P1458="",0,1)</f>
        <v/>
      </c>
      <c r="AA1458" s="70">
        <f>IF($P1458="",0,$P1458)</f>
        <v/>
      </c>
      <c r="AB1458" s="69">
        <f>IF(AND($P1458&lt;&gt;"",$P1458&lt;=Paramètres!$C$14),1,0)</f>
        <v/>
      </c>
      <c r="AC1458" s="67">
        <f>IF($P1458="","Jamais relancé",IF($P1458&lt;=3,"0-3 j",IF($P1458&lt;=7,"4-7 j",IF($P1458&lt;=15,"8-15 j","Plus de 15 j"))))</f>
        <v/>
      </c>
      <c r="AD1458" s="67">
        <f>IF($M1458&lt;=1000,"Moins de 1 k€",IF($M1458&lt;=5000,"1 à 5 k€",IF($M1458&lt;=15000,"5 à 15 k€","Plus de 15 k€")))</f>
        <v/>
      </c>
    </row>
    <row r="1459">
      <c r="A1459" s="65" t="inlineStr">
        <is>
          <t>DEV-01458</t>
        </is>
      </c>
      <c r="B1459" s="66" t="n">
        <v>45609</v>
      </c>
      <c r="C1459" s="65" t="inlineStr">
        <is>
          <t>2024-11</t>
        </is>
      </c>
      <c r="D1459" s="65" t="inlineStr">
        <is>
          <t>2024-2025</t>
        </is>
      </c>
      <c r="E1459" s="65" t="inlineStr">
        <is>
          <t>CLI-0297</t>
        </is>
      </c>
      <c r="F1459" s="65" t="inlineStr">
        <is>
          <t>Professionnel</t>
        </is>
      </c>
      <c r="G1459" s="65" t="inlineStr">
        <is>
          <t>Bordeaux</t>
        </is>
      </c>
      <c r="H1459" s="65" t="inlineStr">
        <is>
          <t>Karim Belkacem</t>
        </is>
      </c>
      <c r="I1459" s="65" t="inlineStr">
        <is>
          <t>Plomberie</t>
        </is>
      </c>
      <c r="J1459" s="65" t="inlineStr">
        <is>
          <t>PR-004</t>
        </is>
      </c>
      <c r="K1459" s="65" t="inlineStr">
        <is>
          <t>Remplacement colonne d'évacuation</t>
        </is>
      </c>
      <c r="L1459" s="67" t="n">
        <v>1</v>
      </c>
      <c r="M1459" s="68" t="n">
        <v>10862.1</v>
      </c>
      <c r="N1459" s="65" t="inlineStr">
        <is>
          <t>Accepté</t>
        </is>
      </c>
      <c r="O1459" s="66" t="n">
        <v>45620</v>
      </c>
      <c r="P1459" s="67" t="n">
        <v>1</v>
      </c>
      <c r="Q1459" s="67" t="n">
        <v>1</v>
      </c>
      <c r="R1459" s="67">
        <f>$I1459</f>
        <v/>
      </c>
      <c r="S1459" s="67">
        <f>$K1459</f>
        <v/>
      </c>
      <c r="T1459" s="67">
        <f>IFERROR(INDEX(Clients!$G$2:$G$1020,MATCH($E1459,Clients!$A$2:$A$1020,0)),"")</f>
        <v/>
      </c>
      <c r="U1459" s="67">
        <f>IFERROR(INDEX(Clients!$I$2:$I$1020,MATCH($E1459,Clients!$A$2:$A$1020,0)),"")</f>
        <v/>
      </c>
      <c r="V1459" s="69">
        <f>1</f>
        <v/>
      </c>
      <c r="W1459" s="69">
        <f>IF($N1459="Accepté",1,0)</f>
        <v/>
      </c>
      <c r="X1459" s="68">
        <f>$M1459*$W1459</f>
        <v/>
      </c>
      <c r="Y1459" s="68">
        <f>IF($N1459="En cours",0,$M1459)</f>
        <v/>
      </c>
      <c r="Z1459" s="69">
        <f>IF($P1459="",0,1)</f>
        <v/>
      </c>
      <c r="AA1459" s="70">
        <f>IF($P1459="",0,$P1459)</f>
        <v/>
      </c>
      <c r="AB1459" s="69">
        <f>IF(AND($P1459&lt;&gt;"",$P1459&lt;=Paramètres!$C$14),1,0)</f>
        <v/>
      </c>
      <c r="AC1459" s="67">
        <f>IF($P1459="","Jamais relancé",IF($P1459&lt;=3,"0-3 j",IF($P1459&lt;=7,"4-7 j",IF($P1459&lt;=15,"8-15 j","Plus de 15 j"))))</f>
        <v/>
      </c>
      <c r="AD1459" s="67">
        <f>IF($M1459&lt;=1000,"Moins de 1 k€",IF($M1459&lt;=5000,"1 à 5 k€",IF($M1459&lt;=15000,"5 à 15 k€","Plus de 15 k€")))</f>
        <v/>
      </c>
    </row>
    <row r="1460">
      <c r="A1460" s="65" t="inlineStr">
        <is>
          <t>DEV-01459</t>
        </is>
      </c>
      <c r="B1460" s="66" t="n">
        <v>45610</v>
      </c>
      <c r="C1460" s="65" t="inlineStr">
        <is>
          <t>2024-11</t>
        </is>
      </c>
      <c r="D1460" s="65" t="inlineStr">
        <is>
          <t>2024-2025</t>
        </is>
      </c>
      <c r="E1460" s="65" t="inlineStr">
        <is>
          <t>CLI-0197</t>
        </is>
      </c>
      <c r="F1460" s="65" t="inlineStr">
        <is>
          <t>Particulier</t>
        </is>
      </c>
      <c r="G1460" s="65" t="inlineStr">
        <is>
          <t>Bordeaux</t>
        </is>
      </c>
      <c r="H1460" s="65" t="inlineStr">
        <is>
          <t>Karim Belkacem</t>
        </is>
      </c>
      <c r="I1460" s="65" t="inlineStr">
        <is>
          <t>Dépannage</t>
        </is>
      </c>
      <c r="J1460" s="65" t="inlineStr">
        <is>
          <t>DP-002</t>
        </is>
      </c>
      <c r="K1460" s="65" t="inlineStr">
        <is>
          <t>Débouchage canalisation</t>
        </is>
      </c>
      <c r="L1460" s="67" t="n">
        <v>1</v>
      </c>
      <c r="M1460" s="68" t="n">
        <v>402.6</v>
      </c>
      <c r="N1460" s="65" t="inlineStr">
        <is>
          <t>Accepté</t>
        </is>
      </c>
      <c r="O1460" s="66" t="n">
        <v>45631</v>
      </c>
      <c r="P1460" s="67" t="n">
        <v>9</v>
      </c>
      <c r="Q1460" s="67" t="n">
        <v>2</v>
      </c>
      <c r="R1460" s="67">
        <f>$I1460</f>
        <v/>
      </c>
      <c r="S1460" s="67">
        <f>$K1460</f>
        <v/>
      </c>
      <c r="T1460" s="67">
        <f>IFERROR(INDEX(Clients!$G$2:$G$1020,MATCH($E1460,Clients!$A$2:$A$1020,0)),"")</f>
        <v/>
      </c>
      <c r="U1460" s="67">
        <f>IFERROR(INDEX(Clients!$I$2:$I$1020,MATCH($E1460,Clients!$A$2:$A$1020,0)),"")</f>
        <v/>
      </c>
      <c r="V1460" s="69">
        <f>1</f>
        <v/>
      </c>
      <c r="W1460" s="69">
        <f>IF($N1460="Accepté",1,0)</f>
        <v/>
      </c>
      <c r="X1460" s="68">
        <f>$M1460*$W1460</f>
        <v/>
      </c>
      <c r="Y1460" s="68">
        <f>IF($N1460="En cours",0,$M1460)</f>
        <v/>
      </c>
      <c r="Z1460" s="69">
        <f>IF($P1460="",0,1)</f>
        <v/>
      </c>
      <c r="AA1460" s="70">
        <f>IF($P1460="",0,$P1460)</f>
        <v/>
      </c>
      <c r="AB1460" s="69">
        <f>IF(AND($P1460&lt;&gt;"",$P1460&lt;=Paramètres!$C$14),1,0)</f>
        <v/>
      </c>
      <c r="AC1460" s="67">
        <f>IF($P1460="","Jamais relancé",IF($P1460&lt;=3,"0-3 j",IF($P1460&lt;=7,"4-7 j",IF($P1460&lt;=15,"8-15 j","Plus de 15 j"))))</f>
        <v/>
      </c>
      <c r="AD1460" s="67">
        <f>IF($M1460&lt;=1000,"Moins de 1 k€",IF($M1460&lt;=5000,"1 à 5 k€",IF($M1460&lt;=15000,"5 à 15 k€","Plus de 15 k€")))</f>
        <v/>
      </c>
    </row>
    <row r="1461">
      <c r="A1461" s="65" t="inlineStr">
        <is>
          <t>DEV-01460</t>
        </is>
      </c>
      <c r="B1461" s="66" t="n">
        <v>45610</v>
      </c>
      <c r="C1461" s="65" t="inlineStr">
        <is>
          <t>2024-11</t>
        </is>
      </c>
      <c r="D1461" s="65" t="inlineStr">
        <is>
          <t>2024-2025</t>
        </is>
      </c>
      <c r="E1461" s="65" t="inlineStr">
        <is>
          <t>CLI-0205</t>
        </is>
      </c>
      <c r="F1461" s="65" t="inlineStr">
        <is>
          <t>Professionnel</t>
        </is>
      </c>
      <c r="G1461" s="65" t="inlineStr">
        <is>
          <t>Bordeaux</t>
        </is>
      </c>
      <c r="H1461" s="65" t="inlineStr">
        <is>
          <t>Karim Belkacem</t>
        </is>
      </c>
      <c r="I1461" s="65" t="inlineStr">
        <is>
          <t>Dépannage</t>
        </is>
      </c>
      <c r="J1461" s="65" t="inlineStr">
        <is>
          <t>DP-002</t>
        </is>
      </c>
      <c r="K1461" s="65" t="inlineStr">
        <is>
          <t>Débouchage canalisation</t>
        </is>
      </c>
      <c r="L1461" s="67" t="n">
        <v>1</v>
      </c>
      <c r="M1461" s="68" t="n">
        <v>637.99</v>
      </c>
      <c r="N1461" s="65" t="inlineStr">
        <is>
          <t>Refusé</t>
        </is>
      </c>
      <c r="O1461" s="66" t="n">
        <v>45613</v>
      </c>
      <c r="P1461" s="67" t="n">
        <v>5</v>
      </c>
      <c r="Q1461" s="67" t="n">
        <v>0</v>
      </c>
      <c r="R1461" s="67">
        <f>$I1461</f>
        <v/>
      </c>
      <c r="S1461" s="67">
        <f>$K1461</f>
        <v/>
      </c>
      <c r="T1461" s="67">
        <f>IFERROR(INDEX(Clients!$G$2:$G$1020,MATCH($E1461,Clients!$A$2:$A$1020,0)),"")</f>
        <v/>
      </c>
      <c r="U1461" s="67">
        <f>IFERROR(INDEX(Clients!$I$2:$I$1020,MATCH($E1461,Clients!$A$2:$A$1020,0)),"")</f>
        <v/>
      </c>
      <c r="V1461" s="69">
        <f>1</f>
        <v/>
      </c>
      <c r="W1461" s="69">
        <f>IF($N1461="Accepté",1,0)</f>
        <v/>
      </c>
      <c r="X1461" s="68">
        <f>$M1461*$W1461</f>
        <v/>
      </c>
      <c r="Y1461" s="68">
        <f>IF($N1461="En cours",0,$M1461)</f>
        <v/>
      </c>
      <c r="Z1461" s="69">
        <f>IF($P1461="",0,1)</f>
        <v/>
      </c>
      <c r="AA1461" s="70">
        <f>IF($P1461="",0,$P1461)</f>
        <v/>
      </c>
      <c r="AB1461" s="69">
        <f>IF(AND($P1461&lt;&gt;"",$P1461&lt;=Paramètres!$C$14),1,0)</f>
        <v/>
      </c>
      <c r="AC1461" s="67">
        <f>IF($P1461="","Jamais relancé",IF($P1461&lt;=3,"0-3 j",IF($P1461&lt;=7,"4-7 j",IF($P1461&lt;=15,"8-15 j","Plus de 15 j"))))</f>
        <v/>
      </c>
      <c r="AD1461" s="67">
        <f>IF($M1461&lt;=1000,"Moins de 1 k€",IF($M1461&lt;=5000,"1 à 5 k€",IF($M1461&lt;=15000,"5 à 15 k€","Plus de 15 k€")))</f>
        <v/>
      </c>
    </row>
    <row r="1462">
      <c r="A1462" s="65" t="inlineStr">
        <is>
          <t>DEV-01461</t>
        </is>
      </c>
      <c r="B1462" s="66" t="n">
        <v>45610</v>
      </c>
      <c r="C1462" s="65" t="inlineStr">
        <is>
          <t>2024-11</t>
        </is>
      </c>
      <c r="D1462" s="65" t="inlineStr">
        <is>
          <t>2024-2025</t>
        </is>
      </c>
      <c r="E1462" s="65" t="inlineStr">
        <is>
          <t>CLI-1016</t>
        </is>
      </c>
      <c r="F1462" s="65" t="inlineStr">
        <is>
          <t>Particulier</t>
        </is>
      </c>
      <c r="G1462" s="65" t="inlineStr">
        <is>
          <t>Montpellier</t>
        </is>
      </c>
      <c r="H1462" s="65" t="inlineStr">
        <is>
          <t>Thomas Rey</t>
        </is>
      </c>
      <c r="I1462" s="65" t="inlineStr">
        <is>
          <t>Salle de bain</t>
        </is>
      </c>
      <c r="J1462" s="65" t="inlineStr">
        <is>
          <t>SB-003</t>
        </is>
      </c>
      <c r="K1462" s="65" t="inlineStr">
        <is>
          <t>Pose meuble vasque + robinetterie</t>
        </is>
      </c>
      <c r="L1462" s="67" t="n">
        <v>1</v>
      </c>
      <c r="M1462" s="68" t="n">
        <v>1337.42</v>
      </c>
      <c r="N1462" s="65" t="inlineStr">
        <is>
          <t>Sans réponse</t>
        </is>
      </c>
      <c r="O1462" s="66" t="n">
        <v>45634</v>
      </c>
      <c r="P1462" s="67" t="n">
        <v>8</v>
      </c>
      <c r="Q1462" s="67" t="n">
        <v>2</v>
      </c>
      <c r="R1462" s="67">
        <f>$I1462</f>
        <v/>
      </c>
      <c r="S1462" s="67">
        <f>$K1462</f>
        <v/>
      </c>
      <c r="T1462" s="67">
        <f>IFERROR(INDEX(Clients!$G$2:$G$1020,MATCH($E1462,Clients!$A$2:$A$1020,0)),"")</f>
        <v/>
      </c>
      <c r="U1462" s="67">
        <f>IFERROR(INDEX(Clients!$I$2:$I$1020,MATCH($E1462,Clients!$A$2:$A$1020,0)),"")</f>
        <v/>
      </c>
      <c r="V1462" s="69">
        <f>1</f>
        <v/>
      </c>
      <c r="W1462" s="69">
        <f>IF($N1462="Accepté",1,0)</f>
        <v/>
      </c>
      <c r="X1462" s="68">
        <f>$M1462*$W1462</f>
        <v/>
      </c>
      <c r="Y1462" s="68">
        <f>IF($N1462="En cours",0,$M1462)</f>
        <v/>
      </c>
      <c r="Z1462" s="69">
        <f>IF($P1462="",0,1)</f>
        <v/>
      </c>
      <c r="AA1462" s="70">
        <f>IF($P1462="",0,$P1462)</f>
        <v/>
      </c>
      <c r="AB1462" s="69">
        <f>IF(AND($P1462&lt;&gt;"",$P1462&lt;=Paramètres!$C$14),1,0)</f>
        <v/>
      </c>
      <c r="AC1462" s="67">
        <f>IF($P1462="","Jamais relancé",IF($P1462&lt;=3,"0-3 j",IF($P1462&lt;=7,"4-7 j",IF($P1462&lt;=15,"8-15 j","Plus de 15 j"))))</f>
        <v/>
      </c>
      <c r="AD1462" s="67">
        <f>IF($M1462&lt;=1000,"Moins de 1 k€",IF($M1462&lt;=5000,"1 à 5 k€",IF($M1462&lt;=15000,"5 à 15 k€","Plus de 15 k€")))</f>
        <v/>
      </c>
    </row>
    <row r="1463">
      <c r="A1463" s="65" t="inlineStr">
        <is>
          <t>DEV-01462</t>
        </is>
      </c>
      <c r="B1463" s="66" t="n">
        <v>45611</v>
      </c>
      <c r="C1463" s="65" t="inlineStr">
        <is>
          <t>2024-11</t>
        </is>
      </c>
      <c r="D1463" s="65" t="inlineStr">
        <is>
          <t>2024-2025</t>
        </is>
      </c>
      <c r="E1463" s="65" t="inlineStr">
        <is>
          <t>CLI-0424</t>
        </is>
      </c>
      <c r="F1463" s="65" t="inlineStr">
        <is>
          <t>Particulier</t>
        </is>
      </c>
      <c r="G1463" s="65" t="inlineStr">
        <is>
          <t>Bordeaux</t>
        </is>
      </c>
      <c r="H1463" s="65" t="inlineStr">
        <is>
          <t>Karim Belkacem</t>
        </is>
      </c>
      <c r="I1463" s="65" t="inlineStr">
        <is>
          <t>Dépannage</t>
        </is>
      </c>
      <c r="J1463" s="65" t="inlineStr">
        <is>
          <t>DP-001</t>
        </is>
      </c>
      <c r="K1463" s="65" t="inlineStr">
        <is>
          <t>Dépannage plomberie urgence</t>
        </is>
      </c>
      <c r="L1463" s="67" t="n">
        <v>1</v>
      </c>
      <c r="M1463" s="68" t="n">
        <v>308.6</v>
      </c>
      <c r="N1463" s="65" t="inlineStr">
        <is>
          <t>Refusé</t>
        </is>
      </c>
      <c r="O1463" s="66" t="n">
        <v>45625</v>
      </c>
      <c r="P1463" s="67" t="n">
        <v>2</v>
      </c>
      <c r="Q1463" s="67" t="n">
        <v>1</v>
      </c>
      <c r="R1463" s="67">
        <f>$I1463</f>
        <v/>
      </c>
      <c r="S1463" s="67">
        <f>$K1463</f>
        <v/>
      </c>
      <c r="T1463" s="67">
        <f>IFERROR(INDEX(Clients!$G$2:$G$1020,MATCH($E1463,Clients!$A$2:$A$1020,0)),"")</f>
        <v/>
      </c>
      <c r="U1463" s="67">
        <f>IFERROR(INDEX(Clients!$I$2:$I$1020,MATCH($E1463,Clients!$A$2:$A$1020,0)),"")</f>
        <v/>
      </c>
      <c r="V1463" s="69">
        <f>1</f>
        <v/>
      </c>
      <c r="W1463" s="69">
        <f>IF($N1463="Accepté",1,0)</f>
        <v/>
      </c>
      <c r="X1463" s="68">
        <f>$M1463*$W1463</f>
        <v/>
      </c>
      <c r="Y1463" s="68">
        <f>IF($N1463="En cours",0,$M1463)</f>
        <v/>
      </c>
      <c r="Z1463" s="69">
        <f>IF($P1463="",0,1)</f>
        <v/>
      </c>
      <c r="AA1463" s="70">
        <f>IF($P1463="",0,$P1463)</f>
        <v/>
      </c>
      <c r="AB1463" s="69">
        <f>IF(AND($P1463&lt;&gt;"",$P1463&lt;=Paramètres!$C$14),1,0)</f>
        <v/>
      </c>
      <c r="AC1463" s="67">
        <f>IF($P1463="","Jamais relancé",IF($P1463&lt;=3,"0-3 j",IF($P1463&lt;=7,"4-7 j",IF($P1463&lt;=15,"8-15 j","Plus de 15 j"))))</f>
        <v/>
      </c>
      <c r="AD1463" s="67">
        <f>IF($M1463&lt;=1000,"Moins de 1 k€",IF($M1463&lt;=5000,"1 à 5 k€",IF($M1463&lt;=15000,"5 à 15 k€","Plus de 15 k€")))</f>
        <v/>
      </c>
    </row>
    <row r="1464">
      <c r="A1464" s="65" t="inlineStr">
        <is>
          <t>DEV-01463</t>
        </is>
      </c>
      <c r="B1464" s="66" t="n">
        <v>45611</v>
      </c>
      <c r="C1464" s="65" t="inlineStr">
        <is>
          <t>2024-11</t>
        </is>
      </c>
      <c r="D1464" s="65" t="inlineStr">
        <is>
          <t>2024-2025</t>
        </is>
      </c>
      <c r="E1464" s="65" t="inlineStr">
        <is>
          <t>CLI-0120</t>
        </is>
      </c>
      <c r="F1464" s="65" t="inlineStr">
        <is>
          <t>Particulier</t>
        </is>
      </c>
      <c r="G1464" s="65" t="inlineStr">
        <is>
          <t>Toulouse</t>
        </is>
      </c>
      <c r="H1464" s="65" t="inlineStr">
        <is>
          <t>Julien Fabre</t>
        </is>
      </c>
      <c r="I1464" s="65" t="inlineStr">
        <is>
          <t>Électricité</t>
        </is>
      </c>
      <c r="J1464" s="65" t="inlineStr">
        <is>
          <t>EL-003</t>
        </is>
      </c>
      <c r="K1464" s="65" t="inlineStr">
        <is>
          <t>Rénovation électrique complète</t>
        </is>
      </c>
      <c r="L1464" s="67" t="n">
        <v>1</v>
      </c>
      <c r="M1464" s="68" t="n">
        <v>10881.33</v>
      </c>
      <c r="N1464" s="65" t="inlineStr">
        <is>
          <t>Accepté</t>
        </is>
      </c>
      <c r="O1464" s="66" t="n">
        <v>45625</v>
      </c>
      <c r="P1464" s="67" t="n">
        <v>6</v>
      </c>
      <c r="Q1464" s="67" t="n">
        <v>2</v>
      </c>
      <c r="R1464" s="67">
        <f>$I1464</f>
        <v/>
      </c>
      <c r="S1464" s="67">
        <f>$K1464</f>
        <v/>
      </c>
      <c r="T1464" s="67">
        <f>IFERROR(INDEX(Clients!$G$2:$G$1020,MATCH($E1464,Clients!$A$2:$A$1020,0)),"")</f>
        <v/>
      </c>
      <c r="U1464" s="67">
        <f>IFERROR(INDEX(Clients!$I$2:$I$1020,MATCH($E1464,Clients!$A$2:$A$1020,0)),"")</f>
        <v/>
      </c>
      <c r="V1464" s="69">
        <f>1</f>
        <v/>
      </c>
      <c r="W1464" s="69">
        <f>IF($N1464="Accepté",1,0)</f>
        <v/>
      </c>
      <c r="X1464" s="68">
        <f>$M1464*$W1464</f>
        <v/>
      </c>
      <c r="Y1464" s="68">
        <f>IF($N1464="En cours",0,$M1464)</f>
        <v/>
      </c>
      <c r="Z1464" s="69">
        <f>IF($P1464="",0,1)</f>
        <v/>
      </c>
      <c r="AA1464" s="70">
        <f>IF($P1464="",0,$P1464)</f>
        <v/>
      </c>
      <c r="AB1464" s="69">
        <f>IF(AND($P1464&lt;&gt;"",$P1464&lt;=Paramètres!$C$14),1,0)</f>
        <v/>
      </c>
      <c r="AC1464" s="67">
        <f>IF($P1464="","Jamais relancé",IF($P1464&lt;=3,"0-3 j",IF($P1464&lt;=7,"4-7 j",IF($P1464&lt;=15,"8-15 j","Plus de 15 j"))))</f>
        <v/>
      </c>
      <c r="AD1464" s="67">
        <f>IF($M1464&lt;=1000,"Moins de 1 k€",IF($M1464&lt;=5000,"1 à 5 k€",IF($M1464&lt;=15000,"5 à 15 k€","Plus de 15 k€")))</f>
        <v/>
      </c>
    </row>
    <row r="1465">
      <c r="A1465" s="65" t="inlineStr">
        <is>
          <t>DEV-01464</t>
        </is>
      </c>
      <c r="B1465" s="66" t="n">
        <v>45611</v>
      </c>
      <c r="C1465" s="65" t="inlineStr">
        <is>
          <t>2024-11</t>
        </is>
      </c>
      <c r="D1465" s="65" t="inlineStr">
        <is>
          <t>2024-2025</t>
        </is>
      </c>
      <c r="E1465" s="65" t="inlineStr">
        <is>
          <t>CLI-0372</t>
        </is>
      </c>
      <c r="F1465" s="65" t="inlineStr">
        <is>
          <t>Professionnel</t>
        </is>
      </c>
      <c r="G1465" s="65" t="inlineStr">
        <is>
          <t>Bordeaux</t>
        </is>
      </c>
      <c r="H1465" s="65" t="inlineStr">
        <is>
          <t>Karim Belkacem</t>
        </is>
      </c>
      <c r="I1465" s="65" t="inlineStr">
        <is>
          <t>Plomberie</t>
        </is>
      </c>
      <c r="J1465" s="65" t="inlineStr">
        <is>
          <t>PR-001</t>
        </is>
      </c>
      <c r="K1465" s="65" t="inlineStr">
        <is>
          <t>Remplacement chauffe-eau 200 L</t>
        </is>
      </c>
      <c r="L1465" s="67" t="n">
        <v>1</v>
      </c>
      <c r="M1465" s="68" t="n">
        <v>2186.61</v>
      </c>
      <c r="N1465" s="65" t="inlineStr">
        <is>
          <t>Sans réponse</t>
        </is>
      </c>
      <c r="O1465" s="66" t="n">
        <v>45622</v>
      </c>
      <c r="P1465" s="67" t="n">
        <v>1</v>
      </c>
      <c r="Q1465" s="67" t="n">
        <v>1</v>
      </c>
      <c r="R1465" s="67">
        <f>$I1465</f>
        <v/>
      </c>
      <c r="S1465" s="67">
        <f>$K1465</f>
        <v/>
      </c>
      <c r="T1465" s="67">
        <f>IFERROR(INDEX(Clients!$G$2:$G$1020,MATCH($E1465,Clients!$A$2:$A$1020,0)),"")</f>
        <v/>
      </c>
      <c r="U1465" s="67">
        <f>IFERROR(INDEX(Clients!$I$2:$I$1020,MATCH($E1465,Clients!$A$2:$A$1020,0)),"")</f>
        <v/>
      </c>
      <c r="V1465" s="69">
        <f>1</f>
        <v/>
      </c>
      <c r="W1465" s="69">
        <f>IF($N1465="Accepté",1,0)</f>
        <v/>
      </c>
      <c r="X1465" s="68">
        <f>$M1465*$W1465</f>
        <v/>
      </c>
      <c r="Y1465" s="68">
        <f>IF($N1465="En cours",0,$M1465)</f>
        <v/>
      </c>
      <c r="Z1465" s="69">
        <f>IF($P1465="",0,1)</f>
        <v/>
      </c>
      <c r="AA1465" s="70">
        <f>IF($P1465="",0,$P1465)</f>
        <v/>
      </c>
      <c r="AB1465" s="69">
        <f>IF(AND($P1465&lt;&gt;"",$P1465&lt;=Paramètres!$C$14),1,0)</f>
        <v/>
      </c>
      <c r="AC1465" s="67">
        <f>IF($P1465="","Jamais relancé",IF($P1465&lt;=3,"0-3 j",IF($P1465&lt;=7,"4-7 j",IF($P1465&lt;=15,"8-15 j","Plus de 15 j"))))</f>
        <v/>
      </c>
      <c r="AD1465" s="67">
        <f>IF($M1465&lt;=1000,"Moins de 1 k€",IF($M1465&lt;=5000,"1 à 5 k€",IF($M1465&lt;=15000,"5 à 15 k€","Plus de 15 k€")))</f>
        <v/>
      </c>
    </row>
    <row r="1466">
      <c r="A1466" s="65" t="inlineStr">
        <is>
          <t>DEV-01465</t>
        </is>
      </c>
      <c r="B1466" s="66" t="n">
        <v>45614</v>
      </c>
      <c r="C1466" s="65" t="inlineStr">
        <is>
          <t>2024-11</t>
        </is>
      </c>
      <c r="D1466" s="65" t="inlineStr">
        <is>
          <t>2024-2025</t>
        </is>
      </c>
      <c r="E1466" s="65" t="inlineStr">
        <is>
          <t>CLI-0099</t>
        </is>
      </c>
      <c r="F1466" s="65" t="inlineStr">
        <is>
          <t>Particulier</t>
        </is>
      </c>
      <c r="G1466" s="65" t="inlineStr">
        <is>
          <t>Bordeaux</t>
        </is>
      </c>
      <c r="H1466" s="65" t="inlineStr">
        <is>
          <t>Karim Belkacem</t>
        </is>
      </c>
      <c r="I1466" s="65" t="inlineStr">
        <is>
          <t>Chauffage</t>
        </is>
      </c>
      <c r="J1466" s="65" t="inlineStr">
        <is>
          <t>CH-004</t>
        </is>
      </c>
      <c r="K1466" s="65" t="inlineStr">
        <is>
          <t>Remplacement radiateurs (lot de 5)</t>
        </is>
      </c>
      <c r="L1466" s="67" t="n">
        <v>1</v>
      </c>
      <c r="M1466" s="68" t="n">
        <v>2447.49</v>
      </c>
      <c r="N1466" s="65" t="inlineStr">
        <is>
          <t>Accepté</t>
        </is>
      </c>
      <c r="O1466" s="66" t="n">
        <v>45639</v>
      </c>
      <c r="P1466" s="67" t="n">
        <v>8</v>
      </c>
      <c r="Q1466" s="67" t="n">
        <v>2</v>
      </c>
      <c r="R1466" s="67">
        <f>$I1466</f>
        <v/>
      </c>
      <c r="S1466" s="67">
        <f>$K1466</f>
        <v/>
      </c>
      <c r="T1466" s="67">
        <f>IFERROR(INDEX(Clients!$G$2:$G$1020,MATCH($E1466,Clients!$A$2:$A$1020,0)),"")</f>
        <v/>
      </c>
      <c r="U1466" s="67">
        <f>IFERROR(INDEX(Clients!$I$2:$I$1020,MATCH($E1466,Clients!$A$2:$A$1020,0)),"")</f>
        <v/>
      </c>
      <c r="V1466" s="69">
        <f>1</f>
        <v/>
      </c>
      <c r="W1466" s="69">
        <f>IF($N1466="Accepté",1,0)</f>
        <v/>
      </c>
      <c r="X1466" s="68">
        <f>$M1466*$W1466</f>
        <v/>
      </c>
      <c r="Y1466" s="68">
        <f>IF($N1466="En cours",0,$M1466)</f>
        <v/>
      </c>
      <c r="Z1466" s="69">
        <f>IF($P1466="",0,1)</f>
        <v/>
      </c>
      <c r="AA1466" s="70">
        <f>IF($P1466="",0,$P1466)</f>
        <v/>
      </c>
      <c r="AB1466" s="69">
        <f>IF(AND($P1466&lt;&gt;"",$P1466&lt;=Paramètres!$C$14),1,0)</f>
        <v/>
      </c>
      <c r="AC1466" s="67">
        <f>IF($P1466="","Jamais relancé",IF($P1466&lt;=3,"0-3 j",IF($P1466&lt;=7,"4-7 j",IF($P1466&lt;=15,"8-15 j","Plus de 15 j"))))</f>
        <v/>
      </c>
      <c r="AD1466" s="67">
        <f>IF($M1466&lt;=1000,"Moins de 1 k€",IF($M1466&lt;=5000,"1 à 5 k€",IF($M1466&lt;=15000,"5 à 15 k€","Plus de 15 k€")))</f>
        <v/>
      </c>
    </row>
    <row r="1467">
      <c r="A1467" s="65" t="inlineStr">
        <is>
          <t>DEV-01466</t>
        </is>
      </c>
      <c r="B1467" s="66" t="n">
        <v>45614</v>
      </c>
      <c r="C1467" s="65" t="inlineStr">
        <is>
          <t>2024-11</t>
        </is>
      </c>
      <c r="D1467" s="65" t="inlineStr">
        <is>
          <t>2024-2025</t>
        </is>
      </c>
      <c r="E1467" s="65" t="inlineStr">
        <is>
          <t>CLI-0197</t>
        </is>
      </c>
      <c r="F1467" s="65" t="inlineStr">
        <is>
          <t>Particulier</t>
        </is>
      </c>
      <c r="G1467" s="65" t="inlineStr">
        <is>
          <t>Bordeaux</t>
        </is>
      </c>
      <c r="H1467" s="65" t="inlineStr">
        <is>
          <t>Sophie Marchand</t>
        </is>
      </c>
      <c r="I1467" s="65" t="inlineStr">
        <is>
          <t>Plomberie</t>
        </is>
      </c>
      <c r="J1467" s="65" t="inlineStr">
        <is>
          <t>PR-003</t>
        </is>
      </c>
      <c r="K1467" s="65" t="inlineStr">
        <is>
          <t>Réfection réseau eau appartement</t>
        </is>
      </c>
      <c r="L1467" s="67" t="n">
        <v>1</v>
      </c>
      <c r="M1467" s="68" t="n">
        <v>3654.82</v>
      </c>
      <c r="N1467" s="65" t="inlineStr">
        <is>
          <t>Accepté</t>
        </is>
      </c>
      <c r="O1467" s="66" t="n">
        <v>45631</v>
      </c>
      <c r="P1467" s="67" t="n">
        <v>10</v>
      </c>
      <c r="Q1467" s="67" t="n">
        <v>1</v>
      </c>
      <c r="R1467" s="67">
        <f>$I1467</f>
        <v/>
      </c>
      <c r="S1467" s="67">
        <f>$K1467</f>
        <v/>
      </c>
      <c r="T1467" s="67">
        <f>IFERROR(INDEX(Clients!$G$2:$G$1020,MATCH($E1467,Clients!$A$2:$A$1020,0)),"")</f>
        <v/>
      </c>
      <c r="U1467" s="67">
        <f>IFERROR(INDEX(Clients!$I$2:$I$1020,MATCH($E1467,Clients!$A$2:$A$1020,0)),"")</f>
        <v/>
      </c>
      <c r="V1467" s="69">
        <f>1</f>
        <v/>
      </c>
      <c r="W1467" s="69">
        <f>IF($N1467="Accepté",1,0)</f>
        <v/>
      </c>
      <c r="X1467" s="68">
        <f>$M1467*$W1467</f>
        <v/>
      </c>
      <c r="Y1467" s="68">
        <f>IF($N1467="En cours",0,$M1467)</f>
        <v/>
      </c>
      <c r="Z1467" s="69">
        <f>IF($P1467="",0,1)</f>
        <v/>
      </c>
      <c r="AA1467" s="70">
        <f>IF($P1467="",0,$P1467)</f>
        <v/>
      </c>
      <c r="AB1467" s="69">
        <f>IF(AND($P1467&lt;&gt;"",$P1467&lt;=Paramètres!$C$14),1,0)</f>
        <v/>
      </c>
      <c r="AC1467" s="67">
        <f>IF($P1467="","Jamais relancé",IF($P1467&lt;=3,"0-3 j",IF($P1467&lt;=7,"4-7 j",IF($P1467&lt;=15,"8-15 j","Plus de 15 j"))))</f>
        <v/>
      </c>
      <c r="AD1467" s="67">
        <f>IF($M1467&lt;=1000,"Moins de 1 k€",IF($M1467&lt;=5000,"1 à 5 k€",IF($M1467&lt;=15000,"5 à 15 k€","Plus de 15 k€")))</f>
        <v/>
      </c>
    </row>
    <row r="1468">
      <c r="A1468" s="65" t="inlineStr">
        <is>
          <t>DEV-01467</t>
        </is>
      </c>
      <c r="B1468" s="66" t="n">
        <v>45614</v>
      </c>
      <c r="C1468" s="65" t="inlineStr">
        <is>
          <t>2024-11</t>
        </is>
      </c>
      <c r="D1468" s="65" t="inlineStr">
        <is>
          <t>2024-2025</t>
        </is>
      </c>
      <c r="E1468" s="65" t="inlineStr">
        <is>
          <t>CLI-0299</t>
        </is>
      </c>
      <c r="F1468" s="65" t="inlineStr">
        <is>
          <t>Professionnel</t>
        </is>
      </c>
      <c r="G1468" s="65" t="inlineStr">
        <is>
          <t>Toulouse</t>
        </is>
      </c>
      <c r="H1468" s="65" t="inlineStr">
        <is>
          <t>Nadia Cherif</t>
        </is>
      </c>
      <c r="I1468" s="65" t="inlineStr">
        <is>
          <t>Électricité</t>
        </is>
      </c>
      <c r="J1468" s="65" t="inlineStr">
        <is>
          <t>EL-001</t>
        </is>
      </c>
      <c r="K1468" s="65" t="inlineStr">
        <is>
          <t>Mise aux normes tableau électrique</t>
        </is>
      </c>
      <c r="L1468" s="67" t="n">
        <v>1</v>
      </c>
      <c r="M1468" s="68" t="n">
        <v>3121.12</v>
      </c>
      <c r="N1468" s="65" t="inlineStr">
        <is>
          <t>Accepté</t>
        </is>
      </c>
      <c r="O1468" s="66" t="n">
        <v>45632</v>
      </c>
      <c r="P1468" s="67" t="n">
        <v>2</v>
      </c>
      <c r="Q1468" s="67" t="n">
        <v>3</v>
      </c>
      <c r="R1468" s="67">
        <f>$I1468</f>
        <v/>
      </c>
      <c r="S1468" s="67">
        <f>$K1468</f>
        <v/>
      </c>
      <c r="T1468" s="67">
        <f>IFERROR(INDEX(Clients!$G$2:$G$1020,MATCH($E1468,Clients!$A$2:$A$1020,0)),"")</f>
        <v/>
      </c>
      <c r="U1468" s="67">
        <f>IFERROR(INDEX(Clients!$I$2:$I$1020,MATCH($E1468,Clients!$A$2:$A$1020,0)),"")</f>
        <v/>
      </c>
      <c r="V1468" s="69">
        <f>1</f>
        <v/>
      </c>
      <c r="W1468" s="69">
        <f>IF($N1468="Accepté",1,0)</f>
        <v/>
      </c>
      <c r="X1468" s="68">
        <f>$M1468*$W1468</f>
        <v/>
      </c>
      <c r="Y1468" s="68">
        <f>IF($N1468="En cours",0,$M1468)</f>
        <v/>
      </c>
      <c r="Z1468" s="69">
        <f>IF($P1468="",0,1)</f>
        <v/>
      </c>
      <c r="AA1468" s="70">
        <f>IF($P1468="",0,$P1468)</f>
        <v/>
      </c>
      <c r="AB1468" s="69">
        <f>IF(AND($P1468&lt;&gt;"",$P1468&lt;=Paramètres!$C$14),1,0)</f>
        <v/>
      </c>
      <c r="AC1468" s="67">
        <f>IF($P1468="","Jamais relancé",IF($P1468&lt;=3,"0-3 j",IF($P1468&lt;=7,"4-7 j",IF($P1468&lt;=15,"8-15 j","Plus de 15 j"))))</f>
        <v/>
      </c>
      <c r="AD1468" s="67">
        <f>IF($M1468&lt;=1000,"Moins de 1 k€",IF($M1468&lt;=5000,"1 à 5 k€",IF($M1468&lt;=15000,"5 à 15 k€","Plus de 15 k€")))</f>
        <v/>
      </c>
    </row>
    <row r="1469">
      <c r="A1469" s="65" t="inlineStr">
        <is>
          <t>DEV-01468</t>
        </is>
      </c>
      <c r="B1469" s="66" t="n">
        <v>45615</v>
      </c>
      <c r="C1469" s="65" t="inlineStr">
        <is>
          <t>2024-11</t>
        </is>
      </c>
      <c r="D1469" s="65" t="inlineStr">
        <is>
          <t>2024-2025</t>
        </is>
      </c>
      <c r="E1469" s="65" t="inlineStr">
        <is>
          <t>CLI-0320</t>
        </is>
      </c>
      <c r="F1469" s="65" t="inlineStr">
        <is>
          <t>Particulier</t>
        </is>
      </c>
      <c r="G1469" s="65" t="inlineStr">
        <is>
          <t>Bordeaux</t>
        </is>
      </c>
      <c r="H1469" s="65" t="inlineStr">
        <is>
          <t>Karim Belkacem</t>
        </is>
      </c>
      <c r="I1469" s="65" t="inlineStr">
        <is>
          <t>Électricité</t>
        </is>
      </c>
      <c r="J1469" s="65" t="inlineStr">
        <is>
          <t>EL-004</t>
        </is>
      </c>
      <c r="K1469" s="65" t="inlineStr">
        <is>
          <t>Éclairage LED locaux professionnels</t>
        </is>
      </c>
      <c r="L1469" s="67" t="n">
        <v>2</v>
      </c>
      <c r="M1469" s="68" t="n">
        <v>7990.38</v>
      </c>
      <c r="N1469" s="65" t="inlineStr">
        <is>
          <t>Refusé</t>
        </is>
      </c>
      <c r="O1469" s="66" t="n">
        <v>45644</v>
      </c>
      <c r="P1469" s="67" t="n">
        <v>4</v>
      </c>
      <c r="Q1469" s="67" t="n">
        <v>3</v>
      </c>
      <c r="R1469" s="67">
        <f>$I1469</f>
        <v/>
      </c>
      <c r="S1469" s="67">
        <f>$K1469</f>
        <v/>
      </c>
      <c r="T1469" s="67">
        <f>IFERROR(INDEX(Clients!$G$2:$G$1020,MATCH($E1469,Clients!$A$2:$A$1020,0)),"")</f>
        <v/>
      </c>
      <c r="U1469" s="67">
        <f>IFERROR(INDEX(Clients!$I$2:$I$1020,MATCH($E1469,Clients!$A$2:$A$1020,0)),"")</f>
        <v/>
      </c>
      <c r="V1469" s="69">
        <f>1</f>
        <v/>
      </c>
      <c r="W1469" s="69">
        <f>IF($N1469="Accepté",1,0)</f>
        <v/>
      </c>
      <c r="X1469" s="68">
        <f>$M1469*$W1469</f>
        <v/>
      </c>
      <c r="Y1469" s="68">
        <f>IF($N1469="En cours",0,$M1469)</f>
        <v/>
      </c>
      <c r="Z1469" s="69">
        <f>IF($P1469="",0,1)</f>
        <v/>
      </c>
      <c r="AA1469" s="70">
        <f>IF($P1469="",0,$P1469)</f>
        <v/>
      </c>
      <c r="AB1469" s="69">
        <f>IF(AND($P1469&lt;&gt;"",$P1469&lt;=Paramètres!$C$14),1,0)</f>
        <v/>
      </c>
      <c r="AC1469" s="67">
        <f>IF($P1469="","Jamais relancé",IF($P1469&lt;=3,"0-3 j",IF($P1469&lt;=7,"4-7 j",IF($P1469&lt;=15,"8-15 j","Plus de 15 j"))))</f>
        <v/>
      </c>
      <c r="AD1469" s="67">
        <f>IF($M1469&lt;=1000,"Moins de 1 k€",IF($M1469&lt;=5000,"1 à 5 k€",IF($M1469&lt;=15000,"5 à 15 k€","Plus de 15 k€")))</f>
        <v/>
      </c>
    </row>
    <row r="1470">
      <c r="A1470" s="65" t="inlineStr">
        <is>
          <t>DEV-01469</t>
        </is>
      </c>
      <c r="B1470" s="66" t="n">
        <v>45615</v>
      </c>
      <c r="C1470" s="65" t="inlineStr">
        <is>
          <t>2024-11</t>
        </is>
      </c>
      <c r="D1470" s="65" t="inlineStr">
        <is>
          <t>2024-2025</t>
        </is>
      </c>
      <c r="E1470" s="65" t="inlineStr">
        <is>
          <t>CLI-0123</t>
        </is>
      </c>
      <c r="F1470" s="65" t="inlineStr">
        <is>
          <t>Particulier</t>
        </is>
      </c>
      <c r="G1470" s="65" t="inlineStr">
        <is>
          <t>Toulouse</t>
        </is>
      </c>
      <c r="H1470" s="65" t="inlineStr">
        <is>
          <t>Julien Fabre</t>
        </is>
      </c>
      <c r="I1470" s="65" t="inlineStr">
        <is>
          <t>Salle de bain</t>
        </is>
      </c>
      <c r="J1470" s="65" t="inlineStr">
        <is>
          <t>SB-001</t>
        </is>
      </c>
      <c r="K1470" s="65" t="inlineStr">
        <is>
          <t>Rénovation salle de bain complète</t>
        </is>
      </c>
      <c r="L1470" s="67" t="n">
        <v>1</v>
      </c>
      <c r="M1470" s="68" t="n">
        <v>10456.2</v>
      </c>
      <c r="N1470" s="65" t="inlineStr">
        <is>
          <t>Accepté</t>
        </is>
      </c>
      <c r="O1470" s="66" t="n">
        <v>45631</v>
      </c>
      <c r="P1470" s="67" t="n">
        <v>1</v>
      </c>
      <c r="Q1470" s="67" t="n">
        <v>2</v>
      </c>
      <c r="R1470" s="67">
        <f>$I1470</f>
        <v/>
      </c>
      <c r="S1470" s="67">
        <f>$K1470</f>
        <v/>
      </c>
      <c r="T1470" s="67">
        <f>IFERROR(INDEX(Clients!$G$2:$G$1020,MATCH($E1470,Clients!$A$2:$A$1020,0)),"")</f>
        <v/>
      </c>
      <c r="U1470" s="67">
        <f>IFERROR(INDEX(Clients!$I$2:$I$1020,MATCH($E1470,Clients!$A$2:$A$1020,0)),"")</f>
        <v/>
      </c>
      <c r="V1470" s="69">
        <f>1</f>
        <v/>
      </c>
      <c r="W1470" s="69">
        <f>IF($N1470="Accepté",1,0)</f>
        <v/>
      </c>
      <c r="X1470" s="68">
        <f>$M1470*$W1470</f>
        <v/>
      </c>
      <c r="Y1470" s="68">
        <f>IF($N1470="En cours",0,$M1470)</f>
        <v/>
      </c>
      <c r="Z1470" s="69">
        <f>IF($P1470="",0,1)</f>
        <v/>
      </c>
      <c r="AA1470" s="70">
        <f>IF($P1470="",0,$P1470)</f>
        <v/>
      </c>
      <c r="AB1470" s="69">
        <f>IF(AND($P1470&lt;&gt;"",$P1470&lt;=Paramètres!$C$14),1,0)</f>
        <v/>
      </c>
      <c r="AC1470" s="67">
        <f>IF($P1470="","Jamais relancé",IF($P1470&lt;=3,"0-3 j",IF($P1470&lt;=7,"4-7 j",IF($P1470&lt;=15,"8-15 j","Plus de 15 j"))))</f>
        <v/>
      </c>
      <c r="AD1470" s="67">
        <f>IF($M1470&lt;=1000,"Moins de 1 k€",IF($M1470&lt;=5000,"1 à 5 k€",IF($M1470&lt;=15000,"5 à 15 k€","Plus de 15 k€")))</f>
        <v/>
      </c>
    </row>
    <row r="1471">
      <c r="A1471" s="65" t="inlineStr">
        <is>
          <t>DEV-01470</t>
        </is>
      </c>
      <c r="B1471" s="66" t="n">
        <v>45615</v>
      </c>
      <c r="C1471" s="65" t="inlineStr">
        <is>
          <t>2024-11</t>
        </is>
      </c>
      <c r="D1471" s="65" t="inlineStr">
        <is>
          <t>2024-2025</t>
        </is>
      </c>
      <c r="E1471" s="65" t="inlineStr">
        <is>
          <t>CLI-0087</t>
        </is>
      </c>
      <c r="F1471" s="65" t="inlineStr">
        <is>
          <t>Particulier</t>
        </is>
      </c>
      <c r="G1471" s="65" t="inlineStr">
        <is>
          <t>Toulouse</t>
        </is>
      </c>
      <c r="H1471" s="65" t="inlineStr">
        <is>
          <t>Nadia Cherif</t>
        </is>
      </c>
      <c r="I1471" s="65" t="inlineStr">
        <is>
          <t>Salle de bain</t>
        </is>
      </c>
      <c r="J1471" s="65" t="inlineStr">
        <is>
          <t>SB-003</t>
        </is>
      </c>
      <c r="K1471" s="65" t="inlineStr">
        <is>
          <t>Pose meuble vasque + robinetterie</t>
        </is>
      </c>
      <c r="L1471" s="67" t="n">
        <v>2</v>
      </c>
      <c r="M1471" s="68" t="n">
        <v>2644.68</v>
      </c>
      <c r="N1471" s="65" t="inlineStr">
        <is>
          <t>Refusé</t>
        </is>
      </c>
      <c r="O1471" s="66" t="n">
        <v>45651</v>
      </c>
      <c r="P1471" s="67" t="n">
        <v>6</v>
      </c>
      <c r="Q1471" s="67" t="n">
        <v>4</v>
      </c>
      <c r="R1471" s="67">
        <f>$I1471</f>
        <v/>
      </c>
      <c r="S1471" s="67">
        <f>$K1471</f>
        <v/>
      </c>
      <c r="T1471" s="67">
        <f>IFERROR(INDEX(Clients!$G$2:$G$1020,MATCH($E1471,Clients!$A$2:$A$1020,0)),"")</f>
        <v/>
      </c>
      <c r="U1471" s="67">
        <f>IFERROR(INDEX(Clients!$I$2:$I$1020,MATCH($E1471,Clients!$A$2:$A$1020,0)),"")</f>
        <v/>
      </c>
      <c r="V1471" s="69">
        <f>1</f>
        <v/>
      </c>
      <c r="W1471" s="69">
        <f>IF($N1471="Accepté",1,0)</f>
        <v/>
      </c>
      <c r="X1471" s="68">
        <f>$M1471*$W1471</f>
        <v/>
      </c>
      <c r="Y1471" s="68">
        <f>IF($N1471="En cours",0,$M1471)</f>
        <v/>
      </c>
      <c r="Z1471" s="69">
        <f>IF($P1471="",0,1)</f>
        <v/>
      </c>
      <c r="AA1471" s="70">
        <f>IF($P1471="",0,$P1471)</f>
        <v/>
      </c>
      <c r="AB1471" s="69">
        <f>IF(AND($P1471&lt;&gt;"",$P1471&lt;=Paramètres!$C$14),1,0)</f>
        <v/>
      </c>
      <c r="AC1471" s="67">
        <f>IF($P1471="","Jamais relancé",IF($P1471&lt;=3,"0-3 j",IF($P1471&lt;=7,"4-7 j",IF($P1471&lt;=15,"8-15 j","Plus de 15 j"))))</f>
        <v/>
      </c>
      <c r="AD1471" s="67">
        <f>IF($M1471&lt;=1000,"Moins de 1 k€",IF($M1471&lt;=5000,"1 à 5 k€",IF($M1471&lt;=15000,"5 à 15 k€","Plus de 15 k€")))</f>
        <v/>
      </c>
    </row>
    <row r="1472">
      <c r="A1472" s="65" t="inlineStr">
        <is>
          <t>DEV-01471</t>
        </is>
      </c>
      <c r="B1472" s="66" t="n">
        <v>45616</v>
      </c>
      <c r="C1472" s="65" t="inlineStr">
        <is>
          <t>2024-11</t>
        </is>
      </c>
      <c r="D1472" s="65" t="inlineStr">
        <is>
          <t>2024-2025</t>
        </is>
      </c>
      <c r="E1472" s="65" t="inlineStr">
        <is>
          <t>CLI-0036</t>
        </is>
      </c>
      <c r="F1472" s="65" t="inlineStr">
        <is>
          <t>Particulier</t>
        </is>
      </c>
      <c r="G1472" s="65" t="inlineStr">
        <is>
          <t>Toulouse</t>
        </is>
      </c>
      <c r="H1472" s="65" t="inlineStr">
        <is>
          <t>Julien Fabre</t>
        </is>
      </c>
      <c r="I1472" s="65" t="inlineStr">
        <is>
          <t>Électricité</t>
        </is>
      </c>
      <c r="J1472" s="65" t="inlineStr">
        <is>
          <t>EL-004</t>
        </is>
      </c>
      <c r="K1472" s="65" t="inlineStr">
        <is>
          <t>Éclairage LED locaux professionnels</t>
        </is>
      </c>
      <c r="L1472" s="67" t="n">
        <v>1</v>
      </c>
      <c r="M1472" s="68" t="n">
        <v>3027.65</v>
      </c>
      <c r="N1472" s="65" t="inlineStr">
        <is>
          <t>Accepté</t>
        </is>
      </c>
      <c r="O1472" s="66" t="n">
        <v>45638</v>
      </c>
      <c r="P1472" s="67" t="n">
        <v>9</v>
      </c>
      <c r="Q1472" s="67" t="n">
        <v>2</v>
      </c>
      <c r="R1472" s="67">
        <f>$I1472</f>
        <v/>
      </c>
      <c r="S1472" s="67">
        <f>$K1472</f>
        <v/>
      </c>
      <c r="T1472" s="67">
        <f>IFERROR(INDEX(Clients!$G$2:$G$1020,MATCH($E1472,Clients!$A$2:$A$1020,0)),"")</f>
        <v/>
      </c>
      <c r="U1472" s="67">
        <f>IFERROR(INDEX(Clients!$I$2:$I$1020,MATCH($E1472,Clients!$A$2:$A$1020,0)),"")</f>
        <v/>
      </c>
      <c r="V1472" s="69">
        <f>1</f>
        <v/>
      </c>
      <c r="W1472" s="69">
        <f>IF($N1472="Accepté",1,0)</f>
        <v/>
      </c>
      <c r="X1472" s="68">
        <f>$M1472*$W1472</f>
        <v/>
      </c>
      <c r="Y1472" s="68">
        <f>IF($N1472="En cours",0,$M1472)</f>
        <v/>
      </c>
      <c r="Z1472" s="69">
        <f>IF($P1472="",0,1)</f>
        <v/>
      </c>
      <c r="AA1472" s="70">
        <f>IF($P1472="",0,$P1472)</f>
        <v/>
      </c>
      <c r="AB1472" s="69">
        <f>IF(AND($P1472&lt;&gt;"",$P1472&lt;=Paramètres!$C$14),1,0)</f>
        <v/>
      </c>
      <c r="AC1472" s="67">
        <f>IF($P1472="","Jamais relancé",IF($P1472&lt;=3,"0-3 j",IF($P1472&lt;=7,"4-7 j",IF($P1472&lt;=15,"8-15 j","Plus de 15 j"))))</f>
        <v/>
      </c>
      <c r="AD1472" s="67">
        <f>IF($M1472&lt;=1000,"Moins de 1 k€",IF($M1472&lt;=5000,"1 à 5 k€",IF($M1472&lt;=15000,"5 à 15 k€","Plus de 15 k€")))</f>
        <v/>
      </c>
    </row>
    <row r="1473">
      <c r="A1473" s="65" t="inlineStr">
        <is>
          <t>DEV-01472</t>
        </is>
      </c>
      <c r="B1473" s="66" t="n">
        <v>45616</v>
      </c>
      <c r="C1473" s="65" t="inlineStr">
        <is>
          <t>2024-11</t>
        </is>
      </c>
      <c r="D1473" s="65" t="inlineStr">
        <is>
          <t>2024-2025</t>
        </is>
      </c>
      <c r="E1473" s="65" t="inlineStr">
        <is>
          <t>CLI-0332</t>
        </is>
      </c>
      <c r="F1473" s="65" t="inlineStr">
        <is>
          <t>Particulier</t>
        </is>
      </c>
      <c r="G1473" s="65" t="inlineStr">
        <is>
          <t>Bordeaux</t>
        </is>
      </c>
      <c r="H1473" s="65" t="inlineStr">
        <is>
          <t>Sophie Marchand</t>
        </is>
      </c>
      <c r="I1473" s="65" t="inlineStr">
        <is>
          <t>Salle de bain</t>
        </is>
      </c>
      <c r="J1473" s="65" t="inlineStr">
        <is>
          <t>SB-001</t>
        </is>
      </c>
      <c r="K1473" s="65" t="inlineStr">
        <is>
          <t>Rénovation salle de bain complète</t>
        </is>
      </c>
      <c r="L1473" s="67" t="n">
        <v>1</v>
      </c>
      <c r="M1473" s="68" t="n">
        <v>9072.77</v>
      </c>
      <c r="N1473" s="65" t="inlineStr">
        <is>
          <t>Sans réponse</t>
        </is>
      </c>
      <c r="O1473" s="66" t="n">
        <v>45654</v>
      </c>
      <c r="P1473" s="67" t="n">
        <v>9</v>
      </c>
      <c r="Q1473" s="67" t="n">
        <v>2</v>
      </c>
      <c r="R1473" s="67">
        <f>$I1473</f>
        <v/>
      </c>
      <c r="S1473" s="67">
        <f>$K1473</f>
        <v/>
      </c>
      <c r="T1473" s="67">
        <f>IFERROR(INDEX(Clients!$G$2:$G$1020,MATCH($E1473,Clients!$A$2:$A$1020,0)),"")</f>
        <v/>
      </c>
      <c r="U1473" s="67">
        <f>IFERROR(INDEX(Clients!$I$2:$I$1020,MATCH($E1473,Clients!$A$2:$A$1020,0)),"")</f>
        <v/>
      </c>
      <c r="V1473" s="69">
        <f>1</f>
        <v/>
      </c>
      <c r="W1473" s="69">
        <f>IF($N1473="Accepté",1,0)</f>
        <v/>
      </c>
      <c r="X1473" s="68">
        <f>$M1473*$W1473</f>
        <v/>
      </c>
      <c r="Y1473" s="68">
        <f>IF($N1473="En cours",0,$M1473)</f>
        <v/>
      </c>
      <c r="Z1473" s="69">
        <f>IF($P1473="",0,1)</f>
        <v/>
      </c>
      <c r="AA1473" s="70">
        <f>IF($P1473="",0,$P1473)</f>
        <v/>
      </c>
      <c r="AB1473" s="69">
        <f>IF(AND($P1473&lt;&gt;"",$P1473&lt;=Paramètres!$C$14),1,0)</f>
        <v/>
      </c>
      <c r="AC1473" s="67">
        <f>IF($P1473="","Jamais relancé",IF($P1473&lt;=3,"0-3 j",IF($P1473&lt;=7,"4-7 j",IF($P1473&lt;=15,"8-15 j","Plus de 15 j"))))</f>
        <v/>
      </c>
      <c r="AD1473" s="67">
        <f>IF($M1473&lt;=1000,"Moins de 1 k€",IF($M1473&lt;=5000,"1 à 5 k€",IF($M1473&lt;=15000,"5 à 15 k€","Plus de 15 k€")))</f>
        <v/>
      </c>
    </row>
    <row r="1474">
      <c r="A1474" s="65" t="inlineStr">
        <is>
          <t>DEV-01473</t>
        </is>
      </c>
      <c r="B1474" s="66" t="n">
        <v>45616</v>
      </c>
      <c r="C1474" s="65" t="inlineStr">
        <is>
          <t>2024-11</t>
        </is>
      </c>
      <c r="D1474" s="65" t="inlineStr">
        <is>
          <t>2024-2025</t>
        </is>
      </c>
      <c r="E1474" s="65" t="inlineStr">
        <is>
          <t>CLI-0037</t>
        </is>
      </c>
      <c r="F1474" s="65" t="inlineStr">
        <is>
          <t>Particulier</t>
        </is>
      </c>
      <c r="G1474" s="65" t="inlineStr">
        <is>
          <t>Toulouse</t>
        </is>
      </c>
      <c r="H1474" s="65" t="inlineStr">
        <is>
          <t>Nadia Cherif</t>
        </is>
      </c>
      <c r="I1474" s="65" t="inlineStr">
        <is>
          <t>Dépannage</t>
        </is>
      </c>
      <c r="J1474" s="65" t="inlineStr">
        <is>
          <t>DP-002</t>
        </is>
      </c>
      <c r="K1474" s="65" t="inlineStr">
        <is>
          <t>Débouchage canalisation</t>
        </is>
      </c>
      <c r="L1474" s="67" t="n">
        <v>1</v>
      </c>
      <c r="M1474" s="68" t="n">
        <v>360.64</v>
      </c>
      <c r="N1474" s="65" t="inlineStr">
        <is>
          <t>Accepté</t>
        </is>
      </c>
      <c r="O1474" s="66" t="n">
        <v>45632</v>
      </c>
      <c r="P1474" s="67" t="n">
        <v>9</v>
      </c>
      <c r="Q1474" s="67" t="n">
        <v>2</v>
      </c>
      <c r="R1474" s="67">
        <f>$I1474</f>
        <v/>
      </c>
      <c r="S1474" s="67">
        <f>$K1474</f>
        <v/>
      </c>
      <c r="T1474" s="67">
        <f>IFERROR(INDEX(Clients!$G$2:$G$1020,MATCH($E1474,Clients!$A$2:$A$1020,0)),"")</f>
        <v/>
      </c>
      <c r="U1474" s="67">
        <f>IFERROR(INDEX(Clients!$I$2:$I$1020,MATCH($E1474,Clients!$A$2:$A$1020,0)),"")</f>
        <v/>
      </c>
      <c r="V1474" s="69">
        <f>1</f>
        <v/>
      </c>
      <c r="W1474" s="69">
        <f>IF($N1474="Accepté",1,0)</f>
        <v/>
      </c>
      <c r="X1474" s="68">
        <f>$M1474*$W1474</f>
        <v/>
      </c>
      <c r="Y1474" s="68">
        <f>IF($N1474="En cours",0,$M1474)</f>
        <v/>
      </c>
      <c r="Z1474" s="69">
        <f>IF($P1474="",0,1)</f>
        <v/>
      </c>
      <c r="AA1474" s="70">
        <f>IF($P1474="",0,$P1474)</f>
        <v/>
      </c>
      <c r="AB1474" s="69">
        <f>IF(AND($P1474&lt;&gt;"",$P1474&lt;=Paramètres!$C$14),1,0)</f>
        <v/>
      </c>
      <c r="AC1474" s="67">
        <f>IF($P1474="","Jamais relancé",IF($P1474&lt;=3,"0-3 j",IF($P1474&lt;=7,"4-7 j",IF($P1474&lt;=15,"8-15 j","Plus de 15 j"))))</f>
        <v/>
      </c>
      <c r="AD1474" s="67">
        <f>IF($M1474&lt;=1000,"Moins de 1 k€",IF($M1474&lt;=5000,"1 à 5 k€",IF($M1474&lt;=15000,"5 à 15 k€","Plus de 15 k€")))</f>
        <v/>
      </c>
    </row>
    <row r="1475">
      <c r="A1475" s="65" t="inlineStr">
        <is>
          <t>DEV-01474</t>
        </is>
      </c>
      <c r="B1475" s="66" t="n">
        <v>45617</v>
      </c>
      <c r="C1475" s="65" t="inlineStr">
        <is>
          <t>2024-11</t>
        </is>
      </c>
      <c r="D1475" s="65" t="inlineStr">
        <is>
          <t>2024-2025</t>
        </is>
      </c>
      <c r="E1475" s="65" t="inlineStr">
        <is>
          <t>CLI-0537</t>
        </is>
      </c>
      <c r="F1475" s="65" t="inlineStr">
        <is>
          <t>Particulier</t>
        </is>
      </c>
      <c r="G1475" s="65" t="inlineStr">
        <is>
          <t>Toulouse</t>
        </is>
      </c>
      <c r="H1475" s="65" t="inlineStr">
        <is>
          <t>Julien Fabre</t>
        </is>
      </c>
      <c r="I1475" s="65" t="inlineStr">
        <is>
          <t>Électricité</t>
        </is>
      </c>
      <c r="J1475" s="65" t="inlineStr">
        <is>
          <t>EL-003</t>
        </is>
      </c>
      <c r="K1475" s="65" t="inlineStr">
        <is>
          <t>Rénovation électrique complète</t>
        </is>
      </c>
      <c r="L1475" s="67" t="n">
        <v>1</v>
      </c>
      <c r="M1475" s="68" t="n">
        <v>9692.59</v>
      </c>
      <c r="N1475" s="65" t="inlineStr">
        <is>
          <t>Sans réponse</t>
        </is>
      </c>
      <c r="O1475" s="66" t="n">
        <v>45630</v>
      </c>
      <c r="P1475" s="67" t="n"/>
      <c r="Q1475" s="67" t="n">
        <v>0</v>
      </c>
      <c r="R1475" s="67">
        <f>$I1475</f>
        <v/>
      </c>
      <c r="S1475" s="67">
        <f>$K1475</f>
        <v/>
      </c>
      <c r="T1475" s="67">
        <f>IFERROR(INDEX(Clients!$G$2:$G$1020,MATCH($E1475,Clients!$A$2:$A$1020,0)),"")</f>
        <v/>
      </c>
      <c r="U1475" s="67">
        <f>IFERROR(INDEX(Clients!$I$2:$I$1020,MATCH($E1475,Clients!$A$2:$A$1020,0)),"")</f>
        <v/>
      </c>
      <c r="V1475" s="69">
        <f>1</f>
        <v/>
      </c>
      <c r="W1475" s="69">
        <f>IF($N1475="Accepté",1,0)</f>
        <v/>
      </c>
      <c r="X1475" s="68">
        <f>$M1475*$W1475</f>
        <v/>
      </c>
      <c r="Y1475" s="68">
        <f>IF($N1475="En cours",0,$M1475)</f>
        <v/>
      </c>
      <c r="Z1475" s="69">
        <f>IF($P1475="",0,1)</f>
        <v/>
      </c>
      <c r="AA1475" s="70">
        <f>IF($P1475="",0,$P1475)</f>
        <v/>
      </c>
      <c r="AB1475" s="69">
        <f>IF(AND($P1475&lt;&gt;"",$P1475&lt;=Paramètres!$C$14),1,0)</f>
        <v/>
      </c>
      <c r="AC1475" s="67">
        <f>IF($P1475="","Jamais relancé",IF($P1475&lt;=3,"0-3 j",IF($P1475&lt;=7,"4-7 j",IF($P1475&lt;=15,"8-15 j","Plus de 15 j"))))</f>
        <v/>
      </c>
      <c r="AD1475" s="67">
        <f>IF($M1475&lt;=1000,"Moins de 1 k€",IF($M1475&lt;=5000,"1 à 5 k€",IF($M1475&lt;=15000,"5 à 15 k€","Plus de 15 k€")))</f>
        <v/>
      </c>
    </row>
    <row r="1476">
      <c r="A1476" s="65" t="inlineStr">
        <is>
          <t>DEV-01475</t>
        </is>
      </c>
      <c r="B1476" s="66" t="n">
        <v>45617</v>
      </c>
      <c r="C1476" s="65" t="inlineStr">
        <is>
          <t>2024-11</t>
        </is>
      </c>
      <c r="D1476" s="65" t="inlineStr">
        <is>
          <t>2024-2025</t>
        </is>
      </c>
      <c r="E1476" s="65" t="inlineStr">
        <is>
          <t>CLI-0315</t>
        </is>
      </c>
      <c r="F1476" s="65" t="inlineStr">
        <is>
          <t>Professionnel</t>
        </is>
      </c>
      <c r="G1476" s="65" t="inlineStr">
        <is>
          <t>Bordeaux</t>
        </is>
      </c>
      <c r="H1476" s="65" t="inlineStr">
        <is>
          <t>Sophie Marchand</t>
        </is>
      </c>
      <c r="I1476" s="65" t="inlineStr">
        <is>
          <t>Chauffage</t>
        </is>
      </c>
      <c r="J1476" s="65" t="inlineStr">
        <is>
          <t>CH-005</t>
        </is>
      </c>
      <c r="K1476" s="65" t="inlineStr">
        <is>
          <t>Désembouage circuit chauffage</t>
        </is>
      </c>
      <c r="L1476" s="67" t="n">
        <v>1</v>
      </c>
      <c r="M1476" s="68" t="n">
        <v>1205.16</v>
      </c>
      <c r="N1476" s="65" t="inlineStr">
        <is>
          <t>Accepté</t>
        </is>
      </c>
      <c r="O1476" s="66" t="n">
        <v>45658</v>
      </c>
      <c r="P1476" s="67" t="n">
        <v>6</v>
      </c>
      <c r="Q1476" s="67" t="n">
        <v>1</v>
      </c>
      <c r="R1476" s="67">
        <f>$I1476</f>
        <v/>
      </c>
      <c r="S1476" s="67">
        <f>$K1476</f>
        <v/>
      </c>
      <c r="T1476" s="67">
        <f>IFERROR(INDEX(Clients!$G$2:$G$1020,MATCH($E1476,Clients!$A$2:$A$1020,0)),"")</f>
        <v/>
      </c>
      <c r="U1476" s="67">
        <f>IFERROR(INDEX(Clients!$I$2:$I$1020,MATCH($E1476,Clients!$A$2:$A$1020,0)),"")</f>
        <v/>
      </c>
      <c r="V1476" s="69">
        <f>1</f>
        <v/>
      </c>
      <c r="W1476" s="69">
        <f>IF($N1476="Accepté",1,0)</f>
        <v/>
      </c>
      <c r="X1476" s="68">
        <f>$M1476*$W1476</f>
        <v/>
      </c>
      <c r="Y1476" s="68">
        <f>IF($N1476="En cours",0,$M1476)</f>
        <v/>
      </c>
      <c r="Z1476" s="69">
        <f>IF($P1476="",0,1)</f>
        <v/>
      </c>
      <c r="AA1476" s="70">
        <f>IF($P1476="",0,$P1476)</f>
        <v/>
      </c>
      <c r="AB1476" s="69">
        <f>IF(AND($P1476&lt;&gt;"",$P1476&lt;=Paramètres!$C$14),1,0)</f>
        <v/>
      </c>
      <c r="AC1476" s="67">
        <f>IF($P1476="","Jamais relancé",IF($P1476&lt;=3,"0-3 j",IF($P1476&lt;=7,"4-7 j",IF($P1476&lt;=15,"8-15 j","Plus de 15 j"))))</f>
        <v/>
      </c>
      <c r="AD1476" s="67">
        <f>IF($M1476&lt;=1000,"Moins de 1 k€",IF($M1476&lt;=5000,"1 à 5 k€",IF($M1476&lt;=15000,"5 à 15 k€","Plus de 15 k€")))</f>
        <v/>
      </c>
    </row>
    <row r="1477">
      <c r="A1477" s="65" t="inlineStr">
        <is>
          <t>DEV-01476</t>
        </is>
      </c>
      <c r="B1477" s="66" t="n">
        <v>45617</v>
      </c>
      <c r="C1477" s="65" t="inlineStr">
        <is>
          <t>2024-11</t>
        </is>
      </c>
      <c r="D1477" s="65" t="inlineStr">
        <is>
          <t>2024-2025</t>
        </is>
      </c>
      <c r="E1477" s="65" t="inlineStr">
        <is>
          <t>CLI-0990</t>
        </is>
      </c>
      <c r="F1477" s="65" t="inlineStr">
        <is>
          <t>Particulier</t>
        </is>
      </c>
      <c r="G1477" s="65" t="inlineStr">
        <is>
          <t>Montpellier</t>
        </is>
      </c>
      <c r="H1477" s="65" t="inlineStr">
        <is>
          <t>Thomas Rey</t>
        </is>
      </c>
      <c r="I1477" s="65" t="inlineStr">
        <is>
          <t>Électricité</t>
        </is>
      </c>
      <c r="J1477" s="65" t="inlineStr">
        <is>
          <t>EL-004</t>
        </is>
      </c>
      <c r="K1477" s="65" t="inlineStr">
        <is>
          <t>Éclairage LED locaux professionnels</t>
        </is>
      </c>
      <c r="L1477" s="67" t="n">
        <v>2</v>
      </c>
      <c r="M1477" s="68" t="n">
        <v>6301.16</v>
      </c>
      <c r="N1477" s="65" t="inlineStr">
        <is>
          <t>Sans réponse</t>
        </is>
      </c>
      <c r="O1477" s="66" t="n">
        <v>45641</v>
      </c>
      <c r="P1477" s="67" t="n">
        <v>20</v>
      </c>
      <c r="Q1477" s="67" t="n">
        <v>1</v>
      </c>
      <c r="R1477" s="67">
        <f>$I1477</f>
        <v/>
      </c>
      <c r="S1477" s="67">
        <f>$K1477</f>
        <v/>
      </c>
      <c r="T1477" s="67">
        <f>IFERROR(INDEX(Clients!$G$2:$G$1020,MATCH($E1477,Clients!$A$2:$A$1020,0)),"")</f>
        <v/>
      </c>
      <c r="U1477" s="67">
        <f>IFERROR(INDEX(Clients!$I$2:$I$1020,MATCH($E1477,Clients!$A$2:$A$1020,0)),"")</f>
        <v/>
      </c>
      <c r="V1477" s="69">
        <f>1</f>
        <v/>
      </c>
      <c r="W1477" s="69">
        <f>IF($N1477="Accepté",1,0)</f>
        <v/>
      </c>
      <c r="X1477" s="68">
        <f>$M1477*$W1477</f>
        <v/>
      </c>
      <c r="Y1477" s="68">
        <f>IF($N1477="En cours",0,$M1477)</f>
        <v/>
      </c>
      <c r="Z1477" s="69">
        <f>IF($P1477="",0,1)</f>
        <v/>
      </c>
      <c r="AA1477" s="70">
        <f>IF($P1477="",0,$P1477)</f>
        <v/>
      </c>
      <c r="AB1477" s="69">
        <f>IF(AND($P1477&lt;&gt;"",$P1477&lt;=Paramètres!$C$14),1,0)</f>
        <v/>
      </c>
      <c r="AC1477" s="67">
        <f>IF($P1477="","Jamais relancé",IF($P1477&lt;=3,"0-3 j",IF($P1477&lt;=7,"4-7 j",IF($P1477&lt;=15,"8-15 j","Plus de 15 j"))))</f>
        <v/>
      </c>
      <c r="AD1477" s="67">
        <f>IF($M1477&lt;=1000,"Moins de 1 k€",IF($M1477&lt;=5000,"1 à 5 k€",IF($M1477&lt;=15000,"5 à 15 k€","Plus de 15 k€")))</f>
        <v/>
      </c>
    </row>
    <row r="1478">
      <c r="A1478" s="65" t="inlineStr">
        <is>
          <t>DEV-01477</t>
        </is>
      </c>
      <c r="B1478" s="66" t="n">
        <v>45618</v>
      </c>
      <c r="C1478" s="65" t="inlineStr">
        <is>
          <t>2024-11</t>
        </is>
      </c>
      <c r="D1478" s="65" t="inlineStr">
        <is>
          <t>2024-2025</t>
        </is>
      </c>
      <c r="E1478" s="65" t="inlineStr">
        <is>
          <t>CLI-0286</t>
        </is>
      </c>
      <c r="F1478" s="65" t="inlineStr">
        <is>
          <t>Particulier</t>
        </is>
      </c>
      <c r="G1478" s="65" t="inlineStr">
        <is>
          <t>Bordeaux</t>
        </is>
      </c>
      <c r="H1478" s="65" t="inlineStr">
        <is>
          <t>Karim Belkacem</t>
        </is>
      </c>
      <c r="I1478" s="65" t="inlineStr">
        <is>
          <t>Dépannage</t>
        </is>
      </c>
      <c r="J1478" s="65" t="inlineStr">
        <is>
          <t>DP-002</t>
        </is>
      </c>
      <c r="K1478" s="65" t="inlineStr">
        <is>
          <t>Débouchage canalisation</t>
        </is>
      </c>
      <c r="L1478" s="67" t="n">
        <v>3</v>
      </c>
      <c r="M1478" s="68" t="n">
        <v>1143.69</v>
      </c>
      <c r="N1478" s="65" t="inlineStr">
        <is>
          <t>Accepté</t>
        </is>
      </c>
      <c r="O1478" s="66" t="n">
        <v>45642</v>
      </c>
      <c r="P1478" s="67" t="n">
        <v>14</v>
      </c>
      <c r="Q1478" s="67" t="n">
        <v>1</v>
      </c>
      <c r="R1478" s="67">
        <f>$I1478</f>
        <v/>
      </c>
      <c r="S1478" s="67">
        <f>$K1478</f>
        <v/>
      </c>
      <c r="T1478" s="67">
        <f>IFERROR(INDEX(Clients!$G$2:$G$1020,MATCH($E1478,Clients!$A$2:$A$1020,0)),"")</f>
        <v/>
      </c>
      <c r="U1478" s="67">
        <f>IFERROR(INDEX(Clients!$I$2:$I$1020,MATCH($E1478,Clients!$A$2:$A$1020,0)),"")</f>
        <v/>
      </c>
      <c r="V1478" s="69">
        <f>1</f>
        <v/>
      </c>
      <c r="W1478" s="69">
        <f>IF($N1478="Accepté",1,0)</f>
        <v/>
      </c>
      <c r="X1478" s="68">
        <f>$M1478*$W1478</f>
        <v/>
      </c>
      <c r="Y1478" s="68">
        <f>IF($N1478="En cours",0,$M1478)</f>
        <v/>
      </c>
      <c r="Z1478" s="69">
        <f>IF($P1478="",0,1)</f>
        <v/>
      </c>
      <c r="AA1478" s="70">
        <f>IF($P1478="",0,$P1478)</f>
        <v/>
      </c>
      <c r="AB1478" s="69">
        <f>IF(AND($P1478&lt;&gt;"",$P1478&lt;=Paramètres!$C$14),1,0)</f>
        <v/>
      </c>
      <c r="AC1478" s="67">
        <f>IF($P1478="","Jamais relancé",IF($P1478&lt;=3,"0-3 j",IF($P1478&lt;=7,"4-7 j",IF($P1478&lt;=15,"8-15 j","Plus de 15 j"))))</f>
        <v/>
      </c>
      <c r="AD1478" s="67">
        <f>IF($M1478&lt;=1000,"Moins de 1 k€",IF($M1478&lt;=5000,"1 à 5 k€",IF($M1478&lt;=15000,"5 à 15 k€","Plus de 15 k€")))</f>
        <v/>
      </c>
    </row>
    <row r="1479">
      <c r="A1479" s="65" t="inlineStr">
        <is>
          <t>DEV-01478</t>
        </is>
      </c>
      <c r="B1479" s="66" t="n">
        <v>45618</v>
      </c>
      <c r="C1479" s="65" t="inlineStr">
        <is>
          <t>2024-11</t>
        </is>
      </c>
      <c r="D1479" s="65" t="inlineStr">
        <is>
          <t>2024-2025</t>
        </is>
      </c>
      <c r="E1479" s="65" t="inlineStr">
        <is>
          <t>CLI-0444</t>
        </is>
      </c>
      <c r="F1479" s="65" t="inlineStr">
        <is>
          <t>Professionnel</t>
        </is>
      </c>
      <c r="G1479" s="65" t="inlineStr">
        <is>
          <t>Bordeaux</t>
        </is>
      </c>
      <c r="H1479" s="65" t="inlineStr">
        <is>
          <t>Sophie Marchand</t>
        </is>
      </c>
      <c r="I1479" s="65" t="inlineStr">
        <is>
          <t>Chauffage</t>
        </is>
      </c>
      <c r="J1479" s="65" t="inlineStr">
        <is>
          <t>CH-004</t>
        </is>
      </c>
      <c r="K1479" s="65" t="inlineStr">
        <is>
          <t>Remplacement radiateurs (lot de 5)</t>
        </is>
      </c>
      <c r="L1479" s="67" t="n">
        <v>3</v>
      </c>
      <c r="M1479" s="68" t="n">
        <v>11419.2</v>
      </c>
      <c r="N1479" s="65" t="inlineStr">
        <is>
          <t>Refusé</t>
        </is>
      </c>
      <c r="O1479" s="66" t="n">
        <v>45642</v>
      </c>
      <c r="P1479" s="67" t="n">
        <v>8</v>
      </c>
      <c r="Q1479" s="67" t="n">
        <v>2</v>
      </c>
      <c r="R1479" s="67">
        <f>$I1479</f>
        <v/>
      </c>
      <c r="S1479" s="67">
        <f>$K1479</f>
        <v/>
      </c>
      <c r="T1479" s="67">
        <f>IFERROR(INDEX(Clients!$G$2:$G$1020,MATCH($E1479,Clients!$A$2:$A$1020,0)),"")</f>
        <v/>
      </c>
      <c r="U1479" s="67">
        <f>IFERROR(INDEX(Clients!$I$2:$I$1020,MATCH($E1479,Clients!$A$2:$A$1020,0)),"")</f>
        <v/>
      </c>
      <c r="V1479" s="69">
        <f>1</f>
        <v/>
      </c>
      <c r="W1479" s="69">
        <f>IF($N1479="Accepté",1,0)</f>
        <v/>
      </c>
      <c r="X1479" s="68">
        <f>$M1479*$W1479</f>
        <v/>
      </c>
      <c r="Y1479" s="68">
        <f>IF($N1479="En cours",0,$M1479)</f>
        <v/>
      </c>
      <c r="Z1479" s="69">
        <f>IF($P1479="",0,1)</f>
        <v/>
      </c>
      <c r="AA1479" s="70">
        <f>IF($P1479="",0,$P1479)</f>
        <v/>
      </c>
      <c r="AB1479" s="69">
        <f>IF(AND($P1479&lt;&gt;"",$P1479&lt;=Paramètres!$C$14),1,0)</f>
        <v/>
      </c>
      <c r="AC1479" s="67">
        <f>IF($P1479="","Jamais relancé",IF($P1479&lt;=3,"0-3 j",IF($P1479&lt;=7,"4-7 j",IF($P1479&lt;=15,"8-15 j","Plus de 15 j"))))</f>
        <v/>
      </c>
      <c r="AD1479" s="67">
        <f>IF($M1479&lt;=1000,"Moins de 1 k€",IF($M1479&lt;=5000,"1 à 5 k€",IF($M1479&lt;=15000,"5 à 15 k€","Plus de 15 k€")))</f>
        <v/>
      </c>
    </row>
    <row r="1480">
      <c r="A1480" s="65" t="inlineStr">
        <is>
          <t>DEV-01479</t>
        </is>
      </c>
      <c r="B1480" s="66" t="n">
        <v>45618</v>
      </c>
      <c r="C1480" s="65" t="inlineStr">
        <is>
          <t>2024-11</t>
        </is>
      </c>
      <c r="D1480" s="65" t="inlineStr">
        <is>
          <t>2024-2025</t>
        </is>
      </c>
      <c r="E1480" s="65" t="inlineStr">
        <is>
          <t>CLI-0511</t>
        </is>
      </c>
      <c r="F1480" s="65" t="inlineStr">
        <is>
          <t>Particulier</t>
        </is>
      </c>
      <c r="G1480" s="65" t="inlineStr">
        <is>
          <t>Toulouse</t>
        </is>
      </c>
      <c r="H1480" s="65" t="inlineStr">
        <is>
          <t>Julien Fabre</t>
        </is>
      </c>
      <c r="I1480" s="65" t="inlineStr">
        <is>
          <t>Dépannage</t>
        </is>
      </c>
      <c r="J1480" s="65" t="inlineStr">
        <is>
          <t>DP-002</t>
        </is>
      </c>
      <c r="K1480" s="65" t="inlineStr">
        <is>
          <t>Débouchage canalisation</t>
        </is>
      </c>
      <c r="L1480" s="67" t="n">
        <v>3</v>
      </c>
      <c r="M1480" s="68" t="n">
        <v>1080.38</v>
      </c>
      <c r="N1480" s="65" t="inlineStr">
        <is>
          <t>Sans réponse</t>
        </is>
      </c>
      <c r="O1480" s="66" t="n">
        <v>45667</v>
      </c>
      <c r="P1480" s="67" t="n"/>
      <c r="Q1480" s="67" t="n">
        <v>0</v>
      </c>
      <c r="R1480" s="67">
        <f>$I1480</f>
        <v/>
      </c>
      <c r="S1480" s="67">
        <f>$K1480</f>
        <v/>
      </c>
      <c r="T1480" s="67">
        <f>IFERROR(INDEX(Clients!$G$2:$G$1020,MATCH($E1480,Clients!$A$2:$A$1020,0)),"")</f>
        <v/>
      </c>
      <c r="U1480" s="67">
        <f>IFERROR(INDEX(Clients!$I$2:$I$1020,MATCH($E1480,Clients!$A$2:$A$1020,0)),"")</f>
        <v/>
      </c>
      <c r="V1480" s="69">
        <f>1</f>
        <v/>
      </c>
      <c r="W1480" s="69">
        <f>IF($N1480="Accepté",1,0)</f>
        <v/>
      </c>
      <c r="X1480" s="68">
        <f>$M1480*$W1480</f>
        <v/>
      </c>
      <c r="Y1480" s="68">
        <f>IF($N1480="En cours",0,$M1480)</f>
        <v/>
      </c>
      <c r="Z1480" s="69">
        <f>IF($P1480="",0,1)</f>
        <v/>
      </c>
      <c r="AA1480" s="70">
        <f>IF($P1480="",0,$P1480)</f>
        <v/>
      </c>
      <c r="AB1480" s="69">
        <f>IF(AND($P1480&lt;&gt;"",$P1480&lt;=Paramètres!$C$14),1,0)</f>
        <v/>
      </c>
      <c r="AC1480" s="67">
        <f>IF($P1480="","Jamais relancé",IF($P1480&lt;=3,"0-3 j",IF($P1480&lt;=7,"4-7 j",IF($P1480&lt;=15,"8-15 j","Plus de 15 j"))))</f>
        <v/>
      </c>
      <c r="AD1480" s="67">
        <f>IF($M1480&lt;=1000,"Moins de 1 k€",IF($M1480&lt;=5000,"1 à 5 k€",IF($M1480&lt;=15000,"5 à 15 k€","Plus de 15 k€")))</f>
        <v/>
      </c>
    </row>
    <row r="1481">
      <c r="A1481" s="65" t="inlineStr">
        <is>
          <t>DEV-01480</t>
        </is>
      </c>
      <c r="B1481" s="66" t="n">
        <v>45618</v>
      </c>
      <c r="C1481" s="65" t="inlineStr">
        <is>
          <t>2024-11</t>
        </is>
      </c>
      <c r="D1481" s="65" t="inlineStr">
        <is>
          <t>2024-2025</t>
        </is>
      </c>
      <c r="E1481" s="65" t="inlineStr">
        <is>
          <t>CLI-0140</t>
        </is>
      </c>
      <c r="F1481" s="65" t="inlineStr">
        <is>
          <t>Syndic</t>
        </is>
      </c>
      <c r="G1481" s="65" t="inlineStr">
        <is>
          <t>Toulouse</t>
        </is>
      </c>
      <c r="H1481" s="65" t="inlineStr">
        <is>
          <t>Nadia Cherif</t>
        </is>
      </c>
      <c r="I1481" s="65" t="inlineStr">
        <is>
          <t>Chauffage</t>
        </is>
      </c>
      <c r="J1481" s="65" t="inlineStr">
        <is>
          <t>CH-004</t>
        </is>
      </c>
      <c r="K1481" s="65" t="inlineStr">
        <is>
          <t>Remplacement radiateurs (lot de 5)</t>
        </is>
      </c>
      <c r="L1481" s="67" t="n">
        <v>1</v>
      </c>
      <c r="M1481" s="68" t="n">
        <v>5008.6</v>
      </c>
      <c r="N1481" s="65" t="inlineStr">
        <is>
          <t>Accepté</t>
        </is>
      </c>
      <c r="O1481" s="66" t="n">
        <v>45650</v>
      </c>
      <c r="P1481" s="67" t="n">
        <v>4</v>
      </c>
      <c r="Q1481" s="67" t="n">
        <v>1</v>
      </c>
      <c r="R1481" s="67">
        <f>$I1481</f>
        <v/>
      </c>
      <c r="S1481" s="67">
        <f>$K1481</f>
        <v/>
      </c>
      <c r="T1481" s="67">
        <f>IFERROR(INDEX(Clients!$G$2:$G$1020,MATCH($E1481,Clients!$A$2:$A$1020,0)),"")</f>
        <v/>
      </c>
      <c r="U1481" s="67">
        <f>IFERROR(INDEX(Clients!$I$2:$I$1020,MATCH($E1481,Clients!$A$2:$A$1020,0)),"")</f>
        <v/>
      </c>
      <c r="V1481" s="69">
        <f>1</f>
        <v/>
      </c>
      <c r="W1481" s="69">
        <f>IF($N1481="Accepté",1,0)</f>
        <v/>
      </c>
      <c r="X1481" s="68">
        <f>$M1481*$W1481</f>
        <v/>
      </c>
      <c r="Y1481" s="68">
        <f>IF($N1481="En cours",0,$M1481)</f>
        <v/>
      </c>
      <c r="Z1481" s="69">
        <f>IF($P1481="",0,1)</f>
        <v/>
      </c>
      <c r="AA1481" s="70">
        <f>IF($P1481="",0,$P1481)</f>
        <v/>
      </c>
      <c r="AB1481" s="69">
        <f>IF(AND($P1481&lt;&gt;"",$P1481&lt;=Paramètres!$C$14),1,0)</f>
        <v/>
      </c>
      <c r="AC1481" s="67">
        <f>IF($P1481="","Jamais relancé",IF($P1481&lt;=3,"0-3 j",IF($P1481&lt;=7,"4-7 j",IF($P1481&lt;=15,"8-15 j","Plus de 15 j"))))</f>
        <v/>
      </c>
      <c r="AD1481" s="67">
        <f>IF($M1481&lt;=1000,"Moins de 1 k€",IF($M1481&lt;=5000,"1 à 5 k€",IF($M1481&lt;=15000,"5 à 15 k€","Plus de 15 k€")))</f>
        <v/>
      </c>
    </row>
    <row r="1482">
      <c r="A1482" s="65" t="inlineStr">
        <is>
          <t>DEV-01481</t>
        </is>
      </c>
      <c r="B1482" s="66" t="n">
        <v>45621</v>
      </c>
      <c r="C1482" s="65" t="inlineStr">
        <is>
          <t>2024-11</t>
        </is>
      </c>
      <c r="D1482" s="65" t="inlineStr">
        <is>
          <t>2024-2025</t>
        </is>
      </c>
      <c r="E1482" s="65" t="inlineStr">
        <is>
          <t>CLI-0202</t>
        </is>
      </c>
      <c r="F1482" s="65" t="inlineStr">
        <is>
          <t>Particulier</t>
        </is>
      </c>
      <c r="G1482" s="65" t="inlineStr">
        <is>
          <t>Bordeaux</t>
        </is>
      </c>
      <c r="H1482" s="65" t="inlineStr">
        <is>
          <t>Karim Belkacem</t>
        </is>
      </c>
      <c r="I1482" s="65" t="inlineStr">
        <is>
          <t>Chauffage</t>
        </is>
      </c>
      <c r="J1482" s="65" t="inlineStr">
        <is>
          <t>CH-002</t>
        </is>
      </c>
      <c r="K1482" s="65" t="inlineStr">
        <is>
          <t>Entretien annuel chaudière</t>
        </is>
      </c>
      <c r="L1482" s="67" t="n">
        <v>2</v>
      </c>
      <c r="M1482" s="68" t="n">
        <v>337.95</v>
      </c>
      <c r="N1482" s="65" t="inlineStr">
        <is>
          <t>Sans réponse</t>
        </is>
      </c>
      <c r="O1482" s="66" t="n">
        <v>45641</v>
      </c>
      <c r="P1482" s="67" t="n">
        <v>4</v>
      </c>
      <c r="Q1482" s="67" t="n">
        <v>2</v>
      </c>
      <c r="R1482" s="67">
        <f>$I1482</f>
        <v/>
      </c>
      <c r="S1482" s="67">
        <f>$K1482</f>
        <v/>
      </c>
      <c r="T1482" s="67">
        <f>IFERROR(INDEX(Clients!$G$2:$G$1020,MATCH($E1482,Clients!$A$2:$A$1020,0)),"")</f>
        <v/>
      </c>
      <c r="U1482" s="67">
        <f>IFERROR(INDEX(Clients!$I$2:$I$1020,MATCH($E1482,Clients!$A$2:$A$1020,0)),"")</f>
        <v/>
      </c>
      <c r="V1482" s="69">
        <f>1</f>
        <v/>
      </c>
      <c r="W1482" s="69">
        <f>IF($N1482="Accepté",1,0)</f>
        <v/>
      </c>
      <c r="X1482" s="68">
        <f>$M1482*$W1482</f>
        <v/>
      </c>
      <c r="Y1482" s="68">
        <f>IF($N1482="En cours",0,$M1482)</f>
        <v/>
      </c>
      <c r="Z1482" s="69">
        <f>IF($P1482="",0,1)</f>
        <v/>
      </c>
      <c r="AA1482" s="70">
        <f>IF($P1482="",0,$P1482)</f>
        <v/>
      </c>
      <c r="AB1482" s="69">
        <f>IF(AND($P1482&lt;&gt;"",$P1482&lt;=Paramètres!$C$14),1,0)</f>
        <v/>
      </c>
      <c r="AC1482" s="67">
        <f>IF($P1482="","Jamais relancé",IF($P1482&lt;=3,"0-3 j",IF($P1482&lt;=7,"4-7 j",IF($P1482&lt;=15,"8-15 j","Plus de 15 j"))))</f>
        <v/>
      </c>
      <c r="AD1482" s="67">
        <f>IF($M1482&lt;=1000,"Moins de 1 k€",IF($M1482&lt;=5000,"1 à 5 k€",IF($M1482&lt;=15000,"5 à 15 k€","Plus de 15 k€")))</f>
        <v/>
      </c>
    </row>
    <row r="1483">
      <c r="A1483" s="65" t="inlineStr">
        <is>
          <t>DEV-01482</t>
        </is>
      </c>
      <c r="B1483" s="66" t="n">
        <v>45621</v>
      </c>
      <c r="C1483" s="65" t="inlineStr">
        <is>
          <t>2024-11</t>
        </is>
      </c>
      <c r="D1483" s="65" t="inlineStr">
        <is>
          <t>2024-2025</t>
        </is>
      </c>
      <c r="E1483" s="65" t="inlineStr">
        <is>
          <t>CLI-0431</t>
        </is>
      </c>
      <c r="F1483" s="65" t="inlineStr">
        <is>
          <t>Syndic</t>
        </is>
      </c>
      <c r="G1483" s="65" t="inlineStr">
        <is>
          <t>Toulouse</t>
        </is>
      </c>
      <c r="H1483" s="65" t="inlineStr">
        <is>
          <t>Nadia Cherif</t>
        </is>
      </c>
      <c r="I1483" s="65" t="inlineStr">
        <is>
          <t>Salle de bain</t>
        </is>
      </c>
      <c r="J1483" s="65" t="inlineStr">
        <is>
          <t>SB-003</t>
        </is>
      </c>
      <c r="K1483" s="65" t="inlineStr">
        <is>
          <t>Pose meuble vasque + robinetterie</t>
        </is>
      </c>
      <c r="L1483" s="67" t="n">
        <v>1</v>
      </c>
      <c r="M1483" s="68" t="n">
        <v>3001.56</v>
      </c>
      <c r="N1483" s="65" t="inlineStr">
        <is>
          <t>Sans réponse</t>
        </is>
      </c>
      <c r="O1483" s="66" t="n">
        <v>45626</v>
      </c>
      <c r="P1483" s="67" t="n"/>
      <c r="Q1483" s="67" t="n">
        <v>0</v>
      </c>
      <c r="R1483" s="67">
        <f>$I1483</f>
        <v/>
      </c>
      <c r="S1483" s="67">
        <f>$K1483</f>
        <v/>
      </c>
      <c r="T1483" s="67">
        <f>IFERROR(INDEX(Clients!$G$2:$G$1020,MATCH($E1483,Clients!$A$2:$A$1020,0)),"")</f>
        <v/>
      </c>
      <c r="U1483" s="67">
        <f>IFERROR(INDEX(Clients!$I$2:$I$1020,MATCH($E1483,Clients!$A$2:$A$1020,0)),"")</f>
        <v/>
      </c>
      <c r="V1483" s="69">
        <f>1</f>
        <v/>
      </c>
      <c r="W1483" s="69">
        <f>IF($N1483="Accepté",1,0)</f>
        <v/>
      </c>
      <c r="X1483" s="68">
        <f>$M1483*$W1483</f>
        <v/>
      </c>
      <c r="Y1483" s="68">
        <f>IF($N1483="En cours",0,$M1483)</f>
        <v/>
      </c>
      <c r="Z1483" s="69">
        <f>IF($P1483="",0,1)</f>
        <v/>
      </c>
      <c r="AA1483" s="70">
        <f>IF($P1483="",0,$P1483)</f>
        <v/>
      </c>
      <c r="AB1483" s="69">
        <f>IF(AND($P1483&lt;&gt;"",$P1483&lt;=Paramètres!$C$14),1,0)</f>
        <v/>
      </c>
      <c r="AC1483" s="67">
        <f>IF($P1483="","Jamais relancé",IF($P1483&lt;=3,"0-3 j",IF($P1483&lt;=7,"4-7 j",IF($P1483&lt;=15,"8-15 j","Plus de 15 j"))))</f>
        <v/>
      </c>
      <c r="AD1483" s="67">
        <f>IF($M1483&lt;=1000,"Moins de 1 k€",IF($M1483&lt;=5000,"1 à 5 k€",IF($M1483&lt;=15000,"5 à 15 k€","Plus de 15 k€")))</f>
        <v/>
      </c>
    </row>
    <row r="1484">
      <c r="A1484" s="65" t="inlineStr">
        <is>
          <t>DEV-01483</t>
        </is>
      </c>
      <c r="B1484" s="66" t="n">
        <v>45621</v>
      </c>
      <c r="C1484" s="65" t="inlineStr">
        <is>
          <t>2024-11</t>
        </is>
      </c>
      <c r="D1484" s="65" t="inlineStr">
        <is>
          <t>2024-2025</t>
        </is>
      </c>
      <c r="E1484" s="65" t="inlineStr">
        <is>
          <t>CLI-0290</t>
        </is>
      </c>
      <c r="F1484" s="65" t="inlineStr">
        <is>
          <t>Particulier</t>
        </is>
      </c>
      <c r="G1484" s="65" t="inlineStr">
        <is>
          <t>Toulouse</t>
        </is>
      </c>
      <c r="H1484" s="65" t="inlineStr">
        <is>
          <t>Nadia Cherif</t>
        </is>
      </c>
      <c r="I1484" s="65" t="inlineStr">
        <is>
          <t>Plomberie</t>
        </is>
      </c>
      <c r="J1484" s="65" t="inlineStr">
        <is>
          <t>PR-004</t>
        </is>
      </c>
      <c r="K1484" s="65" t="inlineStr">
        <is>
          <t>Remplacement colonne d'évacuation</t>
        </is>
      </c>
      <c r="L1484" s="67" t="n">
        <v>1</v>
      </c>
      <c r="M1484" s="68" t="n">
        <v>6440.6</v>
      </c>
      <c r="N1484" s="65" t="inlineStr">
        <is>
          <t>Accepté</t>
        </is>
      </c>
      <c r="O1484" s="66" t="n">
        <v>45651</v>
      </c>
      <c r="P1484" s="67" t="n">
        <v>9</v>
      </c>
      <c r="Q1484" s="67" t="n">
        <v>2</v>
      </c>
      <c r="R1484" s="67">
        <f>$I1484</f>
        <v/>
      </c>
      <c r="S1484" s="67">
        <f>$K1484</f>
        <v/>
      </c>
      <c r="T1484" s="67">
        <f>IFERROR(INDEX(Clients!$G$2:$G$1020,MATCH($E1484,Clients!$A$2:$A$1020,0)),"")</f>
        <v/>
      </c>
      <c r="U1484" s="67">
        <f>IFERROR(INDEX(Clients!$I$2:$I$1020,MATCH($E1484,Clients!$A$2:$A$1020,0)),"")</f>
        <v/>
      </c>
      <c r="V1484" s="69">
        <f>1</f>
        <v/>
      </c>
      <c r="W1484" s="69">
        <f>IF($N1484="Accepté",1,0)</f>
        <v/>
      </c>
      <c r="X1484" s="68">
        <f>$M1484*$W1484</f>
        <v/>
      </c>
      <c r="Y1484" s="68">
        <f>IF($N1484="En cours",0,$M1484)</f>
        <v/>
      </c>
      <c r="Z1484" s="69">
        <f>IF($P1484="",0,1)</f>
        <v/>
      </c>
      <c r="AA1484" s="70">
        <f>IF($P1484="",0,$P1484)</f>
        <v/>
      </c>
      <c r="AB1484" s="69">
        <f>IF(AND($P1484&lt;&gt;"",$P1484&lt;=Paramètres!$C$14),1,0)</f>
        <v/>
      </c>
      <c r="AC1484" s="67">
        <f>IF($P1484="","Jamais relancé",IF($P1484&lt;=3,"0-3 j",IF($P1484&lt;=7,"4-7 j",IF($P1484&lt;=15,"8-15 j","Plus de 15 j"))))</f>
        <v/>
      </c>
      <c r="AD1484" s="67">
        <f>IF($M1484&lt;=1000,"Moins de 1 k€",IF($M1484&lt;=5000,"1 à 5 k€",IF($M1484&lt;=15000,"5 à 15 k€","Plus de 15 k€")))</f>
        <v/>
      </c>
    </row>
    <row r="1485">
      <c r="A1485" s="65" t="inlineStr">
        <is>
          <t>DEV-01484</t>
        </is>
      </c>
      <c r="B1485" s="66" t="n">
        <v>45622</v>
      </c>
      <c r="C1485" s="65" t="inlineStr">
        <is>
          <t>2024-11</t>
        </is>
      </c>
      <c r="D1485" s="65" t="inlineStr">
        <is>
          <t>2024-2025</t>
        </is>
      </c>
      <c r="E1485" s="65" t="inlineStr">
        <is>
          <t>CLI-0548</t>
        </is>
      </c>
      <c r="F1485" s="65" t="inlineStr">
        <is>
          <t>Collectivité</t>
        </is>
      </c>
      <c r="G1485" s="65" t="inlineStr">
        <is>
          <t>Bordeaux</t>
        </is>
      </c>
      <c r="H1485" s="65" t="inlineStr">
        <is>
          <t>Sophie Marchand</t>
        </is>
      </c>
      <c r="I1485" s="65" t="inlineStr">
        <is>
          <t>Chauffage</t>
        </is>
      </c>
      <c r="J1485" s="65" t="inlineStr">
        <is>
          <t>CH-003</t>
        </is>
      </c>
      <c r="K1485" s="65" t="inlineStr">
        <is>
          <t>Installation pompe à chaleur air/eau</t>
        </is>
      </c>
      <c r="L1485" s="67" t="n">
        <v>1</v>
      </c>
      <c r="M1485" s="68" t="n">
        <v>30499.05</v>
      </c>
      <c r="N1485" s="65" t="inlineStr">
        <is>
          <t>Accepté</t>
        </is>
      </c>
      <c r="O1485" s="66" t="n">
        <v>45630</v>
      </c>
      <c r="P1485" s="67" t="n">
        <v>11</v>
      </c>
      <c r="Q1485" s="67" t="n">
        <v>0</v>
      </c>
      <c r="R1485" s="67">
        <f>$I1485</f>
        <v/>
      </c>
      <c r="S1485" s="67">
        <f>$K1485</f>
        <v/>
      </c>
      <c r="T1485" s="67">
        <f>IFERROR(INDEX(Clients!$G$2:$G$1020,MATCH($E1485,Clients!$A$2:$A$1020,0)),"")</f>
        <v/>
      </c>
      <c r="U1485" s="67">
        <f>IFERROR(INDEX(Clients!$I$2:$I$1020,MATCH($E1485,Clients!$A$2:$A$1020,0)),"")</f>
        <v/>
      </c>
      <c r="V1485" s="69">
        <f>1</f>
        <v/>
      </c>
      <c r="W1485" s="69">
        <f>IF($N1485="Accepté",1,0)</f>
        <v/>
      </c>
      <c r="X1485" s="68">
        <f>$M1485*$W1485</f>
        <v/>
      </c>
      <c r="Y1485" s="68">
        <f>IF($N1485="En cours",0,$M1485)</f>
        <v/>
      </c>
      <c r="Z1485" s="69">
        <f>IF($P1485="",0,1)</f>
        <v/>
      </c>
      <c r="AA1485" s="70">
        <f>IF($P1485="",0,$P1485)</f>
        <v/>
      </c>
      <c r="AB1485" s="69">
        <f>IF(AND($P1485&lt;&gt;"",$P1485&lt;=Paramètres!$C$14),1,0)</f>
        <v/>
      </c>
      <c r="AC1485" s="67">
        <f>IF($P1485="","Jamais relancé",IF($P1485&lt;=3,"0-3 j",IF($P1485&lt;=7,"4-7 j",IF($P1485&lt;=15,"8-15 j","Plus de 15 j"))))</f>
        <v/>
      </c>
      <c r="AD1485" s="67">
        <f>IF($M1485&lt;=1000,"Moins de 1 k€",IF($M1485&lt;=5000,"1 à 5 k€",IF($M1485&lt;=15000,"5 à 15 k€","Plus de 15 k€")))</f>
        <v/>
      </c>
    </row>
    <row r="1486">
      <c r="A1486" s="65" t="inlineStr">
        <is>
          <t>DEV-01485</t>
        </is>
      </c>
      <c r="B1486" s="66" t="n">
        <v>45622</v>
      </c>
      <c r="C1486" s="65" t="inlineStr">
        <is>
          <t>2024-11</t>
        </is>
      </c>
      <c r="D1486" s="65" t="inlineStr">
        <is>
          <t>2024-2025</t>
        </is>
      </c>
      <c r="E1486" s="65" t="inlineStr">
        <is>
          <t>CLI-0247</t>
        </is>
      </c>
      <c r="F1486" s="65" t="inlineStr">
        <is>
          <t>Professionnel</t>
        </is>
      </c>
      <c r="G1486" s="65" t="inlineStr">
        <is>
          <t>Bordeaux</t>
        </is>
      </c>
      <c r="H1486" s="65" t="inlineStr">
        <is>
          <t>Sophie Marchand</t>
        </is>
      </c>
      <c r="I1486" s="65" t="inlineStr">
        <is>
          <t>Chauffage</t>
        </is>
      </c>
      <c r="J1486" s="65" t="inlineStr">
        <is>
          <t>CH-003</t>
        </is>
      </c>
      <c r="K1486" s="65" t="inlineStr">
        <is>
          <t>Installation pompe à chaleur air/eau</t>
        </is>
      </c>
      <c r="L1486" s="67" t="n">
        <v>1</v>
      </c>
      <c r="M1486" s="68" t="n">
        <v>20725.72</v>
      </c>
      <c r="N1486" s="65" t="inlineStr">
        <is>
          <t>Refusé</t>
        </is>
      </c>
      <c r="O1486" s="66" t="n">
        <v>45638</v>
      </c>
      <c r="P1486" s="67" t="n">
        <v>8</v>
      </c>
      <c r="Q1486" s="67" t="n">
        <v>2</v>
      </c>
      <c r="R1486" s="67">
        <f>$I1486</f>
        <v/>
      </c>
      <c r="S1486" s="67">
        <f>$K1486</f>
        <v/>
      </c>
      <c r="T1486" s="67">
        <f>IFERROR(INDEX(Clients!$G$2:$G$1020,MATCH($E1486,Clients!$A$2:$A$1020,0)),"")</f>
        <v/>
      </c>
      <c r="U1486" s="67">
        <f>IFERROR(INDEX(Clients!$I$2:$I$1020,MATCH($E1486,Clients!$A$2:$A$1020,0)),"")</f>
        <v/>
      </c>
      <c r="V1486" s="69">
        <f>1</f>
        <v/>
      </c>
      <c r="W1486" s="69">
        <f>IF($N1486="Accepté",1,0)</f>
        <v/>
      </c>
      <c r="X1486" s="68">
        <f>$M1486*$W1486</f>
        <v/>
      </c>
      <c r="Y1486" s="68">
        <f>IF($N1486="En cours",0,$M1486)</f>
        <v/>
      </c>
      <c r="Z1486" s="69">
        <f>IF($P1486="",0,1)</f>
        <v/>
      </c>
      <c r="AA1486" s="70">
        <f>IF($P1486="",0,$P1486)</f>
        <v/>
      </c>
      <c r="AB1486" s="69">
        <f>IF(AND($P1486&lt;&gt;"",$P1486&lt;=Paramètres!$C$14),1,0)</f>
        <v/>
      </c>
      <c r="AC1486" s="67">
        <f>IF($P1486="","Jamais relancé",IF($P1486&lt;=3,"0-3 j",IF($P1486&lt;=7,"4-7 j",IF($P1486&lt;=15,"8-15 j","Plus de 15 j"))))</f>
        <v/>
      </c>
      <c r="AD1486" s="67">
        <f>IF($M1486&lt;=1000,"Moins de 1 k€",IF($M1486&lt;=5000,"1 à 5 k€",IF($M1486&lt;=15000,"5 à 15 k€","Plus de 15 k€")))</f>
        <v/>
      </c>
    </row>
    <row r="1487">
      <c r="A1487" s="65" t="inlineStr">
        <is>
          <t>DEV-01486</t>
        </is>
      </c>
      <c r="B1487" s="66" t="n">
        <v>45622</v>
      </c>
      <c r="C1487" s="65" t="inlineStr">
        <is>
          <t>2024-11</t>
        </is>
      </c>
      <c r="D1487" s="65" t="inlineStr">
        <is>
          <t>2024-2025</t>
        </is>
      </c>
      <c r="E1487" s="65" t="inlineStr">
        <is>
          <t>CLI-0429</t>
        </is>
      </c>
      <c r="F1487" s="65" t="inlineStr">
        <is>
          <t>Syndic</t>
        </is>
      </c>
      <c r="G1487" s="65" t="inlineStr">
        <is>
          <t>Toulouse</t>
        </is>
      </c>
      <c r="H1487" s="65" t="inlineStr">
        <is>
          <t>Julien Fabre</t>
        </is>
      </c>
      <c r="I1487" s="65" t="inlineStr">
        <is>
          <t>Salle de bain</t>
        </is>
      </c>
      <c r="J1487" s="65" t="inlineStr">
        <is>
          <t>SB-001</t>
        </is>
      </c>
      <c r="K1487" s="65" t="inlineStr">
        <is>
          <t>Rénovation salle de bain complète</t>
        </is>
      </c>
      <c r="L1487" s="67" t="n">
        <v>1</v>
      </c>
      <c r="M1487" s="68" t="n">
        <v>23187.51</v>
      </c>
      <c r="N1487" s="65" t="inlineStr">
        <is>
          <t>Sans réponse</t>
        </is>
      </c>
      <c r="O1487" s="66" t="n">
        <v>45632</v>
      </c>
      <c r="P1487" s="67" t="n">
        <v>6</v>
      </c>
      <c r="Q1487" s="67" t="n">
        <v>1</v>
      </c>
      <c r="R1487" s="67">
        <f>$I1487</f>
        <v/>
      </c>
      <c r="S1487" s="67">
        <f>$K1487</f>
        <v/>
      </c>
      <c r="T1487" s="67">
        <f>IFERROR(INDEX(Clients!$G$2:$G$1020,MATCH($E1487,Clients!$A$2:$A$1020,0)),"")</f>
        <v/>
      </c>
      <c r="U1487" s="67">
        <f>IFERROR(INDEX(Clients!$I$2:$I$1020,MATCH($E1487,Clients!$A$2:$A$1020,0)),"")</f>
        <v/>
      </c>
      <c r="V1487" s="69">
        <f>1</f>
        <v/>
      </c>
      <c r="W1487" s="69">
        <f>IF($N1487="Accepté",1,0)</f>
        <v/>
      </c>
      <c r="X1487" s="68">
        <f>$M1487*$W1487</f>
        <v/>
      </c>
      <c r="Y1487" s="68">
        <f>IF($N1487="En cours",0,$M1487)</f>
        <v/>
      </c>
      <c r="Z1487" s="69">
        <f>IF($P1487="",0,1)</f>
        <v/>
      </c>
      <c r="AA1487" s="70">
        <f>IF($P1487="",0,$P1487)</f>
        <v/>
      </c>
      <c r="AB1487" s="69">
        <f>IF(AND($P1487&lt;&gt;"",$P1487&lt;=Paramètres!$C$14),1,0)</f>
        <v/>
      </c>
      <c r="AC1487" s="67">
        <f>IF($P1487="","Jamais relancé",IF($P1487&lt;=3,"0-3 j",IF($P1487&lt;=7,"4-7 j",IF($P1487&lt;=15,"8-15 j","Plus de 15 j"))))</f>
        <v/>
      </c>
      <c r="AD1487" s="67">
        <f>IF($M1487&lt;=1000,"Moins de 1 k€",IF($M1487&lt;=5000,"1 à 5 k€",IF($M1487&lt;=15000,"5 à 15 k€","Plus de 15 k€")))</f>
        <v/>
      </c>
    </row>
    <row r="1488">
      <c r="A1488" s="65" t="inlineStr">
        <is>
          <t>DEV-01487</t>
        </is>
      </c>
      <c r="B1488" s="66" t="n">
        <v>45622</v>
      </c>
      <c r="C1488" s="65" t="inlineStr">
        <is>
          <t>2024-11</t>
        </is>
      </c>
      <c r="D1488" s="65" t="inlineStr">
        <is>
          <t>2024-2025</t>
        </is>
      </c>
      <c r="E1488" s="65" t="inlineStr">
        <is>
          <t>CLI-0196</t>
        </is>
      </c>
      <c r="F1488" s="65" t="inlineStr">
        <is>
          <t>Particulier</t>
        </is>
      </c>
      <c r="G1488" s="65" t="inlineStr">
        <is>
          <t>Bordeaux</t>
        </is>
      </c>
      <c r="H1488" s="65" t="inlineStr">
        <is>
          <t>Karim Belkacem</t>
        </is>
      </c>
      <c r="I1488" s="65" t="inlineStr">
        <is>
          <t>Électricité</t>
        </is>
      </c>
      <c r="J1488" s="65" t="inlineStr">
        <is>
          <t>EL-004</t>
        </is>
      </c>
      <c r="K1488" s="65" t="inlineStr">
        <is>
          <t>Éclairage LED locaux professionnels</t>
        </is>
      </c>
      <c r="L1488" s="67" t="n">
        <v>1</v>
      </c>
      <c r="M1488" s="68" t="n">
        <v>3964.18</v>
      </c>
      <c r="N1488" s="65" t="inlineStr">
        <is>
          <t>Sans réponse</t>
        </is>
      </c>
      <c r="O1488" s="66" t="n">
        <v>45641</v>
      </c>
      <c r="P1488" s="67" t="n"/>
      <c r="Q1488" s="67" t="n">
        <v>0</v>
      </c>
      <c r="R1488" s="67">
        <f>$I1488</f>
        <v/>
      </c>
      <c r="S1488" s="67">
        <f>$K1488</f>
        <v/>
      </c>
      <c r="T1488" s="67">
        <f>IFERROR(INDEX(Clients!$G$2:$G$1020,MATCH($E1488,Clients!$A$2:$A$1020,0)),"")</f>
        <v/>
      </c>
      <c r="U1488" s="67">
        <f>IFERROR(INDEX(Clients!$I$2:$I$1020,MATCH($E1488,Clients!$A$2:$A$1020,0)),"")</f>
        <v/>
      </c>
      <c r="V1488" s="69">
        <f>1</f>
        <v/>
      </c>
      <c r="W1488" s="69">
        <f>IF($N1488="Accepté",1,0)</f>
        <v/>
      </c>
      <c r="X1488" s="68">
        <f>$M1488*$W1488</f>
        <v/>
      </c>
      <c r="Y1488" s="68">
        <f>IF($N1488="En cours",0,$M1488)</f>
        <v/>
      </c>
      <c r="Z1488" s="69">
        <f>IF($P1488="",0,1)</f>
        <v/>
      </c>
      <c r="AA1488" s="70">
        <f>IF($P1488="",0,$P1488)</f>
        <v/>
      </c>
      <c r="AB1488" s="69">
        <f>IF(AND($P1488&lt;&gt;"",$P1488&lt;=Paramètres!$C$14),1,0)</f>
        <v/>
      </c>
      <c r="AC1488" s="67">
        <f>IF($P1488="","Jamais relancé",IF($P1488&lt;=3,"0-3 j",IF($P1488&lt;=7,"4-7 j",IF($P1488&lt;=15,"8-15 j","Plus de 15 j"))))</f>
        <v/>
      </c>
      <c r="AD1488" s="67">
        <f>IF($M1488&lt;=1000,"Moins de 1 k€",IF($M1488&lt;=5000,"1 à 5 k€",IF($M1488&lt;=15000,"5 à 15 k€","Plus de 15 k€")))</f>
        <v/>
      </c>
    </row>
    <row r="1489">
      <c r="A1489" s="65" t="inlineStr">
        <is>
          <t>DEV-01488</t>
        </is>
      </c>
      <c r="B1489" s="66" t="n">
        <v>45623</v>
      </c>
      <c r="C1489" s="65" t="inlineStr">
        <is>
          <t>2024-11</t>
        </is>
      </c>
      <c r="D1489" s="65" t="inlineStr">
        <is>
          <t>2024-2025</t>
        </is>
      </c>
      <c r="E1489" s="65" t="inlineStr">
        <is>
          <t>CLI-0071</t>
        </is>
      </c>
      <c r="F1489" s="65" t="inlineStr">
        <is>
          <t>Particulier</t>
        </is>
      </c>
      <c r="G1489" s="65" t="inlineStr">
        <is>
          <t>Toulouse</t>
        </is>
      </c>
      <c r="H1489" s="65" t="inlineStr">
        <is>
          <t>Nadia Cherif</t>
        </is>
      </c>
      <c r="I1489" s="65" t="inlineStr">
        <is>
          <t>Salle de bain</t>
        </is>
      </c>
      <c r="J1489" s="65" t="inlineStr">
        <is>
          <t>SB-001</t>
        </is>
      </c>
      <c r="K1489" s="65" t="inlineStr">
        <is>
          <t>Rénovation salle de bain complète</t>
        </is>
      </c>
      <c r="L1489" s="67" t="n">
        <v>1</v>
      </c>
      <c r="M1489" s="68" t="n">
        <v>9274.32</v>
      </c>
      <c r="N1489" s="65" t="inlineStr">
        <is>
          <t>Refusé</t>
        </is>
      </c>
      <c r="O1489" s="66" t="n">
        <v>45658</v>
      </c>
      <c r="P1489" s="67" t="n"/>
      <c r="Q1489" s="67" t="n">
        <v>0</v>
      </c>
      <c r="R1489" s="67">
        <f>$I1489</f>
        <v/>
      </c>
      <c r="S1489" s="67">
        <f>$K1489</f>
        <v/>
      </c>
      <c r="T1489" s="67">
        <f>IFERROR(INDEX(Clients!$G$2:$G$1020,MATCH($E1489,Clients!$A$2:$A$1020,0)),"")</f>
        <v/>
      </c>
      <c r="U1489" s="67">
        <f>IFERROR(INDEX(Clients!$I$2:$I$1020,MATCH($E1489,Clients!$A$2:$A$1020,0)),"")</f>
        <v/>
      </c>
      <c r="V1489" s="69">
        <f>1</f>
        <v/>
      </c>
      <c r="W1489" s="69">
        <f>IF($N1489="Accepté",1,0)</f>
        <v/>
      </c>
      <c r="X1489" s="68">
        <f>$M1489*$W1489</f>
        <v/>
      </c>
      <c r="Y1489" s="68">
        <f>IF($N1489="En cours",0,$M1489)</f>
        <v/>
      </c>
      <c r="Z1489" s="69">
        <f>IF($P1489="",0,1)</f>
        <v/>
      </c>
      <c r="AA1489" s="70">
        <f>IF($P1489="",0,$P1489)</f>
        <v/>
      </c>
      <c r="AB1489" s="69">
        <f>IF(AND($P1489&lt;&gt;"",$P1489&lt;=Paramètres!$C$14),1,0)</f>
        <v/>
      </c>
      <c r="AC1489" s="67">
        <f>IF($P1489="","Jamais relancé",IF($P1489&lt;=3,"0-3 j",IF($P1489&lt;=7,"4-7 j",IF($P1489&lt;=15,"8-15 j","Plus de 15 j"))))</f>
        <v/>
      </c>
      <c r="AD1489" s="67">
        <f>IF($M1489&lt;=1000,"Moins de 1 k€",IF($M1489&lt;=5000,"1 à 5 k€",IF($M1489&lt;=15000,"5 à 15 k€","Plus de 15 k€")))</f>
        <v/>
      </c>
    </row>
    <row r="1490">
      <c r="A1490" s="65" t="inlineStr">
        <is>
          <t>DEV-01489</t>
        </is>
      </c>
      <c r="B1490" s="66" t="n">
        <v>45623</v>
      </c>
      <c r="C1490" s="65" t="inlineStr">
        <is>
          <t>2024-11</t>
        </is>
      </c>
      <c r="D1490" s="65" t="inlineStr">
        <is>
          <t>2024-2025</t>
        </is>
      </c>
      <c r="E1490" s="65" t="inlineStr">
        <is>
          <t>CLI-0112</t>
        </is>
      </c>
      <c r="F1490" s="65" t="inlineStr">
        <is>
          <t>Particulier</t>
        </is>
      </c>
      <c r="G1490" s="65" t="inlineStr">
        <is>
          <t>Bordeaux</t>
        </is>
      </c>
      <c r="H1490" s="65" t="inlineStr">
        <is>
          <t>Sophie Marchand</t>
        </is>
      </c>
      <c r="I1490" s="65" t="inlineStr">
        <is>
          <t>Dépannage</t>
        </is>
      </c>
      <c r="J1490" s="65" t="inlineStr">
        <is>
          <t>DP-001</t>
        </is>
      </c>
      <c r="K1490" s="65" t="inlineStr">
        <is>
          <t>Dépannage plomberie urgence</t>
        </is>
      </c>
      <c r="L1490" s="67" t="n">
        <v>1</v>
      </c>
      <c r="M1490" s="68" t="n">
        <v>265.99</v>
      </c>
      <c r="N1490" s="65" t="inlineStr">
        <is>
          <t>Refusé</t>
        </is>
      </c>
      <c r="O1490" s="66" t="n">
        <v>45652</v>
      </c>
      <c r="P1490" s="67" t="n">
        <v>3</v>
      </c>
      <c r="Q1490" s="67" t="n">
        <v>1</v>
      </c>
      <c r="R1490" s="67">
        <f>$I1490</f>
        <v/>
      </c>
      <c r="S1490" s="67">
        <f>$K1490</f>
        <v/>
      </c>
      <c r="T1490" s="67">
        <f>IFERROR(INDEX(Clients!$G$2:$G$1020,MATCH($E1490,Clients!$A$2:$A$1020,0)),"")</f>
        <v/>
      </c>
      <c r="U1490" s="67">
        <f>IFERROR(INDEX(Clients!$I$2:$I$1020,MATCH($E1490,Clients!$A$2:$A$1020,0)),"")</f>
        <v/>
      </c>
      <c r="V1490" s="69">
        <f>1</f>
        <v/>
      </c>
      <c r="W1490" s="69">
        <f>IF($N1490="Accepté",1,0)</f>
        <v/>
      </c>
      <c r="X1490" s="68">
        <f>$M1490*$W1490</f>
        <v/>
      </c>
      <c r="Y1490" s="68">
        <f>IF($N1490="En cours",0,$M1490)</f>
        <v/>
      </c>
      <c r="Z1490" s="69">
        <f>IF($P1490="",0,1)</f>
        <v/>
      </c>
      <c r="AA1490" s="70">
        <f>IF($P1490="",0,$P1490)</f>
        <v/>
      </c>
      <c r="AB1490" s="69">
        <f>IF(AND($P1490&lt;&gt;"",$P1490&lt;=Paramètres!$C$14),1,0)</f>
        <v/>
      </c>
      <c r="AC1490" s="67">
        <f>IF($P1490="","Jamais relancé",IF($P1490&lt;=3,"0-3 j",IF($P1490&lt;=7,"4-7 j",IF($P1490&lt;=15,"8-15 j","Plus de 15 j"))))</f>
        <v/>
      </c>
      <c r="AD1490" s="67">
        <f>IF($M1490&lt;=1000,"Moins de 1 k€",IF($M1490&lt;=5000,"1 à 5 k€",IF($M1490&lt;=15000,"5 à 15 k€","Plus de 15 k€")))</f>
        <v/>
      </c>
    </row>
    <row r="1491">
      <c r="A1491" s="65" t="inlineStr">
        <is>
          <t>DEV-01490</t>
        </is>
      </c>
      <c r="B1491" s="66" t="n">
        <v>45623</v>
      </c>
      <c r="C1491" s="65" t="inlineStr">
        <is>
          <t>2024-11</t>
        </is>
      </c>
      <c r="D1491" s="65" t="inlineStr">
        <is>
          <t>2024-2025</t>
        </is>
      </c>
      <c r="E1491" s="65" t="inlineStr">
        <is>
          <t>CLI-0313</t>
        </is>
      </c>
      <c r="F1491" s="65" t="inlineStr">
        <is>
          <t>Syndic</t>
        </is>
      </c>
      <c r="G1491" s="65" t="inlineStr">
        <is>
          <t>Bordeaux</t>
        </is>
      </c>
      <c r="H1491" s="65" t="inlineStr">
        <is>
          <t>Sophie Marchand</t>
        </is>
      </c>
      <c r="I1491" s="65" t="inlineStr">
        <is>
          <t>Chauffage</t>
        </is>
      </c>
      <c r="J1491" s="65" t="inlineStr">
        <is>
          <t>CH-005</t>
        </is>
      </c>
      <c r="K1491" s="65" t="inlineStr">
        <is>
          <t>Désembouage circuit chauffage</t>
        </is>
      </c>
      <c r="L1491" s="67" t="n">
        <v>1</v>
      </c>
      <c r="M1491" s="68" t="n">
        <v>1683.84</v>
      </c>
      <c r="N1491" s="65" t="inlineStr">
        <is>
          <t>Accepté</t>
        </is>
      </c>
      <c r="O1491" s="66" t="n">
        <v>45629</v>
      </c>
      <c r="P1491" s="67" t="n">
        <v>4</v>
      </c>
      <c r="Q1491" s="67" t="n">
        <v>1</v>
      </c>
      <c r="R1491" s="67">
        <f>$I1491</f>
        <v/>
      </c>
      <c r="S1491" s="67">
        <f>$K1491</f>
        <v/>
      </c>
      <c r="T1491" s="67">
        <f>IFERROR(INDEX(Clients!$G$2:$G$1020,MATCH($E1491,Clients!$A$2:$A$1020,0)),"")</f>
        <v/>
      </c>
      <c r="U1491" s="67">
        <f>IFERROR(INDEX(Clients!$I$2:$I$1020,MATCH($E1491,Clients!$A$2:$A$1020,0)),"")</f>
        <v/>
      </c>
      <c r="V1491" s="69">
        <f>1</f>
        <v/>
      </c>
      <c r="W1491" s="69">
        <f>IF($N1491="Accepté",1,0)</f>
        <v/>
      </c>
      <c r="X1491" s="68">
        <f>$M1491*$W1491</f>
        <v/>
      </c>
      <c r="Y1491" s="68">
        <f>IF($N1491="En cours",0,$M1491)</f>
        <v/>
      </c>
      <c r="Z1491" s="69">
        <f>IF($P1491="",0,1)</f>
        <v/>
      </c>
      <c r="AA1491" s="70">
        <f>IF($P1491="",0,$P1491)</f>
        <v/>
      </c>
      <c r="AB1491" s="69">
        <f>IF(AND($P1491&lt;&gt;"",$P1491&lt;=Paramètres!$C$14),1,0)</f>
        <v/>
      </c>
      <c r="AC1491" s="67">
        <f>IF($P1491="","Jamais relancé",IF($P1491&lt;=3,"0-3 j",IF($P1491&lt;=7,"4-7 j",IF($P1491&lt;=15,"8-15 j","Plus de 15 j"))))</f>
        <v/>
      </c>
      <c r="AD1491" s="67">
        <f>IF($M1491&lt;=1000,"Moins de 1 k€",IF($M1491&lt;=5000,"1 à 5 k€",IF($M1491&lt;=15000,"5 à 15 k€","Plus de 15 k€")))</f>
        <v/>
      </c>
    </row>
    <row r="1492">
      <c r="A1492" s="65" t="inlineStr">
        <is>
          <t>DEV-01491</t>
        </is>
      </c>
      <c r="B1492" s="66" t="n">
        <v>45624</v>
      </c>
      <c r="C1492" s="65" t="inlineStr">
        <is>
          <t>2024-11</t>
        </is>
      </c>
      <c r="D1492" s="65" t="inlineStr">
        <is>
          <t>2024-2025</t>
        </is>
      </c>
      <c r="E1492" s="65" t="inlineStr">
        <is>
          <t>CLI-0168</t>
        </is>
      </c>
      <c r="F1492" s="65" t="inlineStr">
        <is>
          <t>Particulier</t>
        </is>
      </c>
      <c r="G1492" s="65" t="inlineStr">
        <is>
          <t>Bordeaux</t>
        </is>
      </c>
      <c r="H1492" s="65" t="inlineStr">
        <is>
          <t>Karim Belkacem</t>
        </is>
      </c>
      <c r="I1492" s="65" t="inlineStr">
        <is>
          <t>Chauffage</t>
        </is>
      </c>
      <c r="J1492" s="65" t="inlineStr">
        <is>
          <t>CH-005</t>
        </is>
      </c>
      <c r="K1492" s="65" t="inlineStr">
        <is>
          <t>Désembouage circuit chauffage</t>
        </is>
      </c>
      <c r="L1492" s="67" t="n">
        <v>1</v>
      </c>
      <c r="M1492" s="68" t="n">
        <v>801.5599999999999</v>
      </c>
      <c r="N1492" s="65" t="inlineStr">
        <is>
          <t>Accepté</t>
        </is>
      </c>
      <c r="O1492" s="66" t="n">
        <v>45645</v>
      </c>
      <c r="P1492" s="67" t="n">
        <v>3</v>
      </c>
      <c r="Q1492" s="67" t="n">
        <v>2</v>
      </c>
      <c r="R1492" s="67">
        <f>$I1492</f>
        <v/>
      </c>
      <c r="S1492" s="67">
        <f>$K1492</f>
        <v/>
      </c>
      <c r="T1492" s="67">
        <f>IFERROR(INDEX(Clients!$G$2:$G$1020,MATCH($E1492,Clients!$A$2:$A$1020,0)),"")</f>
        <v/>
      </c>
      <c r="U1492" s="67">
        <f>IFERROR(INDEX(Clients!$I$2:$I$1020,MATCH($E1492,Clients!$A$2:$A$1020,0)),"")</f>
        <v/>
      </c>
      <c r="V1492" s="69">
        <f>1</f>
        <v/>
      </c>
      <c r="W1492" s="69">
        <f>IF($N1492="Accepté",1,0)</f>
        <v/>
      </c>
      <c r="X1492" s="68">
        <f>$M1492*$W1492</f>
        <v/>
      </c>
      <c r="Y1492" s="68">
        <f>IF($N1492="En cours",0,$M1492)</f>
        <v/>
      </c>
      <c r="Z1492" s="69">
        <f>IF($P1492="",0,1)</f>
        <v/>
      </c>
      <c r="AA1492" s="70">
        <f>IF($P1492="",0,$P1492)</f>
        <v/>
      </c>
      <c r="AB1492" s="69">
        <f>IF(AND($P1492&lt;&gt;"",$P1492&lt;=Paramètres!$C$14),1,0)</f>
        <v/>
      </c>
      <c r="AC1492" s="67">
        <f>IF($P1492="","Jamais relancé",IF($P1492&lt;=3,"0-3 j",IF($P1492&lt;=7,"4-7 j",IF($P1492&lt;=15,"8-15 j","Plus de 15 j"))))</f>
        <v/>
      </c>
      <c r="AD1492" s="67">
        <f>IF($M1492&lt;=1000,"Moins de 1 k€",IF($M1492&lt;=5000,"1 à 5 k€",IF($M1492&lt;=15000,"5 à 15 k€","Plus de 15 k€")))</f>
        <v/>
      </c>
    </row>
    <row r="1493">
      <c r="A1493" s="65" t="inlineStr">
        <is>
          <t>DEV-01492</t>
        </is>
      </c>
      <c r="B1493" s="66" t="n">
        <v>45624</v>
      </c>
      <c r="C1493" s="65" t="inlineStr">
        <is>
          <t>2024-11</t>
        </is>
      </c>
      <c r="D1493" s="65" t="inlineStr">
        <is>
          <t>2024-2025</t>
        </is>
      </c>
      <c r="E1493" s="65" t="inlineStr">
        <is>
          <t>CLI-0486</t>
        </is>
      </c>
      <c r="F1493" s="65" t="inlineStr">
        <is>
          <t>Particulier</t>
        </is>
      </c>
      <c r="G1493" s="65" t="inlineStr">
        <is>
          <t>Bordeaux</t>
        </is>
      </c>
      <c r="H1493" s="65" t="inlineStr">
        <is>
          <t>Karim Belkacem</t>
        </is>
      </c>
      <c r="I1493" s="65" t="inlineStr">
        <is>
          <t>Plomberie</t>
        </is>
      </c>
      <c r="J1493" s="65" t="inlineStr">
        <is>
          <t>PR-002</t>
        </is>
      </c>
      <c r="K1493" s="65" t="inlineStr">
        <is>
          <t>Recherche de fuite + réparation</t>
        </is>
      </c>
      <c r="L1493" s="67" t="n">
        <v>1</v>
      </c>
      <c r="M1493" s="68" t="n">
        <v>468.28</v>
      </c>
      <c r="N1493" s="65" t="inlineStr">
        <is>
          <t>Accepté</t>
        </is>
      </c>
      <c r="O1493" s="66" t="n">
        <v>45640</v>
      </c>
      <c r="P1493" s="67" t="n">
        <v>5</v>
      </c>
      <c r="Q1493" s="67" t="n">
        <v>2</v>
      </c>
      <c r="R1493" s="67">
        <f>$I1493</f>
        <v/>
      </c>
      <c r="S1493" s="67">
        <f>$K1493</f>
        <v/>
      </c>
      <c r="T1493" s="67">
        <f>IFERROR(INDEX(Clients!$G$2:$G$1020,MATCH($E1493,Clients!$A$2:$A$1020,0)),"")</f>
        <v/>
      </c>
      <c r="U1493" s="67">
        <f>IFERROR(INDEX(Clients!$I$2:$I$1020,MATCH($E1493,Clients!$A$2:$A$1020,0)),"")</f>
        <v/>
      </c>
      <c r="V1493" s="69">
        <f>1</f>
        <v/>
      </c>
      <c r="W1493" s="69">
        <f>IF($N1493="Accepté",1,0)</f>
        <v/>
      </c>
      <c r="X1493" s="68">
        <f>$M1493*$W1493</f>
        <v/>
      </c>
      <c r="Y1493" s="68">
        <f>IF($N1493="En cours",0,$M1493)</f>
        <v/>
      </c>
      <c r="Z1493" s="69">
        <f>IF($P1493="",0,1)</f>
        <v/>
      </c>
      <c r="AA1493" s="70">
        <f>IF($P1493="",0,$P1493)</f>
        <v/>
      </c>
      <c r="AB1493" s="69">
        <f>IF(AND($P1493&lt;&gt;"",$P1493&lt;=Paramètres!$C$14),1,0)</f>
        <v/>
      </c>
      <c r="AC1493" s="67">
        <f>IF($P1493="","Jamais relancé",IF($P1493&lt;=3,"0-3 j",IF($P1493&lt;=7,"4-7 j",IF($P1493&lt;=15,"8-15 j","Plus de 15 j"))))</f>
        <v/>
      </c>
      <c r="AD1493" s="67">
        <f>IF($M1493&lt;=1000,"Moins de 1 k€",IF($M1493&lt;=5000,"1 à 5 k€",IF($M1493&lt;=15000,"5 à 15 k€","Plus de 15 k€")))</f>
        <v/>
      </c>
    </row>
    <row r="1494">
      <c r="A1494" s="65" t="inlineStr">
        <is>
          <t>DEV-01493</t>
        </is>
      </c>
      <c r="B1494" s="66" t="n">
        <v>45624</v>
      </c>
      <c r="C1494" s="65" t="inlineStr">
        <is>
          <t>2024-11</t>
        </is>
      </c>
      <c r="D1494" s="65" t="inlineStr">
        <is>
          <t>2024-2025</t>
        </is>
      </c>
      <c r="E1494" s="65" t="inlineStr">
        <is>
          <t>CLI-0108</t>
        </is>
      </c>
      <c r="F1494" s="65" t="inlineStr">
        <is>
          <t>Professionnel</t>
        </is>
      </c>
      <c r="G1494" s="65" t="inlineStr">
        <is>
          <t>Toulouse</t>
        </is>
      </c>
      <c r="H1494" s="65" t="inlineStr">
        <is>
          <t>Nadia Cherif</t>
        </is>
      </c>
      <c r="I1494" s="65" t="inlineStr">
        <is>
          <t>Chauffage</t>
        </is>
      </c>
      <c r="J1494" s="65" t="inlineStr">
        <is>
          <t>CH-002</t>
        </is>
      </c>
      <c r="K1494" s="65" t="inlineStr">
        <is>
          <t>Entretien annuel chaudière</t>
        </is>
      </c>
      <c r="L1494" s="67" t="n">
        <v>3</v>
      </c>
      <c r="M1494" s="68" t="n">
        <v>754.78</v>
      </c>
      <c r="N1494" s="65" t="inlineStr">
        <is>
          <t>Accepté</t>
        </is>
      </c>
      <c r="O1494" s="66" t="n">
        <v>45637</v>
      </c>
      <c r="P1494" s="67" t="n">
        <v>3</v>
      </c>
      <c r="Q1494" s="67" t="n">
        <v>2</v>
      </c>
      <c r="R1494" s="67">
        <f>$I1494</f>
        <v/>
      </c>
      <c r="S1494" s="67">
        <f>$K1494</f>
        <v/>
      </c>
      <c r="T1494" s="67">
        <f>IFERROR(INDEX(Clients!$G$2:$G$1020,MATCH($E1494,Clients!$A$2:$A$1020,0)),"")</f>
        <v/>
      </c>
      <c r="U1494" s="67">
        <f>IFERROR(INDEX(Clients!$I$2:$I$1020,MATCH($E1494,Clients!$A$2:$A$1020,0)),"")</f>
        <v/>
      </c>
      <c r="V1494" s="69">
        <f>1</f>
        <v/>
      </c>
      <c r="W1494" s="69">
        <f>IF($N1494="Accepté",1,0)</f>
        <v/>
      </c>
      <c r="X1494" s="68">
        <f>$M1494*$W1494</f>
        <v/>
      </c>
      <c r="Y1494" s="68">
        <f>IF($N1494="En cours",0,$M1494)</f>
        <v/>
      </c>
      <c r="Z1494" s="69">
        <f>IF($P1494="",0,1)</f>
        <v/>
      </c>
      <c r="AA1494" s="70">
        <f>IF($P1494="",0,$P1494)</f>
        <v/>
      </c>
      <c r="AB1494" s="69">
        <f>IF(AND($P1494&lt;&gt;"",$P1494&lt;=Paramètres!$C$14),1,0)</f>
        <v/>
      </c>
      <c r="AC1494" s="67">
        <f>IF($P1494="","Jamais relancé",IF($P1494&lt;=3,"0-3 j",IF($P1494&lt;=7,"4-7 j",IF($P1494&lt;=15,"8-15 j","Plus de 15 j"))))</f>
        <v/>
      </c>
      <c r="AD1494" s="67">
        <f>IF($M1494&lt;=1000,"Moins de 1 k€",IF($M1494&lt;=5000,"1 à 5 k€",IF($M1494&lt;=15000,"5 à 15 k€","Plus de 15 k€")))</f>
        <v/>
      </c>
    </row>
    <row r="1495">
      <c r="A1495" s="65" t="inlineStr">
        <is>
          <t>DEV-01494</t>
        </is>
      </c>
      <c r="B1495" s="66" t="n">
        <v>45625</v>
      </c>
      <c r="C1495" s="65" t="inlineStr">
        <is>
          <t>2024-11</t>
        </is>
      </c>
      <c r="D1495" s="65" t="inlineStr">
        <is>
          <t>2024-2025</t>
        </is>
      </c>
      <c r="E1495" s="65" t="inlineStr">
        <is>
          <t>CLI-0511</t>
        </is>
      </c>
      <c r="F1495" s="65" t="inlineStr">
        <is>
          <t>Particulier</t>
        </is>
      </c>
      <c r="G1495" s="65" t="inlineStr">
        <is>
          <t>Toulouse</t>
        </is>
      </c>
      <c r="H1495" s="65" t="inlineStr">
        <is>
          <t>Nadia Cherif</t>
        </is>
      </c>
      <c r="I1495" s="65" t="inlineStr">
        <is>
          <t>Dépannage</t>
        </is>
      </c>
      <c r="J1495" s="65" t="inlineStr">
        <is>
          <t>DP-004</t>
        </is>
      </c>
      <c r="K1495" s="65" t="inlineStr">
        <is>
          <t>Remise en service chaudière</t>
        </is>
      </c>
      <c r="L1495" s="67" t="n">
        <v>1</v>
      </c>
      <c r="M1495" s="68" t="n">
        <v>217.17</v>
      </c>
      <c r="N1495" s="65" t="inlineStr">
        <is>
          <t>Accepté</t>
        </is>
      </c>
      <c r="O1495" s="66" t="n">
        <v>45652</v>
      </c>
      <c r="P1495" s="67" t="n">
        <v>7</v>
      </c>
      <c r="Q1495" s="67" t="n">
        <v>2</v>
      </c>
      <c r="R1495" s="67">
        <f>$I1495</f>
        <v/>
      </c>
      <c r="S1495" s="67">
        <f>$K1495</f>
        <v/>
      </c>
      <c r="T1495" s="67">
        <f>IFERROR(INDEX(Clients!$G$2:$G$1020,MATCH($E1495,Clients!$A$2:$A$1020,0)),"")</f>
        <v/>
      </c>
      <c r="U1495" s="67">
        <f>IFERROR(INDEX(Clients!$I$2:$I$1020,MATCH($E1495,Clients!$A$2:$A$1020,0)),"")</f>
        <v/>
      </c>
      <c r="V1495" s="69">
        <f>1</f>
        <v/>
      </c>
      <c r="W1495" s="69">
        <f>IF($N1495="Accepté",1,0)</f>
        <v/>
      </c>
      <c r="X1495" s="68">
        <f>$M1495*$W1495</f>
        <v/>
      </c>
      <c r="Y1495" s="68">
        <f>IF($N1495="En cours",0,$M1495)</f>
        <v/>
      </c>
      <c r="Z1495" s="69">
        <f>IF($P1495="",0,1)</f>
        <v/>
      </c>
      <c r="AA1495" s="70">
        <f>IF($P1495="",0,$P1495)</f>
        <v/>
      </c>
      <c r="AB1495" s="69">
        <f>IF(AND($P1495&lt;&gt;"",$P1495&lt;=Paramètres!$C$14),1,0)</f>
        <v/>
      </c>
      <c r="AC1495" s="67">
        <f>IF($P1495="","Jamais relancé",IF($P1495&lt;=3,"0-3 j",IF($P1495&lt;=7,"4-7 j",IF($P1495&lt;=15,"8-15 j","Plus de 15 j"))))</f>
        <v/>
      </c>
      <c r="AD1495" s="67">
        <f>IF($M1495&lt;=1000,"Moins de 1 k€",IF($M1495&lt;=5000,"1 à 5 k€",IF($M1495&lt;=15000,"5 à 15 k€","Plus de 15 k€")))</f>
        <v/>
      </c>
    </row>
    <row r="1496">
      <c r="A1496" s="65" t="inlineStr">
        <is>
          <t>DEV-01495</t>
        </is>
      </c>
      <c r="B1496" s="66" t="n">
        <v>45625</v>
      </c>
      <c r="C1496" s="65" t="inlineStr">
        <is>
          <t>2024-11</t>
        </is>
      </c>
      <c r="D1496" s="65" t="inlineStr">
        <is>
          <t>2024-2025</t>
        </is>
      </c>
      <c r="E1496" s="65" t="inlineStr">
        <is>
          <t>CLI-0354</t>
        </is>
      </c>
      <c r="F1496" s="65" t="inlineStr">
        <is>
          <t>Particulier</t>
        </is>
      </c>
      <c r="G1496" s="65" t="inlineStr">
        <is>
          <t>Bordeaux</t>
        </is>
      </c>
      <c r="H1496" s="65" t="inlineStr">
        <is>
          <t>Sophie Marchand</t>
        </is>
      </c>
      <c r="I1496" s="65" t="inlineStr">
        <is>
          <t>Dépannage</t>
        </is>
      </c>
      <c r="J1496" s="65" t="inlineStr">
        <is>
          <t>DP-002</t>
        </is>
      </c>
      <c r="K1496" s="65" t="inlineStr">
        <is>
          <t>Débouchage canalisation</t>
        </is>
      </c>
      <c r="L1496" s="67" t="n">
        <v>1</v>
      </c>
      <c r="M1496" s="68" t="n">
        <v>341.97</v>
      </c>
      <c r="N1496" s="65" t="inlineStr">
        <is>
          <t>Sans réponse</t>
        </is>
      </c>
      <c r="O1496" s="66" t="n">
        <v>45666</v>
      </c>
      <c r="P1496" s="67" t="n"/>
      <c r="Q1496" s="67" t="n">
        <v>0</v>
      </c>
      <c r="R1496" s="67">
        <f>$I1496</f>
        <v/>
      </c>
      <c r="S1496" s="67">
        <f>$K1496</f>
        <v/>
      </c>
      <c r="T1496" s="67">
        <f>IFERROR(INDEX(Clients!$G$2:$G$1020,MATCH($E1496,Clients!$A$2:$A$1020,0)),"")</f>
        <v/>
      </c>
      <c r="U1496" s="67">
        <f>IFERROR(INDEX(Clients!$I$2:$I$1020,MATCH($E1496,Clients!$A$2:$A$1020,0)),"")</f>
        <v/>
      </c>
      <c r="V1496" s="69">
        <f>1</f>
        <v/>
      </c>
      <c r="W1496" s="69">
        <f>IF($N1496="Accepté",1,0)</f>
        <v/>
      </c>
      <c r="X1496" s="68">
        <f>$M1496*$W1496</f>
        <v/>
      </c>
      <c r="Y1496" s="68">
        <f>IF($N1496="En cours",0,$M1496)</f>
        <v/>
      </c>
      <c r="Z1496" s="69">
        <f>IF($P1496="",0,1)</f>
        <v/>
      </c>
      <c r="AA1496" s="70">
        <f>IF($P1496="",0,$P1496)</f>
        <v/>
      </c>
      <c r="AB1496" s="69">
        <f>IF(AND($P1496&lt;&gt;"",$P1496&lt;=Paramètres!$C$14),1,0)</f>
        <v/>
      </c>
      <c r="AC1496" s="67">
        <f>IF($P1496="","Jamais relancé",IF($P1496&lt;=3,"0-3 j",IF($P1496&lt;=7,"4-7 j",IF($P1496&lt;=15,"8-15 j","Plus de 15 j"))))</f>
        <v/>
      </c>
      <c r="AD1496" s="67">
        <f>IF($M1496&lt;=1000,"Moins de 1 k€",IF($M1496&lt;=5000,"1 à 5 k€",IF($M1496&lt;=15000,"5 à 15 k€","Plus de 15 k€")))</f>
        <v/>
      </c>
    </row>
    <row r="1497">
      <c r="A1497" s="65" t="inlineStr">
        <is>
          <t>DEV-01496</t>
        </is>
      </c>
      <c r="B1497" s="66" t="n">
        <v>45625</v>
      </c>
      <c r="C1497" s="65" t="inlineStr">
        <is>
          <t>2024-11</t>
        </is>
      </c>
      <c r="D1497" s="65" t="inlineStr">
        <is>
          <t>2024-2025</t>
        </is>
      </c>
      <c r="E1497" s="65" t="inlineStr">
        <is>
          <t>CLI-0028</t>
        </is>
      </c>
      <c r="F1497" s="65" t="inlineStr">
        <is>
          <t>Particulier</t>
        </is>
      </c>
      <c r="G1497" s="65" t="inlineStr">
        <is>
          <t>Toulouse</t>
        </is>
      </c>
      <c r="H1497" s="65" t="inlineStr">
        <is>
          <t>Nadia Cherif</t>
        </is>
      </c>
      <c r="I1497" s="65" t="inlineStr">
        <is>
          <t>Dépannage</t>
        </is>
      </c>
      <c r="J1497" s="65" t="inlineStr">
        <is>
          <t>DP-001</t>
        </is>
      </c>
      <c r="K1497" s="65" t="inlineStr">
        <is>
          <t>Dépannage plomberie urgence</t>
        </is>
      </c>
      <c r="L1497" s="67" t="n">
        <v>1</v>
      </c>
      <c r="M1497" s="68" t="n">
        <v>258.58</v>
      </c>
      <c r="N1497" s="65" t="inlineStr">
        <is>
          <t>Accepté</t>
        </is>
      </c>
      <c r="O1497" s="66" t="n">
        <v>45672</v>
      </c>
      <c r="P1497" s="67" t="n">
        <v>4</v>
      </c>
      <c r="Q1497" s="67" t="n">
        <v>4</v>
      </c>
      <c r="R1497" s="67">
        <f>$I1497</f>
        <v/>
      </c>
      <c r="S1497" s="67">
        <f>$K1497</f>
        <v/>
      </c>
      <c r="T1497" s="67">
        <f>IFERROR(INDEX(Clients!$G$2:$G$1020,MATCH($E1497,Clients!$A$2:$A$1020,0)),"")</f>
        <v/>
      </c>
      <c r="U1497" s="67">
        <f>IFERROR(INDEX(Clients!$I$2:$I$1020,MATCH($E1497,Clients!$A$2:$A$1020,0)),"")</f>
        <v/>
      </c>
      <c r="V1497" s="69">
        <f>1</f>
        <v/>
      </c>
      <c r="W1497" s="69">
        <f>IF($N1497="Accepté",1,0)</f>
        <v/>
      </c>
      <c r="X1497" s="68">
        <f>$M1497*$W1497</f>
        <v/>
      </c>
      <c r="Y1497" s="68">
        <f>IF($N1497="En cours",0,$M1497)</f>
        <v/>
      </c>
      <c r="Z1497" s="69">
        <f>IF($P1497="",0,1)</f>
        <v/>
      </c>
      <c r="AA1497" s="70">
        <f>IF($P1497="",0,$P1497)</f>
        <v/>
      </c>
      <c r="AB1497" s="69">
        <f>IF(AND($P1497&lt;&gt;"",$P1497&lt;=Paramètres!$C$14),1,0)</f>
        <v/>
      </c>
      <c r="AC1497" s="67">
        <f>IF($P1497="","Jamais relancé",IF($P1497&lt;=3,"0-3 j",IF($P1497&lt;=7,"4-7 j",IF($P1497&lt;=15,"8-15 j","Plus de 15 j"))))</f>
        <v/>
      </c>
      <c r="AD1497" s="67">
        <f>IF($M1497&lt;=1000,"Moins de 1 k€",IF($M1497&lt;=5000,"1 à 5 k€",IF($M1497&lt;=15000,"5 à 15 k€","Plus de 15 k€")))</f>
        <v/>
      </c>
    </row>
    <row r="1498">
      <c r="A1498" s="65" t="inlineStr">
        <is>
          <t>DEV-01497</t>
        </is>
      </c>
      <c r="B1498" s="66" t="n">
        <v>45628</v>
      </c>
      <c r="C1498" s="65" t="inlineStr">
        <is>
          <t>2024-12</t>
        </is>
      </c>
      <c r="D1498" s="65" t="inlineStr">
        <is>
          <t>2024-2025</t>
        </is>
      </c>
      <c r="E1498" s="65" t="inlineStr">
        <is>
          <t>CLI-0239</t>
        </is>
      </c>
      <c r="F1498" s="65" t="inlineStr">
        <is>
          <t>Particulier</t>
        </is>
      </c>
      <c r="G1498" s="65" t="inlineStr">
        <is>
          <t>Bordeaux</t>
        </is>
      </c>
      <c r="H1498" s="65" t="inlineStr">
        <is>
          <t>Karim Belkacem</t>
        </is>
      </c>
      <c r="I1498" s="65" t="inlineStr">
        <is>
          <t>Dépannage</t>
        </is>
      </c>
      <c r="J1498" s="65" t="inlineStr">
        <is>
          <t>DP-004</t>
        </is>
      </c>
      <c r="K1498" s="65" t="inlineStr">
        <is>
          <t>Remise en service chaudière</t>
        </is>
      </c>
      <c r="L1498" s="67" t="n">
        <v>1</v>
      </c>
      <c r="M1498" s="68" t="n">
        <v>271.5</v>
      </c>
      <c r="N1498" s="65" t="inlineStr">
        <is>
          <t>Accepté</t>
        </is>
      </c>
      <c r="O1498" s="66" t="n">
        <v>45640</v>
      </c>
      <c r="P1498" s="67" t="n">
        <v>10</v>
      </c>
      <c r="Q1498" s="67" t="n">
        <v>1</v>
      </c>
      <c r="R1498" s="67">
        <f>$I1498</f>
        <v/>
      </c>
      <c r="S1498" s="67">
        <f>$K1498</f>
        <v/>
      </c>
      <c r="T1498" s="67">
        <f>IFERROR(INDEX(Clients!$G$2:$G$1020,MATCH($E1498,Clients!$A$2:$A$1020,0)),"")</f>
        <v/>
      </c>
      <c r="U1498" s="67">
        <f>IFERROR(INDEX(Clients!$I$2:$I$1020,MATCH($E1498,Clients!$A$2:$A$1020,0)),"")</f>
        <v/>
      </c>
      <c r="V1498" s="69">
        <f>1</f>
        <v/>
      </c>
      <c r="W1498" s="69">
        <f>IF($N1498="Accepté",1,0)</f>
        <v/>
      </c>
      <c r="X1498" s="68">
        <f>$M1498*$W1498</f>
        <v/>
      </c>
      <c r="Y1498" s="68">
        <f>IF($N1498="En cours",0,$M1498)</f>
        <v/>
      </c>
      <c r="Z1498" s="69">
        <f>IF($P1498="",0,1)</f>
        <v/>
      </c>
      <c r="AA1498" s="70">
        <f>IF($P1498="",0,$P1498)</f>
        <v/>
      </c>
      <c r="AB1498" s="69">
        <f>IF(AND($P1498&lt;&gt;"",$P1498&lt;=Paramètres!$C$14),1,0)</f>
        <v/>
      </c>
      <c r="AC1498" s="67">
        <f>IF($P1498="","Jamais relancé",IF($P1498&lt;=3,"0-3 j",IF($P1498&lt;=7,"4-7 j",IF($P1498&lt;=15,"8-15 j","Plus de 15 j"))))</f>
        <v/>
      </c>
      <c r="AD1498" s="67">
        <f>IF($M1498&lt;=1000,"Moins de 1 k€",IF($M1498&lt;=5000,"1 à 5 k€",IF($M1498&lt;=15000,"5 à 15 k€","Plus de 15 k€")))</f>
        <v/>
      </c>
    </row>
    <row r="1499">
      <c r="A1499" s="65" t="inlineStr">
        <is>
          <t>DEV-01498</t>
        </is>
      </c>
      <c r="B1499" s="66" t="n">
        <v>45628</v>
      </c>
      <c r="C1499" s="65" t="inlineStr">
        <is>
          <t>2024-12</t>
        </is>
      </c>
      <c r="D1499" s="65" t="inlineStr">
        <is>
          <t>2024-2025</t>
        </is>
      </c>
      <c r="E1499" s="65" t="inlineStr">
        <is>
          <t>CLI-0010</t>
        </is>
      </c>
      <c r="F1499" s="65" t="inlineStr">
        <is>
          <t>Particulier</t>
        </is>
      </c>
      <c r="G1499" s="65" t="inlineStr">
        <is>
          <t>Bordeaux</t>
        </is>
      </c>
      <c r="H1499" s="65" t="inlineStr">
        <is>
          <t>Sophie Marchand</t>
        </is>
      </c>
      <c r="I1499" s="65" t="inlineStr">
        <is>
          <t>Salle de bain</t>
        </is>
      </c>
      <c r="J1499" s="65" t="inlineStr">
        <is>
          <t>SB-002</t>
        </is>
      </c>
      <c r="K1499" s="65" t="inlineStr">
        <is>
          <t>Remplacement baignoire par douche</t>
        </is>
      </c>
      <c r="L1499" s="67" t="n">
        <v>1</v>
      </c>
      <c r="M1499" s="68" t="n">
        <v>3811.61</v>
      </c>
      <c r="N1499" s="65" t="inlineStr">
        <is>
          <t>Refusé</t>
        </is>
      </c>
      <c r="O1499" s="66" t="n">
        <v>45631</v>
      </c>
      <c r="P1499" s="67" t="n">
        <v>12</v>
      </c>
      <c r="Q1499" s="67" t="n">
        <v>0</v>
      </c>
      <c r="R1499" s="67">
        <f>$I1499</f>
        <v/>
      </c>
      <c r="S1499" s="67">
        <f>$K1499</f>
        <v/>
      </c>
      <c r="T1499" s="67">
        <f>IFERROR(INDEX(Clients!$G$2:$G$1020,MATCH($E1499,Clients!$A$2:$A$1020,0)),"")</f>
        <v/>
      </c>
      <c r="U1499" s="67">
        <f>IFERROR(INDEX(Clients!$I$2:$I$1020,MATCH($E1499,Clients!$A$2:$A$1020,0)),"")</f>
        <v/>
      </c>
      <c r="V1499" s="69">
        <f>1</f>
        <v/>
      </c>
      <c r="W1499" s="69">
        <f>IF($N1499="Accepté",1,0)</f>
        <v/>
      </c>
      <c r="X1499" s="68">
        <f>$M1499*$W1499</f>
        <v/>
      </c>
      <c r="Y1499" s="68">
        <f>IF($N1499="En cours",0,$M1499)</f>
        <v/>
      </c>
      <c r="Z1499" s="69">
        <f>IF($P1499="",0,1)</f>
        <v/>
      </c>
      <c r="AA1499" s="70">
        <f>IF($P1499="",0,$P1499)</f>
        <v/>
      </c>
      <c r="AB1499" s="69">
        <f>IF(AND($P1499&lt;&gt;"",$P1499&lt;=Paramètres!$C$14),1,0)</f>
        <v/>
      </c>
      <c r="AC1499" s="67">
        <f>IF($P1499="","Jamais relancé",IF($P1499&lt;=3,"0-3 j",IF($P1499&lt;=7,"4-7 j",IF($P1499&lt;=15,"8-15 j","Plus de 15 j"))))</f>
        <v/>
      </c>
      <c r="AD1499" s="67">
        <f>IF($M1499&lt;=1000,"Moins de 1 k€",IF($M1499&lt;=5000,"1 à 5 k€",IF($M1499&lt;=15000,"5 à 15 k€","Plus de 15 k€")))</f>
        <v/>
      </c>
    </row>
    <row r="1500">
      <c r="A1500" s="65" t="inlineStr">
        <is>
          <t>DEV-01499</t>
        </is>
      </c>
      <c r="B1500" s="66" t="n">
        <v>45628</v>
      </c>
      <c r="C1500" s="65" t="inlineStr">
        <is>
          <t>2024-12</t>
        </is>
      </c>
      <c r="D1500" s="65" t="inlineStr">
        <is>
          <t>2024-2025</t>
        </is>
      </c>
      <c r="E1500" s="65" t="inlineStr">
        <is>
          <t>CLI-0379</t>
        </is>
      </c>
      <c r="F1500" s="65" t="inlineStr">
        <is>
          <t>Particulier</t>
        </is>
      </c>
      <c r="G1500" s="65" t="inlineStr">
        <is>
          <t>Bordeaux</t>
        </is>
      </c>
      <c r="H1500" s="65" t="inlineStr">
        <is>
          <t>Karim Belkacem</t>
        </is>
      </c>
      <c r="I1500" s="65" t="inlineStr">
        <is>
          <t>Salle de bain</t>
        </is>
      </c>
      <c r="J1500" s="65" t="inlineStr">
        <is>
          <t>SB-003</t>
        </is>
      </c>
      <c r="K1500" s="65" t="inlineStr">
        <is>
          <t>Pose meuble vasque + robinetterie</t>
        </is>
      </c>
      <c r="L1500" s="67" t="n">
        <v>1</v>
      </c>
      <c r="M1500" s="68" t="n">
        <v>1300.25</v>
      </c>
      <c r="N1500" s="65" t="inlineStr">
        <is>
          <t>Accepté</t>
        </is>
      </c>
      <c r="O1500" s="66" t="n">
        <v>45633</v>
      </c>
      <c r="P1500" s="67" t="n">
        <v>4</v>
      </c>
      <c r="Q1500" s="67" t="n">
        <v>1</v>
      </c>
      <c r="R1500" s="67">
        <f>$I1500</f>
        <v/>
      </c>
      <c r="S1500" s="67">
        <f>$K1500</f>
        <v/>
      </c>
      <c r="T1500" s="67">
        <f>IFERROR(INDEX(Clients!$G$2:$G$1020,MATCH($E1500,Clients!$A$2:$A$1020,0)),"")</f>
        <v/>
      </c>
      <c r="U1500" s="67">
        <f>IFERROR(INDEX(Clients!$I$2:$I$1020,MATCH($E1500,Clients!$A$2:$A$1020,0)),"")</f>
        <v/>
      </c>
      <c r="V1500" s="69">
        <f>1</f>
        <v/>
      </c>
      <c r="W1500" s="69">
        <f>IF($N1500="Accepté",1,0)</f>
        <v/>
      </c>
      <c r="X1500" s="68">
        <f>$M1500*$W1500</f>
        <v/>
      </c>
      <c r="Y1500" s="68">
        <f>IF($N1500="En cours",0,$M1500)</f>
        <v/>
      </c>
      <c r="Z1500" s="69">
        <f>IF($P1500="",0,1)</f>
        <v/>
      </c>
      <c r="AA1500" s="70">
        <f>IF($P1500="",0,$P1500)</f>
        <v/>
      </c>
      <c r="AB1500" s="69">
        <f>IF(AND($P1500&lt;&gt;"",$P1500&lt;=Paramètres!$C$14),1,0)</f>
        <v/>
      </c>
      <c r="AC1500" s="67">
        <f>IF($P1500="","Jamais relancé",IF($P1500&lt;=3,"0-3 j",IF($P1500&lt;=7,"4-7 j",IF($P1500&lt;=15,"8-15 j","Plus de 15 j"))))</f>
        <v/>
      </c>
      <c r="AD1500" s="67">
        <f>IF($M1500&lt;=1000,"Moins de 1 k€",IF($M1500&lt;=5000,"1 à 5 k€",IF($M1500&lt;=15000,"5 à 15 k€","Plus de 15 k€")))</f>
        <v/>
      </c>
    </row>
    <row r="1501">
      <c r="A1501" s="65" t="inlineStr">
        <is>
          <t>DEV-01500</t>
        </is>
      </c>
      <c r="B1501" s="66" t="n">
        <v>45629</v>
      </c>
      <c r="C1501" s="65" t="inlineStr">
        <is>
          <t>2024-12</t>
        </is>
      </c>
      <c r="D1501" s="65" t="inlineStr">
        <is>
          <t>2024-2025</t>
        </is>
      </c>
      <c r="E1501" s="65" t="inlineStr">
        <is>
          <t>CLI-0511</t>
        </is>
      </c>
      <c r="F1501" s="65" t="inlineStr">
        <is>
          <t>Particulier</t>
        </is>
      </c>
      <c r="G1501" s="65" t="inlineStr">
        <is>
          <t>Toulouse</t>
        </is>
      </c>
      <c r="H1501" s="65" t="inlineStr">
        <is>
          <t>Julien Fabre</t>
        </is>
      </c>
      <c r="I1501" s="65" t="inlineStr">
        <is>
          <t>Salle de bain</t>
        </is>
      </c>
      <c r="J1501" s="65" t="inlineStr">
        <is>
          <t>SB-001</t>
        </is>
      </c>
      <c r="K1501" s="65" t="inlineStr">
        <is>
          <t>Rénovation salle de bain complète</t>
        </is>
      </c>
      <c r="L1501" s="67" t="n">
        <v>1</v>
      </c>
      <c r="M1501" s="68" t="n">
        <v>9762.25</v>
      </c>
      <c r="N1501" s="65" t="inlineStr">
        <is>
          <t>Sans réponse</t>
        </is>
      </c>
      <c r="O1501" s="66" t="n">
        <v>45635</v>
      </c>
      <c r="P1501" s="67" t="n">
        <v>8</v>
      </c>
      <c r="Q1501" s="67" t="n">
        <v>0</v>
      </c>
      <c r="R1501" s="67">
        <f>$I1501</f>
        <v/>
      </c>
      <c r="S1501" s="67">
        <f>$K1501</f>
        <v/>
      </c>
      <c r="T1501" s="67">
        <f>IFERROR(INDEX(Clients!$G$2:$G$1020,MATCH($E1501,Clients!$A$2:$A$1020,0)),"")</f>
        <v/>
      </c>
      <c r="U1501" s="67">
        <f>IFERROR(INDEX(Clients!$I$2:$I$1020,MATCH($E1501,Clients!$A$2:$A$1020,0)),"")</f>
        <v/>
      </c>
      <c r="V1501" s="69">
        <f>1</f>
        <v/>
      </c>
      <c r="W1501" s="69">
        <f>IF($N1501="Accepté",1,0)</f>
        <v/>
      </c>
      <c r="X1501" s="68">
        <f>$M1501*$W1501</f>
        <v/>
      </c>
      <c r="Y1501" s="68">
        <f>IF($N1501="En cours",0,$M1501)</f>
        <v/>
      </c>
      <c r="Z1501" s="69">
        <f>IF($P1501="",0,1)</f>
        <v/>
      </c>
      <c r="AA1501" s="70">
        <f>IF($P1501="",0,$P1501)</f>
        <v/>
      </c>
      <c r="AB1501" s="69">
        <f>IF(AND($P1501&lt;&gt;"",$P1501&lt;=Paramètres!$C$14),1,0)</f>
        <v/>
      </c>
      <c r="AC1501" s="67">
        <f>IF($P1501="","Jamais relancé",IF($P1501&lt;=3,"0-3 j",IF($P1501&lt;=7,"4-7 j",IF($P1501&lt;=15,"8-15 j","Plus de 15 j"))))</f>
        <v/>
      </c>
      <c r="AD1501" s="67">
        <f>IF($M1501&lt;=1000,"Moins de 1 k€",IF($M1501&lt;=5000,"1 à 5 k€",IF($M1501&lt;=15000,"5 à 15 k€","Plus de 15 k€")))</f>
        <v/>
      </c>
    </row>
    <row r="1502">
      <c r="A1502" s="65" t="inlineStr">
        <is>
          <t>DEV-01501</t>
        </is>
      </c>
      <c r="B1502" s="66" t="n">
        <v>45629</v>
      </c>
      <c r="C1502" s="65" t="inlineStr">
        <is>
          <t>2024-12</t>
        </is>
      </c>
      <c r="D1502" s="65" t="inlineStr">
        <is>
          <t>2024-2025</t>
        </is>
      </c>
      <c r="E1502" s="65" t="inlineStr">
        <is>
          <t>CLI-0196</t>
        </is>
      </c>
      <c r="F1502" s="65" t="inlineStr">
        <is>
          <t>Particulier</t>
        </is>
      </c>
      <c r="G1502" s="65" t="inlineStr">
        <is>
          <t>Bordeaux</t>
        </is>
      </c>
      <c r="H1502" s="65" t="inlineStr">
        <is>
          <t>Karim Belkacem</t>
        </is>
      </c>
      <c r="I1502" s="65" t="inlineStr">
        <is>
          <t>Plomberie</t>
        </is>
      </c>
      <c r="J1502" s="65" t="inlineStr">
        <is>
          <t>PR-002</t>
        </is>
      </c>
      <c r="K1502" s="65" t="inlineStr">
        <is>
          <t>Recherche de fuite + réparation</t>
        </is>
      </c>
      <c r="L1502" s="67" t="n">
        <v>1</v>
      </c>
      <c r="M1502" s="68" t="n">
        <v>479.59</v>
      </c>
      <c r="N1502" s="65" t="inlineStr">
        <is>
          <t>Accepté</t>
        </is>
      </c>
      <c r="O1502" s="66" t="n">
        <v>45637</v>
      </c>
      <c r="P1502" s="67" t="n">
        <v>2</v>
      </c>
      <c r="Q1502" s="67" t="n">
        <v>2</v>
      </c>
      <c r="R1502" s="67">
        <f>$I1502</f>
        <v/>
      </c>
      <c r="S1502" s="67">
        <f>$K1502</f>
        <v/>
      </c>
      <c r="T1502" s="67">
        <f>IFERROR(INDEX(Clients!$G$2:$G$1020,MATCH($E1502,Clients!$A$2:$A$1020,0)),"")</f>
        <v/>
      </c>
      <c r="U1502" s="67">
        <f>IFERROR(INDEX(Clients!$I$2:$I$1020,MATCH($E1502,Clients!$A$2:$A$1020,0)),"")</f>
        <v/>
      </c>
      <c r="V1502" s="69">
        <f>1</f>
        <v/>
      </c>
      <c r="W1502" s="69">
        <f>IF($N1502="Accepté",1,0)</f>
        <v/>
      </c>
      <c r="X1502" s="68">
        <f>$M1502*$W1502</f>
        <v/>
      </c>
      <c r="Y1502" s="68">
        <f>IF($N1502="En cours",0,$M1502)</f>
        <v/>
      </c>
      <c r="Z1502" s="69">
        <f>IF($P1502="",0,1)</f>
        <v/>
      </c>
      <c r="AA1502" s="70">
        <f>IF($P1502="",0,$P1502)</f>
        <v/>
      </c>
      <c r="AB1502" s="69">
        <f>IF(AND($P1502&lt;&gt;"",$P1502&lt;=Paramètres!$C$14),1,0)</f>
        <v/>
      </c>
      <c r="AC1502" s="67">
        <f>IF($P1502="","Jamais relancé",IF($P1502&lt;=3,"0-3 j",IF($P1502&lt;=7,"4-7 j",IF($P1502&lt;=15,"8-15 j","Plus de 15 j"))))</f>
        <v/>
      </c>
      <c r="AD1502" s="67">
        <f>IF($M1502&lt;=1000,"Moins de 1 k€",IF($M1502&lt;=5000,"1 à 5 k€",IF($M1502&lt;=15000,"5 à 15 k€","Plus de 15 k€")))</f>
        <v/>
      </c>
    </row>
    <row r="1503">
      <c r="A1503" s="65" t="inlineStr">
        <is>
          <t>DEV-01502</t>
        </is>
      </c>
      <c r="B1503" s="66" t="n">
        <v>45629</v>
      </c>
      <c r="C1503" s="65" t="inlineStr">
        <is>
          <t>2024-12</t>
        </is>
      </c>
      <c r="D1503" s="65" t="inlineStr">
        <is>
          <t>2024-2025</t>
        </is>
      </c>
      <c r="E1503" s="65" t="inlineStr">
        <is>
          <t>CLI-0011</t>
        </is>
      </c>
      <c r="F1503" s="65" t="inlineStr">
        <is>
          <t>Particulier</t>
        </is>
      </c>
      <c r="G1503" s="65" t="inlineStr">
        <is>
          <t>Bordeaux</t>
        </is>
      </c>
      <c r="H1503" s="65" t="inlineStr">
        <is>
          <t>Sophie Marchand</t>
        </is>
      </c>
      <c r="I1503" s="65" t="inlineStr">
        <is>
          <t>Électricité</t>
        </is>
      </c>
      <c r="J1503" s="65" t="inlineStr">
        <is>
          <t>EL-002</t>
        </is>
      </c>
      <c r="K1503" s="65" t="inlineStr">
        <is>
          <t>Installation borne de recharge VE</t>
        </is>
      </c>
      <c r="L1503" s="67" t="n">
        <v>1</v>
      </c>
      <c r="M1503" s="68" t="n">
        <v>1420.49</v>
      </c>
      <c r="N1503" s="65" t="inlineStr">
        <is>
          <t>Sans réponse</t>
        </is>
      </c>
      <c r="O1503" s="66" t="n">
        <v>45643</v>
      </c>
      <c r="P1503" s="67" t="n">
        <v>9</v>
      </c>
      <c r="Q1503" s="67" t="n">
        <v>1</v>
      </c>
      <c r="R1503" s="67">
        <f>$I1503</f>
        <v/>
      </c>
      <c r="S1503" s="67">
        <f>$K1503</f>
        <v/>
      </c>
      <c r="T1503" s="67">
        <f>IFERROR(INDEX(Clients!$G$2:$G$1020,MATCH($E1503,Clients!$A$2:$A$1020,0)),"")</f>
        <v/>
      </c>
      <c r="U1503" s="67">
        <f>IFERROR(INDEX(Clients!$I$2:$I$1020,MATCH($E1503,Clients!$A$2:$A$1020,0)),"")</f>
        <v/>
      </c>
      <c r="V1503" s="69">
        <f>1</f>
        <v/>
      </c>
      <c r="W1503" s="69">
        <f>IF($N1503="Accepté",1,0)</f>
        <v/>
      </c>
      <c r="X1503" s="68">
        <f>$M1503*$W1503</f>
        <v/>
      </c>
      <c r="Y1503" s="68">
        <f>IF($N1503="En cours",0,$M1503)</f>
        <v/>
      </c>
      <c r="Z1503" s="69">
        <f>IF($P1503="",0,1)</f>
        <v/>
      </c>
      <c r="AA1503" s="70">
        <f>IF($P1503="",0,$P1503)</f>
        <v/>
      </c>
      <c r="AB1503" s="69">
        <f>IF(AND($P1503&lt;&gt;"",$P1503&lt;=Paramètres!$C$14),1,0)</f>
        <v/>
      </c>
      <c r="AC1503" s="67">
        <f>IF($P1503="","Jamais relancé",IF($P1503&lt;=3,"0-3 j",IF($P1503&lt;=7,"4-7 j",IF($P1503&lt;=15,"8-15 j","Plus de 15 j"))))</f>
        <v/>
      </c>
      <c r="AD1503" s="67">
        <f>IF($M1503&lt;=1000,"Moins de 1 k€",IF($M1503&lt;=5000,"1 à 5 k€",IF($M1503&lt;=15000,"5 à 15 k€","Plus de 15 k€")))</f>
        <v/>
      </c>
    </row>
    <row r="1504">
      <c r="A1504" s="65" t="inlineStr">
        <is>
          <t>DEV-01503</t>
        </is>
      </c>
      <c r="B1504" s="66" t="n">
        <v>45629</v>
      </c>
      <c r="C1504" s="65" t="inlineStr">
        <is>
          <t>2024-12</t>
        </is>
      </c>
      <c r="D1504" s="65" t="inlineStr">
        <is>
          <t>2024-2025</t>
        </is>
      </c>
      <c r="E1504" s="65" t="inlineStr">
        <is>
          <t>CLI-0507</t>
        </is>
      </c>
      <c r="F1504" s="65" t="inlineStr">
        <is>
          <t>Syndic</t>
        </is>
      </c>
      <c r="G1504" s="65" t="inlineStr">
        <is>
          <t>Bordeaux</t>
        </is>
      </c>
      <c r="H1504" s="65" t="inlineStr">
        <is>
          <t>Karim Belkacem</t>
        </is>
      </c>
      <c r="I1504" s="65" t="inlineStr">
        <is>
          <t>Dépannage</t>
        </is>
      </c>
      <c r="J1504" s="65" t="inlineStr">
        <is>
          <t>DP-001</t>
        </is>
      </c>
      <c r="K1504" s="65" t="inlineStr">
        <is>
          <t>Dépannage plomberie urgence</t>
        </is>
      </c>
      <c r="L1504" s="67" t="n">
        <v>1</v>
      </c>
      <c r="M1504" s="68" t="n">
        <v>542.8200000000001</v>
      </c>
      <c r="N1504" s="65" t="inlineStr">
        <is>
          <t>Refusé</t>
        </is>
      </c>
      <c r="O1504" s="66" t="n">
        <v>45664</v>
      </c>
      <c r="P1504" s="67" t="n">
        <v>4</v>
      </c>
      <c r="Q1504" s="67" t="n">
        <v>1</v>
      </c>
      <c r="R1504" s="67">
        <f>$I1504</f>
        <v/>
      </c>
      <c r="S1504" s="67">
        <f>$K1504</f>
        <v/>
      </c>
      <c r="T1504" s="67">
        <f>IFERROR(INDEX(Clients!$G$2:$G$1020,MATCH($E1504,Clients!$A$2:$A$1020,0)),"")</f>
        <v/>
      </c>
      <c r="U1504" s="67">
        <f>IFERROR(INDEX(Clients!$I$2:$I$1020,MATCH($E1504,Clients!$A$2:$A$1020,0)),"")</f>
        <v/>
      </c>
      <c r="V1504" s="69">
        <f>1</f>
        <v/>
      </c>
      <c r="W1504" s="69">
        <f>IF($N1504="Accepté",1,0)</f>
        <v/>
      </c>
      <c r="X1504" s="68">
        <f>$M1504*$W1504</f>
        <v/>
      </c>
      <c r="Y1504" s="68">
        <f>IF($N1504="En cours",0,$M1504)</f>
        <v/>
      </c>
      <c r="Z1504" s="69">
        <f>IF($P1504="",0,1)</f>
        <v/>
      </c>
      <c r="AA1504" s="70">
        <f>IF($P1504="",0,$P1504)</f>
        <v/>
      </c>
      <c r="AB1504" s="69">
        <f>IF(AND($P1504&lt;&gt;"",$P1504&lt;=Paramètres!$C$14),1,0)</f>
        <v/>
      </c>
      <c r="AC1504" s="67">
        <f>IF($P1504="","Jamais relancé",IF($P1504&lt;=3,"0-3 j",IF($P1504&lt;=7,"4-7 j",IF($P1504&lt;=15,"8-15 j","Plus de 15 j"))))</f>
        <v/>
      </c>
      <c r="AD1504" s="67">
        <f>IF($M1504&lt;=1000,"Moins de 1 k€",IF($M1504&lt;=5000,"1 à 5 k€",IF($M1504&lt;=15000,"5 à 15 k€","Plus de 15 k€")))</f>
        <v/>
      </c>
    </row>
    <row r="1505">
      <c r="A1505" s="65" t="inlineStr">
        <is>
          <t>DEV-01504</t>
        </is>
      </c>
      <c r="B1505" s="66" t="n">
        <v>45630</v>
      </c>
      <c r="C1505" s="65" t="inlineStr">
        <is>
          <t>2024-12</t>
        </is>
      </c>
      <c r="D1505" s="65" t="inlineStr">
        <is>
          <t>2024-2025</t>
        </is>
      </c>
      <c r="E1505" s="65" t="inlineStr">
        <is>
          <t>CLI-0193</t>
        </is>
      </c>
      <c r="F1505" s="65" t="inlineStr">
        <is>
          <t>Particulier</t>
        </is>
      </c>
      <c r="G1505" s="65" t="inlineStr">
        <is>
          <t>Bordeaux</t>
        </is>
      </c>
      <c r="H1505" s="65" t="inlineStr">
        <is>
          <t>Karim Belkacem</t>
        </is>
      </c>
      <c r="I1505" s="65" t="inlineStr">
        <is>
          <t>Électricité</t>
        </is>
      </c>
      <c r="J1505" s="65" t="inlineStr">
        <is>
          <t>EL-001</t>
        </is>
      </c>
      <c r="K1505" s="65" t="inlineStr">
        <is>
          <t>Mise aux normes tableau électrique</t>
        </is>
      </c>
      <c r="L1505" s="67" t="n">
        <v>1</v>
      </c>
      <c r="M1505" s="68" t="n">
        <v>1610.23</v>
      </c>
      <c r="N1505" s="65" t="inlineStr">
        <is>
          <t>Sans réponse</t>
        </is>
      </c>
      <c r="O1505" s="66" t="n">
        <v>45648</v>
      </c>
      <c r="P1505" s="67" t="n"/>
      <c r="Q1505" s="67" t="n">
        <v>0</v>
      </c>
      <c r="R1505" s="67">
        <f>$I1505</f>
        <v/>
      </c>
      <c r="S1505" s="67">
        <f>$K1505</f>
        <v/>
      </c>
      <c r="T1505" s="67">
        <f>IFERROR(INDEX(Clients!$G$2:$G$1020,MATCH($E1505,Clients!$A$2:$A$1020,0)),"")</f>
        <v/>
      </c>
      <c r="U1505" s="67">
        <f>IFERROR(INDEX(Clients!$I$2:$I$1020,MATCH($E1505,Clients!$A$2:$A$1020,0)),"")</f>
        <v/>
      </c>
      <c r="V1505" s="69">
        <f>1</f>
        <v/>
      </c>
      <c r="W1505" s="69">
        <f>IF($N1505="Accepté",1,0)</f>
        <v/>
      </c>
      <c r="X1505" s="68">
        <f>$M1505*$W1505</f>
        <v/>
      </c>
      <c r="Y1505" s="68">
        <f>IF($N1505="En cours",0,$M1505)</f>
        <v/>
      </c>
      <c r="Z1505" s="69">
        <f>IF($P1505="",0,1)</f>
        <v/>
      </c>
      <c r="AA1505" s="70">
        <f>IF($P1505="",0,$P1505)</f>
        <v/>
      </c>
      <c r="AB1505" s="69">
        <f>IF(AND($P1505&lt;&gt;"",$P1505&lt;=Paramètres!$C$14),1,0)</f>
        <v/>
      </c>
      <c r="AC1505" s="67">
        <f>IF($P1505="","Jamais relancé",IF($P1505&lt;=3,"0-3 j",IF($P1505&lt;=7,"4-7 j",IF($P1505&lt;=15,"8-15 j","Plus de 15 j"))))</f>
        <v/>
      </c>
      <c r="AD1505" s="67">
        <f>IF($M1505&lt;=1000,"Moins de 1 k€",IF($M1505&lt;=5000,"1 à 5 k€",IF($M1505&lt;=15000,"5 à 15 k€","Plus de 15 k€")))</f>
        <v/>
      </c>
    </row>
    <row r="1506">
      <c r="A1506" s="65" t="inlineStr">
        <is>
          <t>DEV-01505</t>
        </is>
      </c>
      <c r="B1506" s="66" t="n">
        <v>45630</v>
      </c>
      <c r="C1506" s="65" t="inlineStr">
        <is>
          <t>2024-12</t>
        </is>
      </c>
      <c r="D1506" s="65" t="inlineStr">
        <is>
          <t>2024-2025</t>
        </is>
      </c>
      <c r="E1506" s="65" t="inlineStr">
        <is>
          <t>CLI-0039</t>
        </is>
      </c>
      <c r="F1506" s="65" t="inlineStr">
        <is>
          <t>Particulier</t>
        </is>
      </c>
      <c r="G1506" s="65" t="inlineStr">
        <is>
          <t>Bordeaux</t>
        </is>
      </c>
      <c r="H1506" s="65" t="inlineStr">
        <is>
          <t>Karim Belkacem</t>
        </is>
      </c>
      <c r="I1506" s="65" t="inlineStr">
        <is>
          <t>Dépannage</t>
        </is>
      </c>
      <c r="J1506" s="65" t="inlineStr">
        <is>
          <t>DP-001</t>
        </is>
      </c>
      <c r="K1506" s="65" t="inlineStr">
        <is>
          <t>Dépannage plomberie urgence</t>
        </is>
      </c>
      <c r="L1506" s="67" t="n">
        <v>2</v>
      </c>
      <c r="M1506" s="68" t="n">
        <v>616.7</v>
      </c>
      <c r="N1506" s="65" t="inlineStr">
        <is>
          <t>Sans réponse</t>
        </is>
      </c>
      <c r="O1506" s="66" t="n">
        <v>45670</v>
      </c>
      <c r="P1506" s="67" t="n"/>
      <c r="Q1506" s="67" t="n">
        <v>0</v>
      </c>
      <c r="R1506" s="67">
        <f>$I1506</f>
        <v/>
      </c>
      <c r="S1506" s="67">
        <f>$K1506</f>
        <v/>
      </c>
      <c r="T1506" s="67">
        <f>IFERROR(INDEX(Clients!$G$2:$G$1020,MATCH($E1506,Clients!$A$2:$A$1020,0)),"")</f>
        <v/>
      </c>
      <c r="U1506" s="67">
        <f>IFERROR(INDEX(Clients!$I$2:$I$1020,MATCH($E1506,Clients!$A$2:$A$1020,0)),"")</f>
        <v/>
      </c>
      <c r="V1506" s="69">
        <f>1</f>
        <v/>
      </c>
      <c r="W1506" s="69">
        <f>IF($N1506="Accepté",1,0)</f>
        <v/>
      </c>
      <c r="X1506" s="68">
        <f>$M1506*$W1506</f>
        <v/>
      </c>
      <c r="Y1506" s="68">
        <f>IF($N1506="En cours",0,$M1506)</f>
        <v/>
      </c>
      <c r="Z1506" s="69">
        <f>IF($P1506="",0,1)</f>
        <v/>
      </c>
      <c r="AA1506" s="70">
        <f>IF($P1506="",0,$P1506)</f>
        <v/>
      </c>
      <c r="AB1506" s="69">
        <f>IF(AND($P1506&lt;&gt;"",$P1506&lt;=Paramètres!$C$14),1,0)</f>
        <v/>
      </c>
      <c r="AC1506" s="67">
        <f>IF($P1506="","Jamais relancé",IF($P1506&lt;=3,"0-3 j",IF($P1506&lt;=7,"4-7 j",IF($P1506&lt;=15,"8-15 j","Plus de 15 j"))))</f>
        <v/>
      </c>
      <c r="AD1506" s="67">
        <f>IF($M1506&lt;=1000,"Moins de 1 k€",IF($M1506&lt;=5000,"1 à 5 k€",IF($M1506&lt;=15000,"5 à 15 k€","Plus de 15 k€")))</f>
        <v/>
      </c>
    </row>
    <row r="1507">
      <c r="A1507" s="65" t="inlineStr">
        <is>
          <t>DEV-01506</t>
        </is>
      </c>
      <c r="B1507" s="66" t="n">
        <v>45630</v>
      </c>
      <c r="C1507" s="65" t="inlineStr">
        <is>
          <t>2024-12</t>
        </is>
      </c>
      <c r="D1507" s="65" t="inlineStr">
        <is>
          <t>2024-2025</t>
        </is>
      </c>
      <c r="E1507" s="65" t="inlineStr">
        <is>
          <t>CLI-0251</t>
        </is>
      </c>
      <c r="F1507" s="65" t="inlineStr">
        <is>
          <t>Particulier</t>
        </is>
      </c>
      <c r="G1507" s="65" t="inlineStr">
        <is>
          <t>Bordeaux</t>
        </is>
      </c>
      <c r="H1507" s="65" t="inlineStr">
        <is>
          <t>Sophie Marchand</t>
        </is>
      </c>
      <c r="I1507" s="65" t="inlineStr">
        <is>
          <t>Électricité</t>
        </is>
      </c>
      <c r="J1507" s="65" t="inlineStr">
        <is>
          <t>EL-002</t>
        </is>
      </c>
      <c r="K1507" s="65" t="inlineStr">
        <is>
          <t>Installation borne de recharge VE</t>
        </is>
      </c>
      <c r="L1507" s="67" t="n">
        <v>1</v>
      </c>
      <c r="M1507" s="68" t="n">
        <v>1515.32</v>
      </c>
      <c r="N1507" s="65" t="inlineStr">
        <is>
          <t>Accepté</t>
        </is>
      </c>
      <c r="O1507" s="66" t="n">
        <v>45653</v>
      </c>
      <c r="P1507" s="67" t="n">
        <v>11</v>
      </c>
      <c r="Q1507" s="67" t="n">
        <v>3</v>
      </c>
      <c r="R1507" s="67">
        <f>$I1507</f>
        <v/>
      </c>
      <c r="S1507" s="67">
        <f>$K1507</f>
        <v/>
      </c>
      <c r="T1507" s="67">
        <f>IFERROR(INDEX(Clients!$G$2:$G$1020,MATCH($E1507,Clients!$A$2:$A$1020,0)),"")</f>
        <v/>
      </c>
      <c r="U1507" s="67">
        <f>IFERROR(INDEX(Clients!$I$2:$I$1020,MATCH($E1507,Clients!$A$2:$A$1020,0)),"")</f>
        <v/>
      </c>
      <c r="V1507" s="69">
        <f>1</f>
        <v/>
      </c>
      <c r="W1507" s="69">
        <f>IF($N1507="Accepté",1,0)</f>
        <v/>
      </c>
      <c r="X1507" s="68">
        <f>$M1507*$W1507</f>
        <v/>
      </c>
      <c r="Y1507" s="68">
        <f>IF($N1507="En cours",0,$M1507)</f>
        <v/>
      </c>
      <c r="Z1507" s="69">
        <f>IF($P1507="",0,1)</f>
        <v/>
      </c>
      <c r="AA1507" s="70">
        <f>IF($P1507="",0,$P1507)</f>
        <v/>
      </c>
      <c r="AB1507" s="69">
        <f>IF(AND($P1507&lt;&gt;"",$P1507&lt;=Paramètres!$C$14),1,0)</f>
        <v/>
      </c>
      <c r="AC1507" s="67">
        <f>IF($P1507="","Jamais relancé",IF($P1507&lt;=3,"0-3 j",IF($P1507&lt;=7,"4-7 j",IF($P1507&lt;=15,"8-15 j","Plus de 15 j"))))</f>
        <v/>
      </c>
      <c r="AD1507" s="67">
        <f>IF($M1507&lt;=1000,"Moins de 1 k€",IF($M1507&lt;=5000,"1 à 5 k€",IF($M1507&lt;=15000,"5 à 15 k€","Plus de 15 k€")))</f>
        <v/>
      </c>
    </row>
    <row r="1508">
      <c r="A1508" s="65" t="inlineStr">
        <is>
          <t>DEV-01507</t>
        </is>
      </c>
      <c r="B1508" s="66" t="n">
        <v>45630</v>
      </c>
      <c r="C1508" s="65" t="inlineStr">
        <is>
          <t>2024-12</t>
        </is>
      </c>
      <c r="D1508" s="65" t="inlineStr">
        <is>
          <t>2024-2025</t>
        </is>
      </c>
      <c r="E1508" s="65" t="inlineStr">
        <is>
          <t>CLI-0256</t>
        </is>
      </c>
      <c r="F1508" s="65" t="inlineStr">
        <is>
          <t>Particulier</t>
        </is>
      </c>
      <c r="G1508" s="65" t="inlineStr">
        <is>
          <t>Bordeaux</t>
        </is>
      </c>
      <c r="H1508" s="65" t="inlineStr">
        <is>
          <t>Karim Belkacem</t>
        </is>
      </c>
      <c r="I1508" s="65" t="inlineStr">
        <is>
          <t>Chauffage</t>
        </is>
      </c>
      <c r="J1508" s="65" t="inlineStr">
        <is>
          <t>CH-001</t>
        </is>
      </c>
      <c r="K1508" s="65" t="inlineStr">
        <is>
          <t>Installation chaudière gaz condensation</t>
        </is>
      </c>
      <c r="L1508" s="67" t="n">
        <v>1</v>
      </c>
      <c r="M1508" s="68" t="n">
        <v>5717.06</v>
      </c>
      <c r="N1508" s="65" t="inlineStr">
        <is>
          <t>Accepté</t>
        </is>
      </c>
      <c r="O1508" s="66" t="n">
        <v>45649</v>
      </c>
      <c r="P1508" s="67" t="n">
        <v>12</v>
      </c>
      <c r="Q1508" s="67" t="n">
        <v>2</v>
      </c>
      <c r="R1508" s="67">
        <f>$I1508</f>
        <v/>
      </c>
      <c r="S1508" s="67">
        <f>$K1508</f>
        <v/>
      </c>
      <c r="T1508" s="67">
        <f>IFERROR(INDEX(Clients!$G$2:$G$1020,MATCH($E1508,Clients!$A$2:$A$1020,0)),"")</f>
        <v/>
      </c>
      <c r="U1508" s="67">
        <f>IFERROR(INDEX(Clients!$I$2:$I$1020,MATCH($E1508,Clients!$A$2:$A$1020,0)),"")</f>
        <v/>
      </c>
      <c r="V1508" s="69">
        <f>1</f>
        <v/>
      </c>
      <c r="W1508" s="69">
        <f>IF($N1508="Accepté",1,0)</f>
        <v/>
      </c>
      <c r="X1508" s="68">
        <f>$M1508*$W1508</f>
        <v/>
      </c>
      <c r="Y1508" s="68">
        <f>IF($N1508="En cours",0,$M1508)</f>
        <v/>
      </c>
      <c r="Z1508" s="69">
        <f>IF($P1508="",0,1)</f>
        <v/>
      </c>
      <c r="AA1508" s="70">
        <f>IF($P1508="",0,$P1508)</f>
        <v/>
      </c>
      <c r="AB1508" s="69">
        <f>IF(AND($P1508&lt;&gt;"",$P1508&lt;=Paramètres!$C$14),1,0)</f>
        <v/>
      </c>
      <c r="AC1508" s="67">
        <f>IF($P1508="","Jamais relancé",IF($P1508&lt;=3,"0-3 j",IF($P1508&lt;=7,"4-7 j",IF($P1508&lt;=15,"8-15 j","Plus de 15 j"))))</f>
        <v/>
      </c>
      <c r="AD1508" s="67">
        <f>IF($M1508&lt;=1000,"Moins de 1 k€",IF($M1508&lt;=5000,"1 à 5 k€",IF($M1508&lt;=15000,"5 à 15 k€","Plus de 15 k€")))</f>
        <v/>
      </c>
    </row>
    <row r="1509">
      <c r="A1509" s="65" t="inlineStr">
        <is>
          <t>DEV-01508</t>
        </is>
      </c>
      <c r="B1509" s="66" t="n">
        <v>45630</v>
      </c>
      <c r="C1509" s="65" t="inlineStr">
        <is>
          <t>2024-12</t>
        </is>
      </c>
      <c r="D1509" s="65" t="inlineStr">
        <is>
          <t>2024-2025</t>
        </is>
      </c>
      <c r="E1509" s="65" t="inlineStr">
        <is>
          <t>CLI-0227</t>
        </is>
      </c>
      <c r="F1509" s="65" t="inlineStr">
        <is>
          <t>Particulier</t>
        </is>
      </c>
      <c r="G1509" s="65" t="inlineStr">
        <is>
          <t>Toulouse</t>
        </is>
      </c>
      <c r="H1509" s="65" t="inlineStr">
        <is>
          <t>Nadia Cherif</t>
        </is>
      </c>
      <c r="I1509" s="65" t="inlineStr">
        <is>
          <t>Dépannage</t>
        </is>
      </c>
      <c r="J1509" s="65" t="inlineStr">
        <is>
          <t>DP-004</t>
        </is>
      </c>
      <c r="K1509" s="65" t="inlineStr">
        <is>
          <t>Remise en service chaudière</t>
        </is>
      </c>
      <c r="L1509" s="67" t="n">
        <v>1</v>
      </c>
      <c r="M1509" s="68" t="n">
        <v>237.87</v>
      </c>
      <c r="N1509" s="65" t="inlineStr">
        <is>
          <t>Refusé</t>
        </is>
      </c>
      <c r="O1509" s="66" t="n">
        <v>45656</v>
      </c>
      <c r="P1509" s="67" t="n">
        <v>1</v>
      </c>
      <c r="Q1509" s="67" t="n">
        <v>2</v>
      </c>
      <c r="R1509" s="67">
        <f>$I1509</f>
        <v/>
      </c>
      <c r="S1509" s="67">
        <f>$K1509</f>
        <v/>
      </c>
      <c r="T1509" s="67">
        <f>IFERROR(INDEX(Clients!$G$2:$G$1020,MATCH($E1509,Clients!$A$2:$A$1020,0)),"")</f>
        <v/>
      </c>
      <c r="U1509" s="67">
        <f>IFERROR(INDEX(Clients!$I$2:$I$1020,MATCH($E1509,Clients!$A$2:$A$1020,0)),"")</f>
        <v/>
      </c>
      <c r="V1509" s="69">
        <f>1</f>
        <v/>
      </c>
      <c r="W1509" s="69">
        <f>IF($N1509="Accepté",1,0)</f>
        <v/>
      </c>
      <c r="X1509" s="68">
        <f>$M1509*$W1509</f>
        <v/>
      </c>
      <c r="Y1509" s="68">
        <f>IF($N1509="En cours",0,$M1509)</f>
        <v/>
      </c>
      <c r="Z1509" s="69">
        <f>IF($P1509="",0,1)</f>
        <v/>
      </c>
      <c r="AA1509" s="70">
        <f>IF($P1509="",0,$P1509)</f>
        <v/>
      </c>
      <c r="AB1509" s="69">
        <f>IF(AND($P1509&lt;&gt;"",$P1509&lt;=Paramètres!$C$14),1,0)</f>
        <v/>
      </c>
      <c r="AC1509" s="67">
        <f>IF($P1509="","Jamais relancé",IF($P1509&lt;=3,"0-3 j",IF($P1509&lt;=7,"4-7 j",IF($P1509&lt;=15,"8-15 j","Plus de 15 j"))))</f>
        <v/>
      </c>
      <c r="AD1509" s="67">
        <f>IF($M1509&lt;=1000,"Moins de 1 k€",IF($M1509&lt;=5000,"1 à 5 k€",IF($M1509&lt;=15000,"5 à 15 k€","Plus de 15 k€")))</f>
        <v/>
      </c>
    </row>
    <row r="1510">
      <c r="A1510" s="65" t="inlineStr">
        <is>
          <t>DEV-01509</t>
        </is>
      </c>
      <c r="B1510" s="66" t="n">
        <v>45631</v>
      </c>
      <c r="C1510" s="65" t="inlineStr">
        <is>
          <t>2024-12</t>
        </is>
      </c>
      <c r="D1510" s="65" t="inlineStr">
        <is>
          <t>2024-2025</t>
        </is>
      </c>
      <c r="E1510" s="65" t="inlineStr">
        <is>
          <t>CLI-0054</t>
        </is>
      </c>
      <c r="F1510" s="65" t="inlineStr">
        <is>
          <t>Particulier</t>
        </is>
      </c>
      <c r="G1510" s="65" t="inlineStr">
        <is>
          <t>Bordeaux</t>
        </is>
      </c>
      <c r="H1510" s="65" t="inlineStr">
        <is>
          <t>Sophie Marchand</t>
        </is>
      </c>
      <c r="I1510" s="65" t="inlineStr">
        <is>
          <t>Électricité</t>
        </is>
      </c>
      <c r="J1510" s="65" t="inlineStr">
        <is>
          <t>EL-001</t>
        </is>
      </c>
      <c r="K1510" s="65" t="inlineStr">
        <is>
          <t>Mise aux normes tableau électrique</t>
        </is>
      </c>
      <c r="L1510" s="67" t="n">
        <v>1</v>
      </c>
      <c r="M1510" s="68" t="n">
        <v>1951.57</v>
      </c>
      <c r="N1510" s="65" t="inlineStr">
        <is>
          <t>Sans réponse</t>
        </is>
      </c>
      <c r="O1510" s="66" t="n">
        <v>45636</v>
      </c>
      <c r="P1510" s="67" t="n">
        <v>8</v>
      </c>
      <c r="Q1510" s="67" t="n">
        <v>0</v>
      </c>
      <c r="R1510" s="67">
        <f>$I1510</f>
        <v/>
      </c>
      <c r="S1510" s="67">
        <f>$K1510</f>
        <v/>
      </c>
      <c r="T1510" s="67">
        <f>IFERROR(INDEX(Clients!$G$2:$G$1020,MATCH($E1510,Clients!$A$2:$A$1020,0)),"")</f>
        <v/>
      </c>
      <c r="U1510" s="67">
        <f>IFERROR(INDEX(Clients!$I$2:$I$1020,MATCH($E1510,Clients!$A$2:$A$1020,0)),"")</f>
        <v/>
      </c>
      <c r="V1510" s="69">
        <f>1</f>
        <v/>
      </c>
      <c r="W1510" s="69">
        <f>IF($N1510="Accepté",1,0)</f>
        <v/>
      </c>
      <c r="X1510" s="68">
        <f>$M1510*$W1510</f>
        <v/>
      </c>
      <c r="Y1510" s="68">
        <f>IF($N1510="En cours",0,$M1510)</f>
        <v/>
      </c>
      <c r="Z1510" s="69">
        <f>IF($P1510="",0,1)</f>
        <v/>
      </c>
      <c r="AA1510" s="70">
        <f>IF($P1510="",0,$P1510)</f>
        <v/>
      </c>
      <c r="AB1510" s="69">
        <f>IF(AND($P1510&lt;&gt;"",$P1510&lt;=Paramètres!$C$14),1,0)</f>
        <v/>
      </c>
      <c r="AC1510" s="67">
        <f>IF($P1510="","Jamais relancé",IF($P1510&lt;=3,"0-3 j",IF($P1510&lt;=7,"4-7 j",IF($P1510&lt;=15,"8-15 j","Plus de 15 j"))))</f>
        <v/>
      </c>
      <c r="AD1510" s="67">
        <f>IF($M1510&lt;=1000,"Moins de 1 k€",IF($M1510&lt;=5000,"1 à 5 k€",IF($M1510&lt;=15000,"5 à 15 k€","Plus de 15 k€")))</f>
        <v/>
      </c>
    </row>
    <row r="1511">
      <c r="A1511" s="65" t="inlineStr">
        <is>
          <t>DEV-01510</t>
        </is>
      </c>
      <c r="B1511" s="66" t="n">
        <v>45631</v>
      </c>
      <c r="C1511" s="65" t="inlineStr">
        <is>
          <t>2024-12</t>
        </is>
      </c>
      <c r="D1511" s="65" t="inlineStr">
        <is>
          <t>2024-2025</t>
        </is>
      </c>
      <c r="E1511" s="65" t="inlineStr">
        <is>
          <t>CLI-0131</t>
        </is>
      </c>
      <c r="F1511" s="65" t="inlineStr">
        <is>
          <t>Particulier</t>
        </is>
      </c>
      <c r="G1511" s="65" t="inlineStr">
        <is>
          <t>Toulouse</t>
        </is>
      </c>
      <c r="H1511" s="65" t="inlineStr">
        <is>
          <t>Julien Fabre</t>
        </is>
      </c>
      <c r="I1511" s="65" t="inlineStr">
        <is>
          <t>Chauffage</t>
        </is>
      </c>
      <c r="J1511" s="65" t="inlineStr">
        <is>
          <t>CH-005</t>
        </is>
      </c>
      <c r="K1511" s="65" t="inlineStr">
        <is>
          <t>Désembouage circuit chauffage</t>
        </is>
      </c>
      <c r="L1511" s="67" t="n">
        <v>1</v>
      </c>
      <c r="M1511" s="68" t="n">
        <v>743.62</v>
      </c>
      <c r="N1511" s="65" t="inlineStr">
        <is>
          <t>Sans réponse</t>
        </is>
      </c>
      <c r="O1511" s="66" t="n">
        <v>45645</v>
      </c>
      <c r="P1511" s="67" t="n"/>
      <c r="Q1511" s="67" t="n">
        <v>0</v>
      </c>
      <c r="R1511" s="67">
        <f>$I1511</f>
        <v/>
      </c>
      <c r="S1511" s="67">
        <f>$K1511</f>
        <v/>
      </c>
      <c r="T1511" s="67">
        <f>IFERROR(INDEX(Clients!$G$2:$G$1020,MATCH($E1511,Clients!$A$2:$A$1020,0)),"")</f>
        <v/>
      </c>
      <c r="U1511" s="67">
        <f>IFERROR(INDEX(Clients!$I$2:$I$1020,MATCH($E1511,Clients!$A$2:$A$1020,0)),"")</f>
        <v/>
      </c>
      <c r="V1511" s="69">
        <f>1</f>
        <v/>
      </c>
      <c r="W1511" s="69">
        <f>IF($N1511="Accepté",1,0)</f>
        <v/>
      </c>
      <c r="X1511" s="68">
        <f>$M1511*$W1511</f>
        <v/>
      </c>
      <c r="Y1511" s="68">
        <f>IF($N1511="En cours",0,$M1511)</f>
        <v/>
      </c>
      <c r="Z1511" s="69">
        <f>IF($P1511="",0,1)</f>
        <v/>
      </c>
      <c r="AA1511" s="70">
        <f>IF($P1511="",0,$P1511)</f>
        <v/>
      </c>
      <c r="AB1511" s="69">
        <f>IF(AND($P1511&lt;&gt;"",$P1511&lt;=Paramètres!$C$14),1,0)</f>
        <v/>
      </c>
      <c r="AC1511" s="67">
        <f>IF($P1511="","Jamais relancé",IF($P1511&lt;=3,"0-3 j",IF($P1511&lt;=7,"4-7 j",IF($P1511&lt;=15,"8-15 j","Plus de 15 j"))))</f>
        <v/>
      </c>
      <c r="AD1511" s="67">
        <f>IF($M1511&lt;=1000,"Moins de 1 k€",IF($M1511&lt;=5000,"1 à 5 k€",IF($M1511&lt;=15000,"5 à 15 k€","Plus de 15 k€")))</f>
        <v/>
      </c>
    </row>
    <row r="1512">
      <c r="A1512" s="65" t="inlineStr">
        <is>
          <t>DEV-01511</t>
        </is>
      </c>
      <c r="B1512" s="66" t="n">
        <v>45631</v>
      </c>
      <c r="C1512" s="65" t="inlineStr">
        <is>
          <t>2024-12</t>
        </is>
      </c>
      <c r="D1512" s="65" t="inlineStr">
        <is>
          <t>2024-2025</t>
        </is>
      </c>
      <c r="E1512" s="65" t="inlineStr">
        <is>
          <t>CLI-0039</t>
        </is>
      </c>
      <c r="F1512" s="65" t="inlineStr">
        <is>
          <t>Particulier</t>
        </is>
      </c>
      <c r="G1512" s="65" t="inlineStr">
        <is>
          <t>Bordeaux</t>
        </is>
      </c>
      <c r="H1512" s="65" t="inlineStr">
        <is>
          <t>Karim Belkacem</t>
        </is>
      </c>
      <c r="I1512" s="65" t="inlineStr">
        <is>
          <t>Chauffage</t>
        </is>
      </c>
      <c r="J1512" s="65" t="inlineStr">
        <is>
          <t>CH-002</t>
        </is>
      </c>
      <c r="K1512" s="65" t="inlineStr">
        <is>
          <t>Entretien annuel chaudière</t>
        </is>
      </c>
      <c r="L1512" s="67" t="n">
        <v>1</v>
      </c>
      <c r="M1512" s="68" t="n">
        <v>153.12</v>
      </c>
      <c r="N1512" s="65" t="inlineStr">
        <is>
          <t>Accepté</t>
        </is>
      </c>
      <c r="O1512" s="66" t="n">
        <v>45641</v>
      </c>
      <c r="P1512" s="67" t="n">
        <v>1</v>
      </c>
      <c r="Q1512" s="67" t="n">
        <v>1</v>
      </c>
      <c r="R1512" s="67">
        <f>$I1512</f>
        <v/>
      </c>
      <c r="S1512" s="67">
        <f>$K1512</f>
        <v/>
      </c>
      <c r="T1512" s="67">
        <f>IFERROR(INDEX(Clients!$G$2:$G$1020,MATCH($E1512,Clients!$A$2:$A$1020,0)),"")</f>
        <v/>
      </c>
      <c r="U1512" s="67">
        <f>IFERROR(INDEX(Clients!$I$2:$I$1020,MATCH($E1512,Clients!$A$2:$A$1020,0)),"")</f>
        <v/>
      </c>
      <c r="V1512" s="69">
        <f>1</f>
        <v/>
      </c>
      <c r="W1512" s="69">
        <f>IF($N1512="Accepté",1,0)</f>
        <v/>
      </c>
      <c r="X1512" s="68">
        <f>$M1512*$W1512</f>
        <v/>
      </c>
      <c r="Y1512" s="68">
        <f>IF($N1512="En cours",0,$M1512)</f>
        <v/>
      </c>
      <c r="Z1512" s="69">
        <f>IF($P1512="",0,1)</f>
        <v/>
      </c>
      <c r="AA1512" s="70">
        <f>IF($P1512="",0,$P1512)</f>
        <v/>
      </c>
      <c r="AB1512" s="69">
        <f>IF(AND($P1512&lt;&gt;"",$P1512&lt;=Paramètres!$C$14),1,0)</f>
        <v/>
      </c>
      <c r="AC1512" s="67">
        <f>IF($P1512="","Jamais relancé",IF($P1512&lt;=3,"0-3 j",IF($P1512&lt;=7,"4-7 j",IF($P1512&lt;=15,"8-15 j","Plus de 15 j"))))</f>
        <v/>
      </c>
      <c r="AD1512" s="67">
        <f>IF($M1512&lt;=1000,"Moins de 1 k€",IF($M1512&lt;=5000,"1 à 5 k€",IF($M1512&lt;=15000,"5 à 15 k€","Plus de 15 k€")))</f>
        <v/>
      </c>
    </row>
    <row r="1513">
      <c r="A1513" s="65" t="inlineStr">
        <is>
          <t>DEV-01512</t>
        </is>
      </c>
      <c r="B1513" s="66" t="n">
        <v>45632</v>
      </c>
      <c r="C1513" s="65" t="inlineStr">
        <is>
          <t>2024-12</t>
        </is>
      </c>
      <c r="D1513" s="65" t="inlineStr">
        <is>
          <t>2024-2025</t>
        </is>
      </c>
      <c r="E1513" s="65" t="inlineStr">
        <is>
          <t>CLI-0496</t>
        </is>
      </c>
      <c r="F1513" s="65" t="inlineStr">
        <is>
          <t>Professionnel</t>
        </is>
      </c>
      <c r="G1513" s="65" t="inlineStr">
        <is>
          <t>Toulouse</t>
        </is>
      </c>
      <c r="H1513" s="65" t="inlineStr">
        <is>
          <t>Julien Fabre</t>
        </is>
      </c>
      <c r="I1513" s="65" t="inlineStr">
        <is>
          <t>Dépannage</t>
        </is>
      </c>
      <c r="J1513" s="65" t="inlineStr">
        <is>
          <t>DP-002</t>
        </is>
      </c>
      <c r="K1513" s="65" t="inlineStr">
        <is>
          <t>Débouchage canalisation</t>
        </is>
      </c>
      <c r="L1513" s="67" t="n">
        <v>1</v>
      </c>
      <c r="M1513" s="68" t="n">
        <v>552.02</v>
      </c>
      <c r="N1513" s="65" t="inlineStr">
        <is>
          <t>Accepté</t>
        </is>
      </c>
      <c r="O1513" s="66" t="n">
        <v>45645</v>
      </c>
      <c r="P1513" s="67" t="n"/>
      <c r="Q1513" s="67" t="n">
        <v>0</v>
      </c>
      <c r="R1513" s="67">
        <f>$I1513</f>
        <v/>
      </c>
      <c r="S1513" s="67">
        <f>$K1513</f>
        <v/>
      </c>
      <c r="T1513" s="67">
        <f>IFERROR(INDEX(Clients!$G$2:$G$1020,MATCH($E1513,Clients!$A$2:$A$1020,0)),"")</f>
        <v/>
      </c>
      <c r="U1513" s="67">
        <f>IFERROR(INDEX(Clients!$I$2:$I$1020,MATCH($E1513,Clients!$A$2:$A$1020,0)),"")</f>
        <v/>
      </c>
      <c r="V1513" s="69">
        <f>1</f>
        <v/>
      </c>
      <c r="W1513" s="69">
        <f>IF($N1513="Accepté",1,0)</f>
        <v/>
      </c>
      <c r="X1513" s="68">
        <f>$M1513*$W1513</f>
        <v/>
      </c>
      <c r="Y1513" s="68">
        <f>IF($N1513="En cours",0,$M1513)</f>
        <v/>
      </c>
      <c r="Z1513" s="69">
        <f>IF($P1513="",0,1)</f>
        <v/>
      </c>
      <c r="AA1513" s="70">
        <f>IF($P1513="",0,$P1513)</f>
        <v/>
      </c>
      <c r="AB1513" s="69">
        <f>IF(AND($P1513&lt;&gt;"",$P1513&lt;=Paramètres!$C$14),1,0)</f>
        <v/>
      </c>
      <c r="AC1513" s="67">
        <f>IF($P1513="","Jamais relancé",IF($P1513&lt;=3,"0-3 j",IF($P1513&lt;=7,"4-7 j",IF($P1513&lt;=15,"8-15 j","Plus de 15 j"))))</f>
        <v/>
      </c>
      <c r="AD1513" s="67">
        <f>IF($M1513&lt;=1000,"Moins de 1 k€",IF($M1513&lt;=5000,"1 à 5 k€",IF($M1513&lt;=15000,"5 à 15 k€","Plus de 15 k€")))</f>
        <v/>
      </c>
    </row>
    <row r="1514">
      <c r="A1514" s="65" t="inlineStr">
        <is>
          <t>DEV-01513</t>
        </is>
      </c>
      <c r="B1514" s="66" t="n">
        <v>45632</v>
      </c>
      <c r="C1514" s="65" t="inlineStr">
        <is>
          <t>2024-12</t>
        </is>
      </c>
      <c r="D1514" s="65" t="inlineStr">
        <is>
          <t>2024-2025</t>
        </is>
      </c>
      <c r="E1514" s="65" t="inlineStr">
        <is>
          <t>CLI-0522</t>
        </is>
      </c>
      <c r="F1514" s="65" t="inlineStr">
        <is>
          <t>Professionnel</t>
        </is>
      </c>
      <c r="G1514" s="65" t="inlineStr">
        <is>
          <t>Bordeaux</t>
        </is>
      </c>
      <c r="H1514" s="65" t="inlineStr">
        <is>
          <t>Sophie Marchand</t>
        </is>
      </c>
      <c r="I1514" s="65" t="inlineStr">
        <is>
          <t>Dépannage</t>
        </is>
      </c>
      <c r="J1514" s="65" t="inlineStr">
        <is>
          <t>DP-004</t>
        </is>
      </c>
      <c r="K1514" s="65" t="inlineStr">
        <is>
          <t>Remise en service chaudière</t>
        </is>
      </c>
      <c r="L1514" s="67" t="n">
        <v>1</v>
      </c>
      <c r="M1514" s="68" t="n">
        <v>418.28</v>
      </c>
      <c r="N1514" s="65" t="inlineStr">
        <is>
          <t>Sans réponse</t>
        </is>
      </c>
      <c r="O1514" s="66" t="n">
        <v>45659</v>
      </c>
      <c r="P1514" s="67" t="n">
        <v>8</v>
      </c>
      <c r="Q1514" s="67" t="n">
        <v>2</v>
      </c>
      <c r="R1514" s="67">
        <f>$I1514</f>
        <v/>
      </c>
      <c r="S1514" s="67">
        <f>$K1514</f>
        <v/>
      </c>
      <c r="T1514" s="67">
        <f>IFERROR(INDEX(Clients!$G$2:$G$1020,MATCH($E1514,Clients!$A$2:$A$1020,0)),"")</f>
        <v/>
      </c>
      <c r="U1514" s="67">
        <f>IFERROR(INDEX(Clients!$I$2:$I$1020,MATCH($E1514,Clients!$A$2:$A$1020,0)),"")</f>
        <v/>
      </c>
      <c r="V1514" s="69">
        <f>1</f>
        <v/>
      </c>
      <c r="W1514" s="69">
        <f>IF($N1514="Accepté",1,0)</f>
        <v/>
      </c>
      <c r="X1514" s="68">
        <f>$M1514*$W1514</f>
        <v/>
      </c>
      <c r="Y1514" s="68">
        <f>IF($N1514="En cours",0,$M1514)</f>
        <v/>
      </c>
      <c r="Z1514" s="69">
        <f>IF($P1514="",0,1)</f>
        <v/>
      </c>
      <c r="AA1514" s="70">
        <f>IF($P1514="",0,$P1514)</f>
        <v/>
      </c>
      <c r="AB1514" s="69">
        <f>IF(AND($P1514&lt;&gt;"",$P1514&lt;=Paramètres!$C$14),1,0)</f>
        <v/>
      </c>
      <c r="AC1514" s="67">
        <f>IF($P1514="","Jamais relancé",IF($P1514&lt;=3,"0-3 j",IF($P1514&lt;=7,"4-7 j",IF($P1514&lt;=15,"8-15 j","Plus de 15 j"))))</f>
        <v/>
      </c>
      <c r="AD1514" s="67">
        <f>IF($M1514&lt;=1000,"Moins de 1 k€",IF($M1514&lt;=5000,"1 à 5 k€",IF($M1514&lt;=15000,"5 à 15 k€","Plus de 15 k€")))</f>
        <v/>
      </c>
    </row>
    <row r="1515">
      <c r="A1515" s="65" t="inlineStr">
        <is>
          <t>DEV-01514</t>
        </is>
      </c>
      <c r="B1515" s="66" t="n">
        <v>45632</v>
      </c>
      <c r="C1515" s="65" t="inlineStr">
        <is>
          <t>2024-12</t>
        </is>
      </c>
      <c r="D1515" s="65" t="inlineStr">
        <is>
          <t>2024-2025</t>
        </is>
      </c>
      <c r="E1515" s="65" t="inlineStr">
        <is>
          <t>CLI-0573</t>
        </is>
      </c>
      <c r="F1515" s="65" t="inlineStr">
        <is>
          <t>Particulier</t>
        </is>
      </c>
      <c r="G1515" s="65" t="inlineStr">
        <is>
          <t>Bordeaux</t>
        </is>
      </c>
      <c r="H1515" s="65" t="inlineStr">
        <is>
          <t>Karim Belkacem</t>
        </is>
      </c>
      <c r="I1515" s="65" t="inlineStr">
        <is>
          <t>Dépannage</t>
        </is>
      </c>
      <c r="J1515" s="65" t="inlineStr">
        <is>
          <t>DP-002</t>
        </is>
      </c>
      <c r="K1515" s="65" t="inlineStr">
        <is>
          <t>Débouchage canalisation</t>
        </is>
      </c>
      <c r="L1515" s="67" t="n">
        <v>1</v>
      </c>
      <c r="M1515" s="68" t="n">
        <v>389.38</v>
      </c>
      <c r="N1515" s="65" t="inlineStr">
        <is>
          <t>Refusé</t>
        </is>
      </c>
      <c r="O1515" s="66" t="n">
        <v>45644</v>
      </c>
      <c r="P1515" s="67" t="n">
        <v>5</v>
      </c>
      <c r="Q1515" s="67" t="n">
        <v>1</v>
      </c>
      <c r="R1515" s="67">
        <f>$I1515</f>
        <v/>
      </c>
      <c r="S1515" s="67">
        <f>$K1515</f>
        <v/>
      </c>
      <c r="T1515" s="67">
        <f>IFERROR(INDEX(Clients!$G$2:$G$1020,MATCH($E1515,Clients!$A$2:$A$1020,0)),"")</f>
        <v/>
      </c>
      <c r="U1515" s="67">
        <f>IFERROR(INDEX(Clients!$I$2:$I$1020,MATCH($E1515,Clients!$A$2:$A$1020,0)),"")</f>
        <v/>
      </c>
      <c r="V1515" s="69">
        <f>1</f>
        <v/>
      </c>
      <c r="W1515" s="69">
        <f>IF($N1515="Accepté",1,0)</f>
        <v/>
      </c>
      <c r="X1515" s="68">
        <f>$M1515*$W1515</f>
        <v/>
      </c>
      <c r="Y1515" s="68">
        <f>IF($N1515="En cours",0,$M1515)</f>
        <v/>
      </c>
      <c r="Z1515" s="69">
        <f>IF($P1515="",0,1)</f>
        <v/>
      </c>
      <c r="AA1515" s="70">
        <f>IF($P1515="",0,$P1515)</f>
        <v/>
      </c>
      <c r="AB1515" s="69">
        <f>IF(AND($P1515&lt;&gt;"",$P1515&lt;=Paramètres!$C$14),1,0)</f>
        <v/>
      </c>
      <c r="AC1515" s="67">
        <f>IF($P1515="","Jamais relancé",IF($P1515&lt;=3,"0-3 j",IF($P1515&lt;=7,"4-7 j",IF($P1515&lt;=15,"8-15 j","Plus de 15 j"))))</f>
        <v/>
      </c>
      <c r="AD1515" s="67">
        <f>IF($M1515&lt;=1000,"Moins de 1 k€",IF($M1515&lt;=5000,"1 à 5 k€",IF($M1515&lt;=15000,"5 à 15 k€","Plus de 15 k€")))</f>
        <v/>
      </c>
    </row>
    <row r="1516">
      <c r="A1516" s="65" t="inlineStr">
        <is>
          <t>DEV-01515</t>
        </is>
      </c>
      <c r="B1516" s="66" t="n">
        <v>45635</v>
      </c>
      <c r="C1516" s="65" t="inlineStr">
        <is>
          <t>2024-12</t>
        </is>
      </c>
      <c r="D1516" s="65" t="inlineStr">
        <is>
          <t>2024-2025</t>
        </is>
      </c>
      <c r="E1516" s="65" t="inlineStr">
        <is>
          <t>CLI-0345</t>
        </is>
      </c>
      <c r="F1516" s="65" t="inlineStr">
        <is>
          <t>Particulier</t>
        </is>
      </c>
      <c r="G1516" s="65" t="inlineStr">
        <is>
          <t>Bordeaux</t>
        </is>
      </c>
      <c r="H1516" s="65" t="inlineStr">
        <is>
          <t>Sophie Marchand</t>
        </is>
      </c>
      <c r="I1516" s="65" t="inlineStr">
        <is>
          <t>Chauffage</t>
        </is>
      </c>
      <c r="J1516" s="65" t="inlineStr">
        <is>
          <t>CH-004</t>
        </is>
      </c>
      <c r="K1516" s="65" t="inlineStr">
        <is>
          <t>Remplacement radiateurs (lot de 5)</t>
        </is>
      </c>
      <c r="L1516" s="67" t="n">
        <v>1</v>
      </c>
      <c r="M1516" s="68" t="n">
        <v>2852.7</v>
      </c>
      <c r="N1516" s="65" t="inlineStr">
        <is>
          <t>Sans réponse</t>
        </is>
      </c>
      <c r="O1516" s="66" t="n">
        <v>45647</v>
      </c>
      <c r="P1516" s="67" t="n">
        <v>6</v>
      </c>
      <c r="Q1516" s="67" t="n">
        <v>2</v>
      </c>
      <c r="R1516" s="67">
        <f>$I1516</f>
        <v/>
      </c>
      <c r="S1516" s="67">
        <f>$K1516</f>
        <v/>
      </c>
      <c r="T1516" s="67">
        <f>IFERROR(INDEX(Clients!$G$2:$G$1020,MATCH($E1516,Clients!$A$2:$A$1020,0)),"")</f>
        <v/>
      </c>
      <c r="U1516" s="67">
        <f>IFERROR(INDEX(Clients!$I$2:$I$1020,MATCH($E1516,Clients!$A$2:$A$1020,0)),"")</f>
        <v/>
      </c>
      <c r="V1516" s="69">
        <f>1</f>
        <v/>
      </c>
      <c r="W1516" s="69">
        <f>IF($N1516="Accepté",1,0)</f>
        <v/>
      </c>
      <c r="X1516" s="68">
        <f>$M1516*$W1516</f>
        <v/>
      </c>
      <c r="Y1516" s="68">
        <f>IF($N1516="En cours",0,$M1516)</f>
        <v/>
      </c>
      <c r="Z1516" s="69">
        <f>IF($P1516="",0,1)</f>
        <v/>
      </c>
      <c r="AA1516" s="70">
        <f>IF($P1516="",0,$P1516)</f>
        <v/>
      </c>
      <c r="AB1516" s="69">
        <f>IF(AND($P1516&lt;&gt;"",$P1516&lt;=Paramètres!$C$14),1,0)</f>
        <v/>
      </c>
      <c r="AC1516" s="67">
        <f>IF($P1516="","Jamais relancé",IF($P1516&lt;=3,"0-3 j",IF($P1516&lt;=7,"4-7 j",IF($P1516&lt;=15,"8-15 j","Plus de 15 j"))))</f>
        <v/>
      </c>
      <c r="AD1516" s="67">
        <f>IF($M1516&lt;=1000,"Moins de 1 k€",IF($M1516&lt;=5000,"1 à 5 k€",IF($M1516&lt;=15000,"5 à 15 k€","Plus de 15 k€")))</f>
        <v/>
      </c>
    </row>
    <row r="1517">
      <c r="A1517" s="65" t="inlineStr">
        <is>
          <t>DEV-01516</t>
        </is>
      </c>
      <c r="B1517" s="66" t="n">
        <v>45635</v>
      </c>
      <c r="C1517" s="65" t="inlineStr">
        <is>
          <t>2024-12</t>
        </is>
      </c>
      <c r="D1517" s="65" t="inlineStr">
        <is>
          <t>2024-2025</t>
        </is>
      </c>
      <c r="E1517" s="65" t="inlineStr">
        <is>
          <t>CLI-0067</t>
        </is>
      </c>
      <c r="F1517" s="65" t="inlineStr">
        <is>
          <t>Professionnel</t>
        </is>
      </c>
      <c r="G1517" s="65" t="inlineStr">
        <is>
          <t>Bordeaux</t>
        </is>
      </c>
      <c r="H1517" s="65" t="inlineStr">
        <is>
          <t>Karim Belkacem</t>
        </is>
      </c>
      <c r="I1517" s="65" t="inlineStr">
        <is>
          <t>Dépannage</t>
        </is>
      </c>
      <c r="J1517" s="65" t="inlineStr">
        <is>
          <t>DP-002</t>
        </is>
      </c>
      <c r="K1517" s="65" t="inlineStr">
        <is>
          <t>Débouchage canalisation</t>
        </is>
      </c>
      <c r="L1517" s="67" t="n">
        <v>1</v>
      </c>
      <c r="M1517" s="68" t="n">
        <v>662.03</v>
      </c>
      <c r="N1517" s="65" t="inlineStr">
        <is>
          <t>Accepté</t>
        </is>
      </c>
      <c r="O1517" s="66" t="n">
        <v>45647</v>
      </c>
      <c r="P1517" s="67" t="n">
        <v>7</v>
      </c>
      <c r="Q1517" s="67" t="n">
        <v>2</v>
      </c>
      <c r="R1517" s="67">
        <f>$I1517</f>
        <v/>
      </c>
      <c r="S1517" s="67">
        <f>$K1517</f>
        <v/>
      </c>
      <c r="T1517" s="67">
        <f>IFERROR(INDEX(Clients!$G$2:$G$1020,MATCH($E1517,Clients!$A$2:$A$1020,0)),"")</f>
        <v/>
      </c>
      <c r="U1517" s="67">
        <f>IFERROR(INDEX(Clients!$I$2:$I$1020,MATCH($E1517,Clients!$A$2:$A$1020,0)),"")</f>
        <v/>
      </c>
      <c r="V1517" s="69">
        <f>1</f>
        <v/>
      </c>
      <c r="W1517" s="69">
        <f>IF($N1517="Accepté",1,0)</f>
        <v/>
      </c>
      <c r="X1517" s="68">
        <f>$M1517*$W1517</f>
        <v/>
      </c>
      <c r="Y1517" s="68">
        <f>IF($N1517="En cours",0,$M1517)</f>
        <v/>
      </c>
      <c r="Z1517" s="69">
        <f>IF($P1517="",0,1)</f>
        <v/>
      </c>
      <c r="AA1517" s="70">
        <f>IF($P1517="",0,$P1517)</f>
        <v/>
      </c>
      <c r="AB1517" s="69">
        <f>IF(AND($P1517&lt;&gt;"",$P1517&lt;=Paramètres!$C$14),1,0)</f>
        <v/>
      </c>
      <c r="AC1517" s="67">
        <f>IF($P1517="","Jamais relancé",IF($P1517&lt;=3,"0-3 j",IF($P1517&lt;=7,"4-7 j",IF($P1517&lt;=15,"8-15 j","Plus de 15 j"))))</f>
        <v/>
      </c>
      <c r="AD1517" s="67">
        <f>IF($M1517&lt;=1000,"Moins de 1 k€",IF($M1517&lt;=5000,"1 à 5 k€",IF($M1517&lt;=15000,"5 à 15 k€","Plus de 15 k€")))</f>
        <v/>
      </c>
    </row>
    <row r="1518">
      <c r="A1518" s="65" t="inlineStr">
        <is>
          <t>DEV-01517</t>
        </is>
      </c>
      <c r="B1518" s="66" t="n">
        <v>45635</v>
      </c>
      <c r="C1518" s="65" t="inlineStr">
        <is>
          <t>2024-12</t>
        </is>
      </c>
      <c r="D1518" s="65" t="inlineStr">
        <is>
          <t>2024-2025</t>
        </is>
      </c>
      <c r="E1518" s="65" t="inlineStr">
        <is>
          <t>CLI-0328</t>
        </is>
      </c>
      <c r="F1518" s="65" t="inlineStr">
        <is>
          <t>Particulier</t>
        </is>
      </c>
      <c r="G1518" s="65" t="inlineStr">
        <is>
          <t>Bordeaux</t>
        </is>
      </c>
      <c r="H1518" s="65" t="inlineStr">
        <is>
          <t>Karim Belkacem</t>
        </is>
      </c>
      <c r="I1518" s="65" t="inlineStr">
        <is>
          <t>Dépannage</t>
        </is>
      </c>
      <c r="J1518" s="65" t="inlineStr">
        <is>
          <t>DP-003</t>
        </is>
      </c>
      <c r="K1518" s="65" t="inlineStr">
        <is>
          <t>Dépannage électrique urgence</t>
        </is>
      </c>
      <c r="L1518" s="67" t="n">
        <v>3</v>
      </c>
      <c r="M1518" s="68" t="n">
        <v>1085.8</v>
      </c>
      <c r="N1518" s="65" t="inlineStr">
        <is>
          <t>Accepté</t>
        </is>
      </c>
      <c r="O1518" s="66" t="n">
        <v>45650</v>
      </c>
      <c r="P1518" s="67" t="n">
        <v>9</v>
      </c>
      <c r="Q1518" s="67" t="n">
        <v>1</v>
      </c>
      <c r="R1518" s="67">
        <f>$I1518</f>
        <v/>
      </c>
      <c r="S1518" s="67">
        <f>$K1518</f>
        <v/>
      </c>
      <c r="T1518" s="67">
        <f>IFERROR(INDEX(Clients!$G$2:$G$1020,MATCH($E1518,Clients!$A$2:$A$1020,0)),"")</f>
        <v/>
      </c>
      <c r="U1518" s="67">
        <f>IFERROR(INDEX(Clients!$I$2:$I$1020,MATCH($E1518,Clients!$A$2:$A$1020,0)),"")</f>
        <v/>
      </c>
      <c r="V1518" s="69">
        <f>1</f>
        <v/>
      </c>
      <c r="W1518" s="69">
        <f>IF($N1518="Accepté",1,0)</f>
        <v/>
      </c>
      <c r="X1518" s="68">
        <f>$M1518*$W1518</f>
        <v/>
      </c>
      <c r="Y1518" s="68">
        <f>IF($N1518="En cours",0,$M1518)</f>
        <v/>
      </c>
      <c r="Z1518" s="69">
        <f>IF($P1518="",0,1)</f>
        <v/>
      </c>
      <c r="AA1518" s="70">
        <f>IF($P1518="",0,$P1518)</f>
        <v/>
      </c>
      <c r="AB1518" s="69">
        <f>IF(AND($P1518&lt;&gt;"",$P1518&lt;=Paramètres!$C$14),1,0)</f>
        <v/>
      </c>
      <c r="AC1518" s="67">
        <f>IF($P1518="","Jamais relancé",IF($P1518&lt;=3,"0-3 j",IF($P1518&lt;=7,"4-7 j",IF($P1518&lt;=15,"8-15 j","Plus de 15 j"))))</f>
        <v/>
      </c>
      <c r="AD1518" s="67">
        <f>IF($M1518&lt;=1000,"Moins de 1 k€",IF($M1518&lt;=5000,"1 à 5 k€",IF($M1518&lt;=15000,"5 à 15 k€","Plus de 15 k€")))</f>
        <v/>
      </c>
    </row>
    <row r="1519">
      <c r="A1519" s="65" t="inlineStr">
        <is>
          <t>DEV-01518</t>
        </is>
      </c>
      <c r="B1519" s="66" t="n">
        <v>45636</v>
      </c>
      <c r="C1519" s="65" t="inlineStr">
        <is>
          <t>2024-12</t>
        </is>
      </c>
      <c r="D1519" s="65" t="inlineStr">
        <is>
          <t>2024-2025</t>
        </is>
      </c>
      <c r="E1519" s="65" t="inlineStr">
        <is>
          <t>CLI-0010</t>
        </is>
      </c>
      <c r="F1519" s="65" t="inlineStr">
        <is>
          <t>Particulier</t>
        </is>
      </c>
      <c r="G1519" s="65" t="inlineStr">
        <is>
          <t>Bordeaux</t>
        </is>
      </c>
      <c r="H1519" s="65" t="inlineStr">
        <is>
          <t>Karim Belkacem</t>
        </is>
      </c>
      <c r="I1519" s="65" t="inlineStr">
        <is>
          <t>Chauffage</t>
        </is>
      </c>
      <c r="J1519" s="65" t="inlineStr">
        <is>
          <t>CH-005</t>
        </is>
      </c>
      <c r="K1519" s="65" t="inlineStr">
        <is>
          <t>Désembouage circuit chauffage</t>
        </is>
      </c>
      <c r="L1519" s="67" t="n">
        <v>1</v>
      </c>
      <c r="M1519" s="68" t="n">
        <v>706.1</v>
      </c>
      <c r="N1519" s="65" t="inlineStr">
        <is>
          <t>Accepté</t>
        </is>
      </c>
      <c r="O1519" s="66" t="n">
        <v>45653</v>
      </c>
      <c r="P1519" s="67" t="n">
        <v>1</v>
      </c>
      <c r="Q1519" s="67" t="n">
        <v>2</v>
      </c>
      <c r="R1519" s="67">
        <f>$I1519</f>
        <v/>
      </c>
      <c r="S1519" s="67">
        <f>$K1519</f>
        <v/>
      </c>
      <c r="T1519" s="67">
        <f>IFERROR(INDEX(Clients!$G$2:$G$1020,MATCH($E1519,Clients!$A$2:$A$1020,0)),"")</f>
        <v/>
      </c>
      <c r="U1519" s="67">
        <f>IFERROR(INDEX(Clients!$I$2:$I$1020,MATCH($E1519,Clients!$A$2:$A$1020,0)),"")</f>
        <v/>
      </c>
      <c r="V1519" s="69">
        <f>1</f>
        <v/>
      </c>
      <c r="W1519" s="69">
        <f>IF($N1519="Accepté",1,0)</f>
        <v/>
      </c>
      <c r="X1519" s="68">
        <f>$M1519*$W1519</f>
        <v/>
      </c>
      <c r="Y1519" s="68">
        <f>IF($N1519="En cours",0,$M1519)</f>
        <v/>
      </c>
      <c r="Z1519" s="69">
        <f>IF($P1519="",0,1)</f>
        <v/>
      </c>
      <c r="AA1519" s="70">
        <f>IF($P1519="",0,$P1519)</f>
        <v/>
      </c>
      <c r="AB1519" s="69">
        <f>IF(AND($P1519&lt;&gt;"",$P1519&lt;=Paramètres!$C$14),1,0)</f>
        <v/>
      </c>
      <c r="AC1519" s="67">
        <f>IF($P1519="","Jamais relancé",IF($P1519&lt;=3,"0-3 j",IF($P1519&lt;=7,"4-7 j",IF($P1519&lt;=15,"8-15 j","Plus de 15 j"))))</f>
        <v/>
      </c>
      <c r="AD1519" s="67">
        <f>IF($M1519&lt;=1000,"Moins de 1 k€",IF($M1519&lt;=5000,"1 à 5 k€",IF($M1519&lt;=15000,"5 à 15 k€","Plus de 15 k€")))</f>
        <v/>
      </c>
    </row>
    <row r="1520">
      <c r="A1520" s="65" t="inlineStr">
        <is>
          <t>DEV-01519</t>
        </is>
      </c>
      <c r="B1520" s="66" t="n">
        <v>45636</v>
      </c>
      <c r="C1520" s="65" t="inlineStr">
        <is>
          <t>2024-12</t>
        </is>
      </c>
      <c r="D1520" s="65" t="inlineStr">
        <is>
          <t>2024-2025</t>
        </is>
      </c>
      <c r="E1520" s="65" t="inlineStr">
        <is>
          <t>CLI-0113</t>
        </is>
      </c>
      <c r="F1520" s="65" t="inlineStr">
        <is>
          <t>Professionnel</t>
        </is>
      </c>
      <c r="G1520" s="65" t="inlineStr">
        <is>
          <t>Bordeaux</t>
        </is>
      </c>
      <c r="H1520" s="65" t="inlineStr">
        <is>
          <t>Sophie Marchand</t>
        </is>
      </c>
      <c r="I1520" s="65" t="inlineStr">
        <is>
          <t>Dépannage</t>
        </is>
      </c>
      <c r="J1520" s="65" t="inlineStr">
        <is>
          <t>DP-001</t>
        </is>
      </c>
      <c r="K1520" s="65" t="inlineStr">
        <is>
          <t>Dépannage plomberie urgence</t>
        </is>
      </c>
      <c r="L1520" s="67" t="n">
        <v>1</v>
      </c>
      <c r="M1520" s="68" t="n">
        <v>456.21</v>
      </c>
      <c r="N1520" s="65" t="inlineStr">
        <is>
          <t>Sans réponse</t>
        </is>
      </c>
      <c r="O1520" s="66" t="n">
        <v>45657</v>
      </c>
      <c r="P1520" s="67" t="n"/>
      <c r="Q1520" s="67" t="n">
        <v>0</v>
      </c>
      <c r="R1520" s="67">
        <f>$I1520</f>
        <v/>
      </c>
      <c r="S1520" s="67">
        <f>$K1520</f>
        <v/>
      </c>
      <c r="T1520" s="67">
        <f>IFERROR(INDEX(Clients!$G$2:$G$1020,MATCH($E1520,Clients!$A$2:$A$1020,0)),"")</f>
        <v/>
      </c>
      <c r="U1520" s="67">
        <f>IFERROR(INDEX(Clients!$I$2:$I$1020,MATCH($E1520,Clients!$A$2:$A$1020,0)),"")</f>
        <v/>
      </c>
      <c r="V1520" s="69">
        <f>1</f>
        <v/>
      </c>
      <c r="W1520" s="69">
        <f>IF($N1520="Accepté",1,0)</f>
        <v/>
      </c>
      <c r="X1520" s="68">
        <f>$M1520*$W1520</f>
        <v/>
      </c>
      <c r="Y1520" s="68">
        <f>IF($N1520="En cours",0,$M1520)</f>
        <v/>
      </c>
      <c r="Z1520" s="69">
        <f>IF($P1520="",0,1)</f>
        <v/>
      </c>
      <c r="AA1520" s="70">
        <f>IF($P1520="",0,$P1520)</f>
        <v/>
      </c>
      <c r="AB1520" s="69">
        <f>IF(AND($P1520&lt;&gt;"",$P1520&lt;=Paramètres!$C$14),1,0)</f>
        <v/>
      </c>
      <c r="AC1520" s="67">
        <f>IF($P1520="","Jamais relancé",IF($P1520&lt;=3,"0-3 j",IF($P1520&lt;=7,"4-7 j",IF($P1520&lt;=15,"8-15 j","Plus de 15 j"))))</f>
        <v/>
      </c>
      <c r="AD1520" s="67">
        <f>IF($M1520&lt;=1000,"Moins de 1 k€",IF($M1520&lt;=5000,"1 à 5 k€",IF($M1520&lt;=15000,"5 à 15 k€","Plus de 15 k€")))</f>
        <v/>
      </c>
    </row>
    <row r="1521">
      <c r="A1521" s="65" t="inlineStr">
        <is>
          <t>DEV-01520</t>
        </is>
      </c>
      <c r="B1521" s="66" t="n">
        <v>45637</v>
      </c>
      <c r="C1521" s="65" t="inlineStr">
        <is>
          <t>2024-12</t>
        </is>
      </c>
      <c r="D1521" s="65" t="inlineStr">
        <is>
          <t>2024-2025</t>
        </is>
      </c>
      <c r="E1521" s="65" t="inlineStr">
        <is>
          <t>CLI-0468</t>
        </is>
      </c>
      <c r="F1521" s="65" t="inlineStr">
        <is>
          <t>Particulier</t>
        </is>
      </c>
      <c r="G1521" s="65" t="inlineStr">
        <is>
          <t>Bordeaux</t>
        </is>
      </c>
      <c r="H1521" s="65" t="inlineStr">
        <is>
          <t>Sophie Marchand</t>
        </is>
      </c>
      <c r="I1521" s="65" t="inlineStr">
        <is>
          <t>Salle de bain</t>
        </is>
      </c>
      <c r="J1521" s="65" t="inlineStr">
        <is>
          <t>SB-002</t>
        </is>
      </c>
      <c r="K1521" s="65" t="inlineStr">
        <is>
          <t>Remplacement baignoire par douche</t>
        </is>
      </c>
      <c r="L1521" s="67" t="n">
        <v>1</v>
      </c>
      <c r="M1521" s="68" t="n">
        <v>4232.44</v>
      </c>
      <c r="N1521" s="65" t="inlineStr">
        <is>
          <t>Refusé</t>
        </is>
      </c>
      <c r="O1521" s="66" t="n">
        <v>45643</v>
      </c>
      <c r="P1521" s="67" t="n"/>
      <c r="Q1521" s="67" t="n">
        <v>0</v>
      </c>
      <c r="R1521" s="67">
        <f>$I1521</f>
        <v/>
      </c>
      <c r="S1521" s="67">
        <f>$K1521</f>
        <v/>
      </c>
      <c r="T1521" s="67">
        <f>IFERROR(INDEX(Clients!$G$2:$G$1020,MATCH($E1521,Clients!$A$2:$A$1020,0)),"")</f>
        <v/>
      </c>
      <c r="U1521" s="67">
        <f>IFERROR(INDEX(Clients!$I$2:$I$1020,MATCH($E1521,Clients!$A$2:$A$1020,0)),"")</f>
        <v/>
      </c>
      <c r="V1521" s="69">
        <f>1</f>
        <v/>
      </c>
      <c r="W1521" s="69">
        <f>IF($N1521="Accepté",1,0)</f>
        <v/>
      </c>
      <c r="X1521" s="68">
        <f>$M1521*$W1521</f>
        <v/>
      </c>
      <c r="Y1521" s="68">
        <f>IF($N1521="En cours",0,$M1521)</f>
        <v/>
      </c>
      <c r="Z1521" s="69">
        <f>IF($P1521="",0,1)</f>
        <v/>
      </c>
      <c r="AA1521" s="70">
        <f>IF($P1521="",0,$P1521)</f>
        <v/>
      </c>
      <c r="AB1521" s="69">
        <f>IF(AND($P1521&lt;&gt;"",$P1521&lt;=Paramètres!$C$14),1,0)</f>
        <v/>
      </c>
      <c r="AC1521" s="67">
        <f>IF($P1521="","Jamais relancé",IF($P1521&lt;=3,"0-3 j",IF($P1521&lt;=7,"4-7 j",IF($P1521&lt;=15,"8-15 j","Plus de 15 j"))))</f>
        <v/>
      </c>
      <c r="AD1521" s="67">
        <f>IF($M1521&lt;=1000,"Moins de 1 k€",IF($M1521&lt;=5000,"1 à 5 k€",IF($M1521&lt;=15000,"5 à 15 k€","Plus de 15 k€")))</f>
        <v/>
      </c>
    </row>
    <row r="1522">
      <c r="A1522" s="65" t="inlineStr">
        <is>
          <t>DEV-01521</t>
        </is>
      </c>
      <c r="B1522" s="66" t="n">
        <v>45637</v>
      </c>
      <c r="C1522" s="65" t="inlineStr">
        <is>
          <t>2024-12</t>
        </is>
      </c>
      <c r="D1522" s="65" t="inlineStr">
        <is>
          <t>2024-2025</t>
        </is>
      </c>
      <c r="E1522" s="65" t="inlineStr">
        <is>
          <t>CLI-0316</t>
        </is>
      </c>
      <c r="F1522" s="65" t="inlineStr">
        <is>
          <t>Particulier</t>
        </is>
      </c>
      <c r="G1522" s="65" t="inlineStr">
        <is>
          <t>Toulouse</t>
        </is>
      </c>
      <c r="H1522" s="65" t="inlineStr">
        <is>
          <t>Nadia Cherif</t>
        </is>
      </c>
      <c r="I1522" s="65" t="inlineStr">
        <is>
          <t>Dépannage</t>
        </is>
      </c>
      <c r="J1522" s="65" t="inlineStr">
        <is>
          <t>DP-004</t>
        </is>
      </c>
      <c r="K1522" s="65" t="inlineStr">
        <is>
          <t>Remise en service chaudière</t>
        </is>
      </c>
      <c r="L1522" s="67" t="n">
        <v>1</v>
      </c>
      <c r="M1522" s="68" t="n">
        <v>248.94</v>
      </c>
      <c r="N1522" s="65" t="inlineStr">
        <is>
          <t>Accepté</t>
        </is>
      </c>
      <c r="O1522" s="66" t="n">
        <v>45644</v>
      </c>
      <c r="P1522" s="67" t="n">
        <v>6</v>
      </c>
      <c r="Q1522" s="67" t="n">
        <v>1</v>
      </c>
      <c r="R1522" s="67">
        <f>$I1522</f>
        <v/>
      </c>
      <c r="S1522" s="67">
        <f>$K1522</f>
        <v/>
      </c>
      <c r="T1522" s="67">
        <f>IFERROR(INDEX(Clients!$G$2:$G$1020,MATCH($E1522,Clients!$A$2:$A$1020,0)),"")</f>
        <v/>
      </c>
      <c r="U1522" s="67">
        <f>IFERROR(INDEX(Clients!$I$2:$I$1020,MATCH($E1522,Clients!$A$2:$A$1020,0)),"")</f>
        <v/>
      </c>
      <c r="V1522" s="69">
        <f>1</f>
        <v/>
      </c>
      <c r="W1522" s="69">
        <f>IF($N1522="Accepté",1,0)</f>
        <v/>
      </c>
      <c r="X1522" s="68">
        <f>$M1522*$W1522</f>
        <v/>
      </c>
      <c r="Y1522" s="68">
        <f>IF($N1522="En cours",0,$M1522)</f>
        <v/>
      </c>
      <c r="Z1522" s="69">
        <f>IF($P1522="",0,1)</f>
        <v/>
      </c>
      <c r="AA1522" s="70">
        <f>IF($P1522="",0,$P1522)</f>
        <v/>
      </c>
      <c r="AB1522" s="69">
        <f>IF(AND($P1522&lt;&gt;"",$P1522&lt;=Paramètres!$C$14),1,0)</f>
        <v/>
      </c>
      <c r="AC1522" s="67">
        <f>IF($P1522="","Jamais relancé",IF($P1522&lt;=3,"0-3 j",IF($P1522&lt;=7,"4-7 j",IF($P1522&lt;=15,"8-15 j","Plus de 15 j"))))</f>
        <v/>
      </c>
      <c r="AD1522" s="67">
        <f>IF($M1522&lt;=1000,"Moins de 1 k€",IF($M1522&lt;=5000,"1 à 5 k€",IF($M1522&lt;=15000,"5 à 15 k€","Plus de 15 k€")))</f>
        <v/>
      </c>
    </row>
    <row r="1523">
      <c r="A1523" s="65" t="inlineStr">
        <is>
          <t>DEV-01522</t>
        </is>
      </c>
      <c r="B1523" s="66" t="n">
        <v>45637</v>
      </c>
      <c r="C1523" s="65" t="inlineStr">
        <is>
          <t>2024-12</t>
        </is>
      </c>
      <c r="D1523" s="65" t="inlineStr">
        <is>
          <t>2024-2025</t>
        </is>
      </c>
      <c r="E1523" s="65" t="inlineStr">
        <is>
          <t>CLI-0200</t>
        </is>
      </c>
      <c r="F1523" s="65" t="inlineStr">
        <is>
          <t>Particulier</t>
        </is>
      </c>
      <c r="G1523" s="65" t="inlineStr">
        <is>
          <t>Bordeaux</t>
        </is>
      </c>
      <c r="H1523" s="65" t="inlineStr">
        <is>
          <t>Sophie Marchand</t>
        </is>
      </c>
      <c r="I1523" s="65" t="inlineStr">
        <is>
          <t>Plomberie</t>
        </is>
      </c>
      <c r="J1523" s="65" t="inlineStr">
        <is>
          <t>PR-002</t>
        </is>
      </c>
      <c r="K1523" s="65" t="inlineStr">
        <is>
          <t>Recherche de fuite + réparation</t>
        </is>
      </c>
      <c r="L1523" s="67" t="n">
        <v>1</v>
      </c>
      <c r="M1523" s="68" t="n">
        <v>492.95</v>
      </c>
      <c r="N1523" s="65" t="inlineStr">
        <is>
          <t>Sans réponse</t>
        </is>
      </c>
      <c r="O1523" s="66" t="n">
        <v>45664</v>
      </c>
      <c r="P1523" s="67" t="n">
        <v>5</v>
      </c>
      <c r="Q1523" s="67" t="n">
        <v>3</v>
      </c>
      <c r="R1523" s="67">
        <f>$I1523</f>
        <v/>
      </c>
      <c r="S1523" s="67">
        <f>$K1523</f>
        <v/>
      </c>
      <c r="T1523" s="67">
        <f>IFERROR(INDEX(Clients!$G$2:$G$1020,MATCH($E1523,Clients!$A$2:$A$1020,0)),"")</f>
        <v/>
      </c>
      <c r="U1523" s="67">
        <f>IFERROR(INDEX(Clients!$I$2:$I$1020,MATCH($E1523,Clients!$A$2:$A$1020,0)),"")</f>
        <v/>
      </c>
      <c r="V1523" s="69">
        <f>1</f>
        <v/>
      </c>
      <c r="W1523" s="69">
        <f>IF($N1523="Accepté",1,0)</f>
        <v/>
      </c>
      <c r="X1523" s="68">
        <f>$M1523*$W1523</f>
        <v/>
      </c>
      <c r="Y1523" s="68">
        <f>IF($N1523="En cours",0,$M1523)</f>
        <v/>
      </c>
      <c r="Z1523" s="69">
        <f>IF($P1523="",0,1)</f>
        <v/>
      </c>
      <c r="AA1523" s="70">
        <f>IF($P1523="",0,$P1523)</f>
        <v/>
      </c>
      <c r="AB1523" s="69">
        <f>IF(AND($P1523&lt;&gt;"",$P1523&lt;=Paramètres!$C$14),1,0)</f>
        <v/>
      </c>
      <c r="AC1523" s="67">
        <f>IF($P1523="","Jamais relancé",IF($P1523&lt;=3,"0-3 j",IF($P1523&lt;=7,"4-7 j",IF($P1523&lt;=15,"8-15 j","Plus de 15 j"))))</f>
        <v/>
      </c>
      <c r="AD1523" s="67">
        <f>IF($M1523&lt;=1000,"Moins de 1 k€",IF($M1523&lt;=5000,"1 à 5 k€",IF($M1523&lt;=15000,"5 à 15 k€","Plus de 15 k€")))</f>
        <v/>
      </c>
    </row>
    <row r="1524">
      <c r="A1524" s="65" t="inlineStr">
        <is>
          <t>DEV-01523</t>
        </is>
      </c>
      <c r="B1524" s="66" t="n">
        <v>45637</v>
      </c>
      <c r="C1524" s="65" t="inlineStr">
        <is>
          <t>2024-12</t>
        </is>
      </c>
      <c r="D1524" s="65" t="inlineStr">
        <is>
          <t>2024-2025</t>
        </is>
      </c>
      <c r="E1524" s="65" t="inlineStr">
        <is>
          <t>CLI-1004</t>
        </is>
      </c>
      <c r="F1524" s="65" t="inlineStr">
        <is>
          <t>Particulier</t>
        </is>
      </c>
      <c r="G1524" s="65" t="inlineStr">
        <is>
          <t>Montpellier</t>
        </is>
      </c>
      <c r="H1524" s="65" t="inlineStr">
        <is>
          <t>Thomas Rey</t>
        </is>
      </c>
      <c r="I1524" s="65" t="inlineStr">
        <is>
          <t>Salle de bain</t>
        </is>
      </c>
      <c r="J1524" s="65" t="inlineStr">
        <is>
          <t>SB-002</t>
        </is>
      </c>
      <c r="K1524" s="65" t="inlineStr">
        <is>
          <t>Remplacement baignoire par douche</t>
        </is>
      </c>
      <c r="L1524" s="67" t="n">
        <v>3</v>
      </c>
      <c r="M1524" s="68" t="n">
        <v>12219.68</v>
      </c>
      <c r="N1524" s="65" t="inlineStr">
        <is>
          <t>Sans réponse</t>
        </is>
      </c>
      <c r="O1524" s="66" t="n">
        <v>45655</v>
      </c>
      <c r="P1524" s="67" t="n">
        <v>10</v>
      </c>
      <c r="Q1524" s="67" t="n">
        <v>2</v>
      </c>
      <c r="R1524" s="67">
        <f>$I1524</f>
        <v/>
      </c>
      <c r="S1524" s="67">
        <f>$K1524</f>
        <v/>
      </c>
      <c r="T1524" s="67">
        <f>IFERROR(INDEX(Clients!$G$2:$G$1020,MATCH($E1524,Clients!$A$2:$A$1020,0)),"")</f>
        <v/>
      </c>
      <c r="U1524" s="67">
        <f>IFERROR(INDEX(Clients!$I$2:$I$1020,MATCH($E1524,Clients!$A$2:$A$1020,0)),"")</f>
        <v/>
      </c>
      <c r="V1524" s="69">
        <f>1</f>
        <v/>
      </c>
      <c r="W1524" s="69">
        <f>IF($N1524="Accepté",1,0)</f>
        <v/>
      </c>
      <c r="X1524" s="68">
        <f>$M1524*$W1524</f>
        <v/>
      </c>
      <c r="Y1524" s="68">
        <f>IF($N1524="En cours",0,$M1524)</f>
        <v/>
      </c>
      <c r="Z1524" s="69">
        <f>IF($P1524="",0,1)</f>
        <v/>
      </c>
      <c r="AA1524" s="70">
        <f>IF($P1524="",0,$P1524)</f>
        <v/>
      </c>
      <c r="AB1524" s="69">
        <f>IF(AND($P1524&lt;&gt;"",$P1524&lt;=Paramètres!$C$14),1,0)</f>
        <v/>
      </c>
      <c r="AC1524" s="67">
        <f>IF($P1524="","Jamais relancé",IF($P1524&lt;=3,"0-3 j",IF($P1524&lt;=7,"4-7 j",IF($P1524&lt;=15,"8-15 j","Plus de 15 j"))))</f>
        <v/>
      </c>
      <c r="AD1524" s="67">
        <f>IF($M1524&lt;=1000,"Moins de 1 k€",IF($M1524&lt;=5000,"1 à 5 k€",IF($M1524&lt;=15000,"5 à 15 k€","Plus de 15 k€")))</f>
        <v/>
      </c>
    </row>
    <row r="1525">
      <c r="A1525" s="65" t="inlineStr">
        <is>
          <t>DEV-01524</t>
        </is>
      </c>
      <c r="B1525" s="66" t="n">
        <v>45638</v>
      </c>
      <c r="C1525" s="65" t="inlineStr">
        <is>
          <t>2024-12</t>
        </is>
      </c>
      <c r="D1525" s="65" t="inlineStr">
        <is>
          <t>2024-2025</t>
        </is>
      </c>
      <c r="E1525" s="65" t="inlineStr">
        <is>
          <t>CLI-0155</t>
        </is>
      </c>
      <c r="F1525" s="65" t="inlineStr">
        <is>
          <t>Particulier</t>
        </is>
      </c>
      <c r="G1525" s="65" t="inlineStr">
        <is>
          <t>Bordeaux</t>
        </is>
      </c>
      <c r="H1525" s="65" t="inlineStr">
        <is>
          <t>Karim Belkacem</t>
        </is>
      </c>
      <c r="I1525" s="65" t="inlineStr">
        <is>
          <t>Dépannage</t>
        </is>
      </c>
      <c r="J1525" s="65" t="inlineStr">
        <is>
          <t>DP-001</t>
        </is>
      </c>
      <c r="K1525" s="65" t="inlineStr">
        <is>
          <t>Dépannage plomberie urgence</t>
        </is>
      </c>
      <c r="L1525" s="67" t="n">
        <v>3</v>
      </c>
      <c r="M1525" s="68" t="n">
        <v>872.3099999999999</v>
      </c>
      <c r="N1525" s="65" t="inlineStr">
        <is>
          <t>Accepté</t>
        </is>
      </c>
      <c r="O1525" s="66" t="n">
        <v>45668</v>
      </c>
      <c r="P1525" s="67" t="n">
        <v>9</v>
      </c>
      <c r="Q1525" s="67" t="n">
        <v>1</v>
      </c>
      <c r="R1525" s="67">
        <f>$I1525</f>
        <v/>
      </c>
      <c r="S1525" s="67">
        <f>$K1525</f>
        <v/>
      </c>
      <c r="T1525" s="67">
        <f>IFERROR(INDEX(Clients!$G$2:$G$1020,MATCH($E1525,Clients!$A$2:$A$1020,0)),"")</f>
        <v/>
      </c>
      <c r="U1525" s="67">
        <f>IFERROR(INDEX(Clients!$I$2:$I$1020,MATCH($E1525,Clients!$A$2:$A$1020,0)),"")</f>
        <v/>
      </c>
      <c r="V1525" s="69">
        <f>1</f>
        <v/>
      </c>
      <c r="W1525" s="69">
        <f>IF($N1525="Accepté",1,0)</f>
        <v/>
      </c>
      <c r="X1525" s="68">
        <f>$M1525*$W1525</f>
        <v/>
      </c>
      <c r="Y1525" s="68">
        <f>IF($N1525="En cours",0,$M1525)</f>
        <v/>
      </c>
      <c r="Z1525" s="69">
        <f>IF($P1525="",0,1)</f>
        <v/>
      </c>
      <c r="AA1525" s="70">
        <f>IF($P1525="",0,$P1525)</f>
        <v/>
      </c>
      <c r="AB1525" s="69">
        <f>IF(AND($P1525&lt;&gt;"",$P1525&lt;=Paramètres!$C$14),1,0)</f>
        <v/>
      </c>
      <c r="AC1525" s="67">
        <f>IF($P1525="","Jamais relancé",IF($P1525&lt;=3,"0-3 j",IF($P1525&lt;=7,"4-7 j",IF($P1525&lt;=15,"8-15 j","Plus de 15 j"))))</f>
        <v/>
      </c>
      <c r="AD1525" s="67">
        <f>IF($M1525&lt;=1000,"Moins de 1 k€",IF($M1525&lt;=5000,"1 à 5 k€",IF($M1525&lt;=15000,"5 à 15 k€","Plus de 15 k€")))</f>
        <v/>
      </c>
    </row>
    <row r="1526">
      <c r="A1526" s="65" t="inlineStr">
        <is>
          <t>DEV-01525</t>
        </is>
      </c>
      <c r="B1526" s="66" t="n">
        <v>45638</v>
      </c>
      <c r="C1526" s="65" t="inlineStr">
        <is>
          <t>2024-12</t>
        </is>
      </c>
      <c r="D1526" s="65" t="inlineStr">
        <is>
          <t>2024-2025</t>
        </is>
      </c>
      <c r="E1526" s="65" t="inlineStr">
        <is>
          <t>CLI-0565</t>
        </is>
      </c>
      <c r="F1526" s="65" t="inlineStr">
        <is>
          <t>Particulier</t>
        </is>
      </c>
      <c r="G1526" s="65" t="inlineStr">
        <is>
          <t>Bordeaux</t>
        </is>
      </c>
      <c r="H1526" s="65" t="inlineStr">
        <is>
          <t>Sophie Marchand</t>
        </is>
      </c>
      <c r="I1526" s="65" t="inlineStr">
        <is>
          <t>Salle de bain</t>
        </is>
      </c>
      <c r="J1526" s="65" t="inlineStr">
        <is>
          <t>SB-003</t>
        </is>
      </c>
      <c r="K1526" s="65" t="inlineStr">
        <is>
          <t>Pose meuble vasque + robinetterie</t>
        </is>
      </c>
      <c r="L1526" s="67" t="n">
        <v>1</v>
      </c>
      <c r="M1526" s="68" t="n">
        <v>1081.08</v>
      </c>
      <c r="N1526" s="65" t="inlineStr">
        <is>
          <t>Sans réponse</t>
        </is>
      </c>
      <c r="O1526" s="66" t="n">
        <v>45644</v>
      </c>
      <c r="P1526" s="67" t="n"/>
      <c r="Q1526" s="67" t="n">
        <v>0</v>
      </c>
      <c r="R1526" s="67">
        <f>$I1526</f>
        <v/>
      </c>
      <c r="S1526" s="67">
        <f>$K1526</f>
        <v/>
      </c>
      <c r="T1526" s="67">
        <f>IFERROR(INDEX(Clients!$G$2:$G$1020,MATCH($E1526,Clients!$A$2:$A$1020,0)),"")</f>
        <v/>
      </c>
      <c r="U1526" s="67">
        <f>IFERROR(INDEX(Clients!$I$2:$I$1020,MATCH($E1526,Clients!$A$2:$A$1020,0)),"")</f>
        <v/>
      </c>
      <c r="V1526" s="69">
        <f>1</f>
        <v/>
      </c>
      <c r="W1526" s="69">
        <f>IF($N1526="Accepté",1,0)</f>
        <v/>
      </c>
      <c r="X1526" s="68">
        <f>$M1526*$W1526</f>
        <v/>
      </c>
      <c r="Y1526" s="68">
        <f>IF($N1526="En cours",0,$M1526)</f>
        <v/>
      </c>
      <c r="Z1526" s="69">
        <f>IF($P1526="",0,1)</f>
        <v/>
      </c>
      <c r="AA1526" s="70">
        <f>IF($P1526="",0,$P1526)</f>
        <v/>
      </c>
      <c r="AB1526" s="69">
        <f>IF(AND($P1526&lt;&gt;"",$P1526&lt;=Paramètres!$C$14),1,0)</f>
        <v/>
      </c>
      <c r="AC1526" s="67">
        <f>IF($P1526="","Jamais relancé",IF($P1526&lt;=3,"0-3 j",IF($P1526&lt;=7,"4-7 j",IF($P1526&lt;=15,"8-15 j","Plus de 15 j"))))</f>
        <v/>
      </c>
      <c r="AD1526" s="67">
        <f>IF($M1526&lt;=1000,"Moins de 1 k€",IF($M1526&lt;=5000,"1 à 5 k€",IF($M1526&lt;=15000,"5 à 15 k€","Plus de 15 k€")))</f>
        <v/>
      </c>
    </row>
    <row r="1527">
      <c r="A1527" s="65" t="inlineStr">
        <is>
          <t>DEV-01526</t>
        </is>
      </c>
      <c r="B1527" s="66" t="n">
        <v>45639</v>
      </c>
      <c r="C1527" s="65" t="inlineStr">
        <is>
          <t>2024-12</t>
        </is>
      </c>
      <c r="D1527" s="65" t="inlineStr">
        <is>
          <t>2024-2025</t>
        </is>
      </c>
      <c r="E1527" s="65" t="inlineStr">
        <is>
          <t>CLI-0075</t>
        </is>
      </c>
      <c r="F1527" s="65" t="inlineStr">
        <is>
          <t>Syndic</t>
        </is>
      </c>
      <c r="G1527" s="65" t="inlineStr">
        <is>
          <t>Toulouse</t>
        </is>
      </c>
      <c r="H1527" s="65" t="inlineStr">
        <is>
          <t>Nadia Cherif</t>
        </is>
      </c>
      <c r="I1527" s="65" t="inlineStr">
        <is>
          <t>Salle de bain</t>
        </is>
      </c>
      <c r="J1527" s="65" t="inlineStr">
        <is>
          <t>SB-002</t>
        </is>
      </c>
      <c r="K1527" s="65" t="inlineStr">
        <is>
          <t>Remplacement baignoire par douche</t>
        </is>
      </c>
      <c r="L1527" s="67" t="n">
        <v>1</v>
      </c>
      <c r="M1527" s="68" t="n">
        <v>8125.19</v>
      </c>
      <c r="N1527" s="65" t="inlineStr">
        <is>
          <t>Refusé</t>
        </is>
      </c>
      <c r="O1527" s="66" t="n">
        <v>45662</v>
      </c>
      <c r="P1527" s="67" t="n">
        <v>4</v>
      </c>
      <c r="Q1527" s="67" t="n">
        <v>1</v>
      </c>
      <c r="R1527" s="67">
        <f>$I1527</f>
        <v/>
      </c>
      <c r="S1527" s="67">
        <f>$K1527</f>
        <v/>
      </c>
      <c r="T1527" s="67">
        <f>IFERROR(INDEX(Clients!$G$2:$G$1020,MATCH($E1527,Clients!$A$2:$A$1020,0)),"")</f>
        <v/>
      </c>
      <c r="U1527" s="67">
        <f>IFERROR(INDEX(Clients!$I$2:$I$1020,MATCH($E1527,Clients!$A$2:$A$1020,0)),"")</f>
        <v/>
      </c>
      <c r="V1527" s="69">
        <f>1</f>
        <v/>
      </c>
      <c r="W1527" s="69">
        <f>IF($N1527="Accepté",1,0)</f>
        <v/>
      </c>
      <c r="X1527" s="68">
        <f>$M1527*$W1527</f>
        <v/>
      </c>
      <c r="Y1527" s="68">
        <f>IF($N1527="En cours",0,$M1527)</f>
        <v/>
      </c>
      <c r="Z1527" s="69">
        <f>IF($P1527="",0,1)</f>
        <v/>
      </c>
      <c r="AA1527" s="70">
        <f>IF($P1527="",0,$P1527)</f>
        <v/>
      </c>
      <c r="AB1527" s="69">
        <f>IF(AND($P1527&lt;&gt;"",$P1527&lt;=Paramètres!$C$14),1,0)</f>
        <v/>
      </c>
      <c r="AC1527" s="67">
        <f>IF($P1527="","Jamais relancé",IF($P1527&lt;=3,"0-3 j",IF($P1527&lt;=7,"4-7 j",IF($P1527&lt;=15,"8-15 j","Plus de 15 j"))))</f>
        <v/>
      </c>
      <c r="AD1527" s="67">
        <f>IF($M1527&lt;=1000,"Moins de 1 k€",IF($M1527&lt;=5000,"1 à 5 k€",IF($M1527&lt;=15000,"5 à 15 k€","Plus de 15 k€")))</f>
        <v/>
      </c>
    </row>
    <row r="1528">
      <c r="A1528" s="65" t="inlineStr">
        <is>
          <t>DEV-01527</t>
        </is>
      </c>
      <c r="B1528" s="66" t="n">
        <v>45639</v>
      </c>
      <c r="C1528" s="65" t="inlineStr">
        <is>
          <t>2024-12</t>
        </is>
      </c>
      <c r="D1528" s="65" t="inlineStr">
        <is>
          <t>2024-2025</t>
        </is>
      </c>
      <c r="E1528" s="65" t="inlineStr">
        <is>
          <t>CLI-0055</t>
        </is>
      </c>
      <c r="F1528" s="65" t="inlineStr">
        <is>
          <t>Professionnel</t>
        </is>
      </c>
      <c r="G1528" s="65" t="inlineStr">
        <is>
          <t>Bordeaux</t>
        </is>
      </c>
      <c r="H1528" s="65" t="inlineStr">
        <is>
          <t>Sophie Marchand</t>
        </is>
      </c>
      <c r="I1528" s="65" t="inlineStr">
        <is>
          <t>Dépannage</t>
        </is>
      </c>
      <c r="J1528" s="65" t="inlineStr">
        <is>
          <t>DP-004</t>
        </is>
      </c>
      <c r="K1528" s="65" t="inlineStr">
        <is>
          <t>Remise en service chaudière</t>
        </is>
      </c>
      <c r="L1528" s="67" t="n">
        <v>1</v>
      </c>
      <c r="M1528" s="68" t="n">
        <v>438.9</v>
      </c>
      <c r="N1528" s="65" t="inlineStr">
        <is>
          <t>Accepté</t>
        </is>
      </c>
      <c r="O1528" s="66" t="n">
        <v>45648</v>
      </c>
      <c r="P1528" s="67" t="n">
        <v>8</v>
      </c>
      <c r="Q1528" s="67" t="n">
        <v>1</v>
      </c>
      <c r="R1528" s="67">
        <f>$I1528</f>
        <v/>
      </c>
      <c r="S1528" s="67">
        <f>$K1528</f>
        <v/>
      </c>
      <c r="T1528" s="67">
        <f>IFERROR(INDEX(Clients!$G$2:$G$1020,MATCH($E1528,Clients!$A$2:$A$1020,0)),"")</f>
        <v/>
      </c>
      <c r="U1528" s="67">
        <f>IFERROR(INDEX(Clients!$I$2:$I$1020,MATCH($E1528,Clients!$A$2:$A$1020,0)),"")</f>
        <v/>
      </c>
      <c r="V1528" s="69">
        <f>1</f>
        <v/>
      </c>
      <c r="W1528" s="69">
        <f>IF($N1528="Accepté",1,0)</f>
        <v/>
      </c>
      <c r="X1528" s="68">
        <f>$M1528*$W1528</f>
        <v/>
      </c>
      <c r="Y1528" s="68">
        <f>IF($N1528="En cours",0,$M1528)</f>
        <v/>
      </c>
      <c r="Z1528" s="69">
        <f>IF($P1528="",0,1)</f>
        <v/>
      </c>
      <c r="AA1528" s="70">
        <f>IF($P1528="",0,$P1528)</f>
        <v/>
      </c>
      <c r="AB1528" s="69">
        <f>IF(AND($P1528&lt;&gt;"",$P1528&lt;=Paramètres!$C$14),1,0)</f>
        <v/>
      </c>
      <c r="AC1528" s="67">
        <f>IF($P1528="","Jamais relancé",IF($P1528&lt;=3,"0-3 j",IF($P1528&lt;=7,"4-7 j",IF($P1528&lt;=15,"8-15 j","Plus de 15 j"))))</f>
        <v/>
      </c>
      <c r="AD1528" s="67">
        <f>IF($M1528&lt;=1000,"Moins de 1 k€",IF($M1528&lt;=5000,"1 à 5 k€",IF($M1528&lt;=15000,"5 à 15 k€","Plus de 15 k€")))</f>
        <v/>
      </c>
    </row>
    <row r="1529">
      <c r="A1529" s="65" t="inlineStr">
        <is>
          <t>DEV-01528</t>
        </is>
      </c>
      <c r="B1529" s="66" t="n">
        <v>45639</v>
      </c>
      <c r="C1529" s="65" t="inlineStr">
        <is>
          <t>2024-12</t>
        </is>
      </c>
      <c r="D1529" s="65" t="inlineStr">
        <is>
          <t>2024-2025</t>
        </is>
      </c>
      <c r="E1529" s="65" t="inlineStr">
        <is>
          <t>CLI-0093</t>
        </is>
      </c>
      <c r="F1529" s="65" t="inlineStr">
        <is>
          <t>Professionnel</t>
        </is>
      </c>
      <c r="G1529" s="65" t="inlineStr">
        <is>
          <t>Bordeaux</t>
        </is>
      </c>
      <c r="H1529" s="65" t="inlineStr">
        <is>
          <t>Karim Belkacem</t>
        </is>
      </c>
      <c r="I1529" s="65" t="inlineStr">
        <is>
          <t>Salle de bain</t>
        </is>
      </c>
      <c r="J1529" s="65" t="inlineStr">
        <is>
          <t>SB-003</t>
        </is>
      </c>
      <c r="K1529" s="65" t="inlineStr">
        <is>
          <t>Pose meuble vasque + robinetterie</t>
        </is>
      </c>
      <c r="L1529" s="67" t="n">
        <v>1</v>
      </c>
      <c r="M1529" s="68" t="n">
        <v>2133.51</v>
      </c>
      <c r="N1529" s="65" t="inlineStr">
        <is>
          <t>Accepté</t>
        </is>
      </c>
      <c r="O1529" s="66" t="n">
        <v>45675</v>
      </c>
      <c r="P1529" s="67" t="n">
        <v>8</v>
      </c>
      <c r="Q1529" s="67" t="n">
        <v>3</v>
      </c>
      <c r="R1529" s="67">
        <f>$I1529</f>
        <v/>
      </c>
      <c r="S1529" s="67">
        <f>$K1529</f>
        <v/>
      </c>
      <c r="T1529" s="67">
        <f>IFERROR(INDEX(Clients!$G$2:$G$1020,MATCH($E1529,Clients!$A$2:$A$1020,0)),"")</f>
        <v/>
      </c>
      <c r="U1529" s="67">
        <f>IFERROR(INDEX(Clients!$I$2:$I$1020,MATCH($E1529,Clients!$A$2:$A$1020,0)),"")</f>
        <v/>
      </c>
      <c r="V1529" s="69">
        <f>1</f>
        <v/>
      </c>
      <c r="W1529" s="69">
        <f>IF($N1529="Accepté",1,0)</f>
        <v/>
      </c>
      <c r="X1529" s="68">
        <f>$M1529*$W1529</f>
        <v/>
      </c>
      <c r="Y1529" s="68">
        <f>IF($N1529="En cours",0,$M1529)</f>
        <v/>
      </c>
      <c r="Z1529" s="69">
        <f>IF($P1529="",0,1)</f>
        <v/>
      </c>
      <c r="AA1529" s="70">
        <f>IF($P1529="",0,$P1529)</f>
        <v/>
      </c>
      <c r="AB1529" s="69">
        <f>IF(AND($P1529&lt;&gt;"",$P1529&lt;=Paramètres!$C$14),1,0)</f>
        <v/>
      </c>
      <c r="AC1529" s="67">
        <f>IF($P1529="","Jamais relancé",IF($P1529&lt;=3,"0-3 j",IF($P1529&lt;=7,"4-7 j",IF($P1529&lt;=15,"8-15 j","Plus de 15 j"))))</f>
        <v/>
      </c>
      <c r="AD1529" s="67">
        <f>IF($M1529&lt;=1000,"Moins de 1 k€",IF($M1529&lt;=5000,"1 à 5 k€",IF($M1529&lt;=15000,"5 à 15 k€","Plus de 15 k€")))</f>
        <v/>
      </c>
    </row>
    <row r="1530">
      <c r="A1530" s="65" t="inlineStr">
        <is>
          <t>DEV-01529</t>
        </is>
      </c>
      <c r="B1530" s="66" t="n">
        <v>45639</v>
      </c>
      <c r="C1530" s="65" t="inlineStr">
        <is>
          <t>2024-12</t>
        </is>
      </c>
      <c r="D1530" s="65" t="inlineStr">
        <is>
          <t>2024-2025</t>
        </is>
      </c>
      <c r="E1530" s="65" t="inlineStr">
        <is>
          <t>CLI-0494</t>
        </is>
      </c>
      <c r="F1530" s="65" t="inlineStr">
        <is>
          <t>Professionnel</t>
        </is>
      </c>
      <c r="G1530" s="65" t="inlineStr">
        <is>
          <t>Bordeaux</t>
        </is>
      </c>
      <c r="H1530" s="65" t="inlineStr">
        <is>
          <t>Sophie Marchand</t>
        </is>
      </c>
      <c r="I1530" s="65" t="inlineStr">
        <is>
          <t>Chauffage</t>
        </is>
      </c>
      <c r="J1530" s="65" t="inlineStr">
        <is>
          <t>CH-003</t>
        </is>
      </c>
      <c r="K1530" s="65" t="inlineStr">
        <is>
          <t>Installation pompe à chaleur air/eau</t>
        </is>
      </c>
      <c r="L1530" s="67" t="n">
        <v>1</v>
      </c>
      <c r="M1530" s="68" t="n">
        <v>25152.67</v>
      </c>
      <c r="N1530" s="65" t="inlineStr">
        <is>
          <t>Accepté</t>
        </is>
      </c>
      <c r="O1530" s="66" t="n">
        <v>45658</v>
      </c>
      <c r="P1530" s="67" t="n">
        <v>7</v>
      </c>
      <c r="Q1530" s="67" t="n">
        <v>2</v>
      </c>
      <c r="R1530" s="67">
        <f>$I1530</f>
        <v/>
      </c>
      <c r="S1530" s="67">
        <f>$K1530</f>
        <v/>
      </c>
      <c r="T1530" s="67">
        <f>IFERROR(INDEX(Clients!$G$2:$G$1020,MATCH($E1530,Clients!$A$2:$A$1020,0)),"")</f>
        <v/>
      </c>
      <c r="U1530" s="67">
        <f>IFERROR(INDEX(Clients!$I$2:$I$1020,MATCH($E1530,Clients!$A$2:$A$1020,0)),"")</f>
        <v/>
      </c>
      <c r="V1530" s="69">
        <f>1</f>
        <v/>
      </c>
      <c r="W1530" s="69">
        <f>IF($N1530="Accepté",1,0)</f>
        <v/>
      </c>
      <c r="X1530" s="68">
        <f>$M1530*$W1530</f>
        <v/>
      </c>
      <c r="Y1530" s="68">
        <f>IF($N1530="En cours",0,$M1530)</f>
        <v/>
      </c>
      <c r="Z1530" s="69">
        <f>IF($P1530="",0,1)</f>
        <v/>
      </c>
      <c r="AA1530" s="70">
        <f>IF($P1530="",0,$P1530)</f>
        <v/>
      </c>
      <c r="AB1530" s="69">
        <f>IF(AND($P1530&lt;&gt;"",$P1530&lt;=Paramètres!$C$14),1,0)</f>
        <v/>
      </c>
      <c r="AC1530" s="67">
        <f>IF($P1530="","Jamais relancé",IF($P1530&lt;=3,"0-3 j",IF($P1530&lt;=7,"4-7 j",IF($P1530&lt;=15,"8-15 j","Plus de 15 j"))))</f>
        <v/>
      </c>
      <c r="AD1530" s="67">
        <f>IF($M1530&lt;=1000,"Moins de 1 k€",IF($M1530&lt;=5000,"1 à 5 k€",IF($M1530&lt;=15000,"5 à 15 k€","Plus de 15 k€")))</f>
        <v/>
      </c>
    </row>
    <row r="1531">
      <c r="A1531" s="65" t="inlineStr">
        <is>
          <t>DEV-01530</t>
        </is>
      </c>
      <c r="B1531" s="66" t="n">
        <v>45642</v>
      </c>
      <c r="C1531" s="65" t="inlineStr">
        <is>
          <t>2024-12</t>
        </is>
      </c>
      <c r="D1531" s="65" t="inlineStr">
        <is>
          <t>2024-2025</t>
        </is>
      </c>
      <c r="E1531" s="65" t="inlineStr">
        <is>
          <t>CLI-0462</t>
        </is>
      </c>
      <c r="F1531" s="65" t="inlineStr">
        <is>
          <t>Professionnel</t>
        </is>
      </c>
      <c r="G1531" s="65" t="inlineStr">
        <is>
          <t>Bordeaux</t>
        </is>
      </c>
      <c r="H1531" s="65" t="inlineStr">
        <is>
          <t>Karim Belkacem</t>
        </is>
      </c>
      <c r="I1531" s="65" t="inlineStr">
        <is>
          <t>Dépannage</t>
        </is>
      </c>
      <c r="J1531" s="65" t="inlineStr">
        <is>
          <t>DP-003</t>
        </is>
      </c>
      <c r="K1531" s="65" t="inlineStr">
        <is>
          <t>Dépannage électrique urgence</t>
        </is>
      </c>
      <c r="L1531" s="67" t="n">
        <v>2</v>
      </c>
      <c r="M1531" s="68" t="n">
        <v>1205.31</v>
      </c>
      <c r="N1531" s="65" t="inlineStr">
        <is>
          <t>Refusé</t>
        </is>
      </c>
      <c r="O1531" s="66" t="n">
        <v>45674</v>
      </c>
      <c r="P1531" s="67" t="n">
        <v>6</v>
      </c>
      <c r="Q1531" s="67" t="n">
        <v>2</v>
      </c>
      <c r="R1531" s="67">
        <f>$I1531</f>
        <v/>
      </c>
      <c r="S1531" s="67">
        <f>$K1531</f>
        <v/>
      </c>
      <c r="T1531" s="67">
        <f>IFERROR(INDEX(Clients!$G$2:$G$1020,MATCH($E1531,Clients!$A$2:$A$1020,0)),"")</f>
        <v/>
      </c>
      <c r="U1531" s="67">
        <f>IFERROR(INDEX(Clients!$I$2:$I$1020,MATCH($E1531,Clients!$A$2:$A$1020,0)),"")</f>
        <v/>
      </c>
      <c r="V1531" s="69">
        <f>1</f>
        <v/>
      </c>
      <c r="W1531" s="69">
        <f>IF($N1531="Accepté",1,0)</f>
        <v/>
      </c>
      <c r="X1531" s="68">
        <f>$M1531*$W1531</f>
        <v/>
      </c>
      <c r="Y1531" s="68">
        <f>IF($N1531="En cours",0,$M1531)</f>
        <v/>
      </c>
      <c r="Z1531" s="69">
        <f>IF($P1531="",0,1)</f>
        <v/>
      </c>
      <c r="AA1531" s="70">
        <f>IF($P1531="",0,$P1531)</f>
        <v/>
      </c>
      <c r="AB1531" s="69">
        <f>IF(AND($P1531&lt;&gt;"",$P1531&lt;=Paramètres!$C$14),1,0)</f>
        <v/>
      </c>
      <c r="AC1531" s="67">
        <f>IF($P1531="","Jamais relancé",IF($P1531&lt;=3,"0-3 j",IF($P1531&lt;=7,"4-7 j",IF($P1531&lt;=15,"8-15 j","Plus de 15 j"))))</f>
        <v/>
      </c>
      <c r="AD1531" s="67">
        <f>IF($M1531&lt;=1000,"Moins de 1 k€",IF($M1531&lt;=5000,"1 à 5 k€",IF($M1531&lt;=15000,"5 à 15 k€","Plus de 15 k€")))</f>
        <v/>
      </c>
    </row>
    <row r="1532">
      <c r="A1532" s="65" t="inlineStr">
        <is>
          <t>DEV-01531</t>
        </is>
      </c>
      <c r="B1532" s="66" t="n">
        <v>45642</v>
      </c>
      <c r="C1532" s="65" t="inlineStr">
        <is>
          <t>2024-12</t>
        </is>
      </c>
      <c r="D1532" s="65" t="inlineStr">
        <is>
          <t>2024-2025</t>
        </is>
      </c>
      <c r="E1532" s="65" t="inlineStr">
        <is>
          <t>CLI-0519</t>
        </is>
      </c>
      <c r="F1532" s="65" t="inlineStr">
        <is>
          <t>Syndic</t>
        </is>
      </c>
      <c r="G1532" s="65" t="inlineStr">
        <is>
          <t>Bordeaux</t>
        </is>
      </c>
      <c r="H1532" s="65" t="inlineStr">
        <is>
          <t>Karim Belkacem</t>
        </is>
      </c>
      <c r="I1532" s="65" t="inlineStr">
        <is>
          <t>Chauffage</t>
        </is>
      </c>
      <c r="J1532" s="65" t="inlineStr">
        <is>
          <t>CH-001</t>
        </is>
      </c>
      <c r="K1532" s="65" t="inlineStr">
        <is>
          <t>Installation chaudière gaz condensation</t>
        </is>
      </c>
      <c r="L1532" s="67" t="n">
        <v>1</v>
      </c>
      <c r="M1532" s="68" t="n">
        <v>11366.88</v>
      </c>
      <c r="N1532" s="65" t="inlineStr">
        <is>
          <t>Accepté</t>
        </is>
      </c>
      <c r="O1532" s="66" t="n">
        <v>45661</v>
      </c>
      <c r="P1532" s="67" t="n">
        <v>2</v>
      </c>
      <c r="Q1532" s="67" t="n">
        <v>3</v>
      </c>
      <c r="R1532" s="67">
        <f>$I1532</f>
        <v/>
      </c>
      <c r="S1532" s="67">
        <f>$K1532</f>
        <v/>
      </c>
      <c r="T1532" s="67">
        <f>IFERROR(INDEX(Clients!$G$2:$G$1020,MATCH($E1532,Clients!$A$2:$A$1020,0)),"")</f>
        <v/>
      </c>
      <c r="U1532" s="67">
        <f>IFERROR(INDEX(Clients!$I$2:$I$1020,MATCH($E1532,Clients!$A$2:$A$1020,0)),"")</f>
        <v/>
      </c>
      <c r="V1532" s="69">
        <f>1</f>
        <v/>
      </c>
      <c r="W1532" s="69">
        <f>IF($N1532="Accepté",1,0)</f>
        <v/>
      </c>
      <c r="X1532" s="68">
        <f>$M1532*$W1532</f>
        <v/>
      </c>
      <c r="Y1532" s="68">
        <f>IF($N1532="En cours",0,$M1532)</f>
        <v/>
      </c>
      <c r="Z1532" s="69">
        <f>IF($P1532="",0,1)</f>
        <v/>
      </c>
      <c r="AA1532" s="70">
        <f>IF($P1532="",0,$P1532)</f>
        <v/>
      </c>
      <c r="AB1532" s="69">
        <f>IF(AND($P1532&lt;&gt;"",$P1532&lt;=Paramètres!$C$14),1,0)</f>
        <v/>
      </c>
      <c r="AC1532" s="67">
        <f>IF($P1532="","Jamais relancé",IF($P1532&lt;=3,"0-3 j",IF($P1532&lt;=7,"4-7 j",IF($P1532&lt;=15,"8-15 j","Plus de 15 j"))))</f>
        <v/>
      </c>
      <c r="AD1532" s="67">
        <f>IF($M1532&lt;=1000,"Moins de 1 k€",IF($M1532&lt;=5000,"1 à 5 k€",IF($M1532&lt;=15000,"5 à 15 k€","Plus de 15 k€")))</f>
        <v/>
      </c>
    </row>
    <row r="1533">
      <c r="A1533" s="65" t="inlineStr">
        <is>
          <t>DEV-01532</t>
        </is>
      </c>
      <c r="B1533" s="66" t="n">
        <v>45642</v>
      </c>
      <c r="C1533" s="65" t="inlineStr">
        <is>
          <t>2024-12</t>
        </is>
      </c>
      <c r="D1533" s="65" t="inlineStr">
        <is>
          <t>2024-2025</t>
        </is>
      </c>
      <c r="E1533" s="65" t="inlineStr">
        <is>
          <t>CLI-0420</t>
        </is>
      </c>
      <c r="F1533" s="65" t="inlineStr">
        <is>
          <t>Syndic</t>
        </is>
      </c>
      <c r="G1533" s="65" t="inlineStr">
        <is>
          <t>Toulouse</t>
        </is>
      </c>
      <c r="H1533" s="65" t="inlineStr">
        <is>
          <t>Nadia Cherif</t>
        </is>
      </c>
      <c r="I1533" s="65" t="inlineStr">
        <is>
          <t>Plomberie</t>
        </is>
      </c>
      <c r="J1533" s="65" t="inlineStr">
        <is>
          <t>PR-003</t>
        </is>
      </c>
      <c r="K1533" s="65" t="inlineStr">
        <is>
          <t>Réfection réseau eau appartement</t>
        </is>
      </c>
      <c r="L1533" s="67" t="n">
        <v>1</v>
      </c>
      <c r="M1533" s="68" t="n">
        <v>6329.31</v>
      </c>
      <c r="N1533" s="65" t="inlineStr">
        <is>
          <t>Refusé</t>
        </is>
      </c>
      <c r="O1533" s="66" t="n">
        <v>45657</v>
      </c>
      <c r="P1533" s="67" t="n">
        <v>6</v>
      </c>
      <c r="Q1533" s="67" t="n">
        <v>1</v>
      </c>
      <c r="R1533" s="67">
        <f>$I1533</f>
        <v/>
      </c>
      <c r="S1533" s="67">
        <f>$K1533</f>
        <v/>
      </c>
      <c r="T1533" s="67">
        <f>IFERROR(INDEX(Clients!$G$2:$G$1020,MATCH($E1533,Clients!$A$2:$A$1020,0)),"")</f>
        <v/>
      </c>
      <c r="U1533" s="67">
        <f>IFERROR(INDEX(Clients!$I$2:$I$1020,MATCH($E1533,Clients!$A$2:$A$1020,0)),"")</f>
        <v/>
      </c>
      <c r="V1533" s="69">
        <f>1</f>
        <v/>
      </c>
      <c r="W1533" s="69">
        <f>IF($N1533="Accepté",1,0)</f>
        <v/>
      </c>
      <c r="X1533" s="68">
        <f>$M1533*$W1533</f>
        <v/>
      </c>
      <c r="Y1533" s="68">
        <f>IF($N1533="En cours",0,$M1533)</f>
        <v/>
      </c>
      <c r="Z1533" s="69">
        <f>IF($P1533="",0,1)</f>
        <v/>
      </c>
      <c r="AA1533" s="70">
        <f>IF($P1533="",0,$P1533)</f>
        <v/>
      </c>
      <c r="AB1533" s="69">
        <f>IF(AND($P1533&lt;&gt;"",$P1533&lt;=Paramètres!$C$14),1,0)</f>
        <v/>
      </c>
      <c r="AC1533" s="67">
        <f>IF($P1533="","Jamais relancé",IF($P1533&lt;=3,"0-3 j",IF($P1533&lt;=7,"4-7 j",IF($P1533&lt;=15,"8-15 j","Plus de 15 j"))))</f>
        <v/>
      </c>
      <c r="AD1533" s="67">
        <f>IF($M1533&lt;=1000,"Moins de 1 k€",IF($M1533&lt;=5000,"1 à 5 k€",IF($M1533&lt;=15000,"5 à 15 k€","Plus de 15 k€")))</f>
        <v/>
      </c>
    </row>
    <row r="1534">
      <c r="A1534" s="65" t="inlineStr">
        <is>
          <t>DEV-01533</t>
        </is>
      </c>
      <c r="B1534" s="66" t="n">
        <v>45643</v>
      </c>
      <c r="C1534" s="65" t="inlineStr">
        <is>
          <t>2024-12</t>
        </is>
      </c>
      <c r="D1534" s="65" t="inlineStr">
        <is>
          <t>2024-2025</t>
        </is>
      </c>
      <c r="E1534" s="65" t="inlineStr">
        <is>
          <t>CLI-0346</t>
        </is>
      </c>
      <c r="F1534" s="65" t="inlineStr">
        <is>
          <t>Particulier</t>
        </is>
      </c>
      <c r="G1534" s="65" t="inlineStr">
        <is>
          <t>Bordeaux</t>
        </is>
      </c>
      <c r="H1534" s="65" t="inlineStr">
        <is>
          <t>Sophie Marchand</t>
        </is>
      </c>
      <c r="I1534" s="65" t="inlineStr">
        <is>
          <t>Salle de bain</t>
        </is>
      </c>
      <c r="J1534" s="65" t="inlineStr">
        <is>
          <t>SB-001</t>
        </is>
      </c>
      <c r="K1534" s="65" t="inlineStr">
        <is>
          <t>Rénovation salle de bain complète</t>
        </is>
      </c>
      <c r="L1534" s="67" t="n">
        <v>1</v>
      </c>
      <c r="M1534" s="68" t="n">
        <v>11155.42</v>
      </c>
      <c r="N1534" s="65" t="inlineStr">
        <is>
          <t>Refusé</t>
        </is>
      </c>
      <c r="O1534" s="66" t="n">
        <v>45677</v>
      </c>
      <c r="P1534" s="67" t="n">
        <v>7</v>
      </c>
      <c r="Q1534" s="67" t="n">
        <v>1</v>
      </c>
      <c r="R1534" s="67">
        <f>$I1534</f>
        <v/>
      </c>
      <c r="S1534" s="67">
        <f>$K1534</f>
        <v/>
      </c>
      <c r="T1534" s="67">
        <f>IFERROR(INDEX(Clients!$G$2:$G$1020,MATCH($E1534,Clients!$A$2:$A$1020,0)),"")</f>
        <v/>
      </c>
      <c r="U1534" s="67">
        <f>IFERROR(INDEX(Clients!$I$2:$I$1020,MATCH($E1534,Clients!$A$2:$A$1020,0)),"")</f>
        <v/>
      </c>
      <c r="V1534" s="69">
        <f>1</f>
        <v/>
      </c>
      <c r="W1534" s="69">
        <f>IF($N1534="Accepté",1,0)</f>
        <v/>
      </c>
      <c r="X1534" s="68">
        <f>$M1534*$W1534</f>
        <v/>
      </c>
      <c r="Y1534" s="68">
        <f>IF($N1534="En cours",0,$M1534)</f>
        <v/>
      </c>
      <c r="Z1534" s="69">
        <f>IF($P1534="",0,1)</f>
        <v/>
      </c>
      <c r="AA1534" s="70">
        <f>IF($P1534="",0,$P1534)</f>
        <v/>
      </c>
      <c r="AB1534" s="69">
        <f>IF(AND($P1534&lt;&gt;"",$P1534&lt;=Paramètres!$C$14),1,0)</f>
        <v/>
      </c>
      <c r="AC1534" s="67">
        <f>IF($P1534="","Jamais relancé",IF($P1534&lt;=3,"0-3 j",IF($P1534&lt;=7,"4-7 j",IF($P1534&lt;=15,"8-15 j","Plus de 15 j"))))</f>
        <v/>
      </c>
      <c r="AD1534" s="67">
        <f>IF($M1534&lt;=1000,"Moins de 1 k€",IF($M1534&lt;=5000,"1 à 5 k€",IF($M1534&lt;=15000,"5 à 15 k€","Plus de 15 k€")))</f>
        <v/>
      </c>
    </row>
    <row r="1535">
      <c r="A1535" s="65" t="inlineStr">
        <is>
          <t>DEV-01534</t>
        </is>
      </c>
      <c r="B1535" s="66" t="n">
        <v>45644</v>
      </c>
      <c r="C1535" s="65" t="inlineStr">
        <is>
          <t>2024-12</t>
        </is>
      </c>
      <c r="D1535" s="65" t="inlineStr">
        <is>
          <t>2024-2025</t>
        </is>
      </c>
      <c r="E1535" s="65" t="inlineStr">
        <is>
          <t>CLI-0367</t>
        </is>
      </c>
      <c r="F1535" s="65" t="inlineStr">
        <is>
          <t>Particulier</t>
        </is>
      </c>
      <c r="G1535" s="65" t="inlineStr">
        <is>
          <t>Toulouse</t>
        </is>
      </c>
      <c r="H1535" s="65" t="inlineStr">
        <is>
          <t>Nadia Cherif</t>
        </is>
      </c>
      <c r="I1535" s="65" t="inlineStr">
        <is>
          <t>Salle de bain</t>
        </is>
      </c>
      <c r="J1535" s="65" t="inlineStr">
        <is>
          <t>SB-003</t>
        </is>
      </c>
      <c r="K1535" s="65" t="inlineStr">
        <is>
          <t>Pose meuble vasque + robinetterie</t>
        </is>
      </c>
      <c r="L1535" s="67" t="n">
        <v>1</v>
      </c>
      <c r="M1535" s="68" t="n">
        <v>1139.65</v>
      </c>
      <c r="N1535" s="65" t="inlineStr">
        <is>
          <t>Sans réponse</t>
        </is>
      </c>
      <c r="O1535" s="66" t="n">
        <v>45671</v>
      </c>
      <c r="P1535" s="67" t="n">
        <v>6</v>
      </c>
      <c r="Q1535" s="67" t="n">
        <v>2</v>
      </c>
      <c r="R1535" s="67">
        <f>$I1535</f>
        <v/>
      </c>
      <c r="S1535" s="67">
        <f>$K1535</f>
        <v/>
      </c>
      <c r="T1535" s="67">
        <f>IFERROR(INDEX(Clients!$G$2:$G$1020,MATCH($E1535,Clients!$A$2:$A$1020,0)),"")</f>
        <v/>
      </c>
      <c r="U1535" s="67">
        <f>IFERROR(INDEX(Clients!$I$2:$I$1020,MATCH($E1535,Clients!$A$2:$A$1020,0)),"")</f>
        <v/>
      </c>
      <c r="V1535" s="69">
        <f>1</f>
        <v/>
      </c>
      <c r="W1535" s="69">
        <f>IF($N1535="Accepté",1,0)</f>
        <v/>
      </c>
      <c r="X1535" s="68">
        <f>$M1535*$W1535</f>
        <v/>
      </c>
      <c r="Y1535" s="68">
        <f>IF($N1535="En cours",0,$M1535)</f>
        <v/>
      </c>
      <c r="Z1535" s="69">
        <f>IF($P1535="",0,1)</f>
        <v/>
      </c>
      <c r="AA1535" s="70">
        <f>IF($P1535="",0,$P1535)</f>
        <v/>
      </c>
      <c r="AB1535" s="69">
        <f>IF(AND($P1535&lt;&gt;"",$P1535&lt;=Paramètres!$C$14),1,0)</f>
        <v/>
      </c>
      <c r="AC1535" s="67">
        <f>IF($P1535="","Jamais relancé",IF($P1535&lt;=3,"0-3 j",IF($P1535&lt;=7,"4-7 j",IF($P1535&lt;=15,"8-15 j","Plus de 15 j"))))</f>
        <v/>
      </c>
      <c r="AD1535" s="67">
        <f>IF($M1535&lt;=1000,"Moins de 1 k€",IF($M1535&lt;=5000,"1 à 5 k€",IF($M1535&lt;=15000,"5 à 15 k€","Plus de 15 k€")))</f>
        <v/>
      </c>
    </row>
    <row r="1536">
      <c r="A1536" s="65" t="inlineStr">
        <is>
          <t>DEV-01535</t>
        </is>
      </c>
      <c r="B1536" s="66" t="n">
        <v>45644</v>
      </c>
      <c r="C1536" s="65" t="inlineStr">
        <is>
          <t>2024-12</t>
        </is>
      </c>
      <c r="D1536" s="65" t="inlineStr">
        <is>
          <t>2024-2025</t>
        </is>
      </c>
      <c r="E1536" s="65" t="inlineStr">
        <is>
          <t>CLI-0145</t>
        </is>
      </c>
      <c r="F1536" s="65" t="inlineStr">
        <is>
          <t>Collectivité</t>
        </is>
      </c>
      <c r="G1536" s="65" t="inlineStr">
        <is>
          <t>Bordeaux</t>
        </is>
      </c>
      <c r="H1536" s="65" t="inlineStr">
        <is>
          <t>Sophie Marchand</t>
        </is>
      </c>
      <c r="I1536" s="65" t="inlineStr">
        <is>
          <t>Plomberie</t>
        </is>
      </c>
      <c r="J1536" s="65" t="inlineStr">
        <is>
          <t>PR-004</t>
        </is>
      </c>
      <c r="K1536" s="65" t="inlineStr">
        <is>
          <t>Remplacement colonne d'évacuation</t>
        </is>
      </c>
      <c r="L1536" s="67" t="n">
        <v>1</v>
      </c>
      <c r="M1536" s="68" t="n">
        <v>12846.58</v>
      </c>
      <c r="N1536" s="65" t="inlineStr">
        <is>
          <t>Sans réponse</t>
        </is>
      </c>
      <c r="O1536" s="66" t="n">
        <v>45658</v>
      </c>
      <c r="P1536" s="67" t="n">
        <v>8</v>
      </c>
      <c r="Q1536" s="67" t="n">
        <v>1</v>
      </c>
      <c r="R1536" s="67">
        <f>$I1536</f>
        <v/>
      </c>
      <c r="S1536" s="67">
        <f>$K1536</f>
        <v/>
      </c>
      <c r="T1536" s="67">
        <f>IFERROR(INDEX(Clients!$G$2:$G$1020,MATCH($E1536,Clients!$A$2:$A$1020,0)),"")</f>
        <v/>
      </c>
      <c r="U1536" s="67">
        <f>IFERROR(INDEX(Clients!$I$2:$I$1020,MATCH($E1536,Clients!$A$2:$A$1020,0)),"")</f>
        <v/>
      </c>
      <c r="V1536" s="69">
        <f>1</f>
        <v/>
      </c>
      <c r="W1536" s="69">
        <f>IF($N1536="Accepté",1,0)</f>
        <v/>
      </c>
      <c r="X1536" s="68">
        <f>$M1536*$W1536</f>
        <v/>
      </c>
      <c r="Y1536" s="68">
        <f>IF($N1536="En cours",0,$M1536)</f>
        <v/>
      </c>
      <c r="Z1536" s="69">
        <f>IF($P1536="",0,1)</f>
        <v/>
      </c>
      <c r="AA1536" s="70">
        <f>IF($P1536="",0,$P1536)</f>
        <v/>
      </c>
      <c r="AB1536" s="69">
        <f>IF(AND($P1536&lt;&gt;"",$P1536&lt;=Paramètres!$C$14),1,0)</f>
        <v/>
      </c>
      <c r="AC1536" s="67">
        <f>IF($P1536="","Jamais relancé",IF($P1536&lt;=3,"0-3 j",IF($P1536&lt;=7,"4-7 j",IF($P1536&lt;=15,"8-15 j","Plus de 15 j"))))</f>
        <v/>
      </c>
      <c r="AD1536" s="67">
        <f>IF($M1536&lt;=1000,"Moins de 1 k€",IF($M1536&lt;=5000,"1 à 5 k€",IF($M1536&lt;=15000,"5 à 15 k€","Plus de 15 k€")))</f>
        <v/>
      </c>
    </row>
    <row r="1537">
      <c r="A1537" s="65" t="inlineStr">
        <is>
          <t>DEV-01536</t>
        </is>
      </c>
      <c r="B1537" s="66" t="n">
        <v>45644</v>
      </c>
      <c r="C1537" s="65" t="inlineStr">
        <is>
          <t>2024-12</t>
        </is>
      </c>
      <c r="D1537" s="65" t="inlineStr">
        <is>
          <t>2024-2025</t>
        </is>
      </c>
      <c r="E1537" s="65" t="inlineStr">
        <is>
          <t>CLI-0998</t>
        </is>
      </c>
      <c r="F1537" s="65" t="inlineStr">
        <is>
          <t>Professionnel</t>
        </is>
      </c>
      <c r="G1537" s="65" t="inlineStr">
        <is>
          <t>Montpellier</t>
        </is>
      </c>
      <c r="H1537" s="65" t="inlineStr">
        <is>
          <t>Thomas Rey</t>
        </is>
      </c>
      <c r="I1537" s="65" t="inlineStr">
        <is>
          <t>Salle de bain</t>
        </is>
      </c>
      <c r="J1537" s="65" t="inlineStr">
        <is>
          <t>SB-003</t>
        </is>
      </c>
      <c r="K1537" s="65" t="inlineStr">
        <is>
          <t>Pose meuble vasque + robinetterie</t>
        </is>
      </c>
      <c r="L1537" s="67" t="n">
        <v>1</v>
      </c>
      <c r="M1537" s="68" t="n">
        <v>2420.65</v>
      </c>
      <c r="N1537" s="65" t="inlineStr">
        <is>
          <t>Accepté</t>
        </is>
      </c>
      <c r="O1537" s="66" t="n">
        <v>45652</v>
      </c>
      <c r="P1537" s="67" t="n">
        <v>11</v>
      </c>
      <c r="Q1537" s="67" t="n">
        <v>0</v>
      </c>
      <c r="R1537" s="67">
        <f>$I1537</f>
        <v/>
      </c>
      <c r="S1537" s="67">
        <f>$K1537</f>
        <v/>
      </c>
      <c r="T1537" s="67">
        <f>IFERROR(INDEX(Clients!$G$2:$G$1020,MATCH($E1537,Clients!$A$2:$A$1020,0)),"")</f>
        <v/>
      </c>
      <c r="U1537" s="67">
        <f>IFERROR(INDEX(Clients!$I$2:$I$1020,MATCH($E1537,Clients!$A$2:$A$1020,0)),"")</f>
        <v/>
      </c>
      <c r="V1537" s="69">
        <f>1</f>
        <v/>
      </c>
      <c r="W1537" s="69">
        <f>IF($N1537="Accepté",1,0)</f>
        <v/>
      </c>
      <c r="X1537" s="68">
        <f>$M1537*$W1537</f>
        <v/>
      </c>
      <c r="Y1537" s="68">
        <f>IF($N1537="En cours",0,$M1537)</f>
        <v/>
      </c>
      <c r="Z1537" s="69">
        <f>IF($P1537="",0,1)</f>
        <v/>
      </c>
      <c r="AA1537" s="70">
        <f>IF($P1537="",0,$P1537)</f>
        <v/>
      </c>
      <c r="AB1537" s="69">
        <f>IF(AND($P1537&lt;&gt;"",$P1537&lt;=Paramètres!$C$14),1,0)</f>
        <v/>
      </c>
      <c r="AC1537" s="67">
        <f>IF($P1537="","Jamais relancé",IF($P1537&lt;=3,"0-3 j",IF($P1537&lt;=7,"4-7 j",IF($P1537&lt;=15,"8-15 j","Plus de 15 j"))))</f>
        <v/>
      </c>
      <c r="AD1537" s="67">
        <f>IF($M1537&lt;=1000,"Moins de 1 k€",IF($M1537&lt;=5000,"1 à 5 k€",IF($M1537&lt;=15000,"5 à 15 k€","Plus de 15 k€")))</f>
        <v/>
      </c>
    </row>
    <row r="1538">
      <c r="A1538" s="65" t="inlineStr">
        <is>
          <t>DEV-01537</t>
        </is>
      </c>
      <c r="B1538" s="66" t="n">
        <v>45645</v>
      </c>
      <c r="C1538" s="65" t="inlineStr">
        <is>
          <t>2024-12</t>
        </is>
      </c>
      <c r="D1538" s="65" t="inlineStr">
        <is>
          <t>2024-2025</t>
        </is>
      </c>
      <c r="E1538" s="65" t="inlineStr">
        <is>
          <t>CLI-0017</t>
        </is>
      </c>
      <c r="F1538" s="65" t="inlineStr">
        <is>
          <t>Professionnel</t>
        </is>
      </c>
      <c r="G1538" s="65" t="inlineStr">
        <is>
          <t>Toulouse</t>
        </is>
      </c>
      <c r="H1538" s="65" t="inlineStr">
        <is>
          <t>Julien Fabre</t>
        </is>
      </c>
      <c r="I1538" s="65" t="inlineStr">
        <is>
          <t>Dépannage</t>
        </is>
      </c>
      <c r="J1538" s="65" t="inlineStr">
        <is>
          <t>DP-004</t>
        </is>
      </c>
      <c r="K1538" s="65" t="inlineStr">
        <is>
          <t>Remise en service chaudière</t>
        </is>
      </c>
      <c r="L1538" s="67" t="n">
        <v>3</v>
      </c>
      <c r="M1538" s="68" t="n">
        <v>1237.3</v>
      </c>
      <c r="N1538" s="65" t="inlineStr">
        <is>
          <t>Accepté</t>
        </is>
      </c>
      <c r="O1538" s="66" t="n">
        <v>45682</v>
      </c>
      <c r="P1538" s="67" t="n">
        <v>12</v>
      </c>
      <c r="Q1538" s="67" t="n">
        <v>2</v>
      </c>
      <c r="R1538" s="67">
        <f>$I1538</f>
        <v/>
      </c>
      <c r="S1538" s="67">
        <f>$K1538</f>
        <v/>
      </c>
      <c r="T1538" s="67">
        <f>IFERROR(INDEX(Clients!$G$2:$G$1020,MATCH($E1538,Clients!$A$2:$A$1020,0)),"")</f>
        <v/>
      </c>
      <c r="U1538" s="67">
        <f>IFERROR(INDEX(Clients!$I$2:$I$1020,MATCH($E1538,Clients!$A$2:$A$1020,0)),"")</f>
        <v/>
      </c>
      <c r="V1538" s="69">
        <f>1</f>
        <v/>
      </c>
      <c r="W1538" s="69">
        <f>IF($N1538="Accepté",1,0)</f>
        <v/>
      </c>
      <c r="X1538" s="68">
        <f>$M1538*$W1538</f>
        <v/>
      </c>
      <c r="Y1538" s="68">
        <f>IF($N1538="En cours",0,$M1538)</f>
        <v/>
      </c>
      <c r="Z1538" s="69">
        <f>IF($P1538="",0,1)</f>
        <v/>
      </c>
      <c r="AA1538" s="70">
        <f>IF($P1538="",0,$P1538)</f>
        <v/>
      </c>
      <c r="AB1538" s="69">
        <f>IF(AND($P1538&lt;&gt;"",$P1538&lt;=Paramètres!$C$14),1,0)</f>
        <v/>
      </c>
      <c r="AC1538" s="67">
        <f>IF($P1538="","Jamais relancé",IF($P1538&lt;=3,"0-3 j",IF($P1538&lt;=7,"4-7 j",IF($P1538&lt;=15,"8-15 j","Plus de 15 j"))))</f>
        <v/>
      </c>
      <c r="AD1538" s="67">
        <f>IF($M1538&lt;=1000,"Moins de 1 k€",IF($M1538&lt;=5000,"1 à 5 k€",IF($M1538&lt;=15000,"5 à 15 k€","Plus de 15 k€")))</f>
        <v/>
      </c>
    </row>
    <row r="1539">
      <c r="A1539" s="65" t="inlineStr">
        <is>
          <t>DEV-01538</t>
        </is>
      </c>
      <c r="B1539" s="66" t="n">
        <v>45645</v>
      </c>
      <c r="C1539" s="65" t="inlineStr">
        <is>
          <t>2024-12</t>
        </is>
      </c>
      <c r="D1539" s="65" t="inlineStr">
        <is>
          <t>2024-2025</t>
        </is>
      </c>
      <c r="E1539" s="65" t="inlineStr">
        <is>
          <t>CLI-0476</t>
        </is>
      </c>
      <c r="F1539" s="65" t="inlineStr">
        <is>
          <t>Particulier</t>
        </is>
      </c>
      <c r="G1539" s="65" t="inlineStr">
        <is>
          <t>Bordeaux</t>
        </is>
      </c>
      <c r="H1539" s="65" t="inlineStr">
        <is>
          <t>Karim Belkacem</t>
        </is>
      </c>
      <c r="I1539" s="65" t="inlineStr">
        <is>
          <t>Plomberie</t>
        </is>
      </c>
      <c r="J1539" s="65" t="inlineStr">
        <is>
          <t>PR-002</t>
        </is>
      </c>
      <c r="K1539" s="65" t="inlineStr">
        <is>
          <t>Recherche de fuite + réparation</t>
        </is>
      </c>
      <c r="L1539" s="67" t="n">
        <v>3</v>
      </c>
      <c r="M1539" s="68" t="n">
        <v>1399.67</v>
      </c>
      <c r="N1539" s="65" t="inlineStr">
        <is>
          <t>Sans réponse</t>
        </is>
      </c>
      <c r="O1539" s="66" t="n">
        <v>45651</v>
      </c>
      <c r="P1539" s="67" t="n"/>
      <c r="Q1539" s="67" t="n">
        <v>0</v>
      </c>
      <c r="R1539" s="67">
        <f>$I1539</f>
        <v/>
      </c>
      <c r="S1539" s="67">
        <f>$K1539</f>
        <v/>
      </c>
      <c r="T1539" s="67">
        <f>IFERROR(INDEX(Clients!$G$2:$G$1020,MATCH($E1539,Clients!$A$2:$A$1020,0)),"")</f>
        <v/>
      </c>
      <c r="U1539" s="67">
        <f>IFERROR(INDEX(Clients!$I$2:$I$1020,MATCH($E1539,Clients!$A$2:$A$1020,0)),"")</f>
        <v/>
      </c>
      <c r="V1539" s="69">
        <f>1</f>
        <v/>
      </c>
      <c r="W1539" s="69">
        <f>IF($N1539="Accepté",1,0)</f>
        <v/>
      </c>
      <c r="X1539" s="68">
        <f>$M1539*$W1539</f>
        <v/>
      </c>
      <c r="Y1539" s="68">
        <f>IF($N1539="En cours",0,$M1539)</f>
        <v/>
      </c>
      <c r="Z1539" s="69">
        <f>IF($P1539="",0,1)</f>
        <v/>
      </c>
      <c r="AA1539" s="70">
        <f>IF($P1539="",0,$P1539)</f>
        <v/>
      </c>
      <c r="AB1539" s="69">
        <f>IF(AND($P1539&lt;&gt;"",$P1539&lt;=Paramètres!$C$14),1,0)</f>
        <v/>
      </c>
      <c r="AC1539" s="67">
        <f>IF($P1539="","Jamais relancé",IF($P1539&lt;=3,"0-3 j",IF($P1539&lt;=7,"4-7 j",IF($P1539&lt;=15,"8-15 j","Plus de 15 j"))))</f>
        <v/>
      </c>
      <c r="AD1539" s="67">
        <f>IF($M1539&lt;=1000,"Moins de 1 k€",IF($M1539&lt;=5000,"1 à 5 k€",IF($M1539&lt;=15000,"5 à 15 k€","Plus de 15 k€")))</f>
        <v/>
      </c>
    </row>
    <row r="1540">
      <c r="A1540" s="65" t="inlineStr">
        <is>
          <t>DEV-01539</t>
        </is>
      </c>
      <c r="B1540" s="66" t="n">
        <v>45645</v>
      </c>
      <c r="C1540" s="65" t="inlineStr">
        <is>
          <t>2024-12</t>
        </is>
      </c>
      <c r="D1540" s="65" t="inlineStr">
        <is>
          <t>2024-2025</t>
        </is>
      </c>
      <c r="E1540" s="65" t="inlineStr">
        <is>
          <t>CLI-0037</t>
        </is>
      </c>
      <c r="F1540" s="65" t="inlineStr">
        <is>
          <t>Particulier</t>
        </is>
      </c>
      <c r="G1540" s="65" t="inlineStr">
        <is>
          <t>Toulouse</t>
        </is>
      </c>
      <c r="H1540" s="65" t="inlineStr">
        <is>
          <t>Julien Fabre</t>
        </is>
      </c>
      <c r="I1540" s="65" t="inlineStr">
        <is>
          <t>Chauffage</t>
        </is>
      </c>
      <c r="J1540" s="65" t="inlineStr">
        <is>
          <t>CH-003</t>
        </is>
      </c>
      <c r="K1540" s="65" t="inlineStr">
        <is>
          <t>Installation pompe à chaleur air/eau</t>
        </is>
      </c>
      <c r="L1540" s="67" t="n">
        <v>1</v>
      </c>
      <c r="M1540" s="68" t="n">
        <v>15667.49</v>
      </c>
      <c r="N1540" s="65" t="inlineStr">
        <is>
          <t>Sans réponse</t>
        </is>
      </c>
      <c r="O1540" s="66" t="n">
        <v>45652</v>
      </c>
      <c r="P1540" s="67" t="n">
        <v>5</v>
      </c>
      <c r="Q1540" s="67" t="n">
        <v>1</v>
      </c>
      <c r="R1540" s="67">
        <f>$I1540</f>
        <v/>
      </c>
      <c r="S1540" s="67">
        <f>$K1540</f>
        <v/>
      </c>
      <c r="T1540" s="67">
        <f>IFERROR(INDEX(Clients!$G$2:$G$1020,MATCH($E1540,Clients!$A$2:$A$1020,0)),"")</f>
        <v/>
      </c>
      <c r="U1540" s="67">
        <f>IFERROR(INDEX(Clients!$I$2:$I$1020,MATCH($E1540,Clients!$A$2:$A$1020,0)),"")</f>
        <v/>
      </c>
      <c r="V1540" s="69">
        <f>1</f>
        <v/>
      </c>
      <c r="W1540" s="69">
        <f>IF($N1540="Accepté",1,0)</f>
        <v/>
      </c>
      <c r="X1540" s="68">
        <f>$M1540*$W1540</f>
        <v/>
      </c>
      <c r="Y1540" s="68">
        <f>IF($N1540="En cours",0,$M1540)</f>
        <v/>
      </c>
      <c r="Z1540" s="69">
        <f>IF($P1540="",0,1)</f>
        <v/>
      </c>
      <c r="AA1540" s="70">
        <f>IF($P1540="",0,$P1540)</f>
        <v/>
      </c>
      <c r="AB1540" s="69">
        <f>IF(AND($P1540&lt;&gt;"",$P1540&lt;=Paramètres!$C$14),1,0)</f>
        <v/>
      </c>
      <c r="AC1540" s="67">
        <f>IF($P1540="","Jamais relancé",IF($P1540&lt;=3,"0-3 j",IF($P1540&lt;=7,"4-7 j",IF($P1540&lt;=15,"8-15 j","Plus de 15 j"))))</f>
        <v/>
      </c>
      <c r="AD1540" s="67">
        <f>IF($M1540&lt;=1000,"Moins de 1 k€",IF($M1540&lt;=5000,"1 à 5 k€",IF($M1540&lt;=15000,"5 à 15 k€","Plus de 15 k€")))</f>
        <v/>
      </c>
    </row>
    <row r="1541">
      <c r="A1541" s="65" t="inlineStr">
        <is>
          <t>DEV-01540</t>
        </is>
      </c>
      <c r="B1541" s="66" t="n">
        <v>45645</v>
      </c>
      <c r="C1541" s="65" t="inlineStr">
        <is>
          <t>2024-12</t>
        </is>
      </c>
      <c r="D1541" s="65" t="inlineStr">
        <is>
          <t>2024-2025</t>
        </is>
      </c>
      <c r="E1541" s="65" t="inlineStr">
        <is>
          <t>CLI-1016</t>
        </is>
      </c>
      <c r="F1541" s="65" t="inlineStr">
        <is>
          <t>Particulier</t>
        </is>
      </c>
      <c r="G1541" s="65" t="inlineStr">
        <is>
          <t>Montpellier</t>
        </is>
      </c>
      <c r="H1541" s="65" t="inlineStr">
        <is>
          <t>Thomas Rey</t>
        </is>
      </c>
      <c r="I1541" s="65" t="inlineStr">
        <is>
          <t>Électricité</t>
        </is>
      </c>
      <c r="J1541" s="65" t="inlineStr">
        <is>
          <t>EL-004</t>
        </is>
      </c>
      <c r="K1541" s="65" t="inlineStr">
        <is>
          <t>Éclairage LED locaux professionnels</t>
        </is>
      </c>
      <c r="L1541" s="67" t="n">
        <v>3</v>
      </c>
      <c r="M1541" s="68" t="n">
        <v>11890.42</v>
      </c>
      <c r="N1541" s="65" t="inlineStr">
        <is>
          <t>Sans réponse</t>
        </is>
      </c>
      <c r="O1541" s="66" t="n">
        <v>45668</v>
      </c>
      <c r="P1541" s="67" t="n"/>
      <c r="Q1541" s="67" t="n">
        <v>0</v>
      </c>
      <c r="R1541" s="67">
        <f>$I1541</f>
        <v/>
      </c>
      <c r="S1541" s="67">
        <f>$K1541</f>
        <v/>
      </c>
      <c r="T1541" s="67">
        <f>IFERROR(INDEX(Clients!$G$2:$G$1020,MATCH($E1541,Clients!$A$2:$A$1020,0)),"")</f>
        <v/>
      </c>
      <c r="U1541" s="67">
        <f>IFERROR(INDEX(Clients!$I$2:$I$1020,MATCH($E1541,Clients!$A$2:$A$1020,0)),"")</f>
        <v/>
      </c>
      <c r="V1541" s="69">
        <f>1</f>
        <v/>
      </c>
      <c r="W1541" s="69">
        <f>IF($N1541="Accepté",1,0)</f>
        <v/>
      </c>
      <c r="X1541" s="68">
        <f>$M1541*$W1541</f>
        <v/>
      </c>
      <c r="Y1541" s="68">
        <f>IF($N1541="En cours",0,$M1541)</f>
        <v/>
      </c>
      <c r="Z1541" s="69">
        <f>IF($P1541="",0,1)</f>
        <v/>
      </c>
      <c r="AA1541" s="70">
        <f>IF($P1541="",0,$P1541)</f>
        <v/>
      </c>
      <c r="AB1541" s="69">
        <f>IF(AND($P1541&lt;&gt;"",$P1541&lt;=Paramètres!$C$14),1,0)</f>
        <v/>
      </c>
      <c r="AC1541" s="67">
        <f>IF($P1541="","Jamais relancé",IF($P1541&lt;=3,"0-3 j",IF($P1541&lt;=7,"4-7 j",IF($P1541&lt;=15,"8-15 j","Plus de 15 j"))))</f>
        <v/>
      </c>
      <c r="AD1541" s="67">
        <f>IF($M1541&lt;=1000,"Moins de 1 k€",IF($M1541&lt;=5000,"1 à 5 k€",IF($M1541&lt;=15000,"5 à 15 k€","Plus de 15 k€")))</f>
        <v/>
      </c>
    </row>
    <row r="1542">
      <c r="A1542" s="65" t="inlineStr">
        <is>
          <t>DEV-01541</t>
        </is>
      </c>
      <c r="B1542" s="66" t="n">
        <v>45646</v>
      </c>
      <c r="C1542" s="65" t="inlineStr">
        <is>
          <t>2024-12</t>
        </is>
      </c>
      <c r="D1542" s="65" t="inlineStr">
        <is>
          <t>2024-2025</t>
        </is>
      </c>
      <c r="E1542" s="65" t="inlineStr">
        <is>
          <t>CLI-0187</t>
        </is>
      </c>
      <c r="F1542" s="65" t="inlineStr">
        <is>
          <t>Particulier</t>
        </is>
      </c>
      <c r="G1542" s="65" t="inlineStr">
        <is>
          <t>Bordeaux</t>
        </is>
      </c>
      <c r="H1542" s="65" t="inlineStr">
        <is>
          <t>Karim Belkacem</t>
        </is>
      </c>
      <c r="I1542" s="65" t="inlineStr">
        <is>
          <t>Salle de bain</t>
        </is>
      </c>
      <c r="J1542" s="65" t="inlineStr">
        <is>
          <t>SB-001</t>
        </is>
      </c>
      <c r="K1542" s="65" t="inlineStr">
        <is>
          <t>Rénovation salle de bain complète</t>
        </is>
      </c>
      <c r="L1542" s="67" t="n">
        <v>1</v>
      </c>
      <c r="M1542" s="68" t="n">
        <v>9614.32</v>
      </c>
      <c r="N1542" s="65" t="inlineStr">
        <is>
          <t>Accepté</t>
        </is>
      </c>
      <c r="O1542" s="66" t="n">
        <v>45652</v>
      </c>
      <c r="P1542" s="67" t="n">
        <v>1</v>
      </c>
      <c r="Q1542" s="67" t="n">
        <v>1</v>
      </c>
      <c r="R1542" s="67">
        <f>$I1542</f>
        <v/>
      </c>
      <c r="S1542" s="67">
        <f>$K1542</f>
        <v/>
      </c>
      <c r="T1542" s="67">
        <f>IFERROR(INDEX(Clients!$G$2:$G$1020,MATCH($E1542,Clients!$A$2:$A$1020,0)),"")</f>
        <v/>
      </c>
      <c r="U1542" s="67">
        <f>IFERROR(INDEX(Clients!$I$2:$I$1020,MATCH($E1542,Clients!$A$2:$A$1020,0)),"")</f>
        <v/>
      </c>
      <c r="V1542" s="69">
        <f>1</f>
        <v/>
      </c>
      <c r="W1542" s="69">
        <f>IF($N1542="Accepté",1,0)</f>
        <v/>
      </c>
      <c r="X1542" s="68">
        <f>$M1542*$W1542</f>
        <v/>
      </c>
      <c r="Y1542" s="68">
        <f>IF($N1542="En cours",0,$M1542)</f>
        <v/>
      </c>
      <c r="Z1542" s="69">
        <f>IF($P1542="",0,1)</f>
        <v/>
      </c>
      <c r="AA1542" s="70">
        <f>IF($P1542="",0,$P1542)</f>
        <v/>
      </c>
      <c r="AB1542" s="69">
        <f>IF(AND($P1542&lt;&gt;"",$P1542&lt;=Paramètres!$C$14),1,0)</f>
        <v/>
      </c>
      <c r="AC1542" s="67">
        <f>IF($P1542="","Jamais relancé",IF($P1542&lt;=3,"0-3 j",IF($P1542&lt;=7,"4-7 j",IF($P1542&lt;=15,"8-15 j","Plus de 15 j"))))</f>
        <v/>
      </c>
      <c r="AD1542" s="67">
        <f>IF($M1542&lt;=1000,"Moins de 1 k€",IF($M1542&lt;=5000,"1 à 5 k€",IF($M1542&lt;=15000,"5 à 15 k€","Plus de 15 k€")))</f>
        <v/>
      </c>
    </row>
    <row r="1543">
      <c r="A1543" s="65" t="inlineStr">
        <is>
          <t>DEV-01542</t>
        </is>
      </c>
      <c r="B1543" s="66" t="n">
        <v>45646</v>
      </c>
      <c r="C1543" s="65" t="inlineStr">
        <is>
          <t>2024-12</t>
        </is>
      </c>
      <c r="D1543" s="65" t="inlineStr">
        <is>
          <t>2024-2025</t>
        </is>
      </c>
      <c r="E1543" s="65" t="inlineStr">
        <is>
          <t>CLI-0155</t>
        </is>
      </c>
      <c r="F1543" s="65" t="inlineStr">
        <is>
          <t>Particulier</t>
        </is>
      </c>
      <c r="G1543" s="65" t="inlineStr">
        <is>
          <t>Bordeaux</t>
        </is>
      </c>
      <c r="H1543" s="65" t="inlineStr">
        <is>
          <t>Karim Belkacem</t>
        </is>
      </c>
      <c r="I1543" s="65" t="inlineStr">
        <is>
          <t>Dépannage</t>
        </is>
      </c>
      <c r="J1543" s="65" t="inlineStr">
        <is>
          <t>DP-003</t>
        </is>
      </c>
      <c r="K1543" s="65" t="inlineStr">
        <is>
          <t>Dépannage électrique urgence</t>
        </is>
      </c>
      <c r="L1543" s="67" t="n">
        <v>1</v>
      </c>
      <c r="M1543" s="68" t="n">
        <v>345.73</v>
      </c>
      <c r="N1543" s="65" t="inlineStr">
        <is>
          <t>Accepté</t>
        </is>
      </c>
      <c r="O1543" s="66" t="n">
        <v>45678</v>
      </c>
      <c r="P1543" s="67" t="n">
        <v>10</v>
      </c>
      <c r="Q1543" s="67" t="n">
        <v>1</v>
      </c>
      <c r="R1543" s="67">
        <f>$I1543</f>
        <v/>
      </c>
      <c r="S1543" s="67">
        <f>$K1543</f>
        <v/>
      </c>
      <c r="T1543" s="67">
        <f>IFERROR(INDEX(Clients!$G$2:$G$1020,MATCH($E1543,Clients!$A$2:$A$1020,0)),"")</f>
        <v/>
      </c>
      <c r="U1543" s="67">
        <f>IFERROR(INDEX(Clients!$I$2:$I$1020,MATCH($E1543,Clients!$A$2:$A$1020,0)),"")</f>
        <v/>
      </c>
      <c r="V1543" s="69">
        <f>1</f>
        <v/>
      </c>
      <c r="W1543" s="69">
        <f>IF($N1543="Accepté",1,0)</f>
        <v/>
      </c>
      <c r="X1543" s="68">
        <f>$M1543*$W1543</f>
        <v/>
      </c>
      <c r="Y1543" s="68">
        <f>IF($N1543="En cours",0,$M1543)</f>
        <v/>
      </c>
      <c r="Z1543" s="69">
        <f>IF($P1543="",0,1)</f>
        <v/>
      </c>
      <c r="AA1543" s="70">
        <f>IF($P1543="",0,$P1543)</f>
        <v/>
      </c>
      <c r="AB1543" s="69">
        <f>IF(AND($P1543&lt;&gt;"",$P1543&lt;=Paramètres!$C$14),1,0)</f>
        <v/>
      </c>
      <c r="AC1543" s="67">
        <f>IF($P1543="","Jamais relancé",IF($P1543&lt;=3,"0-3 j",IF($P1543&lt;=7,"4-7 j",IF($P1543&lt;=15,"8-15 j","Plus de 15 j"))))</f>
        <v/>
      </c>
      <c r="AD1543" s="67">
        <f>IF($M1543&lt;=1000,"Moins de 1 k€",IF($M1543&lt;=5000,"1 à 5 k€",IF($M1543&lt;=15000,"5 à 15 k€","Plus de 15 k€")))</f>
        <v/>
      </c>
    </row>
    <row r="1544">
      <c r="A1544" s="65" t="inlineStr">
        <is>
          <t>DEV-01543</t>
        </is>
      </c>
      <c r="B1544" s="66" t="n">
        <v>45646</v>
      </c>
      <c r="C1544" s="65" t="inlineStr">
        <is>
          <t>2024-12</t>
        </is>
      </c>
      <c r="D1544" s="65" t="inlineStr">
        <is>
          <t>2024-2025</t>
        </is>
      </c>
      <c r="E1544" s="65" t="inlineStr">
        <is>
          <t>CLI-1001</t>
        </is>
      </c>
      <c r="F1544" s="65" t="inlineStr">
        <is>
          <t>Syndic</t>
        </is>
      </c>
      <c r="G1544" s="65" t="inlineStr">
        <is>
          <t>Montpellier</t>
        </is>
      </c>
      <c r="H1544" s="65" t="inlineStr">
        <is>
          <t>Thomas Rey</t>
        </is>
      </c>
      <c r="I1544" s="65" t="inlineStr">
        <is>
          <t>Dépannage</t>
        </is>
      </c>
      <c r="J1544" s="65" t="inlineStr">
        <is>
          <t>DP-001</t>
        </is>
      </c>
      <c r="K1544" s="65" t="inlineStr">
        <is>
          <t>Dépannage plomberie urgence</t>
        </is>
      </c>
      <c r="L1544" s="67" t="n">
        <v>1</v>
      </c>
      <c r="M1544" s="68" t="n">
        <v>621.3200000000001</v>
      </c>
      <c r="N1544" s="65" t="inlineStr">
        <is>
          <t>Sans réponse</t>
        </is>
      </c>
      <c r="O1544" s="66" t="n">
        <v>45670</v>
      </c>
      <c r="P1544" s="67" t="n"/>
      <c r="Q1544" s="67" t="n">
        <v>0</v>
      </c>
      <c r="R1544" s="67">
        <f>$I1544</f>
        <v/>
      </c>
      <c r="S1544" s="67">
        <f>$K1544</f>
        <v/>
      </c>
      <c r="T1544" s="67">
        <f>IFERROR(INDEX(Clients!$G$2:$G$1020,MATCH($E1544,Clients!$A$2:$A$1020,0)),"")</f>
        <v/>
      </c>
      <c r="U1544" s="67">
        <f>IFERROR(INDEX(Clients!$I$2:$I$1020,MATCH($E1544,Clients!$A$2:$A$1020,0)),"")</f>
        <v/>
      </c>
      <c r="V1544" s="69">
        <f>1</f>
        <v/>
      </c>
      <c r="W1544" s="69">
        <f>IF($N1544="Accepté",1,0)</f>
        <v/>
      </c>
      <c r="X1544" s="68">
        <f>$M1544*$W1544</f>
        <v/>
      </c>
      <c r="Y1544" s="68">
        <f>IF($N1544="En cours",0,$M1544)</f>
        <v/>
      </c>
      <c r="Z1544" s="69">
        <f>IF($P1544="",0,1)</f>
        <v/>
      </c>
      <c r="AA1544" s="70">
        <f>IF($P1544="",0,$P1544)</f>
        <v/>
      </c>
      <c r="AB1544" s="69">
        <f>IF(AND($P1544&lt;&gt;"",$P1544&lt;=Paramètres!$C$14),1,0)</f>
        <v/>
      </c>
      <c r="AC1544" s="67">
        <f>IF($P1544="","Jamais relancé",IF($P1544&lt;=3,"0-3 j",IF($P1544&lt;=7,"4-7 j",IF($P1544&lt;=15,"8-15 j","Plus de 15 j"))))</f>
        <v/>
      </c>
      <c r="AD1544" s="67">
        <f>IF($M1544&lt;=1000,"Moins de 1 k€",IF($M1544&lt;=5000,"1 à 5 k€",IF($M1544&lt;=15000,"5 à 15 k€","Plus de 15 k€")))</f>
        <v/>
      </c>
    </row>
    <row r="1545">
      <c r="A1545" s="65" t="inlineStr">
        <is>
          <t>DEV-01544</t>
        </is>
      </c>
      <c r="B1545" s="66" t="n">
        <v>45649</v>
      </c>
      <c r="C1545" s="65" t="inlineStr">
        <is>
          <t>2024-12</t>
        </is>
      </c>
      <c r="D1545" s="65" t="inlineStr">
        <is>
          <t>2024-2025</t>
        </is>
      </c>
      <c r="E1545" s="65" t="inlineStr">
        <is>
          <t>CLI-0050</t>
        </is>
      </c>
      <c r="F1545" s="65" t="inlineStr">
        <is>
          <t>Particulier</t>
        </is>
      </c>
      <c r="G1545" s="65" t="inlineStr">
        <is>
          <t>Toulouse</t>
        </is>
      </c>
      <c r="H1545" s="65" t="inlineStr">
        <is>
          <t>Julien Fabre</t>
        </is>
      </c>
      <c r="I1545" s="65" t="inlineStr">
        <is>
          <t>Électricité</t>
        </is>
      </c>
      <c r="J1545" s="65" t="inlineStr">
        <is>
          <t>EL-001</t>
        </is>
      </c>
      <c r="K1545" s="65" t="inlineStr">
        <is>
          <t>Mise aux normes tableau électrique</t>
        </is>
      </c>
      <c r="L1545" s="67" t="n">
        <v>1</v>
      </c>
      <c r="M1545" s="68" t="n">
        <v>1636.69</v>
      </c>
      <c r="N1545" s="65" t="inlineStr">
        <is>
          <t>Accepté</t>
        </is>
      </c>
      <c r="O1545" s="66" t="n">
        <v>45667</v>
      </c>
      <c r="P1545" s="67" t="n">
        <v>6</v>
      </c>
      <c r="Q1545" s="67" t="n">
        <v>1</v>
      </c>
      <c r="R1545" s="67">
        <f>$I1545</f>
        <v/>
      </c>
      <c r="S1545" s="67">
        <f>$K1545</f>
        <v/>
      </c>
      <c r="T1545" s="67">
        <f>IFERROR(INDEX(Clients!$G$2:$G$1020,MATCH($E1545,Clients!$A$2:$A$1020,0)),"")</f>
        <v/>
      </c>
      <c r="U1545" s="67">
        <f>IFERROR(INDEX(Clients!$I$2:$I$1020,MATCH($E1545,Clients!$A$2:$A$1020,0)),"")</f>
        <v/>
      </c>
      <c r="V1545" s="69">
        <f>1</f>
        <v/>
      </c>
      <c r="W1545" s="69">
        <f>IF($N1545="Accepté",1,0)</f>
        <v/>
      </c>
      <c r="X1545" s="68">
        <f>$M1545*$W1545</f>
        <v/>
      </c>
      <c r="Y1545" s="68">
        <f>IF($N1545="En cours",0,$M1545)</f>
        <v/>
      </c>
      <c r="Z1545" s="69">
        <f>IF($P1545="",0,1)</f>
        <v/>
      </c>
      <c r="AA1545" s="70">
        <f>IF($P1545="",0,$P1545)</f>
        <v/>
      </c>
      <c r="AB1545" s="69">
        <f>IF(AND($P1545&lt;&gt;"",$P1545&lt;=Paramètres!$C$14),1,0)</f>
        <v/>
      </c>
      <c r="AC1545" s="67">
        <f>IF($P1545="","Jamais relancé",IF($P1545&lt;=3,"0-3 j",IF($P1545&lt;=7,"4-7 j",IF($P1545&lt;=15,"8-15 j","Plus de 15 j"))))</f>
        <v/>
      </c>
      <c r="AD1545" s="67">
        <f>IF($M1545&lt;=1000,"Moins de 1 k€",IF($M1545&lt;=5000,"1 à 5 k€",IF($M1545&lt;=15000,"5 à 15 k€","Plus de 15 k€")))</f>
        <v/>
      </c>
    </row>
    <row r="1546">
      <c r="A1546" s="65" t="inlineStr">
        <is>
          <t>DEV-01545</t>
        </is>
      </c>
      <c r="B1546" s="66" t="n">
        <v>45649</v>
      </c>
      <c r="C1546" s="65" t="inlineStr">
        <is>
          <t>2024-12</t>
        </is>
      </c>
      <c r="D1546" s="65" t="inlineStr">
        <is>
          <t>2024-2025</t>
        </is>
      </c>
      <c r="E1546" s="65" t="inlineStr">
        <is>
          <t>CLI-0395</t>
        </is>
      </c>
      <c r="F1546" s="65" t="inlineStr">
        <is>
          <t>Particulier</t>
        </is>
      </c>
      <c r="G1546" s="65" t="inlineStr">
        <is>
          <t>Bordeaux</t>
        </is>
      </c>
      <c r="H1546" s="65" t="inlineStr">
        <is>
          <t>Sophie Marchand</t>
        </is>
      </c>
      <c r="I1546" s="65" t="inlineStr">
        <is>
          <t>Chauffage</t>
        </is>
      </c>
      <c r="J1546" s="65" t="inlineStr">
        <is>
          <t>CH-001</t>
        </is>
      </c>
      <c r="K1546" s="65" t="inlineStr">
        <is>
          <t>Installation chaudière gaz condensation</t>
        </is>
      </c>
      <c r="L1546" s="67" t="n">
        <v>1</v>
      </c>
      <c r="M1546" s="68" t="n">
        <v>5176.6</v>
      </c>
      <c r="N1546" s="65" t="inlineStr">
        <is>
          <t>Refusé</t>
        </is>
      </c>
      <c r="O1546" s="66" t="n">
        <v>45672</v>
      </c>
      <c r="P1546" s="67" t="n">
        <v>8</v>
      </c>
      <c r="Q1546" s="67" t="n">
        <v>1</v>
      </c>
      <c r="R1546" s="67">
        <f>$I1546</f>
        <v/>
      </c>
      <c r="S1546" s="67">
        <f>$K1546</f>
        <v/>
      </c>
      <c r="T1546" s="67">
        <f>IFERROR(INDEX(Clients!$G$2:$G$1020,MATCH($E1546,Clients!$A$2:$A$1020,0)),"")</f>
        <v/>
      </c>
      <c r="U1546" s="67">
        <f>IFERROR(INDEX(Clients!$I$2:$I$1020,MATCH($E1546,Clients!$A$2:$A$1020,0)),"")</f>
        <v/>
      </c>
      <c r="V1546" s="69">
        <f>1</f>
        <v/>
      </c>
      <c r="W1546" s="69">
        <f>IF($N1546="Accepté",1,0)</f>
        <v/>
      </c>
      <c r="X1546" s="68">
        <f>$M1546*$W1546</f>
        <v/>
      </c>
      <c r="Y1546" s="68">
        <f>IF($N1546="En cours",0,$M1546)</f>
        <v/>
      </c>
      <c r="Z1546" s="69">
        <f>IF($P1546="",0,1)</f>
        <v/>
      </c>
      <c r="AA1546" s="70">
        <f>IF($P1546="",0,$P1546)</f>
        <v/>
      </c>
      <c r="AB1546" s="69">
        <f>IF(AND($P1546&lt;&gt;"",$P1546&lt;=Paramètres!$C$14),1,0)</f>
        <v/>
      </c>
      <c r="AC1546" s="67">
        <f>IF($P1546="","Jamais relancé",IF($P1546&lt;=3,"0-3 j",IF($P1546&lt;=7,"4-7 j",IF($P1546&lt;=15,"8-15 j","Plus de 15 j"))))</f>
        <v/>
      </c>
      <c r="AD1546" s="67">
        <f>IF($M1546&lt;=1000,"Moins de 1 k€",IF($M1546&lt;=5000,"1 à 5 k€",IF($M1546&lt;=15000,"5 à 15 k€","Plus de 15 k€")))</f>
        <v/>
      </c>
    </row>
    <row r="1547">
      <c r="A1547" s="65" t="inlineStr">
        <is>
          <t>DEV-01546</t>
        </is>
      </c>
      <c r="B1547" s="66" t="n">
        <v>45649</v>
      </c>
      <c r="C1547" s="65" t="inlineStr">
        <is>
          <t>2024-12</t>
        </is>
      </c>
      <c r="D1547" s="65" t="inlineStr">
        <is>
          <t>2024-2025</t>
        </is>
      </c>
      <c r="E1547" s="65" t="inlineStr">
        <is>
          <t>CLI-0351</t>
        </is>
      </c>
      <c r="F1547" s="65" t="inlineStr">
        <is>
          <t>Syndic</t>
        </is>
      </c>
      <c r="G1547" s="65" t="inlineStr">
        <is>
          <t>Bordeaux</t>
        </is>
      </c>
      <c r="H1547" s="65" t="inlineStr">
        <is>
          <t>Karim Belkacem</t>
        </is>
      </c>
      <c r="I1547" s="65" t="inlineStr">
        <is>
          <t>Plomberie</t>
        </is>
      </c>
      <c r="J1547" s="65" t="inlineStr">
        <is>
          <t>PR-001</t>
        </is>
      </c>
      <c r="K1547" s="65" t="inlineStr">
        <is>
          <t>Remplacement chauffe-eau 200 L</t>
        </is>
      </c>
      <c r="L1547" s="67" t="n">
        <v>1</v>
      </c>
      <c r="M1547" s="68" t="n">
        <v>2903.1</v>
      </c>
      <c r="N1547" s="65" t="inlineStr">
        <is>
          <t>Refusé</t>
        </is>
      </c>
      <c r="O1547" s="66" t="n">
        <v>45660</v>
      </c>
      <c r="P1547" s="67" t="n"/>
      <c r="Q1547" s="67" t="n">
        <v>0</v>
      </c>
      <c r="R1547" s="67">
        <f>$I1547</f>
        <v/>
      </c>
      <c r="S1547" s="67">
        <f>$K1547</f>
        <v/>
      </c>
      <c r="T1547" s="67">
        <f>IFERROR(INDEX(Clients!$G$2:$G$1020,MATCH($E1547,Clients!$A$2:$A$1020,0)),"")</f>
        <v/>
      </c>
      <c r="U1547" s="67">
        <f>IFERROR(INDEX(Clients!$I$2:$I$1020,MATCH($E1547,Clients!$A$2:$A$1020,0)),"")</f>
        <v/>
      </c>
      <c r="V1547" s="69">
        <f>1</f>
        <v/>
      </c>
      <c r="W1547" s="69">
        <f>IF($N1547="Accepté",1,0)</f>
        <v/>
      </c>
      <c r="X1547" s="68">
        <f>$M1547*$W1547</f>
        <v/>
      </c>
      <c r="Y1547" s="68">
        <f>IF($N1547="En cours",0,$M1547)</f>
        <v/>
      </c>
      <c r="Z1547" s="69">
        <f>IF($P1547="",0,1)</f>
        <v/>
      </c>
      <c r="AA1547" s="70">
        <f>IF($P1547="",0,$P1547)</f>
        <v/>
      </c>
      <c r="AB1547" s="69">
        <f>IF(AND($P1547&lt;&gt;"",$P1547&lt;=Paramètres!$C$14),1,0)</f>
        <v/>
      </c>
      <c r="AC1547" s="67">
        <f>IF($P1547="","Jamais relancé",IF($P1547&lt;=3,"0-3 j",IF($P1547&lt;=7,"4-7 j",IF($P1547&lt;=15,"8-15 j","Plus de 15 j"))))</f>
        <v/>
      </c>
      <c r="AD1547" s="67">
        <f>IF($M1547&lt;=1000,"Moins de 1 k€",IF($M1547&lt;=5000,"1 à 5 k€",IF($M1547&lt;=15000,"5 à 15 k€","Plus de 15 k€")))</f>
        <v/>
      </c>
    </row>
    <row r="1548">
      <c r="A1548" s="65" t="inlineStr">
        <is>
          <t>DEV-01547</t>
        </is>
      </c>
      <c r="B1548" s="66" t="n">
        <v>45650</v>
      </c>
      <c r="C1548" s="65" t="inlineStr">
        <is>
          <t>2024-12</t>
        </is>
      </c>
      <c r="D1548" s="65" t="inlineStr">
        <is>
          <t>2024-2025</t>
        </is>
      </c>
      <c r="E1548" s="65" t="inlineStr">
        <is>
          <t>CLI-0041</t>
        </is>
      </c>
      <c r="F1548" s="65" t="inlineStr">
        <is>
          <t>Particulier</t>
        </is>
      </c>
      <c r="G1548" s="65" t="inlineStr">
        <is>
          <t>Toulouse</t>
        </is>
      </c>
      <c r="H1548" s="65" t="inlineStr">
        <is>
          <t>Julien Fabre</t>
        </is>
      </c>
      <c r="I1548" s="65" t="inlineStr">
        <is>
          <t>Chauffage</t>
        </is>
      </c>
      <c r="J1548" s="65" t="inlineStr">
        <is>
          <t>CH-002</t>
        </is>
      </c>
      <c r="K1548" s="65" t="inlineStr">
        <is>
          <t>Entretien annuel chaudière</t>
        </is>
      </c>
      <c r="L1548" s="67" t="n">
        <v>1</v>
      </c>
      <c r="M1548" s="68" t="n">
        <v>169.3</v>
      </c>
      <c r="N1548" s="65" t="inlineStr">
        <is>
          <t>Refusé</t>
        </is>
      </c>
      <c r="O1548" s="66" t="n">
        <v>45677</v>
      </c>
      <c r="P1548" s="67" t="n">
        <v>1</v>
      </c>
      <c r="Q1548" s="67" t="n">
        <v>2</v>
      </c>
      <c r="R1548" s="67">
        <f>$I1548</f>
        <v/>
      </c>
      <c r="S1548" s="67">
        <f>$K1548</f>
        <v/>
      </c>
      <c r="T1548" s="67">
        <f>IFERROR(INDEX(Clients!$G$2:$G$1020,MATCH($E1548,Clients!$A$2:$A$1020,0)),"")</f>
        <v/>
      </c>
      <c r="U1548" s="67">
        <f>IFERROR(INDEX(Clients!$I$2:$I$1020,MATCH($E1548,Clients!$A$2:$A$1020,0)),"")</f>
        <v/>
      </c>
      <c r="V1548" s="69">
        <f>1</f>
        <v/>
      </c>
      <c r="W1548" s="69">
        <f>IF($N1548="Accepté",1,0)</f>
        <v/>
      </c>
      <c r="X1548" s="68">
        <f>$M1548*$W1548</f>
        <v/>
      </c>
      <c r="Y1548" s="68">
        <f>IF($N1548="En cours",0,$M1548)</f>
        <v/>
      </c>
      <c r="Z1548" s="69">
        <f>IF($P1548="",0,1)</f>
        <v/>
      </c>
      <c r="AA1548" s="70">
        <f>IF($P1548="",0,$P1548)</f>
        <v/>
      </c>
      <c r="AB1548" s="69">
        <f>IF(AND($P1548&lt;&gt;"",$P1548&lt;=Paramètres!$C$14),1,0)</f>
        <v/>
      </c>
      <c r="AC1548" s="67">
        <f>IF($P1548="","Jamais relancé",IF($P1548&lt;=3,"0-3 j",IF($P1548&lt;=7,"4-7 j",IF($P1548&lt;=15,"8-15 j","Plus de 15 j"))))</f>
        <v/>
      </c>
      <c r="AD1548" s="67">
        <f>IF($M1548&lt;=1000,"Moins de 1 k€",IF($M1548&lt;=5000,"1 à 5 k€",IF($M1548&lt;=15000,"5 à 15 k€","Plus de 15 k€")))</f>
        <v/>
      </c>
    </row>
    <row r="1549">
      <c r="A1549" s="65" t="inlineStr">
        <is>
          <t>DEV-01548</t>
        </is>
      </c>
      <c r="B1549" s="66" t="n">
        <v>45650</v>
      </c>
      <c r="C1549" s="65" t="inlineStr">
        <is>
          <t>2024-12</t>
        </is>
      </c>
      <c r="D1549" s="65" t="inlineStr">
        <is>
          <t>2024-2025</t>
        </is>
      </c>
      <c r="E1549" s="65" t="inlineStr">
        <is>
          <t>CLI-0462</t>
        </is>
      </c>
      <c r="F1549" s="65" t="inlineStr">
        <is>
          <t>Professionnel</t>
        </is>
      </c>
      <c r="G1549" s="65" t="inlineStr">
        <is>
          <t>Bordeaux</t>
        </is>
      </c>
      <c r="H1549" s="65" t="inlineStr">
        <is>
          <t>Sophie Marchand</t>
        </is>
      </c>
      <c r="I1549" s="65" t="inlineStr">
        <is>
          <t>Plomberie</t>
        </is>
      </c>
      <c r="J1549" s="65" t="inlineStr">
        <is>
          <t>PR-001</t>
        </is>
      </c>
      <c r="K1549" s="65" t="inlineStr">
        <is>
          <t>Remplacement chauffe-eau 200 L</t>
        </is>
      </c>
      <c r="L1549" s="67" t="n">
        <v>1</v>
      </c>
      <c r="M1549" s="68" t="n">
        <v>2457.86</v>
      </c>
      <c r="N1549" s="65" t="inlineStr">
        <is>
          <t>Refusé</t>
        </is>
      </c>
      <c r="O1549" s="66" t="n">
        <v>45672</v>
      </c>
      <c r="P1549" s="67" t="n"/>
      <c r="Q1549" s="67" t="n">
        <v>0</v>
      </c>
      <c r="R1549" s="67">
        <f>$I1549</f>
        <v/>
      </c>
      <c r="S1549" s="67">
        <f>$K1549</f>
        <v/>
      </c>
      <c r="T1549" s="67">
        <f>IFERROR(INDEX(Clients!$G$2:$G$1020,MATCH($E1549,Clients!$A$2:$A$1020,0)),"")</f>
        <v/>
      </c>
      <c r="U1549" s="67">
        <f>IFERROR(INDEX(Clients!$I$2:$I$1020,MATCH($E1549,Clients!$A$2:$A$1020,0)),"")</f>
        <v/>
      </c>
      <c r="V1549" s="69">
        <f>1</f>
        <v/>
      </c>
      <c r="W1549" s="69">
        <f>IF($N1549="Accepté",1,0)</f>
        <v/>
      </c>
      <c r="X1549" s="68">
        <f>$M1549*$W1549</f>
        <v/>
      </c>
      <c r="Y1549" s="68">
        <f>IF($N1549="En cours",0,$M1549)</f>
        <v/>
      </c>
      <c r="Z1549" s="69">
        <f>IF($P1549="",0,1)</f>
        <v/>
      </c>
      <c r="AA1549" s="70">
        <f>IF($P1549="",0,$P1549)</f>
        <v/>
      </c>
      <c r="AB1549" s="69">
        <f>IF(AND($P1549&lt;&gt;"",$P1549&lt;=Paramètres!$C$14),1,0)</f>
        <v/>
      </c>
      <c r="AC1549" s="67">
        <f>IF($P1549="","Jamais relancé",IF($P1549&lt;=3,"0-3 j",IF($P1549&lt;=7,"4-7 j",IF($P1549&lt;=15,"8-15 j","Plus de 15 j"))))</f>
        <v/>
      </c>
      <c r="AD1549" s="67">
        <f>IF($M1549&lt;=1000,"Moins de 1 k€",IF($M1549&lt;=5000,"1 à 5 k€",IF($M1549&lt;=15000,"5 à 15 k€","Plus de 15 k€")))</f>
        <v/>
      </c>
    </row>
    <row r="1550">
      <c r="A1550" s="65" t="inlineStr">
        <is>
          <t>DEV-01549</t>
        </is>
      </c>
      <c r="B1550" s="66" t="n">
        <v>45650</v>
      </c>
      <c r="C1550" s="65" t="inlineStr">
        <is>
          <t>2024-12</t>
        </is>
      </c>
      <c r="D1550" s="65" t="inlineStr">
        <is>
          <t>2024-2025</t>
        </is>
      </c>
      <c r="E1550" s="65" t="inlineStr">
        <is>
          <t>CLI-0439</t>
        </is>
      </c>
      <c r="F1550" s="65" t="inlineStr">
        <is>
          <t>Particulier</t>
        </is>
      </c>
      <c r="G1550" s="65" t="inlineStr">
        <is>
          <t>Bordeaux</t>
        </is>
      </c>
      <c r="H1550" s="65" t="inlineStr">
        <is>
          <t>Sophie Marchand</t>
        </is>
      </c>
      <c r="I1550" s="65" t="inlineStr">
        <is>
          <t>Chauffage</t>
        </is>
      </c>
      <c r="J1550" s="65" t="inlineStr">
        <is>
          <t>CH-002</t>
        </is>
      </c>
      <c r="K1550" s="65" t="inlineStr">
        <is>
          <t>Entretien annuel chaudière</t>
        </is>
      </c>
      <c r="L1550" s="67" t="n">
        <v>1</v>
      </c>
      <c r="M1550" s="68" t="n">
        <v>166.75</v>
      </c>
      <c r="N1550" s="65" t="inlineStr">
        <is>
          <t>Sans réponse</t>
        </is>
      </c>
      <c r="O1550" s="66" t="n">
        <v>45654</v>
      </c>
      <c r="P1550" s="67" t="n">
        <v>3</v>
      </c>
      <c r="Q1550" s="67" t="n">
        <v>1</v>
      </c>
      <c r="R1550" s="67">
        <f>$I1550</f>
        <v/>
      </c>
      <c r="S1550" s="67">
        <f>$K1550</f>
        <v/>
      </c>
      <c r="T1550" s="67">
        <f>IFERROR(INDEX(Clients!$G$2:$G$1020,MATCH($E1550,Clients!$A$2:$A$1020,0)),"")</f>
        <v/>
      </c>
      <c r="U1550" s="67">
        <f>IFERROR(INDEX(Clients!$I$2:$I$1020,MATCH($E1550,Clients!$A$2:$A$1020,0)),"")</f>
        <v/>
      </c>
      <c r="V1550" s="69">
        <f>1</f>
        <v/>
      </c>
      <c r="W1550" s="69">
        <f>IF($N1550="Accepté",1,0)</f>
        <v/>
      </c>
      <c r="X1550" s="68">
        <f>$M1550*$W1550</f>
        <v/>
      </c>
      <c r="Y1550" s="68">
        <f>IF($N1550="En cours",0,$M1550)</f>
        <v/>
      </c>
      <c r="Z1550" s="69">
        <f>IF($P1550="",0,1)</f>
        <v/>
      </c>
      <c r="AA1550" s="70">
        <f>IF($P1550="",0,$P1550)</f>
        <v/>
      </c>
      <c r="AB1550" s="69">
        <f>IF(AND($P1550&lt;&gt;"",$P1550&lt;=Paramètres!$C$14),1,0)</f>
        <v/>
      </c>
      <c r="AC1550" s="67">
        <f>IF($P1550="","Jamais relancé",IF($P1550&lt;=3,"0-3 j",IF($P1550&lt;=7,"4-7 j",IF($P1550&lt;=15,"8-15 j","Plus de 15 j"))))</f>
        <v/>
      </c>
      <c r="AD1550" s="67">
        <f>IF($M1550&lt;=1000,"Moins de 1 k€",IF($M1550&lt;=5000,"1 à 5 k€",IF($M1550&lt;=15000,"5 à 15 k€","Plus de 15 k€")))</f>
        <v/>
      </c>
    </row>
    <row r="1551">
      <c r="A1551" s="65" t="inlineStr">
        <is>
          <t>DEV-01550</t>
        </is>
      </c>
      <c r="B1551" s="66" t="n">
        <v>45650</v>
      </c>
      <c r="C1551" s="65" t="inlineStr">
        <is>
          <t>2024-12</t>
        </is>
      </c>
      <c r="D1551" s="65" t="inlineStr">
        <is>
          <t>2024-2025</t>
        </is>
      </c>
      <c r="E1551" s="65" t="inlineStr">
        <is>
          <t>CLI-0024</t>
        </is>
      </c>
      <c r="F1551" s="65" t="inlineStr">
        <is>
          <t>Particulier</t>
        </is>
      </c>
      <c r="G1551" s="65" t="inlineStr">
        <is>
          <t>Bordeaux</t>
        </is>
      </c>
      <c r="H1551" s="65" t="inlineStr">
        <is>
          <t>Sophie Marchand</t>
        </is>
      </c>
      <c r="I1551" s="65" t="inlineStr">
        <is>
          <t>Chauffage</t>
        </is>
      </c>
      <c r="J1551" s="65" t="inlineStr">
        <is>
          <t>CH-003</t>
        </is>
      </c>
      <c r="K1551" s="65" t="inlineStr">
        <is>
          <t>Installation pompe à chaleur air/eau</t>
        </is>
      </c>
      <c r="L1551" s="67" t="n">
        <v>1</v>
      </c>
      <c r="M1551" s="68" t="n">
        <v>14532.47</v>
      </c>
      <c r="N1551" s="65" t="inlineStr">
        <is>
          <t>Sans réponse</t>
        </is>
      </c>
      <c r="O1551" s="66" t="n">
        <v>45671</v>
      </c>
      <c r="P1551" s="67" t="n">
        <v>8</v>
      </c>
      <c r="Q1551" s="67" t="n">
        <v>1</v>
      </c>
      <c r="R1551" s="67">
        <f>$I1551</f>
        <v/>
      </c>
      <c r="S1551" s="67">
        <f>$K1551</f>
        <v/>
      </c>
      <c r="T1551" s="67">
        <f>IFERROR(INDEX(Clients!$G$2:$G$1020,MATCH($E1551,Clients!$A$2:$A$1020,0)),"")</f>
        <v/>
      </c>
      <c r="U1551" s="67">
        <f>IFERROR(INDEX(Clients!$I$2:$I$1020,MATCH($E1551,Clients!$A$2:$A$1020,0)),"")</f>
        <v/>
      </c>
      <c r="V1551" s="69">
        <f>1</f>
        <v/>
      </c>
      <c r="W1551" s="69">
        <f>IF($N1551="Accepté",1,0)</f>
        <v/>
      </c>
      <c r="X1551" s="68">
        <f>$M1551*$W1551</f>
        <v/>
      </c>
      <c r="Y1551" s="68">
        <f>IF($N1551="En cours",0,$M1551)</f>
        <v/>
      </c>
      <c r="Z1551" s="69">
        <f>IF($P1551="",0,1)</f>
        <v/>
      </c>
      <c r="AA1551" s="70">
        <f>IF($P1551="",0,$P1551)</f>
        <v/>
      </c>
      <c r="AB1551" s="69">
        <f>IF(AND($P1551&lt;&gt;"",$P1551&lt;=Paramètres!$C$14),1,0)</f>
        <v/>
      </c>
      <c r="AC1551" s="67">
        <f>IF($P1551="","Jamais relancé",IF($P1551&lt;=3,"0-3 j",IF($P1551&lt;=7,"4-7 j",IF($P1551&lt;=15,"8-15 j","Plus de 15 j"))))</f>
        <v/>
      </c>
      <c r="AD1551" s="67">
        <f>IF($M1551&lt;=1000,"Moins de 1 k€",IF($M1551&lt;=5000,"1 à 5 k€",IF($M1551&lt;=15000,"5 à 15 k€","Plus de 15 k€")))</f>
        <v/>
      </c>
    </row>
    <row r="1552">
      <c r="A1552" s="65" t="inlineStr">
        <is>
          <t>DEV-01551</t>
        </is>
      </c>
      <c r="B1552" s="66" t="n">
        <v>45650</v>
      </c>
      <c r="C1552" s="65" t="inlineStr">
        <is>
          <t>2024-12</t>
        </is>
      </c>
      <c r="D1552" s="65" t="inlineStr">
        <is>
          <t>2024-2025</t>
        </is>
      </c>
      <c r="E1552" s="65" t="inlineStr">
        <is>
          <t>CLI-0489</t>
        </is>
      </c>
      <c r="F1552" s="65" t="inlineStr">
        <is>
          <t>Particulier</t>
        </is>
      </c>
      <c r="G1552" s="65" t="inlineStr">
        <is>
          <t>Bordeaux</t>
        </is>
      </c>
      <c r="H1552" s="65" t="inlineStr">
        <is>
          <t>Karim Belkacem</t>
        </is>
      </c>
      <c r="I1552" s="65" t="inlineStr">
        <is>
          <t>Dépannage</t>
        </is>
      </c>
      <c r="J1552" s="65" t="inlineStr">
        <is>
          <t>DP-004</t>
        </is>
      </c>
      <c r="K1552" s="65" t="inlineStr">
        <is>
          <t>Remise en service chaudière</t>
        </is>
      </c>
      <c r="L1552" s="67" t="n">
        <v>1</v>
      </c>
      <c r="M1552" s="68" t="n">
        <v>266.05</v>
      </c>
      <c r="N1552" s="65" t="inlineStr">
        <is>
          <t>Accepté</t>
        </is>
      </c>
      <c r="O1552" s="66" t="n">
        <v>45675</v>
      </c>
      <c r="P1552" s="67" t="n">
        <v>6</v>
      </c>
      <c r="Q1552" s="67" t="n">
        <v>2</v>
      </c>
      <c r="R1552" s="67">
        <f>$I1552</f>
        <v/>
      </c>
      <c r="S1552" s="67">
        <f>$K1552</f>
        <v/>
      </c>
      <c r="T1552" s="67">
        <f>IFERROR(INDEX(Clients!$G$2:$G$1020,MATCH($E1552,Clients!$A$2:$A$1020,0)),"")</f>
        <v/>
      </c>
      <c r="U1552" s="67">
        <f>IFERROR(INDEX(Clients!$I$2:$I$1020,MATCH($E1552,Clients!$A$2:$A$1020,0)),"")</f>
        <v/>
      </c>
      <c r="V1552" s="69">
        <f>1</f>
        <v/>
      </c>
      <c r="W1552" s="69">
        <f>IF($N1552="Accepté",1,0)</f>
        <v/>
      </c>
      <c r="X1552" s="68">
        <f>$M1552*$W1552</f>
        <v/>
      </c>
      <c r="Y1552" s="68">
        <f>IF($N1552="En cours",0,$M1552)</f>
        <v/>
      </c>
      <c r="Z1552" s="69">
        <f>IF($P1552="",0,1)</f>
        <v/>
      </c>
      <c r="AA1552" s="70">
        <f>IF($P1552="",0,$P1552)</f>
        <v/>
      </c>
      <c r="AB1552" s="69">
        <f>IF(AND($P1552&lt;&gt;"",$P1552&lt;=Paramètres!$C$14),1,0)</f>
        <v/>
      </c>
      <c r="AC1552" s="67">
        <f>IF($P1552="","Jamais relancé",IF($P1552&lt;=3,"0-3 j",IF($P1552&lt;=7,"4-7 j",IF($P1552&lt;=15,"8-15 j","Plus de 15 j"))))</f>
        <v/>
      </c>
      <c r="AD1552" s="67">
        <f>IF($M1552&lt;=1000,"Moins de 1 k€",IF($M1552&lt;=5000,"1 à 5 k€",IF($M1552&lt;=15000,"5 à 15 k€","Plus de 15 k€")))</f>
        <v/>
      </c>
    </row>
    <row r="1553">
      <c r="A1553" s="65" t="inlineStr">
        <is>
          <t>DEV-01552</t>
        </is>
      </c>
      <c r="B1553" s="66" t="n">
        <v>45651</v>
      </c>
      <c r="C1553" s="65" t="inlineStr">
        <is>
          <t>2024-12</t>
        </is>
      </c>
      <c r="D1553" s="65" t="inlineStr">
        <is>
          <t>2024-2025</t>
        </is>
      </c>
      <c r="E1553" s="65" t="inlineStr">
        <is>
          <t>CLI-0465</t>
        </is>
      </c>
      <c r="F1553" s="65" t="inlineStr">
        <is>
          <t>Particulier</t>
        </is>
      </c>
      <c r="G1553" s="65" t="inlineStr">
        <is>
          <t>Bordeaux</t>
        </is>
      </c>
      <c r="H1553" s="65" t="inlineStr">
        <is>
          <t>Sophie Marchand</t>
        </is>
      </c>
      <c r="I1553" s="65" t="inlineStr">
        <is>
          <t>Chauffage</t>
        </is>
      </c>
      <c r="J1553" s="65" t="inlineStr">
        <is>
          <t>CH-004</t>
        </is>
      </c>
      <c r="K1553" s="65" t="inlineStr">
        <is>
          <t>Remplacement radiateurs (lot de 5)</t>
        </is>
      </c>
      <c r="L1553" s="67" t="n">
        <v>1</v>
      </c>
      <c r="M1553" s="68" t="n">
        <v>2894.42</v>
      </c>
      <c r="N1553" s="65" t="inlineStr">
        <is>
          <t>Sans réponse</t>
        </is>
      </c>
      <c r="O1553" s="66" t="n">
        <v>45678</v>
      </c>
      <c r="P1553" s="67" t="n">
        <v>6</v>
      </c>
      <c r="Q1553" s="67" t="n">
        <v>2</v>
      </c>
      <c r="R1553" s="67">
        <f>$I1553</f>
        <v/>
      </c>
      <c r="S1553" s="67">
        <f>$K1553</f>
        <v/>
      </c>
      <c r="T1553" s="67">
        <f>IFERROR(INDEX(Clients!$G$2:$G$1020,MATCH($E1553,Clients!$A$2:$A$1020,0)),"")</f>
        <v/>
      </c>
      <c r="U1553" s="67">
        <f>IFERROR(INDEX(Clients!$I$2:$I$1020,MATCH($E1553,Clients!$A$2:$A$1020,0)),"")</f>
        <v/>
      </c>
      <c r="V1553" s="69">
        <f>1</f>
        <v/>
      </c>
      <c r="W1553" s="69">
        <f>IF($N1553="Accepté",1,0)</f>
        <v/>
      </c>
      <c r="X1553" s="68">
        <f>$M1553*$W1553</f>
        <v/>
      </c>
      <c r="Y1553" s="68">
        <f>IF($N1553="En cours",0,$M1553)</f>
        <v/>
      </c>
      <c r="Z1553" s="69">
        <f>IF($P1553="",0,1)</f>
        <v/>
      </c>
      <c r="AA1553" s="70">
        <f>IF($P1553="",0,$P1553)</f>
        <v/>
      </c>
      <c r="AB1553" s="69">
        <f>IF(AND($P1553&lt;&gt;"",$P1553&lt;=Paramètres!$C$14),1,0)</f>
        <v/>
      </c>
      <c r="AC1553" s="67">
        <f>IF($P1553="","Jamais relancé",IF($P1553&lt;=3,"0-3 j",IF($P1553&lt;=7,"4-7 j",IF($P1553&lt;=15,"8-15 j","Plus de 15 j"))))</f>
        <v/>
      </c>
      <c r="AD1553" s="67">
        <f>IF($M1553&lt;=1000,"Moins de 1 k€",IF($M1553&lt;=5000,"1 à 5 k€",IF($M1553&lt;=15000,"5 à 15 k€","Plus de 15 k€")))</f>
        <v/>
      </c>
    </row>
    <row r="1554">
      <c r="A1554" s="65" t="inlineStr">
        <is>
          <t>DEV-01553</t>
        </is>
      </c>
      <c r="B1554" s="66" t="n">
        <v>45651</v>
      </c>
      <c r="C1554" s="65" t="inlineStr">
        <is>
          <t>2024-12</t>
        </is>
      </c>
      <c r="D1554" s="65" t="inlineStr">
        <is>
          <t>2024-2025</t>
        </is>
      </c>
      <c r="E1554" s="65" t="inlineStr">
        <is>
          <t>CLI-0524</t>
        </is>
      </c>
      <c r="F1554" s="65" t="inlineStr">
        <is>
          <t>Collectivité</t>
        </is>
      </c>
      <c r="G1554" s="65" t="inlineStr">
        <is>
          <t>Bordeaux</t>
        </is>
      </c>
      <c r="H1554" s="65" t="inlineStr">
        <is>
          <t>Karim Belkacem</t>
        </is>
      </c>
      <c r="I1554" s="65" t="inlineStr">
        <is>
          <t>Chauffage</t>
        </is>
      </c>
      <c r="J1554" s="65" t="inlineStr">
        <is>
          <t>CH-003</t>
        </is>
      </c>
      <c r="K1554" s="65" t="inlineStr">
        <is>
          <t>Installation pompe à chaleur air/eau</t>
        </is>
      </c>
      <c r="L1554" s="67" t="n">
        <v>1</v>
      </c>
      <c r="M1554" s="68" t="n">
        <v>33252.21</v>
      </c>
      <c r="N1554" s="65" t="inlineStr">
        <is>
          <t>Accepté</t>
        </is>
      </c>
      <c r="O1554" s="66" t="n">
        <v>45679</v>
      </c>
      <c r="P1554" s="67" t="n">
        <v>5</v>
      </c>
      <c r="Q1554" s="67" t="n">
        <v>4</v>
      </c>
      <c r="R1554" s="67">
        <f>$I1554</f>
        <v/>
      </c>
      <c r="S1554" s="67">
        <f>$K1554</f>
        <v/>
      </c>
      <c r="T1554" s="67">
        <f>IFERROR(INDEX(Clients!$G$2:$G$1020,MATCH($E1554,Clients!$A$2:$A$1020,0)),"")</f>
        <v/>
      </c>
      <c r="U1554" s="67">
        <f>IFERROR(INDEX(Clients!$I$2:$I$1020,MATCH($E1554,Clients!$A$2:$A$1020,0)),"")</f>
        <v/>
      </c>
      <c r="V1554" s="69">
        <f>1</f>
        <v/>
      </c>
      <c r="W1554" s="69">
        <f>IF($N1554="Accepté",1,0)</f>
        <v/>
      </c>
      <c r="X1554" s="68">
        <f>$M1554*$W1554</f>
        <v/>
      </c>
      <c r="Y1554" s="68">
        <f>IF($N1554="En cours",0,$M1554)</f>
        <v/>
      </c>
      <c r="Z1554" s="69">
        <f>IF($P1554="",0,1)</f>
        <v/>
      </c>
      <c r="AA1554" s="70">
        <f>IF($P1554="",0,$P1554)</f>
        <v/>
      </c>
      <c r="AB1554" s="69">
        <f>IF(AND($P1554&lt;&gt;"",$P1554&lt;=Paramètres!$C$14),1,0)</f>
        <v/>
      </c>
      <c r="AC1554" s="67">
        <f>IF($P1554="","Jamais relancé",IF($P1554&lt;=3,"0-3 j",IF($P1554&lt;=7,"4-7 j",IF($P1554&lt;=15,"8-15 j","Plus de 15 j"))))</f>
        <v/>
      </c>
      <c r="AD1554" s="67">
        <f>IF($M1554&lt;=1000,"Moins de 1 k€",IF($M1554&lt;=5000,"1 à 5 k€",IF($M1554&lt;=15000,"5 à 15 k€","Plus de 15 k€")))</f>
        <v/>
      </c>
    </row>
    <row r="1555">
      <c r="A1555" s="65" t="inlineStr">
        <is>
          <t>DEV-01554</t>
        </is>
      </c>
      <c r="B1555" s="66" t="n">
        <v>45651</v>
      </c>
      <c r="C1555" s="65" t="inlineStr">
        <is>
          <t>2024-12</t>
        </is>
      </c>
      <c r="D1555" s="65" t="inlineStr">
        <is>
          <t>2024-2025</t>
        </is>
      </c>
      <c r="E1555" s="65" t="inlineStr">
        <is>
          <t>CLI-0475</t>
        </is>
      </c>
      <c r="F1555" s="65" t="inlineStr">
        <is>
          <t>Particulier</t>
        </is>
      </c>
      <c r="G1555" s="65" t="inlineStr">
        <is>
          <t>Toulouse</t>
        </is>
      </c>
      <c r="H1555" s="65" t="inlineStr">
        <is>
          <t>Nadia Cherif</t>
        </is>
      </c>
      <c r="I1555" s="65" t="inlineStr">
        <is>
          <t>Dépannage</t>
        </is>
      </c>
      <c r="J1555" s="65" t="inlineStr">
        <is>
          <t>DP-003</t>
        </is>
      </c>
      <c r="K1555" s="65" t="inlineStr">
        <is>
          <t>Dépannage électrique urgence</t>
        </is>
      </c>
      <c r="L1555" s="67" t="n">
        <v>1</v>
      </c>
      <c r="M1555" s="68" t="n">
        <v>346.59</v>
      </c>
      <c r="N1555" s="65" t="inlineStr">
        <is>
          <t>Accepté</t>
        </is>
      </c>
      <c r="O1555" s="66" t="n">
        <v>45682</v>
      </c>
      <c r="P1555" s="67" t="n">
        <v>11</v>
      </c>
      <c r="Q1555" s="67" t="n">
        <v>2</v>
      </c>
      <c r="R1555" s="67">
        <f>$I1555</f>
        <v/>
      </c>
      <c r="S1555" s="67">
        <f>$K1555</f>
        <v/>
      </c>
      <c r="T1555" s="67">
        <f>IFERROR(INDEX(Clients!$G$2:$G$1020,MATCH($E1555,Clients!$A$2:$A$1020,0)),"")</f>
        <v/>
      </c>
      <c r="U1555" s="67">
        <f>IFERROR(INDEX(Clients!$I$2:$I$1020,MATCH($E1555,Clients!$A$2:$A$1020,0)),"")</f>
        <v/>
      </c>
      <c r="V1555" s="69">
        <f>1</f>
        <v/>
      </c>
      <c r="W1555" s="69">
        <f>IF($N1555="Accepté",1,0)</f>
        <v/>
      </c>
      <c r="X1555" s="68">
        <f>$M1555*$W1555</f>
        <v/>
      </c>
      <c r="Y1555" s="68">
        <f>IF($N1555="En cours",0,$M1555)</f>
        <v/>
      </c>
      <c r="Z1555" s="69">
        <f>IF($P1555="",0,1)</f>
        <v/>
      </c>
      <c r="AA1555" s="70">
        <f>IF($P1555="",0,$P1555)</f>
        <v/>
      </c>
      <c r="AB1555" s="69">
        <f>IF(AND($P1555&lt;&gt;"",$P1555&lt;=Paramètres!$C$14),1,0)</f>
        <v/>
      </c>
      <c r="AC1555" s="67">
        <f>IF($P1555="","Jamais relancé",IF($P1555&lt;=3,"0-3 j",IF($P1555&lt;=7,"4-7 j",IF($P1555&lt;=15,"8-15 j","Plus de 15 j"))))</f>
        <v/>
      </c>
      <c r="AD1555" s="67">
        <f>IF($M1555&lt;=1000,"Moins de 1 k€",IF($M1555&lt;=5000,"1 à 5 k€",IF($M1555&lt;=15000,"5 à 15 k€","Plus de 15 k€")))</f>
        <v/>
      </c>
    </row>
    <row r="1556">
      <c r="A1556" s="65" t="inlineStr">
        <is>
          <t>DEV-01555</t>
        </is>
      </c>
      <c r="B1556" s="66" t="n">
        <v>45651</v>
      </c>
      <c r="C1556" s="65" t="inlineStr">
        <is>
          <t>2024-12</t>
        </is>
      </c>
      <c r="D1556" s="65" t="inlineStr">
        <is>
          <t>2024-2025</t>
        </is>
      </c>
      <c r="E1556" s="65" t="inlineStr">
        <is>
          <t>CLI-0992</t>
        </is>
      </c>
      <c r="F1556" s="65" t="inlineStr">
        <is>
          <t>Particulier</t>
        </is>
      </c>
      <c r="G1556" s="65" t="inlineStr">
        <is>
          <t>Montpellier</t>
        </is>
      </c>
      <c r="H1556" s="65" t="inlineStr">
        <is>
          <t>Thomas Rey</t>
        </is>
      </c>
      <c r="I1556" s="65" t="inlineStr">
        <is>
          <t>Électricité</t>
        </is>
      </c>
      <c r="J1556" s="65" t="inlineStr">
        <is>
          <t>EL-003</t>
        </is>
      </c>
      <c r="K1556" s="65" t="inlineStr">
        <is>
          <t>Rénovation électrique complète</t>
        </is>
      </c>
      <c r="L1556" s="67" t="n">
        <v>1</v>
      </c>
      <c r="M1556" s="68" t="n">
        <v>9370.9</v>
      </c>
      <c r="N1556" s="65" t="inlineStr">
        <is>
          <t>Refusé</t>
        </is>
      </c>
      <c r="O1556" s="66" t="n">
        <v>45671</v>
      </c>
      <c r="P1556" s="67" t="n">
        <v>8</v>
      </c>
      <c r="Q1556" s="67" t="n">
        <v>1</v>
      </c>
      <c r="R1556" s="67">
        <f>$I1556</f>
        <v/>
      </c>
      <c r="S1556" s="67">
        <f>$K1556</f>
        <v/>
      </c>
      <c r="T1556" s="67">
        <f>IFERROR(INDEX(Clients!$G$2:$G$1020,MATCH($E1556,Clients!$A$2:$A$1020,0)),"")</f>
        <v/>
      </c>
      <c r="U1556" s="67">
        <f>IFERROR(INDEX(Clients!$I$2:$I$1020,MATCH($E1556,Clients!$A$2:$A$1020,0)),"")</f>
        <v/>
      </c>
      <c r="V1556" s="69">
        <f>1</f>
        <v/>
      </c>
      <c r="W1556" s="69">
        <f>IF($N1556="Accepté",1,0)</f>
        <v/>
      </c>
      <c r="X1556" s="68">
        <f>$M1556*$W1556</f>
        <v/>
      </c>
      <c r="Y1556" s="68">
        <f>IF($N1556="En cours",0,$M1556)</f>
        <v/>
      </c>
      <c r="Z1556" s="69">
        <f>IF($P1556="",0,1)</f>
        <v/>
      </c>
      <c r="AA1556" s="70">
        <f>IF($P1556="",0,$P1556)</f>
        <v/>
      </c>
      <c r="AB1556" s="69">
        <f>IF(AND($P1556&lt;&gt;"",$P1556&lt;=Paramètres!$C$14),1,0)</f>
        <v/>
      </c>
      <c r="AC1556" s="67">
        <f>IF($P1556="","Jamais relancé",IF($P1556&lt;=3,"0-3 j",IF($P1556&lt;=7,"4-7 j",IF($P1556&lt;=15,"8-15 j","Plus de 15 j"))))</f>
        <v/>
      </c>
      <c r="AD1556" s="67">
        <f>IF($M1556&lt;=1000,"Moins de 1 k€",IF($M1556&lt;=5000,"1 à 5 k€",IF($M1556&lt;=15000,"5 à 15 k€","Plus de 15 k€")))</f>
        <v/>
      </c>
    </row>
    <row r="1557">
      <c r="A1557" s="65" t="inlineStr">
        <is>
          <t>DEV-01556</t>
        </is>
      </c>
      <c r="B1557" s="66" t="n">
        <v>45652</v>
      </c>
      <c r="C1557" s="65" t="inlineStr">
        <is>
          <t>2024-12</t>
        </is>
      </c>
      <c r="D1557" s="65" t="inlineStr">
        <is>
          <t>2024-2025</t>
        </is>
      </c>
      <c r="E1557" s="65" t="inlineStr">
        <is>
          <t>CLI-0395</t>
        </is>
      </c>
      <c r="F1557" s="65" t="inlineStr">
        <is>
          <t>Particulier</t>
        </is>
      </c>
      <c r="G1557" s="65" t="inlineStr">
        <is>
          <t>Bordeaux</t>
        </is>
      </c>
      <c r="H1557" s="65" t="inlineStr">
        <is>
          <t>Sophie Marchand</t>
        </is>
      </c>
      <c r="I1557" s="65" t="inlineStr">
        <is>
          <t>Plomberie</t>
        </is>
      </c>
      <c r="J1557" s="65" t="inlineStr">
        <is>
          <t>PR-004</t>
        </is>
      </c>
      <c r="K1557" s="65" t="inlineStr">
        <is>
          <t>Remplacement colonne d'évacuation</t>
        </is>
      </c>
      <c r="L1557" s="67" t="n">
        <v>1</v>
      </c>
      <c r="M1557" s="68" t="n">
        <v>5919.46</v>
      </c>
      <c r="N1557" s="65" t="inlineStr">
        <is>
          <t>Accepté</t>
        </is>
      </c>
      <c r="O1557" s="66" t="n">
        <v>45691</v>
      </c>
      <c r="P1557" s="67" t="n">
        <v>5</v>
      </c>
      <c r="Q1557" s="67" t="n">
        <v>1</v>
      </c>
      <c r="R1557" s="67">
        <f>$I1557</f>
        <v/>
      </c>
      <c r="S1557" s="67">
        <f>$K1557</f>
        <v/>
      </c>
      <c r="T1557" s="67">
        <f>IFERROR(INDEX(Clients!$G$2:$G$1020,MATCH($E1557,Clients!$A$2:$A$1020,0)),"")</f>
        <v/>
      </c>
      <c r="U1557" s="67">
        <f>IFERROR(INDEX(Clients!$I$2:$I$1020,MATCH($E1557,Clients!$A$2:$A$1020,0)),"")</f>
        <v/>
      </c>
      <c r="V1557" s="69">
        <f>1</f>
        <v/>
      </c>
      <c r="W1557" s="69">
        <f>IF($N1557="Accepté",1,0)</f>
        <v/>
      </c>
      <c r="X1557" s="68">
        <f>$M1557*$W1557</f>
        <v/>
      </c>
      <c r="Y1557" s="68">
        <f>IF($N1557="En cours",0,$M1557)</f>
        <v/>
      </c>
      <c r="Z1557" s="69">
        <f>IF($P1557="",0,1)</f>
        <v/>
      </c>
      <c r="AA1557" s="70">
        <f>IF($P1557="",0,$P1557)</f>
        <v/>
      </c>
      <c r="AB1557" s="69">
        <f>IF(AND($P1557&lt;&gt;"",$P1557&lt;=Paramètres!$C$14),1,0)</f>
        <v/>
      </c>
      <c r="AC1557" s="67">
        <f>IF($P1557="","Jamais relancé",IF($P1557&lt;=3,"0-3 j",IF($P1557&lt;=7,"4-7 j",IF($P1557&lt;=15,"8-15 j","Plus de 15 j"))))</f>
        <v/>
      </c>
      <c r="AD1557" s="67">
        <f>IF($M1557&lt;=1000,"Moins de 1 k€",IF($M1557&lt;=5000,"1 à 5 k€",IF($M1557&lt;=15000,"5 à 15 k€","Plus de 15 k€")))</f>
        <v/>
      </c>
    </row>
    <row r="1558">
      <c r="A1558" s="65" t="inlineStr">
        <is>
          <t>DEV-01557</t>
        </is>
      </c>
      <c r="B1558" s="66" t="n">
        <v>45652</v>
      </c>
      <c r="C1558" s="65" t="inlineStr">
        <is>
          <t>2024-12</t>
        </is>
      </c>
      <c r="D1558" s="65" t="inlineStr">
        <is>
          <t>2024-2025</t>
        </is>
      </c>
      <c r="E1558" s="65" t="inlineStr">
        <is>
          <t>CLI-0011</t>
        </is>
      </c>
      <c r="F1558" s="65" t="inlineStr">
        <is>
          <t>Particulier</t>
        </is>
      </c>
      <c r="G1558" s="65" t="inlineStr">
        <is>
          <t>Bordeaux</t>
        </is>
      </c>
      <c r="H1558" s="65" t="inlineStr">
        <is>
          <t>Sophie Marchand</t>
        </is>
      </c>
      <c r="I1558" s="65" t="inlineStr">
        <is>
          <t>Chauffage</t>
        </is>
      </c>
      <c r="J1558" s="65" t="inlineStr">
        <is>
          <t>CH-003</t>
        </is>
      </c>
      <c r="K1558" s="65" t="inlineStr">
        <is>
          <t>Installation pompe à chaleur air/eau</t>
        </is>
      </c>
      <c r="L1558" s="67" t="n">
        <v>1</v>
      </c>
      <c r="M1558" s="68" t="n">
        <v>13167.19</v>
      </c>
      <c r="N1558" s="65" t="inlineStr">
        <is>
          <t>Refusé</t>
        </is>
      </c>
      <c r="O1558" s="66" t="n">
        <v>45685</v>
      </c>
      <c r="P1558" s="67" t="n">
        <v>8</v>
      </c>
      <c r="Q1558" s="67" t="n">
        <v>3</v>
      </c>
      <c r="R1558" s="67">
        <f>$I1558</f>
        <v/>
      </c>
      <c r="S1558" s="67">
        <f>$K1558</f>
        <v/>
      </c>
      <c r="T1558" s="67">
        <f>IFERROR(INDEX(Clients!$G$2:$G$1020,MATCH($E1558,Clients!$A$2:$A$1020,0)),"")</f>
        <v/>
      </c>
      <c r="U1558" s="67">
        <f>IFERROR(INDEX(Clients!$I$2:$I$1020,MATCH($E1558,Clients!$A$2:$A$1020,0)),"")</f>
        <v/>
      </c>
      <c r="V1558" s="69">
        <f>1</f>
        <v/>
      </c>
      <c r="W1558" s="69">
        <f>IF($N1558="Accepté",1,0)</f>
        <v/>
      </c>
      <c r="X1558" s="68">
        <f>$M1558*$W1558</f>
        <v/>
      </c>
      <c r="Y1558" s="68">
        <f>IF($N1558="En cours",0,$M1558)</f>
        <v/>
      </c>
      <c r="Z1558" s="69">
        <f>IF($P1558="",0,1)</f>
        <v/>
      </c>
      <c r="AA1558" s="70">
        <f>IF($P1558="",0,$P1558)</f>
        <v/>
      </c>
      <c r="AB1558" s="69">
        <f>IF(AND($P1558&lt;&gt;"",$P1558&lt;=Paramètres!$C$14),1,0)</f>
        <v/>
      </c>
      <c r="AC1558" s="67">
        <f>IF($P1558="","Jamais relancé",IF($P1558&lt;=3,"0-3 j",IF($P1558&lt;=7,"4-7 j",IF($P1558&lt;=15,"8-15 j","Plus de 15 j"))))</f>
        <v/>
      </c>
      <c r="AD1558" s="67">
        <f>IF($M1558&lt;=1000,"Moins de 1 k€",IF($M1558&lt;=5000,"1 à 5 k€",IF($M1558&lt;=15000,"5 à 15 k€","Plus de 15 k€")))</f>
        <v/>
      </c>
    </row>
    <row r="1559">
      <c r="A1559" s="65" t="inlineStr">
        <is>
          <t>DEV-01558</t>
        </is>
      </c>
      <c r="B1559" s="66" t="n">
        <v>45652</v>
      </c>
      <c r="C1559" s="65" t="inlineStr">
        <is>
          <t>2024-12</t>
        </is>
      </c>
      <c r="D1559" s="65" t="inlineStr">
        <is>
          <t>2024-2025</t>
        </is>
      </c>
      <c r="E1559" s="65" t="inlineStr">
        <is>
          <t>CLI-0054</t>
        </is>
      </c>
      <c r="F1559" s="65" t="inlineStr">
        <is>
          <t>Particulier</t>
        </is>
      </c>
      <c r="G1559" s="65" t="inlineStr">
        <is>
          <t>Bordeaux</t>
        </is>
      </c>
      <c r="H1559" s="65" t="inlineStr">
        <is>
          <t>Sophie Marchand</t>
        </is>
      </c>
      <c r="I1559" s="65" t="inlineStr">
        <is>
          <t>Dépannage</t>
        </is>
      </c>
      <c r="J1559" s="65" t="inlineStr">
        <is>
          <t>DP-003</t>
        </is>
      </c>
      <c r="K1559" s="65" t="inlineStr">
        <is>
          <t>Dépannage électrique urgence</t>
        </is>
      </c>
      <c r="L1559" s="67" t="n">
        <v>2</v>
      </c>
      <c r="M1559" s="68" t="n">
        <v>623.85</v>
      </c>
      <c r="N1559" s="65" t="inlineStr">
        <is>
          <t>Accepté</t>
        </is>
      </c>
      <c r="O1559" s="66" t="n">
        <v>45690</v>
      </c>
      <c r="P1559" s="67" t="n">
        <v>13</v>
      </c>
      <c r="Q1559" s="67" t="n">
        <v>3</v>
      </c>
      <c r="R1559" s="67">
        <f>$I1559</f>
        <v/>
      </c>
      <c r="S1559" s="67">
        <f>$K1559</f>
        <v/>
      </c>
      <c r="T1559" s="67">
        <f>IFERROR(INDEX(Clients!$G$2:$G$1020,MATCH($E1559,Clients!$A$2:$A$1020,0)),"")</f>
        <v/>
      </c>
      <c r="U1559" s="67">
        <f>IFERROR(INDEX(Clients!$I$2:$I$1020,MATCH($E1559,Clients!$A$2:$A$1020,0)),"")</f>
        <v/>
      </c>
      <c r="V1559" s="69">
        <f>1</f>
        <v/>
      </c>
      <c r="W1559" s="69">
        <f>IF($N1559="Accepté",1,0)</f>
        <v/>
      </c>
      <c r="X1559" s="68">
        <f>$M1559*$W1559</f>
        <v/>
      </c>
      <c r="Y1559" s="68">
        <f>IF($N1559="En cours",0,$M1559)</f>
        <v/>
      </c>
      <c r="Z1559" s="69">
        <f>IF($P1559="",0,1)</f>
        <v/>
      </c>
      <c r="AA1559" s="70">
        <f>IF($P1559="",0,$P1559)</f>
        <v/>
      </c>
      <c r="AB1559" s="69">
        <f>IF(AND($P1559&lt;&gt;"",$P1559&lt;=Paramètres!$C$14),1,0)</f>
        <v/>
      </c>
      <c r="AC1559" s="67">
        <f>IF($P1559="","Jamais relancé",IF($P1559&lt;=3,"0-3 j",IF($P1559&lt;=7,"4-7 j",IF($P1559&lt;=15,"8-15 j","Plus de 15 j"))))</f>
        <v/>
      </c>
      <c r="AD1559" s="67">
        <f>IF($M1559&lt;=1000,"Moins de 1 k€",IF($M1559&lt;=5000,"1 à 5 k€",IF($M1559&lt;=15000,"5 à 15 k€","Plus de 15 k€")))</f>
        <v/>
      </c>
    </row>
    <row r="1560">
      <c r="A1560" s="65" t="inlineStr">
        <is>
          <t>DEV-01559</t>
        </is>
      </c>
      <c r="B1560" s="66" t="n">
        <v>45653</v>
      </c>
      <c r="C1560" s="65" t="inlineStr">
        <is>
          <t>2024-12</t>
        </is>
      </c>
      <c r="D1560" s="65" t="inlineStr">
        <is>
          <t>2024-2025</t>
        </is>
      </c>
      <c r="E1560" s="65" t="inlineStr">
        <is>
          <t>CLI-0150</t>
        </is>
      </c>
      <c r="F1560" s="65" t="inlineStr">
        <is>
          <t>Particulier</t>
        </is>
      </c>
      <c r="G1560" s="65" t="inlineStr">
        <is>
          <t>Bordeaux</t>
        </is>
      </c>
      <c r="H1560" s="65" t="inlineStr">
        <is>
          <t>Sophie Marchand</t>
        </is>
      </c>
      <c r="I1560" s="65" t="inlineStr">
        <is>
          <t>Chauffage</t>
        </is>
      </c>
      <c r="J1560" s="65" t="inlineStr">
        <is>
          <t>CH-001</t>
        </is>
      </c>
      <c r="K1560" s="65" t="inlineStr">
        <is>
          <t>Installation chaudière gaz condensation</t>
        </is>
      </c>
      <c r="L1560" s="67" t="n">
        <v>1</v>
      </c>
      <c r="M1560" s="68" t="n">
        <v>5090.84</v>
      </c>
      <c r="N1560" s="65" t="inlineStr">
        <is>
          <t>Accepté</t>
        </is>
      </c>
      <c r="O1560" s="66" t="n">
        <v>45659</v>
      </c>
      <c r="P1560" s="67" t="n">
        <v>3</v>
      </c>
      <c r="Q1560" s="67" t="n">
        <v>1</v>
      </c>
      <c r="R1560" s="67">
        <f>$I1560</f>
        <v/>
      </c>
      <c r="S1560" s="67">
        <f>$K1560</f>
        <v/>
      </c>
      <c r="T1560" s="67">
        <f>IFERROR(INDEX(Clients!$G$2:$G$1020,MATCH($E1560,Clients!$A$2:$A$1020,0)),"")</f>
        <v/>
      </c>
      <c r="U1560" s="67">
        <f>IFERROR(INDEX(Clients!$I$2:$I$1020,MATCH($E1560,Clients!$A$2:$A$1020,0)),"")</f>
        <v/>
      </c>
      <c r="V1560" s="69">
        <f>1</f>
        <v/>
      </c>
      <c r="W1560" s="69">
        <f>IF($N1560="Accepté",1,0)</f>
        <v/>
      </c>
      <c r="X1560" s="68">
        <f>$M1560*$W1560</f>
        <v/>
      </c>
      <c r="Y1560" s="68">
        <f>IF($N1560="En cours",0,$M1560)</f>
        <v/>
      </c>
      <c r="Z1560" s="69">
        <f>IF($P1560="",0,1)</f>
        <v/>
      </c>
      <c r="AA1560" s="70">
        <f>IF($P1560="",0,$P1560)</f>
        <v/>
      </c>
      <c r="AB1560" s="69">
        <f>IF(AND($P1560&lt;&gt;"",$P1560&lt;=Paramètres!$C$14),1,0)</f>
        <v/>
      </c>
      <c r="AC1560" s="67">
        <f>IF($P1560="","Jamais relancé",IF($P1560&lt;=3,"0-3 j",IF($P1560&lt;=7,"4-7 j",IF($P1560&lt;=15,"8-15 j","Plus de 15 j"))))</f>
        <v/>
      </c>
      <c r="AD1560" s="67">
        <f>IF($M1560&lt;=1000,"Moins de 1 k€",IF($M1560&lt;=5000,"1 à 5 k€",IF($M1560&lt;=15000,"5 à 15 k€","Plus de 15 k€")))</f>
        <v/>
      </c>
    </row>
    <row r="1561">
      <c r="A1561" s="65" t="inlineStr">
        <is>
          <t>DEV-01560</t>
        </is>
      </c>
      <c r="B1561" s="66" t="n">
        <v>45653</v>
      </c>
      <c r="C1561" s="65" t="inlineStr">
        <is>
          <t>2024-12</t>
        </is>
      </c>
      <c r="D1561" s="65" t="inlineStr">
        <is>
          <t>2024-2025</t>
        </is>
      </c>
      <c r="E1561" s="65" t="inlineStr">
        <is>
          <t>CLI-0437</t>
        </is>
      </c>
      <c r="F1561" s="65" t="inlineStr">
        <is>
          <t>Syndic</t>
        </is>
      </c>
      <c r="G1561" s="65" t="inlineStr">
        <is>
          <t>Bordeaux</t>
        </is>
      </c>
      <c r="H1561" s="65" t="inlineStr">
        <is>
          <t>Karim Belkacem</t>
        </is>
      </c>
      <c r="I1561" s="65" t="inlineStr">
        <is>
          <t>Chauffage</t>
        </is>
      </c>
      <c r="J1561" s="65" t="inlineStr">
        <is>
          <t>CH-005</t>
        </is>
      </c>
      <c r="K1561" s="65" t="inlineStr">
        <is>
          <t>Désembouage circuit chauffage</t>
        </is>
      </c>
      <c r="L1561" s="67" t="n">
        <v>1</v>
      </c>
      <c r="M1561" s="68" t="n">
        <v>1624.47</v>
      </c>
      <c r="N1561" s="65" t="inlineStr">
        <is>
          <t>Refusé</t>
        </is>
      </c>
      <c r="O1561" s="66" t="n">
        <v>45661</v>
      </c>
      <c r="P1561" s="67" t="n">
        <v>5</v>
      </c>
      <c r="Q1561" s="67" t="n">
        <v>1</v>
      </c>
      <c r="R1561" s="67">
        <f>$I1561</f>
        <v/>
      </c>
      <c r="S1561" s="67">
        <f>$K1561</f>
        <v/>
      </c>
      <c r="T1561" s="67">
        <f>IFERROR(INDEX(Clients!$G$2:$G$1020,MATCH($E1561,Clients!$A$2:$A$1020,0)),"")</f>
        <v/>
      </c>
      <c r="U1561" s="67">
        <f>IFERROR(INDEX(Clients!$I$2:$I$1020,MATCH($E1561,Clients!$A$2:$A$1020,0)),"")</f>
        <v/>
      </c>
      <c r="V1561" s="69">
        <f>1</f>
        <v/>
      </c>
      <c r="W1561" s="69">
        <f>IF($N1561="Accepté",1,0)</f>
        <v/>
      </c>
      <c r="X1561" s="68">
        <f>$M1561*$W1561</f>
        <v/>
      </c>
      <c r="Y1561" s="68">
        <f>IF($N1561="En cours",0,$M1561)</f>
        <v/>
      </c>
      <c r="Z1561" s="69">
        <f>IF($P1561="",0,1)</f>
        <v/>
      </c>
      <c r="AA1561" s="70">
        <f>IF($P1561="",0,$P1561)</f>
        <v/>
      </c>
      <c r="AB1561" s="69">
        <f>IF(AND($P1561&lt;&gt;"",$P1561&lt;=Paramètres!$C$14),1,0)</f>
        <v/>
      </c>
      <c r="AC1561" s="67">
        <f>IF($P1561="","Jamais relancé",IF($P1561&lt;=3,"0-3 j",IF($P1561&lt;=7,"4-7 j",IF($P1561&lt;=15,"8-15 j","Plus de 15 j"))))</f>
        <v/>
      </c>
      <c r="AD1561" s="67">
        <f>IF($M1561&lt;=1000,"Moins de 1 k€",IF($M1561&lt;=5000,"1 à 5 k€",IF($M1561&lt;=15000,"5 à 15 k€","Plus de 15 k€")))</f>
        <v/>
      </c>
    </row>
    <row r="1562">
      <c r="A1562" s="65" t="inlineStr">
        <is>
          <t>DEV-01561</t>
        </is>
      </c>
      <c r="B1562" s="66" t="n">
        <v>45653</v>
      </c>
      <c r="C1562" s="65" t="inlineStr">
        <is>
          <t>2024-12</t>
        </is>
      </c>
      <c r="D1562" s="65" t="inlineStr">
        <is>
          <t>2024-2025</t>
        </is>
      </c>
      <c r="E1562" s="65" t="inlineStr">
        <is>
          <t>CLI-0192</t>
        </is>
      </c>
      <c r="F1562" s="65" t="inlineStr">
        <is>
          <t>Particulier</t>
        </is>
      </c>
      <c r="G1562" s="65" t="inlineStr">
        <is>
          <t>Toulouse</t>
        </is>
      </c>
      <c r="H1562" s="65" t="inlineStr">
        <is>
          <t>Nadia Cherif</t>
        </is>
      </c>
      <c r="I1562" s="65" t="inlineStr">
        <is>
          <t>Dépannage</t>
        </is>
      </c>
      <c r="J1562" s="65" t="inlineStr">
        <is>
          <t>DP-001</t>
        </is>
      </c>
      <c r="K1562" s="65" t="inlineStr">
        <is>
          <t>Dépannage plomberie urgence</t>
        </is>
      </c>
      <c r="L1562" s="67" t="n">
        <v>2</v>
      </c>
      <c r="M1562" s="68" t="n">
        <v>638.65</v>
      </c>
      <c r="N1562" s="65" t="inlineStr">
        <is>
          <t>Refusé</t>
        </is>
      </c>
      <c r="O1562" s="66" t="n">
        <v>45677</v>
      </c>
      <c r="P1562" s="67" t="n">
        <v>9</v>
      </c>
      <c r="Q1562" s="67" t="n">
        <v>2</v>
      </c>
      <c r="R1562" s="67">
        <f>$I1562</f>
        <v/>
      </c>
      <c r="S1562" s="67">
        <f>$K1562</f>
        <v/>
      </c>
      <c r="T1562" s="67">
        <f>IFERROR(INDEX(Clients!$G$2:$G$1020,MATCH($E1562,Clients!$A$2:$A$1020,0)),"")</f>
        <v/>
      </c>
      <c r="U1562" s="67">
        <f>IFERROR(INDEX(Clients!$I$2:$I$1020,MATCH($E1562,Clients!$A$2:$A$1020,0)),"")</f>
        <v/>
      </c>
      <c r="V1562" s="69">
        <f>1</f>
        <v/>
      </c>
      <c r="W1562" s="69">
        <f>IF($N1562="Accepté",1,0)</f>
        <v/>
      </c>
      <c r="X1562" s="68">
        <f>$M1562*$W1562</f>
        <v/>
      </c>
      <c r="Y1562" s="68">
        <f>IF($N1562="En cours",0,$M1562)</f>
        <v/>
      </c>
      <c r="Z1562" s="69">
        <f>IF($P1562="",0,1)</f>
        <v/>
      </c>
      <c r="AA1562" s="70">
        <f>IF($P1562="",0,$P1562)</f>
        <v/>
      </c>
      <c r="AB1562" s="69">
        <f>IF(AND($P1562&lt;&gt;"",$P1562&lt;=Paramètres!$C$14),1,0)</f>
        <v/>
      </c>
      <c r="AC1562" s="67">
        <f>IF($P1562="","Jamais relancé",IF($P1562&lt;=3,"0-3 j",IF($P1562&lt;=7,"4-7 j",IF($P1562&lt;=15,"8-15 j","Plus de 15 j"))))</f>
        <v/>
      </c>
      <c r="AD1562" s="67">
        <f>IF($M1562&lt;=1000,"Moins de 1 k€",IF($M1562&lt;=5000,"1 à 5 k€",IF($M1562&lt;=15000,"5 à 15 k€","Plus de 15 k€")))</f>
        <v/>
      </c>
    </row>
    <row r="1563">
      <c r="A1563" s="65" t="inlineStr">
        <is>
          <t>DEV-01562</t>
        </is>
      </c>
      <c r="B1563" s="66" t="n">
        <v>45656</v>
      </c>
      <c r="C1563" s="65" t="inlineStr">
        <is>
          <t>2024-12</t>
        </is>
      </c>
      <c r="D1563" s="65" t="inlineStr">
        <is>
          <t>2024-2025</t>
        </is>
      </c>
      <c r="E1563" s="65" t="inlineStr">
        <is>
          <t>CLI-0545</t>
        </is>
      </c>
      <c r="F1563" s="65" t="inlineStr">
        <is>
          <t>Syndic</t>
        </is>
      </c>
      <c r="G1563" s="65" t="inlineStr">
        <is>
          <t>Toulouse</t>
        </is>
      </c>
      <c r="H1563" s="65" t="inlineStr">
        <is>
          <t>Julien Fabre</t>
        </is>
      </c>
      <c r="I1563" s="65" t="inlineStr">
        <is>
          <t>Plomberie</t>
        </is>
      </c>
      <c r="J1563" s="65" t="inlineStr">
        <is>
          <t>PR-001</t>
        </is>
      </c>
      <c r="K1563" s="65" t="inlineStr">
        <is>
          <t>Remplacement chauffe-eau 200 L</t>
        </is>
      </c>
      <c r="L1563" s="67" t="n">
        <v>1</v>
      </c>
      <c r="M1563" s="68" t="n">
        <v>2512.43</v>
      </c>
      <c r="N1563" s="65" t="inlineStr">
        <is>
          <t>Sans réponse</t>
        </is>
      </c>
      <c r="O1563" s="66" t="n">
        <v>45669</v>
      </c>
      <c r="P1563" s="67" t="n">
        <v>6</v>
      </c>
      <c r="Q1563" s="67" t="n">
        <v>1</v>
      </c>
      <c r="R1563" s="67">
        <f>$I1563</f>
        <v/>
      </c>
      <c r="S1563" s="67">
        <f>$K1563</f>
        <v/>
      </c>
      <c r="T1563" s="67">
        <f>IFERROR(INDEX(Clients!$G$2:$G$1020,MATCH($E1563,Clients!$A$2:$A$1020,0)),"")</f>
        <v/>
      </c>
      <c r="U1563" s="67">
        <f>IFERROR(INDEX(Clients!$I$2:$I$1020,MATCH($E1563,Clients!$A$2:$A$1020,0)),"")</f>
        <v/>
      </c>
      <c r="V1563" s="69">
        <f>1</f>
        <v/>
      </c>
      <c r="W1563" s="69">
        <f>IF($N1563="Accepté",1,0)</f>
        <v/>
      </c>
      <c r="X1563" s="68">
        <f>$M1563*$W1563</f>
        <v/>
      </c>
      <c r="Y1563" s="68">
        <f>IF($N1563="En cours",0,$M1563)</f>
        <v/>
      </c>
      <c r="Z1563" s="69">
        <f>IF($P1563="",0,1)</f>
        <v/>
      </c>
      <c r="AA1563" s="70">
        <f>IF($P1563="",0,$P1563)</f>
        <v/>
      </c>
      <c r="AB1563" s="69">
        <f>IF(AND($P1563&lt;&gt;"",$P1563&lt;=Paramètres!$C$14),1,0)</f>
        <v/>
      </c>
      <c r="AC1563" s="67">
        <f>IF($P1563="","Jamais relancé",IF($P1563&lt;=3,"0-3 j",IF($P1563&lt;=7,"4-7 j",IF($P1563&lt;=15,"8-15 j","Plus de 15 j"))))</f>
        <v/>
      </c>
      <c r="AD1563" s="67">
        <f>IF($M1563&lt;=1000,"Moins de 1 k€",IF($M1563&lt;=5000,"1 à 5 k€",IF($M1563&lt;=15000,"5 à 15 k€","Plus de 15 k€")))</f>
        <v/>
      </c>
    </row>
    <row r="1564">
      <c r="A1564" s="65" t="inlineStr">
        <is>
          <t>DEV-01563</t>
        </is>
      </c>
      <c r="B1564" s="66" t="n">
        <v>45656</v>
      </c>
      <c r="C1564" s="65" t="inlineStr">
        <is>
          <t>2024-12</t>
        </is>
      </c>
      <c r="D1564" s="65" t="inlineStr">
        <is>
          <t>2024-2025</t>
        </is>
      </c>
      <c r="E1564" s="65" t="inlineStr">
        <is>
          <t>CLI-0491</t>
        </is>
      </c>
      <c r="F1564" s="65" t="inlineStr">
        <is>
          <t>Professionnel</t>
        </is>
      </c>
      <c r="G1564" s="65" t="inlineStr">
        <is>
          <t>Bordeaux</t>
        </is>
      </c>
      <c r="H1564" s="65" t="inlineStr">
        <is>
          <t>Karim Belkacem</t>
        </is>
      </c>
      <c r="I1564" s="65" t="inlineStr">
        <is>
          <t>Chauffage</t>
        </is>
      </c>
      <c r="J1564" s="65" t="inlineStr">
        <is>
          <t>CH-005</t>
        </is>
      </c>
      <c r="K1564" s="65" t="inlineStr">
        <is>
          <t>Désembouage circuit chauffage</t>
        </is>
      </c>
      <c r="L1564" s="67" t="n">
        <v>1</v>
      </c>
      <c r="M1564" s="68" t="n">
        <v>1382.83</v>
      </c>
      <c r="N1564" s="65" t="inlineStr">
        <is>
          <t>Accepté</t>
        </is>
      </c>
      <c r="O1564" s="66" t="n">
        <v>45688</v>
      </c>
      <c r="P1564" s="67" t="n">
        <v>4</v>
      </c>
      <c r="Q1564" s="67" t="n">
        <v>1</v>
      </c>
      <c r="R1564" s="67">
        <f>$I1564</f>
        <v/>
      </c>
      <c r="S1564" s="67">
        <f>$K1564</f>
        <v/>
      </c>
      <c r="T1564" s="67">
        <f>IFERROR(INDEX(Clients!$G$2:$G$1020,MATCH($E1564,Clients!$A$2:$A$1020,0)),"")</f>
        <v/>
      </c>
      <c r="U1564" s="67">
        <f>IFERROR(INDEX(Clients!$I$2:$I$1020,MATCH($E1564,Clients!$A$2:$A$1020,0)),"")</f>
        <v/>
      </c>
      <c r="V1564" s="69">
        <f>1</f>
        <v/>
      </c>
      <c r="W1564" s="69">
        <f>IF($N1564="Accepté",1,0)</f>
        <v/>
      </c>
      <c r="X1564" s="68">
        <f>$M1564*$W1564</f>
        <v/>
      </c>
      <c r="Y1564" s="68">
        <f>IF($N1564="En cours",0,$M1564)</f>
        <v/>
      </c>
      <c r="Z1564" s="69">
        <f>IF($P1564="",0,1)</f>
        <v/>
      </c>
      <c r="AA1564" s="70">
        <f>IF($P1564="",0,$P1564)</f>
        <v/>
      </c>
      <c r="AB1564" s="69">
        <f>IF(AND($P1564&lt;&gt;"",$P1564&lt;=Paramètres!$C$14),1,0)</f>
        <v/>
      </c>
      <c r="AC1564" s="67">
        <f>IF($P1564="","Jamais relancé",IF($P1564&lt;=3,"0-3 j",IF($P1564&lt;=7,"4-7 j",IF($P1564&lt;=15,"8-15 j","Plus de 15 j"))))</f>
        <v/>
      </c>
      <c r="AD1564" s="67">
        <f>IF($M1564&lt;=1000,"Moins de 1 k€",IF($M1564&lt;=5000,"1 à 5 k€",IF($M1564&lt;=15000,"5 à 15 k€","Plus de 15 k€")))</f>
        <v/>
      </c>
    </row>
    <row r="1565">
      <c r="A1565" s="65" t="inlineStr">
        <is>
          <t>DEV-01564</t>
        </is>
      </c>
      <c r="B1565" s="66" t="n">
        <v>45656</v>
      </c>
      <c r="C1565" s="65" t="inlineStr">
        <is>
          <t>2024-12</t>
        </is>
      </c>
      <c r="D1565" s="65" t="inlineStr">
        <is>
          <t>2024-2025</t>
        </is>
      </c>
      <c r="E1565" s="65" t="inlineStr">
        <is>
          <t>CLI-0005</t>
        </is>
      </c>
      <c r="F1565" s="65" t="inlineStr">
        <is>
          <t>Particulier</t>
        </is>
      </c>
      <c r="G1565" s="65" t="inlineStr">
        <is>
          <t>Bordeaux</t>
        </is>
      </c>
      <c r="H1565" s="65" t="inlineStr">
        <is>
          <t>Karim Belkacem</t>
        </is>
      </c>
      <c r="I1565" s="65" t="inlineStr">
        <is>
          <t>Électricité</t>
        </is>
      </c>
      <c r="J1565" s="65" t="inlineStr">
        <is>
          <t>EL-002</t>
        </is>
      </c>
      <c r="K1565" s="65" t="inlineStr">
        <is>
          <t>Installation borne de recharge VE</t>
        </is>
      </c>
      <c r="L1565" s="67" t="n">
        <v>1</v>
      </c>
      <c r="M1565" s="68" t="n">
        <v>1455.57</v>
      </c>
      <c r="N1565" s="65" t="inlineStr">
        <is>
          <t>Accepté</t>
        </is>
      </c>
      <c r="O1565" s="66" t="n">
        <v>45663</v>
      </c>
      <c r="P1565" s="67" t="n">
        <v>7</v>
      </c>
      <c r="Q1565" s="67" t="n">
        <v>1</v>
      </c>
      <c r="R1565" s="67">
        <f>$I1565</f>
        <v/>
      </c>
      <c r="S1565" s="67">
        <f>$K1565</f>
        <v/>
      </c>
      <c r="T1565" s="67">
        <f>IFERROR(INDEX(Clients!$G$2:$G$1020,MATCH($E1565,Clients!$A$2:$A$1020,0)),"")</f>
        <v/>
      </c>
      <c r="U1565" s="67">
        <f>IFERROR(INDEX(Clients!$I$2:$I$1020,MATCH($E1565,Clients!$A$2:$A$1020,0)),"")</f>
        <v/>
      </c>
      <c r="V1565" s="69">
        <f>1</f>
        <v/>
      </c>
      <c r="W1565" s="69">
        <f>IF($N1565="Accepté",1,0)</f>
        <v/>
      </c>
      <c r="X1565" s="68">
        <f>$M1565*$W1565</f>
        <v/>
      </c>
      <c r="Y1565" s="68">
        <f>IF($N1565="En cours",0,$M1565)</f>
        <v/>
      </c>
      <c r="Z1565" s="69">
        <f>IF($P1565="",0,1)</f>
        <v/>
      </c>
      <c r="AA1565" s="70">
        <f>IF($P1565="",0,$P1565)</f>
        <v/>
      </c>
      <c r="AB1565" s="69">
        <f>IF(AND($P1565&lt;&gt;"",$P1565&lt;=Paramètres!$C$14),1,0)</f>
        <v/>
      </c>
      <c r="AC1565" s="67">
        <f>IF($P1565="","Jamais relancé",IF($P1565&lt;=3,"0-3 j",IF($P1565&lt;=7,"4-7 j",IF($P1565&lt;=15,"8-15 j","Plus de 15 j"))))</f>
        <v/>
      </c>
      <c r="AD1565" s="67">
        <f>IF($M1565&lt;=1000,"Moins de 1 k€",IF($M1565&lt;=5000,"1 à 5 k€",IF($M1565&lt;=15000,"5 à 15 k€","Plus de 15 k€")))</f>
        <v/>
      </c>
    </row>
    <row r="1566">
      <c r="A1566" s="65" t="inlineStr">
        <is>
          <t>DEV-01565</t>
        </is>
      </c>
      <c r="B1566" s="66" t="n">
        <v>45656</v>
      </c>
      <c r="C1566" s="65" t="inlineStr">
        <is>
          <t>2024-12</t>
        </is>
      </c>
      <c r="D1566" s="65" t="inlineStr">
        <is>
          <t>2024-2025</t>
        </is>
      </c>
      <c r="E1566" s="65" t="inlineStr">
        <is>
          <t>CLI-0976</t>
        </is>
      </c>
      <c r="F1566" s="65" t="inlineStr">
        <is>
          <t>Professionnel</t>
        </is>
      </c>
      <c r="G1566" s="65" t="inlineStr">
        <is>
          <t>Montpellier</t>
        </is>
      </c>
      <c r="H1566" s="65" t="inlineStr">
        <is>
          <t>Thomas Rey</t>
        </is>
      </c>
      <c r="I1566" s="65" t="inlineStr">
        <is>
          <t>Chauffage</t>
        </is>
      </c>
      <c r="J1566" s="65" t="inlineStr">
        <is>
          <t>CH-002</t>
        </is>
      </c>
      <c r="K1566" s="65" t="inlineStr">
        <is>
          <t>Entretien annuel chaudière</t>
        </is>
      </c>
      <c r="L1566" s="67" t="n">
        <v>1</v>
      </c>
      <c r="M1566" s="68" t="n">
        <v>288.23</v>
      </c>
      <c r="N1566" s="65" t="inlineStr">
        <is>
          <t>Sans réponse</t>
        </is>
      </c>
      <c r="O1566" s="66" t="n">
        <v>45659</v>
      </c>
      <c r="P1566" s="67" t="n">
        <v>3</v>
      </c>
      <c r="Q1566" s="67" t="n">
        <v>1</v>
      </c>
      <c r="R1566" s="67">
        <f>$I1566</f>
        <v/>
      </c>
      <c r="S1566" s="67">
        <f>$K1566</f>
        <v/>
      </c>
      <c r="T1566" s="67">
        <f>IFERROR(INDEX(Clients!$G$2:$G$1020,MATCH($E1566,Clients!$A$2:$A$1020,0)),"")</f>
        <v/>
      </c>
      <c r="U1566" s="67">
        <f>IFERROR(INDEX(Clients!$I$2:$I$1020,MATCH($E1566,Clients!$A$2:$A$1020,0)),"")</f>
        <v/>
      </c>
      <c r="V1566" s="69">
        <f>1</f>
        <v/>
      </c>
      <c r="W1566" s="69">
        <f>IF($N1566="Accepté",1,0)</f>
        <v/>
      </c>
      <c r="X1566" s="68">
        <f>$M1566*$W1566</f>
        <v/>
      </c>
      <c r="Y1566" s="68">
        <f>IF($N1566="En cours",0,$M1566)</f>
        <v/>
      </c>
      <c r="Z1566" s="69">
        <f>IF($P1566="",0,1)</f>
        <v/>
      </c>
      <c r="AA1566" s="70">
        <f>IF($P1566="",0,$P1566)</f>
        <v/>
      </c>
      <c r="AB1566" s="69">
        <f>IF(AND($P1566&lt;&gt;"",$P1566&lt;=Paramètres!$C$14),1,0)</f>
        <v/>
      </c>
      <c r="AC1566" s="67">
        <f>IF($P1566="","Jamais relancé",IF($P1566&lt;=3,"0-3 j",IF($P1566&lt;=7,"4-7 j",IF($P1566&lt;=15,"8-15 j","Plus de 15 j"))))</f>
        <v/>
      </c>
      <c r="AD1566" s="67">
        <f>IF($M1566&lt;=1000,"Moins de 1 k€",IF($M1566&lt;=5000,"1 à 5 k€",IF($M1566&lt;=15000,"5 à 15 k€","Plus de 15 k€")))</f>
        <v/>
      </c>
    </row>
    <row r="1567">
      <c r="A1567" s="65" t="inlineStr">
        <is>
          <t>DEV-01566</t>
        </is>
      </c>
      <c r="B1567" s="66" t="n">
        <v>45657</v>
      </c>
      <c r="C1567" s="65" t="inlineStr">
        <is>
          <t>2024-12</t>
        </is>
      </c>
      <c r="D1567" s="65" t="inlineStr">
        <is>
          <t>2024-2025</t>
        </is>
      </c>
      <c r="E1567" s="65" t="inlineStr">
        <is>
          <t>CLI-0353</t>
        </is>
      </c>
      <c r="F1567" s="65" t="inlineStr">
        <is>
          <t>Particulier</t>
        </is>
      </c>
      <c r="G1567" s="65" t="inlineStr">
        <is>
          <t>Toulouse</t>
        </is>
      </c>
      <c r="H1567" s="65" t="inlineStr">
        <is>
          <t>Nadia Cherif</t>
        </is>
      </c>
      <c r="I1567" s="65" t="inlineStr">
        <is>
          <t>Dépannage</t>
        </is>
      </c>
      <c r="J1567" s="65" t="inlineStr">
        <is>
          <t>DP-001</t>
        </is>
      </c>
      <c r="K1567" s="65" t="inlineStr">
        <is>
          <t>Dépannage plomberie urgence</t>
        </is>
      </c>
      <c r="L1567" s="67" t="n">
        <v>1</v>
      </c>
      <c r="M1567" s="68" t="n">
        <v>317.75</v>
      </c>
      <c r="N1567" s="65" t="inlineStr">
        <is>
          <t>Refusé</t>
        </is>
      </c>
      <c r="O1567" s="66" t="n">
        <v>45674</v>
      </c>
      <c r="P1567" s="67" t="n">
        <v>12</v>
      </c>
      <c r="Q1567" s="67" t="n">
        <v>1</v>
      </c>
      <c r="R1567" s="67">
        <f>$I1567</f>
        <v/>
      </c>
      <c r="S1567" s="67">
        <f>$K1567</f>
        <v/>
      </c>
      <c r="T1567" s="67">
        <f>IFERROR(INDEX(Clients!$G$2:$G$1020,MATCH($E1567,Clients!$A$2:$A$1020,0)),"")</f>
        <v/>
      </c>
      <c r="U1567" s="67">
        <f>IFERROR(INDEX(Clients!$I$2:$I$1020,MATCH($E1567,Clients!$A$2:$A$1020,0)),"")</f>
        <v/>
      </c>
      <c r="V1567" s="69">
        <f>1</f>
        <v/>
      </c>
      <c r="W1567" s="69">
        <f>IF($N1567="Accepté",1,0)</f>
        <v/>
      </c>
      <c r="X1567" s="68">
        <f>$M1567*$W1567</f>
        <v/>
      </c>
      <c r="Y1567" s="68">
        <f>IF($N1567="En cours",0,$M1567)</f>
        <v/>
      </c>
      <c r="Z1567" s="69">
        <f>IF($P1567="",0,1)</f>
        <v/>
      </c>
      <c r="AA1567" s="70">
        <f>IF($P1567="",0,$P1567)</f>
        <v/>
      </c>
      <c r="AB1567" s="69">
        <f>IF(AND($P1567&lt;&gt;"",$P1567&lt;=Paramètres!$C$14),1,0)</f>
        <v/>
      </c>
      <c r="AC1567" s="67">
        <f>IF($P1567="","Jamais relancé",IF($P1567&lt;=3,"0-3 j",IF($P1567&lt;=7,"4-7 j",IF($P1567&lt;=15,"8-15 j","Plus de 15 j"))))</f>
        <v/>
      </c>
      <c r="AD1567" s="67">
        <f>IF($M1567&lt;=1000,"Moins de 1 k€",IF($M1567&lt;=5000,"1 à 5 k€",IF($M1567&lt;=15000,"5 à 15 k€","Plus de 15 k€")))</f>
        <v/>
      </c>
    </row>
    <row r="1568">
      <c r="A1568" s="65" t="inlineStr">
        <is>
          <t>DEV-01567</t>
        </is>
      </c>
      <c r="B1568" s="66" t="n">
        <v>45657</v>
      </c>
      <c r="C1568" s="65" t="inlineStr">
        <is>
          <t>2024-12</t>
        </is>
      </c>
      <c r="D1568" s="65" t="inlineStr">
        <is>
          <t>2024-2025</t>
        </is>
      </c>
      <c r="E1568" s="65" t="inlineStr">
        <is>
          <t>CLI-0457</t>
        </is>
      </c>
      <c r="F1568" s="65" t="inlineStr">
        <is>
          <t>Particulier</t>
        </is>
      </c>
      <c r="G1568" s="65" t="inlineStr">
        <is>
          <t>Bordeaux</t>
        </is>
      </c>
      <c r="H1568" s="65" t="inlineStr">
        <is>
          <t>Karim Belkacem</t>
        </is>
      </c>
      <c r="I1568" s="65" t="inlineStr">
        <is>
          <t>Plomberie</t>
        </is>
      </c>
      <c r="J1568" s="65" t="inlineStr">
        <is>
          <t>PR-001</t>
        </is>
      </c>
      <c r="K1568" s="65" t="inlineStr">
        <is>
          <t>Remplacement chauffe-eau 200 L</t>
        </is>
      </c>
      <c r="L1568" s="67" t="n">
        <v>2</v>
      </c>
      <c r="M1568" s="68" t="n">
        <v>2873.54</v>
      </c>
      <c r="N1568" s="65" t="inlineStr">
        <is>
          <t>Refusé</t>
        </is>
      </c>
      <c r="O1568" s="66" t="n">
        <v>45668</v>
      </c>
      <c r="P1568" s="67" t="n">
        <v>8</v>
      </c>
      <c r="Q1568" s="67" t="n">
        <v>1</v>
      </c>
      <c r="R1568" s="67">
        <f>$I1568</f>
        <v/>
      </c>
      <c r="S1568" s="67">
        <f>$K1568</f>
        <v/>
      </c>
      <c r="T1568" s="67">
        <f>IFERROR(INDEX(Clients!$G$2:$G$1020,MATCH($E1568,Clients!$A$2:$A$1020,0)),"")</f>
        <v/>
      </c>
      <c r="U1568" s="67">
        <f>IFERROR(INDEX(Clients!$I$2:$I$1020,MATCH($E1568,Clients!$A$2:$A$1020,0)),"")</f>
        <v/>
      </c>
      <c r="V1568" s="69">
        <f>1</f>
        <v/>
      </c>
      <c r="W1568" s="69">
        <f>IF($N1568="Accepté",1,0)</f>
        <v/>
      </c>
      <c r="X1568" s="68">
        <f>$M1568*$W1568</f>
        <v/>
      </c>
      <c r="Y1568" s="68">
        <f>IF($N1568="En cours",0,$M1568)</f>
        <v/>
      </c>
      <c r="Z1568" s="69">
        <f>IF($P1568="",0,1)</f>
        <v/>
      </c>
      <c r="AA1568" s="70">
        <f>IF($P1568="",0,$P1568)</f>
        <v/>
      </c>
      <c r="AB1568" s="69">
        <f>IF(AND($P1568&lt;&gt;"",$P1568&lt;=Paramètres!$C$14),1,0)</f>
        <v/>
      </c>
      <c r="AC1568" s="67">
        <f>IF($P1568="","Jamais relancé",IF($P1568&lt;=3,"0-3 j",IF($P1568&lt;=7,"4-7 j",IF($P1568&lt;=15,"8-15 j","Plus de 15 j"))))</f>
        <v/>
      </c>
      <c r="AD1568" s="67">
        <f>IF($M1568&lt;=1000,"Moins de 1 k€",IF($M1568&lt;=5000,"1 à 5 k€",IF($M1568&lt;=15000,"5 à 15 k€","Plus de 15 k€")))</f>
        <v/>
      </c>
    </row>
    <row r="1569">
      <c r="A1569" s="65" t="inlineStr">
        <is>
          <t>DEV-01568</t>
        </is>
      </c>
      <c r="B1569" s="66" t="n">
        <v>45657</v>
      </c>
      <c r="C1569" s="65" t="inlineStr">
        <is>
          <t>2024-12</t>
        </is>
      </c>
      <c r="D1569" s="65" t="inlineStr">
        <is>
          <t>2024-2025</t>
        </is>
      </c>
      <c r="E1569" s="65" t="inlineStr">
        <is>
          <t>CLI-0048</t>
        </is>
      </c>
      <c r="F1569" s="65" t="inlineStr">
        <is>
          <t>Particulier</t>
        </is>
      </c>
      <c r="G1569" s="65" t="inlineStr">
        <is>
          <t>Toulouse</t>
        </is>
      </c>
      <c r="H1569" s="65" t="inlineStr">
        <is>
          <t>Julien Fabre</t>
        </is>
      </c>
      <c r="I1569" s="65" t="inlineStr">
        <is>
          <t>Dépannage</t>
        </is>
      </c>
      <c r="J1569" s="65" t="inlineStr">
        <is>
          <t>DP-001</t>
        </is>
      </c>
      <c r="K1569" s="65" t="inlineStr">
        <is>
          <t>Dépannage plomberie urgence</t>
        </is>
      </c>
      <c r="L1569" s="67" t="n">
        <v>1</v>
      </c>
      <c r="M1569" s="68" t="n">
        <v>245.51</v>
      </c>
      <c r="N1569" s="65" t="inlineStr">
        <is>
          <t>Accepté</t>
        </is>
      </c>
      <c r="O1569" s="66" t="n">
        <v>45685</v>
      </c>
      <c r="P1569" s="67" t="n">
        <v>15</v>
      </c>
      <c r="Q1569" s="67" t="n">
        <v>3</v>
      </c>
      <c r="R1569" s="67">
        <f>$I1569</f>
        <v/>
      </c>
      <c r="S1569" s="67">
        <f>$K1569</f>
        <v/>
      </c>
      <c r="T1569" s="67">
        <f>IFERROR(INDEX(Clients!$G$2:$G$1020,MATCH($E1569,Clients!$A$2:$A$1020,0)),"")</f>
        <v/>
      </c>
      <c r="U1569" s="67">
        <f>IFERROR(INDEX(Clients!$I$2:$I$1020,MATCH($E1569,Clients!$A$2:$A$1020,0)),"")</f>
        <v/>
      </c>
      <c r="V1569" s="69">
        <f>1</f>
        <v/>
      </c>
      <c r="W1569" s="69">
        <f>IF($N1569="Accepté",1,0)</f>
        <v/>
      </c>
      <c r="X1569" s="68">
        <f>$M1569*$W1569</f>
        <v/>
      </c>
      <c r="Y1569" s="68">
        <f>IF($N1569="En cours",0,$M1569)</f>
        <v/>
      </c>
      <c r="Z1569" s="69">
        <f>IF($P1569="",0,1)</f>
        <v/>
      </c>
      <c r="AA1569" s="70">
        <f>IF($P1569="",0,$P1569)</f>
        <v/>
      </c>
      <c r="AB1569" s="69">
        <f>IF(AND($P1569&lt;&gt;"",$P1569&lt;=Paramètres!$C$14),1,0)</f>
        <v/>
      </c>
      <c r="AC1569" s="67">
        <f>IF($P1569="","Jamais relancé",IF($P1569&lt;=3,"0-3 j",IF($P1569&lt;=7,"4-7 j",IF($P1569&lt;=15,"8-15 j","Plus de 15 j"))))</f>
        <v/>
      </c>
      <c r="AD1569" s="67">
        <f>IF($M1569&lt;=1000,"Moins de 1 k€",IF($M1569&lt;=5000,"1 à 5 k€",IF($M1569&lt;=15000,"5 à 15 k€","Plus de 15 k€")))</f>
        <v/>
      </c>
    </row>
    <row r="1570">
      <c r="A1570" s="65" t="inlineStr">
        <is>
          <t>DEV-01569</t>
        </is>
      </c>
      <c r="B1570" s="66" t="n">
        <v>45658</v>
      </c>
      <c r="C1570" s="65" t="inlineStr">
        <is>
          <t>2025-01</t>
        </is>
      </c>
      <c r="D1570" s="65" t="inlineStr">
        <is>
          <t>2024-2025</t>
        </is>
      </c>
      <c r="E1570" s="65" t="inlineStr">
        <is>
          <t>CLI-0473</t>
        </is>
      </c>
      <c r="F1570" s="65" t="inlineStr">
        <is>
          <t>Particulier</t>
        </is>
      </c>
      <c r="G1570" s="65" t="inlineStr">
        <is>
          <t>Toulouse</t>
        </is>
      </c>
      <c r="H1570" s="65" t="inlineStr">
        <is>
          <t>Nadia Cherif</t>
        </is>
      </c>
      <c r="I1570" s="65" t="inlineStr">
        <is>
          <t>Salle de bain</t>
        </is>
      </c>
      <c r="J1570" s="65" t="inlineStr">
        <is>
          <t>SB-003</t>
        </is>
      </c>
      <c r="K1570" s="65" t="inlineStr">
        <is>
          <t>Pose meuble vasque + robinetterie</t>
        </is>
      </c>
      <c r="L1570" s="67" t="n">
        <v>1</v>
      </c>
      <c r="M1570" s="68" t="n">
        <v>1212.63</v>
      </c>
      <c r="N1570" s="65" t="inlineStr">
        <is>
          <t>Refusé</t>
        </is>
      </c>
      <c r="O1570" s="66" t="n">
        <v>45674</v>
      </c>
      <c r="P1570" s="67" t="n"/>
      <c r="Q1570" s="67" t="n">
        <v>0</v>
      </c>
      <c r="R1570" s="67">
        <f>$I1570</f>
        <v/>
      </c>
      <c r="S1570" s="67">
        <f>$K1570</f>
        <v/>
      </c>
      <c r="T1570" s="67">
        <f>IFERROR(INDEX(Clients!$G$2:$G$1020,MATCH($E1570,Clients!$A$2:$A$1020,0)),"")</f>
        <v/>
      </c>
      <c r="U1570" s="67">
        <f>IFERROR(INDEX(Clients!$I$2:$I$1020,MATCH($E1570,Clients!$A$2:$A$1020,0)),"")</f>
        <v/>
      </c>
      <c r="V1570" s="69">
        <f>1</f>
        <v/>
      </c>
      <c r="W1570" s="69">
        <f>IF($N1570="Accepté",1,0)</f>
        <v/>
      </c>
      <c r="X1570" s="68">
        <f>$M1570*$W1570</f>
        <v/>
      </c>
      <c r="Y1570" s="68">
        <f>IF($N1570="En cours",0,$M1570)</f>
        <v/>
      </c>
      <c r="Z1570" s="69">
        <f>IF($P1570="",0,1)</f>
        <v/>
      </c>
      <c r="AA1570" s="70">
        <f>IF($P1570="",0,$P1570)</f>
        <v/>
      </c>
      <c r="AB1570" s="69">
        <f>IF(AND($P1570&lt;&gt;"",$P1570&lt;=Paramètres!$C$14),1,0)</f>
        <v/>
      </c>
      <c r="AC1570" s="67">
        <f>IF($P1570="","Jamais relancé",IF($P1570&lt;=3,"0-3 j",IF($P1570&lt;=7,"4-7 j",IF($P1570&lt;=15,"8-15 j","Plus de 15 j"))))</f>
        <v/>
      </c>
      <c r="AD1570" s="67">
        <f>IF($M1570&lt;=1000,"Moins de 1 k€",IF($M1570&lt;=5000,"1 à 5 k€",IF($M1570&lt;=15000,"5 à 15 k€","Plus de 15 k€")))</f>
        <v/>
      </c>
    </row>
    <row r="1571">
      <c r="A1571" s="65" t="inlineStr">
        <is>
          <t>DEV-01570</t>
        </is>
      </c>
      <c r="B1571" s="66" t="n">
        <v>45658</v>
      </c>
      <c r="C1571" s="65" t="inlineStr">
        <is>
          <t>2025-01</t>
        </is>
      </c>
      <c r="D1571" s="65" t="inlineStr">
        <is>
          <t>2024-2025</t>
        </is>
      </c>
      <c r="E1571" s="65" t="inlineStr">
        <is>
          <t>CLI-0476</t>
        </is>
      </c>
      <c r="F1571" s="65" t="inlineStr">
        <is>
          <t>Particulier</t>
        </is>
      </c>
      <c r="G1571" s="65" t="inlineStr">
        <is>
          <t>Bordeaux</t>
        </is>
      </c>
      <c r="H1571" s="65" t="inlineStr">
        <is>
          <t>Karim Belkacem</t>
        </is>
      </c>
      <c r="I1571" s="65" t="inlineStr">
        <is>
          <t>Chauffage</t>
        </is>
      </c>
      <c r="J1571" s="65" t="inlineStr">
        <is>
          <t>CH-001</t>
        </is>
      </c>
      <c r="K1571" s="65" t="inlineStr">
        <is>
          <t>Installation chaudière gaz condensation</t>
        </is>
      </c>
      <c r="L1571" s="67" t="n">
        <v>3</v>
      </c>
      <c r="M1571" s="68" t="n">
        <v>15958.56</v>
      </c>
      <c r="N1571" s="65" t="inlineStr">
        <is>
          <t>Accepté</t>
        </is>
      </c>
      <c r="O1571" s="66" t="n">
        <v>45698</v>
      </c>
      <c r="P1571" s="67" t="n">
        <v>2</v>
      </c>
      <c r="Q1571" s="67" t="n">
        <v>1</v>
      </c>
      <c r="R1571" s="67">
        <f>$I1571</f>
        <v/>
      </c>
      <c r="S1571" s="67">
        <f>$K1571</f>
        <v/>
      </c>
      <c r="T1571" s="67">
        <f>IFERROR(INDEX(Clients!$G$2:$G$1020,MATCH($E1571,Clients!$A$2:$A$1020,0)),"")</f>
        <v/>
      </c>
      <c r="U1571" s="67">
        <f>IFERROR(INDEX(Clients!$I$2:$I$1020,MATCH($E1571,Clients!$A$2:$A$1020,0)),"")</f>
        <v/>
      </c>
      <c r="V1571" s="69">
        <f>1</f>
        <v/>
      </c>
      <c r="W1571" s="69">
        <f>IF($N1571="Accepté",1,0)</f>
        <v/>
      </c>
      <c r="X1571" s="68">
        <f>$M1571*$W1571</f>
        <v/>
      </c>
      <c r="Y1571" s="68">
        <f>IF($N1571="En cours",0,$M1571)</f>
        <v/>
      </c>
      <c r="Z1571" s="69">
        <f>IF($P1571="",0,1)</f>
        <v/>
      </c>
      <c r="AA1571" s="70">
        <f>IF($P1571="",0,$P1571)</f>
        <v/>
      </c>
      <c r="AB1571" s="69">
        <f>IF(AND($P1571&lt;&gt;"",$P1571&lt;=Paramètres!$C$14),1,0)</f>
        <v/>
      </c>
      <c r="AC1571" s="67">
        <f>IF($P1571="","Jamais relancé",IF($P1571&lt;=3,"0-3 j",IF($P1571&lt;=7,"4-7 j",IF($P1571&lt;=15,"8-15 j","Plus de 15 j"))))</f>
        <v/>
      </c>
      <c r="AD1571" s="67">
        <f>IF($M1571&lt;=1000,"Moins de 1 k€",IF($M1571&lt;=5000,"1 à 5 k€",IF($M1571&lt;=15000,"5 à 15 k€","Plus de 15 k€")))</f>
        <v/>
      </c>
    </row>
    <row r="1572">
      <c r="A1572" s="65" t="inlineStr">
        <is>
          <t>DEV-01571</t>
        </is>
      </c>
      <c r="B1572" s="66" t="n">
        <v>45659</v>
      </c>
      <c r="C1572" s="65" t="inlineStr">
        <is>
          <t>2025-01</t>
        </is>
      </c>
      <c r="D1572" s="65" t="inlineStr">
        <is>
          <t>2024-2025</t>
        </is>
      </c>
      <c r="E1572" s="65" t="inlineStr">
        <is>
          <t>CLI-0251</t>
        </is>
      </c>
      <c r="F1572" s="65" t="inlineStr">
        <is>
          <t>Particulier</t>
        </is>
      </c>
      <c r="G1572" s="65" t="inlineStr">
        <is>
          <t>Bordeaux</t>
        </is>
      </c>
      <c r="H1572" s="65" t="inlineStr">
        <is>
          <t>Karim Belkacem</t>
        </is>
      </c>
      <c r="I1572" s="65" t="inlineStr">
        <is>
          <t>Dépannage</t>
        </is>
      </c>
      <c r="J1572" s="65" t="inlineStr">
        <is>
          <t>DP-002</t>
        </is>
      </c>
      <c r="K1572" s="65" t="inlineStr">
        <is>
          <t>Débouchage canalisation</t>
        </is>
      </c>
      <c r="L1572" s="67" t="n">
        <v>1</v>
      </c>
      <c r="M1572" s="68" t="n">
        <v>373.54</v>
      </c>
      <c r="N1572" s="65" t="inlineStr">
        <is>
          <t>Refusé</t>
        </is>
      </c>
      <c r="O1572" s="66" t="n">
        <v>45668</v>
      </c>
      <c r="P1572" s="67" t="n"/>
      <c r="Q1572" s="67" t="n">
        <v>0</v>
      </c>
      <c r="R1572" s="67">
        <f>$I1572</f>
        <v/>
      </c>
      <c r="S1572" s="67">
        <f>$K1572</f>
        <v/>
      </c>
      <c r="T1572" s="67">
        <f>IFERROR(INDEX(Clients!$G$2:$G$1020,MATCH($E1572,Clients!$A$2:$A$1020,0)),"")</f>
        <v/>
      </c>
      <c r="U1572" s="67">
        <f>IFERROR(INDEX(Clients!$I$2:$I$1020,MATCH($E1572,Clients!$A$2:$A$1020,0)),"")</f>
        <v/>
      </c>
      <c r="V1572" s="69">
        <f>1</f>
        <v/>
      </c>
      <c r="W1572" s="69">
        <f>IF($N1572="Accepté",1,0)</f>
        <v/>
      </c>
      <c r="X1572" s="68">
        <f>$M1572*$W1572</f>
        <v/>
      </c>
      <c r="Y1572" s="68">
        <f>IF($N1572="En cours",0,$M1572)</f>
        <v/>
      </c>
      <c r="Z1572" s="69">
        <f>IF($P1572="",0,1)</f>
        <v/>
      </c>
      <c r="AA1572" s="70">
        <f>IF($P1572="",0,$P1572)</f>
        <v/>
      </c>
      <c r="AB1572" s="69">
        <f>IF(AND($P1572&lt;&gt;"",$P1572&lt;=Paramètres!$C$14),1,0)</f>
        <v/>
      </c>
      <c r="AC1572" s="67">
        <f>IF($P1572="","Jamais relancé",IF($P1572&lt;=3,"0-3 j",IF($P1572&lt;=7,"4-7 j",IF($P1572&lt;=15,"8-15 j","Plus de 15 j"))))</f>
        <v/>
      </c>
      <c r="AD1572" s="67">
        <f>IF($M1572&lt;=1000,"Moins de 1 k€",IF($M1572&lt;=5000,"1 à 5 k€",IF($M1572&lt;=15000,"5 à 15 k€","Plus de 15 k€")))</f>
        <v/>
      </c>
    </row>
    <row r="1573">
      <c r="A1573" s="65" t="inlineStr">
        <is>
          <t>DEV-01572</t>
        </is>
      </c>
      <c r="B1573" s="66" t="n">
        <v>45659</v>
      </c>
      <c r="C1573" s="65" t="inlineStr">
        <is>
          <t>2025-01</t>
        </is>
      </c>
      <c r="D1573" s="65" t="inlineStr">
        <is>
          <t>2024-2025</t>
        </is>
      </c>
      <c r="E1573" s="65" t="inlineStr">
        <is>
          <t>CLI-0031</t>
        </is>
      </c>
      <c r="F1573" s="65" t="inlineStr">
        <is>
          <t>Professionnel</t>
        </is>
      </c>
      <c r="G1573" s="65" t="inlineStr">
        <is>
          <t>Bordeaux</t>
        </is>
      </c>
      <c r="H1573" s="65" t="inlineStr">
        <is>
          <t>Sophie Marchand</t>
        </is>
      </c>
      <c r="I1573" s="65" t="inlineStr">
        <is>
          <t>Chauffage</t>
        </is>
      </c>
      <c r="J1573" s="65" t="inlineStr">
        <is>
          <t>CH-001</t>
        </is>
      </c>
      <c r="K1573" s="65" t="inlineStr">
        <is>
          <t>Installation chaudière gaz condensation</t>
        </is>
      </c>
      <c r="L1573" s="67" t="n">
        <v>1</v>
      </c>
      <c r="M1573" s="68" t="n">
        <v>9347.43</v>
      </c>
      <c r="N1573" s="65" t="inlineStr">
        <is>
          <t>Sans réponse</t>
        </is>
      </c>
      <c r="O1573" s="66" t="n">
        <v>45686</v>
      </c>
      <c r="P1573" s="67" t="n">
        <v>2</v>
      </c>
      <c r="Q1573" s="67" t="n">
        <v>2</v>
      </c>
      <c r="R1573" s="67">
        <f>$I1573</f>
        <v/>
      </c>
      <c r="S1573" s="67">
        <f>$K1573</f>
        <v/>
      </c>
      <c r="T1573" s="67">
        <f>IFERROR(INDEX(Clients!$G$2:$G$1020,MATCH($E1573,Clients!$A$2:$A$1020,0)),"")</f>
        <v/>
      </c>
      <c r="U1573" s="67">
        <f>IFERROR(INDEX(Clients!$I$2:$I$1020,MATCH($E1573,Clients!$A$2:$A$1020,0)),"")</f>
        <v/>
      </c>
      <c r="V1573" s="69">
        <f>1</f>
        <v/>
      </c>
      <c r="W1573" s="69">
        <f>IF($N1573="Accepté",1,0)</f>
        <v/>
      </c>
      <c r="X1573" s="68">
        <f>$M1573*$W1573</f>
        <v/>
      </c>
      <c r="Y1573" s="68">
        <f>IF($N1573="En cours",0,$M1573)</f>
        <v/>
      </c>
      <c r="Z1573" s="69">
        <f>IF($P1573="",0,1)</f>
        <v/>
      </c>
      <c r="AA1573" s="70">
        <f>IF($P1573="",0,$P1573)</f>
        <v/>
      </c>
      <c r="AB1573" s="69">
        <f>IF(AND($P1573&lt;&gt;"",$P1573&lt;=Paramètres!$C$14),1,0)</f>
        <v/>
      </c>
      <c r="AC1573" s="67">
        <f>IF($P1573="","Jamais relancé",IF($P1573&lt;=3,"0-3 j",IF($P1573&lt;=7,"4-7 j",IF($P1573&lt;=15,"8-15 j","Plus de 15 j"))))</f>
        <v/>
      </c>
      <c r="AD1573" s="67">
        <f>IF($M1573&lt;=1000,"Moins de 1 k€",IF($M1573&lt;=5000,"1 à 5 k€",IF($M1573&lt;=15000,"5 à 15 k€","Plus de 15 k€")))</f>
        <v/>
      </c>
    </row>
    <row r="1574">
      <c r="A1574" s="65" t="inlineStr">
        <is>
          <t>DEV-01573</t>
        </is>
      </c>
      <c r="B1574" s="66" t="n">
        <v>45660</v>
      </c>
      <c r="C1574" s="65" t="inlineStr">
        <is>
          <t>2025-01</t>
        </is>
      </c>
      <c r="D1574" s="65" t="inlineStr">
        <is>
          <t>2024-2025</t>
        </is>
      </c>
      <c r="E1574" s="65" t="inlineStr">
        <is>
          <t>CLI-0108</t>
        </is>
      </c>
      <c r="F1574" s="65" t="inlineStr">
        <is>
          <t>Professionnel</t>
        </is>
      </c>
      <c r="G1574" s="65" t="inlineStr">
        <is>
          <t>Toulouse</t>
        </is>
      </c>
      <c r="H1574" s="65" t="inlineStr">
        <is>
          <t>Julien Fabre</t>
        </is>
      </c>
      <c r="I1574" s="65" t="inlineStr">
        <is>
          <t>Chauffage</t>
        </is>
      </c>
      <c r="J1574" s="65" t="inlineStr">
        <is>
          <t>CH-004</t>
        </is>
      </c>
      <c r="K1574" s="65" t="inlineStr">
        <is>
          <t>Remplacement radiateurs (lot de 5)</t>
        </is>
      </c>
      <c r="L1574" s="67" t="n">
        <v>1</v>
      </c>
      <c r="M1574" s="68" t="n">
        <v>4991.59</v>
      </c>
      <c r="N1574" s="65" t="inlineStr">
        <is>
          <t>Sans réponse</t>
        </is>
      </c>
      <c r="O1574" s="66" t="n">
        <v>45683</v>
      </c>
      <c r="P1574" s="67" t="n">
        <v>15</v>
      </c>
      <c r="Q1574" s="67" t="n">
        <v>1</v>
      </c>
      <c r="R1574" s="67">
        <f>$I1574</f>
        <v/>
      </c>
      <c r="S1574" s="67">
        <f>$K1574</f>
        <v/>
      </c>
      <c r="T1574" s="67">
        <f>IFERROR(INDEX(Clients!$G$2:$G$1020,MATCH($E1574,Clients!$A$2:$A$1020,0)),"")</f>
        <v/>
      </c>
      <c r="U1574" s="67">
        <f>IFERROR(INDEX(Clients!$I$2:$I$1020,MATCH($E1574,Clients!$A$2:$A$1020,0)),"")</f>
        <v/>
      </c>
      <c r="V1574" s="69">
        <f>1</f>
        <v/>
      </c>
      <c r="W1574" s="69">
        <f>IF($N1574="Accepté",1,0)</f>
        <v/>
      </c>
      <c r="X1574" s="68">
        <f>$M1574*$W1574</f>
        <v/>
      </c>
      <c r="Y1574" s="68">
        <f>IF($N1574="En cours",0,$M1574)</f>
        <v/>
      </c>
      <c r="Z1574" s="69">
        <f>IF($P1574="",0,1)</f>
        <v/>
      </c>
      <c r="AA1574" s="70">
        <f>IF($P1574="",0,$P1574)</f>
        <v/>
      </c>
      <c r="AB1574" s="69">
        <f>IF(AND($P1574&lt;&gt;"",$P1574&lt;=Paramètres!$C$14),1,0)</f>
        <v/>
      </c>
      <c r="AC1574" s="67">
        <f>IF($P1574="","Jamais relancé",IF($P1574&lt;=3,"0-3 j",IF($P1574&lt;=7,"4-7 j",IF($P1574&lt;=15,"8-15 j","Plus de 15 j"))))</f>
        <v/>
      </c>
      <c r="AD1574" s="67">
        <f>IF($M1574&lt;=1000,"Moins de 1 k€",IF($M1574&lt;=5000,"1 à 5 k€",IF($M1574&lt;=15000,"5 à 15 k€","Plus de 15 k€")))</f>
        <v/>
      </c>
    </row>
    <row r="1575">
      <c r="A1575" s="65" t="inlineStr">
        <is>
          <t>DEV-01574</t>
        </is>
      </c>
      <c r="B1575" s="66" t="n">
        <v>45660</v>
      </c>
      <c r="C1575" s="65" t="inlineStr">
        <is>
          <t>2025-01</t>
        </is>
      </c>
      <c r="D1575" s="65" t="inlineStr">
        <is>
          <t>2024-2025</t>
        </is>
      </c>
      <c r="E1575" s="65" t="inlineStr">
        <is>
          <t>CLI-0371</t>
        </is>
      </c>
      <c r="F1575" s="65" t="inlineStr">
        <is>
          <t>Particulier</t>
        </is>
      </c>
      <c r="G1575" s="65" t="inlineStr">
        <is>
          <t>Bordeaux</t>
        </is>
      </c>
      <c r="H1575" s="65" t="inlineStr">
        <is>
          <t>Karim Belkacem</t>
        </is>
      </c>
      <c r="I1575" s="65" t="inlineStr">
        <is>
          <t>Salle de bain</t>
        </is>
      </c>
      <c r="J1575" s="65" t="inlineStr">
        <is>
          <t>SB-003</t>
        </is>
      </c>
      <c r="K1575" s="65" t="inlineStr">
        <is>
          <t>Pose meuble vasque + robinetterie</t>
        </is>
      </c>
      <c r="L1575" s="67" t="n">
        <v>1</v>
      </c>
      <c r="M1575" s="68" t="n">
        <v>1095.05</v>
      </c>
      <c r="N1575" s="65" t="inlineStr">
        <is>
          <t>Accepté</t>
        </is>
      </c>
      <c r="O1575" s="66" t="n">
        <v>45681</v>
      </c>
      <c r="P1575" s="67" t="n">
        <v>1</v>
      </c>
      <c r="Q1575" s="67" t="n">
        <v>2</v>
      </c>
      <c r="R1575" s="67">
        <f>$I1575</f>
        <v/>
      </c>
      <c r="S1575" s="67">
        <f>$K1575</f>
        <v/>
      </c>
      <c r="T1575" s="67">
        <f>IFERROR(INDEX(Clients!$G$2:$G$1020,MATCH($E1575,Clients!$A$2:$A$1020,0)),"")</f>
        <v/>
      </c>
      <c r="U1575" s="67">
        <f>IFERROR(INDEX(Clients!$I$2:$I$1020,MATCH($E1575,Clients!$A$2:$A$1020,0)),"")</f>
        <v/>
      </c>
      <c r="V1575" s="69">
        <f>1</f>
        <v/>
      </c>
      <c r="W1575" s="69">
        <f>IF($N1575="Accepté",1,0)</f>
        <v/>
      </c>
      <c r="X1575" s="68">
        <f>$M1575*$W1575</f>
        <v/>
      </c>
      <c r="Y1575" s="68">
        <f>IF($N1575="En cours",0,$M1575)</f>
        <v/>
      </c>
      <c r="Z1575" s="69">
        <f>IF($P1575="",0,1)</f>
        <v/>
      </c>
      <c r="AA1575" s="70">
        <f>IF($P1575="",0,$P1575)</f>
        <v/>
      </c>
      <c r="AB1575" s="69">
        <f>IF(AND($P1575&lt;&gt;"",$P1575&lt;=Paramètres!$C$14),1,0)</f>
        <v/>
      </c>
      <c r="AC1575" s="67">
        <f>IF($P1575="","Jamais relancé",IF($P1575&lt;=3,"0-3 j",IF($P1575&lt;=7,"4-7 j",IF($P1575&lt;=15,"8-15 j","Plus de 15 j"))))</f>
        <v/>
      </c>
      <c r="AD1575" s="67">
        <f>IF($M1575&lt;=1000,"Moins de 1 k€",IF($M1575&lt;=5000,"1 à 5 k€",IF($M1575&lt;=15000,"5 à 15 k€","Plus de 15 k€")))</f>
        <v/>
      </c>
    </row>
    <row r="1576">
      <c r="A1576" s="65" t="inlineStr">
        <is>
          <t>DEV-01575</t>
        </is>
      </c>
      <c r="B1576" s="66" t="n">
        <v>45660</v>
      </c>
      <c r="C1576" s="65" t="inlineStr">
        <is>
          <t>2025-01</t>
        </is>
      </c>
      <c r="D1576" s="65" t="inlineStr">
        <is>
          <t>2024-2025</t>
        </is>
      </c>
      <c r="E1576" s="65" t="inlineStr">
        <is>
          <t>CLI-0300</t>
        </is>
      </c>
      <c r="F1576" s="65" t="inlineStr">
        <is>
          <t>Professionnel</t>
        </is>
      </c>
      <c r="G1576" s="65" t="inlineStr">
        <is>
          <t>Toulouse</t>
        </is>
      </c>
      <c r="H1576" s="65" t="inlineStr">
        <is>
          <t>Nadia Cherif</t>
        </is>
      </c>
      <c r="I1576" s="65" t="inlineStr">
        <is>
          <t>Salle de bain</t>
        </is>
      </c>
      <c r="J1576" s="65" t="inlineStr">
        <is>
          <t>SB-003</t>
        </is>
      </c>
      <c r="K1576" s="65" t="inlineStr">
        <is>
          <t>Pose meuble vasque + robinetterie</t>
        </is>
      </c>
      <c r="L1576" s="67" t="n">
        <v>1</v>
      </c>
      <c r="M1576" s="68" t="n">
        <v>2183.26</v>
      </c>
      <c r="N1576" s="65" t="inlineStr">
        <is>
          <t>Sans réponse</t>
        </is>
      </c>
      <c r="O1576" s="66" t="n">
        <v>45670</v>
      </c>
      <c r="P1576" s="67" t="n">
        <v>10</v>
      </c>
      <c r="Q1576" s="67" t="n">
        <v>1</v>
      </c>
      <c r="R1576" s="67">
        <f>$I1576</f>
        <v/>
      </c>
      <c r="S1576" s="67">
        <f>$K1576</f>
        <v/>
      </c>
      <c r="T1576" s="67">
        <f>IFERROR(INDEX(Clients!$G$2:$G$1020,MATCH($E1576,Clients!$A$2:$A$1020,0)),"")</f>
        <v/>
      </c>
      <c r="U1576" s="67">
        <f>IFERROR(INDEX(Clients!$I$2:$I$1020,MATCH($E1576,Clients!$A$2:$A$1020,0)),"")</f>
        <v/>
      </c>
      <c r="V1576" s="69">
        <f>1</f>
        <v/>
      </c>
      <c r="W1576" s="69">
        <f>IF($N1576="Accepté",1,0)</f>
        <v/>
      </c>
      <c r="X1576" s="68">
        <f>$M1576*$W1576</f>
        <v/>
      </c>
      <c r="Y1576" s="68">
        <f>IF($N1576="En cours",0,$M1576)</f>
        <v/>
      </c>
      <c r="Z1576" s="69">
        <f>IF($P1576="",0,1)</f>
        <v/>
      </c>
      <c r="AA1576" s="70">
        <f>IF($P1576="",0,$P1576)</f>
        <v/>
      </c>
      <c r="AB1576" s="69">
        <f>IF(AND($P1576&lt;&gt;"",$P1576&lt;=Paramètres!$C$14),1,0)</f>
        <v/>
      </c>
      <c r="AC1576" s="67">
        <f>IF($P1576="","Jamais relancé",IF($P1576&lt;=3,"0-3 j",IF($P1576&lt;=7,"4-7 j",IF($P1576&lt;=15,"8-15 j","Plus de 15 j"))))</f>
        <v/>
      </c>
      <c r="AD1576" s="67">
        <f>IF($M1576&lt;=1000,"Moins de 1 k€",IF($M1576&lt;=5000,"1 à 5 k€",IF($M1576&lt;=15000,"5 à 15 k€","Plus de 15 k€")))</f>
        <v/>
      </c>
    </row>
    <row r="1577">
      <c r="A1577" s="65" t="inlineStr">
        <is>
          <t>DEV-01576</t>
        </is>
      </c>
      <c r="B1577" s="66" t="n">
        <v>45663</v>
      </c>
      <c r="C1577" s="65" t="inlineStr">
        <is>
          <t>2025-01</t>
        </is>
      </c>
      <c r="D1577" s="65" t="inlineStr">
        <is>
          <t>2024-2025</t>
        </is>
      </c>
      <c r="E1577" s="65" t="inlineStr">
        <is>
          <t>CLI-0187</t>
        </is>
      </c>
      <c r="F1577" s="65" t="inlineStr">
        <is>
          <t>Particulier</t>
        </is>
      </c>
      <c r="G1577" s="65" t="inlineStr">
        <is>
          <t>Bordeaux</t>
        </is>
      </c>
      <c r="H1577" s="65" t="inlineStr">
        <is>
          <t>Sophie Marchand</t>
        </is>
      </c>
      <c r="I1577" s="65" t="inlineStr">
        <is>
          <t>Électricité</t>
        </is>
      </c>
      <c r="J1577" s="65" t="inlineStr">
        <is>
          <t>EL-003</t>
        </is>
      </c>
      <c r="K1577" s="65" t="inlineStr">
        <is>
          <t>Rénovation électrique complète</t>
        </is>
      </c>
      <c r="L1577" s="67" t="n">
        <v>1</v>
      </c>
      <c r="M1577" s="68" t="n">
        <v>10136.92</v>
      </c>
      <c r="N1577" s="65" t="inlineStr">
        <is>
          <t>Accepté</t>
        </is>
      </c>
      <c r="O1577" s="66" t="n">
        <v>45686</v>
      </c>
      <c r="P1577" s="67" t="n">
        <v>10</v>
      </c>
      <c r="Q1577" s="67" t="n">
        <v>2</v>
      </c>
      <c r="R1577" s="67">
        <f>$I1577</f>
        <v/>
      </c>
      <c r="S1577" s="67">
        <f>$K1577</f>
        <v/>
      </c>
      <c r="T1577" s="67">
        <f>IFERROR(INDEX(Clients!$G$2:$G$1020,MATCH($E1577,Clients!$A$2:$A$1020,0)),"")</f>
        <v/>
      </c>
      <c r="U1577" s="67">
        <f>IFERROR(INDEX(Clients!$I$2:$I$1020,MATCH($E1577,Clients!$A$2:$A$1020,0)),"")</f>
        <v/>
      </c>
      <c r="V1577" s="69">
        <f>1</f>
        <v/>
      </c>
      <c r="W1577" s="69">
        <f>IF($N1577="Accepté",1,0)</f>
        <v/>
      </c>
      <c r="X1577" s="68">
        <f>$M1577*$W1577</f>
        <v/>
      </c>
      <c r="Y1577" s="68">
        <f>IF($N1577="En cours",0,$M1577)</f>
        <v/>
      </c>
      <c r="Z1577" s="69">
        <f>IF($P1577="",0,1)</f>
        <v/>
      </c>
      <c r="AA1577" s="70">
        <f>IF($P1577="",0,$P1577)</f>
        <v/>
      </c>
      <c r="AB1577" s="69">
        <f>IF(AND($P1577&lt;&gt;"",$P1577&lt;=Paramètres!$C$14),1,0)</f>
        <v/>
      </c>
      <c r="AC1577" s="67">
        <f>IF($P1577="","Jamais relancé",IF($P1577&lt;=3,"0-3 j",IF($P1577&lt;=7,"4-7 j",IF($P1577&lt;=15,"8-15 j","Plus de 15 j"))))</f>
        <v/>
      </c>
      <c r="AD1577" s="67">
        <f>IF($M1577&lt;=1000,"Moins de 1 k€",IF($M1577&lt;=5000,"1 à 5 k€",IF($M1577&lt;=15000,"5 à 15 k€","Plus de 15 k€")))</f>
        <v/>
      </c>
    </row>
    <row r="1578">
      <c r="A1578" s="65" t="inlineStr">
        <is>
          <t>DEV-01577</t>
        </is>
      </c>
      <c r="B1578" s="66" t="n">
        <v>45663</v>
      </c>
      <c r="C1578" s="65" t="inlineStr">
        <is>
          <t>2025-01</t>
        </is>
      </c>
      <c r="D1578" s="65" t="inlineStr">
        <is>
          <t>2024-2025</t>
        </is>
      </c>
      <c r="E1578" s="65" t="inlineStr">
        <is>
          <t>CLI-0141</t>
        </is>
      </c>
      <c r="F1578" s="65" t="inlineStr">
        <is>
          <t>Particulier</t>
        </is>
      </c>
      <c r="G1578" s="65" t="inlineStr">
        <is>
          <t>Bordeaux</t>
        </is>
      </c>
      <c r="H1578" s="65" t="inlineStr">
        <is>
          <t>Sophie Marchand</t>
        </is>
      </c>
      <c r="I1578" s="65" t="inlineStr">
        <is>
          <t>Électricité</t>
        </is>
      </c>
      <c r="J1578" s="65" t="inlineStr">
        <is>
          <t>EL-001</t>
        </is>
      </c>
      <c r="K1578" s="65" t="inlineStr">
        <is>
          <t>Mise aux normes tableau électrique</t>
        </is>
      </c>
      <c r="L1578" s="67" t="n">
        <v>1</v>
      </c>
      <c r="M1578" s="68" t="n">
        <v>1891.9</v>
      </c>
      <c r="N1578" s="65" t="inlineStr">
        <is>
          <t>Sans réponse</t>
        </is>
      </c>
      <c r="O1578" s="66" t="n">
        <v>45683</v>
      </c>
      <c r="P1578" s="67" t="n">
        <v>6</v>
      </c>
      <c r="Q1578" s="67" t="n">
        <v>2</v>
      </c>
      <c r="R1578" s="67">
        <f>$I1578</f>
        <v/>
      </c>
      <c r="S1578" s="67">
        <f>$K1578</f>
        <v/>
      </c>
      <c r="T1578" s="67">
        <f>IFERROR(INDEX(Clients!$G$2:$G$1020,MATCH($E1578,Clients!$A$2:$A$1020,0)),"")</f>
        <v/>
      </c>
      <c r="U1578" s="67">
        <f>IFERROR(INDEX(Clients!$I$2:$I$1020,MATCH($E1578,Clients!$A$2:$A$1020,0)),"")</f>
        <v/>
      </c>
      <c r="V1578" s="69">
        <f>1</f>
        <v/>
      </c>
      <c r="W1578" s="69">
        <f>IF($N1578="Accepté",1,0)</f>
        <v/>
      </c>
      <c r="X1578" s="68">
        <f>$M1578*$W1578</f>
        <v/>
      </c>
      <c r="Y1578" s="68">
        <f>IF($N1578="En cours",0,$M1578)</f>
        <v/>
      </c>
      <c r="Z1578" s="69">
        <f>IF($P1578="",0,1)</f>
        <v/>
      </c>
      <c r="AA1578" s="70">
        <f>IF($P1578="",0,$P1578)</f>
        <v/>
      </c>
      <c r="AB1578" s="69">
        <f>IF(AND($P1578&lt;&gt;"",$P1578&lt;=Paramètres!$C$14),1,0)</f>
        <v/>
      </c>
      <c r="AC1578" s="67">
        <f>IF($P1578="","Jamais relancé",IF($P1578&lt;=3,"0-3 j",IF($P1578&lt;=7,"4-7 j",IF($P1578&lt;=15,"8-15 j","Plus de 15 j"))))</f>
        <v/>
      </c>
      <c r="AD1578" s="67">
        <f>IF($M1578&lt;=1000,"Moins de 1 k€",IF($M1578&lt;=5000,"1 à 5 k€",IF($M1578&lt;=15000,"5 à 15 k€","Plus de 15 k€")))</f>
        <v/>
      </c>
    </row>
    <row r="1579">
      <c r="A1579" s="65" t="inlineStr">
        <is>
          <t>DEV-01578</t>
        </is>
      </c>
      <c r="B1579" s="66" t="n">
        <v>45663</v>
      </c>
      <c r="C1579" s="65" t="inlineStr">
        <is>
          <t>2025-01</t>
        </is>
      </c>
      <c r="D1579" s="65" t="inlineStr">
        <is>
          <t>2024-2025</t>
        </is>
      </c>
      <c r="E1579" s="65" t="inlineStr">
        <is>
          <t>CLI-0269</t>
        </is>
      </c>
      <c r="F1579" s="65" t="inlineStr">
        <is>
          <t>Particulier</t>
        </is>
      </c>
      <c r="G1579" s="65" t="inlineStr">
        <is>
          <t>Toulouse</t>
        </is>
      </c>
      <c r="H1579" s="65" t="inlineStr">
        <is>
          <t>Julien Fabre</t>
        </is>
      </c>
      <c r="I1579" s="65" t="inlineStr">
        <is>
          <t>Électricité</t>
        </is>
      </c>
      <c r="J1579" s="65" t="inlineStr">
        <is>
          <t>EL-001</t>
        </is>
      </c>
      <c r="K1579" s="65" t="inlineStr">
        <is>
          <t>Mise aux normes tableau électrique</t>
        </is>
      </c>
      <c r="L1579" s="67" t="n">
        <v>1</v>
      </c>
      <c r="M1579" s="68" t="n">
        <v>2011.85</v>
      </c>
      <c r="N1579" s="65" t="inlineStr">
        <is>
          <t>Accepté</t>
        </is>
      </c>
      <c r="O1579" s="66" t="n">
        <v>45690</v>
      </c>
      <c r="P1579" s="67" t="n">
        <v>11</v>
      </c>
      <c r="Q1579" s="67" t="n">
        <v>2</v>
      </c>
      <c r="R1579" s="67">
        <f>$I1579</f>
        <v/>
      </c>
      <c r="S1579" s="67">
        <f>$K1579</f>
        <v/>
      </c>
      <c r="T1579" s="67">
        <f>IFERROR(INDEX(Clients!$G$2:$G$1020,MATCH($E1579,Clients!$A$2:$A$1020,0)),"")</f>
        <v/>
      </c>
      <c r="U1579" s="67">
        <f>IFERROR(INDEX(Clients!$I$2:$I$1020,MATCH($E1579,Clients!$A$2:$A$1020,0)),"")</f>
        <v/>
      </c>
      <c r="V1579" s="69">
        <f>1</f>
        <v/>
      </c>
      <c r="W1579" s="69">
        <f>IF($N1579="Accepté",1,0)</f>
        <v/>
      </c>
      <c r="X1579" s="68">
        <f>$M1579*$W1579</f>
        <v/>
      </c>
      <c r="Y1579" s="68">
        <f>IF($N1579="En cours",0,$M1579)</f>
        <v/>
      </c>
      <c r="Z1579" s="69">
        <f>IF($P1579="",0,1)</f>
        <v/>
      </c>
      <c r="AA1579" s="70">
        <f>IF($P1579="",0,$P1579)</f>
        <v/>
      </c>
      <c r="AB1579" s="69">
        <f>IF(AND($P1579&lt;&gt;"",$P1579&lt;=Paramètres!$C$14),1,0)</f>
        <v/>
      </c>
      <c r="AC1579" s="67">
        <f>IF($P1579="","Jamais relancé",IF($P1579&lt;=3,"0-3 j",IF($P1579&lt;=7,"4-7 j",IF($P1579&lt;=15,"8-15 j","Plus de 15 j"))))</f>
        <v/>
      </c>
      <c r="AD1579" s="67">
        <f>IF($M1579&lt;=1000,"Moins de 1 k€",IF($M1579&lt;=5000,"1 à 5 k€",IF($M1579&lt;=15000,"5 à 15 k€","Plus de 15 k€")))</f>
        <v/>
      </c>
    </row>
    <row r="1580">
      <c r="A1580" s="65" t="inlineStr">
        <is>
          <t>DEV-01579</t>
        </is>
      </c>
      <c r="B1580" s="66" t="n">
        <v>45663</v>
      </c>
      <c r="C1580" s="65" t="inlineStr">
        <is>
          <t>2025-01</t>
        </is>
      </c>
      <c r="D1580" s="65" t="inlineStr">
        <is>
          <t>2024-2025</t>
        </is>
      </c>
      <c r="E1580" s="65" t="inlineStr">
        <is>
          <t>CLI-0417</t>
        </is>
      </c>
      <c r="F1580" s="65" t="inlineStr">
        <is>
          <t>Particulier</t>
        </is>
      </c>
      <c r="G1580" s="65" t="inlineStr">
        <is>
          <t>Toulouse</t>
        </is>
      </c>
      <c r="H1580" s="65" t="inlineStr">
        <is>
          <t>Nadia Cherif</t>
        </is>
      </c>
      <c r="I1580" s="65" t="inlineStr">
        <is>
          <t>Dépannage</t>
        </is>
      </c>
      <c r="J1580" s="65" t="inlineStr">
        <is>
          <t>DP-003</t>
        </is>
      </c>
      <c r="K1580" s="65" t="inlineStr">
        <is>
          <t>Dépannage électrique urgence</t>
        </is>
      </c>
      <c r="L1580" s="67" t="n">
        <v>1</v>
      </c>
      <c r="M1580" s="68" t="n">
        <v>291.22</v>
      </c>
      <c r="N1580" s="65" t="inlineStr">
        <is>
          <t>Refusé</t>
        </is>
      </c>
      <c r="O1580" s="66" t="n">
        <v>45697</v>
      </c>
      <c r="P1580" s="67" t="n"/>
      <c r="Q1580" s="67" t="n">
        <v>0</v>
      </c>
      <c r="R1580" s="67">
        <f>$I1580</f>
        <v/>
      </c>
      <c r="S1580" s="67">
        <f>$K1580</f>
        <v/>
      </c>
      <c r="T1580" s="67">
        <f>IFERROR(INDEX(Clients!$G$2:$G$1020,MATCH($E1580,Clients!$A$2:$A$1020,0)),"")</f>
        <v/>
      </c>
      <c r="U1580" s="67">
        <f>IFERROR(INDEX(Clients!$I$2:$I$1020,MATCH($E1580,Clients!$A$2:$A$1020,0)),"")</f>
        <v/>
      </c>
      <c r="V1580" s="69">
        <f>1</f>
        <v/>
      </c>
      <c r="W1580" s="69">
        <f>IF($N1580="Accepté",1,0)</f>
        <v/>
      </c>
      <c r="X1580" s="68">
        <f>$M1580*$W1580</f>
        <v/>
      </c>
      <c r="Y1580" s="68">
        <f>IF($N1580="En cours",0,$M1580)</f>
        <v/>
      </c>
      <c r="Z1580" s="69">
        <f>IF($P1580="",0,1)</f>
        <v/>
      </c>
      <c r="AA1580" s="70">
        <f>IF($P1580="",0,$P1580)</f>
        <v/>
      </c>
      <c r="AB1580" s="69">
        <f>IF(AND($P1580&lt;&gt;"",$P1580&lt;=Paramètres!$C$14),1,0)</f>
        <v/>
      </c>
      <c r="AC1580" s="67">
        <f>IF($P1580="","Jamais relancé",IF($P1580&lt;=3,"0-3 j",IF($P1580&lt;=7,"4-7 j",IF($P1580&lt;=15,"8-15 j","Plus de 15 j"))))</f>
        <v/>
      </c>
      <c r="AD1580" s="67">
        <f>IF($M1580&lt;=1000,"Moins de 1 k€",IF($M1580&lt;=5000,"1 à 5 k€",IF($M1580&lt;=15000,"5 à 15 k€","Plus de 15 k€")))</f>
        <v/>
      </c>
    </row>
    <row r="1581">
      <c r="A1581" s="65" t="inlineStr">
        <is>
          <t>DEV-01580</t>
        </is>
      </c>
      <c r="B1581" s="66" t="n">
        <v>45664</v>
      </c>
      <c r="C1581" s="65" t="inlineStr">
        <is>
          <t>2025-01</t>
        </is>
      </c>
      <c r="D1581" s="65" t="inlineStr">
        <is>
          <t>2024-2025</t>
        </is>
      </c>
      <c r="E1581" s="65" t="inlineStr">
        <is>
          <t>CLI-0203</t>
        </is>
      </c>
      <c r="F1581" s="65" t="inlineStr">
        <is>
          <t>Particulier</t>
        </is>
      </c>
      <c r="G1581" s="65" t="inlineStr">
        <is>
          <t>Toulouse</t>
        </is>
      </c>
      <c r="H1581" s="65" t="inlineStr">
        <is>
          <t>Nadia Cherif</t>
        </is>
      </c>
      <c r="I1581" s="65" t="inlineStr">
        <is>
          <t>Dépannage</t>
        </is>
      </c>
      <c r="J1581" s="65" t="inlineStr">
        <is>
          <t>DP-003</t>
        </is>
      </c>
      <c r="K1581" s="65" t="inlineStr">
        <is>
          <t>Dépannage électrique urgence</t>
        </is>
      </c>
      <c r="L1581" s="67" t="n">
        <v>1</v>
      </c>
      <c r="M1581" s="68" t="n">
        <v>308.7</v>
      </c>
      <c r="N1581" s="65" t="inlineStr">
        <is>
          <t>Accepté</t>
        </is>
      </c>
      <c r="O1581" s="66" t="n">
        <v>45675</v>
      </c>
      <c r="P1581" s="67" t="n">
        <v>4</v>
      </c>
      <c r="Q1581" s="67" t="n">
        <v>1</v>
      </c>
      <c r="R1581" s="67">
        <f>$I1581</f>
        <v/>
      </c>
      <c r="S1581" s="67">
        <f>$K1581</f>
        <v/>
      </c>
      <c r="T1581" s="67">
        <f>IFERROR(INDEX(Clients!$G$2:$G$1020,MATCH($E1581,Clients!$A$2:$A$1020,0)),"")</f>
        <v/>
      </c>
      <c r="U1581" s="67">
        <f>IFERROR(INDEX(Clients!$I$2:$I$1020,MATCH($E1581,Clients!$A$2:$A$1020,0)),"")</f>
        <v/>
      </c>
      <c r="V1581" s="69">
        <f>1</f>
        <v/>
      </c>
      <c r="W1581" s="69">
        <f>IF($N1581="Accepté",1,0)</f>
        <v/>
      </c>
      <c r="X1581" s="68">
        <f>$M1581*$W1581</f>
        <v/>
      </c>
      <c r="Y1581" s="68">
        <f>IF($N1581="En cours",0,$M1581)</f>
        <v/>
      </c>
      <c r="Z1581" s="69">
        <f>IF($P1581="",0,1)</f>
        <v/>
      </c>
      <c r="AA1581" s="70">
        <f>IF($P1581="",0,$P1581)</f>
        <v/>
      </c>
      <c r="AB1581" s="69">
        <f>IF(AND($P1581&lt;&gt;"",$P1581&lt;=Paramètres!$C$14),1,0)</f>
        <v/>
      </c>
      <c r="AC1581" s="67">
        <f>IF($P1581="","Jamais relancé",IF($P1581&lt;=3,"0-3 j",IF($P1581&lt;=7,"4-7 j",IF($P1581&lt;=15,"8-15 j","Plus de 15 j"))))</f>
        <v/>
      </c>
      <c r="AD1581" s="67">
        <f>IF($M1581&lt;=1000,"Moins de 1 k€",IF($M1581&lt;=5000,"1 à 5 k€",IF($M1581&lt;=15000,"5 à 15 k€","Plus de 15 k€")))</f>
        <v/>
      </c>
    </row>
    <row r="1582">
      <c r="A1582" s="65" t="inlineStr">
        <is>
          <t>DEV-01581</t>
        </is>
      </c>
      <c r="B1582" s="66" t="n">
        <v>45664</v>
      </c>
      <c r="C1582" s="65" t="inlineStr">
        <is>
          <t>2025-01</t>
        </is>
      </c>
      <c r="D1582" s="65" t="inlineStr">
        <is>
          <t>2024-2025</t>
        </is>
      </c>
      <c r="E1582" s="65" t="inlineStr">
        <is>
          <t>CLI-0254</t>
        </is>
      </c>
      <c r="F1582" s="65" t="inlineStr">
        <is>
          <t>Particulier</t>
        </is>
      </c>
      <c r="G1582" s="65" t="inlineStr">
        <is>
          <t>Toulouse</t>
        </is>
      </c>
      <c r="H1582" s="65" t="inlineStr">
        <is>
          <t>Julien Fabre</t>
        </is>
      </c>
      <c r="I1582" s="65" t="inlineStr">
        <is>
          <t>Chauffage</t>
        </is>
      </c>
      <c r="J1582" s="65" t="inlineStr">
        <is>
          <t>CH-005</t>
        </is>
      </c>
      <c r="K1582" s="65" t="inlineStr">
        <is>
          <t>Désembouage circuit chauffage</t>
        </is>
      </c>
      <c r="L1582" s="67" t="n">
        <v>1</v>
      </c>
      <c r="M1582" s="68" t="n">
        <v>756.62</v>
      </c>
      <c r="N1582" s="65" t="inlineStr">
        <is>
          <t>Sans réponse</t>
        </is>
      </c>
      <c r="O1582" s="66" t="n">
        <v>45700</v>
      </c>
      <c r="P1582" s="67" t="n">
        <v>13</v>
      </c>
      <c r="Q1582" s="67" t="n">
        <v>1</v>
      </c>
      <c r="R1582" s="67">
        <f>$I1582</f>
        <v/>
      </c>
      <c r="S1582" s="67">
        <f>$K1582</f>
        <v/>
      </c>
      <c r="T1582" s="67">
        <f>IFERROR(INDEX(Clients!$G$2:$G$1020,MATCH($E1582,Clients!$A$2:$A$1020,0)),"")</f>
        <v/>
      </c>
      <c r="U1582" s="67">
        <f>IFERROR(INDEX(Clients!$I$2:$I$1020,MATCH($E1582,Clients!$A$2:$A$1020,0)),"")</f>
        <v/>
      </c>
      <c r="V1582" s="69">
        <f>1</f>
        <v/>
      </c>
      <c r="W1582" s="69">
        <f>IF($N1582="Accepté",1,0)</f>
        <v/>
      </c>
      <c r="X1582" s="68">
        <f>$M1582*$W1582</f>
        <v/>
      </c>
      <c r="Y1582" s="68">
        <f>IF($N1582="En cours",0,$M1582)</f>
        <v/>
      </c>
      <c r="Z1582" s="69">
        <f>IF($P1582="",0,1)</f>
        <v/>
      </c>
      <c r="AA1582" s="70">
        <f>IF($P1582="",0,$P1582)</f>
        <v/>
      </c>
      <c r="AB1582" s="69">
        <f>IF(AND($P1582&lt;&gt;"",$P1582&lt;=Paramètres!$C$14),1,0)</f>
        <v/>
      </c>
      <c r="AC1582" s="67">
        <f>IF($P1582="","Jamais relancé",IF($P1582&lt;=3,"0-3 j",IF($P1582&lt;=7,"4-7 j",IF($P1582&lt;=15,"8-15 j","Plus de 15 j"))))</f>
        <v/>
      </c>
      <c r="AD1582" s="67">
        <f>IF($M1582&lt;=1000,"Moins de 1 k€",IF($M1582&lt;=5000,"1 à 5 k€",IF($M1582&lt;=15000,"5 à 15 k€","Plus de 15 k€")))</f>
        <v/>
      </c>
    </row>
    <row r="1583">
      <c r="A1583" s="65" t="inlineStr">
        <is>
          <t>DEV-01582</t>
        </is>
      </c>
      <c r="B1583" s="66" t="n">
        <v>45664</v>
      </c>
      <c r="C1583" s="65" t="inlineStr">
        <is>
          <t>2025-01</t>
        </is>
      </c>
      <c r="D1583" s="65" t="inlineStr">
        <is>
          <t>2024-2025</t>
        </is>
      </c>
      <c r="E1583" s="65" t="inlineStr">
        <is>
          <t>CLI-0011</t>
        </is>
      </c>
      <c r="F1583" s="65" t="inlineStr">
        <is>
          <t>Particulier</t>
        </is>
      </c>
      <c r="G1583" s="65" t="inlineStr">
        <is>
          <t>Bordeaux</t>
        </is>
      </c>
      <c r="H1583" s="65" t="inlineStr">
        <is>
          <t>Sophie Marchand</t>
        </is>
      </c>
      <c r="I1583" s="65" t="inlineStr">
        <is>
          <t>Plomberie</t>
        </is>
      </c>
      <c r="J1583" s="65" t="inlineStr">
        <is>
          <t>PR-003</t>
        </is>
      </c>
      <c r="K1583" s="65" t="inlineStr">
        <is>
          <t>Réfection réseau eau appartement</t>
        </is>
      </c>
      <c r="L1583" s="67" t="n">
        <v>1</v>
      </c>
      <c r="M1583" s="68" t="n">
        <v>3195.49</v>
      </c>
      <c r="N1583" s="65" t="inlineStr">
        <is>
          <t>Sans réponse</t>
        </is>
      </c>
      <c r="O1583" s="66" t="n">
        <v>45699</v>
      </c>
      <c r="P1583" s="67" t="n"/>
      <c r="Q1583" s="67" t="n">
        <v>0</v>
      </c>
      <c r="R1583" s="67">
        <f>$I1583</f>
        <v/>
      </c>
      <c r="S1583" s="67">
        <f>$K1583</f>
        <v/>
      </c>
      <c r="T1583" s="67">
        <f>IFERROR(INDEX(Clients!$G$2:$G$1020,MATCH($E1583,Clients!$A$2:$A$1020,0)),"")</f>
        <v/>
      </c>
      <c r="U1583" s="67">
        <f>IFERROR(INDEX(Clients!$I$2:$I$1020,MATCH($E1583,Clients!$A$2:$A$1020,0)),"")</f>
        <v/>
      </c>
      <c r="V1583" s="69">
        <f>1</f>
        <v/>
      </c>
      <c r="W1583" s="69">
        <f>IF($N1583="Accepté",1,0)</f>
        <v/>
      </c>
      <c r="X1583" s="68">
        <f>$M1583*$W1583</f>
        <v/>
      </c>
      <c r="Y1583" s="68">
        <f>IF($N1583="En cours",0,$M1583)</f>
        <v/>
      </c>
      <c r="Z1583" s="69">
        <f>IF($P1583="",0,1)</f>
        <v/>
      </c>
      <c r="AA1583" s="70">
        <f>IF($P1583="",0,$P1583)</f>
        <v/>
      </c>
      <c r="AB1583" s="69">
        <f>IF(AND($P1583&lt;&gt;"",$P1583&lt;=Paramètres!$C$14),1,0)</f>
        <v/>
      </c>
      <c r="AC1583" s="67">
        <f>IF($P1583="","Jamais relancé",IF($P1583&lt;=3,"0-3 j",IF($P1583&lt;=7,"4-7 j",IF($P1583&lt;=15,"8-15 j","Plus de 15 j"))))</f>
        <v/>
      </c>
      <c r="AD1583" s="67">
        <f>IF($M1583&lt;=1000,"Moins de 1 k€",IF($M1583&lt;=5000,"1 à 5 k€",IF($M1583&lt;=15000,"5 à 15 k€","Plus de 15 k€")))</f>
        <v/>
      </c>
    </row>
    <row r="1584">
      <c r="A1584" s="65" t="inlineStr">
        <is>
          <t>DEV-01583</t>
        </is>
      </c>
      <c r="B1584" s="66" t="n">
        <v>45665</v>
      </c>
      <c r="C1584" s="65" t="inlineStr">
        <is>
          <t>2025-01</t>
        </is>
      </c>
      <c r="D1584" s="65" t="inlineStr">
        <is>
          <t>2024-2025</t>
        </is>
      </c>
      <c r="E1584" s="65" t="inlineStr">
        <is>
          <t>CLI-0069</t>
        </is>
      </c>
      <c r="F1584" s="65" t="inlineStr">
        <is>
          <t>Professionnel</t>
        </is>
      </c>
      <c r="G1584" s="65" t="inlineStr">
        <is>
          <t>Toulouse</t>
        </is>
      </c>
      <c r="H1584" s="65" t="inlineStr">
        <is>
          <t>Julien Fabre</t>
        </is>
      </c>
      <c r="I1584" s="65" t="inlineStr">
        <is>
          <t>Salle de bain</t>
        </is>
      </c>
      <c r="J1584" s="65" t="inlineStr">
        <is>
          <t>SB-001</t>
        </is>
      </c>
      <c r="K1584" s="65" t="inlineStr">
        <is>
          <t>Rénovation salle de bain complète</t>
        </is>
      </c>
      <c r="L1584" s="67" t="n">
        <v>1</v>
      </c>
      <c r="M1584" s="68" t="n">
        <v>18248.22</v>
      </c>
      <c r="N1584" s="65" t="inlineStr">
        <is>
          <t>Sans réponse</t>
        </is>
      </c>
      <c r="O1584" s="66" t="n">
        <v>45680</v>
      </c>
      <c r="P1584" s="67" t="n"/>
      <c r="Q1584" s="67" t="n">
        <v>0</v>
      </c>
      <c r="R1584" s="67">
        <f>$I1584</f>
        <v/>
      </c>
      <c r="S1584" s="67">
        <f>$K1584</f>
        <v/>
      </c>
      <c r="T1584" s="67">
        <f>IFERROR(INDEX(Clients!$G$2:$G$1020,MATCH($E1584,Clients!$A$2:$A$1020,0)),"")</f>
        <v/>
      </c>
      <c r="U1584" s="67">
        <f>IFERROR(INDEX(Clients!$I$2:$I$1020,MATCH($E1584,Clients!$A$2:$A$1020,0)),"")</f>
        <v/>
      </c>
      <c r="V1584" s="69">
        <f>1</f>
        <v/>
      </c>
      <c r="W1584" s="69">
        <f>IF($N1584="Accepté",1,0)</f>
        <v/>
      </c>
      <c r="X1584" s="68">
        <f>$M1584*$W1584</f>
        <v/>
      </c>
      <c r="Y1584" s="68">
        <f>IF($N1584="En cours",0,$M1584)</f>
        <v/>
      </c>
      <c r="Z1584" s="69">
        <f>IF($P1584="",0,1)</f>
        <v/>
      </c>
      <c r="AA1584" s="70">
        <f>IF($P1584="",0,$P1584)</f>
        <v/>
      </c>
      <c r="AB1584" s="69">
        <f>IF(AND($P1584&lt;&gt;"",$P1584&lt;=Paramètres!$C$14),1,0)</f>
        <v/>
      </c>
      <c r="AC1584" s="67">
        <f>IF($P1584="","Jamais relancé",IF($P1584&lt;=3,"0-3 j",IF($P1584&lt;=7,"4-7 j",IF($P1584&lt;=15,"8-15 j","Plus de 15 j"))))</f>
        <v/>
      </c>
      <c r="AD1584" s="67">
        <f>IF($M1584&lt;=1000,"Moins de 1 k€",IF($M1584&lt;=5000,"1 à 5 k€",IF($M1584&lt;=15000,"5 à 15 k€","Plus de 15 k€")))</f>
        <v/>
      </c>
    </row>
    <row r="1585">
      <c r="A1585" s="65" t="inlineStr">
        <is>
          <t>DEV-01584</t>
        </is>
      </c>
      <c r="B1585" s="66" t="n">
        <v>45665</v>
      </c>
      <c r="C1585" s="65" t="inlineStr">
        <is>
          <t>2025-01</t>
        </is>
      </c>
      <c r="D1585" s="65" t="inlineStr">
        <is>
          <t>2024-2025</t>
        </is>
      </c>
      <c r="E1585" s="65" t="inlineStr">
        <is>
          <t>CLI-0406</t>
        </is>
      </c>
      <c r="F1585" s="65" t="inlineStr">
        <is>
          <t>Particulier</t>
        </is>
      </c>
      <c r="G1585" s="65" t="inlineStr">
        <is>
          <t>Toulouse</t>
        </is>
      </c>
      <c r="H1585" s="65" t="inlineStr">
        <is>
          <t>Julien Fabre</t>
        </is>
      </c>
      <c r="I1585" s="65" t="inlineStr">
        <is>
          <t>Chauffage</t>
        </is>
      </c>
      <c r="J1585" s="65" t="inlineStr">
        <is>
          <t>CH-005</t>
        </is>
      </c>
      <c r="K1585" s="65" t="inlineStr">
        <is>
          <t>Désembouage circuit chauffage</t>
        </is>
      </c>
      <c r="L1585" s="67" t="n">
        <v>1</v>
      </c>
      <c r="M1585" s="68" t="n">
        <v>659.48</v>
      </c>
      <c r="N1585" s="65" t="inlineStr">
        <is>
          <t>Sans réponse</t>
        </is>
      </c>
      <c r="O1585" s="66" t="n">
        <v>45697</v>
      </c>
      <c r="P1585" s="67" t="n">
        <v>11</v>
      </c>
      <c r="Q1585" s="67" t="n">
        <v>1</v>
      </c>
      <c r="R1585" s="67">
        <f>$I1585</f>
        <v/>
      </c>
      <c r="S1585" s="67">
        <f>$K1585</f>
        <v/>
      </c>
      <c r="T1585" s="67">
        <f>IFERROR(INDEX(Clients!$G$2:$G$1020,MATCH($E1585,Clients!$A$2:$A$1020,0)),"")</f>
        <v/>
      </c>
      <c r="U1585" s="67">
        <f>IFERROR(INDEX(Clients!$I$2:$I$1020,MATCH($E1585,Clients!$A$2:$A$1020,0)),"")</f>
        <v/>
      </c>
      <c r="V1585" s="69">
        <f>1</f>
        <v/>
      </c>
      <c r="W1585" s="69">
        <f>IF($N1585="Accepté",1,0)</f>
        <v/>
      </c>
      <c r="X1585" s="68">
        <f>$M1585*$W1585</f>
        <v/>
      </c>
      <c r="Y1585" s="68">
        <f>IF($N1585="En cours",0,$M1585)</f>
        <v/>
      </c>
      <c r="Z1585" s="69">
        <f>IF($P1585="",0,1)</f>
        <v/>
      </c>
      <c r="AA1585" s="70">
        <f>IF($P1585="",0,$P1585)</f>
        <v/>
      </c>
      <c r="AB1585" s="69">
        <f>IF(AND($P1585&lt;&gt;"",$P1585&lt;=Paramètres!$C$14),1,0)</f>
        <v/>
      </c>
      <c r="AC1585" s="67">
        <f>IF($P1585="","Jamais relancé",IF($P1585&lt;=3,"0-3 j",IF($P1585&lt;=7,"4-7 j",IF($P1585&lt;=15,"8-15 j","Plus de 15 j"))))</f>
        <v/>
      </c>
      <c r="AD1585" s="67">
        <f>IF($M1585&lt;=1000,"Moins de 1 k€",IF($M1585&lt;=5000,"1 à 5 k€",IF($M1585&lt;=15000,"5 à 15 k€","Plus de 15 k€")))</f>
        <v/>
      </c>
    </row>
    <row r="1586">
      <c r="A1586" s="65" t="inlineStr">
        <is>
          <t>DEV-01585</t>
        </is>
      </c>
      <c r="B1586" s="66" t="n">
        <v>45665</v>
      </c>
      <c r="C1586" s="65" t="inlineStr">
        <is>
          <t>2025-01</t>
        </is>
      </c>
      <c r="D1586" s="65" t="inlineStr">
        <is>
          <t>2024-2025</t>
        </is>
      </c>
      <c r="E1586" s="65" t="inlineStr">
        <is>
          <t>CLI-0027</t>
        </is>
      </c>
      <c r="F1586" s="65" t="inlineStr">
        <is>
          <t>Particulier</t>
        </is>
      </c>
      <c r="G1586" s="65" t="inlineStr">
        <is>
          <t>Toulouse</t>
        </is>
      </c>
      <c r="H1586" s="65" t="inlineStr">
        <is>
          <t>Julien Fabre</t>
        </is>
      </c>
      <c r="I1586" s="65" t="inlineStr">
        <is>
          <t>Salle de bain</t>
        </is>
      </c>
      <c r="J1586" s="65" t="inlineStr">
        <is>
          <t>SB-002</t>
        </is>
      </c>
      <c r="K1586" s="65" t="inlineStr">
        <is>
          <t>Remplacement baignoire par douche</t>
        </is>
      </c>
      <c r="L1586" s="67" t="n">
        <v>1</v>
      </c>
      <c r="M1586" s="68" t="n">
        <v>3842.69</v>
      </c>
      <c r="N1586" s="65" t="inlineStr">
        <is>
          <t>Sans réponse</t>
        </is>
      </c>
      <c r="O1586" s="66" t="n">
        <v>45702</v>
      </c>
      <c r="P1586" s="67" t="n"/>
      <c r="Q1586" s="67" t="n">
        <v>0</v>
      </c>
      <c r="R1586" s="67">
        <f>$I1586</f>
        <v/>
      </c>
      <c r="S1586" s="67">
        <f>$K1586</f>
        <v/>
      </c>
      <c r="T1586" s="67">
        <f>IFERROR(INDEX(Clients!$G$2:$G$1020,MATCH($E1586,Clients!$A$2:$A$1020,0)),"")</f>
        <v/>
      </c>
      <c r="U1586" s="67">
        <f>IFERROR(INDEX(Clients!$I$2:$I$1020,MATCH($E1586,Clients!$A$2:$A$1020,0)),"")</f>
        <v/>
      </c>
      <c r="V1586" s="69">
        <f>1</f>
        <v/>
      </c>
      <c r="W1586" s="69">
        <f>IF($N1586="Accepté",1,0)</f>
        <v/>
      </c>
      <c r="X1586" s="68">
        <f>$M1586*$W1586</f>
        <v/>
      </c>
      <c r="Y1586" s="68">
        <f>IF($N1586="En cours",0,$M1586)</f>
        <v/>
      </c>
      <c r="Z1586" s="69">
        <f>IF($P1586="",0,1)</f>
        <v/>
      </c>
      <c r="AA1586" s="70">
        <f>IF($P1586="",0,$P1586)</f>
        <v/>
      </c>
      <c r="AB1586" s="69">
        <f>IF(AND($P1586&lt;&gt;"",$P1586&lt;=Paramètres!$C$14),1,0)</f>
        <v/>
      </c>
      <c r="AC1586" s="67">
        <f>IF($P1586="","Jamais relancé",IF($P1586&lt;=3,"0-3 j",IF($P1586&lt;=7,"4-7 j",IF($P1586&lt;=15,"8-15 j","Plus de 15 j"))))</f>
        <v/>
      </c>
      <c r="AD1586" s="67">
        <f>IF($M1586&lt;=1000,"Moins de 1 k€",IF($M1586&lt;=5000,"1 à 5 k€",IF($M1586&lt;=15000,"5 à 15 k€","Plus de 15 k€")))</f>
        <v/>
      </c>
    </row>
    <row r="1587">
      <c r="A1587" s="65" t="inlineStr">
        <is>
          <t>DEV-01586</t>
        </is>
      </c>
      <c r="B1587" s="66" t="n">
        <v>45666</v>
      </c>
      <c r="C1587" s="65" t="inlineStr">
        <is>
          <t>2025-01</t>
        </is>
      </c>
      <c r="D1587" s="65" t="inlineStr">
        <is>
          <t>2024-2025</t>
        </is>
      </c>
      <c r="E1587" s="65" t="inlineStr">
        <is>
          <t>CLI-0387</t>
        </is>
      </c>
      <c r="F1587" s="65" t="inlineStr">
        <is>
          <t>Particulier</t>
        </is>
      </c>
      <c r="G1587" s="65" t="inlineStr">
        <is>
          <t>Toulouse</t>
        </is>
      </c>
      <c r="H1587" s="65" t="inlineStr">
        <is>
          <t>Julien Fabre</t>
        </is>
      </c>
      <c r="I1587" s="65" t="inlineStr">
        <is>
          <t>Salle de bain</t>
        </is>
      </c>
      <c r="J1587" s="65" t="inlineStr">
        <is>
          <t>SB-003</t>
        </is>
      </c>
      <c r="K1587" s="65" t="inlineStr">
        <is>
          <t>Pose meuble vasque + robinetterie</t>
        </is>
      </c>
      <c r="L1587" s="67" t="n">
        <v>1</v>
      </c>
      <c r="M1587" s="68" t="n">
        <v>1396.5</v>
      </c>
      <c r="N1587" s="65" t="inlineStr">
        <is>
          <t>Refusé</t>
        </is>
      </c>
      <c r="O1587" s="66" t="n">
        <v>45695</v>
      </c>
      <c r="P1587" s="67" t="n">
        <v>6</v>
      </c>
      <c r="Q1587" s="67" t="n">
        <v>3</v>
      </c>
      <c r="R1587" s="67">
        <f>$I1587</f>
        <v/>
      </c>
      <c r="S1587" s="67">
        <f>$K1587</f>
        <v/>
      </c>
      <c r="T1587" s="67">
        <f>IFERROR(INDEX(Clients!$G$2:$G$1020,MATCH($E1587,Clients!$A$2:$A$1020,0)),"")</f>
        <v/>
      </c>
      <c r="U1587" s="67">
        <f>IFERROR(INDEX(Clients!$I$2:$I$1020,MATCH($E1587,Clients!$A$2:$A$1020,0)),"")</f>
        <v/>
      </c>
      <c r="V1587" s="69">
        <f>1</f>
        <v/>
      </c>
      <c r="W1587" s="69">
        <f>IF($N1587="Accepté",1,0)</f>
        <v/>
      </c>
      <c r="X1587" s="68">
        <f>$M1587*$W1587</f>
        <v/>
      </c>
      <c r="Y1587" s="68">
        <f>IF($N1587="En cours",0,$M1587)</f>
        <v/>
      </c>
      <c r="Z1587" s="69">
        <f>IF($P1587="",0,1)</f>
        <v/>
      </c>
      <c r="AA1587" s="70">
        <f>IF($P1587="",0,$P1587)</f>
        <v/>
      </c>
      <c r="AB1587" s="69">
        <f>IF(AND($P1587&lt;&gt;"",$P1587&lt;=Paramètres!$C$14),1,0)</f>
        <v/>
      </c>
      <c r="AC1587" s="67">
        <f>IF($P1587="","Jamais relancé",IF($P1587&lt;=3,"0-3 j",IF($P1587&lt;=7,"4-7 j",IF($P1587&lt;=15,"8-15 j","Plus de 15 j"))))</f>
        <v/>
      </c>
      <c r="AD1587" s="67">
        <f>IF($M1587&lt;=1000,"Moins de 1 k€",IF($M1587&lt;=5000,"1 à 5 k€",IF($M1587&lt;=15000,"5 à 15 k€","Plus de 15 k€")))</f>
        <v/>
      </c>
    </row>
    <row r="1588">
      <c r="A1588" s="65" t="inlineStr">
        <is>
          <t>DEV-01587</t>
        </is>
      </c>
      <c r="B1588" s="66" t="n">
        <v>45666</v>
      </c>
      <c r="C1588" s="65" t="inlineStr">
        <is>
          <t>2025-01</t>
        </is>
      </c>
      <c r="D1588" s="65" t="inlineStr">
        <is>
          <t>2024-2025</t>
        </is>
      </c>
      <c r="E1588" s="65" t="inlineStr">
        <is>
          <t>CLI-0192</t>
        </is>
      </c>
      <c r="F1588" s="65" t="inlineStr">
        <is>
          <t>Particulier</t>
        </is>
      </c>
      <c r="G1588" s="65" t="inlineStr">
        <is>
          <t>Toulouse</t>
        </is>
      </c>
      <c r="H1588" s="65" t="inlineStr">
        <is>
          <t>Julien Fabre</t>
        </is>
      </c>
      <c r="I1588" s="65" t="inlineStr">
        <is>
          <t>Plomberie</t>
        </is>
      </c>
      <c r="J1588" s="65" t="inlineStr">
        <is>
          <t>PR-003</t>
        </is>
      </c>
      <c r="K1588" s="65" t="inlineStr">
        <is>
          <t>Réfection réseau eau appartement</t>
        </is>
      </c>
      <c r="L1588" s="67" t="n">
        <v>1</v>
      </c>
      <c r="M1588" s="68" t="n">
        <v>3274.23</v>
      </c>
      <c r="N1588" s="65" t="inlineStr">
        <is>
          <t>Accepté</t>
        </is>
      </c>
      <c r="O1588" s="66" t="n">
        <v>45701</v>
      </c>
      <c r="P1588" s="67" t="n">
        <v>14</v>
      </c>
      <c r="Q1588" s="67" t="n">
        <v>2</v>
      </c>
      <c r="R1588" s="67">
        <f>$I1588</f>
        <v/>
      </c>
      <c r="S1588" s="67">
        <f>$K1588</f>
        <v/>
      </c>
      <c r="T1588" s="67">
        <f>IFERROR(INDEX(Clients!$G$2:$G$1020,MATCH($E1588,Clients!$A$2:$A$1020,0)),"")</f>
        <v/>
      </c>
      <c r="U1588" s="67">
        <f>IFERROR(INDEX(Clients!$I$2:$I$1020,MATCH($E1588,Clients!$A$2:$A$1020,0)),"")</f>
        <v/>
      </c>
      <c r="V1588" s="69">
        <f>1</f>
        <v/>
      </c>
      <c r="W1588" s="69">
        <f>IF($N1588="Accepté",1,0)</f>
        <v/>
      </c>
      <c r="X1588" s="68">
        <f>$M1588*$W1588</f>
        <v/>
      </c>
      <c r="Y1588" s="68">
        <f>IF($N1588="En cours",0,$M1588)</f>
        <v/>
      </c>
      <c r="Z1588" s="69">
        <f>IF($P1588="",0,1)</f>
        <v/>
      </c>
      <c r="AA1588" s="70">
        <f>IF($P1588="",0,$P1588)</f>
        <v/>
      </c>
      <c r="AB1588" s="69">
        <f>IF(AND($P1588&lt;&gt;"",$P1588&lt;=Paramètres!$C$14),1,0)</f>
        <v/>
      </c>
      <c r="AC1588" s="67">
        <f>IF($P1588="","Jamais relancé",IF($P1588&lt;=3,"0-3 j",IF($P1588&lt;=7,"4-7 j",IF($P1588&lt;=15,"8-15 j","Plus de 15 j"))))</f>
        <v/>
      </c>
      <c r="AD1588" s="67">
        <f>IF($M1588&lt;=1000,"Moins de 1 k€",IF($M1588&lt;=5000,"1 à 5 k€",IF($M1588&lt;=15000,"5 à 15 k€","Plus de 15 k€")))</f>
        <v/>
      </c>
    </row>
    <row r="1589">
      <c r="A1589" s="65" t="inlineStr">
        <is>
          <t>DEV-01588</t>
        </is>
      </c>
      <c r="B1589" s="66" t="n">
        <v>45666</v>
      </c>
      <c r="C1589" s="65" t="inlineStr">
        <is>
          <t>2025-01</t>
        </is>
      </c>
      <c r="D1589" s="65" t="inlineStr">
        <is>
          <t>2024-2025</t>
        </is>
      </c>
      <c r="E1589" s="65" t="inlineStr">
        <is>
          <t>CLI-0403</t>
        </is>
      </c>
      <c r="F1589" s="65" t="inlineStr">
        <is>
          <t>Particulier</t>
        </is>
      </c>
      <c r="G1589" s="65" t="inlineStr">
        <is>
          <t>Bordeaux</t>
        </is>
      </c>
      <c r="H1589" s="65" t="inlineStr">
        <is>
          <t>Karim Belkacem</t>
        </is>
      </c>
      <c r="I1589" s="65" t="inlineStr">
        <is>
          <t>Salle de bain</t>
        </is>
      </c>
      <c r="J1589" s="65" t="inlineStr">
        <is>
          <t>SB-001</t>
        </is>
      </c>
      <c r="K1589" s="65" t="inlineStr">
        <is>
          <t>Rénovation salle de bain complète</t>
        </is>
      </c>
      <c r="L1589" s="67" t="n">
        <v>1</v>
      </c>
      <c r="M1589" s="68" t="n">
        <v>10255.23</v>
      </c>
      <c r="N1589" s="65" t="inlineStr">
        <is>
          <t>Sans réponse</t>
        </is>
      </c>
      <c r="O1589" s="66" t="n">
        <v>45693</v>
      </c>
      <c r="P1589" s="67" t="n">
        <v>9</v>
      </c>
      <c r="Q1589" s="67" t="n">
        <v>2</v>
      </c>
      <c r="R1589" s="67">
        <f>$I1589</f>
        <v/>
      </c>
      <c r="S1589" s="67">
        <f>$K1589</f>
        <v/>
      </c>
      <c r="T1589" s="67">
        <f>IFERROR(INDEX(Clients!$G$2:$G$1020,MATCH($E1589,Clients!$A$2:$A$1020,0)),"")</f>
        <v/>
      </c>
      <c r="U1589" s="67">
        <f>IFERROR(INDEX(Clients!$I$2:$I$1020,MATCH($E1589,Clients!$A$2:$A$1020,0)),"")</f>
        <v/>
      </c>
      <c r="V1589" s="69">
        <f>1</f>
        <v/>
      </c>
      <c r="W1589" s="69">
        <f>IF($N1589="Accepté",1,0)</f>
        <v/>
      </c>
      <c r="X1589" s="68">
        <f>$M1589*$W1589</f>
        <v/>
      </c>
      <c r="Y1589" s="68">
        <f>IF($N1589="En cours",0,$M1589)</f>
        <v/>
      </c>
      <c r="Z1589" s="69">
        <f>IF($P1589="",0,1)</f>
        <v/>
      </c>
      <c r="AA1589" s="70">
        <f>IF($P1589="",0,$P1589)</f>
        <v/>
      </c>
      <c r="AB1589" s="69">
        <f>IF(AND($P1589&lt;&gt;"",$P1589&lt;=Paramètres!$C$14),1,0)</f>
        <v/>
      </c>
      <c r="AC1589" s="67">
        <f>IF($P1589="","Jamais relancé",IF($P1589&lt;=3,"0-3 j",IF($P1589&lt;=7,"4-7 j",IF($P1589&lt;=15,"8-15 j","Plus de 15 j"))))</f>
        <v/>
      </c>
      <c r="AD1589" s="67">
        <f>IF($M1589&lt;=1000,"Moins de 1 k€",IF($M1589&lt;=5000,"1 à 5 k€",IF($M1589&lt;=15000,"5 à 15 k€","Plus de 15 k€")))</f>
        <v/>
      </c>
    </row>
    <row r="1590">
      <c r="A1590" s="65" t="inlineStr">
        <is>
          <t>DEV-01589</t>
        </is>
      </c>
      <c r="B1590" s="66" t="n">
        <v>45667</v>
      </c>
      <c r="C1590" s="65" t="inlineStr">
        <is>
          <t>2025-01</t>
        </is>
      </c>
      <c r="D1590" s="65" t="inlineStr">
        <is>
          <t>2024-2025</t>
        </is>
      </c>
      <c r="E1590" s="65" t="inlineStr">
        <is>
          <t>CLI-0066</t>
        </is>
      </c>
      <c r="F1590" s="65" t="inlineStr">
        <is>
          <t>Professionnel</t>
        </is>
      </c>
      <c r="G1590" s="65" t="inlineStr">
        <is>
          <t>Toulouse</t>
        </is>
      </c>
      <c r="H1590" s="65" t="inlineStr">
        <is>
          <t>Nadia Cherif</t>
        </is>
      </c>
      <c r="I1590" s="65" t="inlineStr">
        <is>
          <t>Salle de bain</t>
        </is>
      </c>
      <c r="J1590" s="65" t="inlineStr">
        <is>
          <t>SB-003</t>
        </is>
      </c>
      <c r="K1590" s="65" t="inlineStr">
        <is>
          <t>Pose meuble vasque + robinetterie</t>
        </is>
      </c>
      <c r="L1590" s="67" t="n">
        <v>2</v>
      </c>
      <c r="M1590" s="68" t="n">
        <v>4363.38</v>
      </c>
      <c r="N1590" s="65" t="inlineStr">
        <is>
          <t>Accepté</t>
        </is>
      </c>
      <c r="O1590" s="66" t="n">
        <v>45688</v>
      </c>
      <c r="P1590" s="67" t="n">
        <v>4</v>
      </c>
      <c r="Q1590" s="67" t="n">
        <v>1</v>
      </c>
      <c r="R1590" s="67">
        <f>$I1590</f>
        <v/>
      </c>
      <c r="S1590" s="67">
        <f>$K1590</f>
        <v/>
      </c>
      <c r="T1590" s="67">
        <f>IFERROR(INDEX(Clients!$G$2:$G$1020,MATCH($E1590,Clients!$A$2:$A$1020,0)),"")</f>
        <v/>
      </c>
      <c r="U1590" s="67">
        <f>IFERROR(INDEX(Clients!$I$2:$I$1020,MATCH($E1590,Clients!$A$2:$A$1020,0)),"")</f>
        <v/>
      </c>
      <c r="V1590" s="69">
        <f>1</f>
        <v/>
      </c>
      <c r="W1590" s="69">
        <f>IF($N1590="Accepté",1,0)</f>
        <v/>
      </c>
      <c r="X1590" s="68">
        <f>$M1590*$W1590</f>
        <v/>
      </c>
      <c r="Y1590" s="68">
        <f>IF($N1590="En cours",0,$M1590)</f>
        <v/>
      </c>
      <c r="Z1590" s="69">
        <f>IF($P1590="",0,1)</f>
        <v/>
      </c>
      <c r="AA1590" s="70">
        <f>IF($P1590="",0,$P1590)</f>
        <v/>
      </c>
      <c r="AB1590" s="69">
        <f>IF(AND($P1590&lt;&gt;"",$P1590&lt;=Paramètres!$C$14),1,0)</f>
        <v/>
      </c>
      <c r="AC1590" s="67">
        <f>IF($P1590="","Jamais relancé",IF($P1590&lt;=3,"0-3 j",IF($P1590&lt;=7,"4-7 j",IF($P1590&lt;=15,"8-15 j","Plus de 15 j"))))</f>
        <v/>
      </c>
      <c r="AD1590" s="67">
        <f>IF($M1590&lt;=1000,"Moins de 1 k€",IF($M1590&lt;=5000,"1 à 5 k€",IF($M1590&lt;=15000,"5 à 15 k€","Plus de 15 k€")))</f>
        <v/>
      </c>
    </row>
    <row r="1591">
      <c r="A1591" s="65" t="inlineStr">
        <is>
          <t>DEV-01590</t>
        </is>
      </c>
      <c r="B1591" s="66" t="n">
        <v>45667</v>
      </c>
      <c r="C1591" s="65" t="inlineStr">
        <is>
          <t>2025-01</t>
        </is>
      </c>
      <c r="D1591" s="65" t="inlineStr">
        <is>
          <t>2024-2025</t>
        </is>
      </c>
      <c r="E1591" s="65" t="inlineStr">
        <is>
          <t>CLI-0102</t>
        </is>
      </c>
      <c r="F1591" s="65" t="inlineStr">
        <is>
          <t>Particulier</t>
        </is>
      </c>
      <c r="G1591" s="65" t="inlineStr">
        <is>
          <t>Toulouse</t>
        </is>
      </c>
      <c r="H1591" s="65" t="inlineStr">
        <is>
          <t>Nadia Cherif</t>
        </is>
      </c>
      <c r="I1591" s="65" t="inlineStr">
        <is>
          <t>Salle de bain</t>
        </is>
      </c>
      <c r="J1591" s="65" t="inlineStr">
        <is>
          <t>SB-003</t>
        </is>
      </c>
      <c r="K1591" s="65" t="inlineStr">
        <is>
          <t>Pose meuble vasque + robinetterie</t>
        </is>
      </c>
      <c r="L1591" s="67" t="n">
        <v>3</v>
      </c>
      <c r="M1591" s="68" t="n">
        <v>3891.08</v>
      </c>
      <c r="N1591" s="65" t="inlineStr">
        <is>
          <t>Accepté</t>
        </is>
      </c>
      <c r="O1591" s="66" t="n">
        <v>45692</v>
      </c>
      <c r="P1591" s="67" t="n">
        <v>16</v>
      </c>
      <c r="Q1591" s="67" t="n">
        <v>1</v>
      </c>
      <c r="R1591" s="67">
        <f>$I1591</f>
        <v/>
      </c>
      <c r="S1591" s="67">
        <f>$K1591</f>
        <v/>
      </c>
      <c r="T1591" s="67">
        <f>IFERROR(INDEX(Clients!$G$2:$G$1020,MATCH($E1591,Clients!$A$2:$A$1020,0)),"")</f>
        <v/>
      </c>
      <c r="U1591" s="67">
        <f>IFERROR(INDEX(Clients!$I$2:$I$1020,MATCH($E1591,Clients!$A$2:$A$1020,0)),"")</f>
        <v/>
      </c>
      <c r="V1591" s="69">
        <f>1</f>
        <v/>
      </c>
      <c r="W1591" s="69">
        <f>IF($N1591="Accepté",1,0)</f>
        <v/>
      </c>
      <c r="X1591" s="68">
        <f>$M1591*$W1591</f>
        <v/>
      </c>
      <c r="Y1591" s="68">
        <f>IF($N1591="En cours",0,$M1591)</f>
        <v/>
      </c>
      <c r="Z1591" s="69">
        <f>IF($P1591="",0,1)</f>
        <v/>
      </c>
      <c r="AA1591" s="70">
        <f>IF($P1591="",0,$P1591)</f>
        <v/>
      </c>
      <c r="AB1591" s="69">
        <f>IF(AND($P1591&lt;&gt;"",$P1591&lt;=Paramètres!$C$14),1,0)</f>
        <v/>
      </c>
      <c r="AC1591" s="67">
        <f>IF($P1591="","Jamais relancé",IF($P1591&lt;=3,"0-3 j",IF($P1591&lt;=7,"4-7 j",IF($P1591&lt;=15,"8-15 j","Plus de 15 j"))))</f>
        <v/>
      </c>
      <c r="AD1591" s="67">
        <f>IF($M1591&lt;=1000,"Moins de 1 k€",IF($M1591&lt;=5000,"1 à 5 k€",IF($M1591&lt;=15000,"5 à 15 k€","Plus de 15 k€")))</f>
        <v/>
      </c>
    </row>
    <row r="1592">
      <c r="A1592" s="65" t="inlineStr">
        <is>
          <t>DEV-01591</t>
        </is>
      </c>
      <c r="B1592" s="66" t="n">
        <v>45667</v>
      </c>
      <c r="C1592" s="65" t="inlineStr">
        <is>
          <t>2025-01</t>
        </is>
      </c>
      <c r="D1592" s="65" t="inlineStr">
        <is>
          <t>2024-2025</t>
        </is>
      </c>
      <c r="E1592" s="65" t="inlineStr">
        <is>
          <t>CLI-0197</t>
        </is>
      </c>
      <c r="F1592" s="65" t="inlineStr">
        <is>
          <t>Particulier</t>
        </is>
      </c>
      <c r="G1592" s="65" t="inlineStr">
        <is>
          <t>Bordeaux</t>
        </is>
      </c>
      <c r="H1592" s="65" t="inlineStr">
        <is>
          <t>Sophie Marchand</t>
        </is>
      </c>
      <c r="I1592" s="65" t="inlineStr">
        <is>
          <t>Électricité</t>
        </is>
      </c>
      <c r="J1592" s="65" t="inlineStr">
        <is>
          <t>EL-002</t>
        </is>
      </c>
      <c r="K1592" s="65" t="inlineStr">
        <is>
          <t>Installation borne de recharge VE</t>
        </is>
      </c>
      <c r="L1592" s="67" t="n">
        <v>1</v>
      </c>
      <c r="M1592" s="68" t="n">
        <v>1578.42</v>
      </c>
      <c r="N1592" s="65" t="inlineStr">
        <is>
          <t>Refusé</t>
        </is>
      </c>
      <c r="O1592" s="66" t="n">
        <v>45686</v>
      </c>
      <c r="P1592" s="67" t="n">
        <v>5</v>
      </c>
      <c r="Q1592" s="67" t="n">
        <v>2</v>
      </c>
      <c r="R1592" s="67">
        <f>$I1592</f>
        <v/>
      </c>
      <c r="S1592" s="67">
        <f>$K1592</f>
        <v/>
      </c>
      <c r="T1592" s="67">
        <f>IFERROR(INDEX(Clients!$G$2:$G$1020,MATCH($E1592,Clients!$A$2:$A$1020,0)),"")</f>
        <v/>
      </c>
      <c r="U1592" s="67">
        <f>IFERROR(INDEX(Clients!$I$2:$I$1020,MATCH($E1592,Clients!$A$2:$A$1020,0)),"")</f>
        <v/>
      </c>
      <c r="V1592" s="69">
        <f>1</f>
        <v/>
      </c>
      <c r="W1592" s="69">
        <f>IF($N1592="Accepté",1,0)</f>
        <v/>
      </c>
      <c r="X1592" s="68">
        <f>$M1592*$W1592</f>
        <v/>
      </c>
      <c r="Y1592" s="68">
        <f>IF($N1592="En cours",0,$M1592)</f>
        <v/>
      </c>
      <c r="Z1592" s="69">
        <f>IF($P1592="",0,1)</f>
        <v/>
      </c>
      <c r="AA1592" s="70">
        <f>IF($P1592="",0,$P1592)</f>
        <v/>
      </c>
      <c r="AB1592" s="69">
        <f>IF(AND($P1592&lt;&gt;"",$P1592&lt;=Paramètres!$C$14),1,0)</f>
        <v/>
      </c>
      <c r="AC1592" s="67">
        <f>IF($P1592="","Jamais relancé",IF($P1592&lt;=3,"0-3 j",IF($P1592&lt;=7,"4-7 j",IF($P1592&lt;=15,"8-15 j","Plus de 15 j"))))</f>
        <v/>
      </c>
      <c r="AD1592" s="67">
        <f>IF($M1592&lt;=1000,"Moins de 1 k€",IF($M1592&lt;=5000,"1 à 5 k€",IF($M1592&lt;=15000,"5 à 15 k€","Plus de 15 k€")))</f>
        <v/>
      </c>
    </row>
    <row r="1593">
      <c r="A1593" s="65" t="inlineStr">
        <is>
          <t>DEV-01592</t>
        </is>
      </c>
      <c r="B1593" s="66" t="n">
        <v>45667</v>
      </c>
      <c r="C1593" s="65" t="inlineStr">
        <is>
          <t>2025-01</t>
        </is>
      </c>
      <c r="D1593" s="65" t="inlineStr">
        <is>
          <t>2024-2025</t>
        </is>
      </c>
      <c r="E1593" s="65" t="inlineStr">
        <is>
          <t>CLI-0465</t>
        </is>
      </c>
      <c r="F1593" s="65" t="inlineStr">
        <is>
          <t>Particulier</t>
        </is>
      </c>
      <c r="G1593" s="65" t="inlineStr">
        <is>
          <t>Bordeaux</t>
        </is>
      </c>
      <c r="H1593" s="65" t="inlineStr">
        <is>
          <t>Karim Belkacem</t>
        </is>
      </c>
      <c r="I1593" s="65" t="inlineStr">
        <is>
          <t>Dépannage</t>
        </is>
      </c>
      <c r="J1593" s="65" t="inlineStr">
        <is>
          <t>DP-002</t>
        </is>
      </c>
      <c r="K1593" s="65" t="inlineStr">
        <is>
          <t>Débouchage canalisation</t>
        </is>
      </c>
      <c r="L1593" s="67" t="n">
        <v>1</v>
      </c>
      <c r="M1593" s="68" t="n">
        <v>366.27</v>
      </c>
      <c r="N1593" s="65" t="inlineStr">
        <is>
          <t>Accepté</t>
        </is>
      </c>
      <c r="O1593" s="66" t="n">
        <v>45694</v>
      </c>
      <c r="P1593" s="67" t="n">
        <v>12</v>
      </c>
      <c r="Q1593" s="67" t="n">
        <v>2</v>
      </c>
      <c r="R1593" s="67">
        <f>$I1593</f>
        <v/>
      </c>
      <c r="S1593" s="67">
        <f>$K1593</f>
        <v/>
      </c>
      <c r="T1593" s="67">
        <f>IFERROR(INDEX(Clients!$G$2:$G$1020,MATCH($E1593,Clients!$A$2:$A$1020,0)),"")</f>
        <v/>
      </c>
      <c r="U1593" s="67">
        <f>IFERROR(INDEX(Clients!$I$2:$I$1020,MATCH($E1593,Clients!$A$2:$A$1020,0)),"")</f>
        <v/>
      </c>
      <c r="V1593" s="69">
        <f>1</f>
        <v/>
      </c>
      <c r="W1593" s="69">
        <f>IF($N1593="Accepté",1,0)</f>
        <v/>
      </c>
      <c r="X1593" s="68">
        <f>$M1593*$W1593</f>
        <v/>
      </c>
      <c r="Y1593" s="68">
        <f>IF($N1593="En cours",0,$M1593)</f>
        <v/>
      </c>
      <c r="Z1593" s="69">
        <f>IF($P1593="",0,1)</f>
        <v/>
      </c>
      <c r="AA1593" s="70">
        <f>IF($P1593="",0,$P1593)</f>
        <v/>
      </c>
      <c r="AB1593" s="69">
        <f>IF(AND($P1593&lt;&gt;"",$P1593&lt;=Paramètres!$C$14),1,0)</f>
        <v/>
      </c>
      <c r="AC1593" s="67">
        <f>IF($P1593="","Jamais relancé",IF($P1593&lt;=3,"0-3 j",IF($P1593&lt;=7,"4-7 j",IF($P1593&lt;=15,"8-15 j","Plus de 15 j"))))</f>
        <v/>
      </c>
      <c r="AD1593" s="67">
        <f>IF($M1593&lt;=1000,"Moins de 1 k€",IF($M1593&lt;=5000,"1 à 5 k€",IF($M1593&lt;=15000,"5 à 15 k€","Plus de 15 k€")))</f>
        <v/>
      </c>
    </row>
    <row r="1594">
      <c r="A1594" s="65" t="inlineStr">
        <is>
          <t>DEV-01593</t>
        </is>
      </c>
      <c r="B1594" s="66" t="n">
        <v>45667</v>
      </c>
      <c r="C1594" s="65" t="inlineStr">
        <is>
          <t>2025-01</t>
        </is>
      </c>
      <c r="D1594" s="65" t="inlineStr">
        <is>
          <t>2024-2025</t>
        </is>
      </c>
      <c r="E1594" s="65" t="inlineStr">
        <is>
          <t>CLI-0439</t>
        </is>
      </c>
      <c r="F1594" s="65" t="inlineStr">
        <is>
          <t>Particulier</t>
        </is>
      </c>
      <c r="G1594" s="65" t="inlineStr">
        <is>
          <t>Bordeaux</t>
        </is>
      </c>
      <c r="H1594" s="65" t="inlineStr">
        <is>
          <t>Sophie Marchand</t>
        </is>
      </c>
      <c r="I1594" s="65" t="inlineStr">
        <is>
          <t>Chauffage</t>
        </is>
      </c>
      <c r="J1594" s="65" t="inlineStr">
        <is>
          <t>CH-003</t>
        </is>
      </c>
      <c r="K1594" s="65" t="inlineStr">
        <is>
          <t>Installation pompe à chaleur air/eau</t>
        </is>
      </c>
      <c r="L1594" s="67" t="n">
        <v>1</v>
      </c>
      <c r="M1594" s="68" t="n">
        <v>12957.22</v>
      </c>
      <c r="N1594" s="65" t="inlineStr">
        <is>
          <t>Sans réponse</t>
        </is>
      </c>
      <c r="O1594" s="66" t="n">
        <v>45705</v>
      </c>
      <c r="P1594" s="67" t="n"/>
      <c r="Q1594" s="67" t="n">
        <v>0</v>
      </c>
      <c r="R1594" s="67">
        <f>$I1594</f>
        <v/>
      </c>
      <c r="S1594" s="67">
        <f>$K1594</f>
        <v/>
      </c>
      <c r="T1594" s="67">
        <f>IFERROR(INDEX(Clients!$G$2:$G$1020,MATCH($E1594,Clients!$A$2:$A$1020,0)),"")</f>
        <v/>
      </c>
      <c r="U1594" s="67">
        <f>IFERROR(INDEX(Clients!$I$2:$I$1020,MATCH($E1594,Clients!$A$2:$A$1020,0)),"")</f>
        <v/>
      </c>
      <c r="V1594" s="69">
        <f>1</f>
        <v/>
      </c>
      <c r="W1594" s="69">
        <f>IF($N1594="Accepté",1,0)</f>
        <v/>
      </c>
      <c r="X1594" s="68">
        <f>$M1594*$W1594</f>
        <v/>
      </c>
      <c r="Y1594" s="68">
        <f>IF($N1594="En cours",0,$M1594)</f>
        <v/>
      </c>
      <c r="Z1594" s="69">
        <f>IF($P1594="",0,1)</f>
        <v/>
      </c>
      <c r="AA1594" s="70">
        <f>IF($P1594="",0,$P1594)</f>
        <v/>
      </c>
      <c r="AB1594" s="69">
        <f>IF(AND($P1594&lt;&gt;"",$P1594&lt;=Paramètres!$C$14),1,0)</f>
        <v/>
      </c>
      <c r="AC1594" s="67">
        <f>IF($P1594="","Jamais relancé",IF($P1594&lt;=3,"0-3 j",IF($P1594&lt;=7,"4-7 j",IF($P1594&lt;=15,"8-15 j","Plus de 15 j"))))</f>
        <v/>
      </c>
      <c r="AD1594" s="67">
        <f>IF($M1594&lt;=1000,"Moins de 1 k€",IF($M1594&lt;=5000,"1 à 5 k€",IF($M1594&lt;=15000,"5 à 15 k€","Plus de 15 k€")))</f>
        <v/>
      </c>
    </row>
    <row r="1595">
      <c r="A1595" s="65" t="inlineStr">
        <is>
          <t>DEV-01594</t>
        </is>
      </c>
      <c r="B1595" s="66" t="n">
        <v>45667</v>
      </c>
      <c r="C1595" s="65" t="inlineStr">
        <is>
          <t>2025-01</t>
        </is>
      </c>
      <c r="D1595" s="65" t="inlineStr">
        <is>
          <t>2024-2025</t>
        </is>
      </c>
      <c r="E1595" s="65" t="inlineStr">
        <is>
          <t>CLI-0308</t>
        </is>
      </c>
      <c r="F1595" s="65" t="inlineStr">
        <is>
          <t>Particulier</t>
        </is>
      </c>
      <c r="G1595" s="65" t="inlineStr">
        <is>
          <t>Bordeaux</t>
        </is>
      </c>
      <c r="H1595" s="65" t="inlineStr">
        <is>
          <t>Karim Belkacem</t>
        </is>
      </c>
      <c r="I1595" s="65" t="inlineStr">
        <is>
          <t>Dépannage</t>
        </is>
      </c>
      <c r="J1595" s="65" t="inlineStr">
        <is>
          <t>DP-002</t>
        </is>
      </c>
      <c r="K1595" s="65" t="inlineStr">
        <is>
          <t>Débouchage canalisation</t>
        </is>
      </c>
      <c r="L1595" s="67" t="n">
        <v>1</v>
      </c>
      <c r="M1595" s="68" t="n">
        <v>397.46</v>
      </c>
      <c r="N1595" s="65" t="inlineStr">
        <is>
          <t>Accepté</t>
        </is>
      </c>
      <c r="O1595" s="66" t="n">
        <v>45691</v>
      </c>
      <c r="P1595" s="67" t="n">
        <v>6</v>
      </c>
      <c r="Q1595" s="67" t="n">
        <v>1</v>
      </c>
      <c r="R1595" s="67">
        <f>$I1595</f>
        <v/>
      </c>
      <c r="S1595" s="67">
        <f>$K1595</f>
        <v/>
      </c>
      <c r="T1595" s="67">
        <f>IFERROR(INDEX(Clients!$G$2:$G$1020,MATCH($E1595,Clients!$A$2:$A$1020,0)),"")</f>
        <v/>
      </c>
      <c r="U1595" s="67">
        <f>IFERROR(INDEX(Clients!$I$2:$I$1020,MATCH($E1595,Clients!$A$2:$A$1020,0)),"")</f>
        <v/>
      </c>
      <c r="V1595" s="69">
        <f>1</f>
        <v/>
      </c>
      <c r="W1595" s="69">
        <f>IF($N1595="Accepté",1,0)</f>
        <v/>
      </c>
      <c r="X1595" s="68">
        <f>$M1595*$W1595</f>
        <v/>
      </c>
      <c r="Y1595" s="68">
        <f>IF($N1595="En cours",0,$M1595)</f>
        <v/>
      </c>
      <c r="Z1595" s="69">
        <f>IF($P1595="",0,1)</f>
        <v/>
      </c>
      <c r="AA1595" s="70">
        <f>IF($P1595="",0,$P1595)</f>
        <v/>
      </c>
      <c r="AB1595" s="69">
        <f>IF(AND($P1595&lt;&gt;"",$P1595&lt;=Paramètres!$C$14),1,0)</f>
        <v/>
      </c>
      <c r="AC1595" s="67">
        <f>IF($P1595="","Jamais relancé",IF($P1595&lt;=3,"0-3 j",IF($P1595&lt;=7,"4-7 j",IF($P1595&lt;=15,"8-15 j","Plus de 15 j"))))</f>
        <v/>
      </c>
      <c r="AD1595" s="67">
        <f>IF($M1595&lt;=1000,"Moins de 1 k€",IF($M1595&lt;=5000,"1 à 5 k€",IF($M1595&lt;=15000,"5 à 15 k€","Plus de 15 k€")))</f>
        <v/>
      </c>
    </row>
    <row r="1596">
      <c r="A1596" s="65" t="inlineStr">
        <is>
          <t>DEV-01595</t>
        </is>
      </c>
      <c r="B1596" s="66" t="n">
        <v>45667</v>
      </c>
      <c r="C1596" s="65" t="inlineStr">
        <is>
          <t>2025-01</t>
        </is>
      </c>
      <c r="D1596" s="65" t="inlineStr">
        <is>
          <t>2024-2025</t>
        </is>
      </c>
      <c r="E1596" s="65" t="inlineStr">
        <is>
          <t>CLI-0991</t>
        </is>
      </c>
      <c r="F1596" s="65" t="inlineStr">
        <is>
          <t>Professionnel</t>
        </is>
      </c>
      <c r="G1596" s="65" t="inlineStr">
        <is>
          <t>Montpellier</t>
        </is>
      </c>
      <c r="H1596" s="65" t="inlineStr">
        <is>
          <t>Thomas Rey</t>
        </is>
      </c>
      <c r="I1596" s="65" t="inlineStr">
        <is>
          <t>Électricité</t>
        </is>
      </c>
      <c r="J1596" s="65" t="inlineStr">
        <is>
          <t>EL-002</t>
        </is>
      </c>
      <c r="K1596" s="65" t="inlineStr">
        <is>
          <t>Installation borne de recharge VE</t>
        </is>
      </c>
      <c r="L1596" s="67" t="n">
        <v>3</v>
      </c>
      <c r="M1596" s="68" t="n">
        <v>7922.73</v>
      </c>
      <c r="N1596" s="65" t="inlineStr">
        <is>
          <t>Refusé</t>
        </is>
      </c>
      <c r="O1596" s="66" t="n">
        <v>45686</v>
      </c>
      <c r="P1596" s="67" t="n">
        <v>8</v>
      </c>
      <c r="Q1596" s="67" t="n">
        <v>1</v>
      </c>
      <c r="R1596" s="67">
        <f>$I1596</f>
        <v/>
      </c>
      <c r="S1596" s="67">
        <f>$K1596</f>
        <v/>
      </c>
      <c r="T1596" s="67">
        <f>IFERROR(INDEX(Clients!$G$2:$G$1020,MATCH($E1596,Clients!$A$2:$A$1020,0)),"")</f>
        <v/>
      </c>
      <c r="U1596" s="67">
        <f>IFERROR(INDEX(Clients!$I$2:$I$1020,MATCH($E1596,Clients!$A$2:$A$1020,0)),"")</f>
        <v/>
      </c>
      <c r="V1596" s="69">
        <f>1</f>
        <v/>
      </c>
      <c r="W1596" s="69">
        <f>IF($N1596="Accepté",1,0)</f>
        <v/>
      </c>
      <c r="X1596" s="68">
        <f>$M1596*$W1596</f>
        <v/>
      </c>
      <c r="Y1596" s="68">
        <f>IF($N1596="En cours",0,$M1596)</f>
        <v/>
      </c>
      <c r="Z1596" s="69">
        <f>IF($P1596="",0,1)</f>
        <v/>
      </c>
      <c r="AA1596" s="70">
        <f>IF($P1596="",0,$P1596)</f>
        <v/>
      </c>
      <c r="AB1596" s="69">
        <f>IF(AND($P1596&lt;&gt;"",$P1596&lt;=Paramètres!$C$14),1,0)</f>
        <v/>
      </c>
      <c r="AC1596" s="67">
        <f>IF($P1596="","Jamais relancé",IF($P1596&lt;=3,"0-3 j",IF($P1596&lt;=7,"4-7 j",IF($P1596&lt;=15,"8-15 j","Plus de 15 j"))))</f>
        <v/>
      </c>
      <c r="AD1596" s="67">
        <f>IF($M1596&lt;=1000,"Moins de 1 k€",IF($M1596&lt;=5000,"1 à 5 k€",IF($M1596&lt;=15000,"5 à 15 k€","Plus de 15 k€")))</f>
        <v/>
      </c>
    </row>
    <row r="1597">
      <c r="A1597" s="65" t="inlineStr">
        <is>
          <t>DEV-01596</t>
        </is>
      </c>
      <c r="B1597" s="66" t="n">
        <v>45670</v>
      </c>
      <c r="C1597" s="65" t="inlineStr">
        <is>
          <t>2025-01</t>
        </is>
      </c>
      <c r="D1597" s="65" t="inlineStr">
        <is>
          <t>2024-2025</t>
        </is>
      </c>
      <c r="E1597" s="65" t="inlineStr">
        <is>
          <t>CLI-0051</t>
        </is>
      </c>
      <c r="F1597" s="65" t="inlineStr">
        <is>
          <t>Particulier</t>
        </is>
      </c>
      <c r="G1597" s="65" t="inlineStr">
        <is>
          <t>Toulouse</t>
        </is>
      </c>
      <c r="H1597" s="65" t="inlineStr">
        <is>
          <t>Nadia Cherif</t>
        </is>
      </c>
      <c r="I1597" s="65" t="inlineStr">
        <is>
          <t>Plomberie</t>
        </is>
      </c>
      <c r="J1597" s="65" t="inlineStr">
        <is>
          <t>PR-002</t>
        </is>
      </c>
      <c r="K1597" s="65" t="inlineStr">
        <is>
          <t>Recherche de fuite + réparation</t>
        </is>
      </c>
      <c r="L1597" s="67" t="n">
        <v>1</v>
      </c>
      <c r="M1597" s="68" t="n">
        <v>517.23</v>
      </c>
      <c r="N1597" s="65" t="inlineStr">
        <is>
          <t>Accepté</t>
        </is>
      </c>
      <c r="O1597" s="66" t="n">
        <v>45680</v>
      </c>
      <c r="P1597" s="67" t="n">
        <v>15</v>
      </c>
      <c r="Q1597" s="67" t="n">
        <v>0</v>
      </c>
      <c r="R1597" s="67">
        <f>$I1597</f>
        <v/>
      </c>
      <c r="S1597" s="67">
        <f>$K1597</f>
        <v/>
      </c>
      <c r="T1597" s="67">
        <f>IFERROR(INDEX(Clients!$G$2:$G$1020,MATCH($E1597,Clients!$A$2:$A$1020,0)),"")</f>
        <v/>
      </c>
      <c r="U1597" s="67">
        <f>IFERROR(INDEX(Clients!$I$2:$I$1020,MATCH($E1597,Clients!$A$2:$A$1020,0)),"")</f>
        <v/>
      </c>
      <c r="V1597" s="69">
        <f>1</f>
        <v/>
      </c>
      <c r="W1597" s="69">
        <f>IF($N1597="Accepté",1,0)</f>
        <v/>
      </c>
      <c r="X1597" s="68">
        <f>$M1597*$W1597</f>
        <v/>
      </c>
      <c r="Y1597" s="68">
        <f>IF($N1597="En cours",0,$M1597)</f>
        <v/>
      </c>
      <c r="Z1597" s="69">
        <f>IF($P1597="",0,1)</f>
        <v/>
      </c>
      <c r="AA1597" s="70">
        <f>IF($P1597="",0,$P1597)</f>
        <v/>
      </c>
      <c r="AB1597" s="69">
        <f>IF(AND($P1597&lt;&gt;"",$P1597&lt;=Paramètres!$C$14),1,0)</f>
        <v/>
      </c>
      <c r="AC1597" s="67">
        <f>IF($P1597="","Jamais relancé",IF($P1597&lt;=3,"0-3 j",IF($P1597&lt;=7,"4-7 j",IF($P1597&lt;=15,"8-15 j","Plus de 15 j"))))</f>
        <v/>
      </c>
      <c r="AD1597" s="67">
        <f>IF($M1597&lt;=1000,"Moins de 1 k€",IF($M1597&lt;=5000,"1 à 5 k€",IF($M1597&lt;=15000,"5 à 15 k€","Plus de 15 k€")))</f>
        <v/>
      </c>
    </row>
    <row r="1598">
      <c r="A1598" s="65" t="inlineStr">
        <is>
          <t>DEV-01597</t>
        </is>
      </c>
      <c r="B1598" s="66" t="n">
        <v>45670</v>
      </c>
      <c r="C1598" s="65" t="inlineStr">
        <is>
          <t>2025-01</t>
        </is>
      </c>
      <c r="D1598" s="65" t="inlineStr">
        <is>
          <t>2024-2025</t>
        </is>
      </c>
      <c r="E1598" s="65" t="inlineStr">
        <is>
          <t>CLI-0346</t>
        </is>
      </c>
      <c r="F1598" s="65" t="inlineStr">
        <is>
          <t>Particulier</t>
        </is>
      </c>
      <c r="G1598" s="65" t="inlineStr">
        <is>
          <t>Bordeaux</t>
        </is>
      </c>
      <c r="H1598" s="65" t="inlineStr">
        <is>
          <t>Sophie Marchand</t>
        </is>
      </c>
      <c r="I1598" s="65" t="inlineStr">
        <is>
          <t>Salle de bain</t>
        </is>
      </c>
      <c r="J1598" s="65" t="inlineStr">
        <is>
          <t>SB-003</t>
        </is>
      </c>
      <c r="K1598" s="65" t="inlineStr">
        <is>
          <t>Pose meuble vasque + robinetterie</t>
        </is>
      </c>
      <c r="L1598" s="67" t="n">
        <v>1</v>
      </c>
      <c r="M1598" s="68" t="n">
        <v>1318.64</v>
      </c>
      <c r="N1598" s="65" t="inlineStr">
        <is>
          <t>Refusé</t>
        </is>
      </c>
      <c r="O1598" s="66" t="n">
        <v>45710</v>
      </c>
      <c r="P1598" s="67" t="n"/>
      <c r="Q1598" s="67" t="n">
        <v>0</v>
      </c>
      <c r="R1598" s="67">
        <f>$I1598</f>
        <v/>
      </c>
      <c r="S1598" s="67">
        <f>$K1598</f>
        <v/>
      </c>
      <c r="T1598" s="67">
        <f>IFERROR(INDEX(Clients!$G$2:$G$1020,MATCH($E1598,Clients!$A$2:$A$1020,0)),"")</f>
        <v/>
      </c>
      <c r="U1598" s="67">
        <f>IFERROR(INDEX(Clients!$I$2:$I$1020,MATCH($E1598,Clients!$A$2:$A$1020,0)),"")</f>
        <v/>
      </c>
      <c r="V1598" s="69">
        <f>1</f>
        <v/>
      </c>
      <c r="W1598" s="69">
        <f>IF($N1598="Accepté",1,0)</f>
        <v/>
      </c>
      <c r="X1598" s="68">
        <f>$M1598*$W1598</f>
        <v/>
      </c>
      <c r="Y1598" s="68">
        <f>IF($N1598="En cours",0,$M1598)</f>
        <v/>
      </c>
      <c r="Z1598" s="69">
        <f>IF($P1598="",0,1)</f>
        <v/>
      </c>
      <c r="AA1598" s="70">
        <f>IF($P1598="",0,$P1598)</f>
        <v/>
      </c>
      <c r="AB1598" s="69">
        <f>IF(AND($P1598&lt;&gt;"",$P1598&lt;=Paramètres!$C$14),1,0)</f>
        <v/>
      </c>
      <c r="AC1598" s="67">
        <f>IF($P1598="","Jamais relancé",IF($P1598&lt;=3,"0-3 j",IF($P1598&lt;=7,"4-7 j",IF($P1598&lt;=15,"8-15 j","Plus de 15 j"))))</f>
        <v/>
      </c>
      <c r="AD1598" s="67">
        <f>IF($M1598&lt;=1000,"Moins de 1 k€",IF($M1598&lt;=5000,"1 à 5 k€",IF($M1598&lt;=15000,"5 à 15 k€","Plus de 15 k€")))</f>
        <v/>
      </c>
    </row>
    <row r="1599">
      <c r="A1599" s="65" t="inlineStr">
        <is>
          <t>DEV-01598</t>
        </is>
      </c>
      <c r="B1599" s="66" t="n">
        <v>45670</v>
      </c>
      <c r="C1599" s="65" t="inlineStr">
        <is>
          <t>2025-01</t>
        </is>
      </c>
      <c r="D1599" s="65" t="inlineStr">
        <is>
          <t>2024-2025</t>
        </is>
      </c>
      <c r="E1599" s="65" t="inlineStr">
        <is>
          <t>CLI-0237</t>
        </is>
      </c>
      <c r="F1599" s="65" t="inlineStr">
        <is>
          <t>Particulier</t>
        </is>
      </c>
      <c r="G1599" s="65" t="inlineStr">
        <is>
          <t>Toulouse</t>
        </is>
      </c>
      <c r="H1599" s="65" t="inlineStr">
        <is>
          <t>Julien Fabre</t>
        </is>
      </c>
      <c r="I1599" s="65" t="inlineStr">
        <is>
          <t>Chauffage</t>
        </is>
      </c>
      <c r="J1599" s="65" t="inlineStr">
        <is>
          <t>CH-001</t>
        </is>
      </c>
      <c r="K1599" s="65" t="inlineStr">
        <is>
          <t>Installation chaudière gaz condensation</t>
        </is>
      </c>
      <c r="L1599" s="67" t="n">
        <v>2</v>
      </c>
      <c r="M1599" s="68" t="n">
        <v>9217.35</v>
      </c>
      <c r="N1599" s="65" t="inlineStr">
        <is>
          <t>Refusé</t>
        </is>
      </c>
      <c r="O1599" s="66" t="n">
        <v>45699</v>
      </c>
      <c r="P1599" s="67" t="n">
        <v>7</v>
      </c>
      <c r="Q1599" s="67" t="n">
        <v>1</v>
      </c>
      <c r="R1599" s="67">
        <f>$I1599</f>
        <v/>
      </c>
      <c r="S1599" s="67">
        <f>$K1599</f>
        <v/>
      </c>
      <c r="T1599" s="67">
        <f>IFERROR(INDEX(Clients!$G$2:$G$1020,MATCH($E1599,Clients!$A$2:$A$1020,0)),"")</f>
        <v/>
      </c>
      <c r="U1599" s="67">
        <f>IFERROR(INDEX(Clients!$I$2:$I$1020,MATCH($E1599,Clients!$A$2:$A$1020,0)),"")</f>
        <v/>
      </c>
      <c r="V1599" s="69">
        <f>1</f>
        <v/>
      </c>
      <c r="W1599" s="69">
        <f>IF($N1599="Accepté",1,0)</f>
        <v/>
      </c>
      <c r="X1599" s="68">
        <f>$M1599*$W1599</f>
        <v/>
      </c>
      <c r="Y1599" s="68">
        <f>IF($N1599="En cours",0,$M1599)</f>
        <v/>
      </c>
      <c r="Z1599" s="69">
        <f>IF($P1599="",0,1)</f>
        <v/>
      </c>
      <c r="AA1599" s="70">
        <f>IF($P1599="",0,$P1599)</f>
        <v/>
      </c>
      <c r="AB1599" s="69">
        <f>IF(AND($P1599&lt;&gt;"",$P1599&lt;=Paramètres!$C$14),1,0)</f>
        <v/>
      </c>
      <c r="AC1599" s="67">
        <f>IF($P1599="","Jamais relancé",IF($P1599&lt;=3,"0-3 j",IF($P1599&lt;=7,"4-7 j",IF($P1599&lt;=15,"8-15 j","Plus de 15 j"))))</f>
        <v/>
      </c>
      <c r="AD1599" s="67">
        <f>IF($M1599&lt;=1000,"Moins de 1 k€",IF($M1599&lt;=5000,"1 à 5 k€",IF($M1599&lt;=15000,"5 à 15 k€","Plus de 15 k€")))</f>
        <v/>
      </c>
    </row>
    <row r="1600">
      <c r="A1600" s="65" t="inlineStr">
        <is>
          <t>DEV-01599</t>
        </is>
      </c>
      <c r="B1600" s="66" t="n">
        <v>45671</v>
      </c>
      <c r="C1600" s="65" t="inlineStr">
        <is>
          <t>2025-01</t>
        </is>
      </c>
      <c r="D1600" s="65" t="inlineStr">
        <is>
          <t>2024-2025</t>
        </is>
      </c>
      <c r="E1600" s="65" t="inlineStr">
        <is>
          <t>CLI-0243</t>
        </is>
      </c>
      <c r="F1600" s="65" t="inlineStr">
        <is>
          <t>Professionnel</t>
        </is>
      </c>
      <c r="G1600" s="65" t="inlineStr">
        <is>
          <t>Bordeaux</t>
        </is>
      </c>
      <c r="H1600" s="65" t="inlineStr">
        <is>
          <t>Karim Belkacem</t>
        </is>
      </c>
      <c r="I1600" s="65" t="inlineStr">
        <is>
          <t>Plomberie</t>
        </is>
      </c>
      <c r="J1600" s="65" t="inlineStr">
        <is>
          <t>PR-002</t>
        </is>
      </c>
      <c r="K1600" s="65" t="inlineStr">
        <is>
          <t>Recherche de fuite + réparation</t>
        </is>
      </c>
      <c r="L1600" s="67" t="n">
        <v>1</v>
      </c>
      <c r="M1600" s="68" t="n">
        <v>742.0700000000001</v>
      </c>
      <c r="N1600" s="65" t="inlineStr">
        <is>
          <t>Accepté</t>
        </is>
      </c>
      <c r="O1600" s="66" t="n">
        <v>45695</v>
      </c>
      <c r="P1600" s="67" t="n">
        <v>3</v>
      </c>
      <c r="Q1600" s="67" t="n">
        <v>1</v>
      </c>
      <c r="R1600" s="67">
        <f>$I1600</f>
        <v/>
      </c>
      <c r="S1600" s="67">
        <f>$K1600</f>
        <v/>
      </c>
      <c r="T1600" s="67">
        <f>IFERROR(INDEX(Clients!$G$2:$G$1020,MATCH($E1600,Clients!$A$2:$A$1020,0)),"")</f>
        <v/>
      </c>
      <c r="U1600" s="67">
        <f>IFERROR(INDEX(Clients!$I$2:$I$1020,MATCH($E1600,Clients!$A$2:$A$1020,0)),"")</f>
        <v/>
      </c>
      <c r="V1600" s="69">
        <f>1</f>
        <v/>
      </c>
      <c r="W1600" s="69">
        <f>IF($N1600="Accepté",1,0)</f>
        <v/>
      </c>
      <c r="X1600" s="68">
        <f>$M1600*$W1600</f>
        <v/>
      </c>
      <c r="Y1600" s="68">
        <f>IF($N1600="En cours",0,$M1600)</f>
        <v/>
      </c>
      <c r="Z1600" s="69">
        <f>IF($P1600="",0,1)</f>
        <v/>
      </c>
      <c r="AA1600" s="70">
        <f>IF($P1600="",0,$P1600)</f>
        <v/>
      </c>
      <c r="AB1600" s="69">
        <f>IF(AND($P1600&lt;&gt;"",$P1600&lt;=Paramètres!$C$14),1,0)</f>
        <v/>
      </c>
      <c r="AC1600" s="67">
        <f>IF($P1600="","Jamais relancé",IF($P1600&lt;=3,"0-3 j",IF($P1600&lt;=7,"4-7 j",IF($P1600&lt;=15,"8-15 j","Plus de 15 j"))))</f>
        <v/>
      </c>
      <c r="AD1600" s="67">
        <f>IF($M1600&lt;=1000,"Moins de 1 k€",IF($M1600&lt;=5000,"1 à 5 k€",IF($M1600&lt;=15000,"5 à 15 k€","Plus de 15 k€")))</f>
        <v/>
      </c>
    </row>
    <row r="1601">
      <c r="A1601" s="65" t="inlineStr">
        <is>
          <t>DEV-01600</t>
        </is>
      </c>
      <c r="B1601" s="66" t="n">
        <v>45671</v>
      </c>
      <c r="C1601" s="65" t="inlineStr">
        <is>
          <t>2025-01</t>
        </is>
      </c>
      <c r="D1601" s="65" t="inlineStr">
        <is>
          <t>2024-2025</t>
        </is>
      </c>
      <c r="E1601" s="65" t="inlineStr">
        <is>
          <t>CLI-0207</t>
        </is>
      </c>
      <c r="F1601" s="65" t="inlineStr">
        <is>
          <t>Particulier</t>
        </is>
      </c>
      <c r="G1601" s="65" t="inlineStr">
        <is>
          <t>Toulouse</t>
        </is>
      </c>
      <c r="H1601" s="65" t="inlineStr">
        <is>
          <t>Nadia Cherif</t>
        </is>
      </c>
      <c r="I1601" s="65" t="inlineStr">
        <is>
          <t>Électricité</t>
        </is>
      </c>
      <c r="J1601" s="65" t="inlineStr">
        <is>
          <t>EL-001</t>
        </is>
      </c>
      <c r="K1601" s="65" t="inlineStr">
        <is>
          <t>Mise aux normes tableau électrique</t>
        </is>
      </c>
      <c r="L1601" s="67" t="n">
        <v>1</v>
      </c>
      <c r="M1601" s="68" t="n">
        <v>1952.83</v>
      </c>
      <c r="N1601" s="65" t="inlineStr">
        <is>
          <t>Refusé</t>
        </is>
      </c>
      <c r="O1601" s="66" t="n">
        <v>45680</v>
      </c>
      <c r="P1601" s="67" t="n">
        <v>10</v>
      </c>
      <c r="Q1601" s="67" t="n">
        <v>0</v>
      </c>
      <c r="R1601" s="67">
        <f>$I1601</f>
        <v/>
      </c>
      <c r="S1601" s="67">
        <f>$K1601</f>
        <v/>
      </c>
      <c r="T1601" s="67">
        <f>IFERROR(INDEX(Clients!$G$2:$G$1020,MATCH($E1601,Clients!$A$2:$A$1020,0)),"")</f>
        <v/>
      </c>
      <c r="U1601" s="67">
        <f>IFERROR(INDEX(Clients!$I$2:$I$1020,MATCH($E1601,Clients!$A$2:$A$1020,0)),"")</f>
        <v/>
      </c>
      <c r="V1601" s="69">
        <f>1</f>
        <v/>
      </c>
      <c r="W1601" s="69">
        <f>IF($N1601="Accepté",1,0)</f>
        <v/>
      </c>
      <c r="X1601" s="68">
        <f>$M1601*$W1601</f>
        <v/>
      </c>
      <c r="Y1601" s="68">
        <f>IF($N1601="En cours",0,$M1601)</f>
        <v/>
      </c>
      <c r="Z1601" s="69">
        <f>IF($P1601="",0,1)</f>
        <v/>
      </c>
      <c r="AA1601" s="70">
        <f>IF($P1601="",0,$P1601)</f>
        <v/>
      </c>
      <c r="AB1601" s="69">
        <f>IF(AND($P1601&lt;&gt;"",$P1601&lt;=Paramètres!$C$14),1,0)</f>
        <v/>
      </c>
      <c r="AC1601" s="67">
        <f>IF($P1601="","Jamais relancé",IF($P1601&lt;=3,"0-3 j",IF($P1601&lt;=7,"4-7 j",IF($P1601&lt;=15,"8-15 j","Plus de 15 j"))))</f>
        <v/>
      </c>
      <c r="AD1601" s="67">
        <f>IF($M1601&lt;=1000,"Moins de 1 k€",IF($M1601&lt;=5000,"1 à 5 k€",IF($M1601&lt;=15000,"5 à 15 k€","Plus de 15 k€")))</f>
        <v/>
      </c>
    </row>
    <row r="1602">
      <c r="A1602" s="65" t="inlineStr">
        <is>
          <t>DEV-01601</t>
        </is>
      </c>
      <c r="B1602" s="66" t="n">
        <v>45671</v>
      </c>
      <c r="C1602" s="65" t="inlineStr">
        <is>
          <t>2025-01</t>
        </is>
      </c>
      <c r="D1602" s="65" t="inlineStr">
        <is>
          <t>2024-2025</t>
        </is>
      </c>
      <c r="E1602" s="65" t="inlineStr">
        <is>
          <t>CLI-0029</t>
        </is>
      </c>
      <c r="F1602" s="65" t="inlineStr">
        <is>
          <t>Particulier</t>
        </is>
      </c>
      <c r="G1602" s="65" t="inlineStr">
        <is>
          <t>Bordeaux</t>
        </is>
      </c>
      <c r="H1602" s="65" t="inlineStr">
        <is>
          <t>Karim Belkacem</t>
        </is>
      </c>
      <c r="I1602" s="65" t="inlineStr">
        <is>
          <t>Chauffage</t>
        </is>
      </c>
      <c r="J1602" s="65" t="inlineStr">
        <is>
          <t>CH-005</t>
        </is>
      </c>
      <c r="K1602" s="65" t="inlineStr">
        <is>
          <t>Désembouage circuit chauffage</t>
        </is>
      </c>
      <c r="L1602" s="67" t="n">
        <v>1</v>
      </c>
      <c r="M1602" s="68" t="n">
        <v>641.67</v>
      </c>
      <c r="N1602" s="65" t="inlineStr">
        <is>
          <t>Accepté</t>
        </is>
      </c>
      <c r="O1602" s="66" t="n">
        <v>45681</v>
      </c>
      <c r="P1602" s="67" t="n">
        <v>2</v>
      </c>
      <c r="Q1602" s="67" t="n">
        <v>1</v>
      </c>
      <c r="R1602" s="67">
        <f>$I1602</f>
        <v/>
      </c>
      <c r="S1602" s="67">
        <f>$K1602</f>
        <v/>
      </c>
      <c r="T1602" s="67">
        <f>IFERROR(INDEX(Clients!$G$2:$G$1020,MATCH($E1602,Clients!$A$2:$A$1020,0)),"")</f>
        <v/>
      </c>
      <c r="U1602" s="67">
        <f>IFERROR(INDEX(Clients!$I$2:$I$1020,MATCH($E1602,Clients!$A$2:$A$1020,0)),"")</f>
        <v/>
      </c>
      <c r="V1602" s="69">
        <f>1</f>
        <v/>
      </c>
      <c r="W1602" s="69">
        <f>IF($N1602="Accepté",1,0)</f>
        <v/>
      </c>
      <c r="X1602" s="68">
        <f>$M1602*$W1602</f>
        <v/>
      </c>
      <c r="Y1602" s="68">
        <f>IF($N1602="En cours",0,$M1602)</f>
        <v/>
      </c>
      <c r="Z1602" s="69">
        <f>IF($P1602="",0,1)</f>
        <v/>
      </c>
      <c r="AA1602" s="70">
        <f>IF($P1602="",0,$P1602)</f>
        <v/>
      </c>
      <c r="AB1602" s="69">
        <f>IF(AND($P1602&lt;&gt;"",$P1602&lt;=Paramètres!$C$14),1,0)</f>
        <v/>
      </c>
      <c r="AC1602" s="67">
        <f>IF($P1602="","Jamais relancé",IF($P1602&lt;=3,"0-3 j",IF($P1602&lt;=7,"4-7 j",IF($P1602&lt;=15,"8-15 j","Plus de 15 j"))))</f>
        <v/>
      </c>
      <c r="AD1602" s="67">
        <f>IF($M1602&lt;=1000,"Moins de 1 k€",IF($M1602&lt;=5000,"1 à 5 k€",IF($M1602&lt;=15000,"5 à 15 k€","Plus de 15 k€")))</f>
        <v/>
      </c>
    </row>
    <row r="1603">
      <c r="A1603" s="65" t="inlineStr">
        <is>
          <t>DEV-01602</t>
        </is>
      </c>
      <c r="B1603" s="66" t="n">
        <v>45672</v>
      </c>
      <c r="C1603" s="65" t="inlineStr">
        <is>
          <t>2025-01</t>
        </is>
      </c>
      <c r="D1603" s="65" t="inlineStr">
        <is>
          <t>2024-2025</t>
        </is>
      </c>
      <c r="E1603" s="65" t="inlineStr">
        <is>
          <t>CLI-0453</t>
        </is>
      </c>
      <c r="F1603" s="65" t="inlineStr">
        <is>
          <t>Particulier</t>
        </is>
      </c>
      <c r="G1603" s="65" t="inlineStr">
        <is>
          <t>Bordeaux</t>
        </is>
      </c>
      <c r="H1603" s="65" t="inlineStr">
        <is>
          <t>Karim Belkacem</t>
        </is>
      </c>
      <c r="I1603" s="65" t="inlineStr">
        <is>
          <t>Plomberie</t>
        </is>
      </c>
      <c r="J1603" s="65" t="inlineStr">
        <is>
          <t>PR-004</t>
        </is>
      </c>
      <c r="K1603" s="65" t="inlineStr">
        <is>
          <t>Remplacement colonne d'évacuation</t>
        </is>
      </c>
      <c r="L1603" s="67" t="n">
        <v>1</v>
      </c>
      <c r="M1603" s="68" t="n">
        <v>6739.63</v>
      </c>
      <c r="N1603" s="65" t="inlineStr">
        <is>
          <t>Accepté</t>
        </is>
      </c>
      <c r="O1603" s="66" t="n">
        <v>45695</v>
      </c>
      <c r="P1603" s="67" t="n">
        <v>5</v>
      </c>
      <c r="Q1603" s="67" t="n">
        <v>2</v>
      </c>
      <c r="R1603" s="67">
        <f>$I1603</f>
        <v/>
      </c>
      <c r="S1603" s="67">
        <f>$K1603</f>
        <v/>
      </c>
      <c r="T1603" s="67">
        <f>IFERROR(INDEX(Clients!$G$2:$G$1020,MATCH($E1603,Clients!$A$2:$A$1020,0)),"")</f>
        <v/>
      </c>
      <c r="U1603" s="67">
        <f>IFERROR(INDEX(Clients!$I$2:$I$1020,MATCH($E1603,Clients!$A$2:$A$1020,0)),"")</f>
        <v/>
      </c>
      <c r="V1603" s="69">
        <f>1</f>
        <v/>
      </c>
      <c r="W1603" s="69">
        <f>IF($N1603="Accepté",1,0)</f>
        <v/>
      </c>
      <c r="X1603" s="68">
        <f>$M1603*$W1603</f>
        <v/>
      </c>
      <c r="Y1603" s="68">
        <f>IF($N1603="En cours",0,$M1603)</f>
        <v/>
      </c>
      <c r="Z1603" s="69">
        <f>IF($P1603="",0,1)</f>
        <v/>
      </c>
      <c r="AA1603" s="70">
        <f>IF($P1603="",0,$P1603)</f>
        <v/>
      </c>
      <c r="AB1603" s="69">
        <f>IF(AND($P1603&lt;&gt;"",$P1603&lt;=Paramètres!$C$14),1,0)</f>
        <v/>
      </c>
      <c r="AC1603" s="67">
        <f>IF($P1603="","Jamais relancé",IF($P1603&lt;=3,"0-3 j",IF($P1603&lt;=7,"4-7 j",IF($P1603&lt;=15,"8-15 j","Plus de 15 j"))))</f>
        <v/>
      </c>
      <c r="AD1603" s="67">
        <f>IF($M1603&lt;=1000,"Moins de 1 k€",IF($M1603&lt;=5000,"1 à 5 k€",IF($M1603&lt;=15000,"5 à 15 k€","Plus de 15 k€")))</f>
        <v/>
      </c>
    </row>
    <row r="1604">
      <c r="A1604" s="65" t="inlineStr">
        <is>
          <t>DEV-01603</t>
        </is>
      </c>
      <c r="B1604" s="66" t="n">
        <v>45672</v>
      </c>
      <c r="C1604" s="65" t="inlineStr">
        <is>
          <t>2025-01</t>
        </is>
      </c>
      <c r="D1604" s="65" t="inlineStr">
        <is>
          <t>2024-2025</t>
        </is>
      </c>
      <c r="E1604" s="65" t="inlineStr">
        <is>
          <t>CLI-0087</t>
        </is>
      </c>
      <c r="F1604" s="65" t="inlineStr">
        <is>
          <t>Particulier</t>
        </is>
      </c>
      <c r="G1604" s="65" t="inlineStr">
        <is>
          <t>Toulouse</t>
        </is>
      </c>
      <c r="H1604" s="65" t="inlineStr">
        <is>
          <t>Nadia Cherif</t>
        </is>
      </c>
      <c r="I1604" s="65" t="inlineStr">
        <is>
          <t>Électricité</t>
        </is>
      </c>
      <c r="J1604" s="65" t="inlineStr">
        <is>
          <t>EL-002</t>
        </is>
      </c>
      <c r="K1604" s="65" t="inlineStr">
        <is>
          <t>Installation borne de recharge VE</t>
        </is>
      </c>
      <c r="L1604" s="67" t="n">
        <v>2</v>
      </c>
      <c r="M1604" s="68" t="n">
        <v>3440.35</v>
      </c>
      <c r="N1604" s="65" t="inlineStr">
        <is>
          <t>Refusé</t>
        </is>
      </c>
      <c r="O1604" s="66" t="n">
        <v>45685</v>
      </c>
      <c r="P1604" s="67" t="n"/>
      <c r="Q1604" s="67" t="n">
        <v>0</v>
      </c>
      <c r="R1604" s="67">
        <f>$I1604</f>
        <v/>
      </c>
      <c r="S1604" s="67">
        <f>$K1604</f>
        <v/>
      </c>
      <c r="T1604" s="67">
        <f>IFERROR(INDEX(Clients!$G$2:$G$1020,MATCH($E1604,Clients!$A$2:$A$1020,0)),"")</f>
        <v/>
      </c>
      <c r="U1604" s="67">
        <f>IFERROR(INDEX(Clients!$I$2:$I$1020,MATCH($E1604,Clients!$A$2:$A$1020,0)),"")</f>
        <v/>
      </c>
      <c r="V1604" s="69">
        <f>1</f>
        <v/>
      </c>
      <c r="W1604" s="69">
        <f>IF($N1604="Accepté",1,0)</f>
        <v/>
      </c>
      <c r="X1604" s="68">
        <f>$M1604*$W1604</f>
        <v/>
      </c>
      <c r="Y1604" s="68">
        <f>IF($N1604="En cours",0,$M1604)</f>
        <v/>
      </c>
      <c r="Z1604" s="69">
        <f>IF($P1604="",0,1)</f>
        <v/>
      </c>
      <c r="AA1604" s="70">
        <f>IF($P1604="",0,$P1604)</f>
        <v/>
      </c>
      <c r="AB1604" s="69">
        <f>IF(AND($P1604&lt;&gt;"",$P1604&lt;=Paramètres!$C$14),1,0)</f>
        <v/>
      </c>
      <c r="AC1604" s="67">
        <f>IF($P1604="","Jamais relancé",IF($P1604&lt;=3,"0-3 j",IF($P1604&lt;=7,"4-7 j",IF($P1604&lt;=15,"8-15 j","Plus de 15 j"))))</f>
        <v/>
      </c>
      <c r="AD1604" s="67">
        <f>IF($M1604&lt;=1000,"Moins de 1 k€",IF($M1604&lt;=5000,"1 à 5 k€",IF($M1604&lt;=15000,"5 à 15 k€","Plus de 15 k€")))</f>
        <v/>
      </c>
    </row>
    <row r="1605">
      <c r="A1605" s="65" t="inlineStr">
        <is>
          <t>DEV-01604</t>
        </is>
      </c>
      <c r="B1605" s="66" t="n">
        <v>45673</v>
      </c>
      <c r="C1605" s="65" t="inlineStr">
        <is>
          <t>2025-01</t>
        </is>
      </c>
      <c r="D1605" s="65" t="inlineStr">
        <is>
          <t>2024-2025</t>
        </is>
      </c>
      <c r="E1605" s="65" t="inlineStr">
        <is>
          <t>CLI-0209</t>
        </is>
      </c>
      <c r="F1605" s="65" t="inlineStr">
        <is>
          <t>Particulier</t>
        </is>
      </c>
      <c r="G1605" s="65" t="inlineStr">
        <is>
          <t>Toulouse</t>
        </is>
      </c>
      <c r="H1605" s="65" t="inlineStr">
        <is>
          <t>Nadia Cherif</t>
        </is>
      </c>
      <c r="I1605" s="65" t="inlineStr">
        <is>
          <t>Dépannage</t>
        </is>
      </c>
      <c r="J1605" s="65" t="inlineStr">
        <is>
          <t>DP-003</t>
        </is>
      </c>
      <c r="K1605" s="65" t="inlineStr">
        <is>
          <t>Dépannage électrique urgence</t>
        </is>
      </c>
      <c r="L1605" s="67" t="n">
        <v>1</v>
      </c>
      <c r="M1605" s="68" t="n">
        <v>335.86</v>
      </c>
      <c r="N1605" s="65" t="inlineStr">
        <is>
          <t>Sans réponse</t>
        </is>
      </c>
      <c r="O1605" s="66" t="n">
        <v>45695</v>
      </c>
      <c r="P1605" s="67" t="n"/>
      <c r="Q1605" s="67" t="n">
        <v>0</v>
      </c>
      <c r="R1605" s="67">
        <f>$I1605</f>
        <v/>
      </c>
      <c r="S1605" s="67">
        <f>$K1605</f>
        <v/>
      </c>
      <c r="T1605" s="67">
        <f>IFERROR(INDEX(Clients!$G$2:$G$1020,MATCH($E1605,Clients!$A$2:$A$1020,0)),"")</f>
        <v/>
      </c>
      <c r="U1605" s="67">
        <f>IFERROR(INDEX(Clients!$I$2:$I$1020,MATCH($E1605,Clients!$A$2:$A$1020,0)),"")</f>
        <v/>
      </c>
      <c r="V1605" s="69">
        <f>1</f>
        <v/>
      </c>
      <c r="W1605" s="69">
        <f>IF($N1605="Accepté",1,0)</f>
        <v/>
      </c>
      <c r="X1605" s="68">
        <f>$M1605*$W1605</f>
        <v/>
      </c>
      <c r="Y1605" s="68">
        <f>IF($N1605="En cours",0,$M1605)</f>
        <v/>
      </c>
      <c r="Z1605" s="69">
        <f>IF($P1605="",0,1)</f>
        <v/>
      </c>
      <c r="AA1605" s="70">
        <f>IF($P1605="",0,$P1605)</f>
        <v/>
      </c>
      <c r="AB1605" s="69">
        <f>IF(AND($P1605&lt;&gt;"",$P1605&lt;=Paramètres!$C$14),1,0)</f>
        <v/>
      </c>
      <c r="AC1605" s="67">
        <f>IF($P1605="","Jamais relancé",IF($P1605&lt;=3,"0-3 j",IF($P1605&lt;=7,"4-7 j",IF($P1605&lt;=15,"8-15 j","Plus de 15 j"))))</f>
        <v/>
      </c>
      <c r="AD1605" s="67">
        <f>IF($M1605&lt;=1000,"Moins de 1 k€",IF($M1605&lt;=5000,"1 à 5 k€",IF($M1605&lt;=15000,"5 à 15 k€","Plus de 15 k€")))</f>
        <v/>
      </c>
    </row>
    <row r="1606">
      <c r="A1606" s="65" t="inlineStr">
        <is>
          <t>DEV-01605</t>
        </is>
      </c>
      <c r="B1606" s="66" t="n">
        <v>45673</v>
      </c>
      <c r="C1606" s="65" t="inlineStr">
        <is>
          <t>2025-01</t>
        </is>
      </c>
      <c r="D1606" s="65" t="inlineStr">
        <is>
          <t>2024-2025</t>
        </is>
      </c>
      <c r="E1606" s="65" t="inlineStr">
        <is>
          <t>CLI-0378</t>
        </is>
      </c>
      <c r="F1606" s="65" t="inlineStr">
        <is>
          <t>Particulier</t>
        </is>
      </c>
      <c r="G1606" s="65" t="inlineStr">
        <is>
          <t>Bordeaux</t>
        </is>
      </c>
      <c r="H1606" s="65" t="inlineStr">
        <is>
          <t>Sophie Marchand</t>
        </is>
      </c>
      <c r="I1606" s="65" t="inlineStr">
        <is>
          <t>Plomberie</t>
        </is>
      </c>
      <c r="J1606" s="65" t="inlineStr">
        <is>
          <t>PR-004</t>
        </is>
      </c>
      <c r="K1606" s="65" t="inlineStr">
        <is>
          <t>Remplacement colonne d'évacuation</t>
        </is>
      </c>
      <c r="L1606" s="67" t="n">
        <v>1</v>
      </c>
      <c r="M1606" s="68" t="n">
        <v>5539.98</v>
      </c>
      <c r="N1606" s="65" t="inlineStr">
        <is>
          <t>Accepté</t>
        </is>
      </c>
      <c r="O1606" s="66" t="n">
        <v>45688</v>
      </c>
      <c r="P1606" s="67" t="n">
        <v>5</v>
      </c>
      <c r="Q1606" s="67" t="n">
        <v>1</v>
      </c>
      <c r="R1606" s="67">
        <f>$I1606</f>
        <v/>
      </c>
      <c r="S1606" s="67">
        <f>$K1606</f>
        <v/>
      </c>
      <c r="T1606" s="67">
        <f>IFERROR(INDEX(Clients!$G$2:$G$1020,MATCH($E1606,Clients!$A$2:$A$1020,0)),"")</f>
        <v/>
      </c>
      <c r="U1606" s="67">
        <f>IFERROR(INDEX(Clients!$I$2:$I$1020,MATCH($E1606,Clients!$A$2:$A$1020,0)),"")</f>
        <v/>
      </c>
      <c r="V1606" s="69">
        <f>1</f>
        <v/>
      </c>
      <c r="W1606" s="69">
        <f>IF($N1606="Accepté",1,0)</f>
        <v/>
      </c>
      <c r="X1606" s="68">
        <f>$M1606*$W1606</f>
        <v/>
      </c>
      <c r="Y1606" s="68">
        <f>IF($N1606="En cours",0,$M1606)</f>
        <v/>
      </c>
      <c r="Z1606" s="69">
        <f>IF($P1606="",0,1)</f>
        <v/>
      </c>
      <c r="AA1606" s="70">
        <f>IF($P1606="",0,$P1606)</f>
        <v/>
      </c>
      <c r="AB1606" s="69">
        <f>IF(AND($P1606&lt;&gt;"",$P1606&lt;=Paramètres!$C$14),1,0)</f>
        <v/>
      </c>
      <c r="AC1606" s="67">
        <f>IF($P1606="","Jamais relancé",IF($P1606&lt;=3,"0-3 j",IF($P1606&lt;=7,"4-7 j",IF($P1606&lt;=15,"8-15 j","Plus de 15 j"))))</f>
        <v/>
      </c>
      <c r="AD1606" s="67">
        <f>IF($M1606&lt;=1000,"Moins de 1 k€",IF($M1606&lt;=5000,"1 à 5 k€",IF($M1606&lt;=15000,"5 à 15 k€","Plus de 15 k€")))</f>
        <v/>
      </c>
    </row>
    <row r="1607">
      <c r="A1607" s="65" t="inlineStr">
        <is>
          <t>DEV-01606</t>
        </is>
      </c>
      <c r="B1607" s="66" t="n">
        <v>45673</v>
      </c>
      <c r="C1607" s="65" t="inlineStr">
        <is>
          <t>2025-01</t>
        </is>
      </c>
      <c r="D1607" s="65" t="inlineStr">
        <is>
          <t>2024-2025</t>
        </is>
      </c>
      <c r="E1607" s="65" t="inlineStr">
        <is>
          <t>CLI-0225</t>
        </is>
      </c>
      <c r="F1607" s="65" t="inlineStr">
        <is>
          <t>Particulier</t>
        </is>
      </c>
      <c r="G1607" s="65" t="inlineStr">
        <is>
          <t>Toulouse</t>
        </is>
      </c>
      <c r="H1607" s="65" t="inlineStr">
        <is>
          <t>Julien Fabre</t>
        </is>
      </c>
      <c r="I1607" s="65" t="inlineStr">
        <is>
          <t>Plomberie</t>
        </is>
      </c>
      <c r="J1607" s="65" t="inlineStr">
        <is>
          <t>PR-004</t>
        </is>
      </c>
      <c r="K1607" s="65" t="inlineStr">
        <is>
          <t>Remplacement colonne d'évacuation</t>
        </is>
      </c>
      <c r="L1607" s="67" t="n">
        <v>2</v>
      </c>
      <c r="M1607" s="68" t="n">
        <v>13479.85</v>
      </c>
      <c r="N1607" s="65" t="inlineStr">
        <is>
          <t>Sans réponse</t>
        </is>
      </c>
      <c r="O1607" s="66" t="n">
        <v>45704</v>
      </c>
      <c r="P1607" s="67" t="n">
        <v>12</v>
      </c>
      <c r="Q1607" s="67" t="n">
        <v>1</v>
      </c>
      <c r="R1607" s="67">
        <f>$I1607</f>
        <v/>
      </c>
      <c r="S1607" s="67">
        <f>$K1607</f>
        <v/>
      </c>
      <c r="T1607" s="67">
        <f>IFERROR(INDEX(Clients!$G$2:$G$1020,MATCH($E1607,Clients!$A$2:$A$1020,0)),"")</f>
        <v/>
      </c>
      <c r="U1607" s="67">
        <f>IFERROR(INDEX(Clients!$I$2:$I$1020,MATCH($E1607,Clients!$A$2:$A$1020,0)),"")</f>
        <v/>
      </c>
      <c r="V1607" s="69">
        <f>1</f>
        <v/>
      </c>
      <c r="W1607" s="69">
        <f>IF($N1607="Accepté",1,0)</f>
        <v/>
      </c>
      <c r="X1607" s="68">
        <f>$M1607*$W1607</f>
        <v/>
      </c>
      <c r="Y1607" s="68">
        <f>IF($N1607="En cours",0,$M1607)</f>
        <v/>
      </c>
      <c r="Z1607" s="69">
        <f>IF($P1607="",0,1)</f>
        <v/>
      </c>
      <c r="AA1607" s="70">
        <f>IF($P1607="",0,$P1607)</f>
        <v/>
      </c>
      <c r="AB1607" s="69">
        <f>IF(AND($P1607&lt;&gt;"",$P1607&lt;=Paramètres!$C$14),1,0)</f>
        <v/>
      </c>
      <c r="AC1607" s="67">
        <f>IF($P1607="","Jamais relancé",IF($P1607&lt;=3,"0-3 j",IF($P1607&lt;=7,"4-7 j",IF($P1607&lt;=15,"8-15 j","Plus de 15 j"))))</f>
        <v/>
      </c>
      <c r="AD1607" s="67">
        <f>IF($M1607&lt;=1000,"Moins de 1 k€",IF($M1607&lt;=5000,"1 à 5 k€",IF($M1607&lt;=15000,"5 à 15 k€","Plus de 15 k€")))</f>
        <v/>
      </c>
    </row>
    <row r="1608">
      <c r="A1608" s="65" t="inlineStr">
        <is>
          <t>DEV-01607</t>
        </is>
      </c>
      <c r="B1608" s="66" t="n">
        <v>45673</v>
      </c>
      <c r="C1608" s="65" t="inlineStr">
        <is>
          <t>2025-01</t>
        </is>
      </c>
      <c r="D1608" s="65" t="inlineStr">
        <is>
          <t>2024-2025</t>
        </is>
      </c>
      <c r="E1608" s="65" t="inlineStr">
        <is>
          <t>CLI-0988</t>
        </is>
      </c>
      <c r="F1608" s="65" t="inlineStr">
        <is>
          <t>Particulier</t>
        </is>
      </c>
      <c r="G1608" s="65" t="inlineStr">
        <is>
          <t>Montpellier</t>
        </is>
      </c>
      <c r="H1608" s="65" t="inlineStr">
        <is>
          <t>Thomas Rey</t>
        </is>
      </c>
      <c r="I1608" s="65" t="inlineStr">
        <is>
          <t>Plomberie</t>
        </is>
      </c>
      <c r="J1608" s="65" t="inlineStr">
        <is>
          <t>PR-003</t>
        </is>
      </c>
      <c r="K1608" s="65" t="inlineStr">
        <is>
          <t>Réfection réseau eau appartement</t>
        </is>
      </c>
      <c r="L1608" s="67" t="n">
        <v>1</v>
      </c>
      <c r="M1608" s="68" t="n">
        <v>2836.27</v>
      </c>
      <c r="N1608" s="65" t="inlineStr">
        <is>
          <t>Sans réponse</t>
        </is>
      </c>
      <c r="O1608" s="66" t="n">
        <v>45702</v>
      </c>
      <c r="P1608" s="67" t="n">
        <v>8</v>
      </c>
      <c r="Q1608" s="67" t="n">
        <v>4</v>
      </c>
      <c r="R1608" s="67">
        <f>$I1608</f>
        <v/>
      </c>
      <c r="S1608" s="67">
        <f>$K1608</f>
        <v/>
      </c>
      <c r="T1608" s="67">
        <f>IFERROR(INDEX(Clients!$G$2:$G$1020,MATCH($E1608,Clients!$A$2:$A$1020,0)),"")</f>
        <v/>
      </c>
      <c r="U1608" s="67">
        <f>IFERROR(INDEX(Clients!$I$2:$I$1020,MATCH($E1608,Clients!$A$2:$A$1020,0)),"")</f>
        <v/>
      </c>
      <c r="V1608" s="69">
        <f>1</f>
        <v/>
      </c>
      <c r="W1608" s="69">
        <f>IF($N1608="Accepté",1,0)</f>
        <v/>
      </c>
      <c r="X1608" s="68">
        <f>$M1608*$W1608</f>
        <v/>
      </c>
      <c r="Y1608" s="68">
        <f>IF($N1608="En cours",0,$M1608)</f>
        <v/>
      </c>
      <c r="Z1608" s="69">
        <f>IF($P1608="",0,1)</f>
        <v/>
      </c>
      <c r="AA1608" s="70">
        <f>IF($P1608="",0,$P1608)</f>
        <v/>
      </c>
      <c r="AB1608" s="69">
        <f>IF(AND($P1608&lt;&gt;"",$P1608&lt;=Paramètres!$C$14),1,0)</f>
        <v/>
      </c>
      <c r="AC1608" s="67">
        <f>IF($P1608="","Jamais relancé",IF($P1608&lt;=3,"0-3 j",IF($P1608&lt;=7,"4-7 j",IF($P1608&lt;=15,"8-15 j","Plus de 15 j"))))</f>
        <v/>
      </c>
      <c r="AD1608" s="67">
        <f>IF($M1608&lt;=1000,"Moins de 1 k€",IF($M1608&lt;=5000,"1 à 5 k€",IF($M1608&lt;=15000,"5 à 15 k€","Plus de 15 k€")))</f>
        <v/>
      </c>
    </row>
    <row r="1609">
      <c r="A1609" s="65" t="inlineStr">
        <is>
          <t>DEV-01608</t>
        </is>
      </c>
      <c r="B1609" s="66" t="n">
        <v>45674</v>
      </c>
      <c r="C1609" s="65" t="inlineStr">
        <is>
          <t>2025-01</t>
        </is>
      </c>
      <c r="D1609" s="65" t="inlineStr">
        <is>
          <t>2024-2025</t>
        </is>
      </c>
      <c r="E1609" s="65" t="inlineStr">
        <is>
          <t>CLI-0511</t>
        </is>
      </c>
      <c r="F1609" s="65" t="inlineStr">
        <is>
          <t>Particulier</t>
        </is>
      </c>
      <c r="G1609" s="65" t="inlineStr">
        <is>
          <t>Toulouse</t>
        </is>
      </c>
      <c r="H1609" s="65" t="inlineStr">
        <is>
          <t>Julien Fabre</t>
        </is>
      </c>
      <c r="I1609" s="65" t="inlineStr">
        <is>
          <t>Dépannage</t>
        </is>
      </c>
      <c r="J1609" s="65" t="inlineStr">
        <is>
          <t>DP-001</t>
        </is>
      </c>
      <c r="K1609" s="65" t="inlineStr">
        <is>
          <t>Dépannage plomberie urgence</t>
        </is>
      </c>
      <c r="L1609" s="67" t="n">
        <v>1</v>
      </c>
      <c r="M1609" s="68" t="n">
        <v>285.09</v>
      </c>
      <c r="N1609" s="65" t="inlineStr">
        <is>
          <t>Sans réponse</t>
        </is>
      </c>
      <c r="O1609" s="66" t="n">
        <v>45699</v>
      </c>
      <c r="P1609" s="67" t="n">
        <v>15</v>
      </c>
      <c r="Q1609" s="67" t="n">
        <v>2</v>
      </c>
      <c r="R1609" s="67">
        <f>$I1609</f>
        <v/>
      </c>
      <c r="S1609" s="67">
        <f>$K1609</f>
        <v/>
      </c>
      <c r="T1609" s="67">
        <f>IFERROR(INDEX(Clients!$G$2:$G$1020,MATCH($E1609,Clients!$A$2:$A$1020,0)),"")</f>
        <v/>
      </c>
      <c r="U1609" s="67">
        <f>IFERROR(INDEX(Clients!$I$2:$I$1020,MATCH($E1609,Clients!$A$2:$A$1020,0)),"")</f>
        <v/>
      </c>
      <c r="V1609" s="69">
        <f>1</f>
        <v/>
      </c>
      <c r="W1609" s="69">
        <f>IF($N1609="Accepté",1,0)</f>
        <v/>
      </c>
      <c r="X1609" s="68">
        <f>$M1609*$W1609</f>
        <v/>
      </c>
      <c r="Y1609" s="68">
        <f>IF($N1609="En cours",0,$M1609)</f>
        <v/>
      </c>
      <c r="Z1609" s="69">
        <f>IF($P1609="",0,1)</f>
        <v/>
      </c>
      <c r="AA1609" s="70">
        <f>IF($P1609="",0,$P1609)</f>
        <v/>
      </c>
      <c r="AB1609" s="69">
        <f>IF(AND($P1609&lt;&gt;"",$P1609&lt;=Paramètres!$C$14),1,0)</f>
        <v/>
      </c>
      <c r="AC1609" s="67">
        <f>IF($P1609="","Jamais relancé",IF($P1609&lt;=3,"0-3 j",IF($P1609&lt;=7,"4-7 j",IF($P1609&lt;=15,"8-15 j","Plus de 15 j"))))</f>
        <v/>
      </c>
      <c r="AD1609" s="67">
        <f>IF($M1609&lt;=1000,"Moins de 1 k€",IF($M1609&lt;=5000,"1 à 5 k€",IF($M1609&lt;=15000,"5 à 15 k€","Plus de 15 k€")))</f>
        <v/>
      </c>
    </row>
    <row r="1610">
      <c r="A1610" s="65" t="inlineStr">
        <is>
          <t>DEV-01609</t>
        </is>
      </c>
      <c r="B1610" s="66" t="n">
        <v>45674</v>
      </c>
      <c r="C1610" s="65" t="inlineStr">
        <is>
          <t>2025-01</t>
        </is>
      </c>
      <c r="D1610" s="65" t="inlineStr">
        <is>
          <t>2024-2025</t>
        </is>
      </c>
      <c r="E1610" s="65" t="inlineStr">
        <is>
          <t>CLI-0311</t>
        </is>
      </c>
      <c r="F1610" s="65" t="inlineStr">
        <is>
          <t>Syndic</t>
        </is>
      </c>
      <c r="G1610" s="65" t="inlineStr">
        <is>
          <t>Toulouse</t>
        </is>
      </c>
      <c r="H1610" s="65" t="inlineStr">
        <is>
          <t>Nadia Cherif</t>
        </is>
      </c>
      <c r="I1610" s="65" t="inlineStr">
        <is>
          <t>Plomberie</t>
        </is>
      </c>
      <c r="J1610" s="65" t="inlineStr">
        <is>
          <t>PR-003</t>
        </is>
      </c>
      <c r="K1610" s="65" t="inlineStr">
        <is>
          <t>Réfection réseau eau appartement</t>
        </is>
      </c>
      <c r="L1610" s="67" t="n">
        <v>1</v>
      </c>
      <c r="M1610" s="68" t="n">
        <v>6575.79</v>
      </c>
      <c r="N1610" s="65" t="inlineStr">
        <is>
          <t>Refusé</t>
        </is>
      </c>
      <c r="O1610" s="66" t="n">
        <v>45698</v>
      </c>
      <c r="P1610" s="67" t="n">
        <v>2</v>
      </c>
      <c r="Q1610" s="67" t="n">
        <v>1</v>
      </c>
      <c r="R1610" s="67">
        <f>$I1610</f>
        <v/>
      </c>
      <c r="S1610" s="67">
        <f>$K1610</f>
        <v/>
      </c>
      <c r="T1610" s="67">
        <f>IFERROR(INDEX(Clients!$G$2:$G$1020,MATCH($E1610,Clients!$A$2:$A$1020,0)),"")</f>
        <v/>
      </c>
      <c r="U1610" s="67">
        <f>IFERROR(INDEX(Clients!$I$2:$I$1020,MATCH($E1610,Clients!$A$2:$A$1020,0)),"")</f>
        <v/>
      </c>
      <c r="V1610" s="69">
        <f>1</f>
        <v/>
      </c>
      <c r="W1610" s="69">
        <f>IF($N1610="Accepté",1,0)</f>
        <v/>
      </c>
      <c r="X1610" s="68">
        <f>$M1610*$W1610</f>
        <v/>
      </c>
      <c r="Y1610" s="68">
        <f>IF($N1610="En cours",0,$M1610)</f>
        <v/>
      </c>
      <c r="Z1610" s="69">
        <f>IF($P1610="",0,1)</f>
        <v/>
      </c>
      <c r="AA1610" s="70">
        <f>IF($P1610="",0,$P1610)</f>
        <v/>
      </c>
      <c r="AB1610" s="69">
        <f>IF(AND($P1610&lt;&gt;"",$P1610&lt;=Paramètres!$C$14),1,0)</f>
        <v/>
      </c>
      <c r="AC1610" s="67">
        <f>IF($P1610="","Jamais relancé",IF($P1610&lt;=3,"0-3 j",IF($P1610&lt;=7,"4-7 j",IF($P1610&lt;=15,"8-15 j","Plus de 15 j"))))</f>
        <v/>
      </c>
      <c r="AD1610" s="67">
        <f>IF($M1610&lt;=1000,"Moins de 1 k€",IF($M1610&lt;=5000,"1 à 5 k€",IF($M1610&lt;=15000,"5 à 15 k€","Plus de 15 k€")))</f>
        <v/>
      </c>
    </row>
    <row r="1611">
      <c r="A1611" s="65" t="inlineStr">
        <is>
          <t>DEV-01610</t>
        </is>
      </c>
      <c r="B1611" s="66" t="n">
        <v>45674</v>
      </c>
      <c r="C1611" s="65" t="inlineStr">
        <is>
          <t>2025-01</t>
        </is>
      </c>
      <c r="D1611" s="65" t="inlineStr">
        <is>
          <t>2024-2025</t>
        </is>
      </c>
      <c r="E1611" s="65" t="inlineStr">
        <is>
          <t>CLI-0198</t>
        </is>
      </c>
      <c r="F1611" s="65" t="inlineStr">
        <is>
          <t>Syndic</t>
        </is>
      </c>
      <c r="G1611" s="65" t="inlineStr">
        <is>
          <t>Bordeaux</t>
        </is>
      </c>
      <c r="H1611" s="65" t="inlineStr">
        <is>
          <t>Sophie Marchand</t>
        </is>
      </c>
      <c r="I1611" s="65" t="inlineStr">
        <is>
          <t>Dépannage</t>
        </is>
      </c>
      <c r="J1611" s="65" t="inlineStr">
        <is>
          <t>DP-003</t>
        </is>
      </c>
      <c r="K1611" s="65" t="inlineStr">
        <is>
          <t>Dépannage électrique urgence</t>
        </is>
      </c>
      <c r="L1611" s="67" t="n">
        <v>1</v>
      </c>
      <c r="M1611" s="68" t="n">
        <v>620.76</v>
      </c>
      <c r="N1611" s="65" t="inlineStr">
        <is>
          <t>Refusé</t>
        </is>
      </c>
      <c r="O1611" s="66" t="n">
        <v>45698</v>
      </c>
      <c r="P1611" s="67" t="n"/>
      <c r="Q1611" s="67" t="n">
        <v>0</v>
      </c>
      <c r="R1611" s="67">
        <f>$I1611</f>
        <v/>
      </c>
      <c r="S1611" s="67">
        <f>$K1611</f>
        <v/>
      </c>
      <c r="T1611" s="67">
        <f>IFERROR(INDEX(Clients!$G$2:$G$1020,MATCH($E1611,Clients!$A$2:$A$1020,0)),"")</f>
        <v/>
      </c>
      <c r="U1611" s="67">
        <f>IFERROR(INDEX(Clients!$I$2:$I$1020,MATCH($E1611,Clients!$A$2:$A$1020,0)),"")</f>
        <v/>
      </c>
      <c r="V1611" s="69">
        <f>1</f>
        <v/>
      </c>
      <c r="W1611" s="69">
        <f>IF($N1611="Accepté",1,0)</f>
        <v/>
      </c>
      <c r="X1611" s="68">
        <f>$M1611*$W1611</f>
        <v/>
      </c>
      <c r="Y1611" s="68">
        <f>IF($N1611="En cours",0,$M1611)</f>
        <v/>
      </c>
      <c r="Z1611" s="69">
        <f>IF($P1611="",0,1)</f>
        <v/>
      </c>
      <c r="AA1611" s="70">
        <f>IF($P1611="",0,$P1611)</f>
        <v/>
      </c>
      <c r="AB1611" s="69">
        <f>IF(AND($P1611&lt;&gt;"",$P1611&lt;=Paramètres!$C$14),1,0)</f>
        <v/>
      </c>
      <c r="AC1611" s="67">
        <f>IF($P1611="","Jamais relancé",IF($P1611&lt;=3,"0-3 j",IF($P1611&lt;=7,"4-7 j",IF($P1611&lt;=15,"8-15 j","Plus de 15 j"))))</f>
        <v/>
      </c>
      <c r="AD1611" s="67">
        <f>IF($M1611&lt;=1000,"Moins de 1 k€",IF($M1611&lt;=5000,"1 à 5 k€",IF($M1611&lt;=15000,"5 à 15 k€","Plus de 15 k€")))</f>
        <v/>
      </c>
    </row>
    <row r="1612">
      <c r="A1612" s="65" t="inlineStr">
        <is>
          <t>DEV-01611</t>
        </is>
      </c>
      <c r="B1612" s="66" t="n">
        <v>45674</v>
      </c>
      <c r="C1612" s="65" t="inlineStr">
        <is>
          <t>2025-01</t>
        </is>
      </c>
      <c r="D1612" s="65" t="inlineStr">
        <is>
          <t>2024-2025</t>
        </is>
      </c>
      <c r="E1612" s="65" t="inlineStr">
        <is>
          <t>CLI-1014</t>
        </is>
      </c>
      <c r="F1612" s="65" t="inlineStr">
        <is>
          <t>Particulier</t>
        </is>
      </c>
      <c r="G1612" s="65" t="inlineStr">
        <is>
          <t>Montpellier</t>
        </is>
      </c>
      <c r="H1612" s="65" t="inlineStr">
        <is>
          <t>Thomas Rey</t>
        </is>
      </c>
      <c r="I1612" s="65" t="inlineStr">
        <is>
          <t>Salle de bain</t>
        </is>
      </c>
      <c r="J1612" s="65" t="inlineStr">
        <is>
          <t>SB-003</t>
        </is>
      </c>
      <c r="K1612" s="65" t="inlineStr">
        <is>
          <t>Pose meuble vasque + robinetterie</t>
        </is>
      </c>
      <c r="L1612" s="67" t="n">
        <v>1</v>
      </c>
      <c r="M1612" s="68" t="n">
        <v>1284.52</v>
      </c>
      <c r="N1612" s="65" t="inlineStr">
        <is>
          <t>Sans réponse</t>
        </is>
      </c>
      <c r="O1612" s="66" t="n">
        <v>45695</v>
      </c>
      <c r="P1612" s="67" t="n">
        <v>12</v>
      </c>
      <c r="Q1612" s="67" t="n">
        <v>1</v>
      </c>
      <c r="R1612" s="67">
        <f>$I1612</f>
        <v/>
      </c>
      <c r="S1612" s="67">
        <f>$K1612</f>
        <v/>
      </c>
      <c r="T1612" s="67">
        <f>IFERROR(INDEX(Clients!$G$2:$G$1020,MATCH($E1612,Clients!$A$2:$A$1020,0)),"")</f>
        <v/>
      </c>
      <c r="U1612" s="67">
        <f>IFERROR(INDEX(Clients!$I$2:$I$1020,MATCH($E1612,Clients!$A$2:$A$1020,0)),"")</f>
        <v/>
      </c>
      <c r="V1612" s="69">
        <f>1</f>
        <v/>
      </c>
      <c r="W1612" s="69">
        <f>IF($N1612="Accepté",1,0)</f>
        <v/>
      </c>
      <c r="X1612" s="68">
        <f>$M1612*$W1612</f>
        <v/>
      </c>
      <c r="Y1612" s="68">
        <f>IF($N1612="En cours",0,$M1612)</f>
        <v/>
      </c>
      <c r="Z1612" s="69">
        <f>IF($P1612="",0,1)</f>
        <v/>
      </c>
      <c r="AA1612" s="70">
        <f>IF($P1612="",0,$P1612)</f>
        <v/>
      </c>
      <c r="AB1612" s="69">
        <f>IF(AND($P1612&lt;&gt;"",$P1612&lt;=Paramètres!$C$14),1,0)</f>
        <v/>
      </c>
      <c r="AC1612" s="67">
        <f>IF($P1612="","Jamais relancé",IF($P1612&lt;=3,"0-3 j",IF($P1612&lt;=7,"4-7 j",IF($P1612&lt;=15,"8-15 j","Plus de 15 j"))))</f>
        <v/>
      </c>
      <c r="AD1612" s="67">
        <f>IF($M1612&lt;=1000,"Moins de 1 k€",IF($M1612&lt;=5000,"1 à 5 k€",IF($M1612&lt;=15000,"5 à 15 k€","Plus de 15 k€")))</f>
        <v/>
      </c>
    </row>
    <row r="1613">
      <c r="A1613" s="65" t="inlineStr">
        <is>
          <t>DEV-01612</t>
        </is>
      </c>
      <c r="B1613" s="66" t="n">
        <v>45677</v>
      </c>
      <c r="C1613" s="65" t="inlineStr">
        <is>
          <t>2025-01</t>
        </is>
      </c>
      <c r="D1613" s="65" t="inlineStr">
        <is>
          <t>2024-2025</t>
        </is>
      </c>
      <c r="E1613" s="65" t="inlineStr">
        <is>
          <t>CLI-0194</t>
        </is>
      </c>
      <c r="F1613" s="65" t="inlineStr">
        <is>
          <t>Syndic</t>
        </is>
      </c>
      <c r="G1613" s="65" t="inlineStr">
        <is>
          <t>Toulouse</t>
        </is>
      </c>
      <c r="H1613" s="65" t="inlineStr">
        <is>
          <t>Julien Fabre</t>
        </is>
      </c>
      <c r="I1613" s="65" t="inlineStr">
        <is>
          <t>Chauffage</t>
        </is>
      </c>
      <c r="J1613" s="65" t="inlineStr">
        <is>
          <t>CH-005</t>
        </is>
      </c>
      <c r="K1613" s="65" t="inlineStr">
        <is>
          <t>Désembouage circuit chauffage</t>
        </is>
      </c>
      <c r="L1613" s="67" t="n">
        <v>1</v>
      </c>
      <c r="M1613" s="68" t="n">
        <v>1698.22</v>
      </c>
      <c r="N1613" s="65" t="inlineStr">
        <is>
          <t>Refusé</t>
        </is>
      </c>
      <c r="O1613" s="66" t="n">
        <v>45701</v>
      </c>
      <c r="P1613" s="67" t="n">
        <v>9</v>
      </c>
      <c r="Q1613" s="67" t="n">
        <v>1</v>
      </c>
      <c r="R1613" s="67">
        <f>$I1613</f>
        <v/>
      </c>
      <c r="S1613" s="67">
        <f>$K1613</f>
        <v/>
      </c>
      <c r="T1613" s="67">
        <f>IFERROR(INDEX(Clients!$G$2:$G$1020,MATCH($E1613,Clients!$A$2:$A$1020,0)),"")</f>
        <v/>
      </c>
      <c r="U1613" s="67">
        <f>IFERROR(INDEX(Clients!$I$2:$I$1020,MATCH($E1613,Clients!$A$2:$A$1020,0)),"")</f>
        <v/>
      </c>
      <c r="V1613" s="69">
        <f>1</f>
        <v/>
      </c>
      <c r="W1613" s="69">
        <f>IF($N1613="Accepté",1,0)</f>
        <v/>
      </c>
      <c r="X1613" s="68">
        <f>$M1613*$W1613</f>
        <v/>
      </c>
      <c r="Y1613" s="68">
        <f>IF($N1613="En cours",0,$M1613)</f>
        <v/>
      </c>
      <c r="Z1613" s="69">
        <f>IF($P1613="",0,1)</f>
        <v/>
      </c>
      <c r="AA1613" s="70">
        <f>IF($P1613="",0,$P1613)</f>
        <v/>
      </c>
      <c r="AB1613" s="69">
        <f>IF(AND($P1613&lt;&gt;"",$P1613&lt;=Paramètres!$C$14),1,0)</f>
        <v/>
      </c>
      <c r="AC1613" s="67">
        <f>IF($P1613="","Jamais relancé",IF($P1613&lt;=3,"0-3 j",IF($P1613&lt;=7,"4-7 j",IF($P1613&lt;=15,"8-15 j","Plus de 15 j"))))</f>
        <v/>
      </c>
      <c r="AD1613" s="67">
        <f>IF($M1613&lt;=1000,"Moins de 1 k€",IF($M1613&lt;=5000,"1 à 5 k€",IF($M1613&lt;=15000,"5 à 15 k€","Plus de 15 k€")))</f>
        <v/>
      </c>
    </row>
    <row r="1614">
      <c r="A1614" s="65" t="inlineStr">
        <is>
          <t>DEV-01613</t>
        </is>
      </c>
      <c r="B1614" s="66" t="n">
        <v>45677</v>
      </c>
      <c r="C1614" s="65" t="inlineStr">
        <is>
          <t>2025-01</t>
        </is>
      </c>
      <c r="D1614" s="65" t="inlineStr">
        <is>
          <t>2024-2025</t>
        </is>
      </c>
      <c r="E1614" s="65" t="inlineStr">
        <is>
          <t>CLI-0078</t>
        </is>
      </c>
      <c r="F1614" s="65" t="inlineStr">
        <is>
          <t>Collectivité</t>
        </is>
      </c>
      <c r="G1614" s="65" t="inlineStr">
        <is>
          <t>Toulouse</t>
        </is>
      </c>
      <c r="H1614" s="65" t="inlineStr">
        <is>
          <t>Nadia Cherif</t>
        </is>
      </c>
      <c r="I1614" s="65" t="inlineStr">
        <is>
          <t>Plomberie</t>
        </is>
      </c>
      <c r="J1614" s="65" t="inlineStr">
        <is>
          <t>PR-004</t>
        </is>
      </c>
      <c r="K1614" s="65" t="inlineStr">
        <is>
          <t>Remplacement colonne d'évacuation</t>
        </is>
      </c>
      <c r="L1614" s="67" t="n">
        <v>1</v>
      </c>
      <c r="M1614" s="68" t="n">
        <v>13461.18</v>
      </c>
      <c r="N1614" s="65" t="inlineStr">
        <is>
          <t>Sans réponse</t>
        </is>
      </c>
      <c r="O1614" s="66" t="n">
        <v>45693</v>
      </c>
      <c r="P1614" s="67" t="n"/>
      <c r="Q1614" s="67" t="n">
        <v>0</v>
      </c>
      <c r="R1614" s="67">
        <f>$I1614</f>
        <v/>
      </c>
      <c r="S1614" s="67">
        <f>$K1614</f>
        <v/>
      </c>
      <c r="T1614" s="67">
        <f>IFERROR(INDEX(Clients!$G$2:$G$1020,MATCH($E1614,Clients!$A$2:$A$1020,0)),"")</f>
        <v/>
      </c>
      <c r="U1614" s="67">
        <f>IFERROR(INDEX(Clients!$I$2:$I$1020,MATCH($E1614,Clients!$A$2:$A$1020,0)),"")</f>
        <v/>
      </c>
      <c r="V1614" s="69">
        <f>1</f>
        <v/>
      </c>
      <c r="W1614" s="69">
        <f>IF($N1614="Accepté",1,0)</f>
        <v/>
      </c>
      <c r="X1614" s="68">
        <f>$M1614*$W1614</f>
        <v/>
      </c>
      <c r="Y1614" s="68">
        <f>IF($N1614="En cours",0,$M1614)</f>
        <v/>
      </c>
      <c r="Z1614" s="69">
        <f>IF($P1614="",0,1)</f>
        <v/>
      </c>
      <c r="AA1614" s="70">
        <f>IF($P1614="",0,$P1614)</f>
        <v/>
      </c>
      <c r="AB1614" s="69">
        <f>IF(AND($P1614&lt;&gt;"",$P1614&lt;=Paramètres!$C$14),1,0)</f>
        <v/>
      </c>
      <c r="AC1614" s="67">
        <f>IF($P1614="","Jamais relancé",IF($P1614&lt;=3,"0-3 j",IF($P1614&lt;=7,"4-7 j",IF($P1614&lt;=15,"8-15 j","Plus de 15 j"))))</f>
        <v/>
      </c>
      <c r="AD1614" s="67">
        <f>IF($M1614&lt;=1000,"Moins de 1 k€",IF($M1614&lt;=5000,"1 à 5 k€",IF($M1614&lt;=15000,"5 à 15 k€","Plus de 15 k€")))</f>
        <v/>
      </c>
    </row>
    <row r="1615">
      <c r="A1615" s="65" t="inlineStr">
        <is>
          <t>DEV-01614</t>
        </is>
      </c>
      <c r="B1615" s="66" t="n">
        <v>45677</v>
      </c>
      <c r="C1615" s="65" t="inlineStr">
        <is>
          <t>2025-01</t>
        </is>
      </c>
      <c r="D1615" s="65" t="inlineStr">
        <is>
          <t>2024-2025</t>
        </is>
      </c>
      <c r="E1615" s="65" t="inlineStr">
        <is>
          <t>CLI-0199</t>
        </is>
      </c>
      <c r="F1615" s="65" t="inlineStr">
        <is>
          <t>Particulier</t>
        </is>
      </c>
      <c r="G1615" s="65" t="inlineStr">
        <is>
          <t>Toulouse</t>
        </is>
      </c>
      <c r="H1615" s="65" t="inlineStr">
        <is>
          <t>Julien Fabre</t>
        </is>
      </c>
      <c r="I1615" s="65" t="inlineStr">
        <is>
          <t>Salle de bain</t>
        </is>
      </c>
      <c r="J1615" s="65" t="inlineStr">
        <is>
          <t>SB-003</t>
        </is>
      </c>
      <c r="K1615" s="65" t="inlineStr">
        <is>
          <t>Pose meuble vasque + robinetterie</t>
        </is>
      </c>
      <c r="L1615" s="67" t="n">
        <v>1</v>
      </c>
      <c r="M1615" s="68" t="n">
        <v>1290.22</v>
      </c>
      <c r="N1615" s="65" t="inlineStr">
        <is>
          <t>Refusé</t>
        </is>
      </c>
      <c r="O1615" s="66" t="n">
        <v>45701</v>
      </c>
      <c r="P1615" s="67" t="n"/>
      <c r="Q1615" s="67" t="n">
        <v>0</v>
      </c>
      <c r="R1615" s="67">
        <f>$I1615</f>
        <v/>
      </c>
      <c r="S1615" s="67">
        <f>$K1615</f>
        <v/>
      </c>
      <c r="T1615" s="67">
        <f>IFERROR(INDEX(Clients!$G$2:$G$1020,MATCH($E1615,Clients!$A$2:$A$1020,0)),"")</f>
        <v/>
      </c>
      <c r="U1615" s="67">
        <f>IFERROR(INDEX(Clients!$I$2:$I$1020,MATCH($E1615,Clients!$A$2:$A$1020,0)),"")</f>
        <v/>
      </c>
      <c r="V1615" s="69">
        <f>1</f>
        <v/>
      </c>
      <c r="W1615" s="69">
        <f>IF($N1615="Accepté",1,0)</f>
        <v/>
      </c>
      <c r="X1615" s="68">
        <f>$M1615*$W1615</f>
        <v/>
      </c>
      <c r="Y1615" s="68">
        <f>IF($N1615="En cours",0,$M1615)</f>
        <v/>
      </c>
      <c r="Z1615" s="69">
        <f>IF($P1615="",0,1)</f>
        <v/>
      </c>
      <c r="AA1615" s="70">
        <f>IF($P1615="",0,$P1615)</f>
        <v/>
      </c>
      <c r="AB1615" s="69">
        <f>IF(AND($P1615&lt;&gt;"",$P1615&lt;=Paramètres!$C$14),1,0)</f>
        <v/>
      </c>
      <c r="AC1615" s="67">
        <f>IF($P1615="","Jamais relancé",IF($P1615&lt;=3,"0-3 j",IF($P1615&lt;=7,"4-7 j",IF($P1615&lt;=15,"8-15 j","Plus de 15 j"))))</f>
        <v/>
      </c>
      <c r="AD1615" s="67">
        <f>IF($M1615&lt;=1000,"Moins de 1 k€",IF($M1615&lt;=5000,"1 à 5 k€",IF($M1615&lt;=15000,"5 à 15 k€","Plus de 15 k€")))</f>
        <v/>
      </c>
    </row>
    <row r="1616">
      <c r="A1616" s="65" t="inlineStr">
        <is>
          <t>DEV-01615</t>
        </is>
      </c>
      <c r="B1616" s="66" t="n">
        <v>45677</v>
      </c>
      <c r="C1616" s="65" t="inlineStr">
        <is>
          <t>2025-01</t>
        </is>
      </c>
      <c r="D1616" s="65" t="inlineStr">
        <is>
          <t>2024-2025</t>
        </is>
      </c>
      <c r="E1616" s="65" t="inlineStr">
        <is>
          <t>CLI-1000</t>
        </is>
      </c>
      <c r="F1616" s="65" t="inlineStr">
        <is>
          <t>Particulier</t>
        </is>
      </c>
      <c r="G1616" s="65" t="inlineStr">
        <is>
          <t>Montpellier</t>
        </is>
      </c>
      <c r="H1616" s="65" t="inlineStr">
        <is>
          <t>Thomas Rey</t>
        </is>
      </c>
      <c r="I1616" s="65" t="inlineStr">
        <is>
          <t>Salle de bain</t>
        </is>
      </c>
      <c r="J1616" s="65" t="inlineStr">
        <is>
          <t>SB-003</t>
        </is>
      </c>
      <c r="K1616" s="65" t="inlineStr">
        <is>
          <t>Pose meuble vasque + robinetterie</t>
        </is>
      </c>
      <c r="L1616" s="67" t="n">
        <v>1</v>
      </c>
      <c r="M1616" s="68" t="n">
        <v>1147.46</v>
      </c>
      <c r="N1616" s="65" t="inlineStr">
        <is>
          <t>Refusé</t>
        </is>
      </c>
      <c r="O1616" s="66" t="n">
        <v>45697</v>
      </c>
      <c r="P1616" s="67" t="n">
        <v>10</v>
      </c>
      <c r="Q1616" s="67" t="n">
        <v>2</v>
      </c>
      <c r="R1616" s="67">
        <f>$I1616</f>
        <v/>
      </c>
      <c r="S1616" s="67">
        <f>$K1616</f>
        <v/>
      </c>
      <c r="T1616" s="67">
        <f>IFERROR(INDEX(Clients!$G$2:$G$1020,MATCH($E1616,Clients!$A$2:$A$1020,0)),"")</f>
        <v/>
      </c>
      <c r="U1616" s="67">
        <f>IFERROR(INDEX(Clients!$I$2:$I$1020,MATCH($E1616,Clients!$A$2:$A$1020,0)),"")</f>
        <v/>
      </c>
      <c r="V1616" s="69">
        <f>1</f>
        <v/>
      </c>
      <c r="W1616" s="69">
        <f>IF($N1616="Accepté",1,0)</f>
        <v/>
      </c>
      <c r="X1616" s="68">
        <f>$M1616*$W1616</f>
        <v/>
      </c>
      <c r="Y1616" s="68">
        <f>IF($N1616="En cours",0,$M1616)</f>
        <v/>
      </c>
      <c r="Z1616" s="69">
        <f>IF($P1616="",0,1)</f>
        <v/>
      </c>
      <c r="AA1616" s="70">
        <f>IF($P1616="",0,$P1616)</f>
        <v/>
      </c>
      <c r="AB1616" s="69">
        <f>IF(AND($P1616&lt;&gt;"",$P1616&lt;=Paramètres!$C$14),1,0)</f>
        <v/>
      </c>
      <c r="AC1616" s="67">
        <f>IF($P1616="","Jamais relancé",IF($P1616&lt;=3,"0-3 j",IF($P1616&lt;=7,"4-7 j",IF($P1616&lt;=15,"8-15 j","Plus de 15 j"))))</f>
        <v/>
      </c>
      <c r="AD1616" s="67">
        <f>IF($M1616&lt;=1000,"Moins de 1 k€",IF($M1616&lt;=5000,"1 à 5 k€",IF($M1616&lt;=15000,"5 à 15 k€","Plus de 15 k€")))</f>
        <v/>
      </c>
    </row>
    <row r="1617">
      <c r="A1617" s="65" t="inlineStr">
        <is>
          <t>DEV-01616</t>
        </is>
      </c>
      <c r="B1617" s="66" t="n">
        <v>45678</v>
      </c>
      <c r="C1617" s="65" t="inlineStr">
        <is>
          <t>2025-01</t>
        </is>
      </c>
      <c r="D1617" s="65" t="inlineStr">
        <is>
          <t>2024-2025</t>
        </is>
      </c>
      <c r="E1617" s="65" t="inlineStr">
        <is>
          <t>CLI-0078</t>
        </is>
      </c>
      <c r="F1617" s="65" t="inlineStr">
        <is>
          <t>Collectivité</t>
        </is>
      </c>
      <c r="G1617" s="65" t="inlineStr">
        <is>
          <t>Toulouse</t>
        </is>
      </c>
      <c r="H1617" s="65" t="inlineStr">
        <is>
          <t>Julien Fabre</t>
        </is>
      </c>
      <c r="I1617" s="65" t="inlineStr">
        <is>
          <t>Dépannage</t>
        </is>
      </c>
      <c r="J1617" s="65" t="inlineStr">
        <is>
          <t>DP-003</t>
        </is>
      </c>
      <c r="K1617" s="65" t="inlineStr">
        <is>
          <t>Dépannage électrique urgence</t>
        </is>
      </c>
      <c r="L1617" s="67" t="n">
        <v>1</v>
      </c>
      <c r="M1617" s="68" t="n">
        <v>764.09</v>
      </c>
      <c r="N1617" s="65" t="inlineStr">
        <is>
          <t>Refusé</t>
        </is>
      </c>
      <c r="O1617" s="66" t="n">
        <v>45692</v>
      </c>
      <c r="P1617" s="67" t="n">
        <v>12</v>
      </c>
      <c r="Q1617" s="67" t="n">
        <v>1</v>
      </c>
      <c r="R1617" s="67">
        <f>$I1617</f>
        <v/>
      </c>
      <c r="S1617" s="67">
        <f>$K1617</f>
        <v/>
      </c>
      <c r="T1617" s="67">
        <f>IFERROR(INDEX(Clients!$G$2:$G$1020,MATCH($E1617,Clients!$A$2:$A$1020,0)),"")</f>
        <v/>
      </c>
      <c r="U1617" s="67">
        <f>IFERROR(INDEX(Clients!$I$2:$I$1020,MATCH($E1617,Clients!$A$2:$A$1020,0)),"")</f>
        <v/>
      </c>
      <c r="V1617" s="69">
        <f>1</f>
        <v/>
      </c>
      <c r="W1617" s="69">
        <f>IF($N1617="Accepté",1,0)</f>
        <v/>
      </c>
      <c r="X1617" s="68">
        <f>$M1617*$W1617</f>
        <v/>
      </c>
      <c r="Y1617" s="68">
        <f>IF($N1617="En cours",0,$M1617)</f>
        <v/>
      </c>
      <c r="Z1617" s="69">
        <f>IF($P1617="",0,1)</f>
        <v/>
      </c>
      <c r="AA1617" s="70">
        <f>IF($P1617="",0,$P1617)</f>
        <v/>
      </c>
      <c r="AB1617" s="69">
        <f>IF(AND($P1617&lt;&gt;"",$P1617&lt;=Paramètres!$C$14),1,0)</f>
        <v/>
      </c>
      <c r="AC1617" s="67">
        <f>IF($P1617="","Jamais relancé",IF($P1617&lt;=3,"0-3 j",IF($P1617&lt;=7,"4-7 j",IF($P1617&lt;=15,"8-15 j","Plus de 15 j"))))</f>
        <v/>
      </c>
      <c r="AD1617" s="67">
        <f>IF($M1617&lt;=1000,"Moins de 1 k€",IF($M1617&lt;=5000,"1 à 5 k€",IF($M1617&lt;=15000,"5 à 15 k€","Plus de 15 k€")))</f>
        <v/>
      </c>
    </row>
    <row r="1618">
      <c r="A1618" s="65" t="inlineStr">
        <is>
          <t>DEV-01617</t>
        </is>
      </c>
      <c r="B1618" s="66" t="n">
        <v>45678</v>
      </c>
      <c r="C1618" s="65" t="inlineStr">
        <is>
          <t>2025-01</t>
        </is>
      </c>
      <c r="D1618" s="65" t="inlineStr">
        <is>
          <t>2024-2025</t>
        </is>
      </c>
      <c r="E1618" s="65" t="inlineStr">
        <is>
          <t>CLI-0159</t>
        </is>
      </c>
      <c r="F1618" s="65" t="inlineStr">
        <is>
          <t>Syndic</t>
        </is>
      </c>
      <c r="G1618" s="65" t="inlineStr">
        <is>
          <t>Bordeaux</t>
        </is>
      </c>
      <c r="H1618" s="65" t="inlineStr">
        <is>
          <t>Sophie Marchand</t>
        </is>
      </c>
      <c r="I1618" s="65" t="inlineStr">
        <is>
          <t>Dépannage</t>
        </is>
      </c>
      <c r="J1618" s="65" t="inlineStr">
        <is>
          <t>DP-002</t>
        </is>
      </c>
      <c r="K1618" s="65" t="inlineStr">
        <is>
          <t>Débouchage canalisation</t>
        </is>
      </c>
      <c r="L1618" s="67" t="n">
        <v>1</v>
      </c>
      <c r="M1618" s="68" t="n">
        <v>756.76</v>
      </c>
      <c r="N1618" s="65" t="inlineStr">
        <is>
          <t>Sans réponse</t>
        </is>
      </c>
      <c r="O1618" s="66" t="n">
        <v>45695</v>
      </c>
      <c r="P1618" s="67" t="n"/>
      <c r="Q1618" s="67" t="n">
        <v>0</v>
      </c>
      <c r="R1618" s="67">
        <f>$I1618</f>
        <v/>
      </c>
      <c r="S1618" s="67">
        <f>$K1618</f>
        <v/>
      </c>
      <c r="T1618" s="67">
        <f>IFERROR(INDEX(Clients!$G$2:$G$1020,MATCH($E1618,Clients!$A$2:$A$1020,0)),"")</f>
        <v/>
      </c>
      <c r="U1618" s="67">
        <f>IFERROR(INDEX(Clients!$I$2:$I$1020,MATCH($E1618,Clients!$A$2:$A$1020,0)),"")</f>
        <v/>
      </c>
      <c r="V1618" s="69">
        <f>1</f>
        <v/>
      </c>
      <c r="W1618" s="69">
        <f>IF($N1618="Accepté",1,0)</f>
        <v/>
      </c>
      <c r="X1618" s="68">
        <f>$M1618*$W1618</f>
        <v/>
      </c>
      <c r="Y1618" s="68">
        <f>IF($N1618="En cours",0,$M1618)</f>
        <v/>
      </c>
      <c r="Z1618" s="69">
        <f>IF($P1618="",0,1)</f>
        <v/>
      </c>
      <c r="AA1618" s="70">
        <f>IF($P1618="",0,$P1618)</f>
        <v/>
      </c>
      <c r="AB1618" s="69">
        <f>IF(AND($P1618&lt;&gt;"",$P1618&lt;=Paramètres!$C$14),1,0)</f>
        <v/>
      </c>
      <c r="AC1618" s="67">
        <f>IF($P1618="","Jamais relancé",IF($P1618&lt;=3,"0-3 j",IF($P1618&lt;=7,"4-7 j",IF($P1618&lt;=15,"8-15 j","Plus de 15 j"))))</f>
        <v/>
      </c>
      <c r="AD1618" s="67">
        <f>IF($M1618&lt;=1000,"Moins de 1 k€",IF($M1618&lt;=5000,"1 à 5 k€",IF($M1618&lt;=15000,"5 à 15 k€","Plus de 15 k€")))</f>
        <v/>
      </c>
    </row>
    <row r="1619">
      <c r="A1619" s="65" t="inlineStr">
        <is>
          <t>DEV-01618</t>
        </is>
      </c>
      <c r="B1619" s="66" t="n">
        <v>45679</v>
      </c>
      <c r="C1619" s="65" t="inlineStr">
        <is>
          <t>2025-01</t>
        </is>
      </c>
      <c r="D1619" s="65" t="inlineStr">
        <is>
          <t>2024-2025</t>
        </is>
      </c>
      <c r="E1619" s="65" t="inlineStr">
        <is>
          <t>CLI-0261</t>
        </is>
      </c>
      <c r="F1619" s="65" t="inlineStr">
        <is>
          <t>Particulier</t>
        </is>
      </c>
      <c r="G1619" s="65" t="inlineStr">
        <is>
          <t>Toulouse</t>
        </is>
      </c>
      <c r="H1619" s="65" t="inlineStr">
        <is>
          <t>Julien Fabre</t>
        </is>
      </c>
      <c r="I1619" s="65" t="inlineStr">
        <is>
          <t>Électricité</t>
        </is>
      </c>
      <c r="J1619" s="65" t="inlineStr">
        <is>
          <t>EL-002</t>
        </is>
      </c>
      <c r="K1619" s="65" t="inlineStr">
        <is>
          <t>Installation borne de recharge VE</t>
        </is>
      </c>
      <c r="L1619" s="67" t="n">
        <v>1</v>
      </c>
      <c r="M1619" s="68" t="n">
        <v>1578.46</v>
      </c>
      <c r="N1619" s="65" t="inlineStr">
        <is>
          <t>Accepté</t>
        </is>
      </c>
      <c r="O1619" s="66" t="n">
        <v>45705</v>
      </c>
      <c r="P1619" s="67" t="n">
        <v>7</v>
      </c>
      <c r="Q1619" s="67" t="n">
        <v>1</v>
      </c>
      <c r="R1619" s="67">
        <f>$I1619</f>
        <v/>
      </c>
      <c r="S1619" s="67">
        <f>$K1619</f>
        <v/>
      </c>
      <c r="T1619" s="67">
        <f>IFERROR(INDEX(Clients!$G$2:$G$1020,MATCH($E1619,Clients!$A$2:$A$1020,0)),"")</f>
        <v/>
      </c>
      <c r="U1619" s="67">
        <f>IFERROR(INDEX(Clients!$I$2:$I$1020,MATCH($E1619,Clients!$A$2:$A$1020,0)),"")</f>
        <v/>
      </c>
      <c r="V1619" s="69">
        <f>1</f>
        <v/>
      </c>
      <c r="W1619" s="69">
        <f>IF($N1619="Accepté",1,0)</f>
        <v/>
      </c>
      <c r="X1619" s="68">
        <f>$M1619*$W1619</f>
        <v/>
      </c>
      <c r="Y1619" s="68">
        <f>IF($N1619="En cours",0,$M1619)</f>
        <v/>
      </c>
      <c r="Z1619" s="69">
        <f>IF($P1619="",0,1)</f>
        <v/>
      </c>
      <c r="AA1619" s="70">
        <f>IF($P1619="",0,$P1619)</f>
        <v/>
      </c>
      <c r="AB1619" s="69">
        <f>IF(AND($P1619&lt;&gt;"",$P1619&lt;=Paramètres!$C$14),1,0)</f>
        <v/>
      </c>
      <c r="AC1619" s="67">
        <f>IF($P1619="","Jamais relancé",IF($P1619&lt;=3,"0-3 j",IF($P1619&lt;=7,"4-7 j",IF($P1619&lt;=15,"8-15 j","Plus de 15 j"))))</f>
        <v/>
      </c>
      <c r="AD1619" s="67">
        <f>IF($M1619&lt;=1000,"Moins de 1 k€",IF($M1619&lt;=5000,"1 à 5 k€",IF($M1619&lt;=15000,"5 à 15 k€","Plus de 15 k€")))</f>
        <v/>
      </c>
    </row>
    <row r="1620">
      <c r="A1620" s="65" t="inlineStr">
        <is>
          <t>DEV-01619</t>
        </is>
      </c>
      <c r="B1620" s="66" t="n">
        <v>45679</v>
      </c>
      <c r="C1620" s="65" t="inlineStr">
        <is>
          <t>2025-01</t>
        </is>
      </c>
      <c r="D1620" s="65" t="inlineStr">
        <is>
          <t>2024-2025</t>
        </is>
      </c>
      <c r="E1620" s="65" t="inlineStr">
        <is>
          <t>CLI-0333</t>
        </is>
      </c>
      <c r="F1620" s="65" t="inlineStr">
        <is>
          <t>Professionnel</t>
        </is>
      </c>
      <c r="G1620" s="65" t="inlineStr">
        <is>
          <t>Toulouse</t>
        </is>
      </c>
      <c r="H1620" s="65" t="inlineStr">
        <is>
          <t>Julien Fabre</t>
        </is>
      </c>
      <c r="I1620" s="65" t="inlineStr">
        <is>
          <t>Électricité</t>
        </is>
      </c>
      <c r="J1620" s="65" t="inlineStr">
        <is>
          <t>EL-004</t>
        </is>
      </c>
      <c r="K1620" s="65" t="inlineStr">
        <is>
          <t>Éclairage LED locaux professionnels</t>
        </is>
      </c>
      <c r="L1620" s="67" t="n">
        <v>1</v>
      </c>
      <c r="M1620" s="68" t="n">
        <v>5737.83</v>
      </c>
      <c r="N1620" s="65" t="inlineStr">
        <is>
          <t>Sans réponse</t>
        </is>
      </c>
      <c r="O1620" s="66" t="n">
        <v>45699</v>
      </c>
      <c r="P1620" s="67" t="n">
        <v>9</v>
      </c>
      <c r="Q1620" s="67" t="n">
        <v>1</v>
      </c>
      <c r="R1620" s="67">
        <f>$I1620</f>
        <v/>
      </c>
      <c r="S1620" s="67">
        <f>$K1620</f>
        <v/>
      </c>
      <c r="T1620" s="67">
        <f>IFERROR(INDEX(Clients!$G$2:$G$1020,MATCH($E1620,Clients!$A$2:$A$1020,0)),"")</f>
        <v/>
      </c>
      <c r="U1620" s="67">
        <f>IFERROR(INDEX(Clients!$I$2:$I$1020,MATCH($E1620,Clients!$A$2:$A$1020,0)),"")</f>
        <v/>
      </c>
      <c r="V1620" s="69">
        <f>1</f>
        <v/>
      </c>
      <c r="W1620" s="69">
        <f>IF($N1620="Accepté",1,0)</f>
        <v/>
      </c>
      <c r="X1620" s="68">
        <f>$M1620*$W1620</f>
        <v/>
      </c>
      <c r="Y1620" s="68">
        <f>IF($N1620="En cours",0,$M1620)</f>
        <v/>
      </c>
      <c r="Z1620" s="69">
        <f>IF($P1620="",0,1)</f>
        <v/>
      </c>
      <c r="AA1620" s="70">
        <f>IF($P1620="",0,$P1620)</f>
        <v/>
      </c>
      <c r="AB1620" s="69">
        <f>IF(AND($P1620&lt;&gt;"",$P1620&lt;=Paramètres!$C$14),1,0)</f>
        <v/>
      </c>
      <c r="AC1620" s="67">
        <f>IF($P1620="","Jamais relancé",IF($P1620&lt;=3,"0-3 j",IF($P1620&lt;=7,"4-7 j",IF($P1620&lt;=15,"8-15 j","Plus de 15 j"))))</f>
        <v/>
      </c>
      <c r="AD1620" s="67">
        <f>IF($M1620&lt;=1000,"Moins de 1 k€",IF($M1620&lt;=5000,"1 à 5 k€",IF($M1620&lt;=15000,"5 à 15 k€","Plus de 15 k€")))</f>
        <v/>
      </c>
    </row>
    <row r="1621">
      <c r="A1621" s="65" t="inlineStr">
        <is>
          <t>DEV-01620</t>
        </is>
      </c>
      <c r="B1621" s="66" t="n">
        <v>45679</v>
      </c>
      <c r="C1621" s="65" t="inlineStr">
        <is>
          <t>2025-01</t>
        </is>
      </c>
      <c r="D1621" s="65" t="inlineStr">
        <is>
          <t>2024-2025</t>
        </is>
      </c>
      <c r="E1621" s="65" t="inlineStr">
        <is>
          <t>CLI-0412</t>
        </is>
      </c>
      <c r="F1621" s="65" t="inlineStr">
        <is>
          <t>Professionnel</t>
        </is>
      </c>
      <c r="G1621" s="65" t="inlineStr">
        <is>
          <t>Bordeaux</t>
        </is>
      </c>
      <c r="H1621" s="65" t="inlineStr">
        <is>
          <t>Karim Belkacem</t>
        </is>
      </c>
      <c r="I1621" s="65" t="inlineStr">
        <is>
          <t>Dépannage</t>
        </is>
      </c>
      <c r="J1621" s="65" t="inlineStr">
        <is>
          <t>DP-003</t>
        </is>
      </c>
      <c r="K1621" s="65" t="inlineStr">
        <is>
          <t>Dépannage électrique urgence</t>
        </is>
      </c>
      <c r="L1621" s="67" t="n">
        <v>1</v>
      </c>
      <c r="M1621" s="68" t="n">
        <v>494.75</v>
      </c>
      <c r="N1621" s="65" t="inlineStr">
        <is>
          <t>Accepté</t>
        </is>
      </c>
      <c r="O1621" s="66" t="n">
        <v>45691</v>
      </c>
      <c r="P1621" s="67" t="n">
        <v>3</v>
      </c>
      <c r="Q1621" s="67" t="n">
        <v>1</v>
      </c>
      <c r="R1621" s="67">
        <f>$I1621</f>
        <v/>
      </c>
      <c r="S1621" s="67">
        <f>$K1621</f>
        <v/>
      </c>
      <c r="T1621" s="67">
        <f>IFERROR(INDEX(Clients!$G$2:$G$1020,MATCH($E1621,Clients!$A$2:$A$1020,0)),"")</f>
        <v/>
      </c>
      <c r="U1621" s="67">
        <f>IFERROR(INDEX(Clients!$I$2:$I$1020,MATCH($E1621,Clients!$A$2:$A$1020,0)),"")</f>
        <v/>
      </c>
      <c r="V1621" s="69">
        <f>1</f>
        <v/>
      </c>
      <c r="W1621" s="69">
        <f>IF($N1621="Accepté",1,0)</f>
        <v/>
      </c>
      <c r="X1621" s="68">
        <f>$M1621*$W1621</f>
        <v/>
      </c>
      <c r="Y1621" s="68">
        <f>IF($N1621="En cours",0,$M1621)</f>
        <v/>
      </c>
      <c r="Z1621" s="69">
        <f>IF($P1621="",0,1)</f>
        <v/>
      </c>
      <c r="AA1621" s="70">
        <f>IF($P1621="",0,$P1621)</f>
        <v/>
      </c>
      <c r="AB1621" s="69">
        <f>IF(AND($P1621&lt;&gt;"",$P1621&lt;=Paramètres!$C$14),1,0)</f>
        <v/>
      </c>
      <c r="AC1621" s="67">
        <f>IF($P1621="","Jamais relancé",IF($P1621&lt;=3,"0-3 j",IF($P1621&lt;=7,"4-7 j",IF($P1621&lt;=15,"8-15 j","Plus de 15 j"))))</f>
        <v/>
      </c>
      <c r="AD1621" s="67">
        <f>IF($M1621&lt;=1000,"Moins de 1 k€",IF($M1621&lt;=5000,"1 à 5 k€",IF($M1621&lt;=15000,"5 à 15 k€","Plus de 15 k€")))</f>
        <v/>
      </c>
    </row>
    <row r="1622">
      <c r="A1622" s="65" t="inlineStr">
        <is>
          <t>DEV-01621</t>
        </is>
      </c>
      <c r="B1622" s="66" t="n">
        <v>45679</v>
      </c>
      <c r="C1622" s="65" t="inlineStr">
        <is>
          <t>2025-01</t>
        </is>
      </c>
      <c r="D1622" s="65" t="inlineStr">
        <is>
          <t>2024-2025</t>
        </is>
      </c>
      <c r="E1622" s="65" t="inlineStr">
        <is>
          <t>CLI-0365</t>
        </is>
      </c>
      <c r="F1622" s="65" t="inlineStr">
        <is>
          <t>Particulier</t>
        </is>
      </c>
      <c r="G1622" s="65" t="inlineStr">
        <is>
          <t>Toulouse</t>
        </is>
      </c>
      <c r="H1622" s="65" t="inlineStr">
        <is>
          <t>Julien Fabre</t>
        </is>
      </c>
      <c r="I1622" s="65" t="inlineStr">
        <is>
          <t>Plomberie</t>
        </is>
      </c>
      <c r="J1622" s="65" t="inlineStr">
        <is>
          <t>PR-002</t>
        </is>
      </c>
      <c r="K1622" s="65" t="inlineStr">
        <is>
          <t>Recherche de fuite + réparation</t>
        </is>
      </c>
      <c r="L1622" s="67" t="n">
        <v>1</v>
      </c>
      <c r="M1622" s="68" t="n">
        <v>441.44</v>
      </c>
      <c r="N1622" s="65" t="inlineStr">
        <is>
          <t>Accepté</t>
        </is>
      </c>
      <c r="O1622" s="66" t="n">
        <v>45697</v>
      </c>
      <c r="P1622" s="67" t="n"/>
      <c r="Q1622" s="67" t="n">
        <v>0</v>
      </c>
      <c r="R1622" s="67">
        <f>$I1622</f>
        <v/>
      </c>
      <c r="S1622" s="67">
        <f>$K1622</f>
        <v/>
      </c>
      <c r="T1622" s="67">
        <f>IFERROR(INDEX(Clients!$G$2:$G$1020,MATCH($E1622,Clients!$A$2:$A$1020,0)),"")</f>
        <v/>
      </c>
      <c r="U1622" s="67">
        <f>IFERROR(INDEX(Clients!$I$2:$I$1020,MATCH($E1622,Clients!$A$2:$A$1020,0)),"")</f>
        <v/>
      </c>
      <c r="V1622" s="69">
        <f>1</f>
        <v/>
      </c>
      <c r="W1622" s="69">
        <f>IF($N1622="Accepté",1,0)</f>
        <v/>
      </c>
      <c r="X1622" s="68">
        <f>$M1622*$W1622</f>
        <v/>
      </c>
      <c r="Y1622" s="68">
        <f>IF($N1622="En cours",0,$M1622)</f>
        <v/>
      </c>
      <c r="Z1622" s="69">
        <f>IF($P1622="",0,1)</f>
        <v/>
      </c>
      <c r="AA1622" s="70">
        <f>IF($P1622="",0,$P1622)</f>
        <v/>
      </c>
      <c r="AB1622" s="69">
        <f>IF(AND($P1622&lt;&gt;"",$P1622&lt;=Paramètres!$C$14),1,0)</f>
        <v/>
      </c>
      <c r="AC1622" s="67">
        <f>IF($P1622="","Jamais relancé",IF($P1622&lt;=3,"0-3 j",IF($P1622&lt;=7,"4-7 j",IF($P1622&lt;=15,"8-15 j","Plus de 15 j"))))</f>
        <v/>
      </c>
      <c r="AD1622" s="67">
        <f>IF($M1622&lt;=1000,"Moins de 1 k€",IF($M1622&lt;=5000,"1 à 5 k€",IF($M1622&lt;=15000,"5 à 15 k€","Plus de 15 k€")))</f>
        <v/>
      </c>
    </row>
    <row r="1623">
      <c r="A1623" s="65" t="inlineStr">
        <is>
          <t>DEV-01622</t>
        </is>
      </c>
      <c r="B1623" s="66" t="n">
        <v>45680</v>
      </c>
      <c r="C1623" s="65" t="inlineStr">
        <is>
          <t>2025-01</t>
        </is>
      </c>
      <c r="D1623" s="65" t="inlineStr">
        <is>
          <t>2024-2025</t>
        </is>
      </c>
      <c r="E1623" s="65" t="inlineStr">
        <is>
          <t>CLI-0224</t>
        </is>
      </c>
      <c r="F1623" s="65" t="inlineStr">
        <is>
          <t>Particulier</t>
        </is>
      </c>
      <c r="G1623" s="65" t="inlineStr">
        <is>
          <t>Toulouse</t>
        </is>
      </c>
      <c r="H1623" s="65" t="inlineStr">
        <is>
          <t>Nadia Cherif</t>
        </is>
      </c>
      <c r="I1623" s="65" t="inlineStr">
        <is>
          <t>Chauffage</t>
        </is>
      </c>
      <c r="J1623" s="65" t="inlineStr">
        <is>
          <t>CH-004</t>
        </is>
      </c>
      <c r="K1623" s="65" t="inlineStr">
        <is>
          <t>Remplacement radiateurs (lot de 5)</t>
        </is>
      </c>
      <c r="L1623" s="67" t="n">
        <v>1</v>
      </c>
      <c r="M1623" s="68" t="n">
        <v>2637.67</v>
      </c>
      <c r="N1623" s="65" t="inlineStr">
        <is>
          <t>Refusé</t>
        </is>
      </c>
      <c r="O1623" s="66" t="n">
        <v>45693</v>
      </c>
      <c r="P1623" s="67" t="n">
        <v>8</v>
      </c>
      <c r="Q1623" s="67" t="n">
        <v>1</v>
      </c>
      <c r="R1623" s="67">
        <f>$I1623</f>
        <v/>
      </c>
      <c r="S1623" s="67">
        <f>$K1623</f>
        <v/>
      </c>
      <c r="T1623" s="67">
        <f>IFERROR(INDEX(Clients!$G$2:$G$1020,MATCH($E1623,Clients!$A$2:$A$1020,0)),"")</f>
        <v/>
      </c>
      <c r="U1623" s="67">
        <f>IFERROR(INDEX(Clients!$I$2:$I$1020,MATCH($E1623,Clients!$A$2:$A$1020,0)),"")</f>
        <v/>
      </c>
      <c r="V1623" s="69">
        <f>1</f>
        <v/>
      </c>
      <c r="W1623" s="69">
        <f>IF($N1623="Accepté",1,0)</f>
        <v/>
      </c>
      <c r="X1623" s="68">
        <f>$M1623*$W1623</f>
        <v/>
      </c>
      <c r="Y1623" s="68">
        <f>IF($N1623="En cours",0,$M1623)</f>
        <v/>
      </c>
      <c r="Z1623" s="69">
        <f>IF($P1623="",0,1)</f>
        <v/>
      </c>
      <c r="AA1623" s="70">
        <f>IF($P1623="",0,$P1623)</f>
        <v/>
      </c>
      <c r="AB1623" s="69">
        <f>IF(AND($P1623&lt;&gt;"",$P1623&lt;=Paramètres!$C$14),1,0)</f>
        <v/>
      </c>
      <c r="AC1623" s="67">
        <f>IF($P1623="","Jamais relancé",IF($P1623&lt;=3,"0-3 j",IF($P1623&lt;=7,"4-7 j",IF($P1623&lt;=15,"8-15 j","Plus de 15 j"))))</f>
        <v/>
      </c>
      <c r="AD1623" s="67">
        <f>IF($M1623&lt;=1000,"Moins de 1 k€",IF($M1623&lt;=5000,"1 à 5 k€",IF($M1623&lt;=15000,"5 à 15 k€","Plus de 15 k€")))</f>
        <v/>
      </c>
    </row>
    <row r="1624">
      <c r="A1624" s="65" t="inlineStr">
        <is>
          <t>DEV-01623</t>
        </is>
      </c>
      <c r="B1624" s="66" t="n">
        <v>45681</v>
      </c>
      <c r="C1624" s="65" t="inlineStr">
        <is>
          <t>2025-01</t>
        </is>
      </c>
      <c r="D1624" s="65" t="inlineStr">
        <is>
          <t>2024-2025</t>
        </is>
      </c>
      <c r="E1624" s="65" t="inlineStr">
        <is>
          <t>CLI-0178</t>
        </is>
      </c>
      <c r="F1624" s="65" t="inlineStr">
        <is>
          <t>Particulier</t>
        </is>
      </c>
      <c r="G1624" s="65" t="inlineStr">
        <is>
          <t>Toulouse</t>
        </is>
      </c>
      <c r="H1624" s="65" t="inlineStr">
        <is>
          <t>Nadia Cherif</t>
        </is>
      </c>
      <c r="I1624" s="65" t="inlineStr">
        <is>
          <t>Chauffage</t>
        </is>
      </c>
      <c r="J1624" s="65" t="inlineStr">
        <is>
          <t>CH-001</t>
        </is>
      </c>
      <c r="K1624" s="65" t="inlineStr">
        <is>
          <t>Installation chaudière gaz condensation</t>
        </is>
      </c>
      <c r="L1624" s="67" t="n">
        <v>1</v>
      </c>
      <c r="M1624" s="68" t="n">
        <v>4985.43</v>
      </c>
      <c r="N1624" s="65" t="inlineStr">
        <is>
          <t>Accepté</t>
        </is>
      </c>
      <c r="O1624" s="66" t="n">
        <v>45697</v>
      </c>
      <c r="P1624" s="67" t="n">
        <v>3</v>
      </c>
      <c r="Q1624" s="67" t="n">
        <v>2</v>
      </c>
      <c r="R1624" s="67">
        <f>$I1624</f>
        <v/>
      </c>
      <c r="S1624" s="67">
        <f>$K1624</f>
        <v/>
      </c>
      <c r="T1624" s="67">
        <f>IFERROR(INDEX(Clients!$G$2:$G$1020,MATCH($E1624,Clients!$A$2:$A$1020,0)),"")</f>
        <v/>
      </c>
      <c r="U1624" s="67">
        <f>IFERROR(INDEX(Clients!$I$2:$I$1020,MATCH($E1624,Clients!$A$2:$A$1020,0)),"")</f>
        <v/>
      </c>
      <c r="V1624" s="69">
        <f>1</f>
        <v/>
      </c>
      <c r="W1624" s="69">
        <f>IF($N1624="Accepté",1,0)</f>
        <v/>
      </c>
      <c r="X1624" s="68">
        <f>$M1624*$W1624</f>
        <v/>
      </c>
      <c r="Y1624" s="68">
        <f>IF($N1624="En cours",0,$M1624)</f>
        <v/>
      </c>
      <c r="Z1624" s="69">
        <f>IF($P1624="",0,1)</f>
        <v/>
      </c>
      <c r="AA1624" s="70">
        <f>IF($P1624="",0,$P1624)</f>
        <v/>
      </c>
      <c r="AB1624" s="69">
        <f>IF(AND($P1624&lt;&gt;"",$P1624&lt;=Paramètres!$C$14),1,0)</f>
        <v/>
      </c>
      <c r="AC1624" s="67">
        <f>IF($P1624="","Jamais relancé",IF($P1624&lt;=3,"0-3 j",IF($P1624&lt;=7,"4-7 j",IF($P1624&lt;=15,"8-15 j","Plus de 15 j"))))</f>
        <v/>
      </c>
      <c r="AD1624" s="67">
        <f>IF($M1624&lt;=1000,"Moins de 1 k€",IF($M1624&lt;=5000,"1 à 5 k€",IF($M1624&lt;=15000,"5 à 15 k€","Plus de 15 k€")))</f>
        <v/>
      </c>
    </row>
    <row r="1625">
      <c r="A1625" s="65" t="inlineStr">
        <is>
          <t>DEV-01624</t>
        </is>
      </c>
      <c r="B1625" s="66" t="n">
        <v>45681</v>
      </c>
      <c r="C1625" s="65" t="inlineStr">
        <is>
          <t>2025-01</t>
        </is>
      </c>
      <c r="D1625" s="65" t="inlineStr">
        <is>
          <t>2024-2025</t>
        </is>
      </c>
      <c r="E1625" s="65" t="inlineStr">
        <is>
          <t>CLI-0472</t>
        </is>
      </c>
      <c r="F1625" s="65" t="inlineStr">
        <is>
          <t>Professionnel</t>
        </is>
      </c>
      <c r="G1625" s="65" t="inlineStr">
        <is>
          <t>Bordeaux</t>
        </is>
      </c>
      <c r="H1625" s="65" t="inlineStr">
        <is>
          <t>Sophie Marchand</t>
        </is>
      </c>
      <c r="I1625" s="65" t="inlineStr">
        <is>
          <t>Dépannage</t>
        </is>
      </c>
      <c r="J1625" s="65" t="inlineStr">
        <is>
          <t>DP-003</t>
        </is>
      </c>
      <c r="K1625" s="65" t="inlineStr">
        <is>
          <t>Dépannage électrique urgence</t>
        </is>
      </c>
      <c r="L1625" s="67" t="n">
        <v>1</v>
      </c>
      <c r="M1625" s="68" t="n">
        <v>567.99</v>
      </c>
      <c r="N1625" s="65" t="inlineStr">
        <is>
          <t>Accepté</t>
        </is>
      </c>
      <c r="O1625" s="66" t="n">
        <v>45705</v>
      </c>
      <c r="P1625" s="67" t="n">
        <v>2</v>
      </c>
      <c r="Q1625" s="67" t="n">
        <v>3</v>
      </c>
      <c r="R1625" s="67">
        <f>$I1625</f>
        <v/>
      </c>
      <c r="S1625" s="67">
        <f>$K1625</f>
        <v/>
      </c>
      <c r="T1625" s="67">
        <f>IFERROR(INDEX(Clients!$G$2:$G$1020,MATCH($E1625,Clients!$A$2:$A$1020,0)),"")</f>
        <v/>
      </c>
      <c r="U1625" s="67">
        <f>IFERROR(INDEX(Clients!$I$2:$I$1020,MATCH($E1625,Clients!$A$2:$A$1020,0)),"")</f>
        <v/>
      </c>
      <c r="V1625" s="69">
        <f>1</f>
        <v/>
      </c>
      <c r="W1625" s="69">
        <f>IF($N1625="Accepté",1,0)</f>
        <v/>
      </c>
      <c r="X1625" s="68">
        <f>$M1625*$W1625</f>
        <v/>
      </c>
      <c r="Y1625" s="68">
        <f>IF($N1625="En cours",0,$M1625)</f>
        <v/>
      </c>
      <c r="Z1625" s="69">
        <f>IF($P1625="",0,1)</f>
        <v/>
      </c>
      <c r="AA1625" s="70">
        <f>IF($P1625="",0,$P1625)</f>
        <v/>
      </c>
      <c r="AB1625" s="69">
        <f>IF(AND($P1625&lt;&gt;"",$P1625&lt;=Paramètres!$C$14),1,0)</f>
        <v/>
      </c>
      <c r="AC1625" s="67">
        <f>IF($P1625="","Jamais relancé",IF($P1625&lt;=3,"0-3 j",IF($P1625&lt;=7,"4-7 j",IF($P1625&lt;=15,"8-15 j","Plus de 15 j"))))</f>
        <v/>
      </c>
      <c r="AD1625" s="67">
        <f>IF($M1625&lt;=1000,"Moins de 1 k€",IF($M1625&lt;=5000,"1 à 5 k€",IF($M1625&lt;=15000,"5 à 15 k€","Plus de 15 k€")))</f>
        <v/>
      </c>
    </row>
    <row r="1626">
      <c r="A1626" s="65" t="inlineStr">
        <is>
          <t>DEV-01625</t>
        </is>
      </c>
      <c r="B1626" s="66" t="n">
        <v>45681</v>
      </c>
      <c r="C1626" s="65" t="inlineStr">
        <is>
          <t>2025-01</t>
        </is>
      </c>
      <c r="D1626" s="65" t="inlineStr">
        <is>
          <t>2024-2025</t>
        </is>
      </c>
      <c r="E1626" s="65" t="inlineStr">
        <is>
          <t>CLI-0599</t>
        </is>
      </c>
      <c r="F1626" s="65" t="inlineStr">
        <is>
          <t>Particulier</t>
        </is>
      </c>
      <c r="G1626" s="65" t="inlineStr">
        <is>
          <t>Bordeaux</t>
        </is>
      </c>
      <c r="H1626" s="65" t="inlineStr">
        <is>
          <t>Sophie Marchand</t>
        </is>
      </c>
      <c r="I1626" s="65" t="inlineStr">
        <is>
          <t>Dépannage</t>
        </is>
      </c>
      <c r="J1626" s="65" t="inlineStr">
        <is>
          <t>DP-002</t>
        </is>
      </c>
      <c r="K1626" s="65" t="inlineStr">
        <is>
          <t>Débouchage canalisation</t>
        </is>
      </c>
      <c r="L1626" s="67" t="n">
        <v>1</v>
      </c>
      <c r="M1626" s="68" t="n">
        <v>356.25</v>
      </c>
      <c r="N1626" s="65" t="inlineStr">
        <is>
          <t>Sans réponse</t>
        </is>
      </c>
      <c r="O1626" s="66" t="n">
        <v>45705</v>
      </c>
      <c r="P1626" s="67" t="n">
        <v>4</v>
      </c>
      <c r="Q1626" s="67" t="n">
        <v>3</v>
      </c>
      <c r="R1626" s="67">
        <f>$I1626</f>
        <v/>
      </c>
      <c r="S1626" s="67">
        <f>$K1626</f>
        <v/>
      </c>
      <c r="T1626" s="67">
        <f>IFERROR(INDEX(Clients!$G$2:$G$1020,MATCH($E1626,Clients!$A$2:$A$1020,0)),"")</f>
        <v/>
      </c>
      <c r="U1626" s="67">
        <f>IFERROR(INDEX(Clients!$I$2:$I$1020,MATCH($E1626,Clients!$A$2:$A$1020,0)),"")</f>
        <v/>
      </c>
      <c r="V1626" s="69">
        <f>1</f>
        <v/>
      </c>
      <c r="W1626" s="69">
        <f>IF($N1626="Accepté",1,0)</f>
        <v/>
      </c>
      <c r="X1626" s="68">
        <f>$M1626*$W1626</f>
        <v/>
      </c>
      <c r="Y1626" s="68">
        <f>IF($N1626="En cours",0,$M1626)</f>
        <v/>
      </c>
      <c r="Z1626" s="69">
        <f>IF($P1626="",0,1)</f>
        <v/>
      </c>
      <c r="AA1626" s="70">
        <f>IF($P1626="",0,$P1626)</f>
        <v/>
      </c>
      <c r="AB1626" s="69">
        <f>IF(AND($P1626&lt;&gt;"",$P1626&lt;=Paramètres!$C$14),1,0)</f>
        <v/>
      </c>
      <c r="AC1626" s="67">
        <f>IF($P1626="","Jamais relancé",IF($P1626&lt;=3,"0-3 j",IF($P1626&lt;=7,"4-7 j",IF($P1626&lt;=15,"8-15 j","Plus de 15 j"))))</f>
        <v/>
      </c>
      <c r="AD1626" s="67">
        <f>IF($M1626&lt;=1000,"Moins de 1 k€",IF($M1626&lt;=5000,"1 à 5 k€",IF($M1626&lt;=15000,"5 à 15 k€","Plus de 15 k€")))</f>
        <v/>
      </c>
    </row>
    <row r="1627">
      <c r="A1627" s="65" t="inlineStr">
        <is>
          <t>DEV-01626</t>
        </is>
      </c>
      <c r="B1627" s="66" t="n">
        <v>45684</v>
      </c>
      <c r="C1627" s="65" t="inlineStr">
        <is>
          <t>2025-01</t>
        </is>
      </c>
      <c r="D1627" s="65" t="inlineStr">
        <is>
          <t>2024-2025</t>
        </is>
      </c>
      <c r="E1627" s="65" t="inlineStr">
        <is>
          <t>CLI-0406</t>
        </is>
      </c>
      <c r="F1627" s="65" t="inlineStr">
        <is>
          <t>Particulier</t>
        </is>
      </c>
      <c r="G1627" s="65" t="inlineStr">
        <is>
          <t>Toulouse</t>
        </is>
      </c>
      <c r="H1627" s="65" t="inlineStr">
        <is>
          <t>Nadia Cherif</t>
        </is>
      </c>
      <c r="I1627" s="65" t="inlineStr">
        <is>
          <t>Chauffage</t>
        </is>
      </c>
      <c r="J1627" s="65" t="inlineStr">
        <is>
          <t>CH-001</t>
        </is>
      </c>
      <c r="K1627" s="65" t="inlineStr">
        <is>
          <t>Installation chaudière gaz condensation</t>
        </is>
      </c>
      <c r="L1627" s="67" t="n">
        <v>1</v>
      </c>
      <c r="M1627" s="68" t="n">
        <v>5694.54</v>
      </c>
      <c r="N1627" s="65" t="inlineStr">
        <is>
          <t>Refusé</t>
        </is>
      </c>
      <c r="O1627" s="66" t="n">
        <v>45699</v>
      </c>
      <c r="P1627" s="67" t="n">
        <v>9</v>
      </c>
      <c r="Q1627" s="67" t="n">
        <v>1</v>
      </c>
      <c r="R1627" s="67">
        <f>$I1627</f>
        <v/>
      </c>
      <c r="S1627" s="67">
        <f>$K1627</f>
        <v/>
      </c>
      <c r="T1627" s="67">
        <f>IFERROR(INDEX(Clients!$G$2:$G$1020,MATCH($E1627,Clients!$A$2:$A$1020,0)),"")</f>
        <v/>
      </c>
      <c r="U1627" s="67">
        <f>IFERROR(INDEX(Clients!$I$2:$I$1020,MATCH($E1627,Clients!$A$2:$A$1020,0)),"")</f>
        <v/>
      </c>
      <c r="V1627" s="69">
        <f>1</f>
        <v/>
      </c>
      <c r="W1627" s="69">
        <f>IF($N1627="Accepté",1,0)</f>
        <v/>
      </c>
      <c r="X1627" s="68">
        <f>$M1627*$W1627</f>
        <v/>
      </c>
      <c r="Y1627" s="68">
        <f>IF($N1627="En cours",0,$M1627)</f>
        <v/>
      </c>
      <c r="Z1627" s="69">
        <f>IF($P1627="",0,1)</f>
        <v/>
      </c>
      <c r="AA1627" s="70">
        <f>IF($P1627="",0,$P1627)</f>
        <v/>
      </c>
      <c r="AB1627" s="69">
        <f>IF(AND($P1627&lt;&gt;"",$P1627&lt;=Paramètres!$C$14),1,0)</f>
        <v/>
      </c>
      <c r="AC1627" s="67">
        <f>IF($P1627="","Jamais relancé",IF($P1627&lt;=3,"0-3 j",IF($P1627&lt;=7,"4-7 j",IF($P1627&lt;=15,"8-15 j","Plus de 15 j"))))</f>
        <v/>
      </c>
      <c r="AD1627" s="67">
        <f>IF($M1627&lt;=1000,"Moins de 1 k€",IF($M1627&lt;=5000,"1 à 5 k€",IF($M1627&lt;=15000,"5 à 15 k€","Plus de 15 k€")))</f>
        <v/>
      </c>
    </row>
    <row r="1628">
      <c r="A1628" s="65" t="inlineStr">
        <is>
          <t>DEV-01627</t>
        </is>
      </c>
      <c r="B1628" s="66" t="n">
        <v>45684</v>
      </c>
      <c r="C1628" s="65" t="inlineStr">
        <is>
          <t>2025-01</t>
        </is>
      </c>
      <c r="D1628" s="65" t="inlineStr">
        <is>
          <t>2024-2025</t>
        </is>
      </c>
      <c r="E1628" s="65" t="inlineStr">
        <is>
          <t>CLI-0572</t>
        </is>
      </c>
      <c r="F1628" s="65" t="inlineStr">
        <is>
          <t>Collectivité</t>
        </is>
      </c>
      <c r="G1628" s="65" t="inlineStr">
        <is>
          <t>Bordeaux</t>
        </is>
      </c>
      <c r="H1628" s="65" t="inlineStr">
        <is>
          <t>Karim Belkacem</t>
        </is>
      </c>
      <c r="I1628" s="65" t="inlineStr">
        <is>
          <t>Chauffage</t>
        </is>
      </c>
      <c r="J1628" s="65" t="inlineStr">
        <is>
          <t>CH-004</t>
        </is>
      </c>
      <c r="K1628" s="65" t="inlineStr">
        <is>
          <t>Remplacement radiateurs (lot de 5)</t>
        </is>
      </c>
      <c r="L1628" s="67" t="n">
        <v>2</v>
      </c>
      <c r="M1628" s="68" t="n">
        <v>11357.44</v>
      </c>
      <c r="N1628" s="65" t="inlineStr">
        <is>
          <t>Sans réponse</t>
        </is>
      </c>
      <c r="O1628" s="66" t="n">
        <v>45696</v>
      </c>
      <c r="P1628" s="67" t="n"/>
      <c r="Q1628" s="67" t="n">
        <v>0</v>
      </c>
      <c r="R1628" s="67">
        <f>$I1628</f>
        <v/>
      </c>
      <c r="S1628" s="67">
        <f>$K1628</f>
        <v/>
      </c>
      <c r="T1628" s="67">
        <f>IFERROR(INDEX(Clients!$G$2:$G$1020,MATCH($E1628,Clients!$A$2:$A$1020,0)),"")</f>
        <v/>
      </c>
      <c r="U1628" s="67">
        <f>IFERROR(INDEX(Clients!$I$2:$I$1020,MATCH($E1628,Clients!$A$2:$A$1020,0)),"")</f>
        <v/>
      </c>
      <c r="V1628" s="69">
        <f>1</f>
        <v/>
      </c>
      <c r="W1628" s="69">
        <f>IF($N1628="Accepté",1,0)</f>
        <v/>
      </c>
      <c r="X1628" s="68">
        <f>$M1628*$W1628</f>
        <v/>
      </c>
      <c r="Y1628" s="68">
        <f>IF($N1628="En cours",0,$M1628)</f>
        <v/>
      </c>
      <c r="Z1628" s="69">
        <f>IF($P1628="",0,1)</f>
        <v/>
      </c>
      <c r="AA1628" s="70">
        <f>IF($P1628="",0,$P1628)</f>
        <v/>
      </c>
      <c r="AB1628" s="69">
        <f>IF(AND($P1628&lt;&gt;"",$P1628&lt;=Paramètres!$C$14),1,0)</f>
        <v/>
      </c>
      <c r="AC1628" s="67">
        <f>IF($P1628="","Jamais relancé",IF($P1628&lt;=3,"0-3 j",IF($P1628&lt;=7,"4-7 j",IF($P1628&lt;=15,"8-15 j","Plus de 15 j"))))</f>
        <v/>
      </c>
      <c r="AD1628" s="67">
        <f>IF($M1628&lt;=1000,"Moins de 1 k€",IF($M1628&lt;=5000,"1 à 5 k€",IF($M1628&lt;=15000,"5 à 15 k€","Plus de 15 k€")))</f>
        <v/>
      </c>
    </row>
    <row r="1629">
      <c r="A1629" s="65" t="inlineStr">
        <is>
          <t>DEV-01628</t>
        </is>
      </c>
      <c r="B1629" s="66" t="n">
        <v>45684</v>
      </c>
      <c r="C1629" s="65" t="inlineStr">
        <is>
          <t>2025-01</t>
        </is>
      </c>
      <c r="D1629" s="65" t="inlineStr">
        <is>
          <t>2024-2025</t>
        </is>
      </c>
      <c r="E1629" s="65" t="inlineStr">
        <is>
          <t>CLI-0511</t>
        </is>
      </c>
      <c r="F1629" s="65" t="inlineStr">
        <is>
          <t>Particulier</t>
        </is>
      </c>
      <c r="G1629" s="65" t="inlineStr">
        <is>
          <t>Toulouse</t>
        </is>
      </c>
      <c r="H1629" s="65" t="inlineStr">
        <is>
          <t>Julien Fabre</t>
        </is>
      </c>
      <c r="I1629" s="65" t="inlineStr">
        <is>
          <t>Chauffage</t>
        </is>
      </c>
      <c r="J1629" s="65" t="inlineStr">
        <is>
          <t>CH-004</t>
        </is>
      </c>
      <c r="K1629" s="65" t="inlineStr">
        <is>
          <t>Remplacement radiateurs (lot de 5)</t>
        </is>
      </c>
      <c r="L1629" s="67" t="n">
        <v>1</v>
      </c>
      <c r="M1629" s="68" t="n">
        <v>2255.85</v>
      </c>
      <c r="N1629" s="65" t="inlineStr">
        <is>
          <t>Sans réponse</t>
        </is>
      </c>
      <c r="O1629" s="66" t="n">
        <v>45727</v>
      </c>
      <c r="P1629" s="67" t="n">
        <v>9</v>
      </c>
      <c r="Q1629" s="67" t="n">
        <v>1</v>
      </c>
      <c r="R1629" s="67">
        <f>$I1629</f>
        <v/>
      </c>
      <c r="S1629" s="67">
        <f>$K1629</f>
        <v/>
      </c>
      <c r="T1629" s="67">
        <f>IFERROR(INDEX(Clients!$G$2:$G$1020,MATCH($E1629,Clients!$A$2:$A$1020,0)),"")</f>
        <v/>
      </c>
      <c r="U1629" s="67">
        <f>IFERROR(INDEX(Clients!$I$2:$I$1020,MATCH($E1629,Clients!$A$2:$A$1020,0)),"")</f>
        <v/>
      </c>
      <c r="V1629" s="69">
        <f>1</f>
        <v/>
      </c>
      <c r="W1629" s="69">
        <f>IF($N1629="Accepté",1,0)</f>
        <v/>
      </c>
      <c r="X1629" s="68">
        <f>$M1629*$W1629</f>
        <v/>
      </c>
      <c r="Y1629" s="68">
        <f>IF($N1629="En cours",0,$M1629)</f>
        <v/>
      </c>
      <c r="Z1629" s="69">
        <f>IF($P1629="",0,1)</f>
        <v/>
      </c>
      <c r="AA1629" s="70">
        <f>IF($P1629="",0,$P1629)</f>
        <v/>
      </c>
      <c r="AB1629" s="69">
        <f>IF(AND($P1629&lt;&gt;"",$P1629&lt;=Paramètres!$C$14),1,0)</f>
        <v/>
      </c>
      <c r="AC1629" s="67">
        <f>IF($P1629="","Jamais relancé",IF($P1629&lt;=3,"0-3 j",IF($P1629&lt;=7,"4-7 j",IF($P1629&lt;=15,"8-15 j","Plus de 15 j"))))</f>
        <v/>
      </c>
      <c r="AD1629" s="67">
        <f>IF($M1629&lt;=1000,"Moins de 1 k€",IF($M1629&lt;=5000,"1 à 5 k€",IF($M1629&lt;=15000,"5 à 15 k€","Plus de 15 k€")))</f>
        <v/>
      </c>
    </row>
    <row r="1630">
      <c r="A1630" s="65" t="inlineStr">
        <is>
          <t>DEV-01629</t>
        </is>
      </c>
      <c r="B1630" s="66" t="n">
        <v>45685</v>
      </c>
      <c r="C1630" s="65" t="inlineStr">
        <is>
          <t>2025-01</t>
        </is>
      </c>
      <c r="D1630" s="65" t="inlineStr">
        <is>
          <t>2024-2025</t>
        </is>
      </c>
      <c r="E1630" s="65" t="inlineStr">
        <is>
          <t>CLI-0007</t>
        </is>
      </c>
      <c r="F1630" s="65" t="inlineStr">
        <is>
          <t>Particulier</t>
        </is>
      </c>
      <c r="G1630" s="65" t="inlineStr">
        <is>
          <t>Toulouse</t>
        </is>
      </c>
      <c r="H1630" s="65" t="inlineStr">
        <is>
          <t>Julien Fabre</t>
        </is>
      </c>
      <c r="I1630" s="65" t="inlineStr">
        <is>
          <t>Salle de bain</t>
        </is>
      </c>
      <c r="J1630" s="65" t="inlineStr">
        <is>
          <t>SB-003</t>
        </is>
      </c>
      <c r="K1630" s="65" t="inlineStr">
        <is>
          <t>Pose meuble vasque + robinetterie</t>
        </is>
      </c>
      <c r="L1630" s="67" t="n">
        <v>1</v>
      </c>
      <c r="M1630" s="68" t="n">
        <v>1367.82</v>
      </c>
      <c r="N1630" s="65" t="inlineStr">
        <is>
          <t>Accepté</t>
        </is>
      </c>
      <c r="O1630" s="66" t="n">
        <v>45704</v>
      </c>
      <c r="P1630" s="67" t="n">
        <v>9</v>
      </c>
      <c r="Q1630" s="67" t="n">
        <v>1</v>
      </c>
      <c r="R1630" s="67">
        <f>$I1630</f>
        <v/>
      </c>
      <c r="S1630" s="67">
        <f>$K1630</f>
        <v/>
      </c>
      <c r="T1630" s="67">
        <f>IFERROR(INDEX(Clients!$G$2:$G$1020,MATCH($E1630,Clients!$A$2:$A$1020,0)),"")</f>
        <v/>
      </c>
      <c r="U1630" s="67">
        <f>IFERROR(INDEX(Clients!$I$2:$I$1020,MATCH($E1630,Clients!$A$2:$A$1020,0)),"")</f>
        <v/>
      </c>
      <c r="V1630" s="69">
        <f>1</f>
        <v/>
      </c>
      <c r="W1630" s="69">
        <f>IF($N1630="Accepté",1,0)</f>
        <v/>
      </c>
      <c r="X1630" s="68">
        <f>$M1630*$W1630</f>
        <v/>
      </c>
      <c r="Y1630" s="68">
        <f>IF($N1630="En cours",0,$M1630)</f>
        <v/>
      </c>
      <c r="Z1630" s="69">
        <f>IF($P1630="",0,1)</f>
        <v/>
      </c>
      <c r="AA1630" s="70">
        <f>IF($P1630="",0,$P1630)</f>
        <v/>
      </c>
      <c r="AB1630" s="69">
        <f>IF(AND($P1630&lt;&gt;"",$P1630&lt;=Paramètres!$C$14),1,0)</f>
        <v/>
      </c>
      <c r="AC1630" s="67">
        <f>IF($P1630="","Jamais relancé",IF($P1630&lt;=3,"0-3 j",IF($P1630&lt;=7,"4-7 j",IF($P1630&lt;=15,"8-15 j","Plus de 15 j"))))</f>
        <v/>
      </c>
      <c r="AD1630" s="67">
        <f>IF($M1630&lt;=1000,"Moins de 1 k€",IF($M1630&lt;=5000,"1 à 5 k€",IF($M1630&lt;=15000,"5 à 15 k€","Plus de 15 k€")))</f>
        <v/>
      </c>
    </row>
    <row r="1631">
      <c r="A1631" s="65" t="inlineStr">
        <is>
          <t>DEV-01630</t>
        </is>
      </c>
      <c r="B1631" s="66" t="n">
        <v>45685</v>
      </c>
      <c r="C1631" s="65" t="inlineStr">
        <is>
          <t>2025-01</t>
        </is>
      </c>
      <c r="D1631" s="65" t="inlineStr">
        <is>
          <t>2024-2025</t>
        </is>
      </c>
      <c r="E1631" s="65" t="inlineStr">
        <is>
          <t>CLI-0440</t>
        </is>
      </c>
      <c r="F1631" s="65" t="inlineStr">
        <is>
          <t>Particulier</t>
        </is>
      </c>
      <c r="G1631" s="65" t="inlineStr">
        <is>
          <t>Bordeaux</t>
        </is>
      </c>
      <c r="H1631" s="65" t="inlineStr">
        <is>
          <t>Sophie Marchand</t>
        </is>
      </c>
      <c r="I1631" s="65" t="inlineStr">
        <is>
          <t>Dépannage</t>
        </is>
      </c>
      <c r="J1631" s="65" t="inlineStr">
        <is>
          <t>DP-004</t>
        </is>
      </c>
      <c r="K1631" s="65" t="inlineStr">
        <is>
          <t>Remise en service chaudière</t>
        </is>
      </c>
      <c r="L1631" s="67" t="n">
        <v>1</v>
      </c>
      <c r="M1631" s="68" t="n">
        <v>236.07</v>
      </c>
      <c r="N1631" s="65" t="inlineStr">
        <is>
          <t>Accepté</t>
        </is>
      </c>
      <c r="O1631" s="66" t="n">
        <v>45688</v>
      </c>
      <c r="P1631" s="67" t="n">
        <v>7</v>
      </c>
      <c r="Q1631" s="67" t="n">
        <v>0</v>
      </c>
      <c r="R1631" s="67">
        <f>$I1631</f>
        <v/>
      </c>
      <c r="S1631" s="67">
        <f>$K1631</f>
        <v/>
      </c>
      <c r="T1631" s="67">
        <f>IFERROR(INDEX(Clients!$G$2:$G$1020,MATCH($E1631,Clients!$A$2:$A$1020,0)),"")</f>
        <v/>
      </c>
      <c r="U1631" s="67">
        <f>IFERROR(INDEX(Clients!$I$2:$I$1020,MATCH($E1631,Clients!$A$2:$A$1020,0)),"")</f>
        <v/>
      </c>
      <c r="V1631" s="69">
        <f>1</f>
        <v/>
      </c>
      <c r="W1631" s="69">
        <f>IF($N1631="Accepté",1,0)</f>
        <v/>
      </c>
      <c r="X1631" s="68">
        <f>$M1631*$W1631</f>
        <v/>
      </c>
      <c r="Y1631" s="68">
        <f>IF($N1631="En cours",0,$M1631)</f>
        <v/>
      </c>
      <c r="Z1631" s="69">
        <f>IF($P1631="",0,1)</f>
        <v/>
      </c>
      <c r="AA1631" s="70">
        <f>IF($P1631="",0,$P1631)</f>
        <v/>
      </c>
      <c r="AB1631" s="69">
        <f>IF(AND($P1631&lt;&gt;"",$P1631&lt;=Paramètres!$C$14),1,0)</f>
        <v/>
      </c>
      <c r="AC1631" s="67">
        <f>IF($P1631="","Jamais relancé",IF($P1631&lt;=3,"0-3 j",IF($P1631&lt;=7,"4-7 j",IF($P1631&lt;=15,"8-15 j","Plus de 15 j"))))</f>
        <v/>
      </c>
      <c r="AD1631" s="67">
        <f>IF($M1631&lt;=1000,"Moins de 1 k€",IF($M1631&lt;=5000,"1 à 5 k€",IF($M1631&lt;=15000,"5 à 15 k€","Plus de 15 k€")))</f>
        <v/>
      </c>
    </row>
    <row r="1632">
      <c r="A1632" s="65" t="inlineStr">
        <is>
          <t>DEV-01631</t>
        </is>
      </c>
      <c r="B1632" s="66" t="n">
        <v>45686</v>
      </c>
      <c r="C1632" s="65" t="inlineStr">
        <is>
          <t>2025-01</t>
        </is>
      </c>
      <c r="D1632" s="65" t="inlineStr">
        <is>
          <t>2024-2025</t>
        </is>
      </c>
      <c r="E1632" s="65" t="inlineStr">
        <is>
          <t>CLI-0343</t>
        </is>
      </c>
      <c r="F1632" s="65" t="inlineStr">
        <is>
          <t>Professionnel</t>
        </is>
      </c>
      <c r="G1632" s="65" t="inlineStr">
        <is>
          <t>Bordeaux</t>
        </is>
      </c>
      <c r="H1632" s="65" t="inlineStr">
        <is>
          <t>Sophie Marchand</t>
        </is>
      </c>
      <c r="I1632" s="65" t="inlineStr">
        <is>
          <t>Chauffage</t>
        </is>
      </c>
      <c r="J1632" s="65" t="inlineStr">
        <is>
          <t>CH-004</t>
        </is>
      </c>
      <c r="K1632" s="65" t="inlineStr">
        <is>
          <t>Remplacement radiateurs (lot de 5)</t>
        </is>
      </c>
      <c r="L1632" s="67" t="n">
        <v>1</v>
      </c>
      <c r="M1632" s="68" t="n">
        <v>4652.02</v>
      </c>
      <c r="N1632" s="65" t="inlineStr">
        <is>
          <t>Refusé</t>
        </is>
      </c>
      <c r="O1632" s="66" t="n">
        <v>45709</v>
      </c>
      <c r="P1632" s="67" t="n"/>
      <c r="Q1632" s="67" t="n">
        <v>0</v>
      </c>
      <c r="R1632" s="67">
        <f>$I1632</f>
        <v/>
      </c>
      <c r="S1632" s="67">
        <f>$K1632</f>
        <v/>
      </c>
      <c r="T1632" s="67">
        <f>IFERROR(INDEX(Clients!$G$2:$G$1020,MATCH($E1632,Clients!$A$2:$A$1020,0)),"")</f>
        <v/>
      </c>
      <c r="U1632" s="67">
        <f>IFERROR(INDEX(Clients!$I$2:$I$1020,MATCH($E1632,Clients!$A$2:$A$1020,0)),"")</f>
        <v/>
      </c>
      <c r="V1632" s="69">
        <f>1</f>
        <v/>
      </c>
      <c r="W1632" s="69">
        <f>IF($N1632="Accepté",1,0)</f>
        <v/>
      </c>
      <c r="X1632" s="68">
        <f>$M1632*$W1632</f>
        <v/>
      </c>
      <c r="Y1632" s="68">
        <f>IF($N1632="En cours",0,$M1632)</f>
        <v/>
      </c>
      <c r="Z1632" s="69">
        <f>IF($P1632="",0,1)</f>
        <v/>
      </c>
      <c r="AA1632" s="70">
        <f>IF($P1632="",0,$P1632)</f>
        <v/>
      </c>
      <c r="AB1632" s="69">
        <f>IF(AND($P1632&lt;&gt;"",$P1632&lt;=Paramètres!$C$14),1,0)</f>
        <v/>
      </c>
      <c r="AC1632" s="67">
        <f>IF($P1632="","Jamais relancé",IF($P1632&lt;=3,"0-3 j",IF($P1632&lt;=7,"4-7 j",IF($P1632&lt;=15,"8-15 j","Plus de 15 j"))))</f>
        <v/>
      </c>
      <c r="AD1632" s="67">
        <f>IF($M1632&lt;=1000,"Moins de 1 k€",IF($M1632&lt;=5000,"1 à 5 k€",IF($M1632&lt;=15000,"5 à 15 k€","Plus de 15 k€")))</f>
        <v/>
      </c>
    </row>
    <row r="1633">
      <c r="A1633" s="65" t="inlineStr">
        <is>
          <t>DEV-01632</t>
        </is>
      </c>
      <c r="B1633" s="66" t="n">
        <v>45686</v>
      </c>
      <c r="C1633" s="65" t="inlineStr">
        <is>
          <t>2025-01</t>
        </is>
      </c>
      <c r="D1633" s="65" t="inlineStr">
        <is>
          <t>2024-2025</t>
        </is>
      </c>
      <c r="E1633" s="65" t="inlineStr">
        <is>
          <t>CLI-0613</t>
        </is>
      </c>
      <c r="F1633" s="65" t="inlineStr">
        <is>
          <t>Professionnel</t>
        </is>
      </c>
      <c r="G1633" s="65" t="inlineStr">
        <is>
          <t>Toulouse</t>
        </is>
      </c>
      <c r="H1633" s="65" t="inlineStr">
        <is>
          <t>Julien Fabre</t>
        </is>
      </c>
      <c r="I1633" s="65" t="inlineStr">
        <is>
          <t>Plomberie</t>
        </is>
      </c>
      <c r="J1633" s="65" t="inlineStr">
        <is>
          <t>PR-003</t>
        </is>
      </c>
      <c r="K1633" s="65" t="inlineStr">
        <is>
          <t>Réfection réseau eau appartement</t>
        </is>
      </c>
      <c r="L1633" s="67" t="n">
        <v>1</v>
      </c>
      <c r="M1633" s="68" t="n">
        <v>4940.51</v>
      </c>
      <c r="N1633" s="65" t="inlineStr">
        <is>
          <t>Sans réponse</t>
        </is>
      </c>
      <c r="O1633" s="66" t="n">
        <v>45704</v>
      </c>
      <c r="P1633" s="67" t="n">
        <v>7</v>
      </c>
      <c r="Q1633" s="67" t="n">
        <v>1</v>
      </c>
      <c r="R1633" s="67">
        <f>$I1633</f>
        <v/>
      </c>
      <c r="S1633" s="67">
        <f>$K1633</f>
        <v/>
      </c>
      <c r="T1633" s="67">
        <f>IFERROR(INDEX(Clients!$G$2:$G$1020,MATCH($E1633,Clients!$A$2:$A$1020,0)),"")</f>
        <v/>
      </c>
      <c r="U1633" s="67">
        <f>IFERROR(INDEX(Clients!$I$2:$I$1020,MATCH($E1633,Clients!$A$2:$A$1020,0)),"")</f>
        <v/>
      </c>
      <c r="V1633" s="69">
        <f>1</f>
        <v/>
      </c>
      <c r="W1633" s="69">
        <f>IF($N1633="Accepté",1,0)</f>
        <v/>
      </c>
      <c r="X1633" s="68">
        <f>$M1633*$W1633</f>
        <v/>
      </c>
      <c r="Y1633" s="68">
        <f>IF($N1633="En cours",0,$M1633)</f>
        <v/>
      </c>
      <c r="Z1633" s="69">
        <f>IF($P1633="",0,1)</f>
        <v/>
      </c>
      <c r="AA1633" s="70">
        <f>IF($P1633="",0,$P1633)</f>
        <v/>
      </c>
      <c r="AB1633" s="69">
        <f>IF(AND($P1633&lt;&gt;"",$P1633&lt;=Paramètres!$C$14),1,0)</f>
        <v/>
      </c>
      <c r="AC1633" s="67">
        <f>IF($P1633="","Jamais relancé",IF($P1633&lt;=3,"0-3 j",IF($P1633&lt;=7,"4-7 j",IF($P1633&lt;=15,"8-15 j","Plus de 15 j"))))</f>
        <v/>
      </c>
      <c r="AD1633" s="67">
        <f>IF($M1633&lt;=1000,"Moins de 1 k€",IF($M1633&lt;=5000,"1 à 5 k€",IF($M1633&lt;=15000,"5 à 15 k€","Plus de 15 k€")))</f>
        <v/>
      </c>
    </row>
    <row r="1634">
      <c r="A1634" s="65" t="inlineStr">
        <is>
          <t>DEV-01633</t>
        </is>
      </c>
      <c r="B1634" s="66" t="n">
        <v>45686</v>
      </c>
      <c r="C1634" s="65" t="inlineStr">
        <is>
          <t>2025-01</t>
        </is>
      </c>
      <c r="D1634" s="65" t="inlineStr">
        <is>
          <t>2024-2025</t>
        </is>
      </c>
      <c r="E1634" s="65" t="inlineStr">
        <is>
          <t>CLI-0329</t>
        </is>
      </c>
      <c r="F1634" s="65" t="inlineStr">
        <is>
          <t>Particulier</t>
        </is>
      </c>
      <c r="G1634" s="65" t="inlineStr">
        <is>
          <t>Bordeaux</t>
        </is>
      </c>
      <c r="H1634" s="65" t="inlineStr">
        <is>
          <t>Karim Belkacem</t>
        </is>
      </c>
      <c r="I1634" s="65" t="inlineStr">
        <is>
          <t>Électricité</t>
        </is>
      </c>
      <c r="J1634" s="65" t="inlineStr">
        <is>
          <t>EL-001</t>
        </is>
      </c>
      <c r="K1634" s="65" t="inlineStr">
        <is>
          <t>Mise aux normes tableau électrique</t>
        </is>
      </c>
      <c r="L1634" s="67" t="n">
        <v>1</v>
      </c>
      <c r="M1634" s="68" t="n">
        <v>1779.13</v>
      </c>
      <c r="N1634" s="65" t="inlineStr">
        <is>
          <t>Accepté</t>
        </is>
      </c>
      <c r="O1634" s="66" t="n">
        <v>45709</v>
      </c>
      <c r="P1634" s="67" t="n">
        <v>1</v>
      </c>
      <c r="Q1634" s="67" t="n">
        <v>1</v>
      </c>
      <c r="R1634" s="67">
        <f>$I1634</f>
        <v/>
      </c>
      <c r="S1634" s="67">
        <f>$K1634</f>
        <v/>
      </c>
      <c r="T1634" s="67">
        <f>IFERROR(INDEX(Clients!$G$2:$G$1020,MATCH($E1634,Clients!$A$2:$A$1020,0)),"")</f>
        <v/>
      </c>
      <c r="U1634" s="67">
        <f>IFERROR(INDEX(Clients!$I$2:$I$1020,MATCH($E1634,Clients!$A$2:$A$1020,0)),"")</f>
        <v/>
      </c>
      <c r="V1634" s="69">
        <f>1</f>
        <v/>
      </c>
      <c r="W1634" s="69">
        <f>IF($N1634="Accepté",1,0)</f>
        <v/>
      </c>
      <c r="X1634" s="68">
        <f>$M1634*$W1634</f>
        <v/>
      </c>
      <c r="Y1634" s="68">
        <f>IF($N1634="En cours",0,$M1634)</f>
        <v/>
      </c>
      <c r="Z1634" s="69">
        <f>IF($P1634="",0,1)</f>
        <v/>
      </c>
      <c r="AA1634" s="70">
        <f>IF($P1634="",0,$P1634)</f>
        <v/>
      </c>
      <c r="AB1634" s="69">
        <f>IF(AND($P1634&lt;&gt;"",$P1634&lt;=Paramètres!$C$14),1,0)</f>
        <v/>
      </c>
      <c r="AC1634" s="67">
        <f>IF($P1634="","Jamais relancé",IF($P1634&lt;=3,"0-3 j",IF($P1634&lt;=7,"4-7 j",IF($P1634&lt;=15,"8-15 j","Plus de 15 j"))))</f>
        <v/>
      </c>
      <c r="AD1634" s="67">
        <f>IF($M1634&lt;=1000,"Moins de 1 k€",IF($M1634&lt;=5000,"1 à 5 k€",IF($M1634&lt;=15000,"5 à 15 k€","Plus de 15 k€")))</f>
        <v/>
      </c>
    </row>
    <row r="1635">
      <c r="A1635" s="65" t="inlineStr">
        <is>
          <t>DEV-01634</t>
        </is>
      </c>
      <c r="B1635" s="66" t="n">
        <v>45687</v>
      </c>
      <c r="C1635" s="65" t="inlineStr">
        <is>
          <t>2025-01</t>
        </is>
      </c>
      <c r="D1635" s="65" t="inlineStr">
        <is>
          <t>2024-2025</t>
        </is>
      </c>
      <c r="E1635" s="65" t="inlineStr">
        <is>
          <t>CLI-0097</t>
        </is>
      </c>
      <c r="F1635" s="65" t="inlineStr">
        <is>
          <t>Particulier</t>
        </is>
      </c>
      <c r="G1635" s="65" t="inlineStr">
        <is>
          <t>Toulouse</t>
        </is>
      </c>
      <c r="H1635" s="65" t="inlineStr">
        <is>
          <t>Julien Fabre</t>
        </is>
      </c>
      <c r="I1635" s="65" t="inlineStr">
        <is>
          <t>Chauffage</t>
        </is>
      </c>
      <c r="J1635" s="65" t="inlineStr">
        <is>
          <t>CH-003</t>
        </is>
      </c>
      <c r="K1635" s="65" t="inlineStr">
        <is>
          <t>Installation pompe à chaleur air/eau</t>
        </is>
      </c>
      <c r="L1635" s="67" t="n">
        <v>1</v>
      </c>
      <c r="M1635" s="68" t="n">
        <v>12201.28</v>
      </c>
      <c r="N1635" s="65" t="inlineStr">
        <is>
          <t>Sans réponse</t>
        </is>
      </c>
      <c r="O1635" s="66" t="n">
        <v>45723</v>
      </c>
      <c r="P1635" s="67" t="n"/>
      <c r="Q1635" s="67" t="n">
        <v>0</v>
      </c>
      <c r="R1635" s="67">
        <f>$I1635</f>
        <v/>
      </c>
      <c r="S1635" s="67">
        <f>$K1635</f>
        <v/>
      </c>
      <c r="T1635" s="67">
        <f>IFERROR(INDEX(Clients!$G$2:$G$1020,MATCH($E1635,Clients!$A$2:$A$1020,0)),"")</f>
        <v/>
      </c>
      <c r="U1635" s="67">
        <f>IFERROR(INDEX(Clients!$I$2:$I$1020,MATCH($E1635,Clients!$A$2:$A$1020,0)),"")</f>
        <v/>
      </c>
      <c r="V1635" s="69">
        <f>1</f>
        <v/>
      </c>
      <c r="W1635" s="69">
        <f>IF($N1635="Accepté",1,0)</f>
        <v/>
      </c>
      <c r="X1635" s="68">
        <f>$M1635*$W1635</f>
        <v/>
      </c>
      <c r="Y1635" s="68">
        <f>IF($N1635="En cours",0,$M1635)</f>
        <v/>
      </c>
      <c r="Z1635" s="69">
        <f>IF($P1635="",0,1)</f>
        <v/>
      </c>
      <c r="AA1635" s="70">
        <f>IF($P1635="",0,$P1635)</f>
        <v/>
      </c>
      <c r="AB1635" s="69">
        <f>IF(AND($P1635&lt;&gt;"",$P1635&lt;=Paramètres!$C$14),1,0)</f>
        <v/>
      </c>
      <c r="AC1635" s="67">
        <f>IF($P1635="","Jamais relancé",IF($P1635&lt;=3,"0-3 j",IF($P1635&lt;=7,"4-7 j",IF($P1635&lt;=15,"8-15 j","Plus de 15 j"))))</f>
        <v/>
      </c>
      <c r="AD1635" s="67">
        <f>IF($M1635&lt;=1000,"Moins de 1 k€",IF($M1635&lt;=5000,"1 à 5 k€",IF($M1635&lt;=15000,"5 à 15 k€","Plus de 15 k€")))</f>
        <v/>
      </c>
    </row>
    <row r="1636">
      <c r="A1636" s="65" t="inlineStr">
        <is>
          <t>DEV-01635</t>
        </is>
      </c>
      <c r="B1636" s="66" t="n">
        <v>45687</v>
      </c>
      <c r="C1636" s="65" t="inlineStr">
        <is>
          <t>2025-01</t>
        </is>
      </c>
      <c r="D1636" s="65" t="inlineStr">
        <is>
          <t>2024-2025</t>
        </is>
      </c>
      <c r="E1636" s="65" t="inlineStr">
        <is>
          <t>CLI-0208</t>
        </is>
      </c>
      <c r="F1636" s="65" t="inlineStr">
        <is>
          <t>Particulier</t>
        </is>
      </c>
      <c r="G1636" s="65" t="inlineStr">
        <is>
          <t>Bordeaux</t>
        </is>
      </c>
      <c r="H1636" s="65" t="inlineStr">
        <is>
          <t>Karim Belkacem</t>
        </is>
      </c>
      <c r="I1636" s="65" t="inlineStr">
        <is>
          <t>Électricité</t>
        </is>
      </c>
      <c r="J1636" s="65" t="inlineStr">
        <is>
          <t>EL-003</t>
        </is>
      </c>
      <c r="K1636" s="65" t="inlineStr">
        <is>
          <t>Rénovation électrique complète</t>
        </is>
      </c>
      <c r="L1636" s="67" t="n">
        <v>1</v>
      </c>
      <c r="M1636" s="68" t="n">
        <v>9692.25</v>
      </c>
      <c r="N1636" s="65" t="inlineStr">
        <is>
          <t>Refusé</t>
        </is>
      </c>
      <c r="O1636" s="66" t="n">
        <v>45721</v>
      </c>
      <c r="P1636" s="67" t="n">
        <v>6</v>
      </c>
      <c r="Q1636" s="67" t="n">
        <v>2</v>
      </c>
      <c r="R1636" s="67">
        <f>$I1636</f>
        <v/>
      </c>
      <c r="S1636" s="67">
        <f>$K1636</f>
        <v/>
      </c>
      <c r="T1636" s="67">
        <f>IFERROR(INDEX(Clients!$G$2:$G$1020,MATCH($E1636,Clients!$A$2:$A$1020,0)),"")</f>
        <v/>
      </c>
      <c r="U1636" s="67">
        <f>IFERROR(INDEX(Clients!$I$2:$I$1020,MATCH($E1636,Clients!$A$2:$A$1020,0)),"")</f>
        <v/>
      </c>
      <c r="V1636" s="69">
        <f>1</f>
        <v/>
      </c>
      <c r="W1636" s="69">
        <f>IF($N1636="Accepté",1,0)</f>
        <v/>
      </c>
      <c r="X1636" s="68">
        <f>$M1636*$W1636</f>
        <v/>
      </c>
      <c r="Y1636" s="68">
        <f>IF($N1636="En cours",0,$M1636)</f>
        <v/>
      </c>
      <c r="Z1636" s="69">
        <f>IF($P1636="",0,1)</f>
        <v/>
      </c>
      <c r="AA1636" s="70">
        <f>IF($P1636="",0,$P1636)</f>
        <v/>
      </c>
      <c r="AB1636" s="69">
        <f>IF(AND($P1636&lt;&gt;"",$P1636&lt;=Paramètres!$C$14),1,0)</f>
        <v/>
      </c>
      <c r="AC1636" s="67">
        <f>IF($P1636="","Jamais relancé",IF($P1636&lt;=3,"0-3 j",IF($P1636&lt;=7,"4-7 j",IF($P1636&lt;=15,"8-15 j","Plus de 15 j"))))</f>
        <v/>
      </c>
      <c r="AD1636" s="67">
        <f>IF($M1636&lt;=1000,"Moins de 1 k€",IF($M1636&lt;=5000,"1 à 5 k€",IF($M1636&lt;=15000,"5 à 15 k€","Plus de 15 k€")))</f>
        <v/>
      </c>
    </row>
    <row r="1637">
      <c r="A1637" s="65" t="inlineStr">
        <is>
          <t>DEV-01636</t>
        </is>
      </c>
      <c r="B1637" s="66" t="n">
        <v>45687</v>
      </c>
      <c r="C1637" s="65" t="inlineStr">
        <is>
          <t>2025-01</t>
        </is>
      </c>
      <c r="D1637" s="65" t="inlineStr">
        <is>
          <t>2024-2025</t>
        </is>
      </c>
      <c r="E1637" s="65" t="inlineStr">
        <is>
          <t>CLI-0422</t>
        </is>
      </c>
      <c r="F1637" s="65" t="inlineStr">
        <is>
          <t>Particulier</t>
        </is>
      </c>
      <c r="G1637" s="65" t="inlineStr">
        <is>
          <t>Bordeaux</t>
        </is>
      </c>
      <c r="H1637" s="65" t="inlineStr">
        <is>
          <t>Sophie Marchand</t>
        </is>
      </c>
      <c r="I1637" s="65" t="inlineStr">
        <is>
          <t>Électricité</t>
        </is>
      </c>
      <c r="J1637" s="65" t="inlineStr">
        <is>
          <t>EL-001</t>
        </is>
      </c>
      <c r="K1637" s="65" t="inlineStr">
        <is>
          <t>Mise aux normes tableau électrique</t>
        </is>
      </c>
      <c r="L1637" s="67" t="n">
        <v>1</v>
      </c>
      <c r="M1637" s="68" t="n">
        <v>2072.47</v>
      </c>
      <c r="N1637" s="65" t="inlineStr">
        <is>
          <t>Sans réponse</t>
        </is>
      </c>
      <c r="O1637" s="66" t="n">
        <v>45711</v>
      </c>
      <c r="P1637" s="67" t="n">
        <v>12</v>
      </c>
      <c r="Q1637" s="67" t="n">
        <v>1</v>
      </c>
      <c r="R1637" s="67">
        <f>$I1637</f>
        <v/>
      </c>
      <c r="S1637" s="67">
        <f>$K1637</f>
        <v/>
      </c>
      <c r="T1637" s="67">
        <f>IFERROR(INDEX(Clients!$G$2:$G$1020,MATCH($E1637,Clients!$A$2:$A$1020,0)),"")</f>
        <v/>
      </c>
      <c r="U1637" s="67">
        <f>IFERROR(INDEX(Clients!$I$2:$I$1020,MATCH($E1637,Clients!$A$2:$A$1020,0)),"")</f>
        <v/>
      </c>
      <c r="V1637" s="69">
        <f>1</f>
        <v/>
      </c>
      <c r="W1637" s="69">
        <f>IF($N1637="Accepté",1,0)</f>
        <v/>
      </c>
      <c r="X1637" s="68">
        <f>$M1637*$W1637</f>
        <v/>
      </c>
      <c r="Y1637" s="68">
        <f>IF($N1637="En cours",0,$M1637)</f>
        <v/>
      </c>
      <c r="Z1637" s="69">
        <f>IF($P1637="",0,1)</f>
        <v/>
      </c>
      <c r="AA1637" s="70">
        <f>IF($P1637="",0,$P1637)</f>
        <v/>
      </c>
      <c r="AB1637" s="69">
        <f>IF(AND($P1637&lt;&gt;"",$P1637&lt;=Paramètres!$C$14),1,0)</f>
        <v/>
      </c>
      <c r="AC1637" s="67">
        <f>IF($P1637="","Jamais relancé",IF($P1637&lt;=3,"0-3 j",IF($P1637&lt;=7,"4-7 j",IF($P1637&lt;=15,"8-15 j","Plus de 15 j"))))</f>
        <v/>
      </c>
      <c r="AD1637" s="67">
        <f>IF($M1637&lt;=1000,"Moins de 1 k€",IF($M1637&lt;=5000,"1 à 5 k€",IF($M1637&lt;=15000,"5 à 15 k€","Plus de 15 k€")))</f>
        <v/>
      </c>
    </row>
    <row r="1638">
      <c r="A1638" s="65" t="inlineStr">
        <is>
          <t>DEV-01637</t>
        </is>
      </c>
      <c r="B1638" s="66" t="n">
        <v>45688</v>
      </c>
      <c r="C1638" s="65" t="inlineStr">
        <is>
          <t>2025-01</t>
        </is>
      </c>
      <c r="D1638" s="65" t="inlineStr">
        <is>
          <t>2024-2025</t>
        </is>
      </c>
      <c r="E1638" s="65" t="inlineStr">
        <is>
          <t>CLI-0485</t>
        </is>
      </c>
      <c r="F1638" s="65" t="inlineStr">
        <is>
          <t>Particulier</t>
        </is>
      </c>
      <c r="G1638" s="65" t="inlineStr">
        <is>
          <t>Toulouse</t>
        </is>
      </c>
      <c r="H1638" s="65" t="inlineStr">
        <is>
          <t>Julien Fabre</t>
        </is>
      </c>
      <c r="I1638" s="65" t="inlineStr">
        <is>
          <t>Électricité</t>
        </is>
      </c>
      <c r="J1638" s="65" t="inlineStr">
        <is>
          <t>EL-001</t>
        </is>
      </c>
      <c r="K1638" s="65" t="inlineStr">
        <is>
          <t>Mise aux normes tableau électrique</t>
        </is>
      </c>
      <c r="L1638" s="67" t="n">
        <v>2</v>
      </c>
      <c r="M1638" s="68" t="n">
        <v>3630.57</v>
      </c>
      <c r="N1638" s="65" t="inlineStr">
        <is>
          <t>Refusé</t>
        </is>
      </c>
      <c r="O1638" s="66" t="n">
        <v>45707</v>
      </c>
      <c r="P1638" s="67" t="n">
        <v>15</v>
      </c>
      <c r="Q1638" s="67" t="n">
        <v>1</v>
      </c>
      <c r="R1638" s="67">
        <f>$I1638</f>
        <v/>
      </c>
      <c r="S1638" s="67">
        <f>$K1638</f>
        <v/>
      </c>
      <c r="T1638" s="67">
        <f>IFERROR(INDEX(Clients!$G$2:$G$1020,MATCH($E1638,Clients!$A$2:$A$1020,0)),"")</f>
        <v/>
      </c>
      <c r="U1638" s="67">
        <f>IFERROR(INDEX(Clients!$I$2:$I$1020,MATCH($E1638,Clients!$A$2:$A$1020,0)),"")</f>
        <v/>
      </c>
      <c r="V1638" s="69">
        <f>1</f>
        <v/>
      </c>
      <c r="W1638" s="69">
        <f>IF($N1638="Accepté",1,0)</f>
        <v/>
      </c>
      <c r="X1638" s="68">
        <f>$M1638*$W1638</f>
        <v/>
      </c>
      <c r="Y1638" s="68">
        <f>IF($N1638="En cours",0,$M1638)</f>
        <v/>
      </c>
      <c r="Z1638" s="69">
        <f>IF($P1638="",0,1)</f>
        <v/>
      </c>
      <c r="AA1638" s="70">
        <f>IF($P1638="",0,$P1638)</f>
        <v/>
      </c>
      <c r="AB1638" s="69">
        <f>IF(AND($P1638&lt;&gt;"",$P1638&lt;=Paramètres!$C$14),1,0)</f>
        <v/>
      </c>
      <c r="AC1638" s="67">
        <f>IF($P1638="","Jamais relancé",IF($P1638&lt;=3,"0-3 j",IF($P1638&lt;=7,"4-7 j",IF($P1638&lt;=15,"8-15 j","Plus de 15 j"))))</f>
        <v/>
      </c>
      <c r="AD1638" s="67">
        <f>IF($M1638&lt;=1000,"Moins de 1 k€",IF($M1638&lt;=5000,"1 à 5 k€",IF($M1638&lt;=15000,"5 à 15 k€","Plus de 15 k€")))</f>
        <v/>
      </c>
    </row>
    <row r="1639">
      <c r="A1639" s="65" t="inlineStr">
        <is>
          <t>DEV-01638</t>
        </is>
      </c>
      <c r="B1639" s="66" t="n">
        <v>45688</v>
      </c>
      <c r="C1639" s="65" t="inlineStr">
        <is>
          <t>2025-01</t>
        </is>
      </c>
      <c r="D1639" s="65" t="inlineStr">
        <is>
          <t>2024-2025</t>
        </is>
      </c>
      <c r="E1639" s="65" t="inlineStr">
        <is>
          <t>CLI-0328</t>
        </is>
      </c>
      <c r="F1639" s="65" t="inlineStr">
        <is>
          <t>Particulier</t>
        </is>
      </c>
      <c r="G1639" s="65" t="inlineStr">
        <is>
          <t>Bordeaux</t>
        </is>
      </c>
      <c r="H1639" s="65" t="inlineStr">
        <is>
          <t>Sophie Marchand</t>
        </is>
      </c>
      <c r="I1639" s="65" t="inlineStr">
        <is>
          <t>Dépannage</t>
        </is>
      </c>
      <c r="J1639" s="65" t="inlineStr">
        <is>
          <t>DP-004</t>
        </is>
      </c>
      <c r="K1639" s="65" t="inlineStr">
        <is>
          <t>Remise en service chaudière</t>
        </is>
      </c>
      <c r="L1639" s="67" t="n">
        <v>1</v>
      </c>
      <c r="M1639" s="68" t="n">
        <v>258.13</v>
      </c>
      <c r="N1639" s="65" t="inlineStr">
        <is>
          <t>Accepté</t>
        </is>
      </c>
      <c r="O1639" s="66" t="n">
        <v>45699</v>
      </c>
      <c r="P1639" s="67" t="n">
        <v>7</v>
      </c>
      <c r="Q1639" s="67" t="n">
        <v>1</v>
      </c>
      <c r="R1639" s="67">
        <f>$I1639</f>
        <v/>
      </c>
      <c r="S1639" s="67">
        <f>$K1639</f>
        <v/>
      </c>
      <c r="T1639" s="67">
        <f>IFERROR(INDEX(Clients!$G$2:$G$1020,MATCH($E1639,Clients!$A$2:$A$1020,0)),"")</f>
        <v/>
      </c>
      <c r="U1639" s="67">
        <f>IFERROR(INDEX(Clients!$I$2:$I$1020,MATCH($E1639,Clients!$A$2:$A$1020,0)),"")</f>
        <v/>
      </c>
      <c r="V1639" s="69">
        <f>1</f>
        <v/>
      </c>
      <c r="W1639" s="69">
        <f>IF($N1639="Accepté",1,0)</f>
        <v/>
      </c>
      <c r="X1639" s="68">
        <f>$M1639*$W1639</f>
        <v/>
      </c>
      <c r="Y1639" s="68">
        <f>IF($N1639="En cours",0,$M1639)</f>
        <v/>
      </c>
      <c r="Z1639" s="69">
        <f>IF($P1639="",0,1)</f>
        <v/>
      </c>
      <c r="AA1639" s="70">
        <f>IF($P1639="",0,$P1639)</f>
        <v/>
      </c>
      <c r="AB1639" s="69">
        <f>IF(AND($P1639&lt;&gt;"",$P1639&lt;=Paramètres!$C$14),1,0)</f>
        <v/>
      </c>
      <c r="AC1639" s="67">
        <f>IF($P1639="","Jamais relancé",IF($P1639&lt;=3,"0-3 j",IF($P1639&lt;=7,"4-7 j",IF($P1639&lt;=15,"8-15 j","Plus de 15 j"))))</f>
        <v/>
      </c>
      <c r="AD1639" s="67">
        <f>IF($M1639&lt;=1000,"Moins de 1 k€",IF($M1639&lt;=5000,"1 à 5 k€",IF($M1639&lt;=15000,"5 à 15 k€","Plus de 15 k€")))</f>
        <v/>
      </c>
    </row>
    <row r="1640">
      <c r="A1640" s="65" t="inlineStr">
        <is>
          <t>DEV-01639</t>
        </is>
      </c>
      <c r="B1640" s="66" t="n">
        <v>45691</v>
      </c>
      <c r="C1640" s="65" t="inlineStr">
        <is>
          <t>2025-02</t>
        </is>
      </c>
      <c r="D1640" s="65" t="inlineStr">
        <is>
          <t>2024-2025</t>
        </is>
      </c>
      <c r="E1640" s="65" t="inlineStr">
        <is>
          <t>CLI-0514</t>
        </is>
      </c>
      <c r="F1640" s="65" t="inlineStr">
        <is>
          <t>Particulier</t>
        </is>
      </c>
      <c r="G1640" s="65" t="inlineStr">
        <is>
          <t>Toulouse</t>
        </is>
      </c>
      <c r="H1640" s="65" t="inlineStr">
        <is>
          <t>Nadia Cherif</t>
        </is>
      </c>
      <c r="I1640" s="65" t="inlineStr">
        <is>
          <t>Salle de bain</t>
        </is>
      </c>
      <c r="J1640" s="65" t="inlineStr">
        <is>
          <t>SB-002</t>
        </is>
      </c>
      <c r="K1640" s="65" t="inlineStr">
        <is>
          <t>Remplacement baignoire par douche</t>
        </is>
      </c>
      <c r="L1640" s="67" t="n">
        <v>3</v>
      </c>
      <c r="M1640" s="68" t="n">
        <v>12231.97</v>
      </c>
      <c r="N1640" s="65" t="inlineStr">
        <is>
          <t>Accepté</t>
        </is>
      </c>
      <c r="O1640" s="66" t="n">
        <v>45694</v>
      </c>
      <c r="P1640" s="67" t="n">
        <v>9</v>
      </c>
      <c r="Q1640" s="67" t="n">
        <v>0</v>
      </c>
      <c r="R1640" s="67">
        <f>$I1640</f>
        <v/>
      </c>
      <c r="S1640" s="67">
        <f>$K1640</f>
        <v/>
      </c>
      <c r="T1640" s="67">
        <f>IFERROR(INDEX(Clients!$G$2:$G$1020,MATCH($E1640,Clients!$A$2:$A$1020,0)),"")</f>
        <v/>
      </c>
      <c r="U1640" s="67">
        <f>IFERROR(INDEX(Clients!$I$2:$I$1020,MATCH($E1640,Clients!$A$2:$A$1020,0)),"")</f>
        <v/>
      </c>
      <c r="V1640" s="69">
        <f>1</f>
        <v/>
      </c>
      <c r="W1640" s="69">
        <f>IF($N1640="Accepté",1,0)</f>
        <v/>
      </c>
      <c r="X1640" s="68">
        <f>$M1640*$W1640</f>
        <v/>
      </c>
      <c r="Y1640" s="68">
        <f>IF($N1640="En cours",0,$M1640)</f>
        <v/>
      </c>
      <c r="Z1640" s="69">
        <f>IF($P1640="",0,1)</f>
        <v/>
      </c>
      <c r="AA1640" s="70">
        <f>IF($P1640="",0,$P1640)</f>
        <v/>
      </c>
      <c r="AB1640" s="69">
        <f>IF(AND($P1640&lt;&gt;"",$P1640&lt;=Paramètres!$C$14),1,0)</f>
        <v/>
      </c>
      <c r="AC1640" s="67">
        <f>IF($P1640="","Jamais relancé",IF($P1640&lt;=3,"0-3 j",IF($P1640&lt;=7,"4-7 j",IF($P1640&lt;=15,"8-15 j","Plus de 15 j"))))</f>
        <v/>
      </c>
      <c r="AD1640" s="67">
        <f>IF($M1640&lt;=1000,"Moins de 1 k€",IF($M1640&lt;=5000,"1 à 5 k€",IF($M1640&lt;=15000,"5 à 15 k€","Plus de 15 k€")))</f>
        <v/>
      </c>
    </row>
    <row r="1641">
      <c r="A1641" s="65" t="inlineStr">
        <is>
          <t>DEV-01640</t>
        </is>
      </c>
      <c r="B1641" s="66" t="n">
        <v>45691</v>
      </c>
      <c r="C1641" s="65" t="inlineStr">
        <is>
          <t>2025-02</t>
        </is>
      </c>
      <c r="D1641" s="65" t="inlineStr">
        <is>
          <t>2024-2025</t>
        </is>
      </c>
      <c r="E1641" s="65" t="inlineStr">
        <is>
          <t>CLI-0130</t>
        </is>
      </c>
      <c r="F1641" s="65" t="inlineStr">
        <is>
          <t>Particulier</t>
        </is>
      </c>
      <c r="G1641" s="65" t="inlineStr">
        <is>
          <t>Toulouse</t>
        </is>
      </c>
      <c r="H1641" s="65" t="inlineStr">
        <is>
          <t>Nadia Cherif</t>
        </is>
      </c>
      <c r="I1641" s="65" t="inlineStr">
        <is>
          <t>Salle de bain</t>
        </is>
      </c>
      <c r="J1641" s="65" t="inlineStr">
        <is>
          <t>SB-003</t>
        </is>
      </c>
      <c r="K1641" s="65" t="inlineStr">
        <is>
          <t>Pose meuble vasque + robinetterie</t>
        </is>
      </c>
      <c r="L1641" s="67" t="n">
        <v>1</v>
      </c>
      <c r="M1641" s="68" t="n">
        <v>1095.48</v>
      </c>
      <c r="N1641" s="65" t="inlineStr">
        <is>
          <t>Sans réponse</t>
        </is>
      </c>
      <c r="O1641" s="66" t="n">
        <v>45697</v>
      </c>
      <c r="P1641" s="67" t="n"/>
      <c r="Q1641" s="67" t="n">
        <v>0</v>
      </c>
      <c r="R1641" s="67">
        <f>$I1641</f>
        <v/>
      </c>
      <c r="S1641" s="67">
        <f>$K1641</f>
        <v/>
      </c>
      <c r="T1641" s="67">
        <f>IFERROR(INDEX(Clients!$G$2:$G$1020,MATCH($E1641,Clients!$A$2:$A$1020,0)),"")</f>
        <v/>
      </c>
      <c r="U1641" s="67">
        <f>IFERROR(INDEX(Clients!$I$2:$I$1020,MATCH($E1641,Clients!$A$2:$A$1020,0)),"")</f>
        <v/>
      </c>
      <c r="V1641" s="69">
        <f>1</f>
        <v/>
      </c>
      <c r="W1641" s="69">
        <f>IF($N1641="Accepté",1,0)</f>
        <v/>
      </c>
      <c r="X1641" s="68">
        <f>$M1641*$W1641</f>
        <v/>
      </c>
      <c r="Y1641" s="68">
        <f>IF($N1641="En cours",0,$M1641)</f>
        <v/>
      </c>
      <c r="Z1641" s="69">
        <f>IF($P1641="",0,1)</f>
        <v/>
      </c>
      <c r="AA1641" s="70">
        <f>IF($P1641="",0,$P1641)</f>
        <v/>
      </c>
      <c r="AB1641" s="69">
        <f>IF(AND($P1641&lt;&gt;"",$P1641&lt;=Paramètres!$C$14),1,0)</f>
        <v/>
      </c>
      <c r="AC1641" s="67">
        <f>IF($P1641="","Jamais relancé",IF($P1641&lt;=3,"0-3 j",IF($P1641&lt;=7,"4-7 j",IF($P1641&lt;=15,"8-15 j","Plus de 15 j"))))</f>
        <v/>
      </c>
      <c r="AD1641" s="67">
        <f>IF($M1641&lt;=1000,"Moins de 1 k€",IF($M1641&lt;=5000,"1 à 5 k€",IF($M1641&lt;=15000,"5 à 15 k€","Plus de 15 k€")))</f>
        <v/>
      </c>
    </row>
    <row r="1642">
      <c r="A1642" s="65" t="inlineStr">
        <is>
          <t>DEV-01641</t>
        </is>
      </c>
      <c r="B1642" s="66" t="n">
        <v>45691</v>
      </c>
      <c r="C1642" s="65" t="inlineStr">
        <is>
          <t>2025-02</t>
        </is>
      </c>
      <c r="D1642" s="65" t="inlineStr">
        <is>
          <t>2024-2025</t>
        </is>
      </c>
      <c r="E1642" s="65" t="inlineStr">
        <is>
          <t>CLI-0568</t>
        </is>
      </c>
      <c r="F1642" s="65" t="inlineStr">
        <is>
          <t>Syndic</t>
        </is>
      </c>
      <c r="G1642" s="65" t="inlineStr">
        <is>
          <t>Toulouse</t>
        </is>
      </c>
      <c r="H1642" s="65" t="inlineStr">
        <is>
          <t>Julien Fabre</t>
        </is>
      </c>
      <c r="I1642" s="65" t="inlineStr">
        <is>
          <t>Dépannage</t>
        </is>
      </c>
      <c r="J1642" s="65" t="inlineStr">
        <is>
          <t>DP-002</t>
        </is>
      </c>
      <c r="K1642" s="65" t="inlineStr">
        <is>
          <t>Débouchage canalisation</t>
        </is>
      </c>
      <c r="L1642" s="67" t="n">
        <v>1</v>
      </c>
      <c r="M1642" s="68" t="n">
        <v>794.01</v>
      </c>
      <c r="N1642" s="65" t="inlineStr">
        <is>
          <t>Accepté</t>
        </is>
      </c>
      <c r="O1642" s="66" t="n">
        <v>45705</v>
      </c>
      <c r="P1642" s="67" t="n"/>
      <c r="Q1642" s="67" t="n">
        <v>0</v>
      </c>
      <c r="R1642" s="67">
        <f>$I1642</f>
        <v/>
      </c>
      <c r="S1642" s="67">
        <f>$K1642</f>
        <v/>
      </c>
      <c r="T1642" s="67">
        <f>IFERROR(INDEX(Clients!$G$2:$G$1020,MATCH($E1642,Clients!$A$2:$A$1020,0)),"")</f>
        <v/>
      </c>
      <c r="U1642" s="67">
        <f>IFERROR(INDEX(Clients!$I$2:$I$1020,MATCH($E1642,Clients!$A$2:$A$1020,0)),"")</f>
        <v/>
      </c>
      <c r="V1642" s="69">
        <f>1</f>
        <v/>
      </c>
      <c r="W1642" s="69">
        <f>IF($N1642="Accepté",1,0)</f>
        <v/>
      </c>
      <c r="X1642" s="68">
        <f>$M1642*$W1642</f>
        <v/>
      </c>
      <c r="Y1642" s="68">
        <f>IF($N1642="En cours",0,$M1642)</f>
        <v/>
      </c>
      <c r="Z1642" s="69">
        <f>IF($P1642="",0,1)</f>
        <v/>
      </c>
      <c r="AA1642" s="70">
        <f>IF($P1642="",0,$P1642)</f>
        <v/>
      </c>
      <c r="AB1642" s="69">
        <f>IF(AND($P1642&lt;&gt;"",$P1642&lt;=Paramètres!$C$14),1,0)</f>
        <v/>
      </c>
      <c r="AC1642" s="67">
        <f>IF($P1642="","Jamais relancé",IF($P1642&lt;=3,"0-3 j",IF($P1642&lt;=7,"4-7 j",IF($P1642&lt;=15,"8-15 j","Plus de 15 j"))))</f>
        <v/>
      </c>
      <c r="AD1642" s="67">
        <f>IF($M1642&lt;=1000,"Moins de 1 k€",IF($M1642&lt;=5000,"1 à 5 k€",IF($M1642&lt;=15000,"5 à 15 k€","Plus de 15 k€")))</f>
        <v/>
      </c>
    </row>
    <row r="1643">
      <c r="A1643" s="65" t="inlineStr">
        <is>
          <t>DEV-01642</t>
        </is>
      </c>
      <c r="B1643" s="66" t="n">
        <v>45692</v>
      </c>
      <c r="C1643" s="65" t="inlineStr">
        <is>
          <t>2025-02</t>
        </is>
      </c>
      <c r="D1643" s="65" t="inlineStr">
        <is>
          <t>2024-2025</t>
        </is>
      </c>
      <c r="E1643" s="65" t="inlineStr">
        <is>
          <t>CLI-0365</t>
        </is>
      </c>
      <c r="F1643" s="65" t="inlineStr">
        <is>
          <t>Particulier</t>
        </is>
      </c>
      <c r="G1643" s="65" t="inlineStr">
        <is>
          <t>Toulouse</t>
        </is>
      </c>
      <c r="H1643" s="65" t="inlineStr">
        <is>
          <t>Julien Fabre</t>
        </is>
      </c>
      <c r="I1643" s="65" t="inlineStr">
        <is>
          <t>Plomberie</t>
        </is>
      </c>
      <c r="J1643" s="65" t="inlineStr">
        <is>
          <t>PR-001</t>
        </is>
      </c>
      <c r="K1643" s="65" t="inlineStr">
        <is>
          <t>Remplacement chauffe-eau 200 L</t>
        </is>
      </c>
      <c r="L1643" s="67" t="n">
        <v>3</v>
      </c>
      <c r="M1643" s="68" t="n">
        <v>4184.54</v>
      </c>
      <c r="N1643" s="65" t="inlineStr">
        <is>
          <t>Refusé</t>
        </is>
      </c>
      <c r="O1643" s="66" t="n">
        <v>45722</v>
      </c>
      <c r="P1643" s="67" t="n"/>
      <c r="Q1643" s="67" t="n">
        <v>0</v>
      </c>
      <c r="R1643" s="67">
        <f>$I1643</f>
        <v/>
      </c>
      <c r="S1643" s="67">
        <f>$K1643</f>
        <v/>
      </c>
      <c r="T1643" s="67">
        <f>IFERROR(INDEX(Clients!$G$2:$G$1020,MATCH($E1643,Clients!$A$2:$A$1020,0)),"")</f>
        <v/>
      </c>
      <c r="U1643" s="67">
        <f>IFERROR(INDEX(Clients!$I$2:$I$1020,MATCH($E1643,Clients!$A$2:$A$1020,0)),"")</f>
        <v/>
      </c>
      <c r="V1643" s="69">
        <f>1</f>
        <v/>
      </c>
      <c r="W1643" s="69">
        <f>IF($N1643="Accepté",1,0)</f>
        <v/>
      </c>
      <c r="X1643" s="68">
        <f>$M1643*$W1643</f>
        <v/>
      </c>
      <c r="Y1643" s="68">
        <f>IF($N1643="En cours",0,$M1643)</f>
        <v/>
      </c>
      <c r="Z1643" s="69">
        <f>IF($P1643="",0,1)</f>
        <v/>
      </c>
      <c r="AA1643" s="70">
        <f>IF($P1643="",0,$P1643)</f>
        <v/>
      </c>
      <c r="AB1643" s="69">
        <f>IF(AND($P1643&lt;&gt;"",$P1643&lt;=Paramètres!$C$14),1,0)</f>
        <v/>
      </c>
      <c r="AC1643" s="67">
        <f>IF($P1643="","Jamais relancé",IF($P1643&lt;=3,"0-3 j",IF($P1643&lt;=7,"4-7 j",IF($P1643&lt;=15,"8-15 j","Plus de 15 j"))))</f>
        <v/>
      </c>
      <c r="AD1643" s="67">
        <f>IF($M1643&lt;=1000,"Moins de 1 k€",IF($M1643&lt;=5000,"1 à 5 k€",IF($M1643&lt;=15000,"5 à 15 k€","Plus de 15 k€")))</f>
        <v/>
      </c>
    </row>
    <row r="1644">
      <c r="A1644" s="65" t="inlineStr">
        <is>
          <t>DEV-01643</t>
        </is>
      </c>
      <c r="B1644" s="66" t="n">
        <v>45692</v>
      </c>
      <c r="C1644" s="65" t="inlineStr">
        <is>
          <t>2025-02</t>
        </is>
      </c>
      <c r="D1644" s="65" t="inlineStr">
        <is>
          <t>2024-2025</t>
        </is>
      </c>
      <c r="E1644" s="65" t="inlineStr">
        <is>
          <t>CLI-0499</t>
        </is>
      </c>
      <c r="F1644" s="65" t="inlineStr">
        <is>
          <t>Professionnel</t>
        </is>
      </c>
      <c r="G1644" s="65" t="inlineStr">
        <is>
          <t>Bordeaux</t>
        </is>
      </c>
      <c r="H1644" s="65" t="inlineStr">
        <is>
          <t>Sophie Marchand</t>
        </is>
      </c>
      <c r="I1644" s="65" t="inlineStr">
        <is>
          <t>Chauffage</t>
        </is>
      </c>
      <c r="J1644" s="65" t="inlineStr">
        <is>
          <t>CH-005</t>
        </is>
      </c>
      <c r="K1644" s="65" t="inlineStr">
        <is>
          <t>Désembouage circuit chauffage</t>
        </is>
      </c>
      <c r="L1644" s="67" t="n">
        <v>1</v>
      </c>
      <c r="M1644" s="68" t="n">
        <v>1314.46</v>
      </c>
      <c r="N1644" s="65" t="inlineStr">
        <is>
          <t>Refusé</t>
        </is>
      </c>
      <c r="O1644" s="66" t="n">
        <v>45717</v>
      </c>
      <c r="P1644" s="67" t="n">
        <v>2</v>
      </c>
      <c r="Q1644" s="67" t="n">
        <v>1</v>
      </c>
      <c r="R1644" s="67">
        <f>$I1644</f>
        <v/>
      </c>
      <c r="S1644" s="67">
        <f>$K1644</f>
        <v/>
      </c>
      <c r="T1644" s="67">
        <f>IFERROR(INDEX(Clients!$G$2:$G$1020,MATCH($E1644,Clients!$A$2:$A$1020,0)),"")</f>
        <v/>
      </c>
      <c r="U1644" s="67">
        <f>IFERROR(INDEX(Clients!$I$2:$I$1020,MATCH($E1644,Clients!$A$2:$A$1020,0)),"")</f>
        <v/>
      </c>
      <c r="V1644" s="69">
        <f>1</f>
        <v/>
      </c>
      <c r="W1644" s="69">
        <f>IF($N1644="Accepté",1,0)</f>
        <v/>
      </c>
      <c r="X1644" s="68">
        <f>$M1644*$W1644</f>
        <v/>
      </c>
      <c r="Y1644" s="68">
        <f>IF($N1644="En cours",0,$M1644)</f>
        <v/>
      </c>
      <c r="Z1644" s="69">
        <f>IF($P1644="",0,1)</f>
        <v/>
      </c>
      <c r="AA1644" s="70">
        <f>IF($P1644="",0,$P1644)</f>
        <v/>
      </c>
      <c r="AB1644" s="69">
        <f>IF(AND($P1644&lt;&gt;"",$P1644&lt;=Paramètres!$C$14),1,0)</f>
        <v/>
      </c>
      <c r="AC1644" s="67">
        <f>IF($P1644="","Jamais relancé",IF($P1644&lt;=3,"0-3 j",IF($P1644&lt;=7,"4-7 j",IF($P1644&lt;=15,"8-15 j","Plus de 15 j"))))</f>
        <v/>
      </c>
      <c r="AD1644" s="67">
        <f>IF($M1644&lt;=1000,"Moins de 1 k€",IF($M1644&lt;=5000,"1 à 5 k€",IF($M1644&lt;=15000,"5 à 15 k€","Plus de 15 k€")))</f>
        <v/>
      </c>
    </row>
    <row r="1645">
      <c r="A1645" s="65" t="inlineStr">
        <is>
          <t>DEV-01644</t>
        </is>
      </c>
      <c r="B1645" s="66" t="n">
        <v>45692</v>
      </c>
      <c r="C1645" s="65" t="inlineStr">
        <is>
          <t>2025-02</t>
        </is>
      </c>
      <c r="D1645" s="65" t="inlineStr">
        <is>
          <t>2024-2025</t>
        </is>
      </c>
      <c r="E1645" s="65" t="inlineStr">
        <is>
          <t>CLI-0427</t>
        </is>
      </c>
      <c r="F1645" s="65" t="inlineStr">
        <is>
          <t>Particulier</t>
        </is>
      </c>
      <c r="G1645" s="65" t="inlineStr">
        <is>
          <t>Bordeaux</t>
        </is>
      </c>
      <c r="H1645" s="65" t="inlineStr">
        <is>
          <t>Karim Belkacem</t>
        </is>
      </c>
      <c r="I1645" s="65" t="inlineStr">
        <is>
          <t>Chauffage</t>
        </is>
      </c>
      <c r="J1645" s="65" t="inlineStr">
        <is>
          <t>CH-002</t>
        </is>
      </c>
      <c r="K1645" s="65" t="inlineStr">
        <is>
          <t>Entretien annuel chaudière</t>
        </is>
      </c>
      <c r="L1645" s="67" t="n">
        <v>1</v>
      </c>
      <c r="M1645" s="68" t="n">
        <v>180.68</v>
      </c>
      <c r="N1645" s="65" t="inlineStr">
        <is>
          <t>Sans réponse</t>
        </is>
      </c>
      <c r="O1645" s="66" t="n">
        <v>45721</v>
      </c>
      <c r="P1645" s="67" t="n"/>
      <c r="Q1645" s="67" t="n">
        <v>0</v>
      </c>
      <c r="R1645" s="67">
        <f>$I1645</f>
        <v/>
      </c>
      <c r="S1645" s="67">
        <f>$K1645</f>
        <v/>
      </c>
      <c r="T1645" s="67">
        <f>IFERROR(INDEX(Clients!$G$2:$G$1020,MATCH($E1645,Clients!$A$2:$A$1020,0)),"")</f>
        <v/>
      </c>
      <c r="U1645" s="67">
        <f>IFERROR(INDEX(Clients!$I$2:$I$1020,MATCH($E1645,Clients!$A$2:$A$1020,0)),"")</f>
        <v/>
      </c>
      <c r="V1645" s="69">
        <f>1</f>
        <v/>
      </c>
      <c r="W1645" s="69">
        <f>IF($N1645="Accepté",1,0)</f>
        <v/>
      </c>
      <c r="X1645" s="68">
        <f>$M1645*$W1645</f>
        <v/>
      </c>
      <c r="Y1645" s="68">
        <f>IF($N1645="En cours",0,$M1645)</f>
        <v/>
      </c>
      <c r="Z1645" s="69">
        <f>IF($P1645="",0,1)</f>
        <v/>
      </c>
      <c r="AA1645" s="70">
        <f>IF($P1645="",0,$P1645)</f>
        <v/>
      </c>
      <c r="AB1645" s="69">
        <f>IF(AND($P1645&lt;&gt;"",$P1645&lt;=Paramètres!$C$14),1,0)</f>
        <v/>
      </c>
      <c r="AC1645" s="67">
        <f>IF($P1645="","Jamais relancé",IF($P1645&lt;=3,"0-3 j",IF($P1645&lt;=7,"4-7 j",IF($P1645&lt;=15,"8-15 j","Plus de 15 j"))))</f>
        <v/>
      </c>
      <c r="AD1645" s="67">
        <f>IF($M1645&lt;=1000,"Moins de 1 k€",IF($M1645&lt;=5000,"1 à 5 k€",IF($M1645&lt;=15000,"5 à 15 k€","Plus de 15 k€")))</f>
        <v/>
      </c>
    </row>
    <row r="1646">
      <c r="A1646" s="65" t="inlineStr">
        <is>
          <t>DEV-01645</t>
        </is>
      </c>
      <c r="B1646" s="66" t="n">
        <v>45692</v>
      </c>
      <c r="C1646" s="65" t="inlineStr">
        <is>
          <t>2025-02</t>
        </is>
      </c>
      <c r="D1646" s="65" t="inlineStr">
        <is>
          <t>2024-2025</t>
        </is>
      </c>
      <c r="E1646" s="65" t="inlineStr">
        <is>
          <t>CLI-0528</t>
        </is>
      </c>
      <c r="F1646" s="65" t="inlineStr">
        <is>
          <t>Particulier</t>
        </is>
      </c>
      <c r="G1646" s="65" t="inlineStr">
        <is>
          <t>Bordeaux</t>
        </is>
      </c>
      <c r="H1646" s="65" t="inlineStr">
        <is>
          <t>Sophie Marchand</t>
        </is>
      </c>
      <c r="I1646" s="65" t="inlineStr">
        <is>
          <t>Dépannage</t>
        </is>
      </c>
      <c r="J1646" s="65" t="inlineStr">
        <is>
          <t>DP-002</t>
        </is>
      </c>
      <c r="K1646" s="65" t="inlineStr">
        <is>
          <t>Débouchage canalisation</t>
        </is>
      </c>
      <c r="L1646" s="67" t="n">
        <v>2</v>
      </c>
      <c r="M1646" s="68" t="n">
        <v>767.36</v>
      </c>
      <c r="N1646" s="65" t="inlineStr">
        <is>
          <t>Accepté</t>
        </is>
      </c>
      <c r="O1646" s="66" t="n">
        <v>45714</v>
      </c>
      <c r="P1646" s="67" t="n">
        <v>9</v>
      </c>
      <c r="Q1646" s="67" t="n">
        <v>1</v>
      </c>
      <c r="R1646" s="67">
        <f>$I1646</f>
        <v/>
      </c>
      <c r="S1646" s="67">
        <f>$K1646</f>
        <v/>
      </c>
      <c r="T1646" s="67">
        <f>IFERROR(INDEX(Clients!$G$2:$G$1020,MATCH($E1646,Clients!$A$2:$A$1020,0)),"")</f>
        <v/>
      </c>
      <c r="U1646" s="67">
        <f>IFERROR(INDEX(Clients!$I$2:$I$1020,MATCH($E1646,Clients!$A$2:$A$1020,0)),"")</f>
        <v/>
      </c>
      <c r="V1646" s="69">
        <f>1</f>
        <v/>
      </c>
      <c r="W1646" s="69">
        <f>IF($N1646="Accepté",1,0)</f>
        <v/>
      </c>
      <c r="X1646" s="68">
        <f>$M1646*$W1646</f>
        <v/>
      </c>
      <c r="Y1646" s="68">
        <f>IF($N1646="En cours",0,$M1646)</f>
        <v/>
      </c>
      <c r="Z1646" s="69">
        <f>IF($P1646="",0,1)</f>
        <v/>
      </c>
      <c r="AA1646" s="70">
        <f>IF($P1646="",0,$P1646)</f>
        <v/>
      </c>
      <c r="AB1646" s="69">
        <f>IF(AND($P1646&lt;&gt;"",$P1646&lt;=Paramètres!$C$14),1,0)</f>
        <v/>
      </c>
      <c r="AC1646" s="67">
        <f>IF($P1646="","Jamais relancé",IF($P1646&lt;=3,"0-3 j",IF($P1646&lt;=7,"4-7 j",IF($P1646&lt;=15,"8-15 j","Plus de 15 j"))))</f>
        <v/>
      </c>
      <c r="AD1646" s="67">
        <f>IF($M1646&lt;=1000,"Moins de 1 k€",IF($M1646&lt;=5000,"1 à 5 k€",IF($M1646&lt;=15000,"5 à 15 k€","Plus de 15 k€")))</f>
        <v/>
      </c>
    </row>
    <row r="1647">
      <c r="A1647" s="65" t="inlineStr">
        <is>
          <t>DEV-01646</t>
        </is>
      </c>
      <c r="B1647" s="66" t="n">
        <v>45693</v>
      </c>
      <c r="C1647" s="65" t="inlineStr">
        <is>
          <t>2025-02</t>
        </is>
      </c>
      <c r="D1647" s="65" t="inlineStr">
        <is>
          <t>2024-2025</t>
        </is>
      </c>
      <c r="E1647" s="65" t="inlineStr">
        <is>
          <t>CLI-0203</t>
        </is>
      </c>
      <c r="F1647" s="65" t="inlineStr">
        <is>
          <t>Particulier</t>
        </is>
      </c>
      <c r="G1647" s="65" t="inlineStr">
        <is>
          <t>Toulouse</t>
        </is>
      </c>
      <c r="H1647" s="65" t="inlineStr">
        <is>
          <t>Nadia Cherif</t>
        </is>
      </c>
      <c r="I1647" s="65" t="inlineStr">
        <is>
          <t>Électricité</t>
        </is>
      </c>
      <c r="J1647" s="65" t="inlineStr">
        <is>
          <t>EL-002</t>
        </is>
      </c>
      <c r="K1647" s="65" t="inlineStr">
        <is>
          <t>Installation borne de recharge VE</t>
        </is>
      </c>
      <c r="L1647" s="67" t="n">
        <v>1</v>
      </c>
      <c r="M1647" s="68" t="n">
        <v>1549.32</v>
      </c>
      <c r="N1647" s="65" t="inlineStr">
        <is>
          <t>Sans réponse</t>
        </is>
      </c>
      <c r="O1647" s="66" t="n">
        <v>45704</v>
      </c>
      <c r="P1647" s="67" t="n"/>
      <c r="Q1647" s="67" t="n">
        <v>0</v>
      </c>
      <c r="R1647" s="67">
        <f>$I1647</f>
        <v/>
      </c>
      <c r="S1647" s="67">
        <f>$K1647</f>
        <v/>
      </c>
      <c r="T1647" s="67">
        <f>IFERROR(INDEX(Clients!$G$2:$G$1020,MATCH($E1647,Clients!$A$2:$A$1020,0)),"")</f>
        <v/>
      </c>
      <c r="U1647" s="67">
        <f>IFERROR(INDEX(Clients!$I$2:$I$1020,MATCH($E1647,Clients!$A$2:$A$1020,0)),"")</f>
        <v/>
      </c>
      <c r="V1647" s="69">
        <f>1</f>
        <v/>
      </c>
      <c r="W1647" s="69">
        <f>IF($N1647="Accepté",1,0)</f>
        <v/>
      </c>
      <c r="X1647" s="68">
        <f>$M1647*$W1647</f>
        <v/>
      </c>
      <c r="Y1647" s="68">
        <f>IF($N1647="En cours",0,$M1647)</f>
        <v/>
      </c>
      <c r="Z1647" s="69">
        <f>IF($P1647="",0,1)</f>
        <v/>
      </c>
      <c r="AA1647" s="70">
        <f>IF($P1647="",0,$P1647)</f>
        <v/>
      </c>
      <c r="AB1647" s="69">
        <f>IF(AND($P1647&lt;&gt;"",$P1647&lt;=Paramètres!$C$14),1,0)</f>
        <v/>
      </c>
      <c r="AC1647" s="67">
        <f>IF($P1647="","Jamais relancé",IF($P1647&lt;=3,"0-3 j",IF($P1647&lt;=7,"4-7 j",IF($P1647&lt;=15,"8-15 j","Plus de 15 j"))))</f>
        <v/>
      </c>
      <c r="AD1647" s="67">
        <f>IF($M1647&lt;=1000,"Moins de 1 k€",IF($M1647&lt;=5000,"1 à 5 k€",IF($M1647&lt;=15000,"5 à 15 k€","Plus de 15 k€")))</f>
        <v/>
      </c>
    </row>
    <row r="1648">
      <c r="A1648" s="65" t="inlineStr">
        <is>
          <t>DEV-01647</t>
        </is>
      </c>
      <c r="B1648" s="66" t="n">
        <v>45693</v>
      </c>
      <c r="C1648" s="65" t="inlineStr">
        <is>
          <t>2025-02</t>
        </is>
      </c>
      <c r="D1648" s="65" t="inlineStr">
        <is>
          <t>2024-2025</t>
        </is>
      </c>
      <c r="E1648" s="65" t="inlineStr">
        <is>
          <t>CLI-0376</t>
        </is>
      </c>
      <c r="F1648" s="65" t="inlineStr">
        <is>
          <t>Particulier</t>
        </is>
      </c>
      <c r="G1648" s="65" t="inlineStr">
        <is>
          <t>Bordeaux</t>
        </is>
      </c>
      <c r="H1648" s="65" t="inlineStr">
        <is>
          <t>Sophie Marchand</t>
        </is>
      </c>
      <c r="I1648" s="65" t="inlineStr">
        <is>
          <t>Plomberie</t>
        </is>
      </c>
      <c r="J1648" s="65" t="inlineStr">
        <is>
          <t>PR-002</t>
        </is>
      </c>
      <c r="K1648" s="65" t="inlineStr">
        <is>
          <t>Recherche de fuite + réparation</t>
        </is>
      </c>
      <c r="L1648" s="67" t="n">
        <v>1</v>
      </c>
      <c r="M1648" s="68" t="n">
        <v>510.19</v>
      </c>
      <c r="N1648" s="65" t="inlineStr">
        <is>
          <t>Accepté</t>
        </is>
      </c>
      <c r="O1648" s="66" t="n">
        <v>45710</v>
      </c>
      <c r="P1648" s="67" t="n">
        <v>5</v>
      </c>
      <c r="Q1648" s="67" t="n">
        <v>2</v>
      </c>
      <c r="R1648" s="67">
        <f>$I1648</f>
        <v/>
      </c>
      <c r="S1648" s="67">
        <f>$K1648</f>
        <v/>
      </c>
      <c r="T1648" s="67">
        <f>IFERROR(INDEX(Clients!$G$2:$G$1020,MATCH($E1648,Clients!$A$2:$A$1020,0)),"")</f>
        <v/>
      </c>
      <c r="U1648" s="67">
        <f>IFERROR(INDEX(Clients!$I$2:$I$1020,MATCH($E1648,Clients!$A$2:$A$1020,0)),"")</f>
        <v/>
      </c>
      <c r="V1648" s="69">
        <f>1</f>
        <v/>
      </c>
      <c r="W1648" s="69">
        <f>IF($N1648="Accepté",1,0)</f>
        <v/>
      </c>
      <c r="X1648" s="68">
        <f>$M1648*$W1648</f>
        <v/>
      </c>
      <c r="Y1648" s="68">
        <f>IF($N1648="En cours",0,$M1648)</f>
        <v/>
      </c>
      <c r="Z1648" s="69">
        <f>IF($P1648="",0,1)</f>
        <v/>
      </c>
      <c r="AA1648" s="70">
        <f>IF($P1648="",0,$P1648)</f>
        <v/>
      </c>
      <c r="AB1648" s="69">
        <f>IF(AND($P1648&lt;&gt;"",$P1648&lt;=Paramètres!$C$14),1,0)</f>
        <v/>
      </c>
      <c r="AC1648" s="67">
        <f>IF($P1648="","Jamais relancé",IF($P1648&lt;=3,"0-3 j",IF($P1648&lt;=7,"4-7 j",IF($P1648&lt;=15,"8-15 j","Plus de 15 j"))))</f>
        <v/>
      </c>
      <c r="AD1648" s="67">
        <f>IF($M1648&lt;=1000,"Moins de 1 k€",IF($M1648&lt;=5000,"1 à 5 k€",IF($M1648&lt;=15000,"5 à 15 k€","Plus de 15 k€")))</f>
        <v/>
      </c>
    </row>
    <row r="1649">
      <c r="A1649" s="65" t="inlineStr">
        <is>
          <t>DEV-01648</t>
        </is>
      </c>
      <c r="B1649" s="66" t="n">
        <v>45694</v>
      </c>
      <c r="C1649" s="65" t="inlineStr">
        <is>
          <t>2025-02</t>
        </is>
      </c>
      <c r="D1649" s="65" t="inlineStr">
        <is>
          <t>2024-2025</t>
        </is>
      </c>
      <c r="E1649" s="65" t="inlineStr">
        <is>
          <t>CLI-0410</t>
        </is>
      </c>
      <c r="F1649" s="65" t="inlineStr">
        <is>
          <t>Professionnel</t>
        </is>
      </c>
      <c r="G1649" s="65" t="inlineStr">
        <is>
          <t>Bordeaux</t>
        </is>
      </c>
      <c r="H1649" s="65" t="inlineStr">
        <is>
          <t>Sophie Marchand</t>
        </is>
      </c>
      <c r="I1649" s="65" t="inlineStr">
        <is>
          <t>Dépannage</t>
        </is>
      </c>
      <c r="J1649" s="65" t="inlineStr">
        <is>
          <t>DP-004</t>
        </is>
      </c>
      <c r="K1649" s="65" t="inlineStr">
        <is>
          <t>Remise en service chaudière</t>
        </is>
      </c>
      <c r="L1649" s="67" t="n">
        <v>1</v>
      </c>
      <c r="M1649" s="68" t="n">
        <v>448.72</v>
      </c>
      <c r="N1649" s="65" t="inlineStr">
        <is>
          <t>Sans réponse</t>
        </is>
      </c>
      <c r="O1649" s="66" t="n">
        <v>45708</v>
      </c>
      <c r="P1649" s="67" t="n"/>
      <c r="Q1649" s="67" t="n">
        <v>0</v>
      </c>
      <c r="R1649" s="67">
        <f>$I1649</f>
        <v/>
      </c>
      <c r="S1649" s="67">
        <f>$K1649</f>
        <v/>
      </c>
      <c r="T1649" s="67">
        <f>IFERROR(INDEX(Clients!$G$2:$G$1020,MATCH($E1649,Clients!$A$2:$A$1020,0)),"")</f>
        <v/>
      </c>
      <c r="U1649" s="67">
        <f>IFERROR(INDEX(Clients!$I$2:$I$1020,MATCH($E1649,Clients!$A$2:$A$1020,0)),"")</f>
        <v/>
      </c>
      <c r="V1649" s="69">
        <f>1</f>
        <v/>
      </c>
      <c r="W1649" s="69">
        <f>IF($N1649="Accepté",1,0)</f>
        <v/>
      </c>
      <c r="X1649" s="68">
        <f>$M1649*$W1649</f>
        <v/>
      </c>
      <c r="Y1649" s="68">
        <f>IF($N1649="En cours",0,$M1649)</f>
        <v/>
      </c>
      <c r="Z1649" s="69">
        <f>IF($P1649="",0,1)</f>
        <v/>
      </c>
      <c r="AA1649" s="70">
        <f>IF($P1649="",0,$P1649)</f>
        <v/>
      </c>
      <c r="AB1649" s="69">
        <f>IF(AND($P1649&lt;&gt;"",$P1649&lt;=Paramètres!$C$14),1,0)</f>
        <v/>
      </c>
      <c r="AC1649" s="67">
        <f>IF($P1649="","Jamais relancé",IF($P1649&lt;=3,"0-3 j",IF($P1649&lt;=7,"4-7 j",IF($P1649&lt;=15,"8-15 j","Plus de 15 j"))))</f>
        <v/>
      </c>
      <c r="AD1649" s="67">
        <f>IF($M1649&lt;=1000,"Moins de 1 k€",IF($M1649&lt;=5000,"1 à 5 k€",IF($M1649&lt;=15000,"5 à 15 k€","Plus de 15 k€")))</f>
        <v/>
      </c>
    </row>
    <row r="1650">
      <c r="A1650" s="65" t="inlineStr">
        <is>
          <t>DEV-01649</t>
        </is>
      </c>
      <c r="B1650" s="66" t="n">
        <v>45694</v>
      </c>
      <c r="C1650" s="65" t="inlineStr">
        <is>
          <t>2025-02</t>
        </is>
      </c>
      <c r="D1650" s="65" t="inlineStr">
        <is>
          <t>2024-2025</t>
        </is>
      </c>
      <c r="E1650" s="65" t="inlineStr">
        <is>
          <t>CLI-0607</t>
        </is>
      </c>
      <c r="F1650" s="65" t="inlineStr">
        <is>
          <t>Syndic</t>
        </is>
      </c>
      <c r="G1650" s="65" t="inlineStr">
        <is>
          <t>Toulouse</t>
        </is>
      </c>
      <c r="H1650" s="65" t="inlineStr">
        <is>
          <t>Julien Fabre</t>
        </is>
      </c>
      <c r="I1650" s="65" t="inlineStr">
        <is>
          <t>Dépannage</t>
        </is>
      </c>
      <c r="J1650" s="65" t="inlineStr">
        <is>
          <t>DP-002</t>
        </is>
      </c>
      <c r="K1650" s="65" t="inlineStr">
        <is>
          <t>Débouchage canalisation</t>
        </is>
      </c>
      <c r="L1650" s="67" t="n">
        <v>1</v>
      </c>
      <c r="M1650" s="68" t="n">
        <v>724.0700000000001</v>
      </c>
      <c r="N1650" s="65" t="inlineStr">
        <is>
          <t>Accepté</t>
        </is>
      </c>
      <c r="O1650" s="66" t="n">
        <v>45722</v>
      </c>
      <c r="P1650" s="67" t="n">
        <v>8</v>
      </c>
      <c r="Q1650" s="67" t="n">
        <v>1</v>
      </c>
      <c r="R1650" s="67">
        <f>$I1650</f>
        <v/>
      </c>
      <c r="S1650" s="67">
        <f>$K1650</f>
        <v/>
      </c>
      <c r="T1650" s="67">
        <f>IFERROR(INDEX(Clients!$G$2:$G$1020,MATCH($E1650,Clients!$A$2:$A$1020,0)),"")</f>
        <v/>
      </c>
      <c r="U1650" s="67">
        <f>IFERROR(INDEX(Clients!$I$2:$I$1020,MATCH($E1650,Clients!$A$2:$A$1020,0)),"")</f>
        <v/>
      </c>
      <c r="V1650" s="69">
        <f>1</f>
        <v/>
      </c>
      <c r="W1650" s="69">
        <f>IF($N1650="Accepté",1,0)</f>
        <v/>
      </c>
      <c r="X1650" s="68">
        <f>$M1650*$W1650</f>
        <v/>
      </c>
      <c r="Y1650" s="68">
        <f>IF($N1650="En cours",0,$M1650)</f>
        <v/>
      </c>
      <c r="Z1650" s="69">
        <f>IF($P1650="",0,1)</f>
        <v/>
      </c>
      <c r="AA1650" s="70">
        <f>IF($P1650="",0,$P1650)</f>
        <v/>
      </c>
      <c r="AB1650" s="69">
        <f>IF(AND($P1650&lt;&gt;"",$P1650&lt;=Paramètres!$C$14),1,0)</f>
        <v/>
      </c>
      <c r="AC1650" s="67">
        <f>IF($P1650="","Jamais relancé",IF($P1650&lt;=3,"0-3 j",IF($P1650&lt;=7,"4-7 j",IF($P1650&lt;=15,"8-15 j","Plus de 15 j"))))</f>
        <v/>
      </c>
      <c r="AD1650" s="67">
        <f>IF($M1650&lt;=1000,"Moins de 1 k€",IF($M1650&lt;=5000,"1 à 5 k€",IF($M1650&lt;=15000,"5 à 15 k€","Plus de 15 k€")))</f>
        <v/>
      </c>
    </row>
    <row r="1651">
      <c r="A1651" s="65" t="inlineStr">
        <is>
          <t>DEV-01650</t>
        </is>
      </c>
      <c r="B1651" s="66" t="n">
        <v>45694</v>
      </c>
      <c r="C1651" s="65" t="inlineStr">
        <is>
          <t>2025-02</t>
        </is>
      </c>
      <c r="D1651" s="65" t="inlineStr">
        <is>
          <t>2024-2025</t>
        </is>
      </c>
      <c r="E1651" s="65" t="inlineStr">
        <is>
          <t>CLI-0207</t>
        </is>
      </c>
      <c r="F1651" s="65" t="inlineStr">
        <is>
          <t>Particulier</t>
        </is>
      </c>
      <c r="G1651" s="65" t="inlineStr">
        <is>
          <t>Toulouse</t>
        </is>
      </c>
      <c r="H1651" s="65" t="inlineStr">
        <is>
          <t>Nadia Cherif</t>
        </is>
      </c>
      <c r="I1651" s="65" t="inlineStr">
        <is>
          <t>Électricité</t>
        </is>
      </c>
      <c r="J1651" s="65" t="inlineStr">
        <is>
          <t>EL-004</t>
        </is>
      </c>
      <c r="K1651" s="65" t="inlineStr">
        <is>
          <t>Éclairage LED locaux professionnels</t>
        </is>
      </c>
      <c r="L1651" s="67" t="n">
        <v>1</v>
      </c>
      <c r="M1651" s="68" t="n">
        <v>3866.75</v>
      </c>
      <c r="N1651" s="65" t="inlineStr">
        <is>
          <t>Sans réponse</t>
        </is>
      </c>
      <c r="O1651" s="66" t="n">
        <v>45727</v>
      </c>
      <c r="P1651" s="67" t="n"/>
      <c r="Q1651" s="67" t="n">
        <v>0</v>
      </c>
      <c r="R1651" s="67">
        <f>$I1651</f>
        <v/>
      </c>
      <c r="S1651" s="67">
        <f>$K1651</f>
        <v/>
      </c>
      <c r="T1651" s="67">
        <f>IFERROR(INDEX(Clients!$G$2:$G$1020,MATCH($E1651,Clients!$A$2:$A$1020,0)),"")</f>
        <v/>
      </c>
      <c r="U1651" s="67">
        <f>IFERROR(INDEX(Clients!$I$2:$I$1020,MATCH($E1651,Clients!$A$2:$A$1020,0)),"")</f>
        <v/>
      </c>
      <c r="V1651" s="69">
        <f>1</f>
        <v/>
      </c>
      <c r="W1651" s="69">
        <f>IF($N1651="Accepté",1,0)</f>
        <v/>
      </c>
      <c r="X1651" s="68">
        <f>$M1651*$W1651</f>
        <v/>
      </c>
      <c r="Y1651" s="68">
        <f>IF($N1651="En cours",0,$M1651)</f>
        <v/>
      </c>
      <c r="Z1651" s="69">
        <f>IF($P1651="",0,1)</f>
        <v/>
      </c>
      <c r="AA1651" s="70">
        <f>IF($P1651="",0,$P1651)</f>
        <v/>
      </c>
      <c r="AB1651" s="69">
        <f>IF(AND($P1651&lt;&gt;"",$P1651&lt;=Paramètres!$C$14),1,0)</f>
        <v/>
      </c>
      <c r="AC1651" s="67">
        <f>IF($P1651="","Jamais relancé",IF($P1651&lt;=3,"0-3 j",IF($P1651&lt;=7,"4-7 j",IF($P1651&lt;=15,"8-15 j","Plus de 15 j"))))</f>
        <v/>
      </c>
      <c r="AD1651" s="67">
        <f>IF($M1651&lt;=1000,"Moins de 1 k€",IF($M1651&lt;=5000,"1 à 5 k€",IF($M1651&lt;=15000,"5 à 15 k€","Plus de 15 k€")))</f>
        <v/>
      </c>
    </row>
    <row r="1652">
      <c r="A1652" s="65" t="inlineStr">
        <is>
          <t>DEV-01651</t>
        </is>
      </c>
      <c r="B1652" s="66" t="n">
        <v>45694</v>
      </c>
      <c r="C1652" s="65" t="inlineStr">
        <is>
          <t>2025-02</t>
        </is>
      </c>
      <c r="D1652" s="65" t="inlineStr">
        <is>
          <t>2024-2025</t>
        </is>
      </c>
      <c r="E1652" s="65" t="inlineStr">
        <is>
          <t>CLI-0226</t>
        </is>
      </c>
      <c r="F1652" s="65" t="inlineStr">
        <is>
          <t>Particulier</t>
        </is>
      </c>
      <c r="G1652" s="65" t="inlineStr">
        <is>
          <t>Bordeaux</t>
        </is>
      </c>
      <c r="H1652" s="65" t="inlineStr">
        <is>
          <t>Karim Belkacem</t>
        </is>
      </c>
      <c r="I1652" s="65" t="inlineStr">
        <is>
          <t>Électricité</t>
        </is>
      </c>
      <c r="J1652" s="65" t="inlineStr">
        <is>
          <t>EL-003</t>
        </is>
      </c>
      <c r="K1652" s="65" t="inlineStr">
        <is>
          <t>Rénovation électrique complète</t>
        </is>
      </c>
      <c r="L1652" s="67" t="n">
        <v>1</v>
      </c>
      <c r="M1652" s="68" t="n">
        <v>8408.940000000001</v>
      </c>
      <c r="N1652" s="65" t="inlineStr">
        <is>
          <t>Accepté</t>
        </is>
      </c>
      <c r="O1652" s="66" t="n">
        <v>45706</v>
      </c>
      <c r="P1652" s="67" t="n">
        <v>9</v>
      </c>
      <c r="Q1652" s="67" t="n">
        <v>1</v>
      </c>
      <c r="R1652" s="67">
        <f>$I1652</f>
        <v/>
      </c>
      <c r="S1652" s="67">
        <f>$K1652</f>
        <v/>
      </c>
      <c r="T1652" s="67">
        <f>IFERROR(INDEX(Clients!$G$2:$G$1020,MATCH($E1652,Clients!$A$2:$A$1020,0)),"")</f>
        <v/>
      </c>
      <c r="U1652" s="67">
        <f>IFERROR(INDEX(Clients!$I$2:$I$1020,MATCH($E1652,Clients!$A$2:$A$1020,0)),"")</f>
        <v/>
      </c>
      <c r="V1652" s="69">
        <f>1</f>
        <v/>
      </c>
      <c r="W1652" s="69">
        <f>IF($N1652="Accepté",1,0)</f>
        <v/>
      </c>
      <c r="X1652" s="68">
        <f>$M1652*$W1652</f>
        <v/>
      </c>
      <c r="Y1652" s="68">
        <f>IF($N1652="En cours",0,$M1652)</f>
        <v/>
      </c>
      <c r="Z1652" s="69">
        <f>IF($P1652="",0,1)</f>
        <v/>
      </c>
      <c r="AA1652" s="70">
        <f>IF($P1652="",0,$P1652)</f>
        <v/>
      </c>
      <c r="AB1652" s="69">
        <f>IF(AND($P1652&lt;&gt;"",$P1652&lt;=Paramètres!$C$14),1,0)</f>
        <v/>
      </c>
      <c r="AC1652" s="67">
        <f>IF($P1652="","Jamais relancé",IF($P1652&lt;=3,"0-3 j",IF($P1652&lt;=7,"4-7 j",IF($P1652&lt;=15,"8-15 j","Plus de 15 j"))))</f>
        <v/>
      </c>
      <c r="AD1652" s="67">
        <f>IF($M1652&lt;=1000,"Moins de 1 k€",IF($M1652&lt;=5000,"1 à 5 k€",IF($M1652&lt;=15000,"5 à 15 k€","Plus de 15 k€")))</f>
        <v/>
      </c>
    </row>
    <row r="1653">
      <c r="A1653" s="65" t="inlineStr">
        <is>
          <t>DEV-01652</t>
        </is>
      </c>
      <c r="B1653" s="66" t="n">
        <v>45694</v>
      </c>
      <c r="C1653" s="65" t="inlineStr">
        <is>
          <t>2025-02</t>
        </is>
      </c>
      <c r="D1653" s="65" t="inlineStr">
        <is>
          <t>2024-2025</t>
        </is>
      </c>
      <c r="E1653" s="65" t="inlineStr">
        <is>
          <t>CLI-0536</t>
        </is>
      </c>
      <c r="F1653" s="65" t="inlineStr">
        <is>
          <t>Particulier</t>
        </is>
      </c>
      <c r="G1653" s="65" t="inlineStr">
        <is>
          <t>Toulouse</t>
        </is>
      </c>
      <c r="H1653" s="65" t="inlineStr">
        <is>
          <t>Julien Fabre</t>
        </is>
      </c>
      <c r="I1653" s="65" t="inlineStr">
        <is>
          <t>Électricité</t>
        </is>
      </c>
      <c r="J1653" s="65" t="inlineStr">
        <is>
          <t>EL-003</t>
        </is>
      </c>
      <c r="K1653" s="65" t="inlineStr">
        <is>
          <t>Rénovation électrique complète</t>
        </is>
      </c>
      <c r="L1653" s="67" t="n">
        <v>1</v>
      </c>
      <c r="M1653" s="68" t="n">
        <v>9035.27</v>
      </c>
      <c r="N1653" s="65" t="inlineStr">
        <is>
          <t>Sans réponse</t>
        </is>
      </c>
      <c r="O1653" s="66" t="n">
        <v>45713</v>
      </c>
      <c r="P1653" s="67" t="n"/>
      <c r="Q1653" s="67" t="n">
        <v>0</v>
      </c>
      <c r="R1653" s="67">
        <f>$I1653</f>
        <v/>
      </c>
      <c r="S1653" s="67">
        <f>$K1653</f>
        <v/>
      </c>
      <c r="T1653" s="67">
        <f>IFERROR(INDEX(Clients!$G$2:$G$1020,MATCH($E1653,Clients!$A$2:$A$1020,0)),"")</f>
        <v/>
      </c>
      <c r="U1653" s="67">
        <f>IFERROR(INDEX(Clients!$I$2:$I$1020,MATCH($E1653,Clients!$A$2:$A$1020,0)),"")</f>
        <v/>
      </c>
      <c r="V1653" s="69">
        <f>1</f>
        <v/>
      </c>
      <c r="W1653" s="69">
        <f>IF($N1653="Accepté",1,0)</f>
        <v/>
      </c>
      <c r="X1653" s="68">
        <f>$M1653*$W1653</f>
        <v/>
      </c>
      <c r="Y1653" s="68">
        <f>IF($N1653="En cours",0,$M1653)</f>
        <v/>
      </c>
      <c r="Z1653" s="69">
        <f>IF($P1653="",0,1)</f>
        <v/>
      </c>
      <c r="AA1653" s="70">
        <f>IF($P1653="",0,$P1653)</f>
        <v/>
      </c>
      <c r="AB1653" s="69">
        <f>IF(AND($P1653&lt;&gt;"",$P1653&lt;=Paramètres!$C$14),1,0)</f>
        <v/>
      </c>
      <c r="AC1653" s="67">
        <f>IF($P1653="","Jamais relancé",IF($P1653&lt;=3,"0-3 j",IF($P1653&lt;=7,"4-7 j",IF($P1653&lt;=15,"8-15 j","Plus de 15 j"))))</f>
        <v/>
      </c>
      <c r="AD1653" s="67">
        <f>IF($M1653&lt;=1000,"Moins de 1 k€",IF($M1653&lt;=5000,"1 à 5 k€",IF($M1653&lt;=15000,"5 à 15 k€","Plus de 15 k€")))</f>
        <v/>
      </c>
    </row>
    <row r="1654">
      <c r="A1654" s="65" t="inlineStr">
        <is>
          <t>DEV-01653</t>
        </is>
      </c>
      <c r="B1654" s="66" t="n">
        <v>45694</v>
      </c>
      <c r="C1654" s="65" t="inlineStr">
        <is>
          <t>2025-02</t>
        </is>
      </c>
      <c r="D1654" s="65" t="inlineStr">
        <is>
          <t>2024-2025</t>
        </is>
      </c>
      <c r="E1654" s="65" t="inlineStr">
        <is>
          <t>CLI-1001</t>
        </is>
      </c>
      <c r="F1654" s="65" t="inlineStr">
        <is>
          <t>Syndic</t>
        </is>
      </c>
      <c r="G1654" s="65" t="inlineStr">
        <is>
          <t>Montpellier</t>
        </is>
      </c>
      <c r="H1654" s="65" t="inlineStr">
        <is>
          <t>Thomas Rey</t>
        </is>
      </c>
      <c r="I1654" s="65" t="inlineStr">
        <is>
          <t>Électricité</t>
        </is>
      </c>
      <c r="J1654" s="65" t="inlineStr">
        <is>
          <t>EL-002</t>
        </is>
      </c>
      <c r="K1654" s="65" t="inlineStr">
        <is>
          <t>Installation borne de recharge VE</t>
        </is>
      </c>
      <c r="L1654" s="67" t="n">
        <v>1</v>
      </c>
      <c r="M1654" s="68" t="n">
        <v>2891.17</v>
      </c>
      <c r="N1654" s="65" t="inlineStr">
        <is>
          <t>Refusé</t>
        </is>
      </c>
      <c r="O1654" s="66" t="n">
        <v>45704</v>
      </c>
      <c r="P1654" s="67" t="n">
        <v>8</v>
      </c>
      <c r="Q1654" s="67" t="n">
        <v>1</v>
      </c>
      <c r="R1654" s="67">
        <f>$I1654</f>
        <v/>
      </c>
      <c r="S1654" s="67">
        <f>$K1654</f>
        <v/>
      </c>
      <c r="T1654" s="67">
        <f>IFERROR(INDEX(Clients!$G$2:$G$1020,MATCH($E1654,Clients!$A$2:$A$1020,0)),"")</f>
        <v/>
      </c>
      <c r="U1654" s="67">
        <f>IFERROR(INDEX(Clients!$I$2:$I$1020,MATCH($E1654,Clients!$A$2:$A$1020,0)),"")</f>
        <v/>
      </c>
      <c r="V1654" s="69">
        <f>1</f>
        <v/>
      </c>
      <c r="W1654" s="69">
        <f>IF($N1654="Accepté",1,0)</f>
        <v/>
      </c>
      <c r="X1654" s="68">
        <f>$M1654*$W1654</f>
        <v/>
      </c>
      <c r="Y1654" s="68">
        <f>IF($N1654="En cours",0,$M1654)</f>
        <v/>
      </c>
      <c r="Z1654" s="69">
        <f>IF($P1654="",0,1)</f>
        <v/>
      </c>
      <c r="AA1654" s="70">
        <f>IF($P1654="",0,$P1654)</f>
        <v/>
      </c>
      <c r="AB1654" s="69">
        <f>IF(AND($P1654&lt;&gt;"",$P1654&lt;=Paramètres!$C$14),1,0)</f>
        <v/>
      </c>
      <c r="AC1654" s="67">
        <f>IF($P1654="","Jamais relancé",IF($P1654&lt;=3,"0-3 j",IF($P1654&lt;=7,"4-7 j",IF($P1654&lt;=15,"8-15 j","Plus de 15 j"))))</f>
        <v/>
      </c>
      <c r="AD1654" s="67">
        <f>IF($M1654&lt;=1000,"Moins de 1 k€",IF($M1654&lt;=5000,"1 à 5 k€",IF($M1654&lt;=15000,"5 à 15 k€","Plus de 15 k€")))</f>
        <v/>
      </c>
    </row>
    <row r="1655">
      <c r="A1655" s="65" t="inlineStr">
        <is>
          <t>DEV-01654</t>
        </is>
      </c>
      <c r="B1655" s="66" t="n">
        <v>45694</v>
      </c>
      <c r="C1655" s="65" t="inlineStr">
        <is>
          <t>2025-02</t>
        </is>
      </c>
      <c r="D1655" s="65" t="inlineStr">
        <is>
          <t>2024-2025</t>
        </is>
      </c>
      <c r="E1655" s="65" t="inlineStr">
        <is>
          <t>CLI-0975</t>
        </is>
      </c>
      <c r="F1655" s="65" t="inlineStr">
        <is>
          <t>Particulier</t>
        </is>
      </c>
      <c r="G1655" s="65" t="inlineStr">
        <is>
          <t>Montpellier</t>
        </is>
      </c>
      <c r="H1655" s="65" t="inlineStr">
        <is>
          <t>Thomas Rey</t>
        </is>
      </c>
      <c r="I1655" s="65" t="inlineStr">
        <is>
          <t>Plomberie</t>
        </is>
      </c>
      <c r="J1655" s="65" t="inlineStr">
        <is>
          <t>PR-002</t>
        </is>
      </c>
      <c r="K1655" s="65" t="inlineStr">
        <is>
          <t>Recherche de fuite + réparation</t>
        </is>
      </c>
      <c r="L1655" s="67" t="n">
        <v>1</v>
      </c>
      <c r="M1655" s="68" t="n">
        <v>417.09</v>
      </c>
      <c r="N1655" s="65" t="inlineStr">
        <is>
          <t>Sans réponse</t>
        </is>
      </c>
      <c r="O1655" s="66" t="n">
        <v>45729</v>
      </c>
      <c r="P1655" s="67" t="n">
        <v>7</v>
      </c>
      <c r="Q1655" s="67" t="n">
        <v>3</v>
      </c>
      <c r="R1655" s="67">
        <f>$I1655</f>
        <v/>
      </c>
      <c r="S1655" s="67">
        <f>$K1655</f>
        <v/>
      </c>
      <c r="T1655" s="67">
        <f>IFERROR(INDEX(Clients!$G$2:$G$1020,MATCH($E1655,Clients!$A$2:$A$1020,0)),"")</f>
        <v/>
      </c>
      <c r="U1655" s="67">
        <f>IFERROR(INDEX(Clients!$I$2:$I$1020,MATCH($E1655,Clients!$A$2:$A$1020,0)),"")</f>
        <v/>
      </c>
      <c r="V1655" s="69">
        <f>1</f>
        <v/>
      </c>
      <c r="W1655" s="69">
        <f>IF($N1655="Accepté",1,0)</f>
        <v/>
      </c>
      <c r="X1655" s="68">
        <f>$M1655*$W1655</f>
        <v/>
      </c>
      <c r="Y1655" s="68">
        <f>IF($N1655="En cours",0,$M1655)</f>
        <v/>
      </c>
      <c r="Z1655" s="69">
        <f>IF($P1655="",0,1)</f>
        <v/>
      </c>
      <c r="AA1655" s="70">
        <f>IF($P1655="",0,$P1655)</f>
        <v/>
      </c>
      <c r="AB1655" s="69">
        <f>IF(AND($P1655&lt;&gt;"",$P1655&lt;=Paramètres!$C$14),1,0)</f>
        <v/>
      </c>
      <c r="AC1655" s="67">
        <f>IF($P1655="","Jamais relancé",IF($P1655&lt;=3,"0-3 j",IF($P1655&lt;=7,"4-7 j",IF($P1655&lt;=15,"8-15 j","Plus de 15 j"))))</f>
        <v/>
      </c>
      <c r="AD1655" s="67">
        <f>IF($M1655&lt;=1000,"Moins de 1 k€",IF($M1655&lt;=5000,"1 à 5 k€",IF($M1655&lt;=15000,"5 à 15 k€","Plus de 15 k€")))</f>
        <v/>
      </c>
    </row>
    <row r="1656">
      <c r="A1656" s="65" t="inlineStr">
        <is>
          <t>DEV-01655</t>
        </is>
      </c>
      <c r="B1656" s="66" t="n">
        <v>45695</v>
      </c>
      <c r="C1656" s="65" t="inlineStr">
        <is>
          <t>2025-02</t>
        </is>
      </c>
      <c r="D1656" s="65" t="inlineStr">
        <is>
          <t>2024-2025</t>
        </is>
      </c>
      <c r="E1656" s="65" t="inlineStr">
        <is>
          <t>CLI-0498</t>
        </is>
      </c>
      <c r="F1656" s="65" t="inlineStr">
        <is>
          <t>Particulier</t>
        </is>
      </c>
      <c r="G1656" s="65" t="inlineStr">
        <is>
          <t>Toulouse</t>
        </is>
      </c>
      <c r="H1656" s="65" t="inlineStr">
        <is>
          <t>Julien Fabre</t>
        </is>
      </c>
      <c r="I1656" s="65" t="inlineStr">
        <is>
          <t>Salle de bain</t>
        </is>
      </c>
      <c r="J1656" s="65" t="inlineStr">
        <is>
          <t>SB-002</t>
        </is>
      </c>
      <c r="K1656" s="65" t="inlineStr">
        <is>
          <t>Remplacement baignoire par douche</t>
        </is>
      </c>
      <c r="L1656" s="67" t="n">
        <v>2</v>
      </c>
      <c r="M1656" s="68" t="n">
        <v>8289.219999999999</v>
      </c>
      <c r="N1656" s="65" t="inlineStr">
        <is>
          <t>Refusé</t>
        </is>
      </c>
      <c r="O1656" s="66" t="n">
        <v>45728</v>
      </c>
      <c r="P1656" s="67" t="n">
        <v>5</v>
      </c>
      <c r="Q1656" s="67" t="n">
        <v>1</v>
      </c>
      <c r="R1656" s="67">
        <f>$I1656</f>
        <v/>
      </c>
      <c r="S1656" s="67">
        <f>$K1656</f>
        <v/>
      </c>
      <c r="T1656" s="67">
        <f>IFERROR(INDEX(Clients!$G$2:$G$1020,MATCH($E1656,Clients!$A$2:$A$1020,0)),"")</f>
        <v/>
      </c>
      <c r="U1656" s="67">
        <f>IFERROR(INDEX(Clients!$I$2:$I$1020,MATCH($E1656,Clients!$A$2:$A$1020,0)),"")</f>
        <v/>
      </c>
      <c r="V1656" s="69">
        <f>1</f>
        <v/>
      </c>
      <c r="W1656" s="69">
        <f>IF($N1656="Accepté",1,0)</f>
        <v/>
      </c>
      <c r="X1656" s="68">
        <f>$M1656*$W1656</f>
        <v/>
      </c>
      <c r="Y1656" s="68">
        <f>IF($N1656="En cours",0,$M1656)</f>
        <v/>
      </c>
      <c r="Z1656" s="69">
        <f>IF($P1656="",0,1)</f>
        <v/>
      </c>
      <c r="AA1656" s="70">
        <f>IF($P1656="",0,$P1656)</f>
        <v/>
      </c>
      <c r="AB1656" s="69">
        <f>IF(AND($P1656&lt;&gt;"",$P1656&lt;=Paramètres!$C$14),1,0)</f>
        <v/>
      </c>
      <c r="AC1656" s="67">
        <f>IF($P1656="","Jamais relancé",IF($P1656&lt;=3,"0-3 j",IF($P1656&lt;=7,"4-7 j",IF($P1656&lt;=15,"8-15 j","Plus de 15 j"))))</f>
        <v/>
      </c>
      <c r="AD1656" s="67">
        <f>IF($M1656&lt;=1000,"Moins de 1 k€",IF($M1656&lt;=5000,"1 à 5 k€",IF($M1656&lt;=15000,"5 à 15 k€","Plus de 15 k€")))</f>
        <v/>
      </c>
    </row>
    <row r="1657">
      <c r="A1657" s="65" t="inlineStr">
        <is>
          <t>DEV-01656</t>
        </is>
      </c>
      <c r="B1657" s="66" t="n">
        <v>45695</v>
      </c>
      <c r="C1657" s="65" t="inlineStr">
        <is>
          <t>2025-02</t>
        </is>
      </c>
      <c r="D1657" s="65" t="inlineStr">
        <is>
          <t>2024-2025</t>
        </is>
      </c>
      <c r="E1657" s="65" t="inlineStr">
        <is>
          <t>CLI-0294</t>
        </is>
      </c>
      <c r="F1657" s="65" t="inlineStr">
        <is>
          <t>Professionnel</t>
        </is>
      </c>
      <c r="G1657" s="65" t="inlineStr">
        <is>
          <t>Toulouse</t>
        </is>
      </c>
      <c r="H1657" s="65" t="inlineStr">
        <is>
          <t>Julien Fabre</t>
        </is>
      </c>
      <c r="I1657" s="65" t="inlineStr">
        <is>
          <t>Chauffage</t>
        </is>
      </c>
      <c r="J1657" s="65" t="inlineStr">
        <is>
          <t>CH-004</t>
        </is>
      </c>
      <c r="K1657" s="65" t="inlineStr">
        <is>
          <t>Remplacement radiateurs (lot de 5)</t>
        </is>
      </c>
      <c r="L1657" s="67" t="n">
        <v>1</v>
      </c>
      <c r="M1657" s="68" t="n">
        <v>4722.7</v>
      </c>
      <c r="N1657" s="65" t="inlineStr">
        <is>
          <t>Sans réponse</t>
        </is>
      </c>
      <c r="O1657" s="66" t="n">
        <v>45701</v>
      </c>
      <c r="P1657" s="67" t="n">
        <v>5</v>
      </c>
      <c r="Q1657" s="67" t="n">
        <v>1</v>
      </c>
      <c r="R1657" s="67">
        <f>$I1657</f>
        <v/>
      </c>
      <c r="S1657" s="67">
        <f>$K1657</f>
        <v/>
      </c>
      <c r="T1657" s="67">
        <f>IFERROR(INDEX(Clients!$G$2:$G$1020,MATCH($E1657,Clients!$A$2:$A$1020,0)),"")</f>
        <v/>
      </c>
      <c r="U1657" s="67">
        <f>IFERROR(INDEX(Clients!$I$2:$I$1020,MATCH($E1657,Clients!$A$2:$A$1020,0)),"")</f>
        <v/>
      </c>
      <c r="V1657" s="69">
        <f>1</f>
        <v/>
      </c>
      <c r="W1657" s="69">
        <f>IF($N1657="Accepté",1,0)</f>
        <v/>
      </c>
      <c r="X1657" s="68">
        <f>$M1657*$W1657</f>
        <v/>
      </c>
      <c r="Y1657" s="68">
        <f>IF($N1657="En cours",0,$M1657)</f>
        <v/>
      </c>
      <c r="Z1657" s="69">
        <f>IF($P1657="",0,1)</f>
        <v/>
      </c>
      <c r="AA1657" s="70">
        <f>IF($P1657="",0,$P1657)</f>
        <v/>
      </c>
      <c r="AB1657" s="69">
        <f>IF(AND($P1657&lt;&gt;"",$P1657&lt;=Paramètres!$C$14),1,0)</f>
        <v/>
      </c>
      <c r="AC1657" s="67">
        <f>IF($P1657="","Jamais relancé",IF($P1657&lt;=3,"0-3 j",IF($P1657&lt;=7,"4-7 j",IF($P1657&lt;=15,"8-15 j","Plus de 15 j"))))</f>
        <v/>
      </c>
      <c r="AD1657" s="67">
        <f>IF($M1657&lt;=1000,"Moins de 1 k€",IF($M1657&lt;=5000,"1 à 5 k€",IF($M1657&lt;=15000,"5 à 15 k€","Plus de 15 k€")))</f>
        <v/>
      </c>
    </row>
    <row r="1658">
      <c r="A1658" s="65" t="inlineStr">
        <is>
          <t>DEV-01657</t>
        </is>
      </c>
      <c r="B1658" s="66" t="n">
        <v>45695</v>
      </c>
      <c r="C1658" s="65" t="inlineStr">
        <is>
          <t>2025-02</t>
        </is>
      </c>
      <c r="D1658" s="65" t="inlineStr">
        <is>
          <t>2024-2025</t>
        </is>
      </c>
      <c r="E1658" s="65" t="inlineStr">
        <is>
          <t>CLI-0592</t>
        </is>
      </c>
      <c r="F1658" s="65" t="inlineStr">
        <is>
          <t>Professionnel</t>
        </is>
      </c>
      <c r="G1658" s="65" t="inlineStr">
        <is>
          <t>Montpellier</t>
        </is>
      </c>
      <c r="H1658" s="65" t="inlineStr">
        <is>
          <t>Thomas Rey</t>
        </is>
      </c>
      <c r="I1658" s="65" t="inlineStr">
        <is>
          <t>Salle de bain</t>
        </is>
      </c>
      <c r="J1658" s="65" t="inlineStr">
        <is>
          <t>SB-001</t>
        </is>
      </c>
      <c r="K1658" s="65" t="inlineStr">
        <is>
          <t>Rénovation salle de bain complète</t>
        </is>
      </c>
      <c r="L1658" s="67" t="n">
        <v>1</v>
      </c>
      <c r="M1658" s="68" t="n">
        <v>19051.22</v>
      </c>
      <c r="N1658" s="65" t="inlineStr">
        <is>
          <t>Refusé</t>
        </is>
      </c>
      <c r="O1658" s="66" t="n">
        <v>45728</v>
      </c>
      <c r="P1658" s="67" t="n"/>
      <c r="Q1658" s="67" t="n">
        <v>0</v>
      </c>
      <c r="R1658" s="67">
        <f>$I1658</f>
        <v/>
      </c>
      <c r="S1658" s="67">
        <f>$K1658</f>
        <v/>
      </c>
      <c r="T1658" s="67">
        <f>IFERROR(INDEX(Clients!$G$2:$G$1020,MATCH($E1658,Clients!$A$2:$A$1020,0)),"")</f>
        <v/>
      </c>
      <c r="U1658" s="67">
        <f>IFERROR(INDEX(Clients!$I$2:$I$1020,MATCH($E1658,Clients!$A$2:$A$1020,0)),"")</f>
        <v/>
      </c>
      <c r="V1658" s="69">
        <f>1</f>
        <v/>
      </c>
      <c r="W1658" s="69">
        <f>IF($N1658="Accepté",1,0)</f>
        <v/>
      </c>
      <c r="X1658" s="68">
        <f>$M1658*$W1658</f>
        <v/>
      </c>
      <c r="Y1658" s="68">
        <f>IF($N1658="En cours",0,$M1658)</f>
        <v/>
      </c>
      <c r="Z1658" s="69">
        <f>IF($P1658="",0,1)</f>
        <v/>
      </c>
      <c r="AA1658" s="70">
        <f>IF($P1658="",0,$P1658)</f>
        <v/>
      </c>
      <c r="AB1658" s="69">
        <f>IF(AND($P1658&lt;&gt;"",$P1658&lt;=Paramètres!$C$14),1,0)</f>
        <v/>
      </c>
      <c r="AC1658" s="67">
        <f>IF($P1658="","Jamais relancé",IF($P1658&lt;=3,"0-3 j",IF($P1658&lt;=7,"4-7 j",IF($P1658&lt;=15,"8-15 j","Plus de 15 j"))))</f>
        <v/>
      </c>
      <c r="AD1658" s="67">
        <f>IF($M1658&lt;=1000,"Moins de 1 k€",IF($M1658&lt;=5000,"1 à 5 k€",IF($M1658&lt;=15000,"5 à 15 k€","Plus de 15 k€")))</f>
        <v/>
      </c>
    </row>
    <row r="1659">
      <c r="A1659" s="65" t="inlineStr">
        <is>
          <t>DEV-01658</t>
        </is>
      </c>
      <c r="B1659" s="66" t="n">
        <v>45698</v>
      </c>
      <c r="C1659" s="65" t="inlineStr">
        <is>
          <t>2025-02</t>
        </is>
      </c>
      <c r="D1659" s="65" t="inlineStr">
        <is>
          <t>2024-2025</t>
        </is>
      </c>
      <c r="E1659" s="65" t="inlineStr">
        <is>
          <t>CLI-0291</t>
        </is>
      </c>
      <c r="F1659" s="65" t="inlineStr">
        <is>
          <t>Professionnel</t>
        </is>
      </c>
      <c r="G1659" s="65" t="inlineStr">
        <is>
          <t>Bordeaux</t>
        </is>
      </c>
      <c r="H1659" s="65" t="inlineStr">
        <is>
          <t>Sophie Marchand</t>
        </is>
      </c>
      <c r="I1659" s="65" t="inlineStr">
        <is>
          <t>Dépannage</t>
        </is>
      </c>
      <c r="J1659" s="65" t="inlineStr">
        <is>
          <t>DP-001</t>
        </is>
      </c>
      <c r="K1659" s="65" t="inlineStr">
        <is>
          <t>Dépannage plomberie urgence</t>
        </is>
      </c>
      <c r="L1659" s="67" t="n">
        <v>1</v>
      </c>
      <c r="M1659" s="68" t="n">
        <v>453.99</v>
      </c>
      <c r="N1659" s="65" t="inlineStr">
        <is>
          <t>Refusé</t>
        </is>
      </c>
      <c r="O1659" s="66" t="n">
        <v>45708</v>
      </c>
      <c r="P1659" s="67" t="n">
        <v>11</v>
      </c>
      <c r="Q1659" s="67" t="n">
        <v>0</v>
      </c>
      <c r="R1659" s="67">
        <f>$I1659</f>
        <v/>
      </c>
      <c r="S1659" s="67">
        <f>$K1659</f>
        <v/>
      </c>
      <c r="T1659" s="67">
        <f>IFERROR(INDEX(Clients!$G$2:$G$1020,MATCH($E1659,Clients!$A$2:$A$1020,0)),"")</f>
        <v/>
      </c>
      <c r="U1659" s="67">
        <f>IFERROR(INDEX(Clients!$I$2:$I$1020,MATCH($E1659,Clients!$A$2:$A$1020,0)),"")</f>
        <v/>
      </c>
      <c r="V1659" s="69">
        <f>1</f>
        <v/>
      </c>
      <c r="W1659" s="69">
        <f>IF($N1659="Accepté",1,0)</f>
        <v/>
      </c>
      <c r="X1659" s="68">
        <f>$M1659*$W1659</f>
        <v/>
      </c>
      <c r="Y1659" s="68">
        <f>IF($N1659="En cours",0,$M1659)</f>
        <v/>
      </c>
      <c r="Z1659" s="69">
        <f>IF($P1659="",0,1)</f>
        <v/>
      </c>
      <c r="AA1659" s="70">
        <f>IF($P1659="",0,$P1659)</f>
        <v/>
      </c>
      <c r="AB1659" s="69">
        <f>IF(AND($P1659&lt;&gt;"",$P1659&lt;=Paramètres!$C$14),1,0)</f>
        <v/>
      </c>
      <c r="AC1659" s="67">
        <f>IF($P1659="","Jamais relancé",IF($P1659&lt;=3,"0-3 j",IF($P1659&lt;=7,"4-7 j",IF($P1659&lt;=15,"8-15 j","Plus de 15 j"))))</f>
        <v/>
      </c>
      <c r="AD1659" s="67">
        <f>IF($M1659&lt;=1000,"Moins de 1 k€",IF($M1659&lt;=5000,"1 à 5 k€",IF($M1659&lt;=15000,"5 à 15 k€","Plus de 15 k€")))</f>
        <v/>
      </c>
    </row>
    <row r="1660">
      <c r="A1660" s="65" t="inlineStr">
        <is>
          <t>DEV-01659</t>
        </is>
      </c>
      <c r="B1660" s="66" t="n">
        <v>45698</v>
      </c>
      <c r="C1660" s="65" t="inlineStr">
        <is>
          <t>2025-02</t>
        </is>
      </c>
      <c r="D1660" s="65" t="inlineStr">
        <is>
          <t>2024-2025</t>
        </is>
      </c>
      <c r="E1660" s="65" t="inlineStr">
        <is>
          <t>CLI-0325</t>
        </is>
      </c>
      <c r="F1660" s="65" t="inlineStr">
        <is>
          <t>Particulier</t>
        </is>
      </c>
      <c r="G1660" s="65" t="inlineStr">
        <is>
          <t>Toulouse</t>
        </is>
      </c>
      <c r="H1660" s="65" t="inlineStr">
        <is>
          <t>Nadia Cherif</t>
        </is>
      </c>
      <c r="I1660" s="65" t="inlineStr">
        <is>
          <t>Chauffage</t>
        </is>
      </c>
      <c r="J1660" s="65" t="inlineStr">
        <is>
          <t>CH-004</t>
        </is>
      </c>
      <c r="K1660" s="65" t="inlineStr">
        <is>
          <t>Remplacement radiateurs (lot de 5)</t>
        </is>
      </c>
      <c r="L1660" s="67" t="n">
        <v>2</v>
      </c>
      <c r="M1660" s="68" t="n">
        <v>5217.86</v>
      </c>
      <c r="N1660" s="65" t="inlineStr">
        <is>
          <t>Sans réponse</t>
        </is>
      </c>
      <c r="O1660" s="66" t="n">
        <v>45708</v>
      </c>
      <c r="P1660" s="67" t="n">
        <v>9</v>
      </c>
      <c r="Q1660" s="67" t="n">
        <v>1</v>
      </c>
      <c r="R1660" s="67">
        <f>$I1660</f>
        <v/>
      </c>
      <c r="S1660" s="67">
        <f>$K1660</f>
        <v/>
      </c>
      <c r="T1660" s="67">
        <f>IFERROR(INDEX(Clients!$G$2:$G$1020,MATCH($E1660,Clients!$A$2:$A$1020,0)),"")</f>
        <v/>
      </c>
      <c r="U1660" s="67">
        <f>IFERROR(INDEX(Clients!$I$2:$I$1020,MATCH($E1660,Clients!$A$2:$A$1020,0)),"")</f>
        <v/>
      </c>
      <c r="V1660" s="69">
        <f>1</f>
        <v/>
      </c>
      <c r="W1660" s="69">
        <f>IF($N1660="Accepté",1,0)</f>
        <v/>
      </c>
      <c r="X1660" s="68">
        <f>$M1660*$W1660</f>
        <v/>
      </c>
      <c r="Y1660" s="68">
        <f>IF($N1660="En cours",0,$M1660)</f>
        <v/>
      </c>
      <c r="Z1660" s="69">
        <f>IF($P1660="",0,1)</f>
        <v/>
      </c>
      <c r="AA1660" s="70">
        <f>IF($P1660="",0,$P1660)</f>
        <v/>
      </c>
      <c r="AB1660" s="69">
        <f>IF(AND($P1660&lt;&gt;"",$P1660&lt;=Paramètres!$C$14),1,0)</f>
        <v/>
      </c>
      <c r="AC1660" s="67">
        <f>IF($P1660="","Jamais relancé",IF($P1660&lt;=3,"0-3 j",IF($P1660&lt;=7,"4-7 j",IF($P1660&lt;=15,"8-15 j","Plus de 15 j"))))</f>
        <v/>
      </c>
      <c r="AD1660" s="67">
        <f>IF($M1660&lt;=1000,"Moins de 1 k€",IF($M1660&lt;=5000,"1 à 5 k€",IF($M1660&lt;=15000,"5 à 15 k€","Plus de 15 k€")))</f>
        <v/>
      </c>
    </row>
    <row r="1661">
      <c r="A1661" s="65" t="inlineStr">
        <is>
          <t>DEV-01660</t>
        </is>
      </c>
      <c r="B1661" s="66" t="n">
        <v>45698</v>
      </c>
      <c r="C1661" s="65" t="inlineStr">
        <is>
          <t>2025-02</t>
        </is>
      </c>
      <c r="D1661" s="65" t="inlineStr">
        <is>
          <t>2024-2025</t>
        </is>
      </c>
      <c r="E1661" s="65" t="inlineStr">
        <is>
          <t>CLI-1013</t>
        </is>
      </c>
      <c r="F1661" s="65" t="inlineStr">
        <is>
          <t>Professionnel</t>
        </is>
      </c>
      <c r="G1661" s="65" t="inlineStr">
        <is>
          <t>Montpellier</t>
        </is>
      </c>
      <c r="H1661" s="65" t="inlineStr">
        <is>
          <t>Thomas Rey</t>
        </is>
      </c>
      <c r="I1661" s="65" t="inlineStr">
        <is>
          <t>Électricité</t>
        </is>
      </c>
      <c r="J1661" s="65" t="inlineStr">
        <is>
          <t>EL-001</t>
        </is>
      </c>
      <c r="K1661" s="65" t="inlineStr">
        <is>
          <t>Mise aux normes tableau électrique</t>
        </is>
      </c>
      <c r="L1661" s="67" t="n">
        <v>1</v>
      </c>
      <c r="M1661" s="68" t="n">
        <v>3172.54</v>
      </c>
      <c r="N1661" s="65" t="inlineStr">
        <is>
          <t>Sans réponse</t>
        </is>
      </c>
      <c r="O1661" s="66" t="n">
        <v>45726</v>
      </c>
      <c r="P1661" s="67" t="n">
        <v>8</v>
      </c>
      <c r="Q1661" s="67" t="n">
        <v>1</v>
      </c>
      <c r="R1661" s="67">
        <f>$I1661</f>
        <v/>
      </c>
      <c r="S1661" s="67">
        <f>$K1661</f>
        <v/>
      </c>
      <c r="T1661" s="67">
        <f>IFERROR(INDEX(Clients!$G$2:$G$1020,MATCH($E1661,Clients!$A$2:$A$1020,0)),"")</f>
        <v/>
      </c>
      <c r="U1661" s="67">
        <f>IFERROR(INDEX(Clients!$I$2:$I$1020,MATCH($E1661,Clients!$A$2:$A$1020,0)),"")</f>
        <v/>
      </c>
      <c r="V1661" s="69">
        <f>1</f>
        <v/>
      </c>
      <c r="W1661" s="69">
        <f>IF($N1661="Accepté",1,0)</f>
        <v/>
      </c>
      <c r="X1661" s="68">
        <f>$M1661*$W1661</f>
        <v/>
      </c>
      <c r="Y1661" s="68">
        <f>IF($N1661="En cours",0,$M1661)</f>
        <v/>
      </c>
      <c r="Z1661" s="69">
        <f>IF($P1661="",0,1)</f>
        <v/>
      </c>
      <c r="AA1661" s="70">
        <f>IF($P1661="",0,$P1661)</f>
        <v/>
      </c>
      <c r="AB1661" s="69">
        <f>IF(AND($P1661&lt;&gt;"",$P1661&lt;=Paramètres!$C$14),1,0)</f>
        <v/>
      </c>
      <c r="AC1661" s="67">
        <f>IF($P1661="","Jamais relancé",IF($P1661&lt;=3,"0-3 j",IF($P1661&lt;=7,"4-7 j",IF($P1661&lt;=15,"8-15 j","Plus de 15 j"))))</f>
        <v/>
      </c>
      <c r="AD1661" s="67">
        <f>IF($M1661&lt;=1000,"Moins de 1 k€",IF($M1661&lt;=5000,"1 à 5 k€",IF($M1661&lt;=15000,"5 à 15 k€","Plus de 15 k€")))</f>
        <v/>
      </c>
    </row>
    <row r="1662">
      <c r="A1662" s="65" t="inlineStr">
        <is>
          <t>DEV-01661</t>
        </is>
      </c>
      <c r="B1662" s="66" t="n">
        <v>45699</v>
      </c>
      <c r="C1662" s="65" t="inlineStr">
        <is>
          <t>2025-02</t>
        </is>
      </c>
      <c r="D1662" s="65" t="inlineStr">
        <is>
          <t>2024-2025</t>
        </is>
      </c>
      <c r="E1662" s="65" t="inlineStr">
        <is>
          <t>CLI-0196</t>
        </is>
      </c>
      <c r="F1662" s="65" t="inlineStr">
        <is>
          <t>Particulier</t>
        </is>
      </c>
      <c r="G1662" s="65" t="inlineStr">
        <is>
          <t>Bordeaux</t>
        </is>
      </c>
      <c r="H1662" s="65" t="inlineStr">
        <is>
          <t>Sophie Marchand</t>
        </is>
      </c>
      <c r="I1662" s="65" t="inlineStr">
        <is>
          <t>Plomberie</t>
        </is>
      </c>
      <c r="J1662" s="65" t="inlineStr">
        <is>
          <t>PR-004</t>
        </is>
      </c>
      <c r="K1662" s="65" t="inlineStr">
        <is>
          <t>Remplacement colonne d'évacuation</t>
        </is>
      </c>
      <c r="L1662" s="67" t="n">
        <v>2</v>
      </c>
      <c r="M1662" s="68" t="n">
        <v>12433.24</v>
      </c>
      <c r="N1662" s="65" t="inlineStr">
        <is>
          <t>Accepté</t>
        </is>
      </c>
      <c r="O1662" s="66" t="n">
        <v>45708</v>
      </c>
      <c r="P1662" s="67" t="n">
        <v>1</v>
      </c>
      <c r="Q1662" s="67" t="n">
        <v>1</v>
      </c>
      <c r="R1662" s="67">
        <f>$I1662</f>
        <v/>
      </c>
      <c r="S1662" s="67">
        <f>$K1662</f>
        <v/>
      </c>
      <c r="T1662" s="67">
        <f>IFERROR(INDEX(Clients!$G$2:$G$1020,MATCH($E1662,Clients!$A$2:$A$1020,0)),"")</f>
        <v/>
      </c>
      <c r="U1662" s="67">
        <f>IFERROR(INDEX(Clients!$I$2:$I$1020,MATCH($E1662,Clients!$A$2:$A$1020,0)),"")</f>
        <v/>
      </c>
      <c r="V1662" s="69">
        <f>1</f>
        <v/>
      </c>
      <c r="W1662" s="69">
        <f>IF($N1662="Accepté",1,0)</f>
        <v/>
      </c>
      <c r="X1662" s="68">
        <f>$M1662*$W1662</f>
        <v/>
      </c>
      <c r="Y1662" s="68">
        <f>IF($N1662="En cours",0,$M1662)</f>
        <v/>
      </c>
      <c r="Z1662" s="69">
        <f>IF($P1662="",0,1)</f>
        <v/>
      </c>
      <c r="AA1662" s="70">
        <f>IF($P1662="",0,$P1662)</f>
        <v/>
      </c>
      <c r="AB1662" s="69">
        <f>IF(AND($P1662&lt;&gt;"",$P1662&lt;=Paramètres!$C$14),1,0)</f>
        <v/>
      </c>
      <c r="AC1662" s="67">
        <f>IF($P1662="","Jamais relancé",IF($P1662&lt;=3,"0-3 j",IF($P1662&lt;=7,"4-7 j",IF($P1662&lt;=15,"8-15 j","Plus de 15 j"))))</f>
        <v/>
      </c>
      <c r="AD1662" s="67">
        <f>IF($M1662&lt;=1000,"Moins de 1 k€",IF($M1662&lt;=5000,"1 à 5 k€",IF($M1662&lt;=15000,"5 à 15 k€","Plus de 15 k€")))</f>
        <v/>
      </c>
    </row>
    <row r="1663">
      <c r="A1663" s="65" t="inlineStr">
        <is>
          <t>DEV-01662</t>
        </is>
      </c>
      <c r="B1663" s="66" t="n">
        <v>45699</v>
      </c>
      <c r="C1663" s="65" t="inlineStr">
        <is>
          <t>2025-02</t>
        </is>
      </c>
      <c r="D1663" s="65" t="inlineStr">
        <is>
          <t>2024-2025</t>
        </is>
      </c>
      <c r="E1663" s="65" t="inlineStr">
        <is>
          <t>CLI-0300</t>
        </is>
      </c>
      <c r="F1663" s="65" t="inlineStr">
        <is>
          <t>Professionnel</t>
        </is>
      </c>
      <c r="G1663" s="65" t="inlineStr">
        <is>
          <t>Toulouse</t>
        </is>
      </c>
      <c r="H1663" s="65" t="inlineStr">
        <is>
          <t>Nadia Cherif</t>
        </is>
      </c>
      <c r="I1663" s="65" t="inlineStr">
        <is>
          <t>Électricité</t>
        </is>
      </c>
      <c r="J1663" s="65" t="inlineStr">
        <is>
          <t>EL-003</t>
        </is>
      </c>
      <c r="K1663" s="65" t="inlineStr">
        <is>
          <t>Rénovation électrique complète</t>
        </is>
      </c>
      <c r="L1663" s="67" t="n">
        <v>1</v>
      </c>
      <c r="M1663" s="68" t="n">
        <v>17753.51</v>
      </c>
      <c r="N1663" s="65" t="inlineStr">
        <is>
          <t>Accepté</t>
        </is>
      </c>
      <c r="O1663" s="66" t="n">
        <v>45737</v>
      </c>
      <c r="P1663" s="67" t="n">
        <v>9</v>
      </c>
      <c r="Q1663" s="67" t="n">
        <v>1</v>
      </c>
      <c r="R1663" s="67">
        <f>$I1663</f>
        <v/>
      </c>
      <c r="S1663" s="67">
        <f>$K1663</f>
        <v/>
      </c>
      <c r="T1663" s="67">
        <f>IFERROR(INDEX(Clients!$G$2:$G$1020,MATCH($E1663,Clients!$A$2:$A$1020,0)),"")</f>
        <v/>
      </c>
      <c r="U1663" s="67">
        <f>IFERROR(INDEX(Clients!$I$2:$I$1020,MATCH($E1663,Clients!$A$2:$A$1020,0)),"")</f>
        <v/>
      </c>
      <c r="V1663" s="69">
        <f>1</f>
        <v/>
      </c>
      <c r="W1663" s="69">
        <f>IF($N1663="Accepté",1,0)</f>
        <v/>
      </c>
      <c r="X1663" s="68">
        <f>$M1663*$W1663</f>
        <v/>
      </c>
      <c r="Y1663" s="68">
        <f>IF($N1663="En cours",0,$M1663)</f>
        <v/>
      </c>
      <c r="Z1663" s="69">
        <f>IF($P1663="",0,1)</f>
        <v/>
      </c>
      <c r="AA1663" s="70">
        <f>IF($P1663="",0,$P1663)</f>
        <v/>
      </c>
      <c r="AB1663" s="69">
        <f>IF(AND($P1663&lt;&gt;"",$P1663&lt;=Paramètres!$C$14),1,0)</f>
        <v/>
      </c>
      <c r="AC1663" s="67">
        <f>IF($P1663="","Jamais relancé",IF($P1663&lt;=3,"0-3 j",IF($P1663&lt;=7,"4-7 j",IF($P1663&lt;=15,"8-15 j","Plus de 15 j"))))</f>
        <v/>
      </c>
      <c r="AD1663" s="67">
        <f>IF($M1663&lt;=1000,"Moins de 1 k€",IF($M1663&lt;=5000,"1 à 5 k€",IF($M1663&lt;=15000,"5 à 15 k€","Plus de 15 k€")))</f>
        <v/>
      </c>
    </row>
    <row r="1664">
      <c r="A1664" s="65" t="inlineStr">
        <is>
          <t>DEV-01663</t>
        </is>
      </c>
      <c r="B1664" s="66" t="n">
        <v>45699</v>
      </c>
      <c r="C1664" s="65" t="inlineStr">
        <is>
          <t>2025-02</t>
        </is>
      </c>
      <c r="D1664" s="65" t="inlineStr">
        <is>
          <t>2024-2025</t>
        </is>
      </c>
      <c r="E1664" s="65" t="inlineStr">
        <is>
          <t>CLI-0043</t>
        </is>
      </c>
      <c r="F1664" s="65" t="inlineStr">
        <is>
          <t>Particulier</t>
        </is>
      </c>
      <c r="G1664" s="65" t="inlineStr">
        <is>
          <t>Toulouse</t>
        </is>
      </c>
      <c r="H1664" s="65" t="inlineStr">
        <is>
          <t>Julien Fabre</t>
        </is>
      </c>
      <c r="I1664" s="65" t="inlineStr">
        <is>
          <t>Dépannage</t>
        </is>
      </c>
      <c r="J1664" s="65" t="inlineStr">
        <is>
          <t>DP-004</t>
        </is>
      </c>
      <c r="K1664" s="65" t="inlineStr">
        <is>
          <t>Remise en service chaudière</t>
        </is>
      </c>
      <c r="L1664" s="67" t="n">
        <v>1</v>
      </c>
      <c r="M1664" s="68" t="n">
        <v>269.8</v>
      </c>
      <c r="N1664" s="65" t="inlineStr">
        <is>
          <t>Sans réponse</t>
        </is>
      </c>
      <c r="O1664" s="66" t="n">
        <v>45707</v>
      </c>
      <c r="P1664" s="67" t="n"/>
      <c r="Q1664" s="67" t="n">
        <v>0</v>
      </c>
      <c r="R1664" s="67">
        <f>$I1664</f>
        <v/>
      </c>
      <c r="S1664" s="67">
        <f>$K1664</f>
        <v/>
      </c>
      <c r="T1664" s="67">
        <f>IFERROR(INDEX(Clients!$G$2:$G$1020,MATCH($E1664,Clients!$A$2:$A$1020,0)),"")</f>
        <v/>
      </c>
      <c r="U1664" s="67">
        <f>IFERROR(INDEX(Clients!$I$2:$I$1020,MATCH($E1664,Clients!$A$2:$A$1020,0)),"")</f>
        <v/>
      </c>
      <c r="V1664" s="69">
        <f>1</f>
        <v/>
      </c>
      <c r="W1664" s="69">
        <f>IF($N1664="Accepté",1,0)</f>
        <v/>
      </c>
      <c r="X1664" s="68">
        <f>$M1664*$W1664</f>
        <v/>
      </c>
      <c r="Y1664" s="68">
        <f>IF($N1664="En cours",0,$M1664)</f>
        <v/>
      </c>
      <c r="Z1664" s="69">
        <f>IF($P1664="",0,1)</f>
        <v/>
      </c>
      <c r="AA1664" s="70">
        <f>IF($P1664="",0,$P1664)</f>
        <v/>
      </c>
      <c r="AB1664" s="69">
        <f>IF(AND($P1664&lt;&gt;"",$P1664&lt;=Paramètres!$C$14),1,0)</f>
        <v/>
      </c>
      <c r="AC1664" s="67">
        <f>IF($P1664="","Jamais relancé",IF($P1664&lt;=3,"0-3 j",IF($P1664&lt;=7,"4-7 j",IF($P1664&lt;=15,"8-15 j","Plus de 15 j"))))</f>
        <v/>
      </c>
      <c r="AD1664" s="67">
        <f>IF($M1664&lt;=1000,"Moins de 1 k€",IF($M1664&lt;=5000,"1 à 5 k€",IF($M1664&lt;=15000,"5 à 15 k€","Plus de 15 k€")))</f>
        <v/>
      </c>
    </row>
    <row r="1665">
      <c r="A1665" s="65" t="inlineStr">
        <is>
          <t>DEV-01664</t>
        </is>
      </c>
      <c r="B1665" s="66" t="n">
        <v>45700</v>
      </c>
      <c r="C1665" s="65" t="inlineStr">
        <is>
          <t>2025-02</t>
        </is>
      </c>
      <c r="D1665" s="65" t="inlineStr">
        <is>
          <t>2024-2025</t>
        </is>
      </c>
      <c r="E1665" s="65" t="inlineStr">
        <is>
          <t>CLI-0466</t>
        </is>
      </c>
      <c r="F1665" s="65" t="inlineStr">
        <is>
          <t>Collectivité</t>
        </is>
      </c>
      <c r="G1665" s="65" t="inlineStr">
        <is>
          <t>Bordeaux</t>
        </is>
      </c>
      <c r="H1665" s="65" t="inlineStr">
        <is>
          <t>Sophie Marchand</t>
        </is>
      </c>
      <c r="I1665" s="65" t="inlineStr">
        <is>
          <t>Dépannage</t>
        </is>
      </c>
      <c r="J1665" s="65" t="inlineStr">
        <is>
          <t>DP-002</t>
        </is>
      </c>
      <c r="K1665" s="65" t="inlineStr">
        <is>
          <t>Débouchage canalisation</t>
        </is>
      </c>
      <c r="L1665" s="67" t="n">
        <v>1</v>
      </c>
      <c r="M1665" s="68" t="n">
        <v>789.3200000000001</v>
      </c>
      <c r="N1665" s="65" t="inlineStr">
        <is>
          <t>Accepté</t>
        </is>
      </c>
      <c r="O1665" s="66" t="n">
        <v>45704</v>
      </c>
      <c r="P1665" s="67" t="n">
        <v>4</v>
      </c>
      <c r="Q1665" s="67" t="n">
        <v>1</v>
      </c>
      <c r="R1665" s="67">
        <f>$I1665</f>
        <v/>
      </c>
      <c r="S1665" s="67">
        <f>$K1665</f>
        <v/>
      </c>
      <c r="T1665" s="67">
        <f>IFERROR(INDEX(Clients!$G$2:$G$1020,MATCH($E1665,Clients!$A$2:$A$1020,0)),"")</f>
        <v/>
      </c>
      <c r="U1665" s="67">
        <f>IFERROR(INDEX(Clients!$I$2:$I$1020,MATCH($E1665,Clients!$A$2:$A$1020,0)),"")</f>
        <v/>
      </c>
      <c r="V1665" s="69">
        <f>1</f>
        <v/>
      </c>
      <c r="W1665" s="69">
        <f>IF($N1665="Accepté",1,0)</f>
        <v/>
      </c>
      <c r="X1665" s="68">
        <f>$M1665*$W1665</f>
        <v/>
      </c>
      <c r="Y1665" s="68">
        <f>IF($N1665="En cours",0,$M1665)</f>
        <v/>
      </c>
      <c r="Z1665" s="69">
        <f>IF($P1665="",0,1)</f>
        <v/>
      </c>
      <c r="AA1665" s="70">
        <f>IF($P1665="",0,$P1665)</f>
        <v/>
      </c>
      <c r="AB1665" s="69">
        <f>IF(AND($P1665&lt;&gt;"",$P1665&lt;=Paramètres!$C$14),1,0)</f>
        <v/>
      </c>
      <c r="AC1665" s="67">
        <f>IF($P1665="","Jamais relancé",IF($P1665&lt;=3,"0-3 j",IF($P1665&lt;=7,"4-7 j",IF($P1665&lt;=15,"8-15 j","Plus de 15 j"))))</f>
        <v/>
      </c>
      <c r="AD1665" s="67">
        <f>IF($M1665&lt;=1000,"Moins de 1 k€",IF($M1665&lt;=5000,"1 à 5 k€",IF($M1665&lt;=15000,"5 à 15 k€","Plus de 15 k€")))</f>
        <v/>
      </c>
    </row>
    <row r="1666">
      <c r="A1666" s="65" t="inlineStr">
        <is>
          <t>DEV-01665</t>
        </is>
      </c>
      <c r="B1666" s="66" t="n">
        <v>45700</v>
      </c>
      <c r="C1666" s="65" t="inlineStr">
        <is>
          <t>2025-02</t>
        </is>
      </c>
      <c r="D1666" s="65" t="inlineStr">
        <is>
          <t>2024-2025</t>
        </is>
      </c>
      <c r="E1666" s="65" t="inlineStr">
        <is>
          <t>CLI-0195</t>
        </is>
      </c>
      <c r="F1666" s="65" t="inlineStr">
        <is>
          <t>Particulier</t>
        </is>
      </c>
      <c r="G1666" s="65" t="inlineStr">
        <is>
          <t>Bordeaux</t>
        </is>
      </c>
      <c r="H1666" s="65" t="inlineStr">
        <is>
          <t>Sophie Marchand</t>
        </is>
      </c>
      <c r="I1666" s="65" t="inlineStr">
        <is>
          <t>Salle de bain</t>
        </is>
      </c>
      <c r="J1666" s="65" t="inlineStr">
        <is>
          <t>SB-001</t>
        </is>
      </c>
      <c r="K1666" s="65" t="inlineStr">
        <is>
          <t>Rénovation salle de bain complète</t>
        </is>
      </c>
      <c r="L1666" s="67" t="n">
        <v>1</v>
      </c>
      <c r="M1666" s="68" t="n">
        <v>8988.459999999999</v>
      </c>
      <c r="N1666" s="65" t="inlineStr">
        <is>
          <t>Sans réponse</t>
        </is>
      </c>
      <c r="O1666" s="66" t="n">
        <v>45727</v>
      </c>
      <c r="P1666" s="67" t="n">
        <v>4</v>
      </c>
      <c r="Q1666" s="67" t="n">
        <v>3</v>
      </c>
      <c r="R1666" s="67">
        <f>$I1666</f>
        <v/>
      </c>
      <c r="S1666" s="67">
        <f>$K1666</f>
        <v/>
      </c>
      <c r="T1666" s="67">
        <f>IFERROR(INDEX(Clients!$G$2:$G$1020,MATCH($E1666,Clients!$A$2:$A$1020,0)),"")</f>
        <v/>
      </c>
      <c r="U1666" s="67">
        <f>IFERROR(INDEX(Clients!$I$2:$I$1020,MATCH($E1666,Clients!$A$2:$A$1020,0)),"")</f>
        <v/>
      </c>
      <c r="V1666" s="69">
        <f>1</f>
        <v/>
      </c>
      <c r="W1666" s="69">
        <f>IF($N1666="Accepté",1,0)</f>
        <v/>
      </c>
      <c r="X1666" s="68">
        <f>$M1666*$W1666</f>
        <v/>
      </c>
      <c r="Y1666" s="68">
        <f>IF($N1666="En cours",0,$M1666)</f>
        <v/>
      </c>
      <c r="Z1666" s="69">
        <f>IF($P1666="",0,1)</f>
        <v/>
      </c>
      <c r="AA1666" s="70">
        <f>IF($P1666="",0,$P1666)</f>
        <v/>
      </c>
      <c r="AB1666" s="69">
        <f>IF(AND($P1666&lt;&gt;"",$P1666&lt;=Paramètres!$C$14),1,0)</f>
        <v/>
      </c>
      <c r="AC1666" s="67">
        <f>IF($P1666="","Jamais relancé",IF($P1666&lt;=3,"0-3 j",IF($P1666&lt;=7,"4-7 j",IF($P1666&lt;=15,"8-15 j","Plus de 15 j"))))</f>
        <v/>
      </c>
      <c r="AD1666" s="67">
        <f>IF($M1666&lt;=1000,"Moins de 1 k€",IF($M1666&lt;=5000,"1 à 5 k€",IF($M1666&lt;=15000,"5 à 15 k€","Plus de 15 k€")))</f>
        <v/>
      </c>
    </row>
    <row r="1667">
      <c r="A1667" s="65" t="inlineStr">
        <is>
          <t>DEV-01666</t>
        </is>
      </c>
      <c r="B1667" s="66" t="n">
        <v>45700</v>
      </c>
      <c r="C1667" s="65" t="inlineStr">
        <is>
          <t>2025-02</t>
        </is>
      </c>
      <c r="D1667" s="65" t="inlineStr">
        <is>
          <t>2024-2025</t>
        </is>
      </c>
      <c r="E1667" s="65" t="inlineStr">
        <is>
          <t>CLI-0561</t>
        </is>
      </c>
      <c r="F1667" s="65" t="inlineStr">
        <is>
          <t>Particulier</t>
        </is>
      </c>
      <c r="G1667" s="65" t="inlineStr">
        <is>
          <t>Bordeaux</t>
        </is>
      </c>
      <c r="H1667" s="65" t="inlineStr">
        <is>
          <t>Karim Belkacem</t>
        </is>
      </c>
      <c r="I1667" s="65" t="inlineStr">
        <is>
          <t>Électricité</t>
        </is>
      </c>
      <c r="J1667" s="65" t="inlineStr">
        <is>
          <t>EL-002</t>
        </is>
      </c>
      <c r="K1667" s="65" t="inlineStr">
        <is>
          <t>Installation borne de recharge VE</t>
        </is>
      </c>
      <c r="L1667" s="67" t="n">
        <v>2</v>
      </c>
      <c r="M1667" s="68" t="n">
        <v>3038.04</v>
      </c>
      <c r="N1667" s="65" t="inlineStr">
        <is>
          <t>Refusé</t>
        </is>
      </c>
      <c r="O1667" s="66" t="n">
        <v>45707</v>
      </c>
      <c r="P1667" s="67" t="n">
        <v>2</v>
      </c>
      <c r="Q1667" s="67" t="n">
        <v>1</v>
      </c>
      <c r="R1667" s="67">
        <f>$I1667</f>
        <v/>
      </c>
      <c r="S1667" s="67">
        <f>$K1667</f>
        <v/>
      </c>
      <c r="T1667" s="67">
        <f>IFERROR(INDEX(Clients!$G$2:$G$1020,MATCH($E1667,Clients!$A$2:$A$1020,0)),"")</f>
        <v/>
      </c>
      <c r="U1667" s="67">
        <f>IFERROR(INDEX(Clients!$I$2:$I$1020,MATCH($E1667,Clients!$A$2:$A$1020,0)),"")</f>
        <v/>
      </c>
      <c r="V1667" s="69">
        <f>1</f>
        <v/>
      </c>
      <c r="W1667" s="69">
        <f>IF($N1667="Accepté",1,0)</f>
        <v/>
      </c>
      <c r="X1667" s="68">
        <f>$M1667*$W1667</f>
        <v/>
      </c>
      <c r="Y1667" s="68">
        <f>IF($N1667="En cours",0,$M1667)</f>
        <v/>
      </c>
      <c r="Z1667" s="69">
        <f>IF($P1667="",0,1)</f>
        <v/>
      </c>
      <c r="AA1667" s="70">
        <f>IF($P1667="",0,$P1667)</f>
        <v/>
      </c>
      <c r="AB1667" s="69">
        <f>IF(AND($P1667&lt;&gt;"",$P1667&lt;=Paramètres!$C$14),1,0)</f>
        <v/>
      </c>
      <c r="AC1667" s="67">
        <f>IF($P1667="","Jamais relancé",IF($P1667&lt;=3,"0-3 j",IF($P1667&lt;=7,"4-7 j",IF($P1667&lt;=15,"8-15 j","Plus de 15 j"))))</f>
        <v/>
      </c>
      <c r="AD1667" s="67">
        <f>IF($M1667&lt;=1000,"Moins de 1 k€",IF($M1667&lt;=5000,"1 à 5 k€",IF($M1667&lt;=15000,"5 à 15 k€","Plus de 15 k€")))</f>
        <v/>
      </c>
    </row>
    <row r="1668">
      <c r="A1668" s="65" t="inlineStr">
        <is>
          <t>DEV-01667</t>
        </is>
      </c>
      <c r="B1668" s="66" t="n">
        <v>45700</v>
      </c>
      <c r="C1668" s="65" t="inlineStr">
        <is>
          <t>2025-02</t>
        </is>
      </c>
      <c r="D1668" s="65" t="inlineStr">
        <is>
          <t>2024-2025</t>
        </is>
      </c>
      <c r="E1668" s="65" t="inlineStr">
        <is>
          <t>CLI-0309</t>
        </is>
      </c>
      <c r="F1668" s="65" t="inlineStr">
        <is>
          <t>Particulier</t>
        </is>
      </c>
      <c r="G1668" s="65" t="inlineStr">
        <is>
          <t>Bordeaux</t>
        </is>
      </c>
      <c r="H1668" s="65" t="inlineStr">
        <is>
          <t>Karim Belkacem</t>
        </is>
      </c>
      <c r="I1668" s="65" t="inlineStr">
        <is>
          <t>Chauffage</t>
        </is>
      </c>
      <c r="J1668" s="65" t="inlineStr">
        <is>
          <t>CH-001</t>
        </is>
      </c>
      <c r="K1668" s="65" t="inlineStr">
        <is>
          <t>Installation chaudière gaz condensation</t>
        </is>
      </c>
      <c r="L1668" s="67" t="n">
        <v>1</v>
      </c>
      <c r="M1668" s="68" t="n">
        <v>4906.43</v>
      </c>
      <c r="N1668" s="65" t="inlineStr">
        <is>
          <t>Accepté</t>
        </is>
      </c>
      <c r="O1668" s="66" t="n">
        <v>45732</v>
      </c>
      <c r="P1668" s="67" t="n">
        <v>3</v>
      </c>
      <c r="Q1668" s="67" t="n">
        <v>2</v>
      </c>
      <c r="R1668" s="67">
        <f>$I1668</f>
        <v/>
      </c>
      <c r="S1668" s="67">
        <f>$K1668</f>
        <v/>
      </c>
      <c r="T1668" s="67">
        <f>IFERROR(INDEX(Clients!$G$2:$G$1020,MATCH($E1668,Clients!$A$2:$A$1020,0)),"")</f>
        <v/>
      </c>
      <c r="U1668" s="67">
        <f>IFERROR(INDEX(Clients!$I$2:$I$1020,MATCH($E1668,Clients!$A$2:$A$1020,0)),"")</f>
        <v/>
      </c>
      <c r="V1668" s="69">
        <f>1</f>
        <v/>
      </c>
      <c r="W1668" s="69">
        <f>IF($N1668="Accepté",1,0)</f>
        <v/>
      </c>
      <c r="X1668" s="68">
        <f>$M1668*$W1668</f>
        <v/>
      </c>
      <c r="Y1668" s="68">
        <f>IF($N1668="En cours",0,$M1668)</f>
        <v/>
      </c>
      <c r="Z1668" s="69">
        <f>IF($P1668="",0,1)</f>
        <v/>
      </c>
      <c r="AA1668" s="70">
        <f>IF($P1668="",0,$P1668)</f>
        <v/>
      </c>
      <c r="AB1668" s="69">
        <f>IF(AND($P1668&lt;&gt;"",$P1668&lt;=Paramètres!$C$14),1,0)</f>
        <v/>
      </c>
      <c r="AC1668" s="67">
        <f>IF($P1668="","Jamais relancé",IF($P1668&lt;=3,"0-3 j",IF($P1668&lt;=7,"4-7 j",IF($P1668&lt;=15,"8-15 j","Plus de 15 j"))))</f>
        <v/>
      </c>
      <c r="AD1668" s="67">
        <f>IF($M1668&lt;=1000,"Moins de 1 k€",IF($M1668&lt;=5000,"1 à 5 k€",IF($M1668&lt;=15000,"5 à 15 k€","Plus de 15 k€")))</f>
        <v/>
      </c>
    </row>
    <row r="1669">
      <c r="A1669" s="65" t="inlineStr">
        <is>
          <t>DEV-01668</t>
        </is>
      </c>
      <c r="B1669" s="66" t="n">
        <v>45701</v>
      </c>
      <c r="C1669" s="65" t="inlineStr">
        <is>
          <t>2025-02</t>
        </is>
      </c>
      <c r="D1669" s="65" t="inlineStr">
        <is>
          <t>2024-2025</t>
        </is>
      </c>
      <c r="E1669" s="65" t="inlineStr">
        <is>
          <t>CLI-0606</t>
        </is>
      </c>
      <c r="F1669" s="65" t="inlineStr">
        <is>
          <t>Particulier</t>
        </is>
      </c>
      <c r="G1669" s="65" t="inlineStr">
        <is>
          <t>Bordeaux</t>
        </is>
      </c>
      <c r="H1669" s="65" t="inlineStr">
        <is>
          <t>Sophie Marchand</t>
        </is>
      </c>
      <c r="I1669" s="65" t="inlineStr">
        <is>
          <t>Électricité</t>
        </is>
      </c>
      <c r="J1669" s="65" t="inlineStr">
        <is>
          <t>EL-003</t>
        </is>
      </c>
      <c r="K1669" s="65" t="inlineStr">
        <is>
          <t>Rénovation électrique complète</t>
        </is>
      </c>
      <c r="L1669" s="67" t="n">
        <v>1</v>
      </c>
      <c r="M1669" s="68" t="n">
        <v>10133.68</v>
      </c>
      <c r="N1669" s="65" t="inlineStr">
        <is>
          <t>Refusé</t>
        </is>
      </c>
      <c r="O1669" s="66" t="n">
        <v>45725</v>
      </c>
      <c r="P1669" s="67" t="n">
        <v>9</v>
      </c>
      <c r="Q1669" s="67" t="n">
        <v>1</v>
      </c>
      <c r="R1669" s="67">
        <f>$I1669</f>
        <v/>
      </c>
      <c r="S1669" s="67">
        <f>$K1669</f>
        <v/>
      </c>
      <c r="T1669" s="67">
        <f>IFERROR(INDEX(Clients!$G$2:$G$1020,MATCH($E1669,Clients!$A$2:$A$1020,0)),"")</f>
        <v/>
      </c>
      <c r="U1669" s="67">
        <f>IFERROR(INDEX(Clients!$I$2:$I$1020,MATCH($E1669,Clients!$A$2:$A$1020,0)),"")</f>
        <v/>
      </c>
      <c r="V1669" s="69">
        <f>1</f>
        <v/>
      </c>
      <c r="W1669" s="69">
        <f>IF($N1669="Accepté",1,0)</f>
        <v/>
      </c>
      <c r="X1669" s="68">
        <f>$M1669*$W1669</f>
        <v/>
      </c>
      <c r="Y1669" s="68">
        <f>IF($N1669="En cours",0,$M1669)</f>
        <v/>
      </c>
      <c r="Z1669" s="69">
        <f>IF($P1669="",0,1)</f>
        <v/>
      </c>
      <c r="AA1669" s="70">
        <f>IF($P1669="",0,$P1669)</f>
        <v/>
      </c>
      <c r="AB1669" s="69">
        <f>IF(AND($P1669&lt;&gt;"",$P1669&lt;=Paramètres!$C$14),1,0)</f>
        <v/>
      </c>
      <c r="AC1669" s="67">
        <f>IF($P1669="","Jamais relancé",IF($P1669&lt;=3,"0-3 j",IF($P1669&lt;=7,"4-7 j",IF($P1669&lt;=15,"8-15 j","Plus de 15 j"))))</f>
        <v/>
      </c>
      <c r="AD1669" s="67">
        <f>IF($M1669&lt;=1000,"Moins de 1 k€",IF($M1669&lt;=5000,"1 à 5 k€",IF($M1669&lt;=15000,"5 à 15 k€","Plus de 15 k€")))</f>
        <v/>
      </c>
    </row>
    <row r="1670">
      <c r="A1670" s="65" t="inlineStr">
        <is>
          <t>DEV-01669</t>
        </is>
      </c>
      <c r="B1670" s="66" t="n">
        <v>45701</v>
      </c>
      <c r="C1670" s="65" t="inlineStr">
        <is>
          <t>2025-02</t>
        </is>
      </c>
      <c r="D1670" s="65" t="inlineStr">
        <is>
          <t>2024-2025</t>
        </is>
      </c>
      <c r="E1670" s="65" t="inlineStr">
        <is>
          <t>CLI-0067</t>
        </is>
      </c>
      <c r="F1670" s="65" t="inlineStr">
        <is>
          <t>Professionnel</t>
        </is>
      </c>
      <c r="G1670" s="65" t="inlineStr">
        <is>
          <t>Bordeaux</t>
        </is>
      </c>
      <c r="H1670" s="65" t="inlineStr">
        <is>
          <t>Sophie Marchand</t>
        </is>
      </c>
      <c r="I1670" s="65" t="inlineStr">
        <is>
          <t>Électricité</t>
        </is>
      </c>
      <c r="J1670" s="65" t="inlineStr">
        <is>
          <t>EL-001</t>
        </is>
      </c>
      <c r="K1670" s="65" t="inlineStr">
        <is>
          <t>Mise aux normes tableau électrique</t>
        </is>
      </c>
      <c r="L1670" s="67" t="n">
        <v>1</v>
      </c>
      <c r="M1670" s="68" t="n">
        <v>3333.62</v>
      </c>
      <c r="N1670" s="65" t="inlineStr">
        <is>
          <t>Refusé</t>
        </is>
      </c>
      <c r="O1670" s="66" t="n">
        <v>45726</v>
      </c>
      <c r="P1670" s="67" t="n"/>
      <c r="Q1670" s="67" t="n">
        <v>0</v>
      </c>
      <c r="R1670" s="67">
        <f>$I1670</f>
        <v/>
      </c>
      <c r="S1670" s="67">
        <f>$K1670</f>
        <v/>
      </c>
      <c r="T1670" s="67">
        <f>IFERROR(INDEX(Clients!$G$2:$G$1020,MATCH($E1670,Clients!$A$2:$A$1020,0)),"")</f>
        <v/>
      </c>
      <c r="U1670" s="67">
        <f>IFERROR(INDEX(Clients!$I$2:$I$1020,MATCH($E1670,Clients!$A$2:$A$1020,0)),"")</f>
        <v/>
      </c>
      <c r="V1670" s="69">
        <f>1</f>
        <v/>
      </c>
      <c r="W1670" s="69">
        <f>IF($N1670="Accepté",1,0)</f>
        <v/>
      </c>
      <c r="X1670" s="68">
        <f>$M1670*$W1670</f>
        <v/>
      </c>
      <c r="Y1670" s="68">
        <f>IF($N1670="En cours",0,$M1670)</f>
        <v/>
      </c>
      <c r="Z1670" s="69">
        <f>IF($P1670="",0,1)</f>
        <v/>
      </c>
      <c r="AA1670" s="70">
        <f>IF($P1670="",0,$P1670)</f>
        <v/>
      </c>
      <c r="AB1670" s="69">
        <f>IF(AND($P1670&lt;&gt;"",$P1670&lt;=Paramètres!$C$14),1,0)</f>
        <v/>
      </c>
      <c r="AC1670" s="67">
        <f>IF($P1670="","Jamais relancé",IF($P1670&lt;=3,"0-3 j",IF($P1670&lt;=7,"4-7 j",IF($P1670&lt;=15,"8-15 j","Plus de 15 j"))))</f>
        <v/>
      </c>
      <c r="AD1670" s="67">
        <f>IF($M1670&lt;=1000,"Moins de 1 k€",IF($M1670&lt;=5000,"1 à 5 k€",IF($M1670&lt;=15000,"5 à 15 k€","Plus de 15 k€")))</f>
        <v/>
      </c>
    </row>
    <row r="1671">
      <c r="A1671" s="65" t="inlineStr">
        <is>
          <t>DEV-01670</t>
        </is>
      </c>
      <c r="B1671" s="66" t="n">
        <v>45702</v>
      </c>
      <c r="C1671" s="65" t="inlineStr">
        <is>
          <t>2025-02</t>
        </is>
      </c>
      <c r="D1671" s="65" t="inlineStr">
        <is>
          <t>2024-2025</t>
        </is>
      </c>
      <c r="E1671" s="65" t="inlineStr">
        <is>
          <t>CLI-0172</t>
        </is>
      </c>
      <c r="F1671" s="65" t="inlineStr">
        <is>
          <t>Particulier</t>
        </is>
      </c>
      <c r="G1671" s="65" t="inlineStr">
        <is>
          <t>Bordeaux</t>
        </is>
      </c>
      <c r="H1671" s="65" t="inlineStr">
        <is>
          <t>Sophie Marchand</t>
        </is>
      </c>
      <c r="I1671" s="65" t="inlineStr">
        <is>
          <t>Plomberie</t>
        </is>
      </c>
      <c r="J1671" s="65" t="inlineStr">
        <is>
          <t>PR-003</t>
        </is>
      </c>
      <c r="K1671" s="65" t="inlineStr">
        <is>
          <t>Réfection réseau eau appartement</t>
        </is>
      </c>
      <c r="L1671" s="67" t="n">
        <v>1</v>
      </c>
      <c r="M1671" s="68" t="n">
        <v>3575.25</v>
      </c>
      <c r="N1671" s="65" t="inlineStr">
        <is>
          <t>Refusé</t>
        </is>
      </c>
      <c r="O1671" s="66" t="n">
        <v>45717</v>
      </c>
      <c r="P1671" s="67" t="n"/>
      <c r="Q1671" s="67" t="n">
        <v>0</v>
      </c>
      <c r="R1671" s="67">
        <f>$I1671</f>
        <v/>
      </c>
      <c r="S1671" s="67">
        <f>$K1671</f>
        <v/>
      </c>
      <c r="T1671" s="67">
        <f>IFERROR(INDEX(Clients!$G$2:$G$1020,MATCH($E1671,Clients!$A$2:$A$1020,0)),"")</f>
        <v/>
      </c>
      <c r="U1671" s="67">
        <f>IFERROR(INDEX(Clients!$I$2:$I$1020,MATCH($E1671,Clients!$A$2:$A$1020,0)),"")</f>
        <v/>
      </c>
      <c r="V1671" s="69">
        <f>1</f>
        <v/>
      </c>
      <c r="W1671" s="69">
        <f>IF($N1671="Accepté",1,0)</f>
        <v/>
      </c>
      <c r="X1671" s="68">
        <f>$M1671*$W1671</f>
        <v/>
      </c>
      <c r="Y1671" s="68">
        <f>IF($N1671="En cours",0,$M1671)</f>
        <v/>
      </c>
      <c r="Z1671" s="69">
        <f>IF($P1671="",0,1)</f>
        <v/>
      </c>
      <c r="AA1671" s="70">
        <f>IF($P1671="",0,$P1671)</f>
        <v/>
      </c>
      <c r="AB1671" s="69">
        <f>IF(AND($P1671&lt;&gt;"",$P1671&lt;=Paramètres!$C$14),1,0)</f>
        <v/>
      </c>
      <c r="AC1671" s="67">
        <f>IF($P1671="","Jamais relancé",IF($P1671&lt;=3,"0-3 j",IF($P1671&lt;=7,"4-7 j",IF($P1671&lt;=15,"8-15 j","Plus de 15 j"))))</f>
        <v/>
      </c>
      <c r="AD1671" s="67">
        <f>IF($M1671&lt;=1000,"Moins de 1 k€",IF($M1671&lt;=5000,"1 à 5 k€",IF($M1671&lt;=15000,"5 à 15 k€","Plus de 15 k€")))</f>
        <v/>
      </c>
    </row>
    <row r="1672">
      <c r="A1672" s="65" t="inlineStr">
        <is>
          <t>DEV-01671</t>
        </is>
      </c>
      <c r="B1672" s="66" t="n">
        <v>45702</v>
      </c>
      <c r="C1672" s="65" t="inlineStr">
        <is>
          <t>2025-02</t>
        </is>
      </c>
      <c r="D1672" s="65" t="inlineStr">
        <is>
          <t>2024-2025</t>
        </is>
      </c>
      <c r="E1672" s="65" t="inlineStr">
        <is>
          <t>CLI-0076</t>
        </is>
      </c>
      <c r="F1672" s="65" t="inlineStr">
        <is>
          <t>Particulier</t>
        </is>
      </c>
      <c r="G1672" s="65" t="inlineStr">
        <is>
          <t>Toulouse</t>
        </is>
      </c>
      <c r="H1672" s="65" t="inlineStr">
        <is>
          <t>Nadia Cherif</t>
        </is>
      </c>
      <c r="I1672" s="65" t="inlineStr">
        <is>
          <t>Chauffage</t>
        </is>
      </c>
      <c r="J1672" s="65" t="inlineStr">
        <is>
          <t>CH-002</t>
        </is>
      </c>
      <c r="K1672" s="65" t="inlineStr">
        <is>
          <t>Entretien annuel chaudière</t>
        </is>
      </c>
      <c r="L1672" s="67" t="n">
        <v>1</v>
      </c>
      <c r="M1672" s="68" t="n">
        <v>168.49</v>
      </c>
      <c r="N1672" s="65" t="inlineStr">
        <is>
          <t>Accepté</t>
        </is>
      </c>
      <c r="O1672" s="66" t="n">
        <v>45708</v>
      </c>
      <c r="P1672" s="67" t="n">
        <v>6</v>
      </c>
      <c r="Q1672" s="67" t="n">
        <v>1</v>
      </c>
      <c r="R1672" s="67">
        <f>$I1672</f>
        <v/>
      </c>
      <c r="S1672" s="67">
        <f>$K1672</f>
        <v/>
      </c>
      <c r="T1672" s="67">
        <f>IFERROR(INDEX(Clients!$G$2:$G$1020,MATCH($E1672,Clients!$A$2:$A$1020,0)),"")</f>
        <v/>
      </c>
      <c r="U1672" s="67">
        <f>IFERROR(INDEX(Clients!$I$2:$I$1020,MATCH($E1672,Clients!$A$2:$A$1020,0)),"")</f>
        <v/>
      </c>
      <c r="V1672" s="69">
        <f>1</f>
        <v/>
      </c>
      <c r="W1672" s="69">
        <f>IF($N1672="Accepté",1,0)</f>
        <v/>
      </c>
      <c r="X1672" s="68">
        <f>$M1672*$W1672</f>
        <v/>
      </c>
      <c r="Y1672" s="68">
        <f>IF($N1672="En cours",0,$M1672)</f>
        <v/>
      </c>
      <c r="Z1672" s="69">
        <f>IF($P1672="",0,1)</f>
        <v/>
      </c>
      <c r="AA1672" s="70">
        <f>IF($P1672="",0,$P1672)</f>
        <v/>
      </c>
      <c r="AB1672" s="69">
        <f>IF(AND($P1672&lt;&gt;"",$P1672&lt;=Paramètres!$C$14),1,0)</f>
        <v/>
      </c>
      <c r="AC1672" s="67">
        <f>IF($P1672="","Jamais relancé",IF($P1672&lt;=3,"0-3 j",IF($P1672&lt;=7,"4-7 j",IF($P1672&lt;=15,"8-15 j","Plus de 15 j"))))</f>
        <v/>
      </c>
      <c r="AD1672" s="67">
        <f>IF($M1672&lt;=1000,"Moins de 1 k€",IF($M1672&lt;=5000,"1 à 5 k€",IF($M1672&lt;=15000,"5 à 15 k€","Plus de 15 k€")))</f>
        <v/>
      </c>
    </row>
    <row r="1673">
      <c r="A1673" s="65" t="inlineStr">
        <is>
          <t>DEV-01672</t>
        </is>
      </c>
      <c r="B1673" s="66" t="n">
        <v>45702</v>
      </c>
      <c r="C1673" s="65" t="inlineStr">
        <is>
          <t>2025-02</t>
        </is>
      </c>
      <c r="D1673" s="65" t="inlineStr">
        <is>
          <t>2024-2025</t>
        </is>
      </c>
      <c r="E1673" s="65" t="inlineStr">
        <is>
          <t>CLI-0991</t>
        </is>
      </c>
      <c r="F1673" s="65" t="inlineStr">
        <is>
          <t>Professionnel</t>
        </is>
      </c>
      <c r="G1673" s="65" t="inlineStr">
        <is>
          <t>Montpellier</t>
        </is>
      </c>
      <c r="H1673" s="65" t="inlineStr">
        <is>
          <t>Thomas Rey</t>
        </is>
      </c>
      <c r="I1673" s="65" t="inlineStr">
        <is>
          <t>Plomberie</t>
        </is>
      </c>
      <c r="J1673" s="65" t="inlineStr">
        <is>
          <t>PR-003</t>
        </is>
      </c>
      <c r="K1673" s="65" t="inlineStr">
        <is>
          <t>Réfection réseau eau appartement</t>
        </is>
      </c>
      <c r="L1673" s="67" t="n">
        <v>1</v>
      </c>
      <c r="M1673" s="68" t="n">
        <v>5406.5</v>
      </c>
      <c r="N1673" s="65" t="inlineStr">
        <is>
          <t>Refusé</t>
        </is>
      </c>
      <c r="O1673" s="66" t="n">
        <v>45720</v>
      </c>
      <c r="P1673" s="67" t="n"/>
      <c r="Q1673" s="67" t="n">
        <v>0</v>
      </c>
      <c r="R1673" s="67">
        <f>$I1673</f>
        <v/>
      </c>
      <c r="S1673" s="67">
        <f>$K1673</f>
        <v/>
      </c>
      <c r="T1673" s="67">
        <f>IFERROR(INDEX(Clients!$G$2:$G$1020,MATCH($E1673,Clients!$A$2:$A$1020,0)),"")</f>
        <v/>
      </c>
      <c r="U1673" s="67">
        <f>IFERROR(INDEX(Clients!$I$2:$I$1020,MATCH($E1673,Clients!$A$2:$A$1020,0)),"")</f>
        <v/>
      </c>
      <c r="V1673" s="69">
        <f>1</f>
        <v/>
      </c>
      <c r="W1673" s="69">
        <f>IF($N1673="Accepté",1,0)</f>
        <v/>
      </c>
      <c r="X1673" s="68">
        <f>$M1673*$W1673</f>
        <v/>
      </c>
      <c r="Y1673" s="68">
        <f>IF($N1673="En cours",0,$M1673)</f>
        <v/>
      </c>
      <c r="Z1673" s="69">
        <f>IF($P1673="",0,1)</f>
        <v/>
      </c>
      <c r="AA1673" s="70">
        <f>IF($P1673="",0,$P1673)</f>
        <v/>
      </c>
      <c r="AB1673" s="69">
        <f>IF(AND($P1673&lt;&gt;"",$P1673&lt;=Paramètres!$C$14),1,0)</f>
        <v/>
      </c>
      <c r="AC1673" s="67">
        <f>IF($P1673="","Jamais relancé",IF($P1673&lt;=3,"0-3 j",IF($P1673&lt;=7,"4-7 j",IF($P1673&lt;=15,"8-15 j","Plus de 15 j"))))</f>
        <v/>
      </c>
      <c r="AD1673" s="67">
        <f>IF($M1673&lt;=1000,"Moins de 1 k€",IF($M1673&lt;=5000,"1 à 5 k€",IF($M1673&lt;=15000,"5 à 15 k€","Plus de 15 k€")))</f>
        <v/>
      </c>
    </row>
    <row r="1674">
      <c r="A1674" s="65" t="inlineStr">
        <is>
          <t>DEV-01673</t>
        </is>
      </c>
      <c r="B1674" s="66" t="n">
        <v>45705</v>
      </c>
      <c r="C1674" s="65" t="inlineStr">
        <is>
          <t>2025-02</t>
        </is>
      </c>
      <c r="D1674" s="65" t="inlineStr">
        <is>
          <t>2024-2025</t>
        </is>
      </c>
      <c r="E1674" s="65" t="inlineStr">
        <is>
          <t>CLI-0154</t>
        </is>
      </c>
      <c r="F1674" s="65" t="inlineStr">
        <is>
          <t>Particulier</t>
        </is>
      </c>
      <c r="G1674" s="65" t="inlineStr">
        <is>
          <t>Bordeaux</t>
        </is>
      </c>
      <c r="H1674" s="65" t="inlineStr">
        <is>
          <t>Sophie Marchand</t>
        </is>
      </c>
      <c r="I1674" s="65" t="inlineStr">
        <is>
          <t>Dépannage</t>
        </is>
      </c>
      <c r="J1674" s="65" t="inlineStr">
        <is>
          <t>DP-003</t>
        </is>
      </c>
      <c r="K1674" s="65" t="inlineStr">
        <is>
          <t>Dépannage électrique urgence</t>
        </is>
      </c>
      <c r="L1674" s="67" t="n">
        <v>2</v>
      </c>
      <c r="M1674" s="68" t="n">
        <v>558.05</v>
      </c>
      <c r="N1674" s="65" t="inlineStr">
        <is>
          <t>Accepté</t>
        </is>
      </c>
      <c r="O1674" s="66" t="n">
        <v>45719</v>
      </c>
      <c r="P1674" s="67" t="n">
        <v>6</v>
      </c>
      <c r="Q1674" s="67" t="n">
        <v>1</v>
      </c>
      <c r="R1674" s="67">
        <f>$I1674</f>
        <v/>
      </c>
      <c r="S1674" s="67">
        <f>$K1674</f>
        <v/>
      </c>
      <c r="T1674" s="67">
        <f>IFERROR(INDEX(Clients!$G$2:$G$1020,MATCH($E1674,Clients!$A$2:$A$1020,0)),"")</f>
        <v/>
      </c>
      <c r="U1674" s="67">
        <f>IFERROR(INDEX(Clients!$I$2:$I$1020,MATCH($E1674,Clients!$A$2:$A$1020,0)),"")</f>
        <v/>
      </c>
      <c r="V1674" s="69">
        <f>1</f>
        <v/>
      </c>
      <c r="W1674" s="69">
        <f>IF($N1674="Accepté",1,0)</f>
        <v/>
      </c>
      <c r="X1674" s="68">
        <f>$M1674*$W1674</f>
        <v/>
      </c>
      <c r="Y1674" s="68">
        <f>IF($N1674="En cours",0,$M1674)</f>
        <v/>
      </c>
      <c r="Z1674" s="69">
        <f>IF($P1674="",0,1)</f>
        <v/>
      </c>
      <c r="AA1674" s="70">
        <f>IF($P1674="",0,$P1674)</f>
        <v/>
      </c>
      <c r="AB1674" s="69">
        <f>IF(AND($P1674&lt;&gt;"",$P1674&lt;=Paramètres!$C$14),1,0)</f>
        <v/>
      </c>
      <c r="AC1674" s="67">
        <f>IF($P1674="","Jamais relancé",IF($P1674&lt;=3,"0-3 j",IF($P1674&lt;=7,"4-7 j",IF($P1674&lt;=15,"8-15 j","Plus de 15 j"))))</f>
        <v/>
      </c>
      <c r="AD1674" s="67">
        <f>IF($M1674&lt;=1000,"Moins de 1 k€",IF($M1674&lt;=5000,"1 à 5 k€",IF($M1674&lt;=15000,"5 à 15 k€","Plus de 15 k€")))</f>
        <v/>
      </c>
    </row>
    <row r="1675">
      <c r="A1675" s="65" t="inlineStr">
        <is>
          <t>DEV-01674</t>
        </is>
      </c>
      <c r="B1675" s="66" t="n">
        <v>45705</v>
      </c>
      <c r="C1675" s="65" t="inlineStr">
        <is>
          <t>2025-02</t>
        </is>
      </c>
      <c r="D1675" s="65" t="inlineStr">
        <is>
          <t>2024-2025</t>
        </is>
      </c>
      <c r="E1675" s="65" t="inlineStr">
        <is>
          <t>CLI-0513</t>
        </is>
      </c>
      <c r="F1675" s="65" t="inlineStr">
        <is>
          <t>Professionnel</t>
        </is>
      </c>
      <c r="G1675" s="65" t="inlineStr">
        <is>
          <t>Bordeaux</t>
        </is>
      </c>
      <c r="H1675" s="65" t="inlineStr">
        <is>
          <t>Sophie Marchand</t>
        </is>
      </c>
      <c r="I1675" s="65" t="inlineStr">
        <is>
          <t>Salle de bain</t>
        </is>
      </c>
      <c r="J1675" s="65" t="inlineStr">
        <is>
          <t>SB-002</t>
        </is>
      </c>
      <c r="K1675" s="65" t="inlineStr">
        <is>
          <t>Remplacement baignoire par douche</t>
        </is>
      </c>
      <c r="L1675" s="67" t="n">
        <v>1</v>
      </c>
      <c r="M1675" s="68" t="n">
        <v>5584.99</v>
      </c>
      <c r="N1675" s="65" t="inlineStr">
        <is>
          <t>Sans réponse</t>
        </is>
      </c>
      <c r="O1675" s="66" t="n">
        <v>45713</v>
      </c>
      <c r="P1675" s="67" t="n">
        <v>5</v>
      </c>
      <c r="Q1675" s="67" t="n">
        <v>1</v>
      </c>
      <c r="R1675" s="67">
        <f>$I1675</f>
        <v/>
      </c>
      <c r="S1675" s="67">
        <f>$K1675</f>
        <v/>
      </c>
      <c r="T1675" s="67">
        <f>IFERROR(INDEX(Clients!$G$2:$G$1020,MATCH($E1675,Clients!$A$2:$A$1020,0)),"")</f>
        <v/>
      </c>
      <c r="U1675" s="67">
        <f>IFERROR(INDEX(Clients!$I$2:$I$1020,MATCH($E1675,Clients!$A$2:$A$1020,0)),"")</f>
        <v/>
      </c>
      <c r="V1675" s="69">
        <f>1</f>
        <v/>
      </c>
      <c r="W1675" s="69">
        <f>IF($N1675="Accepté",1,0)</f>
        <v/>
      </c>
      <c r="X1675" s="68">
        <f>$M1675*$W1675</f>
        <v/>
      </c>
      <c r="Y1675" s="68">
        <f>IF($N1675="En cours",0,$M1675)</f>
        <v/>
      </c>
      <c r="Z1675" s="69">
        <f>IF($P1675="",0,1)</f>
        <v/>
      </c>
      <c r="AA1675" s="70">
        <f>IF($P1675="",0,$P1675)</f>
        <v/>
      </c>
      <c r="AB1675" s="69">
        <f>IF(AND($P1675&lt;&gt;"",$P1675&lt;=Paramètres!$C$14),1,0)</f>
        <v/>
      </c>
      <c r="AC1675" s="67">
        <f>IF($P1675="","Jamais relancé",IF($P1675&lt;=3,"0-3 j",IF($P1675&lt;=7,"4-7 j",IF($P1675&lt;=15,"8-15 j","Plus de 15 j"))))</f>
        <v/>
      </c>
      <c r="AD1675" s="67">
        <f>IF($M1675&lt;=1000,"Moins de 1 k€",IF($M1675&lt;=5000,"1 à 5 k€",IF($M1675&lt;=15000,"5 à 15 k€","Plus de 15 k€")))</f>
        <v/>
      </c>
    </row>
    <row r="1676">
      <c r="A1676" s="65" t="inlineStr">
        <is>
          <t>DEV-01675</t>
        </is>
      </c>
      <c r="B1676" s="66" t="n">
        <v>45705</v>
      </c>
      <c r="C1676" s="65" t="inlineStr">
        <is>
          <t>2025-02</t>
        </is>
      </c>
      <c r="D1676" s="65" t="inlineStr">
        <is>
          <t>2024-2025</t>
        </is>
      </c>
      <c r="E1676" s="65" t="inlineStr">
        <is>
          <t>CLI-0152</t>
        </is>
      </c>
      <c r="F1676" s="65" t="inlineStr">
        <is>
          <t>Particulier</t>
        </is>
      </c>
      <c r="G1676" s="65" t="inlineStr">
        <is>
          <t>Bordeaux</t>
        </is>
      </c>
      <c r="H1676" s="65" t="inlineStr">
        <is>
          <t>Sophie Marchand</t>
        </is>
      </c>
      <c r="I1676" s="65" t="inlineStr">
        <is>
          <t>Dépannage</t>
        </is>
      </c>
      <c r="J1676" s="65" t="inlineStr">
        <is>
          <t>DP-002</t>
        </is>
      </c>
      <c r="K1676" s="65" t="inlineStr">
        <is>
          <t>Débouchage canalisation</t>
        </is>
      </c>
      <c r="L1676" s="67" t="n">
        <v>1</v>
      </c>
      <c r="M1676" s="68" t="n">
        <v>341.75</v>
      </c>
      <c r="N1676" s="65" t="inlineStr">
        <is>
          <t>Sans réponse</t>
        </is>
      </c>
      <c r="O1676" s="66" t="n">
        <v>45720</v>
      </c>
      <c r="P1676" s="67" t="n">
        <v>9</v>
      </c>
      <c r="Q1676" s="67" t="n">
        <v>1</v>
      </c>
      <c r="R1676" s="67">
        <f>$I1676</f>
        <v/>
      </c>
      <c r="S1676" s="67">
        <f>$K1676</f>
        <v/>
      </c>
      <c r="T1676" s="67">
        <f>IFERROR(INDEX(Clients!$G$2:$G$1020,MATCH($E1676,Clients!$A$2:$A$1020,0)),"")</f>
        <v/>
      </c>
      <c r="U1676" s="67">
        <f>IFERROR(INDEX(Clients!$I$2:$I$1020,MATCH($E1676,Clients!$A$2:$A$1020,0)),"")</f>
        <v/>
      </c>
      <c r="V1676" s="69">
        <f>1</f>
        <v/>
      </c>
      <c r="W1676" s="69">
        <f>IF($N1676="Accepté",1,0)</f>
        <v/>
      </c>
      <c r="X1676" s="68">
        <f>$M1676*$W1676</f>
        <v/>
      </c>
      <c r="Y1676" s="68">
        <f>IF($N1676="En cours",0,$M1676)</f>
        <v/>
      </c>
      <c r="Z1676" s="69">
        <f>IF($P1676="",0,1)</f>
        <v/>
      </c>
      <c r="AA1676" s="70">
        <f>IF($P1676="",0,$P1676)</f>
        <v/>
      </c>
      <c r="AB1676" s="69">
        <f>IF(AND($P1676&lt;&gt;"",$P1676&lt;=Paramètres!$C$14),1,0)</f>
        <v/>
      </c>
      <c r="AC1676" s="67">
        <f>IF($P1676="","Jamais relancé",IF($P1676&lt;=3,"0-3 j",IF($P1676&lt;=7,"4-7 j",IF($P1676&lt;=15,"8-15 j","Plus de 15 j"))))</f>
        <v/>
      </c>
      <c r="AD1676" s="67">
        <f>IF($M1676&lt;=1000,"Moins de 1 k€",IF($M1676&lt;=5000,"1 à 5 k€",IF($M1676&lt;=15000,"5 à 15 k€","Plus de 15 k€")))</f>
        <v/>
      </c>
    </row>
    <row r="1677">
      <c r="A1677" s="65" t="inlineStr">
        <is>
          <t>DEV-01676</t>
        </is>
      </c>
      <c r="B1677" s="66" t="n">
        <v>45705</v>
      </c>
      <c r="C1677" s="65" t="inlineStr">
        <is>
          <t>2025-02</t>
        </is>
      </c>
      <c r="D1677" s="65" t="inlineStr">
        <is>
          <t>2024-2025</t>
        </is>
      </c>
      <c r="E1677" s="65" t="inlineStr">
        <is>
          <t>CLI-0995</t>
        </is>
      </c>
      <c r="F1677" s="65" t="inlineStr">
        <is>
          <t>Particulier</t>
        </is>
      </c>
      <c r="G1677" s="65" t="inlineStr">
        <is>
          <t>Montpellier</t>
        </is>
      </c>
      <c r="H1677" s="65" t="inlineStr">
        <is>
          <t>Thomas Rey</t>
        </is>
      </c>
      <c r="I1677" s="65" t="inlineStr">
        <is>
          <t>Dépannage</t>
        </is>
      </c>
      <c r="J1677" s="65" t="inlineStr">
        <is>
          <t>DP-001</t>
        </is>
      </c>
      <c r="K1677" s="65" t="inlineStr">
        <is>
          <t>Dépannage plomberie urgence</t>
        </is>
      </c>
      <c r="L1677" s="67" t="n">
        <v>1</v>
      </c>
      <c r="M1677" s="68" t="n">
        <v>251.98</v>
      </c>
      <c r="N1677" s="65" t="inlineStr">
        <is>
          <t>Refusé</t>
        </is>
      </c>
      <c r="O1677" s="66" t="n">
        <v>45734</v>
      </c>
      <c r="P1677" s="67" t="n"/>
      <c r="Q1677" s="67" t="n">
        <v>0</v>
      </c>
      <c r="R1677" s="67">
        <f>$I1677</f>
        <v/>
      </c>
      <c r="S1677" s="67">
        <f>$K1677</f>
        <v/>
      </c>
      <c r="T1677" s="67">
        <f>IFERROR(INDEX(Clients!$G$2:$G$1020,MATCH($E1677,Clients!$A$2:$A$1020,0)),"")</f>
        <v/>
      </c>
      <c r="U1677" s="67">
        <f>IFERROR(INDEX(Clients!$I$2:$I$1020,MATCH($E1677,Clients!$A$2:$A$1020,0)),"")</f>
        <v/>
      </c>
      <c r="V1677" s="69">
        <f>1</f>
        <v/>
      </c>
      <c r="W1677" s="69">
        <f>IF($N1677="Accepté",1,0)</f>
        <v/>
      </c>
      <c r="X1677" s="68">
        <f>$M1677*$W1677</f>
        <v/>
      </c>
      <c r="Y1677" s="68">
        <f>IF($N1677="En cours",0,$M1677)</f>
        <v/>
      </c>
      <c r="Z1677" s="69">
        <f>IF($P1677="",0,1)</f>
        <v/>
      </c>
      <c r="AA1677" s="70">
        <f>IF($P1677="",0,$P1677)</f>
        <v/>
      </c>
      <c r="AB1677" s="69">
        <f>IF(AND($P1677&lt;&gt;"",$P1677&lt;=Paramètres!$C$14),1,0)</f>
        <v/>
      </c>
      <c r="AC1677" s="67">
        <f>IF($P1677="","Jamais relancé",IF($P1677&lt;=3,"0-3 j",IF($P1677&lt;=7,"4-7 j",IF($P1677&lt;=15,"8-15 j","Plus de 15 j"))))</f>
        <v/>
      </c>
      <c r="AD1677" s="67">
        <f>IF($M1677&lt;=1000,"Moins de 1 k€",IF($M1677&lt;=5000,"1 à 5 k€",IF($M1677&lt;=15000,"5 à 15 k€","Plus de 15 k€")))</f>
        <v/>
      </c>
    </row>
    <row r="1678">
      <c r="A1678" s="65" t="inlineStr">
        <is>
          <t>DEV-01677</t>
        </is>
      </c>
      <c r="B1678" s="66" t="n">
        <v>45706</v>
      </c>
      <c r="C1678" s="65" t="inlineStr">
        <is>
          <t>2025-02</t>
        </is>
      </c>
      <c r="D1678" s="65" t="inlineStr">
        <is>
          <t>2024-2025</t>
        </is>
      </c>
      <c r="E1678" s="65" t="inlineStr">
        <is>
          <t>CLI-0433</t>
        </is>
      </c>
      <c r="F1678" s="65" t="inlineStr">
        <is>
          <t>Particulier</t>
        </is>
      </c>
      <c r="G1678" s="65" t="inlineStr">
        <is>
          <t>Toulouse</t>
        </is>
      </c>
      <c r="H1678" s="65" t="inlineStr">
        <is>
          <t>Nadia Cherif</t>
        </is>
      </c>
      <c r="I1678" s="65" t="inlineStr">
        <is>
          <t>Salle de bain</t>
        </is>
      </c>
      <c r="J1678" s="65" t="inlineStr">
        <is>
          <t>SB-002</t>
        </is>
      </c>
      <c r="K1678" s="65" t="inlineStr">
        <is>
          <t>Remplacement baignoire par douche</t>
        </is>
      </c>
      <c r="L1678" s="67" t="n">
        <v>3</v>
      </c>
      <c r="M1678" s="68" t="n">
        <v>11683.56</v>
      </c>
      <c r="N1678" s="65" t="inlineStr">
        <is>
          <t>Sans réponse</t>
        </is>
      </c>
      <c r="O1678" s="66" t="n">
        <v>45726</v>
      </c>
      <c r="P1678" s="67" t="n"/>
      <c r="Q1678" s="67" t="n">
        <v>0</v>
      </c>
      <c r="R1678" s="67">
        <f>$I1678</f>
        <v/>
      </c>
      <c r="S1678" s="67">
        <f>$K1678</f>
        <v/>
      </c>
      <c r="T1678" s="67">
        <f>IFERROR(INDEX(Clients!$G$2:$G$1020,MATCH($E1678,Clients!$A$2:$A$1020,0)),"")</f>
        <v/>
      </c>
      <c r="U1678" s="67">
        <f>IFERROR(INDEX(Clients!$I$2:$I$1020,MATCH($E1678,Clients!$A$2:$A$1020,0)),"")</f>
        <v/>
      </c>
      <c r="V1678" s="69">
        <f>1</f>
        <v/>
      </c>
      <c r="W1678" s="69">
        <f>IF($N1678="Accepté",1,0)</f>
        <v/>
      </c>
      <c r="X1678" s="68">
        <f>$M1678*$W1678</f>
        <v/>
      </c>
      <c r="Y1678" s="68">
        <f>IF($N1678="En cours",0,$M1678)</f>
        <v/>
      </c>
      <c r="Z1678" s="69">
        <f>IF($P1678="",0,1)</f>
        <v/>
      </c>
      <c r="AA1678" s="70">
        <f>IF($P1678="",0,$P1678)</f>
        <v/>
      </c>
      <c r="AB1678" s="69">
        <f>IF(AND($P1678&lt;&gt;"",$P1678&lt;=Paramètres!$C$14),1,0)</f>
        <v/>
      </c>
      <c r="AC1678" s="67">
        <f>IF($P1678="","Jamais relancé",IF($P1678&lt;=3,"0-3 j",IF($P1678&lt;=7,"4-7 j",IF($P1678&lt;=15,"8-15 j","Plus de 15 j"))))</f>
        <v/>
      </c>
      <c r="AD1678" s="67">
        <f>IF($M1678&lt;=1000,"Moins de 1 k€",IF($M1678&lt;=5000,"1 à 5 k€",IF($M1678&lt;=15000,"5 à 15 k€","Plus de 15 k€")))</f>
        <v/>
      </c>
    </row>
    <row r="1679">
      <c r="A1679" s="65" t="inlineStr">
        <is>
          <t>DEV-01678</t>
        </is>
      </c>
      <c r="B1679" s="66" t="n">
        <v>45706</v>
      </c>
      <c r="C1679" s="65" t="inlineStr">
        <is>
          <t>2025-02</t>
        </is>
      </c>
      <c r="D1679" s="65" t="inlineStr">
        <is>
          <t>2024-2025</t>
        </is>
      </c>
      <c r="E1679" s="65" t="inlineStr">
        <is>
          <t>CLI-0594</t>
        </is>
      </c>
      <c r="F1679" s="65" t="inlineStr">
        <is>
          <t>Professionnel</t>
        </is>
      </c>
      <c r="G1679" s="65" t="inlineStr">
        <is>
          <t>Bordeaux</t>
        </is>
      </c>
      <c r="H1679" s="65" t="inlineStr">
        <is>
          <t>Sophie Marchand</t>
        </is>
      </c>
      <c r="I1679" s="65" t="inlineStr">
        <is>
          <t>Salle de bain</t>
        </is>
      </c>
      <c r="J1679" s="65" t="inlineStr">
        <is>
          <t>SB-002</t>
        </is>
      </c>
      <c r="K1679" s="65" t="inlineStr">
        <is>
          <t>Remplacement baignoire par douche</t>
        </is>
      </c>
      <c r="L1679" s="67" t="n">
        <v>1</v>
      </c>
      <c r="M1679" s="68" t="n">
        <v>6036.14</v>
      </c>
      <c r="N1679" s="65" t="inlineStr">
        <is>
          <t>Refusé</t>
        </is>
      </c>
      <c r="O1679" s="66" t="n">
        <v>45727</v>
      </c>
      <c r="P1679" s="67" t="n">
        <v>12</v>
      </c>
      <c r="Q1679" s="67" t="n">
        <v>2</v>
      </c>
      <c r="R1679" s="67">
        <f>$I1679</f>
        <v/>
      </c>
      <c r="S1679" s="67">
        <f>$K1679</f>
        <v/>
      </c>
      <c r="T1679" s="67">
        <f>IFERROR(INDEX(Clients!$G$2:$G$1020,MATCH($E1679,Clients!$A$2:$A$1020,0)),"")</f>
        <v/>
      </c>
      <c r="U1679" s="67">
        <f>IFERROR(INDEX(Clients!$I$2:$I$1020,MATCH($E1679,Clients!$A$2:$A$1020,0)),"")</f>
        <v/>
      </c>
      <c r="V1679" s="69">
        <f>1</f>
        <v/>
      </c>
      <c r="W1679" s="69">
        <f>IF($N1679="Accepté",1,0)</f>
        <v/>
      </c>
      <c r="X1679" s="68">
        <f>$M1679*$W1679</f>
        <v/>
      </c>
      <c r="Y1679" s="68">
        <f>IF($N1679="En cours",0,$M1679)</f>
        <v/>
      </c>
      <c r="Z1679" s="69">
        <f>IF($P1679="",0,1)</f>
        <v/>
      </c>
      <c r="AA1679" s="70">
        <f>IF($P1679="",0,$P1679)</f>
        <v/>
      </c>
      <c r="AB1679" s="69">
        <f>IF(AND($P1679&lt;&gt;"",$P1679&lt;=Paramètres!$C$14),1,0)</f>
        <v/>
      </c>
      <c r="AC1679" s="67">
        <f>IF($P1679="","Jamais relancé",IF($P1679&lt;=3,"0-3 j",IF($P1679&lt;=7,"4-7 j",IF($P1679&lt;=15,"8-15 j","Plus de 15 j"))))</f>
        <v/>
      </c>
      <c r="AD1679" s="67">
        <f>IF($M1679&lt;=1000,"Moins de 1 k€",IF($M1679&lt;=5000,"1 à 5 k€",IF($M1679&lt;=15000,"5 à 15 k€","Plus de 15 k€")))</f>
        <v/>
      </c>
    </row>
    <row r="1680">
      <c r="A1680" s="65" t="inlineStr">
        <is>
          <t>DEV-01679</t>
        </is>
      </c>
      <c r="B1680" s="66" t="n">
        <v>45706</v>
      </c>
      <c r="C1680" s="65" t="inlineStr">
        <is>
          <t>2025-02</t>
        </is>
      </c>
      <c r="D1680" s="65" t="inlineStr">
        <is>
          <t>2024-2025</t>
        </is>
      </c>
      <c r="E1680" s="65" t="inlineStr">
        <is>
          <t>CLI-0141</t>
        </is>
      </c>
      <c r="F1680" s="65" t="inlineStr">
        <is>
          <t>Particulier</t>
        </is>
      </c>
      <c r="G1680" s="65" t="inlineStr">
        <is>
          <t>Bordeaux</t>
        </is>
      </c>
      <c r="H1680" s="65" t="inlineStr">
        <is>
          <t>Sophie Marchand</t>
        </is>
      </c>
      <c r="I1680" s="65" t="inlineStr">
        <is>
          <t>Salle de bain</t>
        </is>
      </c>
      <c r="J1680" s="65" t="inlineStr">
        <is>
          <t>SB-001</t>
        </is>
      </c>
      <c r="K1680" s="65" t="inlineStr">
        <is>
          <t>Rénovation salle de bain complète</t>
        </is>
      </c>
      <c r="L1680" s="67" t="n">
        <v>1</v>
      </c>
      <c r="M1680" s="68" t="n">
        <v>10406.49</v>
      </c>
      <c r="N1680" s="65" t="inlineStr">
        <is>
          <t>Accepté</t>
        </is>
      </c>
      <c r="O1680" s="66" t="n">
        <v>45741</v>
      </c>
      <c r="P1680" s="67" t="n">
        <v>1</v>
      </c>
      <c r="Q1680" s="67" t="n">
        <v>2</v>
      </c>
      <c r="R1680" s="67">
        <f>$I1680</f>
        <v/>
      </c>
      <c r="S1680" s="67">
        <f>$K1680</f>
        <v/>
      </c>
      <c r="T1680" s="67">
        <f>IFERROR(INDEX(Clients!$G$2:$G$1020,MATCH($E1680,Clients!$A$2:$A$1020,0)),"")</f>
        <v/>
      </c>
      <c r="U1680" s="67">
        <f>IFERROR(INDEX(Clients!$I$2:$I$1020,MATCH($E1680,Clients!$A$2:$A$1020,0)),"")</f>
        <v/>
      </c>
      <c r="V1680" s="69">
        <f>1</f>
        <v/>
      </c>
      <c r="W1680" s="69">
        <f>IF($N1680="Accepté",1,0)</f>
        <v/>
      </c>
      <c r="X1680" s="68">
        <f>$M1680*$W1680</f>
        <v/>
      </c>
      <c r="Y1680" s="68">
        <f>IF($N1680="En cours",0,$M1680)</f>
        <v/>
      </c>
      <c r="Z1680" s="69">
        <f>IF($P1680="",0,1)</f>
        <v/>
      </c>
      <c r="AA1680" s="70">
        <f>IF($P1680="",0,$P1680)</f>
        <v/>
      </c>
      <c r="AB1680" s="69">
        <f>IF(AND($P1680&lt;&gt;"",$P1680&lt;=Paramètres!$C$14),1,0)</f>
        <v/>
      </c>
      <c r="AC1680" s="67">
        <f>IF($P1680="","Jamais relancé",IF($P1680&lt;=3,"0-3 j",IF($P1680&lt;=7,"4-7 j",IF($P1680&lt;=15,"8-15 j","Plus de 15 j"))))</f>
        <v/>
      </c>
      <c r="AD1680" s="67">
        <f>IF($M1680&lt;=1000,"Moins de 1 k€",IF($M1680&lt;=5000,"1 à 5 k€",IF($M1680&lt;=15000,"5 à 15 k€","Plus de 15 k€")))</f>
        <v/>
      </c>
    </row>
    <row r="1681">
      <c r="A1681" s="65" t="inlineStr">
        <is>
          <t>DEV-01680</t>
        </is>
      </c>
      <c r="B1681" s="66" t="n">
        <v>45706</v>
      </c>
      <c r="C1681" s="65" t="inlineStr">
        <is>
          <t>2025-02</t>
        </is>
      </c>
      <c r="D1681" s="65" t="inlineStr">
        <is>
          <t>2024-2025</t>
        </is>
      </c>
      <c r="E1681" s="65" t="inlineStr">
        <is>
          <t>CLI-0101</t>
        </is>
      </c>
      <c r="F1681" s="65" t="inlineStr">
        <is>
          <t>Particulier</t>
        </is>
      </c>
      <c r="G1681" s="65" t="inlineStr">
        <is>
          <t>Bordeaux</t>
        </is>
      </c>
      <c r="H1681" s="65" t="inlineStr">
        <is>
          <t>Sophie Marchand</t>
        </is>
      </c>
      <c r="I1681" s="65" t="inlineStr">
        <is>
          <t>Électricité</t>
        </is>
      </c>
      <c r="J1681" s="65" t="inlineStr">
        <is>
          <t>EL-002</t>
        </is>
      </c>
      <c r="K1681" s="65" t="inlineStr">
        <is>
          <t>Installation borne de recharge VE</t>
        </is>
      </c>
      <c r="L1681" s="67" t="n">
        <v>1</v>
      </c>
      <c r="M1681" s="68" t="n">
        <v>1733.19</v>
      </c>
      <c r="N1681" s="65" t="inlineStr">
        <is>
          <t>Sans réponse</t>
        </is>
      </c>
      <c r="O1681" s="66" t="n">
        <v>45731</v>
      </c>
      <c r="P1681" s="67" t="n">
        <v>8</v>
      </c>
      <c r="Q1681" s="67" t="n">
        <v>3</v>
      </c>
      <c r="R1681" s="67">
        <f>$I1681</f>
        <v/>
      </c>
      <c r="S1681" s="67">
        <f>$K1681</f>
        <v/>
      </c>
      <c r="T1681" s="67">
        <f>IFERROR(INDEX(Clients!$G$2:$G$1020,MATCH($E1681,Clients!$A$2:$A$1020,0)),"")</f>
        <v/>
      </c>
      <c r="U1681" s="67">
        <f>IFERROR(INDEX(Clients!$I$2:$I$1020,MATCH($E1681,Clients!$A$2:$A$1020,0)),"")</f>
        <v/>
      </c>
      <c r="V1681" s="69">
        <f>1</f>
        <v/>
      </c>
      <c r="W1681" s="69">
        <f>IF($N1681="Accepté",1,0)</f>
        <v/>
      </c>
      <c r="X1681" s="68">
        <f>$M1681*$W1681</f>
        <v/>
      </c>
      <c r="Y1681" s="68">
        <f>IF($N1681="En cours",0,$M1681)</f>
        <v/>
      </c>
      <c r="Z1681" s="69">
        <f>IF($P1681="",0,1)</f>
        <v/>
      </c>
      <c r="AA1681" s="70">
        <f>IF($P1681="",0,$P1681)</f>
        <v/>
      </c>
      <c r="AB1681" s="69">
        <f>IF(AND($P1681&lt;&gt;"",$P1681&lt;=Paramètres!$C$14),1,0)</f>
        <v/>
      </c>
      <c r="AC1681" s="67">
        <f>IF($P1681="","Jamais relancé",IF($P1681&lt;=3,"0-3 j",IF($P1681&lt;=7,"4-7 j",IF($P1681&lt;=15,"8-15 j","Plus de 15 j"))))</f>
        <v/>
      </c>
      <c r="AD1681" s="67">
        <f>IF($M1681&lt;=1000,"Moins de 1 k€",IF($M1681&lt;=5000,"1 à 5 k€",IF($M1681&lt;=15000,"5 à 15 k€","Plus de 15 k€")))</f>
        <v/>
      </c>
    </row>
    <row r="1682">
      <c r="A1682" s="65" t="inlineStr">
        <is>
          <t>DEV-01681</t>
        </is>
      </c>
      <c r="B1682" s="66" t="n">
        <v>45706</v>
      </c>
      <c r="C1682" s="65" t="inlineStr">
        <is>
          <t>2025-02</t>
        </is>
      </c>
      <c r="D1682" s="65" t="inlineStr">
        <is>
          <t>2024-2025</t>
        </is>
      </c>
      <c r="E1682" s="65" t="inlineStr">
        <is>
          <t>CLI-0556</t>
        </is>
      </c>
      <c r="F1682" s="65" t="inlineStr">
        <is>
          <t>Professionnel</t>
        </is>
      </c>
      <c r="G1682" s="65" t="inlineStr">
        <is>
          <t>Montpellier</t>
        </is>
      </c>
      <c r="H1682" s="65" t="inlineStr">
        <is>
          <t>Thomas Rey</t>
        </is>
      </c>
      <c r="I1682" s="65" t="inlineStr">
        <is>
          <t>Chauffage</t>
        </is>
      </c>
      <c r="J1682" s="65" t="inlineStr">
        <is>
          <t>CH-001</t>
        </is>
      </c>
      <c r="K1682" s="65" t="inlineStr">
        <is>
          <t>Installation chaudière gaz condensation</t>
        </is>
      </c>
      <c r="L1682" s="67" t="n">
        <v>1</v>
      </c>
      <c r="M1682" s="68" t="n">
        <v>8174.61</v>
      </c>
      <c r="N1682" s="65" t="inlineStr">
        <is>
          <t>Sans réponse</t>
        </is>
      </c>
      <c r="O1682" s="66" t="n">
        <v>45748</v>
      </c>
      <c r="P1682" s="67" t="n"/>
      <c r="Q1682" s="67" t="n">
        <v>0</v>
      </c>
      <c r="R1682" s="67">
        <f>$I1682</f>
        <v/>
      </c>
      <c r="S1682" s="67">
        <f>$K1682</f>
        <v/>
      </c>
      <c r="T1682" s="67">
        <f>IFERROR(INDEX(Clients!$G$2:$G$1020,MATCH($E1682,Clients!$A$2:$A$1020,0)),"")</f>
        <v/>
      </c>
      <c r="U1682" s="67">
        <f>IFERROR(INDEX(Clients!$I$2:$I$1020,MATCH($E1682,Clients!$A$2:$A$1020,0)),"")</f>
        <v/>
      </c>
      <c r="V1682" s="69">
        <f>1</f>
        <v/>
      </c>
      <c r="W1682" s="69">
        <f>IF($N1682="Accepté",1,0)</f>
        <v/>
      </c>
      <c r="X1682" s="68">
        <f>$M1682*$W1682</f>
        <v/>
      </c>
      <c r="Y1682" s="68">
        <f>IF($N1682="En cours",0,$M1682)</f>
        <v/>
      </c>
      <c r="Z1682" s="69">
        <f>IF($P1682="",0,1)</f>
        <v/>
      </c>
      <c r="AA1682" s="70">
        <f>IF($P1682="",0,$P1682)</f>
        <v/>
      </c>
      <c r="AB1682" s="69">
        <f>IF(AND($P1682&lt;&gt;"",$P1682&lt;=Paramètres!$C$14),1,0)</f>
        <v/>
      </c>
      <c r="AC1682" s="67">
        <f>IF($P1682="","Jamais relancé",IF($P1682&lt;=3,"0-3 j",IF($P1682&lt;=7,"4-7 j",IF($P1682&lt;=15,"8-15 j","Plus de 15 j"))))</f>
        <v/>
      </c>
      <c r="AD1682" s="67">
        <f>IF($M1682&lt;=1000,"Moins de 1 k€",IF($M1682&lt;=5000,"1 à 5 k€",IF($M1682&lt;=15000,"5 à 15 k€","Plus de 15 k€")))</f>
        <v/>
      </c>
    </row>
    <row r="1683">
      <c r="A1683" s="65" t="inlineStr">
        <is>
          <t>DEV-01682</t>
        </is>
      </c>
      <c r="B1683" s="66" t="n">
        <v>45707</v>
      </c>
      <c r="C1683" s="65" t="inlineStr">
        <is>
          <t>2025-02</t>
        </is>
      </c>
      <c r="D1683" s="65" t="inlineStr">
        <is>
          <t>2024-2025</t>
        </is>
      </c>
      <c r="E1683" s="65" t="inlineStr">
        <is>
          <t>CLI-0336</t>
        </is>
      </c>
      <c r="F1683" s="65" t="inlineStr">
        <is>
          <t>Particulier</t>
        </is>
      </c>
      <c r="G1683" s="65" t="inlineStr">
        <is>
          <t>Toulouse</t>
        </is>
      </c>
      <c r="H1683" s="65" t="inlineStr">
        <is>
          <t>Nadia Cherif</t>
        </is>
      </c>
      <c r="I1683" s="65" t="inlineStr">
        <is>
          <t>Électricité</t>
        </is>
      </c>
      <c r="J1683" s="65" t="inlineStr">
        <is>
          <t>EL-004</t>
        </is>
      </c>
      <c r="K1683" s="65" t="inlineStr">
        <is>
          <t>Éclairage LED locaux professionnels</t>
        </is>
      </c>
      <c r="L1683" s="67" t="n">
        <v>1</v>
      </c>
      <c r="M1683" s="68" t="n">
        <v>3651.17</v>
      </c>
      <c r="N1683" s="65" t="inlineStr">
        <is>
          <t>Refusé</t>
        </is>
      </c>
      <c r="O1683" s="66" t="n">
        <v>45740</v>
      </c>
      <c r="P1683" s="67" t="n">
        <v>7</v>
      </c>
      <c r="Q1683" s="67" t="n">
        <v>2</v>
      </c>
      <c r="R1683" s="67">
        <f>$I1683</f>
        <v/>
      </c>
      <c r="S1683" s="67">
        <f>$K1683</f>
        <v/>
      </c>
      <c r="T1683" s="67">
        <f>IFERROR(INDEX(Clients!$G$2:$G$1020,MATCH($E1683,Clients!$A$2:$A$1020,0)),"")</f>
        <v/>
      </c>
      <c r="U1683" s="67">
        <f>IFERROR(INDEX(Clients!$I$2:$I$1020,MATCH($E1683,Clients!$A$2:$A$1020,0)),"")</f>
        <v/>
      </c>
      <c r="V1683" s="69">
        <f>1</f>
        <v/>
      </c>
      <c r="W1683" s="69">
        <f>IF($N1683="Accepté",1,0)</f>
        <v/>
      </c>
      <c r="X1683" s="68">
        <f>$M1683*$W1683</f>
        <v/>
      </c>
      <c r="Y1683" s="68">
        <f>IF($N1683="En cours",0,$M1683)</f>
        <v/>
      </c>
      <c r="Z1683" s="69">
        <f>IF($P1683="",0,1)</f>
        <v/>
      </c>
      <c r="AA1683" s="70">
        <f>IF($P1683="",0,$P1683)</f>
        <v/>
      </c>
      <c r="AB1683" s="69">
        <f>IF(AND($P1683&lt;&gt;"",$P1683&lt;=Paramètres!$C$14),1,0)</f>
        <v/>
      </c>
      <c r="AC1683" s="67">
        <f>IF($P1683="","Jamais relancé",IF($P1683&lt;=3,"0-3 j",IF($P1683&lt;=7,"4-7 j",IF($P1683&lt;=15,"8-15 j","Plus de 15 j"))))</f>
        <v/>
      </c>
      <c r="AD1683" s="67">
        <f>IF($M1683&lt;=1000,"Moins de 1 k€",IF($M1683&lt;=5000,"1 à 5 k€",IF($M1683&lt;=15000,"5 à 15 k€","Plus de 15 k€")))</f>
        <v/>
      </c>
    </row>
    <row r="1684">
      <c r="A1684" s="65" t="inlineStr">
        <is>
          <t>DEV-01683</t>
        </is>
      </c>
      <c r="B1684" s="66" t="n">
        <v>45707</v>
      </c>
      <c r="C1684" s="65" t="inlineStr">
        <is>
          <t>2025-02</t>
        </is>
      </c>
      <c r="D1684" s="65" t="inlineStr">
        <is>
          <t>2024-2025</t>
        </is>
      </c>
      <c r="E1684" s="65" t="inlineStr">
        <is>
          <t>CLI-0255</t>
        </is>
      </c>
      <c r="F1684" s="65" t="inlineStr">
        <is>
          <t>Particulier</t>
        </is>
      </c>
      <c r="G1684" s="65" t="inlineStr">
        <is>
          <t>Bordeaux</t>
        </is>
      </c>
      <c r="H1684" s="65" t="inlineStr">
        <is>
          <t>Karim Belkacem</t>
        </is>
      </c>
      <c r="I1684" s="65" t="inlineStr">
        <is>
          <t>Électricité</t>
        </is>
      </c>
      <c r="J1684" s="65" t="inlineStr">
        <is>
          <t>EL-001</t>
        </is>
      </c>
      <c r="K1684" s="65" t="inlineStr">
        <is>
          <t>Mise aux normes tableau électrique</t>
        </is>
      </c>
      <c r="L1684" s="67" t="n">
        <v>1</v>
      </c>
      <c r="M1684" s="68" t="n">
        <v>1685.73</v>
      </c>
      <c r="N1684" s="65" t="inlineStr">
        <is>
          <t>Accepté</t>
        </is>
      </c>
      <c r="O1684" s="66" t="n">
        <v>45727</v>
      </c>
      <c r="P1684" s="67" t="n">
        <v>12</v>
      </c>
      <c r="Q1684" s="67" t="n">
        <v>2</v>
      </c>
      <c r="R1684" s="67">
        <f>$I1684</f>
        <v/>
      </c>
      <c r="S1684" s="67">
        <f>$K1684</f>
        <v/>
      </c>
      <c r="T1684" s="67">
        <f>IFERROR(INDEX(Clients!$G$2:$G$1020,MATCH($E1684,Clients!$A$2:$A$1020,0)),"")</f>
        <v/>
      </c>
      <c r="U1684" s="67">
        <f>IFERROR(INDEX(Clients!$I$2:$I$1020,MATCH($E1684,Clients!$A$2:$A$1020,0)),"")</f>
        <v/>
      </c>
      <c r="V1684" s="69">
        <f>1</f>
        <v/>
      </c>
      <c r="W1684" s="69">
        <f>IF($N1684="Accepté",1,0)</f>
        <v/>
      </c>
      <c r="X1684" s="68">
        <f>$M1684*$W1684</f>
        <v/>
      </c>
      <c r="Y1684" s="68">
        <f>IF($N1684="En cours",0,$M1684)</f>
        <v/>
      </c>
      <c r="Z1684" s="69">
        <f>IF($P1684="",0,1)</f>
        <v/>
      </c>
      <c r="AA1684" s="70">
        <f>IF($P1684="",0,$P1684)</f>
        <v/>
      </c>
      <c r="AB1684" s="69">
        <f>IF(AND($P1684&lt;&gt;"",$P1684&lt;=Paramètres!$C$14),1,0)</f>
        <v/>
      </c>
      <c r="AC1684" s="67">
        <f>IF($P1684="","Jamais relancé",IF($P1684&lt;=3,"0-3 j",IF($P1684&lt;=7,"4-7 j",IF($P1684&lt;=15,"8-15 j","Plus de 15 j"))))</f>
        <v/>
      </c>
      <c r="AD1684" s="67">
        <f>IF($M1684&lt;=1000,"Moins de 1 k€",IF($M1684&lt;=5000,"1 à 5 k€",IF($M1684&lt;=15000,"5 à 15 k€","Plus de 15 k€")))</f>
        <v/>
      </c>
    </row>
    <row r="1685">
      <c r="A1685" s="65" t="inlineStr">
        <is>
          <t>DEV-01684</t>
        </is>
      </c>
      <c r="B1685" s="66" t="n">
        <v>45707</v>
      </c>
      <c r="C1685" s="65" t="inlineStr">
        <is>
          <t>2025-02</t>
        </is>
      </c>
      <c r="D1685" s="65" t="inlineStr">
        <is>
          <t>2024-2025</t>
        </is>
      </c>
      <c r="E1685" s="65" t="inlineStr">
        <is>
          <t>CLI-0485</t>
        </is>
      </c>
      <c r="F1685" s="65" t="inlineStr">
        <is>
          <t>Particulier</t>
        </is>
      </c>
      <c r="G1685" s="65" t="inlineStr">
        <is>
          <t>Toulouse</t>
        </is>
      </c>
      <c r="H1685" s="65" t="inlineStr">
        <is>
          <t>Julien Fabre</t>
        </is>
      </c>
      <c r="I1685" s="65" t="inlineStr">
        <is>
          <t>Plomberie</t>
        </is>
      </c>
      <c r="J1685" s="65" t="inlineStr">
        <is>
          <t>PR-001</t>
        </is>
      </c>
      <c r="K1685" s="65" t="inlineStr">
        <is>
          <t>Remplacement chauffe-eau 200 L</t>
        </is>
      </c>
      <c r="L1685" s="67" t="n">
        <v>1</v>
      </c>
      <c r="M1685" s="68" t="n">
        <v>1274.81</v>
      </c>
      <c r="N1685" s="65" t="inlineStr">
        <is>
          <t>Sans réponse</t>
        </is>
      </c>
      <c r="O1685" s="66" t="n">
        <v>45715</v>
      </c>
      <c r="P1685" s="67" t="n"/>
      <c r="Q1685" s="67" t="n">
        <v>0</v>
      </c>
      <c r="R1685" s="67">
        <f>$I1685</f>
        <v/>
      </c>
      <c r="S1685" s="67">
        <f>$K1685</f>
        <v/>
      </c>
      <c r="T1685" s="67">
        <f>IFERROR(INDEX(Clients!$G$2:$G$1020,MATCH($E1685,Clients!$A$2:$A$1020,0)),"")</f>
        <v/>
      </c>
      <c r="U1685" s="67">
        <f>IFERROR(INDEX(Clients!$I$2:$I$1020,MATCH($E1685,Clients!$A$2:$A$1020,0)),"")</f>
        <v/>
      </c>
      <c r="V1685" s="69">
        <f>1</f>
        <v/>
      </c>
      <c r="W1685" s="69">
        <f>IF($N1685="Accepté",1,0)</f>
        <v/>
      </c>
      <c r="X1685" s="68">
        <f>$M1685*$W1685</f>
        <v/>
      </c>
      <c r="Y1685" s="68">
        <f>IF($N1685="En cours",0,$M1685)</f>
        <v/>
      </c>
      <c r="Z1685" s="69">
        <f>IF($P1685="",0,1)</f>
        <v/>
      </c>
      <c r="AA1685" s="70">
        <f>IF($P1685="",0,$P1685)</f>
        <v/>
      </c>
      <c r="AB1685" s="69">
        <f>IF(AND($P1685&lt;&gt;"",$P1685&lt;=Paramètres!$C$14),1,0)</f>
        <v/>
      </c>
      <c r="AC1685" s="67">
        <f>IF($P1685="","Jamais relancé",IF($P1685&lt;=3,"0-3 j",IF($P1685&lt;=7,"4-7 j",IF($P1685&lt;=15,"8-15 j","Plus de 15 j"))))</f>
        <v/>
      </c>
      <c r="AD1685" s="67">
        <f>IF($M1685&lt;=1000,"Moins de 1 k€",IF($M1685&lt;=5000,"1 à 5 k€",IF($M1685&lt;=15000,"5 à 15 k€","Plus de 15 k€")))</f>
        <v/>
      </c>
    </row>
    <row r="1686">
      <c r="A1686" s="65" t="inlineStr">
        <is>
          <t>DEV-01685</t>
        </is>
      </c>
      <c r="B1686" s="66" t="n">
        <v>45708</v>
      </c>
      <c r="C1686" s="65" t="inlineStr">
        <is>
          <t>2025-02</t>
        </is>
      </c>
      <c r="D1686" s="65" t="inlineStr">
        <is>
          <t>2024-2025</t>
        </is>
      </c>
      <c r="E1686" s="65" t="inlineStr">
        <is>
          <t>CLI-0524</t>
        </is>
      </c>
      <c r="F1686" s="65" t="inlineStr">
        <is>
          <t>Collectivité</t>
        </is>
      </c>
      <c r="G1686" s="65" t="inlineStr">
        <is>
          <t>Bordeaux</t>
        </is>
      </c>
      <c r="H1686" s="65" t="inlineStr">
        <is>
          <t>Karim Belkacem</t>
        </is>
      </c>
      <c r="I1686" s="65" t="inlineStr">
        <is>
          <t>Dépannage</t>
        </is>
      </c>
      <c r="J1686" s="65" t="inlineStr">
        <is>
          <t>DP-004</t>
        </is>
      </c>
      <c r="K1686" s="65" t="inlineStr">
        <is>
          <t>Remise en service chaudière</t>
        </is>
      </c>
      <c r="L1686" s="67" t="n">
        <v>1</v>
      </c>
      <c r="M1686" s="68" t="n">
        <v>529.91</v>
      </c>
      <c r="N1686" s="65" t="inlineStr">
        <is>
          <t>Refusé</t>
        </is>
      </c>
      <c r="O1686" s="66" t="n">
        <v>45715</v>
      </c>
      <c r="P1686" s="67" t="n">
        <v>8</v>
      </c>
      <c r="Q1686" s="67" t="n">
        <v>0</v>
      </c>
      <c r="R1686" s="67">
        <f>$I1686</f>
        <v/>
      </c>
      <c r="S1686" s="67">
        <f>$K1686</f>
        <v/>
      </c>
      <c r="T1686" s="67">
        <f>IFERROR(INDEX(Clients!$G$2:$G$1020,MATCH($E1686,Clients!$A$2:$A$1020,0)),"")</f>
        <v/>
      </c>
      <c r="U1686" s="67">
        <f>IFERROR(INDEX(Clients!$I$2:$I$1020,MATCH($E1686,Clients!$A$2:$A$1020,0)),"")</f>
        <v/>
      </c>
      <c r="V1686" s="69">
        <f>1</f>
        <v/>
      </c>
      <c r="W1686" s="69">
        <f>IF($N1686="Accepté",1,0)</f>
        <v/>
      </c>
      <c r="X1686" s="68">
        <f>$M1686*$W1686</f>
        <v/>
      </c>
      <c r="Y1686" s="68">
        <f>IF($N1686="En cours",0,$M1686)</f>
        <v/>
      </c>
      <c r="Z1686" s="69">
        <f>IF($P1686="",0,1)</f>
        <v/>
      </c>
      <c r="AA1686" s="70">
        <f>IF($P1686="",0,$P1686)</f>
        <v/>
      </c>
      <c r="AB1686" s="69">
        <f>IF(AND($P1686&lt;&gt;"",$P1686&lt;=Paramètres!$C$14),1,0)</f>
        <v/>
      </c>
      <c r="AC1686" s="67">
        <f>IF($P1686="","Jamais relancé",IF($P1686&lt;=3,"0-3 j",IF($P1686&lt;=7,"4-7 j",IF($P1686&lt;=15,"8-15 j","Plus de 15 j"))))</f>
        <v/>
      </c>
      <c r="AD1686" s="67">
        <f>IF($M1686&lt;=1000,"Moins de 1 k€",IF($M1686&lt;=5000,"1 à 5 k€",IF($M1686&lt;=15000,"5 à 15 k€","Plus de 15 k€")))</f>
        <v/>
      </c>
    </row>
    <row r="1687">
      <c r="A1687" s="65" t="inlineStr">
        <is>
          <t>DEV-01686</t>
        </is>
      </c>
      <c r="B1687" s="66" t="n">
        <v>45708</v>
      </c>
      <c r="C1687" s="65" t="inlineStr">
        <is>
          <t>2025-02</t>
        </is>
      </c>
      <c r="D1687" s="65" t="inlineStr">
        <is>
          <t>2024-2025</t>
        </is>
      </c>
      <c r="E1687" s="65" t="inlineStr">
        <is>
          <t>CLI-0108</t>
        </is>
      </c>
      <c r="F1687" s="65" t="inlineStr">
        <is>
          <t>Professionnel</t>
        </is>
      </c>
      <c r="G1687" s="65" t="inlineStr">
        <is>
          <t>Toulouse</t>
        </is>
      </c>
      <c r="H1687" s="65" t="inlineStr">
        <is>
          <t>Julien Fabre</t>
        </is>
      </c>
      <c r="I1687" s="65" t="inlineStr">
        <is>
          <t>Plomberie</t>
        </is>
      </c>
      <c r="J1687" s="65" t="inlineStr">
        <is>
          <t>PR-001</t>
        </is>
      </c>
      <c r="K1687" s="65" t="inlineStr">
        <is>
          <t>Remplacement chauffe-eau 200 L</t>
        </is>
      </c>
      <c r="L1687" s="67" t="n">
        <v>1</v>
      </c>
      <c r="M1687" s="68" t="n">
        <v>2083.45</v>
      </c>
      <c r="N1687" s="65" t="inlineStr">
        <is>
          <t>Accepté</t>
        </is>
      </c>
      <c r="O1687" s="66" t="n">
        <v>45750</v>
      </c>
      <c r="P1687" s="67" t="n">
        <v>9</v>
      </c>
      <c r="Q1687" s="67" t="n">
        <v>1</v>
      </c>
      <c r="R1687" s="67">
        <f>$I1687</f>
        <v/>
      </c>
      <c r="S1687" s="67">
        <f>$K1687</f>
        <v/>
      </c>
      <c r="T1687" s="67">
        <f>IFERROR(INDEX(Clients!$G$2:$G$1020,MATCH($E1687,Clients!$A$2:$A$1020,0)),"")</f>
        <v/>
      </c>
      <c r="U1687" s="67">
        <f>IFERROR(INDEX(Clients!$I$2:$I$1020,MATCH($E1687,Clients!$A$2:$A$1020,0)),"")</f>
        <v/>
      </c>
      <c r="V1687" s="69">
        <f>1</f>
        <v/>
      </c>
      <c r="W1687" s="69">
        <f>IF($N1687="Accepté",1,0)</f>
        <v/>
      </c>
      <c r="X1687" s="68">
        <f>$M1687*$W1687</f>
        <v/>
      </c>
      <c r="Y1687" s="68">
        <f>IF($N1687="En cours",0,$M1687)</f>
        <v/>
      </c>
      <c r="Z1687" s="69">
        <f>IF($P1687="",0,1)</f>
        <v/>
      </c>
      <c r="AA1687" s="70">
        <f>IF($P1687="",0,$P1687)</f>
        <v/>
      </c>
      <c r="AB1687" s="69">
        <f>IF(AND($P1687&lt;&gt;"",$P1687&lt;=Paramètres!$C$14),1,0)</f>
        <v/>
      </c>
      <c r="AC1687" s="67">
        <f>IF($P1687="","Jamais relancé",IF($P1687&lt;=3,"0-3 j",IF($P1687&lt;=7,"4-7 j",IF($P1687&lt;=15,"8-15 j","Plus de 15 j"))))</f>
        <v/>
      </c>
      <c r="AD1687" s="67">
        <f>IF($M1687&lt;=1000,"Moins de 1 k€",IF($M1687&lt;=5000,"1 à 5 k€",IF($M1687&lt;=15000,"5 à 15 k€","Plus de 15 k€")))</f>
        <v/>
      </c>
    </row>
    <row r="1688">
      <c r="A1688" s="65" t="inlineStr">
        <is>
          <t>DEV-01687</t>
        </is>
      </c>
      <c r="B1688" s="66" t="n">
        <v>45708</v>
      </c>
      <c r="C1688" s="65" t="inlineStr">
        <is>
          <t>2025-02</t>
        </is>
      </c>
      <c r="D1688" s="65" t="inlineStr">
        <is>
          <t>2024-2025</t>
        </is>
      </c>
      <c r="E1688" s="65" t="inlineStr">
        <is>
          <t>CLI-0263</t>
        </is>
      </c>
      <c r="F1688" s="65" t="inlineStr">
        <is>
          <t>Syndic</t>
        </is>
      </c>
      <c r="G1688" s="65" t="inlineStr">
        <is>
          <t>Bordeaux</t>
        </is>
      </c>
      <c r="H1688" s="65" t="inlineStr">
        <is>
          <t>Karim Belkacem</t>
        </is>
      </c>
      <c r="I1688" s="65" t="inlineStr">
        <is>
          <t>Dépannage</t>
        </is>
      </c>
      <c r="J1688" s="65" t="inlineStr">
        <is>
          <t>DP-003</t>
        </is>
      </c>
      <c r="K1688" s="65" t="inlineStr">
        <is>
          <t>Dépannage électrique urgence</t>
        </is>
      </c>
      <c r="L1688" s="67" t="n">
        <v>1</v>
      </c>
      <c r="M1688" s="68" t="n">
        <v>592.9</v>
      </c>
      <c r="N1688" s="65" t="inlineStr">
        <is>
          <t>Sans réponse</t>
        </is>
      </c>
      <c r="O1688" s="66" t="n">
        <v>45722</v>
      </c>
      <c r="P1688" s="67" t="n">
        <v>1</v>
      </c>
      <c r="Q1688" s="67" t="n">
        <v>1</v>
      </c>
      <c r="R1688" s="67">
        <f>$I1688</f>
        <v/>
      </c>
      <c r="S1688" s="67">
        <f>$K1688</f>
        <v/>
      </c>
      <c r="T1688" s="67">
        <f>IFERROR(INDEX(Clients!$G$2:$G$1020,MATCH($E1688,Clients!$A$2:$A$1020,0)),"")</f>
        <v/>
      </c>
      <c r="U1688" s="67">
        <f>IFERROR(INDEX(Clients!$I$2:$I$1020,MATCH($E1688,Clients!$A$2:$A$1020,0)),"")</f>
        <v/>
      </c>
      <c r="V1688" s="69">
        <f>1</f>
        <v/>
      </c>
      <c r="W1688" s="69">
        <f>IF($N1688="Accepté",1,0)</f>
        <v/>
      </c>
      <c r="X1688" s="68">
        <f>$M1688*$W1688</f>
        <v/>
      </c>
      <c r="Y1688" s="68">
        <f>IF($N1688="En cours",0,$M1688)</f>
        <v/>
      </c>
      <c r="Z1688" s="69">
        <f>IF($P1688="",0,1)</f>
        <v/>
      </c>
      <c r="AA1688" s="70">
        <f>IF($P1688="",0,$P1688)</f>
        <v/>
      </c>
      <c r="AB1688" s="69">
        <f>IF(AND($P1688&lt;&gt;"",$P1688&lt;=Paramètres!$C$14),1,0)</f>
        <v/>
      </c>
      <c r="AC1688" s="67">
        <f>IF($P1688="","Jamais relancé",IF($P1688&lt;=3,"0-3 j",IF($P1688&lt;=7,"4-7 j",IF($P1688&lt;=15,"8-15 j","Plus de 15 j"))))</f>
        <v/>
      </c>
      <c r="AD1688" s="67">
        <f>IF($M1688&lt;=1000,"Moins de 1 k€",IF($M1688&lt;=5000,"1 à 5 k€",IF($M1688&lt;=15000,"5 à 15 k€","Plus de 15 k€")))</f>
        <v/>
      </c>
    </row>
    <row r="1689">
      <c r="A1689" s="65" t="inlineStr">
        <is>
          <t>DEV-01688</t>
        </is>
      </c>
      <c r="B1689" s="66" t="n">
        <v>45708</v>
      </c>
      <c r="C1689" s="65" t="inlineStr">
        <is>
          <t>2025-02</t>
        </is>
      </c>
      <c r="D1689" s="65" t="inlineStr">
        <is>
          <t>2024-2025</t>
        </is>
      </c>
      <c r="E1689" s="65" t="inlineStr">
        <is>
          <t>CLI-0999</t>
        </is>
      </c>
      <c r="F1689" s="65" t="inlineStr">
        <is>
          <t>Particulier</t>
        </is>
      </c>
      <c r="G1689" s="65" t="inlineStr">
        <is>
          <t>Montpellier</t>
        </is>
      </c>
      <c r="H1689" s="65" t="inlineStr">
        <is>
          <t>Thomas Rey</t>
        </is>
      </c>
      <c r="I1689" s="65" t="inlineStr">
        <is>
          <t>Électricité</t>
        </is>
      </c>
      <c r="J1689" s="65" t="inlineStr">
        <is>
          <t>EL-002</t>
        </is>
      </c>
      <c r="K1689" s="65" t="inlineStr">
        <is>
          <t>Installation borne de recharge VE</t>
        </is>
      </c>
      <c r="L1689" s="67" t="n">
        <v>2</v>
      </c>
      <c r="M1689" s="68" t="n">
        <v>3034.83</v>
      </c>
      <c r="N1689" s="65" t="inlineStr">
        <is>
          <t>Sans réponse</t>
        </is>
      </c>
      <c r="O1689" s="66" t="n">
        <v>45725</v>
      </c>
      <c r="P1689" s="67" t="n">
        <v>14</v>
      </c>
      <c r="Q1689" s="67" t="n">
        <v>1</v>
      </c>
      <c r="R1689" s="67">
        <f>$I1689</f>
        <v/>
      </c>
      <c r="S1689" s="67">
        <f>$K1689</f>
        <v/>
      </c>
      <c r="T1689" s="67">
        <f>IFERROR(INDEX(Clients!$G$2:$G$1020,MATCH($E1689,Clients!$A$2:$A$1020,0)),"")</f>
        <v/>
      </c>
      <c r="U1689" s="67">
        <f>IFERROR(INDEX(Clients!$I$2:$I$1020,MATCH($E1689,Clients!$A$2:$A$1020,0)),"")</f>
        <v/>
      </c>
      <c r="V1689" s="69">
        <f>1</f>
        <v/>
      </c>
      <c r="W1689" s="69">
        <f>IF($N1689="Accepté",1,0)</f>
        <v/>
      </c>
      <c r="X1689" s="68">
        <f>$M1689*$W1689</f>
        <v/>
      </c>
      <c r="Y1689" s="68">
        <f>IF($N1689="En cours",0,$M1689)</f>
        <v/>
      </c>
      <c r="Z1689" s="69">
        <f>IF($P1689="",0,1)</f>
        <v/>
      </c>
      <c r="AA1689" s="70">
        <f>IF($P1689="",0,$P1689)</f>
        <v/>
      </c>
      <c r="AB1689" s="69">
        <f>IF(AND($P1689&lt;&gt;"",$P1689&lt;=Paramètres!$C$14),1,0)</f>
        <v/>
      </c>
      <c r="AC1689" s="67">
        <f>IF($P1689="","Jamais relancé",IF($P1689&lt;=3,"0-3 j",IF($P1689&lt;=7,"4-7 j",IF($P1689&lt;=15,"8-15 j","Plus de 15 j"))))</f>
        <v/>
      </c>
      <c r="AD1689" s="67">
        <f>IF($M1689&lt;=1000,"Moins de 1 k€",IF($M1689&lt;=5000,"1 à 5 k€",IF($M1689&lt;=15000,"5 à 15 k€","Plus de 15 k€")))</f>
        <v/>
      </c>
    </row>
    <row r="1690">
      <c r="A1690" s="65" t="inlineStr">
        <is>
          <t>DEV-01689</t>
        </is>
      </c>
      <c r="B1690" s="66" t="n">
        <v>45709</v>
      </c>
      <c r="C1690" s="65" t="inlineStr">
        <is>
          <t>2025-02</t>
        </is>
      </c>
      <c r="D1690" s="65" t="inlineStr">
        <is>
          <t>2024-2025</t>
        </is>
      </c>
      <c r="E1690" s="65" t="inlineStr">
        <is>
          <t>CLI-0263</t>
        </is>
      </c>
      <c r="F1690" s="65" t="inlineStr">
        <is>
          <t>Syndic</t>
        </is>
      </c>
      <c r="G1690" s="65" t="inlineStr">
        <is>
          <t>Bordeaux</t>
        </is>
      </c>
      <c r="H1690" s="65" t="inlineStr">
        <is>
          <t>Karim Belkacem</t>
        </is>
      </c>
      <c r="I1690" s="65" t="inlineStr">
        <is>
          <t>Électricité</t>
        </is>
      </c>
      <c r="J1690" s="65" t="inlineStr">
        <is>
          <t>EL-001</t>
        </is>
      </c>
      <c r="K1690" s="65" t="inlineStr">
        <is>
          <t>Mise aux normes tableau électrique</t>
        </is>
      </c>
      <c r="L1690" s="67" t="n">
        <v>1</v>
      </c>
      <c r="M1690" s="68" t="n">
        <v>4218.59</v>
      </c>
      <c r="N1690" s="65" t="inlineStr">
        <is>
          <t>Accepté</t>
        </is>
      </c>
      <c r="O1690" s="66" t="n">
        <v>45712</v>
      </c>
      <c r="P1690" s="67" t="n"/>
      <c r="Q1690" s="67" t="n">
        <v>0</v>
      </c>
      <c r="R1690" s="67">
        <f>$I1690</f>
        <v/>
      </c>
      <c r="S1690" s="67">
        <f>$K1690</f>
        <v/>
      </c>
      <c r="T1690" s="67">
        <f>IFERROR(INDEX(Clients!$G$2:$G$1020,MATCH($E1690,Clients!$A$2:$A$1020,0)),"")</f>
        <v/>
      </c>
      <c r="U1690" s="67">
        <f>IFERROR(INDEX(Clients!$I$2:$I$1020,MATCH($E1690,Clients!$A$2:$A$1020,0)),"")</f>
        <v/>
      </c>
      <c r="V1690" s="69">
        <f>1</f>
        <v/>
      </c>
      <c r="W1690" s="69">
        <f>IF($N1690="Accepté",1,0)</f>
        <v/>
      </c>
      <c r="X1690" s="68">
        <f>$M1690*$W1690</f>
        <v/>
      </c>
      <c r="Y1690" s="68">
        <f>IF($N1690="En cours",0,$M1690)</f>
        <v/>
      </c>
      <c r="Z1690" s="69">
        <f>IF($P1690="",0,1)</f>
        <v/>
      </c>
      <c r="AA1690" s="70">
        <f>IF($P1690="",0,$P1690)</f>
        <v/>
      </c>
      <c r="AB1690" s="69">
        <f>IF(AND($P1690&lt;&gt;"",$P1690&lt;=Paramètres!$C$14),1,0)</f>
        <v/>
      </c>
      <c r="AC1690" s="67">
        <f>IF($P1690="","Jamais relancé",IF($P1690&lt;=3,"0-3 j",IF($P1690&lt;=7,"4-7 j",IF($P1690&lt;=15,"8-15 j","Plus de 15 j"))))</f>
        <v/>
      </c>
      <c r="AD1690" s="67">
        <f>IF($M1690&lt;=1000,"Moins de 1 k€",IF($M1690&lt;=5000,"1 à 5 k€",IF($M1690&lt;=15000,"5 à 15 k€","Plus de 15 k€")))</f>
        <v/>
      </c>
    </row>
    <row r="1691">
      <c r="A1691" s="65" t="inlineStr">
        <is>
          <t>DEV-01690</t>
        </is>
      </c>
      <c r="B1691" s="66" t="n">
        <v>45709</v>
      </c>
      <c r="C1691" s="65" t="inlineStr">
        <is>
          <t>2025-02</t>
        </is>
      </c>
      <c r="D1691" s="65" t="inlineStr">
        <is>
          <t>2024-2025</t>
        </is>
      </c>
      <c r="E1691" s="65" t="inlineStr">
        <is>
          <t>CLI-0444</t>
        </is>
      </c>
      <c r="F1691" s="65" t="inlineStr">
        <is>
          <t>Professionnel</t>
        </is>
      </c>
      <c r="G1691" s="65" t="inlineStr">
        <is>
          <t>Bordeaux</t>
        </is>
      </c>
      <c r="H1691" s="65" t="inlineStr">
        <is>
          <t>Karim Belkacem</t>
        </is>
      </c>
      <c r="I1691" s="65" t="inlineStr">
        <is>
          <t>Chauffage</t>
        </is>
      </c>
      <c r="J1691" s="65" t="inlineStr">
        <is>
          <t>CH-003</t>
        </is>
      </c>
      <c r="K1691" s="65" t="inlineStr">
        <is>
          <t>Installation pompe à chaleur air/eau</t>
        </is>
      </c>
      <c r="L1691" s="67" t="n">
        <v>1</v>
      </c>
      <c r="M1691" s="68" t="n">
        <v>26337.43</v>
      </c>
      <c r="N1691" s="65" t="inlineStr">
        <is>
          <t>Sans réponse</t>
        </is>
      </c>
      <c r="O1691" s="66" t="n">
        <v>45721</v>
      </c>
      <c r="P1691" s="67" t="n">
        <v>8</v>
      </c>
      <c r="Q1691" s="67" t="n">
        <v>1</v>
      </c>
      <c r="R1691" s="67">
        <f>$I1691</f>
        <v/>
      </c>
      <c r="S1691" s="67">
        <f>$K1691</f>
        <v/>
      </c>
      <c r="T1691" s="67">
        <f>IFERROR(INDEX(Clients!$G$2:$G$1020,MATCH($E1691,Clients!$A$2:$A$1020,0)),"")</f>
        <v/>
      </c>
      <c r="U1691" s="67">
        <f>IFERROR(INDEX(Clients!$I$2:$I$1020,MATCH($E1691,Clients!$A$2:$A$1020,0)),"")</f>
        <v/>
      </c>
      <c r="V1691" s="69">
        <f>1</f>
        <v/>
      </c>
      <c r="W1691" s="69">
        <f>IF($N1691="Accepté",1,0)</f>
        <v/>
      </c>
      <c r="X1691" s="68">
        <f>$M1691*$W1691</f>
        <v/>
      </c>
      <c r="Y1691" s="68">
        <f>IF($N1691="En cours",0,$M1691)</f>
        <v/>
      </c>
      <c r="Z1691" s="69">
        <f>IF($P1691="",0,1)</f>
        <v/>
      </c>
      <c r="AA1691" s="70">
        <f>IF($P1691="",0,$P1691)</f>
        <v/>
      </c>
      <c r="AB1691" s="69">
        <f>IF(AND($P1691&lt;&gt;"",$P1691&lt;=Paramètres!$C$14),1,0)</f>
        <v/>
      </c>
      <c r="AC1691" s="67">
        <f>IF($P1691="","Jamais relancé",IF($P1691&lt;=3,"0-3 j",IF($P1691&lt;=7,"4-7 j",IF($P1691&lt;=15,"8-15 j","Plus de 15 j"))))</f>
        <v/>
      </c>
      <c r="AD1691" s="67">
        <f>IF($M1691&lt;=1000,"Moins de 1 k€",IF($M1691&lt;=5000,"1 à 5 k€",IF($M1691&lt;=15000,"5 à 15 k€","Plus de 15 k€")))</f>
        <v/>
      </c>
    </row>
    <row r="1692">
      <c r="A1692" s="65" t="inlineStr">
        <is>
          <t>DEV-01691</t>
        </is>
      </c>
      <c r="B1692" s="66" t="n">
        <v>45712</v>
      </c>
      <c r="C1692" s="65" t="inlineStr">
        <is>
          <t>2025-02</t>
        </is>
      </c>
      <c r="D1692" s="65" t="inlineStr">
        <is>
          <t>2024-2025</t>
        </is>
      </c>
      <c r="E1692" s="65" t="inlineStr">
        <is>
          <t>CLI-0269</t>
        </is>
      </c>
      <c r="F1692" s="65" t="inlineStr">
        <is>
          <t>Particulier</t>
        </is>
      </c>
      <c r="G1692" s="65" t="inlineStr">
        <is>
          <t>Toulouse</t>
        </is>
      </c>
      <c r="H1692" s="65" t="inlineStr">
        <is>
          <t>Julien Fabre</t>
        </is>
      </c>
      <c r="I1692" s="65" t="inlineStr">
        <is>
          <t>Électricité</t>
        </is>
      </c>
      <c r="J1692" s="65" t="inlineStr">
        <is>
          <t>EL-002</t>
        </is>
      </c>
      <c r="K1692" s="65" t="inlineStr">
        <is>
          <t>Installation borne de recharge VE</t>
        </is>
      </c>
      <c r="L1692" s="67" t="n">
        <v>1</v>
      </c>
      <c r="M1692" s="68" t="n">
        <v>1425.71</v>
      </c>
      <c r="N1692" s="65" t="inlineStr">
        <is>
          <t>Sans réponse</t>
        </is>
      </c>
      <c r="O1692" s="66" t="n">
        <v>45715</v>
      </c>
      <c r="P1692" s="67" t="n">
        <v>9</v>
      </c>
      <c r="Q1692" s="67" t="n">
        <v>0</v>
      </c>
      <c r="R1692" s="67">
        <f>$I1692</f>
        <v/>
      </c>
      <c r="S1692" s="67">
        <f>$K1692</f>
        <v/>
      </c>
      <c r="T1692" s="67">
        <f>IFERROR(INDEX(Clients!$G$2:$G$1020,MATCH($E1692,Clients!$A$2:$A$1020,0)),"")</f>
        <v/>
      </c>
      <c r="U1692" s="67">
        <f>IFERROR(INDEX(Clients!$I$2:$I$1020,MATCH($E1692,Clients!$A$2:$A$1020,0)),"")</f>
        <v/>
      </c>
      <c r="V1692" s="69">
        <f>1</f>
        <v/>
      </c>
      <c r="W1692" s="69">
        <f>IF($N1692="Accepté",1,0)</f>
        <v/>
      </c>
      <c r="X1692" s="68">
        <f>$M1692*$W1692</f>
        <v/>
      </c>
      <c r="Y1692" s="68">
        <f>IF($N1692="En cours",0,$M1692)</f>
        <v/>
      </c>
      <c r="Z1692" s="69">
        <f>IF($P1692="",0,1)</f>
        <v/>
      </c>
      <c r="AA1692" s="70">
        <f>IF($P1692="",0,$P1692)</f>
        <v/>
      </c>
      <c r="AB1692" s="69">
        <f>IF(AND($P1692&lt;&gt;"",$P1692&lt;=Paramètres!$C$14),1,0)</f>
        <v/>
      </c>
      <c r="AC1692" s="67">
        <f>IF($P1692="","Jamais relancé",IF($P1692&lt;=3,"0-3 j",IF($P1692&lt;=7,"4-7 j",IF($P1692&lt;=15,"8-15 j","Plus de 15 j"))))</f>
        <v/>
      </c>
      <c r="AD1692" s="67">
        <f>IF($M1692&lt;=1000,"Moins de 1 k€",IF($M1692&lt;=5000,"1 à 5 k€",IF($M1692&lt;=15000,"5 à 15 k€","Plus de 15 k€")))</f>
        <v/>
      </c>
    </row>
    <row r="1693">
      <c r="A1693" s="65" t="inlineStr">
        <is>
          <t>DEV-01692</t>
        </is>
      </c>
      <c r="B1693" s="66" t="n">
        <v>45712</v>
      </c>
      <c r="C1693" s="65" t="inlineStr">
        <is>
          <t>2025-02</t>
        </is>
      </c>
      <c r="D1693" s="65" t="inlineStr">
        <is>
          <t>2024-2025</t>
        </is>
      </c>
      <c r="E1693" s="65" t="inlineStr">
        <is>
          <t>CLI-0371</t>
        </is>
      </c>
      <c r="F1693" s="65" t="inlineStr">
        <is>
          <t>Particulier</t>
        </is>
      </c>
      <c r="G1693" s="65" t="inlineStr">
        <is>
          <t>Bordeaux</t>
        </is>
      </c>
      <c r="H1693" s="65" t="inlineStr">
        <is>
          <t>Sophie Marchand</t>
        </is>
      </c>
      <c r="I1693" s="65" t="inlineStr">
        <is>
          <t>Plomberie</t>
        </is>
      </c>
      <c r="J1693" s="65" t="inlineStr">
        <is>
          <t>PR-003</t>
        </is>
      </c>
      <c r="K1693" s="65" t="inlineStr">
        <is>
          <t>Réfection réseau eau appartement</t>
        </is>
      </c>
      <c r="L1693" s="67" t="n">
        <v>1</v>
      </c>
      <c r="M1693" s="68" t="n">
        <v>2817.03</v>
      </c>
      <c r="N1693" s="65" t="inlineStr">
        <is>
          <t>Sans réponse</t>
        </is>
      </c>
      <c r="O1693" s="66" t="n">
        <v>45738</v>
      </c>
      <c r="P1693" s="67" t="n">
        <v>9</v>
      </c>
      <c r="Q1693" s="67" t="n">
        <v>2</v>
      </c>
      <c r="R1693" s="67">
        <f>$I1693</f>
        <v/>
      </c>
      <c r="S1693" s="67">
        <f>$K1693</f>
        <v/>
      </c>
      <c r="T1693" s="67">
        <f>IFERROR(INDEX(Clients!$G$2:$G$1020,MATCH($E1693,Clients!$A$2:$A$1020,0)),"")</f>
        <v/>
      </c>
      <c r="U1693" s="67">
        <f>IFERROR(INDEX(Clients!$I$2:$I$1020,MATCH($E1693,Clients!$A$2:$A$1020,0)),"")</f>
        <v/>
      </c>
      <c r="V1693" s="69">
        <f>1</f>
        <v/>
      </c>
      <c r="W1693" s="69">
        <f>IF($N1693="Accepté",1,0)</f>
        <v/>
      </c>
      <c r="X1693" s="68">
        <f>$M1693*$W1693</f>
        <v/>
      </c>
      <c r="Y1693" s="68">
        <f>IF($N1693="En cours",0,$M1693)</f>
        <v/>
      </c>
      <c r="Z1693" s="69">
        <f>IF($P1693="",0,1)</f>
        <v/>
      </c>
      <c r="AA1693" s="70">
        <f>IF($P1693="",0,$P1693)</f>
        <v/>
      </c>
      <c r="AB1693" s="69">
        <f>IF(AND($P1693&lt;&gt;"",$P1693&lt;=Paramètres!$C$14),1,0)</f>
        <v/>
      </c>
      <c r="AC1693" s="67">
        <f>IF($P1693="","Jamais relancé",IF($P1693&lt;=3,"0-3 j",IF($P1693&lt;=7,"4-7 j",IF($P1693&lt;=15,"8-15 j","Plus de 15 j"))))</f>
        <v/>
      </c>
      <c r="AD1693" s="67">
        <f>IF($M1693&lt;=1000,"Moins de 1 k€",IF($M1693&lt;=5000,"1 à 5 k€",IF($M1693&lt;=15000,"5 à 15 k€","Plus de 15 k€")))</f>
        <v/>
      </c>
    </row>
    <row r="1694">
      <c r="A1694" s="65" t="inlineStr">
        <is>
          <t>DEV-01693</t>
        </is>
      </c>
      <c r="B1694" s="66" t="n">
        <v>45712</v>
      </c>
      <c r="C1694" s="65" t="inlineStr">
        <is>
          <t>2025-02</t>
        </is>
      </c>
      <c r="D1694" s="65" t="inlineStr">
        <is>
          <t>2024-2025</t>
        </is>
      </c>
      <c r="E1694" s="65" t="inlineStr">
        <is>
          <t>CLI-0451</t>
        </is>
      </c>
      <c r="F1694" s="65" t="inlineStr">
        <is>
          <t>Particulier</t>
        </is>
      </c>
      <c r="G1694" s="65" t="inlineStr">
        <is>
          <t>Bordeaux</t>
        </is>
      </c>
      <c r="H1694" s="65" t="inlineStr">
        <is>
          <t>Karim Belkacem</t>
        </is>
      </c>
      <c r="I1694" s="65" t="inlineStr">
        <is>
          <t>Chauffage</t>
        </is>
      </c>
      <c r="J1694" s="65" t="inlineStr">
        <is>
          <t>CH-005</t>
        </is>
      </c>
      <c r="K1694" s="65" t="inlineStr">
        <is>
          <t>Désembouage circuit chauffage</t>
        </is>
      </c>
      <c r="L1694" s="67" t="n">
        <v>1</v>
      </c>
      <c r="M1694" s="68" t="n">
        <v>763.71</v>
      </c>
      <c r="N1694" s="65" t="inlineStr">
        <is>
          <t>Refusé</t>
        </is>
      </c>
      <c r="O1694" s="66" t="n">
        <v>45739</v>
      </c>
      <c r="P1694" s="67" t="n"/>
      <c r="Q1694" s="67" t="n">
        <v>0</v>
      </c>
      <c r="R1694" s="67">
        <f>$I1694</f>
        <v/>
      </c>
      <c r="S1694" s="67">
        <f>$K1694</f>
        <v/>
      </c>
      <c r="T1694" s="67">
        <f>IFERROR(INDEX(Clients!$G$2:$G$1020,MATCH($E1694,Clients!$A$2:$A$1020,0)),"")</f>
        <v/>
      </c>
      <c r="U1694" s="67">
        <f>IFERROR(INDEX(Clients!$I$2:$I$1020,MATCH($E1694,Clients!$A$2:$A$1020,0)),"")</f>
        <v/>
      </c>
      <c r="V1694" s="69">
        <f>1</f>
        <v/>
      </c>
      <c r="W1694" s="69">
        <f>IF($N1694="Accepté",1,0)</f>
        <v/>
      </c>
      <c r="X1694" s="68">
        <f>$M1694*$W1694</f>
        <v/>
      </c>
      <c r="Y1694" s="68">
        <f>IF($N1694="En cours",0,$M1694)</f>
        <v/>
      </c>
      <c r="Z1694" s="69">
        <f>IF($P1694="",0,1)</f>
        <v/>
      </c>
      <c r="AA1694" s="70">
        <f>IF($P1694="",0,$P1694)</f>
        <v/>
      </c>
      <c r="AB1694" s="69">
        <f>IF(AND($P1694&lt;&gt;"",$P1694&lt;=Paramètres!$C$14),1,0)</f>
        <v/>
      </c>
      <c r="AC1694" s="67">
        <f>IF($P1694="","Jamais relancé",IF($P1694&lt;=3,"0-3 j",IF($P1694&lt;=7,"4-7 j",IF($P1694&lt;=15,"8-15 j","Plus de 15 j"))))</f>
        <v/>
      </c>
      <c r="AD1694" s="67">
        <f>IF($M1694&lt;=1000,"Moins de 1 k€",IF($M1694&lt;=5000,"1 à 5 k€",IF($M1694&lt;=15000,"5 à 15 k€","Plus de 15 k€")))</f>
        <v/>
      </c>
    </row>
    <row r="1695">
      <c r="A1695" s="65" t="inlineStr">
        <is>
          <t>DEV-01694</t>
        </is>
      </c>
      <c r="B1695" s="66" t="n">
        <v>45713</v>
      </c>
      <c r="C1695" s="65" t="inlineStr">
        <is>
          <t>2025-02</t>
        </is>
      </c>
      <c r="D1695" s="65" t="inlineStr">
        <is>
          <t>2024-2025</t>
        </is>
      </c>
      <c r="E1695" s="65" t="inlineStr">
        <is>
          <t>CLI-0014</t>
        </is>
      </c>
      <c r="F1695" s="65" t="inlineStr">
        <is>
          <t>Particulier</t>
        </is>
      </c>
      <c r="G1695" s="65" t="inlineStr">
        <is>
          <t>Bordeaux</t>
        </is>
      </c>
      <c r="H1695" s="65" t="inlineStr">
        <is>
          <t>Karim Belkacem</t>
        </is>
      </c>
      <c r="I1695" s="65" t="inlineStr">
        <is>
          <t>Plomberie</t>
        </is>
      </c>
      <c r="J1695" s="65" t="inlineStr">
        <is>
          <t>PR-002</t>
        </is>
      </c>
      <c r="K1695" s="65" t="inlineStr">
        <is>
          <t>Recherche de fuite + réparation</t>
        </is>
      </c>
      <c r="L1695" s="67" t="n">
        <v>1</v>
      </c>
      <c r="M1695" s="68" t="n">
        <v>516.71</v>
      </c>
      <c r="N1695" s="65" t="inlineStr">
        <is>
          <t>Sans réponse</t>
        </is>
      </c>
      <c r="O1695" s="66" t="n">
        <v>45728</v>
      </c>
      <c r="P1695" s="67" t="n"/>
      <c r="Q1695" s="67" t="n">
        <v>0</v>
      </c>
      <c r="R1695" s="67">
        <f>$I1695</f>
        <v/>
      </c>
      <c r="S1695" s="67">
        <f>$K1695</f>
        <v/>
      </c>
      <c r="T1695" s="67">
        <f>IFERROR(INDEX(Clients!$G$2:$G$1020,MATCH($E1695,Clients!$A$2:$A$1020,0)),"")</f>
        <v/>
      </c>
      <c r="U1695" s="67">
        <f>IFERROR(INDEX(Clients!$I$2:$I$1020,MATCH($E1695,Clients!$A$2:$A$1020,0)),"")</f>
        <v/>
      </c>
      <c r="V1695" s="69">
        <f>1</f>
        <v/>
      </c>
      <c r="W1695" s="69">
        <f>IF($N1695="Accepté",1,0)</f>
        <v/>
      </c>
      <c r="X1695" s="68">
        <f>$M1695*$W1695</f>
        <v/>
      </c>
      <c r="Y1695" s="68">
        <f>IF($N1695="En cours",0,$M1695)</f>
        <v/>
      </c>
      <c r="Z1695" s="69">
        <f>IF($P1695="",0,1)</f>
        <v/>
      </c>
      <c r="AA1695" s="70">
        <f>IF($P1695="",0,$P1695)</f>
        <v/>
      </c>
      <c r="AB1695" s="69">
        <f>IF(AND($P1695&lt;&gt;"",$P1695&lt;=Paramètres!$C$14),1,0)</f>
        <v/>
      </c>
      <c r="AC1695" s="67">
        <f>IF($P1695="","Jamais relancé",IF($P1695&lt;=3,"0-3 j",IF($P1695&lt;=7,"4-7 j",IF($P1695&lt;=15,"8-15 j","Plus de 15 j"))))</f>
        <v/>
      </c>
      <c r="AD1695" s="67">
        <f>IF($M1695&lt;=1000,"Moins de 1 k€",IF($M1695&lt;=5000,"1 à 5 k€",IF($M1695&lt;=15000,"5 à 15 k€","Plus de 15 k€")))</f>
        <v/>
      </c>
    </row>
    <row r="1696">
      <c r="A1696" s="65" t="inlineStr">
        <is>
          <t>DEV-01695</t>
        </is>
      </c>
      <c r="B1696" s="66" t="n">
        <v>45713</v>
      </c>
      <c r="C1696" s="65" t="inlineStr">
        <is>
          <t>2025-02</t>
        </is>
      </c>
      <c r="D1696" s="65" t="inlineStr">
        <is>
          <t>2024-2025</t>
        </is>
      </c>
      <c r="E1696" s="65" t="inlineStr">
        <is>
          <t>CLI-0033</t>
        </is>
      </c>
      <c r="F1696" s="65" t="inlineStr">
        <is>
          <t>Syndic</t>
        </is>
      </c>
      <c r="G1696" s="65" t="inlineStr">
        <is>
          <t>Bordeaux</t>
        </is>
      </c>
      <c r="H1696" s="65" t="inlineStr">
        <is>
          <t>Sophie Marchand</t>
        </is>
      </c>
      <c r="I1696" s="65" t="inlineStr">
        <is>
          <t>Plomberie</t>
        </is>
      </c>
      <c r="J1696" s="65" t="inlineStr">
        <is>
          <t>PR-001</t>
        </is>
      </c>
      <c r="K1696" s="65" t="inlineStr">
        <is>
          <t>Remplacement chauffe-eau 200 L</t>
        </is>
      </c>
      <c r="L1696" s="67" t="n">
        <v>1</v>
      </c>
      <c r="M1696" s="68" t="n">
        <v>2328.28</v>
      </c>
      <c r="N1696" s="65" t="inlineStr">
        <is>
          <t>Accepté</t>
        </is>
      </c>
      <c r="O1696" s="66" t="n">
        <v>45727</v>
      </c>
      <c r="P1696" s="67" t="n">
        <v>7</v>
      </c>
      <c r="Q1696" s="67" t="n">
        <v>2</v>
      </c>
      <c r="R1696" s="67">
        <f>$I1696</f>
        <v/>
      </c>
      <c r="S1696" s="67">
        <f>$K1696</f>
        <v/>
      </c>
      <c r="T1696" s="67">
        <f>IFERROR(INDEX(Clients!$G$2:$G$1020,MATCH($E1696,Clients!$A$2:$A$1020,0)),"")</f>
        <v/>
      </c>
      <c r="U1696" s="67">
        <f>IFERROR(INDEX(Clients!$I$2:$I$1020,MATCH($E1696,Clients!$A$2:$A$1020,0)),"")</f>
        <v/>
      </c>
      <c r="V1696" s="69">
        <f>1</f>
        <v/>
      </c>
      <c r="W1696" s="69">
        <f>IF($N1696="Accepté",1,0)</f>
        <v/>
      </c>
      <c r="X1696" s="68">
        <f>$M1696*$W1696</f>
        <v/>
      </c>
      <c r="Y1696" s="68">
        <f>IF($N1696="En cours",0,$M1696)</f>
        <v/>
      </c>
      <c r="Z1696" s="69">
        <f>IF($P1696="",0,1)</f>
        <v/>
      </c>
      <c r="AA1696" s="70">
        <f>IF($P1696="",0,$P1696)</f>
        <v/>
      </c>
      <c r="AB1696" s="69">
        <f>IF(AND($P1696&lt;&gt;"",$P1696&lt;=Paramètres!$C$14),1,0)</f>
        <v/>
      </c>
      <c r="AC1696" s="67">
        <f>IF($P1696="","Jamais relancé",IF($P1696&lt;=3,"0-3 j",IF($P1696&lt;=7,"4-7 j",IF($P1696&lt;=15,"8-15 j","Plus de 15 j"))))</f>
        <v/>
      </c>
      <c r="AD1696" s="67">
        <f>IF($M1696&lt;=1000,"Moins de 1 k€",IF($M1696&lt;=5000,"1 à 5 k€",IF($M1696&lt;=15000,"5 à 15 k€","Plus de 15 k€")))</f>
        <v/>
      </c>
    </row>
    <row r="1697">
      <c r="A1697" s="65" t="inlineStr">
        <is>
          <t>DEV-01696</t>
        </is>
      </c>
      <c r="B1697" s="66" t="n">
        <v>45713</v>
      </c>
      <c r="C1697" s="65" t="inlineStr">
        <is>
          <t>2025-02</t>
        </is>
      </c>
      <c r="D1697" s="65" t="inlineStr">
        <is>
          <t>2024-2025</t>
        </is>
      </c>
      <c r="E1697" s="65" t="inlineStr">
        <is>
          <t>CLI-0080</t>
        </is>
      </c>
      <c r="F1697" s="65" t="inlineStr">
        <is>
          <t>Particulier</t>
        </is>
      </c>
      <c r="G1697" s="65" t="inlineStr">
        <is>
          <t>Bordeaux</t>
        </is>
      </c>
      <c r="H1697" s="65" t="inlineStr">
        <is>
          <t>Sophie Marchand</t>
        </is>
      </c>
      <c r="I1697" s="65" t="inlineStr">
        <is>
          <t>Dépannage</t>
        </is>
      </c>
      <c r="J1697" s="65" t="inlineStr">
        <is>
          <t>DP-001</t>
        </is>
      </c>
      <c r="K1697" s="65" t="inlineStr">
        <is>
          <t>Dépannage plomberie urgence</t>
        </is>
      </c>
      <c r="L1697" s="67" t="n">
        <v>2</v>
      </c>
      <c r="M1697" s="68" t="n">
        <v>496.58</v>
      </c>
      <c r="N1697" s="65" t="inlineStr">
        <is>
          <t>Accepté</t>
        </is>
      </c>
      <c r="O1697" s="66" t="n">
        <v>45739</v>
      </c>
      <c r="P1697" s="67" t="n">
        <v>11</v>
      </c>
      <c r="Q1697" s="67" t="n">
        <v>3</v>
      </c>
      <c r="R1697" s="67">
        <f>$I1697</f>
        <v/>
      </c>
      <c r="S1697" s="67">
        <f>$K1697</f>
        <v/>
      </c>
      <c r="T1697" s="67">
        <f>IFERROR(INDEX(Clients!$G$2:$G$1020,MATCH($E1697,Clients!$A$2:$A$1020,0)),"")</f>
        <v/>
      </c>
      <c r="U1697" s="67">
        <f>IFERROR(INDEX(Clients!$I$2:$I$1020,MATCH($E1697,Clients!$A$2:$A$1020,0)),"")</f>
        <v/>
      </c>
      <c r="V1697" s="69">
        <f>1</f>
        <v/>
      </c>
      <c r="W1697" s="69">
        <f>IF($N1697="Accepté",1,0)</f>
        <v/>
      </c>
      <c r="X1697" s="68">
        <f>$M1697*$W1697</f>
        <v/>
      </c>
      <c r="Y1697" s="68">
        <f>IF($N1697="En cours",0,$M1697)</f>
        <v/>
      </c>
      <c r="Z1697" s="69">
        <f>IF($P1697="",0,1)</f>
        <v/>
      </c>
      <c r="AA1697" s="70">
        <f>IF($P1697="",0,$P1697)</f>
        <v/>
      </c>
      <c r="AB1697" s="69">
        <f>IF(AND($P1697&lt;&gt;"",$P1697&lt;=Paramètres!$C$14),1,0)</f>
        <v/>
      </c>
      <c r="AC1697" s="67">
        <f>IF($P1697="","Jamais relancé",IF($P1697&lt;=3,"0-3 j",IF($P1697&lt;=7,"4-7 j",IF($P1697&lt;=15,"8-15 j","Plus de 15 j"))))</f>
        <v/>
      </c>
      <c r="AD1697" s="67">
        <f>IF($M1697&lt;=1000,"Moins de 1 k€",IF($M1697&lt;=5000,"1 à 5 k€",IF($M1697&lt;=15000,"5 à 15 k€","Plus de 15 k€")))</f>
        <v/>
      </c>
    </row>
    <row r="1698">
      <c r="A1698" s="65" t="inlineStr">
        <is>
          <t>DEV-01697</t>
        </is>
      </c>
      <c r="B1698" s="66" t="n">
        <v>45714</v>
      </c>
      <c r="C1698" s="65" t="inlineStr">
        <is>
          <t>2025-02</t>
        </is>
      </c>
      <c r="D1698" s="65" t="inlineStr">
        <is>
          <t>2024-2025</t>
        </is>
      </c>
      <c r="E1698" s="65" t="inlineStr">
        <is>
          <t>CLI-0231</t>
        </is>
      </c>
      <c r="F1698" s="65" t="inlineStr">
        <is>
          <t>Professionnel</t>
        </is>
      </c>
      <c r="G1698" s="65" t="inlineStr">
        <is>
          <t>Bordeaux</t>
        </is>
      </c>
      <c r="H1698" s="65" t="inlineStr">
        <is>
          <t>Karim Belkacem</t>
        </is>
      </c>
      <c r="I1698" s="65" t="inlineStr">
        <is>
          <t>Salle de bain</t>
        </is>
      </c>
      <c r="J1698" s="65" t="inlineStr">
        <is>
          <t>SB-002</t>
        </is>
      </c>
      <c r="K1698" s="65" t="inlineStr">
        <is>
          <t>Remplacement baignoire par douche</t>
        </is>
      </c>
      <c r="L1698" s="67" t="n">
        <v>1</v>
      </c>
      <c r="M1698" s="68" t="n">
        <v>6660.96</v>
      </c>
      <c r="N1698" s="65" t="inlineStr">
        <is>
          <t>Refusé</t>
        </is>
      </c>
      <c r="O1698" s="66" t="n">
        <v>45749</v>
      </c>
      <c r="P1698" s="67" t="n">
        <v>14</v>
      </c>
      <c r="Q1698" s="67" t="n">
        <v>2</v>
      </c>
      <c r="R1698" s="67">
        <f>$I1698</f>
        <v/>
      </c>
      <c r="S1698" s="67">
        <f>$K1698</f>
        <v/>
      </c>
      <c r="T1698" s="67">
        <f>IFERROR(INDEX(Clients!$G$2:$G$1020,MATCH($E1698,Clients!$A$2:$A$1020,0)),"")</f>
        <v/>
      </c>
      <c r="U1698" s="67">
        <f>IFERROR(INDEX(Clients!$I$2:$I$1020,MATCH($E1698,Clients!$A$2:$A$1020,0)),"")</f>
        <v/>
      </c>
      <c r="V1698" s="69">
        <f>1</f>
        <v/>
      </c>
      <c r="W1698" s="69">
        <f>IF($N1698="Accepté",1,0)</f>
        <v/>
      </c>
      <c r="X1698" s="68">
        <f>$M1698*$W1698</f>
        <v/>
      </c>
      <c r="Y1698" s="68">
        <f>IF($N1698="En cours",0,$M1698)</f>
        <v/>
      </c>
      <c r="Z1698" s="69">
        <f>IF($P1698="",0,1)</f>
        <v/>
      </c>
      <c r="AA1698" s="70">
        <f>IF($P1698="",0,$P1698)</f>
        <v/>
      </c>
      <c r="AB1698" s="69">
        <f>IF(AND($P1698&lt;&gt;"",$P1698&lt;=Paramètres!$C$14),1,0)</f>
        <v/>
      </c>
      <c r="AC1698" s="67">
        <f>IF($P1698="","Jamais relancé",IF($P1698&lt;=3,"0-3 j",IF($P1698&lt;=7,"4-7 j",IF($P1698&lt;=15,"8-15 j","Plus de 15 j"))))</f>
        <v/>
      </c>
      <c r="AD1698" s="67">
        <f>IF($M1698&lt;=1000,"Moins de 1 k€",IF($M1698&lt;=5000,"1 à 5 k€",IF($M1698&lt;=15000,"5 à 15 k€","Plus de 15 k€")))</f>
        <v/>
      </c>
    </row>
    <row r="1699">
      <c r="A1699" s="65" t="inlineStr">
        <is>
          <t>DEV-01698</t>
        </is>
      </c>
      <c r="B1699" s="66" t="n">
        <v>45714</v>
      </c>
      <c r="C1699" s="65" t="inlineStr">
        <is>
          <t>2025-02</t>
        </is>
      </c>
      <c r="D1699" s="65" t="inlineStr">
        <is>
          <t>2024-2025</t>
        </is>
      </c>
      <c r="E1699" s="65" t="inlineStr">
        <is>
          <t>CLI-0350</t>
        </is>
      </c>
      <c r="F1699" s="65" t="inlineStr">
        <is>
          <t>Particulier</t>
        </is>
      </c>
      <c r="G1699" s="65" t="inlineStr">
        <is>
          <t>Bordeaux</t>
        </is>
      </c>
      <c r="H1699" s="65" t="inlineStr">
        <is>
          <t>Karim Belkacem</t>
        </is>
      </c>
      <c r="I1699" s="65" t="inlineStr">
        <is>
          <t>Salle de bain</t>
        </is>
      </c>
      <c r="J1699" s="65" t="inlineStr">
        <is>
          <t>SB-003</t>
        </is>
      </c>
      <c r="K1699" s="65" t="inlineStr">
        <is>
          <t>Pose meuble vasque + robinetterie</t>
        </is>
      </c>
      <c r="L1699" s="67" t="n">
        <v>1</v>
      </c>
      <c r="M1699" s="68" t="n">
        <v>1315.77</v>
      </c>
      <c r="N1699" s="65" t="inlineStr">
        <is>
          <t>Sans réponse</t>
        </is>
      </c>
      <c r="O1699" s="66" t="n">
        <v>45732</v>
      </c>
      <c r="P1699" s="67" t="n"/>
      <c r="Q1699" s="67" t="n">
        <v>0</v>
      </c>
      <c r="R1699" s="67">
        <f>$I1699</f>
        <v/>
      </c>
      <c r="S1699" s="67">
        <f>$K1699</f>
        <v/>
      </c>
      <c r="T1699" s="67">
        <f>IFERROR(INDEX(Clients!$G$2:$G$1020,MATCH($E1699,Clients!$A$2:$A$1020,0)),"")</f>
        <v/>
      </c>
      <c r="U1699" s="67">
        <f>IFERROR(INDEX(Clients!$I$2:$I$1020,MATCH($E1699,Clients!$A$2:$A$1020,0)),"")</f>
        <v/>
      </c>
      <c r="V1699" s="69">
        <f>1</f>
        <v/>
      </c>
      <c r="W1699" s="69">
        <f>IF($N1699="Accepté",1,0)</f>
        <v/>
      </c>
      <c r="X1699" s="68">
        <f>$M1699*$W1699</f>
        <v/>
      </c>
      <c r="Y1699" s="68">
        <f>IF($N1699="En cours",0,$M1699)</f>
        <v/>
      </c>
      <c r="Z1699" s="69">
        <f>IF($P1699="",0,1)</f>
        <v/>
      </c>
      <c r="AA1699" s="70">
        <f>IF($P1699="",0,$P1699)</f>
        <v/>
      </c>
      <c r="AB1699" s="69">
        <f>IF(AND($P1699&lt;&gt;"",$P1699&lt;=Paramètres!$C$14),1,0)</f>
        <v/>
      </c>
      <c r="AC1699" s="67">
        <f>IF($P1699="","Jamais relancé",IF($P1699&lt;=3,"0-3 j",IF($P1699&lt;=7,"4-7 j",IF($P1699&lt;=15,"8-15 j","Plus de 15 j"))))</f>
        <v/>
      </c>
      <c r="AD1699" s="67">
        <f>IF($M1699&lt;=1000,"Moins de 1 k€",IF($M1699&lt;=5000,"1 à 5 k€",IF($M1699&lt;=15000,"5 à 15 k€","Plus de 15 k€")))</f>
        <v/>
      </c>
    </row>
    <row r="1700">
      <c r="A1700" s="65" t="inlineStr">
        <is>
          <t>DEV-01699</t>
        </is>
      </c>
      <c r="B1700" s="66" t="n">
        <v>45714</v>
      </c>
      <c r="C1700" s="65" t="inlineStr">
        <is>
          <t>2025-02</t>
        </is>
      </c>
      <c r="D1700" s="65" t="inlineStr">
        <is>
          <t>2024-2025</t>
        </is>
      </c>
      <c r="E1700" s="65" t="inlineStr">
        <is>
          <t>CLI-0617</t>
        </is>
      </c>
      <c r="F1700" s="65" t="inlineStr">
        <is>
          <t>Syndic</t>
        </is>
      </c>
      <c r="G1700" s="65" t="inlineStr">
        <is>
          <t>Bordeaux</t>
        </is>
      </c>
      <c r="H1700" s="65" t="inlineStr">
        <is>
          <t>Sophie Marchand</t>
        </is>
      </c>
      <c r="I1700" s="65" t="inlineStr">
        <is>
          <t>Plomberie</t>
        </is>
      </c>
      <c r="J1700" s="65" t="inlineStr">
        <is>
          <t>PR-001</t>
        </is>
      </c>
      <c r="K1700" s="65" t="inlineStr">
        <is>
          <t>Remplacement chauffe-eau 200 L</t>
        </is>
      </c>
      <c r="L1700" s="67" t="n">
        <v>1</v>
      </c>
      <c r="M1700" s="68" t="n">
        <v>2472.19</v>
      </c>
      <c r="N1700" s="65" t="inlineStr">
        <is>
          <t>Sans réponse</t>
        </is>
      </c>
      <c r="O1700" s="66" t="n">
        <v>45746</v>
      </c>
      <c r="P1700" s="67" t="n"/>
      <c r="Q1700" s="67" t="n">
        <v>0</v>
      </c>
      <c r="R1700" s="67">
        <f>$I1700</f>
        <v/>
      </c>
      <c r="S1700" s="67">
        <f>$K1700</f>
        <v/>
      </c>
      <c r="T1700" s="67">
        <f>IFERROR(INDEX(Clients!$G$2:$G$1020,MATCH($E1700,Clients!$A$2:$A$1020,0)),"")</f>
        <v/>
      </c>
      <c r="U1700" s="67">
        <f>IFERROR(INDEX(Clients!$I$2:$I$1020,MATCH($E1700,Clients!$A$2:$A$1020,0)),"")</f>
        <v/>
      </c>
      <c r="V1700" s="69">
        <f>1</f>
        <v/>
      </c>
      <c r="W1700" s="69">
        <f>IF($N1700="Accepté",1,0)</f>
        <v/>
      </c>
      <c r="X1700" s="68">
        <f>$M1700*$W1700</f>
        <v/>
      </c>
      <c r="Y1700" s="68">
        <f>IF($N1700="En cours",0,$M1700)</f>
        <v/>
      </c>
      <c r="Z1700" s="69">
        <f>IF($P1700="",0,1)</f>
        <v/>
      </c>
      <c r="AA1700" s="70">
        <f>IF($P1700="",0,$P1700)</f>
        <v/>
      </c>
      <c r="AB1700" s="69">
        <f>IF(AND($P1700&lt;&gt;"",$P1700&lt;=Paramètres!$C$14),1,0)</f>
        <v/>
      </c>
      <c r="AC1700" s="67">
        <f>IF($P1700="","Jamais relancé",IF($P1700&lt;=3,"0-3 j",IF($P1700&lt;=7,"4-7 j",IF($P1700&lt;=15,"8-15 j","Plus de 15 j"))))</f>
        <v/>
      </c>
      <c r="AD1700" s="67">
        <f>IF($M1700&lt;=1000,"Moins de 1 k€",IF($M1700&lt;=5000,"1 à 5 k€",IF($M1700&lt;=15000,"5 à 15 k€","Plus de 15 k€")))</f>
        <v/>
      </c>
    </row>
    <row r="1701">
      <c r="A1701" s="65" t="inlineStr">
        <is>
          <t>DEV-01700</t>
        </is>
      </c>
      <c r="B1701" s="66" t="n">
        <v>45714</v>
      </c>
      <c r="C1701" s="65" t="inlineStr">
        <is>
          <t>2025-02</t>
        </is>
      </c>
      <c r="D1701" s="65" t="inlineStr">
        <is>
          <t>2024-2025</t>
        </is>
      </c>
      <c r="E1701" s="65" t="inlineStr">
        <is>
          <t>CLI-0011</t>
        </is>
      </c>
      <c r="F1701" s="65" t="inlineStr">
        <is>
          <t>Particulier</t>
        </is>
      </c>
      <c r="G1701" s="65" t="inlineStr">
        <is>
          <t>Bordeaux</t>
        </is>
      </c>
      <c r="H1701" s="65" t="inlineStr">
        <is>
          <t>Sophie Marchand</t>
        </is>
      </c>
      <c r="I1701" s="65" t="inlineStr">
        <is>
          <t>Chauffage</t>
        </is>
      </c>
      <c r="J1701" s="65" t="inlineStr">
        <is>
          <t>CH-002</t>
        </is>
      </c>
      <c r="K1701" s="65" t="inlineStr">
        <is>
          <t>Entretien annuel chaudière</t>
        </is>
      </c>
      <c r="L1701" s="67" t="n">
        <v>1</v>
      </c>
      <c r="M1701" s="68" t="n">
        <v>166.08</v>
      </c>
      <c r="N1701" s="65" t="inlineStr">
        <is>
          <t>Refusé</t>
        </is>
      </c>
      <c r="O1701" s="66" t="n">
        <v>45758</v>
      </c>
      <c r="P1701" s="67" t="n">
        <v>1</v>
      </c>
      <c r="Q1701" s="67" t="n">
        <v>1</v>
      </c>
      <c r="R1701" s="67">
        <f>$I1701</f>
        <v/>
      </c>
      <c r="S1701" s="67">
        <f>$K1701</f>
        <v/>
      </c>
      <c r="T1701" s="67">
        <f>IFERROR(INDEX(Clients!$G$2:$G$1020,MATCH($E1701,Clients!$A$2:$A$1020,0)),"")</f>
        <v/>
      </c>
      <c r="U1701" s="67">
        <f>IFERROR(INDEX(Clients!$I$2:$I$1020,MATCH($E1701,Clients!$A$2:$A$1020,0)),"")</f>
        <v/>
      </c>
      <c r="V1701" s="69">
        <f>1</f>
        <v/>
      </c>
      <c r="W1701" s="69">
        <f>IF($N1701="Accepté",1,0)</f>
        <v/>
      </c>
      <c r="X1701" s="68">
        <f>$M1701*$W1701</f>
        <v/>
      </c>
      <c r="Y1701" s="68">
        <f>IF($N1701="En cours",0,$M1701)</f>
        <v/>
      </c>
      <c r="Z1701" s="69">
        <f>IF($P1701="",0,1)</f>
        <v/>
      </c>
      <c r="AA1701" s="70">
        <f>IF($P1701="",0,$P1701)</f>
        <v/>
      </c>
      <c r="AB1701" s="69">
        <f>IF(AND($P1701&lt;&gt;"",$P1701&lt;=Paramètres!$C$14),1,0)</f>
        <v/>
      </c>
      <c r="AC1701" s="67">
        <f>IF($P1701="","Jamais relancé",IF($P1701&lt;=3,"0-3 j",IF($P1701&lt;=7,"4-7 j",IF($P1701&lt;=15,"8-15 j","Plus de 15 j"))))</f>
        <v/>
      </c>
      <c r="AD1701" s="67">
        <f>IF($M1701&lt;=1000,"Moins de 1 k€",IF($M1701&lt;=5000,"1 à 5 k€",IF($M1701&lt;=15000,"5 à 15 k€","Plus de 15 k€")))</f>
        <v/>
      </c>
    </row>
    <row r="1702">
      <c r="A1702" s="65" t="inlineStr">
        <is>
          <t>DEV-01701</t>
        </is>
      </c>
      <c r="B1702" s="66" t="n">
        <v>45715</v>
      </c>
      <c r="C1702" s="65" t="inlineStr">
        <is>
          <t>2025-02</t>
        </is>
      </c>
      <c r="D1702" s="65" t="inlineStr">
        <is>
          <t>2024-2025</t>
        </is>
      </c>
      <c r="E1702" s="65" t="inlineStr">
        <is>
          <t>CLI-0168</t>
        </is>
      </c>
      <c r="F1702" s="65" t="inlineStr">
        <is>
          <t>Particulier</t>
        </is>
      </c>
      <c r="G1702" s="65" t="inlineStr">
        <is>
          <t>Bordeaux</t>
        </is>
      </c>
      <c r="H1702" s="65" t="inlineStr">
        <is>
          <t>Sophie Marchand</t>
        </is>
      </c>
      <c r="I1702" s="65" t="inlineStr">
        <is>
          <t>Salle de bain</t>
        </is>
      </c>
      <c r="J1702" s="65" t="inlineStr">
        <is>
          <t>SB-002</t>
        </is>
      </c>
      <c r="K1702" s="65" t="inlineStr">
        <is>
          <t>Remplacement baignoire par douche</t>
        </is>
      </c>
      <c r="L1702" s="67" t="n">
        <v>1</v>
      </c>
      <c r="M1702" s="68" t="n">
        <v>3983.42</v>
      </c>
      <c r="N1702" s="65" t="inlineStr">
        <is>
          <t>Accepté</t>
        </is>
      </c>
      <c r="O1702" s="66" t="n">
        <v>45743</v>
      </c>
      <c r="P1702" s="67" t="n">
        <v>4</v>
      </c>
      <c r="Q1702" s="67" t="n">
        <v>1</v>
      </c>
      <c r="R1702" s="67">
        <f>$I1702</f>
        <v/>
      </c>
      <c r="S1702" s="67">
        <f>$K1702</f>
        <v/>
      </c>
      <c r="T1702" s="67">
        <f>IFERROR(INDEX(Clients!$G$2:$G$1020,MATCH($E1702,Clients!$A$2:$A$1020,0)),"")</f>
        <v/>
      </c>
      <c r="U1702" s="67">
        <f>IFERROR(INDEX(Clients!$I$2:$I$1020,MATCH($E1702,Clients!$A$2:$A$1020,0)),"")</f>
        <v/>
      </c>
      <c r="V1702" s="69">
        <f>1</f>
        <v/>
      </c>
      <c r="W1702" s="69">
        <f>IF($N1702="Accepté",1,0)</f>
        <v/>
      </c>
      <c r="X1702" s="68">
        <f>$M1702*$W1702</f>
        <v/>
      </c>
      <c r="Y1702" s="68">
        <f>IF($N1702="En cours",0,$M1702)</f>
        <v/>
      </c>
      <c r="Z1702" s="69">
        <f>IF($P1702="",0,1)</f>
        <v/>
      </c>
      <c r="AA1702" s="70">
        <f>IF($P1702="",0,$P1702)</f>
        <v/>
      </c>
      <c r="AB1702" s="69">
        <f>IF(AND($P1702&lt;&gt;"",$P1702&lt;=Paramètres!$C$14),1,0)</f>
        <v/>
      </c>
      <c r="AC1702" s="67">
        <f>IF($P1702="","Jamais relancé",IF($P1702&lt;=3,"0-3 j",IF($P1702&lt;=7,"4-7 j",IF($P1702&lt;=15,"8-15 j","Plus de 15 j"))))</f>
        <v/>
      </c>
      <c r="AD1702" s="67">
        <f>IF($M1702&lt;=1000,"Moins de 1 k€",IF($M1702&lt;=5000,"1 à 5 k€",IF($M1702&lt;=15000,"5 à 15 k€","Plus de 15 k€")))</f>
        <v/>
      </c>
    </row>
    <row r="1703">
      <c r="A1703" s="65" t="inlineStr">
        <is>
          <t>DEV-01702</t>
        </is>
      </c>
      <c r="B1703" s="66" t="n">
        <v>45715</v>
      </c>
      <c r="C1703" s="65" t="inlineStr">
        <is>
          <t>2025-02</t>
        </is>
      </c>
      <c r="D1703" s="65" t="inlineStr">
        <is>
          <t>2024-2025</t>
        </is>
      </c>
      <c r="E1703" s="65" t="inlineStr">
        <is>
          <t>CLI-0492</t>
        </is>
      </c>
      <c r="F1703" s="65" t="inlineStr">
        <is>
          <t>Particulier</t>
        </is>
      </c>
      <c r="G1703" s="65" t="inlineStr">
        <is>
          <t>Bordeaux</t>
        </is>
      </c>
      <c r="H1703" s="65" t="inlineStr">
        <is>
          <t>Karim Belkacem</t>
        </is>
      </c>
      <c r="I1703" s="65" t="inlineStr">
        <is>
          <t>Électricité</t>
        </is>
      </c>
      <c r="J1703" s="65" t="inlineStr">
        <is>
          <t>EL-003</t>
        </is>
      </c>
      <c r="K1703" s="65" t="inlineStr">
        <is>
          <t>Rénovation électrique complète</t>
        </is>
      </c>
      <c r="L1703" s="67" t="n">
        <v>1</v>
      </c>
      <c r="M1703" s="68" t="n">
        <v>10026.53</v>
      </c>
      <c r="N1703" s="65" t="inlineStr">
        <is>
          <t>Sans réponse</t>
        </is>
      </c>
      <c r="O1703" s="66" t="n">
        <v>45734</v>
      </c>
      <c r="P1703" s="67" t="n">
        <v>8</v>
      </c>
      <c r="Q1703" s="67" t="n">
        <v>2</v>
      </c>
      <c r="R1703" s="67">
        <f>$I1703</f>
        <v/>
      </c>
      <c r="S1703" s="67">
        <f>$K1703</f>
        <v/>
      </c>
      <c r="T1703" s="67">
        <f>IFERROR(INDEX(Clients!$G$2:$G$1020,MATCH($E1703,Clients!$A$2:$A$1020,0)),"")</f>
        <v/>
      </c>
      <c r="U1703" s="67">
        <f>IFERROR(INDEX(Clients!$I$2:$I$1020,MATCH($E1703,Clients!$A$2:$A$1020,0)),"")</f>
        <v/>
      </c>
      <c r="V1703" s="69">
        <f>1</f>
        <v/>
      </c>
      <c r="W1703" s="69">
        <f>IF($N1703="Accepté",1,0)</f>
        <v/>
      </c>
      <c r="X1703" s="68">
        <f>$M1703*$W1703</f>
        <v/>
      </c>
      <c r="Y1703" s="68">
        <f>IF($N1703="En cours",0,$M1703)</f>
        <v/>
      </c>
      <c r="Z1703" s="69">
        <f>IF($P1703="",0,1)</f>
        <v/>
      </c>
      <c r="AA1703" s="70">
        <f>IF($P1703="",0,$P1703)</f>
        <v/>
      </c>
      <c r="AB1703" s="69">
        <f>IF(AND($P1703&lt;&gt;"",$P1703&lt;=Paramètres!$C$14),1,0)</f>
        <v/>
      </c>
      <c r="AC1703" s="67">
        <f>IF($P1703="","Jamais relancé",IF($P1703&lt;=3,"0-3 j",IF($P1703&lt;=7,"4-7 j",IF($P1703&lt;=15,"8-15 j","Plus de 15 j"))))</f>
        <v/>
      </c>
      <c r="AD1703" s="67">
        <f>IF($M1703&lt;=1000,"Moins de 1 k€",IF($M1703&lt;=5000,"1 à 5 k€",IF($M1703&lt;=15000,"5 à 15 k€","Plus de 15 k€")))</f>
        <v/>
      </c>
    </row>
    <row r="1704">
      <c r="A1704" s="65" t="inlineStr">
        <is>
          <t>DEV-01703</t>
        </is>
      </c>
      <c r="B1704" s="66" t="n">
        <v>45715</v>
      </c>
      <c r="C1704" s="65" t="inlineStr">
        <is>
          <t>2025-02</t>
        </is>
      </c>
      <c r="D1704" s="65" t="inlineStr">
        <is>
          <t>2024-2025</t>
        </is>
      </c>
      <c r="E1704" s="65" t="inlineStr">
        <is>
          <t>CLI-0259</t>
        </is>
      </c>
      <c r="F1704" s="65" t="inlineStr">
        <is>
          <t>Professionnel</t>
        </is>
      </c>
      <c r="G1704" s="65" t="inlineStr">
        <is>
          <t>Bordeaux</t>
        </is>
      </c>
      <c r="H1704" s="65" t="inlineStr">
        <is>
          <t>Sophie Marchand</t>
        </is>
      </c>
      <c r="I1704" s="65" t="inlineStr">
        <is>
          <t>Dépannage</t>
        </is>
      </c>
      <c r="J1704" s="65" t="inlineStr">
        <is>
          <t>DP-003</t>
        </is>
      </c>
      <c r="K1704" s="65" t="inlineStr">
        <is>
          <t>Dépannage électrique urgence</t>
        </is>
      </c>
      <c r="L1704" s="67" t="n">
        <v>1</v>
      </c>
      <c r="M1704" s="68" t="n">
        <v>560.48</v>
      </c>
      <c r="N1704" s="65" t="inlineStr">
        <is>
          <t>Refusé</t>
        </is>
      </c>
      <c r="O1704" s="66" t="n">
        <v>45743</v>
      </c>
      <c r="P1704" s="67" t="n"/>
      <c r="Q1704" s="67" t="n">
        <v>0</v>
      </c>
      <c r="R1704" s="67">
        <f>$I1704</f>
        <v/>
      </c>
      <c r="S1704" s="67">
        <f>$K1704</f>
        <v/>
      </c>
      <c r="T1704" s="67">
        <f>IFERROR(INDEX(Clients!$G$2:$G$1020,MATCH($E1704,Clients!$A$2:$A$1020,0)),"")</f>
        <v/>
      </c>
      <c r="U1704" s="67">
        <f>IFERROR(INDEX(Clients!$I$2:$I$1020,MATCH($E1704,Clients!$A$2:$A$1020,0)),"")</f>
        <v/>
      </c>
      <c r="V1704" s="69">
        <f>1</f>
        <v/>
      </c>
      <c r="W1704" s="69">
        <f>IF($N1704="Accepté",1,0)</f>
        <v/>
      </c>
      <c r="X1704" s="68">
        <f>$M1704*$W1704</f>
        <v/>
      </c>
      <c r="Y1704" s="68">
        <f>IF($N1704="En cours",0,$M1704)</f>
        <v/>
      </c>
      <c r="Z1704" s="69">
        <f>IF($P1704="",0,1)</f>
        <v/>
      </c>
      <c r="AA1704" s="70">
        <f>IF($P1704="",0,$P1704)</f>
        <v/>
      </c>
      <c r="AB1704" s="69">
        <f>IF(AND($P1704&lt;&gt;"",$P1704&lt;=Paramètres!$C$14),1,0)</f>
        <v/>
      </c>
      <c r="AC1704" s="67">
        <f>IF($P1704="","Jamais relancé",IF($P1704&lt;=3,"0-3 j",IF($P1704&lt;=7,"4-7 j",IF($P1704&lt;=15,"8-15 j","Plus de 15 j"))))</f>
        <v/>
      </c>
      <c r="AD1704" s="67">
        <f>IF($M1704&lt;=1000,"Moins de 1 k€",IF($M1704&lt;=5000,"1 à 5 k€",IF($M1704&lt;=15000,"5 à 15 k€","Plus de 15 k€")))</f>
        <v/>
      </c>
    </row>
    <row r="1705">
      <c r="A1705" s="65" t="inlineStr">
        <is>
          <t>DEV-01704</t>
        </is>
      </c>
      <c r="B1705" s="66" t="n">
        <v>45716</v>
      </c>
      <c r="C1705" s="65" t="inlineStr">
        <is>
          <t>2025-02</t>
        </is>
      </c>
      <c r="D1705" s="65" t="inlineStr">
        <is>
          <t>2024-2025</t>
        </is>
      </c>
      <c r="E1705" s="65" t="inlineStr">
        <is>
          <t>CLI-0459</t>
        </is>
      </c>
      <c r="F1705" s="65" t="inlineStr">
        <is>
          <t>Professionnel</t>
        </is>
      </c>
      <c r="G1705" s="65" t="inlineStr">
        <is>
          <t>Bordeaux</t>
        </is>
      </c>
      <c r="H1705" s="65" t="inlineStr">
        <is>
          <t>Karim Belkacem</t>
        </is>
      </c>
      <c r="I1705" s="65" t="inlineStr">
        <is>
          <t>Dépannage</t>
        </is>
      </c>
      <c r="J1705" s="65" t="inlineStr">
        <is>
          <t>DP-001</t>
        </is>
      </c>
      <c r="K1705" s="65" t="inlineStr">
        <is>
          <t>Dépannage plomberie urgence</t>
        </is>
      </c>
      <c r="L1705" s="67" t="n">
        <v>1</v>
      </c>
      <c r="M1705" s="68" t="n">
        <v>540.59</v>
      </c>
      <c r="N1705" s="65" t="inlineStr">
        <is>
          <t>Accepté</t>
        </is>
      </c>
      <c r="O1705" s="66" t="n">
        <v>45734</v>
      </c>
      <c r="P1705" s="67" t="n">
        <v>9</v>
      </c>
      <c r="Q1705" s="67" t="n">
        <v>1</v>
      </c>
      <c r="R1705" s="67">
        <f>$I1705</f>
        <v/>
      </c>
      <c r="S1705" s="67">
        <f>$K1705</f>
        <v/>
      </c>
      <c r="T1705" s="67">
        <f>IFERROR(INDEX(Clients!$G$2:$G$1020,MATCH($E1705,Clients!$A$2:$A$1020,0)),"")</f>
        <v/>
      </c>
      <c r="U1705" s="67">
        <f>IFERROR(INDEX(Clients!$I$2:$I$1020,MATCH($E1705,Clients!$A$2:$A$1020,0)),"")</f>
        <v/>
      </c>
      <c r="V1705" s="69">
        <f>1</f>
        <v/>
      </c>
      <c r="W1705" s="69">
        <f>IF($N1705="Accepté",1,0)</f>
        <v/>
      </c>
      <c r="X1705" s="68">
        <f>$M1705*$W1705</f>
        <v/>
      </c>
      <c r="Y1705" s="68">
        <f>IF($N1705="En cours",0,$M1705)</f>
        <v/>
      </c>
      <c r="Z1705" s="69">
        <f>IF($P1705="",0,1)</f>
        <v/>
      </c>
      <c r="AA1705" s="70">
        <f>IF($P1705="",0,$P1705)</f>
        <v/>
      </c>
      <c r="AB1705" s="69">
        <f>IF(AND($P1705&lt;&gt;"",$P1705&lt;=Paramètres!$C$14),1,0)</f>
        <v/>
      </c>
      <c r="AC1705" s="67">
        <f>IF($P1705="","Jamais relancé",IF($P1705&lt;=3,"0-3 j",IF($P1705&lt;=7,"4-7 j",IF($P1705&lt;=15,"8-15 j","Plus de 15 j"))))</f>
        <v/>
      </c>
      <c r="AD1705" s="67">
        <f>IF($M1705&lt;=1000,"Moins de 1 k€",IF($M1705&lt;=5000,"1 à 5 k€",IF($M1705&lt;=15000,"5 à 15 k€","Plus de 15 k€")))</f>
        <v/>
      </c>
    </row>
    <row r="1706">
      <c r="A1706" s="65" t="inlineStr">
        <is>
          <t>DEV-01705</t>
        </is>
      </c>
      <c r="B1706" s="66" t="n">
        <v>45719</v>
      </c>
      <c r="C1706" s="65" t="inlineStr">
        <is>
          <t>2025-03</t>
        </is>
      </c>
      <c r="D1706" s="65" t="inlineStr">
        <is>
          <t>2024-2025</t>
        </is>
      </c>
      <c r="E1706" s="65" t="inlineStr">
        <is>
          <t>CLI-0038</t>
        </is>
      </c>
      <c r="F1706" s="65" t="inlineStr">
        <is>
          <t>Particulier</t>
        </is>
      </c>
      <c r="G1706" s="65" t="inlineStr">
        <is>
          <t>Bordeaux</t>
        </is>
      </c>
      <c r="H1706" s="65" t="inlineStr">
        <is>
          <t>Sophie Marchand</t>
        </is>
      </c>
      <c r="I1706" s="65" t="inlineStr">
        <is>
          <t>Dépannage</t>
        </is>
      </c>
      <c r="J1706" s="65" t="inlineStr">
        <is>
          <t>DP-004</t>
        </is>
      </c>
      <c r="K1706" s="65" t="inlineStr">
        <is>
          <t>Remise en service chaudière</t>
        </is>
      </c>
      <c r="L1706" s="67" t="n">
        <v>2</v>
      </c>
      <c r="M1706" s="68" t="n">
        <v>500.03</v>
      </c>
      <c r="N1706" s="65" t="inlineStr">
        <is>
          <t>Sans réponse</t>
        </is>
      </c>
      <c r="O1706" s="66" t="n">
        <v>45739</v>
      </c>
      <c r="P1706" s="67" t="n"/>
      <c r="Q1706" s="67" t="n">
        <v>0</v>
      </c>
      <c r="R1706" s="67">
        <f>$I1706</f>
        <v/>
      </c>
      <c r="S1706" s="67">
        <f>$K1706</f>
        <v/>
      </c>
      <c r="T1706" s="67">
        <f>IFERROR(INDEX(Clients!$G$2:$G$1020,MATCH($E1706,Clients!$A$2:$A$1020,0)),"")</f>
        <v/>
      </c>
      <c r="U1706" s="67">
        <f>IFERROR(INDEX(Clients!$I$2:$I$1020,MATCH($E1706,Clients!$A$2:$A$1020,0)),"")</f>
        <v/>
      </c>
      <c r="V1706" s="69">
        <f>1</f>
        <v/>
      </c>
      <c r="W1706" s="69">
        <f>IF($N1706="Accepté",1,0)</f>
        <v/>
      </c>
      <c r="X1706" s="68">
        <f>$M1706*$W1706</f>
        <v/>
      </c>
      <c r="Y1706" s="68">
        <f>IF($N1706="En cours",0,$M1706)</f>
        <v/>
      </c>
      <c r="Z1706" s="69">
        <f>IF($P1706="",0,1)</f>
        <v/>
      </c>
      <c r="AA1706" s="70">
        <f>IF($P1706="",0,$P1706)</f>
        <v/>
      </c>
      <c r="AB1706" s="69">
        <f>IF(AND($P1706&lt;&gt;"",$P1706&lt;=Paramètres!$C$14),1,0)</f>
        <v/>
      </c>
      <c r="AC1706" s="67">
        <f>IF($P1706="","Jamais relancé",IF($P1706&lt;=3,"0-3 j",IF($P1706&lt;=7,"4-7 j",IF($P1706&lt;=15,"8-15 j","Plus de 15 j"))))</f>
        <v/>
      </c>
      <c r="AD1706" s="67">
        <f>IF($M1706&lt;=1000,"Moins de 1 k€",IF($M1706&lt;=5000,"1 à 5 k€",IF($M1706&lt;=15000,"5 à 15 k€","Plus de 15 k€")))</f>
        <v/>
      </c>
    </row>
    <row r="1707">
      <c r="A1707" s="65" t="inlineStr">
        <is>
          <t>DEV-01706</t>
        </is>
      </c>
      <c r="B1707" s="66" t="n">
        <v>45719</v>
      </c>
      <c r="C1707" s="65" t="inlineStr">
        <is>
          <t>2025-03</t>
        </is>
      </c>
      <c r="D1707" s="65" t="inlineStr">
        <is>
          <t>2024-2025</t>
        </is>
      </c>
      <c r="E1707" s="65" t="inlineStr">
        <is>
          <t>CLI-0270</t>
        </is>
      </c>
      <c r="F1707" s="65" t="inlineStr">
        <is>
          <t>Particulier</t>
        </is>
      </c>
      <c r="G1707" s="65" t="inlineStr">
        <is>
          <t>Bordeaux</t>
        </is>
      </c>
      <c r="H1707" s="65" t="inlineStr">
        <is>
          <t>Karim Belkacem</t>
        </is>
      </c>
      <c r="I1707" s="65" t="inlineStr">
        <is>
          <t>Électricité</t>
        </is>
      </c>
      <c r="J1707" s="65" t="inlineStr">
        <is>
          <t>EL-004</t>
        </is>
      </c>
      <c r="K1707" s="65" t="inlineStr">
        <is>
          <t>Éclairage LED locaux professionnels</t>
        </is>
      </c>
      <c r="L1707" s="67" t="n">
        <v>1</v>
      </c>
      <c r="M1707" s="68" t="n">
        <v>3393.32</v>
      </c>
      <c r="N1707" s="65" t="inlineStr">
        <is>
          <t>Refusé</t>
        </is>
      </c>
      <c r="O1707" s="66" t="n">
        <v>45751</v>
      </c>
      <c r="P1707" s="67" t="n">
        <v>6</v>
      </c>
      <c r="Q1707" s="67" t="n">
        <v>1</v>
      </c>
      <c r="R1707" s="67">
        <f>$I1707</f>
        <v/>
      </c>
      <c r="S1707" s="67">
        <f>$K1707</f>
        <v/>
      </c>
      <c r="T1707" s="67">
        <f>IFERROR(INDEX(Clients!$G$2:$G$1020,MATCH($E1707,Clients!$A$2:$A$1020,0)),"")</f>
        <v/>
      </c>
      <c r="U1707" s="67">
        <f>IFERROR(INDEX(Clients!$I$2:$I$1020,MATCH($E1707,Clients!$A$2:$A$1020,0)),"")</f>
        <v/>
      </c>
      <c r="V1707" s="69">
        <f>1</f>
        <v/>
      </c>
      <c r="W1707" s="69">
        <f>IF($N1707="Accepté",1,0)</f>
        <v/>
      </c>
      <c r="X1707" s="68">
        <f>$M1707*$W1707</f>
        <v/>
      </c>
      <c r="Y1707" s="68">
        <f>IF($N1707="En cours",0,$M1707)</f>
        <v/>
      </c>
      <c r="Z1707" s="69">
        <f>IF($P1707="",0,1)</f>
        <v/>
      </c>
      <c r="AA1707" s="70">
        <f>IF($P1707="",0,$P1707)</f>
        <v/>
      </c>
      <c r="AB1707" s="69">
        <f>IF(AND($P1707&lt;&gt;"",$P1707&lt;=Paramètres!$C$14),1,0)</f>
        <v/>
      </c>
      <c r="AC1707" s="67">
        <f>IF($P1707="","Jamais relancé",IF($P1707&lt;=3,"0-3 j",IF($P1707&lt;=7,"4-7 j",IF($P1707&lt;=15,"8-15 j","Plus de 15 j"))))</f>
        <v/>
      </c>
      <c r="AD1707" s="67">
        <f>IF($M1707&lt;=1000,"Moins de 1 k€",IF($M1707&lt;=5000,"1 à 5 k€",IF($M1707&lt;=15000,"5 à 15 k€","Plus de 15 k€")))</f>
        <v/>
      </c>
    </row>
    <row r="1708">
      <c r="A1708" s="65" t="inlineStr">
        <is>
          <t>DEV-01707</t>
        </is>
      </c>
      <c r="B1708" s="66" t="n">
        <v>45720</v>
      </c>
      <c r="C1708" s="65" t="inlineStr">
        <is>
          <t>2025-03</t>
        </is>
      </c>
      <c r="D1708" s="65" t="inlineStr">
        <is>
          <t>2024-2025</t>
        </is>
      </c>
      <c r="E1708" s="65" t="inlineStr">
        <is>
          <t>CLI-0174</t>
        </is>
      </c>
      <c r="F1708" s="65" t="inlineStr">
        <is>
          <t>Professionnel</t>
        </is>
      </c>
      <c r="G1708" s="65" t="inlineStr">
        <is>
          <t>Bordeaux</t>
        </is>
      </c>
      <c r="H1708" s="65" t="inlineStr">
        <is>
          <t>Sophie Marchand</t>
        </is>
      </c>
      <c r="I1708" s="65" t="inlineStr">
        <is>
          <t>Plomberie</t>
        </is>
      </c>
      <c r="J1708" s="65" t="inlineStr">
        <is>
          <t>PR-002</t>
        </is>
      </c>
      <c r="K1708" s="65" t="inlineStr">
        <is>
          <t>Recherche de fuite + réparation</t>
        </is>
      </c>
      <c r="L1708" s="67" t="n">
        <v>3</v>
      </c>
      <c r="M1708" s="68" t="n">
        <v>2325.47</v>
      </c>
      <c r="N1708" s="65" t="inlineStr">
        <is>
          <t>Accepté</t>
        </is>
      </c>
      <c r="O1708" s="66" t="n">
        <v>45746</v>
      </c>
      <c r="P1708" s="67" t="n">
        <v>3</v>
      </c>
      <c r="Q1708" s="67" t="n">
        <v>3</v>
      </c>
      <c r="R1708" s="67">
        <f>$I1708</f>
        <v/>
      </c>
      <c r="S1708" s="67">
        <f>$K1708</f>
        <v/>
      </c>
      <c r="T1708" s="67">
        <f>IFERROR(INDEX(Clients!$G$2:$G$1020,MATCH($E1708,Clients!$A$2:$A$1020,0)),"")</f>
        <v/>
      </c>
      <c r="U1708" s="67">
        <f>IFERROR(INDEX(Clients!$I$2:$I$1020,MATCH($E1708,Clients!$A$2:$A$1020,0)),"")</f>
        <v/>
      </c>
      <c r="V1708" s="69">
        <f>1</f>
        <v/>
      </c>
      <c r="W1708" s="69">
        <f>IF($N1708="Accepté",1,0)</f>
        <v/>
      </c>
      <c r="X1708" s="68">
        <f>$M1708*$W1708</f>
        <v/>
      </c>
      <c r="Y1708" s="68">
        <f>IF($N1708="En cours",0,$M1708)</f>
        <v/>
      </c>
      <c r="Z1708" s="69">
        <f>IF($P1708="",0,1)</f>
        <v/>
      </c>
      <c r="AA1708" s="70">
        <f>IF($P1708="",0,$P1708)</f>
        <v/>
      </c>
      <c r="AB1708" s="69">
        <f>IF(AND($P1708&lt;&gt;"",$P1708&lt;=Paramètres!$C$14),1,0)</f>
        <v/>
      </c>
      <c r="AC1708" s="67">
        <f>IF($P1708="","Jamais relancé",IF($P1708&lt;=3,"0-3 j",IF($P1708&lt;=7,"4-7 j",IF($P1708&lt;=15,"8-15 j","Plus de 15 j"))))</f>
        <v/>
      </c>
      <c r="AD1708" s="67">
        <f>IF($M1708&lt;=1000,"Moins de 1 k€",IF($M1708&lt;=5000,"1 à 5 k€",IF($M1708&lt;=15000,"5 à 15 k€","Plus de 15 k€")))</f>
        <v/>
      </c>
    </row>
    <row r="1709">
      <c r="A1709" s="65" t="inlineStr">
        <is>
          <t>DEV-01708</t>
        </is>
      </c>
      <c r="B1709" s="66" t="n">
        <v>45720</v>
      </c>
      <c r="C1709" s="65" t="inlineStr">
        <is>
          <t>2025-03</t>
        </is>
      </c>
      <c r="D1709" s="65" t="inlineStr">
        <is>
          <t>2024-2025</t>
        </is>
      </c>
      <c r="E1709" s="65" t="inlineStr">
        <is>
          <t>CLI-0570</t>
        </is>
      </c>
      <c r="F1709" s="65" t="inlineStr">
        <is>
          <t>Particulier</t>
        </is>
      </c>
      <c r="G1709" s="65" t="inlineStr">
        <is>
          <t>Toulouse</t>
        </is>
      </c>
      <c r="H1709" s="65" t="inlineStr">
        <is>
          <t>Julien Fabre</t>
        </is>
      </c>
      <c r="I1709" s="65" t="inlineStr">
        <is>
          <t>Chauffage</t>
        </is>
      </c>
      <c r="J1709" s="65" t="inlineStr">
        <is>
          <t>CH-005</t>
        </is>
      </c>
      <c r="K1709" s="65" t="inlineStr">
        <is>
          <t>Désembouage circuit chauffage</t>
        </is>
      </c>
      <c r="L1709" s="67" t="n">
        <v>3</v>
      </c>
      <c r="M1709" s="68" t="n">
        <v>2519.13</v>
      </c>
      <c r="N1709" s="65" t="inlineStr">
        <is>
          <t>Refusé</t>
        </is>
      </c>
      <c r="O1709" s="66" t="n">
        <v>45723</v>
      </c>
      <c r="P1709" s="67" t="n">
        <v>7</v>
      </c>
      <c r="Q1709" s="67" t="n">
        <v>0</v>
      </c>
      <c r="R1709" s="67">
        <f>$I1709</f>
        <v/>
      </c>
      <c r="S1709" s="67">
        <f>$K1709</f>
        <v/>
      </c>
      <c r="T1709" s="67">
        <f>IFERROR(INDEX(Clients!$G$2:$G$1020,MATCH($E1709,Clients!$A$2:$A$1020,0)),"")</f>
        <v/>
      </c>
      <c r="U1709" s="67">
        <f>IFERROR(INDEX(Clients!$I$2:$I$1020,MATCH($E1709,Clients!$A$2:$A$1020,0)),"")</f>
        <v/>
      </c>
      <c r="V1709" s="69">
        <f>1</f>
        <v/>
      </c>
      <c r="W1709" s="69">
        <f>IF($N1709="Accepté",1,0)</f>
        <v/>
      </c>
      <c r="X1709" s="68">
        <f>$M1709*$W1709</f>
        <v/>
      </c>
      <c r="Y1709" s="68">
        <f>IF($N1709="En cours",0,$M1709)</f>
        <v/>
      </c>
      <c r="Z1709" s="69">
        <f>IF($P1709="",0,1)</f>
        <v/>
      </c>
      <c r="AA1709" s="70">
        <f>IF($P1709="",0,$P1709)</f>
        <v/>
      </c>
      <c r="AB1709" s="69">
        <f>IF(AND($P1709&lt;&gt;"",$P1709&lt;=Paramètres!$C$14),1,0)</f>
        <v/>
      </c>
      <c r="AC1709" s="67">
        <f>IF($P1709="","Jamais relancé",IF($P1709&lt;=3,"0-3 j",IF($P1709&lt;=7,"4-7 j",IF($P1709&lt;=15,"8-15 j","Plus de 15 j"))))</f>
        <v/>
      </c>
      <c r="AD1709" s="67">
        <f>IF($M1709&lt;=1000,"Moins de 1 k€",IF($M1709&lt;=5000,"1 à 5 k€",IF($M1709&lt;=15000,"5 à 15 k€","Plus de 15 k€")))</f>
        <v/>
      </c>
    </row>
    <row r="1710">
      <c r="A1710" s="65" t="inlineStr">
        <is>
          <t>DEV-01709</t>
        </is>
      </c>
      <c r="B1710" s="66" t="n">
        <v>45720</v>
      </c>
      <c r="C1710" s="65" t="inlineStr">
        <is>
          <t>2025-03</t>
        </is>
      </c>
      <c r="D1710" s="65" t="inlineStr">
        <is>
          <t>2024-2025</t>
        </is>
      </c>
      <c r="E1710" s="65" t="inlineStr">
        <is>
          <t>CLI-0254</t>
        </is>
      </c>
      <c r="F1710" s="65" t="inlineStr">
        <is>
          <t>Particulier</t>
        </is>
      </c>
      <c r="G1710" s="65" t="inlineStr">
        <is>
          <t>Toulouse</t>
        </is>
      </c>
      <c r="H1710" s="65" t="inlineStr">
        <is>
          <t>Nadia Cherif</t>
        </is>
      </c>
      <c r="I1710" s="65" t="inlineStr">
        <is>
          <t>Salle de bain</t>
        </is>
      </c>
      <c r="J1710" s="65" t="inlineStr">
        <is>
          <t>SB-001</t>
        </is>
      </c>
      <c r="K1710" s="65" t="inlineStr">
        <is>
          <t>Rénovation salle de bain complète</t>
        </is>
      </c>
      <c r="L1710" s="67" t="n">
        <v>1</v>
      </c>
      <c r="M1710" s="68" t="n">
        <v>11452.32</v>
      </c>
      <c r="N1710" s="65" t="inlineStr">
        <is>
          <t>Accepté</t>
        </is>
      </c>
      <c r="O1710" s="66" t="n">
        <v>45757</v>
      </c>
      <c r="P1710" s="67" t="n">
        <v>10</v>
      </c>
      <c r="Q1710" s="67" t="n">
        <v>1</v>
      </c>
      <c r="R1710" s="67">
        <f>$I1710</f>
        <v/>
      </c>
      <c r="S1710" s="67">
        <f>$K1710</f>
        <v/>
      </c>
      <c r="T1710" s="67">
        <f>IFERROR(INDEX(Clients!$G$2:$G$1020,MATCH($E1710,Clients!$A$2:$A$1020,0)),"")</f>
        <v/>
      </c>
      <c r="U1710" s="67">
        <f>IFERROR(INDEX(Clients!$I$2:$I$1020,MATCH($E1710,Clients!$A$2:$A$1020,0)),"")</f>
        <v/>
      </c>
      <c r="V1710" s="69">
        <f>1</f>
        <v/>
      </c>
      <c r="W1710" s="69">
        <f>IF($N1710="Accepté",1,0)</f>
        <v/>
      </c>
      <c r="X1710" s="68">
        <f>$M1710*$W1710</f>
        <v/>
      </c>
      <c r="Y1710" s="68">
        <f>IF($N1710="En cours",0,$M1710)</f>
        <v/>
      </c>
      <c r="Z1710" s="69">
        <f>IF($P1710="",0,1)</f>
        <v/>
      </c>
      <c r="AA1710" s="70">
        <f>IF($P1710="",0,$P1710)</f>
        <v/>
      </c>
      <c r="AB1710" s="69">
        <f>IF(AND($P1710&lt;&gt;"",$P1710&lt;=Paramètres!$C$14),1,0)</f>
        <v/>
      </c>
      <c r="AC1710" s="67">
        <f>IF($P1710="","Jamais relancé",IF($P1710&lt;=3,"0-3 j",IF($P1710&lt;=7,"4-7 j",IF($P1710&lt;=15,"8-15 j","Plus de 15 j"))))</f>
        <v/>
      </c>
      <c r="AD1710" s="67">
        <f>IF($M1710&lt;=1000,"Moins de 1 k€",IF($M1710&lt;=5000,"1 à 5 k€",IF($M1710&lt;=15000,"5 à 15 k€","Plus de 15 k€")))</f>
        <v/>
      </c>
    </row>
    <row r="1711">
      <c r="A1711" s="65" t="inlineStr">
        <is>
          <t>DEV-01710</t>
        </is>
      </c>
      <c r="B1711" s="66" t="n">
        <v>45721</v>
      </c>
      <c r="C1711" s="65" t="inlineStr">
        <is>
          <t>2025-03</t>
        </is>
      </c>
      <c r="D1711" s="65" t="inlineStr">
        <is>
          <t>2024-2025</t>
        </is>
      </c>
      <c r="E1711" s="65" t="inlineStr">
        <is>
          <t>CLI-0561</t>
        </is>
      </c>
      <c r="F1711" s="65" t="inlineStr">
        <is>
          <t>Particulier</t>
        </is>
      </c>
      <c r="G1711" s="65" t="inlineStr">
        <is>
          <t>Bordeaux</t>
        </is>
      </c>
      <c r="H1711" s="65" t="inlineStr">
        <is>
          <t>Karim Belkacem</t>
        </is>
      </c>
      <c r="I1711" s="65" t="inlineStr">
        <is>
          <t>Dépannage</t>
        </is>
      </c>
      <c r="J1711" s="65" t="inlineStr">
        <is>
          <t>DP-003</t>
        </is>
      </c>
      <c r="K1711" s="65" t="inlineStr">
        <is>
          <t>Dépannage électrique urgence</t>
        </is>
      </c>
      <c r="L1711" s="67" t="n">
        <v>1</v>
      </c>
      <c r="M1711" s="68" t="n">
        <v>301.66</v>
      </c>
      <c r="N1711" s="65" t="inlineStr">
        <is>
          <t>Accepté</t>
        </is>
      </c>
      <c r="O1711" s="66" t="n">
        <v>45724</v>
      </c>
      <c r="P1711" s="67" t="n">
        <v>5</v>
      </c>
      <c r="Q1711" s="67" t="n">
        <v>0</v>
      </c>
      <c r="R1711" s="67">
        <f>$I1711</f>
        <v/>
      </c>
      <c r="S1711" s="67">
        <f>$K1711</f>
        <v/>
      </c>
      <c r="T1711" s="67">
        <f>IFERROR(INDEX(Clients!$G$2:$G$1020,MATCH($E1711,Clients!$A$2:$A$1020,0)),"")</f>
        <v/>
      </c>
      <c r="U1711" s="67">
        <f>IFERROR(INDEX(Clients!$I$2:$I$1020,MATCH($E1711,Clients!$A$2:$A$1020,0)),"")</f>
        <v/>
      </c>
      <c r="V1711" s="69">
        <f>1</f>
        <v/>
      </c>
      <c r="W1711" s="69">
        <f>IF($N1711="Accepté",1,0)</f>
        <v/>
      </c>
      <c r="X1711" s="68">
        <f>$M1711*$W1711</f>
        <v/>
      </c>
      <c r="Y1711" s="68">
        <f>IF($N1711="En cours",0,$M1711)</f>
        <v/>
      </c>
      <c r="Z1711" s="69">
        <f>IF($P1711="",0,1)</f>
        <v/>
      </c>
      <c r="AA1711" s="70">
        <f>IF($P1711="",0,$P1711)</f>
        <v/>
      </c>
      <c r="AB1711" s="69">
        <f>IF(AND($P1711&lt;&gt;"",$P1711&lt;=Paramètres!$C$14),1,0)</f>
        <v/>
      </c>
      <c r="AC1711" s="67">
        <f>IF($P1711="","Jamais relancé",IF($P1711&lt;=3,"0-3 j",IF($P1711&lt;=7,"4-7 j",IF($P1711&lt;=15,"8-15 j","Plus de 15 j"))))</f>
        <v/>
      </c>
      <c r="AD1711" s="67">
        <f>IF($M1711&lt;=1000,"Moins de 1 k€",IF($M1711&lt;=5000,"1 à 5 k€",IF($M1711&lt;=15000,"5 à 15 k€","Plus de 15 k€")))</f>
        <v/>
      </c>
    </row>
    <row r="1712">
      <c r="A1712" s="65" t="inlineStr">
        <is>
          <t>DEV-01711</t>
        </is>
      </c>
      <c r="B1712" s="66" t="n">
        <v>45721</v>
      </c>
      <c r="C1712" s="65" t="inlineStr">
        <is>
          <t>2025-03</t>
        </is>
      </c>
      <c r="D1712" s="65" t="inlineStr">
        <is>
          <t>2024-2025</t>
        </is>
      </c>
      <c r="E1712" s="65" t="inlineStr">
        <is>
          <t>CLI-0262</t>
        </is>
      </c>
      <c r="F1712" s="65" t="inlineStr">
        <is>
          <t>Particulier</t>
        </is>
      </c>
      <c r="G1712" s="65" t="inlineStr">
        <is>
          <t>Toulouse</t>
        </is>
      </c>
      <c r="H1712" s="65" t="inlineStr">
        <is>
          <t>Julien Fabre</t>
        </is>
      </c>
      <c r="I1712" s="65" t="inlineStr">
        <is>
          <t>Plomberie</t>
        </is>
      </c>
      <c r="J1712" s="65" t="inlineStr">
        <is>
          <t>PR-004</t>
        </is>
      </c>
      <c r="K1712" s="65" t="inlineStr">
        <is>
          <t>Remplacement colonne d'évacuation</t>
        </is>
      </c>
      <c r="L1712" s="67" t="n">
        <v>1</v>
      </c>
      <c r="M1712" s="68" t="n">
        <v>5826.82</v>
      </c>
      <c r="N1712" s="65" t="inlineStr">
        <is>
          <t>Sans réponse</t>
        </is>
      </c>
      <c r="O1712" s="66" t="n">
        <v>45754</v>
      </c>
      <c r="P1712" s="67" t="n"/>
      <c r="Q1712" s="67" t="n">
        <v>0</v>
      </c>
      <c r="R1712" s="67">
        <f>$I1712</f>
        <v/>
      </c>
      <c r="S1712" s="67">
        <f>$K1712</f>
        <v/>
      </c>
      <c r="T1712" s="67">
        <f>IFERROR(INDEX(Clients!$G$2:$G$1020,MATCH($E1712,Clients!$A$2:$A$1020,0)),"")</f>
        <v/>
      </c>
      <c r="U1712" s="67">
        <f>IFERROR(INDEX(Clients!$I$2:$I$1020,MATCH($E1712,Clients!$A$2:$A$1020,0)),"")</f>
        <v/>
      </c>
      <c r="V1712" s="69">
        <f>1</f>
        <v/>
      </c>
      <c r="W1712" s="69">
        <f>IF($N1712="Accepté",1,0)</f>
        <v/>
      </c>
      <c r="X1712" s="68">
        <f>$M1712*$W1712</f>
        <v/>
      </c>
      <c r="Y1712" s="68">
        <f>IF($N1712="En cours",0,$M1712)</f>
        <v/>
      </c>
      <c r="Z1712" s="69">
        <f>IF($P1712="",0,1)</f>
        <v/>
      </c>
      <c r="AA1712" s="70">
        <f>IF($P1712="",0,$P1712)</f>
        <v/>
      </c>
      <c r="AB1712" s="69">
        <f>IF(AND($P1712&lt;&gt;"",$P1712&lt;=Paramètres!$C$14),1,0)</f>
        <v/>
      </c>
      <c r="AC1712" s="67">
        <f>IF($P1712="","Jamais relancé",IF($P1712&lt;=3,"0-3 j",IF($P1712&lt;=7,"4-7 j",IF($P1712&lt;=15,"8-15 j","Plus de 15 j"))))</f>
        <v/>
      </c>
      <c r="AD1712" s="67">
        <f>IF($M1712&lt;=1000,"Moins de 1 k€",IF($M1712&lt;=5000,"1 à 5 k€",IF($M1712&lt;=15000,"5 à 15 k€","Plus de 15 k€")))</f>
        <v/>
      </c>
    </row>
    <row r="1713">
      <c r="A1713" s="65" t="inlineStr">
        <is>
          <t>DEV-01712</t>
        </is>
      </c>
      <c r="B1713" s="66" t="n">
        <v>45721</v>
      </c>
      <c r="C1713" s="65" t="inlineStr">
        <is>
          <t>2025-03</t>
        </is>
      </c>
      <c r="D1713" s="65" t="inlineStr">
        <is>
          <t>2024-2025</t>
        </is>
      </c>
      <c r="E1713" s="65" t="inlineStr">
        <is>
          <t>CLI-0408</t>
        </is>
      </c>
      <c r="F1713" s="65" t="inlineStr">
        <is>
          <t>Particulier</t>
        </is>
      </c>
      <c r="G1713" s="65" t="inlineStr">
        <is>
          <t>Bordeaux</t>
        </is>
      </c>
      <c r="H1713" s="65" t="inlineStr">
        <is>
          <t>Sophie Marchand</t>
        </is>
      </c>
      <c r="I1713" s="65" t="inlineStr">
        <is>
          <t>Salle de bain</t>
        </is>
      </c>
      <c r="J1713" s="65" t="inlineStr">
        <is>
          <t>SB-003</t>
        </is>
      </c>
      <c r="K1713" s="65" t="inlineStr">
        <is>
          <t>Pose meuble vasque + robinetterie</t>
        </is>
      </c>
      <c r="L1713" s="67" t="n">
        <v>1</v>
      </c>
      <c r="M1713" s="68" t="n">
        <v>1361.86</v>
      </c>
      <c r="N1713" s="65" t="inlineStr">
        <is>
          <t>Sans réponse</t>
        </is>
      </c>
      <c r="O1713" s="66" t="n">
        <v>45746</v>
      </c>
      <c r="P1713" s="67" t="n"/>
      <c r="Q1713" s="67" t="n">
        <v>0</v>
      </c>
      <c r="R1713" s="67">
        <f>$I1713</f>
        <v/>
      </c>
      <c r="S1713" s="67">
        <f>$K1713</f>
        <v/>
      </c>
      <c r="T1713" s="67">
        <f>IFERROR(INDEX(Clients!$G$2:$G$1020,MATCH($E1713,Clients!$A$2:$A$1020,0)),"")</f>
        <v/>
      </c>
      <c r="U1713" s="67">
        <f>IFERROR(INDEX(Clients!$I$2:$I$1020,MATCH($E1713,Clients!$A$2:$A$1020,0)),"")</f>
        <v/>
      </c>
      <c r="V1713" s="69">
        <f>1</f>
        <v/>
      </c>
      <c r="W1713" s="69">
        <f>IF($N1713="Accepté",1,0)</f>
        <v/>
      </c>
      <c r="X1713" s="68">
        <f>$M1713*$W1713</f>
        <v/>
      </c>
      <c r="Y1713" s="68">
        <f>IF($N1713="En cours",0,$M1713)</f>
        <v/>
      </c>
      <c r="Z1713" s="69">
        <f>IF($P1713="",0,1)</f>
        <v/>
      </c>
      <c r="AA1713" s="70">
        <f>IF($P1713="",0,$P1713)</f>
        <v/>
      </c>
      <c r="AB1713" s="69">
        <f>IF(AND($P1713&lt;&gt;"",$P1713&lt;=Paramètres!$C$14),1,0)</f>
        <v/>
      </c>
      <c r="AC1713" s="67">
        <f>IF($P1713="","Jamais relancé",IF($P1713&lt;=3,"0-3 j",IF($P1713&lt;=7,"4-7 j",IF($P1713&lt;=15,"8-15 j","Plus de 15 j"))))</f>
        <v/>
      </c>
      <c r="AD1713" s="67">
        <f>IF($M1713&lt;=1000,"Moins de 1 k€",IF($M1713&lt;=5000,"1 à 5 k€",IF($M1713&lt;=15000,"5 à 15 k€","Plus de 15 k€")))</f>
        <v/>
      </c>
    </row>
    <row r="1714">
      <c r="A1714" s="65" t="inlineStr">
        <is>
          <t>DEV-01713</t>
        </is>
      </c>
      <c r="B1714" s="66" t="n">
        <v>45722</v>
      </c>
      <c r="C1714" s="65" t="inlineStr">
        <is>
          <t>2025-03</t>
        </is>
      </c>
      <c r="D1714" s="65" t="inlineStr">
        <is>
          <t>2024-2025</t>
        </is>
      </c>
      <c r="E1714" s="65" t="inlineStr">
        <is>
          <t>CLI-0481</t>
        </is>
      </c>
      <c r="F1714" s="65" t="inlineStr">
        <is>
          <t>Syndic</t>
        </is>
      </c>
      <c r="G1714" s="65" t="inlineStr">
        <is>
          <t>Bordeaux</t>
        </is>
      </c>
      <c r="H1714" s="65" t="inlineStr">
        <is>
          <t>Karim Belkacem</t>
        </is>
      </c>
      <c r="I1714" s="65" t="inlineStr">
        <is>
          <t>Salle de bain</t>
        </is>
      </c>
      <c r="J1714" s="65" t="inlineStr">
        <is>
          <t>SB-003</t>
        </is>
      </c>
      <c r="K1714" s="65" t="inlineStr">
        <is>
          <t>Pose meuble vasque + robinetterie</t>
        </is>
      </c>
      <c r="L1714" s="67" t="n">
        <v>1</v>
      </c>
      <c r="M1714" s="68" t="n">
        <v>2765.21</v>
      </c>
      <c r="N1714" s="65" t="inlineStr">
        <is>
          <t>Refusé</t>
        </is>
      </c>
      <c r="O1714" s="66" t="n">
        <v>45730</v>
      </c>
      <c r="P1714" s="67" t="n">
        <v>5</v>
      </c>
      <c r="Q1714" s="67" t="n">
        <v>1</v>
      </c>
      <c r="R1714" s="67">
        <f>$I1714</f>
        <v/>
      </c>
      <c r="S1714" s="67">
        <f>$K1714</f>
        <v/>
      </c>
      <c r="T1714" s="67">
        <f>IFERROR(INDEX(Clients!$G$2:$G$1020,MATCH($E1714,Clients!$A$2:$A$1020,0)),"")</f>
        <v/>
      </c>
      <c r="U1714" s="67">
        <f>IFERROR(INDEX(Clients!$I$2:$I$1020,MATCH($E1714,Clients!$A$2:$A$1020,0)),"")</f>
        <v/>
      </c>
      <c r="V1714" s="69">
        <f>1</f>
        <v/>
      </c>
      <c r="W1714" s="69">
        <f>IF($N1714="Accepté",1,0)</f>
        <v/>
      </c>
      <c r="X1714" s="68">
        <f>$M1714*$W1714</f>
        <v/>
      </c>
      <c r="Y1714" s="68">
        <f>IF($N1714="En cours",0,$M1714)</f>
        <v/>
      </c>
      <c r="Z1714" s="69">
        <f>IF($P1714="",0,1)</f>
        <v/>
      </c>
      <c r="AA1714" s="70">
        <f>IF($P1714="",0,$P1714)</f>
        <v/>
      </c>
      <c r="AB1714" s="69">
        <f>IF(AND($P1714&lt;&gt;"",$P1714&lt;=Paramètres!$C$14),1,0)</f>
        <v/>
      </c>
      <c r="AC1714" s="67">
        <f>IF($P1714="","Jamais relancé",IF($P1714&lt;=3,"0-3 j",IF($P1714&lt;=7,"4-7 j",IF($P1714&lt;=15,"8-15 j","Plus de 15 j"))))</f>
        <v/>
      </c>
      <c r="AD1714" s="67">
        <f>IF($M1714&lt;=1000,"Moins de 1 k€",IF($M1714&lt;=5000,"1 à 5 k€",IF($M1714&lt;=15000,"5 à 15 k€","Plus de 15 k€")))</f>
        <v/>
      </c>
    </row>
    <row r="1715">
      <c r="A1715" s="65" t="inlineStr">
        <is>
          <t>DEV-01714</t>
        </is>
      </c>
      <c r="B1715" s="66" t="n">
        <v>45722</v>
      </c>
      <c r="C1715" s="65" t="inlineStr">
        <is>
          <t>2025-03</t>
        </is>
      </c>
      <c r="D1715" s="65" t="inlineStr">
        <is>
          <t>2024-2025</t>
        </is>
      </c>
      <c r="E1715" s="65" t="inlineStr">
        <is>
          <t>CLI-0566</t>
        </is>
      </c>
      <c r="F1715" s="65" t="inlineStr">
        <is>
          <t>Particulier</t>
        </is>
      </c>
      <c r="G1715" s="65" t="inlineStr">
        <is>
          <t>Toulouse</t>
        </is>
      </c>
      <c r="H1715" s="65" t="inlineStr">
        <is>
          <t>Julien Fabre</t>
        </is>
      </c>
      <c r="I1715" s="65" t="inlineStr">
        <is>
          <t>Chauffage</t>
        </is>
      </c>
      <c r="J1715" s="65" t="inlineStr">
        <is>
          <t>CH-001</t>
        </is>
      </c>
      <c r="K1715" s="65" t="inlineStr">
        <is>
          <t>Installation chaudière gaz condensation</t>
        </is>
      </c>
      <c r="L1715" s="67" t="n">
        <v>1</v>
      </c>
      <c r="M1715" s="68" t="n">
        <v>5329</v>
      </c>
      <c r="N1715" s="65" t="inlineStr">
        <is>
          <t>Sans réponse</t>
        </is>
      </c>
      <c r="O1715" s="66" t="n">
        <v>45737</v>
      </c>
      <c r="P1715" s="67" t="n">
        <v>7</v>
      </c>
      <c r="Q1715" s="67" t="n">
        <v>1</v>
      </c>
      <c r="R1715" s="67">
        <f>$I1715</f>
        <v/>
      </c>
      <c r="S1715" s="67">
        <f>$K1715</f>
        <v/>
      </c>
      <c r="T1715" s="67">
        <f>IFERROR(INDEX(Clients!$G$2:$G$1020,MATCH($E1715,Clients!$A$2:$A$1020,0)),"")</f>
        <v/>
      </c>
      <c r="U1715" s="67">
        <f>IFERROR(INDEX(Clients!$I$2:$I$1020,MATCH($E1715,Clients!$A$2:$A$1020,0)),"")</f>
        <v/>
      </c>
      <c r="V1715" s="69">
        <f>1</f>
        <v/>
      </c>
      <c r="W1715" s="69">
        <f>IF($N1715="Accepté",1,0)</f>
        <v/>
      </c>
      <c r="X1715" s="68">
        <f>$M1715*$W1715</f>
        <v/>
      </c>
      <c r="Y1715" s="68">
        <f>IF($N1715="En cours",0,$M1715)</f>
        <v/>
      </c>
      <c r="Z1715" s="69">
        <f>IF($P1715="",0,1)</f>
        <v/>
      </c>
      <c r="AA1715" s="70">
        <f>IF($P1715="",0,$P1715)</f>
        <v/>
      </c>
      <c r="AB1715" s="69">
        <f>IF(AND($P1715&lt;&gt;"",$P1715&lt;=Paramètres!$C$14),1,0)</f>
        <v/>
      </c>
      <c r="AC1715" s="67">
        <f>IF($P1715="","Jamais relancé",IF($P1715&lt;=3,"0-3 j",IF($P1715&lt;=7,"4-7 j",IF($P1715&lt;=15,"8-15 j","Plus de 15 j"))))</f>
        <v/>
      </c>
      <c r="AD1715" s="67">
        <f>IF($M1715&lt;=1000,"Moins de 1 k€",IF($M1715&lt;=5000,"1 à 5 k€",IF($M1715&lt;=15000,"5 à 15 k€","Plus de 15 k€")))</f>
        <v/>
      </c>
    </row>
    <row r="1716">
      <c r="A1716" s="65" t="inlineStr">
        <is>
          <t>DEV-01715</t>
        </is>
      </c>
      <c r="B1716" s="66" t="n">
        <v>45722</v>
      </c>
      <c r="C1716" s="65" t="inlineStr">
        <is>
          <t>2025-03</t>
        </is>
      </c>
      <c r="D1716" s="65" t="inlineStr">
        <is>
          <t>2024-2025</t>
        </is>
      </c>
      <c r="E1716" s="65" t="inlineStr">
        <is>
          <t>CLI-0144</t>
        </is>
      </c>
      <c r="F1716" s="65" t="inlineStr">
        <is>
          <t>Particulier</t>
        </is>
      </c>
      <c r="G1716" s="65" t="inlineStr">
        <is>
          <t>Toulouse</t>
        </is>
      </c>
      <c r="H1716" s="65" t="inlineStr">
        <is>
          <t>Nadia Cherif</t>
        </is>
      </c>
      <c r="I1716" s="65" t="inlineStr">
        <is>
          <t>Plomberie</t>
        </is>
      </c>
      <c r="J1716" s="65" t="inlineStr">
        <is>
          <t>PR-003</t>
        </is>
      </c>
      <c r="K1716" s="65" t="inlineStr">
        <is>
          <t>Réfection réseau eau appartement</t>
        </is>
      </c>
      <c r="L1716" s="67" t="n">
        <v>1</v>
      </c>
      <c r="M1716" s="68" t="n">
        <v>2772.94</v>
      </c>
      <c r="N1716" s="65" t="inlineStr">
        <is>
          <t>Sans réponse</t>
        </is>
      </c>
      <c r="O1716" s="66" t="n">
        <v>45747</v>
      </c>
      <c r="P1716" s="67" t="n"/>
      <c r="Q1716" s="67" t="n">
        <v>0</v>
      </c>
      <c r="R1716" s="67">
        <f>$I1716</f>
        <v/>
      </c>
      <c r="S1716" s="67">
        <f>$K1716</f>
        <v/>
      </c>
      <c r="T1716" s="67">
        <f>IFERROR(INDEX(Clients!$G$2:$G$1020,MATCH($E1716,Clients!$A$2:$A$1020,0)),"")</f>
        <v/>
      </c>
      <c r="U1716" s="67">
        <f>IFERROR(INDEX(Clients!$I$2:$I$1020,MATCH($E1716,Clients!$A$2:$A$1020,0)),"")</f>
        <v/>
      </c>
      <c r="V1716" s="69">
        <f>1</f>
        <v/>
      </c>
      <c r="W1716" s="69">
        <f>IF($N1716="Accepté",1,0)</f>
        <v/>
      </c>
      <c r="X1716" s="68">
        <f>$M1716*$W1716</f>
        <v/>
      </c>
      <c r="Y1716" s="68">
        <f>IF($N1716="En cours",0,$M1716)</f>
        <v/>
      </c>
      <c r="Z1716" s="69">
        <f>IF($P1716="",0,1)</f>
        <v/>
      </c>
      <c r="AA1716" s="70">
        <f>IF($P1716="",0,$P1716)</f>
        <v/>
      </c>
      <c r="AB1716" s="69">
        <f>IF(AND($P1716&lt;&gt;"",$P1716&lt;=Paramètres!$C$14),1,0)</f>
        <v/>
      </c>
      <c r="AC1716" s="67">
        <f>IF($P1716="","Jamais relancé",IF($P1716&lt;=3,"0-3 j",IF($P1716&lt;=7,"4-7 j",IF($P1716&lt;=15,"8-15 j","Plus de 15 j"))))</f>
        <v/>
      </c>
      <c r="AD1716" s="67">
        <f>IF($M1716&lt;=1000,"Moins de 1 k€",IF($M1716&lt;=5000,"1 à 5 k€",IF($M1716&lt;=15000,"5 à 15 k€","Plus de 15 k€")))</f>
        <v/>
      </c>
    </row>
    <row r="1717">
      <c r="A1717" s="65" t="inlineStr">
        <is>
          <t>DEV-01716</t>
        </is>
      </c>
      <c r="B1717" s="66" t="n">
        <v>45723</v>
      </c>
      <c r="C1717" s="65" t="inlineStr">
        <is>
          <t>2025-03</t>
        </is>
      </c>
      <c r="D1717" s="65" t="inlineStr">
        <is>
          <t>2024-2025</t>
        </is>
      </c>
      <c r="E1717" s="65" t="inlineStr">
        <is>
          <t>CLI-0341</t>
        </is>
      </c>
      <c r="F1717" s="65" t="inlineStr">
        <is>
          <t>Collectivité</t>
        </is>
      </c>
      <c r="G1717" s="65" t="inlineStr">
        <is>
          <t>Toulouse</t>
        </is>
      </c>
      <c r="H1717" s="65" t="inlineStr">
        <is>
          <t>Nadia Cherif</t>
        </is>
      </c>
      <c r="I1717" s="65" t="inlineStr">
        <is>
          <t>Électricité</t>
        </is>
      </c>
      <c r="J1717" s="65" t="inlineStr">
        <is>
          <t>EL-003</t>
        </is>
      </c>
      <c r="K1717" s="65" t="inlineStr">
        <is>
          <t>Rénovation électrique complète</t>
        </is>
      </c>
      <c r="L1717" s="67" t="n">
        <v>1</v>
      </c>
      <c r="M1717" s="68" t="n">
        <v>25904.21</v>
      </c>
      <c r="N1717" s="65" t="inlineStr">
        <is>
          <t>Sans réponse</t>
        </is>
      </c>
      <c r="O1717" s="66" t="n">
        <v>45741</v>
      </c>
      <c r="P1717" s="67" t="n"/>
      <c r="Q1717" s="67" t="n">
        <v>0</v>
      </c>
      <c r="R1717" s="67">
        <f>$I1717</f>
        <v/>
      </c>
      <c r="S1717" s="67">
        <f>$K1717</f>
        <v/>
      </c>
      <c r="T1717" s="67">
        <f>IFERROR(INDEX(Clients!$G$2:$G$1020,MATCH($E1717,Clients!$A$2:$A$1020,0)),"")</f>
        <v/>
      </c>
      <c r="U1717" s="67">
        <f>IFERROR(INDEX(Clients!$I$2:$I$1020,MATCH($E1717,Clients!$A$2:$A$1020,0)),"")</f>
        <v/>
      </c>
      <c r="V1717" s="69">
        <f>1</f>
        <v/>
      </c>
      <c r="W1717" s="69">
        <f>IF($N1717="Accepté",1,0)</f>
        <v/>
      </c>
      <c r="X1717" s="68">
        <f>$M1717*$W1717</f>
        <v/>
      </c>
      <c r="Y1717" s="68">
        <f>IF($N1717="En cours",0,$M1717)</f>
        <v/>
      </c>
      <c r="Z1717" s="69">
        <f>IF($P1717="",0,1)</f>
        <v/>
      </c>
      <c r="AA1717" s="70">
        <f>IF($P1717="",0,$P1717)</f>
        <v/>
      </c>
      <c r="AB1717" s="69">
        <f>IF(AND($P1717&lt;&gt;"",$P1717&lt;=Paramètres!$C$14),1,0)</f>
        <v/>
      </c>
      <c r="AC1717" s="67">
        <f>IF($P1717="","Jamais relancé",IF($P1717&lt;=3,"0-3 j",IF($P1717&lt;=7,"4-7 j",IF($P1717&lt;=15,"8-15 j","Plus de 15 j"))))</f>
        <v/>
      </c>
      <c r="AD1717" s="67">
        <f>IF($M1717&lt;=1000,"Moins de 1 k€",IF($M1717&lt;=5000,"1 à 5 k€",IF($M1717&lt;=15000,"5 à 15 k€","Plus de 15 k€")))</f>
        <v/>
      </c>
    </row>
    <row r="1718">
      <c r="A1718" s="65" t="inlineStr">
        <is>
          <t>DEV-01717</t>
        </is>
      </c>
      <c r="B1718" s="66" t="n">
        <v>45723</v>
      </c>
      <c r="C1718" s="65" t="inlineStr">
        <is>
          <t>2025-03</t>
        </is>
      </c>
      <c r="D1718" s="65" t="inlineStr">
        <is>
          <t>2024-2025</t>
        </is>
      </c>
      <c r="E1718" s="65" t="inlineStr">
        <is>
          <t>CLI-0080</t>
        </is>
      </c>
      <c r="F1718" s="65" t="inlineStr">
        <is>
          <t>Particulier</t>
        </is>
      </c>
      <c r="G1718" s="65" t="inlineStr">
        <is>
          <t>Bordeaux</t>
        </is>
      </c>
      <c r="H1718" s="65" t="inlineStr">
        <is>
          <t>Karim Belkacem</t>
        </is>
      </c>
      <c r="I1718" s="65" t="inlineStr">
        <is>
          <t>Électricité</t>
        </is>
      </c>
      <c r="J1718" s="65" t="inlineStr">
        <is>
          <t>EL-003</t>
        </is>
      </c>
      <c r="K1718" s="65" t="inlineStr">
        <is>
          <t>Rénovation électrique complète</t>
        </is>
      </c>
      <c r="L1718" s="67" t="n">
        <v>1</v>
      </c>
      <c r="M1718" s="68" t="n">
        <v>8985.07</v>
      </c>
      <c r="N1718" s="65" t="inlineStr">
        <is>
          <t>Refusé</t>
        </is>
      </c>
      <c r="O1718" s="66" t="n">
        <v>45736</v>
      </c>
      <c r="P1718" s="67" t="n"/>
      <c r="Q1718" s="67" t="n">
        <v>0</v>
      </c>
      <c r="R1718" s="67">
        <f>$I1718</f>
        <v/>
      </c>
      <c r="S1718" s="67">
        <f>$K1718</f>
        <v/>
      </c>
      <c r="T1718" s="67">
        <f>IFERROR(INDEX(Clients!$G$2:$G$1020,MATCH($E1718,Clients!$A$2:$A$1020,0)),"")</f>
        <v/>
      </c>
      <c r="U1718" s="67">
        <f>IFERROR(INDEX(Clients!$I$2:$I$1020,MATCH($E1718,Clients!$A$2:$A$1020,0)),"")</f>
        <v/>
      </c>
      <c r="V1718" s="69">
        <f>1</f>
        <v/>
      </c>
      <c r="W1718" s="69">
        <f>IF($N1718="Accepté",1,0)</f>
        <v/>
      </c>
      <c r="X1718" s="68">
        <f>$M1718*$W1718</f>
        <v/>
      </c>
      <c r="Y1718" s="68">
        <f>IF($N1718="En cours",0,$M1718)</f>
        <v/>
      </c>
      <c r="Z1718" s="69">
        <f>IF($P1718="",0,1)</f>
        <v/>
      </c>
      <c r="AA1718" s="70">
        <f>IF($P1718="",0,$P1718)</f>
        <v/>
      </c>
      <c r="AB1718" s="69">
        <f>IF(AND($P1718&lt;&gt;"",$P1718&lt;=Paramètres!$C$14),1,0)</f>
        <v/>
      </c>
      <c r="AC1718" s="67">
        <f>IF($P1718="","Jamais relancé",IF($P1718&lt;=3,"0-3 j",IF($P1718&lt;=7,"4-7 j",IF($P1718&lt;=15,"8-15 j","Plus de 15 j"))))</f>
        <v/>
      </c>
      <c r="AD1718" s="67">
        <f>IF($M1718&lt;=1000,"Moins de 1 k€",IF($M1718&lt;=5000,"1 à 5 k€",IF($M1718&lt;=15000,"5 à 15 k€","Plus de 15 k€")))</f>
        <v/>
      </c>
    </row>
    <row r="1719">
      <c r="A1719" s="65" t="inlineStr">
        <is>
          <t>DEV-01718</t>
        </is>
      </c>
      <c r="B1719" s="66" t="n">
        <v>45723</v>
      </c>
      <c r="C1719" s="65" t="inlineStr">
        <is>
          <t>2025-03</t>
        </is>
      </c>
      <c r="D1719" s="65" t="inlineStr">
        <is>
          <t>2024-2025</t>
        </is>
      </c>
      <c r="E1719" s="65" t="inlineStr">
        <is>
          <t>CLI-0322</t>
        </is>
      </c>
      <c r="F1719" s="65" t="inlineStr">
        <is>
          <t>Particulier</t>
        </is>
      </c>
      <c r="G1719" s="65" t="inlineStr">
        <is>
          <t>Bordeaux</t>
        </is>
      </c>
      <c r="H1719" s="65" t="inlineStr">
        <is>
          <t>Karim Belkacem</t>
        </is>
      </c>
      <c r="I1719" s="65" t="inlineStr">
        <is>
          <t>Salle de bain</t>
        </is>
      </c>
      <c r="J1719" s="65" t="inlineStr">
        <is>
          <t>SB-001</t>
        </is>
      </c>
      <c r="K1719" s="65" t="inlineStr">
        <is>
          <t>Rénovation salle de bain complète</t>
        </is>
      </c>
      <c r="L1719" s="67" t="n">
        <v>1</v>
      </c>
      <c r="M1719" s="68" t="n">
        <v>9708.82</v>
      </c>
      <c r="N1719" s="65" t="inlineStr">
        <is>
          <t>Accepté</t>
        </is>
      </c>
      <c r="O1719" s="66" t="n">
        <v>45736</v>
      </c>
      <c r="P1719" s="67" t="n">
        <v>8</v>
      </c>
      <c r="Q1719" s="67" t="n">
        <v>1</v>
      </c>
      <c r="R1719" s="67">
        <f>$I1719</f>
        <v/>
      </c>
      <c r="S1719" s="67">
        <f>$K1719</f>
        <v/>
      </c>
      <c r="T1719" s="67">
        <f>IFERROR(INDEX(Clients!$G$2:$G$1020,MATCH($E1719,Clients!$A$2:$A$1020,0)),"")</f>
        <v/>
      </c>
      <c r="U1719" s="67">
        <f>IFERROR(INDEX(Clients!$I$2:$I$1020,MATCH($E1719,Clients!$A$2:$A$1020,0)),"")</f>
        <v/>
      </c>
      <c r="V1719" s="69">
        <f>1</f>
        <v/>
      </c>
      <c r="W1719" s="69">
        <f>IF($N1719="Accepté",1,0)</f>
        <v/>
      </c>
      <c r="X1719" s="68">
        <f>$M1719*$W1719</f>
        <v/>
      </c>
      <c r="Y1719" s="68">
        <f>IF($N1719="En cours",0,$M1719)</f>
        <v/>
      </c>
      <c r="Z1719" s="69">
        <f>IF($P1719="",0,1)</f>
        <v/>
      </c>
      <c r="AA1719" s="70">
        <f>IF($P1719="",0,$P1719)</f>
        <v/>
      </c>
      <c r="AB1719" s="69">
        <f>IF(AND($P1719&lt;&gt;"",$P1719&lt;=Paramètres!$C$14),1,0)</f>
        <v/>
      </c>
      <c r="AC1719" s="67">
        <f>IF($P1719="","Jamais relancé",IF($P1719&lt;=3,"0-3 j",IF($P1719&lt;=7,"4-7 j",IF($P1719&lt;=15,"8-15 j","Plus de 15 j"))))</f>
        <v/>
      </c>
      <c r="AD1719" s="67">
        <f>IF($M1719&lt;=1000,"Moins de 1 k€",IF($M1719&lt;=5000,"1 à 5 k€",IF($M1719&lt;=15000,"5 à 15 k€","Plus de 15 k€")))</f>
        <v/>
      </c>
    </row>
    <row r="1720">
      <c r="A1720" s="65" t="inlineStr">
        <is>
          <t>DEV-01719</t>
        </is>
      </c>
      <c r="B1720" s="66" t="n">
        <v>45726</v>
      </c>
      <c r="C1720" s="65" t="inlineStr">
        <is>
          <t>2025-03</t>
        </is>
      </c>
      <c r="D1720" s="65" t="inlineStr">
        <is>
          <t>2024-2025</t>
        </is>
      </c>
      <c r="E1720" s="65" t="inlineStr">
        <is>
          <t>CLI-0568</t>
        </is>
      </c>
      <c r="F1720" s="65" t="inlineStr">
        <is>
          <t>Syndic</t>
        </is>
      </c>
      <c r="G1720" s="65" t="inlineStr">
        <is>
          <t>Toulouse</t>
        </is>
      </c>
      <c r="H1720" s="65" t="inlineStr">
        <is>
          <t>Nadia Cherif</t>
        </is>
      </c>
      <c r="I1720" s="65" t="inlineStr">
        <is>
          <t>Salle de bain</t>
        </is>
      </c>
      <c r="J1720" s="65" t="inlineStr">
        <is>
          <t>SB-002</t>
        </is>
      </c>
      <c r="K1720" s="65" t="inlineStr">
        <is>
          <t>Remplacement baignoire par douche</t>
        </is>
      </c>
      <c r="L1720" s="67" t="n">
        <v>1</v>
      </c>
      <c r="M1720" s="68" t="n">
        <v>7655.91</v>
      </c>
      <c r="N1720" s="65" t="inlineStr">
        <is>
          <t>Accepté</t>
        </is>
      </c>
      <c r="O1720" s="66" t="n">
        <v>45734</v>
      </c>
      <c r="P1720" s="67" t="n">
        <v>3</v>
      </c>
      <c r="Q1720" s="67" t="n">
        <v>1</v>
      </c>
      <c r="R1720" s="67">
        <f>$I1720</f>
        <v/>
      </c>
      <c r="S1720" s="67">
        <f>$K1720</f>
        <v/>
      </c>
      <c r="T1720" s="67">
        <f>IFERROR(INDEX(Clients!$G$2:$G$1020,MATCH($E1720,Clients!$A$2:$A$1020,0)),"")</f>
        <v/>
      </c>
      <c r="U1720" s="67">
        <f>IFERROR(INDEX(Clients!$I$2:$I$1020,MATCH($E1720,Clients!$A$2:$A$1020,0)),"")</f>
        <v/>
      </c>
      <c r="V1720" s="69">
        <f>1</f>
        <v/>
      </c>
      <c r="W1720" s="69">
        <f>IF($N1720="Accepté",1,0)</f>
        <v/>
      </c>
      <c r="X1720" s="68">
        <f>$M1720*$W1720</f>
        <v/>
      </c>
      <c r="Y1720" s="68">
        <f>IF($N1720="En cours",0,$M1720)</f>
        <v/>
      </c>
      <c r="Z1720" s="69">
        <f>IF($P1720="",0,1)</f>
        <v/>
      </c>
      <c r="AA1720" s="70">
        <f>IF($P1720="",0,$P1720)</f>
        <v/>
      </c>
      <c r="AB1720" s="69">
        <f>IF(AND($P1720&lt;&gt;"",$P1720&lt;=Paramètres!$C$14),1,0)</f>
        <v/>
      </c>
      <c r="AC1720" s="67">
        <f>IF($P1720="","Jamais relancé",IF($P1720&lt;=3,"0-3 j",IF($P1720&lt;=7,"4-7 j",IF($P1720&lt;=15,"8-15 j","Plus de 15 j"))))</f>
        <v/>
      </c>
      <c r="AD1720" s="67">
        <f>IF($M1720&lt;=1000,"Moins de 1 k€",IF($M1720&lt;=5000,"1 à 5 k€",IF($M1720&lt;=15000,"5 à 15 k€","Plus de 15 k€")))</f>
        <v/>
      </c>
    </row>
    <row r="1721">
      <c r="A1721" s="65" t="inlineStr">
        <is>
          <t>DEV-01720</t>
        </is>
      </c>
      <c r="B1721" s="66" t="n">
        <v>45726</v>
      </c>
      <c r="C1721" s="65" t="inlineStr">
        <is>
          <t>2025-03</t>
        </is>
      </c>
      <c r="D1721" s="65" t="inlineStr">
        <is>
          <t>2024-2025</t>
        </is>
      </c>
      <c r="E1721" s="65" t="inlineStr">
        <is>
          <t>CLI-0978</t>
        </is>
      </c>
      <c r="F1721" s="65" t="inlineStr">
        <is>
          <t>Particulier</t>
        </is>
      </c>
      <c r="G1721" s="65" t="inlineStr">
        <is>
          <t>Montpellier</t>
        </is>
      </c>
      <c r="H1721" s="65" t="inlineStr">
        <is>
          <t>Thomas Rey</t>
        </is>
      </c>
      <c r="I1721" s="65" t="inlineStr">
        <is>
          <t>Dépannage</t>
        </is>
      </c>
      <c r="J1721" s="65" t="inlineStr">
        <is>
          <t>DP-003</t>
        </is>
      </c>
      <c r="K1721" s="65" t="inlineStr">
        <is>
          <t>Dépannage électrique urgence</t>
        </is>
      </c>
      <c r="L1721" s="67" t="n">
        <v>1</v>
      </c>
      <c r="M1721" s="68" t="n">
        <v>302.65</v>
      </c>
      <c r="N1721" s="65" t="inlineStr">
        <is>
          <t>Accepté</t>
        </is>
      </c>
      <c r="O1721" s="66" t="n">
        <v>45736</v>
      </c>
      <c r="P1721" s="67" t="n"/>
      <c r="Q1721" s="67" t="n">
        <v>0</v>
      </c>
      <c r="R1721" s="67">
        <f>$I1721</f>
        <v/>
      </c>
      <c r="S1721" s="67">
        <f>$K1721</f>
        <v/>
      </c>
      <c r="T1721" s="67">
        <f>IFERROR(INDEX(Clients!$G$2:$G$1020,MATCH($E1721,Clients!$A$2:$A$1020,0)),"")</f>
        <v/>
      </c>
      <c r="U1721" s="67">
        <f>IFERROR(INDEX(Clients!$I$2:$I$1020,MATCH($E1721,Clients!$A$2:$A$1020,0)),"")</f>
        <v/>
      </c>
      <c r="V1721" s="69">
        <f>1</f>
        <v/>
      </c>
      <c r="W1721" s="69">
        <f>IF($N1721="Accepté",1,0)</f>
        <v/>
      </c>
      <c r="X1721" s="68">
        <f>$M1721*$W1721</f>
        <v/>
      </c>
      <c r="Y1721" s="68">
        <f>IF($N1721="En cours",0,$M1721)</f>
        <v/>
      </c>
      <c r="Z1721" s="69">
        <f>IF($P1721="",0,1)</f>
        <v/>
      </c>
      <c r="AA1721" s="70">
        <f>IF($P1721="",0,$P1721)</f>
        <v/>
      </c>
      <c r="AB1721" s="69">
        <f>IF(AND($P1721&lt;&gt;"",$P1721&lt;=Paramètres!$C$14),1,0)</f>
        <v/>
      </c>
      <c r="AC1721" s="67">
        <f>IF($P1721="","Jamais relancé",IF($P1721&lt;=3,"0-3 j",IF($P1721&lt;=7,"4-7 j",IF($P1721&lt;=15,"8-15 j","Plus de 15 j"))))</f>
        <v/>
      </c>
      <c r="AD1721" s="67">
        <f>IF($M1721&lt;=1000,"Moins de 1 k€",IF($M1721&lt;=5000,"1 à 5 k€",IF($M1721&lt;=15000,"5 à 15 k€","Plus de 15 k€")))</f>
        <v/>
      </c>
    </row>
    <row r="1722">
      <c r="A1722" s="65" t="inlineStr">
        <is>
          <t>DEV-01721</t>
        </is>
      </c>
      <c r="B1722" s="66" t="n">
        <v>45727</v>
      </c>
      <c r="C1722" s="65" t="inlineStr">
        <is>
          <t>2025-03</t>
        </is>
      </c>
      <c r="D1722" s="65" t="inlineStr">
        <is>
          <t>2024-2025</t>
        </is>
      </c>
      <c r="E1722" s="65" t="inlineStr">
        <is>
          <t>CLI-0169</t>
        </is>
      </c>
      <c r="F1722" s="65" t="inlineStr">
        <is>
          <t>Professionnel</t>
        </is>
      </c>
      <c r="G1722" s="65" t="inlineStr">
        <is>
          <t>Bordeaux</t>
        </is>
      </c>
      <c r="H1722" s="65" t="inlineStr">
        <is>
          <t>Karim Belkacem</t>
        </is>
      </c>
      <c r="I1722" s="65" t="inlineStr">
        <is>
          <t>Chauffage</t>
        </is>
      </c>
      <c r="J1722" s="65" t="inlineStr">
        <is>
          <t>CH-002</t>
        </is>
      </c>
      <c r="K1722" s="65" t="inlineStr">
        <is>
          <t>Entretien annuel chaudière</t>
        </is>
      </c>
      <c r="L1722" s="67" t="n">
        <v>1</v>
      </c>
      <c r="M1722" s="68" t="n">
        <v>275.14</v>
      </c>
      <c r="N1722" s="65" t="inlineStr">
        <is>
          <t>Accepté</t>
        </is>
      </c>
      <c r="O1722" s="66" t="n">
        <v>45764</v>
      </c>
      <c r="P1722" s="67" t="n">
        <v>2</v>
      </c>
      <c r="Q1722" s="67" t="n">
        <v>3</v>
      </c>
      <c r="R1722" s="67">
        <f>$I1722</f>
        <v/>
      </c>
      <c r="S1722" s="67">
        <f>$K1722</f>
        <v/>
      </c>
      <c r="T1722" s="67">
        <f>IFERROR(INDEX(Clients!$G$2:$G$1020,MATCH($E1722,Clients!$A$2:$A$1020,0)),"")</f>
        <v/>
      </c>
      <c r="U1722" s="67">
        <f>IFERROR(INDEX(Clients!$I$2:$I$1020,MATCH($E1722,Clients!$A$2:$A$1020,0)),"")</f>
        <v/>
      </c>
      <c r="V1722" s="69">
        <f>1</f>
        <v/>
      </c>
      <c r="W1722" s="69">
        <f>IF($N1722="Accepté",1,0)</f>
        <v/>
      </c>
      <c r="X1722" s="68">
        <f>$M1722*$W1722</f>
        <v/>
      </c>
      <c r="Y1722" s="68">
        <f>IF($N1722="En cours",0,$M1722)</f>
        <v/>
      </c>
      <c r="Z1722" s="69">
        <f>IF($P1722="",0,1)</f>
        <v/>
      </c>
      <c r="AA1722" s="70">
        <f>IF($P1722="",0,$P1722)</f>
        <v/>
      </c>
      <c r="AB1722" s="69">
        <f>IF(AND($P1722&lt;&gt;"",$P1722&lt;=Paramètres!$C$14),1,0)</f>
        <v/>
      </c>
      <c r="AC1722" s="67">
        <f>IF($P1722="","Jamais relancé",IF($P1722&lt;=3,"0-3 j",IF($P1722&lt;=7,"4-7 j",IF($P1722&lt;=15,"8-15 j","Plus de 15 j"))))</f>
        <v/>
      </c>
      <c r="AD1722" s="67">
        <f>IF($M1722&lt;=1000,"Moins de 1 k€",IF($M1722&lt;=5000,"1 à 5 k€",IF($M1722&lt;=15000,"5 à 15 k€","Plus de 15 k€")))</f>
        <v/>
      </c>
    </row>
    <row r="1723">
      <c r="A1723" s="65" t="inlineStr">
        <is>
          <t>DEV-01722</t>
        </is>
      </c>
      <c r="B1723" s="66" t="n">
        <v>45727</v>
      </c>
      <c r="C1723" s="65" t="inlineStr">
        <is>
          <t>2025-03</t>
        </is>
      </c>
      <c r="D1723" s="65" t="inlineStr">
        <is>
          <t>2024-2025</t>
        </is>
      </c>
      <c r="E1723" s="65" t="inlineStr">
        <is>
          <t>CLI-0198</t>
        </is>
      </c>
      <c r="F1723" s="65" t="inlineStr">
        <is>
          <t>Syndic</t>
        </is>
      </c>
      <c r="G1723" s="65" t="inlineStr">
        <is>
          <t>Bordeaux</t>
        </is>
      </c>
      <c r="H1723" s="65" t="inlineStr">
        <is>
          <t>Karim Belkacem</t>
        </is>
      </c>
      <c r="I1723" s="65" t="inlineStr">
        <is>
          <t>Chauffage</t>
        </is>
      </c>
      <c r="J1723" s="65" t="inlineStr">
        <is>
          <t>CH-002</t>
        </is>
      </c>
      <c r="K1723" s="65" t="inlineStr">
        <is>
          <t>Entretien annuel chaudière</t>
        </is>
      </c>
      <c r="L1723" s="67" t="n">
        <v>1</v>
      </c>
      <c r="M1723" s="68" t="n">
        <v>300.29</v>
      </c>
      <c r="N1723" s="65" t="inlineStr">
        <is>
          <t>Accepté</t>
        </is>
      </c>
      <c r="O1723" s="66" t="n">
        <v>45740</v>
      </c>
      <c r="P1723" s="67" t="n">
        <v>16</v>
      </c>
      <c r="Q1723" s="67" t="n">
        <v>0</v>
      </c>
      <c r="R1723" s="67">
        <f>$I1723</f>
        <v/>
      </c>
      <c r="S1723" s="67">
        <f>$K1723</f>
        <v/>
      </c>
      <c r="T1723" s="67">
        <f>IFERROR(INDEX(Clients!$G$2:$G$1020,MATCH($E1723,Clients!$A$2:$A$1020,0)),"")</f>
        <v/>
      </c>
      <c r="U1723" s="67">
        <f>IFERROR(INDEX(Clients!$I$2:$I$1020,MATCH($E1723,Clients!$A$2:$A$1020,0)),"")</f>
        <v/>
      </c>
      <c r="V1723" s="69">
        <f>1</f>
        <v/>
      </c>
      <c r="W1723" s="69">
        <f>IF($N1723="Accepté",1,0)</f>
        <v/>
      </c>
      <c r="X1723" s="68">
        <f>$M1723*$W1723</f>
        <v/>
      </c>
      <c r="Y1723" s="68">
        <f>IF($N1723="En cours",0,$M1723)</f>
        <v/>
      </c>
      <c r="Z1723" s="69">
        <f>IF($P1723="",0,1)</f>
        <v/>
      </c>
      <c r="AA1723" s="70">
        <f>IF($P1723="",0,$P1723)</f>
        <v/>
      </c>
      <c r="AB1723" s="69">
        <f>IF(AND($P1723&lt;&gt;"",$P1723&lt;=Paramètres!$C$14),1,0)</f>
        <v/>
      </c>
      <c r="AC1723" s="67">
        <f>IF($P1723="","Jamais relancé",IF($P1723&lt;=3,"0-3 j",IF($P1723&lt;=7,"4-7 j",IF($P1723&lt;=15,"8-15 j","Plus de 15 j"))))</f>
        <v/>
      </c>
      <c r="AD1723" s="67">
        <f>IF($M1723&lt;=1000,"Moins de 1 k€",IF($M1723&lt;=5000,"1 à 5 k€",IF($M1723&lt;=15000,"5 à 15 k€","Plus de 15 k€")))</f>
        <v/>
      </c>
    </row>
    <row r="1724">
      <c r="A1724" s="65" t="inlineStr">
        <is>
          <t>DEV-01723</t>
        </is>
      </c>
      <c r="B1724" s="66" t="n">
        <v>45727</v>
      </c>
      <c r="C1724" s="65" t="inlineStr">
        <is>
          <t>2025-03</t>
        </is>
      </c>
      <c r="D1724" s="65" t="inlineStr">
        <is>
          <t>2024-2025</t>
        </is>
      </c>
      <c r="E1724" s="65" t="inlineStr">
        <is>
          <t>CLI-0525</t>
        </is>
      </c>
      <c r="F1724" s="65" t="inlineStr">
        <is>
          <t>Particulier</t>
        </is>
      </c>
      <c r="G1724" s="65" t="inlineStr">
        <is>
          <t>Bordeaux</t>
        </is>
      </c>
      <c r="H1724" s="65" t="inlineStr">
        <is>
          <t>Karim Belkacem</t>
        </is>
      </c>
      <c r="I1724" s="65" t="inlineStr">
        <is>
          <t>Plomberie</t>
        </is>
      </c>
      <c r="J1724" s="65" t="inlineStr">
        <is>
          <t>PR-003</t>
        </is>
      </c>
      <c r="K1724" s="65" t="inlineStr">
        <is>
          <t>Réfection réseau eau appartement</t>
        </is>
      </c>
      <c r="L1724" s="67" t="n">
        <v>1</v>
      </c>
      <c r="M1724" s="68" t="n">
        <v>3215.98</v>
      </c>
      <c r="N1724" s="65" t="inlineStr">
        <is>
          <t>Accepté</t>
        </is>
      </c>
      <c r="O1724" s="66" t="n">
        <v>45750</v>
      </c>
      <c r="P1724" s="67" t="n">
        <v>6</v>
      </c>
      <c r="Q1724" s="67" t="n">
        <v>2</v>
      </c>
      <c r="R1724" s="67">
        <f>$I1724</f>
        <v/>
      </c>
      <c r="S1724" s="67">
        <f>$K1724</f>
        <v/>
      </c>
      <c r="T1724" s="67">
        <f>IFERROR(INDEX(Clients!$G$2:$G$1020,MATCH($E1724,Clients!$A$2:$A$1020,0)),"")</f>
        <v/>
      </c>
      <c r="U1724" s="67">
        <f>IFERROR(INDEX(Clients!$I$2:$I$1020,MATCH($E1724,Clients!$A$2:$A$1020,0)),"")</f>
        <v/>
      </c>
      <c r="V1724" s="69">
        <f>1</f>
        <v/>
      </c>
      <c r="W1724" s="69">
        <f>IF($N1724="Accepté",1,0)</f>
        <v/>
      </c>
      <c r="X1724" s="68">
        <f>$M1724*$W1724</f>
        <v/>
      </c>
      <c r="Y1724" s="68">
        <f>IF($N1724="En cours",0,$M1724)</f>
        <v/>
      </c>
      <c r="Z1724" s="69">
        <f>IF($P1724="",0,1)</f>
        <v/>
      </c>
      <c r="AA1724" s="70">
        <f>IF($P1724="",0,$P1724)</f>
        <v/>
      </c>
      <c r="AB1724" s="69">
        <f>IF(AND($P1724&lt;&gt;"",$P1724&lt;=Paramètres!$C$14),1,0)</f>
        <v/>
      </c>
      <c r="AC1724" s="67">
        <f>IF($P1724="","Jamais relancé",IF($P1724&lt;=3,"0-3 j",IF($P1724&lt;=7,"4-7 j",IF($P1724&lt;=15,"8-15 j","Plus de 15 j"))))</f>
        <v/>
      </c>
      <c r="AD1724" s="67">
        <f>IF($M1724&lt;=1000,"Moins de 1 k€",IF($M1724&lt;=5000,"1 à 5 k€",IF($M1724&lt;=15000,"5 à 15 k€","Plus de 15 k€")))</f>
        <v/>
      </c>
    </row>
    <row r="1725">
      <c r="A1725" s="65" t="inlineStr">
        <is>
          <t>DEV-01724</t>
        </is>
      </c>
      <c r="B1725" s="66" t="n">
        <v>45727</v>
      </c>
      <c r="C1725" s="65" t="inlineStr">
        <is>
          <t>2025-03</t>
        </is>
      </c>
      <c r="D1725" s="65" t="inlineStr">
        <is>
          <t>2024-2025</t>
        </is>
      </c>
      <c r="E1725" s="65" t="inlineStr">
        <is>
          <t>CLI-0290</t>
        </is>
      </c>
      <c r="F1725" s="65" t="inlineStr">
        <is>
          <t>Particulier</t>
        </is>
      </c>
      <c r="G1725" s="65" t="inlineStr">
        <is>
          <t>Toulouse</t>
        </is>
      </c>
      <c r="H1725" s="65" t="inlineStr">
        <is>
          <t>Julien Fabre</t>
        </is>
      </c>
      <c r="I1725" s="65" t="inlineStr">
        <is>
          <t>Plomberie</t>
        </is>
      </c>
      <c r="J1725" s="65" t="inlineStr">
        <is>
          <t>PR-002</t>
        </is>
      </c>
      <c r="K1725" s="65" t="inlineStr">
        <is>
          <t>Recherche de fuite + réparation</t>
        </is>
      </c>
      <c r="L1725" s="67" t="n">
        <v>1</v>
      </c>
      <c r="M1725" s="68" t="n">
        <v>400.85</v>
      </c>
      <c r="N1725" s="65" t="inlineStr">
        <is>
          <t>Accepté</t>
        </is>
      </c>
      <c r="O1725" s="66" t="n">
        <v>45753</v>
      </c>
      <c r="P1725" s="67" t="n">
        <v>11</v>
      </c>
      <c r="Q1725" s="67" t="n">
        <v>2</v>
      </c>
      <c r="R1725" s="67">
        <f>$I1725</f>
        <v/>
      </c>
      <c r="S1725" s="67">
        <f>$K1725</f>
        <v/>
      </c>
      <c r="T1725" s="67">
        <f>IFERROR(INDEX(Clients!$G$2:$G$1020,MATCH($E1725,Clients!$A$2:$A$1020,0)),"")</f>
        <v/>
      </c>
      <c r="U1725" s="67">
        <f>IFERROR(INDEX(Clients!$I$2:$I$1020,MATCH($E1725,Clients!$A$2:$A$1020,0)),"")</f>
        <v/>
      </c>
      <c r="V1725" s="69">
        <f>1</f>
        <v/>
      </c>
      <c r="W1725" s="69">
        <f>IF($N1725="Accepté",1,0)</f>
        <v/>
      </c>
      <c r="X1725" s="68">
        <f>$M1725*$W1725</f>
        <v/>
      </c>
      <c r="Y1725" s="68">
        <f>IF($N1725="En cours",0,$M1725)</f>
        <v/>
      </c>
      <c r="Z1725" s="69">
        <f>IF($P1725="",0,1)</f>
        <v/>
      </c>
      <c r="AA1725" s="70">
        <f>IF($P1725="",0,$P1725)</f>
        <v/>
      </c>
      <c r="AB1725" s="69">
        <f>IF(AND($P1725&lt;&gt;"",$P1725&lt;=Paramètres!$C$14),1,0)</f>
        <v/>
      </c>
      <c r="AC1725" s="67">
        <f>IF($P1725="","Jamais relancé",IF($P1725&lt;=3,"0-3 j",IF($P1725&lt;=7,"4-7 j",IF($P1725&lt;=15,"8-15 j","Plus de 15 j"))))</f>
        <v/>
      </c>
      <c r="AD1725" s="67">
        <f>IF($M1725&lt;=1000,"Moins de 1 k€",IF($M1725&lt;=5000,"1 à 5 k€",IF($M1725&lt;=15000,"5 à 15 k€","Plus de 15 k€")))</f>
        <v/>
      </c>
    </row>
    <row r="1726">
      <c r="A1726" s="65" t="inlineStr">
        <is>
          <t>DEV-01725</t>
        </is>
      </c>
      <c r="B1726" s="66" t="n">
        <v>45727</v>
      </c>
      <c r="C1726" s="65" t="inlineStr">
        <is>
          <t>2025-03</t>
        </is>
      </c>
      <c r="D1726" s="65" t="inlineStr">
        <is>
          <t>2024-2025</t>
        </is>
      </c>
      <c r="E1726" s="65" t="inlineStr">
        <is>
          <t>CLI-0308</t>
        </is>
      </c>
      <c r="F1726" s="65" t="inlineStr">
        <is>
          <t>Particulier</t>
        </is>
      </c>
      <c r="G1726" s="65" t="inlineStr">
        <is>
          <t>Bordeaux</t>
        </is>
      </c>
      <c r="H1726" s="65" t="inlineStr">
        <is>
          <t>Karim Belkacem</t>
        </is>
      </c>
      <c r="I1726" s="65" t="inlineStr">
        <is>
          <t>Dépannage</t>
        </is>
      </c>
      <c r="J1726" s="65" t="inlineStr">
        <is>
          <t>DP-002</t>
        </is>
      </c>
      <c r="K1726" s="65" t="inlineStr">
        <is>
          <t>Débouchage canalisation</t>
        </is>
      </c>
      <c r="L1726" s="67" t="n">
        <v>1</v>
      </c>
      <c r="M1726" s="68" t="n">
        <v>409.83</v>
      </c>
      <c r="N1726" s="65" t="inlineStr">
        <is>
          <t>Refusé</t>
        </is>
      </c>
      <c r="O1726" s="66" t="n">
        <v>45740</v>
      </c>
      <c r="P1726" s="67" t="n"/>
      <c r="Q1726" s="67" t="n">
        <v>0</v>
      </c>
      <c r="R1726" s="67">
        <f>$I1726</f>
        <v/>
      </c>
      <c r="S1726" s="67">
        <f>$K1726</f>
        <v/>
      </c>
      <c r="T1726" s="67">
        <f>IFERROR(INDEX(Clients!$G$2:$G$1020,MATCH($E1726,Clients!$A$2:$A$1020,0)),"")</f>
        <v/>
      </c>
      <c r="U1726" s="67">
        <f>IFERROR(INDEX(Clients!$I$2:$I$1020,MATCH($E1726,Clients!$A$2:$A$1020,0)),"")</f>
        <v/>
      </c>
      <c r="V1726" s="69">
        <f>1</f>
        <v/>
      </c>
      <c r="W1726" s="69">
        <f>IF($N1726="Accepté",1,0)</f>
        <v/>
      </c>
      <c r="X1726" s="68">
        <f>$M1726*$W1726</f>
        <v/>
      </c>
      <c r="Y1726" s="68">
        <f>IF($N1726="En cours",0,$M1726)</f>
        <v/>
      </c>
      <c r="Z1726" s="69">
        <f>IF($P1726="",0,1)</f>
        <v/>
      </c>
      <c r="AA1726" s="70">
        <f>IF($P1726="",0,$P1726)</f>
        <v/>
      </c>
      <c r="AB1726" s="69">
        <f>IF(AND($P1726&lt;&gt;"",$P1726&lt;=Paramètres!$C$14),1,0)</f>
        <v/>
      </c>
      <c r="AC1726" s="67">
        <f>IF($P1726="","Jamais relancé",IF($P1726&lt;=3,"0-3 j",IF($P1726&lt;=7,"4-7 j",IF($P1726&lt;=15,"8-15 j","Plus de 15 j"))))</f>
        <v/>
      </c>
      <c r="AD1726" s="67">
        <f>IF($M1726&lt;=1000,"Moins de 1 k€",IF($M1726&lt;=5000,"1 à 5 k€",IF($M1726&lt;=15000,"5 à 15 k€","Plus de 15 k€")))</f>
        <v/>
      </c>
    </row>
    <row r="1727">
      <c r="A1727" s="65" t="inlineStr">
        <is>
          <t>DEV-01726</t>
        </is>
      </c>
      <c r="B1727" s="66" t="n">
        <v>45727</v>
      </c>
      <c r="C1727" s="65" t="inlineStr">
        <is>
          <t>2025-03</t>
        </is>
      </c>
      <c r="D1727" s="65" t="inlineStr">
        <is>
          <t>2024-2025</t>
        </is>
      </c>
      <c r="E1727" s="65" t="inlineStr">
        <is>
          <t>CLI-0979</t>
        </is>
      </c>
      <c r="F1727" s="65" t="inlineStr">
        <is>
          <t>Particulier</t>
        </is>
      </c>
      <c r="G1727" s="65" t="inlineStr">
        <is>
          <t>Montpellier</t>
        </is>
      </c>
      <c r="H1727" s="65" t="inlineStr">
        <is>
          <t>Thomas Rey</t>
        </is>
      </c>
      <c r="I1727" s="65" t="inlineStr">
        <is>
          <t>Plomberie</t>
        </is>
      </c>
      <c r="J1727" s="65" t="inlineStr">
        <is>
          <t>PR-001</t>
        </is>
      </c>
      <c r="K1727" s="65" t="inlineStr">
        <is>
          <t>Remplacement chauffe-eau 200 L</t>
        </is>
      </c>
      <c r="L1727" s="67" t="n">
        <v>1</v>
      </c>
      <c r="M1727" s="68" t="n">
        <v>1300.41</v>
      </c>
      <c r="N1727" s="65" t="inlineStr">
        <is>
          <t>Sans réponse</t>
        </is>
      </c>
      <c r="O1727" s="66" t="n">
        <v>45742</v>
      </c>
      <c r="P1727" s="67" t="n">
        <v>18</v>
      </c>
      <c r="Q1727" s="67" t="n">
        <v>0</v>
      </c>
      <c r="R1727" s="67">
        <f>$I1727</f>
        <v/>
      </c>
      <c r="S1727" s="67">
        <f>$K1727</f>
        <v/>
      </c>
      <c r="T1727" s="67">
        <f>IFERROR(INDEX(Clients!$G$2:$G$1020,MATCH($E1727,Clients!$A$2:$A$1020,0)),"")</f>
        <v/>
      </c>
      <c r="U1727" s="67">
        <f>IFERROR(INDEX(Clients!$I$2:$I$1020,MATCH($E1727,Clients!$A$2:$A$1020,0)),"")</f>
        <v/>
      </c>
      <c r="V1727" s="69">
        <f>1</f>
        <v/>
      </c>
      <c r="W1727" s="69">
        <f>IF($N1727="Accepté",1,0)</f>
        <v/>
      </c>
      <c r="X1727" s="68">
        <f>$M1727*$W1727</f>
        <v/>
      </c>
      <c r="Y1727" s="68">
        <f>IF($N1727="En cours",0,$M1727)</f>
        <v/>
      </c>
      <c r="Z1727" s="69">
        <f>IF($P1727="",0,1)</f>
        <v/>
      </c>
      <c r="AA1727" s="70">
        <f>IF($P1727="",0,$P1727)</f>
        <v/>
      </c>
      <c r="AB1727" s="69">
        <f>IF(AND($P1727&lt;&gt;"",$P1727&lt;=Paramètres!$C$14),1,0)</f>
        <v/>
      </c>
      <c r="AC1727" s="67">
        <f>IF($P1727="","Jamais relancé",IF($P1727&lt;=3,"0-3 j",IF($P1727&lt;=7,"4-7 j",IF($P1727&lt;=15,"8-15 j","Plus de 15 j"))))</f>
        <v/>
      </c>
      <c r="AD1727" s="67">
        <f>IF($M1727&lt;=1000,"Moins de 1 k€",IF($M1727&lt;=5000,"1 à 5 k€",IF($M1727&lt;=15000,"5 à 15 k€","Plus de 15 k€")))</f>
        <v/>
      </c>
    </row>
    <row r="1728">
      <c r="A1728" s="65" t="inlineStr">
        <is>
          <t>DEV-01727</t>
        </is>
      </c>
      <c r="B1728" s="66" t="n">
        <v>45728</v>
      </c>
      <c r="C1728" s="65" t="inlineStr">
        <is>
          <t>2025-03</t>
        </is>
      </c>
      <c r="D1728" s="65" t="inlineStr">
        <is>
          <t>2024-2025</t>
        </is>
      </c>
      <c r="E1728" s="65" t="inlineStr">
        <is>
          <t>CLI-0261</t>
        </is>
      </c>
      <c r="F1728" s="65" t="inlineStr">
        <is>
          <t>Particulier</t>
        </is>
      </c>
      <c r="G1728" s="65" t="inlineStr">
        <is>
          <t>Toulouse</t>
        </is>
      </c>
      <c r="H1728" s="65" t="inlineStr">
        <is>
          <t>Julien Fabre</t>
        </is>
      </c>
      <c r="I1728" s="65" t="inlineStr">
        <is>
          <t>Dépannage</t>
        </is>
      </c>
      <c r="J1728" s="65" t="inlineStr">
        <is>
          <t>DP-003</t>
        </is>
      </c>
      <c r="K1728" s="65" t="inlineStr">
        <is>
          <t>Dépannage électrique urgence</t>
        </is>
      </c>
      <c r="L1728" s="67" t="n">
        <v>1</v>
      </c>
      <c r="M1728" s="68" t="n">
        <v>352.81</v>
      </c>
      <c r="N1728" s="65" t="inlineStr">
        <is>
          <t>Refusé</t>
        </is>
      </c>
      <c r="O1728" s="66" t="n">
        <v>45740</v>
      </c>
      <c r="P1728" s="67" t="n">
        <v>11</v>
      </c>
      <c r="Q1728" s="67" t="n">
        <v>1</v>
      </c>
      <c r="R1728" s="67">
        <f>$I1728</f>
        <v/>
      </c>
      <c r="S1728" s="67">
        <f>$K1728</f>
        <v/>
      </c>
      <c r="T1728" s="67">
        <f>IFERROR(INDEX(Clients!$G$2:$G$1020,MATCH($E1728,Clients!$A$2:$A$1020,0)),"")</f>
        <v/>
      </c>
      <c r="U1728" s="67">
        <f>IFERROR(INDEX(Clients!$I$2:$I$1020,MATCH($E1728,Clients!$A$2:$A$1020,0)),"")</f>
        <v/>
      </c>
      <c r="V1728" s="69">
        <f>1</f>
        <v/>
      </c>
      <c r="W1728" s="69">
        <f>IF($N1728="Accepté",1,0)</f>
        <v/>
      </c>
      <c r="X1728" s="68">
        <f>$M1728*$W1728</f>
        <v/>
      </c>
      <c r="Y1728" s="68">
        <f>IF($N1728="En cours",0,$M1728)</f>
        <v/>
      </c>
      <c r="Z1728" s="69">
        <f>IF($P1728="",0,1)</f>
        <v/>
      </c>
      <c r="AA1728" s="70">
        <f>IF($P1728="",0,$P1728)</f>
        <v/>
      </c>
      <c r="AB1728" s="69">
        <f>IF(AND($P1728&lt;&gt;"",$P1728&lt;=Paramètres!$C$14),1,0)</f>
        <v/>
      </c>
      <c r="AC1728" s="67">
        <f>IF($P1728="","Jamais relancé",IF($P1728&lt;=3,"0-3 j",IF($P1728&lt;=7,"4-7 j",IF($P1728&lt;=15,"8-15 j","Plus de 15 j"))))</f>
        <v/>
      </c>
      <c r="AD1728" s="67">
        <f>IF($M1728&lt;=1000,"Moins de 1 k€",IF($M1728&lt;=5000,"1 à 5 k€",IF($M1728&lt;=15000,"5 à 15 k€","Plus de 15 k€")))</f>
        <v/>
      </c>
    </row>
    <row r="1729">
      <c r="A1729" s="65" t="inlineStr">
        <is>
          <t>DEV-01728</t>
        </is>
      </c>
      <c r="B1729" s="66" t="n">
        <v>45728</v>
      </c>
      <c r="C1729" s="65" t="inlineStr">
        <is>
          <t>2025-03</t>
        </is>
      </c>
      <c r="D1729" s="65" t="inlineStr">
        <is>
          <t>2024-2025</t>
        </is>
      </c>
      <c r="E1729" s="65" t="inlineStr">
        <is>
          <t>CLI-0447</t>
        </is>
      </c>
      <c r="F1729" s="65" t="inlineStr">
        <is>
          <t>Syndic</t>
        </is>
      </c>
      <c r="G1729" s="65" t="inlineStr">
        <is>
          <t>Bordeaux</t>
        </is>
      </c>
      <c r="H1729" s="65" t="inlineStr">
        <is>
          <t>Sophie Marchand</t>
        </is>
      </c>
      <c r="I1729" s="65" t="inlineStr">
        <is>
          <t>Salle de bain</t>
        </is>
      </c>
      <c r="J1729" s="65" t="inlineStr">
        <is>
          <t>SB-003</t>
        </is>
      </c>
      <c r="K1729" s="65" t="inlineStr">
        <is>
          <t>Pose meuble vasque + robinetterie</t>
        </is>
      </c>
      <c r="L1729" s="67" t="n">
        <v>1</v>
      </c>
      <c r="M1729" s="68" t="n">
        <v>2522.32</v>
      </c>
      <c r="N1729" s="65" t="inlineStr">
        <is>
          <t>Sans réponse</t>
        </is>
      </c>
      <c r="O1729" s="66" t="n">
        <v>45737</v>
      </c>
      <c r="P1729" s="67" t="n">
        <v>11</v>
      </c>
      <c r="Q1729" s="67" t="n">
        <v>0</v>
      </c>
      <c r="R1729" s="67">
        <f>$I1729</f>
        <v/>
      </c>
      <c r="S1729" s="67">
        <f>$K1729</f>
        <v/>
      </c>
      <c r="T1729" s="67">
        <f>IFERROR(INDEX(Clients!$G$2:$G$1020,MATCH($E1729,Clients!$A$2:$A$1020,0)),"")</f>
        <v/>
      </c>
      <c r="U1729" s="67">
        <f>IFERROR(INDEX(Clients!$I$2:$I$1020,MATCH($E1729,Clients!$A$2:$A$1020,0)),"")</f>
        <v/>
      </c>
      <c r="V1729" s="69">
        <f>1</f>
        <v/>
      </c>
      <c r="W1729" s="69">
        <f>IF($N1729="Accepté",1,0)</f>
        <v/>
      </c>
      <c r="X1729" s="68">
        <f>$M1729*$W1729</f>
        <v/>
      </c>
      <c r="Y1729" s="68">
        <f>IF($N1729="En cours",0,$M1729)</f>
        <v/>
      </c>
      <c r="Z1729" s="69">
        <f>IF($P1729="",0,1)</f>
        <v/>
      </c>
      <c r="AA1729" s="70">
        <f>IF($P1729="",0,$P1729)</f>
        <v/>
      </c>
      <c r="AB1729" s="69">
        <f>IF(AND($P1729&lt;&gt;"",$P1729&lt;=Paramètres!$C$14),1,0)</f>
        <v/>
      </c>
      <c r="AC1729" s="67">
        <f>IF($P1729="","Jamais relancé",IF($P1729&lt;=3,"0-3 j",IF($P1729&lt;=7,"4-7 j",IF($P1729&lt;=15,"8-15 j","Plus de 15 j"))))</f>
        <v/>
      </c>
      <c r="AD1729" s="67">
        <f>IF($M1729&lt;=1000,"Moins de 1 k€",IF($M1729&lt;=5000,"1 à 5 k€",IF($M1729&lt;=15000,"5 à 15 k€","Plus de 15 k€")))</f>
        <v/>
      </c>
    </row>
    <row r="1730">
      <c r="A1730" s="65" t="inlineStr">
        <is>
          <t>DEV-01729</t>
        </is>
      </c>
      <c r="B1730" s="66" t="n">
        <v>45728</v>
      </c>
      <c r="C1730" s="65" t="inlineStr">
        <is>
          <t>2025-03</t>
        </is>
      </c>
      <c r="D1730" s="65" t="inlineStr">
        <is>
          <t>2024-2025</t>
        </is>
      </c>
      <c r="E1730" s="65" t="inlineStr">
        <is>
          <t>CLI-0402</t>
        </is>
      </c>
      <c r="F1730" s="65" t="inlineStr">
        <is>
          <t>Particulier</t>
        </is>
      </c>
      <c r="G1730" s="65" t="inlineStr">
        <is>
          <t>Bordeaux</t>
        </is>
      </c>
      <c r="H1730" s="65" t="inlineStr">
        <is>
          <t>Karim Belkacem</t>
        </is>
      </c>
      <c r="I1730" s="65" t="inlineStr">
        <is>
          <t>Dépannage</t>
        </is>
      </c>
      <c r="J1730" s="65" t="inlineStr">
        <is>
          <t>DP-003</t>
        </is>
      </c>
      <c r="K1730" s="65" t="inlineStr">
        <is>
          <t>Dépannage électrique urgence</t>
        </is>
      </c>
      <c r="L1730" s="67" t="n">
        <v>1</v>
      </c>
      <c r="M1730" s="68" t="n">
        <v>347.78</v>
      </c>
      <c r="N1730" s="65" t="inlineStr">
        <is>
          <t>Accepté</t>
        </is>
      </c>
      <c r="O1730" s="66" t="n">
        <v>45745</v>
      </c>
      <c r="P1730" s="67" t="n">
        <v>1</v>
      </c>
      <c r="Q1730" s="67" t="n">
        <v>2</v>
      </c>
      <c r="R1730" s="67">
        <f>$I1730</f>
        <v/>
      </c>
      <c r="S1730" s="67">
        <f>$K1730</f>
        <v/>
      </c>
      <c r="T1730" s="67">
        <f>IFERROR(INDEX(Clients!$G$2:$G$1020,MATCH($E1730,Clients!$A$2:$A$1020,0)),"")</f>
        <v/>
      </c>
      <c r="U1730" s="67">
        <f>IFERROR(INDEX(Clients!$I$2:$I$1020,MATCH($E1730,Clients!$A$2:$A$1020,0)),"")</f>
        <v/>
      </c>
      <c r="V1730" s="69">
        <f>1</f>
        <v/>
      </c>
      <c r="W1730" s="69">
        <f>IF($N1730="Accepté",1,0)</f>
        <v/>
      </c>
      <c r="X1730" s="68">
        <f>$M1730*$W1730</f>
        <v/>
      </c>
      <c r="Y1730" s="68">
        <f>IF($N1730="En cours",0,$M1730)</f>
        <v/>
      </c>
      <c r="Z1730" s="69">
        <f>IF($P1730="",0,1)</f>
        <v/>
      </c>
      <c r="AA1730" s="70">
        <f>IF($P1730="",0,$P1730)</f>
        <v/>
      </c>
      <c r="AB1730" s="69">
        <f>IF(AND($P1730&lt;&gt;"",$P1730&lt;=Paramètres!$C$14),1,0)</f>
        <v/>
      </c>
      <c r="AC1730" s="67">
        <f>IF($P1730="","Jamais relancé",IF($P1730&lt;=3,"0-3 j",IF($P1730&lt;=7,"4-7 j",IF($P1730&lt;=15,"8-15 j","Plus de 15 j"))))</f>
        <v/>
      </c>
      <c r="AD1730" s="67">
        <f>IF($M1730&lt;=1000,"Moins de 1 k€",IF($M1730&lt;=5000,"1 à 5 k€",IF($M1730&lt;=15000,"5 à 15 k€","Plus de 15 k€")))</f>
        <v/>
      </c>
    </row>
    <row r="1731">
      <c r="A1731" s="65" t="inlineStr">
        <is>
          <t>DEV-01730</t>
        </is>
      </c>
      <c r="B1731" s="66" t="n">
        <v>45728</v>
      </c>
      <c r="C1731" s="65" t="inlineStr">
        <is>
          <t>2025-03</t>
        </is>
      </c>
      <c r="D1731" s="65" t="inlineStr">
        <is>
          <t>2024-2025</t>
        </is>
      </c>
      <c r="E1731" s="65" t="inlineStr">
        <is>
          <t>CLI-0534</t>
        </is>
      </c>
      <c r="F1731" s="65" t="inlineStr">
        <is>
          <t>Particulier</t>
        </is>
      </c>
      <c r="G1731" s="65" t="inlineStr">
        <is>
          <t>Toulouse</t>
        </is>
      </c>
      <c r="H1731" s="65" t="inlineStr">
        <is>
          <t>Julien Fabre</t>
        </is>
      </c>
      <c r="I1731" s="65" t="inlineStr">
        <is>
          <t>Plomberie</t>
        </is>
      </c>
      <c r="J1731" s="65" t="inlineStr">
        <is>
          <t>PR-001</t>
        </is>
      </c>
      <c r="K1731" s="65" t="inlineStr">
        <is>
          <t>Remplacement chauffe-eau 200 L</t>
        </is>
      </c>
      <c r="L1731" s="67" t="n">
        <v>1</v>
      </c>
      <c r="M1731" s="68" t="n">
        <v>1111.41</v>
      </c>
      <c r="N1731" s="65" t="inlineStr">
        <is>
          <t>Refusé</t>
        </is>
      </c>
      <c r="O1731" s="66" t="n">
        <v>45735</v>
      </c>
      <c r="P1731" s="67" t="n">
        <v>10</v>
      </c>
      <c r="Q1731" s="67" t="n">
        <v>0</v>
      </c>
      <c r="R1731" s="67">
        <f>$I1731</f>
        <v/>
      </c>
      <c r="S1731" s="67">
        <f>$K1731</f>
        <v/>
      </c>
      <c r="T1731" s="67">
        <f>IFERROR(INDEX(Clients!$G$2:$G$1020,MATCH($E1731,Clients!$A$2:$A$1020,0)),"")</f>
        <v/>
      </c>
      <c r="U1731" s="67">
        <f>IFERROR(INDEX(Clients!$I$2:$I$1020,MATCH($E1731,Clients!$A$2:$A$1020,0)),"")</f>
        <v/>
      </c>
      <c r="V1731" s="69">
        <f>1</f>
        <v/>
      </c>
      <c r="W1731" s="69">
        <f>IF($N1731="Accepté",1,0)</f>
        <v/>
      </c>
      <c r="X1731" s="68">
        <f>$M1731*$W1731</f>
        <v/>
      </c>
      <c r="Y1731" s="68">
        <f>IF($N1731="En cours",0,$M1731)</f>
        <v/>
      </c>
      <c r="Z1731" s="69">
        <f>IF($P1731="",0,1)</f>
        <v/>
      </c>
      <c r="AA1731" s="70">
        <f>IF($P1731="",0,$P1731)</f>
        <v/>
      </c>
      <c r="AB1731" s="69">
        <f>IF(AND($P1731&lt;&gt;"",$P1731&lt;=Paramètres!$C$14),1,0)</f>
        <v/>
      </c>
      <c r="AC1731" s="67">
        <f>IF($P1731="","Jamais relancé",IF($P1731&lt;=3,"0-3 j",IF($P1731&lt;=7,"4-7 j",IF($P1731&lt;=15,"8-15 j","Plus de 15 j"))))</f>
        <v/>
      </c>
      <c r="AD1731" s="67">
        <f>IF($M1731&lt;=1000,"Moins de 1 k€",IF($M1731&lt;=5000,"1 à 5 k€",IF($M1731&lt;=15000,"5 à 15 k€","Plus de 15 k€")))</f>
        <v/>
      </c>
    </row>
    <row r="1732">
      <c r="A1732" s="65" t="inlineStr">
        <is>
          <t>DEV-01731</t>
        </is>
      </c>
      <c r="B1732" s="66" t="n">
        <v>45728</v>
      </c>
      <c r="C1732" s="65" t="inlineStr">
        <is>
          <t>2025-03</t>
        </is>
      </c>
      <c r="D1732" s="65" t="inlineStr">
        <is>
          <t>2024-2025</t>
        </is>
      </c>
      <c r="E1732" s="65" t="inlineStr">
        <is>
          <t>CLI-0164</t>
        </is>
      </c>
      <c r="F1732" s="65" t="inlineStr">
        <is>
          <t>Particulier</t>
        </is>
      </c>
      <c r="G1732" s="65" t="inlineStr">
        <is>
          <t>Toulouse</t>
        </is>
      </c>
      <c r="H1732" s="65" t="inlineStr">
        <is>
          <t>Julien Fabre</t>
        </is>
      </c>
      <c r="I1732" s="65" t="inlineStr">
        <is>
          <t>Chauffage</t>
        </is>
      </c>
      <c r="J1732" s="65" t="inlineStr">
        <is>
          <t>CH-002</t>
        </is>
      </c>
      <c r="K1732" s="65" t="inlineStr">
        <is>
          <t>Entretien annuel chaudière</t>
        </is>
      </c>
      <c r="L1732" s="67" t="n">
        <v>1</v>
      </c>
      <c r="M1732" s="68" t="n">
        <v>178.23</v>
      </c>
      <c r="N1732" s="65" t="inlineStr">
        <is>
          <t>Refusé</t>
        </is>
      </c>
      <c r="O1732" s="66" t="n">
        <v>45747</v>
      </c>
      <c r="P1732" s="67" t="n">
        <v>10</v>
      </c>
      <c r="Q1732" s="67" t="n">
        <v>1</v>
      </c>
      <c r="R1732" s="67">
        <f>$I1732</f>
        <v/>
      </c>
      <c r="S1732" s="67">
        <f>$K1732</f>
        <v/>
      </c>
      <c r="T1732" s="67">
        <f>IFERROR(INDEX(Clients!$G$2:$G$1020,MATCH($E1732,Clients!$A$2:$A$1020,0)),"")</f>
        <v/>
      </c>
      <c r="U1732" s="67">
        <f>IFERROR(INDEX(Clients!$I$2:$I$1020,MATCH($E1732,Clients!$A$2:$A$1020,0)),"")</f>
        <v/>
      </c>
      <c r="V1732" s="69">
        <f>1</f>
        <v/>
      </c>
      <c r="W1732" s="69">
        <f>IF($N1732="Accepté",1,0)</f>
        <v/>
      </c>
      <c r="X1732" s="68">
        <f>$M1732*$W1732</f>
        <v/>
      </c>
      <c r="Y1732" s="68">
        <f>IF($N1732="En cours",0,$M1732)</f>
        <v/>
      </c>
      <c r="Z1732" s="69">
        <f>IF($P1732="",0,1)</f>
        <v/>
      </c>
      <c r="AA1732" s="70">
        <f>IF($P1732="",0,$P1732)</f>
        <v/>
      </c>
      <c r="AB1732" s="69">
        <f>IF(AND($P1732&lt;&gt;"",$P1732&lt;=Paramètres!$C$14),1,0)</f>
        <v/>
      </c>
      <c r="AC1732" s="67">
        <f>IF($P1732="","Jamais relancé",IF($P1732&lt;=3,"0-3 j",IF($P1732&lt;=7,"4-7 j",IF($P1732&lt;=15,"8-15 j","Plus de 15 j"))))</f>
        <v/>
      </c>
      <c r="AD1732" s="67">
        <f>IF($M1732&lt;=1000,"Moins de 1 k€",IF($M1732&lt;=5000,"1 à 5 k€",IF($M1732&lt;=15000,"5 à 15 k€","Plus de 15 k€")))</f>
        <v/>
      </c>
    </row>
    <row r="1733">
      <c r="A1733" s="65" t="inlineStr">
        <is>
          <t>DEV-01732</t>
        </is>
      </c>
      <c r="B1733" s="66" t="n">
        <v>45728</v>
      </c>
      <c r="C1733" s="65" t="inlineStr">
        <is>
          <t>2025-03</t>
        </is>
      </c>
      <c r="D1733" s="65" t="inlineStr">
        <is>
          <t>2024-2025</t>
        </is>
      </c>
      <c r="E1733" s="65" t="inlineStr">
        <is>
          <t>CLI-0546</t>
        </is>
      </c>
      <c r="F1733" s="65" t="inlineStr">
        <is>
          <t>Professionnel</t>
        </is>
      </c>
      <c r="G1733" s="65" t="inlineStr">
        <is>
          <t>Montpellier</t>
        </is>
      </c>
      <c r="H1733" s="65" t="inlineStr">
        <is>
          <t>Thomas Rey</t>
        </is>
      </c>
      <c r="I1733" s="65" t="inlineStr">
        <is>
          <t>Salle de bain</t>
        </is>
      </c>
      <c r="J1733" s="65" t="inlineStr">
        <is>
          <t>SB-002</t>
        </is>
      </c>
      <c r="K1733" s="65" t="inlineStr">
        <is>
          <t>Remplacement baignoire par douche</t>
        </is>
      </c>
      <c r="L1733" s="67" t="n">
        <v>1</v>
      </c>
      <c r="M1733" s="68" t="n">
        <v>6494.76</v>
      </c>
      <c r="N1733" s="65" t="inlineStr">
        <is>
          <t>Sans réponse</t>
        </is>
      </c>
      <c r="O1733" s="66" t="n">
        <v>45742</v>
      </c>
      <c r="P1733" s="67" t="n"/>
      <c r="Q1733" s="67" t="n">
        <v>0</v>
      </c>
      <c r="R1733" s="67">
        <f>$I1733</f>
        <v/>
      </c>
      <c r="S1733" s="67">
        <f>$K1733</f>
        <v/>
      </c>
      <c r="T1733" s="67">
        <f>IFERROR(INDEX(Clients!$G$2:$G$1020,MATCH($E1733,Clients!$A$2:$A$1020,0)),"")</f>
        <v/>
      </c>
      <c r="U1733" s="67">
        <f>IFERROR(INDEX(Clients!$I$2:$I$1020,MATCH($E1733,Clients!$A$2:$A$1020,0)),"")</f>
        <v/>
      </c>
      <c r="V1733" s="69">
        <f>1</f>
        <v/>
      </c>
      <c r="W1733" s="69">
        <f>IF($N1733="Accepté",1,0)</f>
        <v/>
      </c>
      <c r="X1733" s="68">
        <f>$M1733*$W1733</f>
        <v/>
      </c>
      <c r="Y1733" s="68">
        <f>IF($N1733="En cours",0,$M1733)</f>
        <v/>
      </c>
      <c r="Z1733" s="69">
        <f>IF($P1733="",0,1)</f>
        <v/>
      </c>
      <c r="AA1733" s="70">
        <f>IF($P1733="",0,$P1733)</f>
        <v/>
      </c>
      <c r="AB1733" s="69">
        <f>IF(AND($P1733&lt;&gt;"",$P1733&lt;=Paramètres!$C$14),1,0)</f>
        <v/>
      </c>
      <c r="AC1733" s="67">
        <f>IF($P1733="","Jamais relancé",IF($P1733&lt;=3,"0-3 j",IF($P1733&lt;=7,"4-7 j",IF($P1733&lt;=15,"8-15 j","Plus de 15 j"))))</f>
        <v/>
      </c>
      <c r="AD1733" s="67">
        <f>IF($M1733&lt;=1000,"Moins de 1 k€",IF($M1733&lt;=5000,"1 à 5 k€",IF($M1733&lt;=15000,"5 à 15 k€","Plus de 15 k€")))</f>
        <v/>
      </c>
    </row>
    <row r="1734">
      <c r="A1734" s="65" t="inlineStr">
        <is>
          <t>DEV-01733</t>
        </is>
      </c>
      <c r="B1734" s="66" t="n">
        <v>45729</v>
      </c>
      <c r="C1734" s="65" t="inlineStr">
        <is>
          <t>2025-03</t>
        </is>
      </c>
      <c r="D1734" s="65" t="inlineStr">
        <is>
          <t>2024-2025</t>
        </is>
      </c>
      <c r="E1734" s="65" t="inlineStr">
        <is>
          <t>CLI-0109</t>
        </is>
      </c>
      <c r="F1734" s="65" t="inlineStr">
        <is>
          <t>Professionnel</t>
        </is>
      </c>
      <c r="G1734" s="65" t="inlineStr">
        <is>
          <t>Toulouse</t>
        </is>
      </c>
      <c r="H1734" s="65" t="inlineStr">
        <is>
          <t>Julien Fabre</t>
        </is>
      </c>
      <c r="I1734" s="65" t="inlineStr">
        <is>
          <t>Dépannage</t>
        </is>
      </c>
      <c r="J1734" s="65" t="inlineStr">
        <is>
          <t>DP-004</t>
        </is>
      </c>
      <c r="K1734" s="65" t="inlineStr">
        <is>
          <t>Remise en service chaudière</t>
        </is>
      </c>
      <c r="L1734" s="67" t="n">
        <v>1</v>
      </c>
      <c r="M1734" s="68" t="n">
        <v>461.51</v>
      </c>
      <c r="N1734" s="65" t="inlineStr">
        <is>
          <t>Accepté</t>
        </is>
      </c>
      <c r="O1734" s="66" t="n">
        <v>45749</v>
      </c>
      <c r="P1734" s="67" t="n">
        <v>6</v>
      </c>
      <c r="Q1734" s="67" t="n">
        <v>2</v>
      </c>
      <c r="R1734" s="67">
        <f>$I1734</f>
        <v/>
      </c>
      <c r="S1734" s="67">
        <f>$K1734</f>
        <v/>
      </c>
      <c r="T1734" s="67">
        <f>IFERROR(INDEX(Clients!$G$2:$G$1020,MATCH($E1734,Clients!$A$2:$A$1020,0)),"")</f>
        <v/>
      </c>
      <c r="U1734" s="67">
        <f>IFERROR(INDEX(Clients!$I$2:$I$1020,MATCH($E1734,Clients!$A$2:$A$1020,0)),"")</f>
        <v/>
      </c>
      <c r="V1734" s="69">
        <f>1</f>
        <v/>
      </c>
      <c r="W1734" s="69">
        <f>IF($N1734="Accepté",1,0)</f>
        <v/>
      </c>
      <c r="X1734" s="68">
        <f>$M1734*$W1734</f>
        <v/>
      </c>
      <c r="Y1734" s="68">
        <f>IF($N1734="En cours",0,$M1734)</f>
        <v/>
      </c>
      <c r="Z1734" s="69">
        <f>IF($P1734="",0,1)</f>
        <v/>
      </c>
      <c r="AA1734" s="70">
        <f>IF($P1734="",0,$P1734)</f>
        <v/>
      </c>
      <c r="AB1734" s="69">
        <f>IF(AND($P1734&lt;&gt;"",$P1734&lt;=Paramètres!$C$14),1,0)</f>
        <v/>
      </c>
      <c r="AC1734" s="67">
        <f>IF($P1734="","Jamais relancé",IF($P1734&lt;=3,"0-3 j",IF($P1734&lt;=7,"4-7 j",IF($P1734&lt;=15,"8-15 j","Plus de 15 j"))))</f>
        <v/>
      </c>
      <c r="AD1734" s="67">
        <f>IF($M1734&lt;=1000,"Moins de 1 k€",IF($M1734&lt;=5000,"1 à 5 k€",IF($M1734&lt;=15000,"5 à 15 k€","Plus de 15 k€")))</f>
        <v/>
      </c>
    </row>
    <row r="1735">
      <c r="A1735" s="65" t="inlineStr">
        <is>
          <t>DEV-01734</t>
        </is>
      </c>
      <c r="B1735" s="66" t="n">
        <v>45729</v>
      </c>
      <c r="C1735" s="65" t="inlineStr">
        <is>
          <t>2025-03</t>
        </is>
      </c>
      <c r="D1735" s="65" t="inlineStr">
        <is>
          <t>2024-2025</t>
        </is>
      </c>
      <c r="E1735" s="65" t="inlineStr">
        <is>
          <t>CLI-0485</t>
        </is>
      </c>
      <c r="F1735" s="65" t="inlineStr">
        <is>
          <t>Particulier</t>
        </is>
      </c>
      <c r="G1735" s="65" t="inlineStr">
        <is>
          <t>Toulouse</t>
        </is>
      </c>
      <c r="H1735" s="65" t="inlineStr">
        <is>
          <t>Julien Fabre</t>
        </is>
      </c>
      <c r="I1735" s="65" t="inlineStr">
        <is>
          <t>Salle de bain</t>
        </is>
      </c>
      <c r="J1735" s="65" t="inlineStr">
        <is>
          <t>SB-001</t>
        </is>
      </c>
      <c r="K1735" s="65" t="inlineStr">
        <is>
          <t>Rénovation salle de bain complète</t>
        </is>
      </c>
      <c r="L1735" s="67" t="n">
        <v>1</v>
      </c>
      <c r="M1735" s="68" t="n">
        <v>10572.72</v>
      </c>
      <c r="N1735" s="65" t="inlineStr">
        <is>
          <t>Sans réponse</t>
        </is>
      </c>
      <c r="O1735" s="66" t="n">
        <v>45744</v>
      </c>
      <c r="P1735" s="67" t="n">
        <v>11</v>
      </c>
      <c r="Q1735" s="67" t="n">
        <v>1</v>
      </c>
      <c r="R1735" s="67">
        <f>$I1735</f>
        <v/>
      </c>
      <c r="S1735" s="67">
        <f>$K1735</f>
        <v/>
      </c>
      <c r="T1735" s="67">
        <f>IFERROR(INDEX(Clients!$G$2:$G$1020,MATCH($E1735,Clients!$A$2:$A$1020,0)),"")</f>
        <v/>
      </c>
      <c r="U1735" s="67">
        <f>IFERROR(INDEX(Clients!$I$2:$I$1020,MATCH($E1735,Clients!$A$2:$A$1020,0)),"")</f>
        <v/>
      </c>
      <c r="V1735" s="69">
        <f>1</f>
        <v/>
      </c>
      <c r="W1735" s="69">
        <f>IF($N1735="Accepté",1,0)</f>
        <v/>
      </c>
      <c r="X1735" s="68">
        <f>$M1735*$W1735</f>
        <v/>
      </c>
      <c r="Y1735" s="68">
        <f>IF($N1735="En cours",0,$M1735)</f>
        <v/>
      </c>
      <c r="Z1735" s="69">
        <f>IF($P1735="",0,1)</f>
        <v/>
      </c>
      <c r="AA1735" s="70">
        <f>IF($P1735="",0,$P1735)</f>
        <v/>
      </c>
      <c r="AB1735" s="69">
        <f>IF(AND($P1735&lt;&gt;"",$P1735&lt;=Paramètres!$C$14),1,0)</f>
        <v/>
      </c>
      <c r="AC1735" s="67">
        <f>IF($P1735="","Jamais relancé",IF($P1735&lt;=3,"0-3 j",IF($P1735&lt;=7,"4-7 j",IF($P1735&lt;=15,"8-15 j","Plus de 15 j"))))</f>
        <v/>
      </c>
      <c r="AD1735" s="67">
        <f>IF($M1735&lt;=1000,"Moins de 1 k€",IF($M1735&lt;=5000,"1 à 5 k€",IF($M1735&lt;=15000,"5 à 15 k€","Plus de 15 k€")))</f>
        <v/>
      </c>
    </row>
    <row r="1736">
      <c r="A1736" s="65" t="inlineStr">
        <is>
          <t>DEV-01735</t>
        </is>
      </c>
      <c r="B1736" s="66" t="n">
        <v>45729</v>
      </c>
      <c r="C1736" s="65" t="inlineStr">
        <is>
          <t>2025-03</t>
        </is>
      </c>
      <c r="D1736" s="65" t="inlineStr">
        <is>
          <t>2024-2025</t>
        </is>
      </c>
      <c r="E1736" s="65" t="inlineStr">
        <is>
          <t>CLI-0135</t>
        </is>
      </c>
      <c r="F1736" s="65" t="inlineStr">
        <is>
          <t>Professionnel</t>
        </is>
      </c>
      <c r="G1736" s="65" t="inlineStr">
        <is>
          <t>Bordeaux</t>
        </is>
      </c>
      <c r="H1736" s="65" t="inlineStr">
        <is>
          <t>Sophie Marchand</t>
        </is>
      </c>
      <c r="I1736" s="65" t="inlineStr">
        <is>
          <t>Plomberie</t>
        </is>
      </c>
      <c r="J1736" s="65" t="inlineStr">
        <is>
          <t>PR-002</t>
        </is>
      </c>
      <c r="K1736" s="65" t="inlineStr">
        <is>
          <t>Recherche de fuite + réparation</t>
        </is>
      </c>
      <c r="L1736" s="67" t="n">
        <v>1</v>
      </c>
      <c r="M1736" s="68" t="n">
        <v>695.6900000000001</v>
      </c>
      <c r="N1736" s="65" t="inlineStr">
        <is>
          <t>Refusé</t>
        </is>
      </c>
      <c r="O1736" s="66" t="n">
        <v>45744</v>
      </c>
      <c r="P1736" s="67" t="n"/>
      <c r="Q1736" s="67" t="n">
        <v>0</v>
      </c>
      <c r="R1736" s="67">
        <f>$I1736</f>
        <v/>
      </c>
      <c r="S1736" s="67">
        <f>$K1736</f>
        <v/>
      </c>
      <c r="T1736" s="67">
        <f>IFERROR(INDEX(Clients!$G$2:$G$1020,MATCH($E1736,Clients!$A$2:$A$1020,0)),"")</f>
        <v/>
      </c>
      <c r="U1736" s="67">
        <f>IFERROR(INDEX(Clients!$I$2:$I$1020,MATCH($E1736,Clients!$A$2:$A$1020,0)),"")</f>
        <v/>
      </c>
      <c r="V1736" s="69">
        <f>1</f>
        <v/>
      </c>
      <c r="W1736" s="69">
        <f>IF($N1736="Accepté",1,0)</f>
        <v/>
      </c>
      <c r="X1736" s="68">
        <f>$M1736*$W1736</f>
        <v/>
      </c>
      <c r="Y1736" s="68">
        <f>IF($N1736="En cours",0,$M1736)</f>
        <v/>
      </c>
      <c r="Z1736" s="69">
        <f>IF($P1736="",0,1)</f>
        <v/>
      </c>
      <c r="AA1736" s="70">
        <f>IF($P1736="",0,$P1736)</f>
        <v/>
      </c>
      <c r="AB1736" s="69">
        <f>IF(AND($P1736&lt;&gt;"",$P1736&lt;=Paramètres!$C$14),1,0)</f>
        <v/>
      </c>
      <c r="AC1736" s="67">
        <f>IF($P1736="","Jamais relancé",IF($P1736&lt;=3,"0-3 j",IF($P1736&lt;=7,"4-7 j",IF($P1736&lt;=15,"8-15 j","Plus de 15 j"))))</f>
        <v/>
      </c>
      <c r="AD1736" s="67">
        <f>IF($M1736&lt;=1000,"Moins de 1 k€",IF($M1736&lt;=5000,"1 à 5 k€",IF($M1736&lt;=15000,"5 à 15 k€","Plus de 15 k€")))</f>
        <v/>
      </c>
    </row>
    <row r="1737">
      <c r="A1737" s="65" t="inlineStr">
        <is>
          <t>DEV-01736</t>
        </is>
      </c>
      <c r="B1737" s="66" t="n">
        <v>45729</v>
      </c>
      <c r="C1737" s="65" t="inlineStr">
        <is>
          <t>2025-03</t>
        </is>
      </c>
      <c r="D1737" s="65" t="inlineStr">
        <is>
          <t>2024-2025</t>
        </is>
      </c>
      <c r="E1737" s="65" t="inlineStr">
        <is>
          <t>CLI-0188</t>
        </is>
      </c>
      <c r="F1737" s="65" t="inlineStr">
        <is>
          <t>Particulier</t>
        </is>
      </c>
      <c r="G1737" s="65" t="inlineStr">
        <is>
          <t>Bordeaux</t>
        </is>
      </c>
      <c r="H1737" s="65" t="inlineStr">
        <is>
          <t>Sophie Marchand</t>
        </is>
      </c>
      <c r="I1737" s="65" t="inlineStr">
        <is>
          <t>Plomberie</t>
        </is>
      </c>
      <c r="J1737" s="65" t="inlineStr">
        <is>
          <t>PR-002</t>
        </is>
      </c>
      <c r="K1737" s="65" t="inlineStr">
        <is>
          <t>Recherche de fuite + réparation</t>
        </is>
      </c>
      <c r="L1737" s="67" t="n">
        <v>1</v>
      </c>
      <c r="M1737" s="68" t="n">
        <v>507.49</v>
      </c>
      <c r="N1737" s="65" t="inlineStr">
        <is>
          <t>Accepté</t>
        </is>
      </c>
      <c r="O1737" s="66" t="n">
        <v>45750</v>
      </c>
      <c r="P1737" s="67" t="n">
        <v>11</v>
      </c>
      <c r="Q1737" s="67" t="n">
        <v>1</v>
      </c>
      <c r="R1737" s="67">
        <f>$I1737</f>
        <v/>
      </c>
      <c r="S1737" s="67">
        <f>$K1737</f>
        <v/>
      </c>
      <c r="T1737" s="67">
        <f>IFERROR(INDEX(Clients!$G$2:$G$1020,MATCH($E1737,Clients!$A$2:$A$1020,0)),"")</f>
        <v/>
      </c>
      <c r="U1737" s="67">
        <f>IFERROR(INDEX(Clients!$I$2:$I$1020,MATCH($E1737,Clients!$A$2:$A$1020,0)),"")</f>
        <v/>
      </c>
      <c r="V1737" s="69">
        <f>1</f>
        <v/>
      </c>
      <c r="W1737" s="69">
        <f>IF($N1737="Accepté",1,0)</f>
        <v/>
      </c>
      <c r="X1737" s="68">
        <f>$M1737*$W1737</f>
        <v/>
      </c>
      <c r="Y1737" s="68">
        <f>IF($N1737="En cours",0,$M1737)</f>
        <v/>
      </c>
      <c r="Z1737" s="69">
        <f>IF($P1737="",0,1)</f>
        <v/>
      </c>
      <c r="AA1737" s="70">
        <f>IF($P1737="",0,$P1737)</f>
        <v/>
      </c>
      <c r="AB1737" s="69">
        <f>IF(AND($P1737&lt;&gt;"",$P1737&lt;=Paramètres!$C$14),1,0)</f>
        <v/>
      </c>
      <c r="AC1737" s="67">
        <f>IF($P1737="","Jamais relancé",IF($P1737&lt;=3,"0-3 j",IF($P1737&lt;=7,"4-7 j",IF($P1737&lt;=15,"8-15 j","Plus de 15 j"))))</f>
        <v/>
      </c>
      <c r="AD1737" s="67">
        <f>IF($M1737&lt;=1000,"Moins de 1 k€",IF($M1737&lt;=5000,"1 à 5 k€",IF($M1737&lt;=15000,"5 à 15 k€","Plus de 15 k€")))</f>
        <v/>
      </c>
    </row>
    <row r="1738">
      <c r="A1738" s="65" t="inlineStr">
        <is>
          <t>DEV-01737</t>
        </is>
      </c>
      <c r="B1738" s="66" t="n">
        <v>45729</v>
      </c>
      <c r="C1738" s="65" t="inlineStr">
        <is>
          <t>2025-03</t>
        </is>
      </c>
      <c r="D1738" s="65" t="inlineStr">
        <is>
          <t>2024-2025</t>
        </is>
      </c>
      <c r="E1738" s="65" t="inlineStr">
        <is>
          <t>CLI-0991</t>
        </is>
      </c>
      <c r="F1738" s="65" t="inlineStr">
        <is>
          <t>Professionnel</t>
        </is>
      </c>
      <c r="G1738" s="65" t="inlineStr">
        <is>
          <t>Montpellier</t>
        </is>
      </c>
      <c r="H1738" s="65" t="inlineStr">
        <is>
          <t>Thomas Rey</t>
        </is>
      </c>
      <c r="I1738" s="65" t="inlineStr">
        <is>
          <t>Dépannage</t>
        </is>
      </c>
      <c r="J1738" s="65" t="inlineStr">
        <is>
          <t>DP-001</t>
        </is>
      </c>
      <c r="K1738" s="65" t="inlineStr">
        <is>
          <t>Dépannage plomberie urgence</t>
        </is>
      </c>
      <c r="L1738" s="67" t="n">
        <v>1</v>
      </c>
      <c r="M1738" s="68" t="n">
        <v>466.93</v>
      </c>
      <c r="N1738" s="65" t="inlineStr">
        <is>
          <t>Refusé</t>
        </is>
      </c>
      <c r="O1738" s="66" t="n">
        <v>45774</v>
      </c>
      <c r="P1738" s="67" t="n"/>
      <c r="Q1738" s="67" t="n">
        <v>0</v>
      </c>
      <c r="R1738" s="67">
        <f>$I1738</f>
        <v/>
      </c>
      <c r="S1738" s="67">
        <f>$K1738</f>
        <v/>
      </c>
      <c r="T1738" s="67">
        <f>IFERROR(INDEX(Clients!$G$2:$G$1020,MATCH($E1738,Clients!$A$2:$A$1020,0)),"")</f>
        <v/>
      </c>
      <c r="U1738" s="67">
        <f>IFERROR(INDEX(Clients!$I$2:$I$1020,MATCH($E1738,Clients!$A$2:$A$1020,0)),"")</f>
        <v/>
      </c>
      <c r="V1738" s="69">
        <f>1</f>
        <v/>
      </c>
      <c r="W1738" s="69">
        <f>IF($N1738="Accepté",1,0)</f>
        <v/>
      </c>
      <c r="X1738" s="68">
        <f>$M1738*$W1738</f>
        <v/>
      </c>
      <c r="Y1738" s="68">
        <f>IF($N1738="En cours",0,$M1738)</f>
        <v/>
      </c>
      <c r="Z1738" s="69">
        <f>IF($P1738="",0,1)</f>
        <v/>
      </c>
      <c r="AA1738" s="70">
        <f>IF($P1738="",0,$P1738)</f>
        <v/>
      </c>
      <c r="AB1738" s="69">
        <f>IF(AND($P1738&lt;&gt;"",$P1738&lt;=Paramètres!$C$14),1,0)</f>
        <v/>
      </c>
      <c r="AC1738" s="67">
        <f>IF($P1738="","Jamais relancé",IF($P1738&lt;=3,"0-3 j",IF($P1738&lt;=7,"4-7 j",IF($P1738&lt;=15,"8-15 j","Plus de 15 j"))))</f>
        <v/>
      </c>
      <c r="AD1738" s="67">
        <f>IF($M1738&lt;=1000,"Moins de 1 k€",IF($M1738&lt;=5000,"1 à 5 k€",IF($M1738&lt;=15000,"5 à 15 k€","Plus de 15 k€")))</f>
        <v/>
      </c>
    </row>
    <row r="1739">
      <c r="A1739" s="65" t="inlineStr">
        <is>
          <t>DEV-01738</t>
        </is>
      </c>
      <c r="B1739" s="66" t="n">
        <v>45730</v>
      </c>
      <c r="C1739" s="65" t="inlineStr">
        <is>
          <t>2025-03</t>
        </is>
      </c>
      <c r="D1739" s="65" t="inlineStr">
        <is>
          <t>2024-2025</t>
        </is>
      </c>
      <c r="E1739" s="65" t="inlineStr">
        <is>
          <t>CLI-0355</t>
        </is>
      </c>
      <c r="F1739" s="65" t="inlineStr">
        <is>
          <t>Particulier</t>
        </is>
      </c>
      <c r="G1739" s="65" t="inlineStr">
        <is>
          <t>Bordeaux</t>
        </is>
      </c>
      <c r="H1739" s="65" t="inlineStr">
        <is>
          <t>Karim Belkacem</t>
        </is>
      </c>
      <c r="I1739" s="65" t="inlineStr">
        <is>
          <t>Chauffage</t>
        </is>
      </c>
      <c r="J1739" s="65" t="inlineStr">
        <is>
          <t>CH-004</t>
        </is>
      </c>
      <c r="K1739" s="65" t="inlineStr">
        <is>
          <t>Remplacement radiateurs (lot de 5)</t>
        </is>
      </c>
      <c r="L1739" s="67" t="n">
        <v>1</v>
      </c>
      <c r="M1739" s="68" t="n">
        <v>2276.94</v>
      </c>
      <c r="N1739" s="65" t="inlineStr">
        <is>
          <t>Accepté</t>
        </is>
      </c>
      <c r="O1739" s="66" t="n">
        <v>45744</v>
      </c>
      <c r="P1739" s="67" t="n">
        <v>6</v>
      </c>
      <c r="Q1739" s="67" t="n">
        <v>1</v>
      </c>
      <c r="R1739" s="67">
        <f>$I1739</f>
        <v/>
      </c>
      <c r="S1739" s="67">
        <f>$K1739</f>
        <v/>
      </c>
      <c r="T1739" s="67">
        <f>IFERROR(INDEX(Clients!$G$2:$G$1020,MATCH($E1739,Clients!$A$2:$A$1020,0)),"")</f>
        <v/>
      </c>
      <c r="U1739" s="67">
        <f>IFERROR(INDEX(Clients!$I$2:$I$1020,MATCH($E1739,Clients!$A$2:$A$1020,0)),"")</f>
        <v/>
      </c>
      <c r="V1739" s="69">
        <f>1</f>
        <v/>
      </c>
      <c r="W1739" s="69">
        <f>IF($N1739="Accepté",1,0)</f>
        <v/>
      </c>
      <c r="X1739" s="68">
        <f>$M1739*$W1739</f>
        <v/>
      </c>
      <c r="Y1739" s="68">
        <f>IF($N1739="En cours",0,$M1739)</f>
        <v/>
      </c>
      <c r="Z1739" s="69">
        <f>IF($P1739="",0,1)</f>
        <v/>
      </c>
      <c r="AA1739" s="70">
        <f>IF($P1739="",0,$P1739)</f>
        <v/>
      </c>
      <c r="AB1739" s="69">
        <f>IF(AND($P1739&lt;&gt;"",$P1739&lt;=Paramètres!$C$14),1,0)</f>
        <v/>
      </c>
      <c r="AC1739" s="67">
        <f>IF($P1739="","Jamais relancé",IF($P1739&lt;=3,"0-3 j",IF($P1739&lt;=7,"4-7 j",IF($P1739&lt;=15,"8-15 j","Plus de 15 j"))))</f>
        <v/>
      </c>
      <c r="AD1739" s="67">
        <f>IF($M1739&lt;=1000,"Moins de 1 k€",IF($M1739&lt;=5000,"1 à 5 k€",IF($M1739&lt;=15000,"5 à 15 k€","Plus de 15 k€")))</f>
        <v/>
      </c>
    </row>
    <row r="1740">
      <c r="A1740" s="65" t="inlineStr">
        <is>
          <t>DEV-01739</t>
        </is>
      </c>
      <c r="B1740" s="66" t="n">
        <v>45730</v>
      </c>
      <c r="C1740" s="65" t="inlineStr">
        <is>
          <t>2025-03</t>
        </is>
      </c>
      <c r="D1740" s="65" t="inlineStr">
        <is>
          <t>2024-2025</t>
        </is>
      </c>
      <c r="E1740" s="65" t="inlineStr">
        <is>
          <t>CLI-0527</t>
        </is>
      </c>
      <c r="F1740" s="65" t="inlineStr">
        <is>
          <t>Particulier</t>
        </is>
      </c>
      <c r="G1740" s="65" t="inlineStr">
        <is>
          <t>Bordeaux</t>
        </is>
      </c>
      <c r="H1740" s="65" t="inlineStr">
        <is>
          <t>Sophie Marchand</t>
        </is>
      </c>
      <c r="I1740" s="65" t="inlineStr">
        <is>
          <t>Plomberie</t>
        </is>
      </c>
      <c r="J1740" s="65" t="inlineStr">
        <is>
          <t>PR-001</t>
        </is>
      </c>
      <c r="K1740" s="65" t="inlineStr">
        <is>
          <t>Remplacement chauffe-eau 200 L</t>
        </is>
      </c>
      <c r="L1740" s="67" t="n">
        <v>1</v>
      </c>
      <c r="M1740" s="68" t="n">
        <v>1148.92</v>
      </c>
      <c r="N1740" s="65" t="inlineStr">
        <is>
          <t>Sans réponse</t>
        </is>
      </c>
      <c r="O1740" s="66" t="n">
        <v>45738</v>
      </c>
      <c r="P1740" s="67" t="n">
        <v>15</v>
      </c>
      <c r="Q1740" s="67" t="n">
        <v>0</v>
      </c>
      <c r="R1740" s="67">
        <f>$I1740</f>
        <v/>
      </c>
      <c r="S1740" s="67">
        <f>$K1740</f>
        <v/>
      </c>
      <c r="T1740" s="67">
        <f>IFERROR(INDEX(Clients!$G$2:$G$1020,MATCH($E1740,Clients!$A$2:$A$1020,0)),"")</f>
        <v/>
      </c>
      <c r="U1740" s="67">
        <f>IFERROR(INDEX(Clients!$I$2:$I$1020,MATCH($E1740,Clients!$A$2:$A$1020,0)),"")</f>
        <v/>
      </c>
      <c r="V1740" s="69">
        <f>1</f>
        <v/>
      </c>
      <c r="W1740" s="69">
        <f>IF($N1740="Accepté",1,0)</f>
        <v/>
      </c>
      <c r="X1740" s="68">
        <f>$M1740*$W1740</f>
        <v/>
      </c>
      <c r="Y1740" s="68">
        <f>IF($N1740="En cours",0,$M1740)</f>
        <v/>
      </c>
      <c r="Z1740" s="69">
        <f>IF($P1740="",0,1)</f>
        <v/>
      </c>
      <c r="AA1740" s="70">
        <f>IF($P1740="",0,$P1740)</f>
        <v/>
      </c>
      <c r="AB1740" s="69">
        <f>IF(AND($P1740&lt;&gt;"",$P1740&lt;=Paramètres!$C$14),1,0)</f>
        <v/>
      </c>
      <c r="AC1740" s="67">
        <f>IF($P1740="","Jamais relancé",IF($P1740&lt;=3,"0-3 j",IF($P1740&lt;=7,"4-7 j",IF($P1740&lt;=15,"8-15 j","Plus de 15 j"))))</f>
        <v/>
      </c>
      <c r="AD1740" s="67">
        <f>IF($M1740&lt;=1000,"Moins de 1 k€",IF($M1740&lt;=5000,"1 à 5 k€",IF($M1740&lt;=15000,"5 à 15 k€","Plus de 15 k€")))</f>
        <v/>
      </c>
    </row>
    <row r="1741">
      <c r="A1741" s="65" t="inlineStr">
        <is>
          <t>DEV-01740</t>
        </is>
      </c>
      <c r="B1741" s="66" t="n">
        <v>45730</v>
      </c>
      <c r="C1741" s="65" t="inlineStr">
        <is>
          <t>2025-03</t>
        </is>
      </c>
      <c r="D1741" s="65" t="inlineStr">
        <is>
          <t>2024-2025</t>
        </is>
      </c>
      <c r="E1741" s="65" t="inlineStr">
        <is>
          <t>CLI-0581</t>
        </is>
      </c>
      <c r="F1741" s="65" t="inlineStr">
        <is>
          <t>Particulier</t>
        </is>
      </c>
      <c r="G1741" s="65" t="inlineStr">
        <is>
          <t>Montpellier</t>
        </is>
      </c>
      <c r="H1741" s="65" t="inlineStr">
        <is>
          <t>Thomas Rey</t>
        </is>
      </c>
      <c r="I1741" s="65" t="inlineStr">
        <is>
          <t>Électricité</t>
        </is>
      </c>
      <c r="J1741" s="65" t="inlineStr">
        <is>
          <t>EL-003</t>
        </is>
      </c>
      <c r="K1741" s="65" t="inlineStr">
        <is>
          <t>Rénovation électrique complète</t>
        </is>
      </c>
      <c r="L1741" s="67" t="n">
        <v>1</v>
      </c>
      <c r="M1741" s="68" t="n">
        <v>9980.82</v>
      </c>
      <c r="N1741" s="65" t="inlineStr">
        <is>
          <t>Refusé</t>
        </is>
      </c>
      <c r="O1741" s="66" t="n">
        <v>45743</v>
      </c>
      <c r="P1741" s="67" t="n"/>
      <c r="Q1741" s="67" t="n">
        <v>0</v>
      </c>
      <c r="R1741" s="67">
        <f>$I1741</f>
        <v/>
      </c>
      <c r="S1741" s="67">
        <f>$K1741</f>
        <v/>
      </c>
      <c r="T1741" s="67">
        <f>IFERROR(INDEX(Clients!$G$2:$G$1020,MATCH($E1741,Clients!$A$2:$A$1020,0)),"")</f>
        <v/>
      </c>
      <c r="U1741" s="67">
        <f>IFERROR(INDEX(Clients!$I$2:$I$1020,MATCH($E1741,Clients!$A$2:$A$1020,0)),"")</f>
        <v/>
      </c>
      <c r="V1741" s="69">
        <f>1</f>
        <v/>
      </c>
      <c r="W1741" s="69">
        <f>IF($N1741="Accepté",1,0)</f>
        <v/>
      </c>
      <c r="X1741" s="68">
        <f>$M1741*$W1741</f>
        <v/>
      </c>
      <c r="Y1741" s="68">
        <f>IF($N1741="En cours",0,$M1741)</f>
        <v/>
      </c>
      <c r="Z1741" s="69">
        <f>IF($P1741="",0,1)</f>
        <v/>
      </c>
      <c r="AA1741" s="70">
        <f>IF($P1741="",0,$P1741)</f>
        <v/>
      </c>
      <c r="AB1741" s="69">
        <f>IF(AND($P1741&lt;&gt;"",$P1741&lt;=Paramètres!$C$14),1,0)</f>
        <v/>
      </c>
      <c r="AC1741" s="67">
        <f>IF($P1741="","Jamais relancé",IF($P1741&lt;=3,"0-3 j",IF($P1741&lt;=7,"4-7 j",IF($P1741&lt;=15,"8-15 j","Plus de 15 j"))))</f>
        <v/>
      </c>
      <c r="AD1741" s="67">
        <f>IF($M1741&lt;=1000,"Moins de 1 k€",IF($M1741&lt;=5000,"1 à 5 k€",IF($M1741&lt;=15000,"5 à 15 k€","Plus de 15 k€")))</f>
        <v/>
      </c>
    </row>
    <row r="1742">
      <c r="A1742" s="65" t="inlineStr">
        <is>
          <t>DEV-01741</t>
        </is>
      </c>
      <c r="B1742" s="66" t="n">
        <v>45733</v>
      </c>
      <c r="C1742" s="65" t="inlineStr">
        <is>
          <t>2025-03</t>
        </is>
      </c>
      <c r="D1742" s="65" t="inlineStr">
        <is>
          <t>2024-2025</t>
        </is>
      </c>
      <c r="E1742" s="65" t="inlineStr">
        <is>
          <t>CLI-0414</t>
        </is>
      </c>
      <c r="F1742" s="65" t="inlineStr">
        <is>
          <t>Particulier</t>
        </is>
      </c>
      <c r="G1742" s="65" t="inlineStr">
        <is>
          <t>Toulouse</t>
        </is>
      </c>
      <c r="H1742" s="65" t="inlineStr">
        <is>
          <t>Julien Fabre</t>
        </is>
      </c>
      <c r="I1742" s="65" t="inlineStr">
        <is>
          <t>Salle de bain</t>
        </is>
      </c>
      <c r="J1742" s="65" t="inlineStr">
        <is>
          <t>SB-003</t>
        </is>
      </c>
      <c r="K1742" s="65" t="inlineStr">
        <is>
          <t>Pose meuble vasque + robinetterie</t>
        </is>
      </c>
      <c r="L1742" s="67" t="n">
        <v>1</v>
      </c>
      <c r="M1742" s="68" t="n">
        <v>1336.03</v>
      </c>
      <c r="N1742" s="65" t="inlineStr">
        <is>
          <t>Sans réponse</t>
        </is>
      </c>
      <c r="O1742" s="66" t="n">
        <v>45752</v>
      </c>
      <c r="P1742" s="67" t="n">
        <v>7</v>
      </c>
      <c r="Q1742" s="67" t="n">
        <v>2</v>
      </c>
      <c r="R1742" s="67">
        <f>$I1742</f>
        <v/>
      </c>
      <c r="S1742" s="67">
        <f>$K1742</f>
        <v/>
      </c>
      <c r="T1742" s="67">
        <f>IFERROR(INDEX(Clients!$G$2:$G$1020,MATCH($E1742,Clients!$A$2:$A$1020,0)),"")</f>
        <v/>
      </c>
      <c r="U1742" s="67">
        <f>IFERROR(INDEX(Clients!$I$2:$I$1020,MATCH($E1742,Clients!$A$2:$A$1020,0)),"")</f>
        <v/>
      </c>
      <c r="V1742" s="69">
        <f>1</f>
        <v/>
      </c>
      <c r="W1742" s="69">
        <f>IF($N1742="Accepté",1,0)</f>
        <v/>
      </c>
      <c r="X1742" s="68">
        <f>$M1742*$W1742</f>
        <v/>
      </c>
      <c r="Y1742" s="68">
        <f>IF($N1742="En cours",0,$M1742)</f>
        <v/>
      </c>
      <c r="Z1742" s="69">
        <f>IF($P1742="",0,1)</f>
        <v/>
      </c>
      <c r="AA1742" s="70">
        <f>IF($P1742="",0,$P1742)</f>
        <v/>
      </c>
      <c r="AB1742" s="69">
        <f>IF(AND($P1742&lt;&gt;"",$P1742&lt;=Paramètres!$C$14),1,0)</f>
        <v/>
      </c>
      <c r="AC1742" s="67">
        <f>IF($P1742="","Jamais relancé",IF($P1742&lt;=3,"0-3 j",IF($P1742&lt;=7,"4-7 j",IF($P1742&lt;=15,"8-15 j","Plus de 15 j"))))</f>
        <v/>
      </c>
      <c r="AD1742" s="67">
        <f>IF($M1742&lt;=1000,"Moins de 1 k€",IF($M1742&lt;=5000,"1 à 5 k€",IF($M1742&lt;=15000,"5 à 15 k€","Plus de 15 k€")))</f>
        <v/>
      </c>
    </row>
    <row r="1743">
      <c r="A1743" s="65" t="inlineStr">
        <is>
          <t>DEV-01742</t>
        </is>
      </c>
      <c r="B1743" s="66" t="n">
        <v>45733</v>
      </c>
      <c r="C1743" s="65" t="inlineStr">
        <is>
          <t>2025-03</t>
        </is>
      </c>
      <c r="D1743" s="65" t="inlineStr">
        <is>
          <t>2024-2025</t>
        </is>
      </c>
      <c r="E1743" s="65" t="inlineStr">
        <is>
          <t>CLI-0589</t>
        </is>
      </c>
      <c r="F1743" s="65" t="inlineStr">
        <is>
          <t>Particulier</t>
        </is>
      </c>
      <c r="G1743" s="65" t="inlineStr">
        <is>
          <t>Toulouse</t>
        </is>
      </c>
      <c r="H1743" s="65" t="inlineStr">
        <is>
          <t>Nadia Cherif</t>
        </is>
      </c>
      <c r="I1743" s="65" t="inlineStr">
        <is>
          <t>Électricité</t>
        </is>
      </c>
      <c r="J1743" s="65" t="inlineStr">
        <is>
          <t>EL-002</t>
        </is>
      </c>
      <c r="K1743" s="65" t="inlineStr">
        <is>
          <t>Installation borne de recharge VE</t>
        </is>
      </c>
      <c r="L1743" s="67" t="n">
        <v>1</v>
      </c>
      <c r="M1743" s="68" t="n">
        <v>1733.87</v>
      </c>
      <c r="N1743" s="65" t="inlineStr">
        <is>
          <t>Sans réponse</t>
        </is>
      </c>
      <c r="O1743" s="66" t="n">
        <v>45740</v>
      </c>
      <c r="P1743" s="67" t="n"/>
      <c r="Q1743" s="67" t="n">
        <v>0</v>
      </c>
      <c r="R1743" s="67">
        <f>$I1743</f>
        <v/>
      </c>
      <c r="S1743" s="67">
        <f>$K1743</f>
        <v/>
      </c>
      <c r="T1743" s="67">
        <f>IFERROR(INDEX(Clients!$G$2:$G$1020,MATCH($E1743,Clients!$A$2:$A$1020,0)),"")</f>
        <v/>
      </c>
      <c r="U1743" s="67">
        <f>IFERROR(INDEX(Clients!$I$2:$I$1020,MATCH($E1743,Clients!$A$2:$A$1020,0)),"")</f>
        <v/>
      </c>
      <c r="V1743" s="69">
        <f>1</f>
        <v/>
      </c>
      <c r="W1743" s="69">
        <f>IF($N1743="Accepté",1,0)</f>
        <v/>
      </c>
      <c r="X1743" s="68">
        <f>$M1743*$W1743</f>
        <v/>
      </c>
      <c r="Y1743" s="68">
        <f>IF($N1743="En cours",0,$M1743)</f>
        <v/>
      </c>
      <c r="Z1743" s="69">
        <f>IF($P1743="",0,1)</f>
        <v/>
      </c>
      <c r="AA1743" s="70">
        <f>IF($P1743="",0,$P1743)</f>
        <v/>
      </c>
      <c r="AB1743" s="69">
        <f>IF(AND($P1743&lt;&gt;"",$P1743&lt;=Paramètres!$C$14),1,0)</f>
        <v/>
      </c>
      <c r="AC1743" s="67">
        <f>IF($P1743="","Jamais relancé",IF($P1743&lt;=3,"0-3 j",IF($P1743&lt;=7,"4-7 j",IF($P1743&lt;=15,"8-15 j","Plus de 15 j"))))</f>
        <v/>
      </c>
      <c r="AD1743" s="67">
        <f>IF($M1743&lt;=1000,"Moins de 1 k€",IF($M1743&lt;=5000,"1 à 5 k€",IF($M1743&lt;=15000,"5 à 15 k€","Plus de 15 k€")))</f>
        <v/>
      </c>
    </row>
    <row r="1744">
      <c r="A1744" s="65" t="inlineStr">
        <is>
          <t>DEV-01743</t>
        </is>
      </c>
      <c r="B1744" s="66" t="n">
        <v>45734</v>
      </c>
      <c r="C1744" s="65" t="inlineStr">
        <is>
          <t>2025-03</t>
        </is>
      </c>
      <c r="D1744" s="65" t="inlineStr">
        <is>
          <t>2024-2025</t>
        </is>
      </c>
      <c r="E1744" s="65" t="inlineStr">
        <is>
          <t>CLI-0338</t>
        </is>
      </c>
      <c r="F1744" s="65" t="inlineStr">
        <is>
          <t>Collectivité</t>
        </is>
      </c>
      <c r="G1744" s="65" t="inlineStr">
        <is>
          <t>Bordeaux</t>
        </is>
      </c>
      <c r="H1744" s="65" t="inlineStr">
        <is>
          <t>Sophie Marchand</t>
        </is>
      </c>
      <c r="I1744" s="65" t="inlineStr">
        <is>
          <t>Électricité</t>
        </is>
      </c>
      <c r="J1744" s="65" t="inlineStr">
        <is>
          <t>EL-002</t>
        </is>
      </c>
      <c r="K1744" s="65" t="inlineStr">
        <is>
          <t>Installation borne de recharge VE</t>
        </is>
      </c>
      <c r="L1744" s="67" t="n">
        <v>1</v>
      </c>
      <c r="M1744" s="68" t="n">
        <v>3289.7</v>
      </c>
      <c r="N1744" s="65" t="inlineStr">
        <is>
          <t>Accepté</t>
        </is>
      </c>
      <c r="O1744" s="66" t="n">
        <v>45769</v>
      </c>
      <c r="P1744" s="67" t="n">
        <v>6</v>
      </c>
      <c r="Q1744" s="67" t="n">
        <v>1</v>
      </c>
      <c r="R1744" s="67">
        <f>$I1744</f>
        <v/>
      </c>
      <c r="S1744" s="67">
        <f>$K1744</f>
        <v/>
      </c>
      <c r="T1744" s="67">
        <f>IFERROR(INDEX(Clients!$G$2:$G$1020,MATCH($E1744,Clients!$A$2:$A$1020,0)),"")</f>
        <v/>
      </c>
      <c r="U1744" s="67">
        <f>IFERROR(INDEX(Clients!$I$2:$I$1020,MATCH($E1744,Clients!$A$2:$A$1020,0)),"")</f>
        <v/>
      </c>
      <c r="V1744" s="69">
        <f>1</f>
        <v/>
      </c>
      <c r="W1744" s="69">
        <f>IF($N1744="Accepté",1,0)</f>
        <v/>
      </c>
      <c r="X1744" s="68">
        <f>$M1744*$W1744</f>
        <v/>
      </c>
      <c r="Y1744" s="68">
        <f>IF($N1744="En cours",0,$M1744)</f>
        <v/>
      </c>
      <c r="Z1744" s="69">
        <f>IF($P1744="",0,1)</f>
        <v/>
      </c>
      <c r="AA1744" s="70">
        <f>IF($P1744="",0,$P1744)</f>
        <v/>
      </c>
      <c r="AB1744" s="69">
        <f>IF(AND($P1744&lt;&gt;"",$P1744&lt;=Paramètres!$C$14),1,0)</f>
        <v/>
      </c>
      <c r="AC1744" s="67">
        <f>IF($P1744="","Jamais relancé",IF($P1744&lt;=3,"0-3 j",IF($P1744&lt;=7,"4-7 j",IF($P1744&lt;=15,"8-15 j","Plus de 15 j"))))</f>
        <v/>
      </c>
      <c r="AD1744" s="67">
        <f>IF($M1744&lt;=1000,"Moins de 1 k€",IF($M1744&lt;=5000,"1 à 5 k€",IF($M1744&lt;=15000,"5 à 15 k€","Plus de 15 k€")))</f>
        <v/>
      </c>
    </row>
    <row r="1745">
      <c r="A1745" s="65" t="inlineStr">
        <is>
          <t>DEV-01744</t>
        </is>
      </c>
      <c r="B1745" s="66" t="n">
        <v>45734</v>
      </c>
      <c r="C1745" s="65" t="inlineStr">
        <is>
          <t>2025-03</t>
        </is>
      </c>
      <c r="D1745" s="65" t="inlineStr">
        <is>
          <t>2024-2025</t>
        </is>
      </c>
      <c r="E1745" s="65" t="inlineStr">
        <is>
          <t>CLI-0645</t>
        </is>
      </c>
      <c r="F1745" s="65" t="inlineStr">
        <is>
          <t>Particulier</t>
        </is>
      </c>
      <c r="G1745" s="65" t="inlineStr">
        <is>
          <t>Bordeaux</t>
        </is>
      </c>
      <c r="H1745" s="65" t="inlineStr">
        <is>
          <t>Karim Belkacem</t>
        </is>
      </c>
      <c r="I1745" s="65" t="inlineStr">
        <is>
          <t>Salle de bain</t>
        </is>
      </c>
      <c r="J1745" s="65" t="inlineStr">
        <is>
          <t>SB-001</t>
        </is>
      </c>
      <c r="K1745" s="65" t="inlineStr">
        <is>
          <t>Rénovation salle de bain complète</t>
        </is>
      </c>
      <c r="L1745" s="67" t="n">
        <v>1</v>
      </c>
      <c r="M1745" s="68" t="n">
        <v>10480.07</v>
      </c>
      <c r="N1745" s="65" t="inlineStr">
        <is>
          <t>Sans réponse</t>
        </is>
      </c>
      <c r="O1745" s="66" t="n">
        <v>45760</v>
      </c>
      <c r="P1745" s="67" t="n">
        <v>15</v>
      </c>
      <c r="Q1745" s="67" t="n">
        <v>2</v>
      </c>
      <c r="R1745" s="67">
        <f>$I1745</f>
        <v/>
      </c>
      <c r="S1745" s="67">
        <f>$K1745</f>
        <v/>
      </c>
      <c r="T1745" s="67">
        <f>IFERROR(INDEX(Clients!$G$2:$G$1020,MATCH($E1745,Clients!$A$2:$A$1020,0)),"")</f>
        <v/>
      </c>
      <c r="U1745" s="67">
        <f>IFERROR(INDEX(Clients!$I$2:$I$1020,MATCH($E1745,Clients!$A$2:$A$1020,0)),"")</f>
        <v/>
      </c>
      <c r="V1745" s="69">
        <f>1</f>
        <v/>
      </c>
      <c r="W1745" s="69">
        <f>IF($N1745="Accepté",1,0)</f>
        <v/>
      </c>
      <c r="X1745" s="68">
        <f>$M1745*$W1745</f>
        <v/>
      </c>
      <c r="Y1745" s="68">
        <f>IF($N1745="En cours",0,$M1745)</f>
        <v/>
      </c>
      <c r="Z1745" s="69">
        <f>IF($P1745="",0,1)</f>
        <v/>
      </c>
      <c r="AA1745" s="70">
        <f>IF($P1745="",0,$P1745)</f>
        <v/>
      </c>
      <c r="AB1745" s="69">
        <f>IF(AND($P1745&lt;&gt;"",$P1745&lt;=Paramètres!$C$14),1,0)</f>
        <v/>
      </c>
      <c r="AC1745" s="67">
        <f>IF($P1745="","Jamais relancé",IF($P1745&lt;=3,"0-3 j",IF($P1745&lt;=7,"4-7 j",IF($P1745&lt;=15,"8-15 j","Plus de 15 j"))))</f>
        <v/>
      </c>
      <c r="AD1745" s="67">
        <f>IF($M1745&lt;=1000,"Moins de 1 k€",IF($M1745&lt;=5000,"1 à 5 k€",IF($M1745&lt;=15000,"5 à 15 k€","Plus de 15 k€")))</f>
        <v/>
      </c>
    </row>
    <row r="1746">
      <c r="A1746" s="65" t="inlineStr">
        <is>
          <t>DEV-01745</t>
        </is>
      </c>
      <c r="B1746" s="66" t="n">
        <v>45734</v>
      </c>
      <c r="C1746" s="65" t="inlineStr">
        <is>
          <t>2025-03</t>
        </is>
      </c>
      <c r="D1746" s="65" t="inlineStr">
        <is>
          <t>2024-2025</t>
        </is>
      </c>
      <c r="E1746" s="65" t="inlineStr">
        <is>
          <t>CLI-0369</t>
        </is>
      </c>
      <c r="F1746" s="65" t="inlineStr">
        <is>
          <t>Particulier</t>
        </is>
      </c>
      <c r="G1746" s="65" t="inlineStr">
        <is>
          <t>Bordeaux</t>
        </is>
      </c>
      <c r="H1746" s="65" t="inlineStr">
        <is>
          <t>Karim Belkacem</t>
        </is>
      </c>
      <c r="I1746" s="65" t="inlineStr">
        <is>
          <t>Électricité</t>
        </is>
      </c>
      <c r="J1746" s="65" t="inlineStr">
        <is>
          <t>EL-004</t>
        </is>
      </c>
      <c r="K1746" s="65" t="inlineStr">
        <is>
          <t>Éclairage LED locaux professionnels</t>
        </is>
      </c>
      <c r="L1746" s="67" t="n">
        <v>1</v>
      </c>
      <c r="M1746" s="68" t="n">
        <v>3873.32</v>
      </c>
      <c r="N1746" s="65" t="inlineStr">
        <is>
          <t>Refusé</t>
        </is>
      </c>
      <c r="O1746" s="66" t="n">
        <v>45743</v>
      </c>
      <c r="P1746" s="67" t="n"/>
      <c r="Q1746" s="67" t="n">
        <v>0</v>
      </c>
      <c r="R1746" s="67">
        <f>$I1746</f>
        <v/>
      </c>
      <c r="S1746" s="67">
        <f>$K1746</f>
        <v/>
      </c>
      <c r="T1746" s="67">
        <f>IFERROR(INDEX(Clients!$G$2:$G$1020,MATCH($E1746,Clients!$A$2:$A$1020,0)),"")</f>
        <v/>
      </c>
      <c r="U1746" s="67">
        <f>IFERROR(INDEX(Clients!$I$2:$I$1020,MATCH($E1746,Clients!$A$2:$A$1020,0)),"")</f>
        <v/>
      </c>
      <c r="V1746" s="69">
        <f>1</f>
        <v/>
      </c>
      <c r="W1746" s="69">
        <f>IF($N1746="Accepté",1,0)</f>
        <v/>
      </c>
      <c r="X1746" s="68">
        <f>$M1746*$W1746</f>
        <v/>
      </c>
      <c r="Y1746" s="68">
        <f>IF($N1746="En cours",0,$M1746)</f>
        <v/>
      </c>
      <c r="Z1746" s="69">
        <f>IF($P1746="",0,1)</f>
        <v/>
      </c>
      <c r="AA1746" s="70">
        <f>IF($P1746="",0,$P1746)</f>
        <v/>
      </c>
      <c r="AB1746" s="69">
        <f>IF(AND($P1746&lt;&gt;"",$P1746&lt;=Paramètres!$C$14),1,0)</f>
        <v/>
      </c>
      <c r="AC1746" s="67">
        <f>IF($P1746="","Jamais relancé",IF($P1746&lt;=3,"0-3 j",IF($P1746&lt;=7,"4-7 j",IF($P1746&lt;=15,"8-15 j","Plus de 15 j"))))</f>
        <v/>
      </c>
      <c r="AD1746" s="67">
        <f>IF($M1746&lt;=1000,"Moins de 1 k€",IF($M1746&lt;=5000,"1 à 5 k€",IF($M1746&lt;=15000,"5 à 15 k€","Plus de 15 k€")))</f>
        <v/>
      </c>
    </row>
    <row r="1747">
      <c r="A1747" s="65" t="inlineStr">
        <is>
          <t>DEV-01746</t>
        </is>
      </c>
      <c r="B1747" s="66" t="n">
        <v>45734</v>
      </c>
      <c r="C1747" s="65" t="inlineStr">
        <is>
          <t>2025-03</t>
        </is>
      </c>
      <c r="D1747" s="65" t="inlineStr">
        <is>
          <t>2024-2025</t>
        </is>
      </c>
      <c r="E1747" s="65" t="inlineStr">
        <is>
          <t>CLI-0326</t>
        </is>
      </c>
      <c r="F1747" s="65" t="inlineStr">
        <is>
          <t>Particulier</t>
        </is>
      </c>
      <c r="G1747" s="65" t="inlineStr">
        <is>
          <t>Toulouse</t>
        </is>
      </c>
      <c r="H1747" s="65" t="inlineStr">
        <is>
          <t>Nadia Cherif</t>
        </is>
      </c>
      <c r="I1747" s="65" t="inlineStr">
        <is>
          <t>Électricité</t>
        </is>
      </c>
      <c r="J1747" s="65" t="inlineStr">
        <is>
          <t>EL-004</t>
        </is>
      </c>
      <c r="K1747" s="65" t="inlineStr">
        <is>
          <t>Éclairage LED locaux professionnels</t>
        </is>
      </c>
      <c r="L1747" s="67" t="n">
        <v>1</v>
      </c>
      <c r="M1747" s="68" t="n">
        <v>3089.56</v>
      </c>
      <c r="N1747" s="65" t="inlineStr">
        <is>
          <t>Sans réponse</t>
        </is>
      </c>
      <c r="O1747" s="66" t="n">
        <v>45766</v>
      </c>
      <c r="P1747" s="67" t="n"/>
      <c r="Q1747" s="67" t="n">
        <v>0</v>
      </c>
      <c r="R1747" s="67">
        <f>$I1747</f>
        <v/>
      </c>
      <c r="S1747" s="67">
        <f>$K1747</f>
        <v/>
      </c>
      <c r="T1747" s="67">
        <f>IFERROR(INDEX(Clients!$G$2:$G$1020,MATCH($E1747,Clients!$A$2:$A$1020,0)),"")</f>
        <v/>
      </c>
      <c r="U1747" s="67">
        <f>IFERROR(INDEX(Clients!$I$2:$I$1020,MATCH($E1747,Clients!$A$2:$A$1020,0)),"")</f>
        <v/>
      </c>
      <c r="V1747" s="69">
        <f>1</f>
        <v/>
      </c>
      <c r="W1747" s="69">
        <f>IF($N1747="Accepté",1,0)</f>
        <v/>
      </c>
      <c r="X1747" s="68">
        <f>$M1747*$W1747</f>
        <v/>
      </c>
      <c r="Y1747" s="68">
        <f>IF($N1747="En cours",0,$M1747)</f>
        <v/>
      </c>
      <c r="Z1747" s="69">
        <f>IF($P1747="",0,1)</f>
        <v/>
      </c>
      <c r="AA1747" s="70">
        <f>IF($P1747="",0,$P1747)</f>
        <v/>
      </c>
      <c r="AB1747" s="69">
        <f>IF(AND($P1747&lt;&gt;"",$P1747&lt;=Paramètres!$C$14),1,0)</f>
        <v/>
      </c>
      <c r="AC1747" s="67">
        <f>IF($P1747="","Jamais relancé",IF($P1747&lt;=3,"0-3 j",IF($P1747&lt;=7,"4-7 j",IF($P1747&lt;=15,"8-15 j","Plus de 15 j"))))</f>
        <v/>
      </c>
      <c r="AD1747" s="67">
        <f>IF($M1747&lt;=1000,"Moins de 1 k€",IF($M1747&lt;=5000,"1 à 5 k€",IF($M1747&lt;=15000,"5 à 15 k€","Plus de 15 k€")))</f>
        <v/>
      </c>
    </row>
    <row r="1748">
      <c r="A1748" s="65" t="inlineStr">
        <is>
          <t>DEV-01747</t>
        </is>
      </c>
      <c r="B1748" s="66" t="n">
        <v>45735</v>
      </c>
      <c r="C1748" s="65" t="inlineStr">
        <is>
          <t>2025-03</t>
        </is>
      </c>
      <c r="D1748" s="65" t="inlineStr">
        <is>
          <t>2024-2025</t>
        </is>
      </c>
      <c r="E1748" s="65" t="inlineStr">
        <is>
          <t>CLI-0308</t>
        </is>
      </c>
      <c r="F1748" s="65" t="inlineStr">
        <is>
          <t>Particulier</t>
        </is>
      </c>
      <c r="G1748" s="65" t="inlineStr">
        <is>
          <t>Bordeaux</t>
        </is>
      </c>
      <c r="H1748" s="65" t="inlineStr">
        <is>
          <t>Karim Belkacem</t>
        </is>
      </c>
      <c r="I1748" s="65" t="inlineStr">
        <is>
          <t>Salle de bain</t>
        </is>
      </c>
      <c r="J1748" s="65" t="inlineStr">
        <is>
          <t>SB-002</t>
        </is>
      </c>
      <c r="K1748" s="65" t="inlineStr">
        <is>
          <t>Remplacement baignoire par douche</t>
        </is>
      </c>
      <c r="L1748" s="67" t="n">
        <v>1</v>
      </c>
      <c r="M1748" s="68" t="n">
        <v>3851.97</v>
      </c>
      <c r="N1748" s="65" t="inlineStr">
        <is>
          <t>Accepté</t>
        </is>
      </c>
      <c r="O1748" s="66" t="n">
        <v>45749</v>
      </c>
      <c r="P1748" s="67" t="n">
        <v>6</v>
      </c>
      <c r="Q1748" s="67" t="n">
        <v>1</v>
      </c>
      <c r="R1748" s="67">
        <f>$I1748</f>
        <v/>
      </c>
      <c r="S1748" s="67">
        <f>$K1748</f>
        <v/>
      </c>
      <c r="T1748" s="67">
        <f>IFERROR(INDEX(Clients!$G$2:$G$1020,MATCH($E1748,Clients!$A$2:$A$1020,0)),"")</f>
        <v/>
      </c>
      <c r="U1748" s="67">
        <f>IFERROR(INDEX(Clients!$I$2:$I$1020,MATCH($E1748,Clients!$A$2:$A$1020,0)),"")</f>
        <v/>
      </c>
      <c r="V1748" s="69">
        <f>1</f>
        <v/>
      </c>
      <c r="W1748" s="69">
        <f>IF($N1748="Accepté",1,0)</f>
        <v/>
      </c>
      <c r="X1748" s="68">
        <f>$M1748*$W1748</f>
        <v/>
      </c>
      <c r="Y1748" s="68">
        <f>IF($N1748="En cours",0,$M1748)</f>
        <v/>
      </c>
      <c r="Z1748" s="69">
        <f>IF($P1748="",0,1)</f>
        <v/>
      </c>
      <c r="AA1748" s="70">
        <f>IF($P1748="",0,$P1748)</f>
        <v/>
      </c>
      <c r="AB1748" s="69">
        <f>IF(AND($P1748&lt;&gt;"",$P1748&lt;=Paramètres!$C$14),1,0)</f>
        <v/>
      </c>
      <c r="AC1748" s="67">
        <f>IF($P1748="","Jamais relancé",IF($P1748&lt;=3,"0-3 j",IF($P1748&lt;=7,"4-7 j",IF($P1748&lt;=15,"8-15 j","Plus de 15 j"))))</f>
        <v/>
      </c>
      <c r="AD1748" s="67">
        <f>IF($M1748&lt;=1000,"Moins de 1 k€",IF($M1748&lt;=5000,"1 à 5 k€",IF($M1748&lt;=15000,"5 à 15 k€","Plus de 15 k€")))</f>
        <v/>
      </c>
    </row>
    <row r="1749">
      <c r="A1749" s="65" t="inlineStr">
        <is>
          <t>DEV-01748</t>
        </is>
      </c>
      <c r="B1749" s="66" t="n">
        <v>45735</v>
      </c>
      <c r="C1749" s="65" t="inlineStr">
        <is>
          <t>2025-03</t>
        </is>
      </c>
      <c r="D1749" s="65" t="inlineStr">
        <is>
          <t>2024-2025</t>
        </is>
      </c>
      <c r="E1749" s="65" t="inlineStr">
        <is>
          <t>CLI-0460</t>
        </is>
      </c>
      <c r="F1749" s="65" t="inlineStr">
        <is>
          <t>Professionnel</t>
        </is>
      </c>
      <c r="G1749" s="65" t="inlineStr">
        <is>
          <t>Toulouse</t>
        </is>
      </c>
      <c r="H1749" s="65" t="inlineStr">
        <is>
          <t>Nadia Cherif</t>
        </is>
      </c>
      <c r="I1749" s="65" t="inlineStr">
        <is>
          <t>Plomberie</t>
        </is>
      </c>
      <c r="J1749" s="65" t="inlineStr">
        <is>
          <t>PR-002</t>
        </is>
      </c>
      <c r="K1749" s="65" t="inlineStr">
        <is>
          <t>Recherche de fuite + réparation</t>
        </is>
      </c>
      <c r="L1749" s="67" t="n">
        <v>1</v>
      </c>
      <c r="M1749" s="68" t="n">
        <v>721.6</v>
      </c>
      <c r="N1749" s="65" t="inlineStr">
        <is>
          <t>Sans réponse</t>
        </is>
      </c>
      <c r="O1749" s="66" t="n">
        <v>45765</v>
      </c>
      <c r="P1749" s="67" t="n">
        <v>5</v>
      </c>
      <c r="Q1749" s="67" t="n">
        <v>3</v>
      </c>
      <c r="R1749" s="67">
        <f>$I1749</f>
        <v/>
      </c>
      <c r="S1749" s="67">
        <f>$K1749</f>
        <v/>
      </c>
      <c r="T1749" s="67">
        <f>IFERROR(INDEX(Clients!$G$2:$G$1020,MATCH($E1749,Clients!$A$2:$A$1020,0)),"")</f>
        <v/>
      </c>
      <c r="U1749" s="67">
        <f>IFERROR(INDEX(Clients!$I$2:$I$1020,MATCH($E1749,Clients!$A$2:$A$1020,0)),"")</f>
        <v/>
      </c>
      <c r="V1749" s="69">
        <f>1</f>
        <v/>
      </c>
      <c r="W1749" s="69">
        <f>IF($N1749="Accepté",1,0)</f>
        <v/>
      </c>
      <c r="X1749" s="68">
        <f>$M1749*$W1749</f>
        <v/>
      </c>
      <c r="Y1749" s="68">
        <f>IF($N1749="En cours",0,$M1749)</f>
        <v/>
      </c>
      <c r="Z1749" s="69">
        <f>IF($P1749="",0,1)</f>
        <v/>
      </c>
      <c r="AA1749" s="70">
        <f>IF($P1749="",0,$P1749)</f>
        <v/>
      </c>
      <c r="AB1749" s="69">
        <f>IF(AND($P1749&lt;&gt;"",$P1749&lt;=Paramètres!$C$14),1,0)</f>
        <v/>
      </c>
      <c r="AC1749" s="67">
        <f>IF($P1749="","Jamais relancé",IF($P1749&lt;=3,"0-3 j",IF($P1749&lt;=7,"4-7 j",IF($P1749&lt;=15,"8-15 j","Plus de 15 j"))))</f>
        <v/>
      </c>
      <c r="AD1749" s="67">
        <f>IF($M1749&lt;=1000,"Moins de 1 k€",IF($M1749&lt;=5000,"1 à 5 k€",IF($M1749&lt;=15000,"5 à 15 k€","Plus de 15 k€")))</f>
        <v/>
      </c>
    </row>
    <row r="1750">
      <c r="A1750" s="65" t="inlineStr">
        <is>
          <t>DEV-01749</t>
        </is>
      </c>
      <c r="B1750" s="66" t="n">
        <v>45735</v>
      </c>
      <c r="C1750" s="65" t="inlineStr">
        <is>
          <t>2025-03</t>
        </is>
      </c>
      <c r="D1750" s="65" t="inlineStr">
        <is>
          <t>2024-2025</t>
        </is>
      </c>
      <c r="E1750" s="65" t="inlineStr">
        <is>
          <t>CLI-0609</t>
        </is>
      </c>
      <c r="F1750" s="65" t="inlineStr">
        <is>
          <t>Syndic</t>
        </is>
      </c>
      <c r="G1750" s="65" t="inlineStr">
        <is>
          <t>Bordeaux</t>
        </is>
      </c>
      <c r="H1750" s="65" t="inlineStr">
        <is>
          <t>Karim Belkacem</t>
        </is>
      </c>
      <c r="I1750" s="65" t="inlineStr">
        <is>
          <t>Électricité</t>
        </is>
      </c>
      <c r="J1750" s="65" t="inlineStr">
        <is>
          <t>EL-001</t>
        </is>
      </c>
      <c r="K1750" s="65" t="inlineStr">
        <is>
          <t>Mise aux normes tableau électrique</t>
        </is>
      </c>
      <c r="L1750" s="67" t="n">
        <v>1</v>
      </c>
      <c r="M1750" s="68" t="n">
        <v>3429.18</v>
      </c>
      <c r="N1750" s="65" t="inlineStr">
        <is>
          <t>Sans réponse</t>
        </is>
      </c>
      <c r="O1750" s="66" t="n">
        <v>45783</v>
      </c>
      <c r="P1750" s="67" t="n">
        <v>9</v>
      </c>
      <c r="Q1750" s="67" t="n">
        <v>1</v>
      </c>
      <c r="R1750" s="67">
        <f>$I1750</f>
        <v/>
      </c>
      <c r="S1750" s="67">
        <f>$K1750</f>
        <v/>
      </c>
      <c r="T1750" s="67">
        <f>IFERROR(INDEX(Clients!$G$2:$G$1020,MATCH($E1750,Clients!$A$2:$A$1020,0)),"")</f>
        <v/>
      </c>
      <c r="U1750" s="67">
        <f>IFERROR(INDEX(Clients!$I$2:$I$1020,MATCH($E1750,Clients!$A$2:$A$1020,0)),"")</f>
        <v/>
      </c>
      <c r="V1750" s="69">
        <f>1</f>
        <v/>
      </c>
      <c r="W1750" s="69">
        <f>IF($N1750="Accepté",1,0)</f>
        <v/>
      </c>
      <c r="X1750" s="68">
        <f>$M1750*$W1750</f>
        <v/>
      </c>
      <c r="Y1750" s="68">
        <f>IF($N1750="En cours",0,$M1750)</f>
        <v/>
      </c>
      <c r="Z1750" s="69">
        <f>IF($P1750="",0,1)</f>
        <v/>
      </c>
      <c r="AA1750" s="70">
        <f>IF($P1750="",0,$P1750)</f>
        <v/>
      </c>
      <c r="AB1750" s="69">
        <f>IF(AND($P1750&lt;&gt;"",$P1750&lt;=Paramètres!$C$14),1,0)</f>
        <v/>
      </c>
      <c r="AC1750" s="67">
        <f>IF($P1750="","Jamais relancé",IF($P1750&lt;=3,"0-3 j",IF($P1750&lt;=7,"4-7 j",IF($P1750&lt;=15,"8-15 j","Plus de 15 j"))))</f>
        <v/>
      </c>
      <c r="AD1750" s="67">
        <f>IF($M1750&lt;=1000,"Moins de 1 k€",IF($M1750&lt;=5000,"1 à 5 k€",IF($M1750&lt;=15000,"5 à 15 k€","Plus de 15 k€")))</f>
        <v/>
      </c>
    </row>
    <row r="1751">
      <c r="A1751" s="65" t="inlineStr">
        <is>
          <t>DEV-01750</t>
        </is>
      </c>
      <c r="B1751" s="66" t="n">
        <v>45735</v>
      </c>
      <c r="C1751" s="65" t="inlineStr">
        <is>
          <t>2025-03</t>
        </is>
      </c>
      <c r="D1751" s="65" t="inlineStr">
        <is>
          <t>2024-2025</t>
        </is>
      </c>
      <c r="E1751" s="65" t="inlineStr">
        <is>
          <t>CLI-0194</t>
        </is>
      </c>
      <c r="F1751" s="65" t="inlineStr">
        <is>
          <t>Syndic</t>
        </is>
      </c>
      <c r="G1751" s="65" t="inlineStr">
        <is>
          <t>Toulouse</t>
        </is>
      </c>
      <c r="H1751" s="65" t="inlineStr">
        <is>
          <t>Julien Fabre</t>
        </is>
      </c>
      <c r="I1751" s="65" t="inlineStr">
        <is>
          <t>Chauffage</t>
        </is>
      </c>
      <c r="J1751" s="65" t="inlineStr">
        <is>
          <t>CH-004</t>
        </is>
      </c>
      <c r="K1751" s="65" t="inlineStr">
        <is>
          <t>Remplacement radiateurs (lot de 5)</t>
        </is>
      </c>
      <c r="L1751" s="67" t="n">
        <v>1</v>
      </c>
      <c r="M1751" s="68" t="n">
        <v>5677.61</v>
      </c>
      <c r="N1751" s="65" t="inlineStr">
        <is>
          <t>Accepté</t>
        </is>
      </c>
      <c r="O1751" s="66" t="n">
        <v>45741</v>
      </c>
      <c r="P1751" s="67" t="n">
        <v>3</v>
      </c>
      <c r="Q1751" s="67" t="n">
        <v>1</v>
      </c>
      <c r="R1751" s="67">
        <f>$I1751</f>
        <v/>
      </c>
      <c r="S1751" s="67">
        <f>$K1751</f>
        <v/>
      </c>
      <c r="T1751" s="67">
        <f>IFERROR(INDEX(Clients!$G$2:$G$1020,MATCH($E1751,Clients!$A$2:$A$1020,0)),"")</f>
        <v/>
      </c>
      <c r="U1751" s="67">
        <f>IFERROR(INDEX(Clients!$I$2:$I$1020,MATCH($E1751,Clients!$A$2:$A$1020,0)),"")</f>
        <v/>
      </c>
      <c r="V1751" s="69">
        <f>1</f>
        <v/>
      </c>
      <c r="W1751" s="69">
        <f>IF($N1751="Accepté",1,0)</f>
        <v/>
      </c>
      <c r="X1751" s="68">
        <f>$M1751*$W1751</f>
        <v/>
      </c>
      <c r="Y1751" s="68">
        <f>IF($N1751="En cours",0,$M1751)</f>
        <v/>
      </c>
      <c r="Z1751" s="69">
        <f>IF($P1751="",0,1)</f>
        <v/>
      </c>
      <c r="AA1751" s="70">
        <f>IF($P1751="",0,$P1751)</f>
        <v/>
      </c>
      <c r="AB1751" s="69">
        <f>IF(AND($P1751&lt;&gt;"",$P1751&lt;=Paramètres!$C$14),1,0)</f>
        <v/>
      </c>
      <c r="AC1751" s="67">
        <f>IF($P1751="","Jamais relancé",IF($P1751&lt;=3,"0-3 j",IF($P1751&lt;=7,"4-7 j",IF($P1751&lt;=15,"8-15 j","Plus de 15 j"))))</f>
        <v/>
      </c>
      <c r="AD1751" s="67">
        <f>IF($M1751&lt;=1000,"Moins de 1 k€",IF($M1751&lt;=5000,"1 à 5 k€",IF($M1751&lt;=15000,"5 à 15 k€","Plus de 15 k€")))</f>
        <v/>
      </c>
    </row>
    <row r="1752">
      <c r="A1752" s="65" t="inlineStr">
        <is>
          <t>DEV-01751</t>
        </is>
      </c>
      <c r="B1752" s="66" t="n">
        <v>45735</v>
      </c>
      <c r="C1752" s="65" t="inlineStr">
        <is>
          <t>2025-03</t>
        </is>
      </c>
      <c r="D1752" s="65" t="inlineStr">
        <is>
          <t>2024-2025</t>
        </is>
      </c>
      <c r="E1752" s="65" t="inlineStr">
        <is>
          <t>CLI-0569</t>
        </is>
      </c>
      <c r="F1752" s="65" t="inlineStr">
        <is>
          <t>Particulier</t>
        </is>
      </c>
      <c r="G1752" s="65" t="inlineStr">
        <is>
          <t>Montpellier</t>
        </is>
      </c>
      <c r="H1752" s="65" t="inlineStr">
        <is>
          <t>Thomas Rey</t>
        </is>
      </c>
      <c r="I1752" s="65" t="inlineStr">
        <is>
          <t>Plomberie</t>
        </is>
      </c>
      <c r="J1752" s="65" t="inlineStr">
        <is>
          <t>PR-001</t>
        </is>
      </c>
      <c r="K1752" s="65" t="inlineStr">
        <is>
          <t>Remplacement chauffe-eau 200 L</t>
        </is>
      </c>
      <c r="L1752" s="67" t="n">
        <v>1</v>
      </c>
      <c r="M1752" s="68" t="n">
        <v>1366.17</v>
      </c>
      <c r="N1752" s="65" t="inlineStr">
        <is>
          <t>Refusé</t>
        </is>
      </c>
      <c r="O1752" s="66" t="n">
        <v>45785</v>
      </c>
      <c r="P1752" s="67" t="n">
        <v>20</v>
      </c>
      <c r="Q1752" s="67" t="n">
        <v>2</v>
      </c>
      <c r="R1752" s="67">
        <f>$I1752</f>
        <v/>
      </c>
      <c r="S1752" s="67">
        <f>$K1752</f>
        <v/>
      </c>
      <c r="T1752" s="67">
        <f>IFERROR(INDEX(Clients!$G$2:$G$1020,MATCH($E1752,Clients!$A$2:$A$1020,0)),"")</f>
        <v/>
      </c>
      <c r="U1752" s="67">
        <f>IFERROR(INDEX(Clients!$I$2:$I$1020,MATCH($E1752,Clients!$A$2:$A$1020,0)),"")</f>
        <v/>
      </c>
      <c r="V1752" s="69">
        <f>1</f>
        <v/>
      </c>
      <c r="W1752" s="69">
        <f>IF($N1752="Accepté",1,0)</f>
        <v/>
      </c>
      <c r="X1752" s="68">
        <f>$M1752*$W1752</f>
        <v/>
      </c>
      <c r="Y1752" s="68">
        <f>IF($N1752="En cours",0,$M1752)</f>
        <v/>
      </c>
      <c r="Z1752" s="69">
        <f>IF($P1752="",0,1)</f>
        <v/>
      </c>
      <c r="AA1752" s="70">
        <f>IF($P1752="",0,$P1752)</f>
        <v/>
      </c>
      <c r="AB1752" s="69">
        <f>IF(AND($P1752&lt;&gt;"",$P1752&lt;=Paramètres!$C$14),1,0)</f>
        <v/>
      </c>
      <c r="AC1752" s="67">
        <f>IF($P1752="","Jamais relancé",IF($P1752&lt;=3,"0-3 j",IF($P1752&lt;=7,"4-7 j",IF($P1752&lt;=15,"8-15 j","Plus de 15 j"))))</f>
        <v/>
      </c>
      <c r="AD1752" s="67">
        <f>IF($M1752&lt;=1000,"Moins de 1 k€",IF($M1752&lt;=5000,"1 à 5 k€",IF($M1752&lt;=15000,"5 à 15 k€","Plus de 15 k€")))</f>
        <v/>
      </c>
    </row>
    <row r="1753">
      <c r="A1753" s="65" t="inlineStr">
        <is>
          <t>DEV-01752</t>
        </is>
      </c>
      <c r="B1753" s="66" t="n">
        <v>45736</v>
      </c>
      <c r="C1753" s="65" t="inlineStr">
        <is>
          <t>2025-03</t>
        </is>
      </c>
      <c r="D1753" s="65" t="inlineStr">
        <is>
          <t>2024-2025</t>
        </is>
      </c>
      <c r="E1753" s="65" t="inlineStr">
        <is>
          <t>CLI-0381</t>
        </is>
      </c>
      <c r="F1753" s="65" t="inlineStr">
        <is>
          <t>Particulier</t>
        </is>
      </c>
      <c r="G1753" s="65" t="inlineStr">
        <is>
          <t>Bordeaux</t>
        </is>
      </c>
      <c r="H1753" s="65" t="inlineStr">
        <is>
          <t>Karim Belkacem</t>
        </is>
      </c>
      <c r="I1753" s="65" t="inlineStr">
        <is>
          <t>Salle de bain</t>
        </is>
      </c>
      <c r="J1753" s="65" t="inlineStr">
        <is>
          <t>SB-001</t>
        </is>
      </c>
      <c r="K1753" s="65" t="inlineStr">
        <is>
          <t>Rénovation salle de bain complète</t>
        </is>
      </c>
      <c r="L1753" s="67" t="n">
        <v>1</v>
      </c>
      <c r="M1753" s="68" t="n">
        <v>9067.459999999999</v>
      </c>
      <c r="N1753" s="65" t="inlineStr">
        <is>
          <t>Sans réponse</t>
        </is>
      </c>
      <c r="O1753" s="66" t="n">
        <v>45789</v>
      </c>
      <c r="P1753" s="67" t="n">
        <v>7</v>
      </c>
      <c r="Q1753" s="67" t="n">
        <v>2</v>
      </c>
      <c r="R1753" s="67">
        <f>$I1753</f>
        <v/>
      </c>
      <c r="S1753" s="67">
        <f>$K1753</f>
        <v/>
      </c>
      <c r="T1753" s="67">
        <f>IFERROR(INDEX(Clients!$G$2:$G$1020,MATCH($E1753,Clients!$A$2:$A$1020,0)),"")</f>
        <v/>
      </c>
      <c r="U1753" s="67">
        <f>IFERROR(INDEX(Clients!$I$2:$I$1020,MATCH($E1753,Clients!$A$2:$A$1020,0)),"")</f>
        <v/>
      </c>
      <c r="V1753" s="69">
        <f>1</f>
        <v/>
      </c>
      <c r="W1753" s="69">
        <f>IF($N1753="Accepté",1,0)</f>
        <v/>
      </c>
      <c r="X1753" s="68">
        <f>$M1753*$W1753</f>
        <v/>
      </c>
      <c r="Y1753" s="68">
        <f>IF($N1753="En cours",0,$M1753)</f>
        <v/>
      </c>
      <c r="Z1753" s="69">
        <f>IF($P1753="",0,1)</f>
        <v/>
      </c>
      <c r="AA1753" s="70">
        <f>IF($P1753="",0,$P1753)</f>
        <v/>
      </c>
      <c r="AB1753" s="69">
        <f>IF(AND($P1753&lt;&gt;"",$P1753&lt;=Paramètres!$C$14),1,0)</f>
        <v/>
      </c>
      <c r="AC1753" s="67">
        <f>IF($P1753="","Jamais relancé",IF($P1753&lt;=3,"0-3 j",IF($P1753&lt;=7,"4-7 j",IF($P1753&lt;=15,"8-15 j","Plus de 15 j"))))</f>
        <v/>
      </c>
      <c r="AD1753" s="67">
        <f>IF($M1753&lt;=1000,"Moins de 1 k€",IF($M1753&lt;=5000,"1 à 5 k€",IF($M1753&lt;=15000,"5 à 15 k€","Plus de 15 k€")))</f>
        <v/>
      </c>
    </row>
    <row r="1754">
      <c r="A1754" s="65" t="inlineStr">
        <is>
          <t>DEV-01753</t>
        </is>
      </c>
      <c r="B1754" s="66" t="n">
        <v>45736</v>
      </c>
      <c r="C1754" s="65" t="inlineStr">
        <is>
          <t>2025-03</t>
        </is>
      </c>
      <c r="D1754" s="65" t="inlineStr">
        <is>
          <t>2024-2025</t>
        </is>
      </c>
      <c r="E1754" s="65" t="inlineStr">
        <is>
          <t>CLI-0541</t>
        </is>
      </c>
      <c r="F1754" s="65" t="inlineStr">
        <is>
          <t>Professionnel</t>
        </is>
      </c>
      <c r="G1754" s="65" t="inlineStr">
        <is>
          <t>Toulouse</t>
        </is>
      </c>
      <c r="H1754" s="65" t="inlineStr">
        <is>
          <t>Julien Fabre</t>
        </is>
      </c>
      <c r="I1754" s="65" t="inlineStr">
        <is>
          <t>Chauffage</t>
        </is>
      </c>
      <c r="J1754" s="65" t="inlineStr">
        <is>
          <t>CH-003</t>
        </is>
      </c>
      <c r="K1754" s="65" t="inlineStr">
        <is>
          <t>Installation pompe à chaleur air/eau</t>
        </is>
      </c>
      <c r="L1754" s="67" t="n">
        <v>1</v>
      </c>
      <c r="M1754" s="68" t="n">
        <v>24166.95</v>
      </c>
      <c r="N1754" s="65" t="inlineStr">
        <is>
          <t>Refusé</t>
        </is>
      </c>
      <c r="O1754" s="66" t="n">
        <v>45744</v>
      </c>
      <c r="P1754" s="67" t="n">
        <v>12</v>
      </c>
      <c r="Q1754" s="67" t="n">
        <v>0</v>
      </c>
      <c r="R1754" s="67">
        <f>$I1754</f>
        <v/>
      </c>
      <c r="S1754" s="67">
        <f>$K1754</f>
        <v/>
      </c>
      <c r="T1754" s="67">
        <f>IFERROR(INDEX(Clients!$G$2:$G$1020,MATCH($E1754,Clients!$A$2:$A$1020,0)),"")</f>
        <v/>
      </c>
      <c r="U1754" s="67">
        <f>IFERROR(INDEX(Clients!$I$2:$I$1020,MATCH($E1754,Clients!$A$2:$A$1020,0)),"")</f>
        <v/>
      </c>
      <c r="V1754" s="69">
        <f>1</f>
        <v/>
      </c>
      <c r="W1754" s="69">
        <f>IF($N1754="Accepté",1,0)</f>
        <v/>
      </c>
      <c r="X1754" s="68">
        <f>$M1754*$W1754</f>
        <v/>
      </c>
      <c r="Y1754" s="68">
        <f>IF($N1754="En cours",0,$M1754)</f>
        <v/>
      </c>
      <c r="Z1754" s="69">
        <f>IF($P1754="",0,1)</f>
        <v/>
      </c>
      <c r="AA1754" s="70">
        <f>IF($P1754="",0,$P1754)</f>
        <v/>
      </c>
      <c r="AB1754" s="69">
        <f>IF(AND($P1754&lt;&gt;"",$P1754&lt;=Paramètres!$C$14),1,0)</f>
        <v/>
      </c>
      <c r="AC1754" s="67">
        <f>IF($P1754="","Jamais relancé",IF($P1754&lt;=3,"0-3 j",IF($P1754&lt;=7,"4-7 j",IF($P1754&lt;=15,"8-15 j","Plus de 15 j"))))</f>
        <v/>
      </c>
      <c r="AD1754" s="67">
        <f>IF($M1754&lt;=1000,"Moins de 1 k€",IF($M1754&lt;=5000,"1 à 5 k€",IF($M1754&lt;=15000,"5 à 15 k€","Plus de 15 k€")))</f>
        <v/>
      </c>
    </row>
    <row r="1755">
      <c r="A1755" s="65" t="inlineStr">
        <is>
          <t>DEV-01754</t>
        </is>
      </c>
      <c r="B1755" s="66" t="n">
        <v>45736</v>
      </c>
      <c r="C1755" s="65" t="inlineStr">
        <is>
          <t>2025-03</t>
        </is>
      </c>
      <c r="D1755" s="65" t="inlineStr">
        <is>
          <t>2024-2025</t>
        </is>
      </c>
      <c r="E1755" s="65" t="inlineStr">
        <is>
          <t>CLI-0595</t>
        </is>
      </c>
      <c r="F1755" s="65" t="inlineStr">
        <is>
          <t>Particulier</t>
        </is>
      </c>
      <c r="G1755" s="65" t="inlineStr">
        <is>
          <t>Toulouse</t>
        </is>
      </c>
      <c r="H1755" s="65" t="inlineStr">
        <is>
          <t>Nadia Cherif</t>
        </is>
      </c>
      <c r="I1755" s="65" t="inlineStr">
        <is>
          <t>Plomberie</t>
        </is>
      </c>
      <c r="J1755" s="65" t="inlineStr">
        <is>
          <t>PR-002</t>
        </is>
      </c>
      <c r="K1755" s="65" t="inlineStr">
        <is>
          <t>Recherche de fuite + réparation</t>
        </is>
      </c>
      <c r="L1755" s="67" t="n">
        <v>1</v>
      </c>
      <c r="M1755" s="68" t="n">
        <v>440.29</v>
      </c>
      <c r="N1755" s="65" t="inlineStr">
        <is>
          <t>Sans réponse</t>
        </is>
      </c>
      <c r="O1755" s="66" t="n">
        <v>45754</v>
      </c>
      <c r="P1755" s="67" t="n"/>
      <c r="Q1755" s="67" t="n">
        <v>0</v>
      </c>
      <c r="R1755" s="67">
        <f>$I1755</f>
        <v/>
      </c>
      <c r="S1755" s="67">
        <f>$K1755</f>
        <v/>
      </c>
      <c r="T1755" s="67">
        <f>IFERROR(INDEX(Clients!$G$2:$G$1020,MATCH($E1755,Clients!$A$2:$A$1020,0)),"")</f>
        <v/>
      </c>
      <c r="U1755" s="67">
        <f>IFERROR(INDEX(Clients!$I$2:$I$1020,MATCH($E1755,Clients!$A$2:$A$1020,0)),"")</f>
        <v/>
      </c>
      <c r="V1755" s="69">
        <f>1</f>
        <v/>
      </c>
      <c r="W1755" s="69">
        <f>IF($N1755="Accepté",1,0)</f>
        <v/>
      </c>
      <c r="X1755" s="68">
        <f>$M1755*$W1755</f>
        <v/>
      </c>
      <c r="Y1755" s="68">
        <f>IF($N1755="En cours",0,$M1755)</f>
        <v/>
      </c>
      <c r="Z1755" s="69">
        <f>IF($P1755="",0,1)</f>
        <v/>
      </c>
      <c r="AA1755" s="70">
        <f>IF($P1755="",0,$P1755)</f>
        <v/>
      </c>
      <c r="AB1755" s="69">
        <f>IF(AND($P1755&lt;&gt;"",$P1755&lt;=Paramètres!$C$14),1,0)</f>
        <v/>
      </c>
      <c r="AC1755" s="67">
        <f>IF($P1755="","Jamais relancé",IF($P1755&lt;=3,"0-3 j",IF($P1755&lt;=7,"4-7 j",IF($P1755&lt;=15,"8-15 j","Plus de 15 j"))))</f>
        <v/>
      </c>
      <c r="AD1755" s="67">
        <f>IF($M1755&lt;=1000,"Moins de 1 k€",IF($M1755&lt;=5000,"1 à 5 k€",IF($M1755&lt;=15000,"5 à 15 k€","Plus de 15 k€")))</f>
        <v/>
      </c>
    </row>
    <row r="1756">
      <c r="A1756" s="65" t="inlineStr">
        <is>
          <t>DEV-01755</t>
        </is>
      </c>
      <c r="B1756" s="66" t="n">
        <v>45737</v>
      </c>
      <c r="C1756" s="65" t="inlineStr">
        <is>
          <t>2025-03</t>
        </is>
      </c>
      <c r="D1756" s="65" t="inlineStr">
        <is>
          <t>2024-2025</t>
        </is>
      </c>
      <c r="E1756" s="65" t="inlineStr">
        <is>
          <t>CLI-0488</t>
        </is>
      </c>
      <c r="F1756" s="65" t="inlineStr">
        <is>
          <t>Syndic</t>
        </is>
      </c>
      <c r="G1756" s="65" t="inlineStr">
        <is>
          <t>Toulouse</t>
        </is>
      </c>
      <c r="H1756" s="65" t="inlineStr">
        <is>
          <t>Julien Fabre</t>
        </is>
      </c>
      <c r="I1756" s="65" t="inlineStr">
        <is>
          <t>Salle de bain</t>
        </is>
      </c>
      <c r="J1756" s="65" t="inlineStr">
        <is>
          <t>SB-002</t>
        </is>
      </c>
      <c r="K1756" s="65" t="inlineStr">
        <is>
          <t>Remplacement baignoire par douche</t>
        </is>
      </c>
      <c r="L1756" s="67" t="n">
        <v>1</v>
      </c>
      <c r="M1756" s="68" t="n">
        <v>7271.6</v>
      </c>
      <c r="N1756" s="65" t="inlineStr">
        <is>
          <t>Sans réponse</t>
        </is>
      </c>
      <c r="O1756" s="66" t="n">
        <v>45753</v>
      </c>
      <c r="P1756" s="67" t="n"/>
      <c r="Q1756" s="67" t="n">
        <v>0</v>
      </c>
      <c r="R1756" s="67">
        <f>$I1756</f>
        <v/>
      </c>
      <c r="S1756" s="67">
        <f>$K1756</f>
        <v/>
      </c>
      <c r="T1756" s="67">
        <f>IFERROR(INDEX(Clients!$G$2:$G$1020,MATCH($E1756,Clients!$A$2:$A$1020,0)),"")</f>
        <v/>
      </c>
      <c r="U1756" s="67">
        <f>IFERROR(INDEX(Clients!$I$2:$I$1020,MATCH($E1756,Clients!$A$2:$A$1020,0)),"")</f>
        <v/>
      </c>
      <c r="V1756" s="69">
        <f>1</f>
        <v/>
      </c>
      <c r="W1756" s="69">
        <f>IF($N1756="Accepté",1,0)</f>
        <v/>
      </c>
      <c r="X1756" s="68">
        <f>$M1756*$W1756</f>
        <v/>
      </c>
      <c r="Y1756" s="68">
        <f>IF($N1756="En cours",0,$M1756)</f>
        <v/>
      </c>
      <c r="Z1756" s="69">
        <f>IF($P1756="",0,1)</f>
        <v/>
      </c>
      <c r="AA1756" s="70">
        <f>IF($P1756="",0,$P1756)</f>
        <v/>
      </c>
      <c r="AB1756" s="69">
        <f>IF(AND($P1756&lt;&gt;"",$P1756&lt;=Paramètres!$C$14),1,0)</f>
        <v/>
      </c>
      <c r="AC1756" s="67">
        <f>IF($P1756="","Jamais relancé",IF($P1756&lt;=3,"0-3 j",IF($P1756&lt;=7,"4-7 j",IF($P1756&lt;=15,"8-15 j","Plus de 15 j"))))</f>
        <v/>
      </c>
      <c r="AD1756" s="67">
        <f>IF($M1756&lt;=1000,"Moins de 1 k€",IF($M1756&lt;=5000,"1 à 5 k€",IF($M1756&lt;=15000,"5 à 15 k€","Plus de 15 k€")))</f>
        <v/>
      </c>
    </row>
    <row r="1757">
      <c r="A1757" s="65" t="inlineStr">
        <is>
          <t>DEV-01756</t>
        </is>
      </c>
      <c r="B1757" s="66" t="n">
        <v>45737</v>
      </c>
      <c r="C1757" s="65" t="inlineStr">
        <is>
          <t>2025-03</t>
        </is>
      </c>
      <c r="D1757" s="65" t="inlineStr">
        <is>
          <t>2024-2025</t>
        </is>
      </c>
      <c r="E1757" s="65" t="inlineStr">
        <is>
          <t>CLI-0465</t>
        </is>
      </c>
      <c r="F1757" s="65" t="inlineStr">
        <is>
          <t>Particulier</t>
        </is>
      </c>
      <c r="G1757" s="65" t="inlineStr">
        <is>
          <t>Bordeaux</t>
        </is>
      </c>
      <c r="H1757" s="65" t="inlineStr">
        <is>
          <t>Karim Belkacem</t>
        </is>
      </c>
      <c r="I1757" s="65" t="inlineStr">
        <is>
          <t>Chauffage</t>
        </is>
      </c>
      <c r="J1757" s="65" t="inlineStr">
        <is>
          <t>CH-004</t>
        </is>
      </c>
      <c r="K1757" s="65" t="inlineStr">
        <is>
          <t>Remplacement radiateurs (lot de 5)</t>
        </is>
      </c>
      <c r="L1757" s="67" t="n">
        <v>1</v>
      </c>
      <c r="M1757" s="68" t="n">
        <v>2505.18</v>
      </c>
      <c r="N1757" s="65" t="inlineStr">
        <is>
          <t>Sans réponse</t>
        </is>
      </c>
      <c r="O1757" s="66" t="n">
        <v>45744</v>
      </c>
      <c r="P1757" s="67" t="n">
        <v>8</v>
      </c>
      <c r="Q1757" s="67" t="n">
        <v>0</v>
      </c>
      <c r="R1757" s="67">
        <f>$I1757</f>
        <v/>
      </c>
      <c r="S1757" s="67">
        <f>$K1757</f>
        <v/>
      </c>
      <c r="T1757" s="67">
        <f>IFERROR(INDEX(Clients!$G$2:$G$1020,MATCH($E1757,Clients!$A$2:$A$1020,0)),"")</f>
        <v/>
      </c>
      <c r="U1757" s="67">
        <f>IFERROR(INDEX(Clients!$I$2:$I$1020,MATCH($E1757,Clients!$A$2:$A$1020,0)),"")</f>
        <v/>
      </c>
      <c r="V1757" s="69">
        <f>1</f>
        <v/>
      </c>
      <c r="W1757" s="69">
        <f>IF($N1757="Accepté",1,0)</f>
        <v/>
      </c>
      <c r="X1757" s="68">
        <f>$M1757*$W1757</f>
        <v/>
      </c>
      <c r="Y1757" s="68">
        <f>IF($N1757="En cours",0,$M1757)</f>
        <v/>
      </c>
      <c r="Z1757" s="69">
        <f>IF($P1757="",0,1)</f>
        <v/>
      </c>
      <c r="AA1757" s="70">
        <f>IF($P1757="",0,$P1757)</f>
        <v/>
      </c>
      <c r="AB1757" s="69">
        <f>IF(AND($P1757&lt;&gt;"",$P1757&lt;=Paramètres!$C$14),1,0)</f>
        <v/>
      </c>
      <c r="AC1757" s="67">
        <f>IF($P1757="","Jamais relancé",IF($P1757&lt;=3,"0-3 j",IF($P1757&lt;=7,"4-7 j",IF($P1757&lt;=15,"8-15 j","Plus de 15 j"))))</f>
        <v/>
      </c>
      <c r="AD1757" s="67">
        <f>IF($M1757&lt;=1000,"Moins de 1 k€",IF($M1757&lt;=5000,"1 à 5 k€",IF($M1757&lt;=15000,"5 à 15 k€","Plus de 15 k€")))</f>
        <v/>
      </c>
    </row>
    <row r="1758">
      <c r="A1758" s="65" t="inlineStr">
        <is>
          <t>DEV-01757</t>
        </is>
      </c>
      <c r="B1758" s="66" t="n">
        <v>45737</v>
      </c>
      <c r="C1758" s="65" t="inlineStr">
        <is>
          <t>2025-03</t>
        </is>
      </c>
      <c r="D1758" s="65" t="inlineStr">
        <is>
          <t>2024-2025</t>
        </is>
      </c>
      <c r="E1758" s="65" t="inlineStr">
        <is>
          <t>CLI-0174</t>
        </is>
      </c>
      <c r="F1758" s="65" t="inlineStr">
        <is>
          <t>Professionnel</t>
        </is>
      </c>
      <c r="G1758" s="65" t="inlineStr">
        <is>
          <t>Bordeaux</t>
        </is>
      </c>
      <c r="H1758" s="65" t="inlineStr">
        <is>
          <t>Sophie Marchand</t>
        </is>
      </c>
      <c r="I1758" s="65" t="inlineStr">
        <is>
          <t>Plomberie</t>
        </is>
      </c>
      <c r="J1758" s="65" t="inlineStr">
        <is>
          <t>PR-004</t>
        </is>
      </c>
      <c r="K1758" s="65" t="inlineStr">
        <is>
          <t>Remplacement colonne d'évacuation</t>
        </is>
      </c>
      <c r="L1758" s="67" t="n">
        <v>1</v>
      </c>
      <c r="M1758" s="68" t="n">
        <v>9617.190000000001</v>
      </c>
      <c r="N1758" s="65" t="inlineStr">
        <is>
          <t>Refusé</t>
        </is>
      </c>
      <c r="O1758" s="66" t="n">
        <v>45750</v>
      </c>
      <c r="P1758" s="67" t="n">
        <v>8</v>
      </c>
      <c r="Q1758" s="67" t="n">
        <v>1</v>
      </c>
      <c r="R1758" s="67">
        <f>$I1758</f>
        <v/>
      </c>
      <c r="S1758" s="67">
        <f>$K1758</f>
        <v/>
      </c>
      <c r="T1758" s="67">
        <f>IFERROR(INDEX(Clients!$G$2:$G$1020,MATCH($E1758,Clients!$A$2:$A$1020,0)),"")</f>
        <v/>
      </c>
      <c r="U1758" s="67">
        <f>IFERROR(INDEX(Clients!$I$2:$I$1020,MATCH($E1758,Clients!$A$2:$A$1020,0)),"")</f>
        <v/>
      </c>
      <c r="V1758" s="69">
        <f>1</f>
        <v/>
      </c>
      <c r="W1758" s="69">
        <f>IF($N1758="Accepté",1,0)</f>
        <v/>
      </c>
      <c r="X1758" s="68">
        <f>$M1758*$W1758</f>
        <v/>
      </c>
      <c r="Y1758" s="68">
        <f>IF($N1758="En cours",0,$M1758)</f>
        <v/>
      </c>
      <c r="Z1758" s="69">
        <f>IF($P1758="",0,1)</f>
        <v/>
      </c>
      <c r="AA1758" s="70">
        <f>IF($P1758="",0,$P1758)</f>
        <v/>
      </c>
      <c r="AB1758" s="69">
        <f>IF(AND($P1758&lt;&gt;"",$P1758&lt;=Paramètres!$C$14),1,0)</f>
        <v/>
      </c>
      <c r="AC1758" s="67">
        <f>IF($P1758="","Jamais relancé",IF($P1758&lt;=3,"0-3 j",IF($P1758&lt;=7,"4-7 j",IF($P1758&lt;=15,"8-15 j","Plus de 15 j"))))</f>
        <v/>
      </c>
      <c r="AD1758" s="67">
        <f>IF($M1758&lt;=1000,"Moins de 1 k€",IF($M1758&lt;=5000,"1 à 5 k€",IF($M1758&lt;=15000,"5 à 15 k€","Plus de 15 k€")))</f>
        <v/>
      </c>
    </row>
    <row r="1759">
      <c r="A1759" s="65" t="inlineStr">
        <is>
          <t>DEV-01758</t>
        </is>
      </c>
      <c r="B1759" s="66" t="n">
        <v>45737</v>
      </c>
      <c r="C1759" s="65" t="inlineStr">
        <is>
          <t>2025-03</t>
        </is>
      </c>
      <c r="D1759" s="65" t="inlineStr">
        <is>
          <t>2024-2025</t>
        </is>
      </c>
      <c r="E1759" s="65" t="inlineStr">
        <is>
          <t>CLI-1009</t>
        </is>
      </c>
      <c r="F1759" s="65" t="inlineStr">
        <is>
          <t>Particulier</t>
        </is>
      </c>
      <c r="G1759" s="65" t="inlineStr">
        <is>
          <t>Montpellier</t>
        </is>
      </c>
      <c r="H1759" s="65" t="inlineStr">
        <is>
          <t>Thomas Rey</t>
        </is>
      </c>
      <c r="I1759" s="65" t="inlineStr">
        <is>
          <t>Électricité</t>
        </is>
      </c>
      <c r="J1759" s="65" t="inlineStr">
        <is>
          <t>EL-001</t>
        </is>
      </c>
      <c r="K1759" s="65" t="inlineStr">
        <is>
          <t>Mise aux normes tableau électrique</t>
        </is>
      </c>
      <c r="L1759" s="67" t="n">
        <v>1</v>
      </c>
      <c r="M1759" s="68" t="n">
        <v>1591.41</v>
      </c>
      <c r="N1759" s="65" t="inlineStr">
        <is>
          <t>Accepté</t>
        </is>
      </c>
      <c r="O1759" s="66" t="n">
        <v>45764</v>
      </c>
      <c r="P1759" s="67" t="n">
        <v>7</v>
      </c>
      <c r="Q1759" s="67" t="n">
        <v>2</v>
      </c>
      <c r="R1759" s="67">
        <f>$I1759</f>
        <v/>
      </c>
      <c r="S1759" s="67">
        <f>$K1759</f>
        <v/>
      </c>
      <c r="T1759" s="67">
        <f>IFERROR(INDEX(Clients!$G$2:$G$1020,MATCH($E1759,Clients!$A$2:$A$1020,0)),"")</f>
        <v/>
      </c>
      <c r="U1759" s="67">
        <f>IFERROR(INDEX(Clients!$I$2:$I$1020,MATCH($E1759,Clients!$A$2:$A$1020,0)),"")</f>
        <v/>
      </c>
      <c r="V1759" s="69">
        <f>1</f>
        <v/>
      </c>
      <c r="W1759" s="69">
        <f>IF($N1759="Accepté",1,0)</f>
        <v/>
      </c>
      <c r="X1759" s="68">
        <f>$M1759*$W1759</f>
        <v/>
      </c>
      <c r="Y1759" s="68">
        <f>IF($N1759="En cours",0,$M1759)</f>
        <v/>
      </c>
      <c r="Z1759" s="69">
        <f>IF($P1759="",0,1)</f>
        <v/>
      </c>
      <c r="AA1759" s="70">
        <f>IF($P1759="",0,$P1759)</f>
        <v/>
      </c>
      <c r="AB1759" s="69">
        <f>IF(AND($P1759&lt;&gt;"",$P1759&lt;=Paramètres!$C$14),1,0)</f>
        <v/>
      </c>
      <c r="AC1759" s="67">
        <f>IF($P1759="","Jamais relancé",IF($P1759&lt;=3,"0-3 j",IF($P1759&lt;=7,"4-7 j",IF($P1759&lt;=15,"8-15 j","Plus de 15 j"))))</f>
        <v/>
      </c>
      <c r="AD1759" s="67">
        <f>IF($M1759&lt;=1000,"Moins de 1 k€",IF($M1759&lt;=5000,"1 à 5 k€",IF($M1759&lt;=15000,"5 à 15 k€","Plus de 15 k€")))</f>
        <v/>
      </c>
    </row>
    <row r="1760">
      <c r="A1760" s="65" t="inlineStr">
        <is>
          <t>DEV-01759</t>
        </is>
      </c>
      <c r="B1760" s="66" t="n">
        <v>45740</v>
      </c>
      <c r="C1760" s="65" t="inlineStr">
        <is>
          <t>2025-03</t>
        </is>
      </c>
      <c r="D1760" s="65" t="inlineStr">
        <is>
          <t>2024-2025</t>
        </is>
      </c>
      <c r="E1760" s="65" t="inlineStr">
        <is>
          <t>CLI-0045</t>
        </is>
      </c>
      <c r="F1760" s="65" t="inlineStr">
        <is>
          <t>Syndic</t>
        </is>
      </c>
      <c r="G1760" s="65" t="inlineStr">
        <is>
          <t>Bordeaux</t>
        </is>
      </c>
      <c r="H1760" s="65" t="inlineStr">
        <is>
          <t>Sophie Marchand</t>
        </is>
      </c>
      <c r="I1760" s="65" t="inlineStr">
        <is>
          <t>Plomberie</t>
        </is>
      </c>
      <c r="J1760" s="65" t="inlineStr">
        <is>
          <t>PR-004</t>
        </is>
      </c>
      <c r="K1760" s="65" t="inlineStr">
        <is>
          <t>Remplacement colonne d'évacuation</t>
        </is>
      </c>
      <c r="L1760" s="67" t="n">
        <v>1</v>
      </c>
      <c r="M1760" s="68" t="n">
        <v>13606.9</v>
      </c>
      <c r="N1760" s="65" t="inlineStr">
        <is>
          <t>Sans réponse</t>
        </is>
      </c>
      <c r="O1760" s="66" t="n">
        <v>45744</v>
      </c>
      <c r="P1760" s="67" t="n">
        <v>11</v>
      </c>
      <c r="Q1760" s="67" t="n">
        <v>0</v>
      </c>
      <c r="R1760" s="67">
        <f>$I1760</f>
        <v/>
      </c>
      <c r="S1760" s="67">
        <f>$K1760</f>
        <v/>
      </c>
      <c r="T1760" s="67">
        <f>IFERROR(INDEX(Clients!$G$2:$G$1020,MATCH($E1760,Clients!$A$2:$A$1020,0)),"")</f>
        <v/>
      </c>
      <c r="U1760" s="67">
        <f>IFERROR(INDEX(Clients!$I$2:$I$1020,MATCH($E1760,Clients!$A$2:$A$1020,0)),"")</f>
        <v/>
      </c>
      <c r="V1760" s="69">
        <f>1</f>
        <v/>
      </c>
      <c r="W1760" s="69">
        <f>IF($N1760="Accepté",1,0)</f>
        <v/>
      </c>
      <c r="X1760" s="68">
        <f>$M1760*$W1760</f>
        <v/>
      </c>
      <c r="Y1760" s="68">
        <f>IF($N1760="En cours",0,$M1760)</f>
        <v/>
      </c>
      <c r="Z1760" s="69">
        <f>IF($P1760="",0,1)</f>
        <v/>
      </c>
      <c r="AA1760" s="70">
        <f>IF($P1760="",0,$P1760)</f>
        <v/>
      </c>
      <c r="AB1760" s="69">
        <f>IF(AND($P1760&lt;&gt;"",$P1760&lt;=Paramètres!$C$14),1,0)</f>
        <v/>
      </c>
      <c r="AC1760" s="67">
        <f>IF($P1760="","Jamais relancé",IF($P1760&lt;=3,"0-3 j",IF($P1760&lt;=7,"4-7 j",IF($P1760&lt;=15,"8-15 j","Plus de 15 j"))))</f>
        <v/>
      </c>
      <c r="AD1760" s="67">
        <f>IF($M1760&lt;=1000,"Moins de 1 k€",IF($M1760&lt;=5000,"1 à 5 k€",IF($M1760&lt;=15000,"5 à 15 k€","Plus de 15 k€")))</f>
        <v/>
      </c>
    </row>
    <row r="1761">
      <c r="A1761" s="65" t="inlineStr">
        <is>
          <t>DEV-01760</t>
        </is>
      </c>
      <c r="B1761" s="66" t="n">
        <v>45741</v>
      </c>
      <c r="C1761" s="65" t="inlineStr">
        <is>
          <t>2025-03</t>
        </is>
      </c>
      <c r="D1761" s="65" t="inlineStr">
        <is>
          <t>2024-2025</t>
        </is>
      </c>
      <c r="E1761" s="65" t="inlineStr">
        <is>
          <t>CLI-0229</t>
        </is>
      </c>
      <c r="F1761" s="65" t="inlineStr">
        <is>
          <t>Particulier</t>
        </is>
      </c>
      <c r="G1761" s="65" t="inlineStr">
        <is>
          <t>Toulouse</t>
        </is>
      </c>
      <c r="H1761" s="65" t="inlineStr">
        <is>
          <t>Julien Fabre</t>
        </is>
      </c>
      <c r="I1761" s="65" t="inlineStr">
        <is>
          <t>Électricité</t>
        </is>
      </c>
      <c r="J1761" s="65" t="inlineStr">
        <is>
          <t>EL-001</t>
        </is>
      </c>
      <c r="K1761" s="65" t="inlineStr">
        <is>
          <t>Mise aux normes tableau électrique</t>
        </is>
      </c>
      <c r="L1761" s="67" t="n">
        <v>1</v>
      </c>
      <c r="M1761" s="68" t="n">
        <v>1779.24</v>
      </c>
      <c r="N1761" s="65" t="inlineStr">
        <is>
          <t>Accepté</t>
        </is>
      </c>
      <c r="O1761" s="66" t="n">
        <v>45772</v>
      </c>
      <c r="P1761" s="67" t="n">
        <v>11</v>
      </c>
      <c r="Q1761" s="67" t="n">
        <v>3</v>
      </c>
      <c r="R1761" s="67">
        <f>$I1761</f>
        <v/>
      </c>
      <c r="S1761" s="67">
        <f>$K1761</f>
        <v/>
      </c>
      <c r="T1761" s="67">
        <f>IFERROR(INDEX(Clients!$G$2:$G$1020,MATCH($E1761,Clients!$A$2:$A$1020,0)),"")</f>
        <v/>
      </c>
      <c r="U1761" s="67">
        <f>IFERROR(INDEX(Clients!$I$2:$I$1020,MATCH($E1761,Clients!$A$2:$A$1020,0)),"")</f>
        <v/>
      </c>
      <c r="V1761" s="69">
        <f>1</f>
        <v/>
      </c>
      <c r="W1761" s="69">
        <f>IF($N1761="Accepté",1,0)</f>
        <v/>
      </c>
      <c r="X1761" s="68">
        <f>$M1761*$W1761</f>
        <v/>
      </c>
      <c r="Y1761" s="68">
        <f>IF($N1761="En cours",0,$M1761)</f>
        <v/>
      </c>
      <c r="Z1761" s="69">
        <f>IF($P1761="",0,1)</f>
        <v/>
      </c>
      <c r="AA1761" s="70">
        <f>IF($P1761="",0,$P1761)</f>
        <v/>
      </c>
      <c r="AB1761" s="69">
        <f>IF(AND($P1761&lt;&gt;"",$P1761&lt;=Paramètres!$C$14),1,0)</f>
        <v/>
      </c>
      <c r="AC1761" s="67">
        <f>IF($P1761="","Jamais relancé",IF($P1761&lt;=3,"0-3 j",IF($P1761&lt;=7,"4-7 j",IF($P1761&lt;=15,"8-15 j","Plus de 15 j"))))</f>
        <v/>
      </c>
      <c r="AD1761" s="67">
        <f>IF($M1761&lt;=1000,"Moins de 1 k€",IF($M1761&lt;=5000,"1 à 5 k€",IF($M1761&lt;=15000,"5 à 15 k€","Plus de 15 k€")))</f>
        <v/>
      </c>
    </row>
    <row r="1762">
      <c r="A1762" s="65" t="inlineStr">
        <is>
          <t>DEV-01761</t>
        </is>
      </c>
      <c r="B1762" s="66" t="n">
        <v>45741</v>
      </c>
      <c r="C1762" s="65" t="inlineStr">
        <is>
          <t>2025-03</t>
        </is>
      </c>
      <c r="D1762" s="65" t="inlineStr">
        <is>
          <t>2024-2025</t>
        </is>
      </c>
      <c r="E1762" s="65" t="inlineStr">
        <is>
          <t>CLI-0583</t>
        </is>
      </c>
      <c r="F1762" s="65" t="inlineStr">
        <is>
          <t>Collectivité</t>
        </is>
      </c>
      <c r="G1762" s="65" t="inlineStr">
        <is>
          <t>Bordeaux</t>
        </is>
      </c>
      <c r="H1762" s="65" t="inlineStr">
        <is>
          <t>Karim Belkacem</t>
        </is>
      </c>
      <c r="I1762" s="65" t="inlineStr">
        <is>
          <t>Dépannage</t>
        </is>
      </c>
      <c r="J1762" s="65" t="inlineStr">
        <is>
          <t>DP-001</t>
        </is>
      </c>
      <c r="K1762" s="65" t="inlineStr">
        <is>
          <t>Dépannage plomberie urgence</t>
        </is>
      </c>
      <c r="L1762" s="67" t="n">
        <v>1</v>
      </c>
      <c r="M1762" s="68" t="n">
        <v>650.11</v>
      </c>
      <c r="N1762" s="65" t="inlineStr">
        <is>
          <t>Accepté</t>
        </is>
      </c>
      <c r="O1762" s="66" t="n">
        <v>45758</v>
      </c>
      <c r="P1762" s="67" t="n">
        <v>5</v>
      </c>
      <c r="Q1762" s="67" t="n">
        <v>2</v>
      </c>
      <c r="R1762" s="67">
        <f>$I1762</f>
        <v/>
      </c>
      <c r="S1762" s="67">
        <f>$K1762</f>
        <v/>
      </c>
      <c r="T1762" s="67">
        <f>IFERROR(INDEX(Clients!$G$2:$G$1020,MATCH($E1762,Clients!$A$2:$A$1020,0)),"")</f>
        <v/>
      </c>
      <c r="U1762" s="67">
        <f>IFERROR(INDEX(Clients!$I$2:$I$1020,MATCH($E1762,Clients!$A$2:$A$1020,0)),"")</f>
        <v/>
      </c>
      <c r="V1762" s="69">
        <f>1</f>
        <v/>
      </c>
      <c r="W1762" s="69">
        <f>IF($N1762="Accepté",1,0)</f>
        <v/>
      </c>
      <c r="X1762" s="68">
        <f>$M1762*$W1762</f>
        <v/>
      </c>
      <c r="Y1762" s="68">
        <f>IF($N1762="En cours",0,$M1762)</f>
        <v/>
      </c>
      <c r="Z1762" s="69">
        <f>IF($P1762="",0,1)</f>
        <v/>
      </c>
      <c r="AA1762" s="70">
        <f>IF($P1762="",0,$P1762)</f>
        <v/>
      </c>
      <c r="AB1762" s="69">
        <f>IF(AND($P1762&lt;&gt;"",$P1762&lt;=Paramètres!$C$14),1,0)</f>
        <v/>
      </c>
      <c r="AC1762" s="67">
        <f>IF($P1762="","Jamais relancé",IF($P1762&lt;=3,"0-3 j",IF($P1762&lt;=7,"4-7 j",IF($P1762&lt;=15,"8-15 j","Plus de 15 j"))))</f>
        <v/>
      </c>
      <c r="AD1762" s="67">
        <f>IF($M1762&lt;=1000,"Moins de 1 k€",IF($M1762&lt;=5000,"1 à 5 k€",IF($M1762&lt;=15000,"5 à 15 k€","Plus de 15 k€")))</f>
        <v/>
      </c>
    </row>
    <row r="1763">
      <c r="A1763" s="65" t="inlineStr">
        <is>
          <t>DEV-01762</t>
        </is>
      </c>
      <c r="B1763" s="66" t="n">
        <v>45741</v>
      </c>
      <c r="C1763" s="65" t="inlineStr">
        <is>
          <t>2025-03</t>
        </is>
      </c>
      <c r="D1763" s="65" t="inlineStr">
        <is>
          <t>2024-2025</t>
        </is>
      </c>
      <c r="E1763" s="65" t="inlineStr">
        <is>
          <t>CLI-0022</t>
        </is>
      </c>
      <c r="F1763" s="65" t="inlineStr">
        <is>
          <t>Particulier</t>
        </is>
      </c>
      <c r="G1763" s="65" t="inlineStr">
        <is>
          <t>Bordeaux</t>
        </is>
      </c>
      <c r="H1763" s="65" t="inlineStr">
        <is>
          <t>Karim Belkacem</t>
        </is>
      </c>
      <c r="I1763" s="65" t="inlineStr">
        <is>
          <t>Dépannage</t>
        </is>
      </c>
      <c r="J1763" s="65" t="inlineStr">
        <is>
          <t>DP-002</t>
        </is>
      </c>
      <c r="K1763" s="65" t="inlineStr">
        <is>
          <t>Débouchage canalisation</t>
        </is>
      </c>
      <c r="L1763" s="67" t="n">
        <v>1</v>
      </c>
      <c r="M1763" s="68" t="n">
        <v>401.53</v>
      </c>
      <c r="N1763" s="65" t="inlineStr">
        <is>
          <t>Accepté</t>
        </is>
      </c>
      <c r="O1763" s="66" t="n">
        <v>45754</v>
      </c>
      <c r="P1763" s="67" t="n">
        <v>11</v>
      </c>
      <c r="Q1763" s="67" t="n">
        <v>1</v>
      </c>
      <c r="R1763" s="67">
        <f>$I1763</f>
        <v/>
      </c>
      <c r="S1763" s="67">
        <f>$K1763</f>
        <v/>
      </c>
      <c r="T1763" s="67">
        <f>IFERROR(INDEX(Clients!$G$2:$G$1020,MATCH($E1763,Clients!$A$2:$A$1020,0)),"")</f>
        <v/>
      </c>
      <c r="U1763" s="67">
        <f>IFERROR(INDEX(Clients!$I$2:$I$1020,MATCH($E1763,Clients!$A$2:$A$1020,0)),"")</f>
        <v/>
      </c>
      <c r="V1763" s="69">
        <f>1</f>
        <v/>
      </c>
      <c r="W1763" s="69">
        <f>IF($N1763="Accepté",1,0)</f>
        <v/>
      </c>
      <c r="X1763" s="68">
        <f>$M1763*$W1763</f>
        <v/>
      </c>
      <c r="Y1763" s="68">
        <f>IF($N1763="En cours",0,$M1763)</f>
        <v/>
      </c>
      <c r="Z1763" s="69">
        <f>IF($P1763="",0,1)</f>
        <v/>
      </c>
      <c r="AA1763" s="70">
        <f>IF($P1763="",0,$P1763)</f>
        <v/>
      </c>
      <c r="AB1763" s="69">
        <f>IF(AND($P1763&lt;&gt;"",$P1763&lt;=Paramètres!$C$14),1,0)</f>
        <v/>
      </c>
      <c r="AC1763" s="67">
        <f>IF($P1763="","Jamais relancé",IF($P1763&lt;=3,"0-3 j",IF($P1763&lt;=7,"4-7 j",IF($P1763&lt;=15,"8-15 j","Plus de 15 j"))))</f>
        <v/>
      </c>
      <c r="AD1763" s="67">
        <f>IF($M1763&lt;=1000,"Moins de 1 k€",IF($M1763&lt;=5000,"1 à 5 k€",IF($M1763&lt;=15000,"5 à 15 k€","Plus de 15 k€")))</f>
        <v/>
      </c>
    </row>
    <row r="1764">
      <c r="A1764" s="65" t="inlineStr">
        <is>
          <t>DEV-01763</t>
        </is>
      </c>
      <c r="B1764" s="66" t="n">
        <v>45742</v>
      </c>
      <c r="C1764" s="65" t="inlineStr">
        <is>
          <t>2025-03</t>
        </is>
      </c>
      <c r="D1764" s="65" t="inlineStr">
        <is>
          <t>2024-2025</t>
        </is>
      </c>
      <c r="E1764" s="65" t="inlineStr">
        <is>
          <t>CLI-0649</t>
        </is>
      </c>
      <c r="F1764" s="65" t="inlineStr">
        <is>
          <t>Particulier</t>
        </is>
      </c>
      <c r="G1764" s="65" t="inlineStr">
        <is>
          <t>Bordeaux</t>
        </is>
      </c>
      <c r="H1764" s="65" t="inlineStr">
        <is>
          <t>Sophie Marchand</t>
        </is>
      </c>
      <c r="I1764" s="65" t="inlineStr">
        <is>
          <t>Plomberie</t>
        </is>
      </c>
      <c r="J1764" s="65" t="inlineStr">
        <is>
          <t>PR-002</t>
        </is>
      </c>
      <c r="K1764" s="65" t="inlineStr">
        <is>
          <t>Recherche de fuite + réparation</t>
        </is>
      </c>
      <c r="L1764" s="67" t="n">
        <v>1</v>
      </c>
      <c r="M1764" s="68" t="n">
        <v>440.02</v>
      </c>
      <c r="N1764" s="65" t="inlineStr">
        <is>
          <t>Sans réponse</t>
        </is>
      </c>
      <c r="O1764" s="66" t="n">
        <v>45763</v>
      </c>
      <c r="P1764" s="67" t="n">
        <v>12</v>
      </c>
      <c r="Q1764" s="67" t="n">
        <v>1</v>
      </c>
      <c r="R1764" s="67">
        <f>$I1764</f>
        <v/>
      </c>
      <c r="S1764" s="67">
        <f>$K1764</f>
        <v/>
      </c>
      <c r="T1764" s="67">
        <f>IFERROR(INDEX(Clients!$G$2:$G$1020,MATCH($E1764,Clients!$A$2:$A$1020,0)),"")</f>
        <v/>
      </c>
      <c r="U1764" s="67">
        <f>IFERROR(INDEX(Clients!$I$2:$I$1020,MATCH($E1764,Clients!$A$2:$A$1020,0)),"")</f>
        <v/>
      </c>
      <c r="V1764" s="69">
        <f>1</f>
        <v/>
      </c>
      <c r="W1764" s="69">
        <f>IF($N1764="Accepté",1,0)</f>
        <v/>
      </c>
      <c r="X1764" s="68">
        <f>$M1764*$W1764</f>
        <v/>
      </c>
      <c r="Y1764" s="68">
        <f>IF($N1764="En cours",0,$M1764)</f>
        <v/>
      </c>
      <c r="Z1764" s="69">
        <f>IF($P1764="",0,1)</f>
        <v/>
      </c>
      <c r="AA1764" s="70">
        <f>IF($P1764="",0,$P1764)</f>
        <v/>
      </c>
      <c r="AB1764" s="69">
        <f>IF(AND($P1764&lt;&gt;"",$P1764&lt;=Paramètres!$C$14),1,0)</f>
        <v/>
      </c>
      <c r="AC1764" s="67">
        <f>IF($P1764="","Jamais relancé",IF($P1764&lt;=3,"0-3 j",IF($P1764&lt;=7,"4-7 j",IF($P1764&lt;=15,"8-15 j","Plus de 15 j"))))</f>
        <v/>
      </c>
      <c r="AD1764" s="67">
        <f>IF($M1764&lt;=1000,"Moins de 1 k€",IF($M1764&lt;=5000,"1 à 5 k€",IF($M1764&lt;=15000,"5 à 15 k€","Plus de 15 k€")))</f>
        <v/>
      </c>
    </row>
    <row r="1765">
      <c r="A1765" s="65" t="inlineStr">
        <is>
          <t>DEV-01764</t>
        </is>
      </c>
      <c r="B1765" s="66" t="n">
        <v>45742</v>
      </c>
      <c r="C1765" s="65" t="inlineStr">
        <is>
          <t>2025-03</t>
        </is>
      </c>
      <c r="D1765" s="65" t="inlineStr">
        <is>
          <t>2024-2025</t>
        </is>
      </c>
      <c r="E1765" s="65" t="inlineStr">
        <is>
          <t>CLI-0627</t>
        </is>
      </c>
      <c r="F1765" s="65" t="inlineStr">
        <is>
          <t>Particulier</t>
        </is>
      </c>
      <c r="G1765" s="65" t="inlineStr">
        <is>
          <t>Bordeaux</t>
        </is>
      </c>
      <c r="H1765" s="65" t="inlineStr">
        <is>
          <t>Karim Belkacem</t>
        </is>
      </c>
      <c r="I1765" s="65" t="inlineStr">
        <is>
          <t>Dépannage</t>
        </is>
      </c>
      <c r="J1765" s="65" t="inlineStr">
        <is>
          <t>DP-004</t>
        </is>
      </c>
      <c r="K1765" s="65" t="inlineStr">
        <is>
          <t>Remise en service chaudière</t>
        </is>
      </c>
      <c r="L1765" s="67" t="n">
        <v>1</v>
      </c>
      <c r="M1765" s="68" t="n">
        <v>233.87</v>
      </c>
      <c r="N1765" s="65" t="inlineStr">
        <is>
          <t>Accepté</t>
        </is>
      </c>
      <c r="O1765" s="66" t="n">
        <v>45775</v>
      </c>
      <c r="P1765" s="67" t="n">
        <v>3</v>
      </c>
      <c r="Q1765" s="67" t="n">
        <v>2</v>
      </c>
      <c r="R1765" s="67">
        <f>$I1765</f>
        <v/>
      </c>
      <c r="S1765" s="67">
        <f>$K1765</f>
        <v/>
      </c>
      <c r="T1765" s="67">
        <f>IFERROR(INDEX(Clients!$G$2:$G$1020,MATCH($E1765,Clients!$A$2:$A$1020,0)),"")</f>
        <v/>
      </c>
      <c r="U1765" s="67">
        <f>IFERROR(INDEX(Clients!$I$2:$I$1020,MATCH($E1765,Clients!$A$2:$A$1020,0)),"")</f>
        <v/>
      </c>
      <c r="V1765" s="69">
        <f>1</f>
        <v/>
      </c>
      <c r="W1765" s="69">
        <f>IF($N1765="Accepté",1,0)</f>
        <v/>
      </c>
      <c r="X1765" s="68">
        <f>$M1765*$W1765</f>
        <v/>
      </c>
      <c r="Y1765" s="68">
        <f>IF($N1765="En cours",0,$M1765)</f>
        <v/>
      </c>
      <c r="Z1765" s="69">
        <f>IF($P1765="",0,1)</f>
        <v/>
      </c>
      <c r="AA1765" s="70">
        <f>IF($P1765="",0,$P1765)</f>
        <v/>
      </c>
      <c r="AB1765" s="69">
        <f>IF(AND($P1765&lt;&gt;"",$P1765&lt;=Paramètres!$C$14),1,0)</f>
        <v/>
      </c>
      <c r="AC1765" s="67">
        <f>IF($P1765="","Jamais relancé",IF($P1765&lt;=3,"0-3 j",IF($P1765&lt;=7,"4-7 j",IF($P1765&lt;=15,"8-15 j","Plus de 15 j"))))</f>
        <v/>
      </c>
      <c r="AD1765" s="67">
        <f>IF($M1765&lt;=1000,"Moins de 1 k€",IF($M1765&lt;=5000,"1 à 5 k€",IF($M1765&lt;=15000,"5 à 15 k€","Plus de 15 k€")))</f>
        <v/>
      </c>
    </row>
    <row r="1766">
      <c r="A1766" s="65" t="inlineStr">
        <is>
          <t>DEV-01765</t>
        </is>
      </c>
      <c r="B1766" s="66" t="n">
        <v>45742</v>
      </c>
      <c r="C1766" s="65" t="inlineStr">
        <is>
          <t>2025-03</t>
        </is>
      </c>
      <c r="D1766" s="65" t="inlineStr">
        <is>
          <t>2024-2025</t>
        </is>
      </c>
      <c r="E1766" s="65" t="inlineStr">
        <is>
          <t>CLI-0347</t>
        </is>
      </c>
      <c r="F1766" s="65" t="inlineStr">
        <is>
          <t>Particulier</t>
        </is>
      </c>
      <c r="G1766" s="65" t="inlineStr">
        <is>
          <t>Toulouse</t>
        </is>
      </c>
      <c r="H1766" s="65" t="inlineStr">
        <is>
          <t>Nadia Cherif</t>
        </is>
      </c>
      <c r="I1766" s="65" t="inlineStr">
        <is>
          <t>Électricité</t>
        </is>
      </c>
      <c r="J1766" s="65" t="inlineStr">
        <is>
          <t>EL-004</t>
        </is>
      </c>
      <c r="K1766" s="65" t="inlineStr">
        <is>
          <t>Éclairage LED locaux professionnels</t>
        </is>
      </c>
      <c r="L1766" s="67" t="n">
        <v>2</v>
      </c>
      <c r="M1766" s="68" t="n">
        <v>6550.14</v>
      </c>
      <c r="N1766" s="65" t="inlineStr">
        <is>
          <t>Sans réponse</t>
        </is>
      </c>
      <c r="O1766" s="66" t="n">
        <v>45763</v>
      </c>
      <c r="P1766" s="67" t="n">
        <v>11</v>
      </c>
      <c r="Q1766" s="67" t="n">
        <v>1</v>
      </c>
      <c r="R1766" s="67">
        <f>$I1766</f>
        <v/>
      </c>
      <c r="S1766" s="67">
        <f>$K1766</f>
        <v/>
      </c>
      <c r="T1766" s="67">
        <f>IFERROR(INDEX(Clients!$G$2:$G$1020,MATCH($E1766,Clients!$A$2:$A$1020,0)),"")</f>
        <v/>
      </c>
      <c r="U1766" s="67">
        <f>IFERROR(INDEX(Clients!$I$2:$I$1020,MATCH($E1766,Clients!$A$2:$A$1020,0)),"")</f>
        <v/>
      </c>
      <c r="V1766" s="69">
        <f>1</f>
        <v/>
      </c>
      <c r="W1766" s="69">
        <f>IF($N1766="Accepté",1,0)</f>
        <v/>
      </c>
      <c r="X1766" s="68">
        <f>$M1766*$W1766</f>
        <v/>
      </c>
      <c r="Y1766" s="68">
        <f>IF($N1766="En cours",0,$M1766)</f>
        <v/>
      </c>
      <c r="Z1766" s="69">
        <f>IF($P1766="",0,1)</f>
        <v/>
      </c>
      <c r="AA1766" s="70">
        <f>IF($P1766="",0,$P1766)</f>
        <v/>
      </c>
      <c r="AB1766" s="69">
        <f>IF(AND($P1766&lt;&gt;"",$P1766&lt;=Paramètres!$C$14),1,0)</f>
        <v/>
      </c>
      <c r="AC1766" s="67">
        <f>IF($P1766="","Jamais relancé",IF($P1766&lt;=3,"0-3 j",IF($P1766&lt;=7,"4-7 j",IF($P1766&lt;=15,"8-15 j","Plus de 15 j"))))</f>
        <v/>
      </c>
      <c r="AD1766" s="67">
        <f>IF($M1766&lt;=1000,"Moins de 1 k€",IF($M1766&lt;=5000,"1 à 5 k€",IF($M1766&lt;=15000,"5 à 15 k€","Plus de 15 k€")))</f>
        <v/>
      </c>
    </row>
    <row r="1767">
      <c r="A1767" s="65" t="inlineStr">
        <is>
          <t>DEV-01766</t>
        </is>
      </c>
      <c r="B1767" s="66" t="n">
        <v>45742</v>
      </c>
      <c r="C1767" s="65" t="inlineStr">
        <is>
          <t>2025-03</t>
        </is>
      </c>
      <c r="D1767" s="65" t="inlineStr">
        <is>
          <t>2024-2025</t>
        </is>
      </c>
      <c r="E1767" s="65" t="inlineStr">
        <is>
          <t>CLI-0124</t>
        </is>
      </c>
      <c r="F1767" s="65" t="inlineStr">
        <is>
          <t>Particulier</t>
        </is>
      </c>
      <c r="G1767" s="65" t="inlineStr">
        <is>
          <t>Toulouse</t>
        </is>
      </c>
      <c r="H1767" s="65" t="inlineStr">
        <is>
          <t>Julien Fabre</t>
        </is>
      </c>
      <c r="I1767" s="65" t="inlineStr">
        <is>
          <t>Électricité</t>
        </is>
      </c>
      <c r="J1767" s="65" t="inlineStr">
        <is>
          <t>EL-003</t>
        </is>
      </c>
      <c r="K1767" s="65" t="inlineStr">
        <is>
          <t>Rénovation électrique complète</t>
        </is>
      </c>
      <c r="L1767" s="67" t="n">
        <v>1</v>
      </c>
      <c r="M1767" s="68" t="n">
        <v>8729.059999999999</v>
      </c>
      <c r="N1767" s="65" t="inlineStr">
        <is>
          <t>Refusé</t>
        </is>
      </c>
      <c r="O1767" s="66" t="n">
        <v>45763</v>
      </c>
      <c r="P1767" s="67" t="n"/>
      <c r="Q1767" s="67" t="n">
        <v>0</v>
      </c>
      <c r="R1767" s="67">
        <f>$I1767</f>
        <v/>
      </c>
      <c r="S1767" s="67">
        <f>$K1767</f>
        <v/>
      </c>
      <c r="T1767" s="67">
        <f>IFERROR(INDEX(Clients!$G$2:$G$1020,MATCH($E1767,Clients!$A$2:$A$1020,0)),"")</f>
        <v/>
      </c>
      <c r="U1767" s="67">
        <f>IFERROR(INDEX(Clients!$I$2:$I$1020,MATCH($E1767,Clients!$A$2:$A$1020,0)),"")</f>
        <v/>
      </c>
      <c r="V1767" s="69">
        <f>1</f>
        <v/>
      </c>
      <c r="W1767" s="69">
        <f>IF($N1767="Accepté",1,0)</f>
        <v/>
      </c>
      <c r="X1767" s="68">
        <f>$M1767*$W1767</f>
        <v/>
      </c>
      <c r="Y1767" s="68">
        <f>IF($N1767="En cours",0,$M1767)</f>
        <v/>
      </c>
      <c r="Z1767" s="69">
        <f>IF($P1767="",0,1)</f>
        <v/>
      </c>
      <c r="AA1767" s="70">
        <f>IF($P1767="",0,$P1767)</f>
        <v/>
      </c>
      <c r="AB1767" s="69">
        <f>IF(AND($P1767&lt;&gt;"",$P1767&lt;=Paramètres!$C$14),1,0)</f>
        <v/>
      </c>
      <c r="AC1767" s="67">
        <f>IF($P1767="","Jamais relancé",IF($P1767&lt;=3,"0-3 j",IF($P1767&lt;=7,"4-7 j",IF($P1767&lt;=15,"8-15 j","Plus de 15 j"))))</f>
        <v/>
      </c>
      <c r="AD1767" s="67">
        <f>IF($M1767&lt;=1000,"Moins de 1 k€",IF($M1767&lt;=5000,"1 à 5 k€",IF($M1767&lt;=15000,"5 à 15 k€","Plus de 15 k€")))</f>
        <v/>
      </c>
    </row>
    <row r="1768">
      <c r="A1768" s="65" t="inlineStr">
        <is>
          <t>DEV-01767</t>
        </is>
      </c>
      <c r="B1768" s="66" t="n">
        <v>45742</v>
      </c>
      <c r="C1768" s="65" t="inlineStr">
        <is>
          <t>2025-03</t>
        </is>
      </c>
      <c r="D1768" s="65" t="inlineStr">
        <is>
          <t>2024-2025</t>
        </is>
      </c>
      <c r="E1768" s="65" t="inlineStr">
        <is>
          <t>CLI-0251</t>
        </is>
      </c>
      <c r="F1768" s="65" t="inlineStr">
        <is>
          <t>Particulier</t>
        </is>
      </c>
      <c r="G1768" s="65" t="inlineStr">
        <is>
          <t>Bordeaux</t>
        </is>
      </c>
      <c r="H1768" s="65" t="inlineStr">
        <is>
          <t>Sophie Marchand</t>
        </is>
      </c>
      <c r="I1768" s="65" t="inlineStr">
        <is>
          <t>Chauffage</t>
        </is>
      </c>
      <c r="J1768" s="65" t="inlineStr">
        <is>
          <t>CH-003</t>
        </is>
      </c>
      <c r="K1768" s="65" t="inlineStr">
        <is>
          <t>Installation pompe à chaleur air/eau</t>
        </is>
      </c>
      <c r="L1768" s="67" t="n">
        <v>1</v>
      </c>
      <c r="M1768" s="68" t="n">
        <v>15382.04</v>
      </c>
      <c r="N1768" s="65" t="inlineStr">
        <is>
          <t>Accepté</t>
        </is>
      </c>
      <c r="O1768" s="66" t="n">
        <v>45760</v>
      </c>
      <c r="P1768" s="67" t="n">
        <v>9</v>
      </c>
      <c r="Q1768" s="67" t="n">
        <v>1</v>
      </c>
      <c r="R1768" s="67">
        <f>$I1768</f>
        <v/>
      </c>
      <c r="S1768" s="67">
        <f>$K1768</f>
        <v/>
      </c>
      <c r="T1768" s="67">
        <f>IFERROR(INDEX(Clients!$G$2:$G$1020,MATCH($E1768,Clients!$A$2:$A$1020,0)),"")</f>
        <v/>
      </c>
      <c r="U1768" s="67">
        <f>IFERROR(INDEX(Clients!$I$2:$I$1020,MATCH($E1768,Clients!$A$2:$A$1020,0)),"")</f>
        <v/>
      </c>
      <c r="V1768" s="69">
        <f>1</f>
        <v/>
      </c>
      <c r="W1768" s="69">
        <f>IF($N1768="Accepté",1,0)</f>
        <v/>
      </c>
      <c r="X1768" s="68">
        <f>$M1768*$W1768</f>
        <v/>
      </c>
      <c r="Y1768" s="68">
        <f>IF($N1768="En cours",0,$M1768)</f>
        <v/>
      </c>
      <c r="Z1768" s="69">
        <f>IF($P1768="",0,1)</f>
        <v/>
      </c>
      <c r="AA1768" s="70">
        <f>IF($P1768="",0,$P1768)</f>
        <v/>
      </c>
      <c r="AB1768" s="69">
        <f>IF(AND($P1768&lt;&gt;"",$P1768&lt;=Paramètres!$C$14),1,0)</f>
        <v/>
      </c>
      <c r="AC1768" s="67">
        <f>IF($P1768="","Jamais relancé",IF($P1768&lt;=3,"0-3 j",IF($P1768&lt;=7,"4-7 j",IF($P1768&lt;=15,"8-15 j","Plus de 15 j"))))</f>
        <v/>
      </c>
      <c r="AD1768" s="67">
        <f>IF($M1768&lt;=1000,"Moins de 1 k€",IF($M1768&lt;=5000,"1 à 5 k€",IF($M1768&lt;=15000,"5 à 15 k€","Plus de 15 k€")))</f>
        <v/>
      </c>
    </row>
    <row r="1769">
      <c r="A1769" s="65" t="inlineStr">
        <is>
          <t>DEV-01768</t>
        </is>
      </c>
      <c r="B1769" s="66" t="n">
        <v>45743</v>
      </c>
      <c r="C1769" s="65" t="inlineStr">
        <is>
          <t>2025-03</t>
        </is>
      </c>
      <c r="D1769" s="65" t="inlineStr">
        <is>
          <t>2024-2025</t>
        </is>
      </c>
      <c r="E1769" s="65" t="inlineStr">
        <is>
          <t>CLI-0215</t>
        </is>
      </c>
      <c r="F1769" s="65" t="inlineStr">
        <is>
          <t>Particulier</t>
        </is>
      </c>
      <c r="G1769" s="65" t="inlineStr">
        <is>
          <t>Toulouse</t>
        </is>
      </c>
      <c r="H1769" s="65" t="inlineStr">
        <is>
          <t>Julien Fabre</t>
        </is>
      </c>
      <c r="I1769" s="65" t="inlineStr">
        <is>
          <t>Plomberie</t>
        </is>
      </c>
      <c r="J1769" s="65" t="inlineStr">
        <is>
          <t>PR-003</t>
        </is>
      </c>
      <c r="K1769" s="65" t="inlineStr">
        <is>
          <t>Réfection réseau eau appartement</t>
        </is>
      </c>
      <c r="L1769" s="67" t="n">
        <v>1</v>
      </c>
      <c r="M1769" s="68" t="n">
        <v>3665.77</v>
      </c>
      <c r="N1769" s="65" t="inlineStr">
        <is>
          <t>Sans réponse</t>
        </is>
      </c>
      <c r="O1769" s="66" t="n">
        <v>45753</v>
      </c>
      <c r="P1769" s="67" t="n">
        <v>5</v>
      </c>
      <c r="Q1769" s="67" t="n">
        <v>1</v>
      </c>
      <c r="R1769" s="67">
        <f>$I1769</f>
        <v/>
      </c>
      <c r="S1769" s="67">
        <f>$K1769</f>
        <v/>
      </c>
      <c r="T1769" s="67">
        <f>IFERROR(INDEX(Clients!$G$2:$G$1020,MATCH($E1769,Clients!$A$2:$A$1020,0)),"")</f>
        <v/>
      </c>
      <c r="U1769" s="67">
        <f>IFERROR(INDEX(Clients!$I$2:$I$1020,MATCH($E1769,Clients!$A$2:$A$1020,0)),"")</f>
        <v/>
      </c>
      <c r="V1769" s="69">
        <f>1</f>
        <v/>
      </c>
      <c r="W1769" s="69">
        <f>IF($N1769="Accepté",1,0)</f>
        <v/>
      </c>
      <c r="X1769" s="68">
        <f>$M1769*$W1769</f>
        <v/>
      </c>
      <c r="Y1769" s="68">
        <f>IF($N1769="En cours",0,$M1769)</f>
        <v/>
      </c>
      <c r="Z1769" s="69">
        <f>IF($P1769="",0,1)</f>
        <v/>
      </c>
      <c r="AA1769" s="70">
        <f>IF($P1769="",0,$P1769)</f>
        <v/>
      </c>
      <c r="AB1769" s="69">
        <f>IF(AND($P1769&lt;&gt;"",$P1769&lt;=Paramètres!$C$14),1,0)</f>
        <v/>
      </c>
      <c r="AC1769" s="67">
        <f>IF($P1769="","Jamais relancé",IF($P1769&lt;=3,"0-3 j",IF($P1769&lt;=7,"4-7 j",IF($P1769&lt;=15,"8-15 j","Plus de 15 j"))))</f>
        <v/>
      </c>
      <c r="AD1769" s="67">
        <f>IF($M1769&lt;=1000,"Moins de 1 k€",IF($M1769&lt;=5000,"1 à 5 k€",IF($M1769&lt;=15000,"5 à 15 k€","Plus de 15 k€")))</f>
        <v/>
      </c>
    </row>
    <row r="1770">
      <c r="A1770" s="65" t="inlineStr">
        <is>
          <t>DEV-01769</t>
        </is>
      </c>
      <c r="B1770" s="66" t="n">
        <v>45743</v>
      </c>
      <c r="C1770" s="65" t="inlineStr">
        <is>
          <t>2025-03</t>
        </is>
      </c>
      <c r="D1770" s="65" t="inlineStr">
        <is>
          <t>2024-2025</t>
        </is>
      </c>
      <c r="E1770" s="65" t="inlineStr">
        <is>
          <t>CLI-0121</t>
        </is>
      </c>
      <c r="F1770" s="65" t="inlineStr">
        <is>
          <t>Syndic</t>
        </is>
      </c>
      <c r="G1770" s="65" t="inlineStr">
        <is>
          <t>Toulouse</t>
        </is>
      </c>
      <c r="H1770" s="65" t="inlineStr">
        <is>
          <t>Julien Fabre</t>
        </is>
      </c>
      <c r="I1770" s="65" t="inlineStr">
        <is>
          <t>Dépannage</t>
        </is>
      </c>
      <c r="J1770" s="65" t="inlineStr">
        <is>
          <t>DP-003</t>
        </is>
      </c>
      <c r="K1770" s="65" t="inlineStr">
        <is>
          <t>Dépannage électrique urgence</t>
        </is>
      </c>
      <c r="L1770" s="67" t="n">
        <v>1</v>
      </c>
      <c r="M1770" s="68" t="n">
        <v>653.34</v>
      </c>
      <c r="N1770" s="65" t="inlineStr">
        <is>
          <t>Accepté</t>
        </is>
      </c>
      <c r="O1770" s="66" t="n">
        <v>45762</v>
      </c>
      <c r="P1770" s="67" t="n">
        <v>2</v>
      </c>
      <c r="Q1770" s="67" t="n">
        <v>2</v>
      </c>
      <c r="R1770" s="67">
        <f>$I1770</f>
        <v/>
      </c>
      <c r="S1770" s="67">
        <f>$K1770</f>
        <v/>
      </c>
      <c r="T1770" s="67">
        <f>IFERROR(INDEX(Clients!$G$2:$G$1020,MATCH($E1770,Clients!$A$2:$A$1020,0)),"")</f>
        <v/>
      </c>
      <c r="U1770" s="67">
        <f>IFERROR(INDEX(Clients!$I$2:$I$1020,MATCH($E1770,Clients!$A$2:$A$1020,0)),"")</f>
        <v/>
      </c>
      <c r="V1770" s="69">
        <f>1</f>
        <v/>
      </c>
      <c r="W1770" s="69">
        <f>IF($N1770="Accepté",1,0)</f>
        <v/>
      </c>
      <c r="X1770" s="68">
        <f>$M1770*$W1770</f>
        <v/>
      </c>
      <c r="Y1770" s="68">
        <f>IF($N1770="En cours",0,$M1770)</f>
        <v/>
      </c>
      <c r="Z1770" s="69">
        <f>IF($P1770="",0,1)</f>
        <v/>
      </c>
      <c r="AA1770" s="70">
        <f>IF($P1770="",0,$P1770)</f>
        <v/>
      </c>
      <c r="AB1770" s="69">
        <f>IF(AND($P1770&lt;&gt;"",$P1770&lt;=Paramètres!$C$14),1,0)</f>
        <v/>
      </c>
      <c r="AC1770" s="67">
        <f>IF($P1770="","Jamais relancé",IF($P1770&lt;=3,"0-3 j",IF($P1770&lt;=7,"4-7 j",IF($P1770&lt;=15,"8-15 j","Plus de 15 j"))))</f>
        <v/>
      </c>
      <c r="AD1770" s="67">
        <f>IF($M1770&lt;=1000,"Moins de 1 k€",IF($M1770&lt;=5000,"1 à 5 k€",IF($M1770&lt;=15000,"5 à 15 k€","Plus de 15 k€")))</f>
        <v/>
      </c>
    </row>
    <row r="1771">
      <c r="A1771" s="65" t="inlineStr">
        <is>
          <t>DEV-01770</t>
        </is>
      </c>
      <c r="B1771" s="66" t="n">
        <v>45743</v>
      </c>
      <c r="C1771" s="65" t="inlineStr">
        <is>
          <t>2025-03</t>
        </is>
      </c>
      <c r="D1771" s="65" t="inlineStr">
        <is>
          <t>2024-2025</t>
        </is>
      </c>
      <c r="E1771" s="65" t="inlineStr">
        <is>
          <t>CLI-0644</t>
        </is>
      </c>
      <c r="F1771" s="65" t="inlineStr">
        <is>
          <t>Particulier</t>
        </is>
      </c>
      <c r="G1771" s="65" t="inlineStr">
        <is>
          <t>Bordeaux</t>
        </is>
      </c>
      <c r="H1771" s="65" t="inlineStr">
        <is>
          <t>Karim Belkacem</t>
        </is>
      </c>
      <c r="I1771" s="65" t="inlineStr">
        <is>
          <t>Chauffage</t>
        </is>
      </c>
      <c r="J1771" s="65" t="inlineStr">
        <is>
          <t>CH-001</t>
        </is>
      </c>
      <c r="K1771" s="65" t="inlineStr">
        <is>
          <t>Installation chaudière gaz condensation</t>
        </is>
      </c>
      <c r="L1771" s="67" t="n">
        <v>1</v>
      </c>
      <c r="M1771" s="68" t="n">
        <v>5064.04</v>
      </c>
      <c r="N1771" s="65" t="inlineStr">
        <is>
          <t>Accepté</t>
        </is>
      </c>
      <c r="O1771" s="66" t="n">
        <v>45762</v>
      </c>
      <c r="P1771" s="67" t="n">
        <v>5</v>
      </c>
      <c r="Q1771" s="67" t="n">
        <v>1</v>
      </c>
      <c r="R1771" s="67">
        <f>$I1771</f>
        <v/>
      </c>
      <c r="S1771" s="67">
        <f>$K1771</f>
        <v/>
      </c>
      <c r="T1771" s="67">
        <f>IFERROR(INDEX(Clients!$G$2:$G$1020,MATCH($E1771,Clients!$A$2:$A$1020,0)),"")</f>
        <v/>
      </c>
      <c r="U1771" s="67">
        <f>IFERROR(INDEX(Clients!$I$2:$I$1020,MATCH($E1771,Clients!$A$2:$A$1020,0)),"")</f>
        <v/>
      </c>
      <c r="V1771" s="69">
        <f>1</f>
        <v/>
      </c>
      <c r="W1771" s="69">
        <f>IF($N1771="Accepté",1,0)</f>
        <v/>
      </c>
      <c r="X1771" s="68">
        <f>$M1771*$W1771</f>
        <v/>
      </c>
      <c r="Y1771" s="68">
        <f>IF($N1771="En cours",0,$M1771)</f>
        <v/>
      </c>
      <c r="Z1771" s="69">
        <f>IF($P1771="",0,1)</f>
        <v/>
      </c>
      <c r="AA1771" s="70">
        <f>IF($P1771="",0,$P1771)</f>
        <v/>
      </c>
      <c r="AB1771" s="69">
        <f>IF(AND($P1771&lt;&gt;"",$P1771&lt;=Paramètres!$C$14),1,0)</f>
        <v/>
      </c>
      <c r="AC1771" s="67">
        <f>IF($P1771="","Jamais relancé",IF($P1771&lt;=3,"0-3 j",IF($P1771&lt;=7,"4-7 j",IF($P1771&lt;=15,"8-15 j","Plus de 15 j"))))</f>
        <v/>
      </c>
      <c r="AD1771" s="67">
        <f>IF($M1771&lt;=1000,"Moins de 1 k€",IF($M1771&lt;=5000,"1 à 5 k€",IF($M1771&lt;=15000,"5 à 15 k€","Plus de 15 k€")))</f>
        <v/>
      </c>
    </row>
    <row r="1772">
      <c r="A1772" s="65" t="inlineStr">
        <is>
          <t>DEV-01771</t>
        </is>
      </c>
      <c r="B1772" s="66" t="n">
        <v>45743</v>
      </c>
      <c r="C1772" s="65" t="inlineStr">
        <is>
          <t>2025-03</t>
        </is>
      </c>
      <c r="D1772" s="65" t="inlineStr">
        <is>
          <t>2024-2025</t>
        </is>
      </c>
      <c r="E1772" s="65" t="inlineStr">
        <is>
          <t>CLI-0066</t>
        </is>
      </c>
      <c r="F1772" s="65" t="inlineStr">
        <is>
          <t>Professionnel</t>
        </is>
      </c>
      <c r="G1772" s="65" t="inlineStr">
        <is>
          <t>Toulouse</t>
        </is>
      </c>
      <c r="H1772" s="65" t="inlineStr">
        <is>
          <t>Nadia Cherif</t>
        </is>
      </c>
      <c r="I1772" s="65" t="inlineStr">
        <is>
          <t>Dépannage</t>
        </is>
      </c>
      <c r="J1772" s="65" t="inlineStr">
        <is>
          <t>DP-004</t>
        </is>
      </c>
      <c r="K1772" s="65" t="inlineStr">
        <is>
          <t>Remise en service chaudière</t>
        </is>
      </c>
      <c r="L1772" s="67" t="n">
        <v>1</v>
      </c>
      <c r="M1772" s="68" t="n">
        <v>451.26</v>
      </c>
      <c r="N1772" s="65" t="inlineStr">
        <is>
          <t>Accepté</t>
        </is>
      </c>
      <c r="O1772" s="66" t="n">
        <v>45764</v>
      </c>
      <c r="P1772" s="67" t="n"/>
      <c r="Q1772" s="67" t="n">
        <v>0</v>
      </c>
      <c r="R1772" s="67">
        <f>$I1772</f>
        <v/>
      </c>
      <c r="S1772" s="67">
        <f>$K1772</f>
        <v/>
      </c>
      <c r="T1772" s="67">
        <f>IFERROR(INDEX(Clients!$G$2:$G$1020,MATCH($E1772,Clients!$A$2:$A$1020,0)),"")</f>
        <v/>
      </c>
      <c r="U1772" s="67">
        <f>IFERROR(INDEX(Clients!$I$2:$I$1020,MATCH($E1772,Clients!$A$2:$A$1020,0)),"")</f>
        <v/>
      </c>
      <c r="V1772" s="69">
        <f>1</f>
        <v/>
      </c>
      <c r="W1772" s="69">
        <f>IF($N1772="Accepté",1,0)</f>
        <v/>
      </c>
      <c r="X1772" s="68">
        <f>$M1772*$W1772</f>
        <v/>
      </c>
      <c r="Y1772" s="68">
        <f>IF($N1772="En cours",0,$M1772)</f>
        <v/>
      </c>
      <c r="Z1772" s="69">
        <f>IF($P1772="",0,1)</f>
        <v/>
      </c>
      <c r="AA1772" s="70">
        <f>IF($P1772="",0,$P1772)</f>
        <v/>
      </c>
      <c r="AB1772" s="69">
        <f>IF(AND($P1772&lt;&gt;"",$P1772&lt;=Paramètres!$C$14),1,0)</f>
        <v/>
      </c>
      <c r="AC1772" s="67">
        <f>IF($P1772="","Jamais relancé",IF($P1772&lt;=3,"0-3 j",IF($P1772&lt;=7,"4-7 j",IF($P1772&lt;=15,"8-15 j","Plus de 15 j"))))</f>
        <v/>
      </c>
      <c r="AD1772" s="67">
        <f>IF($M1772&lt;=1000,"Moins de 1 k€",IF($M1772&lt;=5000,"1 à 5 k€",IF($M1772&lt;=15000,"5 à 15 k€","Plus de 15 k€")))</f>
        <v/>
      </c>
    </row>
    <row r="1773">
      <c r="A1773" s="65" t="inlineStr">
        <is>
          <t>DEV-01772</t>
        </is>
      </c>
      <c r="B1773" s="66" t="n">
        <v>45744</v>
      </c>
      <c r="C1773" s="65" t="inlineStr">
        <is>
          <t>2025-03</t>
        </is>
      </c>
      <c r="D1773" s="65" t="inlineStr">
        <is>
          <t>2024-2025</t>
        </is>
      </c>
      <c r="E1773" s="65" t="inlineStr">
        <is>
          <t>CLI-0030</t>
        </is>
      </c>
      <c r="F1773" s="65" t="inlineStr">
        <is>
          <t>Particulier</t>
        </is>
      </c>
      <c r="G1773" s="65" t="inlineStr">
        <is>
          <t>Toulouse</t>
        </is>
      </c>
      <c r="H1773" s="65" t="inlineStr">
        <is>
          <t>Nadia Cherif</t>
        </is>
      </c>
      <c r="I1773" s="65" t="inlineStr">
        <is>
          <t>Chauffage</t>
        </is>
      </c>
      <c r="J1773" s="65" t="inlineStr">
        <is>
          <t>CH-002</t>
        </is>
      </c>
      <c r="K1773" s="65" t="inlineStr">
        <is>
          <t>Entretien annuel chaudière</t>
        </is>
      </c>
      <c r="L1773" s="67" t="n">
        <v>1</v>
      </c>
      <c r="M1773" s="68" t="n">
        <v>165.86</v>
      </c>
      <c r="N1773" s="65" t="inlineStr">
        <is>
          <t>Sans réponse</t>
        </is>
      </c>
      <c r="O1773" s="66" t="n">
        <v>45776</v>
      </c>
      <c r="P1773" s="67" t="n">
        <v>12</v>
      </c>
      <c r="Q1773" s="67" t="n">
        <v>1</v>
      </c>
      <c r="R1773" s="67">
        <f>$I1773</f>
        <v/>
      </c>
      <c r="S1773" s="67">
        <f>$K1773</f>
        <v/>
      </c>
      <c r="T1773" s="67">
        <f>IFERROR(INDEX(Clients!$G$2:$G$1020,MATCH($E1773,Clients!$A$2:$A$1020,0)),"")</f>
        <v/>
      </c>
      <c r="U1773" s="67">
        <f>IFERROR(INDEX(Clients!$I$2:$I$1020,MATCH($E1773,Clients!$A$2:$A$1020,0)),"")</f>
        <v/>
      </c>
      <c r="V1773" s="69">
        <f>1</f>
        <v/>
      </c>
      <c r="W1773" s="69">
        <f>IF($N1773="Accepté",1,0)</f>
        <v/>
      </c>
      <c r="X1773" s="68">
        <f>$M1773*$W1773</f>
        <v/>
      </c>
      <c r="Y1773" s="68">
        <f>IF($N1773="En cours",0,$M1773)</f>
        <v/>
      </c>
      <c r="Z1773" s="69">
        <f>IF($P1773="",0,1)</f>
        <v/>
      </c>
      <c r="AA1773" s="70">
        <f>IF($P1773="",0,$P1773)</f>
        <v/>
      </c>
      <c r="AB1773" s="69">
        <f>IF(AND($P1773&lt;&gt;"",$P1773&lt;=Paramètres!$C$14),1,0)</f>
        <v/>
      </c>
      <c r="AC1773" s="67">
        <f>IF($P1773="","Jamais relancé",IF($P1773&lt;=3,"0-3 j",IF($P1773&lt;=7,"4-7 j",IF($P1773&lt;=15,"8-15 j","Plus de 15 j"))))</f>
        <v/>
      </c>
      <c r="AD1773" s="67">
        <f>IF($M1773&lt;=1000,"Moins de 1 k€",IF($M1773&lt;=5000,"1 à 5 k€",IF($M1773&lt;=15000,"5 à 15 k€","Plus de 15 k€")))</f>
        <v/>
      </c>
    </row>
    <row r="1774">
      <c r="A1774" s="65" t="inlineStr">
        <is>
          <t>DEV-01773</t>
        </is>
      </c>
      <c r="B1774" s="66" t="n">
        <v>45744</v>
      </c>
      <c r="C1774" s="65" t="inlineStr">
        <is>
          <t>2025-03</t>
        </is>
      </c>
      <c r="D1774" s="65" t="inlineStr">
        <is>
          <t>2024-2025</t>
        </is>
      </c>
      <c r="E1774" s="65" t="inlineStr">
        <is>
          <t>CLI-0151</t>
        </is>
      </c>
      <c r="F1774" s="65" t="inlineStr">
        <is>
          <t>Syndic</t>
        </is>
      </c>
      <c r="G1774" s="65" t="inlineStr">
        <is>
          <t>Bordeaux</t>
        </is>
      </c>
      <c r="H1774" s="65" t="inlineStr">
        <is>
          <t>Karim Belkacem</t>
        </is>
      </c>
      <c r="I1774" s="65" t="inlineStr">
        <is>
          <t>Électricité</t>
        </is>
      </c>
      <c r="J1774" s="65" t="inlineStr">
        <is>
          <t>EL-002</t>
        </is>
      </c>
      <c r="K1774" s="65" t="inlineStr">
        <is>
          <t>Installation borne de recharge VE</t>
        </is>
      </c>
      <c r="L1774" s="67" t="n">
        <v>1</v>
      </c>
      <c r="M1774" s="68" t="n">
        <v>3215.46</v>
      </c>
      <c r="N1774" s="65" t="inlineStr">
        <is>
          <t>Sans réponse</t>
        </is>
      </c>
      <c r="O1774" s="66" t="n">
        <v>45796</v>
      </c>
      <c r="P1774" s="67" t="n">
        <v>6</v>
      </c>
      <c r="Q1774" s="67" t="n">
        <v>3</v>
      </c>
      <c r="R1774" s="67">
        <f>$I1774</f>
        <v/>
      </c>
      <c r="S1774" s="67">
        <f>$K1774</f>
        <v/>
      </c>
      <c r="T1774" s="67">
        <f>IFERROR(INDEX(Clients!$G$2:$G$1020,MATCH($E1774,Clients!$A$2:$A$1020,0)),"")</f>
        <v/>
      </c>
      <c r="U1774" s="67">
        <f>IFERROR(INDEX(Clients!$I$2:$I$1020,MATCH($E1774,Clients!$A$2:$A$1020,0)),"")</f>
        <v/>
      </c>
      <c r="V1774" s="69">
        <f>1</f>
        <v/>
      </c>
      <c r="W1774" s="69">
        <f>IF($N1774="Accepté",1,0)</f>
        <v/>
      </c>
      <c r="X1774" s="68">
        <f>$M1774*$W1774</f>
        <v/>
      </c>
      <c r="Y1774" s="68">
        <f>IF($N1774="En cours",0,$M1774)</f>
        <v/>
      </c>
      <c r="Z1774" s="69">
        <f>IF($P1774="",0,1)</f>
        <v/>
      </c>
      <c r="AA1774" s="70">
        <f>IF($P1774="",0,$P1774)</f>
        <v/>
      </c>
      <c r="AB1774" s="69">
        <f>IF(AND($P1774&lt;&gt;"",$P1774&lt;=Paramètres!$C$14),1,0)</f>
        <v/>
      </c>
      <c r="AC1774" s="67">
        <f>IF($P1774="","Jamais relancé",IF($P1774&lt;=3,"0-3 j",IF($P1774&lt;=7,"4-7 j",IF($P1774&lt;=15,"8-15 j","Plus de 15 j"))))</f>
        <v/>
      </c>
      <c r="AD1774" s="67">
        <f>IF($M1774&lt;=1000,"Moins de 1 k€",IF($M1774&lt;=5000,"1 à 5 k€",IF($M1774&lt;=15000,"5 à 15 k€","Plus de 15 k€")))</f>
        <v/>
      </c>
    </row>
    <row r="1775">
      <c r="A1775" s="65" t="inlineStr">
        <is>
          <t>DEV-01774</t>
        </is>
      </c>
      <c r="B1775" s="66" t="n">
        <v>45744</v>
      </c>
      <c r="C1775" s="65" t="inlineStr">
        <is>
          <t>2025-03</t>
        </is>
      </c>
      <c r="D1775" s="65" t="inlineStr">
        <is>
          <t>2024-2025</t>
        </is>
      </c>
      <c r="E1775" s="65" t="inlineStr">
        <is>
          <t>CLI-0217</t>
        </is>
      </c>
      <c r="F1775" s="65" t="inlineStr">
        <is>
          <t>Particulier</t>
        </is>
      </c>
      <c r="G1775" s="65" t="inlineStr">
        <is>
          <t>Bordeaux</t>
        </is>
      </c>
      <c r="H1775" s="65" t="inlineStr">
        <is>
          <t>Sophie Marchand</t>
        </is>
      </c>
      <c r="I1775" s="65" t="inlineStr">
        <is>
          <t>Chauffage</t>
        </is>
      </c>
      <c r="J1775" s="65" t="inlineStr">
        <is>
          <t>CH-004</t>
        </is>
      </c>
      <c r="K1775" s="65" t="inlineStr">
        <is>
          <t>Remplacement radiateurs (lot de 5)</t>
        </is>
      </c>
      <c r="L1775" s="67" t="n">
        <v>1</v>
      </c>
      <c r="M1775" s="68" t="n">
        <v>2248.96</v>
      </c>
      <c r="N1775" s="65" t="inlineStr">
        <is>
          <t>Refusé</t>
        </is>
      </c>
      <c r="O1775" s="66" t="n">
        <v>45766</v>
      </c>
      <c r="P1775" s="67" t="n">
        <v>1</v>
      </c>
      <c r="Q1775" s="67" t="n">
        <v>2</v>
      </c>
      <c r="R1775" s="67">
        <f>$I1775</f>
        <v/>
      </c>
      <c r="S1775" s="67">
        <f>$K1775</f>
        <v/>
      </c>
      <c r="T1775" s="67">
        <f>IFERROR(INDEX(Clients!$G$2:$G$1020,MATCH($E1775,Clients!$A$2:$A$1020,0)),"")</f>
        <v/>
      </c>
      <c r="U1775" s="67">
        <f>IFERROR(INDEX(Clients!$I$2:$I$1020,MATCH($E1775,Clients!$A$2:$A$1020,0)),"")</f>
        <v/>
      </c>
      <c r="V1775" s="69">
        <f>1</f>
        <v/>
      </c>
      <c r="W1775" s="69">
        <f>IF($N1775="Accepté",1,0)</f>
        <v/>
      </c>
      <c r="X1775" s="68">
        <f>$M1775*$W1775</f>
        <v/>
      </c>
      <c r="Y1775" s="68">
        <f>IF($N1775="En cours",0,$M1775)</f>
        <v/>
      </c>
      <c r="Z1775" s="69">
        <f>IF($P1775="",0,1)</f>
        <v/>
      </c>
      <c r="AA1775" s="70">
        <f>IF($P1775="",0,$P1775)</f>
        <v/>
      </c>
      <c r="AB1775" s="69">
        <f>IF(AND($P1775&lt;&gt;"",$P1775&lt;=Paramètres!$C$14),1,0)</f>
        <v/>
      </c>
      <c r="AC1775" s="67">
        <f>IF($P1775="","Jamais relancé",IF($P1775&lt;=3,"0-3 j",IF($P1775&lt;=7,"4-7 j",IF($P1775&lt;=15,"8-15 j","Plus de 15 j"))))</f>
        <v/>
      </c>
      <c r="AD1775" s="67">
        <f>IF($M1775&lt;=1000,"Moins de 1 k€",IF($M1775&lt;=5000,"1 à 5 k€",IF($M1775&lt;=15000,"5 à 15 k€","Plus de 15 k€")))</f>
        <v/>
      </c>
    </row>
    <row r="1776">
      <c r="A1776" s="65" t="inlineStr">
        <is>
          <t>DEV-01775</t>
        </is>
      </c>
      <c r="B1776" s="66" t="n">
        <v>45744</v>
      </c>
      <c r="C1776" s="65" t="inlineStr">
        <is>
          <t>2025-03</t>
        </is>
      </c>
      <c r="D1776" s="65" t="inlineStr">
        <is>
          <t>2024-2025</t>
        </is>
      </c>
      <c r="E1776" s="65" t="inlineStr">
        <is>
          <t>CLI-0153</t>
        </is>
      </c>
      <c r="F1776" s="65" t="inlineStr">
        <is>
          <t>Particulier</t>
        </is>
      </c>
      <c r="G1776" s="65" t="inlineStr">
        <is>
          <t>Bordeaux</t>
        </is>
      </c>
      <c r="H1776" s="65" t="inlineStr">
        <is>
          <t>Karim Belkacem</t>
        </is>
      </c>
      <c r="I1776" s="65" t="inlineStr">
        <is>
          <t>Dépannage</t>
        </is>
      </c>
      <c r="J1776" s="65" t="inlineStr">
        <is>
          <t>DP-002</t>
        </is>
      </c>
      <c r="K1776" s="65" t="inlineStr">
        <is>
          <t>Débouchage canalisation</t>
        </is>
      </c>
      <c r="L1776" s="67" t="n">
        <v>1</v>
      </c>
      <c r="M1776" s="68" t="n">
        <v>369.07</v>
      </c>
      <c r="N1776" s="65" t="inlineStr">
        <is>
          <t>Accepté</t>
        </is>
      </c>
      <c r="O1776" s="66" t="n">
        <v>45762</v>
      </c>
      <c r="P1776" s="67" t="n"/>
      <c r="Q1776" s="67" t="n">
        <v>0</v>
      </c>
      <c r="R1776" s="67">
        <f>$I1776</f>
        <v/>
      </c>
      <c r="S1776" s="67">
        <f>$K1776</f>
        <v/>
      </c>
      <c r="T1776" s="67">
        <f>IFERROR(INDEX(Clients!$G$2:$G$1020,MATCH($E1776,Clients!$A$2:$A$1020,0)),"")</f>
        <v/>
      </c>
      <c r="U1776" s="67">
        <f>IFERROR(INDEX(Clients!$I$2:$I$1020,MATCH($E1776,Clients!$A$2:$A$1020,0)),"")</f>
        <v/>
      </c>
      <c r="V1776" s="69">
        <f>1</f>
        <v/>
      </c>
      <c r="W1776" s="69">
        <f>IF($N1776="Accepté",1,0)</f>
        <v/>
      </c>
      <c r="X1776" s="68">
        <f>$M1776*$W1776</f>
        <v/>
      </c>
      <c r="Y1776" s="68">
        <f>IF($N1776="En cours",0,$M1776)</f>
        <v/>
      </c>
      <c r="Z1776" s="69">
        <f>IF($P1776="",0,1)</f>
        <v/>
      </c>
      <c r="AA1776" s="70">
        <f>IF($P1776="",0,$P1776)</f>
        <v/>
      </c>
      <c r="AB1776" s="69">
        <f>IF(AND($P1776&lt;&gt;"",$P1776&lt;=Paramètres!$C$14),1,0)</f>
        <v/>
      </c>
      <c r="AC1776" s="67">
        <f>IF($P1776="","Jamais relancé",IF($P1776&lt;=3,"0-3 j",IF($P1776&lt;=7,"4-7 j",IF($P1776&lt;=15,"8-15 j","Plus de 15 j"))))</f>
        <v/>
      </c>
      <c r="AD1776" s="67">
        <f>IF($M1776&lt;=1000,"Moins de 1 k€",IF($M1776&lt;=5000,"1 à 5 k€",IF($M1776&lt;=15000,"5 à 15 k€","Plus de 15 k€")))</f>
        <v/>
      </c>
    </row>
    <row r="1777">
      <c r="A1777" s="65" t="inlineStr">
        <is>
          <t>DEV-01776</t>
        </is>
      </c>
      <c r="B1777" s="66" t="n">
        <v>45744</v>
      </c>
      <c r="C1777" s="65" t="inlineStr">
        <is>
          <t>2025-03</t>
        </is>
      </c>
      <c r="D1777" s="65" t="inlineStr">
        <is>
          <t>2024-2025</t>
        </is>
      </c>
      <c r="E1777" s="65" t="inlineStr">
        <is>
          <t>CLI-0564</t>
        </is>
      </c>
      <c r="F1777" s="65" t="inlineStr">
        <is>
          <t>Particulier</t>
        </is>
      </c>
      <c r="G1777" s="65" t="inlineStr">
        <is>
          <t>Montpellier</t>
        </is>
      </c>
      <c r="H1777" s="65" t="inlineStr">
        <is>
          <t>Thomas Rey</t>
        </is>
      </c>
      <c r="I1777" s="65" t="inlineStr">
        <is>
          <t>Dépannage</t>
        </is>
      </c>
      <c r="J1777" s="65" t="inlineStr">
        <is>
          <t>DP-003</t>
        </is>
      </c>
      <c r="K1777" s="65" t="inlineStr">
        <is>
          <t>Dépannage électrique urgence</t>
        </is>
      </c>
      <c r="L1777" s="67" t="n">
        <v>1</v>
      </c>
      <c r="M1777" s="68" t="n">
        <v>302.51</v>
      </c>
      <c r="N1777" s="65" t="inlineStr">
        <is>
          <t>Sans réponse</t>
        </is>
      </c>
      <c r="O1777" s="66" t="n">
        <v>45771</v>
      </c>
      <c r="P1777" s="67" t="n">
        <v>15</v>
      </c>
      <c r="Q1777" s="67" t="n">
        <v>1</v>
      </c>
      <c r="R1777" s="67">
        <f>$I1777</f>
        <v/>
      </c>
      <c r="S1777" s="67">
        <f>$K1777</f>
        <v/>
      </c>
      <c r="T1777" s="67">
        <f>IFERROR(INDEX(Clients!$G$2:$G$1020,MATCH($E1777,Clients!$A$2:$A$1020,0)),"")</f>
        <v/>
      </c>
      <c r="U1777" s="67">
        <f>IFERROR(INDEX(Clients!$I$2:$I$1020,MATCH($E1777,Clients!$A$2:$A$1020,0)),"")</f>
        <v/>
      </c>
      <c r="V1777" s="69">
        <f>1</f>
        <v/>
      </c>
      <c r="W1777" s="69">
        <f>IF($N1777="Accepté",1,0)</f>
        <v/>
      </c>
      <c r="X1777" s="68">
        <f>$M1777*$W1777</f>
        <v/>
      </c>
      <c r="Y1777" s="68">
        <f>IF($N1777="En cours",0,$M1777)</f>
        <v/>
      </c>
      <c r="Z1777" s="69">
        <f>IF($P1777="",0,1)</f>
        <v/>
      </c>
      <c r="AA1777" s="70">
        <f>IF($P1777="",0,$P1777)</f>
        <v/>
      </c>
      <c r="AB1777" s="69">
        <f>IF(AND($P1777&lt;&gt;"",$P1777&lt;=Paramètres!$C$14),1,0)</f>
        <v/>
      </c>
      <c r="AC1777" s="67">
        <f>IF($P1777="","Jamais relancé",IF($P1777&lt;=3,"0-3 j",IF($P1777&lt;=7,"4-7 j",IF($P1777&lt;=15,"8-15 j","Plus de 15 j"))))</f>
        <v/>
      </c>
      <c r="AD1777" s="67">
        <f>IF($M1777&lt;=1000,"Moins de 1 k€",IF($M1777&lt;=5000,"1 à 5 k€",IF($M1777&lt;=15000,"5 à 15 k€","Plus de 15 k€")))</f>
        <v/>
      </c>
    </row>
    <row r="1778">
      <c r="A1778" s="65" t="inlineStr">
        <is>
          <t>DEV-01777</t>
        </is>
      </c>
      <c r="B1778" s="66" t="n">
        <v>45747</v>
      </c>
      <c r="C1778" s="65" t="inlineStr">
        <is>
          <t>2025-03</t>
        </is>
      </c>
      <c r="D1778" s="65" t="inlineStr">
        <is>
          <t>2024-2025</t>
        </is>
      </c>
      <c r="E1778" s="65" t="inlineStr">
        <is>
          <t>CLI-0508</t>
        </is>
      </c>
      <c r="F1778" s="65" t="inlineStr">
        <is>
          <t>Particulier</t>
        </is>
      </c>
      <c r="G1778" s="65" t="inlineStr">
        <is>
          <t>Bordeaux</t>
        </is>
      </c>
      <c r="H1778" s="65" t="inlineStr">
        <is>
          <t>Karim Belkacem</t>
        </is>
      </c>
      <c r="I1778" s="65" t="inlineStr">
        <is>
          <t>Salle de bain</t>
        </is>
      </c>
      <c r="J1778" s="65" t="inlineStr">
        <is>
          <t>SB-003</t>
        </is>
      </c>
      <c r="K1778" s="65" t="inlineStr">
        <is>
          <t>Pose meuble vasque + robinetterie</t>
        </is>
      </c>
      <c r="L1778" s="67" t="n">
        <v>1</v>
      </c>
      <c r="M1778" s="68" t="n">
        <v>1109.22</v>
      </c>
      <c r="N1778" s="65" t="inlineStr">
        <is>
          <t>Accepté</t>
        </is>
      </c>
      <c r="O1778" s="66" t="n">
        <v>45765</v>
      </c>
      <c r="P1778" s="67" t="n">
        <v>6</v>
      </c>
      <c r="Q1778" s="67" t="n">
        <v>2</v>
      </c>
      <c r="R1778" s="67">
        <f>$I1778</f>
        <v/>
      </c>
      <c r="S1778" s="67">
        <f>$K1778</f>
        <v/>
      </c>
      <c r="T1778" s="67">
        <f>IFERROR(INDEX(Clients!$G$2:$G$1020,MATCH($E1778,Clients!$A$2:$A$1020,0)),"")</f>
        <v/>
      </c>
      <c r="U1778" s="67">
        <f>IFERROR(INDEX(Clients!$I$2:$I$1020,MATCH($E1778,Clients!$A$2:$A$1020,0)),"")</f>
        <v/>
      </c>
      <c r="V1778" s="69">
        <f>1</f>
        <v/>
      </c>
      <c r="W1778" s="69">
        <f>IF($N1778="Accepté",1,0)</f>
        <v/>
      </c>
      <c r="X1778" s="68">
        <f>$M1778*$W1778</f>
        <v/>
      </c>
      <c r="Y1778" s="68">
        <f>IF($N1778="En cours",0,$M1778)</f>
        <v/>
      </c>
      <c r="Z1778" s="69">
        <f>IF($P1778="",0,1)</f>
        <v/>
      </c>
      <c r="AA1778" s="70">
        <f>IF($P1778="",0,$P1778)</f>
        <v/>
      </c>
      <c r="AB1778" s="69">
        <f>IF(AND($P1778&lt;&gt;"",$P1778&lt;=Paramètres!$C$14),1,0)</f>
        <v/>
      </c>
      <c r="AC1778" s="67">
        <f>IF($P1778="","Jamais relancé",IF($P1778&lt;=3,"0-3 j",IF($P1778&lt;=7,"4-7 j",IF($P1778&lt;=15,"8-15 j","Plus de 15 j"))))</f>
        <v/>
      </c>
      <c r="AD1778" s="67">
        <f>IF($M1778&lt;=1000,"Moins de 1 k€",IF($M1778&lt;=5000,"1 à 5 k€",IF($M1778&lt;=15000,"5 à 15 k€","Plus de 15 k€")))</f>
        <v/>
      </c>
    </row>
    <row r="1779">
      <c r="A1779" s="65" t="inlineStr">
        <is>
          <t>DEV-01778</t>
        </is>
      </c>
      <c r="B1779" s="66" t="n">
        <v>45747</v>
      </c>
      <c r="C1779" s="65" t="inlineStr">
        <is>
          <t>2025-03</t>
        </is>
      </c>
      <c r="D1779" s="65" t="inlineStr">
        <is>
          <t>2024-2025</t>
        </is>
      </c>
      <c r="E1779" s="65" t="inlineStr">
        <is>
          <t>CLI-0401</t>
        </is>
      </c>
      <c r="F1779" s="65" t="inlineStr">
        <is>
          <t>Particulier</t>
        </is>
      </c>
      <c r="G1779" s="65" t="inlineStr">
        <is>
          <t>Toulouse</t>
        </is>
      </c>
      <c r="H1779" s="65" t="inlineStr">
        <is>
          <t>Julien Fabre</t>
        </is>
      </c>
      <c r="I1779" s="65" t="inlineStr">
        <is>
          <t>Chauffage</t>
        </is>
      </c>
      <c r="J1779" s="65" t="inlineStr">
        <is>
          <t>CH-004</t>
        </is>
      </c>
      <c r="K1779" s="65" t="inlineStr">
        <is>
          <t>Remplacement radiateurs (lot de 5)</t>
        </is>
      </c>
      <c r="L1779" s="67" t="n">
        <v>1</v>
      </c>
      <c r="M1779" s="68" t="n">
        <v>2337.98</v>
      </c>
      <c r="N1779" s="65" t="inlineStr">
        <is>
          <t>Sans réponse</t>
        </is>
      </c>
      <c r="O1779" s="66" t="n">
        <v>45750</v>
      </c>
      <c r="P1779" s="67" t="n">
        <v>3</v>
      </c>
      <c r="Q1779" s="67" t="n">
        <v>1</v>
      </c>
      <c r="R1779" s="67">
        <f>$I1779</f>
        <v/>
      </c>
      <c r="S1779" s="67">
        <f>$K1779</f>
        <v/>
      </c>
      <c r="T1779" s="67">
        <f>IFERROR(INDEX(Clients!$G$2:$G$1020,MATCH($E1779,Clients!$A$2:$A$1020,0)),"")</f>
        <v/>
      </c>
      <c r="U1779" s="67">
        <f>IFERROR(INDEX(Clients!$I$2:$I$1020,MATCH($E1779,Clients!$A$2:$A$1020,0)),"")</f>
        <v/>
      </c>
      <c r="V1779" s="69">
        <f>1</f>
        <v/>
      </c>
      <c r="W1779" s="69">
        <f>IF($N1779="Accepté",1,0)</f>
        <v/>
      </c>
      <c r="X1779" s="68">
        <f>$M1779*$W1779</f>
        <v/>
      </c>
      <c r="Y1779" s="68">
        <f>IF($N1779="En cours",0,$M1779)</f>
        <v/>
      </c>
      <c r="Z1779" s="69">
        <f>IF($P1779="",0,1)</f>
        <v/>
      </c>
      <c r="AA1779" s="70">
        <f>IF($P1779="",0,$P1779)</f>
        <v/>
      </c>
      <c r="AB1779" s="69">
        <f>IF(AND($P1779&lt;&gt;"",$P1779&lt;=Paramètres!$C$14),1,0)</f>
        <v/>
      </c>
      <c r="AC1779" s="67">
        <f>IF($P1779="","Jamais relancé",IF($P1779&lt;=3,"0-3 j",IF($P1779&lt;=7,"4-7 j",IF($P1779&lt;=15,"8-15 j","Plus de 15 j"))))</f>
        <v/>
      </c>
      <c r="AD1779" s="67">
        <f>IF($M1779&lt;=1000,"Moins de 1 k€",IF($M1779&lt;=5000,"1 à 5 k€",IF($M1779&lt;=15000,"5 à 15 k€","Plus de 15 k€")))</f>
        <v/>
      </c>
    </row>
    <row r="1780">
      <c r="A1780" s="65" t="inlineStr">
        <is>
          <t>DEV-01779</t>
        </is>
      </c>
      <c r="B1780" s="66" t="n">
        <v>45747</v>
      </c>
      <c r="C1780" s="65" t="inlineStr">
        <is>
          <t>2025-03</t>
        </is>
      </c>
      <c r="D1780" s="65" t="inlineStr">
        <is>
          <t>2024-2025</t>
        </is>
      </c>
      <c r="E1780" s="65" t="inlineStr">
        <is>
          <t>CLI-0532</t>
        </is>
      </c>
      <c r="F1780" s="65" t="inlineStr">
        <is>
          <t>Particulier</t>
        </is>
      </c>
      <c r="G1780" s="65" t="inlineStr">
        <is>
          <t>Bordeaux</t>
        </is>
      </c>
      <c r="H1780" s="65" t="inlineStr">
        <is>
          <t>Karim Belkacem</t>
        </is>
      </c>
      <c r="I1780" s="65" t="inlineStr">
        <is>
          <t>Chauffage</t>
        </is>
      </c>
      <c r="J1780" s="65" t="inlineStr">
        <is>
          <t>CH-002</t>
        </is>
      </c>
      <c r="K1780" s="65" t="inlineStr">
        <is>
          <t>Entretien annuel chaudière</t>
        </is>
      </c>
      <c r="L1780" s="67" t="n">
        <v>1</v>
      </c>
      <c r="M1780" s="68" t="n">
        <v>158.5</v>
      </c>
      <c r="N1780" s="65" t="inlineStr">
        <is>
          <t>Refusé</t>
        </is>
      </c>
      <c r="O1780" s="66" t="n">
        <v>45773</v>
      </c>
      <c r="P1780" s="67" t="n"/>
      <c r="Q1780" s="67" t="n">
        <v>0</v>
      </c>
      <c r="R1780" s="67">
        <f>$I1780</f>
        <v/>
      </c>
      <c r="S1780" s="67">
        <f>$K1780</f>
        <v/>
      </c>
      <c r="T1780" s="67">
        <f>IFERROR(INDEX(Clients!$G$2:$G$1020,MATCH($E1780,Clients!$A$2:$A$1020,0)),"")</f>
        <v/>
      </c>
      <c r="U1780" s="67">
        <f>IFERROR(INDEX(Clients!$I$2:$I$1020,MATCH($E1780,Clients!$A$2:$A$1020,0)),"")</f>
        <v/>
      </c>
      <c r="V1780" s="69">
        <f>1</f>
        <v/>
      </c>
      <c r="W1780" s="69">
        <f>IF($N1780="Accepté",1,0)</f>
        <v/>
      </c>
      <c r="X1780" s="68">
        <f>$M1780*$W1780</f>
        <v/>
      </c>
      <c r="Y1780" s="68">
        <f>IF($N1780="En cours",0,$M1780)</f>
        <v/>
      </c>
      <c r="Z1780" s="69">
        <f>IF($P1780="",0,1)</f>
        <v/>
      </c>
      <c r="AA1780" s="70">
        <f>IF($P1780="",0,$P1780)</f>
        <v/>
      </c>
      <c r="AB1780" s="69">
        <f>IF(AND($P1780&lt;&gt;"",$P1780&lt;=Paramètres!$C$14),1,0)</f>
        <v/>
      </c>
      <c r="AC1780" s="67">
        <f>IF($P1780="","Jamais relancé",IF($P1780&lt;=3,"0-3 j",IF($P1780&lt;=7,"4-7 j",IF($P1780&lt;=15,"8-15 j","Plus de 15 j"))))</f>
        <v/>
      </c>
      <c r="AD1780" s="67">
        <f>IF($M1780&lt;=1000,"Moins de 1 k€",IF($M1780&lt;=5000,"1 à 5 k€",IF($M1780&lt;=15000,"5 à 15 k€","Plus de 15 k€")))</f>
        <v/>
      </c>
    </row>
    <row r="1781">
      <c r="A1781" s="65" t="inlineStr">
        <is>
          <t>DEV-01780</t>
        </is>
      </c>
      <c r="B1781" s="66" t="n">
        <v>45747</v>
      </c>
      <c r="C1781" s="65" t="inlineStr">
        <is>
          <t>2025-03</t>
        </is>
      </c>
      <c r="D1781" s="65" t="inlineStr">
        <is>
          <t>2024-2025</t>
        </is>
      </c>
      <c r="E1781" s="65" t="inlineStr">
        <is>
          <t>CLI-0581</t>
        </is>
      </c>
      <c r="F1781" s="65" t="inlineStr">
        <is>
          <t>Particulier</t>
        </is>
      </c>
      <c r="G1781" s="65" t="inlineStr">
        <is>
          <t>Montpellier</t>
        </is>
      </c>
      <c r="H1781" s="65" t="inlineStr">
        <is>
          <t>Thomas Rey</t>
        </is>
      </c>
      <c r="I1781" s="65" t="inlineStr">
        <is>
          <t>Salle de bain</t>
        </is>
      </c>
      <c r="J1781" s="65" t="inlineStr">
        <is>
          <t>SB-002</t>
        </is>
      </c>
      <c r="K1781" s="65" t="inlineStr">
        <is>
          <t>Remplacement baignoire par douche</t>
        </is>
      </c>
      <c r="L1781" s="67" t="n">
        <v>1</v>
      </c>
      <c r="M1781" s="68" t="n">
        <v>4300.04</v>
      </c>
      <c r="N1781" s="65" t="inlineStr">
        <is>
          <t>Accepté</t>
        </is>
      </c>
      <c r="O1781" s="66" t="n">
        <v>45776</v>
      </c>
      <c r="P1781" s="67" t="n">
        <v>6</v>
      </c>
      <c r="Q1781" s="67" t="n">
        <v>2</v>
      </c>
      <c r="R1781" s="67">
        <f>$I1781</f>
        <v/>
      </c>
      <c r="S1781" s="67">
        <f>$K1781</f>
        <v/>
      </c>
      <c r="T1781" s="67">
        <f>IFERROR(INDEX(Clients!$G$2:$G$1020,MATCH($E1781,Clients!$A$2:$A$1020,0)),"")</f>
        <v/>
      </c>
      <c r="U1781" s="67">
        <f>IFERROR(INDEX(Clients!$I$2:$I$1020,MATCH($E1781,Clients!$A$2:$A$1020,0)),"")</f>
        <v/>
      </c>
      <c r="V1781" s="69">
        <f>1</f>
        <v/>
      </c>
      <c r="W1781" s="69">
        <f>IF($N1781="Accepté",1,0)</f>
        <v/>
      </c>
      <c r="X1781" s="68">
        <f>$M1781*$W1781</f>
        <v/>
      </c>
      <c r="Y1781" s="68">
        <f>IF($N1781="En cours",0,$M1781)</f>
        <v/>
      </c>
      <c r="Z1781" s="69">
        <f>IF($P1781="",0,1)</f>
        <v/>
      </c>
      <c r="AA1781" s="70">
        <f>IF($P1781="",0,$P1781)</f>
        <v/>
      </c>
      <c r="AB1781" s="69">
        <f>IF(AND($P1781&lt;&gt;"",$P1781&lt;=Paramètres!$C$14),1,0)</f>
        <v/>
      </c>
      <c r="AC1781" s="67">
        <f>IF($P1781="","Jamais relancé",IF($P1781&lt;=3,"0-3 j",IF($P1781&lt;=7,"4-7 j",IF($P1781&lt;=15,"8-15 j","Plus de 15 j"))))</f>
        <v/>
      </c>
      <c r="AD1781" s="67">
        <f>IF($M1781&lt;=1000,"Moins de 1 k€",IF($M1781&lt;=5000,"1 à 5 k€",IF($M1781&lt;=15000,"5 à 15 k€","Plus de 15 k€")))</f>
        <v/>
      </c>
    </row>
    <row r="1782">
      <c r="A1782" s="65" t="inlineStr">
        <is>
          <t>DEV-01781</t>
        </is>
      </c>
      <c r="B1782" s="66" t="n">
        <v>45748</v>
      </c>
      <c r="C1782" s="65" t="inlineStr">
        <is>
          <t>2025-04</t>
        </is>
      </c>
      <c r="D1782" s="65" t="inlineStr">
        <is>
          <t>2024-2025</t>
        </is>
      </c>
      <c r="E1782" s="65" t="inlineStr">
        <is>
          <t>CLI-0398</t>
        </is>
      </c>
      <c r="F1782" s="65" t="inlineStr">
        <is>
          <t>Syndic</t>
        </is>
      </c>
      <c r="G1782" s="65" t="inlineStr">
        <is>
          <t>Toulouse</t>
        </is>
      </c>
      <c r="H1782" s="65" t="inlineStr">
        <is>
          <t>Julien Fabre</t>
        </is>
      </c>
      <c r="I1782" s="65" t="inlineStr">
        <is>
          <t>Salle de bain</t>
        </is>
      </c>
      <c r="J1782" s="65" t="inlineStr">
        <is>
          <t>SB-003</t>
        </is>
      </c>
      <c r="K1782" s="65" t="inlineStr">
        <is>
          <t>Pose meuble vasque + robinetterie</t>
        </is>
      </c>
      <c r="L1782" s="67" t="n">
        <v>1</v>
      </c>
      <c r="M1782" s="68" t="n">
        <v>2379.21</v>
      </c>
      <c r="N1782" s="65" t="inlineStr">
        <is>
          <t>Sans réponse</t>
        </is>
      </c>
      <c r="O1782" s="66" t="n">
        <v>45767</v>
      </c>
      <c r="P1782" s="67" t="n"/>
      <c r="Q1782" s="67" t="n">
        <v>0</v>
      </c>
      <c r="R1782" s="67">
        <f>$I1782</f>
        <v/>
      </c>
      <c r="S1782" s="67">
        <f>$K1782</f>
        <v/>
      </c>
      <c r="T1782" s="67">
        <f>IFERROR(INDEX(Clients!$G$2:$G$1020,MATCH($E1782,Clients!$A$2:$A$1020,0)),"")</f>
        <v/>
      </c>
      <c r="U1782" s="67">
        <f>IFERROR(INDEX(Clients!$I$2:$I$1020,MATCH($E1782,Clients!$A$2:$A$1020,0)),"")</f>
        <v/>
      </c>
      <c r="V1782" s="69">
        <f>1</f>
        <v/>
      </c>
      <c r="W1782" s="69">
        <f>IF($N1782="Accepté",1,0)</f>
        <v/>
      </c>
      <c r="X1782" s="68">
        <f>$M1782*$W1782</f>
        <v/>
      </c>
      <c r="Y1782" s="68">
        <f>IF($N1782="En cours",0,$M1782)</f>
        <v/>
      </c>
      <c r="Z1782" s="69">
        <f>IF($P1782="",0,1)</f>
        <v/>
      </c>
      <c r="AA1782" s="70">
        <f>IF($P1782="",0,$P1782)</f>
        <v/>
      </c>
      <c r="AB1782" s="69">
        <f>IF(AND($P1782&lt;&gt;"",$P1782&lt;=Paramètres!$C$14),1,0)</f>
        <v/>
      </c>
      <c r="AC1782" s="67">
        <f>IF($P1782="","Jamais relancé",IF($P1782&lt;=3,"0-3 j",IF($P1782&lt;=7,"4-7 j",IF($P1782&lt;=15,"8-15 j","Plus de 15 j"))))</f>
        <v/>
      </c>
      <c r="AD1782" s="67">
        <f>IF($M1782&lt;=1000,"Moins de 1 k€",IF($M1782&lt;=5000,"1 à 5 k€",IF($M1782&lt;=15000,"5 à 15 k€","Plus de 15 k€")))</f>
        <v/>
      </c>
    </row>
    <row r="1783">
      <c r="A1783" s="65" t="inlineStr">
        <is>
          <t>DEV-01782</t>
        </is>
      </c>
      <c r="B1783" s="66" t="n">
        <v>45748</v>
      </c>
      <c r="C1783" s="65" t="inlineStr">
        <is>
          <t>2025-04</t>
        </is>
      </c>
      <c r="D1783" s="65" t="inlineStr">
        <is>
          <t>2024-2025</t>
        </is>
      </c>
      <c r="E1783" s="65" t="inlineStr">
        <is>
          <t>CLI-0360</t>
        </is>
      </c>
      <c r="F1783" s="65" t="inlineStr">
        <is>
          <t>Particulier</t>
        </is>
      </c>
      <c r="G1783" s="65" t="inlineStr">
        <is>
          <t>Bordeaux</t>
        </is>
      </c>
      <c r="H1783" s="65" t="inlineStr">
        <is>
          <t>Sophie Marchand</t>
        </is>
      </c>
      <c r="I1783" s="65" t="inlineStr">
        <is>
          <t>Plomberie</t>
        </is>
      </c>
      <c r="J1783" s="65" t="inlineStr">
        <is>
          <t>PR-004</t>
        </is>
      </c>
      <c r="K1783" s="65" t="inlineStr">
        <is>
          <t>Remplacement colonne d'évacuation</t>
        </is>
      </c>
      <c r="L1783" s="67" t="n">
        <v>1</v>
      </c>
      <c r="M1783" s="68" t="n">
        <v>6253.83</v>
      </c>
      <c r="N1783" s="65" t="inlineStr">
        <is>
          <t>Sans réponse</t>
        </is>
      </c>
      <c r="O1783" s="66" t="n">
        <v>45776</v>
      </c>
      <c r="P1783" s="67" t="n">
        <v>8</v>
      </c>
      <c r="Q1783" s="67" t="n">
        <v>1</v>
      </c>
      <c r="R1783" s="67">
        <f>$I1783</f>
        <v/>
      </c>
      <c r="S1783" s="67">
        <f>$K1783</f>
        <v/>
      </c>
      <c r="T1783" s="67">
        <f>IFERROR(INDEX(Clients!$G$2:$G$1020,MATCH($E1783,Clients!$A$2:$A$1020,0)),"")</f>
        <v/>
      </c>
      <c r="U1783" s="67">
        <f>IFERROR(INDEX(Clients!$I$2:$I$1020,MATCH($E1783,Clients!$A$2:$A$1020,0)),"")</f>
        <v/>
      </c>
      <c r="V1783" s="69">
        <f>1</f>
        <v/>
      </c>
      <c r="W1783" s="69">
        <f>IF($N1783="Accepté",1,0)</f>
        <v/>
      </c>
      <c r="X1783" s="68">
        <f>$M1783*$W1783</f>
        <v/>
      </c>
      <c r="Y1783" s="68">
        <f>IF($N1783="En cours",0,$M1783)</f>
        <v/>
      </c>
      <c r="Z1783" s="69">
        <f>IF($P1783="",0,1)</f>
        <v/>
      </c>
      <c r="AA1783" s="70">
        <f>IF($P1783="",0,$P1783)</f>
        <v/>
      </c>
      <c r="AB1783" s="69">
        <f>IF(AND($P1783&lt;&gt;"",$P1783&lt;=Paramètres!$C$14),1,0)</f>
        <v/>
      </c>
      <c r="AC1783" s="67">
        <f>IF($P1783="","Jamais relancé",IF($P1783&lt;=3,"0-3 j",IF($P1783&lt;=7,"4-7 j",IF($P1783&lt;=15,"8-15 j","Plus de 15 j"))))</f>
        <v/>
      </c>
      <c r="AD1783" s="67">
        <f>IF($M1783&lt;=1000,"Moins de 1 k€",IF($M1783&lt;=5000,"1 à 5 k€",IF($M1783&lt;=15000,"5 à 15 k€","Plus de 15 k€")))</f>
        <v/>
      </c>
    </row>
    <row r="1784">
      <c r="A1784" s="65" t="inlineStr">
        <is>
          <t>DEV-01783</t>
        </is>
      </c>
      <c r="B1784" s="66" t="n">
        <v>45748</v>
      </c>
      <c r="C1784" s="65" t="inlineStr">
        <is>
          <t>2025-04</t>
        </is>
      </c>
      <c r="D1784" s="65" t="inlineStr">
        <is>
          <t>2024-2025</t>
        </is>
      </c>
      <c r="E1784" s="65" t="inlineStr">
        <is>
          <t>CLI-0235</t>
        </is>
      </c>
      <c r="F1784" s="65" t="inlineStr">
        <is>
          <t>Particulier</t>
        </is>
      </c>
      <c r="G1784" s="65" t="inlineStr">
        <is>
          <t>Toulouse</t>
        </is>
      </c>
      <c r="H1784" s="65" t="inlineStr">
        <is>
          <t>Julien Fabre</t>
        </is>
      </c>
      <c r="I1784" s="65" t="inlineStr">
        <is>
          <t>Plomberie</t>
        </is>
      </c>
      <c r="J1784" s="65" t="inlineStr">
        <is>
          <t>PR-004</t>
        </is>
      </c>
      <c r="K1784" s="65" t="inlineStr">
        <is>
          <t>Remplacement colonne d'évacuation</t>
        </is>
      </c>
      <c r="L1784" s="67" t="n">
        <v>2</v>
      </c>
      <c r="M1784" s="68" t="n">
        <v>12341.43</v>
      </c>
      <c r="N1784" s="65" t="inlineStr">
        <is>
          <t>Refusé</t>
        </is>
      </c>
      <c r="O1784" s="66" t="n">
        <v>45775</v>
      </c>
      <c r="P1784" s="67" t="n">
        <v>5</v>
      </c>
      <c r="Q1784" s="67" t="n">
        <v>2</v>
      </c>
      <c r="R1784" s="67">
        <f>$I1784</f>
        <v/>
      </c>
      <c r="S1784" s="67">
        <f>$K1784</f>
        <v/>
      </c>
      <c r="T1784" s="67">
        <f>IFERROR(INDEX(Clients!$G$2:$G$1020,MATCH($E1784,Clients!$A$2:$A$1020,0)),"")</f>
        <v/>
      </c>
      <c r="U1784" s="67">
        <f>IFERROR(INDEX(Clients!$I$2:$I$1020,MATCH($E1784,Clients!$A$2:$A$1020,0)),"")</f>
        <v/>
      </c>
      <c r="V1784" s="69">
        <f>1</f>
        <v/>
      </c>
      <c r="W1784" s="69">
        <f>IF($N1784="Accepté",1,0)</f>
        <v/>
      </c>
      <c r="X1784" s="68">
        <f>$M1784*$W1784</f>
        <v/>
      </c>
      <c r="Y1784" s="68">
        <f>IF($N1784="En cours",0,$M1784)</f>
        <v/>
      </c>
      <c r="Z1784" s="69">
        <f>IF($P1784="",0,1)</f>
        <v/>
      </c>
      <c r="AA1784" s="70">
        <f>IF($P1784="",0,$P1784)</f>
        <v/>
      </c>
      <c r="AB1784" s="69">
        <f>IF(AND($P1784&lt;&gt;"",$P1784&lt;=Paramètres!$C$14),1,0)</f>
        <v/>
      </c>
      <c r="AC1784" s="67">
        <f>IF($P1784="","Jamais relancé",IF($P1784&lt;=3,"0-3 j",IF($P1784&lt;=7,"4-7 j",IF($P1784&lt;=15,"8-15 j","Plus de 15 j"))))</f>
        <v/>
      </c>
      <c r="AD1784" s="67">
        <f>IF($M1784&lt;=1000,"Moins de 1 k€",IF($M1784&lt;=5000,"1 à 5 k€",IF($M1784&lt;=15000,"5 à 15 k€","Plus de 15 k€")))</f>
        <v/>
      </c>
    </row>
    <row r="1785">
      <c r="A1785" s="65" t="inlineStr">
        <is>
          <t>DEV-01784</t>
        </is>
      </c>
      <c r="B1785" s="66" t="n">
        <v>45748</v>
      </c>
      <c r="C1785" s="65" t="inlineStr">
        <is>
          <t>2025-04</t>
        </is>
      </c>
      <c r="D1785" s="65" t="inlineStr">
        <is>
          <t>2024-2025</t>
        </is>
      </c>
      <c r="E1785" s="65" t="inlineStr">
        <is>
          <t>CLI-0315</t>
        </is>
      </c>
      <c r="F1785" s="65" t="inlineStr">
        <is>
          <t>Professionnel</t>
        </is>
      </c>
      <c r="G1785" s="65" t="inlineStr">
        <is>
          <t>Bordeaux</t>
        </is>
      </c>
      <c r="H1785" s="65" t="inlineStr">
        <is>
          <t>Sophie Marchand</t>
        </is>
      </c>
      <c r="I1785" s="65" t="inlineStr">
        <is>
          <t>Salle de bain</t>
        </is>
      </c>
      <c r="J1785" s="65" t="inlineStr">
        <is>
          <t>SB-002</t>
        </is>
      </c>
      <c r="K1785" s="65" t="inlineStr">
        <is>
          <t>Remplacement baignoire par douche</t>
        </is>
      </c>
      <c r="L1785" s="67" t="n">
        <v>1</v>
      </c>
      <c r="M1785" s="68" t="n">
        <v>7351.61</v>
      </c>
      <c r="N1785" s="65" t="inlineStr">
        <is>
          <t>Refusé</t>
        </is>
      </c>
      <c r="O1785" s="66" t="n">
        <v>45768</v>
      </c>
      <c r="P1785" s="67" t="n">
        <v>12</v>
      </c>
      <c r="Q1785" s="67" t="n">
        <v>1</v>
      </c>
      <c r="R1785" s="67">
        <f>$I1785</f>
        <v/>
      </c>
      <c r="S1785" s="67">
        <f>$K1785</f>
        <v/>
      </c>
      <c r="T1785" s="67">
        <f>IFERROR(INDEX(Clients!$G$2:$G$1020,MATCH($E1785,Clients!$A$2:$A$1020,0)),"")</f>
        <v/>
      </c>
      <c r="U1785" s="67">
        <f>IFERROR(INDEX(Clients!$I$2:$I$1020,MATCH($E1785,Clients!$A$2:$A$1020,0)),"")</f>
        <v/>
      </c>
      <c r="V1785" s="69">
        <f>1</f>
        <v/>
      </c>
      <c r="W1785" s="69">
        <f>IF($N1785="Accepté",1,0)</f>
        <v/>
      </c>
      <c r="X1785" s="68">
        <f>$M1785*$W1785</f>
        <v/>
      </c>
      <c r="Y1785" s="68">
        <f>IF($N1785="En cours",0,$M1785)</f>
        <v/>
      </c>
      <c r="Z1785" s="69">
        <f>IF($P1785="",0,1)</f>
        <v/>
      </c>
      <c r="AA1785" s="70">
        <f>IF($P1785="",0,$P1785)</f>
        <v/>
      </c>
      <c r="AB1785" s="69">
        <f>IF(AND($P1785&lt;&gt;"",$P1785&lt;=Paramètres!$C$14),1,0)</f>
        <v/>
      </c>
      <c r="AC1785" s="67">
        <f>IF($P1785="","Jamais relancé",IF($P1785&lt;=3,"0-3 j",IF($P1785&lt;=7,"4-7 j",IF($P1785&lt;=15,"8-15 j","Plus de 15 j"))))</f>
        <v/>
      </c>
      <c r="AD1785" s="67">
        <f>IF($M1785&lt;=1000,"Moins de 1 k€",IF($M1785&lt;=5000,"1 à 5 k€",IF($M1785&lt;=15000,"5 à 15 k€","Plus de 15 k€")))</f>
        <v/>
      </c>
    </row>
    <row r="1786">
      <c r="A1786" s="65" t="inlineStr">
        <is>
          <t>DEV-01785</t>
        </is>
      </c>
      <c r="B1786" s="66" t="n">
        <v>45749</v>
      </c>
      <c r="C1786" s="65" t="inlineStr">
        <is>
          <t>2025-04</t>
        </is>
      </c>
      <c r="D1786" s="65" t="inlineStr">
        <is>
          <t>2024-2025</t>
        </is>
      </c>
      <c r="E1786" s="65" t="inlineStr">
        <is>
          <t>CLI-0156</t>
        </is>
      </c>
      <c r="F1786" s="65" t="inlineStr">
        <is>
          <t>Particulier</t>
        </is>
      </c>
      <c r="G1786" s="65" t="inlineStr">
        <is>
          <t>Bordeaux</t>
        </is>
      </c>
      <c r="H1786" s="65" t="inlineStr">
        <is>
          <t>Sophie Marchand</t>
        </is>
      </c>
      <c r="I1786" s="65" t="inlineStr">
        <is>
          <t>Électricité</t>
        </is>
      </c>
      <c r="J1786" s="65" t="inlineStr">
        <is>
          <t>EL-002</t>
        </is>
      </c>
      <c r="K1786" s="65" t="inlineStr">
        <is>
          <t>Installation borne de recharge VE</t>
        </is>
      </c>
      <c r="L1786" s="67" t="n">
        <v>1</v>
      </c>
      <c r="M1786" s="68" t="n">
        <v>1461.83</v>
      </c>
      <c r="N1786" s="65" t="inlineStr">
        <is>
          <t>Sans réponse</t>
        </is>
      </c>
      <c r="O1786" s="66" t="n">
        <v>45775</v>
      </c>
      <c r="P1786" s="67" t="n">
        <v>16</v>
      </c>
      <c r="Q1786" s="67" t="n">
        <v>2</v>
      </c>
      <c r="R1786" s="67">
        <f>$I1786</f>
        <v/>
      </c>
      <c r="S1786" s="67">
        <f>$K1786</f>
        <v/>
      </c>
      <c r="T1786" s="67">
        <f>IFERROR(INDEX(Clients!$G$2:$G$1020,MATCH($E1786,Clients!$A$2:$A$1020,0)),"")</f>
        <v/>
      </c>
      <c r="U1786" s="67">
        <f>IFERROR(INDEX(Clients!$I$2:$I$1020,MATCH($E1786,Clients!$A$2:$A$1020,0)),"")</f>
        <v/>
      </c>
      <c r="V1786" s="69">
        <f>1</f>
        <v/>
      </c>
      <c r="W1786" s="69">
        <f>IF($N1786="Accepté",1,0)</f>
        <v/>
      </c>
      <c r="X1786" s="68">
        <f>$M1786*$W1786</f>
        <v/>
      </c>
      <c r="Y1786" s="68">
        <f>IF($N1786="En cours",0,$M1786)</f>
        <v/>
      </c>
      <c r="Z1786" s="69">
        <f>IF($P1786="",0,1)</f>
        <v/>
      </c>
      <c r="AA1786" s="70">
        <f>IF($P1786="",0,$P1786)</f>
        <v/>
      </c>
      <c r="AB1786" s="69">
        <f>IF(AND($P1786&lt;&gt;"",$P1786&lt;=Paramètres!$C$14),1,0)</f>
        <v/>
      </c>
      <c r="AC1786" s="67">
        <f>IF($P1786="","Jamais relancé",IF($P1786&lt;=3,"0-3 j",IF($P1786&lt;=7,"4-7 j",IF($P1786&lt;=15,"8-15 j","Plus de 15 j"))))</f>
        <v/>
      </c>
      <c r="AD1786" s="67">
        <f>IF($M1786&lt;=1000,"Moins de 1 k€",IF($M1786&lt;=5000,"1 à 5 k€",IF($M1786&lt;=15000,"5 à 15 k€","Plus de 15 k€")))</f>
        <v/>
      </c>
    </row>
    <row r="1787">
      <c r="A1787" s="65" t="inlineStr">
        <is>
          <t>DEV-01786</t>
        </is>
      </c>
      <c r="B1787" s="66" t="n">
        <v>45749</v>
      </c>
      <c r="C1787" s="65" t="inlineStr">
        <is>
          <t>2025-04</t>
        </is>
      </c>
      <c r="D1787" s="65" t="inlineStr">
        <is>
          <t>2024-2025</t>
        </is>
      </c>
      <c r="E1787" s="65" t="inlineStr">
        <is>
          <t>CLI-0366</t>
        </is>
      </c>
      <c r="F1787" s="65" t="inlineStr">
        <is>
          <t>Particulier</t>
        </is>
      </c>
      <c r="G1787" s="65" t="inlineStr">
        <is>
          <t>Toulouse</t>
        </is>
      </c>
      <c r="H1787" s="65" t="inlineStr">
        <is>
          <t>Julien Fabre</t>
        </is>
      </c>
      <c r="I1787" s="65" t="inlineStr">
        <is>
          <t>Électricité</t>
        </is>
      </c>
      <c r="J1787" s="65" t="inlineStr">
        <is>
          <t>EL-002</t>
        </is>
      </c>
      <c r="K1787" s="65" t="inlineStr">
        <is>
          <t>Installation borne de recharge VE</t>
        </is>
      </c>
      <c r="L1787" s="67" t="n">
        <v>1</v>
      </c>
      <c r="M1787" s="68" t="n">
        <v>1616.93</v>
      </c>
      <c r="N1787" s="65" t="inlineStr">
        <is>
          <t>Sans réponse</t>
        </is>
      </c>
      <c r="O1787" s="66" t="n">
        <v>45773</v>
      </c>
      <c r="P1787" s="67" t="n">
        <v>10</v>
      </c>
      <c r="Q1787" s="67" t="n">
        <v>1</v>
      </c>
      <c r="R1787" s="67">
        <f>$I1787</f>
        <v/>
      </c>
      <c r="S1787" s="67">
        <f>$K1787</f>
        <v/>
      </c>
      <c r="T1787" s="67">
        <f>IFERROR(INDEX(Clients!$G$2:$G$1020,MATCH($E1787,Clients!$A$2:$A$1020,0)),"")</f>
        <v/>
      </c>
      <c r="U1787" s="67">
        <f>IFERROR(INDEX(Clients!$I$2:$I$1020,MATCH($E1787,Clients!$A$2:$A$1020,0)),"")</f>
        <v/>
      </c>
      <c r="V1787" s="69">
        <f>1</f>
        <v/>
      </c>
      <c r="W1787" s="69">
        <f>IF($N1787="Accepté",1,0)</f>
        <v/>
      </c>
      <c r="X1787" s="68">
        <f>$M1787*$W1787</f>
        <v/>
      </c>
      <c r="Y1787" s="68">
        <f>IF($N1787="En cours",0,$M1787)</f>
        <v/>
      </c>
      <c r="Z1787" s="69">
        <f>IF($P1787="",0,1)</f>
        <v/>
      </c>
      <c r="AA1787" s="70">
        <f>IF($P1787="",0,$P1787)</f>
        <v/>
      </c>
      <c r="AB1787" s="69">
        <f>IF(AND($P1787&lt;&gt;"",$P1787&lt;=Paramètres!$C$14),1,0)</f>
        <v/>
      </c>
      <c r="AC1787" s="67">
        <f>IF($P1787="","Jamais relancé",IF($P1787&lt;=3,"0-3 j",IF($P1787&lt;=7,"4-7 j",IF($P1787&lt;=15,"8-15 j","Plus de 15 j"))))</f>
        <v/>
      </c>
      <c r="AD1787" s="67">
        <f>IF($M1787&lt;=1000,"Moins de 1 k€",IF($M1787&lt;=5000,"1 à 5 k€",IF($M1787&lt;=15000,"5 à 15 k€","Plus de 15 k€")))</f>
        <v/>
      </c>
    </row>
    <row r="1788">
      <c r="A1788" s="65" t="inlineStr">
        <is>
          <t>DEV-01787</t>
        </is>
      </c>
      <c r="B1788" s="66" t="n">
        <v>45749</v>
      </c>
      <c r="C1788" s="65" t="inlineStr">
        <is>
          <t>2025-04</t>
        </is>
      </c>
      <c r="D1788" s="65" t="inlineStr">
        <is>
          <t>2024-2025</t>
        </is>
      </c>
      <c r="E1788" s="65" t="inlineStr">
        <is>
          <t>CLI-0237</t>
        </is>
      </c>
      <c r="F1788" s="65" t="inlineStr">
        <is>
          <t>Particulier</t>
        </is>
      </c>
      <c r="G1788" s="65" t="inlineStr">
        <is>
          <t>Toulouse</t>
        </is>
      </c>
      <c r="H1788" s="65" t="inlineStr">
        <is>
          <t>Nadia Cherif</t>
        </is>
      </c>
      <c r="I1788" s="65" t="inlineStr">
        <is>
          <t>Chauffage</t>
        </is>
      </c>
      <c r="J1788" s="65" t="inlineStr">
        <is>
          <t>CH-005</t>
        </is>
      </c>
      <c r="K1788" s="65" t="inlineStr">
        <is>
          <t>Désembouage circuit chauffage</t>
        </is>
      </c>
      <c r="L1788" s="67" t="n">
        <v>2</v>
      </c>
      <c r="M1788" s="68" t="n">
        <v>1643.5</v>
      </c>
      <c r="N1788" s="65" t="inlineStr">
        <is>
          <t>Sans réponse</t>
        </is>
      </c>
      <c r="O1788" s="66" t="n">
        <v>45788</v>
      </c>
      <c r="P1788" s="67" t="n">
        <v>4</v>
      </c>
      <c r="Q1788" s="67" t="n">
        <v>3</v>
      </c>
      <c r="R1788" s="67">
        <f>$I1788</f>
        <v/>
      </c>
      <c r="S1788" s="67">
        <f>$K1788</f>
        <v/>
      </c>
      <c r="T1788" s="67">
        <f>IFERROR(INDEX(Clients!$G$2:$G$1020,MATCH($E1788,Clients!$A$2:$A$1020,0)),"")</f>
        <v/>
      </c>
      <c r="U1788" s="67">
        <f>IFERROR(INDEX(Clients!$I$2:$I$1020,MATCH($E1788,Clients!$A$2:$A$1020,0)),"")</f>
        <v/>
      </c>
      <c r="V1788" s="69">
        <f>1</f>
        <v/>
      </c>
      <c r="W1788" s="69">
        <f>IF($N1788="Accepté",1,0)</f>
        <v/>
      </c>
      <c r="X1788" s="68">
        <f>$M1788*$W1788</f>
        <v/>
      </c>
      <c r="Y1788" s="68">
        <f>IF($N1788="En cours",0,$M1788)</f>
        <v/>
      </c>
      <c r="Z1788" s="69">
        <f>IF($P1788="",0,1)</f>
        <v/>
      </c>
      <c r="AA1788" s="70">
        <f>IF($P1788="",0,$P1788)</f>
        <v/>
      </c>
      <c r="AB1788" s="69">
        <f>IF(AND($P1788&lt;&gt;"",$P1788&lt;=Paramètres!$C$14),1,0)</f>
        <v/>
      </c>
      <c r="AC1788" s="67">
        <f>IF($P1788="","Jamais relancé",IF($P1788&lt;=3,"0-3 j",IF($P1788&lt;=7,"4-7 j",IF($P1788&lt;=15,"8-15 j","Plus de 15 j"))))</f>
        <v/>
      </c>
      <c r="AD1788" s="67">
        <f>IF($M1788&lt;=1000,"Moins de 1 k€",IF($M1788&lt;=5000,"1 à 5 k€",IF($M1788&lt;=15000,"5 à 15 k€","Plus de 15 k€")))</f>
        <v/>
      </c>
    </row>
    <row r="1789">
      <c r="A1789" s="65" t="inlineStr">
        <is>
          <t>DEV-01788</t>
        </is>
      </c>
      <c r="B1789" s="66" t="n">
        <v>45750</v>
      </c>
      <c r="C1789" s="65" t="inlineStr">
        <is>
          <t>2025-04</t>
        </is>
      </c>
      <c r="D1789" s="65" t="inlineStr">
        <is>
          <t>2024-2025</t>
        </is>
      </c>
      <c r="E1789" s="65" t="inlineStr">
        <is>
          <t>CLI-0295</t>
        </is>
      </c>
      <c r="F1789" s="65" t="inlineStr">
        <is>
          <t>Particulier</t>
        </is>
      </c>
      <c r="G1789" s="65" t="inlineStr">
        <is>
          <t>Toulouse</t>
        </is>
      </c>
      <c r="H1789" s="65" t="inlineStr">
        <is>
          <t>Nadia Cherif</t>
        </is>
      </c>
      <c r="I1789" s="65" t="inlineStr">
        <is>
          <t>Chauffage</t>
        </is>
      </c>
      <c r="J1789" s="65" t="inlineStr">
        <is>
          <t>CH-005</t>
        </is>
      </c>
      <c r="K1789" s="65" t="inlineStr">
        <is>
          <t>Désembouage circuit chauffage</t>
        </is>
      </c>
      <c r="L1789" s="67" t="n">
        <v>1</v>
      </c>
      <c r="M1789" s="68" t="n">
        <v>740.35</v>
      </c>
      <c r="N1789" s="65" t="inlineStr">
        <is>
          <t>Accepté</t>
        </is>
      </c>
      <c r="O1789" s="66" t="n">
        <v>45798</v>
      </c>
      <c r="P1789" s="67" t="n">
        <v>4</v>
      </c>
      <c r="Q1789" s="67" t="n">
        <v>2</v>
      </c>
      <c r="R1789" s="67">
        <f>$I1789</f>
        <v/>
      </c>
      <c r="S1789" s="67">
        <f>$K1789</f>
        <v/>
      </c>
      <c r="T1789" s="67">
        <f>IFERROR(INDEX(Clients!$G$2:$G$1020,MATCH($E1789,Clients!$A$2:$A$1020,0)),"")</f>
        <v/>
      </c>
      <c r="U1789" s="67">
        <f>IFERROR(INDEX(Clients!$I$2:$I$1020,MATCH($E1789,Clients!$A$2:$A$1020,0)),"")</f>
        <v/>
      </c>
      <c r="V1789" s="69">
        <f>1</f>
        <v/>
      </c>
      <c r="W1789" s="69">
        <f>IF($N1789="Accepté",1,0)</f>
        <v/>
      </c>
      <c r="X1789" s="68">
        <f>$M1789*$W1789</f>
        <v/>
      </c>
      <c r="Y1789" s="68">
        <f>IF($N1789="En cours",0,$M1789)</f>
        <v/>
      </c>
      <c r="Z1789" s="69">
        <f>IF($P1789="",0,1)</f>
        <v/>
      </c>
      <c r="AA1789" s="70">
        <f>IF($P1789="",0,$P1789)</f>
        <v/>
      </c>
      <c r="AB1789" s="69">
        <f>IF(AND($P1789&lt;&gt;"",$P1789&lt;=Paramètres!$C$14),1,0)</f>
        <v/>
      </c>
      <c r="AC1789" s="67">
        <f>IF($P1789="","Jamais relancé",IF($P1789&lt;=3,"0-3 j",IF($P1789&lt;=7,"4-7 j",IF($P1789&lt;=15,"8-15 j","Plus de 15 j"))))</f>
        <v/>
      </c>
      <c r="AD1789" s="67">
        <f>IF($M1789&lt;=1000,"Moins de 1 k€",IF($M1789&lt;=5000,"1 à 5 k€",IF($M1789&lt;=15000,"5 à 15 k€","Plus de 15 k€")))</f>
        <v/>
      </c>
    </row>
    <row r="1790">
      <c r="A1790" s="65" t="inlineStr">
        <is>
          <t>DEV-01789</t>
        </is>
      </c>
      <c r="B1790" s="66" t="n">
        <v>45750</v>
      </c>
      <c r="C1790" s="65" t="inlineStr">
        <is>
          <t>2025-04</t>
        </is>
      </c>
      <c r="D1790" s="65" t="inlineStr">
        <is>
          <t>2024-2025</t>
        </is>
      </c>
      <c r="E1790" s="65" t="inlineStr">
        <is>
          <t>CLI-0452</t>
        </is>
      </c>
      <c r="F1790" s="65" t="inlineStr">
        <is>
          <t>Particulier</t>
        </is>
      </c>
      <c r="G1790" s="65" t="inlineStr">
        <is>
          <t>Bordeaux</t>
        </is>
      </c>
      <c r="H1790" s="65" t="inlineStr">
        <is>
          <t>Karim Belkacem</t>
        </is>
      </c>
      <c r="I1790" s="65" t="inlineStr">
        <is>
          <t>Salle de bain</t>
        </is>
      </c>
      <c r="J1790" s="65" t="inlineStr">
        <is>
          <t>SB-002</t>
        </is>
      </c>
      <c r="K1790" s="65" t="inlineStr">
        <is>
          <t>Remplacement baignoire par douche</t>
        </is>
      </c>
      <c r="L1790" s="67" t="n">
        <v>1</v>
      </c>
      <c r="M1790" s="68" t="n">
        <v>3888.51</v>
      </c>
      <c r="N1790" s="65" t="inlineStr">
        <is>
          <t>Refusé</t>
        </is>
      </c>
      <c r="O1790" s="66" t="n">
        <v>45771</v>
      </c>
      <c r="P1790" s="67" t="n">
        <v>1</v>
      </c>
      <c r="Q1790" s="67" t="n">
        <v>2</v>
      </c>
      <c r="R1790" s="67">
        <f>$I1790</f>
        <v/>
      </c>
      <c r="S1790" s="67">
        <f>$K1790</f>
        <v/>
      </c>
      <c r="T1790" s="67">
        <f>IFERROR(INDEX(Clients!$G$2:$G$1020,MATCH($E1790,Clients!$A$2:$A$1020,0)),"")</f>
        <v/>
      </c>
      <c r="U1790" s="67">
        <f>IFERROR(INDEX(Clients!$I$2:$I$1020,MATCH($E1790,Clients!$A$2:$A$1020,0)),"")</f>
        <v/>
      </c>
      <c r="V1790" s="69">
        <f>1</f>
        <v/>
      </c>
      <c r="W1790" s="69">
        <f>IF($N1790="Accepté",1,0)</f>
        <v/>
      </c>
      <c r="X1790" s="68">
        <f>$M1790*$W1790</f>
        <v/>
      </c>
      <c r="Y1790" s="68">
        <f>IF($N1790="En cours",0,$M1790)</f>
        <v/>
      </c>
      <c r="Z1790" s="69">
        <f>IF($P1790="",0,1)</f>
        <v/>
      </c>
      <c r="AA1790" s="70">
        <f>IF($P1790="",0,$P1790)</f>
        <v/>
      </c>
      <c r="AB1790" s="69">
        <f>IF(AND($P1790&lt;&gt;"",$P1790&lt;=Paramètres!$C$14),1,0)</f>
        <v/>
      </c>
      <c r="AC1790" s="67">
        <f>IF($P1790="","Jamais relancé",IF($P1790&lt;=3,"0-3 j",IF($P1790&lt;=7,"4-7 j",IF($P1790&lt;=15,"8-15 j","Plus de 15 j"))))</f>
        <v/>
      </c>
      <c r="AD1790" s="67">
        <f>IF($M1790&lt;=1000,"Moins de 1 k€",IF($M1790&lt;=5000,"1 à 5 k€",IF($M1790&lt;=15000,"5 à 15 k€","Plus de 15 k€")))</f>
        <v/>
      </c>
    </row>
    <row r="1791">
      <c r="A1791" s="65" t="inlineStr">
        <is>
          <t>DEV-01790</t>
        </is>
      </c>
      <c r="B1791" s="66" t="n">
        <v>45750</v>
      </c>
      <c r="C1791" s="65" t="inlineStr">
        <is>
          <t>2025-04</t>
        </is>
      </c>
      <c r="D1791" s="65" t="inlineStr">
        <is>
          <t>2024-2025</t>
        </is>
      </c>
      <c r="E1791" s="65" t="inlineStr">
        <is>
          <t>CLI-0644</t>
        </is>
      </c>
      <c r="F1791" s="65" t="inlineStr">
        <is>
          <t>Particulier</t>
        </is>
      </c>
      <c r="G1791" s="65" t="inlineStr">
        <is>
          <t>Bordeaux</t>
        </is>
      </c>
      <c r="H1791" s="65" t="inlineStr">
        <is>
          <t>Sophie Marchand</t>
        </is>
      </c>
      <c r="I1791" s="65" t="inlineStr">
        <is>
          <t>Chauffage</t>
        </is>
      </c>
      <c r="J1791" s="65" t="inlineStr">
        <is>
          <t>CH-004</t>
        </is>
      </c>
      <c r="K1791" s="65" t="inlineStr">
        <is>
          <t>Remplacement radiateurs (lot de 5)</t>
        </is>
      </c>
      <c r="L1791" s="67" t="n">
        <v>1</v>
      </c>
      <c r="M1791" s="68" t="n">
        <v>2530.38</v>
      </c>
      <c r="N1791" s="65" t="inlineStr">
        <is>
          <t>Sans réponse</t>
        </is>
      </c>
      <c r="O1791" s="66" t="n">
        <v>45765</v>
      </c>
      <c r="P1791" s="67" t="n"/>
      <c r="Q1791" s="67" t="n">
        <v>0</v>
      </c>
      <c r="R1791" s="67">
        <f>$I1791</f>
        <v/>
      </c>
      <c r="S1791" s="67">
        <f>$K1791</f>
        <v/>
      </c>
      <c r="T1791" s="67">
        <f>IFERROR(INDEX(Clients!$G$2:$G$1020,MATCH($E1791,Clients!$A$2:$A$1020,0)),"")</f>
        <v/>
      </c>
      <c r="U1791" s="67">
        <f>IFERROR(INDEX(Clients!$I$2:$I$1020,MATCH($E1791,Clients!$A$2:$A$1020,0)),"")</f>
        <v/>
      </c>
      <c r="V1791" s="69">
        <f>1</f>
        <v/>
      </c>
      <c r="W1791" s="69">
        <f>IF($N1791="Accepté",1,0)</f>
        <v/>
      </c>
      <c r="X1791" s="68">
        <f>$M1791*$W1791</f>
        <v/>
      </c>
      <c r="Y1791" s="68">
        <f>IF($N1791="En cours",0,$M1791)</f>
        <v/>
      </c>
      <c r="Z1791" s="69">
        <f>IF($P1791="",0,1)</f>
        <v/>
      </c>
      <c r="AA1791" s="70">
        <f>IF($P1791="",0,$P1791)</f>
        <v/>
      </c>
      <c r="AB1791" s="69">
        <f>IF(AND($P1791&lt;&gt;"",$P1791&lt;=Paramètres!$C$14),1,0)</f>
        <v/>
      </c>
      <c r="AC1791" s="67">
        <f>IF($P1791="","Jamais relancé",IF($P1791&lt;=3,"0-3 j",IF($P1791&lt;=7,"4-7 j",IF($P1791&lt;=15,"8-15 j","Plus de 15 j"))))</f>
        <v/>
      </c>
      <c r="AD1791" s="67">
        <f>IF($M1791&lt;=1000,"Moins de 1 k€",IF($M1791&lt;=5000,"1 à 5 k€",IF($M1791&lt;=15000,"5 à 15 k€","Plus de 15 k€")))</f>
        <v/>
      </c>
    </row>
    <row r="1792">
      <c r="A1792" s="65" t="inlineStr">
        <is>
          <t>DEV-01791</t>
        </is>
      </c>
      <c r="B1792" s="66" t="n">
        <v>45750</v>
      </c>
      <c r="C1792" s="65" t="inlineStr">
        <is>
          <t>2025-04</t>
        </is>
      </c>
      <c r="D1792" s="65" t="inlineStr">
        <is>
          <t>2024-2025</t>
        </is>
      </c>
      <c r="E1792" s="65" t="inlineStr">
        <is>
          <t>CLI-0211</t>
        </is>
      </c>
      <c r="F1792" s="65" t="inlineStr">
        <is>
          <t>Particulier</t>
        </is>
      </c>
      <c r="G1792" s="65" t="inlineStr">
        <is>
          <t>Bordeaux</t>
        </is>
      </c>
      <c r="H1792" s="65" t="inlineStr">
        <is>
          <t>Karim Belkacem</t>
        </is>
      </c>
      <c r="I1792" s="65" t="inlineStr">
        <is>
          <t>Plomberie</t>
        </is>
      </c>
      <c r="J1792" s="65" t="inlineStr">
        <is>
          <t>PR-001</t>
        </is>
      </c>
      <c r="K1792" s="65" t="inlineStr">
        <is>
          <t>Remplacement chauffe-eau 200 L</t>
        </is>
      </c>
      <c r="L1792" s="67" t="n">
        <v>1</v>
      </c>
      <c r="M1792" s="68" t="n">
        <v>1181.91</v>
      </c>
      <c r="N1792" s="65" t="inlineStr">
        <is>
          <t>Sans réponse</t>
        </is>
      </c>
      <c r="O1792" s="66" t="n">
        <v>45778</v>
      </c>
      <c r="P1792" s="67" t="n"/>
      <c r="Q1792" s="67" t="n">
        <v>0</v>
      </c>
      <c r="R1792" s="67">
        <f>$I1792</f>
        <v/>
      </c>
      <c r="S1792" s="67">
        <f>$K1792</f>
        <v/>
      </c>
      <c r="T1792" s="67">
        <f>IFERROR(INDEX(Clients!$G$2:$G$1020,MATCH($E1792,Clients!$A$2:$A$1020,0)),"")</f>
        <v/>
      </c>
      <c r="U1792" s="67">
        <f>IFERROR(INDEX(Clients!$I$2:$I$1020,MATCH($E1792,Clients!$A$2:$A$1020,0)),"")</f>
        <v/>
      </c>
      <c r="V1792" s="69">
        <f>1</f>
        <v/>
      </c>
      <c r="W1792" s="69">
        <f>IF($N1792="Accepté",1,0)</f>
        <v/>
      </c>
      <c r="X1792" s="68">
        <f>$M1792*$W1792</f>
        <v/>
      </c>
      <c r="Y1792" s="68">
        <f>IF($N1792="En cours",0,$M1792)</f>
        <v/>
      </c>
      <c r="Z1792" s="69">
        <f>IF($P1792="",0,1)</f>
        <v/>
      </c>
      <c r="AA1792" s="70">
        <f>IF($P1792="",0,$P1792)</f>
        <v/>
      </c>
      <c r="AB1792" s="69">
        <f>IF(AND($P1792&lt;&gt;"",$P1792&lt;=Paramètres!$C$14),1,0)</f>
        <v/>
      </c>
      <c r="AC1792" s="67">
        <f>IF($P1792="","Jamais relancé",IF($P1792&lt;=3,"0-3 j",IF($P1792&lt;=7,"4-7 j",IF($P1792&lt;=15,"8-15 j","Plus de 15 j"))))</f>
        <v/>
      </c>
      <c r="AD1792" s="67">
        <f>IF($M1792&lt;=1000,"Moins de 1 k€",IF($M1792&lt;=5000,"1 à 5 k€",IF($M1792&lt;=15000,"5 à 15 k€","Plus de 15 k€")))</f>
        <v/>
      </c>
    </row>
    <row r="1793">
      <c r="A1793" s="65" t="inlineStr">
        <is>
          <t>DEV-01792</t>
        </is>
      </c>
      <c r="B1793" s="66" t="n">
        <v>45750</v>
      </c>
      <c r="C1793" s="65" t="inlineStr">
        <is>
          <t>2025-04</t>
        </is>
      </c>
      <c r="D1793" s="65" t="inlineStr">
        <is>
          <t>2024-2025</t>
        </is>
      </c>
      <c r="E1793" s="65" t="inlineStr">
        <is>
          <t>CLI-0979</t>
        </is>
      </c>
      <c r="F1793" s="65" t="inlineStr">
        <is>
          <t>Particulier</t>
        </is>
      </c>
      <c r="G1793" s="65" t="inlineStr">
        <is>
          <t>Montpellier</t>
        </is>
      </c>
      <c r="H1793" s="65" t="inlineStr">
        <is>
          <t>Thomas Rey</t>
        </is>
      </c>
      <c r="I1793" s="65" t="inlineStr">
        <is>
          <t>Électricité</t>
        </is>
      </c>
      <c r="J1793" s="65" t="inlineStr">
        <is>
          <t>EL-003</t>
        </is>
      </c>
      <c r="K1793" s="65" t="inlineStr">
        <is>
          <t>Rénovation électrique complète</t>
        </is>
      </c>
      <c r="L1793" s="67" t="n">
        <v>1</v>
      </c>
      <c r="M1793" s="68" t="n">
        <v>9246.24</v>
      </c>
      <c r="N1793" s="65" t="inlineStr">
        <is>
          <t>Refusé</t>
        </is>
      </c>
      <c r="O1793" s="66" t="n">
        <v>45776</v>
      </c>
      <c r="P1793" s="67" t="n"/>
      <c r="Q1793" s="67" t="n">
        <v>0</v>
      </c>
      <c r="R1793" s="67">
        <f>$I1793</f>
        <v/>
      </c>
      <c r="S1793" s="67">
        <f>$K1793</f>
        <v/>
      </c>
      <c r="T1793" s="67">
        <f>IFERROR(INDEX(Clients!$G$2:$G$1020,MATCH($E1793,Clients!$A$2:$A$1020,0)),"")</f>
        <v/>
      </c>
      <c r="U1793" s="67">
        <f>IFERROR(INDEX(Clients!$I$2:$I$1020,MATCH($E1793,Clients!$A$2:$A$1020,0)),"")</f>
        <v/>
      </c>
      <c r="V1793" s="69">
        <f>1</f>
        <v/>
      </c>
      <c r="W1793" s="69">
        <f>IF($N1793="Accepté",1,0)</f>
        <v/>
      </c>
      <c r="X1793" s="68">
        <f>$M1793*$W1793</f>
        <v/>
      </c>
      <c r="Y1793" s="68">
        <f>IF($N1793="En cours",0,$M1793)</f>
        <v/>
      </c>
      <c r="Z1793" s="69">
        <f>IF($P1793="",0,1)</f>
        <v/>
      </c>
      <c r="AA1793" s="70">
        <f>IF($P1793="",0,$P1793)</f>
        <v/>
      </c>
      <c r="AB1793" s="69">
        <f>IF(AND($P1793&lt;&gt;"",$P1793&lt;=Paramètres!$C$14),1,0)</f>
        <v/>
      </c>
      <c r="AC1793" s="67">
        <f>IF($P1793="","Jamais relancé",IF($P1793&lt;=3,"0-3 j",IF($P1793&lt;=7,"4-7 j",IF($P1793&lt;=15,"8-15 j","Plus de 15 j"))))</f>
        <v/>
      </c>
      <c r="AD1793" s="67">
        <f>IF($M1793&lt;=1000,"Moins de 1 k€",IF($M1793&lt;=5000,"1 à 5 k€",IF($M1793&lt;=15000,"5 à 15 k€","Plus de 15 k€")))</f>
        <v/>
      </c>
    </row>
    <row r="1794">
      <c r="A1794" s="65" t="inlineStr">
        <is>
          <t>DEV-01793</t>
        </is>
      </c>
      <c r="B1794" s="66" t="n">
        <v>45751</v>
      </c>
      <c r="C1794" s="65" t="inlineStr">
        <is>
          <t>2025-04</t>
        </is>
      </c>
      <c r="D1794" s="65" t="inlineStr">
        <is>
          <t>2024-2025</t>
        </is>
      </c>
      <c r="E1794" s="65" t="inlineStr">
        <is>
          <t>CLI-0036</t>
        </is>
      </c>
      <c r="F1794" s="65" t="inlineStr">
        <is>
          <t>Particulier</t>
        </is>
      </c>
      <c r="G1794" s="65" t="inlineStr">
        <is>
          <t>Toulouse</t>
        </is>
      </c>
      <c r="H1794" s="65" t="inlineStr">
        <is>
          <t>Nadia Cherif</t>
        </is>
      </c>
      <c r="I1794" s="65" t="inlineStr">
        <is>
          <t>Salle de bain</t>
        </is>
      </c>
      <c r="J1794" s="65" t="inlineStr">
        <is>
          <t>SB-003</t>
        </is>
      </c>
      <c r="K1794" s="65" t="inlineStr">
        <is>
          <t>Pose meuble vasque + robinetterie</t>
        </is>
      </c>
      <c r="L1794" s="67" t="n">
        <v>2</v>
      </c>
      <c r="M1794" s="68" t="n">
        <v>2431.03</v>
      </c>
      <c r="N1794" s="65" t="inlineStr">
        <is>
          <t>Accepté</t>
        </is>
      </c>
      <c r="O1794" s="66" t="n">
        <v>45773</v>
      </c>
      <c r="P1794" s="67" t="n">
        <v>7</v>
      </c>
      <c r="Q1794" s="67" t="n">
        <v>2</v>
      </c>
      <c r="R1794" s="67">
        <f>$I1794</f>
        <v/>
      </c>
      <c r="S1794" s="67">
        <f>$K1794</f>
        <v/>
      </c>
      <c r="T1794" s="67">
        <f>IFERROR(INDEX(Clients!$G$2:$G$1020,MATCH($E1794,Clients!$A$2:$A$1020,0)),"")</f>
        <v/>
      </c>
      <c r="U1794" s="67">
        <f>IFERROR(INDEX(Clients!$I$2:$I$1020,MATCH($E1794,Clients!$A$2:$A$1020,0)),"")</f>
        <v/>
      </c>
      <c r="V1794" s="69">
        <f>1</f>
        <v/>
      </c>
      <c r="W1794" s="69">
        <f>IF($N1794="Accepté",1,0)</f>
        <v/>
      </c>
      <c r="X1794" s="68">
        <f>$M1794*$W1794</f>
        <v/>
      </c>
      <c r="Y1794" s="68">
        <f>IF($N1794="En cours",0,$M1794)</f>
        <v/>
      </c>
      <c r="Z1794" s="69">
        <f>IF($P1794="",0,1)</f>
        <v/>
      </c>
      <c r="AA1794" s="70">
        <f>IF($P1794="",0,$P1794)</f>
        <v/>
      </c>
      <c r="AB1794" s="69">
        <f>IF(AND($P1794&lt;&gt;"",$P1794&lt;=Paramètres!$C$14),1,0)</f>
        <v/>
      </c>
      <c r="AC1794" s="67">
        <f>IF($P1794="","Jamais relancé",IF($P1794&lt;=3,"0-3 j",IF($P1794&lt;=7,"4-7 j",IF($P1794&lt;=15,"8-15 j","Plus de 15 j"))))</f>
        <v/>
      </c>
      <c r="AD1794" s="67">
        <f>IF($M1794&lt;=1000,"Moins de 1 k€",IF($M1794&lt;=5000,"1 à 5 k€",IF($M1794&lt;=15000,"5 à 15 k€","Plus de 15 k€")))</f>
        <v/>
      </c>
    </row>
    <row r="1795">
      <c r="A1795" s="65" t="inlineStr">
        <is>
          <t>DEV-01794</t>
        </is>
      </c>
      <c r="B1795" s="66" t="n">
        <v>45751</v>
      </c>
      <c r="C1795" s="65" t="inlineStr">
        <is>
          <t>2025-04</t>
        </is>
      </c>
      <c r="D1795" s="65" t="inlineStr">
        <is>
          <t>2024-2025</t>
        </is>
      </c>
      <c r="E1795" s="65" t="inlineStr">
        <is>
          <t>CLI-0030</t>
        </is>
      </c>
      <c r="F1795" s="65" t="inlineStr">
        <is>
          <t>Particulier</t>
        </is>
      </c>
      <c r="G1795" s="65" t="inlineStr">
        <is>
          <t>Toulouse</t>
        </is>
      </c>
      <c r="H1795" s="65" t="inlineStr">
        <is>
          <t>Nadia Cherif</t>
        </is>
      </c>
      <c r="I1795" s="65" t="inlineStr">
        <is>
          <t>Chauffage</t>
        </is>
      </c>
      <c r="J1795" s="65" t="inlineStr">
        <is>
          <t>CH-003</t>
        </is>
      </c>
      <c r="K1795" s="65" t="inlineStr">
        <is>
          <t>Installation pompe à chaleur air/eau</t>
        </is>
      </c>
      <c r="L1795" s="67" t="n">
        <v>1</v>
      </c>
      <c r="M1795" s="68" t="n">
        <v>15999.72</v>
      </c>
      <c r="N1795" s="65" t="inlineStr">
        <is>
          <t>Sans réponse</t>
        </is>
      </c>
      <c r="O1795" s="66" t="n">
        <v>45783</v>
      </c>
      <c r="P1795" s="67" t="n">
        <v>10</v>
      </c>
      <c r="Q1795" s="67" t="n">
        <v>3</v>
      </c>
      <c r="R1795" s="67">
        <f>$I1795</f>
        <v/>
      </c>
      <c r="S1795" s="67">
        <f>$K1795</f>
        <v/>
      </c>
      <c r="T1795" s="67">
        <f>IFERROR(INDEX(Clients!$G$2:$G$1020,MATCH($E1795,Clients!$A$2:$A$1020,0)),"")</f>
        <v/>
      </c>
      <c r="U1795" s="67">
        <f>IFERROR(INDEX(Clients!$I$2:$I$1020,MATCH($E1795,Clients!$A$2:$A$1020,0)),"")</f>
        <v/>
      </c>
      <c r="V1795" s="69">
        <f>1</f>
        <v/>
      </c>
      <c r="W1795" s="69">
        <f>IF($N1795="Accepté",1,0)</f>
        <v/>
      </c>
      <c r="X1795" s="68">
        <f>$M1795*$W1795</f>
        <v/>
      </c>
      <c r="Y1795" s="68">
        <f>IF($N1795="En cours",0,$M1795)</f>
        <v/>
      </c>
      <c r="Z1795" s="69">
        <f>IF($P1795="",0,1)</f>
        <v/>
      </c>
      <c r="AA1795" s="70">
        <f>IF($P1795="",0,$P1795)</f>
        <v/>
      </c>
      <c r="AB1795" s="69">
        <f>IF(AND($P1795&lt;&gt;"",$P1795&lt;=Paramètres!$C$14),1,0)</f>
        <v/>
      </c>
      <c r="AC1795" s="67">
        <f>IF($P1795="","Jamais relancé",IF($P1795&lt;=3,"0-3 j",IF($P1795&lt;=7,"4-7 j",IF($P1795&lt;=15,"8-15 j","Plus de 15 j"))))</f>
        <v/>
      </c>
      <c r="AD1795" s="67">
        <f>IF($M1795&lt;=1000,"Moins de 1 k€",IF($M1795&lt;=5000,"1 à 5 k€",IF($M1795&lt;=15000,"5 à 15 k€","Plus de 15 k€")))</f>
        <v/>
      </c>
    </row>
    <row r="1796">
      <c r="A1796" s="65" t="inlineStr">
        <is>
          <t>DEV-01795</t>
        </is>
      </c>
      <c r="B1796" s="66" t="n">
        <v>45751</v>
      </c>
      <c r="C1796" s="65" t="inlineStr">
        <is>
          <t>2025-04</t>
        </is>
      </c>
      <c r="D1796" s="65" t="inlineStr">
        <is>
          <t>2024-2025</t>
        </is>
      </c>
      <c r="E1796" s="65" t="inlineStr">
        <is>
          <t>CLI-0234</t>
        </is>
      </c>
      <c r="F1796" s="65" t="inlineStr">
        <is>
          <t>Particulier</t>
        </is>
      </c>
      <c r="G1796" s="65" t="inlineStr">
        <is>
          <t>Toulouse</t>
        </is>
      </c>
      <c r="H1796" s="65" t="inlineStr">
        <is>
          <t>Nadia Cherif</t>
        </is>
      </c>
      <c r="I1796" s="65" t="inlineStr">
        <is>
          <t>Plomberie</t>
        </is>
      </c>
      <c r="J1796" s="65" t="inlineStr">
        <is>
          <t>PR-002</t>
        </is>
      </c>
      <c r="K1796" s="65" t="inlineStr">
        <is>
          <t>Recherche de fuite + réparation</t>
        </is>
      </c>
      <c r="L1796" s="67" t="n">
        <v>1</v>
      </c>
      <c r="M1796" s="68" t="n">
        <v>491</v>
      </c>
      <c r="N1796" s="65" t="inlineStr">
        <is>
          <t>Accepté</t>
        </is>
      </c>
      <c r="O1796" s="66" t="n">
        <v>45771</v>
      </c>
      <c r="P1796" s="67" t="n"/>
      <c r="Q1796" s="67" t="n">
        <v>0</v>
      </c>
      <c r="R1796" s="67">
        <f>$I1796</f>
        <v/>
      </c>
      <c r="S1796" s="67">
        <f>$K1796</f>
        <v/>
      </c>
      <c r="T1796" s="67">
        <f>IFERROR(INDEX(Clients!$G$2:$G$1020,MATCH($E1796,Clients!$A$2:$A$1020,0)),"")</f>
        <v/>
      </c>
      <c r="U1796" s="67">
        <f>IFERROR(INDEX(Clients!$I$2:$I$1020,MATCH($E1796,Clients!$A$2:$A$1020,0)),"")</f>
        <v/>
      </c>
      <c r="V1796" s="69">
        <f>1</f>
        <v/>
      </c>
      <c r="W1796" s="69">
        <f>IF($N1796="Accepté",1,0)</f>
        <v/>
      </c>
      <c r="X1796" s="68">
        <f>$M1796*$W1796</f>
        <v/>
      </c>
      <c r="Y1796" s="68">
        <f>IF($N1796="En cours",0,$M1796)</f>
        <v/>
      </c>
      <c r="Z1796" s="69">
        <f>IF($P1796="",0,1)</f>
        <v/>
      </c>
      <c r="AA1796" s="70">
        <f>IF($P1796="",0,$P1796)</f>
        <v/>
      </c>
      <c r="AB1796" s="69">
        <f>IF(AND($P1796&lt;&gt;"",$P1796&lt;=Paramètres!$C$14),1,0)</f>
        <v/>
      </c>
      <c r="AC1796" s="67">
        <f>IF($P1796="","Jamais relancé",IF($P1796&lt;=3,"0-3 j",IF($P1796&lt;=7,"4-7 j",IF($P1796&lt;=15,"8-15 j","Plus de 15 j"))))</f>
        <v/>
      </c>
      <c r="AD1796" s="67">
        <f>IF($M1796&lt;=1000,"Moins de 1 k€",IF($M1796&lt;=5000,"1 à 5 k€",IF($M1796&lt;=15000,"5 à 15 k€","Plus de 15 k€")))</f>
        <v/>
      </c>
    </row>
    <row r="1797">
      <c r="A1797" s="65" t="inlineStr">
        <is>
          <t>DEV-01796</t>
        </is>
      </c>
      <c r="B1797" s="66" t="n">
        <v>45751</v>
      </c>
      <c r="C1797" s="65" t="inlineStr">
        <is>
          <t>2025-04</t>
        </is>
      </c>
      <c r="D1797" s="65" t="inlineStr">
        <is>
          <t>2024-2025</t>
        </is>
      </c>
      <c r="E1797" s="65" t="inlineStr">
        <is>
          <t>CLI-0094</t>
        </is>
      </c>
      <c r="F1797" s="65" t="inlineStr">
        <is>
          <t>Professionnel</t>
        </is>
      </c>
      <c r="G1797" s="65" t="inlineStr">
        <is>
          <t>Toulouse</t>
        </is>
      </c>
      <c r="H1797" s="65" t="inlineStr">
        <is>
          <t>Julien Fabre</t>
        </is>
      </c>
      <c r="I1797" s="65" t="inlineStr">
        <is>
          <t>Électricité</t>
        </is>
      </c>
      <c r="J1797" s="65" t="inlineStr">
        <is>
          <t>EL-004</t>
        </is>
      </c>
      <c r="K1797" s="65" t="inlineStr">
        <is>
          <t>Éclairage LED locaux professionnels</t>
        </is>
      </c>
      <c r="L1797" s="67" t="n">
        <v>2</v>
      </c>
      <c r="M1797" s="68" t="n">
        <v>13692.85</v>
      </c>
      <c r="N1797" s="65" t="inlineStr">
        <is>
          <t>Accepté</t>
        </is>
      </c>
      <c r="O1797" s="66" t="n">
        <v>45766</v>
      </c>
      <c r="P1797" s="67" t="n">
        <v>11</v>
      </c>
      <c r="Q1797" s="67" t="n">
        <v>1</v>
      </c>
      <c r="R1797" s="67">
        <f>$I1797</f>
        <v/>
      </c>
      <c r="S1797" s="67">
        <f>$K1797</f>
        <v/>
      </c>
      <c r="T1797" s="67">
        <f>IFERROR(INDEX(Clients!$G$2:$G$1020,MATCH($E1797,Clients!$A$2:$A$1020,0)),"")</f>
        <v/>
      </c>
      <c r="U1797" s="67">
        <f>IFERROR(INDEX(Clients!$I$2:$I$1020,MATCH($E1797,Clients!$A$2:$A$1020,0)),"")</f>
        <v/>
      </c>
      <c r="V1797" s="69">
        <f>1</f>
        <v/>
      </c>
      <c r="W1797" s="69">
        <f>IF($N1797="Accepté",1,0)</f>
        <v/>
      </c>
      <c r="X1797" s="68">
        <f>$M1797*$W1797</f>
        <v/>
      </c>
      <c r="Y1797" s="68">
        <f>IF($N1797="En cours",0,$M1797)</f>
        <v/>
      </c>
      <c r="Z1797" s="69">
        <f>IF($P1797="",0,1)</f>
        <v/>
      </c>
      <c r="AA1797" s="70">
        <f>IF($P1797="",0,$P1797)</f>
        <v/>
      </c>
      <c r="AB1797" s="69">
        <f>IF(AND($P1797&lt;&gt;"",$P1797&lt;=Paramètres!$C$14),1,0)</f>
        <v/>
      </c>
      <c r="AC1797" s="67">
        <f>IF($P1797="","Jamais relancé",IF($P1797&lt;=3,"0-3 j",IF($P1797&lt;=7,"4-7 j",IF($P1797&lt;=15,"8-15 j","Plus de 15 j"))))</f>
        <v/>
      </c>
      <c r="AD1797" s="67">
        <f>IF($M1797&lt;=1000,"Moins de 1 k€",IF($M1797&lt;=5000,"1 à 5 k€",IF($M1797&lt;=15000,"5 à 15 k€","Plus de 15 k€")))</f>
        <v/>
      </c>
    </row>
    <row r="1798">
      <c r="A1798" s="65" t="inlineStr">
        <is>
          <t>DEV-01797</t>
        </is>
      </c>
      <c r="B1798" s="66" t="n">
        <v>45751</v>
      </c>
      <c r="C1798" s="65" t="inlineStr">
        <is>
          <t>2025-04</t>
        </is>
      </c>
      <c r="D1798" s="65" t="inlineStr">
        <is>
          <t>2024-2025</t>
        </is>
      </c>
      <c r="E1798" s="65" t="inlineStr">
        <is>
          <t>CLI-1014</t>
        </is>
      </c>
      <c r="F1798" s="65" t="inlineStr">
        <is>
          <t>Particulier</t>
        </is>
      </c>
      <c r="G1798" s="65" t="inlineStr">
        <is>
          <t>Montpellier</t>
        </is>
      </c>
      <c r="H1798" s="65" t="inlineStr">
        <is>
          <t>Thomas Rey</t>
        </is>
      </c>
      <c r="I1798" s="65" t="inlineStr">
        <is>
          <t>Plomberie</t>
        </is>
      </c>
      <c r="J1798" s="65" t="inlineStr">
        <is>
          <t>PR-002</t>
        </is>
      </c>
      <c r="K1798" s="65" t="inlineStr">
        <is>
          <t>Recherche de fuite + réparation</t>
        </is>
      </c>
      <c r="L1798" s="67" t="n">
        <v>1</v>
      </c>
      <c r="M1798" s="68" t="n">
        <v>411.49</v>
      </c>
      <c r="N1798" s="65" t="inlineStr">
        <is>
          <t>Sans réponse</t>
        </is>
      </c>
      <c r="O1798" s="66" t="n">
        <v>45772</v>
      </c>
      <c r="P1798" s="67" t="n"/>
      <c r="Q1798" s="67" t="n">
        <v>0</v>
      </c>
      <c r="R1798" s="67">
        <f>$I1798</f>
        <v/>
      </c>
      <c r="S1798" s="67">
        <f>$K1798</f>
        <v/>
      </c>
      <c r="T1798" s="67">
        <f>IFERROR(INDEX(Clients!$G$2:$G$1020,MATCH($E1798,Clients!$A$2:$A$1020,0)),"")</f>
        <v/>
      </c>
      <c r="U1798" s="67">
        <f>IFERROR(INDEX(Clients!$I$2:$I$1020,MATCH($E1798,Clients!$A$2:$A$1020,0)),"")</f>
        <v/>
      </c>
      <c r="V1798" s="69">
        <f>1</f>
        <v/>
      </c>
      <c r="W1798" s="69">
        <f>IF($N1798="Accepté",1,0)</f>
        <v/>
      </c>
      <c r="X1798" s="68">
        <f>$M1798*$W1798</f>
        <v/>
      </c>
      <c r="Y1798" s="68">
        <f>IF($N1798="En cours",0,$M1798)</f>
        <v/>
      </c>
      <c r="Z1798" s="69">
        <f>IF($P1798="",0,1)</f>
        <v/>
      </c>
      <c r="AA1798" s="70">
        <f>IF($P1798="",0,$P1798)</f>
        <v/>
      </c>
      <c r="AB1798" s="69">
        <f>IF(AND($P1798&lt;&gt;"",$P1798&lt;=Paramètres!$C$14),1,0)</f>
        <v/>
      </c>
      <c r="AC1798" s="67">
        <f>IF($P1798="","Jamais relancé",IF($P1798&lt;=3,"0-3 j",IF($P1798&lt;=7,"4-7 j",IF($P1798&lt;=15,"8-15 j","Plus de 15 j"))))</f>
        <v/>
      </c>
      <c r="AD1798" s="67">
        <f>IF($M1798&lt;=1000,"Moins de 1 k€",IF($M1798&lt;=5000,"1 à 5 k€",IF($M1798&lt;=15000,"5 à 15 k€","Plus de 15 k€")))</f>
        <v/>
      </c>
    </row>
    <row r="1799">
      <c r="A1799" s="65" t="inlineStr">
        <is>
          <t>DEV-01798</t>
        </is>
      </c>
      <c r="B1799" s="66" t="n">
        <v>45751</v>
      </c>
      <c r="C1799" s="65" t="inlineStr">
        <is>
          <t>2025-04</t>
        </is>
      </c>
      <c r="D1799" s="65" t="inlineStr">
        <is>
          <t>2024-2025</t>
        </is>
      </c>
      <c r="E1799" s="65" t="inlineStr">
        <is>
          <t>CLI-0975</t>
        </is>
      </c>
      <c r="F1799" s="65" t="inlineStr">
        <is>
          <t>Particulier</t>
        </is>
      </c>
      <c r="G1799" s="65" t="inlineStr">
        <is>
          <t>Montpellier</t>
        </is>
      </c>
      <c r="H1799" s="65" t="inlineStr">
        <is>
          <t>Thomas Rey</t>
        </is>
      </c>
      <c r="I1799" s="65" t="inlineStr">
        <is>
          <t>Électricité</t>
        </is>
      </c>
      <c r="J1799" s="65" t="inlineStr">
        <is>
          <t>EL-004</t>
        </is>
      </c>
      <c r="K1799" s="65" t="inlineStr">
        <is>
          <t>Éclairage LED locaux professionnels</t>
        </is>
      </c>
      <c r="L1799" s="67" t="n">
        <v>1</v>
      </c>
      <c r="M1799" s="68" t="n">
        <v>3222.41</v>
      </c>
      <c r="N1799" s="65" t="inlineStr">
        <is>
          <t>Sans réponse</t>
        </is>
      </c>
      <c r="O1799" s="66" t="n">
        <v>45794</v>
      </c>
      <c r="P1799" s="67" t="n">
        <v>15</v>
      </c>
      <c r="Q1799" s="67" t="n">
        <v>1</v>
      </c>
      <c r="R1799" s="67">
        <f>$I1799</f>
        <v/>
      </c>
      <c r="S1799" s="67">
        <f>$K1799</f>
        <v/>
      </c>
      <c r="T1799" s="67">
        <f>IFERROR(INDEX(Clients!$G$2:$G$1020,MATCH($E1799,Clients!$A$2:$A$1020,0)),"")</f>
        <v/>
      </c>
      <c r="U1799" s="67">
        <f>IFERROR(INDEX(Clients!$I$2:$I$1020,MATCH($E1799,Clients!$A$2:$A$1020,0)),"")</f>
        <v/>
      </c>
      <c r="V1799" s="69">
        <f>1</f>
        <v/>
      </c>
      <c r="W1799" s="69">
        <f>IF($N1799="Accepté",1,0)</f>
        <v/>
      </c>
      <c r="X1799" s="68">
        <f>$M1799*$W1799</f>
        <v/>
      </c>
      <c r="Y1799" s="68">
        <f>IF($N1799="En cours",0,$M1799)</f>
        <v/>
      </c>
      <c r="Z1799" s="69">
        <f>IF($P1799="",0,1)</f>
        <v/>
      </c>
      <c r="AA1799" s="70">
        <f>IF($P1799="",0,$P1799)</f>
        <v/>
      </c>
      <c r="AB1799" s="69">
        <f>IF(AND($P1799&lt;&gt;"",$P1799&lt;=Paramètres!$C$14),1,0)</f>
        <v/>
      </c>
      <c r="AC1799" s="67">
        <f>IF($P1799="","Jamais relancé",IF($P1799&lt;=3,"0-3 j",IF($P1799&lt;=7,"4-7 j",IF($P1799&lt;=15,"8-15 j","Plus de 15 j"))))</f>
        <v/>
      </c>
      <c r="AD1799" s="67">
        <f>IF($M1799&lt;=1000,"Moins de 1 k€",IF($M1799&lt;=5000,"1 à 5 k€",IF($M1799&lt;=15000,"5 à 15 k€","Plus de 15 k€")))</f>
        <v/>
      </c>
    </row>
    <row r="1800">
      <c r="A1800" s="65" t="inlineStr">
        <is>
          <t>DEV-01799</t>
        </is>
      </c>
      <c r="B1800" s="66" t="n">
        <v>45754</v>
      </c>
      <c r="C1800" s="65" t="inlineStr">
        <is>
          <t>2025-04</t>
        </is>
      </c>
      <c r="D1800" s="65" t="inlineStr">
        <is>
          <t>2024-2025</t>
        </is>
      </c>
      <c r="E1800" s="65" t="inlineStr">
        <is>
          <t>CLI-0346</t>
        </is>
      </c>
      <c r="F1800" s="65" t="inlineStr">
        <is>
          <t>Particulier</t>
        </is>
      </c>
      <c r="G1800" s="65" t="inlineStr">
        <is>
          <t>Bordeaux</t>
        </is>
      </c>
      <c r="H1800" s="65" t="inlineStr">
        <is>
          <t>Sophie Marchand</t>
        </is>
      </c>
      <c r="I1800" s="65" t="inlineStr">
        <is>
          <t>Chauffage</t>
        </is>
      </c>
      <c r="J1800" s="65" t="inlineStr">
        <is>
          <t>CH-001</t>
        </is>
      </c>
      <c r="K1800" s="65" t="inlineStr">
        <is>
          <t>Installation chaudière gaz condensation</t>
        </is>
      </c>
      <c r="L1800" s="67" t="n">
        <v>2</v>
      </c>
      <c r="M1800" s="68" t="n">
        <v>9495.549999999999</v>
      </c>
      <c r="N1800" s="65" t="inlineStr">
        <is>
          <t>Sans réponse</t>
        </is>
      </c>
      <c r="O1800" s="66" t="n">
        <v>45797</v>
      </c>
      <c r="P1800" s="67" t="n">
        <v>8</v>
      </c>
      <c r="Q1800" s="67" t="n">
        <v>1</v>
      </c>
      <c r="R1800" s="67">
        <f>$I1800</f>
        <v/>
      </c>
      <c r="S1800" s="67">
        <f>$K1800</f>
        <v/>
      </c>
      <c r="T1800" s="67">
        <f>IFERROR(INDEX(Clients!$G$2:$G$1020,MATCH($E1800,Clients!$A$2:$A$1020,0)),"")</f>
        <v/>
      </c>
      <c r="U1800" s="67">
        <f>IFERROR(INDEX(Clients!$I$2:$I$1020,MATCH($E1800,Clients!$A$2:$A$1020,0)),"")</f>
        <v/>
      </c>
      <c r="V1800" s="69">
        <f>1</f>
        <v/>
      </c>
      <c r="W1800" s="69">
        <f>IF($N1800="Accepté",1,0)</f>
        <v/>
      </c>
      <c r="X1800" s="68">
        <f>$M1800*$W1800</f>
        <v/>
      </c>
      <c r="Y1800" s="68">
        <f>IF($N1800="En cours",0,$M1800)</f>
        <v/>
      </c>
      <c r="Z1800" s="69">
        <f>IF($P1800="",0,1)</f>
        <v/>
      </c>
      <c r="AA1800" s="70">
        <f>IF($P1800="",0,$P1800)</f>
        <v/>
      </c>
      <c r="AB1800" s="69">
        <f>IF(AND($P1800&lt;&gt;"",$P1800&lt;=Paramètres!$C$14),1,0)</f>
        <v/>
      </c>
      <c r="AC1800" s="67">
        <f>IF($P1800="","Jamais relancé",IF($P1800&lt;=3,"0-3 j",IF($P1800&lt;=7,"4-7 j",IF($P1800&lt;=15,"8-15 j","Plus de 15 j"))))</f>
        <v/>
      </c>
      <c r="AD1800" s="67">
        <f>IF($M1800&lt;=1000,"Moins de 1 k€",IF($M1800&lt;=5000,"1 à 5 k€",IF($M1800&lt;=15000,"5 à 15 k€","Plus de 15 k€")))</f>
        <v/>
      </c>
    </row>
    <row r="1801">
      <c r="A1801" s="65" t="inlineStr">
        <is>
          <t>DEV-01800</t>
        </is>
      </c>
      <c r="B1801" s="66" t="n">
        <v>45754</v>
      </c>
      <c r="C1801" s="65" t="inlineStr">
        <is>
          <t>2025-04</t>
        </is>
      </c>
      <c r="D1801" s="65" t="inlineStr">
        <is>
          <t>2024-2025</t>
        </is>
      </c>
      <c r="E1801" s="65" t="inlineStr">
        <is>
          <t>CLI-0553</t>
        </is>
      </c>
      <c r="F1801" s="65" t="inlineStr">
        <is>
          <t>Professionnel</t>
        </is>
      </c>
      <c r="G1801" s="65" t="inlineStr">
        <is>
          <t>Toulouse</t>
        </is>
      </c>
      <c r="H1801" s="65" t="inlineStr">
        <is>
          <t>Nadia Cherif</t>
        </is>
      </c>
      <c r="I1801" s="65" t="inlineStr">
        <is>
          <t>Électricité</t>
        </is>
      </c>
      <c r="J1801" s="65" t="inlineStr">
        <is>
          <t>EL-003</t>
        </is>
      </c>
      <c r="K1801" s="65" t="inlineStr">
        <is>
          <t>Rénovation électrique complète</t>
        </is>
      </c>
      <c r="L1801" s="67" t="n">
        <v>1</v>
      </c>
      <c r="M1801" s="68" t="n">
        <v>15716.32</v>
      </c>
      <c r="N1801" s="65" t="inlineStr">
        <is>
          <t>Sans réponse</t>
        </is>
      </c>
      <c r="O1801" s="66" t="n">
        <v>45782</v>
      </c>
      <c r="P1801" s="67" t="n"/>
      <c r="Q1801" s="67" t="n">
        <v>0</v>
      </c>
      <c r="R1801" s="67">
        <f>$I1801</f>
        <v/>
      </c>
      <c r="S1801" s="67">
        <f>$K1801</f>
        <v/>
      </c>
      <c r="T1801" s="67">
        <f>IFERROR(INDEX(Clients!$G$2:$G$1020,MATCH($E1801,Clients!$A$2:$A$1020,0)),"")</f>
        <v/>
      </c>
      <c r="U1801" s="67">
        <f>IFERROR(INDEX(Clients!$I$2:$I$1020,MATCH($E1801,Clients!$A$2:$A$1020,0)),"")</f>
        <v/>
      </c>
      <c r="V1801" s="69">
        <f>1</f>
        <v/>
      </c>
      <c r="W1801" s="69">
        <f>IF($N1801="Accepté",1,0)</f>
        <v/>
      </c>
      <c r="X1801" s="68">
        <f>$M1801*$W1801</f>
        <v/>
      </c>
      <c r="Y1801" s="68">
        <f>IF($N1801="En cours",0,$M1801)</f>
        <v/>
      </c>
      <c r="Z1801" s="69">
        <f>IF($P1801="",0,1)</f>
        <v/>
      </c>
      <c r="AA1801" s="70">
        <f>IF($P1801="",0,$P1801)</f>
        <v/>
      </c>
      <c r="AB1801" s="69">
        <f>IF(AND($P1801&lt;&gt;"",$P1801&lt;=Paramètres!$C$14),1,0)</f>
        <v/>
      </c>
      <c r="AC1801" s="67">
        <f>IF($P1801="","Jamais relancé",IF($P1801&lt;=3,"0-3 j",IF($P1801&lt;=7,"4-7 j",IF($P1801&lt;=15,"8-15 j","Plus de 15 j"))))</f>
        <v/>
      </c>
      <c r="AD1801" s="67">
        <f>IF($M1801&lt;=1000,"Moins de 1 k€",IF($M1801&lt;=5000,"1 à 5 k€",IF($M1801&lt;=15000,"5 à 15 k€","Plus de 15 k€")))</f>
        <v/>
      </c>
    </row>
    <row r="1802">
      <c r="A1802" s="65" t="inlineStr">
        <is>
          <t>DEV-01801</t>
        </is>
      </c>
      <c r="B1802" s="66" t="n">
        <v>45754</v>
      </c>
      <c r="C1802" s="65" t="inlineStr">
        <is>
          <t>2025-04</t>
        </is>
      </c>
      <c r="D1802" s="65" t="inlineStr">
        <is>
          <t>2024-2025</t>
        </is>
      </c>
      <c r="E1802" s="65" t="inlineStr">
        <is>
          <t>CLI-0029</t>
        </is>
      </c>
      <c r="F1802" s="65" t="inlineStr">
        <is>
          <t>Particulier</t>
        </is>
      </c>
      <c r="G1802" s="65" t="inlineStr">
        <is>
          <t>Bordeaux</t>
        </is>
      </c>
      <c r="H1802" s="65" t="inlineStr">
        <is>
          <t>Karim Belkacem</t>
        </is>
      </c>
      <c r="I1802" s="65" t="inlineStr">
        <is>
          <t>Dépannage</t>
        </is>
      </c>
      <c r="J1802" s="65" t="inlineStr">
        <is>
          <t>DP-002</t>
        </is>
      </c>
      <c r="K1802" s="65" t="inlineStr">
        <is>
          <t>Débouchage canalisation</t>
        </is>
      </c>
      <c r="L1802" s="67" t="n">
        <v>1</v>
      </c>
      <c r="M1802" s="68" t="n">
        <v>333.15</v>
      </c>
      <c r="N1802" s="65" t="inlineStr">
        <is>
          <t>Accepté</t>
        </is>
      </c>
      <c r="O1802" s="66" t="n">
        <v>45769</v>
      </c>
      <c r="P1802" s="67" t="n">
        <v>8</v>
      </c>
      <c r="Q1802" s="67" t="n">
        <v>1</v>
      </c>
      <c r="R1802" s="67">
        <f>$I1802</f>
        <v/>
      </c>
      <c r="S1802" s="67">
        <f>$K1802</f>
        <v/>
      </c>
      <c r="T1802" s="67">
        <f>IFERROR(INDEX(Clients!$G$2:$G$1020,MATCH($E1802,Clients!$A$2:$A$1020,0)),"")</f>
        <v/>
      </c>
      <c r="U1802" s="67">
        <f>IFERROR(INDEX(Clients!$I$2:$I$1020,MATCH($E1802,Clients!$A$2:$A$1020,0)),"")</f>
        <v/>
      </c>
      <c r="V1802" s="69">
        <f>1</f>
        <v/>
      </c>
      <c r="W1802" s="69">
        <f>IF($N1802="Accepté",1,0)</f>
        <v/>
      </c>
      <c r="X1802" s="68">
        <f>$M1802*$W1802</f>
        <v/>
      </c>
      <c r="Y1802" s="68">
        <f>IF($N1802="En cours",0,$M1802)</f>
        <v/>
      </c>
      <c r="Z1802" s="69">
        <f>IF($P1802="",0,1)</f>
        <v/>
      </c>
      <c r="AA1802" s="70">
        <f>IF($P1802="",0,$P1802)</f>
        <v/>
      </c>
      <c r="AB1802" s="69">
        <f>IF(AND($P1802&lt;&gt;"",$P1802&lt;=Paramètres!$C$14),1,0)</f>
        <v/>
      </c>
      <c r="AC1802" s="67">
        <f>IF($P1802="","Jamais relancé",IF($P1802&lt;=3,"0-3 j",IF($P1802&lt;=7,"4-7 j",IF($P1802&lt;=15,"8-15 j","Plus de 15 j"))))</f>
        <v/>
      </c>
      <c r="AD1802" s="67">
        <f>IF($M1802&lt;=1000,"Moins de 1 k€",IF($M1802&lt;=5000,"1 à 5 k€",IF($M1802&lt;=15000,"5 à 15 k€","Plus de 15 k€")))</f>
        <v/>
      </c>
    </row>
    <row r="1803">
      <c r="A1803" s="65" t="inlineStr">
        <is>
          <t>DEV-01802</t>
        </is>
      </c>
      <c r="B1803" s="66" t="n">
        <v>45754</v>
      </c>
      <c r="C1803" s="65" t="inlineStr">
        <is>
          <t>2025-04</t>
        </is>
      </c>
      <c r="D1803" s="65" t="inlineStr">
        <is>
          <t>2024-2025</t>
        </is>
      </c>
      <c r="E1803" s="65" t="inlineStr">
        <is>
          <t>CLI-0576</t>
        </is>
      </c>
      <c r="F1803" s="65" t="inlineStr">
        <is>
          <t>Syndic</t>
        </is>
      </c>
      <c r="G1803" s="65" t="inlineStr">
        <is>
          <t>Montpellier</t>
        </is>
      </c>
      <c r="H1803" s="65" t="inlineStr">
        <is>
          <t>Thomas Rey</t>
        </is>
      </c>
      <c r="I1803" s="65" t="inlineStr">
        <is>
          <t>Dépannage</t>
        </is>
      </c>
      <c r="J1803" s="65" t="inlineStr">
        <is>
          <t>DP-002</t>
        </is>
      </c>
      <c r="K1803" s="65" t="inlineStr">
        <is>
          <t>Débouchage canalisation</t>
        </is>
      </c>
      <c r="L1803" s="67" t="n">
        <v>1</v>
      </c>
      <c r="M1803" s="68" t="n">
        <v>784.78</v>
      </c>
      <c r="N1803" s="65" t="inlineStr">
        <is>
          <t>Sans réponse</t>
        </is>
      </c>
      <c r="O1803" s="66" t="n">
        <v>45789</v>
      </c>
      <c r="P1803" s="67" t="n">
        <v>7</v>
      </c>
      <c r="Q1803" s="67" t="n">
        <v>2</v>
      </c>
      <c r="R1803" s="67">
        <f>$I1803</f>
        <v/>
      </c>
      <c r="S1803" s="67">
        <f>$K1803</f>
        <v/>
      </c>
      <c r="T1803" s="67">
        <f>IFERROR(INDEX(Clients!$G$2:$G$1020,MATCH($E1803,Clients!$A$2:$A$1020,0)),"")</f>
        <v/>
      </c>
      <c r="U1803" s="67">
        <f>IFERROR(INDEX(Clients!$I$2:$I$1020,MATCH($E1803,Clients!$A$2:$A$1020,0)),"")</f>
        <v/>
      </c>
      <c r="V1803" s="69">
        <f>1</f>
        <v/>
      </c>
      <c r="W1803" s="69">
        <f>IF($N1803="Accepté",1,0)</f>
        <v/>
      </c>
      <c r="X1803" s="68">
        <f>$M1803*$W1803</f>
        <v/>
      </c>
      <c r="Y1803" s="68">
        <f>IF($N1803="En cours",0,$M1803)</f>
        <v/>
      </c>
      <c r="Z1803" s="69">
        <f>IF($P1803="",0,1)</f>
        <v/>
      </c>
      <c r="AA1803" s="70">
        <f>IF($P1803="",0,$P1803)</f>
        <v/>
      </c>
      <c r="AB1803" s="69">
        <f>IF(AND($P1803&lt;&gt;"",$P1803&lt;=Paramètres!$C$14),1,0)</f>
        <v/>
      </c>
      <c r="AC1803" s="67">
        <f>IF($P1803="","Jamais relancé",IF($P1803&lt;=3,"0-3 j",IF($P1803&lt;=7,"4-7 j",IF($P1803&lt;=15,"8-15 j","Plus de 15 j"))))</f>
        <v/>
      </c>
      <c r="AD1803" s="67">
        <f>IF($M1803&lt;=1000,"Moins de 1 k€",IF($M1803&lt;=5000,"1 à 5 k€",IF($M1803&lt;=15000,"5 à 15 k€","Plus de 15 k€")))</f>
        <v/>
      </c>
    </row>
    <row r="1804">
      <c r="A1804" s="65" t="inlineStr">
        <is>
          <t>DEV-01803</t>
        </is>
      </c>
      <c r="B1804" s="66" t="n">
        <v>45755</v>
      </c>
      <c r="C1804" s="65" t="inlineStr">
        <is>
          <t>2025-04</t>
        </is>
      </c>
      <c r="D1804" s="65" t="inlineStr">
        <is>
          <t>2024-2025</t>
        </is>
      </c>
      <c r="E1804" s="65" t="inlineStr">
        <is>
          <t>CLI-0167</t>
        </is>
      </c>
      <c r="F1804" s="65" t="inlineStr">
        <is>
          <t>Particulier</t>
        </is>
      </c>
      <c r="G1804" s="65" t="inlineStr">
        <is>
          <t>Toulouse</t>
        </is>
      </c>
      <c r="H1804" s="65" t="inlineStr">
        <is>
          <t>Julien Fabre</t>
        </is>
      </c>
      <c r="I1804" s="65" t="inlineStr">
        <is>
          <t>Électricité</t>
        </is>
      </c>
      <c r="J1804" s="65" t="inlineStr">
        <is>
          <t>EL-004</t>
        </is>
      </c>
      <c r="K1804" s="65" t="inlineStr">
        <is>
          <t>Éclairage LED locaux professionnels</t>
        </is>
      </c>
      <c r="L1804" s="67" t="n">
        <v>1</v>
      </c>
      <c r="M1804" s="68" t="n">
        <v>3970.65</v>
      </c>
      <c r="N1804" s="65" t="inlineStr">
        <is>
          <t>Refusé</t>
        </is>
      </c>
      <c r="O1804" s="66" t="n">
        <v>45785</v>
      </c>
      <c r="P1804" s="67" t="n">
        <v>9</v>
      </c>
      <c r="Q1804" s="67" t="n">
        <v>1</v>
      </c>
      <c r="R1804" s="67">
        <f>$I1804</f>
        <v/>
      </c>
      <c r="S1804" s="67">
        <f>$K1804</f>
        <v/>
      </c>
      <c r="T1804" s="67">
        <f>IFERROR(INDEX(Clients!$G$2:$G$1020,MATCH($E1804,Clients!$A$2:$A$1020,0)),"")</f>
        <v/>
      </c>
      <c r="U1804" s="67">
        <f>IFERROR(INDEX(Clients!$I$2:$I$1020,MATCH($E1804,Clients!$A$2:$A$1020,0)),"")</f>
        <v/>
      </c>
      <c r="V1804" s="69">
        <f>1</f>
        <v/>
      </c>
      <c r="W1804" s="69">
        <f>IF($N1804="Accepté",1,0)</f>
        <v/>
      </c>
      <c r="X1804" s="68">
        <f>$M1804*$W1804</f>
        <v/>
      </c>
      <c r="Y1804" s="68">
        <f>IF($N1804="En cours",0,$M1804)</f>
        <v/>
      </c>
      <c r="Z1804" s="69">
        <f>IF($P1804="",0,1)</f>
        <v/>
      </c>
      <c r="AA1804" s="70">
        <f>IF($P1804="",0,$P1804)</f>
        <v/>
      </c>
      <c r="AB1804" s="69">
        <f>IF(AND($P1804&lt;&gt;"",$P1804&lt;=Paramètres!$C$14),1,0)</f>
        <v/>
      </c>
      <c r="AC1804" s="67">
        <f>IF($P1804="","Jamais relancé",IF($P1804&lt;=3,"0-3 j",IF($P1804&lt;=7,"4-7 j",IF($P1804&lt;=15,"8-15 j","Plus de 15 j"))))</f>
        <v/>
      </c>
      <c r="AD1804" s="67">
        <f>IF($M1804&lt;=1000,"Moins de 1 k€",IF($M1804&lt;=5000,"1 à 5 k€",IF($M1804&lt;=15000,"5 à 15 k€","Plus de 15 k€")))</f>
        <v/>
      </c>
    </row>
    <row r="1805">
      <c r="A1805" s="65" t="inlineStr">
        <is>
          <t>DEV-01804</t>
        </is>
      </c>
      <c r="B1805" s="66" t="n">
        <v>45755</v>
      </c>
      <c r="C1805" s="65" t="inlineStr">
        <is>
          <t>2025-04</t>
        </is>
      </c>
      <c r="D1805" s="65" t="inlineStr">
        <is>
          <t>2024-2025</t>
        </is>
      </c>
      <c r="E1805" s="65" t="inlineStr">
        <is>
          <t>CLI-0604</t>
        </is>
      </c>
      <c r="F1805" s="65" t="inlineStr">
        <is>
          <t>Syndic</t>
        </is>
      </c>
      <c r="G1805" s="65" t="inlineStr">
        <is>
          <t>Bordeaux</t>
        </is>
      </c>
      <c r="H1805" s="65" t="inlineStr">
        <is>
          <t>Sophie Marchand</t>
        </is>
      </c>
      <c r="I1805" s="65" t="inlineStr">
        <is>
          <t>Chauffage</t>
        </is>
      </c>
      <c r="J1805" s="65" t="inlineStr">
        <is>
          <t>CH-005</t>
        </is>
      </c>
      <c r="K1805" s="65" t="inlineStr">
        <is>
          <t>Désembouage circuit chauffage</t>
        </is>
      </c>
      <c r="L1805" s="67" t="n">
        <v>1</v>
      </c>
      <c r="M1805" s="68" t="n">
        <v>1577.49</v>
      </c>
      <c r="N1805" s="65" t="inlineStr">
        <is>
          <t>Sans réponse</t>
        </is>
      </c>
      <c r="O1805" s="66" t="n">
        <v>45778</v>
      </c>
      <c r="P1805" s="67" t="n">
        <v>7</v>
      </c>
      <c r="Q1805" s="67" t="n">
        <v>2</v>
      </c>
      <c r="R1805" s="67">
        <f>$I1805</f>
        <v/>
      </c>
      <c r="S1805" s="67">
        <f>$K1805</f>
        <v/>
      </c>
      <c r="T1805" s="67">
        <f>IFERROR(INDEX(Clients!$G$2:$G$1020,MATCH($E1805,Clients!$A$2:$A$1020,0)),"")</f>
        <v/>
      </c>
      <c r="U1805" s="67">
        <f>IFERROR(INDEX(Clients!$I$2:$I$1020,MATCH($E1805,Clients!$A$2:$A$1020,0)),"")</f>
        <v/>
      </c>
      <c r="V1805" s="69">
        <f>1</f>
        <v/>
      </c>
      <c r="W1805" s="69">
        <f>IF($N1805="Accepté",1,0)</f>
        <v/>
      </c>
      <c r="X1805" s="68">
        <f>$M1805*$W1805</f>
        <v/>
      </c>
      <c r="Y1805" s="68">
        <f>IF($N1805="En cours",0,$M1805)</f>
        <v/>
      </c>
      <c r="Z1805" s="69">
        <f>IF($P1805="",0,1)</f>
        <v/>
      </c>
      <c r="AA1805" s="70">
        <f>IF($P1805="",0,$P1805)</f>
        <v/>
      </c>
      <c r="AB1805" s="69">
        <f>IF(AND($P1805&lt;&gt;"",$P1805&lt;=Paramètres!$C$14),1,0)</f>
        <v/>
      </c>
      <c r="AC1805" s="67">
        <f>IF($P1805="","Jamais relancé",IF($P1805&lt;=3,"0-3 j",IF($P1805&lt;=7,"4-7 j",IF($P1805&lt;=15,"8-15 j","Plus de 15 j"))))</f>
        <v/>
      </c>
      <c r="AD1805" s="67">
        <f>IF($M1805&lt;=1000,"Moins de 1 k€",IF($M1805&lt;=5000,"1 à 5 k€",IF($M1805&lt;=15000,"5 à 15 k€","Plus de 15 k€")))</f>
        <v/>
      </c>
    </row>
    <row r="1806">
      <c r="A1806" s="65" t="inlineStr">
        <is>
          <t>DEV-01805</t>
        </is>
      </c>
      <c r="B1806" s="66" t="n">
        <v>45756</v>
      </c>
      <c r="C1806" s="65" t="inlineStr">
        <is>
          <t>2025-04</t>
        </is>
      </c>
      <c r="D1806" s="65" t="inlineStr">
        <is>
          <t>2024-2025</t>
        </is>
      </c>
      <c r="E1806" s="65" t="inlineStr">
        <is>
          <t>CLI-0651</t>
        </is>
      </c>
      <c r="F1806" s="65" t="inlineStr">
        <is>
          <t>Professionnel</t>
        </is>
      </c>
      <c r="G1806" s="65" t="inlineStr">
        <is>
          <t>Toulouse</t>
        </is>
      </c>
      <c r="H1806" s="65" t="inlineStr">
        <is>
          <t>Julien Fabre</t>
        </is>
      </c>
      <c r="I1806" s="65" t="inlineStr">
        <is>
          <t>Plomberie</t>
        </is>
      </c>
      <c r="J1806" s="65" t="inlineStr">
        <is>
          <t>PR-003</t>
        </is>
      </c>
      <c r="K1806" s="65" t="inlineStr">
        <is>
          <t>Réfection réseau eau appartement</t>
        </is>
      </c>
      <c r="L1806" s="67" t="n">
        <v>1</v>
      </c>
      <c r="M1806" s="68" t="n">
        <v>5555.98</v>
      </c>
      <c r="N1806" s="65" t="inlineStr">
        <is>
          <t>Sans réponse</t>
        </is>
      </c>
      <c r="O1806" s="66" t="n">
        <v>45782</v>
      </c>
      <c r="P1806" s="67" t="n">
        <v>8</v>
      </c>
      <c r="Q1806" s="67" t="n">
        <v>2</v>
      </c>
      <c r="R1806" s="67">
        <f>$I1806</f>
        <v/>
      </c>
      <c r="S1806" s="67">
        <f>$K1806</f>
        <v/>
      </c>
      <c r="T1806" s="67">
        <f>IFERROR(INDEX(Clients!$G$2:$G$1020,MATCH($E1806,Clients!$A$2:$A$1020,0)),"")</f>
        <v/>
      </c>
      <c r="U1806" s="67">
        <f>IFERROR(INDEX(Clients!$I$2:$I$1020,MATCH($E1806,Clients!$A$2:$A$1020,0)),"")</f>
        <v/>
      </c>
      <c r="V1806" s="69">
        <f>1</f>
        <v/>
      </c>
      <c r="W1806" s="69">
        <f>IF($N1806="Accepté",1,0)</f>
        <v/>
      </c>
      <c r="X1806" s="68">
        <f>$M1806*$W1806</f>
        <v/>
      </c>
      <c r="Y1806" s="68">
        <f>IF($N1806="En cours",0,$M1806)</f>
        <v/>
      </c>
      <c r="Z1806" s="69">
        <f>IF($P1806="",0,1)</f>
        <v/>
      </c>
      <c r="AA1806" s="70">
        <f>IF($P1806="",0,$P1806)</f>
        <v/>
      </c>
      <c r="AB1806" s="69">
        <f>IF(AND($P1806&lt;&gt;"",$P1806&lt;=Paramètres!$C$14),1,0)</f>
        <v/>
      </c>
      <c r="AC1806" s="67">
        <f>IF($P1806="","Jamais relancé",IF($P1806&lt;=3,"0-3 j",IF($P1806&lt;=7,"4-7 j",IF($P1806&lt;=15,"8-15 j","Plus de 15 j"))))</f>
        <v/>
      </c>
      <c r="AD1806" s="67">
        <f>IF($M1806&lt;=1000,"Moins de 1 k€",IF($M1806&lt;=5000,"1 à 5 k€",IF($M1806&lt;=15000,"5 à 15 k€","Plus de 15 k€")))</f>
        <v/>
      </c>
    </row>
    <row r="1807">
      <c r="A1807" s="65" t="inlineStr">
        <is>
          <t>DEV-01806</t>
        </is>
      </c>
      <c r="B1807" s="66" t="n">
        <v>45756</v>
      </c>
      <c r="C1807" s="65" t="inlineStr">
        <is>
          <t>2025-04</t>
        </is>
      </c>
      <c r="D1807" s="65" t="inlineStr">
        <is>
          <t>2024-2025</t>
        </is>
      </c>
      <c r="E1807" s="65" t="inlineStr">
        <is>
          <t>CLI-0250</t>
        </is>
      </c>
      <c r="F1807" s="65" t="inlineStr">
        <is>
          <t>Syndic</t>
        </is>
      </c>
      <c r="G1807" s="65" t="inlineStr">
        <is>
          <t>Toulouse</t>
        </is>
      </c>
      <c r="H1807" s="65" t="inlineStr">
        <is>
          <t>Nadia Cherif</t>
        </is>
      </c>
      <c r="I1807" s="65" t="inlineStr">
        <is>
          <t>Dépannage</t>
        </is>
      </c>
      <c r="J1807" s="65" t="inlineStr">
        <is>
          <t>DP-003</t>
        </is>
      </c>
      <c r="K1807" s="65" t="inlineStr">
        <is>
          <t>Dépannage électrique urgence</t>
        </is>
      </c>
      <c r="L1807" s="67" t="n">
        <v>1</v>
      </c>
      <c r="M1807" s="68" t="n">
        <v>763.97</v>
      </c>
      <c r="N1807" s="65" t="inlineStr">
        <is>
          <t>Sans réponse</t>
        </is>
      </c>
      <c r="O1807" s="66" t="n">
        <v>45766</v>
      </c>
      <c r="P1807" s="67" t="n"/>
      <c r="Q1807" s="67" t="n">
        <v>0</v>
      </c>
      <c r="R1807" s="67">
        <f>$I1807</f>
        <v/>
      </c>
      <c r="S1807" s="67">
        <f>$K1807</f>
        <v/>
      </c>
      <c r="T1807" s="67">
        <f>IFERROR(INDEX(Clients!$G$2:$G$1020,MATCH($E1807,Clients!$A$2:$A$1020,0)),"")</f>
        <v/>
      </c>
      <c r="U1807" s="67">
        <f>IFERROR(INDEX(Clients!$I$2:$I$1020,MATCH($E1807,Clients!$A$2:$A$1020,0)),"")</f>
        <v/>
      </c>
      <c r="V1807" s="69">
        <f>1</f>
        <v/>
      </c>
      <c r="W1807" s="69">
        <f>IF($N1807="Accepté",1,0)</f>
        <v/>
      </c>
      <c r="X1807" s="68">
        <f>$M1807*$W1807</f>
        <v/>
      </c>
      <c r="Y1807" s="68">
        <f>IF($N1807="En cours",0,$M1807)</f>
        <v/>
      </c>
      <c r="Z1807" s="69">
        <f>IF($P1807="",0,1)</f>
        <v/>
      </c>
      <c r="AA1807" s="70">
        <f>IF($P1807="",0,$P1807)</f>
        <v/>
      </c>
      <c r="AB1807" s="69">
        <f>IF(AND($P1807&lt;&gt;"",$P1807&lt;=Paramètres!$C$14),1,0)</f>
        <v/>
      </c>
      <c r="AC1807" s="67">
        <f>IF($P1807="","Jamais relancé",IF($P1807&lt;=3,"0-3 j",IF($P1807&lt;=7,"4-7 j",IF($P1807&lt;=15,"8-15 j","Plus de 15 j"))))</f>
        <v/>
      </c>
      <c r="AD1807" s="67">
        <f>IF($M1807&lt;=1000,"Moins de 1 k€",IF($M1807&lt;=5000,"1 à 5 k€",IF($M1807&lt;=15000,"5 à 15 k€","Plus de 15 k€")))</f>
        <v/>
      </c>
    </row>
    <row r="1808">
      <c r="A1808" s="65" t="inlineStr">
        <is>
          <t>DEV-01807</t>
        </is>
      </c>
      <c r="B1808" s="66" t="n">
        <v>45756</v>
      </c>
      <c r="C1808" s="65" t="inlineStr">
        <is>
          <t>2025-04</t>
        </is>
      </c>
      <c r="D1808" s="65" t="inlineStr">
        <is>
          <t>2024-2025</t>
        </is>
      </c>
      <c r="E1808" s="65" t="inlineStr">
        <is>
          <t>CLI-0532</t>
        </is>
      </c>
      <c r="F1808" s="65" t="inlineStr">
        <is>
          <t>Particulier</t>
        </is>
      </c>
      <c r="G1808" s="65" t="inlineStr">
        <is>
          <t>Bordeaux</t>
        </is>
      </c>
      <c r="H1808" s="65" t="inlineStr">
        <is>
          <t>Sophie Marchand</t>
        </is>
      </c>
      <c r="I1808" s="65" t="inlineStr">
        <is>
          <t>Électricité</t>
        </is>
      </c>
      <c r="J1808" s="65" t="inlineStr">
        <is>
          <t>EL-004</t>
        </is>
      </c>
      <c r="K1808" s="65" t="inlineStr">
        <is>
          <t>Éclairage LED locaux professionnels</t>
        </is>
      </c>
      <c r="L1808" s="67" t="n">
        <v>1</v>
      </c>
      <c r="M1808" s="68" t="n">
        <v>3316.44</v>
      </c>
      <c r="N1808" s="65" t="inlineStr">
        <is>
          <t>Refusé</t>
        </is>
      </c>
      <c r="O1808" s="66" t="n">
        <v>45779</v>
      </c>
      <c r="P1808" s="67" t="n">
        <v>11</v>
      </c>
      <c r="Q1808" s="67" t="n">
        <v>1</v>
      </c>
      <c r="R1808" s="67">
        <f>$I1808</f>
        <v/>
      </c>
      <c r="S1808" s="67">
        <f>$K1808</f>
        <v/>
      </c>
      <c r="T1808" s="67">
        <f>IFERROR(INDEX(Clients!$G$2:$G$1020,MATCH($E1808,Clients!$A$2:$A$1020,0)),"")</f>
        <v/>
      </c>
      <c r="U1808" s="67">
        <f>IFERROR(INDEX(Clients!$I$2:$I$1020,MATCH($E1808,Clients!$A$2:$A$1020,0)),"")</f>
        <v/>
      </c>
      <c r="V1808" s="69">
        <f>1</f>
        <v/>
      </c>
      <c r="W1808" s="69">
        <f>IF($N1808="Accepté",1,0)</f>
        <v/>
      </c>
      <c r="X1808" s="68">
        <f>$M1808*$W1808</f>
        <v/>
      </c>
      <c r="Y1808" s="68">
        <f>IF($N1808="En cours",0,$M1808)</f>
        <v/>
      </c>
      <c r="Z1808" s="69">
        <f>IF($P1808="",0,1)</f>
        <v/>
      </c>
      <c r="AA1808" s="70">
        <f>IF($P1808="",0,$P1808)</f>
        <v/>
      </c>
      <c r="AB1808" s="69">
        <f>IF(AND($P1808&lt;&gt;"",$P1808&lt;=Paramètres!$C$14),1,0)</f>
        <v/>
      </c>
      <c r="AC1808" s="67">
        <f>IF($P1808="","Jamais relancé",IF($P1808&lt;=3,"0-3 j",IF($P1808&lt;=7,"4-7 j",IF($P1808&lt;=15,"8-15 j","Plus de 15 j"))))</f>
        <v/>
      </c>
      <c r="AD1808" s="67">
        <f>IF($M1808&lt;=1000,"Moins de 1 k€",IF($M1808&lt;=5000,"1 à 5 k€",IF($M1808&lt;=15000,"5 à 15 k€","Plus de 15 k€")))</f>
        <v/>
      </c>
    </row>
    <row r="1809">
      <c r="A1809" s="65" t="inlineStr">
        <is>
          <t>DEV-01808</t>
        </is>
      </c>
      <c r="B1809" s="66" t="n">
        <v>45756</v>
      </c>
      <c r="C1809" s="65" t="inlineStr">
        <is>
          <t>2025-04</t>
        </is>
      </c>
      <c r="D1809" s="65" t="inlineStr">
        <is>
          <t>2024-2025</t>
        </is>
      </c>
      <c r="E1809" s="65" t="inlineStr">
        <is>
          <t>CLI-0558</t>
        </is>
      </c>
      <c r="F1809" s="65" t="inlineStr">
        <is>
          <t>Particulier</t>
        </is>
      </c>
      <c r="G1809" s="65" t="inlineStr">
        <is>
          <t>Montpellier</t>
        </is>
      </c>
      <c r="H1809" s="65" t="inlineStr">
        <is>
          <t>Thomas Rey</t>
        </is>
      </c>
      <c r="I1809" s="65" t="inlineStr">
        <is>
          <t>Électricité</t>
        </is>
      </c>
      <c r="J1809" s="65" t="inlineStr">
        <is>
          <t>EL-003</t>
        </is>
      </c>
      <c r="K1809" s="65" t="inlineStr">
        <is>
          <t>Rénovation électrique complète</t>
        </is>
      </c>
      <c r="L1809" s="67" t="n">
        <v>1</v>
      </c>
      <c r="M1809" s="68" t="n">
        <v>9242.110000000001</v>
      </c>
      <c r="N1809" s="65" t="inlineStr">
        <is>
          <t>Refusé</t>
        </is>
      </c>
      <c r="O1809" s="66" t="n">
        <v>45805</v>
      </c>
      <c r="P1809" s="67" t="n">
        <v>12</v>
      </c>
      <c r="Q1809" s="67" t="n">
        <v>2</v>
      </c>
      <c r="R1809" s="67">
        <f>$I1809</f>
        <v/>
      </c>
      <c r="S1809" s="67">
        <f>$K1809</f>
        <v/>
      </c>
      <c r="T1809" s="67">
        <f>IFERROR(INDEX(Clients!$G$2:$G$1020,MATCH($E1809,Clients!$A$2:$A$1020,0)),"")</f>
        <v/>
      </c>
      <c r="U1809" s="67">
        <f>IFERROR(INDEX(Clients!$I$2:$I$1020,MATCH($E1809,Clients!$A$2:$A$1020,0)),"")</f>
        <v/>
      </c>
      <c r="V1809" s="69">
        <f>1</f>
        <v/>
      </c>
      <c r="W1809" s="69">
        <f>IF($N1809="Accepté",1,0)</f>
        <v/>
      </c>
      <c r="X1809" s="68">
        <f>$M1809*$W1809</f>
        <v/>
      </c>
      <c r="Y1809" s="68">
        <f>IF($N1809="En cours",0,$M1809)</f>
        <v/>
      </c>
      <c r="Z1809" s="69">
        <f>IF($P1809="",0,1)</f>
        <v/>
      </c>
      <c r="AA1809" s="70">
        <f>IF($P1809="",0,$P1809)</f>
        <v/>
      </c>
      <c r="AB1809" s="69">
        <f>IF(AND($P1809&lt;&gt;"",$P1809&lt;=Paramètres!$C$14),1,0)</f>
        <v/>
      </c>
      <c r="AC1809" s="67">
        <f>IF($P1809="","Jamais relancé",IF($P1809&lt;=3,"0-3 j",IF($P1809&lt;=7,"4-7 j",IF($P1809&lt;=15,"8-15 j","Plus de 15 j"))))</f>
        <v/>
      </c>
      <c r="AD1809" s="67">
        <f>IF($M1809&lt;=1000,"Moins de 1 k€",IF($M1809&lt;=5000,"1 à 5 k€",IF($M1809&lt;=15000,"5 à 15 k€","Plus de 15 k€")))</f>
        <v/>
      </c>
    </row>
    <row r="1810">
      <c r="A1810" s="65" t="inlineStr">
        <is>
          <t>DEV-01809</t>
        </is>
      </c>
      <c r="B1810" s="66" t="n">
        <v>45757</v>
      </c>
      <c r="C1810" s="65" t="inlineStr">
        <is>
          <t>2025-04</t>
        </is>
      </c>
      <c r="D1810" s="65" t="inlineStr">
        <is>
          <t>2024-2025</t>
        </is>
      </c>
      <c r="E1810" s="65" t="inlineStr">
        <is>
          <t>CLI-0639</t>
        </is>
      </c>
      <c r="F1810" s="65" t="inlineStr">
        <is>
          <t>Particulier</t>
        </is>
      </c>
      <c r="G1810" s="65" t="inlineStr">
        <is>
          <t>Toulouse</t>
        </is>
      </c>
      <c r="H1810" s="65" t="inlineStr">
        <is>
          <t>Nadia Cherif</t>
        </is>
      </c>
      <c r="I1810" s="65" t="inlineStr">
        <is>
          <t>Salle de bain</t>
        </is>
      </c>
      <c r="J1810" s="65" t="inlineStr">
        <is>
          <t>SB-002</t>
        </is>
      </c>
      <c r="K1810" s="65" t="inlineStr">
        <is>
          <t>Remplacement baignoire par douche</t>
        </is>
      </c>
      <c r="L1810" s="67" t="n">
        <v>1</v>
      </c>
      <c r="M1810" s="68" t="n">
        <v>3586.87</v>
      </c>
      <c r="N1810" s="65" t="inlineStr">
        <is>
          <t>Sans réponse</t>
        </is>
      </c>
      <c r="O1810" s="66" t="n">
        <v>45762</v>
      </c>
      <c r="P1810" s="67" t="n">
        <v>3</v>
      </c>
      <c r="Q1810" s="67" t="n">
        <v>1</v>
      </c>
      <c r="R1810" s="67">
        <f>$I1810</f>
        <v/>
      </c>
      <c r="S1810" s="67">
        <f>$K1810</f>
        <v/>
      </c>
      <c r="T1810" s="67">
        <f>IFERROR(INDEX(Clients!$G$2:$G$1020,MATCH($E1810,Clients!$A$2:$A$1020,0)),"")</f>
        <v/>
      </c>
      <c r="U1810" s="67">
        <f>IFERROR(INDEX(Clients!$I$2:$I$1020,MATCH($E1810,Clients!$A$2:$A$1020,0)),"")</f>
        <v/>
      </c>
      <c r="V1810" s="69">
        <f>1</f>
        <v/>
      </c>
      <c r="W1810" s="69">
        <f>IF($N1810="Accepté",1,0)</f>
        <v/>
      </c>
      <c r="X1810" s="68">
        <f>$M1810*$W1810</f>
        <v/>
      </c>
      <c r="Y1810" s="68">
        <f>IF($N1810="En cours",0,$M1810)</f>
        <v/>
      </c>
      <c r="Z1810" s="69">
        <f>IF($P1810="",0,1)</f>
        <v/>
      </c>
      <c r="AA1810" s="70">
        <f>IF($P1810="",0,$P1810)</f>
        <v/>
      </c>
      <c r="AB1810" s="69">
        <f>IF(AND($P1810&lt;&gt;"",$P1810&lt;=Paramètres!$C$14),1,0)</f>
        <v/>
      </c>
      <c r="AC1810" s="67">
        <f>IF($P1810="","Jamais relancé",IF($P1810&lt;=3,"0-3 j",IF($P1810&lt;=7,"4-7 j",IF($P1810&lt;=15,"8-15 j","Plus de 15 j"))))</f>
        <v/>
      </c>
      <c r="AD1810" s="67">
        <f>IF($M1810&lt;=1000,"Moins de 1 k€",IF($M1810&lt;=5000,"1 à 5 k€",IF($M1810&lt;=15000,"5 à 15 k€","Plus de 15 k€")))</f>
        <v/>
      </c>
    </row>
    <row r="1811">
      <c r="A1811" s="65" t="inlineStr">
        <is>
          <t>DEV-01810</t>
        </is>
      </c>
      <c r="B1811" s="66" t="n">
        <v>45757</v>
      </c>
      <c r="C1811" s="65" t="inlineStr">
        <is>
          <t>2025-04</t>
        </is>
      </c>
      <c r="D1811" s="65" t="inlineStr">
        <is>
          <t>2024-2025</t>
        </is>
      </c>
      <c r="E1811" s="65" t="inlineStr">
        <is>
          <t>CLI-0224</t>
        </is>
      </c>
      <c r="F1811" s="65" t="inlineStr">
        <is>
          <t>Particulier</t>
        </is>
      </c>
      <c r="G1811" s="65" t="inlineStr">
        <is>
          <t>Toulouse</t>
        </is>
      </c>
      <c r="H1811" s="65" t="inlineStr">
        <is>
          <t>Julien Fabre</t>
        </is>
      </c>
      <c r="I1811" s="65" t="inlineStr">
        <is>
          <t>Dépannage</t>
        </is>
      </c>
      <c r="J1811" s="65" t="inlineStr">
        <is>
          <t>DP-001</t>
        </is>
      </c>
      <c r="K1811" s="65" t="inlineStr">
        <is>
          <t>Dépannage plomberie urgence</t>
        </is>
      </c>
      <c r="L1811" s="67" t="n">
        <v>1</v>
      </c>
      <c r="M1811" s="68" t="n">
        <v>296.96</v>
      </c>
      <c r="N1811" s="65" t="inlineStr">
        <is>
          <t>Accepté</t>
        </is>
      </c>
      <c r="O1811" s="66" t="n">
        <v>45775</v>
      </c>
      <c r="P1811" s="67" t="n"/>
      <c r="Q1811" s="67" t="n">
        <v>0</v>
      </c>
      <c r="R1811" s="67">
        <f>$I1811</f>
        <v/>
      </c>
      <c r="S1811" s="67">
        <f>$K1811</f>
        <v/>
      </c>
      <c r="T1811" s="67">
        <f>IFERROR(INDEX(Clients!$G$2:$G$1020,MATCH($E1811,Clients!$A$2:$A$1020,0)),"")</f>
        <v/>
      </c>
      <c r="U1811" s="67">
        <f>IFERROR(INDEX(Clients!$I$2:$I$1020,MATCH($E1811,Clients!$A$2:$A$1020,0)),"")</f>
        <v/>
      </c>
      <c r="V1811" s="69">
        <f>1</f>
        <v/>
      </c>
      <c r="W1811" s="69">
        <f>IF($N1811="Accepté",1,0)</f>
        <v/>
      </c>
      <c r="X1811" s="68">
        <f>$M1811*$W1811</f>
        <v/>
      </c>
      <c r="Y1811" s="68">
        <f>IF($N1811="En cours",0,$M1811)</f>
        <v/>
      </c>
      <c r="Z1811" s="69">
        <f>IF($P1811="",0,1)</f>
        <v/>
      </c>
      <c r="AA1811" s="70">
        <f>IF($P1811="",0,$P1811)</f>
        <v/>
      </c>
      <c r="AB1811" s="69">
        <f>IF(AND($P1811&lt;&gt;"",$P1811&lt;=Paramètres!$C$14),1,0)</f>
        <v/>
      </c>
      <c r="AC1811" s="67">
        <f>IF($P1811="","Jamais relancé",IF($P1811&lt;=3,"0-3 j",IF($P1811&lt;=7,"4-7 j",IF($P1811&lt;=15,"8-15 j","Plus de 15 j"))))</f>
        <v/>
      </c>
      <c r="AD1811" s="67">
        <f>IF($M1811&lt;=1000,"Moins de 1 k€",IF($M1811&lt;=5000,"1 à 5 k€",IF($M1811&lt;=15000,"5 à 15 k€","Plus de 15 k€")))</f>
        <v/>
      </c>
    </row>
    <row r="1812">
      <c r="A1812" s="65" t="inlineStr">
        <is>
          <t>DEV-01811</t>
        </is>
      </c>
      <c r="B1812" s="66" t="n">
        <v>45758</v>
      </c>
      <c r="C1812" s="65" t="inlineStr">
        <is>
          <t>2025-04</t>
        </is>
      </c>
      <c r="D1812" s="65" t="inlineStr">
        <is>
          <t>2024-2025</t>
        </is>
      </c>
      <c r="E1812" s="65" t="inlineStr">
        <is>
          <t>CLI-0082</t>
        </is>
      </c>
      <c r="F1812" s="65" t="inlineStr">
        <is>
          <t>Particulier</t>
        </is>
      </c>
      <c r="G1812" s="65" t="inlineStr">
        <is>
          <t>Toulouse</t>
        </is>
      </c>
      <c r="H1812" s="65" t="inlineStr">
        <is>
          <t>Nadia Cherif</t>
        </is>
      </c>
      <c r="I1812" s="65" t="inlineStr">
        <is>
          <t>Salle de bain</t>
        </is>
      </c>
      <c r="J1812" s="65" t="inlineStr">
        <is>
          <t>SB-001</t>
        </is>
      </c>
      <c r="K1812" s="65" t="inlineStr">
        <is>
          <t>Rénovation salle de bain complète</t>
        </is>
      </c>
      <c r="L1812" s="67" t="n">
        <v>1</v>
      </c>
      <c r="M1812" s="68" t="n">
        <v>9268.940000000001</v>
      </c>
      <c r="N1812" s="65" t="inlineStr">
        <is>
          <t>Refusé</t>
        </is>
      </c>
      <c r="O1812" s="66" t="n">
        <v>45797</v>
      </c>
      <c r="P1812" s="67" t="n">
        <v>5</v>
      </c>
      <c r="Q1812" s="67" t="n">
        <v>1</v>
      </c>
      <c r="R1812" s="67">
        <f>$I1812</f>
        <v/>
      </c>
      <c r="S1812" s="67">
        <f>$K1812</f>
        <v/>
      </c>
      <c r="T1812" s="67">
        <f>IFERROR(INDEX(Clients!$G$2:$G$1020,MATCH($E1812,Clients!$A$2:$A$1020,0)),"")</f>
        <v/>
      </c>
      <c r="U1812" s="67">
        <f>IFERROR(INDEX(Clients!$I$2:$I$1020,MATCH($E1812,Clients!$A$2:$A$1020,0)),"")</f>
        <v/>
      </c>
      <c r="V1812" s="69">
        <f>1</f>
        <v/>
      </c>
      <c r="W1812" s="69">
        <f>IF($N1812="Accepté",1,0)</f>
        <v/>
      </c>
      <c r="X1812" s="68">
        <f>$M1812*$W1812</f>
        <v/>
      </c>
      <c r="Y1812" s="68">
        <f>IF($N1812="En cours",0,$M1812)</f>
        <v/>
      </c>
      <c r="Z1812" s="69">
        <f>IF($P1812="",0,1)</f>
        <v/>
      </c>
      <c r="AA1812" s="70">
        <f>IF($P1812="",0,$P1812)</f>
        <v/>
      </c>
      <c r="AB1812" s="69">
        <f>IF(AND($P1812&lt;&gt;"",$P1812&lt;=Paramètres!$C$14),1,0)</f>
        <v/>
      </c>
      <c r="AC1812" s="67">
        <f>IF($P1812="","Jamais relancé",IF($P1812&lt;=3,"0-3 j",IF($P1812&lt;=7,"4-7 j",IF($P1812&lt;=15,"8-15 j","Plus de 15 j"))))</f>
        <v/>
      </c>
      <c r="AD1812" s="67">
        <f>IF($M1812&lt;=1000,"Moins de 1 k€",IF($M1812&lt;=5000,"1 à 5 k€",IF($M1812&lt;=15000,"5 à 15 k€","Plus de 15 k€")))</f>
        <v/>
      </c>
    </row>
    <row r="1813">
      <c r="A1813" s="65" t="inlineStr">
        <is>
          <t>DEV-01812</t>
        </is>
      </c>
      <c r="B1813" s="66" t="n">
        <v>45758</v>
      </c>
      <c r="C1813" s="65" t="inlineStr">
        <is>
          <t>2025-04</t>
        </is>
      </c>
      <c r="D1813" s="65" t="inlineStr">
        <is>
          <t>2024-2025</t>
        </is>
      </c>
      <c r="E1813" s="65" t="inlineStr">
        <is>
          <t>CLI-0259</t>
        </is>
      </c>
      <c r="F1813" s="65" t="inlineStr">
        <is>
          <t>Professionnel</t>
        </is>
      </c>
      <c r="G1813" s="65" t="inlineStr">
        <is>
          <t>Bordeaux</t>
        </is>
      </c>
      <c r="H1813" s="65" t="inlineStr">
        <is>
          <t>Karim Belkacem</t>
        </is>
      </c>
      <c r="I1813" s="65" t="inlineStr">
        <is>
          <t>Plomberie</t>
        </is>
      </c>
      <c r="J1813" s="65" t="inlineStr">
        <is>
          <t>PR-004</t>
        </is>
      </c>
      <c r="K1813" s="65" t="inlineStr">
        <is>
          <t>Remplacement colonne d'évacuation</t>
        </is>
      </c>
      <c r="L1813" s="67" t="n">
        <v>1</v>
      </c>
      <c r="M1813" s="68" t="n">
        <v>8985.719999999999</v>
      </c>
      <c r="N1813" s="65" t="inlineStr">
        <is>
          <t>Accepté</t>
        </is>
      </c>
      <c r="O1813" s="66" t="n">
        <v>45775</v>
      </c>
      <c r="P1813" s="67" t="n">
        <v>12</v>
      </c>
      <c r="Q1813" s="67" t="n">
        <v>1</v>
      </c>
      <c r="R1813" s="67">
        <f>$I1813</f>
        <v/>
      </c>
      <c r="S1813" s="67">
        <f>$K1813</f>
        <v/>
      </c>
      <c r="T1813" s="67">
        <f>IFERROR(INDEX(Clients!$G$2:$G$1020,MATCH($E1813,Clients!$A$2:$A$1020,0)),"")</f>
        <v/>
      </c>
      <c r="U1813" s="67">
        <f>IFERROR(INDEX(Clients!$I$2:$I$1020,MATCH($E1813,Clients!$A$2:$A$1020,0)),"")</f>
        <v/>
      </c>
      <c r="V1813" s="69">
        <f>1</f>
        <v/>
      </c>
      <c r="W1813" s="69">
        <f>IF($N1813="Accepté",1,0)</f>
        <v/>
      </c>
      <c r="X1813" s="68">
        <f>$M1813*$W1813</f>
        <v/>
      </c>
      <c r="Y1813" s="68">
        <f>IF($N1813="En cours",0,$M1813)</f>
        <v/>
      </c>
      <c r="Z1813" s="69">
        <f>IF($P1813="",0,1)</f>
        <v/>
      </c>
      <c r="AA1813" s="70">
        <f>IF($P1813="",0,$P1813)</f>
        <v/>
      </c>
      <c r="AB1813" s="69">
        <f>IF(AND($P1813&lt;&gt;"",$P1813&lt;=Paramètres!$C$14),1,0)</f>
        <v/>
      </c>
      <c r="AC1813" s="67">
        <f>IF($P1813="","Jamais relancé",IF($P1813&lt;=3,"0-3 j",IF($P1813&lt;=7,"4-7 j",IF($P1813&lt;=15,"8-15 j","Plus de 15 j"))))</f>
        <v/>
      </c>
      <c r="AD1813" s="67">
        <f>IF($M1813&lt;=1000,"Moins de 1 k€",IF($M1813&lt;=5000,"1 à 5 k€",IF($M1813&lt;=15000,"5 à 15 k€","Plus de 15 k€")))</f>
        <v/>
      </c>
    </row>
    <row r="1814">
      <c r="A1814" s="65" t="inlineStr">
        <is>
          <t>DEV-01813</t>
        </is>
      </c>
      <c r="B1814" s="66" t="n">
        <v>45758</v>
      </c>
      <c r="C1814" s="65" t="inlineStr">
        <is>
          <t>2025-04</t>
        </is>
      </c>
      <c r="D1814" s="65" t="inlineStr">
        <is>
          <t>2024-2025</t>
        </is>
      </c>
      <c r="E1814" s="65" t="inlineStr">
        <is>
          <t>CLI-0574</t>
        </is>
      </c>
      <c r="F1814" s="65" t="inlineStr">
        <is>
          <t>Particulier</t>
        </is>
      </c>
      <c r="G1814" s="65" t="inlineStr">
        <is>
          <t>Toulouse</t>
        </is>
      </c>
      <c r="H1814" s="65" t="inlineStr">
        <is>
          <t>Julien Fabre</t>
        </is>
      </c>
      <c r="I1814" s="65" t="inlineStr">
        <is>
          <t>Salle de bain</t>
        </is>
      </c>
      <c r="J1814" s="65" t="inlineStr">
        <is>
          <t>SB-001</t>
        </is>
      </c>
      <c r="K1814" s="65" t="inlineStr">
        <is>
          <t>Rénovation salle de bain complète</t>
        </is>
      </c>
      <c r="L1814" s="67" t="n">
        <v>1</v>
      </c>
      <c r="M1814" s="68" t="n">
        <v>10248.63</v>
      </c>
      <c r="N1814" s="65" t="inlineStr">
        <is>
          <t>Sans réponse</t>
        </is>
      </c>
      <c r="O1814" s="66" t="n">
        <v>45795</v>
      </c>
      <c r="P1814" s="67" t="n">
        <v>11</v>
      </c>
      <c r="Q1814" s="67" t="n">
        <v>3</v>
      </c>
      <c r="R1814" s="67">
        <f>$I1814</f>
        <v/>
      </c>
      <c r="S1814" s="67">
        <f>$K1814</f>
        <v/>
      </c>
      <c r="T1814" s="67">
        <f>IFERROR(INDEX(Clients!$G$2:$G$1020,MATCH($E1814,Clients!$A$2:$A$1020,0)),"")</f>
        <v/>
      </c>
      <c r="U1814" s="67">
        <f>IFERROR(INDEX(Clients!$I$2:$I$1020,MATCH($E1814,Clients!$A$2:$A$1020,0)),"")</f>
        <v/>
      </c>
      <c r="V1814" s="69">
        <f>1</f>
        <v/>
      </c>
      <c r="W1814" s="69">
        <f>IF($N1814="Accepté",1,0)</f>
        <v/>
      </c>
      <c r="X1814" s="68">
        <f>$M1814*$W1814</f>
        <v/>
      </c>
      <c r="Y1814" s="68">
        <f>IF($N1814="En cours",0,$M1814)</f>
        <v/>
      </c>
      <c r="Z1814" s="69">
        <f>IF($P1814="",0,1)</f>
        <v/>
      </c>
      <c r="AA1814" s="70">
        <f>IF($P1814="",0,$P1814)</f>
        <v/>
      </c>
      <c r="AB1814" s="69">
        <f>IF(AND($P1814&lt;&gt;"",$P1814&lt;=Paramètres!$C$14),1,0)</f>
        <v/>
      </c>
      <c r="AC1814" s="67">
        <f>IF($P1814="","Jamais relancé",IF($P1814&lt;=3,"0-3 j",IF($P1814&lt;=7,"4-7 j",IF($P1814&lt;=15,"8-15 j","Plus de 15 j"))))</f>
        <v/>
      </c>
      <c r="AD1814" s="67">
        <f>IF($M1814&lt;=1000,"Moins de 1 k€",IF($M1814&lt;=5000,"1 à 5 k€",IF($M1814&lt;=15000,"5 à 15 k€","Plus de 15 k€")))</f>
        <v/>
      </c>
    </row>
    <row r="1815">
      <c r="A1815" s="65" t="inlineStr">
        <is>
          <t>DEV-01814</t>
        </is>
      </c>
      <c r="B1815" s="66" t="n">
        <v>45758</v>
      </c>
      <c r="C1815" s="65" t="inlineStr">
        <is>
          <t>2025-04</t>
        </is>
      </c>
      <c r="D1815" s="65" t="inlineStr">
        <is>
          <t>2024-2025</t>
        </is>
      </c>
      <c r="E1815" s="65" t="inlineStr">
        <is>
          <t>CLI-1001</t>
        </is>
      </c>
      <c r="F1815" s="65" t="inlineStr">
        <is>
          <t>Syndic</t>
        </is>
      </c>
      <c r="G1815" s="65" t="inlineStr">
        <is>
          <t>Montpellier</t>
        </is>
      </c>
      <c r="H1815" s="65" t="inlineStr">
        <is>
          <t>Thomas Rey</t>
        </is>
      </c>
      <c r="I1815" s="65" t="inlineStr">
        <is>
          <t>Chauffage</t>
        </is>
      </c>
      <c r="J1815" s="65" t="inlineStr">
        <is>
          <t>CH-004</t>
        </is>
      </c>
      <c r="K1815" s="65" t="inlineStr">
        <is>
          <t>Remplacement radiateurs (lot de 5)</t>
        </is>
      </c>
      <c r="L1815" s="67" t="n">
        <v>1</v>
      </c>
      <c r="M1815" s="68" t="n">
        <v>5594.79</v>
      </c>
      <c r="N1815" s="65" t="inlineStr">
        <is>
          <t>Accepté</t>
        </is>
      </c>
      <c r="O1815" s="66" t="n">
        <v>45769</v>
      </c>
      <c r="P1815" s="67" t="n">
        <v>4</v>
      </c>
      <c r="Q1815" s="67" t="n">
        <v>1</v>
      </c>
      <c r="R1815" s="67">
        <f>$I1815</f>
        <v/>
      </c>
      <c r="S1815" s="67">
        <f>$K1815</f>
        <v/>
      </c>
      <c r="T1815" s="67">
        <f>IFERROR(INDEX(Clients!$G$2:$G$1020,MATCH($E1815,Clients!$A$2:$A$1020,0)),"")</f>
        <v/>
      </c>
      <c r="U1815" s="67">
        <f>IFERROR(INDEX(Clients!$I$2:$I$1020,MATCH($E1815,Clients!$A$2:$A$1020,0)),"")</f>
        <v/>
      </c>
      <c r="V1815" s="69">
        <f>1</f>
        <v/>
      </c>
      <c r="W1815" s="69">
        <f>IF($N1815="Accepté",1,0)</f>
        <v/>
      </c>
      <c r="X1815" s="68">
        <f>$M1815*$W1815</f>
        <v/>
      </c>
      <c r="Y1815" s="68">
        <f>IF($N1815="En cours",0,$M1815)</f>
        <v/>
      </c>
      <c r="Z1815" s="69">
        <f>IF($P1815="",0,1)</f>
        <v/>
      </c>
      <c r="AA1815" s="70">
        <f>IF($P1815="",0,$P1815)</f>
        <v/>
      </c>
      <c r="AB1815" s="69">
        <f>IF(AND($P1815&lt;&gt;"",$P1815&lt;=Paramètres!$C$14),1,0)</f>
        <v/>
      </c>
      <c r="AC1815" s="67">
        <f>IF($P1815="","Jamais relancé",IF($P1815&lt;=3,"0-3 j",IF($P1815&lt;=7,"4-7 j",IF($P1815&lt;=15,"8-15 j","Plus de 15 j"))))</f>
        <v/>
      </c>
      <c r="AD1815" s="67">
        <f>IF($M1815&lt;=1000,"Moins de 1 k€",IF($M1815&lt;=5000,"1 à 5 k€",IF($M1815&lt;=15000,"5 à 15 k€","Plus de 15 k€")))</f>
        <v/>
      </c>
    </row>
    <row r="1816">
      <c r="A1816" s="65" t="inlineStr">
        <is>
          <t>DEV-01815</t>
        </is>
      </c>
      <c r="B1816" s="66" t="n">
        <v>45761</v>
      </c>
      <c r="C1816" s="65" t="inlineStr">
        <is>
          <t>2025-04</t>
        </is>
      </c>
      <c r="D1816" s="65" t="inlineStr">
        <is>
          <t>2024-2025</t>
        </is>
      </c>
      <c r="E1816" s="65" t="inlineStr">
        <is>
          <t>CLI-0447</t>
        </is>
      </c>
      <c r="F1816" s="65" t="inlineStr">
        <is>
          <t>Syndic</t>
        </is>
      </c>
      <c r="G1816" s="65" t="inlineStr">
        <is>
          <t>Bordeaux</t>
        </is>
      </c>
      <c r="H1816" s="65" t="inlineStr">
        <is>
          <t>Karim Belkacem</t>
        </is>
      </c>
      <c r="I1816" s="65" t="inlineStr">
        <is>
          <t>Salle de bain</t>
        </is>
      </c>
      <c r="J1816" s="65" t="inlineStr">
        <is>
          <t>SB-001</t>
        </is>
      </c>
      <c r="K1816" s="65" t="inlineStr">
        <is>
          <t>Rénovation salle de bain complète</t>
        </is>
      </c>
      <c r="L1816" s="67" t="n">
        <v>1</v>
      </c>
      <c r="M1816" s="68" t="n">
        <v>18613.69</v>
      </c>
      <c r="N1816" s="65" t="inlineStr">
        <is>
          <t>Refusé</t>
        </is>
      </c>
      <c r="O1816" s="66" t="n">
        <v>45788</v>
      </c>
      <c r="P1816" s="67" t="n"/>
      <c r="Q1816" s="67" t="n">
        <v>0</v>
      </c>
      <c r="R1816" s="67">
        <f>$I1816</f>
        <v/>
      </c>
      <c r="S1816" s="67">
        <f>$K1816</f>
        <v/>
      </c>
      <c r="T1816" s="67">
        <f>IFERROR(INDEX(Clients!$G$2:$G$1020,MATCH($E1816,Clients!$A$2:$A$1020,0)),"")</f>
        <v/>
      </c>
      <c r="U1816" s="67">
        <f>IFERROR(INDEX(Clients!$I$2:$I$1020,MATCH($E1816,Clients!$A$2:$A$1020,0)),"")</f>
        <v/>
      </c>
      <c r="V1816" s="69">
        <f>1</f>
        <v/>
      </c>
      <c r="W1816" s="69">
        <f>IF($N1816="Accepté",1,0)</f>
        <v/>
      </c>
      <c r="X1816" s="68">
        <f>$M1816*$W1816</f>
        <v/>
      </c>
      <c r="Y1816" s="68">
        <f>IF($N1816="En cours",0,$M1816)</f>
        <v/>
      </c>
      <c r="Z1816" s="69">
        <f>IF($P1816="",0,1)</f>
        <v/>
      </c>
      <c r="AA1816" s="70">
        <f>IF($P1816="",0,$P1816)</f>
        <v/>
      </c>
      <c r="AB1816" s="69">
        <f>IF(AND($P1816&lt;&gt;"",$P1816&lt;=Paramètres!$C$14),1,0)</f>
        <v/>
      </c>
      <c r="AC1816" s="67">
        <f>IF($P1816="","Jamais relancé",IF($P1816&lt;=3,"0-3 j",IF($P1816&lt;=7,"4-7 j",IF($P1816&lt;=15,"8-15 j","Plus de 15 j"))))</f>
        <v/>
      </c>
      <c r="AD1816" s="67">
        <f>IF($M1816&lt;=1000,"Moins de 1 k€",IF($M1816&lt;=5000,"1 à 5 k€",IF($M1816&lt;=15000,"5 à 15 k€","Plus de 15 k€")))</f>
        <v/>
      </c>
    </row>
    <row r="1817">
      <c r="A1817" s="65" t="inlineStr">
        <is>
          <t>DEV-01816</t>
        </is>
      </c>
      <c r="B1817" s="66" t="n">
        <v>45762</v>
      </c>
      <c r="C1817" s="65" t="inlineStr">
        <is>
          <t>2025-04</t>
        </is>
      </c>
      <c r="D1817" s="65" t="inlineStr">
        <is>
          <t>2024-2025</t>
        </is>
      </c>
      <c r="E1817" s="65" t="inlineStr">
        <is>
          <t>CLI-0364</t>
        </is>
      </c>
      <c r="F1817" s="65" t="inlineStr">
        <is>
          <t>Particulier</t>
        </is>
      </c>
      <c r="G1817" s="65" t="inlineStr">
        <is>
          <t>Bordeaux</t>
        </is>
      </c>
      <c r="H1817" s="65" t="inlineStr">
        <is>
          <t>Sophie Marchand</t>
        </is>
      </c>
      <c r="I1817" s="65" t="inlineStr">
        <is>
          <t>Dépannage</t>
        </is>
      </c>
      <c r="J1817" s="65" t="inlineStr">
        <is>
          <t>DP-004</t>
        </is>
      </c>
      <c r="K1817" s="65" t="inlineStr">
        <is>
          <t>Remise en service chaudière</t>
        </is>
      </c>
      <c r="L1817" s="67" t="n">
        <v>1</v>
      </c>
      <c r="M1817" s="68" t="n">
        <v>208.38</v>
      </c>
      <c r="N1817" s="65" t="inlineStr">
        <is>
          <t>Accepté</t>
        </is>
      </c>
      <c r="O1817" s="66" t="n">
        <v>45804</v>
      </c>
      <c r="P1817" s="67" t="n">
        <v>9</v>
      </c>
      <c r="Q1817" s="67" t="n">
        <v>3</v>
      </c>
      <c r="R1817" s="67">
        <f>$I1817</f>
        <v/>
      </c>
      <c r="S1817" s="67">
        <f>$K1817</f>
        <v/>
      </c>
      <c r="T1817" s="67">
        <f>IFERROR(INDEX(Clients!$G$2:$G$1020,MATCH($E1817,Clients!$A$2:$A$1020,0)),"")</f>
        <v/>
      </c>
      <c r="U1817" s="67">
        <f>IFERROR(INDEX(Clients!$I$2:$I$1020,MATCH($E1817,Clients!$A$2:$A$1020,0)),"")</f>
        <v/>
      </c>
      <c r="V1817" s="69">
        <f>1</f>
        <v/>
      </c>
      <c r="W1817" s="69">
        <f>IF($N1817="Accepté",1,0)</f>
        <v/>
      </c>
      <c r="X1817" s="68">
        <f>$M1817*$W1817</f>
        <v/>
      </c>
      <c r="Y1817" s="68">
        <f>IF($N1817="En cours",0,$M1817)</f>
        <v/>
      </c>
      <c r="Z1817" s="69">
        <f>IF($P1817="",0,1)</f>
        <v/>
      </c>
      <c r="AA1817" s="70">
        <f>IF($P1817="",0,$P1817)</f>
        <v/>
      </c>
      <c r="AB1817" s="69">
        <f>IF(AND($P1817&lt;&gt;"",$P1817&lt;=Paramètres!$C$14),1,0)</f>
        <v/>
      </c>
      <c r="AC1817" s="67">
        <f>IF($P1817="","Jamais relancé",IF($P1817&lt;=3,"0-3 j",IF($P1817&lt;=7,"4-7 j",IF($P1817&lt;=15,"8-15 j","Plus de 15 j"))))</f>
        <v/>
      </c>
      <c r="AD1817" s="67">
        <f>IF($M1817&lt;=1000,"Moins de 1 k€",IF($M1817&lt;=5000,"1 à 5 k€",IF($M1817&lt;=15000,"5 à 15 k€","Plus de 15 k€")))</f>
        <v/>
      </c>
    </row>
    <row r="1818">
      <c r="A1818" s="65" t="inlineStr">
        <is>
          <t>DEV-01817</t>
        </is>
      </c>
      <c r="B1818" s="66" t="n">
        <v>45762</v>
      </c>
      <c r="C1818" s="65" t="inlineStr">
        <is>
          <t>2025-04</t>
        </is>
      </c>
      <c r="D1818" s="65" t="inlineStr">
        <is>
          <t>2024-2025</t>
        </is>
      </c>
      <c r="E1818" s="65" t="inlineStr">
        <is>
          <t>CLI-0214</t>
        </is>
      </c>
      <c r="F1818" s="65" t="inlineStr">
        <is>
          <t>Particulier</t>
        </is>
      </c>
      <c r="G1818" s="65" t="inlineStr">
        <is>
          <t>Toulouse</t>
        </is>
      </c>
      <c r="H1818" s="65" t="inlineStr">
        <is>
          <t>Nadia Cherif</t>
        </is>
      </c>
      <c r="I1818" s="65" t="inlineStr">
        <is>
          <t>Dépannage</t>
        </is>
      </c>
      <c r="J1818" s="65" t="inlineStr">
        <is>
          <t>DP-002</t>
        </is>
      </c>
      <c r="K1818" s="65" t="inlineStr">
        <is>
          <t>Débouchage canalisation</t>
        </is>
      </c>
      <c r="L1818" s="67" t="n">
        <v>1</v>
      </c>
      <c r="M1818" s="68" t="n">
        <v>407.9</v>
      </c>
      <c r="N1818" s="65" t="inlineStr">
        <is>
          <t>Refusé</t>
        </is>
      </c>
      <c r="O1818" s="66" t="n">
        <v>45783</v>
      </c>
      <c r="P1818" s="67" t="n"/>
      <c r="Q1818" s="67" t="n">
        <v>0</v>
      </c>
      <c r="R1818" s="67">
        <f>$I1818</f>
        <v/>
      </c>
      <c r="S1818" s="67">
        <f>$K1818</f>
        <v/>
      </c>
      <c r="T1818" s="67">
        <f>IFERROR(INDEX(Clients!$G$2:$G$1020,MATCH($E1818,Clients!$A$2:$A$1020,0)),"")</f>
        <v/>
      </c>
      <c r="U1818" s="67">
        <f>IFERROR(INDEX(Clients!$I$2:$I$1020,MATCH($E1818,Clients!$A$2:$A$1020,0)),"")</f>
        <v/>
      </c>
      <c r="V1818" s="69">
        <f>1</f>
        <v/>
      </c>
      <c r="W1818" s="69">
        <f>IF($N1818="Accepté",1,0)</f>
        <v/>
      </c>
      <c r="X1818" s="68">
        <f>$M1818*$W1818</f>
        <v/>
      </c>
      <c r="Y1818" s="68">
        <f>IF($N1818="En cours",0,$M1818)</f>
        <v/>
      </c>
      <c r="Z1818" s="69">
        <f>IF($P1818="",0,1)</f>
        <v/>
      </c>
      <c r="AA1818" s="70">
        <f>IF($P1818="",0,$P1818)</f>
        <v/>
      </c>
      <c r="AB1818" s="69">
        <f>IF(AND($P1818&lt;&gt;"",$P1818&lt;=Paramètres!$C$14),1,0)</f>
        <v/>
      </c>
      <c r="AC1818" s="67">
        <f>IF($P1818="","Jamais relancé",IF($P1818&lt;=3,"0-3 j",IF($P1818&lt;=7,"4-7 j",IF($P1818&lt;=15,"8-15 j","Plus de 15 j"))))</f>
        <v/>
      </c>
      <c r="AD1818" s="67">
        <f>IF($M1818&lt;=1000,"Moins de 1 k€",IF($M1818&lt;=5000,"1 à 5 k€",IF($M1818&lt;=15000,"5 à 15 k€","Plus de 15 k€")))</f>
        <v/>
      </c>
    </row>
    <row r="1819">
      <c r="A1819" s="65" t="inlineStr">
        <is>
          <t>DEV-01818</t>
        </is>
      </c>
      <c r="B1819" s="66" t="n">
        <v>45763</v>
      </c>
      <c r="C1819" s="65" t="inlineStr">
        <is>
          <t>2025-04</t>
        </is>
      </c>
      <c r="D1819" s="65" t="inlineStr">
        <is>
          <t>2024-2025</t>
        </is>
      </c>
      <c r="E1819" s="65" t="inlineStr">
        <is>
          <t>CLI-0105</t>
        </is>
      </c>
      <c r="F1819" s="65" t="inlineStr">
        <is>
          <t>Particulier</t>
        </is>
      </c>
      <c r="G1819" s="65" t="inlineStr">
        <is>
          <t>Toulouse</t>
        </is>
      </c>
      <c r="H1819" s="65" t="inlineStr">
        <is>
          <t>Nadia Cherif</t>
        </is>
      </c>
      <c r="I1819" s="65" t="inlineStr">
        <is>
          <t>Dépannage</t>
        </is>
      </c>
      <c r="J1819" s="65" t="inlineStr">
        <is>
          <t>DP-001</t>
        </is>
      </c>
      <c r="K1819" s="65" t="inlineStr">
        <is>
          <t>Dépannage plomberie urgence</t>
        </is>
      </c>
      <c r="L1819" s="67" t="n">
        <v>1</v>
      </c>
      <c r="M1819" s="68" t="n">
        <v>275.95</v>
      </c>
      <c r="N1819" s="65" t="inlineStr">
        <is>
          <t>Refusé</t>
        </is>
      </c>
      <c r="O1819" s="66" t="n">
        <v>45776</v>
      </c>
      <c r="P1819" s="67" t="n"/>
      <c r="Q1819" s="67" t="n">
        <v>0</v>
      </c>
      <c r="R1819" s="67">
        <f>$I1819</f>
        <v/>
      </c>
      <c r="S1819" s="67">
        <f>$K1819</f>
        <v/>
      </c>
      <c r="T1819" s="67">
        <f>IFERROR(INDEX(Clients!$G$2:$G$1020,MATCH($E1819,Clients!$A$2:$A$1020,0)),"")</f>
        <v/>
      </c>
      <c r="U1819" s="67">
        <f>IFERROR(INDEX(Clients!$I$2:$I$1020,MATCH($E1819,Clients!$A$2:$A$1020,0)),"")</f>
        <v/>
      </c>
      <c r="V1819" s="69">
        <f>1</f>
        <v/>
      </c>
      <c r="W1819" s="69">
        <f>IF($N1819="Accepté",1,0)</f>
        <v/>
      </c>
      <c r="X1819" s="68">
        <f>$M1819*$W1819</f>
        <v/>
      </c>
      <c r="Y1819" s="68">
        <f>IF($N1819="En cours",0,$M1819)</f>
        <v/>
      </c>
      <c r="Z1819" s="69">
        <f>IF($P1819="",0,1)</f>
        <v/>
      </c>
      <c r="AA1819" s="70">
        <f>IF($P1819="",0,$P1819)</f>
        <v/>
      </c>
      <c r="AB1819" s="69">
        <f>IF(AND($P1819&lt;&gt;"",$P1819&lt;=Paramètres!$C$14),1,0)</f>
        <v/>
      </c>
      <c r="AC1819" s="67">
        <f>IF($P1819="","Jamais relancé",IF($P1819&lt;=3,"0-3 j",IF($P1819&lt;=7,"4-7 j",IF($P1819&lt;=15,"8-15 j","Plus de 15 j"))))</f>
        <v/>
      </c>
      <c r="AD1819" s="67">
        <f>IF($M1819&lt;=1000,"Moins de 1 k€",IF($M1819&lt;=5000,"1 à 5 k€",IF($M1819&lt;=15000,"5 à 15 k€","Plus de 15 k€")))</f>
        <v/>
      </c>
    </row>
    <row r="1820">
      <c r="A1820" s="65" t="inlineStr">
        <is>
          <t>DEV-01819</t>
        </is>
      </c>
      <c r="B1820" s="66" t="n">
        <v>45763</v>
      </c>
      <c r="C1820" s="65" t="inlineStr">
        <is>
          <t>2025-04</t>
        </is>
      </c>
      <c r="D1820" s="65" t="inlineStr">
        <is>
          <t>2024-2025</t>
        </is>
      </c>
      <c r="E1820" s="65" t="inlineStr">
        <is>
          <t>CLI-0010</t>
        </is>
      </c>
      <c r="F1820" s="65" t="inlineStr">
        <is>
          <t>Particulier</t>
        </is>
      </c>
      <c r="G1820" s="65" t="inlineStr">
        <is>
          <t>Bordeaux</t>
        </is>
      </c>
      <c r="H1820" s="65" t="inlineStr">
        <is>
          <t>Sophie Marchand</t>
        </is>
      </c>
      <c r="I1820" s="65" t="inlineStr">
        <is>
          <t>Électricité</t>
        </is>
      </c>
      <c r="J1820" s="65" t="inlineStr">
        <is>
          <t>EL-003</t>
        </is>
      </c>
      <c r="K1820" s="65" t="inlineStr">
        <is>
          <t>Rénovation électrique complète</t>
        </is>
      </c>
      <c r="L1820" s="67" t="n">
        <v>1</v>
      </c>
      <c r="M1820" s="68" t="n">
        <v>9974.719999999999</v>
      </c>
      <c r="N1820" s="65" t="inlineStr">
        <is>
          <t>Sans réponse</t>
        </is>
      </c>
      <c r="O1820" s="66" t="n">
        <v>45781</v>
      </c>
      <c r="P1820" s="67" t="n">
        <v>6</v>
      </c>
      <c r="Q1820" s="67" t="n">
        <v>2</v>
      </c>
      <c r="R1820" s="67">
        <f>$I1820</f>
        <v/>
      </c>
      <c r="S1820" s="67">
        <f>$K1820</f>
        <v/>
      </c>
      <c r="T1820" s="67">
        <f>IFERROR(INDEX(Clients!$G$2:$G$1020,MATCH($E1820,Clients!$A$2:$A$1020,0)),"")</f>
        <v/>
      </c>
      <c r="U1820" s="67">
        <f>IFERROR(INDEX(Clients!$I$2:$I$1020,MATCH($E1820,Clients!$A$2:$A$1020,0)),"")</f>
        <v/>
      </c>
      <c r="V1820" s="69">
        <f>1</f>
        <v/>
      </c>
      <c r="W1820" s="69">
        <f>IF($N1820="Accepté",1,0)</f>
        <v/>
      </c>
      <c r="X1820" s="68">
        <f>$M1820*$W1820</f>
        <v/>
      </c>
      <c r="Y1820" s="68">
        <f>IF($N1820="En cours",0,$M1820)</f>
        <v/>
      </c>
      <c r="Z1820" s="69">
        <f>IF($P1820="",0,1)</f>
        <v/>
      </c>
      <c r="AA1820" s="70">
        <f>IF($P1820="",0,$P1820)</f>
        <v/>
      </c>
      <c r="AB1820" s="69">
        <f>IF(AND($P1820&lt;&gt;"",$P1820&lt;=Paramètres!$C$14),1,0)</f>
        <v/>
      </c>
      <c r="AC1820" s="67">
        <f>IF($P1820="","Jamais relancé",IF($P1820&lt;=3,"0-3 j",IF($P1820&lt;=7,"4-7 j",IF($P1820&lt;=15,"8-15 j","Plus de 15 j"))))</f>
        <v/>
      </c>
      <c r="AD1820" s="67">
        <f>IF($M1820&lt;=1000,"Moins de 1 k€",IF($M1820&lt;=5000,"1 à 5 k€",IF($M1820&lt;=15000,"5 à 15 k€","Plus de 15 k€")))</f>
        <v/>
      </c>
    </row>
    <row r="1821">
      <c r="A1821" s="65" t="inlineStr">
        <is>
          <t>DEV-01820</t>
        </is>
      </c>
      <c r="B1821" s="66" t="n">
        <v>45763</v>
      </c>
      <c r="C1821" s="65" t="inlineStr">
        <is>
          <t>2025-04</t>
        </is>
      </c>
      <c r="D1821" s="65" t="inlineStr">
        <is>
          <t>2024-2025</t>
        </is>
      </c>
      <c r="E1821" s="65" t="inlineStr">
        <is>
          <t>CLI-0145</t>
        </is>
      </c>
      <c r="F1821" s="65" t="inlineStr">
        <is>
          <t>Collectivité</t>
        </is>
      </c>
      <c r="G1821" s="65" t="inlineStr">
        <is>
          <t>Bordeaux</t>
        </is>
      </c>
      <c r="H1821" s="65" t="inlineStr">
        <is>
          <t>Sophie Marchand</t>
        </is>
      </c>
      <c r="I1821" s="65" t="inlineStr">
        <is>
          <t>Salle de bain</t>
        </is>
      </c>
      <c r="J1821" s="65" t="inlineStr">
        <is>
          <t>SB-002</t>
        </is>
      </c>
      <c r="K1821" s="65" t="inlineStr">
        <is>
          <t>Remplacement baignoire par douche</t>
        </is>
      </c>
      <c r="L1821" s="67" t="n">
        <v>1</v>
      </c>
      <c r="M1821" s="68" t="n">
        <v>9480.16</v>
      </c>
      <c r="N1821" s="65" t="inlineStr">
        <is>
          <t>Refusé</t>
        </is>
      </c>
      <c r="O1821" s="66" t="n">
        <v>45784</v>
      </c>
      <c r="P1821" s="67" t="n"/>
      <c r="Q1821" s="67" t="n">
        <v>0</v>
      </c>
      <c r="R1821" s="67">
        <f>$I1821</f>
        <v/>
      </c>
      <c r="S1821" s="67">
        <f>$K1821</f>
        <v/>
      </c>
      <c r="T1821" s="67">
        <f>IFERROR(INDEX(Clients!$G$2:$G$1020,MATCH($E1821,Clients!$A$2:$A$1020,0)),"")</f>
        <v/>
      </c>
      <c r="U1821" s="67">
        <f>IFERROR(INDEX(Clients!$I$2:$I$1020,MATCH($E1821,Clients!$A$2:$A$1020,0)),"")</f>
        <v/>
      </c>
      <c r="V1821" s="69">
        <f>1</f>
        <v/>
      </c>
      <c r="W1821" s="69">
        <f>IF($N1821="Accepté",1,0)</f>
        <v/>
      </c>
      <c r="X1821" s="68">
        <f>$M1821*$W1821</f>
        <v/>
      </c>
      <c r="Y1821" s="68">
        <f>IF($N1821="En cours",0,$M1821)</f>
        <v/>
      </c>
      <c r="Z1821" s="69">
        <f>IF($P1821="",0,1)</f>
        <v/>
      </c>
      <c r="AA1821" s="70">
        <f>IF($P1821="",0,$P1821)</f>
        <v/>
      </c>
      <c r="AB1821" s="69">
        <f>IF(AND($P1821&lt;&gt;"",$P1821&lt;=Paramètres!$C$14),1,0)</f>
        <v/>
      </c>
      <c r="AC1821" s="67">
        <f>IF($P1821="","Jamais relancé",IF($P1821&lt;=3,"0-3 j",IF($P1821&lt;=7,"4-7 j",IF($P1821&lt;=15,"8-15 j","Plus de 15 j"))))</f>
        <v/>
      </c>
      <c r="AD1821" s="67">
        <f>IF($M1821&lt;=1000,"Moins de 1 k€",IF($M1821&lt;=5000,"1 à 5 k€",IF($M1821&lt;=15000,"5 à 15 k€","Plus de 15 k€")))</f>
        <v/>
      </c>
    </row>
    <row r="1822">
      <c r="A1822" s="65" t="inlineStr">
        <is>
          <t>DEV-01821</t>
        </is>
      </c>
      <c r="B1822" s="66" t="n">
        <v>45764</v>
      </c>
      <c r="C1822" s="65" t="inlineStr">
        <is>
          <t>2025-04</t>
        </is>
      </c>
      <c r="D1822" s="65" t="inlineStr">
        <is>
          <t>2024-2025</t>
        </is>
      </c>
      <c r="E1822" s="65" t="inlineStr">
        <is>
          <t>CLI-0375</t>
        </is>
      </c>
      <c r="F1822" s="65" t="inlineStr">
        <is>
          <t>Particulier</t>
        </is>
      </c>
      <c r="G1822" s="65" t="inlineStr">
        <is>
          <t>Bordeaux</t>
        </is>
      </c>
      <c r="H1822" s="65" t="inlineStr">
        <is>
          <t>Sophie Marchand</t>
        </is>
      </c>
      <c r="I1822" s="65" t="inlineStr">
        <is>
          <t>Salle de bain</t>
        </is>
      </c>
      <c r="J1822" s="65" t="inlineStr">
        <is>
          <t>SB-001</t>
        </is>
      </c>
      <c r="K1822" s="65" t="inlineStr">
        <is>
          <t>Rénovation salle de bain complète</t>
        </is>
      </c>
      <c r="L1822" s="67" t="n">
        <v>1</v>
      </c>
      <c r="M1822" s="68" t="n">
        <v>11568.6</v>
      </c>
      <c r="N1822" s="65" t="inlineStr">
        <is>
          <t>Sans réponse</t>
        </is>
      </c>
      <c r="O1822" s="66" t="n">
        <v>45769</v>
      </c>
      <c r="P1822" s="67" t="n"/>
      <c r="Q1822" s="67" t="n">
        <v>0</v>
      </c>
      <c r="R1822" s="67">
        <f>$I1822</f>
        <v/>
      </c>
      <c r="S1822" s="67">
        <f>$K1822</f>
        <v/>
      </c>
      <c r="T1822" s="67">
        <f>IFERROR(INDEX(Clients!$G$2:$G$1020,MATCH($E1822,Clients!$A$2:$A$1020,0)),"")</f>
        <v/>
      </c>
      <c r="U1822" s="67">
        <f>IFERROR(INDEX(Clients!$I$2:$I$1020,MATCH($E1822,Clients!$A$2:$A$1020,0)),"")</f>
        <v/>
      </c>
      <c r="V1822" s="69">
        <f>1</f>
        <v/>
      </c>
      <c r="W1822" s="69">
        <f>IF($N1822="Accepté",1,0)</f>
        <v/>
      </c>
      <c r="X1822" s="68">
        <f>$M1822*$W1822</f>
        <v/>
      </c>
      <c r="Y1822" s="68">
        <f>IF($N1822="En cours",0,$M1822)</f>
        <v/>
      </c>
      <c r="Z1822" s="69">
        <f>IF($P1822="",0,1)</f>
        <v/>
      </c>
      <c r="AA1822" s="70">
        <f>IF($P1822="",0,$P1822)</f>
        <v/>
      </c>
      <c r="AB1822" s="69">
        <f>IF(AND($P1822&lt;&gt;"",$P1822&lt;=Paramètres!$C$14),1,0)</f>
        <v/>
      </c>
      <c r="AC1822" s="67">
        <f>IF($P1822="","Jamais relancé",IF($P1822&lt;=3,"0-3 j",IF($P1822&lt;=7,"4-7 j",IF($P1822&lt;=15,"8-15 j","Plus de 15 j"))))</f>
        <v/>
      </c>
      <c r="AD1822" s="67">
        <f>IF($M1822&lt;=1000,"Moins de 1 k€",IF($M1822&lt;=5000,"1 à 5 k€",IF($M1822&lt;=15000,"5 à 15 k€","Plus de 15 k€")))</f>
        <v/>
      </c>
    </row>
    <row r="1823">
      <c r="A1823" s="65" t="inlineStr">
        <is>
          <t>DEV-01822</t>
        </is>
      </c>
      <c r="B1823" s="66" t="n">
        <v>45764</v>
      </c>
      <c r="C1823" s="65" t="inlineStr">
        <is>
          <t>2025-04</t>
        </is>
      </c>
      <c r="D1823" s="65" t="inlineStr">
        <is>
          <t>2024-2025</t>
        </is>
      </c>
      <c r="E1823" s="65" t="inlineStr">
        <is>
          <t>CLI-0014</t>
        </is>
      </c>
      <c r="F1823" s="65" t="inlineStr">
        <is>
          <t>Particulier</t>
        </is>
      </c>
      <c r="G1823" s="65" t="inlineStr">
        <is>
          <t>Bordeaux</t>
        </is>
      </c>
      <c r="H1823" s="65" t="inlineStr">
        <is>
          <t>Karim Belkacem</t>
        </is>
      </c>
      <c r="I1823" s="65" t="inlineStr">
        <is>
          <t>Plomberie</t>
        </is>
      </c>
      <c r="J1823" s="65" t="inlineStr">
        <is>
          <t>PR-001</t>
        </is>
      </c>
      <c r="K1823" s="65" t="inlineStr">
        <is>
          <t>Remplacement chauffe-eau 200 L</t>
        </is>
      </c>
      <c r="L1823" s="67" t="n">
        <v>1</v>
      </c>
      <c r="M1823" s="68" t="n">
        <v>1359.96</v>
      </c>
      <c r="N1823" s="65" t="inlineStr">
        <is>
          <t>Accepté</t>
        </is>
      </c>
      <c r="O1823" s="66" t="n">
        <v>45792</v>
      </c>
      <c r="P1823" s="67" t="n">
        <v>8</v>
      </c>
      <c r="Q1823" s="67" t="n">
        <v>3</v>
      </c>
      <c r="R1823" s="67">
        <f>$I1823</f>
        <v/>
      </c>
      <c r="S1823" s="67">
        <f>$K1823</f>
        <v/>
      </c>
      <c r="T1823" s="67">
        <f>IFERROR(INDEX(Clients!$G$2:$G$1020,MATCH($E1823,Clients!$A$2:$A$1020,0)),"")</f>
        <v/>
      </c>
      <c r="U1823" s="67">
        <f>IFERROR(INDEX(Clients!$I$2:$I$1020,MATCH($E1823,Clients!$A$2:$A$1020,0)),"")</f>
        <v/>
      </c>
      <c r="V1823" s="69">
        <f>1</f>
        <v/>
      </c>
      <c r="W1823" s="69">
        <f>IF($N1823="Accepté",1,0)</f>
        <v/>
      </c>
      <c r="X1823" s="68">
        <f>$M1823*$W1823</f>
        <v/>
      </c>
      <c r="Y1823" s="68">
        <f>IF($N1823="En cours",0,$M1823)</f>
        <v/>
      </c>
      <c r="Z1823" s="69">
        <f>IF($P1823="",0,1)</f>
        <v/>
      </c>
      <c r="AA1823" s="70">
        <f>IF($P1823="",0,$P1823)</f>
        <v/>
      </c>
      <c r="AB1823" s="69">
        <f>IF(AND($P1823&lt;&gt;"",$P1823&lt;=Paramètres!$C$14),1,0)</f>
        <v/>
      </c>
      <c r="AC1823" s="67">
        <f>IF($P1823="","Jamais relancé",IF($P1823&lt;=3,"0-3 j",IF($P1823&lt;=7,"4-7 j",IF($P1823&lt;=15,"8-15 j","Plus de 15 j"))))</f>
        <v/>
      </c>
      <c r="AD1823" s="67">
        <f>IF($M1823&lt;=1000,"Moins de 1 k€",IF($M1823&lt;=5000,"1 à 5 k€",IF($M1823&lt;=15000,"5 à 15 k€","Plus de 15 k€")))</f>
        <v/>
      </c>
    </row>
    <row r="1824">
      <c r="A1824" s="65" t="inlineStr">
        <is>
          <t>DEV-01823</t>
        </is>
      </c>
      <c r="B1824" s="66" t="n">
        <v>45764</v>
      </c>
      <c r="C1824" s="65" t="inlineStr">
        <is>
          <t>2025-04</t>
        </is>
      </c>
      <c r="D1824" s="65" t="inlineStr">
        <is>
          <t>2024-2025</t>
        </is>
      </c>
      <c r="E1824" s="65" t="inlineStr">
        <is>
          <t>CLI-0071</t>
        </is>
      </c>
      <c r="F1824" s="65" t="inlineStr">
        <is>
          <t>Particulier</t>
        </is>
      </c>
      <c r="G1824" s="65" t="inlineStr">
        <is>
          <t>Toulouse</t>
        </is>
      </c>
      <c r="H1824" s="65" t="inlineStr">
        <is>
          <t>Julien Fabre</t>
        </is>
      </c>
      <c r="I1824" s="65" t="inlineStr">
        <is>
          <t>Dépannage</t>
        </is>
      </c>
      <c r="J1824" s="65" t="inlineStr">
        <is>
          <t>DP-003</t>
        </is>
      </c>
      <c r="K1824" s="65" t="inlineStr">
        <is>
          <t>Dépannage électrique urgence</t>
        </is>
      </c>
      <c r="L1824" s="67" t="n">
        <v>1</v>
      </c>
      <c r="M1824" s="68" t="n">
        <v>317.09</v>
      </c>
      <c r="N1824" s="65" t="inlineStr">
        <is>
          <t>Sans réponse</t>
        </is>
      </c>
      <c r="O1824" s="66" t="n">
        <v>45794</v>
      </c>
      <c r="P1824" s="67" t="n"/>
      <c r="Q1824" s="67" t="n">
        <v>0</v>
      </c>
      <c r="R1824" s="67">
        <f>$I1824</f>
        <v/>
      </c>
      <c r="S1824" s="67">
        <f>$K1824</f>
        <v/>
      </c>
      <c r="T1824" s="67">
        <f>IFERROR(INDEX(Clients!$G$2:$G$1020,MATCH($E1824,Clients!$A$2:$A$1020,0)),"")</f>
        <v/>
      </c>
      <c r="U1824" s="67">
        <f>IFERROR(INDEX(Clients!$I$2:$I$1020,MATCH($E1824,Clients!$A$2:$A$1020,0)),"")</f>
        <v/>
      </c>
      <c r="V1824" s="69">
        <f>1</f>
        <v/>
      </c>
      <c r="W1824" s="69">
        <f>IF($N1824="Accepté",1,0)</f>
        <v/>
      </c>
      <c r="X1824" s="68">
        <f>$M1824*$W1824</f>
        <v/>
      </c>
      <c r="Y1824" s="68">
        <f>IF($N1824="En cours",0,$M1824)</f>
        <v/>
      </c>
      <c r="Z1824" s="69">
        <f>IF($P1824="",0,1)</f>
        <v/>
      </c>
      <c r="AA1824" s="70">
        <f>IF($P1824="",0,$P1824)</f>
        <v/>
      </c>
      <c r="AB1824" s="69">
        <f>IF(AND($P1824&lt;&gt;"",$P1824&lt;=Paramètres!$C$14),1,0)</f>
        <v/>
      </c>
      <c r="AC1824" s="67">
        <f>IF($P1824="","Jamais relancé",IF($P1824&lt;=3,"0-3 j",IF($P1824&lt;=7,"4-7 j",IF($P1824&lt;=15,"8-15 j","Plus de 15 j"))))</f>
        <v/>
      </c>
      <c r="AD1824" s="67">
        <f>IF($M1824&lt;=1000,"Moins de 1 k€",IF($M1824&lt;=5000,"1 à 5 k€",IF($M1824&lt;=15000,"5 à 15 k€","Plus de 15 k€")))</f>
        <v/>
      </c>
    </row>
    <row r="1825">
      <c r="A1825" s="65" t="inlineStr">
        <is>
          <t>DEV-01824</t>
        </is>
      </c>
      <c r="B1825" s="66" t="n">
        <v>45764</v>
      </c>
      <c r="C1825" s="65" t="inlineStr">
        <is>
          <t>2025-04</t>
        </is>
      </c>
      <c r="D1825" s="65" t="inlineStr">
        <is>
          <t>2024-2025</t>
        </is>
      </c>
      <c r="E1825" s="65" t="inlineStr">
        <is>
          <t>CLI-0008</t>
        </is>
      </c>
      <c r="F1825" s="65" t="inlineStr">
        <is>
          <t>Particulier</t>
        </is>
      </c>
      <c r="G1825" s="65" t="inlineStr">
        <is>
          <t>Toulouse</t>
        </is>
      </c>
      <c r="H1825" s="65" t="inlineStr">
        <is>
          <t>Nadia Cherif</t>
        </is>
      </c>
      <c r="I1825" s="65" t="inlineStr">
        <is>
          <t>Chauffage</t>
        </is>
      </c>
      <c r="J1825" s="65" t="inlineStr">
        <is>
          <t>CH-001</t>
        </is>
      </c>
      <c r="K1825" s="65" t="inlineStr">
        <is>
          <t>Installation chaudière gaz condensation</t>
        </is>
      </c>
      <c r="L1825" s="67" t="n">
        <v>3</v>
      </c>
      <c r="M1825" s="68" t="n">
        <v>15107.49</v>
      </c>
      <c r="N1825" s="65" t="inlineStr">
        <is>
          <t>Refusé</t>
        </is>
      </c>
      <c r="O1825" s="66" t="n">
        <v>45777</v>
      </c>
      <c r="P1825" s="67" t="n">
        <v>9</v>
      </c>
      <c r="Q1825" s="67" t="n">
        <v>1</v>
      </c>
      <c r="R1825" s="67">
        <f>$I1825</f>
        <v/>
      </c>
      <c r="S1825" s="67">
        <f>$K1825</f>
        <v/>
      </c>
      <c r="T1825" s="67">
        <f>IFERROR(INDEX(Clients!$G$2:$G$1020,MATCH($E1825,Clients!$A$2:$A$1020,0)),"")</f>
        <v/>
      </c>
      <c r="U1825" s="67">
        <f>IFERROR(INDEX(Clients!$I$2:$I$1020,MATCH($E1825,Clients!$A$2:$A$1020,0)),"")</f>
        <v/>
      </c>
      <c r="V1825" s="69">
        <f>1</f>
        <v/>
      </c>
      <c r="W1825" s="69">
        <f>IF($N1825="Accepté",1,0)</f>
        <v/>
      </c>
      <c r="X1825" s="68">
        <f>$M1825*$W1825</f>
        <v/>
      </c>
      <c r="Y1825" s="68">
        <f>IF($N1825="En cours",0,$M1825)</f>
        <v/>
      </c>
      <c r="Z1825" s="69">
        <f>IF($P1825="",0,1)</f>
        <v/>
      </c>
      <c r="AA1825" s="70">
        <f>IF($P1825="",0,$P1825)</f>
        <v/>
      </c>
      <c r="AB1825" s="69">
        <f>IF(AND($P1825&lt;&gt;"",$P1825&lt;=Paramètres!$C$14),1,0)</f>
        <v/>
      </c>
      <c r="AC1825" s="67">
        <f>IF($P1825="","Jamais relancé",IF($P1825&lt;=3,"0-3 j",IF($P1825&lt;=7,"4-7 j",IF($P1825&lt;=15,"8-15 j","Plus de 15 j"))))</f>
        <v/>
      </c>
      <c r="AD1825" s="67">
        <f>IF($M1825&lt;=1000,"Moins de 1 k€",IF($M1825&lt;=5000,"1 à 5 k€",IF($M1825&lt;=15000,"5 à 15 k€","Plus de 15 k€")))</f>
        <v/>
      </c>
    </row>
    <row r="1826">
      <c r="A1826" s="65" t="inlineStr">
        <is>
          <t>DEV-01825</t>
        </is>
      </c>
      <c r="B1826" s="66" t="n">
        <v>45764</v>
      </c>
      <c r="C1826" s="65" t="inlineStr">
        <is>
          <t>2025-04</t>
        </is>
      </c>
      <c r="D1826" s="65" t="inlineStr">
        <is>
          <t>2024-2025</t>
        </is>
      </c>
      <c r="E1826" s="65" t="inlineStr">
        <is>
          <t>CLI-0097</t>
        </is>
      </c>
      <c r="F1826" s="65" t="inlineStr">
        <is>
          <t>Particulier</t>
        </is>
      </c>
      <c r="G1826" s="65" t="inlineStr">
        <is>
          <t>Toulouse</t>
        </is>
      </c>
      <c r="H1826" s="65" t="inlineStr">
        <is>
          <t>Nadia Cherif</t>
        </is>
      </c>
      <c r="I1826" s="65" t="inlineStr">
        <is>
          <t>Électricité</t>
        </is>
      </c>
      <c r="J1826" s="65" t="inlineStr">
        <is>
          <t>EL-001</t>
        </is>
      </c>
      <c r="K1826" s="65" t="inlineStr">
        <is>
          <t>Mise aux normes tableau électrique</t>
        </is>
      </c>
      <c r="L1826" s="67" t="n">
        <v>2</v>
      </c>
      <c r="M1826" s="68" t="n">
        <v>3480.39</v>
      </c>
      <c r="N1826" s="65" t="inlineStr">
        <is>
          <t>Accepté</t>
        </is>
      </c>
      <c r="O1826" s="66" t="n">
        <v>45791</v>
      </c>
      <c r="P1826" s="67" t="n">
        <v>3</v>
      </c>
      <c r="Q1826" s="67" t="n">
        <v>3</v>
      </c>
      <c r="R1826" s="67">
        <f>$I1826</f>
        <v/>
      </c>
      <c r="S1826" s="67">
        <f>$K1826</f>
        <v/>
      </c>
      <c r="T1826" s="67">
        <f>IFERROR(INDEX(Clients!$G$2:$G$1020,MATCH($E1826,Clients!$A$2:$A$1020,0)),"")</f>
        <v/>
      </c>
      <c r="U1826" s="67">
        <f>IFERROR(INDEX(Clients!$I$2:$I$1020,MATCH($E1826,Clients!$A$2:$A$1020,0)),"")</f>
        <v/>
      </c>
      <c r="V1826" s="69">
        <f>1</f>
        <v/>
      </c>
      <c r="W1826" s="69">
        <f>IF($N1826="Accepté",1,0)</f>
        <v/>
      </c>
      <c r="X1826" s="68">
        <f>$M1826*$W1826</f>
        <v/>
      </c>
      <c r="Y1826" s="68">
        <f>IF($N1826="En cours",0,$M1826)</f>
        <v/>
      </c>
      <c r="Z1826" s="69">
        <f>IF($P1826="",0,1)</f>
        <v/>
      </c>
      <c r="AA1826" s="70">
        <f>IF($P1826="",0,$P1826)</f>
        <v/>
      </c>
      <c r="AB1826" s="69">
        <f>IF(AND($P1826&lt;&gt;"",$P1826&lt;=Paramètres!$C$14),1,0)</f>
        <v/>
      </c>
      <c r="AC1826" s="67">
        <f>IF($P1826="","Jamais relancé",IF($P1826&lt;=3,"0-3 j",IF($P1826&lt;=7,"4-7 j",IF($P1826&lt;=15,"8-15 j","Plus de 15 j"))))</f>
        <v/>
      </c>
      <c r="AD1826" s="67">
        <f>IF($M1826&lt;=1000,"Moins de 1 k€",IF($M1826&lt;=5000,"1 à 5 k€",IF($M1826&lt;=15000,"5 à 15 k€","Plus de 15 k€")))</f>
        <v/>
      </c>
    </row>
    <row r="1827">
      <c r="A1827" s="65" t="inlineStr">
        <is>
          <t>DEV-01826</t>
        </is>
      </c>
      <c r="B1827" s="66" t="n">
        <v>45764</v>
      </c>
      <c r="C1827" s="65" t="inlineStr">
        <is>
          <t>2025-04</t>
        </is>
      </c>
      <c r="D1827" s="65" t="inlineStr">
        <is>
          <t>2024-2025</t>
        </is>
      </c>
      <c r="E1827" s="65" t="inlineStr">
        <is>
          <t>CLI-0558</t>
        </is>
      </c>
      <c r="F1827" s="65" t="inlineStr">
        <is>
          <t>Particulier</t>
        </is>
      </c>
      <c r="G1827" s="65" t="inlineStr">
        <is>
          <t>Montpellier</t>
        </is>
      </c>
      <c r="H1827" s="65" t="inlineStr">
        <is>
          <t>Thomas Rey</t>
        </is>
      </c>
      <c r="I1827" s="65" t="inlineStr">
        <is>
          <t>Salle de bain</t>
        </is>
      </c>
      <c r="J1827" s="65" t="inlineStr">
        <is>
          <t>SB-003</t>
        </is>
      </c>
      <c r="K1827" s="65" t="inlineStr">
        <is>
          <t>Pose meuble vasque + robinetterie</t>
        </is>
      </c>
      <c r="L1827" s="67" t="n">
        <v>1</v>
      </c>
      <c r="M1827" s="68" t="n">
        <v>1428</v>
      </c>
      <c r="N1827" s="65" t="inlineStr">
        <is>
          <t>Accepté</t>
        </is>
      </c>
      <c r="O1827" s="66" t="n">
        <v>45776</v>
      </c>
      <c r="P1827" s="67" t="n">
        <v>9</v>
      </c>
      <c r="Q1827" s="67" t="n">
        <v>1</v>
      </c>
      <c r="R1827" s="67">
        <f>$I1827</f>
        <v/>
      </c>
      <c r="S1827" s="67">
        <f>$K1827</f>
        <v/>
      </c>
      <c r="T1827" s="67">
        <f>IFERROR(INDEX(Clients!$G$2:$G$1020,MATCH($E1827,Clients!$A$2:$A$1020,0)),"")</f>
        <v/>
      </c>
      <c r="U1827" s="67">
        <f>IFERROR(INDEX(Clients!$I$2:$I$1020,MATCH($E1827,Clients!$A$2:$A$1020,0)),"")</f>
        <v/>
      </c>
      <c r="V1827" s="69">
        <f>1</f>
        <v/>
      </c>
      <c r="W1827" s="69">
        <f>IF($N1827="Accepté",1,0)</f>
        <v/>
      </c>
      <c r="X1827" s="68">
        <f>$M1827*$W1827</f>
        <v/>
      </c>
      <c r="Y1827" s="68">
        <f>IF($N1827="En cours",0,$M1827)</f>
        <v/>
      </c>
      <c r="Z1827" s="69">
        <f>IF($P1827="",0,1)</f>
        <v/>
      </c>
      <c r="AA1827" s="70">
        <f>IF($P1827="",0,$P1827)</f>
        <v/>
      </c>
      <c r="AB1827" s="69">
        <f>IF(AND($P1827&lt;&gt;"",$P1827&lt;=Paramètres!$C$14),1,0)</f>
        <v/>
      </c>
      <c r="AC1827" s="67">
        <f>IF($P1827="","Jamais relancé",IF($P1827&lt;=3,"0-3 j",IF($P1827&lt;=7,"4-7 j",IF($P1827&lt;=15,"8-15 j","Plus de 15 j"))))</f>
        <v/>
      </c>
      <c r="AD1827" s="67">
        <f>IF($M1827&lt;=1000,"Moins de 1 k€",IF($M1827&lt;=5000,"1 à 5 k€",IF($M1827&lt;=15000,"5 à 15 k€","Plus de 15 k€")))</f>
        <v/>
      </c>
    </row>
    <row r="1828">
      <c r="A1828" s="65" t="inlineStr">
        <is>
          <t>DEV-01827</t>
        </is>
      </c>
      <c r="B1828" s="66" t="n">
        <v>45764</v>
      </c>
      <c r="C1828" s="65" t="inlineStr">
        <is>
          <t>2025-04</t>
        </is>
      </c>
      <c r="D1828" s="65" t="inlineStr">
        <is>
          <t>2024-2025</t>
        </is>
      </c>
      <c r="E1828" s="65" t="inlineStr">
        <is>
          <t>CLI-1015</t>
        </is>
      </c>
      <c r="F1828" s="65" t="inlineStr">
        <is>
          <t>Particulier</t>
        </is>
      </c>
      <c r="G1828" s="65" t="inlineStr">
        <is>
          <t>Montpellier</t>
        </is>
      </c>
      <c r="H1828" s="65" t="inlineStr">
        <is>
          <t>Thomas Rey</t>
        </is>
      </c>
      <c r="I1828" s="65" t="inlineStr">
        <is>
          <t>Dépannage</t>
        </is>
      </c>
      <c r="J1828" s="65" t="inlineStr">
        <is>
          <t>DP-001</t>
        </is>
      </c>
      <c r="K1828" s="65" t="inlineStr">
        <is>
          <t>Dépannage plomberie urgence</t>
        </is>
      </c>
      <c r="L1828" s="67" t="n">
        <v>1</v>
      </c>
      <c r="M1828" s="68" t="n">
        <v>280.99</v>
      </c>
      <c r="N1828" s="65" t="inlineStr">
        <is>
          <t>Sans réponse</t>
        </is>
      </c>
      <c r="O1828" s="66" t="n">
        <v>45775</v>
      </c>
      <c r="P1828" s="67" t="n">
        <v>15</v>
      </c>
      <c r="Q1828" s="67" t="n">
        <v>0</v>
      </c>
      <c r="R1828" s="67">
        <f>$I1828</f>
        <v/>
      </c>
      <c r="S1828" s="67">
        <f>$K1828</f>
        <v/>
      </c>
      <c r="T1828" s="67">
        <f>IFERROR(INDEX(Clients!$G$2:$G$1020,MATCH($E1828,Clients!$A$2:$A$1020,0)),"")</f>
        <v/>
      </c>
      <c r="U1828" s="67">
        <f>IFERROR(INDEX(Clients!$I$2:$I$1020,MATCH($E1828,Clients!$A$2:$A$1020,0)),"")</f>
        <v/>
      </c>
      <c r="V1828" s="69">
        <f>1</f>
        <v/>
      </c>
      <c r="W1828" s="69">
        <f>IF($N1828="Accepté",1,0)</f>
        <v/>
      </c>
      <c r="X1828" s="68">
        <f>$M1828*$W1828</f>
        <v/>
      </c>
      <c r="Y1828" s="68">
        <f>IF($N1828="En cours",0,$M1828)</f>
        <v/>
      </c>
      <c r="Z1828" s="69">
        <f>IF($P1828="",0,1)</f>
        <v/>
      </c>
      <c r="AA1828" s="70">
        <f>IF($P1828="",0,$P1828)</f>
        <v/>
      </c>
      <c r="AB1828" s="69">
        <f>IF(AND($P1828&lt;&gt;"",$P1828&lt;=Paramètres!$C$14),1,0)</f>
        <v/>
      </c>
      <c r="AC1828" s="67">
        <f>IF($P1828="","Jamais relancé",IF($P1828&lt;=3,"0-3 j",IF($P1828&lt;=7,"4-7 j",IF($P1828&lt;=15,"8-15 j","Plus de 15 j"))))</f>
        <v/>
      </c>
      <c r="AD1828" s="67">
        <f>IF($M1828&lt;=1000,"Moins de 1 k€",IF($M1828&lt;=5000,"1 à 5 k€",IF($M1828&lt;=15000,"5 à 15 k€","Plus de 15 k€")))</f>
        <v/>
      </c>
    </row>
    <row r="1829">
      <c r="A1829" s="65" t="inlineStr">
        <is>
          <t>DEV-01828</t>
        </is>
      </c>
      <c r="B1829" s="66" t="n">
        <v>45765</v>
      </c>
      <c r="C1829" s="65" t="inlineStr">
        <is>
          <t>2025-04</t>
        </is>
      </c>
      <c r="D1829" s="65" t="inlineStr">
        <is>
          <t>2024-2025</t>
        </is>
      </c>
      <c r="E1829" s="65" t="inlineStr">
        <is>
          <t>CLI-0466</t>
        </is>
      </c>
      <c r="F1829" s="65" t="inlineStr">
        <is>
          <t>Collectivité</t>
        </is>
      </c>
      <c r="G1829" s="65" t="inlineStr">
        <is>
          <t>Bordeaux</t>
        </is>
      </c>
      <c r="H1829" s="65" t="inlineStr">
        <is>
          <t>Sophie Marchand</t>
        </is>
      </c>
      <c r="I1829" s="65" t="inlineStr">
        <is>
          <t>Électricité</t>
        </is>
      </c>
      <c r="J1829" s="65" t="inlineStr">
        <is>
          <t>EL-002</t>
        </is>
      </c>
      <c r="K1829" s="65" t="inlineStr">
        <is>
          <t>Installation borne de recharge VE</t>
        </is>
      </c>
      <c r="L1829" s="67" t="n">
        <v>1</v>
      </c>
      <c r="M1829" s="68" t="n">
        <v>4121.25</v>
      </c>
      <c r="N1829" s="65" t="inlineStr">
        <is>
          <t>Sans réponse</t>
        </is>
      </c>
      <c r="O1829" s="66" t="n">
        <v>45776</v>
      </c>
      <c r="P1829" s="67" t="n">
        <v>14</v>
      </c>
      <c r="Q1829" s="67" t="n">
        <v>0</v>
      </c>
      <c r="R1829" s="67">
        <f>$I1829</f>
        <v/>
      </c>
      <c r="S1829" s="67">
        <f>$K1829</f>
        <v/>
      </c>
      <c r="T1829" s="67">
        <f>IFERROR(INDEX(Clients!$G$2:$G$1020,MATCH($E1829,Clients!$A$2:$A$1020,0)),"")</f>
        <v/>
      </c>
      <c r="U1829" s="67">
        <f>IFERROR(INDEX(Clients!$I$2:$I$1020,MATCH($E1829,Clients!$A$2:$A$1020,0)),"")</f>
        <v/>
      </c>
      <c r="V1829" s="69">
        <f>1</f>
        <v/>
      </c>
      <c r="W1829" s="69">
        <f>IF($N1829="Accepté",1,0)</f>
        <v/>
      </c>
      <c r="X1829" s="68">
        <f>$M1829*$W1829</f>
        <v/>
      </c>
      <c r="Y1829" s="68">
        <f>IF($N1829="En cours",0,$M1829)</f>
        <v/>
      </c>
      <c r="Z1829" s="69">
        <f>IF($P1829="",0,1)</f>
        <v/>
      </c>
      <c r="AA1829" s="70">
        <f>IF($P1829="",0,$P1829)</f>
        <v/>
      </c>
      <c r="AB1829" s="69">
        <f>IF(AND($P1829&lt;&gt;"",$P1829&lt;=Paramètres!$C$14),1,0)</f>
        <v/>
      </c>
      <c r="AC1829" s="67">
        <f>IF($P1829="","Jamais relancé",IF($P1829&lt;=3,"0-3 j",IF($P1829&lt;=7,"4-7 j",IF($P1829&lt;=15,"8-15 j","Plus de 15 j"))))</f>
        <v/>
      </c>
      <c r="AD1829" s="67">
        <f>IF($M1829&lt;=1000,"Moins de 1 k€",IF($M1829&lt;=5000,"1 à 5 k€",IF($M1829&lt;=15000,"5 à 15 k€","Plus de 15 k€")))</f>
        <v/>
      </c>
    </row>
    <row r="1830">
      <c r="A1830" s="65" t="inlineStr">
        <is>
          <t>DEV-01829</t>
        </is>
      </c>
      <c r="B1830" s="66" t="n">
        <v>45765</v>
      </c>
      <c r="C1830" s="65" t="inlineStr">
        <is>
          <t>2025-04</t>
        </is>
      </c>
      <c r="D1830" s="65" t="inlineStr">
        <is>
          <t>2024-2025</t>
        </is>
      </c>
      <c r="E1830" s="65" t="inlineStr">
        <is>
          <t>CLI-0483</t>
        </is>
      </c>
      <c r="F1830" s="65" t="inlineStr">
        <is>
          <t>Particulier</t>
        </is>
      </c>
      <c r="G1830" s="65" t="inlineStr">
        <is>
          <t>Bordeaux</t>
        </is>
      </c>
      <c r="H1830" s="65" t="inlineStr">
        <is>
          <t>Sophie Marchand</t>
        </is>
      </c>
      <c r="I1830" s="65" t="inlineStr">
        <is>
          <t>Plomberie</t>
        </is>
      </c>
      <c r="J1830" s="65" t="inlineStr">
        <is>
          <t>PR-001</t>
        </is>
      </c>
      <c r="K1830" s="65" t="inlineStr">
        <is>
          <t>Remplacement chauffe-eau 200 L</t>
        </is>
      </c>
      <c r="L1830" s="67" t="n">
        <v>1</v>
      </c>
      <c r="M1830" s="68" t="n">
        <v>1177.43</v>
      </c>
      <c r="N1830" s="65" t="inlineStr">
        <is>
          <t>Accepté</t>
        </is>
      </c>
      <c r="O1830" s="66" t="n">
        <v>45780</v>
      </c>
      <c r="P1830" s="67" t="n">
        <v>13</v>
      </c>
      <c r="Q1830" s="67" t="n">
        <v>1</v>
      </c>
      <c r="R1830" s="67">
        <f>$I1830</f>
        <v/>
      </c>
      <c r="S1830" s="67">
        <f>$K1830</f>
        <v/>
      </c>
      <c r="T1830" s="67">
        <f>IFERROR(INDEX(Clients!$G$2:$G$1020,MATCH($E1830,Clients!$A$2:$A$1020,0)),"")</f>
        <v/>
      </c>
      <c r="U1830" s="67">
        <f>IFERROR(INDEX(Clients!$I$2:$I$1020,MATCH($E1830,Clients!$A$2:$A$1020,0)),"")</f>
        <v/>
      </c>
      <c r="V1830" s="69">
        <f>1</f>
        <v/>
      </c>
      <c r="W1830" s="69">
        <f>IF($N1830="Accepté",1,0)</f>
        <v/>
      </c>
      <c r="X1830" s="68">
        <f>$M1830*$W1830</f>
        <v/>
      </c>
      <c r="Y1830" s="68">
        <f>IF($N1830="En cours",0,$M1830)</f>
        <v/>
      </c>
      <c r="Z1830" s="69">
        <f>IF($P1830="",0,1)</f>
        <v/>
      </c>
      <c r="AA1830" s="70">
        <f>IF($P1830="",0,$P1830)</f>
        <v/>
      </c>
      <c r="AB1830" s="69">
        <f>IF(AND($P1830&lt;&gt;"",$P1830&lt;=Paramètres!$C$14),1,0)</f>
        <v/>
      </c>
      <c r="AC1830" s="67">
        <f>IF($P1830="","Jamais relancé",IF($P1830&lt;=3,"0-3 j",IF($P1830&lt;=7,"4-7 j",IF($P1830&lt;=15,"8-15 j","Plus de 15 j"))))</f>
        <v/>
      </c>
      <c r="AD1830" s="67">
        <f>IF($M1830&lt;=1000,"Moins de 1 k€",IF($M1830&lt;=5000,"1 à 5 k€",IF($M1830&lt;=15000,"5 à 15 k€","Plus de 15 k€")))</f>
        <v/>
      </c>
    </row>
    <row r="1831">
      <c r="A1831" s="65" t="inlineStr">
        <is>
          <t>DEV-01830</t>
        </is>
      </c>
      <c r="B1831" s="66" t="n">
        <v>45765</v>
      </c>
      <c r="C1831" s="65" t="inlineStr">
        <is>
          <t>2025-04</t>
        </is>
      </c>
      <c r="D1831" s="65" t="inlineStr">
        <is>
          <t>2024-2025</t>
        </is>
      </c>
      <c r="E1831" s="65" t="inlineStr">
        <is>
          <t>CLI-0008</t>
        </is>
      </c>
      <c r="F1831" s="65" t="inlineStr">
        <is>
          <t>Particulier</t>
        </is>
      </c>
      <c r="G1831" s="65" t="inlineStr">
        <is>
          <t>Toulouse</t>
        </is>
      </c>
      <c r="H1831" s="65" t="inlineStr">
        <is>
          <t>Julien Fabre</t>
        </is>
      </c>
      <c r="I1831" s="65" t="inlineStr">
        <is>
          <t>Plomberie</t>
        </is>
      </c>
      <c r="J1831" s="65" t="inlineStr">
        <is>
          <t>PR-002</t>
        </is>
      </c>
      <c r="K1831" s="65" t="inlineStr">
        <is>
          <t>Recherche de fuite + réparation</t>
        </is>
      </c>
      <c r="L1831" s="67" t="n">
        <v>1</v>
      </c>
      <c r="M1831" s="68" t="n">
        <v>407.4</v>
      </c>
      <c r="N1831" s="65" t="inlineStr">
        <is>
          <t>Sans réponse</t>
        </is>
      </c>
      <c r="O1831" s="66" t="n">
        <v>45798</v>
      </c>
      <c r="P1831" s="67" t="n">
        <v>9</v>
      </c>
      <c r="Q1831" s="67" t="n">
        <v>1</v>
      </c>
      <c r="R1831" s="67">
        <f>$I1831</f>
        <v/>
      </c>
      <c r="S1831" s="67">
        <f>$K1831</f>
        <v/>
      </c>
      <c r="T1831" s="67">
        <f>IFERROR(INDEX(Clients!$G$2:$G$1020,MATCH($E1831,Clients!$A$2:$A$1020,0)),"")</f>
        <v/>
      </c>
      <c r="U1831" s="67">
        <f>IFERROR(INDEX(Clients!$I$2:$I$1020,MATCH($E1831,Clients!$A$2:$A$1020,0)),"")</f>
        <v/>
      </c>
      <c r="V1831" s="69">
        <f>1</f>
        <v/>
      </c>
      <c r="W1831" s="69">
        <f>IF($N1831="Accepté",1,0)</f>
        <v/>
      </c>
      <c r="X1831" s="68">
        <f>$M1831*$W1831</f>
        <v/>
      </c>
      <c r="Y1831" s="68">
        <f>IF($N1831="En cours",0,$M1831)</f>
        <v/>
      </c>
      <c r="Z1831" s="69">
        <f>IF($P1831="",0,1)</f>
        <v/>
      </c>
      <c r="AA1831" s="70">
        <f>IF($P1831="",0,$P1831)</f>
        <v/>
      </c>
      <c r="AB1831" s="69">
        <f>IF(AND($P1831&lt;&gt;"",$P1831&lt;=Paramètres!$C$14),1,0)</f>
        <v/>
      </c>
      <c r="AC1831" s="67">
        <f>IF($P1831="","Jamais relancé",IF($P1831&lt;=3,"0-3 j",IF($P1831&lt;=7,"4-7 j",IF($P1831&lt;=15,"8-15 j","Plus de 15 j"))))</f>
        <v/>
      </c>
      <c r="AD1831" s="67">
        <f>IF($M1831&lt;=1000,"Moins de 1 k€",IF($M1831&lt;=5000,"1 à 5 k€",IF($M1831&lt;=15000,"5 à 15 k€","Plus de 15 k€")))</f>
        <v/>
      </c>
    </row>
    <row r="1832">
      <c r="A1832" s="65" t="inlineStr">
        <is>
          <t>DEV-01831</t>
        </is>
      </c>
      <c r="B1832" s="66" t="n">
        <v>45765</v>
      </c>
      <c r="C1832" s="65" t="inlineStr">
        <is>
          <t>2025-04</t>
        </is>
      </c>
      <c r="D1832" s="65" t="inlineStr">
        <is>
          <t>2024-2025</t>
        </is>
      </c>
      <c r="E1832" s="65" t="inlineStr">
        <is>
          <t>CLI-0662</t>
        </is>
      </c>
      <c r="F1832" s="65" t="inlineStr">
        <is>
          <t>Professionnel</t>
        </is>
      </c>
      <c r="G1832" s="65" t="inlineStr">
        <is>
          <t>Toulouse</t>
        </is>
      </c>
      <c r="H1832" s="65" t="inlineStr">
        <is>
          <t>Nadia Cherif</t>
        </is>
      </c>
      <c r="I1832" s="65" t="inlineStr">
        <is>
          <t>Électricité</t>
        </is>
      </c>
      <c r="J1832" s="65" t="inlineStr">
        <is>
          <t>EL-004</t>
        </is>
      </c>
      <c r="K1832" s="65" t="inlineStr">
        <is>
          <t>Éclairage LED locaux professionnels</t>
        </is>
      </c>
      <c r="L1832" s="67" t="n">
        <v>1</v>
      </c>
      <c r="M1832" s="68" t="n">
        <v>6193.29</v>
      </c>
      <c r="N1832" s="65" t="inlineStr">
        <is>
          <t>Refusé</t>
        </is>
      </c>
      <c r="O1832" s="66" t="n">
        <v>45787</v>
      </c>
      <c r="P1832" s="67" t="n">
        <v>2</v>
      </c>
      <c r="Q1832" s="67" t="n">
        <v>2</v>
      </c>
      <c r="R1832" s="67">
        <f>$I1832</f>
        <v/>
      </c>
      <c r="S1832" s="67">
        <f>$K1832</f>
        <v/>
      </c>
      <c r="T1832" s="67">
        <f>IFERROR(INDEX(Clients!$G$2:$G$1020,MATCH($E1832,Clients!$A$2:$A$1020,0)),"")</f>
        <v/>
      </c>
      <c r="U1832" s="67">
        <f>IFERROR(INDEX(Clients!$I$2:$I$1020,MATCH($E1832,Clients!$A$2:$A$1020,0)),"")</f>
        <v/>
      </c>
      <c r="V1832" s="69">
        <f>1</f>
        <v/>
      </c>
      <c r="W1832" s="69">
        <f>IF($N1832="Accepté",1,0)</f>
        <v/>
      </c>
      <c r="X1832" s="68">
        <f>$M1832*$W1832</f>
        <v/>
      </c>
      <c r="Y1832" s="68">
        <f>IF($N1832="En cours",0,$M1832)</f>
        <v/>
      </c>
      <c r="Z1832" s="69">
        <f>IF($P1832="",0,1)</f>
        <v/>
      </c>
      <c r="AA1832" s="70">
        <f>IF($P1832="",0,$P1832)</f>
        <v/>
      </c>
      <c r="AB1832" s="69">
        <f>IF(AND($P1832&lt;&gt;"",$P1832&lt;=Paramètres!$C$14),1,0)</f>
        <v/>
      </c>
      <c r="AC1832" s="67">
        <f>IF($P1832="","Jamais relancé",IF($P1832&lt;=3,"0-3 j",IF($P1832&lt;=7,"4-7 j",IF($P1832&lt;=15,"8-15 j","Plus de 15 j"))))</f>
        <v/>
      </c>
      <c r="AD1832" s="67">
        <f>IF($M1832&lt;=1000,"Moins de 1 k€",IF($M1832&lt;=5000,"1 à 5 k€",IF($M1832&lt;=15000,"5 à 15 k€","Plus de 15 k€")))</f>
        <v/>
      </c>
    </row>
    <row r="1833">
      <c r="A1833" s="65" t="inlineStr">
        <is>
          <t>DEV-01832</t>
        </is>
      </c>
      <c r="B1833" s="66" t="n">
        <v>45765</v>
      </c>
      <c r="C1833" s="65" t="inlineStr">
        <is>
          <t>2025-04</t>
        </is>
      </c>
      <c r="D1833" s="65" t="inlineStr">
        <is>
          <t>2024-2025</t>
        </is>
      </c>
      <c r="E1833" s="65" t="inlineStr">
        <is>
          <t>CLI-1005</t>
        </is>
      </c>
      <c r="F1833" s="65" t="inlineStr">
        <is>
          <t>Particulier</t>
        </is>
      </c>
      <c r="G1833" s="65" t="inlineStr">
        <is>
          <t>Montpellier</t>
        </is>
      </c>
      <c r="H1833" s="65" t="inlineStr">
        <is>
          <t>Thomas Rey</t>
        </is>
      </c>
      <c r="I1833" s="65" t="inlineStr">
        <is>
          <t>Dépannage</t>
        </is>
      </c>
      <c r="J1833" s="65" t="inlineStr">
        <is>
          <t>DP-001</t>
        </is>
      </c>
      <c r="K1833" s="65" t="inlineStr">
        <is>
          <t>Dépannage plomberie urgence</t>
        </is>
      </c>
      <c r="L1833" s="67" t="n">
        <v>3</v>
      </c>
      <c r="M1833" s="68" t="n">
        <v>862.95</v>
      </c>
      <c r="N1833" s="65" t="inlineStr">
        <is>
          <t>Refusé</t>
        </is>
      </c>
      <c r="O1833" s="66" t="n">
        <v>45782</v>
      </c>
      <c r="P1833" s="67" t="n">
        <v>8</v>
      </c>
      <c r="Q1833" s="67" t="n">
        <v>1</v>
      </c>
      <c r="R1833" s="67">
        <f>$I1833</f>
        <v/>
      </c>
      <c r="S1833" s="67">
        <f>$K1833</f>
        <v/>
      </c>
      <c r="T1833" s="67">
        <f>IFERROR(INDEX(Clients!$G$2:$G$1020,MATCH($E1833,Clients!$A$2:$A$1020,0)),"")</f>
        <v/>
      </c>
      <c r="U1833" s="67">
        <f>IFERROR(INDEX(Clients!$I$2:$I$1020,MATCH($E1833,Clients!$A$2:$A$1020,0)),"")</f>
        <v/>
      </c>
      <c r="V1833" s="69">
        <f>1</f>
        <v/>
      </c>
      <c r="W1833" s="69">
        <f>IF($N1833="Accepté",1,0)</f>
        <v/>
      </c>
      <c r="X1833" s="68">
        <f>$M1833*$W1833</f>
        <v/>
      </c>
      <c r="Y1833" s="68">
        <f>IF($N1833="En cours",0,$M1833)</f>
        <v/>
      </c>
      <c r="Z1833" s="69">
        <f>IF($P1833="",0,1)</f>
        <v/>
      </c>
      <c r="AA1833" s="70">
        <f>IF($P1833="",0,$P1833)</f>
        <v/>
      </c>
      <c r="AB1833" s="69">
        <f>IF(AND($P1833&lt;&gt;"",$P1833&lt;=Paramètres!$C$14),1,0)</f>
        <v/>
      </c>
      <c r="AC1833" s="67">
        <f>IF($P1833="","Jamais relancé",IF($P1833&lt;=3,"0-3 j",IF($P1833&lt;=7,"4-7 j",IF($P1833&lt;=15,"8-15 j","Plus de 15 j"))))</f>
        <v/>
      </c>
      <c r="AD1833" s="67">
        <f>IF($M1833&lt;=1000,"Moins de 1 k€",IF($M1833&lt;=5000,"1 à 5 k€",IF($M1833&lt;=15000,"5 à 15 k€","Plus de 15 k€")))</f>
        <v/>
      </c>
    </row>
    <row r="1834">
      <c r="A1834" s="65" t="inlineStr">
        <is>
          <t>DEV-01833</t>
        </is>
      </c>
      <c r="B1834" s="66" t="n">
        <v>45768</v>
      </c>
      <c r="C1834" s="65" t="inlineStr">
        <is>
          <t>2025-04</t>
        </is>
      </c>
      <c r="D1834" s="65" t="inlineStr">
        <is>
          <t>2024-2025</t>
        </is>
      </c>
      <c r="E1834" s="65" t="inlineStr">
        <is>
          <t>CLI-0509</t>
        </is>
      </c>
      <c r="F1834" s="65" t="inlineStr">
        <is>
          <t>Collectivité</t>
        </is>
      </c>
      <c r="G1834" s="65" t="inlineStr">
        <is>
          <t>Bordeaux</t>
        </is>
      </c>
      <c r="H1834" s="65" t="inlineStr">
        <is>
          <t>Sophie Marchand</t>
        </is>
      </c>
      <c r="I1834" s="65" t="inlineStr">
        <is>
          <t>Chauffage</t>
        </is>
      </c>
      <c r="J1834" s="65" t="inlineStr">
        <is>
          <t>CH-004</t>
        </is>
      </c>
      <c r="K1834" s="65" t="inlineStr">
        <is>
          <t>Remplacement radiateurs (lot de 5)</t>
        </is>
      </c>
      <c r="L1834" s="67" t="n">
        <v>1</v>
      </c>
      <c r="M1834" s="68" t="n">
        <v>6939.03</v>
      </c>
      <c r="N1834" s="65" t="inlineStr">
        <is>
          <t>Refusé</t>
        </is>
      </c>
      <c r="O1834" s="66" t="n">
        <v>45780</v>
      </c>
      <c r="P1834" s="67" t="n">
        <v>11</v>
      </c>
      <c r="Q1834" s="67" t="n">
        <v>1</v>
      </c>
      <c r="R1834" s="67">
        <f>$I1834</f>
        <v/>
      </c>
      <c r="S1834" s="67">
        <f>$K1834</f>
        <v/>
      </c>
      <c r="T1834" s="67">
        <f>IFERROR(INDEX(Clients!$G$2:$G$1020,MATCH($E1834,Clients!$A$2:$A$1020,0)),"")</f>
        <v/>
      </c>
      <c r="U1834" s="67">
        <f>IFERROR(INDEX(Clients!$I$2:$I$1020,MATCH($E1834,Clients!$A$2:$A$1020,0)),"")</f>
        <v/>
      </c>
      <c r="V1834" s="69">
        <f>1</f>
        <v/>
      </c>
      <c r="W1834" s="69">
        <f>IF($N1834="Accepté",1,0)</f>
        <v/>
      </c>
      <c r="X1834" s="68">
        <f>$M1834*$W1834</f>
        <v/>
      </c>
      <c r="Y1834" s="68">
        <f>IF($N1834="En cours",0,$M1834)</f>
        <v/>
      </c>
      <c r="Z1834" s="69">
        <f>IF($P1834="",0,1)</f>
        <v/>
      </c>
      <c r="AA1834" s="70">
        <f>IF($P1834="",0,$P1834)</f>
        <v/>
      </c>
      <c r="AB1834" s="69">
        <f>IF(AND($P1834&lt;&gt;"",$P1834&lt;=Paramètres!$C$14),1,0)</f>
        <v/>
      </c>
      <c r="AC1834" s="67">
        <f>IF($P1834="","Jamais relancé",IF($P1834&lt;=3,"0-3 j",IF($P1834&lt;=7,"4-7 j",IF($P1834&lt;=15,"8-15 j","Plus de 15 j"))))</f>
        <v/>
      </c>
      <c r="AD1834" s="67">
        <f>IF($M1834&lt;=1000,"Moins de 1 k€",IF($M1834&lt;=5000,"1 à 5 k€",IF($M1834&lt;=15000,"5 à 15 k€","Plus de 15 k€")))</f>
        <v/>
      </c>
    </row>
    <row r="1835">
      <c r="A1835" s="65" t="inlineStr">
        <is>
          <t>DEV-01834</t>
        </is>
      </c>
      <c r="B1835" s="66" t="n">
        <v>45768</v>
      </c>
      <c r="C1835" s="65" t="inlineStr">
        <is>
          <t>2025-04</t>
        </is>
      </c>
      <c r="D1835" s="65" t="inlineStr">
        <is>
          <t>2024-2025</t>
        </is>
      </c>
      <c r="E1835" s="65" t="inlineStr">
        <is>
          <t>CLI-0247</t>
        </is>
      </c>
      <c r="F1835" s="65" t="inlineStr">
        <is>
          <t>Professionnel</t>
        </is>
      </c>
      <c r="G1835" s="65" t="inlineStr">
        <is>
          <t>Bordeaux</t>
        </is>
      </c>
      <c r="H1835" s="65" t="inlineStr">
        <is>
          <t>Sophie Marchand</t>
        </is>
      </c>
      <c r="I1835" s="65" t="inlineStr">
        <is>
          <t>Plomberie</t>
        </is>
      </c>
      <c r="J1835" s="65" t="inlineStr">
        <is>
          <t>PR-003</t>
        </is>
      </c>
      <c r="K1835" s="65" t="inlineStr">
        <is>
          <t>Réfection réseau eau appartement</t>
        </is>
      </c>
      <c r="L1835" s="67" t="n">
        <v>1</v>
      </c>
      <c r="M1835" s="68" t="n">
        <v>5991.93</v>
      </c>
      <c r="N1835" s="65" t="inlineStr">
        <is>
          <t>Sans réponse</t>
        </is>
      </c>
      <c r="O1835" s="66" t="n">
        <v>45778</v>
      </c>
      <c r="P1835" s="67" t="n"/>
      <c r="Q1835" s="67" t="n">
        <v>0</v>
      </c>
      <c r="R1835" s="67">
        <f>$I1835</f>
        <v/>
      </c>
      <c r="S1835" s="67">
        <f>$K1835</f>
        <v/>
      </c>
      <c r="T1835" s="67">
        <f>IFERROR(INDEX(Clients!$G$2:$G$1020,MATCH($E1835,Clients!$A$2:$A$1020,0)),"")</f>
        <v/>
      </c>
      <c r="U1835" s="67">
        <f>IFERROR(INDEX(Clients!$I$2:$I$1020,MATCH($E1835,Clients!$A$2:$A$1020,0)),"")</f>
        <v/>
      </c>
      <c r="V1835" s="69">
        <f>1</f>
        <v/>
      </c>
      <c r="W1835" s="69">
        <f>IF($N1835="Accepté",1,0)</f>
        <v/>
      </c>
      <c r="X1835" s="68">
        <f>$M1835*$W1835</f>
        <v/>
      </c>
      <c r="Y1835" s="68">
        <f>IF($N1835="En cours",0,$M1835)</f>
        <v/>
      </c>
      <c r="Z1835" s="69">
        <f>IF($P1835="",0,1)</f>
        <v/>
      </c>
      <c r="AA1835" s="70">
        <f>IF($P1835="",0,$P1835)</f>
        <v/>
      </c>
      <c r="AB1835" s="69">
        <f>IF(AND($P1835&lt;&gt;"",$P1835&lt;=Paramètres!$C$14),1,0)</f>
        <v/>
      </c>
      <c r="AC1835" s="67">
        <f>IF($P1835="","Jamais relancé",IF($P1835&lt;=3,"0-3 j",IF($P1835&lt;=7,"4-7 j",IF($P1835&lt;=15,"8-15 j","Plus de 15 j"))))</f>
        <v/>
      </c>
      <c r="AD1835" s="67">
        <f>IF($M1835&lt;=1000,"Moins de 1 k€",IF($M1835&lt;=5000,"1 à 5 k€",IF($M1835&lt;=15000,"5 à 15 k€","Plus de 15 k€")))</f>
        <v/>
      </c>
    </row>
    <row r="1836">
      <c r="A1836" s="65" t="inlineStr">
        <is>
          <t>DEV-01835</t>
        </is>
      </c>
      <c r="B1836" s="66" t="n">
        <v>45768</v>
      </c>
      <c r="C1836" s="65" t="inlineStr">
        <is>
          <t>2025-04</t>
        </is>
      </c>
      <c r="D1836" s="65" t="inlineStr">
        <is>
          <t>2024-2025</t>
        </is>
      </c>
      <c r="E1836" s="65" t="inlineStr">
        <is>
          <t>CLI-0422</t>
        </is>
      </c>
      <c r="F1836" s="65" t="inlineStr">
        <is>
          <t>Particulier</t>
        </is>
      </c>
      <c r="G1836" s="65" t="inlineStr">
        <is>
          <t>Bordeaux</t>
        </is>
      </c>
      <c r="H1836" s="65" t="inlineStr">
        <is>
          <t>Karim Belkacem</t>
        </is>
      </c>
      <c r="I1836" s="65" t="inlineStr">
        <is>
          <t>Salle de bain</t>
        </is>
      </c>
      <c r="J1836" s="65" t="inlineStr">
        <is>
          <t>SB-001</t>
        </is>
      </c>
      <c r="K1836" s="65" t="inlineStr">
        <is>
          <t>Rénovation salle de bain complète</t>
        </is>
      </c>
      <c r="L1836" s="67" t="n">
        <v>1</v>
      </c>
      <c r="M1836" s="68" t="n">
        <v>8908.1</v>
      </c>
      <c r="N1836" s="65" t="inlineStr">
        <is>
          <t>Accepté</t>
        </is>
      </c>
      <c r="O1836" s="66" t="n">
        <v>45799</v>
      </c>
      <c r="P1836" s="67" t="n">
        <v>8</v>
      </c>
      <c r="Q1836" s="67" t="n">
        <v>2</v>
      </c>
      <c r="R1836" s="67">
        <f>$I1836</f>
        <v/>
      </c>
      <c r="S1836" s="67">
        <f>$K1836</f>
        <v/>
      </c>
      <c r="T1836" s="67">
        <f>IFERROR(INDEX(Clients!$G$2:$G$1020,MATCH($E1836,Clients!$A$2:$A$1020,0)),"")</f>
        <v/>
      </c>
      <c r="U1836" s="67">
        <f>IFERROR(INDEX(Clients!$I$2:$I$1020,MATCH($E1836,Clients!$A$2:$A$1020,0)),"")</f>
        <v/>
      </c>
      <c r="V1836" s="69">
        <f>1</f>
        <v/>
      </c>
      <c r="W1836" s="69">
        <f>IF($N1836="Accepté",1,0)</f>
        <v/>
      </c>
      <c r="X1836" s="68">
        <f>$M1836*$W1836</f>
        <v/>
      </c>
      <c r="Y1836" s="68">
        <f>IF($N1836="En cours",0,$M1836)</f>
        <v/>
      </c>
      <c r="Z1836" s="69">
        <f>IF($P1836="",0,1)</f>
        <v/>
      </c>
      <c r="AA1836" s="70">
        <f>IF($P1836="",0,$P1836)</f>
        <v/>
      </c>
      <c r="AB1836" s="69">
        <f>IF(AND($P1836&lt;&gt;"",$P1836&lt;=Paramètres!$C$14),1,0)</f>
        <v/>
      </c>
      <c r="AC1836" s="67">
        <f>IF($P1836="","Jamais relancé",IF($P1836&lt;=3,"0-3 j",IF($P1836&lt;=7,"4-7 j",IF($P1836&lt;=15,"8-15 j","Plus de 15 j"))))</f>
        <v/>
      </c>
      <c r="AD1836" s="67">
        <f>IF($M1836&lt;=1000,"Moins de 1 k€",IF($M1836&lt;=5000,"1 à 5 k€",IF($M1836&lt;=15000,"5 à 15 k€","Plus de 15 k€")))</f>
        <v/>
      </c>
    </row>
    <row r="1837">
      <c r="A1837" s="65" t="inlineStr">
        <is>
          <t>DEV-01836</t>
        </is>
      </c>
      <c r="B1837" s="66" t="n">
        <v>45769</v>
      </c>
      <c r="C1837" s="65" t="inlineStr">
        <is>
          <t>2025-04</t>
        </is>
      </c>
      <c r="D1837" s="65" t="inlineStr">
        <is>
          <t>2024-2025</t>
        </is>
      </c>
      <c r="E1837" s="65" t="inlineStr">
        <is>
          <t>CLI-0070</t>
        </is>
      </c>
      <c r="F1837" s="65" t="inlineStr">
        <is>
          <t>Particulier</t>
        </is>
      </c>
      <c r="G1837" s="65" t="inlineStr">
        <is>
          <t>Toulouse</t>
        </is>
      </c>
      <c r="H1837" s="65" t="inlineStr">
        <is>
          <t>Julien Fabre</t>
        </is>
      </c>
      <c r="I1837" s="65" t="inlineStr">
        <is>
          <t>Salle de bain</t>
        </is>
      </c>
      <c r="J1837" s="65" t="inlineStr">
        <is>
          <t>SB-002</t>
        </is>
      </c>
      <c r="K1837" s="65" t="inlineStr">
        <is>
          <t>Remplacement baignoire par douche</t>
        </is>
      </c>
      <c r="L1837" s="67" t="n">
        <v>2</v>
      </c>
      <c r="M1837" s="68" t="n">
        <v>8299.959999999999</v>
      </c>
      <c r="N1837" s="65" t="inlineStr">
        <is>
          <t>Sans réponse</t>
        </is>
      </c>
      <c r="O1837" s="66" t="n">
        <v>45781</v>
      </c>
      <c r="P1837" s="67" t="n">
        <v>5</v>
      </c>
      <c r="Q1837" s="67" t="n">
        <v>1</v>
      </c>
      <c r="R1837" s="67">
        <f>$I1837</f>
        <v/>
      </c>
      <c r="S1837" s="67">
        <f>$K1837</f>
        <v/>
      </c>
      <c r="T1837" s="67">
        <f>IFERROR(INDEX(Clients!$G$2:$G$1020,MATCH($E1837,Clients!$A$2:$A$1020,0)),"")</f>
        <v/>
      </c>
      <c r="U1837" s="67">
        <f>IFERROR(INDEX(Clients!$I$2:$I$1020,MATCH($E1837,Clients!$A$2:$A$1020,0)),"")</f>
        <v/>
      </c>
      <c r="V1837" s="69">
        <f>1</f>
        <v/>
      </c>
      <c r="W1837" s="69">
        <f>IF($N1837="Accepté",1,0)</f>
        <v/>
      </c>
      <c r="X1837" s="68">
        <f>$M1837*$W1837</f>
        <v/>
      </c>
      <c r="Y1837" s="68">
        <f>IF($N1837="En cours",0,$M1837)</f>
        <v/>
      </c>
      <c r="Z1837" s="69">
        <f>IF($P1837="",0,1)</f>
        <v/>
      </c>
      <c r="AA1837" s="70">
        <f>IF($P1837="",0,$P1837)</f>
        <v/>
      </c>
      <c r="AB1837" s="69">
        <f>IF(AND($P1837&lt;&gt;"",$P1837&lt;=Paramètres!$C$14),1,0)</f>
        <v/>
      </c>
      <c r="AC1837" s="67">
        <f>IF($P1837="","Jamais relancé",IF($P1837&lt;=3,"0-3 j",IF($P1837&lt;=7,"4-7 j",IF($P1837&lt;=15,"8-15 j","Plus de 15 j"))))</f>
        <v/>
      </c>
      <c r="AD1837" s="67">
        <f>IF($M1837&lt;=1000,"Moins de 1 k€",IF($M1837&lt;=5000,"1 à 5 k€",IF($M1837&lt;=15000,"5 à 15 k€","Plus de 15 k€")))</f>
        <v/>
      </c>
    </row>
    <row r="1838">
      <c r="A1838" s="65" t="inlineStr">
        <is>
          <t>DEV-01837</t>
        </is>
      </c>
      <c r="B1838" s="66" t="n">
        <v>45769</v>
      </c>
      <c r="C1838" s="65" t="inlineStr">
        <is>
          <t>2025-04</t>
        </is>
      </c>
      <c r="D1838" s="65" t="inlineStr">
        <is>
          <t>2024-2025</t>
        </is>
      </c>
      <c r="E1838" s="65" t="inlineStr">
        <is>
          <t>CLI-0053</t>
        </is>
      </c>
      <c r="F1838" s="65" t="inlineStr">
        <is>
          <t>Particulier</t>
        </is>
      </c>
      <c r="G1838" s="65" t="inlineStr">
        <is>
          <t>Bordeaux</t>
        </is>
      </c>
      <c r="H1838" s="65" t="inlineStr">
        <is>
          <t>Karim Belkacem</t>
        </is>
      </c>
      <c r="I1838" s="65" t="inlineStr">
        <is>
          <t>Salle de bain</t>
        </is>
      </c>
      <c r="J1838" s="65" t="inlineStr">
        <is>
          <t>SB-002</t>
        </is>
      </c>
      <c r="K1838" s="65" t="inlineStr">
        <is>
          <t>Remplacement baignoire par douche</t>
        </is>
      </c>
      <c r="L1838" s="67" t="n">
        <v>3</v>
      </c>
      <c r="M1838" s="68" t="n">
        <v>11363.69</v>
      </c>
      <c r="N1838" s="65" t="inlineStr">
        <is>
          <t>Accepté</t>
        </is>
      </c>
      <c r="O1838" s="66" t="n">
        <v>45796</v>
      </c>
      <c r="P1838" s="67" t="n"/>
      <c r="Q1838" s="67" t="n">
        <v>0</v>
      </c>
      <c r="R1838" s="67">
        <f>$I1838</f>
        <v/>
      </c>
      <c r="S1838" s="67">
        <f>$K1838</f>
        <v/>
      </c>
      <c r="T1838" s="67">
        <f>IFERROR(INDEX(Clients!$G$2:$G$1020,MATCH($E1838,Clients!$A$2:$A$1020,0)),"")</f>
        <v/>
      </c>
      <c r="U1838" s="67">
        <f>IFERROR(INDEX(Clients!$I$2:$I$1020,MATCH($E1838,Clients!$A$2:$A$1020,0)),"")</f>
        <v/>
      </c>
      <c r="V1838" s="69">
        <f>1</f>
        <v/>
      </c>
      <c r="W1838" s="69">
        <f>IF($N1838="Accepté",1,0)</f>
        <v/>
      </c>
      <c r="X1838" s="68">
        <f>$M1838*$W1838</f>
        <v/>
      </c>
      <c r="Y1838" s="68">
        <f>IF($N1838="En cours",0,$M1838)</f>
        <v/>
      </c>
      <c r="Z1838" s="69">
        <f>IF($P1838="",0,1)</f>
        <v/>
      </c>
      <c r="AA1838" s="70">
        <f>IF($P1838="",0,$P1838)</f>
        <v/>
      </c>
      <c r="AB1838" s="69">
        <f>IF(AND($P1838&lt;&gt;"",$P1838&lt;=Paramètres!$C$14),1,0)</f>
        <v/>
      </c>
      <c r="AC1838" s="67">
        <f>IF($P1838="","Jamais relancé",IF($P1838&lt;=3,"0-3 j",IF($P1838&lt;=7,"4-7 j",IF($P1838&lt;=15,"8-15 j","Plus de 15 j"))))</f>
        <v/>
      </c>
      <c r="AD1838" s="67">
        <f>IF($M1838&lt;=1000,"Moins de 1 k€",IF($M1838&lt;=5000,"1 à 5 k€",IF($M1838&lt;=15000,"5 à 15 k€","Plus de 15 k€")))</f>
        <v/>
      </c>
    </row>
    <row r="1839">
      <c r="A1839" s="65" t="inlineStr">
        <is>
          <t>DEV-01838</t>
        </is>
      </c>
      <c r="B1839" s="66" t="n">
        <v>45769</v>
      </c>
      <c r="C1839" s="65" t="inlineStr">
        <is>
          <t>2025-04</t>
        </is>
      </c>
      <c r="D1839" s="65" t="inlineStr">
        <is>
          <t>2024-2025</t>
        </is>
      </c>
      <c r="E1839" s="65" t="inlineStr">
        <is>
          <t>CLI-0328</t>
        </is>
      </c>
      <c r="F1839" s="65" t="inlineStr">
        <is>
          <t>Particulier</t>
        </is>
      </c>
      <c r="G1839" s="65" t="inlineStr">
        <is>
          <t>Bordeaux</t>
        </is>
      </c>
      <c r="H1839" s="65" t="inlineStr">
        <is>
          <t>Sophie Marchand</t>
        </is>
      </c>
      <c r="I1839" s="65" t="inlineStr">
        <is>
          <t>Salle de bain</t>
        </is>
      </c>
      <c r="J1839" s="65" t="inlineStr">
        <is>
          <t>SB-002</t>
        </is>
      </c>
      <c r="K1839" s="65" t="inlineStr">
        <is>
          <t>Remplacement baignoire par douche</t>
        </is>
      </c>
      <c r="L1839" s="67" t="n">
        <v>1</v>
      </c>
      <c r="M1839" s="68" t="n">
        <v>3575.02</v>
      </c>
      <c r="N1839" s="65" t="inlineStr">
        <is>
          <t>Refusé</t>
        </is>
      </c>
      <c r="O1839" s="66" t="n">
        <v>45782</v>
      </c>
      <c r="P1839" s="67" t="n"/>
      <c r="Q1839" s="67" t="n">
        <v>0</v>
      </c>
      <c r="R1839" s="67">
        <f>$I1839</f>
        <v/>
      </c>
      <c r="S1839" s="67">
        <f>$K1839</f>
        <v/>
      </c>
      <c r="T1839" s="67">
        <f>IFERROR(INDEX(Clients!$G$2:$G$1020,MATCH($E1839,Clients!$A$2:$A$1020,0)),"")</f>
        <v/>
      </c>
      <c r="U1839" s="67">
        <f>IFERROR(INDEX(Clients!$I$2:$I$1020,MATCH($E1839,Clients!$A$2:$A$1020,0)),"")</f>
        <v/>
      </c>
      <c r="V1839" s="69">
        <f>1</f>
        <v/>
      </c>
      <c r="W1839" s="69">
        <f>IF($N1839="Accepté",1,0)</f>
        <v/>
      </c>
      <c r="X1839" s="68">
        <f>$M1839*$W1839</f>
        <v/>
      </c>
      <c r="Y1839" s="68">
        <f>IF($N1839="En cours",0,$M1839)</f>
        <v/>
      </c>
      <c r="Z1839" s="69">
        <f>IF($P1839="",0,1)</f>
        <v/>
      </c>
      <c r="AA1839" s="70">
        <f>IF($P1839="",0,$P1839)</f>
        <v/>
      </c>
      <c r="AB1839" s="69">
        <f>IF(AND($P1839&lt;&gt;"",$P1839&lt;=Paramètres!$C$14),1,0)</f>
        <v/>
      </c>
      <c r="AC1839" s="67">
        <f>IF($P1839="","Jamais relancé",IF($P1839&lt;=3,"0-3 j",IF($P1839&lt;=7,"4-7 j",IF($P1839&lt;=15,"8-15 j","Plus de 15 j"))))</f>
        <v/>
      </c>
      <c r="AD1839" s="67">
        <f>IF($M1839&lt;=1000,"Moins de 1 k€",IF($M1839&lt;=5000,"1 à 5 k€",IF($M1839&lt;=15000,"5 à 15 k€","Plus de 15 k€")))</f>
        <v/>
      </c>
    </row>
    <row r="1840">
      <c r="A1840" s="65" t="inlineStr">
        <is>
          <t>DEV-01839</t>
        </is>
      </c>
      <c r="B1840" s="66" t="n">
        <v>45769</v>
      </c>
      <c r="C1840" s="65" t="inlineStr">
        <is>
          <t>2025-04</t>
        </is>
      </c>
      <c r="D1840" s="65" t="inlineStr">
        <is>
          <t>2024-2025</t>
        </is>
      </c>
      <c r="E1840" s="65" t="inlineStr">
        <is>
          <t>CLI-1013</t>
        </is>
      </c>
      <c r="F1840" s="65" t="inlineStr">
        <is>
          <t>Professionnel</t>
        </is>
      </c>
      <c r="G1840" s="65" t="inlineStr">
        <is>
          <t>Montpellier</t>
        </is>
      </c>
      <c r="H1840" s="65" t="inlineStr">
        <is>
          <t>Thomas Rey</t>
        </is>
      </c>
      <c r="I1840" s="65" t="inlineStr">
        <is>
          <t>Électricité</t>
        </is>
      </c>
      <c r="J1840" s="65" t="inlineStr">
        <is>
          <t>EL-002</t>
        </is>
      </c>
      <c r="K1840" s="65" t="inlineStr">
        <is>
          <t>Installation borne de recharge VE</t>
        </is>
      </c>
      <c r="L1840" s="67" t="n">
        <v>1</v>
      </c>
      <c r="M1840" s="68" t="n">
        <v>2992.59</v>
      </c>
      <c r="N1840" s="65" t="inlineStr">
        <is>
          <t>Accepté</t>
        </is>
      </c>
      <c r="O1840" s="66" t="n">
        <v>45782</v>
      </c>
      <c r="P1840" s="67" t="n">
        <v>4</v>
      </c>
      <c r="Q1840" s="67" t="n">
        <v>1</v>
      </c>
      <c r="R1840" s="67">
        <f>$I1840</f>
        <v/>
      </c>
      <c r="S1840" s="67">
        <f>$K1840</f>
        <v/>
      </c>
      <c r="T1840" s="67">
        <f>IFERROR(INDEX(Clients!$G$2:$G$1020,MATCH($E1840,Clients!$A$2:$A$1020,0)),"")</f>
        <v/>
      </c>
      <c r="U1840" s="67">
        <f>IFERROR(INDEX(Clients!$I$2:$I$1020,MATCH($E1840,Clients!$A$2:$A$1020,0)),"")</f>
        <v/>
      </c>
      <c r="V1840" s="69">
        <f>1</f>
        <v/>
      </c>
      <c r="W1840" s="69">
        <f>IF($N1840="Accepté",1,0)</f>
        <v/>
      </c>
      <c r="X1840" s="68">
        <f>$M1840*$W1840</f>
        <v/>
      </c>
      <c r="Y1840" s="68">
        <f>IF($N1840="En cours",0,$M1840)</f>
        <v/>
      </c>
      <c r="Z1840" s="69">
        <f>IF($P1840="",0,1)</f>
        <v/>
      </c>
      <c r="AA1840" s="70">
        <f>IF($P1840="",0,$P1840)</f>
        <v/>
      </c>
      <c r="AB1840" s="69">
        <f>IF(AND($P1840&lt;&gt;"",$P1840&lt;=Paramètres!$C$14),1,0)</f>
        <v/>
      </c>
      <c r="AC1840" s="67">
        <f>IF($P1840="","Jamais relancé",IF($P1840&lt;=3,"0-3 j",IF($P1840&lt;=7,"4-7 j",IF($P1840&lt;=15,"8-15 j","Plus de 15 j"))))</f>
        <v/>
      </c>
      <c r="AD1840" s="67">
        <f>IF($M1840&lt;=1000,"Moins de 1 k€",IF($M1840&lt;=5000,"1 à 5 k€",IF($M1840&lt;=15000,"5 à 15 k€","Plus de 15 k€")))</f>
        <v/>
      </c>
    </row>
    <row r="1841">
      <c r="A1841" s="65" t="inlineStr">
        <is>
          <t>DEV-01840</t>
        </is>
      </c>
      <c r="B1841" s="66" t="n">
        <v>45770</v>
      </c>
      <c r="C1841" s="65" t="inlineStr">
        <is>
          <t>2025-04</t>
        </is>
      </c>
      <c r="D1841" s="65" t="inlineStr">
        <is>
          <t>2024-2025</t>
        </is>
      </c>
      <c r="E1841" s="65" t="inlineStr">
        <is>
          <t>CLI-0409</t>
        </is>
      </c>
      <c r="F1841" s="65" t="inlineStr">
        <is>
          <t>Professionnel</t>
        </is>
      </c>
      <c r="G1841" s="65" t="inlineStr">
        <is>
          <t>Toulouse</t>
        </is>
      </c>
      <c r="H1841" s="65" t="inlineStr">
        <is>
          <t>Julien Fabre</t>
        </is>
      </c>
      <c r="I1841" s="65" t="inlineStr">
        <is>
          <t>Chauffage</t>
        </is>
      </c>
      <c r="J1841" s="65" t="inlineStr">
        <is>
          <t>CH-005</t>
        </is>
      </c>
      <c r="K1841" s="65" t="inlineStr">
        <is>
          <t>Désembouage circuit chauffage</t>
        </is>
      </c>
      <c r="L1841" s="67" t="n">
        <v>1</v>
      </c>
      <c r="M1841" s="68" t="n">
        <v>1442.75</v>
      </c>
      <c r="N1841" s="65" t="inlineStr">
        <is>
          <t>Sans réponse</t>
        </is>
      </c>
      <c r="O1841" s="66" t="n">
        <v>45795</v>
      </c>
      <c r="P1841" s="67" t="n">
        <v>11</v>
      </c>
      <c r="Q1841" s="67" t="n">
        <v>2</v>
      </c>
      <c r="R1841" s="67">
        <f>$I1841</f>
        <v/>
      </c>
      <c r="S1841" s="67">
        <f>$K1841</f>
        <v/>
      </c>
      <c r="T1841" s="67">
        <f>IFERROR(INDEX(Clients!$G$2:$G$1020,MATCH($E1841,Clients!$A$2:$A$1020,0)),"")</f>
        <v/>
      </c>
      <c r="U1841" s="67">
        <f>IFERROR(INDEX(Clients!$I$2:$I$1020,MATCH($E1841,Clients!$A$2:$A$1020,0)),"")</f>
        <v/>
      </c>
      <c r="V1841" s="69">
        <f>1</f>
        <v/>
      </c>
      <c r="W1841" s="69">
        <f>IF($N1841="Accepté",1,0)</f>
        <v/>
      </c>
      <c r="X1841" s="68">
        <f>$M1841*$W1841</f>
        <v/>
      </c>
      <c r="Y1841" s="68">
        <f>IF($N1841="En cours",0,$M1841)</f>
        <v/>
      </c>
      <c r="Z1841" s="69">
        <f>IF($P1841="",0,1)</f>
        <v/>
      </c>
      <c r="AA1841" s="70">
        <f>IF($P1841="",0,$P1841)</f>
        <v/>
      </c>
      <c r="AB1841" s="69">
        <f>IF(AND($P1841&lt;&gt;"",$P1841&lt;=Paramètres!$C$14),1,0)</f>
        <v/>
      </c>
      <c r="AC1841" s="67">
        <f>IF($P1841="","Jamais relancé",IF($P1841&lt;=3,"0-3 j",IF($P1841&lt;=7,"4-7 j",IF($P1841&lt;=15,"8-15 j","Plus de 15 j"))))</f>
        <v/>
      </c>
      <c r="AD1841" s="67">
        <f>IF($M1841&lt;=1000,"Moins de 1 k€",IF($M1841&lt;=5000,"1 à 5 k€",IF($M1841&lt;=15000,"5 à 15 k€","Plus de 15 k€")))</f>
        <v/>
      </c>
    </row>
    <row r="1842">
      <c r="A1842" s="65" t="inlineStr">
        <is>
          <t>DEV-01841</t>
        </is>
      </c>
      <c r="B1842" s="66" t="n">
        <v>45770</v>
      </c>
      <c r="C1842" s="65" t="inlineStr">
        <is>
          <t>2025-04</t>
        </is>
      </c>
      <c r="D1842" s="65" t="inlineStr">
        <is>
          <t>2024-2025</t>
        </is>
      </c>
      <c r="E1842" s="65" t="inlineStr">
        <is>
          <t>CLI-0431</t>
        </is>
      </c>
      <c r="F1842" s="65" t="inlineStr">
        <is>
          <t>Syndic</t>
        </is>
      </c>
      <c r="G1842" s="65" t="inlineStr">
        <is>
          <t>Toulouse</t>
        </is>
      </c>
      <c r="H1842" s="65" t="inlineStr">
        <is>
          <t>Julien Fabre</t>
        </is>
      </c>
      <c r="I1842" s="65" t="inlineStr">
        <is>
          <t>Électricité</t>
        </is>
      </c>
      <c r="J1842" s="65" t="inlineStr">
        <is>
          <t>EL-002</t>
        </is>
      </c>
      <c r="K1842" s="65" t="inlineStr">
        <is>
          <t>Installation borne de recharge VE</t>
        </is>
      </c>
      <c r="L1842" s="67" t="n">
        <v>1</v>
      </c>
      <c r="M1842" s="68" t="n">
        <v>3479.37</v>
      </c>
      <c r="N1842" s="65" t="inlineStr">
        <is>
          <t>Sans réponse</t>
        </is>
      </c>
      <c r="O1842" s="66" t="n">
        <v>45793</v>
      </c>
      <c r="P1842" s="67" t="n"/>
      <c r="Q1842" s="67" t="n">
        <v>0</v>
      </c>
      <c r="R1842" s="67">
        <f>$I1842</f>
        <v/>
      </c>
      <c r="S1842" s="67">
        <f>$K1842</f>
        <v/>
      </c>
      <c r="T1842" s="67">
        <f>IFERROR(INDEX(Clients!$G$2:$G$1020,MATCH($E1842,Clients!$A$2:$A$1020,0)),"")</f>
        <v/>
      </c>
      <c r="U1842" s="67">
        <f>IFERROR(INDEX(Clients!$I$2:$I$1020,MATCH($E1842,Clients!$A$2:$A$1020,0)),"")</f>
        <v/>
      </c>
      <c r="V1842" s="69">
        <f>1</f>
        <v/>
      </c>
      <c r="W1842" s="69">
        <f>IF($N1842="Accepté",1,0)</f>
        <v/>
      </c>
      <c r="X1842" s="68">
        <f>$M1842*$W1842</f>
        <v/>
      </c>
      <c r="Y1842" s="68">
        <f>IF($N1842="En cours",0,$M1842)</f>
        <v/>
      </c>
      <c r="Z1842" s="69">
        <f>IF($P1842="",0,1)</f>
        <v/>
      </c>
      <c r="AA1842" s="70">
        <f>IF($P1842="",0,$P1842)</f>
        <v/>
      </c>
      <c r="AB1842" s="69">
        <f>IF(AND($P1842&lt;&gt;"",$P1842&lt;=Paramètres!$C$14),1,0)</f>
        <v/>
      </c>
      <c r="AC1842" s="67">
        <f>IF($P1842="","Jamais relancé",IF($P1842&lt;=3,"0-3 j",IF($P1842&lt;=7,"4-7 j",IF($P1842&lt;=15,"8-15 j","Plus de 15 j"))))</f>
        <v/>
      </c>
      <c r="AD1842" s="67">
        <f>IF($M1842&lt;=1000,"Moins de 1 k€",IF($M1842&lt;=5000,"1 à 5 k€",IF($M1842&lt;=15000,"5 à 15 k€","Plus de 15 k€")))</f>
        <v/>
      </c>
    </row>
    <row r="1843">
      <c r="A1843" s="65" t="inlineStr">
        <is>
          <t>DEV-01842</t>
        </is>
      </c>
      <c r="B1843" s="66" t="n">
        <v>45771</v>
      </c>
      <c r="C1843" s="65" t="inlineStr">
        <is>
          <t>2025-04</t>
        </is>
      </c>
      <c r="D1843" s="65" t="inlineStr">
        <is>
          <t>2024-2025</t>
        </is>
      </c>
      <c r="E1843" s="65" t="inlineStr">
        <is>
          <t>CLI-0171</t>
        </is>
      </c>
      <c r="F1843" s="65" t="inlineStr">
        <is>
          <t>Syndic</t>
        </is>
      </c>
      <c r="G1843" s="65" t="inlineStr">
        <is>
          <t>Toulouse</t>
        </is>
      </c>
      <c r="H1843" s="65" t="inlineStr">
        <is>
          <t>Julien Fabre</t>
        </is>
      </c>
      <c r="I1843" s="65" t="inlineStr">
        <is>
          <t>Dépannage</t>
        </is>
      </c>
      <c r="J1843" s="65" t="inlineStr">
        <is>
          <t>DP-004</t>
        </is>
      </c>
      <c r="K1843" s="65" t="inlineStr">
        <is>
          <t>Remise en service chaudière</t>
        </is>
      </c>
      <c r="L1843" s="67" t="n">
        <v>1</v>
      </c>
      <c r="M1843" s="68" t="n">
        <v>582.25</v>
      </c>
      <c r="N1843" s="65" t="inlineStr">
        <is>
          <t>Accepté</t>
        </is>
      </c>
      <c r="O1843" s="66" t="n">
        <v>45788</v>
      </c>
      <c r="P1843" s="67" t="n">
        <v>1</v>
      </c>
      <c r="Q1843" s="67" t="n">
        <v>2</v>
      </c>
      <c r="R1843" s="67">
        <f>$I1843</f>
        <v/>
      </c>
      <c r="S1843" s="67">
        <f>$K1843</f>
        <v/>
      </c>
      <c r="T1843" s="67">
        <f>IFERROR(INDEX(Clients!$G$2:$G$1020,MATCH($E1843,Clients!$A$2:$A$1020,0)),"")</f>
        <v/>
      </c>
      <c r="U1843" s="67">
        <f>IFERROR(INDEX(Clients!$I$2:$I$1020,MATCH($E1843,Clients!$A$2:$A$1020,0)),"")</f>
        <v/>
      </c>
      <c r="V1843" s="69">
        <f>1</f>
        <v/>
      </c>
      <c r="W1843" s="69">
        <f>IF($N1843="Accepté",1,0)</f>
        <v/>
      </c>
      <c r="X1843" s="68">
        <f>$M1843*$W1843</f>
        <v/>
      </c>
      <c r="Y1843" s="68">
        <f>IF($N1843="En cours",0,$M1843)</f>
        <v/>
      </c>
      <c r="Z1843" s="69">
        <f>IF($P1843="",0,1)</f>
        <v/>
      </c>
      <c r="AA1843" s="70">
        <f>IF($P1843="",0,$P1843)</f>
        <v/>
      </c>
      <c r="AB1843" s="69">
        <f>IF(AND($P1843&lt;&gt;"",$P1843&lt;=Paramètres!$C$14),1,0)</f>
        <v/>
      </c>
      <c r="AC1843" s="67">
        <f>IF($P1843="","Jamais relancé",IF($P1843&lt;=3,"0-3 j",IF($P1843&lt;=7,"4-7 j",IF($P1843&lt;=15,"8-15 j","Plus de 15 j"))))</f>
        <v/>
      </c>
      <c r="AD1843" s="67">
        <f>IF($M1843&lt;=1000,"Moins de 1 k€",IF($M1843&lt;=5000,"1 à 5 k€",IF($M1843&lt;=15000,"5 à 15 k€","Plus de 15 k€")))</f>
        <v/>
      </c>
    </row>
    <row r="1844">
      <c r="A1844" s="65" t="inlineStr">
        <is>
          <t>DEV-01843</t>
        </is>
      </c>
      <c r="B1844" s="66" t="n">
        <v>45771</v>
      </c>
      <c r="C1844" s="65" t="inlineStr">
        <is>
          <t>2025-04</t>
        </is>
      </c>
      <c r="D1844" s="65" t="inlineStr">
        <is>
          <t>2024-2025</t>
        </is>
      </c>
      <c r="E1844" s="65" t="inlineStr">
        <is>
          <t>CLI-0293</t>
        </is>
      </c>
      <c r="F1844" s="65" t="inlineStr">
        <is>
          <t>Professionnel</t>
        </is>
      </c>
      <c r="G1844" s="65" t="inlineStr">
        <is>
          <t>Toulouse</t>
        </is>
      </c>
      <c r="H1844" s="65" t="inlineStr">
        <is>
          <t>Julien Fabre</t>
        </is>
      </c>
      <c r="I1844" s="65" t="inlineStr">
        <is>
          <t>Plomberie</t>
        </is>
      </c>
      <c r="J1844" s="65" t="inlineStr">
        <is>
          <t>PR-004</t>
        </is>
      </c>
      <c r="K1844" s="65" t="inlineStr">
        <is>
          <t>Remplacement colonne d'évacuation</t>
        </is>
      </c>
      <c r="L1844" s="67" t="n">
        <v>1</v>
      </c>
      <c r="M1844" s="68" t="n">
        <v>8834.469999999999</v>
      </c>
      <c r="N1844" s="65" t="inlineStr">
        <is>
          <t>Sans réponse</t>
        </is>
      </c>
      <c r="O1844" s="66" t="n">
        <v>45788</v>
      </c>
      <c r="P1844" s="67" t="n"/>
      <c r="Q1844" s="67" t="n">
        <v>0</v>
      </c>
      <c r="R1844" s="67">
        <f>$I1844</f>
        <v/>
      </c>
      <c r="S1844" s="67">
        <f>$K1844</f>
        <v/>
      </c>
      <c r="T1844" s="67">
        <f>IFERROR(INDEX(Clients!$G$2:$G$1020,MATCH($E1844,Clients!$A$2:$A$1020,0)),"")</f>
        <v/>
      </c>
      <c r="U1844" s="67">
        <f>IFERROR(INDEX(Clients!$I$2:$I$1020,MATCH($E1844,Clients!$A$2:$A$1020,0)),"")</f>
        <v/>
      </c>
      <c r="V1844" s="69">
        <f>1</f>
        <v/>
      </c>
      <c r="W1844" s="69">
        <f>IF($N1844="Accepté",1,0)</f>
        <v/>
      </c>
      <c r="X1844" s="68">
        <f>$M1844*$W1844</f>
        <v/>
      </c>
      <c r="Y1844" s="68">
        <f>IF($N1844="En cours",0,$M1844)</f>
        <v/>
      </c>
      <c r="Z1844" s="69">
        <f>IF($P1844="",0,1)</f>
        <v/>
      </c>
      <c r="AA1844" s="70">
        <f>IF($P1844="",0,$P1844)</f>
        <v/>
      </c>
      <c r="AB1844" s="69">
        <f>IF(AND($P1844&lt;&gt;"",$P1844&lt;=Paramètres!$C$14),1,0)</f>
        <v/>
      </c>
      <c r="AC1844" s="67">
        <f>IF($P1844="","Jamais relancé",IF($P1844&lt;=3,"0-3 j",IF($P1844&lt;=7,"4-7 j",IF($P1844&lt;=15,"8-15 j","Plus de 15 j"))))</f>
        <v/>
      </c>
      <c r="AD1844" s="67">
        <f>IF($M1844&lt;=1000,"Moins de 1 k€",IF($M1844&lt;=5000,"1 à 5 k€",IF($M1844&lt;=15000,"5 à 15 k€","Plus de 15 k€")))</f>
        <v/>
      </c>
    </row>
    <row r="1845">
      <c r="A1845" s="65" t="inlineStr">
        <is>
          <t>DEV-01844</t>
        </is>
      </c>
      <c r="B1845" s="66" t="n">
        <v>45771</v>
      </c>
      <c r="C1845" s="65" t="inlineStr">
        <is>
          <t>2025-04</t>
        </is>
      </c>
      <c r="D1845" s="65" t="inlineStr">
        <is>
          <t>2024-2025</t>
        </is>
      </c>
      <c r="E1845" s="65" t="inlineStr">
        <is>
          <t>CLI-0029</t>
        </is>
      </c>
      <c r="F1845" s="65" t="inlineStr">
        <is>
          <t>Particulier</t>
        </is>
      </c>
      <c r="G1845" s="65" t="inlineStr">
        <is>
          <t>Bordeaux</t>
        </is>
      </c>
      <c r="H1845" s="65" t="inlineStr">
        <is>
          <t>Sophie Marchand</t>
        </is>
      </c>
      <c r="I1845" s="65" t="inlineStr">
        <is>
          <t>Salle de bain</t>
        </is>
      </c>
      <c r="J1845" s="65" t="inlineStr">
        <is>
          <t>SB-002</t>
        </is>
      </c>
      <c r="K1845" s="65" t="inlineStr">
        <is>
          <t>Remplacement baignoire par douche</t>
        </is>
      </c>
      <c r="L1845" s="67" t="n">
        <v>1</v>
      </c>
      <c r="M1845" s="68" t="n">
        <v>3579.15</v>
      </c>
      <c r="N1845" s="65" t="inlineStr">
        <is>
          <t>Sans réponse</t>
        </is>
      </c>
      <c r="O1845" s="66" t="n">
        <v>45788</v>
      </c>
      <c r="P1845" s="67" t="n">
        <v>10</v>
      </c>
      <c r="Q1845" s="67" t="n">
        <v>1</v>
      </c>
      <c r="R1845" s="67">
        <f>$I1845</f>
        <v/>
      </c>
      <c r="S1845" s="67">
        <f>$K1845</f>
        <v/>
      </c>
      <c r="T1845" s="67">
        <f>IFERROR(INDEX(Clients!$G$2:$G$1020,MATCH($E1845,Clients!$A$2:$A$1020,0)),"")</f>
        <v/>
      </c>
      <c r="U1845" s="67">
        <f>IFERROR(INDEX(Clients!$I$2:$I$1020,MATCH($E1845,Clients!$A$2:$A$1020,0)),"")</f>
        <v/>
      </c>
      <c r="V1845" s="69">
        <f>1</f>
        <v/>
      </c>
      <c r="W1845" s="69">
        <f>IF($N1845="Accepté",1,0)</f>
        <v/>
      </c>
      <c r="X1845" s="68">
        <f>$M1845*$W1845</f>
        <v/>
      </c>
      <c r="Y1845" s="68">
        <f>IF($N1845="En cours",0,$M1845)</f>
        <v/>
      </c>
      <c r="Z1845" s="69">
        <f>IF($P1845="",0,1)</f>
        <v/>
      </c>
      <c r="AA1845" s="70">
        <f>IF($P1845="",0,$P1845)</f>
        <v/>
      </c>
      <c r="AB1845" s="69">
        <f>IF(AND($P1845&lt;&gt;"",$P1845&lt;=Paramètres!$C$14),1,0)</f>
        <v/>
      </c>
      <c r="AC1845" s="67">
        <f>IF($P1845="","Jamais relancé",IF($P1845&lt;=3,"0-3 j",IF($P1845&lt;=7,"4-7 j",IF($P1845&lt;=15,"8-15 j","Plus de 15 j"))))</f>
        <v/>
      </c>
      <c r="AD1845" s="67">
        <f>IF($M1845&lt;=1000,"Moins de 1 k€",IF($M1845&lt;=5000,"1 à 5 k€",IF($M1845&lt;=15000,"5 à 15 k€","Plus de 15 k€")))</f>
        <v/>
      </c>
    </row>
    <row r="1846">
      <c r="A1846" s="65" t="inlineStr">
        <is>
          <t>DEV-01845</t>
        </is>
      </c>
      <c r="B1846" s="66" t="n">
        <v>45772</v>
      </c>
      <c r="C1846" s="65" t="inlineStr">
        <is>
          <t>2025-04</t>
        </is>
      </c>
      <c r="D1846" s="65" t="inlineStr">
        <is>
          <t>2024-2025</t>
        </is>
      </c>
      <c r="E1846" s="65" t="inlineStr">
        <is>
          <t>CLI-0431</t>
        </is>
      </c>
      <c r="F1846" s="65" t="inlineStr">
        <is>
          <t>Syndic</t>
        </is>
      </c>
      <c r="G1846" s="65" t="inlineStr">
        <is>
          <t>Toulouse</t>
        </is>
      </c>
      <c r="H1846" s="65" t="inlineStr">
        <is>
          <t>Julien Fabre</t>
        </is>
      </c>
      <c r="I1846" s="65" t="inlineStr">
        <is>
          <t>Plomberie</t>
        </is>
      </c>
      <c r="J1846" s="65" t="inlineStr">
        <is>
          <t>PR-001</t>
        </is>
      </c>
      <c r="K1846" s="65" t="inlineStr">
        <is>
          <t>Remplacement chauffe-eau 200 L</t>
        </is>
      </c>
      <c r="L1846" s="67" t="n">
        <v>2</v>
      </c>
      <c r="M1846" s="68" t="n">
        <v>5778.86</v>
      </c>
      <c r="N1846" s="65" t="inlineStr">
        <is>
          <t>Sans réponse</t>
        </is>
      </c>
      <c r="O1846" s="66" t="n">
        <v>45785</v>
      </c>
      <c r="P1846" s="67" t="n"/>
      <c r="Q1846" s="67" t="n">
        <v>0</v>
      </c>
      <c r="R1846" s="67">
        <f>$I1846</f>
        <v/>
      </c>
      <c r="S1846" s="67">
        <f>$K1846</f>
        <v/>
      </c>
      <c r="T1846" s="67">
        <f>IFERROR(INDEX(Clients!$G$2:$G$1020,MATCH($E1846,Clients!$A$2:$A$1020,0)),"")</f>
        <v/>
      </c>
      <c r="U1846" s="67">
        <f>IFERROR(INDEX(Clients!$I$2:$I$1020,MATCH($E1846,Clients!$A$2:$A$1020,0)),"")</f>
        <v/>
      </c>
      <c r="V1846" s="69">
        <f>1</f>
        <v/>
      </c>
      <c r="W1846" s="69">
        <f>IF($N1846="Accepté",1,0)</f>
        <v/>
      </c>
      <c r="X1846" s="68">
        <f>$M1846*$W1846</f>
        <v/>
      </c>
      <c r="Y1846" s="68">
        <f>IF($N1846="En cours",0,$M1846)</f>
        <v/>
      </c>
      <c r="Z1846" s="69">
        <f>IF($P1846="",0,1)</f>
        <v/>
      </c>
      <c r="AA1846" s="70">
        <f>IF($P1846="",0,$P1846)</f>
        <v/>
      </c>
      <c r="AB1846" s="69">
        <f>IF(AND($P1846&lt;&gt;"",$P1846&lt;=Paramètres!$C$14),1,0)</f>
        <v/>
      </c>
      <c r="AC1846" s="67">
        <f>IF($P1846="","Jamais relancé",IF($P1846&lt;=3,"0-3 j",IF($P1846&lt;=7,"4-7 j",IF($P1846&lt;=15,"8-15 j","Plus de 15 j"))))</f>
        <v/>
      </c>
      <c r="AD1846" s="67">
        <f>IF($M1846&lt;=1000,"Moins de 1 k€",IF($M1846&lt;=5000,"1 à 5 k€",IF($M1846&lt;=15000,"5 à 15 k€","Plus de 15 k€")))</f>
        <v/>
      </c>
    </row>
    <row r="1847">
      <c r="A1847" s="65" t="inlineStr">
        <is>
          <t>DEV-01846</t>
        </is>
      </c>
      <c r="B1847" s="66" t="n">
        <v>45772</v>
      </c>
      <c r="C1847" s="65" t="inlineStr">
        <is>
          <t>2025-04</t>
        </is>
      </c>
      <c r="D1847" s="65" t="inlineStr">
        <is>
          <t>2024-2025</t>
        </is>
      </c>
      <c r="E1847" s="65" t="inlineStr">
        <is>
          <t>CLI-0071</t>
        </is>
      </c>
      <c r="F1847" s="65" t="inlineStr">
        <is>
          <t>Particulier</t>
        </is>
      </c>
      <c r="G1847" s="65" t="inlineStr">
        <is>
          <t>Toulouse</t>
        </is>
      </c>
      <c r="H1847" s="65" t="inlineStr">
        <is>
          <t>Julien Fabre</t>
        </is>
      </c>
      <c r="I1847" s="65" t="inlineStr">
        <is>
          <t>Électricité</t>
        </is>
      </c>
      <c r="J1847" s="65" t="inlineStr">
        <is>
          <t>EL-003</t>
        </is>
      </c>
      <c r="K1847" s="65" t="inlineStr">
        <is>
          <t>Rénovation électrique complète</t>
        </is>
      </c>
      <c r="L1847" s="67" t="n">
        <v>1</v>
      </c>
      <c r="M1847" s="68" t="n">
        <v>10596.65</v>
      </c>
      <c r="N1847" s="65" t="inlineStr">
        <is>
          <t>Sans réponse</t>
        </is>
      </c>
      <c r="O1847" s="66" t="n">
        <v>45801</v>
      </c>
      <c r="P1847" s="67" t="n">
        <v>10</v>
      </c>
      <c r="Q1847" s="67" t="n">
        <v>3</v>
      </c>
      <c r="R1847" s="67">
        <f>$I1847</f>
        <v/>
      </c>
      <c r="S1847" s="67">
        <f>$K1847</f>
        <v/>
      </c>
      <c r="T1847" s="67">
        <f>IFERROR(INDEX(Clients!$G$2:$G$1020,MATCH($E1847,Clients!$A$2:$A$1020,0)),"")</f>
        <v/>
      </c>
      <c r="U1847" s="67">
        <f>IFERROR(INDEX(Clients!$I$2:$I$1020,MATCH($E1847,Clients!$A$2:$A$1020,0)),"")</f>
        <v/>
      </c>
      <c r="V1847" s="69">
        <f>1</f>
        <v/>
      </c>
      <c r="W1847" s="69">
        <f>IF($N1847="Accepté",1,0)</f>
        <v/>
      </c>
      <c r="X1847" s="68">
        <f>$M1847*$W1847</f>
        <v/>
      </c>
      <c r="Y1847" s="68">
        <f>IF($N1847="En cours",0,$M1847)</f>
        <v/>
      </c>
      <c r="Z1847" s="69">
        <f>IF($P1847="",0,1)</f>
        <v/>
      </c>
      <c r="AA1847" s="70">
        <f>IF($P1847="",0,$P1847)</f>
        <v/>
      </c>
      <c r="AB1847" s="69">
        <f>IF(AND($P1847&lt;&gt;"",$P1847&lt;=Paramètres!$C$14),1,0)</f>
        <v/>
      </c>
      <c r="AC1847" s="67">
        <f>IF($P1847="","Jamais relancé",IF($P1847&lt;=3,"0-3 j",IF($P1847&lt;=7,"4-7 j",IF($P1847&lt;=15,"8-15 j","Plus de 15 j"))))</f>
        <v/>
      </c>
      <c r="AD1847" s="67">
        <f>IF($M1847&lt;=1000,"Moins de 1 k€",IF($M1847&lt;=5000,"1 à 5 k€",IF($M1847&lt;=15000,"5 à 15 k€","Plus de 15 k€")))</f>
        <v/>
      </c>
    </row>
    <row r="1848">
      <c r="A1848" s="65" t="inlineStr">
        <is>
          <t>DEV-01847</t>
        </is>
      </c>
      <c r="B1848" s="66" t="n">
        <v>45772</v>
      </c>
      <c r="C1848" s="65" t="inlineStr">
        <is>
          <t>2025-04</t>
        </is>
      </c>
      <c r="D1848" s="65" t="inlineStr">
        <is>
          <t>2024-2025</t>
        </is>
      </c>
      <c r="E1848" s="65" t="inlineStr">
        <is>
          <t>CLI-1014</t>
        </is>
      </c>
      <c r="F1848" s="65" t="inlineStr">
        <is>
          <t>Particulier</t>
        </is>
      </c>
      <c r="G1848" s="65" t="inlineStr">
        <is>
          <t>Montpellier</t>
        </is>
      </c>
      <c r="H1848" s="65" t="inlineStr">
        <is>
          <t>Thomas Rey</t>
        </is>
      </c>
      <c r="I1848" s="65" t="inlineStr">
        <is>
          <t>Dépannage</t>
        </is>
      </c>
      <c r="J1848" s="65" t="inlineStr">
        <is>
          <t>DP-004</t>
        </is>
      </c>
      <c r="K1848" s="65" t="inlineStr">
        <is>
          <t>Remise en service chaudière</t>
        </is>
      </c>
      <c r="L1848" s="67" t="n">
        <v>1</v>
      </c>
      <c r="M1848" s="68" t="n">
        <v>247.35</v>
      </c>
      <c r="N1848" s="65" t="inlineStr">
        <is>
          <t>Sans réponse</t>
        </is>
      </c>
      <c r="O1848" s="66" t="n">
        <v>45802</v>
      </c>
      <c r="P1848" s="67" t="n">
        <v>14</v>
      </c>
      <c r="Q1848" s="67" t="n">
        <v>2</v>
      </c>
      <c r="R1848" s="67">
        <f>$I1848</f>
        <v/>
      </c>
      <c r="S1848" s="67">
        <f>$K1848</f>
        <v/>
      </c>
      <c r="T1848" s="67">
        <f>IFERROR(INDEX(Clients!$G$2:$G$1020,MATCH($E1848,Clients!$A$2:$A$1020,0)),"")</f>
        <v/>
      </c>
      <c r="U1848" s="67">
        <f>IFERROR(INDEX(Clients!$I$2:$I$1020,MATCH($E1848,Clients!$A$2:$A$1020,0)),"")</f>
        <v/>
      </c>
      <c r="V1848" s="69">
        <f>1</f>
        <v/>
      </c>
      <c r="W1848" s="69">
        <f>IF($N1848="Accepté",1,0)</f>
        <v/>
      </c>
      <c r="X1848" s="68">
        <f>$M1848*$W1848</f>
        <v/>
      </c>
      <c r="Y1848" s="68">
        <f>IF($N1848="En cours",0,$M1848)</f>
        <v/>
      </c>
      <c r="Z1848" s="69">
        <f>IF($P1848="",0,1)</f>
        <v/>
      </c>
      <c r="AA1848" s="70">
        <f>IF($P1848="",0,$P1848)</f>
        <v/>
      </c>
      <c r="AB1848" s="69">
        <f>IF(AND($P1848&lt;&gt;"",$P1848&lt;=Paramètres!$C$14),1,0)</f>
        <v/>
      </c>
      <c r="AC1848" s="67">
        <f>IF($P1848="","Jamais relancé",IF($P1848&lt;=3,"0-3 j",IF($P1848&lt;=7,"4-7 j",IF($P1848&lt;=15,"8-15 j","Plus de 15 j"))))</f>
        <v/>
      </c>
      <c r="AD1848" s="67">
        <f>IF($M1848&lt;=1000,"Moins de 1 k€",IF($M1848&lt;=5000,"1 à 5 k€",IF($M1848&lt;=15000,"5 à 15 k€","Plus de 15 k€")))</f>
        <v/>
      </c>
    </row>
    <row r="1849">
      <c r="A1849" s="65" t="inlineStr">
        <is>
          <t>DEV-01848</t>
        </is>
      </c>
      <c r="B1849" s="66" t="n">
        <v>45775</v>
      </c>
      <c r="C1849" s="65" t="inlineStr">
        <is>
          <t>2025-04</t>
        </is>
      </c>
      <c r="D1849" s="65" t="inlineStr">
        <is>
          <t>2024-2025</t>
        </is>
      </c>
      <c r="E1849" s="65" t="inlineStr">
        <is>
          <t>CLI-0607</t>
        </is>
      </c>
      <c r="F1849" s="65" t="inlineStr">
        <is>
          <t>Syndic</t>
        </is>
      </c>
      <c r="G1849" s="65" t="inlineStr">
        <is>
          <t>Toulouse</t>
        </is>
      </c>
      <c r="H1849" s="65" t="inlineStr">
        <is>
          <t>Julien Fabre</t>
        </is>
      </c>
      <c r="I1849" s="65" t="inlineStr">
        <is>
          <t>Chauffage</t>
        </is>
      </c>
      <c r="J1849" s="65" t="inlineStr">
        <is>
          <t>CH-003</t>
        </is>
      </c>
      <c r="K1849" s="65" t="inlineStr">
        <is>
          <t>Installation pompe à chaleur air/eau</t>
        </is>
      </c>
      <c r="L1849" s="67" t="n">
        <v>1</v>
      </c>
      <c r="M1849" s="68" t="n">
        <v>25906.17</v>
      </c>
      <c r="N1849" s="65" t="inlineStr">
        <is>
          <t>Sans réponse</t>
        </is>
      </c>
      <c r="O1849" s="66" t="n">
        <v>45802</v>
      </c>
      <c r="P1849" s="67" t="n">
        <v>5</v>
      </c>
      <c r="Q1849" s="67" t="n">
        <v>2</v>
      </c>
      <c r="R1849" s="67">
        <f>$I1849</f>
        <v/>
      </c>
      <c r="S1849" s="67">
        <f>$K1849</f>
        <v/>
      </c>
      <c r="T1849" s="67">
        <f>IFERROR(INDEX(Clients!$G$2:$G$1020,MATCH($E1849,Clients!$A$2:$A$1020,0)),"")</f>
        <v/>
      </c>
      <c r="U1849" s="67">
        <f>IFERROR(INDEX(Clients!$I$2:$I$1020,MATCH($E1849,Clients!$A$2:$A$1020,0)),"")</f>
        <v/>
      </c>
      <c r="V1849" s="69">
        <f>1</f>
        <v/>
      </c>
      <c r="W1849" s="69">
        <f>IF($N1849="Accepté",1,0)</f>
        <v/>
      </c>
      <c r="X1849" s="68">
        <f>$M1849*$W1849</f>
        <v/>
      </c>
      <c r="Y1849" s="68">
        <f>IF($N1849="En cours",0,$M1849)</f>
        <v/>
      </c>
      <c r="Z1849" s="69">
        <f>IF($P1849="",0,1)</f>
        <v/>
      </c>
      <c r="AA1849" s="70">
        <f>IF($P1849="",0,$P1849)</f>
        <v/>
      </c>
      <c r="AB1849" s="69">
        <f>IF(AND($P1849&lt;&gt;"",$P1849&lt;=Paramètres!$C$14),1,0)</f>
        <v/>
      </c>
      <c r="AC1849" s="67">
        <f>IF($P1849="","Jamais relancé",IF($P1849&lt;=3,"0-3 j",IF($P1849&lt;=7,"4-7 j",IF($P1849&lt;=15,"8-15 j","Plus de 15 j"))))</f>
        <v/>
      </c>
      <c r="AD1849" s="67">
        <f>IF($M1849&lt;=1000,"Moins de 1 k€",IF($M1849&lt;=5000,"1 à 5 k€",IF($M1849&lt;=15000,"5 à 15 k€","Plus de 15 k€")))</f>
        <v/>
      </c>
    </row>
    <row r="1850">
      <c r="A1850" s="65" t="inlineStr">
        <is>
          <t>DEV-01849</t>
        </is>
      </c>
      <c r="B1850" s="66" t="n">
        <v>45775</v>
      </c>
      <c r="C1850" s="65" t="inlineStr">
        <is>
          <t>2025-04</t>
        </is>
      </c>
      <c r="D1850" s="65" t="inlineStr">
        <is>
          <t>2024-2025</t>
        </is>
      </c>
      <c r="E1850" s="65" t="inlineStr">
        <is>
          <t>CLI-0037</t>
        </is>
      </c>
      <c r="F1850" s="65" t="inlineStr">
        <is>
          <t>Particulier</t>
        </is>
      </c>
      <c r="G1850" s="65" t="inlineStr">
        <is>
          <t>Toulouse</t>
        </is>
      </c>
      <c r="H1850" s="65" t="inlineStr">
        <is>
          <t>Julien Fabre</t>
        </is>
      </c>
      <c r="I1850" s="65" t="inlineStr">
        <is>
          <t>Salle de bain</t>
        </is>
      </c>
      <c r="J1850" s="65" t="inlineStr">
        <is>
          <t>SB-001</t>
        </is>
      </c>
      <c r="K1850" s="65" t="inlineStr">
        <is>
          <t>Rénovation salle de bain complète</t>
        </is>
      </c>
      <c r="L1850" s="67" t="n">
        <v>1</v>
      </c>
      <c r="M1850" s="68" t="n">
        <v>10340.49</v>
      </c>
      <c r="N1850" s="65" t="inlineStr">
        <is>
          <t>Sans réponse</t>
        </is>
      </c>
      <c r="O1850" s="66" t="n">
        <v>45789</v>
      </c>
      <c r="P1850" s="67" t="n">
        <v>8</v>
      </c>
      <c r="Q1850" s="67" t="n">
        <v>1</v>
      </c>
      <c r="R1850" s="67">
        <f>$I1850</f>
        <v/>
      </c>
      <c r="S1850" s="67">
        <f>$K1850</f>
        <v/>
      </c>
      <c r="T1850" s="67">
        <f>IFERROR(INDEX(Clients!$G$2:$G$1020,MATCH($E1850,Clients!$A$2:$A$1020,0)),"")</f>
        <v/>
      </c>
      <c r="U1850" s="67">
        <f>IFERROR(INDEX(Clients!$I$2:$I$1020,MATCH($E1850,Clients!$A$2:$A$1020,0)),"")</f>
        <v/>
      </c>
      <c r="V1850" s="69">
        <f>1</f>
        <v/>
      </c>
      <c r="W1850" s="69">
        <f>IF($N1850="Accepté",1,0)</f>
        <v/>
      </c>
      <c r="X1850" s="68">
        <f>$M1850*$W1850</f>
        <v/>
      </c>
      <c r="Y1850" s="68">
        <f>IF($N1850="En cours",0,$M1850)</f>
        <v/>
      </c>
      <c r="Z1850" s="69">
        <f>IF($P1850="",0,1)</f>
        <v/>
      </c>
      <c r="AA1850" s="70">
        <f>IF($P1850="",0,$P1850)</f>
        <v/>
      </c>
      <c r="AB1850" s="69">
        <f>IF(AND($P1850&lt;&gt;"",$P1850&lt;=Paramètres!$C$14),1,0)</f>
        <v/>
      </c>
      <c r="AC1850" s="67">
        <f>IF($P1850="","Jamais relancé",IF($P1850&lt;=3,"0-3 j",IF($P1850&lt;=7,"4-7 j",IF($P1850&lt;=15,"8-15 j","Plus de 15 j"))))</f>
        <v/>
      </c>
      <c r="AD1850" s="67">
        <f>IF($M1850&lt;=1000,"Moins de 1 k€",IF($M1850&lt;=5000,"1 à 5 k€",IF($M1850&lt;=15000,"5 à 15 k€","Plus de 15 k€")))</f>
        <v/>
      </c>
    </row>
    <row r="1851">
      <c r="A1851" s="65" t="inlineStr">
        <is>
          <t>DEV-01850</t>
        </is>
      </c>
      <c r="B1851" s="66" t="n">
        <v>45776</v>
      </c>
      <c r="C1851" s="65" t="inlineStr">
        <is>
          <t>2025-04</t>
        </is>
      </c>
      <c r="D1851" s="65" t="inlineStr">
        <is>
          <t>2024-2025</t>
        </is>
      </c>
      <c r="E1851" s="65" t="inlineStr">
        <is>
          <t>CLI-0438</t>
        </is>
      </c>
      <c r="F1851" s="65" t="inlineStr">
        <is>
          <t>Particulier</t>
        </is>
      </c>
      <c r="G1851" s="65" t="inlineStr">
        <is>
          <t>Toulouse</t>
        </is>
      </c>
      <c r="H1851" s="65" t="inlineStr">
        <is>
          <t>Julien Fabre</t>
        </is>
      </c>
      <c r="I1851" s="65" t="inlineStr">
        <is>
          <t>Électricité</t>
        </is>
      </c>
      <c r="J1851" s="65" t="inlineStr">
        <is>
          <t>EL-002</t>
        </is>
      </c>
      <c r="K1851" s="65" t="inlineStr">
        <is>
          <t>Installation borne de recharge VE</t>
        </is>
      </c>
      <c r="L1851" s="67" t="n">
        <v>3</v>
      </c>
      <c r="M1851" s="68" t="n">
        <v>4933.83</v>
      </c>
      <c r="N1851" s="65" t="inlineStr">
        <is>
          <t>Refusé</t>
        </is>
      </c>
      <c r="O1851" s="66" t="n">
        <v>45788</v>
      </c>
      <c r="P1851" s="67" t="n">
        <v>11</v>
      </c>
      <c r="Q1851" s="67" t="n">
        <v>1</v>
      </c>
      <c r="R1851" s="67">
        <f>$I1851</f>
        <v/>
      </c>
      <c r="S1851" s="67">
        <f>$K1851</f>
        <v/>
      </c>
      <c r="T1851" s="67">
        <f>IFERROR(INDEX(Clients!$G$2:$G$1020,MATCH($E1851,Clients!$A$2:$A$1020,0)),"")</f>
        <v/>
      </c>
      <c r="U1851" s="67">
        <f>IFERROR(INDEX(Clients!$I$2:$I$1020,MATCH($E1851,Clients!$A$2:$A$1020,0)),"")</f>
        <v/>
      </c>
      <c r="V1851" s="69">
        <f>1</f>
        <v/>
      </c>
      <c r="W1851" s="69">
        <f>IF($N1851="Accepté",1,0)</f>
        <v/>
      </c>
      <c r="X1851" s="68">
        <f>$M1851*$W1851</f>
        <v/>
      </c>
      <c r="Y1851" s="68">
        <f>IF($N1851="En cours",0,$M1851)</f>
        <v/>
      </c>
      <c r="Z1851" s="69">
        <f>IF($P1851="",0,1)</f>
        <v/>
      </c>
      <c r="AA1851" s="70">
        <f>IF($P1851="",0,$P1851)</f>
        <v/>
      </c>
      <c r="AB1851" s="69">
        <f>IF(AND($P1851&lt;&gt;"",$P1851&lt;=Paramètres!$C$14),1,0)</f>
        <v/>
      </c>
      <c r="AC1851" s="67">
        <f>IF($P1851="","Jamais relancé",IF($P1851&lt;=3,"0-3 j",IF($P1851&lt;=7,"4-7 j",IF($P1851&lt;=15,"8-15 j","Plus de 15 j"))))</f>
        <v/>
      </c>
      <c r="AD1851" s="67">
        <f>IF($M1851&lt;=1000,"Moins de 1 k€",IF($M1851&lt;=5000,"1 à 5 k€",IF($M1851&lt;=15000,"5 à 15 k€","Plus de 15 k€")))</f>
        <v/>
      </c>
    </row>
    <row r="1852">
      <c r="A1852" s="65" t="inlineStr">
        <is>
          <t>DEV-01851</t>
        </is>
      </c>
      <c r="B1852" s="66" t="n">
        <v>45776</v>
      </c>
      <c r="C1852" s="65" t="inlineStr">
        <is>
          <t>2025-04</t>
        </is>
      </c>
      <c r="D1852" s="65" t="inlineStr">
        <is>
          <t>2024-2025</t>
        </is>
      </c>
      <c r="E1852" s="65" t="inlineStr">
        <is>
          <t>CLI-0202</t>
        </is>
      </c>
      <c r="F1852" s="65" t="inlineStr">
        <is>
          <t>Particulier</t>
        </is>
      </c>
      <c r="G1852" s="65" t="inlineStr">
        <is>
          <t>Bordeaux</t>
        </is>
      </c>
      <c r="H1852" s="65" t="inlineStr">
        <is>
          <t>Karim Belkacem</t>
        </is>
      </c>
      <c r="I1852" s="65" t="inlineStr">
        <is>
          <t>Dépannage</t>
        </is>
      </c>
      <c r="J1852" s="65" t="inlineStr">
        <is>
          <t>DP-002</t>
        </is>
      </c>
      <c r="K1852" s="65" t="inlineStr">
        <is>
          <t>Débouchage canalisation</t>
        </is>
      </c>
      <c r="L1852" s="67" t="n">
        <v>1</v>
      </c>
      <c r="M1852" s="68" t="n">
        <v>352.51</v>
      </c>
      <c r="N1852" s="65" t="inlineStr">
        <is>
          <t>Refusé</t>
        </is>
      </c>
      <c r="O1852" s="66" t="n">
        <v>45810</v>
      </c>
      <c r="P1852" s="67" t="n"/>
      <c r="Q1852" s="67" t="n">
        <v>0</v>
      </c>
      <c r="R1852" s="67">
        <f>$I1852</f>
        <v/>
      </c>
      <c r="S1852" s="67">
        <f>$K1852</f>
        <v/>
      </c>
      <c r="T1852" s="67">
        <f>IFERROR(INDEX(Clients!$G$2:$G$1020,MATCH($E1852,Clients!$A$2:$A$1020,0)),"")</f>
        <v/>
      </c>
      <c r="U1852" s="67">
        <f>IFERROR(INDEX(Clients!$I$2:$I$1020,MATCH($E1852,Clients!$A$2:$A$1020,0)),"")</f>
        <v/>
      </c>
      <c r="V1852" s="69">
        <f>1</f>
        <v/>
      </c>
      <c r="W1852" s="69">
        <f>IF($N1852="Accepté",1,0)</f>
        <v/>
      </c>
      <c r="X1852" s="68">
        <f>$M1852*$W1852</f>
        <v/>
      </c>
      <c r="Y1852" s="68">
        <f>IF($N1852="En cours",0,$M1852)</f>
        <v/>
      </c>
      <c r="Z1852" s="69">
        <f>IF($P1852="",0,1)</f>
        <v/>
      </c>
      <c r="AA1852" s="70">
        <f>IF($P1852="",0,$P1852)</f>
        <v/>
      </c>
      <c r="AB1852" s="69">
        <f>IF(AND($P1852&lt;&gt;"",$P1852&lt;=Paramètres!$C$14),1,0)</f>
        <v/>
      </c>
      <c r="AC1852" s="67">
        <f>IF($P1852="","Jamais relancé",IF($P1852&lt;=3,"0-3 j",IF($P1852&lt;=7,"4-7 j",IF($P1852&lt;=15,"8-15 j","Plus de 15 j"))))</f>
        <v/>
      </c>
      <c r="AD1852" s="67">
        <f>IF($M1852&lt;=1000,"Moins de 1 k€",IF($M1852&lt;=5000,"1 à 5 k€",IF($M1852&lt;=15000,"5 à 15 k€","Plus de 15 k€")))</f>
        <v/>
      </c>
    </row>
    <row r="1853">
      <c r="A1853" s="65" t="inlineStr">
        <is>
          <t>DEV-01852</t>
        </is>
      </c>
      <c r="B1853" s="66" t="n">
        <v>45776</v>
      </c>
      <c r="C1853" s="65" t="inlineStr">
        <is>
          <t>2025-04</t>
        </is>
      </c>
      <c r="D1853" s="65" t="inlineStr">
        <is>
          <t>2024-2025</t>
        </is>
      </c>
      <c r="E1853" s="65" t="inlineStr">
        <is>
          <t>CLI-0357</t>
        </is>
      </c>
      <c r="F1853" s="65" t="inlineStr">
        <is>
          <t>Syndic</t>
        </is>
      </c>
      <c r="G1853" s="65" t="inlineStr">
        <is>
          <t>Toulouse</t>
        </is>
      </c>
      <c r="H1853" s="65" t="inlineStr">
        <is>
          <t>Julien Fabre</t>
        </is>
      </c>
      <c r="I1853" s="65" t="inlineStr">
        <is>
          <t>Dépannage</t>
        </is>
      </c>
      <c r="J1853" s="65" t="inlineStr">
        <is>
          <t>DP-003</t>
        </is>
      </c>
      <c r="K1853" s="65" t="inlineStr">
        <is>
          <t>Dépannage électrique urgence</t>
        </is>
      </c>
      <c r="L1853" s="67" t="n">
        <v>1</v>
      </c>
      <c r="M1853" s="68" t="n">
        <v>737.1</v>
      </c>
      <c r="N1853" s="65" t="inlineStr">
        <is>
          <t>Accepté</t>
        </is>
      </c>
      <c r="O1853" s="66" t="n">
        <v>45792</v>
      </c>
      <c r="P1853" s="67" t="n"/>
      <c r="Q1853" s="67" t="n">
        <v>0</v>
      </c>
      <c r="R1853" s="67">
        <f>$I1853</f>
        <v/>
      </c>
      <c r="S1853" s="67">
        <f>$K1853</f>
        <v/>
      </c>
      <c r="T1853" s="67">
        <f>IFERROR(INDEX(Clients!$G$2:$G$1020,MATCH($E1853,Clients!$A$2:$A$1020,0)),"")</f>
        <v/>
      </c>
      <c r="U1853" s="67">
        <f>IFERROR(INDEX(Clients!$I$2:$I$1020,MATCH($E1853,Clients!$A$2:$A$1020,0)),"")</f>
        <v/>
      </c>
      <c r="V1853" s="69">
        <f>1</f>
        <v/>
      </c>
      <c r="W1853" s="69">
        <f>IF($N1853="Accepté",1,0)</f>
        <v/>
      </c>
      <c r="X1853" s="68">
        <f>$M1853*$W1853</f>
        <v/>
      </c>
      <c r="Y1853" s="68">
        <f>IF($N1853="En cours",0,$M1853)</f>
        <v/>
      </c>
      <c r="Z1853" s="69">
        <f>IF($P1853="",0,1)</f>
        <v/>
      </c>
      <c r="AA1853" s="70">
        <f>IF($P1853="",0,$P1853)</f>
        <v/>
      </c>
      <c r="AB1853" s="69">
        <f>IF(AND($P1853&lt;&gt;"",$P1853&lt;=Paramètres!$C$14),1,0)</f>
        <v/>
      </c>
      <c r="AC1853" s="67">
        <f>IF($P1853="","Jamais relancé",IF($P1853&lt;=3,"0-3 j",IF($P1853&lt;=7,"4-7 j",IF($P1853&lt;=15,"8-15 j","Plus de 15 j"))))</f>
        <v/>
      </c>
      <c r="AD1853" s="67">
        <f>IF($M1853&lt;=1000,"Moins de 1 k€",IF($M1853&lt;=5000,"1 à 5 k€",IF($M1853&lt;=15000,"5 à 15 k€","Plus de 15 k€")))</f>
        <v/>
      </c>
    </row>
    <row r="1854">
      <c r="A1854" s="65" t="inlineStr">
        <is>
          <t>DEV-01853</t>
        </is>
      </c>
      <c r="B1854" s="66" t="n">
        <v>45776</v>
      </c>
      <c r="C1854" s="65" t="inlineStr">
        <is>
          <t>2025-04</t>
        </is>
      </c>
      <c r="D1854" s="65" t="inlineStr">
        <is>
          <t>2024-2025</t>
        </is>
      </c>
      <c r="E1854" s="65" t="inlineStr">
        <is>
          <t>CLI-0999</t>
        </is>
      </c>
      <c r="F1854" s="65" t="inlineStr">
        <is>
          <t>Particulier</t>
        </is>
      </c>
      <c r="G1854" s="65" t="inlineStr">
        <is>
          <t>Montpellier</t>
        </is>
      </c>
      <c r="H1854" s="65" t="inlineStr">
        <is>
          <t>Thomas Rey</t>
        </is>
      </c>
      <c r="I1854" s="65" t="inlineStr">
        <is>
          <t>Plomberie</t>
        </is>
      </c>
      <c r="J1854" s="65" t="inlineStr">
        <is>
          <t>PR-001</t>
        </is>
      </c>
      <c r="K1854" s="65" t="inlineStr">
        <is>
          <t>Remplacement chauffe-eau 200 L</t>
        </is>
      </c>
      <c r="L1854" s="67" t="n">
        <v>1</v>
      </c>
      <c r="M1854" s="68" t="n">
        <v>1364.12</v>
      </c>
      <c r="N1854" s="65" t="inlineStr">
        <is>
          <t>Sans réponse</t>
        </is>
      </c>
      <c r="O1854" s="66" t="n">
        <v>45812</v>
      </c>
      <c r="P1854" s="67" t="n">
        <v>9</v>
      </c>
      <c r="Q1854" s="67" t="n">
        <v>1</v>
      </c>
      <c r="R1854" s="67">
        <f>$I1854</f>
        <v/>
      </c>
      <c r="S1854" s="67">
        <f>$K1854</f>
        <v/>
      </c>
      <c r="T1854" s="67">
        <f>IFERROR(INDEX(Clients!$G$2:$G$1020,MATCH($E1854,Clients!$A$2:$A$1020,0)),"")</f>
        <v/>
      </c>
      <c r="U1854" s="67">
        <f>IFERROR(INDEX(Clients!$I$2:$I$1020,MATCH($E1854,Clients!$A$2:$A$1020,0)),"")</f>
        <v/>
      </c>
      <c r="V1854" s="69">
        <f>1</f>
        <v/>
      </c>
      <c r="W1854" s="69">
        <f>IF($N1854="Accepté",1,0)</f>
        <v/>
      </c>
      <c r="X1854" s="68">
        <f>$M1854*$W1854</f>
        <v/>
      </c>
      <c r="Y1854" s="68">
        <f>IF($N1854="En cours",0,$M1854)</f>
        <v/>
      </c>
      <c r="Z1854" s="69">
        <f>IF($P1854="",0,1)</f>
        <v/>
      </c>
      <c r="AA1854" s="70">
        <f>IF($P1854="",0,$P1854)</f>
        <v/>
      </c>
      <c r="AB1854" s="69">
        <f>IF(AND($P1854&lt;&gt;"",$P1854&lt;=Paramètres!$C$14),1,0)</f>
        <v/>
      </c>
      <c r="AC1854" s="67">
        <f>IF($P1854="","Jamais relancé",IF($P1854&lt;=3,"0-3 j",IF($P1854&lt;=7,"4-7 j",IF($P1854&lt;=15,"8-15 j","Plus de 15 j"))))</f>
        <v/>
      </c>
      <c r="AD1854" s="67">
        <f>IF($M1854&lt;=1000,"Moins de 1 k€",IF($M1854&lt;=5000,"1 à 5 k€",IF($M1854&lt;=15000,"5 à 15 k€","Plus de 15 k€")))</f>
        <v/>
      </c>
    </row>
    <row r="1855">
      <c r="A1855" s="65" t="inlineStr">
        <is>
          <t>DEV-01854</t>
        </is>
      </c>
      <c r="B1855" s="66" t="n">
        <v>45777</v>
      </c>
      <c r="C1855" s="65" t="inlineStr">
        <is>
          <t>2025-04</t>
        </is>
      </c>
      <c r="D1855" s="65" t="inlineStr">
        <is>
          <t>2024-2025</t>
        </is>
      </c>
      <c r="E1855" s="65" t="inlineStr">
        <is>
          <t>CLI-0501</t>
        </is>
      </c>
      <c r="F1855" s="65" t="inlineStr">
        <is>
          <t>Particulier</t>
        </is>
      </c>
      <c r="G1855" s="65" t="inlineStr">
        <is>
          <t>Bordeaux</t>
        </is>
      </c>
      <c r="H1855" s="65" t="inlineStr">
        <is>
          <t>Sophie Marchand</t>
        </is>
      </c>
      <c r="I1855" s="65" t="inlineStr">
        <is>
          <t>Plomberie</t>
        </is>
      </c>
      <c r="J1855" s="65" t="inlineStr">
        <is>
          <t>PR-004</t>
        </is>
      </c>
      <c r="K1855" s="65" t="inlineStr">
        <is>
          <t>Remplacement colonne d'évacuation</t>
        </is>
      </c>
      <c r="L1855" s="67" t="n">
        <v>1</v>
      </c>
      <c r="M1855" s="68" t="n">
        <v>6000.5</v>
      </c>
      <c r="N1855" s="65" t="inlineStr">
        <is>
          <t>Refusé</t>
        </is>
      </c>
      <c r="O1855" s="66" t="n">
        <v>45803</v>
      </c>
      <c r="P1855" s="67" t="n">
        <v>8</v>
      </c>
      <c r="Q1855" s="67" t="n">
        <v>1</v>
      </c>
      <c r="R1855" s="67">
        <f>$I1855</f>
        <v/>
      </c>
      <c r="S1855" s="67">
        <f>$K1855</f>
        <v/>
      </c>
      <c r="T1855" s="67">
        <f>IFERROR(INDEX(Clients!$G$2:$G$1020,MATCH($E1855,Clients!$A$2:$A$1020,0)),"")</f>
        <v/>
      </c>
      <c r="U1855" s="67">
        <f>IFERROR(INDEX(Clients!$I$2:$I$1020,MATCH($E1855,Clients!$A$2:$A$1020,0)),"")</f>
        <v/>
      </c>
      <c r="V1855" s="69">
        <f>1</f>
        <v/>
      </c>
      <c r="W1855" s="69">
        <f>IF($N1855="Accepté",1,0)</f>
        <v/>
      </c>
      <c r="X1855" s="68">
        <f>$M1855*$W1855</f>
        <v/>
      </c>
      <c r="Y1855" s="68">
        <f>IF($N1855="En cours",0,$M1855)</f>
        <v/>
      </c>
      <c r="Z1855" s="69">
        <f>IF($P1855="",0,1)</f>
        <v/>
      </c>
      <c r="AA1855" s="70">
        <f>IF($P1855="",0,$P1855)</f>
        <v/>
      </c>
      <c r="AB1855" s="69">
        <f>IF(AND($P1855&lt;&gt;"",$P1855&lt;=Paramètres!$C$14),1,0)</f>
        <v/>
      </c>
      <c r="AC1855" s="67">
        <f>IF($P1855="","Jamais relancé",IF($P1855&lt;=3,"0-3 j",IF($P1855&lt;=7,"4-7 j",IF($P1855&lt;=15,"8-15 j","Plus de 15 j"))))</f>
        <v/>
      </c>
      <c r="AD1855" s="67">
        <f>IF($M1855&lt;=1000,"Moins de 1 k€",IF($M1855&lt;=5000,"1 à 5 k€",IF($M1855&lt;=15000,"5 à 15 k€","Plus de 15 k€")))</f>
        <v/>
      </c>
    </row>
    <row r="1856">
      <c r="A1856" s="65" t="inlineStr">
        <is>
          <t>DEV-01855</t>
        </is>
      </c>
      <c r="B1856" s="66" t="n">
        <v>45777</v>
      </c>
      <c r="C1856" s="65" t="inlineStr">
        <is>
          <t>2025-04</t>
        </is>
      </c>
      <c r="D1856" s="65" t="inlineStr">
        <is>
          <t>2024-2025</t>
        </is>
      </c>
      <c r="E1856" s="65" t="inlineStr">
        <is>
          <t>CLI-0305</t>
        </is>
      </c>
      <c r="F1856" s="65" t="inlineStr">
        <is>
          <t>Particulier</t>
        </is>
      </c>
      <c r="G1856" s="65" t="inlineStr">
        <is>
          <t>Toulouse</t>
        </is>
      </c>
      <c r="H1856" s="65" t="inlineStr">
        <is>
          <t>Nadia Cherif</t>
        </is>
      </c>
      <c r="I1856" s="65" t="inlineStr">
        <is>
          <t>Chauffage</t>
        </is>
      </c>
      <c r="J1856" s="65" t="inlineStr">
        <is>
          <t>CH-001</t>
        </is>
      </c>
      <c r="K1856" s="65" t="inlineStr">
        <is>
          <t>Installation chaudière gaz condensation</t>
        </is>
      </c>
      <c r="L1856" s="67" t="n">
        <v>1</v>
      </c>
      <c r="M1856" s="68" t="n">
        <v>5533.62</v>
      </c>
      <c r="N1856" s="65" t="inlineStr">
        <is>
          <t>Refusé</t>
        </is>
      </c>
      <c r="O1856" s="66" t="n">
        <v>45784</v>
      </c>
      <c r="P1856" s="67" t="n">
        <v>8</v>
      </c>
      <c r="Q1856" s="67" t="n">
        <v>0</v>
      </c>
      <c r="R1856" s="67">
        <f>$I1856</f>
        <v/>
      </c>
      <c r="S1856" s="67">
        <f>$K1856</f>
        <v/>
      </c>
      <c r="T1856" s="67">
        <f>IFERROR(INDEX(Clients!$G$2:$G$1020,MATCH($E1856,Clients!$A$2:$A$1020,0)),"")</f>
        <v/>
      </c>
      <c r="U1856" s="67">
        <f>IFERROR(INDEX(Clients!$I$2:$I$1020,MATCH($E1856,Clients!$A$2:$A$1020,0)),"")</f>
        <v/>
      </c>
      <c r="V1856" s="69">
        <f>1</f>
        <v/>
      </c>
      <c r="W1856" s="69">
        <f>IF($N1856="Accepté",1,0)</f>
        <v/>
      </c>
      <c r="X1856" s="68">
        <f>$M1856*$W1856</f>
        <v/>
      </c>
      <c r="Y1856" s="68">
        <f>IF($N1856="En cours",0,$M1856)</f>
        <v/>
      </c>
      <c r="Z1856" s="69">
        <f>IF($P1856="",0,1)</f>
        <v/>
      </c>
      <c r="AA1856" s="70">
        <f>IF($P1856="",0,$P1856)</f>
        <v/>
      </c>
      <c r="AB1856" s="69">
        <f>IF(AND($P1856&lt;&gt;"",$P1856&lt;=Paramètres!$C$14),1,0)</f>
        <v/>
      </c>
      <c r="AC1856" s="67">
        <f>IF($P1856="","Jamais relancé",IF($P1856&lt;=3,"0-3 j",IF($P1856&lt;=7,"4-7 j",IF($P1856&lt;=15,"8-15 j","Plus de 15 j"))))</f>
        <v/>
      </c>
      <c r="AD1856" s="67">
        <f>IF($M1856&lt;=1000,"Moins de 1 k€",IF($M1856&lt;=5000,"1 à 5 k€",IF($M1856&lt;=15000,"5 à 15 k€","Plus de 15 k€")))</f>
        <v/>
      </c>
    </row>
    <row r="1857">
      <c r="A1857" s="65" t="inlineStr">
        <is>
          <t>DEV-01856</t>
        </is>
      </c>
      <c r="B1857" s="66" t="n">
        <v>45777</v>
      </c>
      <c r="C1857" s="65" t="inlineStr">
        <is>
          <t>2025-04</t>
        </is>
      </c>
      <c r="D1857" s="65" t="inlineStr">
        <is>
          <t>2024-2025</t>
        </is>
      </c>
      <c r="E1857" s="65" t="inlineStr">
        <is>
          <t>CLI-0428</t>
        </is>
      </c>
      <c r="F1857" s="65" t="inlineStr">
        <is>
          <t>Particulier</t>
        </is>
      </c>
      <c r="G1857" s="65" t="inlineStr">
        <is>
          <t>Toulouse</t>
        </is>
      </c>
      <c r="H1857" s="65" t="inlineStr">
        <is>
          <t>Julien Fabre</t>
        </is>
      </c>
      <c r="I1857" s="65" t="inlineStr">
        <is>
          <t>Électricité</t>
        </is>
      </c>
      <c r="J1857" s="65" t="inlineStr">
        <is>
          <t>EL-001</t>
        </is>
      </c>
      <c r="K1857" s="65" t="inlineStr">
        <is>
          <t>Mise aux normes tableau électrique</t>
        </is>
      </c>
      <c r="L1857" s="67" t="n">
        <v>1</v>
      </c>
      <c r="M1857" s="68" t="n">
        <v>2059.23</v>
      </c>
      <c r="N1857" s="65" t="inlineStr">
        <is>
          <t>Sans réponse</t>
        </is>
      </c>
      <c r="O1857" s="66" t="n">
        <v>45780</v>
      </c>
      <c r="P1857" s="67" t="n">
        <v>9</v>
      </c>
      <c r="Q1857" s="67" t="n">
        <v>0</v>
      </c>
      <c r="R1857" s="67">
        <f>$I1857</f>
        <v/>
      </c>
      <c r="S1857" s="67">
        <f>$K1857</f>
        <v/>
      </c>
      <c r="T1857" s="67">
        <f>IFERROR(INDEX(Clients!$G$2:$G$1020,MATCH($E1857,Clients!$A$2:$A$1020,0)),"")</f>
        <v/>
      </c>
      <c r="U1857" s="67">
        <f>IFERROR(INDEX(Clients!$I$2:$I$1020,MATCH($E1857,Clients!$A$2:$A$1020,0)),"")</f>
        <v/>
      </c>
      <c r="V1857" s="69">
        <f>1</f>
        <v/>
      </c>
      <c r="W1857" s="69">
        <f>IF($N1857="Accepté",1,0)</f>
        <v/>
      </c>
      <c r="X1857" s="68">
        <f>$M1857*$W1857</f>
        <v/>
      </c>
      <c r="Y1857" s="68">
        <f>IF($N1857="En cours",0,$M1857)</f>
        <v/>
      </c>
      <c r="Z1857" s="69">
        <f>IF($P1857="",0,1)</f>
        <v/>
      </c>
      <c r="AA1857" s="70">
        <f>IF($P1857="",0,$P1857)</f>
        <v/>
      </c>
      <c r="AB1857" s="69">
        <f>IF(AND($P1857&lt;&gt;"",$P1857&lt;=Paramètres!$C$14),1,0)</f>
        <v/>
      </c>
      <c r="AC1857" s="67">
        <f>IF($P1857="","Jamais relancé",IF($P1857&lt;=3,"0-3 j",IF($P1857&lt;=7,"4-7 j",IF($P1857&lt;=15,"8-15 j","Plus de 15 j"))))</f>
        <v/>
      </c>
      <c r="AD1857" s="67">
        <f>IF($M1857&lt;=1000,"Moins de 1 k€",IF($M1857&lt;=5000,"1 à 5 k€",IF($M1857&lt;=15000,"5 à 15 k€","Plus de 15 k€")))</f>
        <v/>
      </c>
    </row>
    <row r="1858">
      <c r="A1858" s="65" t="inlineStr">
        <is>
          <t>DEV-01857</t>
        </is>
      </c>
      <c r="B1858" s="66" t="n">
        <v>45777</v>
      </c>
      <c r="C1858" s="65" t="inlineStr">
        <is>
          <t>2025-04</t>
        </is>
      </c>
      <c r="D1858" s="65" t="inlineStr">
        <is>
          <t>2024-2025</t>
        </is>
      </c>
      <c r="E1858" s="65" t="inlineStr">
        <is>
          <t>CLI-0104</t>
        </is>
      </c>
      <c r="F1858" s="65" t="inlineStr">
        <is>
          <t>Particulier</t>
        </is>
      </c>
      <c r="G1858" s="65" t="inlineStr">
        <is>
          <t>Toulouse</t>
        </is>
      </c>
      <c r="H1858" s="65" t="inlineStr">
        <is>
          <t>Nadia Cherif</t>
        </is>
      </c>
      <c r="I1858" s="65" t="inlineStr">
        <is>
          <t>Chauffage</t>
        </is>
      </c>
      <c r="J1858" s="65" t="inlineStr">
        <is>
          <t>CH-004</t>
        </is>
      </c>
      <c r="K1858" s="65" t="inlineStr">
        <is>
          <t>Remplacement radiateurs (lot de 5)</t>
        </is>
      </c>
      <c r="L1858" s="67" t="n">
        <v>3</v>
      </c>
      <c r="M1858" s="68" t="n">
        <v>8617.07</v>
      </c>
      <c r="N1858" s="65" t="inlineStr">
        <is>
          <t>Sans réponse</t>
        </is>
      </c>
      <c r="O1858" s="66" t="n">
        <v>45789</v>
      </c>
      <c r="P1858" s="67" t="n">
        <v>12</v>
      </c>
      <c r="Q1858" s="67" t="n">
        <v>1</v>
      </c>
      <c r="R1858" s="67">
        <f>$I1858</f>
        <v/>
      </c>
      <c r="S1858" s="67">
        <f>$K1858</f>
        <v/>
      </c>
      <c r="T1858" s="67">
        <f>IFERROR(INDEX(Clients!$G$2:$G$1020,MATCH($E1858,Clients!$A$2:$A$1020,0)),"")</f>
        <v/>
      </c>
      <c r="U1858" s="67">
        <f>IFERROR(INDEX(Clients!$I$2:$I$1020,MATCH($E1858,Clients!$A$2:$A$1020,0)),"")</f>
        <v/>
      </c>
      <c r="V1858" s="69">
        <f>1</f>
        <v/>
      </c>
      <c r="W1858" s="69">
        <f>IF($N1858="Accepté",1,0)</f>
        <v/>
      </c>
      <c r="X1858" s="68">
        <f>$M1858*$W1858</f>
        <v/>
      </c>
      <c r="Y1858" s="68">
        <f>IF($N1858="En cours",0,$M1858)</f>
        <v/>
      </c>
      <c r="Z1858" s="69">
        <f>IF($P1858="",0,1)</f>
        <v/>
      </c>
      <c r="AA1858" s="70">
        <f>IF($P1858="",0,$P1858)</f>
        <v/>
      </c>
      <c r="AB1858" s="69">
        <f>IF(AND($P1858&lt;&gt;"",$P1858&lt;=Paramètres!$C$14),1,0)</f>
        <v/>
      </c>
      <c r="AC1858" s="67">
        <f>IF($P1858="","Jamais relancé",IF($P1858&lt;=3,"0-3 j",IF($P1858&lt;=7,"4-7 j",IF($P1858&lt;=15,"8-15 j","Plus de 15 j"))))</f>
        <v/>
      </c>
      <c r="AD1858" s="67">
        <f>IF($M1858&lt;=1000,"Moins de 1 k€",IF($M1858&lt;=5000,"1 à 5 k€",IF($M1858&lt;=15000,"5 à 15 k€","Plus de 15 k€")))</f>
        <v/>
      </c>
    </row>
    <row r="1859">
      <c r="A1859" s="65" t="inlineStr">
        <is>
          <t>DEV-01858</t>
        </is>
      </c>
      <c r="B1859" s="66" t="n">
        <v>45778</v>
      </c>
      <c r="C1859" s="65" t="inlineStr">
        <is>
          <t>2025-05</t>
        </is>
      </c>
      <c r="D1859" s="65" t="inlineStr">
        <is>
          <t>2024-2025</t>
        </is>
      </c>
      <c r="E1859" s="65" t="inlineStr">
        <is>
          <t>CLI-0648</t>
        </is>
      </c>
      <c r="F1859" s="65" t="inlineStr">
        <is>
          <t>Particulier</t>
        </is>
      </c>
      <c r="G1859" s="65" t="inlineStr">
        <is>
          <t>Bordeaux</t>
        </is>
      </c>
      <c r="H1859" s="65" t="inlineStr">
        <is>
          <t>Sophie Marchand</t>
        </is>
      </c>
      <c r="I1859" s="65" t="inlineStr">
        <is>
          <t>Dépannage</t>
        </is>
      </c>
      <c r="J1859" s="65" t="inlineStr">
        <is>
          <t>DP-003</t>
        </is>
      </c>
      <c r="K1859" s="65" t="inlineStr">
        <is>
          <t>Dépannage électrique urgence</t>
        </is>
      </c>
      <c r="L1859" s="67" t="n">
        <v>1</v>
      </c>
      <c r="M1859" s="68" t="n">
        <v>312.97</v>
      </c>
      <c r="N1859" s="65" t="inlineStr">
        <is>
          <t>Sans réponse</t>
        </is>
      </c>
      <c r="O1859" s="66" t="n">
        <v>45785</v>
      </c>
      <c r="P1859" s="67" t="n">
        <v>4</v>
      </c>
      <c r="Q1859" s="67" t="n">
        <v>1</v>
      </c>
      <c r="R1859" s="67">
        <f>$I1859</f>
        <v/>
      </c>
      <c r="S1859" s="67">
        <f>$K1859</f>
        <v/>
      </c>
      <c r="T1859" s="67">
        <f>IFERROR(INDEX(Clients!$G$2:$G$1020,MATCH($E1859,Clients!$A$2:$A$1020,0)),"")</f>
        <v/>
      </c>
      <c r="U1859" s="67">
        <f>IFERROR(INDEX(Clients!$I$2:$I$1020,MATCH($E1859,Clients!$A$2:$A$1020,0)),"")</f>
        <v/>
      </c>
      <c r="V1859" s="69">
        <f>1</f>
        <v/>
      </c>
      <c r="W1859" s="69">
        <f>IF($N1859="Accepté",1,0)</f>
        <v/>
      </c>
      <c r="X1859" s="68">
        <f>$M1859*$W1859</f>
        <v/>
      </c>
      <c r="Y1859" s="68">
        <f>IF($N1859="En cours",0,$M1859)</f>
        <v/>
      </c>
      <c r="Z1859" s="69">
        <f>IF($P1859="",0,1)</f>
        <v/>
      </c>
      <c r="AA1859" s="70">
        <f>IF($P1859="",0,$P1859)</f>
        <v/>
      </c>
      <c r="AB1859" s="69">
        <f>IF(AND($P1859&lt;&gt;"",$P1859&lt;=Paramètres!$C$14),1,0)</f>
        <v/>
      </c>
      <c r="AC1859" s="67">
        <f>IF($P1859="","Jamais relancé",IF($P1859&lt;=3,"0-3 j",IF($P1859&lt;=7,"4-7 j",IF($P1859&lt;=15,"8-15 j","Plus de 15 j"))))</f>
        <v/>
      </c>
      <c r="AD1859" s="67">
        <f>IF($M1859&lt;=1000,"Moins de 1 k€",IF($M1859&lt;=5000,"1 à 5 k€",IF($M1859&lt;=15000,"5 à 15 k€","Plus de 15 k€")))</f>
        <v/>
      </c>
    </row>
    <row r="1860">
      <c r="A1860" s="65" t="inlineStr">
        <is>
          <t>DEV-01859</t>
        </is>
      </c>
      <c r="B1860" s="66" t="n">
        <v>45778</v>
      </c>
      <c r="C1860" s="65" t="inlineStr">
        <is>
          <t>2025-05</t>
        </is>
      </c>
      <c r="D1860" s="65" t="inlineStr">
        <is>
          <t>2024-2025</t>
        </is>
      </c>
      <c r="E1860" s="65" t="inlineStr">
        <is>
          <t>CLI-0499</t>
        </is>
      </c>
      <c r="F1860" s="65" t="inlineStr">
        <is>
          <t>Professionnel</t>
        </is>
      </c>
      <c r="G1860" s="65" t="inlineStr">
        <is>
          <t>Bordeaux</t>
        </is>
      </c>
      <c r="H1860" s="65" t="inlineStr">
        <is>
          <t>Karim Belkacem</t>
        </is>
      </c>
      <c r="I1860" s="65" t="inlineStr">
        <is>
          <t>Dépannage</t>
        </is>
      </c>
      <c r="J1860" s="65" t="inlineStr">
        <is>
          <t>DP-004</t>
        </is>
      </c>
      <c r="K1860" s="65" t="inlineStr">
        <is>
          <t>Remise en service chaudière</t>
        </is>
      </c>
      <c r="L1860" s="67" t="n">
        <v>1</v>
      </c>
      <c r="M1860" s="68" t="n">
        <v>405.89</v>
      </c>
      <c r="N1860" s="65" t="inlineStr">
        <is>
          <t>Accepté</t>
        </is>
      </c>
      <c r="O1860" s="66" t="n">
        <v>45787</v>
      </c>
      <c r="P1860" s="67" t="n"/>
      <c r="Q1860" s="67" t="n">
        <v>0</v>
      </c>
      <c r="R1860" s="67">
        <f>$I1860</f>
        <v/>
      </c>
      <c r="S1860" s="67">
        <f>$K1860</f>
        <v/>
      </c>
      <c r="T1860" s="67">
        <f>IFERROR(INDEX(Clients!$G$2:$G$1020,MATCH($E1860,Clients!$A$2:$A$1020,0)),"")</f>
        <v/>
      </c>
      <c r="U1860" s="67">
        <f>IFERROR(INDEX(Clients!$I$2:$I$1020,MATCH($E1860,Clients!$A$2:$A$1020,0)),"")</f>
        <v/>
      </c>
      <c r="V1860" s="69">
        <f>1</f>
        <v/>
      </c>
      <c r="W1860" s="69">
        <f>IF($N1860="Accepté",1,0)</f>
        <v/>
      </c>
      <c r="X1860" s="68">
        <f>$M1860*$W1860</f>
        <v/>
      </c>
      <c r="Y1860" s="68">
        <f>IF($N1860="En cours",0,$M1860)</f>
        <v/>
      </c>
      <c r="Z1860" s="69">
        <f>IF($P1860="",0,1)</f>
        <v/>
      </c>
      <c r="AA1860" s="70">
        <f>IF($P1860="",0,$P1860)</f>
        <v/>
      </c>
      <c r="AB1860" s="69">
        <f>IF(AND($P1860&lt;&gt;"",$P1860&lt;=Paramètres!$C$14),1,0)</f>
        <v/>
      </c>
      <c r="AC1860" s="67">
        <f>IF($P1860="","Jamais relancé",IF($P1860&lt;=3,"0-3 j",IF($P1860&lt;=7,"4-7 j",IF($P1860&lt;=15,"8-15 j","Plus de 15 j"))))</f>
        <v/>
      </c>
      <c r="AD1860" s="67">
        <f>IF($M1860&lt;=1000,"Moins de 1 k€",IF($M1860&lt;=5000,"1 à 5 k€",IF($M1860&lt;=15000,"5 à 15 k€","Plus de 15 k€")))</f>
        <v/>
      </c>
    </row>
    <row r="1861">
      <c r="A1861" s="65" t="inlineStr">
        <is>
          <t>DEV-01860</t>
        </is>
      </c>
      <c r="B1861" s="66" t="n">
        <v>45778</v>
      </c>
      <c r="C1861" s="65" t="inlineStr">
        <is>
          <t>2025-05</t>
        </is>
      </c>
      <c r="D1861" s="65" t="inlineStr">
        <is>
          <t>2024-2025</t>
        </is>
      </c>
      <c r="E1861" s="65" t="inlineStr">
        <is>
          <t>CLI-0092</t>
        </is>
      </c>
      <c r="F1861" s="65" t="inlineStr">
        <is>
          <t>Particulier</t>
        </is>
      </c>
      <c r="G1861" s="65" t="inlineStr">
        <is>
          <t>Toulouse</t>
        </is>
      </c>
      <c r="H1861" s="65" t="inlineStr">
        <is>
          <t>Nadia Cherif</t>
        </is>
      </c>
      <c r="I1861" s="65" t="inlineStr">
        <is>
          <t>Plomberie</t>
        </is>
      </c>
      <c r="J1861" s="65" t="inlineStr">
        <is>
          <t>PR-001</t>
        </is>
      </c>
      <c r="K1861" s="65" t="inlineStr">
        <is>
          <t>Remplacement chauffe-eau 200 L</t>
        </is>
      </c>
      <c r="L1861" s="67" t="n">
        <v>1</v>
      </c>
      <c r="M1861" s="68" t="n">
        <v>1453.99</v>
      </c>
      <c r="N1861" s="65" t="inlineStr">
        <is>
          <t>Accepté</t>
        </is>
      </c>
      <c r="O1861" s="66" t="n">
        <v>45794</v>
      </c>
      <c r="P1861" s="67" t="n"/>
      <c r="Q1861" s="67" t="n">
        <v>0</v>
      </c>
      <c r="R1861" s="67">
        <f>$I1861</f>
        <v/>
      </c>
      <c r="S1861" s="67">
        <f>$K1861</f>
        <v/>
      </c>
      <c r="T1861" s="67">
        <f>IFERROR(INDEX(Clients!$G$2:$G$1020,MATCH($E1861,Clients!$A$2:$A$1020,0)),"")</f>
        <v/>
      </c>
      <c r="U1861" s="67">
        <f>IFERROR(INDEX(Clients!$I$2:$I$1020,MATCH($E1861,Clients!$A$2:$A$1020,0)),"")</f>
        <v/>
      </c>
      <c r="V1861" s="69">
        <f>1</f>
        <v/>
      </c>
      <c r="W1861" s="69">
        <f>IF($N1861="Accepté",1,0)</f>
        <v/>
      </c>
      <c r="X1861" s="68">
        <f>$M1861*$W1861</f>
        <v/>
      </c>
      <c r="Y1861" s="68">
        <f>IF($N1861="En cours",0,$M1861)</f>
        <v/>
      </c>
      <c r="Z1861" s="69">
        <f>IF($P1861="",0,1)</f>
        <v/>
      </c>
      <c r="AA1861" s="70">
        <f>IF($P1861="",0,$P1861)</f>
        <v/>
      </c>
      <c r="AB1861" s="69">
        <f>IF(AND($P1861&lt;&gt;"",$P1861&lt;=Paramètres!$C$14),1,0)</f>
        <v/>
      </c>
      <c r="AC1861" s="67">
        <f>IF($P1861="","Jamais relancé",IF($P1861&lt;=3,"0-3 j",IF($P1861&lt;=7,"4-7 j",IF($P1861&lt;=15,"8-15 j","Plus de 15 j"))))</f>
        <v/>
      </c>
      <c r="AD1861" s="67">
        <f>IF($M1861&lt;=1000,"Moins de 1 k€",IF($M1861&lt;=5000,"1 à 5 k€",IF($M1861&lt;=15000,"5 à 15 k€","Plus de 15 k€")))</f>
        <v/>
      </c>
    </row>
    <row r="1862">
      <c r="A1862" s="65" t="inlineStr">
        <is>
          <t>DEV-01861</t>
        </is>
      </c>
      <c r="B1862" s="66" t="n">
        <v>45778</v>
      </c>
      <c r="C1862" s="65" t="inlineStr">
        <is>
          <t>2025-05</t>
        </is>
      </c>
      <c r="D1862" s="65" t="inlineStr">
        <is>
          <t>2024-2025</t>
        </is>
      </c>
      <c r="E1862" s="65" t="inlineStr">
        <is>
          <t>CLI-0580</t>
        </is>
      </c>
      <c r="F1862" s="65" t="inlineStr">
        <is>
          <t>Particulier</t>
        </is>
      </c>
      <c r="G1862" s="65" t="inlineStr">
        <is>
          <t>Montpellier</t>
        </is>
      </c>
      <c r="H1862" s="65" t="inlineStr">
        <is>
          <t>Thomas Rey</t>
        </is>
      </c>
      <c r="I1862" s="65" t="inlineStr">
        <is>
          <t>Salle de bain</t>
        </is>
      </c>
      <c r="J1862" s="65" t="inlineStr">
        <is>
          <t>SB-001</t>
        </is>
      </c>
      <c r="K1862" s="65" t="inlineStr">
        <is>
          <t>Rénovation salle de bain complète</t>
        </is>
      </c>
      <c r="L1862" s="67" t="n">
        <v>1</v>
      </c>
      <c r="M1862" s="68" t="n">
        <v>10136.62</v>
      </c>
      <c r="N1862" s="65" t="inlineStr">
        <is>
          <t>Accepté</t>
        </is>
      </c>
      <c r="O1862" s="66" t="n">
        <v>45810</v>
      </c>
      <c r="P1862" s="67" t="n">
        <v>10</v>
      </c>
      <c r="Q1862" s="67" t="n">
        <v>3</v>
      </c>
      <c r="R1862" s="67">
        <f>$I1862</f>
        <v/>
      </c>
      <c r="S1862" s="67">
        <f>$K1862</f>
        <v/>
      </c>
      <c r="T1862" s="67">
        <f>IFERROR(INDEX(Clients!$G$2:$G$1020,MATCH($E1862,Clients!$A$2:$A$1020,0)),"")</f>
        <v/>
      </c>
      <c r="U1862" s="67">
        <f>IFERROR(INDEX(Clients!$I$2:$I$1020,MATCH($E1862,Clients!$A$2:$A$1020,0)),"")</f>
        <v/>
      </c>
      <c r="V1862" s="69">
        <f>1</f>
        <v/>
      </c>
      <c r="W1862" s="69">
        <f>IF($N1862="Accepté",1,0)</f>
        <v/>
      </c>
      <c r="X1862" s="68">
        <f>$M1862*$W1862</f>
        <v/>
      </c>
      <c r="Y1862" s="68">
        <f>IF($N1862="En cours",0,$M1862)</f>
        <v/>
      </c>
      <c r="Z1862" s="69">
        <f>IF($P1862="",0,1)</f>
        <v/>
      </c>
      <c r="AA1862" s="70">
        <f>IF($P1862="",0,$P1862)</f>
        <v/>
      </c>
      <c r="AB1862" s="69">
        <f>IF(AND($P1862&lt;&gt;"",$P1862&lt;=Paramètres!$C$14),1,0)</f>
        <v/>
      </c>
      <c r="AC1862" s="67">
        <f>IF($P1862="","Jamais relancé",IF($P1862&lt;=3,"0-3 j",IF($P1862&lt;=7,"4-7 j",IF($P1862&lt;=15,"8-15 j","Plus de 15 j"))))</f>
        <v/>
      </c>
      <c r="AD1862" s="67">
        <f>IF($M1862&lt;=1000,"Moins de 1 k€",IF($M1862&lt;=5000,"1 à 5 k€",IF($M1862&lt;=15000,"5 à 15 k€","Plus de 15 k€")))</f>
        <v/>
      </c>
    </row>
    <row r="1863">
      <c r="A1863" s="65" t="inlineStr">
        <is>
          <t>DEV-01862</t>
        </is>
      </c>
      <c r="B1863" s="66" t="n">
        <v>45779</v>
      </c>
      <c r="C1863" s="65" t="inlineStr">
        <is>
          <t>2025-05</t>
        </is>
      </c>
      <c r="D1863" s="65" t="inlineStr">
        <is>
          <t>2024-2025</t>
        </is>
      </c>
      <c r="E1863" s="65" t="inlineStr">
        <is>
          <t>CLI-0280</t>
        </is>
      </c>
      <c r="F1863" s="65" t="inlineStr">
        <is>
          <t>Particulier</t>
        </is>
      </c>
      <c r="G1863" s="65" t="inlineStr">
        <is>
          <t>Bordeaux</t>
        </is>
      </c>
      <c r="H1863" s="65" t="inlineStr">
        <is>
          <t>Sophie Marchand</t>
        </is>
      </c>
      <c r="I1863" s="65" t="inlineStr">
        <is>
          <t>Électricité</t>
        </is>
      </c>
      <c r="J1863" s="65" t="inlineStr">
        <is>
          <t>EL-004</t>
        </is>
      </c>
      <c r="K1863" s="65" t="inlineStr">
        <is>
          <t>Éclairage LED locaux professionnels</t>
        </is>
      </c>
      <c r="L1863" s="67" t="n">
        <v>1</v>
      </c>
      <c r="M1863" s="68" t="n">
        <v>3851.96</v>
      </c>
      <c r="N1863" s="65" t="inlineStr">
        <is>
          <t>Accepté</t>
        </is>
      </c>
      <c r="O1863" s="66" t="n">
        <v>45784</v>
      </c>
      <c r="P1863" s="67" t="n">
        <v>10</v>
      </c>
      <c r="Q1863" s="67" t="n">
        <v>0</v>
      </c>
      <c r="R1863" s="67">
        <f>$I1863</f>
        <v/>
      </c>
      <c r="S1863" s="67">
        <f>$K1863</f>
        <v/>
      </c>
      <c r="T1863" s="67">
        <f>IFERROR(INDEX(Clients!$G$2:$G$1020,MATCH($E1863,Clients!$A$2:$A$1020,0)),"")</f>
        <v/>
      </c>
      <c r="U1863" s="67">
        <f>IFERROR(INDEX(Clients!$I$2:$I$1020,MATCH($E1863,Clients!$A$2:$A$1020,0)),"")</f>
        <v/>
      </c>
      <c r="V1863" s="69">
        <f>1</f>
        <v/>
      </c>
      <c r="W1863" s="69">
        <f>IF($N1863="Accepté",1,0)</f>
        <v/>
      </c>
      <c r="X1863" s="68">
        <f>$M1863*$W1863</f>
        <v/>
      </c>
      <c r="Y1863" s="68">
        <f>IF($N1863="En cours",0,$M1863)</f>
        <v/>
      </c>
      <c r="Z1863" s="69">
        <f>IF($P1863="",0,1)</f>
        <v/>
      </c>
      <c r="AA1863" s="70">
        <f>IF($P1863="",0,$P1863)</f>
        <v/>
      </c>
      <c r="AB1863" s="69">
        <f>IF(AND($P1863&lt;&gt;"",$P1863&lt;=Paramètres!$C$14),1,0)</f>
        <v/>
      </c>
      <c r="AC1863" s="67">
        <f>IF($P1863="","Jamais relancé",IF($P1863&lt;=3,"0-3 j",IF($P1863&lt;=7,"4-7 j",IF($P1863&lt;=15,"8-15 j","Plus de 15 j"))))</f>
        <v/>
      </c>
      <c r="AD1863" s="67">
        <f>IF($M1863&lt;=1000,"Moins de 1 k€",IF($M1863&lt;=5000,"1 à 5 k€",IF($M1863&lt;=15000,"5 à 15 k€","Plus de 15 k€")))</f>
        <v/>
      </c>
    </row>
    <row r="1864">
      <c r="A1864" s="65" t="inlineStr">
        <is>
          <t>DEV-01863</t>
        </is>
      </c>
      <c r="B1864" s="66" t="n">
        <v>45779</v>
      </c>
      <c r="C1864" s="65" t="inlineStr">
        <is>
          <t>2025-05</t>
        </is>
      </c>
      <c r="D1864" s="65" t="inlineStr">
        <is>
          <t>2024-2025</t>
        </is>
      </c>
      <c r="E1864" s="65" t="inlineStr">
        <is>
          <t>CLI-0250</t>
        </is>
      </c>
      <c r="F1864" s="65" t="inlineStr">
        <is>
          <t>Syndic</t>
        </is>
      </c>
      <c r="G1864" s="65" t="inlineStr">
        <is>
          <t>Toulouse</t>
        </is>
      </c>
      <c r="H1864" s="65" t="inlineStr">
        <is>
          <t>Nadia Cherif</t>
        </is>
      </c>
      <c r="I1864" s="65" t="inlineStr">
        <is>
          <t>Chauffage</t>
        </is>
      </c>
      <c r="J1864" s="65" t="inlineStr">
        <is>
          <t>CH-005</t>
        </is>
      </c>
      <c r="K1864" s="65" t="inlineStr">
        <is>
          <t>Désembouage circuit chauffage</t>
        </is>
      </c>
      <c r="L1864" s="67" t="n">
        <v>1</v>
      </c>
      <c r="M1864" s="68" t="n">
        <v>1767.65</v>
      </c>
      <c r="N1864" s="65" t="inlineStr">
        <is>
          <t>Sans réponse</t>
        </is>
      </c>
      <c r="O1864" s="66" t="n">
        <v>45815</v>
      </c>
      <c r="P1864" s="67" t="n"/>
      <c r="Q1864" s="67" t="n">
        <v>0</v>
      </c>
      <c r="R1864" s="67">
        <f>$I1864</f>
        <v/>
      </c>
      <c r="S1864" s="67">
        <f>$K1864</f>
        <v/>
      </c>
      <c r="T1864" s="67">
        <f>IFERROR(INDEX(Clients!$G$2:$G$1020,MATCH($E1864,Clients!$A$2:$A$1020,0)),"")</f>
        <v/>
      </c>
      <c r="U1864" s="67">
        <f>IFERROR(INDEX(Clients!$I$2:$I$1020,MATCH($E1864,Clients!$A$2:$A$1020,0)),"")</f>
        <v/>
      </c>
      <c r="V1864" s="69">
        <f>1</f>
        <v/>
      </c>
      <c r="W1864" s="69">
        <f>IF($N1864="Accepté",1,0)</f>
        <v/>
      </c>
      <c r="X1864" s="68">
        <f>$M1864*$W1864</f>
        <v/>
      </c>
      <c r="Y1864" s="68">
        <f>IF($N1864="En cours",0,$M1864)</f>
        <v/>
      </c>
      <c r="Z1864" s="69">
        <f>IF($P1864="",0,1)</f>
        <v/>
      </c>
      <c r="AA1864" s="70">
        <f>IF($P1864="",0,$P1864)</f>
        <v/>
      </c>
      <c r="AB1864" s="69">
        <f>IF(AND($P1864&lt;&gt;"",$P1864&lt;=Paramètres!$C$14),1,0)</f>
        <v/>
      </c>
      <c r="AC1864" s="67">
        <f>IF($P1864="","Jamais relancé",IF($P1864&lt;=3,"0-3 j",IF($P1864&lt;=7,"4-7 j",IF($P1864&lt;=15,"8-15 j","Plus de 15 j"))))</f>
        <v/>
      </c>
      <c r="AD1864" s="67">
        <f>IF($M1864&lt;=1000,"Moins de 1 k€",IF($M1864&lt;=5000,"1 à 5 k€",IF($M1864&lt;=15000,"5 à 15 k€","Plus de 15 k€")))</f>
        <v/>
      </c>
    </row>
    <row r="1865">
      <c r="A1865" s="65" t="inlineStr">
        <is>
          <t>DEV-01864</t>
        </is>
      </c>
      <c r="B1865" s="66" t="n">
        <v>45779</v>
      </c>
      <c r="C1865" s="65" t="inlineStr">
        <is>
          <t>2025-05</t>
        </is>
      </c>
      <c r="D1865" s="65" t="inlineStr">
        <is>
          <t>2024-2025</t>
        </is>
      </c>
      <c r="E1865" s="65" t="inlineStr">
        <is>
          <t>CLI-0367</t>
        </is>
      </c>
      <c r="F1865" s="65" t="inlineStr">
        <is>
          <t>Particulier</t>
        </is>
      </c>
      <c r="G1865" s="65" t="inlineStr">
        <is>
          <t>Toulouse</t>
        </is>
      </c>
      <c r="H1865" s="65" t="inlineStr">
        <is>
          <t>Julien Fabre</t>
        </is>
      </c>
      <c r="I1865" s="65" t="inlineStr">
        <is>
          <t>Salle de bain</t>
        </is>
      </c>
      <c r="J1865" s="65" t="inlineStr">
        <is>
          <t>SB-003</t>
        </is>
      </c>
      <c r="K1865" s="65" t="inlineStr">
        <is>
          <t>Pose meuble vasque + robinetterie</t>
        </is>
      </c>
      <c r="L1865" s="67" t="n">
        <v>1</v>
      </c>
      <c r="M1865" s="68" t="n">
        <v>1239.31</v>
      </c>
      <c r="N1865" s="65" t="inlineStr">
        <is>
          <t>Sans réponse</t>
        </is>
      </c>
      <c r="O1865" s="66" t="n">
        <v>45805</v>
      </c>
      <c r="P1865" s="67" t="n"/>
      <c r="Q1865" s="67" t="n">
        <v>0</v>
      </c>
      <c r="R1865" s="67">
        <f>$I1865</f>
        <v/>
      </c>
      <c r="S1865" s="67">
        <f>$K1865</f>
        <v/>
      </c>
      <c r="T1865" s="67">
        <f>IFERROR(INDEX(Clients!$G$2:$G$1020,MATCH($E1865,Clients!$A$2:$A$1020,0)),"")</f>
        <v/>
      </c>
      <c r="U1865" s="67">
        <f>IFERROR(INDEX(Clients!$I$2:$I$1020,MATCH($E1865,Clients!$A$2:$A$1020,0)),"")</f>
        <v/>
      </c>
      <c r="V1865" s="69">
        <f>1</f>
        <v/>
      </c>
      <c r="W1865" s="69">
        <f>IF($N1865="Accepté",1,0)</f>
        <v/>
      </c>
      <c r="X1865" s="68">
        <f>$M1865*$W1865</f>
        <v/>
      </c>
      <c r="Y1865" s="68">
        <f>IF($N1865="En cours",0,$M1865)</f>
        <v/>
      </c>
      <c r="Z1865" s="69">
        <f>IF($P1865="",0,1)</f>
        <v/>
      </c>
      <c r="AA1865" s="70">
        <f>IF($P1865="",0,$P1865)</f>
        <v/>
      </c>
      <c r="AB1865" s="69">
        <f>IF(AND($P1865&lt;&gt;"",$P1865&lt;=Paramètres!$C$14),1,0)</f>
        <v/>
      </c>
      <c r="AC1865" s="67">
        <f>IF($P1865="","Jamais relancé",IF($P1865&lt;=3,"0-3 j",IF($P1865&lt;=7,"4-7 j",IF($P1865&lt;=15,"8-15 j","Plus de 15 j"))))</f>
        <v/>
      </c>
      <c r="AD1865" s="67">
        <f>IF($M1865&lt;=1000,"Moins de 1 k€",IF($M1865&lt;=5000,"1 à 5 k€",IF($M1865&lt;=15000,"5 à 15 k€","Plus de 15 k€")))</f>
        <v/>
      </c>
    </row>
    <row r="1866">
      <c r="A1866" s="65" t="inlineStr">
        <is>
          <t>DEV-01865</t>
        </is>
      </c>
      <c r="B1866" s="66" t="n">
        <v>45779</v>
      </c>
      <c r="C1866" s="65" t="inlineStr">
        <is>
          <t>2025-05</t>
        </is>
      </c>
      <c r="D1866" s="65" t="inlineStr">
        <is>
          <t>2024-2025</t>
        </is>
      </c>
      <c r="E1866" s="65" t="inlineStr">
        <is>
          <t>CLI-0996</t>
        </is>
      </c>
      <c r="F1866" s="65" t="inlineStr">
        <is>
          <t>Syndic</t>
        </is>
      </c>
      <c r="G1866" s="65" t="inlineStr">
        <is>
          <t>Montpellier</t>
        </is>
      </c>
      <c r="H1866" s="65" t="inlineStr">
        <is>
          <t>Thomas Rey</t>
        </is>
      </c>
      <c r="I1866" s="65" t="inlineStr">
        <is>
          <t>Salle de bain</t>
        </is>
      </c>
      <c r="J1866" s="65" t="inlineStr">
        <is>
          <t>SB-002</t>
        </is>
      </c>
      <c r="K1866" s="65" t="inlineStr">
        <is>
          <t>Remplacement baignoire par douche</t>
        </is>
      </c>
      <c r="L1866" s="67" t="n">
        <v>1</v>
      </c>
      <c r="M1866" s="68" t="n">
        <v>7284.86</v>
      </c>
      <c r="N1866" s="65" t="inlineStr">
        <is>
          <t>Sans réponse</t>
        </is>
      </c>
      <c r="O1866" s="66" t="n">
        <v>45804</v>
      </c>
      <c r="P1866" s="67" t="n">
        <v>21</v>
      </c>
      <c r="Q1866" s="67" t="n">
        <v>1</v>
      </c>
      <c r="R1866" s="67">
        <f>$I1866</f>
        <v/>
      </c>
      <c r="S1866" s="67">
        <f>$K1866</f>
        <v/>
      </c>
      <c r="T1866" s="67">
        <f>IFERROR(INDEX(Clients!$G$2:$G$1020,MATCH($E1866,Clients!$A$2:$A$1020,0)),"")</f>
        <v/>
      </c>
      <c r="U1866" s="67">
        <f>IFERROR(INDEX(Clients!$I$2:$I$1020,MATCH($E1866,Clients!$A$2:$A$1020,0)),"")</f>
        <v/>
      </c>
      <c r="V1866" s="69">
        <f>1</f>
        <v/>
      </c>
      <c r="W1866" s="69">
        <f>IF($N1866="Accepté",1,0)</f>
        <v/>
      </c>
      <c r="X1866" s="68">
        <f>$M1866*$W1866</f>
        <v/>
      </c>
      <c r="Y1866" s="68">
        <f>IF($N1866="En cours",0,$M1866)</f>
        <v/>
      </c>
      <c r="Z1866" s="69">
        <f>IF($P1866="",0,1)</f>
        <v/>
      </c>
      <c r="AA1866" s="70">
        <f>IF($P1866="",0,$P1866)</f>
        <v/>
      </c>
      <c r="AB1866" s="69">
        <f>IF(AND($P1866&lt;&gt;"",$P1866&lt;=Paramètres!$C$14),1,0)</f>
        <v/>
      </c>
      <c r="AC1866" s="67">
        <f>IF($P1866="","Jamais relancé",IF($P1866&lt;=3,"0-3 j",IF($P1866&lt;=7,"4-7 j",IF($P1866&lt;=15,"8-15 j","Plus de 15 j"))))</f>
        <v/>
      </c>
      <c r="AD1866" s="67">
        <f>IF($M1866&lt;=1000,"Moins de 1 k€",IF($M1866&lt;=5000,"1 à 5 k€",IF($M1866&lt;=15000,"5 à 15 k€","Plus de 15 k€")))</f>
        <v/>
      </c>
    </row>
    <row r="1867">
      <c r="A1867" s="65" t="inlineStr">
        <is>
          <t>DEV-01866</t>
        </is>
      </c>
      <c r="B1867" s="66" t="n">
        <v>45782</v>
      </c>
      <c r="C1867" s="65" t="inlineStr">
        <is>
          <t>2025-05</t>
        </is>
      </c>
      <c r="D1867" s="65" t="inlineStr">
        <is>
          <t>2024-2025</t>
        </is>
      </c>
      <c r="E1867" s="65" t="inlineStr">
        <is>
          <t>CLI-0605</t>
        </is>
      </c>
      <c r="F1867" s="65" t="inlineStr">
        <is>
          <t>Collectivité</t>
        </is>
      </c>
      <c r="G1867" s="65" t="inlineStr">
        <is>
          <t>Bordeaux</t>
        </is>
      </c>
      <c r="H1867" s="65" t="inlineStr">
        <is>
          <t>Sophie Marchand</t>
        </is>
      </c>
      <c r="I1867" s="65" t="inlineStr">
        <is>
          <t>Électricité</t>
        </is>
      </c>
      <c r="J1867" s="65" t="inlineStr">
        <is>
          <t>EL-004</t>
        </is>
      </c>
      <c r="K1867" s="65" t="inlineStr">
        <is>
          <t>Éclairage LED locaux professionnels</t>
        </is>
      </c>
      <c r="L1867" s="67" t="n">
        <v>1</v>
      </c>
      <c r="M1867" s="68" t="n">
        <v>8913.92</v>
      </c>
      <c r="N1867" s="65" t="inlineStr">
        <is>
          <t>Refusé</t>
        </is>
      </c>
      <c r="O1867" s="66" t="n">
        <v>45786</v>
      </c>
      <c r="P1867" s="67" t="n"/>
      <c r="Q1867" s="67" t="n">
        <v>0</v>
      </c>
      <c r="R1867" s="67">
        <f>$I1867</f>
        <v/>
      </c>
      <c r="S1867" s="67">
        <f>$K1867</f>
        <v/>
      </c>
      <c r="T1867" s="67">
        <f>IFERROR(INDEX(Clients!$G$2:$G$1020,MATCH($E1867,Clients!$A$2:$A$1020,0)),"")</f>
        <v/>
      </c>
      <c r="U1867" s="67">
        <f>IFERROR(INDEX(Clients!$I$2:$I$1020,MATCH($E1867,Clients!$A$2:$A$1020,0)),"")</f>
        <v/>
      </c>
      <c r="V1867" s="69">
        <f>1</f>
        <v/>
      </c>
      <c r="W1867" s="69">
        <f>IF($N1867="Accepté",1,0)</f>
        <v/>
      </c>
      <c r="X1867" s="68">
        <f>$M1867*$W1867</f>
        <v/>
      </c>
      <c r="Y1867" s="68">
        <f>IF($N1867="En cours",0,$M1867)</f>
        <v/>
      </c>
      <c r="Z1867" s="69">
        <f>IF($P1867="",0,1)</f>
        <v/>
      </c>
      <c r="AA1867" s="70">
        <f>IF($P1867="",0,$P1867)</f>
        <v/>
      </c>
      <c r="AB1867" s="69">
        <f>IF(AND($P1867&lt;&gt;"",$P1867&lt;=Paramètres!$C$14),1,0)</f>
        <v/>
      </c>
      <c r="AC1867" s="67">
        <f>IF($P1867="","Jamais relancé",IF($P1867&lt;=3,"0-3 j",IF($P1867&lt;=7,"4-7 j",IF($P1867&lt;=15,"8-15 j","Plus de 15 j"))))</f>
        <v/>
      </c>
      <c r="AD1867" s="67">
        <f>IF($M1867&lt;=1000,"Moins de 1 k€",IF($M1867&lt;=5000,"1 à 5 k€",IF($M1867&lt;=15000,"5 à 15 k€","Plus de 15 k€")))</f>
        <v/>
      </c>
    </row>
    <row r="1868">
      <c r="A1868" s="65" t="inlineStr">
        <is>
          <t>DEV-01867</t>
        </is>
      </c>
      <c r="B1868" s="66" t="n">
        <v>45782</v>
      </c>
      <c r="C1868" s="65" t="inlineStr">
        <is>
          <t>2025-05</t>
        </is>
      </c>
      <c r="D1868" s="65" t="inlineStr">
        <is>
          <t>2024-2025</t>
        </is>
      </c>
      <c r="E1868" s="65" t="inlineStr">
        <is>
          <t>CLI-0135</t>
        </is>
      </c>
      <c r="F1868" s="65" t="inlineStr">
        <is>
          <t>Professionnel</t>
        </is>
      </c>
      <c r="G1868" s="65" t="inlineStr">
        <is>
          <t>Bordeaux</t>
        </is>
      </c>
      <c r="H1868" s="65" t="inlineStr">
        <is>
          <t>Karim Belkacem</t>
        </is>
      </c>
      <c r="I1868" s="65" t="inlineStr">
        <is>
          <t>Plomberie</t>
        </is>
      </c>
      <c r="J1868" s="65" t="inlineStr">
        <is>
          <t>PR-004</t>
        </is>
      </c>
      <c r="K1868" s="65" t="inlineStr">
        <is>
          <t>Remplacement colonne d'évacuation</t>
        </is>
      </c>
      <c r="L1868" s="67" t="n">
        <v>1</v>
      </c>
      <c r="M1868" s="68" t="n">
        <v>10422.41</v>
      </c>
      <c r="N1868" s="65" t="inlineStr">
        <is>
          <t>Refusé</t>
        </is>
      </c>
      <c r="O1868" s="66" t="n">
        <v>45816</v>
      </c>
      <c r="P1868" s="67" t="n"/>
      <c r="Q1868" s="67" t="n">
        <v>0</v>
      </c>
      <c r="R1868" s="67">
        <f>$I1868</f>
        <v/>
      </c>
      <c r="S1868" s="67">
        <f>$K1868</f>
        <v/>
      </c>
      <c r="T1868" s="67">
        <f>IFERROR(INDEX(Clients!$G$2:$G$1020,MATCH($E1868,Clients!$A$2:$A$1020,0)),"")</f>
        <v/>
      </c>
      <c r="U1868" s="67">
        <f>IFERROR(INDEX(Clients!$I$2:$I$1020,MATCH($E1868,Clients!$A$2:$A$1020,0)),"")</f>
        <v/>
      </c>
      <c r="V1868" s="69">
        <f>1</f>
        <v/>
      </c>
      <c r="W1868" s="69">
        <f>IF($N1868="Accepté",1,0)</f>
        <v/>
      </c>
      <c r="X1868" s="68">
        <f>$M1868*$W1868</f>
        <v/>
      </c>
      <c r="Y1868" s="68">
        <f>IF($N1868="En cours",0,$M1868)</f>
        <v/>
      </c>
      <c r="Z1868" s="69">
        <f>IF($P1868="",0,1)</f>
        <v/>
      </c>
      <c r="AA1868" s="70">
        <f>IF($P1868="",0,$P1868)</f>
        <v/>
      </c>
      <c r="AB1868" s="69">
        <f>IF(AND($P1868&lt;&gt;"",$P1868&lt;=Paramètres!$C$14),1,0)</f>
        <v/>
      </c>
      <c r="AC1868" s="67">
        <f>IF($P1868="","Jamais relancé",IF($P1868&lt;=3,"0-3 j",IF($P1868&lt;=7,"4-7 j",IF($P1868&lt;=15,"8-15 j","Plus de 15 j"))))</f>
        <v/>
      </c>
      <c r="AD1868" s="67">
        <f>IF($M1868&lt;=1000,"Moins de 1 k€",IF($M1868&lt;=5000,"1 à 5 k€",IF($M1868&lt;=15000,"5 à 15 k€","Plus de 15 k€")))</f>
        <v/>
      </c>
    </row>
    <row r="1869">
      <c r="A1869" s="65" t="inlineStr">
        <is>
          <t>DEV-01868</t>
        </is>
      </c>
      <c r="B1869" s="66" t="n">
        <v>45782</v>
      </c>
      <c r="C1869" s="65" t="inlineStr">
        <is>
          <t>2025-05</t>
        </is>
      </c>
      <c r="D1869" s="65" t="inlineStr">
        <is>
          <t>2024-2025</t>
        </is>
      </c>
      <c r="E1869" s="65" t="inlineStr">
        <is>
          <t>CLI-0491</t>
        </is>
      </c>
      <c r="F1869" s="65" t="inlineStr">
        <is>
          <t>Professionnel</t>
        </is>
      </c>
      <c r="G1869" s="65" t="inlineStr">
        <is>
          <t>Bordeaux</t>
        </is>
      </c>
      <c r="H1869" s="65" t="inlineStr">
        <is>
          <t>Sophie Marchand</t>
        </is>
      </c>
      <c r="I1869" s="65" t="inlineStr">
        <is>
          <t>Salle de bain</t>
        </is>
      </c>
      <c r="J1869" s="65" t="inlineStr">
        <is>
          <t>SB-003</t>
        </is>
      </c>
      <c r="K1869" s="65" t="inlineStr">
        <is>
          <t>Pose meuble vasque + robinetterie</t>
        </is>
      </c>
      <c r="L1869" s="67" t="n">
        <v>1</v>
      </c>
      <c r="M1869" s="68" t="n">
        <v>2160.12</v>
      </c>
      <c r="N1869" s="65" t="inlineStr">
        <is>
          <t>Sans réponse</t>
        </is>
      </c>
      <c r="O1869" s="66" t="n">
        <v>45790</v>
      </c>
      <c r="P1869" s="67" t="n"/>
      <c r="Q1869" s="67" t="n">
        <v>0</v>
      </c>
      <c r="R1869" s="67">
        <f>$I1869</f>
        <v/>
      </c>
      <c r="S1869" s="67">
        <f>$K1869</f>
        <v/>
      </c>
      <c r="T1869" s="67">
        <f>IFERROR(INDEX(Clients!$G$2:$G$1020,MATCH($E1869,Clients!$A$2:$A$1020,0)),"")</f>
        <v/>
      </c>
      <c r="U1869" s="67">
        <f>IFERROR(INDEX(Clients!$I$2:$I$1020,MATCH($E1869,Clients!$A$2:$A$1020,0)),"")</f>
        <v/>
      </c>
      <c r="V1869" s="69">
        <f>1</f>
        <v/>
      </c>
      <c r="W1869" s="69">
        <f>IF($N1869="Accepté",1,0)</f>
        <v/>
      </c>
      <c r="X1869" s="68">
        <f>$M1869*$W1869</f>
        <v/>
      </c>
      <c r="Y1869" s="68">
        <f>IF($N1869="En cours",0,$M1869)</f>
        <v/>
      </c>
      <c r="Z1869" s="69">
        <f>IF($P1869="",0,1)</f>
        <v/>
      </c>
      <c r="AA1869" s="70">
        <f>IF($P1869="",0,$P1869)</f>
        <v/>
      </c>
      <c r="AB1869" s="69">
        <f>IF(AND($P1869&lt;&gt;"",$P1869&lt;=Paramètres!$C$14),1,0)</f>
        <v/>
      </c>
      <c r="AC1869" s="67">
        <f>IF($P1869="","Jamais relancé",IF($P1869&lt;=3,"0-3 j",IF($P1869&lt;=7,"4-7 j",IF($P1869&lt;=15,"8-15 j","Plus de 15 j"))))</f>
        <v/>
      </c>
      <c r="AD1869" s="67">
        <f>IF($M1869&lt;=1000,"Moins de 1 k€",IF($M1869&lt;=5000,"1 à 5 k€",IF($M1869&lt;=15000,"5 à 15 k€","Plus de 15 k€")))</f>
        <v/>
      </c>
    </row>
    <row r="1870">
      <c r="A1870" s="65" t="inlineStr">
        <is>
          <t>DEV-01869</t>
        </is>
      </c>
      <c r="B1870" s="66" t="n">
        <v>45782</v>
      </c>
      <c r="C1870" s="65" t="inlineStr">
        <is>
          <t>2025-05</t>
        </is>
      </c>
      <c r="D1870" s="65" t="inlineStr">
        <is>
          <t>2024-2025</t>
        </is>
      </c>
      <c r="E1870" s="65" t="inlineStr">
        <is>
          <t>CLI-0239</t>
        </is>
      </c>
      <c r="F1870" s="65" t="inlineStr">
        <is>
          <t>Particulier</t>
        </is>
      </c>
      <c r="G1870" s="65" t="inlineStr">
        <is>
          <t>Bordeaux</t>
        </is>
      </c>
      <c r="H1870" s="65" t="inlineStr">
        <is>
          <t>Karim Belkacem</t>
        </is>
      </c>
      <c r="I1870" s="65" t="inlineStr">
        <is>
          <t>Électricité</t>
        </is>
      </c>
      <c r="J1870" s="65" t="inlineStr">
        <is>
          <t>EL-003</t>
        </is>
      </c>
      <c r="K1870" s="65" t="inlineStr">
        <is>
          <t>Rénovation électrique complète</t>
        </is>
      </c>
      <c r="L1870" s="67" t="n">
        <v>1</v>
      </c>
      <c r="M1870" s="68" t="n">
        <v>8567.879999999999</v>
      </c>
      <c r="N1870" s="65" t="inlineStr">
        <is>
          <t>Refusé</t>
        </is>
      </c>
      <c r="O1870" s="66" t="n">
        <v>45814</v>
      </c>
      <c r="P1870" s="67" t="n">
        <v>6</v>
      </c>
      <c r="Q1870" s="67" t="n">
        <v>3</v>
      </c>
      <c r="R1870" s="67">
        <f>$I1870</f>
        <v/>
      </c>
      <c r="S1870" s="67">
        <f>$K1870</f>
        <v/>
      </c>
      <c r="T1870" s="67">
        <f>IFERROR(INDEX(Clients!$G$2:$G$1020,MATCH($E1870,Clients!$A$2:$A$1020,0)),"")</f>
        <v/>
      </c>
      <c r="U1870" s="67">
        <f>IFERROR(INDEX(Clients!$I$2:$I$1020,MATCH($E1870,Clients!$A$2:$A$1020,0)),"")</f>
        <v/>
      </c>
      <c r="V1870" s="69">
        <f>1</f>
        <v/>
      </c>
      <c r="W1870" s="69">
        <f>IF($N1870="Accepté",1,0)</f>
        <v/>
      </c>
      <c r="X1870" s="68">
        <f>$M1870*$W1870</f>
        <v/>
      </c>
      <c r="Y1870" s="68">
        <f>IF($N1870="En cours",0,$M1870)</f>
        <v/>
      </c>
      <c r="Z1870" s="69">
        <f>IF($P1870="",0,1)</f>
        <v/>
      </c>
      <c r="AA1870" s="70">
        <f>IF($P1870="",0,$P1870)</f>
        <v/>
      </c>
      <c r="AB1870" s="69">
        <f>IF(AND($P1870&lt;&gt;"",$P1870&lt;=Paramètres!$C$14),1,0)</f>
        <v/>
      </c>
      <c r="AC1870" s="67">
        <f>IF($P1870="","Jamais relancé",IF($P1870&lt;=3,"0-3 j",IF($P1870&lt;=7,"4-7 j",IF($P1870&lt;=15,"8-15 j","Plus de 15 j"))))</f>
        <v/>
      </c>
      <c r="AD1870" s="67">
        <f>IF($M1870&lt;=1000,"Moins de 1 k€",IF($M1870&lt;=5000,"1 à 5 k€",IF($M1870&lt;=15000,"5 à 15 k€","Plus de 15 k€")))</f>
        <v/>
      </c>
    </row>
    <row r="1871">
      <c r="A1871" s="65" t="inlineStr">
        <is>
          <t>DEV-01870</t>
        </is>
      </c>
      <c r="B1871" s="66" t="n">
        <v>45782</v>
      </c>
      <c r="C1871" s="65" t="inlineStr">
        <is>
          <t>2025-05</t>
        </is>
      </c>
      <c r="D1871" s="65" t="inlineStr">
        <is>
          <t>2024-2025</t>
        </is>
      </c>
      <c r="E1871" s="65" t="inlineStr">
        <is>
          <t>CLI-0618</t>
        </is>
      </c>
      <c r="F1871" s="65" t="inlineStr">
        <is>
          <t>Particulier</t>
        </is>
      </c>
      <c r="G1871" s="65" t="inlineStr">
        <is>
          <t>Bordeaux</t>
        </is>
      </c>
      <c r="H1871" s="65" t="inlineStr">
        <is>
          <t>Sophie Marchand</t>
        </is>
      </c>
      <c r="I1871" s="65" t="inlineStr">
        <is>
          <t>Salle de bain</t>
        </is>
      </c>
      <c r="J1871" s="65" t="inlineStr">
        <is>
          <t>SB-001</t>
        </is>
      </c>
      <c r="K1871" s="65" t="inlineStr">
        <is>
          <t>Rénovation salle de bain complète</t>
        </is>
      </c>
      <c r="L1871" s="67" t="n">
        <v>1</v>
      </c>
      <c r="M1871" s="68" t="n">
        <v>11115.61</v>
      </c>
      <c r="N1871" s="65" t="inlineStr">
        <is>
          <t>Sans réponse</t>
        </is>
      </c>
      <c r="O1871" s="66" t="n">
        <v>45818</v>
      </c>
      <c r="P1871" s="67" t="n">
        <v>2</v>
      </c>
      <c r="Q1871" s="67" t="n">
        <v>1</v>
      </c>
      <c r="R1871" s="67">
        <f>$I1871</f>
        <v/>
      </c>
      <c r="S1871" s="67">
        <f>$K1871</f>
        <v/>
      </c>
      <c r="T1871" s="67">
        <f>IFERROR(INDEX(Clients!$G$2:$G$1020,MATCH($E1871,Clients!$A$2:$A$1020,0)),"")</f>
        <v/>
      </c>
      <c r="U1871" s="67">
        <f>IFERROR(INDEX(Clients!$I$2:$I$1020,MATCH($E1871,Clients!$A$2:$A$1020,0)),"")</f>
        <v/>
      </c>
      <c r="V1871" s="69">
        <f>1</f>
        <v/>
      </c>
      <c r="W1871" s="69">
        <f>IF($N1871="Accepté",1,0)</f>
        <v/>
      </c>
      <c r="X1871" s="68">
        <f>$M1871*$W1871</f>
        <v/>
      </c>
      <c r="Y1871" s="68">
        <f>IF($N1871="En cours",0,$M1871)</f>
        <v/>
      </c>
      <c r="Z1871" s="69">
        <f>IF($P1871="",0,1)</f>
        <v/>
      </c>
      <c r="AA1871" s="70">
        <f>IF($P1871="",0,$P1871)</f>
        <v/>
      </c>
      <c r="AB1871" s="69">
        <f>IF(AND($P1871&lt;&gt;"",$P1871&lt;=Paramètres!$C$14),1,0)</f>
        <v/>
      </c>
      <c r="AC1871" s="67">
        <f>IF($P1871="","Jamais relancé",IF($P1871&lt;=3,"0-3 j",IF($P1871&lt;=7,"4-7 j",IF($P1871&lt;=15,"8-15 j","Plus de 15 j"))))</f>
        <v/>
      </c>
      <c r="AD1871" s="67">
        <f>IF($M1871&lt;=1000,"Moins de 1 k€",IF($M1871&lt;=5000,"1 à 5 k€",IF($M1871&lt;=15000,"5 à 15 k€","Plus de 15 k€")))</f>
        <v/>
      </c>
    </row>
    <row r="1872">
      <c r="A1872" s="65" t="inlineStr">
        <is>
          <t>DEV-01871</t>
        </is>
      </c>
      <c r="B1872" s="66" t="n">
        <v>45782</v>
      </c>
      <c r="C1872" s="65" t="inlineStr">
        <is>
          <t>2025-05</t>
        </is>
      </c>
      <c r="D1872" s="65" t="inlineStr">
        <is>
          <t>2024-2025</t>
        </is>
      </c>
      <c r="E1872" s="65" t="inlineStr">
        <is>
          <t>CLI-0605</t>
        </is>
      </c>
      <c r="F1872" s="65" t="inlineStr">
        <is>
          <t>Collectivité</t>
        </is>
      </c>
      <c r="G1872" s="65" t="inlineStr">
        <is>
          <t>Bordeaux</t>
        </is>
      </c>
      <c r="H1872" s="65" t="inlineStr">
        <is>
          <t>Sophie Marchand</t>
        </is>
      </c>
      <c r="I1872" s="65" t="inlineStr">
        <is>
          <t>Salle de bain</t>
        </is>
      </c>
      <c r="J1872" s="65" t="inlineStr">
        <is>
          <t>SB-003</t>
        </is>
      </c>
      <c r="K1872" s="65" t="inlineStr">
        <is>
          <t>Pose meuble vasque + robinetterie</t>
        </is>
      </c>
      <c r="L1872" s="67" t="n">
        <v>1</v>
      </c>
      <c r="M1872" s="68" t="n">
        <v>3084.37</v>
      </c>
      <c r="N1872" s="65" t="inlineStr">
        <is>
          <t>Sans réponse</t>
        </is>
      </c>
      <c r="O1872" s="66" t="n">
        <v>45789</v>
      </c>
      <c r="P1872" s="67" t="n">
        <v>8</v>
      </c>
      <c r="Q1872" s="67" t="n">
        <v>0</v>
      </c>
      <c r="R1872" s="67">
        <f>$I1872</f>
        <v/>
      </c>
      <c r="S1872" s="67">
        <f>$K1872</f>
        <v/>
      </c>
      <c r="T1872" s="67">
        <f>IFERROR(INDEX(Clients!$G$2:$G$1020,MATCH($E1872,Clients!$A$2:$A$1020,0)),"")</f>
        <v/>
      </c>
      <c r="U1872" s="67">
        <f>IFERROR(INDEX(Clients!$I$2:$I$1020,MATCH($E1872,Clients!$A$2:$A$1020,0)),"")</f>
        <v/>
      </c>
      <c r="V1872" s="69">
        <f>1</f>
        <v/>
      </c>
      <c r="W1872" s="69">
        <f>IF($N1872="Accepté",1,0)</f>
        <v/>
      </c>
      <c r="X1872" s="68">
        <f>$M1872*$W1872</f>
        <v/>
      </c>
      <c r="Y1872" s="68">
        <f>IF($N1872="En cours",0,$M1872)</f>
        <v/>
      </c>
      <c r="Z1872" s="69">
        <f>IF($P1872="",0,1)</f>
        <v/>
      </c>
      <c r="AA1872" s="70">
        <f>IF($P1872="",0,$P1872)</f>
        <v/>
      </c>
      <c r="AB1872" s="69">
        <f>IF(AND($P1872&lt;&gt;"",$P1872&lt;=Paramètres!$C$14),1,0)</f>
        <v/>
      </c>
      <c r="AC1872" s="67">
        <f>IF($P1872="","Jamais relancé",IF($P1872&lt;=3,"0-3 j",IF($P1872&lt;=7,"4-7 j",IF($P1872&lt;=15,"8-15 j","Plus de 15 j"))))</f>
        <v/>
      </c>
      <c r="AD1872" s="67">
        <f>IF($M1872&lt;=1000,"Moins de 1 k€",IF($M1872&lt;=5000,"1 à 5 k€",IF($M1872&lt;=15000,"5 à 15 k€","Plus de 15 k€")))</f>
        <v/>
      </c>
    </row>
    <row r="1873">
      <c r="A1873" s="65" t="inlineStr">
        <is>
          <t>DEV-01872</t>
        </is>
      </c>
      <c r="B1873" s="66" t="n">
        <v>45783</v>
      </c>
      <c r="C1873" s="65" t="inlineStr">
        <is>
          <t>2025-05</t>
        </is>
      </c>
      <c r="D1873" s="65" t="inlineStr">
        <is>
          <t>2024-2025</t>
        </is>
      </c>
      <c r="E1873" s="65" t="inlineStr">
        <is>
          <t>CLI-0403</t>
        </is>
      </c>
      <c r="F1873" s="65" t="inlineStr">
        <is>
          <t>Particulier</t>
        </is>
      </c>
      <c r="G1873" s="65" t="inlineStr">
        <is>
          <t>Bordeaux</t>
        </is>
      </c>
      <c r="H1873" s="65" t="inlineStr">
        <is>
          <t>Karim Belkacem</t>
        </is>
      </c>
      <c r="I1873" s="65" t="inlineStr">
        <is>
          <t>Électricité</t>
        </is>
      </c>
      <c r="J1873" s="65" t="inlineStr">
        <is>
          <t>EL-002</t>
        </is>
      </c>
      <c r="K1873" s="65" t="inlineStr">
        <is>
          <t>Installation borne de recharge VE</t>
        </is>
      </c>
      <c r="L1873" s="67" t="n">
        <v>1</v>
      </c>
      <c r="M1873" s="68" t="n">
        <v>1664.75</v>
      </c>
      <c r="N1873" s="65" t="inlineStr">
        <is>
          <t>Sans réponse</t>
        </is>
      </c>
      <c r="O1873" s="66" t="n">
        <v>45787</v>
      </c>
      <c r="P1873" s="67" t="n"/>
      <c r="Q1873" s="67" t="n">
        <v>0</v>
      </c>
      <c r="R1873" s="67">
        <f>$I1873</f>
        <v/>
      </c>
      <c r="S1873" s="67">
        <f>$K1873</f>
        <v/>
      </c>
      <c r="T1873" s="67">
        <f>IFERROR(INDEX(Clients!$G$2:$G$1020,MATCH($E1873,Clients!$A$2:$A$1020,0)),"")</f>
        <v/>
      </c>
      <c r="U1873" s="67">
        <f>IFERROR(INDEX(Clients!$I$2:$I$1020,MATCH($E1873,Clients!$A$2:$A$1020,0)),"")</f>
        <v/>
      </c>
      <c r="V1873" s="69">
        <f>1</f>
        <v/>
      </c>
      <c r="W1873" s="69">
        <f>IF($N1873="Accepté",1,0)</f>
        <v/>
      </c>
      <c r="X1873" s="68">
        <f>$M1873*$W1873</f>
        <v/>
      </c>
      <c r="Y1873" s="68">
        <f>IF($N1873="En cours",0,$M1873)</f>
        <v/>
      </c>
      <c r="Z1873" s="69">
        <f>IF($P1873="",0,1)</f>
        <v/>
      </c>
      <c r="AA1873" s="70">
        <f>IF($P1873="",0,$P1873)</f>
        <v/>
      </c>
      <c r="AB1873" s="69">
        <f>IF(AND($P1873&lt;&gt;"",$P1873&lt;=Paramètres!$C$14),1,0)</f>
        <v/>
      </c>
      <c r="AC1873" s="67">
        <f>IF($P1873="","Jamais relancé",IF($P1873&lt;=3,"0-3 j",IF($P1873&lt;=7,"4-7 j",IF($P1873&lt;=15,"8-15 j","Plus de 15 j"))))</f>
        <v/>
      </c>
      <c r="AD1873" s="67">
        <f>IF($M1873&lt;=1000,"Moins de 1 k€",IF($M1873&lt;=5000,"1 à 5 k€",IF($M1873&lt;=15000,"5 à 15 k€","Plus de 15 k€")))</f>
        <v/>
      </c>
    </row>
    <row r="1874">
      <c r="A1874" s="65" t="inlineStr">
        <is>
          <t>DEV-01873</t>
        </is>
      </c>
      <c r="B1874" s="66" t="n">
        <v>45783</v>
      </c>
      <c r="C1874" s="65" t="inlineStr">
        <is>
          <t>2025-05</t>
        </is>
      </c>
      <c r="D1874" s="65" t="inlineStr">
        <is>
          <t>2024-2025</t>
        </is>
      </c>
      <c r="E1874" s="65" t="inlineStr">
        <is>
          <t>CLI-0520</t>
        </is>
      </c>
      <c r="F1874" s="65" t="inlineStr">
        <is>
          <t>Particulier</t>
        </is>
      </c>
      <c r="G1874" s="65" t="inlineStr">
        <is>
          <t>Bordeaux</t>
        </is>
      </c>
      <c r="H1874" s="65" t="inlineStr">
        <is>
          <t>Karim Belkacem</t>
        </is>
      </c>
      <c r="I1874" s="65" t="inlineStr">
        <is>
          <t>Plomberie</t>
        </is>
      </c>
      <c r="J1874" s="65" t="inlineStr">
        <is>
          <t>PR-003</t>
        </is>
      </c>
      <c r="K1874" s="65" t="inlineStr">
        <is>
          <t>Réfection réseau eau appartement</t>
        </is>
      </c>
      <c r="L1874" s="67" t="n">
        <v>1</v>
      </c>
      <c r="M1874" s="68" t="n">
        <v>3039.24</v>
      </c>
      <c r="N1874" s="65" t="inlineStr">
        <is>
          <t>Sans réponse</t>
        </is>
      </c>
      <c r="O1874" s="66" t="n">
        <v>45794</v>
      </c>
      <c r="P1874" s="67" t="n"/>
      <c r="Q1874" s="67" t="n">
        <v>0</v>
      </c>
      <c r="R1874" s="67">
        <f>$I1874</f>
        <v/>
      </c>
      <c r="S1874" s="67">
        <f>$K1874</f>
        <v/>
      </c>
      <c r="T1874" s="67">
        <f>IFERROR(INDEX(Clients!$G$2:$G$1020,MATCH($E1874,Clients!$A$2:$A$1020,0)),"")</f>
        <v/>
      </c>
      <c r="U1874" s="67">
        <f>IFERROR(INDEX(Clients!$I$2:$I$1020,MATCH($E1874,Clients!$A$2:$A$1020,0)),"")</f>
        <v/>
      </c>
      <c r="V1874" s="69">
        <f>1</f>
        <v/>
      </c>
      <c r="W1874" s="69">
        <f>IF($N1874="Accepté",1,0)</f>
        <v/>
      </c>
      <c r="X1874" s="68">
        <f>$M1874*$W1874</f>
        <v/>
      </c>
      <c r="Y1874" s="68">
        <f>IF($N1874="En cours",0,$M1874)</f>
        <v/>
      </c>
      <c r="Z1874" s="69">
        <f>IF($P1874="",0,1)</f>
        <v/>
      </c>
      <c r="AA1874" s="70">
        <f>IF($P1874="",0,$P1874)</f>
        <v/>
      </c>
      <c r="AB1874" s="69">
        <f>IF(AND($P1874&lt;&gt;"",$P1874&lt;=Paramètres!$C$14),1,0)</f>
        <v/>
      </c>
      <c r="AC1874" s="67">
        <f>IF($P1874="","Jamais relancé",IF($P1874&lt;=3,"0-3 j",IF($P1874&lt;=7,"4-7 j",IF($P1874&lt;=15,"8-15 j","Plus de 15 j"))))</f>
        <v/>
      </c>
      <c r="AD1874" s="67">
        <f>IF($M1874&lt;=1000,"Moins de 1 k€",IF($M1874&lt;=5000,"1 à 5 k€",IF($M1874&lt;=15000,"5 à 15 k€","Plus de 15 k€")))</f>
        <v/>
      </c>
    </row>
    <row r="1875">
      <c r="A1875" s="65" t="inlineStr">
        <is>
          <t>DEV-01874</t>
        </is>
      </c>
      <c r="B1875" s="66" t="n">
        <v>45783</v>
      </c>
      <c r="C1875" s="65" t="inlineStr">
        <is>
          <t>2025-05</t>
        </is>
      </c>
      <c r="D1875" s="65" t="inlineStr">
        <is>
          <t>2024-2025</t>
        </is>
      </c>
      <c r="E1875" s="65" t="inlineStr">
        <is>
          <t>CLI-0055</t>
        </is>
      </c>
      <c r="F1875" s="65" t="inlineStr">
        <is>
          <t>Professionnel</t>
        </is>
      </c>
      <c r="G1875" s="65" t="inlineStr">
        <is>
          <t>Bordeaux</t>
        </is>
      </c>
      <c r="H1875" s="65" t="inlineStr">
        <is>
          <t>Sophie Marchand</t>
        </is>
      </c>
      <c r="I1875" s="65" t="inlineStr">
        <is>
          <t>Électricité</t>
        </is>
      </c>
      <c r="J1875" s="65" t="inlineStr">
        <is>
          <t>EL-003</t>
        </is>
      </c>
      <c r="K1875" s="65" t="inlineStr">
        <is>
          <t>Rénovation électrique complète</t>
        </is>
      </c>
      <c r="L1875" s="67" t="n">
        <v>1</v>
      </c>
      <c r="M1875" s="68" t="n">
        <v>16053.93</v>
      </c>
      <c r="N1875" s="65" t="inlineStr">
        <is>
          <t>Refusé</t>
        </is>
      </c>
      <c r="O1875" s="66" t="n">
        <v>45786</v>
      </c>
      <c r="P1875" s="67" t="n"/>
      <c r="Q1875" s="67" t="n">
        <v>0</v>
      </c>
      <c r="R1875" s="67">
        <f>$I1875</f>
        <v/>
      </c>
      <c r="S1875" s="67">
        <f>$K1875</f>
        <v/>
      </c>
      <c r="T1875" s="67">
        <f>IFERROR(INDEX(Clients!$G$2:$G$1020,MATCH($E1875,Clients!$A$2:$A$1020,0)),"")</f>
        <v/>
      </c>
      <c r="U1875" s="67">
        <f>IFERROR(INDEX(Clients!$I$2:$I$1020,MATCH($E1875,Clients!$A$2:$A$1020,0)),"")</f>
        <v/>
      </c>
      <c r="V1875" s="69">
        <f>1</f>
        <v/>
      </c>
      <c r="W1875" s="69">
        <f>IF($N1875="Accepté",1,0)</f>
        <v/>
      </c>
      <c r="X1875" s="68">
        <f>$M1875*$W1875</f>
        <v/>
      </c>
      <c r="Y1875" s="68">
        <f>IF($N1875="En cours",0,$M1875)</f>
        <v/>
      </c>
      <c r="Z1875" s="69">
        <f>IF($P1875="",0,1)</f>
        <v/>
      </c>
      <c r="AA1875" s="70">
        <f>IF($P1875="",0,$P1875)</f>
        <v/>
      </c>
      <c r="AB1875" s="69">
        <f>IF(AND($P1875&lt;&gt;"",$P1875&lt;=Paramètres!$C$14),1,0)</f>
        <v/>
      </c>
      <c r="AC1875" s="67">
        <f>IF($P1875="","Jamais relancé",IF($P1875&lt;=3,"0-3 j",IF($P1875&lt;=7,"4-7 j",IF($P1875&lt;=15,"8-15 j","Plus de 15 j"))))</f>
        <v/>
      </c>
      <c r="AD1875" s="67">
        <f>IF($M1875&lt;=1000,"Moins de 1 k€",IF($M1875&lt;=5000,"1 à 5 k€",IF($M1875&lt;=15000,"5 à 15 k€","Plus de 15 k€")))</f>
        <v/>
      </c>
    </row>
    <row r="1876">
      <c r="A1876" s="65" t="inlineStr">
        <is>
          <t>DEV-01875</t>
        </is>
      </c>
      <c r="B1876" s="66" t="n">
        <v>45783</v>
      </c>
      <c r="C1876" s="65" t="inlineStr">
        <is>
          <t>2025-05</t>
        </is>
      </c>
      <c r="D1876" s="65" t="inlineStr">
        <is>
          <t>2024-2025</t>
        </is>
      </c>
      <c r="E1876" s="65" t="inlineStr">
        <is>
          <t>CLI-0271</t>
        </is>
      </c>
      <c r="F1876" s="65" t="inlineStr">
        <is>
          <t>Particulier</t>
        </is>
      </c>
      <c r="G1876" s="65" t="inlineStr">
        <is>
          <t>Bordeaux</t>
        </is>
      </c>
      <c r="H1876" s="65" t="inlineStr">
        <is>
          <t>Sophie Marchand</t>
        </is>
      </c>
      <c r="I1876" s="65" t="inlineStr">
        <is>
          <t>Électricité</t>
        </is>
      </c>
      <c r="J1876" s="65" t="inlineStr">
        <is>
          <t>EL-004</t>
        </is>
      </c>
      <c r="K1876" s="65" t="inlineStr">
        <is>
          <t>Éclairage LED locaux professionnels</t>
        </is>
      </c>
      <c r="L1876" s="67" t="n">
        <v>1</v>
      </c>
      <c r="M1876" s="68" t="n">
        <v>3318.56</v>
      </c>
      <c r="N1876" s="65" t="inlineStr">
        <is>
          <t>Accepté</t>
        </is>
      </c>
      <c r="O1876" s="66" t="n">
        <v>45830</v>
      </c>
      <c r="P1876" s="67" t="n">
        <v>1</v>
      </c>
      <c r="Q1876" s="67" t="n">
        <v>4</v>
      </c>
      <c r="R1876" s="67">
        <f>$I1876</f>
        <v/>
      </c>
      <c r="S1876" s="67">
        <f>$K1876</f>
        <v/>
      </c>
      <c r="T1876" s="67">
        <f>IFERROR(INDEX(Clients!$G$2:$G$1020,MATCH($E1876,Clients!$A$2:$A$1020,0)),"")</f>
        <v/>
      </c>
      <c r="U1876" s="67">
        <f>IFERROR(INDEX(Clients!$I$2:$I$1020,MATCH($E1876,Clients!$A$2:$A$1020,0)),"")</f>
        <v/>
      </c>
      <c r="V1876" s="69">
        <f>1</f>
        <v/>
      </c>
      <c r="W1876" s="69">
        <f>IF($N1876="Accepté",1,0)</f>
        <v/>
      </c>
      <c r="X1876" s="68">
        <f>$M1876*$W1876</f>
        <v/>
      </c>
      <c r="Y1876" s="68">
        <f>IF($N1876="En cours",0,$M1876)</f>
        <v/>
      </c>
      <c r="Z1876" s="69">
        <f>IF($P1876="",0,1)</f>
        <v/>
      </c>
      <c r="AA1876" s="70">
        <f>IF($P1876="",0,$P1876)</f>
        <v/>
      </c>
      <c r="AB1876" s="69">
        <f>IF(AND($P1876&lt;&gt;"",$P1876&lt;=Paramètres!$C$14),1,0)</f>
        <v/>
      </c>
      <c r="AC1876" s="67">
        <f>IF($P1876="","Jamais relancé",IF($P1876&lt;=3,"0-3 j",IF($P1876&lt;=7,"4-7 j",IF($P1876&lt;=15,"8-15 j","Plus de 15 j"))))</f>
        <v/>
      </c>
      <c r="AD1876" s="67">
        <f>IF($M1876&lt;=1000,"Moins de 1 k€",IF($M1876&lt;=5000,"1 à 5 k€",IF($M1876&lt;=15000,"5 à 15 k€","Plus de 15 k€")))</f>
        <v/>
      </c>
    </row>
    <row r="1877">
      <c r="A1877" s="65" t="inlineStr">
        <is>
          <t>DEV-01876</t>
        </is>
      </c>
      <c r="B1877" s="66" t="n">
        <v>45783</v>
      </c>
      <c r="C1877" s="65" t="inlineStr">
        <is>
          <t>2025-05</t>
        </is>
      </c>
      <c r="D1877" s="65" t="inlineStr">
        <is>
          <t>2024-2025</t>
        </is>
      </c>
      <c r="E1877" s="65" t="inlineStr">
        <is>
          <t>CLI-0608</t>
        </is>
      </c>
      <c r="F1877" s="65" t="inlineStr">
        <is>
          <t>Particulier</t>
        </is>
      </c>
      <c r="G1877" s="65" t="inlineStr">
        <is>
          <t>Toulouse</t>
        </is>
      </c>
      <c r="H1877" s="65" t="inlineStr">
        <is>
          <t>Nadia Cherif</t>
        </is>
      </c>
      <c r="I1877" s="65" t="inlineStr">
        <is>
          <t>Électricité</t>
        </is>
      </c>
      <c r="J1877" s="65" t="inlineStr">
        <is>
          <t>EL-003</t>
        </is>
      </c>
      <c r="K1877" s="65" t="inlineStr">
        <is>
          <t>Rénovation électrique complète</t>
        </is>
      </c>
      <c r="L1877" s="67" t="n">
        <v>1</v>
      </c>
      <c r="M1877" s="68" t="n">
        <v>11102.01</v>
      </c>
      <c r="N1877" s="65" t="inlineStr">
        <is>
          <t>Sans réponse</t>
        </is>
      </c>
      <c r="O1877" s="66" t="n">
        <v>45793</v>
      </c>
      <c r="P1877" s="67" t="n">
        <v>8</v>
      </c>
      <c r="Q1877" s="67" t="n">
        <v>1</v>
      </c>
      <c r="R1877" s="67">
        <f>$I1877</f>
        <v/>
      </c>
      <c r="S1877" s="67">
        <f>$K1877</f>
        <v/>
      </c>
      <c r="T1877" s="67">
        <f>IFERROR(INDEX(Clients!$G$2:$G$1020,MATCH($E1877,Clients!$A$2:$A$1020,0)),"")</f>
        <v/>
      </c>
      <c r="U1877" s="67">
        <f>IFERROR(INDEX(Clients!$I$2:$I$1020,MATCH($E1877,Clients!$A$2:$A$1020,0)),"")</f>
        <v/>
      </c>
      <c r="V1877" s="69">
        <f>1</f>
        <v/>
      </c>
      <c r="W1877" s="69">
        <f>IF($N1877="Accepté",1,0)</f>
        <v/>
      </c>
      <c r="X1877" s="68">
        <f>$M1877*$W1877</f>
        <v/>
      </c>
      <c r="Y1877" s="68">
        <f>IF($N1877="En cours",0,$M1877)</f>
        <v/>
      </c>
      <c r="Z1877" s="69">
        <f>IF($P1877="",0,1)</f>
        <v/>
      </c>
      <c r="AA1877" s="70">
        <f>IF($P1877="",0,$P1877)</f>
        <v/>
      </c>
      <c r="AB1877" s="69">
        <f>IF(AND($P1877&lt;&gt;"",$P1877&lt;=Paramètres!$C$14),1,0)</f>
        <v/>
      </c>
      <c r="AC1877" s="67">
        <f>IF($P1877="","Jamais relancé",IF($P1877&lt;=3,"0-3 j",IF($P1877&lt;=7,"4-7 j",IF($P1877&lt;=15,"8-15 j","Plus de 15 j"))))</f>
        <v/>
      </c>
      <c r="AD1877" s="67">
        <f>IF($M1877&lt;=1000,"Moins de 1 k€",IF($M1877&lt;=5000,"1 à 5 k€",IF($M1877&lt;=15000,"5 à 15 k€","Plus de 15 k€")))</f>
        <v/>
      </c>
    </row>
    <row r="1878">
      <c r="A1878" s="65" t="inlineStr">
        <is>
          <t>DEV-01877</t>
        </is>
      </c>
      <c r="B1878" s="66" t="n">
        <v>45784</v>
      </c>
      <c r="C1878" s="65" t="inlineStr">
        <is>
          <t>2025-05</t>
        </is>
      </c>
      <c r="D1878" s="65" t="inlineStr">
        <is>
          <t>2024-2025</t>
        </is>
      </c>
      <c r="E1878" s="65" t="inlineStr">
        <is>
          <t>CLI-0245</t>
        </is>
      </c>
      <c r="F1878" s="65" t="inlineStr">
        <is>
          <t>Professionnel</t>
        </is>
      </c>
      <c r="G1878" s="65" t="inlineStr">
        <is>
          <t>Toulouse</t>
        </is>
      </c>
      <c r="H1878" s="65" t="inlineStr">
        <is>
          <t>Nadia Cherif</t>
        </is>
      </c>
      <c r="I1878" s="65" t="inlineStr">
        <is>
          <t>Plomberie</t>
        </is>
      </c>
      <c r="J1878" s="65" t="inlineStr">
        <is>
          <t>PR-003</t>
        </is>
      </c>
      <c r="K1878" s="65" t="inlineStr">
        <is>
          <t>Réfection réseau eau appartement</t>
        </is>
      </c>
      <c r="L1878" s="67" t="n">
        <v>1</v>
      </c>
      <c r="M1878" s="68" t="n">
        <v>4850.26</v>
      </c>
      <c r="N1878" s="65" t="inlineStr">
        <is>
          <t>Refusé</t>
        </is>
      </c>
      <c r="O1878" s="66" t="n">
        <v>45820</v>
      </c>
      <c r="P1878" s="67" t="n"/>
      <c r="Q1878" s="67" t="n">
        <v>0</v>
      </c>
      <c r="R1878" s="67">
        <f>$I1878</f>
        <v/>
      </c>
      <c r="S1878" s="67">
        <f>$K1878</f>
        <v/>
      </c>
      <c r="T1878" s="67">
        <f>IFERROR(INDEX(Clients!$G$2:$G$1020,MATCH($E1878,Clients!$A$2:$A$1020,0)),"")</f>
        <v/>
      </c>
      <c r="U1878" s="67">
        <f>IFERROR(INDEX(Clients!$I$2:$I$1020,MATCH($E1878,Clients!$A$2:$A$1020,0)),"")</f>
        <v/>
      </c>
      <c r="V1878" s="69">
        <f>1</f>
        <v/>
      </c>
      <c r="W1878" s="69">
        <f>IF($N1878="Accepté",1,0)</f>
        <v/>
      </c>
      <c r="X1878" s="68">
        <f>$M1878*$W1878</f>
        <v/>
      </c>
      <c r="Y1878" s="68">
        <f>IF($N1878="En cours",0,$M1878)</f>
        <v/>
      </c>
      <c r="Z1878" s="69">
        <f>IF($P1878="",0,1)</f>
        <v/>
      </c>
      <c r="AA1878" s="70">
        <f>IF($P1878="",0,$P1878)</f>
        <v/>
      </c>
      <c r="AB1878" s="69">
        <f>IF(AND($P1878&lt;&gt;"",$P1878&lt;=Paramètres!$C$14),1,0)</f>
        <v/>
      </c>
      <c r="AC1878" s="67">
        <f>IF($P1878="","Jamais relancé",IF($P1878&lt;=3,"0-3 j",IF($P1878&lt;=7,"4-7 j",IF($P1878&lt;=15,"8-15 j","Plus de 15 j"))))</f>
        <v/>
      </c>
      <c r="AD1878" s="67">
        <f>IF($M1878&lt;=1000,"Moins de 1 k€",IF($M1878&lt;=5000,"1 à 5 k€",IF($M1878&lt;=15000,"5 à 15 k€","Plus de 15 k€")))</f>
        <v/>
      </c>
    </row>
    <row r="1879">
      <c r="A1879" s="65" t="inlineStr">
        <is>
          <t>DEV-01878</t>
        </is>
      </c>
      <c r="B1879" s="66" t="n">
        <v>45784</v>
      </c>
      <c r="C1879" s="65" t="inlineStr">
        <is>
          <t>2025-05</t>
        </is>
      </c>
      <c r="D1879" s="65" t="inlineStr">
        <is>
          <t>2024-2025</t>
        </is>
      </c>
      <c r="E1879" s="65" t="inlineStr">
        <is>
          <t>CLI-0343</t>
        </is>
      </c>
      <c r="F1879" s="65" t="inlineStr">
        <is>
          <t>Professionnel</t>
        </is>
      </c>
      <c r="G1879" s="65" t="inlineStr">
        <is>
          <t>Bordeaux</t>
        </is>
      </c>
      <c r="H1879" s="65" t="inlineStr">
        <is>
          <t>Karim Belkacem</t>
        </is>
      </c>
      <c r="I1879" s="65" t="inlineStr">
        <is>
          <t>Électricité</t>
        </is>
      </c>
      <c r="J1879" s="65" t="inlineStr">
        <is>
          <t>EL-004</t>
        </is>
      </c>
      <c r="K1879" s="65" t="inlineStr">
        <is>
          <t>Éclairage LED locaux professionnels</t>
        </is>
      </c>
      <c r="L1879" s="67" t="n">
        <v>1</v>
      </c>
      <c r="M1879" s="68" t="n">
        <v>5257.07</v>
      </c>
      <c r="N1879" s="65" t="inlineStr">
        <is>
          <t>Accepté</t>
        </is>
      </c>
      <c r="O1879" s="66" t="n">
        <v>45798</v>
      </c>
      <c r="P1879" s="67" t="n">
        <v>3</v>
      </c>
      <c r="Q1879" s="67" t="n">
        <v>2</v>
      </c>
      <c r="R1879" s="67">
        <f>$I1879</f>
        <v/>
      </c>
      <c r="S1879" s="67">
        <f>$K1879</f>
        <v/>
      </c>
      <c r="T1879" s="67">
        <f>IFERROR(INDEX(Clients!$G$2:$G$1020,MATCH($E1879,Clients!$A$2:$A$1020,0)),"")</f>
        <v/>
      </c>
      <c r="U1879" s="67">
        <f>IFERROR(INDEX(Clients!$I$2:$I$1020,MATCH($E1879,Clients!$A$2:$A$1020,0)),"")</f>
        <v/>
      </c>
      <c r="V1879" s="69">
        <f>1</f>
        <v/>
      </c>
      <c r="W1879" s="69">
        <f>IF($N1879="Accepté",1,0)</f>
        <v/>
      </c>
      <c r="X1879" s="68">
        <f>$M1879*$W1879</f>
        <v/>
      </c>
      <c r="Y1879" s="68">
        <f>IF($N1879="En cours",0,$M1879)</f>
        <v/>
      </c>
      <c r="Z1879" s="69">
        <f>IF($P1879="",0,1)</f>
        <v/>
      </c>
      <c r="AA1879" s="70">
        <f>IF($P1879="",0,$P1879)</f>
        <v/>
      </c>
      <c r="AB1879" s="69">
        <f>IF(AND($P1879&lt;&gt;"",$P1879&lt;=Paramètres!$C$14),1,0)</f>
        <v/>
      </c>
      <c r="AC1879" s="67">
        <f>IF($P1879="","Jamais relancé",IF($P1879&lt;=3,"0-3 j",IF($P1879&lt;=7,"4-7 j",IF($P1879&lt;=15,"8-15 j","Plus de 15 j"))))</f>
        <v/>
      </c>
      <c r="AD1879" s="67">
        <f>IF($M1879&lt;=1000,"Moins de 1 k€",IF($M1879&lt;=5000,"1 à 5 k€",IF($M1879&lt;=15000,"5 à 15 k€","Plus de 15 k€")))</f>
        <v/>
      </c>
    </row>
    <row r="1880">
      <c r="A1880" s="65" t="inlineStr">
        <is>
          <t>DEV-01879</t>
        </is>
      </c>
      <c r="B1880" s="66" t="n">
        <v>45784</v>
      </c>
      <c r="C1880" s="65" t="inlineStr">
        <is>
          <t>2025-05</t>
        </is>
      </c>
      <c r="D1880" s="65" t="inlineStr">
        <is>
          <t>2024-2025</t>
        </is>
      </c>
      <c r="E1880" s="65" t="inlineStr">
        <is>
          <t>CLI-0314</t>
        </is>
      </c>
      <c r="F1880" s="65" t="inlineStr">
        <is>
          <t>Particulier</t>
        </is>
      </c>
      <c r="G1880" s="65" t="inlineStr">
        <is>
          <t>Bordeaux</t>
        </is>
      </c>
      <c r="H1880" s="65" t="inlineStr">
        <is>
          <t>Sophie Marchand</t>
        </is>
      </c>
      <c r="I1880" s="65" t="inlineStr">
        <is>
          <t>Dépannage</t>
        </is>
      </c>
      <c r="J1880" s="65" t="inlineStr">
        <is>
          <t>DP-003</t>
        </is>
      </c>
      <c r="K1880" s="65" t="inlineStr">
        <is>
          <t>Dépannage électrique urgence</t>
        </is>
      </c>
      <c r="L1880" s="67" t="n">
        <v>1</v>
      </c>
      <c r="M1880" s="68" t="n">
        <v>281.08</v>
      </c>
      <c r="N1880" s="65" t="inlineStr">
        <is>
          <t>Sans réponse</t>
        </is>
      </c>
      <c r="O1880" s="66" t="n">
        <v>45789</v>
      </c>
      <c r="P1880" s="67" t="n">
        <v>9</v>
      </c>
      <c r="Q1880" s="67" t="n">
        <v>0</v>
      </c>
      <c r="R1880" s="67">
        <f>$I1880</f>
        <v/>
      </c>
      <c r="S1880" s="67">
        <f>$K1880</f>
        <v/>
      </c>
      <c r="T1880" s="67">
        <f>IFERROR(INDEX(Clients!$G$2:$G$1020,MATCH($E1880,Clients!$A$2:$A$1020,0)),"")</f>
        <v/>
      </c>
      <c r="U1880" s="67">
        <f>IFERROR(INDEX(Clients!$I$2:$I$1020,MATCH($E1880,Clients!$A$2:$A$1020,0)),"")</f>
        <v/>
      </c>
      <c r="V1880" s="69">
        <f>1</f>
        <v/>
      </c>
      <c r="W1880" s="69">
        <f>IF($N1880="Accepté",1,0)</f>
        <v/>
      </c>
      <c r="X1880" s="68">
        <f>$M1880*$W1880</f>
        <v/>
      </c>
      <c r="Y1880" s="68">
        <f>IF($N1880="En cours",0,$M1880)</f>
        <v/>
      </c>
      <c r="Z1880" s="69">
        <f>IF($P1880="",0,1)</f>
        <v/>
      </c>
      <c r="AA1880" s="70">
        <f>IF($P1880="",0,$P1880)</f>
        <v/>
      </c>
      <c r="AB1880" s="69">
        <f>IF(AND($P1880&lt;&gt;"",$P1880&lt;=Paramètres!$C$14),1,0)</f>
        <v/>
      </c>
      <c r="AC1880" s="67">
        <f>IF($P1880="","Jamais relancé",IF($P1880&lt;=3,"0-3 j",IF($P1880&lt;=7,"4-7 j",IF($P1880&lt;=15,"8-15 j","Plus de 15 j"))))</f>
        <v/>
      </c>
      <c r="AD1880" s="67">
        <f>IF($M1880&lt;=1000,"Moins de 1 k€",IF($M1880&lt;=5000,"1 à 5 k€",IF($M1880&lt;=15000,"5 à 15 k€","Plus de 15 k€")))</f>
        <v/>
      </c>
    </row>
    <row r="1881">
      <c r="A1881" s="65" t="inlineStr">
        <is>
          <t>DEV-01880</t>
        </is>
      </c>
      <c r="B1881" s="66" t="n">
        <v>45784</v>
      </c>
      <c r="C1881" s="65" t="inlineStr">
        <is>
          <t>2025-05</t>
        </is>
      </c>
      <c r="D1881" s="65" t="inlineStr">
        <is>
          <t>2024-2025</t>
        </is>
      </c>
      <c r="E1881" s="65" t="inlineStr">
        <is>
          <t>CLI-0362</t>
        </is>
      </c>
      <c r="F1881" s="65" t="inlineStr">
        <is>
          <t>Particulier</t>
        </is>
      </c>
      <c r="G1881" s="65" t="inlineStr">
        <is>
          <t>Bordeaux</t>
        </is>
      </c>
      <c r="H1881" s="65" t="inlineStr">
        <is>
          <t>Karim Belkacem</t>
        </is>
      </c>
      <c r="I1881" s="65" t="inlineStr">
        <is>
          <t>Salle de bain</t>
        </is>
      </c>
      <c r="J1881" s="65" t="inlineStr">
        <is>
          <t>SB-002</t>
        </is>
      </c>
      <c r="K1881" s="65" t="inlineStr">
        <is>
          <t>Remplacement baignoire par douche</t>
        </is>
      </c>
      <c r="L1881" s="67" t="n">
        <v>1</v>
      </c>
      <c r="M1881" s="68" t="n">
        <v>3770.14</v>
      </c>
      <c r="N1881" s="65" t="inlineStr">
        <is>
          <t>Sans réponse</t>
        </is>
      </c>
      <c r="O1881" s="66" t="n">
        <v>45788</v>
      </c>
      <c r="P1881" s="67" t="n"/>
      <c r="Q1881" s="67" t="n">
        <v>0</v>
      </c>
      <c r="R1881" s="67">
        <f>$I1881</f>
        <v/>
      </c>
      <c r="S1881" s="67">
        <f>$K1881</f>
        <v/>
      </c>
      <c r="T1881" s="67">
        <f>IFERROR(INDEX(Clients!$G$2:$G$1020,MATCH($E1881,Clients!$A$2:$A$1020,0)),"")</f>
        <v/>
      </c>
      <c r="U1881" s="67">
        <f>IFERROR(INDEX(Clients!$I$2:$I$1020,MATCH($E1881,Clients!$A$2:$A$1020,0)),"")</f>
        <v/>
      </c>
      <c r="V1881" s="69">
        <f>1</f>
        <v/>
      </c>
      <c r="W1881" s="69">
        <f>IF($N1881="Accepté",1,0)</f>
        <v/>
      </c>
      <c r="X1881" s="68">
        <f>$M1881*$W1881</f>
        <v/>
      </c>
      <c r="Y1881" s="68">
        <f>IF($N1881="En cours",0,$M1881)</f>
        <v/>
      </c>
      <c r="Z1881" s="69">
        <f>IF($P1881="",0,1)</f>
        <v/>
      </c>
      <c r="AA1881" s="70">
        <f>IF($P1881="",0,$P1881)</f>
        <v/>
      </c>
      <c r="AB1881" s="69">
        <f>IF(AND($P1881&lt;&gt;"",$P1881&lt;=Paramètres!$C$14),1,0)</f>
        <v/>
      </c>
      <c r="AC1881" s="67">
        <f>IF($P1881="","Jamais relancé",IF($P1881&lt;=3,"0-3 j",IF($P1881&lt;=7,"4-7 j",IF($P1881&lt;=15,"8-15 j","Plus de 15 j"))))</f>
        <v/>
      </c>
      <c r="AD1881" s="67">
        <f>IF($M1881&lt;=1000,"Moins de 1 k€",IF($M1881&lt;=5000,"1 à 5 k€",IF($M1881&lt;=15000,"5 à 15 k€","Plus de 15 k€")))</f>
        <v/>
      </c>
    </row>
    <row r="1882">
      <c r="A1882" s="65" t="inlineStr">
        <is>
          <t>DEV-01881</t>
        </is>
      </c>
      <c r="B1882" s="66" t="n">
        <v>45784</v>
      </c>
      <c r="C1882" s="65" t="inlineStr">
        <is>
          <t>2025-05</t>
        </is>
      </c>
      <c r="D1882" s="65" t="inlineStr">
        <is>
          <t>2024-2025</t>
        </is>
      </c>
      <c r="E1882" s="65" t="inlineStr">
        <is>
          <t>CLI-0310</t>
        </is>
      </c>
      <c r="F1882" s="65" t="inlineStr">
        <is>
          <t>Professionnel</t>
        </is>
      </c>
      <c r="G1882" s="65" t="inlineStr">
        <is>
          <t>Bordeaux</t>
        </is>
      </c>
      <c r="H1882" s="65" t="inlineStr">
        <is>
          <t>Karim Belkacem</t>
        </is>
      </c>
      <c r="I1882" s="65" t="inlineStr">
        <is>
          <t>Électricité</t>
        </is>
      </c>
      <c r="J1882" s="65" t="inlineStr">
        <is>
          <t>EL-003</t>
        </is>
      </c>
      <c r="K1882" s="65" t="inlineStr">
        <is>
          <t>Rénovation électrique complète</t>
        </is>
      </c>
      <c r="L1882" s="67" t="n">
        <v>1</v>
      </c>
      <c r="M1882" s="68" t="n">
        <v>15505.83</v>
      </c>
      <c r="N1882" s="65" t="inlineStr">
        <is>
          <t>Sans réponse</t>
        </is>
      </c>
      <c r="O1882" s="66" t="n">
        <v>45787</v>
      </c>
      <c r="P1882" s="67" t="n">
        <v>4</v>
      </c>
      <c r="Q1882" s="67" t="n">
        <v>0</v>
      </c>
      <c r="R1882" s="67">
        <f>$I1882</f>
        <v/>
      </c>
      <c r="S1882" s="67">
        <f>$K1882</f>
        <v/>
      </c>
      <c r="T1882" s="67">
        <f>IFERROR(INDEX(Clients!$G$2:$G$1020,MATCH($E1882,Clients!$A$2:$A$1020,0)),"")</f>
        <v/>
      </c>
      <c r="U1882" s="67">
        <f>IFERROR(INDEX(Clients!$I$2:$I$1020,MATCH($E1882,Clients!$A$2:$A$1020,0)),"")</f>
        <v/>
      </c>
      <c r="V1882" s="69">
        <f>1</f>
        <v/>
      </c>
      <c r="W1882" s="69">
        <f>IF($N1882="Accepté",1,0)</f>
        <v/>
      </c>
      <c r="X1882" s="68">
        <f>$M1882*$W1882</f>
        <v/>
      </c>
      <c r="Y1882" s="68">
        <f>IF($N1882="En cours",0,$M1882)</f>
        <v/>
      </c>
      <c r="Z1882" s="69">
        <f>IF($P1882="",0,1)</f>
        <v/>
      </c>
      <c r="AA1882" s="70">
        <f>IF($P1882="",0,$P1882)</f>
        <v/>
      </c>
      <c r="AB1882" s="69">
        <f>IF(AND($P1882&lt;&gt;"",$P1882&lt;=Paramètres!$C$14),1,0)</f>
        <v/>
      </c>
      <c r="AC1882" s="67">
        <f>IF($P1882="","Jamais relancé",IF($P1882&lt;=3,"0-3 j",IF($P1882&lt;=7,"4-7 j",IF($P1882&lt;=15,"8-15 j","Plus de 15 j"))))</f>
        <v/>
      </c>
      <c r="AD1882" s="67">
        <f>IF($M1882&lt;=1000,"Moins de 1 k€",IF($M1882&lt;=5000,"1 à 5 k€",IF($M1882&lt;=15000,"5 à 15 k€","Plus de 15 k€")))</f>
        <v/>
      </c>
    </row>
    <row r="1883">
      <c r="A1883" s="65" t="inlineStr">
        <is>
          <t>DEV-01882</t>
        </is>
      </c>
      <c r="B1883" s="66" t="n">
        <v>45784</v>
      </c>
      <c r="C1883" s="65" t="inlineStr">
        <is>
          <t>2025-05</t>
        </is>
      </c>
      <c r="D1883" s="65" t="inlineStr">
        <is>
          <t>2024-2025</t>
        </is>
      </c>
      <c r="E1883" s="65" t="inlineStr">
        <is>
          <t>CLI-0556</t>
        </is>
      </c>
      <c r="F1883" s="65" t="inlineStr">
        <is>
          <t>Professionnel</t>
        </is>
      </c>
      <c r="G1883" s="65" t="inlineStr">
        <is>
          <t>Montpellier</t>
        </is>
      </c>
      <c r="H1883" s="65" t="inlineStr">
        <is>
          <t>Thomas Rey</t>
        </is>
      </c>
      <c r="I1883" s="65" t="inlineStr">
        <is>
          <t>Dépannage</t>
        </is>
      </c>
      <c r="J1883" s="65" t="inlineStr">
        <is>
          <t>DP-001</t>
        </is>
      </c>
      <c r="K1883" s="65" t="inlineStr">
        <is>
          <t>Dépannage plomberie urgence</t>
        </is>
      </c>
      <c r="L1883" s="67" t="n">
        <v>1</v>
      </c>
      <c r="M1883" s="68" t="n">
        <v>473.56</v>
      </c>
      <c r="N1883" s="65" t="inlineStr">
        <is>
          <t>Accepté</t>
        </is>
      </c>
      <c r="O1883" s="66" t="n">
        <v>45791</v>
      </c>
      <c r="P1883" s="67" t="n">
        <v>10</v>
      </c>
      <c r="Q1883" s="67" t="n">
        <v>0</v>
      </c>
      <c r="R1883" s="67">
        <f>$I1883</f>
        <v/>
      </c>
      <c r="S1883" s="67">
        <f>$K1883</f>
        <v/>
      </c>
      <c r="T1883" s="67">
        <f>IFERROR(INDEX(Clients!$G$2:$G$1020,MATCH($E1883,Clients!$A$2:$A$1020,0)),"")</f>
        <v/>
      </c>
      <c r="U1883" s="67">
        <f>IFERROR(INDEX(Clients!$I$2:$I$1020,MATCH($E1883,Clients!$A$2:$A$1020,0)),"")</f>
        <v/>
      </c>
      <c r="V1883" s="69">
        <f>1</f>
        <v/>
      </c>
      <c r="W1883" s="69">
        <f>IF($N1883="Accepté",1,0)</f>
        <v/>
      </c>
      <c r="X1883" s="68">
        <f>$M1883*$W1883</f>
        <v/>
      </c>
      <c r="Y1883" s="68">
        <f>IF($N1883="En cours",0,$M1883)</f>
        <v/>
      </c>
      <c r="Z1883" s="69">
        <f>IF($P1883="",0,1)</f>
        <v/>
      </c>
      <c r="AA1883" s="70">
        <f>IF($P1883="",0,$P1883)</f>
        <v/>
      </c>
      <c r="AB1883" s="69">
        <f>IF(AND($P1883&lt;&gt;"",$P1883&lt;=Paramètres!$C$14),1,0)</f>
        <v/>
      </c>
      <c r="AC1883" s="67">
        <f>IF($P1883="","Jamais relancé",IF($P1883&lt;=3,"0-3 j",IF($P1883&lt;=7,"4-7 j",IF($P1883&lt;=15,"8-15 j","Plus de 15 j"))))</f>
        <v/>
      </c>
      <c r="AD1883" s="67">
        <f>IF($M1883&lt;=1000,"Moins de 1 k€",IF($M1883&lt;=5000,"1 à 5 k€",IF($M1883&lt;=15000,"5 à 15 k€","Plus de 15 k€")))</f>
        <v/>
      </c>
    </row>
    <row r="1884">
      <c r="A1884" s="65" t="inlineStr">
        <is>
          <t>DEV-01883</t>
        </is>
      </c>
      <c r="B1884" s="66" t="n">
        <v>45785</v>
      </c>
      <c r="C1884" s="65" t="inlineStr">
        <is>
          <t>2025-05</t>
        </is>
      </c>
      <c r="D1884" s="65" t="inlineStr">
        <is>
          <t>2024-2025</t>
        </is>
      </c>
      <c r="E1884" s="65" t="inlineStr">
        <is>
          <t>CLI-0453</t>
        </is>
      </c>
      <c r="F1884" s="65" t="inlineStr">
        <is>
          <t>Particulier</t>
        </is>
      </c>
      <c r="G1884" s="65" t="inlineStr">
        <is>
          <t>Bordeaux</t>
        </is>
      </c>
      <c r="H1884" s="65" t="inlineStr">
        <is>
          <t>Sophie Marchand</t>
        </is>
      </c>
      <c r="I1884" s="65" t="inlineStr">
        <is>
          <t>Dépannage</t>
        </is>
      </c>
      <c r="J1884" s="65" t="inlineStr">
        <is>
          <t>DP-004</t>
        </is>
      </c>
      <c r="K1884" s="65" t="inlineStr">
        <is>
          <t>Remise en service chaudière</t>
        </is>
      </c>
      <c r="L1884" s="67" t="n">
        <v>1</v>
      </c>
      <c r="M1884" s="68" t="n">
        <v>255.08</v>
      </c>
      <c r="N1884" s="65" t="inlineStr">
        <is>
          <t>Accepté</t>
        </is>
      </c>
      <c r="O1884" s="66" t="n">
        <v>45812</v>
      </c>
      <c r="P1884" s="67" t="n"/>
      <c r="Q1884" s="67" t="n">
        <v>0</v>
      </c>
      <c r="R1884" s="67">
        <f>$I1884</f>
        <v/>
      </c>
      <c r="S1884" s="67">
        <f>$K1884</f>
        <v/>
      </c>
      <c r="T1884" s="67">
        <f>IFERROR(INDEX(Clients!$G$2:$G$1020,MATCH($E1884,Clients!$A$2:$A$1020,0)),"")</f>
        <v/>
      </c>
      <c r="U1884" s="67">
        <f>IFERROR(INDEX(Clients!$I$2:$I$1020,MATCH($E1884,Clients!$A$2:$A$1020,0)),"")</f>
        <v/>
      </c>
      <c r="V1884" s="69">
        <f>1</f>
        <v/>
      </c>
      <c r="W1884" s="69">
        <f>IF($N1884="Accepté",1,0)</f>
        <v/>
      </c>
      <c r="X1884" s="68">
        <f>$M1884*$W1884</f>
        <v/>
      </c>
      <c r="Y1884" s="68">
        <f>IF($N1884="En cours",0,$M1884)</f>
        <v/>
      </c>
      <c r="Z1884" s="69">
        <f>IF($P1884="",0,1)</f>
        <v/>
      </c>
      <c r="AA1884" s="70">
        <f>IF($P1884="",0,$P1884)</f>
        <v/>
      </c>
      <c r="AB1884" s="69">
        <f>IF(AND($P1884&lt;&gt;"",$P1884&lt;=Paramètres!$C$14),1,0)</f>
        <v/>
      </c>
      <c r="AC1884" s="67">
        <f>IF($P1884="","Jamais relancé",IF($P1884&lt;=3,"0-3 j",IF($P1884&lt;=7,"4-7 j",IF($P1884&lt;=15,"8-15 j","Plus de 15 j"))))</f>
        <v/>
      </c>
      <c r="AD1884" s="67">
        <f>IF($M1884&lt;=1000,"Moins de 1 k€",IF($M1884&lt;=5000,"1 à 5 k€",IF($M1884&lt;=15000,"5 à 15 k€","Plus de 15 k€")))</f>
        <v/>
      </c>
    </row>
    <row r="1885">
      <c r="A1885" s="65" t="inlineStr">
        <is>
          <t>DEV-01884</t>
        </is>
      </c>
      <c r="B1885" s="66" t="n">
        <v>45785</v>
      </c>
      <c r="C1885" s="65" t="inlineStr">
        <is>
          <t>2025-05</t>
        </is>
      </c>
      <c r="D1885" s="65" t="inlineStr">
        <is>
          <t>2024-2025</t>
        </is>
      </c>
      <c r="E1885" s="65" t="inlineStr">
        <is>
          <t>CLI-0490</t>
        </is>
      </c>
      <c r="F1885" s="65" t="inlineStr">
        <is>
          <t>Syndic</t>
        </is>
      </c>
      <c r="G1885" s="65" t="inlineStr">
        <is>
          <t>Bordeaux</t>
        </is>
      </c>
      <c r="H1885" s="65" t="inlineStr">
        <is>
          <t>Sophie Marchand</t>
        </is>
      </c>
      <c r="I1885" s="65" t="inlineStr">
        <is>
          <t>Électricité</t>
        </is>
      </c>
      <c r="J1885" s="65" t="inlineStr">
        <is>
          <t>EL-003</t>
        </is>
      </c>
      <c r="K1885" s="65" t="inlineStr">
        <is>
          <t>Rénovation électrique complète</t>
        </is>
      </c>
      <c r="L1885" s="67" t="n">
        <v>1</v>
      </c>
      <c r="M1885" s="68" t="n">
        <v>19775.56</v>
      </c>
      <c r="N1885" s="65" t="inlineStr">
        <is>
          <t>Refusé</t>
        </is>
      </c>
      <c r="O1885" s="66" t="n">
        <v>45802</v>
      </c>
      <c r="P1885" s="67" t="n">
        <v>5</v>
      </c>
      <c r="Q1885" s="67" t="n">
        <v>1</v>
      </c>
      <c r="R1885" s="67">
        <f>$I1885</f>
        <v/>
      </c>
      <c r="S1885" s="67">
        <f>$K1885</f>
        <v/>
      </c>
      <c r="T1885" s="67">
        <f>IFERROR(INDEX(Clients!$G$2:$G$1020,MATCH($E1885,Clients!$A$2:$A$1020,0)),"")</f>
        <v/>
      </c>
      <c r="U1885" s="67">
        <f>IFERROR(INDEX(Clients!$I$2:$I$1020,MATCH($E1885,Clients!$A$2:$A$1020,0)),"")</f>
        <v/>
      </c>
      <c r="V1885" s="69">
        <f>1</f>
        <v/>
      </c>
      <c r="W1885" s="69">
        <f>IF($N1885="Accepté",1,0)</f>
        <v/>
      </c>
      <c r="X1885" s="68">
        <f>$M1885*$W1885</f>
        <v/>
      </c>
      <c r="Y1885" s="68">
        <f>IF($N1885="En cours",0,$M1885)</f>
        <v/>
      </c>
      <c r="Z1885" s="69">
        <f>IF($P1885="",0,1)</f>
        <v/>
      </c>
      <c r="AA1885" s="70">
        <f>IF($P1885="",0,$P1885)</f>
        <v/>
      </c>
      <c r="AB1885" s="69">
        <f>IF(AND($P1885&lt;&gt;"",$P1885&lt;=Paramètres!$C$14),1,0)</f>
        <v/>
      </c>
      <c r="AC1885" s="67">
        <f>IF($P1885="","Jamais relancé",IF($P1885&lt;=3,"0-3 j",IF($P1885&lt;=7,"4-7 j",IF($P1885&lt;=15,"8-15 j","Plus de 15 j"))))</f>
        <v/>
      </c>
      <c r="AD1885" s="67">
        <f>IF($M1885&lt;=1000,"Moins de 1 k€",IF($M1885&lt;=5000,"1 à 5 k€",IF($M1885&lt;=15000,"5 à 15 k€","Plus de 15 k€")))</f>
        <v/>
      </c>
    </row>
    <row r="1886">
      <c r="A1886" s="65" t="inlineStr">
        <is>
          <t>DEV-01885</t>
        </is>
      </c>
      <c r="B1886" s="66" t="n">
        <v>45785</v>
      </c>
      <c r="C1886" s="65" t="inlineStr">
        <is>
          <t>2025-05</t>
        </is>
      </c>
      <c r="D1886" s="65" t="inlineStr">
        <is>
          <t>2024-2025</t>
        </is>
      </c>
      <c r="E1886" s="65" t="inlineStr">
        <is>
          <t>CLI-0461</t>
        </is>
      </c>
      <c r="F1886" s="65" t="inlineStr">
        <is>
          <t>Particulier</t>
        </is>
      </c>
      <c r="G1886" s="65" t="inlineStr">
        <is>
          <t>Toulouse</t>
        </is>
      </c>
      <c r="H1886" s="65" t="inlineStr">
        <is>
          <t>Nadia Cherif</t>
        </is>
      </c>
      <c r="I1886" s="65" t="inlineStr">
        <is>
          <t>Chauffage</t>
        </is>
      </c>
      <c r="J1886" s="65" t="inlineStr">
        <is>
          <t>CH-005</t>
        </is>
      </c>
      <c r="K1886" s="65" t="inlineStr">
        <is>
          <t>Désembouage circuit chauffage</t>
        </is>
      </c>
      <c r="L1886" s="67" t="n">
        <v>1</v>
      </c>
      <c r="M1886" s="68" t="n">
        <v>678.89</v>
      </c>
      <c r="N1886" s="65" t="inlineStr">
        <is>
          <t>Refusé</t>
        </is>
      </c>
      <c r="O1886" s="66" t="n">
        <v>45817</v>
      </c>
      <c r="P1886" s="67" t="n">
        <v>10</v>
      </c>
      <c r="Q1886" s="67" t="n">
        <v>2</v>
      </c>
      <c r="R1886" s="67">
        <f>$I1886</f>
        <v/>
      </c>
      <c r="S1886" s="67">
        <f>$K1886</f>
        <v/>
      </c>
      <c r="T1886" s="67">
        <f>IFERROR(INDEX(Clients!$G$2:$G$1020,MATCH($E1886,Clients!$A$2:$A$1020,0)),"")</f>
        <v/>
      </c>
      <c r="U1886" s="67">
        <f>IFERROR(INDEX(Clients!$I$2:$I$1020,MATCH($E1886,Clients!$A$2:$A$1020,0)),"")</f>
        <v/>
      </c>
      <c r="V1886" s="69">
        <f>1</f>
        <v/>
      </c>
      <c r="W1886" s="69">
        <f>IF($N1886="Accepté",1,0)</f>
        <v/>
      </c>
      <c r="X1886" s="68">
        <f>$M1886*$W1886</f>
        <v/>
      </c>
      <c r="Y1886" s="68">
        <f>IF($N1886="En cours",0,$M1886)</f>
        <v/>
      </c>
      <c r="Z1886" s="69">
        <f>IF($P1886="",0,1)</f>
        <v/>
      </c>
      <c r="AA1886" s="70">
        <f>IF($P1886="",0,$P1886)</f>
        <v/>
      </c>
      <c r="AB1886" s="69">
        <f>IF(AND($P1886&lt;&gt;"",$P1886&lt;=Paramètres!$C$14),1,0)</f>
        <v/>
      </c>
      <c r="AC1886" s="67">
        <f>IF($P1886="","Jamais relancé",IF($P1886&lt;=3,"0-3 j",IF($P1886&lt;=7,"4-7 j",IF($P1886&lt;=15,"8-15 j","Plus de 15 j"))))</f>
        <v/>
      </c>
      <c r="AD1886" s="67">
        <f>IF($M1886&lt;=1000,"Moins de 1 k€",IF($M1886&lt;=5000,"1 à 5 k€",IF($M1886&lt;=15000,"5 à 15 k€","Plus de 15 k€")))</f>
        <v/>
      </c>
    </row>
    <row r="1887">
      <c r="A1887" s="65" t="inlineStr">
        <is>
          <t>DEV-01886</t>
        </is>
      </c>
      <c r="B1887" s="66" t="n">
        <v>45785</v>
      </c>
      <c r="C1887" s="65" t="inlineStr">
        <is>
          <t>2025-05</t>
        </is>
      </c>
      <c r="D1887" s="65" t="inlineStr">
        <is>
          <t>2024-2025</t>
        </is>
      </c>
      <c r="E1887" s="65" t="inlineStr">
        <is>
          <t>CLI-0313</t>
        </is>
      </c>
      <c r="F1887" s="65" t="inlineStr">
        <is>
          <t>Syndic</t>
        </is>
      </c>
      <c r="G1887" s="65" t="inlineStr">
        <is>
          <t>Bordeaux</t>
        </is>
      </c>
      <c r="H1887" s="65" t="inlineStr">
        <is>
          <t>Karim Belkacem</t>
        </is>
      </c>
      <c r="I1887" s="65" t="inlineStr">
        <is>
          <t>Dépannage</t>
        </is>
      </c>
      <c r="J1887" s="65" t="inlineStr">
        <is>
          <t>DP-002</t>
        </is>
      </c>
      <c r="K1887" s="65" t="inlineStr">
        <is>
          <t>Débouchage canalisation</t>
        </is>
      </c>
      <c r="L1887" s="67" t="n">
        <v>1</v>
      </c>
      <c r="M1887" s="68" t="n">
        <v>880.45</v>
      </c>
      <c r="N1887" s="65" t="inlineStr">
        <is>
          <t>Accepté</t>
        </is>
      </c>
      <c r="O1887" s="66" t="n">
        <v>45806</v>
      </c>
      <c r="P1887" s="67" t="n"/>
      <c r="Q1887" s="67" t="n">
        <v>0</v>
      </c>
      <c r="R1887" s="67">
        <f>$I1887</f>
        <v/>
      </c>
      <c r="S1887" s="67">
        <f>$K1887</f>
        <v/>
      </c>
      <c r="T1887" s="67">
        <f>IFERROR(INDEX(Clients!$G$2:$G$1020,MATCH($E1887,Clients!$A$2:$A$1020,0)),"")</f>
        <v/>
      </c>
      <c r="U1887" s="67">
        <f>IFERROR(INDEX(Clients!$I$2:$I$1020,MATCH($E1887,Clients!$A$2:$A$1020,0)),"")</f>
        <v/>
      </c>
      <c r="V1887" s="69">
        <f>1</f>
        <v/>
      </c>
      <c r="W1887" s="69">
        <f>IF($N1887="Accepté",1,0)</f>
        <v/>
      </c>
      <c r="X1887" s="68">
        <f>$M1887*$W1887</f>
        <v/>
      </c>
      <c r="Y1887" s="68">
        <f>IF($N1887="En cours",0,$M1887)</f>
        <v/>
      </c>
      <c r="Z1887" s="69">
        <f>IF($P1887="",0,1)</f>
        <v/>
      </c>
      <c r="AA1887" s="70">
        <f>IF($P1887="",0,$P1887)</f>
        <v/>
      </c>
      <c r="AB1887" s="69">
        <f>IF(AND($P1887&lt;&gt;"",$P1887&lt;=Paramètres!$C$14),1,0)</f>
        <v/>
      </c>
      <c r="AC1887" s="67">
        <f>IF($P1887="","Jamais relancé",IF($P1887&lt;=3,"0-3 j",IF($P1887&lt;=7,"4-7 j",IF($P1887&lt;=15,"8-15 j","Plus de 15 j"))))</f>
        <v/>
      </c>
      <c r="AD1887" s="67">
        <f>IF($M1887&lt;=1000,"Moins de 1 k€",IF($M1887&lt;=5000,"1 à 5 k€",IF($M1887&lt;=15000,"5 à 15 k€","Plus de 15 k€")))</f>
        <v/>
      </c>
    </row>
    <row r="1888">
      <c r="A1888" s="65" t="inlineStr">
        <is>
          <t>DEV-01887</t>
        </is>
      </c>
      <c r="B1888" s="66" t="n">
        <v>45786</v>
      </c>
      <c r="C1888" s="65" t="inlineStr">
        <is>
          <t>2025-05</t>
        </is>
      </c>
      <c r="D1888" s="65" t="inlineStr">
        <is>
          <t>2024-2025</t>
        </is>
      </c>
      <c r="E1888" s="65" t="inlineStr">
        <is>
          <t>CLI-0514</t>
        </is>
      </c>
      <c r="F1888" s="65" t="inlineStr">
        <is>
          <t>Particulier</t>
        </is>
      </c>
      <c r="G1888" s="65" t="inlineStr">
        <is>
          <t>Toulouse</t>
        </is>
      </c>
      <c r="H1888" s="65" t="inlineStr">
        <is>
          <t>Nadia Cherif</t>
        </is>
      </c>
      <c r="I1888" s="65" t="inlineStr">
        <is>
          <t>Chauffage</t>
        </is>
      </c>
      <c r="J1888" s="65" t="inlineStr">
        <is>
          <t>CH-002</t>
        </is>
      </c>
      <c r="K1888" s="65" t="inlineStr">
        <is>
          <t>Entretien annuel chaudière</t>
        </is>
      </c>
      <c r="L1888" s="67" t="n">
        <v>3</v>
      </c>
      <c r="M1888" s="68" t="n">
        <v>426.96</v>
      </c>
      <c r="N1888" s="65" t="inlineStr">
        <is>
          <t>Accepté</t>
        </is>
      </c>
      <c r="O1888" s="66" t="n">
        <v>45793</v>
      </c>
      <c r="P1888" s="67" t="n"/>
      <c r="Q1888" s="67" t="n">
        <v>0</v>
      </c>
      <c r="R1888" s="67">
        <f>$I1888</f>
        <v/>
      </c>
      <c r="S1888" s="67">
        <f>$K1888</f>
        <v/>
      </c>
      <c r="T1888" s="67">
        <f>IFERROR(INDEX(Clients!$G$2:$G$1020,MATCH($E1888,Clients!$A$2:$A$1020,0)),"")</f>
        <v/>
      </c>
      <c r="U1888" s="67">
        <f>IFERROR(INDEX(Clients!$I$2:$I$1020,MATCH($E1888,Clients!$A$2:$A$1020,0)),"")</f>
        <v/>
      </c>
      <c r="V1888" s="69">
        <f>1</f>
        <v/>
      </c>
      <c r="W1888" s="69">
        <f>IF($N1888="Accepté",1,0)</f>
        <v/>
      </c>
      <c r="X1888" s="68">
        <f>$M1888*$W1888</f>
        <v/>
      </c>
      <c r="Y1888" s="68">
        <f>IF($N1888="En cours",0,$M1888)</f>
        <v/>
      </c>
      <c r="Z1888" s="69">
        <f>IF($P1888="",0,1)</f>
        <v/>
      </c>
      <c r="AA1888" s="70">
        <f>IF($P1888="",0,$P1888)</f>
        <v/>
      </c>
      <c r="AB1888" s="69">
        <f>IF(AND($P1888&lt;&gt;"",$P1888&lt;=Paramètres!$C$14),1,0)</f>
        <v/>
      </c>
      <c r="AC1888" s="67">
        <f>IF($P1888="","Jamais relancé",IF($P1888&lt;=3,"0-3 j",IF($P1888&lt;=7,"4-7 j",IF($P1888&lt;=15,"8-15 j","Plus de 15 j"))))</f>
        <v/>
      </c>
      <c r="AD1888" s="67">
        <f>IF($M1888&lt;=1000,"Moins de 1 k€",IF($M1888&lt;=5000,"1 à 5 k€",IF($M1888&lt;=15000,"5 à 15 k€","Plus de 15 k€")))</f>
        <v/>
      </c>
    </row>
    <row r="1889">
      <c r="A1889" s="65" t="inlineStr">
        <is>
          <t>DEV-01888</t>
        </is>
      </c>
      <c r="B1889" s="66" t="n">
        <v>45786</v>
      </c>
      <c r="C1889" s="65" t="inlineStr">
        <is>
          <t>2025-05</t>
        </is>
      </c>
      <c r="D1889" s="65" t="inlineStr">
        <is>
          <t>2024-2025</t>
        </is>
      </c>
      <c r="E1889" s="65" t="inlineStr">
        <is>
          <t>CLI-0045</t>
        </is>
      </c>
      <c r="F1889" s="65" t="inlineStr">
        <is>
          <t>Syndic</t>
        </is>
      </c>
      <c r="G1889" s="65" t="inlineStr">
        <is>
          <t>Bordeaux</t>
        </is>
      </c>
      <c r="H1889" s="65" t="inlineStr">
        <is>
          <t>Karim Belkacem</t>
        </is>
      </c>
      <c r="I1889" s="65" t="inlineStr">
        <is>
          <t>Dépannage</t>
        </is>
      </c>
      <c r="J1889" s="65" t="inlineStr">
        <is>
          <t>DP-003</t>
        </is>
      </c>
      <c r="K1889" s="65" t="inlineStr">
        <is>
          <t>Dépannage électrique urgence</t>
        </is>
      </c>
      <c r="L1889" s="67" t="n">
        <v>1</v>
      </c>
      <c r="M1889" s="68" t="n">
        <v>624.41</v>
      </c>
      <c r="N1889" s="65" t="inlineStr">
        <is>
          <t>Accepté</t>
        </is>
      </c>
      <c r="O1889" s="66" t="n">
        <v>45799</v>
      </c>
      <c r="P1889" s="67" t="n">
        <v>14</v>
      </c>
      <c r="Q1889" s="67" t="n">
        <v>0</v>
      </c>
      <c r="R1889" s="67">
        <f>$I1889</f>
        <v/>
      </c>
      <c r="S1889" s="67">
        <f>$K1889</f>
        <v/>
      </c>
      <c r="T1889" s="67">
        <f>IFERROR(INDEX(Clients!$G$2:$G$1020,MATCH($E1889,Clients!$A$2:$A$1020,0)),"")</f>
        <v/>
      </c>
      <c r="U1889" s="67">
        <f>IFERROR(INDEX(Clients!$I$2:$I$1020,MATCH($E1889,Clients!$A$2:$A$1020,0)),"")</f>
        <v/>
      </c>
      <c r="V1889" s="69">
        <f>1</f>
        <v/>
      </c>
      <c r="W1889" s="69">
        <f>IF($N1889="Accepté",1,0)</f>
        <v/>
      </c>
      <c r="X1889" s="68">
        <f>$M1889*$W1889</f>
        <v/>
      </c>
      <c r="Y1889" s="68">
        <f>IF($N1889="En cours",0,$M1889)</f>
        <v/>
      </c>
      <c r="Z1889" s="69">
        <f>IF($P1889="",0,1)</f>
        <v/>
      </c>
      <c r="AA1889" s="70">
        <f>IF($P1889="",0,$P1889)</f>
        <v/>
      </c>
      <c r="AB1889" s="69">
        <f>IF(AND($P1889&lt;&gt;"",$P1889&lt;=Paramètres!$C$14),1,0)</f>
        <v/>
      </c>
      <c r="AC1889" s="67">
        <f>IF($P1889="","Jamais relancé",IF($P1889&lt;=3,"0-3 j",IF($P1889&lt;=7,"4-7 j",IF($P1889&lt;=15,"8-15 j","Plus de 15 j"))))</f>
        <v/>
      </c>
      <c r="AD1889" s="67">
        <f>IF($M1889&lt;=1000,"Moins de 1 k€",IF($M1889&lt;=5000,"1 à 5 k€",IF($M1889&lt;=15000,"5 à 15 k€","Plus de 15 k€")))</f>
        <v/>
      </c>
    </row>
    <row r="1890">
      <c r="A1890" s="65" t="inlineStr">
        <is>
          <t>DEV-01889</t>
        </is>
      </c>
      <c r="B1890" s="66" t="n">
        <v>45786</v>
      </c>
      <c r="C1890" s="65" t="inlineStr">
        <is>
          <t>2025-05</t>
        </is>
      </c>
      <c r="D1890" s="65" t="inlineStr">
        <is>
          <t>2024-2025</t>
        </is>
      </c>
      <c r="E1890" s="65" t="inlineStr">
        <is>
          <t>CLI-0382</t>
        </is>
      </c>
      <c r="F1890" s="65" t="inlineStr">
        <is>
          <t>Professionnel</t>
        </is>
      </c>
      <c r="G1890" s="65" t="inlineStr">
        <is>
          <t>Toulouse</t>
        </is>
      </c>
      <c r="H1890" s="65" t="inlineStr">
        <is>
          <t>Julien Fabre</t>
        </is>
      </c>
      <c r="I1890" s="65" t="inlineStr">
        <is>
          <t>Plomberie</t>
        </is>
      </c>
      <c r="J1890" s="65" t="inlineStr">
        <is>
          <t>PR-004</t>
        </is>
      </c>
      <c r="K1890" s="65" t="inlineStr">
        <is>
          <t>Remplacement colonne d'évacuation</t>
        </is>
      </c>
      <c r="L1890" s="67" t="n">
        <v>1</v>
      </c>
      <c r="M1890" s="68" t="n">
        <v>10364.98</v>
      </c>
      <c r="N1890" s="65" t="inlineStr">
        <is>
          <t>Sans réponse</t>
        </is>
      </c>
      <c r="O1890" s="66" t="n">
        <v>45803</v>
      </c>
      <c r="P1890" s="67" t="n">
        <v>12</v>
      </c>
      <c r="Q1890" s="67" t="n">
        <v>1</v>
      </c>
      <c r="R1890" s="67">
        <f>$I1890</f>
        <v/>
      </c>
      <c r="S1890" s="67">
        <f>$K1890</f>
        <v/>
      </c>
      <c r="T1890" s="67">
        <f>IFERROR(INDEX(Clients!$G$2:$G$1020,MATCH($E1890,Clients!$A$2:$A$1020,0)),"")</f>
        <v/>
      </c>
      <c r="U1890" s="67">
        <f>IFERROR(INDEX(Clients!$I$2:$I$1020,MATCH($E1890,Clients!$A$2:$A$1020,0)),"")</f>
        <v/>
      </c>
      <c r="V1890" s="69">
        <f>1</f>
        <v/>
      </c>
      <c r="W1890" s="69">
        <f>IF($N1890="Accepté",1,0)</f>
        <v/>
      </c>
      <c r="X1890" s="68">
        <f>$M1890*$W1890</f>
        <v/>
      </c>
      <c r="Y1890" s="68">
        <f>IF($N1890="En cours",0,$M1890)</f>
        <v/>
      </c>
      <c r="Z1890" s="69">
        <f>IF($P1890="",0,1)</f>
        <v/>
      </c>
      <c r="AA1890" s="70">
        <f>IF($P1890="",0,$P1890)</f>
        <v/>
      </c>
      <c r="AB1890" s="69">
        <f>IF(AND($P1890&lt;&gt;"",$P1890&lt;=Paramètres!$C$14),1,0)</f>
        <v/>
      </c>
      <c r="AC1890" s="67">
        <f>IF($P1890="","Jamais relancé",IF($P1890&lt;=3,"0-3 j",IF($P1890&lt;=7,"4-7 j",IF($P1890&lt;=15,"8-15 j","Plus de 15 j"))))</f>
        <v/>
      </c>
      <c r="AD1890" s="67">
        <f>IF($M1890&lt;=1000,"Moins de 1 k€",IF($M1890&lt;=5000,"1 à 5 k€",IF($M1890&lt;=15000,"5 à 15 k€","Plus de 15 k€")))</f>
        <v/>
      </c>
    </row>
    <row r="1891">
      <c r="A1891" s="65" t="inlineStr">
        <is>
          <t>DEV-01890</t>
        </is>
      </c>
      <c r="B1891" s="66" t="n">
        <v>45786</v>
      </c>
      <c r="C1891" s="65" t="inlineStr">
        <is>
          <t>2025-05</t>
        </is>
      </c>
      <c r="D1891" s="65" t="inlineStr">
        <is>
          <t>2024-2025</t>
        </is>
      </c>
      <c r="E1891" s="65" t="inlineStr">
        <is>
          <t>CLI-0981</t>
        </is>
      </c>
      <c r="F1891" s="65" t="inlineStr">
        <is>
          <t>Collectivité</t>
        </is>
      </c>
      <c r="G1891" s="65" t="inlineStr">
        <is>
          <t>Montpellier</t>
        </is>
      </c>
      <c r="H1891" s="65" t="inlineStr">
        <is>
          <t>Thomas Rey</t>
        </is>
      </c>
      <c r="I1891" s="65" t="inlineStr">
        <is>
          <t>Électricité</t>
        </is>
      </c>
      <c r="J1891" s="65" t="inlineStr">
        <is>
          <t>EL-002</t>
        </is>
      </c>
      <c r="K1891" s="65" t="inlineStr">
        <is>
          <t>Installation borne de recharge VE</t>
        </is>
      </c>
      <c r="L1891" s="67" t="n">
        <v>1</v>
      </c>
      <c r="M1891" s="68" t="n">
        <v>3614.72</v>
      </c>
      <c r="N1891" s="65" t="inlineStr">
        <is>
          <t>Refusé</t>
        </is>
      </c>
      <c r="O1891" s="66" t="n">
        <v>45816</v>
      </c>
      <c r="P1891" s="67" t="n">
        <v>15</v>
      </c>
      <c r="Q1891" s="67" t="n">
        <v>2</v>
      </c>
      <c r="R1891" s="67">
        <f>$I1891</f>
        <v/>
      </c>
      <c r="S1891" s="67">
        <f>$K1891</f>
        <v/>
      </c>
      <c r="T1891" s="67">
        <f>IFERROR(INDEX(Clients!$G$2:$G$1020,MATCH($E1891,Clients!$A$2:$A$1020,0)),"")</f>
        <v/>
      </c>
      <c r="U1891" s="67">
        <f>IFERROR(INDEX(Clients!$I$2:$I$1020,MATCH($E1891,Clients!$A$2:$A$1020,0)),"")</f>
        <v/>
      </c>
      <c r="V1891" s="69">
        <f>1</f>
        <v/>
      </c>
      <c r="W1891" s="69">
        <f>IF($N1891="Accepté",1,0)</f>
        <v/>
      </c>
      <c r="X1891" s="68">
        <f>$M1891*$W1891</f>
        <v/>
      </c>
      <c r="Y1891" s="68">
        <f>IF($N1891="En cours",0,$M1891)</f>
        <v/>
      </c>
      <c r="Z1891" s="69">
        <f>IF($P1891="",0,1)</f>
        <v/>
      </c>
      <c r="AA1891" s="70">
        <f>IF($P1891="",0,$P1891)</f>
        <v/>
      </c>
      <c r="AB1891" s="69">
        <f>IF(AND($P1891&lt;&gt;"",$P1891&lt;=Paramètres!$C$14),1,0)</f>
        <v/>
      </c>
      <c r="AC1891" s="67">
        <f>IF($P1891="","Jamais relancé",IF($P1891&lt;=3,"0-3 j",IF($P1891&lt;=7,"4-7 j",IF($P1891&lt;=15,"8-15 j","Plus de 15 j"))))</f>
        <v/>
      </c>
      <c r="AD1891" s="67">
        <f>IF($M1891&lt;=1000,"Moins de 1 k€",IF($M1891&lt;=5000,"1 à 5 k€",IF($M1891&lt;=15000,"5 à 15 k€","Plus de 15 k€")))</f>
        <v/>
      </c>
    </row>
    <row r="1892">
      <c r="A1892" s="65" t="inlineStr">
        <is>
          <t>DEV-01891</t>
        </is>
      </c>
      <c r="B1892" s="66" t="n">
        <v>45789</v>
      </c>
      <c r="C1892" s="65" t="inlineStr">
        <is>
          <t>2025-05</t>
        </is>
      </c>
      <c r="D1892" s="65" t="inlineStr">
        <is>
          <t>2024-2025</t>
        </is>
      </c>
      <c r="E1892" s="65" t="inlineStr">
        <is>
          <t>CLI-0097</t>
        </is>
      </c>
      <c r="F1892" s="65" t="inlineStr">
        <is>
          <t>Particulier</t>
        </is>
      </c>
      <c r="G1892" s="65" t="inlineStr">
        <is>
          <t>Toulouse</t>
        </is>
      </c>
      <c r="H1892" s="65" t="inlineStr">
        <is>
          <t>Julien Fabre</t>
        </is>
      </c>
      <c r="I1892" s="65" t="inlineStr">
        <is>
          <t>Chauffage</t>
        </is>
      </c>
      <c r="J1892" s="65" t="inlineStr">
        <is>
          <t>CH-003</t>
        </is>
      </c>
      <c r="K1892" s="65" t="inlineStr">
        <is>
          <t>Installation pompe à chaleur air/eau</t>
        </is>
      </c>
      <c r="L1892" s="67" t="n">
        <v>1</v>
      </c>
      <c r="M1892" s="68" t="n">
        <v>12086.09</v>
      </c>
      <c r="N1892" s="65" t="inlineStr">
        <is>
          <t>Refusé</t>
        </is>
      </c>
      <c r="O1892" s="66" t="n">
        <v>45830</v>
      </c>
      <c r="P1892" s="67" t="n"/>
      <c r="Q1892" s="67" t="n">
        <v>0</v>
      </c>
      <c r="R1892" s="67">
        <f>$I1892</f>
        <v/>
      </c>
      <c r="S1892" s="67">
        <f>$K1892</f>
        <v/>
      </c>
      <c r="T1892" s="67">
        <f>IFERROR(INDEX(Clients!$G$2:$G$1020,MATCH($E1892,Clients!$A$2:$A$1020,0)),"")</f>
        <v/>
      </c>
      <c r="U1892" s="67">
        <f>IFERROR(INDEX(Clients!$I$2:$I$1020,MATCH($E1892,Clients!$A$2:$A$1020,0)),"")</f>
        <v/>
      </c>
      <c r="V1892" s="69">
        <f>1</f>
        <v/>
      </c>
      <c r="W1892" s="69">
        <f>IF($N1892="Accepté",1,0)</f>
        <v/>
      </c>
      <c r="X1892" s="68">
        <f>$M1892*$W1892</f>
        <v/>
      </c>
      <c r="Y1892" s="68">
        <f>IF($N1892="En cours",0,$M1892)</f>
        <v/>
      </c>
      <c r="Z1892" s="69">
        <f>IF($P1892="",0,1)</f>
        <v/>
      </c>
      <c r="AA1892" s="70">
        <f>IF($P1892="",0,$P1892)</f>
        <v/>
      </c>
      <c r="AB1892" s="69">
        <f>IF(AND($P1892&lt;&gt;"",$P1892&lt;=Paramètres!$C$14),1,0)</f>
        <v/>
      </c>
      <c r="AC1892" s="67">
        <f>IF($P1892="","Jamais relancé",IF($P1892&lt;=3,"0-3 j",IF($P1892&lt;=7,"4-7 j",IF($P1892&lt;=15,"8-15 j","Plus de 15 j"))))</f>
        <v/>
      </c>
      <c r="AD1892" s="67">
        <f>IF($M1892&lt;=1000,"Moins de 1 k€",IF($M1892&lt;=5000,"1 à 5 k€",IF($M1892&lt;=15000,"5 à 15 k€","Plus de 15 k€")))</f>
        <v/>
      </c>
    </row>
    <row r="1893">
      <c r="A1893" s="65" t="inlineStr">
        <is>
          <t>DEV-01892</t>
        </is>
      </c>
      <c r="B1893" s="66" t="n">
        <v>45789</v>
      </c>
      <c r="C1893" s="65" t="inlineStr">
        <is>
          <t>2025-05</t>
        </is>
      </c>
      <c r="D1893" s="65" t="inlineStr">
        <is>
          <t>2024-2025</t>
        </is>
      </c>
      <c r="E1893" s="65" t="inlineStr">
        <is>
          <t>CLI-0066</t>
        </is>
      </c>
      <c r="F1893" s="65" t="inlineStr">
        <is>
          <t>Professionnel</t>
        </is>
      </c>
      <c r="G1893" s="65" t="inlineStr">
        <is>
          <t>Toulouse</t>
        </is>
      </c>
      <c r="H1893" s="65" t="inlineStr">
        <is>
          <t>Nadia Cherif</t>
        </is>
      </c>
      <c r="I1893" s="65" t="inlineStr">
        <is>
          <t>Chauffage</t>
        </is>
      </c>
      <c r="J1893" s="65" t="inlineStr">
        <is>
          <t>CH-005</t>
        </is>
      </c>
      <c r="K1893" s="65" t="inlineStr">
        <is>
          <t>Désembouage circuit chauffage</t>
        </is>
      </c>
      <c r="L1893" s="67" t="n">
        <v>3</v>
      </c>
      <c r="M1893" s="68" t="n">
        <v>3332.12</v>
      </c>
      <c r="N1893" s="65" t="inlineStr">
        <is>
          <t>Refusé</t>
        </is>
      </c>
      <c r="O1893" s="66" t="n">
        <v>45820</v>
      </c>
      <c r="P1893" s="67" t="n">
        <v>6</v>
      </c>
      <c r="Q1893" s="67" t="n">
        <v>3</v>
      </c>
      <c r="R1893" s="67">
        <f>$I1893</f>
        <v/>
      </c>
      <c r="S1893" s="67">
        <f>$K1893</f>
        <v/>
      </c>
      <c r="T1893" s="67">
        <f>IFERROR(INDEX(Clients!$G$2:$G$1020,MATCH($E1893,Clients!$A$2:$A$1020,0)),"")</f>
        <v/>
      </c>
      <c r="U1893" s="67">
        <f>IFERROR(INDEX(Clients!$I$2:$I$1020,MATCH($E1893,Clients!$A$2:$A$1020,0)),"")</f>
        <v/>
      </c>
      <c r="V1893" s="69">
        <f>1</f>
        <v/>
      </c>
      <c r="W1893" s="69">
        <f>IF($N1893="Accepté",1,0)</f>
        <v/>
      </c>
      <c r="X1893" s="68">
        <f>$M1893*$W1893</f>
        <v/>
      </c>
      <c r="Y1893" s="68">
        <f>IF($N1893="En cours",0,$M1893)</f>
        <v/>
      </c>
      <c r="Z1893" s="69">
        <f>IF($P1893="",0,1)</f>
        <v/>
      </c>
      <c r="AA1893" s="70">
        <f>IF($P1893="",0,$P1893)</f>
        <v/>
      </c>
      <c r="AB1893" s="69">
        <f>IF(AND($P1893&lt;&gt;"",$P1893&lt;=Paramètres!$C$14),1,0)</f>
        <v/>
      </c>
      <c r="AC1893" s="67">
        <f>IF($P1893="","Jamais relancé",IF($P1893&lt;=3,"0-3 j",IF($P1893&lt;=7,"4-7 j",IF($P1893&lt;=15,"8-15 j","Plus de 15 j"))))</f>
        <v/>
      </c>
      <c r="AD1893" s="67">
        <f>IF($M1893&lt;=1000,"Moins de 1 k€",IF($M1893&lt;=5000,"1 à 5 k€",IF($M1893&lt;=15000,"5 à 15 k€","Plus de 15 k€")))</f>
        <v/>
      </c>
    </row>
    <row r="1894">
      <c r="A1894" s="65" t="inlineStr">
        <is>
          <t>DEV-01893</t>
        </is>
      </c>
      <c r="B1894" s="66" t="n">
        <v>45789</v>
      </c>
      <c r="C1894" s="65" t="inlineStr">
        <is>
          <t>2025-05</t>
        </is>
      </c>
      <c r="D1894" s="65" t="inlineStr">
        <is>
          <t>2024-2025</t>
        </is>
      </c>
      <c r="E1894" s="65" t="inlineStr">
        <is>
          <t>CLI-0239</t>
        </is>
      </c>
      <c r="F1894" s="65" t="inlineStr">
        <is>
          <t>Particulier</t>
        </is>
      </c>
      <c r="G1894" s="65" t="inlineStr">
        <is>
          <t>Bordeaux</t>
        </is>
      </c>
      <c r="H1894" s="65" t="inlineStr">
        <is>
          <t>Karim Belkacem</t>
        </is>
      </c>
      <c r="I1894" s="65" t="inlineStr">
        <is>
          <t>Électricité</t>
        </is>
      </c>
      <c r="J1894" s="65" t="inlineStr">
        <is>
          <t>EL-004</t>
        </is>
      </c>
      <c r="K1894" s="65" t="inlineStr">
        <is>
          <t>Éclairage LED locaux professionnels</t>
        </is>
      </c>
      <c r="L1894" s="67" t="n">
        <v>1</v>
      </c>
      <c r="M1894" s="68" t="n">
        <v>3177.46</v>
      </c>
      <c r="N1894" s="65" t="inlineStr">
        <is>
          <t>Accepté</t>
        </is>
      </c>
      <c r="O1894" s="66" t="n">
        <v>45814</v>
      </c>
      <c r="P1894" s="67" t="n">
        <v>9</v>
      </c>
      <c r="Q1894" s="67" t="n">
        <v>2</v>
      </c>
      <c r="R1894" s="67">
        <f>$I1894</f>
        <v/>
      </c>
      <c r="S1894" s="67">
        <f>$K1894</f>
        <v/>
      </c>
      <c r="T1894" s="67">
        <f>IFERROR(INDEX(Clients!$G$2:$G$1020,MATCH($E1894,Clients!$A$2:$A$1020,0)),"")</f>
        <v/>
      </c>
      <c r="U1894" s="67">
        <f>IFERROR(INDEX(Clients!$I$2:$I$1020,MATCH($E1894,Clients!$A$2:$A$1020,0)),"")</f>
        <v/>
      </c>
      <c r="V1894" s="69">
        <f>1</f>
        <v/>
      </c>
      <c r="W1894" s="69">
        <f>IF($N1894="Accepté",1,0)</f>
        <v/>
      </c>
      <c r="X1894" s="68">
        <f>$M1894*$W1894</f>
        <v/>
      </c>
      <c r="Y1894" s="68">
        <f>IF($N1894="En cours",0,$M1894)</f>
        <v/>
      </c>
      <c r="Z1894" s="69">
        <f>IF($P1894="",0,1)</f>
        <v/>
      </c>
      <c r="AA1894" s="70">
        <f>IF($P1894="",0,$P1894)</f>
        <v/>
      </c>
      <c r="AB1894" s="69">
        <f>IF(AND($P1894&lt;&gt;"",$P1894&lt;=Paramètres!$C$14),1,0)</f>
        <v/>
      </c>
      <c r="AC1894" s="67">
        <f>IF($P1894="","Jamais relancé",IF($P1894&lt;=3,"0-3 j",IF($P1894&lt;=7,"4-7 j",IF($P1894&lt;=15,"8-15 j","Plus de 15 j"))))</f>
        <v/>
      </c>
      <c r="AD1894" s="67">
        <f>IF($M1894&lt;=1000,"Moins de 1 k€",IF($M1894&lt;=5000,"1 à 5 k€",IF($M1894&lt;=15000,"5 à 15 k€","Plus de 15 k€")))</f>
        <v/>
      </c>
    </row>
    <row r="1895">
      <c r="A1895" s="65" t="inlineStr">
        <is>
          <t>DEV-01894</t>
        </is>
      </c>
      <c r="B1895" s="66" t="n">
        <v>45789</v>
      </c>
      <c r="C1895" s="65" t="inlineStr">
        <is>
          <t>2025-05</t>
        </is>
      </c>
      <c r="D1895" s="65" t="inlineStr">
        <is>
          <t>2024-2025</t>
        </is>
      </c>
      <c r="E1895" s="65" t="inlineStr">
        <is>
          <t>CLI-0155</t>
        </is>
      </c>
      <c r="F1895" s="65" t="inlineStr">
        <is>
          <t>Particulier</t>
        </is>
      </c>
      <c r="G1895" s="65" t="inlineStr">
        <is>
          <t>Bordeaux</t>
        </is>
      </c>
      <c r="H1895" s="65" t="inlineStr">
        <is>
          <t>Sophie Marchand</t>
        </is>
      </c>
      <c r="I1895" s="65" t="inlineStr">
        <is>
          <t>Dépannage</t>
        </is>
      </c>
      <c r="J1895" s="65" t="inlineStr">
        <is>
          <t>DP-002</t>
        </is>
      </c>
      <c r="K1895" s="65" t="inlineStr">
        <is>
          <t>Débouchage canalisation</t>
        </is>
      </c>
      <c r="L1895" s="67" t="n">
        <v>1</v>
      </c>
      <c r="M1895" s="68" t="n">
        <v>386.87</v>
      </c>
      <c r="N1895" s="65" t="inlineStr">
        <is>
          <t>Sans réponse</t>
        </is>
      </c>
      <c r="O1895" s="66" t="n">
        <v>45829</v>
      </c>
      <c r="P1895" s="67" t="n"/>
      <c r="Q1895" s="67" t="n">
        <v>0</v>
      </c>
      <c r="R1895" s="67">
        <f>$I1895</f>
        <v/>
      </c>
      <c r="S1895" s="67">
        <f>$K1895</f>
        <v/>
      </c>
      <c r="T1895" s="67">
        <f>IFERROR(INDEX(Clients!$G$2:$G$1020,MATCH($E1895,Clients!$A$2:$A$1020,0)),"")</f>
        <v/>
      </c>
      <c r="U1895" s="67">
        <f>IFERROR(INDEX(Clients!$I$2:$I$1020,MATCH($E1895,Clients!$A$2:$A$1020,0)),"")</f>
        <v/>
      </c>
      <c r="V1895" s="69">
        <f>1</f>
        <v/>
      </c>
      <c r="W1895" s="69">
        <f>IF($N1895="Accepté",1,0)</f>
        <v/>
      </c>
      <c r="X1895" s="68">
        <f>$M1895*$W1895</f>
        <v/>
      </c>
      <c r="Y1895" s="68">
        <f>IF($N1895="En cours",0,$M1895)</f>
        <v/>
      </c>
      <c r="Z1895" s="69">
        <f>IF($P1895="",0,1)</f>
        <v/>
      </c>
      <c r="AA1895" s="70">
        <f>IF($P1895="",0,$P1895)</f>
        <v/>
      </c>
      <c r="AB1895" s="69">
        <f>IF(AND($P1895&lt;&gt;"",$P1895&lt;=Paramètres!$C$14),1,0)</f>
        <v/>
      </c>
      <c r="AC1895" s="67">
        <f>IF($P1895="","Jamais relancé",IF($P1895&lt;=3,"0-3 j",IF($P1895&lt;=7,"4-7 j",IF($P1895&lt;=15,"8-15 j","Plus de 15 j"))))</f>
        <v/>
      </c>
      <c r="AD1895" s="67">
        <f>IF($M1895&lt;=1000,"Moins de 1 k€",IF($M1895&lt;=5000,"1 à 5 k€",IF($M1895&lt;=15000,"5 à 15 k€","Plus de 15 k€")))</f>
        <v/>
      </c>
    </row>
    <row r="1896">
      <c r="A1896" s="65" t="inlineStr">
        <is>
          <t>DEV-01895</t>
        </is>
      </c>
      <c r="B1896" s="66" t="n">
        <v>45790</v>
      </c>
      <c r="C1896" s="65" t="inlineStr">
        <is>
          <t>2025-05</t>
        </is>
      </c>
      <c r="D1896" s="65" t="inlineStr">
        <is>
          <t>2024-2025</t>
        </is>
      </c>
      <c r="E1896" s="65" t="inlineStr">
        <is>
          <t>CLI-0618</t>
        </is>
      </c>
      <c r="F1896" s="65" t="inlineStr">
        <is>
          <t>Particulier</t>
        </is>
      </c>
      <c r="G1896" s="65" t="inlineStr">
        <is>
          <t>Bordeaux</t>
        </is>
      </c>
      <c r="H1896" s="65" t="inlineStr">
        <is>
          <t>Sophie Marchand</t>
        </is>
      </c>
      <c r="I1896" s="65" t="inlineStr">
        <is>
          <t>Salle de bain</t>
        </is>
      </c>
      <c r="J1896" s="65" t="inlineStr">
        <is>
          <t>SB-003</t>
        </is>
      </c>
      <c r="K1896" s="65" t="inlineStr">
        <is>
          <t>Pose meuble vasque + robinetterie</t>
        </is>
      </c>
      <c r="L1896" s="67" t="n">
        <v>1</v>
      </c>
      <c r="M1896" s="68" t="n">
        <v>1142.6</v>
      </c>
      <c r="N1896" s="65" t="inlineStr">
        <is>
          <t>Accepté</t>
        </is>
      </c>
      <c r="O1896" s="66" t="n">
        <v>45806</v>
      </c>
      <c r="P1896" s="67" t="n">
        <v>11</v>
      </c>
      <c r="Q1896" s="67" t="n">
        <v>1</v>
      </c>
      <c r="R1896" s="67">
        <f>$I1896</f>
        <v/>
      </c>
      <c r="S1896" s="67">
        <f>$K1896</f>
        <v/>
      </c>
      <c r="T1896" s="67">
        <f>IFERROR(INDEX(Clients!$G$2:$G$1020,MATCH($E1896,Clients!$A$2:$A$1020,0)),"")</f>
        <v/>
      </c>
      <c r="U1896" s="67">
        <f>IFERROR(INDEX(Clients!$I$2:$I$1020,MATCH($E1896,Clients!$A$2:$A$1020,0)),"")</f>
        <v/>
      </c>
      <c r="V1896" s="69">
        <f>1</f>
        <v/>
      </c>
      <c r="W1896" s="69">
        <f>IF($N1896="Accepté",1,0)</f>
        <v/>
      </c>
      <c r="X1896" s="68">
        <f>$M1896*$W1896</f>
        <v/>
      </c>
      <c r="Y1896" s="68">
        <f>IF($N1896="En cours",0,$M1896)</f>
        <v/>
      </c>
      <c r="Z1896" s="69">
        <f>IF($P1896="",0,1)</f>
        <v/>
      </c>
      <c r="AA1896" s="70">
        <f>IF($P1896="",0,$P1896)</f>
        <v/>
      </c>
      <c r="AB1896" s="69">
        <f>IF(AND($P1896&lt;&gt;"",$P1896&lt;=Paramètres!$C$14),1,0)</f>
        <v/>
      </c>
      <c r="AC1896" s="67">
        <f>IF($P1896="","Jamais relancé",IF($P1896&lt;=3,"0-3 j",IF($P1896&lt;=7,"4-7 j",IF($P1896&lt;=15,"8-15 j","Plus de 15 j"))))</f>
        <v/>
      </c>
      <c r="AD1896" s="67">
        <f>IF($M1896&lt;=1000,"Moins de 1 k€",IF($M1896&lt;=5000,"1 à 5 k€",IF($M1896&lt;=15000,"5 à 15 k€","Plus de 15 k€")))</f>
        <v/>
      </c>
    </row>
    <row r="1897">
      <c r="A1897" s="65" t="inlineStr">
        <is>
          <t>DEV-01896</t>
        </is>
      </c>
      <c r="B1897" s="66" t="n">
        <v>45791</v>
      </c>
      <c r="C1897" s="65" t="inlineStr">
        <is>
          <t>2025-05</t>
        </is>
      </c>
      <c r="D1897" s="65" t="inlineStr">
        <is>
          <t>2024-2025</t>
        </is>
      </c>
      <c r="E1897" s="65" t="inlineStr">
        <is>
          <t>CLI-0394</t>
        </is>
      </c>
      <c r="F1897" s="65" t="inlineStr">
        <is>
          <t>Professionnel</t>
        </is>
      </c>
      <c r="G1897" s="65" t="inlineStr">
        <is>
          <t>Toulouse</t>
        </is>
      </c>
      <c r="H1897" s="65" t="inlineStr">
        <is>
          <t>Julien Fabre</t>
        </is>
      </c>
      <c r="I1897" s="65" t="inlineStr">
        <is>
          <t>Salle de bain</t>
        </is>
      </c>
      <c r="J1897" s="65" t="inlineStr">
        <is>
          <t>SB-001</t>
        </is>
      </c>
      <c r="K1897" s="65" t="inlineStr">
        <is>
          <t>Rénovation salle de bain complète</t>
        </is>
      </c>
      <c r="L1897" s="67" t="n">
        <v>1</v>
      </c>
      <c r="M1897" s="68" t="n">
        <v>19028.83</v>
      </c>
      <c r="N1897" s="65" t="inlineStr">
        <is>
          <t>Sans réponse</t>
        </is>
      </c>
      <c r="O1897" s="66" t="n">
        <v>45816</v>
      </c>
      <c r="P1897" s="67" t="n">
        <v>4</v>
      </c>
      <c r="Q1897" s="67" t="n">
        <v>2</v>
      </c>
      <c r="R1897" s="67">
        <f>$I1897</f>
        <v/>
      </c>
      <c r="S1897" s="67">
        <f>$K1897</f>
        <v/>
      </c>
      <c r="T1897" s="67">
        <f>IFERROR(INDEX(Clients!$G$2:$G$1020,MATCH($E1897,Clients!$A$2:$A$1020,0)),"")</f>
        <v/>
      </c>
      <c r="U1897" s="67">
        <f>IFERROR(INDEX(Clients!$I$2:$I$1020,MATCH($E1897,Clients!$A$2:$A$1020,0)),"")</f>
        <v/>
      </c>
      <c r="V1897" s="69">
        <f>1</f>
        <v/>
      </c>
      <c r="W1897" s="69">
        <f>IF($N1897="Accepté",1,0)</f>
        <v/>
      </c>
      <c r="X1897" s="68">
        <f>$M1897*$W1897</f>
        <v/>
      </c>
      <c r="Y1897" s="68">
        <f>IF($N1897="En cours",0,$M1897)</f>
        <v/>
      </c>
      <c r="Z1897" s="69">
        <f>IF($P1897="",0,1)</f>
        <v/>
      </c>
      <c r="AA1897" s="70">
        <f>IF($P1897="",0,$P1897)</f>
        <v/>
      </c>
      <c r="AB1897" s="69">
        <f>IF(AND($P1897&lt;&gt;"",$P1897&lt;=Paramètres!$C$14),1,0)</f>
        <v/>
      </c>
      <c r="AC1897" s="67">
        <f>IF($P1897="","Jamais relancé",IF($P1897&lt;=3,"0-3 j",IF($P1897&lt;=7,"4-7 j",IF($P1897&lt;=15,"8-15 j","Plus de 15 j"))))</f>
        <v/>
      </c>
      <c r="AD1897" s="67">
        <f>IF($M1897&lt;=1000,"Moins de 1 k€",IF($M1897&lt;=5000,"1 à 5 k€",IF($M1897&lt;=15000,"5 à 15 k€","Plus de 15 k€")))</f>
        <v/>
      </c>
    </row>
    <row r="1898">
      <c r="A1898" s="65" t="inlineStr">
        <is>
          <t>DEV-01897</t>
        </is>
      </c>
      <c r="B1898" s="66" t="n">
        <v>45791</v>
      </c>
      <c r="C1898" s="65" t="inlineStr">
        <is>
          <t>2025-05</t>
        </is>
      </c>
      <c r="D1898" s="65" t="inlineStr">
        <is>
          <t>2024-2025</t>
        </is>
      </c>
      <c r="E1898" s="65" t="inlineStr">
        <is>
          <t>CLI-0678</t>
        </is>
      </c>
      <c r="F1898" s="65" t="inlineStr">
        <is>
          <t>Particulier</t>
        </is>
      </c>
      <c r="G1898" s="65" t="inlineStr">
        <is>
          <t>Bordeaux</t>
        </is>
      </c>
      <c r="H1898" s="65" t="inlineStr">
        <is>
          <t>Sophie Marchand</t>
        </is>
      </c>
      <c r="I1898" s="65" t="inlineStr">
        <is>
          <t>Électricité</t>
        </is>
      </c>
      <c r="J1898" s="65" t="inlineStr">
        <is>
          <t>EL-004</t>
        </is>
      </c>
      <c r="K1898" s="65" t="inlineStr">
        <is>
          <t>Éclairage LED locaux professionnels</t>
        </is>
      </c>
      <c r="L1898" s="67" t="n">
        <v>1</v>
      </c>
      <c r="M1898" s="68" t="n">
        <v>3839.86</v>
      </c>
      <c r="N1898" s="65" t="inlineStr">
        <is>
          <t>Accepté</t>
        </is>
      </c>
      <c r="O1898" s="66" t="n">
        <v>45802</v>
      </c>
      <c r="P1898" s="67" t="n">
        <v>7</v>
      </c>
      <c r="Q1898" s="67" t="n">
        <v>1</v>
      </c>
      <c r="R1898" s="67">
        <f>$I1898</f>
        <v/>
      </c>
      <c r="S1898" s="67">
        <f>$K1898</f>
        <v/>
      </c>
      <c r="T1898" s="67">
        <f>IFERROR(INDEX(Clients!$G$2:$G$1020,MATCH($E1898,Clients!$A$2:$A$1020,0)),"")</f>
        <v/>
      </c>
      <c r="U1898" s="67">
        <f>IFERROR(INDEX(Clients!$I$2:$I$1020,MATCH($E1898,Clients!$A$2:$A$1020,0)),"")</f>
        <v/>
      </c>
      <c r="V1898" s="69">
        <f>1</f>
        <v/>
      </c>
      <c r="W1898" s="69">
        <f>IF($N1898="Accepté",1,0)</f>
        <v/>
      </c>
      <c r="X1898" s="68">
        <f>$M1898*$W1898</f>
        <v/>
      </c>
      <c r="Y1898" s="68">
        <f>IF($N1898="En cours",0,$M1898)</f>
        <v/>
      </c>
      <c r="Z1898" s="69">
        <f>IF($P1898="",0,1)</f>
        <v/>
      </c>
      <c r="AA1898" s="70">
        <f>IF($P1898="",0,$P1898)</f>
        <v/>
      </c>
      <c r="AB1898" s="69">
        <f>IF(AND($P1898&lt;&gt;"",$P1898&lt;=Paramètres!$C$14),1,0)</f>
        <v/>
      </c>
      <c r="AC1898" s="67">
        <f>IF($P1898="","Jamais relancé",IF($P1898&lt;=3,"0-3 j",IF($P1898&lt;=7,"4-7 j",IF($P1898&lt;=15,"8-15 j","Plus de 15 j"))))</f>
        <v/>
      </c>
      <c r="AD1898" s="67">
        <f>IF($M1898&lt;=1000,"Moins de 1 k€",IF($M1898&lt;=5000,"1 à 5 k€",IF($M1898&lt;=15000,"5 à 15 k€","Plus de 15 k€")))</f>
        <v/>
      </c>
    </row>
    <row r="1899">
      <c r="A1899" s="65" t="inlineStr">
        <is>
          <t>DEV-01898</t>
        </is>
      </c>
      <c r="B1899" s="66" t="n">
        <v>45791</v>
      </c>
      <c r="C1899" s="65" t="inlineStr">
        <is>
          <t>2025-05</t>
        </is>
      </c>
      <c r="D1899" s="65" t="inlineStr">
        <is>
          <t>2024-2025</t>
        </is>
      </c>
      <c r="E1899" s="65" t="inlineStr">
        <is>
          <t>CLI-0173</t>
        </is>
      </c>
      <c r="F1899" s="65" t="inlineStr">
        <is>
          <t>Particulier</t>
        </is>
      </c>
      <c r="G1899" s="65" t="inlineStr">
        <is>
          <t>Bordeaux</t>
        </is>
      </c>
      <c r="H1899" s="65" t="inlineStr">
        <is>
          <t>Sophie Marchand</t>
        </is>
      </c>
      <c r="I1899" s="65" t="inlineStr">
        <is>
          <t>Dépannage</t>
        </is>
      </c>
      <c r="J1899" s="65" t="inlineStr">
        <is>
          <t>DP-003</t>
        </is>
      </c>
      <c r="K1899" s="65" t="inlineStr">
        <is>
          <t>Dépannage électrique urgence</t>
        </is>
      </c>
      <c r="L1899" s="67" t="n">
        <v>1</v>
      </c>
      <c r="M1899" s="68" t="n">
        <v>280.69</v>
      </c>
      <c r="N1899" s="65" t="inlineStr">
        <is>
          <t>Sans réponse</t>
        </is>
      </c>
      <c r="O1899" s="66" t="n">
        <v>45824</v>
      </c>
      <c r="P1899" s="67" t="n"/>
      <c r="Q1899" s="67" t="n">
        <v>0</v>
      </c>
      <c r="R1899" s="67">
        <f>$I1899</f>
        <v/>
      </c>
      <c r="S1899" s="67">
        <f>$K1899</f>
        <v/>
      </c>
      <c r="T1899" s="67">
        <f>IFERROR(INDEX(Clients!$G$2:$G$1020,MATCH($E1899,Clients!$A$2:$A$1020,0)),"")</f>
        <v/>
      </c>
      <c r="U1899" s="67">
        <f>IFERROR(INDEX(Clients!$I$2:$I$1020,MATCH($E1899,Clients!$A$2:$A$1020,0)),"")</f>
        <v/>
      </c>
      <c r="V1899" s="69">
        <f>1</f>
        <v/>
      </c>
      <c r="W1899" s="69">
        <f>IF($N1899="Accepté",1,0)</f>
        <v/>
      </c>
      <c r="X1899" s="68">
        <f>$M1899*$W1899</f>
        <v/>
      </c>
      <c r="Y1899" s="68">
        <f>IF($N1899="En cours",0,$M1899)</f>
        <v/>
      </c>
      <c r="Z1899" s="69">
        <f>IF($P1899="",0,1)</f>
        <v/>
      </c>
      <c r="AA1899" s="70">
        <f>IF($P1899="",0,$P1899)</f>
        <v/>
      </c>
      <c r="AB1899" s="69">
        <f>IF(AND($P1899&lt;&gt;"",$P1899&lt;=Paramètres!$C$14),1,0)</f>
        <v/>
      </c>
      <c r="AC1899" s="67">
        <f>IF($P1899="","Jamais relancé",IF($P1899&lt;=3,"0-3 j",IF($P1899&lt;=7,"4-7 j",IF($P1899&lt;=15,"8-15 j","Plus de 15 j"))))</f>
        <v/>
      </c>
      <c r="AD1899" s="67">
        <f>IF($M1899&lt;=1000,"Moins de 1 k€",IF($M1899&lt;=5000,"1 à 5 k€",IF($M1899&lt;=15000,"5 à 15 k€","Plus de 15 k€")))</f>
        <v/>
      </c>
    </row>
    <row r="1900">
      <c r="A1900" s="65" t="inlineStr">
        <is>
          <t>DEV-01899</t>
        </is>
      </c>
      <c r="B1900" s="66" t="n">
        <v>45791</v>
      </c>
      <c r="C1900" s="65" t="inlineStr">
        <is>
          <t>2025-05</t>
        </is>
      </c>
      <c r="D1900" s="65" t="inlineStr">
        <is>
          <t>2024-2025</t>
        </is>
      </c>
      <c r="E1900" s="65" t="inlineStr">
        <is>
          <t>CLI-0509</t>
        </is>
      </c>
      <c r="F1900" s="65" t="inlineStr">
        <is>
          <t>Collectivité</t>
        </is>
      </c>
      <c r="G1900" s="65" t="inlineStr">
        <is>
          <t>Bordeaux</t>
        </is>
      </c>
      <c r="H1900" s="65" t="inlineStr">
        <is>
          <t>Karim Belkacem</t>
        </is>
      </c>
      <c r="I1900" s="65" t="inlineStr">
        <is>
          <t>Salle de bain</t>
        </is>
      </c>
      <c r="J1900" s="65" t="inlineStr">
        <is>
          <t>SB-003</t>
        </is>
      </c>
      <c r="K1900" s="65" t="inlineStr">
        <is>
          <t>Pose meuble vasque + robinetterie</t>
        </is>
      </c>
      <c r="L1900" s="67" t="n">
        <v>1</v>
      </c>
      <c r="M1900" s="68" t="n">
        <v>2643.91</v>
      </c>
      <c r="N1900" s="65" t="inlineStr">
        <is>
          <t>Accepté</t>
        </is>
      </c>
      <c r="O1900" s="66" t="n">
        <v>45795</v>
      </c>
      <c r="P1900" s="67" t="n">
        <v>2</v>
      </c>
      <c r="Q1900" s="67" t="n">
        <v>1</v>
      </c>
      <c r="R1900" s="67">
        <f>$I1900</f>
        <v/>
      </c>
      <c r="S1900" s="67">
        <f>$K1900</f>
        <v/>
      </c>
      <c r="T1900" s="67">
        <f>IFERROR(INDEX(Clients!$G$2:$G$1020,MATCH($E1900,Clients!$A$2:$A$1020,0)),"")</f>
        <v/>
      </c>
      <c r="U1900" s="67">
        <f>IFERROR(INDEX(Clients!$I$2:$I$1020,MATCH($E1900,Clients!$A$2:$A$1020,0)),"")</f>
        <v/>
      </c>
      <c r="V1900" s="69">
        <f>1</f>
        <v/>
      </c>
      <c r="W1900" s="69">
        <f>IF($N1900="Accepté",1,0)</f>
        <v/>
      </c>
      <c r="X1900" s="68">
        <f>$M1900*$W1900</f>
        <v/>
      </c>
      <c r="Y1900" s="68">
        <f>IF($N1900="En cours",0,$M1900)</f>
        <v/>
      </c>
      <c r="Z1900" s="69">
        <f>IF($P1900="",0,1)</f>
        <v/>
      </c>
      <c r="AA1900" s="70">
        <f>IF($P1900="",0,$P1900)</f>
        <v/>
      </c>
      <c r="AB1900" s="69">
        <f>IF(AND($P1900&lt;&gt;"",$P1900&lt;=Paramètres!$C$14),1,0)</f>
        <v/>
      </c>
      <c r="AC1900" s="67">
        <f>IF($P1900="","Jamais relancé",IF($P1900&lt;=3,"0-3 j",IF($P1900&lt;=7,"4-7 j",IF($P1900&lt;=15,"8-15 j","Plus de 15 j"))))</f>
        <v/>
      </c>
      <c r="AD1900" s="67">
        <f>IF($M1900&lt;=1000,"Moins de 1 k€",IF($M1900&lt;=5000,"1 à 5 k€",IF($M1900&lt;=15000,"5 à 15 k€","Plus de 15 k€")))</f>
        <v/>
      </c>
    </row>
    <row r="1901">
      <c r="A1901" s="65" t="inlineStr">
        <is>
          <t>DEV-01900</t>
        </is>
      </c>
      <c r="B1901" s="66" t="n">
        <v>45792</v>
      </c>
      <c r="C1901" s="65" t="inlineStr">
        <is>
          <t>2025-05</t>
        </is>
      </c>
      <c r="D1901" s="65" t="inlineStr">
        <is>
          <t>2024-2025</t>
        </is>
      </c>
      <c r="E1901" s="65" t="inlineStr">
        <is>
          <t>CLI-0110</t>
        </is>
      </c>
      <c r="F1901" s="65" t="inlineStr">
        <is>
          <t>Particulier</t>
        </is>
      </c>
      <c r="G1901" s="65" t="inlineStr">
        <is>
          <t>Toulouse</t>
        </is>
      </c>
      <c r="H1901" s="65" t="inlineStr">
        <is>
          <t>Julien Fabre</t>
        </is>
      </c>
      <c r="I1901" s="65" t="inlineStr">
        <is>
          <t>Électricité</t>
        </is>
      </c>
      <c r="J1901" s="65" t="inlineStr">
        <is>
          <t>EL-001</t>
        </is>
      </c>
      <c r="K1901" s="65" t="inlineStr">
        <is>
          <t>Mise aux normes tableau électrique</t>
        </is>
      </c>
      <c r="L1901" s="67" t="n">
        <v>1</v>
      </c>
      <c r="M1901" s="68" t="n">
        <v>1943.53</v>
      </c>
      <c r="N1901" s="65" t="inlineStr">
        <is>
          <t>Sans réponse</t>
        </is>
      </c>
      <c r="O1901" s="66" t="n">
        <v>45806</v>
      </c>
      <c r="P1901" s="67" t="n"/>
      <c r="Q1901" s="67" t="n">
        <v>0</v>
      </c>
      <c r="R1901" s="67">
        <f>$I1901</f>
        <v/>
      </c>
      <c r="S1901" s="67">
        <f>$K1901</f>
        <v/>
      </c>
      <c r="T1901" s="67">
        <f>IFERROR(INDEX(Clients!$G$2:$G$1020,MATCH($E1901,Clients!$A$2:$A$1020,0)),"")</f>
        <v/>
      </c>
      <c r="U1901" s="67">
        <f>IFERROR(INDEX(Clients!$I$2:$I$1020,MATCH($E1901,Clients!$A$2:$A$1020,0)),"")</f>
        <v/>
      </c>
      <c r="V1901" s="69">
        <f>1</f>
        <v/>
      </c>
      <c r="W1901" s="69">
        <f>IF($N1901="Accepté",1,0)</f>
        <v/>
      </c>
      <c r="X1901" s="68">
        <f>$M1901*$W1901</f>
        <v/>
      </c>
      <c r="Y1901" s="68">
        <f>IF($N1901="En cours",0,$M1901)</f>
        <v/>
      </c>
      <c r="Z1901" s="69">
        <f>IF($P1901="",0,1)</f>
        <v/>
      </c>
      <c r="AA1901" s="70">
        <f>IF($P1901="",0,$P1901)</f>
        <v/>
      </c>
      <c r="AB1901" s="69">
        <f>IF(AND($P1901&lt;&gt;"",$P1901&lt;=Paramètres!$C$14),1,0)</f>
        <v/>
      </c>
      <c r="AC1901" s="67">
        <f>IF($P1901="","Jamais relancé",IF($P1901&lt;=3,"0-3 j",IF($P1901&lt;=7,"4-7 j",IF($P1901&lt;=15,"8-15 j","Plus de 15 j"))))</f>
        <v/>
      </c>
      <c r="AD1901" s="67">
        <f>IF($M1901&lt;=1000,"Moins de 1 k€",IF($M1901&lt;=5000,"1 à 5 k€",IF($M1901&lt;=15000,"5 à 15 k€","Plus de 15 k€")))</f>
        <v/>
      </c>
    </row>
    <row r="1902">
      <c r="A1902" s="65" t="inlineStr">
        <is>
          <t>DEV-01901</t>
        </is>
      </c>
      <c r="B1902" s="66" t="n">
        <v>45792</v>
      </c>
      <c r="C1902" s="65" t="inlineStr">
        <is>
          <t>2025-05</t>
        </is>
      </c>
      <c r="D1902" s="65" t="inlineStr">
        <is>
          <t>2024-2025</t>
        </is>
      </c>
      <c r="E1902" s="65" t="inlineStr">
        <is>
          <t>CLI-0459</t>
        </is>
      </c>
      <c r="F1902" s="65" t="inlineStr">
        <is>
          <t>Professionnel</t>
        </is>
      </c>
      <c r="G1902" s="65" t="inlineStr">
        <is>
          <t>Bordeaux</t>
        </is>
      </c>
      <c r="H1902" s="65" t="inlineStr">
        <is>
          <t>Sophie Marchand</t>
        </is>
      </c>
      <c r="I1902" s="65" t="inlineStr">
        <is>
          <t>Électricité</t>
        </is>
      </c>
      <c r="J1902" s="65" t="inlineStr">
        <is>
          <t>EL-004</t>
        </is>
      </c>
      <c r="K1902" s="65" t="inlineStr">
        <is>
          <t>Éclairage LED locaux professionnels</t>
        </is>
      </c>
      <c r="L1902" s="67" t="n">
        <v>1</v>
      </c>
      <c r="M1902" s="68" t="n">
        <v>6702.71</v>
      </c>
      <c r="N1902" s="65" t="inlineStr">
        <is>
          <t>Accepté</t>
        </is>
      </c>
      <c r="O1902" s="66" t="n">
        <v>45827</v>
      </c>
      <c r="P1902" s="67" t="n">
        <v>7</v>
      </c>
      <c r="Q1902" s="67" t="n">
        <v>3</v>
      </c>
      <c r="R1902" s="67">
        <f>$I1902</f>
        <v/>
      </c>
      <c r="S1902" s="67">
        <f>$K1902</f>
        <v/>
      </c>
      <c r="T1902" s="67">
        <f>IFERROR(INDEX(Clients!$G$2:$G$1020,MATCH($E1902,Clients!$A$2:$A$1020,0)),"")</f>
        <v/>
      </c>
      <c r="U1902" s="67">
        <f>IFERROR(INDEX(Clients!$I$2:$I$1020,MATCH($E1902,Clients!$A$2:$A$1020,0)),"")</f>
        <v/>
      </c>
      <c r="V1902" s="69">
        <f>1</f>
        <v/>
      </c>
      <c r="W1902" s="69">
        <f>IF($N1902="Accepté",1,0)</f>
        <v/>
      </c>
      <c r="X1902" s="68">
        <f>$M1902*$W1902</f>
        <v/>
      </c>
      <c r="Y1902" s="68">
        <f>IF($N1902="En cours",0,$M1902)</f>
        <v/>
      </c>
      <c r="Z1902" s="69">
        <f>IF($P1902="",0,1)</f>
        <v/>
      </c>
      <c r="AA1902" s="70">
        <f>IF($P1902="",0,$P1902)</f>
        <v/>
      </c>
      <c r="AB1902" s="69">
        <f>IF(AND($P1902&lt;&gt;"",$P1902&lt;=Paramètres!$C$14),1,0)</f>
        <v/>
      </c>
      <c r="AC1902" s="67">
        <f>IF($P1902="","Jamais relancé",IF($P1902&lt;=3,"0-3 j",IF($P1902&lt;=7,"4-7 j",IF($P1902&lt;=15,"8-15 j","Plus de 15 j"))))</f>
        <v/>
      </c>
      <c r="AD1902" s="67">
        <f>IF($M1902&lt;=1000,"Moins de 1 k€",IF($M1902&lt;=5000,"1 à 5 k€",IF($M1902&lt;=15000,"5 à 15 k€","Plus de 15 k€")))</f>
        <v/>
      </c>
    </row>
    <row r="1903">
      <c r="A1903" s="65" t="inlineStr">
        <is>
          <t>DEV-01902</t>
        </is>
      </c>
      <c r="B1903" s="66" t="n">
        <v>45793</v>
      </c>
      <c r="C1903" s="65" t="inlineStr">
        <is>
          <t>2025-05</t>
        </is>
      </c>
      <c r="D1903" s="65" t="inlineStr">
        <is>
          <t>2024-2025</t>
        </is>
      </c>
      <c r="E1903" s="65" t="inlineStr">
        <is>
          <t>CLI-0436</t>
        </is>
      </c>
      <c r="F1903" s="65" t="inlineStr">
        <is>
          <t>Particulier</t>
        </is>
      </c>
      <c r="G1903" s="65" t="inlineStr">
        <is>
          <t>Bordeaux</t>
        </is>
      </c>
      <c r="H1903" s="65" t="inlineStr">
        <is>
          <t>Karim Belkacem</t>
        </is>
      </c>
      <c r="I1903" s="65" t="inlineStr">
        <is>
          <t>Électricité</t>
        </is>
      </c>
      <c r="J1903" s="65" t="inlineStr">
        <is>
          <t>EL-003</t>
        </is>
      </c>
      <c r="K1903" s="65" t="inlineStr">
        <is>
          <t>Rénovation électrique complète</t>
        </is>
      </c>
      <c r="L1903" s="67" t="n">
        <v>1</v>
      </c>
      <c r="M1903" s="68" t="n">
        <v>9190.25</v>
      </c>
      <c r="N1903" s="65" t="inlineStr">
        <is>
          <t>Sans réponse</t>
        </is>
      </c>
      <c r="O1903" s="66" t="n">
        <v>45813</v>
      </c>
      <c r="P1903" s="67" t="n">
        <v>10</v>
      </c>
      <c r="Q1903" s="67" t="n">
        <v>1</v>
      </c>
      <c r="R1903" s="67">
        <f>$I1903</f>
        <v/>
      </c>
      <c r="S1903" s="67">
        <f>$K1903</f>
        <v/>
      </c>
      <c r="T1903" s="67">
        <f>IFERROR(INDEX(Clients!$G$2:$G$1020,MATCH($E1903,Clients!$A$2:$A$1020,0)),"")</f>
        <v/>
      </c>
      <c r="U1903" s="67">
        <f>IFERROR(INDEX(Clients!$I$2:$I$1020,MATCH($E1903,Clients!$A$2:$A$1020,0)),"")</f>
        <v/>
      </c>
      <c r="V1903" s="69">
        <f>1</f>
        <v/>
      </c>
      <c r="W1903" s="69">
        <f>IF($N1903="Accepté",1,0)</f>
        <v/>
      </c>
      <c r="X1903" s="68">
        <f>$M1903*$W1903</f>
        <v/>
      </c>
      <c r="Y1903" s="68">
        <f>IF($N1903="En cours",0,$M1903)</f>
        <v/>
      </c>
      <c r="Z1903" s="69">
        <f>IF($P1903="",0,1)</f>
        <v/>
      </c>
      <c r="AA1903" s="70">
        <f>IF($P1903="",0,$P1903)</f>
        <v/>
      </c>
      <c r="AB1903" s="69">
        <f>IF(AND($P1903&lt;&gt;"",$P1903&lt;=Paramètres!$C$14),1,0)</f>
        <v/>
      </c>
      <c r="AC1903" s="67">
        <f>IF($P1903="","Jamais relancé",IF($P1903&lt;=3,"0-3 j",IF($P1903&lt;=7,"4-7 j",IF($P1903&lt;=15,"8-15 j","Plus de 15 j"))))</f>
        <v/>
      </c>
      <c r="AD1903" s="67">
        <f>IF($M1903&lt;=1000,"Moins de 1 k€",IF($M1903&lt;=5000,"1 à 5 k€",IF($M1903&lt;=15000,"5 à 15 k€","Plus de 15 k€")))</f>
        <v/>
      </c>
    </row>
    <row r="1904">
      <c r="A1904" s="65" t="inlineStr">
        <is>
          <t>DEV-01903</t>
        </is>
      </c>
      <c r="B1904" s="66" t="n">
        <v>45793</v>
      </c>
      <c r="C1904" s="65" t="inlineStr">
        <is>
          <t>2025-05</t>
        </is>
      </c>
      <c r="D1904" s="65" t="inlineStr">
        <is>
          <t>2024-2025</t>
        </is>
      </c>
      <c r="E1904" s="65" t="inlineStr">
        <is>
          <t>CLI-0650</t>
        </is>
      </c>
      <c r="F1904" s="65" t="inlineStr">
        <is>
          <t>Particulier</t>
        </is>
      </c>
      <c r="G1904" s="65" t="inlineStr">
        <is>
          <t>Toulouse</t>
        </is>
      </c>
      <c r="H1904" s="65" t="inlineStr">
        <is>
          <t>Julien Fabre</t>
        </is>
      </c>
      <c r="I1904" s="65" t="inlineStr">
        <is>
          <t>Électricité</t>
        </is>
      </c>
      <c r="J1904" s="65" t="inlineStr">
        <is>
          <t>EL-004</t>
        </is>
      </c>
      <c r="K1904" s="65" t="inlineStr">
        <is>
          <t>Éclairage LED locaux professionnels</t>
        </is>
      </c>
      <c r="L1904" s="67" t="n">
        <v>1</v>
      </c>
      <c r="M1904" s="68" t="n">
        <v>3068.37</v>
      </c>
      <c r="N1904" s="65" t="inlineStr">
        <is>
          <t>Refusé</t>
        </is>
      </c>
      <c r="O1904" s="66" t="n">
        <v>45825</v>
      </c>
      <c r="P1904" s="67" t="n"/>
      <c r="Q1904" s="67" t="n">
        <v>0</v>
      </c>
      <c r="R1904" s="67">
        <f>$I1904</f>
        <v/>
      </c>
      <c r="S1904" s="67">
        <f>$K1904</f>
        <v/>
      </c>
      <c r="T1904" s="67">
        <f>IFERROR(INDEX(Clients!$G$2:$G$1020,MATCH($E1904,Clients!$A$2:$A$1020,0)),"")</f>
        <v/>
      </c>
      <c r="U1904" s="67">
        <f>IFERROR(INDEX(Clients!$I$2:$I$1020,MATCH($E1904,Clients!$A$2:$A$1020,0)),"")</f>
        <v/>
      </c>
      <c r="V1904" s="69">
        <f>1</f>
        <v/>
      </c>
      <c r="W1904" s="69">
        <f>IF($N1904="Accepté",1,0)</f>
        <v/>
      </c>
      <c r="X1904" s="68">
        <f>$M1904*$W1904</f>
        <v/>
      </c>
      <c r="Y1904" s="68">
        <f>IF($N1904="En cours",0,$M1904)</f>
        <v/>
      </c>
      <c r="Z1904" s="69">
        <f>IF($P1904="",0,1)</f>
        <v/>
      </c>
      <c r="AA1904" s="70">
        <f>IF($P1904="",0,$P1904)</f>
        <v/>
      </c>
      <c r="AB1904" s="69">
        <f>IF(AND($P1904&lt;&gt;"",$P1904&lt;=Paramètres!$C$14),1,0)</f>
        <v/>
      </c>
      <c r="AC1904" s="67">
        <f>IF($P1904="","Jamais relancé",IF($P1904&lt;=3,"0-3 j",IF($P1904&lt;=7,"4-7 j",IF($P1904&lt;=15,"8-15 j","Plus de 15 j"))))</f>
        <v/>
      </c>
      <c r="AD1904" s="67">
        <f>IF($M1904&lt;=1000,"Moins de 1 k€",IF($M1904&lt;=5000,"1 à 5 k€",IF($M1904&lt;=15000,"5 à 15 k€","Plus de 15 k€")))</f>
        <v/>
      </c>
    </row>
    <row r="1905">
      <c r="A1905" s="65" t="inlineStr">
        <is>
          <t>DEV-01904</t>
        </is>
      </c>
      <c r="B1905" s="66" t="n">
        <v>45793</v>
      </c>
      <c r="C1905" s="65" t="inlineStr">
        <is>
          <t>2025-05</t>
        </is>
      </c>
      <c r="D1905" s="65" t="inlineStr">
        <is>
          <t>2024-2025</t>
        </is>
      </c>
      <c r="E1905" s="65" t="inlineStr">
        <is>
          <t>CLI-0497</t>
        </is>
      </c>
      <c r="F1905" s="65" t="inlineStr">
        <is>
          <t>Particulier</t>
        </is>
      </c>
      <c r="G1905" s="65" t="inlineStr">
        <is>
          <t>Toulouse</t>
        </is>
      </c>
      <c r="H1905" s="65" t="inlineStr">
        <is>
          <t>Julien Fabre</t>
        </is>
      </c>
      <c r="I1905" s="65" t="inlineStr">
        <is>
          <t>Plomberie</t>
        </is>
      </c>
      <c r="J1905" s="65" t="inlineStr">
        <is>
          <t>PR-001</t>
        </is>
      </c>
      <c r="K1905" s="65" t="inlineStr">
        <is>
          <t>Remplacement chauffe-eau 200 L</t>
        </is>
      </c>
      <c r="L1905" s="67" t="n">
        <v>2</v>
      </c>
      <c r="M1905" s="68" t="n">
        <v>2516.86</v>
      </c>
      <c r="N1905" s="65" t="inlineStr">
        <is>
          <t>Accepté</t>
        </is>
      </c>
      <c r="O1905" s="66" t="n">
        <v>45829</v>
      </c>
      <c r="P1905" s="67" t="n">
        <v>14</v>
      </c>
      <c r="Q1905" s="67" t="n">
        <v>2</v>
      </c>
      <c r="R1905" s="67">
        <f>$I1905</f>
        <v/>
      </c>
      <c r="S1905" s="67">
        <f>$K1905</f>
        <v/>
      </c>
      <c r="T1905" s="67">
        <f>IFERROR(INDEX(Clients!$G$2:$G$1020,MATCH($E1905,Clients!$A$2:$A$1020,0)),"")</f>
        <v/>
      </c>
      <c r="U1905" s="67">
        <f>IFERROR(INDEX(Clients!$I$2:$I$1020,MATCH($E1905,Clients!$A$2:$A$1020,0)),"")</f>
        <v/>
      </c>
      <c r="V1905" s="69">
        <f>1</f>
        <v/>
      </c>
      <c r="W1905" s="69">
        <f>IF($N1905="Accepté",1,0)</f>
        <v/>
      </c>
      <c r="X1905" s="68">
        <f>$M1905*$W1905</f>
        <v/>
      </c>
      <c r="Y1905" s="68">
        <f>IF($N1905="En cours",0,$M1905)</f>
        <v/>
      </c>
      <c r="Z1905" s="69">
        <f>IF($P1905="",0,1)</f>
        <v/>
      </c>
      <c r="AA1905" s="70">
        <f>IF($P1905="",0,$P1905)</f>
        <v/>
      </c>
      <c r="AB1905" s="69">
        <f>IF(AND($P1905&lt;&gt;"",$P1905&lt;=Paramètres!$C$14),1,0)</f>
        <v/>
      </c>
      <c r="AC1905" s="67">
        <f>IF($P1905="","Jamais relancé",IF($P1905&lt;=3,"0-3 j",IF($P1905&lt;=7,"4-7 j",IF($P1905&lt;=15,"8-15 j","Plus de 15 j"))))</f>
        <v/>
      </c>
      <c r="AD1905" s="67">
        <f>IF($M1905&lt;=1000,"Moins de 1 k€",IF($M1905&lt;=5000,"1 à 5 k€",IF($M1905&lt;=15000,"5 à 15 k€","Plus de 15 k€")))</f>
        <v/>
      </c>
    </row>
    <row r="1906">
      <c r="A1906" s="65" t="inlineStr">
        <is>
          <t>DEV-01905</t>
        </is>
      </c>
      <c r="B1906" s="66" t="n">
        <v>45793</v>
      </c>
      <c r="C1906" s="65" t="inlineStr">
        <is>
          <t>2025-05</t>
        </is>
      </c>
      <c r="D1906" s="65" t="inlineStr">
        <is>
          <t>2024-2025</t>
        </is>
      </c>
      <c r="E1906" s="65" t="inlineStr">
        <is>
          <t>CLI-0591</t>
        </is>
      </c>
      <c r="F1906" s="65" t="inlineStr">
        <is>
          <t>Professionnel</t>
        </is>
      </c>
      <c r="G1906" s="65" t="inlineStr">
        <is>
          <t>Montpellier</t>
        </is>
      </c>
      <c r="H1906" s="65" t="inlineStr">
        <is>
          <t>Thomas Rey</t>
        </is>
      </c>
      <c r="I1906" s="65" t="inlineStr">
        <is>
          <t>Salle de bain</t>
        </is>
      </c>
      <c r="J1906" s="65" t="inlineStr">
        <is>
          <t>SB-002</t>
        </is>
      </c>
      <c r="K1906" s="65" t="inlineStr">
        <is>
          <t>Remplacement baignoire par douche</t>
        </is>
      </c>
      <c r="L1906" s="67" t="n">
        <v>1</v>
      </c>
      <c r="M1906" s="68" t="n">
        <v>7136.07</v>
      </c>
      <c r="N1906" s="65" t="inlineStr">
        <is>
          <t>Sans réponse</t>
        </is>
      </c>
      <c r="O1906" s="66" t="n">
        <v>45823</v>
      </c>
      <c r="P1906" s="67" t="n"/>
      <c r="Q1906" s="67" t="n">
        <v>0</v>
      </c>
      <c r="R1906" s="67">
        <f>$I1906</f>
        <v/>
      </c>
      <c r="S1906" s="67">
        <f>$K1906</f>
        <v/>
      </c>
      <c r="T1906" s="67">
        <f>IFERROR(INDEX(Clients!$G$2:$G$1020,MATCH($E1906,Clients!$A$2:$A$1020,0)),"")</f>
        <v/>
      </c>
      <c r="U1906" s="67">
        <f>IFERROR(INDEX(Clients!$I$2:$I$1020,MATCH($E1906,Clients!$A$2:$A$1020,0)),"")</f>
        <v/>
      </c>
      <c r="V1906" s="69">
        <f>1</f>
        <v/>
      </c>
      <c r="W1906" s="69">
        <f>IF($N1906="Accepté",1,0)</f>
        <v/>
      </c>
      <c r="X1906" s="68">
        <f>$M1906*$W1906</f>
        <v/>
      </c>
      <c r="Y1906" s="68">
        <f>IF($N1906="En cours",0,$M1906)</f>
        <v/>
      </c>
      <c r="Z1906" s="69">
        <f>IF($P1906="",0,1)</f>
        <v/>
      </c>
      <c r="AA1906" s="70">
        <f>IF($P1906="",0,$P1906)</f>
        <v/>
      </c>
      <c r="AB1906" s="69">
        <f>IF(AND($P1906&lt;&gt;"",$P1906&lt;=Paramètres!$C$14),1,0)</f>
        <v/>
      </c>
      <c r="AC1906" s="67">
        <f>IF($P1906="","Jamais relancé",IF($P1906&lt;=3,"0-3 j",IF($P1906&lt;=7,"4-7 j",IF($P1906&lt;=15,"8-15 j","Plus de 15 j"))))</f>
        <v/>
      </c>
      <c r="AD1906" s="67">
        <f>IF($M1906&lt;=1000,"Moins de 1 k€",IF($M1906&lt;=5000,"1 à 5 k€",IF($M1906&lt;=15000,"5 à 15 k€","Plus de 15 k€")))</f>
        <v/>
      </c>
    </row>
    <row r="1907">
      <c r="A1907" s="65" t="inlineStr">
        <is>
          <t>DEV-01906</t>
        </is>
      </c>
      <c r="B1907" s="66" t="n">
        <v>45796</v>
      </c>
      <c r="C1907" s="65" t="inlineStr">
        <is>
          <t>2025-05</t>
        </is>
      </c>
      <c r="D1907" s="65" t="inlineStr">
        <is>
          <t>2024-2025</t>
        </is>
      </c>
      <c r="E1907" s="65" t="inlineStr">
        <is>
          <t>CLI-0075</t>
        </is>
      </c>
      <c r="F1907" s="65" t="inlineStr">
        <is>
          <t>Syndic</t>
        </is>
      </c>
      <c r="G1907" s="65" t="inlineStr">
        <is>
          <t>Toulouse</t>
        </is>
      </c>
      <c r="H1907" s="65" t="inlineStr">
        <is>
          <t>Julien Fabre</t>
        </is>
      </c>
      <c r="I1907" s="65" t="inlineStr">
        <is>
          <t>Plomberie</t>
        </is>
      </c>
      <c r="J1907" s="65" t="inlineStr">
        <is>
          <t>PR-001</t>
        </is>
      </c>
      <c r="K1907" s="65" t="inlineStr">
        <is>
          <t>Remplacement chauffe-eau 200 L</t>
        </is>
      </c>
      <c r="L1907" s="67" t="n">
        <v>1</v>
      </c>
      <c r="M1907" s="68" t="n">
        <v>2561.43</v>
      </c>
      <c r="N1907" s="65" t="inlineStr">
        <is>
          <t>Sans réponse</t>
        </is>
      </c>
      <c r="O1907" s="66" t="n">
        <v>45805</v>
      </c>
      <c r="P1907" s="67" t="n"/>
      <c r="Q1907" s="67" t="n">
        <v>0</v>
      </c>
      <c r="R1907" s="67">
        <f>$I1907</f>
        <v/>
      </c>
      <c r="S1907" s="67">
        <f>$K1907</f>
        <v/>
      </c>
      <c r="T1907" s="67">
        <f>IFERROR(INDEX(Clients!$G$2:$G$1020,MATCH($E1907,Clients!$A$2:$A$1020,0)),"")</f>
        <v/>
      </c>
      <c r="U1907" s="67">
        <f>IFERROR(INDEX(Clients!$I$2:$I$1020,MATCH($E1907,Clients!$A$2:$A$1020,0)),"")</f>
        <v/>
      </c>
      <c r="V1907" s="69">
        <f>1</f>
        <v/>
      </c>
      <c r="W1907" s="69">
        <f>IF($N1907="Accepté",1,0)</f>
        <v/>
      </c>
      <c r="X1907" s="68">
        <f>$M1907*$W1907</f>
        <v/>
      </c>
      <c r="Y1907" s="68">
        <f>IF($N1907="En cours",0,$M1907)</f>
        <v/>
      </c>
      <c r="Z1907" s="69">
        <f>IF($P1907="",0,1)</f>
        <v/>
      </c>
      <c r="AA1907" s="70">
        <f>IF($P1907="",0,$P1907)</f>
        <v/>
      </c>
      <c r="AB1907" s="69">
        <f>IF(AND($P1907&lt;&gt;"",$P1907&lt;=Paramètres!$C$14),1,0)</f>
        <v/>
      </c>
      <c r="AC1907" s="67">
        <f>IF($P1907="","Jamais relancé",IF($P1907&lt;=3,"0-3 j",IF($P1907&lt;=7,"4-7 j",IF($P1907&lt;=15,"8-15 j","Plus de 15 j"))))</f>
        <v/>
      </c>
      <c r="AD1907" s="67">
        <f>IF($M1907&lt;=1000,"Moins de 1 k€",IF($M1907&lt;=5000,"1 à 5 k€",IF($M1907&lt;=15000,"5 à 15 k€","Plus de 15 k€")))</f>
        <v/>
      </c>
    </row>
    <row r="1908">
      <c r="A1908" s="65" t="inlineStr">
        <is>
          <t>DEV-01907</t>
        </is>
      </c>
      <c r="B1908" s="66" t="n">
        <v>45796</v>
      </c>
      <c r="C1908" s="65" t="inlineStr">
        <is>
          <t>2025-05</t>
        </is>
      </c>
      <c r="D1908" s="65" t="inlineStr">
        <is>
          <t>2024-2025</t>
        </is>
      </c>
      <c r="E1908" s="65" t="inlineStr">
        <is>
          <t>CLI-0474</t>
        </is>
      </c>
      <c r="F1908" s="65" t="inlineStr">
        <is>
          <t>Professionnel</t>
        </is>
      </c>
      <c r="G1908" s="65" t="inlineStr">
        <is>
          <t>Toulouse</t>
        </is>
      </c>
      <c r="H1908" s="65" t="inlineStr">
        <is>
          <t>Nadia Cherif</t>
        </is>
      </c>
      <c r="I1908" s="65" t="inlineStr">
        <is>
          <t>Chauffage</t>
        </is>
      </c>
      <c r="J1908" s="65" t="inlineStr">
        <is>
          <t>CH-001</t>
        </is>
      </c>
      <c r="K1908" s="65" t="inlineStr">
        <is>
          <t>Installation chaudière gaz condensation</t>
        </is>
      </c>
      <c r="L1908" s="67" t="n">
        <v>1</v>
      </c>
      <c r="M1908" s="68" t="n">
        <v>9630.780000000001</v>
      </c>
      <c r="N1908" s="65" t="inlineStr">
        <is>
          <t>Sans réponse</t>
        </is>
      </c>
      <c r="O1908" s="66" t="n">
        <v>45820</v>
      </c>
      <c r="P1908" s="67" t="n">
        <v>8</v>
      </c>
      <c r="Q1908" s="67" t="n">
        <v>1</v>
      </c>
      <c r="R1908" s="67">
        <f>$I1908</f>
        <v/>
      </c>
      <c r="S1908" s="67">
        <f>$K1908</f>
        <v/>
      </c>
      <c r="T1908" s="67">
        <f>IFERROR(INDEX(Clients!$G$2:$G$1020,MATCH($E1908,Clients!$A$2:$A$1020,0)),"")</f>
        <v/>
      </c>
      <c r="U1908" s="67">
        <f>IFERROR(INDEX(Clients!$I$2:$I$1020,MATCH($E1908,Clients!$A$2:$A$1020,0)),"")</f>
        <v/>
      </c>
      <c r="V1908" s="69">
        <f>1</f>
        <v/>
      </c>
      <c r="W1908" s="69">
        <f>IF($N1908="Accepté",1,0)</f>
        <v/>
      </c>
      <c r="X1908" s="68">
        <f>$M1908*$W1908</f>
        <v/>
      </c>
      <c r="Y1908" s="68">
        <f>IF($N1908="En cours",0,$M1908)</f>
        <v/>
      </c>
      <c r="Z1908" s="69">
        <f>IF($P1908="",0,1)</f>
        <v/>
      </c>
      <c r="AA1908" s="70">
        <f>IF($P1908="",0,$P1908)</f>
        <v/>
      </c>
      <c r="AB1908" s="69">
        <f>IF(AND($P1908&lt;&gt;"",$P1908&lt;=Paramètres!$C$14),1,0)</f>
        <v/>
      </c>
      <c r="AC1908" s="67">
        <f>IF($P1908="","Jamais relancé",IF($P1908&lt;=3,"0-3 j",IF($P1908&lt;=7,"4-7 j",IF($P1908&lt;=15,"8-15 j","Plus de 15 j"))))</f>
        <v/>
      </c>
      <c r="AD1908" s="67">
        <f>IF($M1908&lt;=1000,"Moins de 1 k€",IF($M1908&lt;=5000,"1 à 5 k€",IF($M1908&lt;=15000,"5 à 15 k€","Plus de 15 k€")))</f>
        <v/>
      </c>
    </row>
    <row r="1909">
      <c r="A1909" s="65" t="inlineStr">
        <is>
          <t>DEV-01908</t>
        </is>
      </c>
      <c r="B1909" s="66" t="n">
        <v>45796</v>
      </c>
      <c r="C1909" s="65" t="inlineStr">
        <is>
          <t>2025-05</t>
        </is>
      </c>
      <c r="D1909" s="65" t="inlineStr">
        <is>
          <t>2024-2025</t>
        </is>
      </c>
      <c r="E1909" s="65" t="inlineStr">
        <is>
          <t>CLI-0357</t>
        </is>
      </c>
      <c r="F1909" s="65" t="inlineStr">
        <is>
          <t>Syndic</t>
        </is>
      </c>
      <c r="G1909" s="65" t="inlineStr">
        <is>
          <t>Toulouse</t>
        </is>
      </c>
      <c r="H1909" s="65" t="inlineStr">
        <is>
          <t>Nadia Cherif</t>
        </is>
      </c>
      <c r="I1909" s="65" t="inlineStr">
        <is>
          <t>Plomberie</t>
        </is>
      </c>
      <c r="J1909" s="65" t="inlineStr">
        <is>
          <t>PR-001</t>
        </is>
      </c>
      <c r="K1909" s="65" t="inlineStr">
        <is>
          <t>Remplacement chauffe-eau 200 L</t>
        </is>
      </c>
      <c r="L1909" s="67" t="n">
        <v>1</v>
      </c>
      <c r="M1909" s="68" t="n">
        <v>2930.06</v>
      </c>
      <c r="N1909" s="65" t="inlineStr">
        <is>
          <t>Refusé</t>
        </is>
      </c>
      <c r="O1909" s="66" t="n">
        <v>45827</v>
      </c>
      <c r="P1909" s="67" t="n">
        <v>8</v>
      </c>
      <c r="Q1909" s="67" t="n">
        <v>2</v>
      </c>
      <c r="R1909" s="67">
        <f>$I1909</f>
        <v/>
      </c>
      <c r="S1909" s="67">
        <f>$K1909</f>
        <v/>
      </c>
      <c r="T1909" s="67">
        <f>IFERROR(INDEX(Clients!$G$2:$G$1020,MATCH($E1909,Clients!$A$2:$A$1020,0)),"")</f>
        <v/>
      </c>
      <c r="U1909" s="67">
        <f>IFERROR(INDEX(Clients!$I$2:$I$1020,MATCH($E1909,Clients!$A$2:$A$1020,0)),"")</f>
        <v/>
      </c>
      <c r="V1909" s="69">
        <f>1</f>
        <v/>
      </c>
      <c r="W1909" s="69">
        <f>IF($N1909="Accepté",1,0)</f>
        <v/>
      </c>
      <c r="X1909" s="68">
        <f>$M1909*$W1909</f>
        <v/>
      </c>
      <c r="Y1909" s="68">
        <f>IF($N1909="En cours",0,$M1909)</f>
        <v/>
      </c>
      <c r="Z1909" s="69">
        <f>IF($P1909="",0,1)</f>
        <v/>
      </c>
      <c r="AA1909" s="70">
        <f>IF($P1909="",0,$P1909)</f>
        <v/>
      </c>
      <c r="AB1909" s="69">
        <f>IF(AND($P1909&lt;&gt;"",$P1909&lt;=Paramètres!$C$14),1,0)</f>
        <v/>
      </c>
      <c r="AC1909" s="67">
        <f>IF($P1909="","Jamais relancé",IF($P1909&lt;=3,"0-3 j",IF($P1909&lt;=7,"4-7 j",IF($P1909&lt;=15,"8-15 j","Plus de 15 j"))))</f>
        <v/>
      </c>
      <c r="AD1909" s="67">
        <f>IF($M1909&lt;=1000,"Moins de 1 k€",IF($M1909&lt;=5000,"1 à 5 k€",IF($M1909&lt;=15000,"5 à 15 k€","Plus de 15 k€")))</f>
        <v/>
      </c>
    </row>
    <row r="1910">
      <c r="A1910" s="65" t="inlineStr">
        <is>
          <t>DEV-01909</t>
        </is>
      </c>
      <c r="B1910" s="66" t="n">
        <v>45797</v>
      </c>
      <c r="C1910" s="65" t="inlineStr">
        <is>
          <t>2025-05</t>
        </is>
      </c>
      <c r="D1910" s="65" t="inlineStr">
        <is>
          <t>2024-2025</t>
        </is>
      </c>
      <c r="E1910" s="65" t="inlineStr">
        <is>
          <t>CLI-0675</t>
        </is>
      </c>
      <c r="F1910" s="65" t="inlineStr">
        <is>
          <t>Professionnel</t>
        </is>
      </c>
      <c r="G1910" s="65" t="inlineStr">
        <is>
          <t>Bordeaux</t>
        </is>
      </c>
      <c r="H1910" s="65" t="inlineStr">
        <is>
          <t>Karim Belkacem</t>
        </is>
      </c>
      <c r="I1910" s="65" t="inlineStr">
        <is>
          <t>Électricité</t>
        </is>
      </c>
      <c r="J1910" s="65" t="inlineStr">
        <is>
          <t>EL-002</t>
        </is>
      </c>
      <c r="K1910" s="65" t="inlineStr">
        <is>
          <t>Installation borne de recharge VE</t>
        </is>
      </c>
      <c r="L1910" s="67" t="n">
        <v>1</v>
      </c>
      <c r="M1910" s="68" t="n">
        <v>3039.91</v>
      </c>
      <c r="N1910" s="65" t="inlineStr">
        <is>
          <t>Refusé</t>
        </is>
      </c>
      <c r="O1910" s="66" t="n">
        <v>45838</v>
      </c>
      <c r="P1910" s="67" t="n">
        <v>7</v>
      </c>
      <c r="Q1910" s="67" t="n">
        <v>4</v>
      </c>
      <c r="R1910" s="67">
        <f>$I1910</f>
        <v/>
      </c>
      <c r="S1910" s="67">
        <f>$K1910</f>
        <v/>
      </c>
      <c r="T1910" s="67">
        <f>IFERROR(INDEX(Clients!$G$2:$G$1020,MATCH($E1910,Clients!$A$2:$A$1020,0)),"")</f>
        <v/>
      </c>
      <c r="U1910" s="67">
        <f>IFERROR(INDEX(Clients!$I$2:$I$1020,MATCH($E1910,Clients!$A$2:$A$1020,0)),"")</f>
        <v/>
      </c>
      <c r="V1910" s="69">
        <f>1</f>
        <v/>
      </c>
      <c r="W1910" s="69">
        <f>IF($N1910="Accepté",1,0)</f>
        <v/>
      </c>
      <c r="X1910" s="68">
        <f>$M1910*$W1910</f>
        <v/>
      </c>
      <c r="Y1910" s="68">
        <f>IF($N1910="En cours",0,$M1910)</f>
        <v/>
      </c>
      <c r="Z1910" s="69">
        <f>IF($P1910="",0,1)</f>
        <v/>
      </c>
      <c r="AA1910" s="70">
        <f>IF($P1910="",0,$P1910)</f>
        <v/>
      </c>
      <c r="AB1910" s="69">
        <f>IF(AND($P1910&lt;&gt;"",$P1910&lt;=Paramètres!$C$14),1,0)</f>
        <v/>
      </c>
      <c r="AC1910" s="67">
        <f>IF($P1910="","Jamais relancé",IF($P1910&lt;=3,"0-3 j",IF($P1910&lt;=7,"4-7 j",IF($P1910&lt;=15,"8-15 j","Plus de 15 j"))))</f>
        <v/>
      </c>
      <c r="AD1910" s="67">
        <f>IF($M1910&lt;=1000,"Moins de 1 k€",IF($M1910&lt;=5000,"1 à 5 k€",IF($M1910&lt;=15000,"5 à 15 k€","Plus de 15 k€")))</f>
        <v/>
      </c>
    </row>
    <row r="1911">
      <c r="A1911" s="65" t="inlineStr">
        <is>
          <t>DEV-01910</t>
        </is>
      </c>
      <c r="B1911" s="66" t="n">
        <v>45797</v>
      </c>
      <c r="C1911" s="65" t="inlineStr">
        <is>
          <t>2025-05</t>
        </is>
      </c>
      <c r="D1911" s="65" t="inlineStr">
        <is>
          <t>2024-2025</t>
        </is>
      </c>
      <c r="E1911" s="65" t="inlineStr">
        <is>
          <t>CLI-0419</t>
        </is>
      </c>
      <c r="F1911" s="65" t="inlineStr">
        <is>
          <t>Particulier</t>
        </is>
      </c>
      <c r="G1911" s="65" t="inlineStr">
        <is>
          <t>Toulouse</t>
        </is>
      </c>
      <c r="H1911" s="65" t="inlineStr">
        <is>
          <t>Nadia Cherif</t>
        </is>
      </c>
      <c r="I1911" s="65" t="inlineStr">
        <is>
          <t>Plomberie</t>
        </is>
      </c>
      <c r="J1911" s="65" t="inlineStr">
        <is>
          <t>PR-001</t>
        </is>
      </c>
      <c r="K1911" s="65" t="inlineStr">
        <is>
          <t>Remplacement chauffe-eau 200 L</t>
        </is>
      </c>
      <c r="L1911" s="67" t="n">
        <v>1</v>
      </c>
      <c r="M1911" s="68" t="n">
        <v>1481.25</v>
      </c>
      <c r="N1911" s="65" t="inlineStr">
        <is>
          <t>Refusé</t>
        </is>
      </c>
      <c r="O1911" s="66" t="n">
        <v>45800</v>
      </c>
      <c r="P1911" s="67" t="n">
        <v>15</v>
      </c>
      <c r="Q1911" s="67" t="n">
        <v>0</v>
      </c>
      <c r="R1911" s="67">
        <f>$I1911</f>
        <v/>
      </c>
      <c r="S1911" s="67">
        <f>$K1911</f>
        <v/>
      </c>
      <c r="T1911" s="67">
        <f>IFERROR(INDEX(Clients!$G$2:$G$1020,MATCH($E1911,Clients!$A$2:$A$1020,0)),"")</f>
        <v/>
      </c>
      <c r="U1911" s="67">
        <f>IFERROR(INDEX(Clients!$I$2:$I$1020,MATCH($E1911,Clients!$A$2:$A$1020,0)),"")</f>
        <v/>
      </c>
      <c r="V1911" s="69">
        <f>1</f>
        <v/>
      </c>
      <c r="W1911" s="69">
        <f>IF($N1911="Accepté",1,0)</f>
        <v/>
      </c>
      <c r="X1911" s="68">
        <f>$M1911*$W1911</f>
        <v/>
      </c>
      <c r="Y1911" s="68">
        <f>IF($N1911="En cours",0,$M1911)</f>
        <v/>
      </c>
      <c r="Z1911" s="69">
        <f>IF($P1911="",0,1)</f>
        <v/>
      </c>
      <c r="AA1911" s="70">
        <f>IF($P1911="",0,$P1911)</f>
        <v/>
      </c>
      <c r="AB1911" s="69">
        <f>IF(AND($P1911&lt;&gt;"",$P1911&lt;=Paramètres!$C$14),1,0)</f>
        <v/>
      </c>
      <c r="AC1911" s="67">
        <f>IF($P1911="","Jamais relancé",IF($P1911&lt;=3,"0-3 j",IF($P1911&lt;=7,"4-7 j",IF($P1911&lt;=15,"8-15 j","Plus de 15 j"))))</f>
        <v/>
      </c>
      <c r="AD1911" s="67">
        <f>IF($M1911&lt;=1000,"Moins de 1 k€",IF($M1911&lt;=5000,"1 à 5 k€",IF($M1911&lt;=15000,"5 à 15 k€","Plus de 15 k€")))</f>
        <v/>
      </c>
    </row>
    <row r="1912">
      <c r="A1912" s="65" t="inlineStr">
        <is>
          <t>DEV-01911</t>
        </is>
      </c>
      <c r="B1912" s="66" t="n">
        <v>45798</v>
      </c>
      <c r="C1912" s="65" t="inlineStr">
        <is>
          <t>2025-05</t>
        </is>
      </c>
      <c r="D1912" s="65" t="inlineStr">
        <is>
          <t>2024-2025</t>
        </is>
      </c>
      <c r="E1912" s="65" t="inlineStr">
        <is>
          <t>CLI-0532</t>
        </is>
      </c>
      <c r="F1912" s="65" t="inlineStr">
        <is>
          <t>Particulier</t>
        </is>
      </c>
      <c r="G1912" s="65" t="inlineStr">
        <is>
          <t>Bordeaux</t>
        </is>
      </c>
      <c r="H1912" s="65" t="inlineStr">
        <is>
          <t>Karim Belkacem</t>
        </is>
      </c>
      <c r="I1912" s="65" t="inlineStr">
        <is>
          <t>Électricité</t>
        </is>
      </c>
      <c r="J1912" s="65" t="inlineStr">
        <is>
          <t>EL-003</t>
        </is>
      </c>
      <c r="K1912" s="65" t="inlineStr">
        <is>
          <t>Rénovation électrique complète</t>
        </is>
      </c>
      <c r="L1912" s="67" t="n">
        <v>1</v>
      </c>
      <c r="M1912" s="68" t="n">
        <v>8687.85</v>
      </c>
      <c r="N1912" s="65" t="inlineStr">
        <is>
          <t>Refusé</t>
        </is>
      </c>
      <c r="O1912" s="66" t="n">
        <v>45833</v>
      </c>
      <c r="P1912" s="67" t="n"/>
      <c r="Q1912" s="67" t="n">
        <v>0</v>
      </c>
      <c r="R1912" s="67">
        <f>$I1912</f>
        <v/>
      </c>
      <c r="S1912" s="67">
        <f>$K1912</f>
        <v/>
      </c>
      <c r="T1912" s="67">
        <f>IFERROR(INDEX(Clients!$G$2:$G$1020,MATCH($E1912,Clients!$A$2:$A$1020,0)),"")</f>
        <v/>
      </c>
      <c r="U1912" s="67">
        <f>IFERROR(INDEX(Clients!$I$2:$I$1020,MATCH($E1912,Clients!$A$2:$A$1020,0)),"")</f>
        <v/>
      </c>
      <c r="V1912" s="69">
        <f>1</f>
        <v/>
      </c>
      <c r="W1912" s="69">
        <f>IF($N1912="Accepté",1,0)</f>
        <v/>
      </c>
      <c r="X1912" s="68">
        <f>$M1912*$W1912</f>
        <v/>
      </c>
      <c r="Y1912" s="68">
        <f>IF($N1912="En cours",0,$M1912)</f>
        <v/>
      </c>
      <c r="Z1912" s="69">
        <f>IF($P1912="",0,1)</f>
        <v/>
      </c>
      <c r="AA1912" s="70">
        <f>IF($P1912="",0,$P1912)</f>
        <v/>
      </c>
      <c r="AB1912" s="69">
        <f>IF(AND($P1912&lt;&gt;"",$P1912&lt;=Paramètres!$C$14),1,0)</f>
        <v/>
      </c>
      <c r="AC1912" s="67">
        <f>IF($P1912="","Jamais relancé",IF($P1912&lt;=3,"0-3 j",IF($P1912&lt;=7,"4-7 j",IF($P1912&lt;=15,"8-15 j","Plus de 15 j"))))</f>
        <v/>
      </c>
      <c r="AD1912" s="67">
        <f>IF($M1912&lt;=1000,"Moins de 1 k€",IF($M1912&lt;=5000,"1 à 5 k€",IF($M1912&lt;=15000,"5 à 15 k€","Plus de 15 k€")))</f>
        <v/>
      </c>
    </row>
    <row r="1913">
      <c r="A1913" s="65" t="inlineStr">
        <is>
          <t>DEV-01912</t>
        </is>
      </c>
      <c r="B1913" s="66" t="n">
        <v>45798</v>
      </c>
      <c r="C1913" s="65" t="inlineStr">
        <is>
          <t>2025-05</t>
        </is>
      </c>
      <c r="D1913" s="65" t="inlineStr">
        <is>
          <t>2024-2025</t>
        </is>
      </c>
      <c r="E1913" s="65" t="inlineStr">
        <is>
          <t>CLI-0669</t>
        </is>
      </c>
      <c r="F1913" s="65" t="inlineStr">
        <is>
          <t>Particulier</t>
        </is>
      </c>
      <c r="G1913" s="65" t="inlineStr">
        <is>
          <t>Toulouse</t>
        </is>
      </c>
      <c r="H1913" s="65" t="inlineStr">
        <is>
          <t>Julien Fabre</t>
        </is>
      </c>
      <c r="I1913" s="65" t="inlineStr">
        <is>
          <t>Électricité</t>
        </is>
      </c>
      <c r="J1913" s="65" t="inlineStr">
        <is>
          <t>EL-003</t>
        </is>
      </c>
      <c r="K1913" s="65" t="inlineStr">
        <is>
          <t>Rénovation électrique complète</t>
        </is>
      </c>
      <c r="L1913" s="67" t="n">
        <v>1</v>
      </c>
      <c r="M1913" s="68" t="n">
        <v>10651.56</v>
      </c>
      <c r="N1913" s="65" t="inlineStr">
        <is>
          <t>Sans réponse</t>
        </is>
      </c>
      <c r="O1913" s="66" t="n">
        <v>45828</v>
      </c>
      <c r="P1913" s="67" t="n">
        <v>8</v>
      </c>
      <c r="Q1913" s="67" t="n">
        <v>1</v>
      </c>
      <c r="R1913" s="67">
        <f>$I1913</f>
        <v/>
      </c>
      <c r="S1913" s="67">
        <f>$K1913</f>
        <v/>
      </c>
      <c r="T1913" s="67">
        <f>IFERROR(INDEX(Clients!$G$2:$G$1020,MATCH($E1913,Clients!$A$2:$A$1020,0)),"")</f>
        <v/>
      </c>
      <c r="U1913" s="67">
        <f>IFERROR(INDEX(Clients!$I$2:$I$1020,MATCH($E1913,Clients!$A$2:$A$1020,0)),"")</f>
        <v/>
      </c>
      <c r="V1913" s="69">
        <f>1</f>
        <v/>
      </c>
      <c r="W1913" s="69">
        <f>IF($N1913="Accepté",1,0)</f>
        <v/>
      </c>
      <c r="X1913" s="68">
        <f>$M1913*$W1913</f>
        <v/>
      </c>
      <c r="Y1913" s="68">
        <f>IF($N1913="En cours",0,$M1913)</f>
        <v/>
      </c>
      <c r="Z1913" s="69">
        <f>IF($P1913="",0,1)</f>
        <v/>
      </c>
      <c r="AA1913" s="70">
        <f>IF($P1913="",0,$P1913)</f>
        <v/>
      </c>
      <c r="AB1913" s="69">
        <f>IF(AND($P1913&lt;&gt;"",$P1913&lt;=Paramètres!$C$14),1,0)</f>
        <v/>
      </c>
      <c r="AC1913" s="67">
        <f>IF($P1913="","Jamais relancé",IF($P1913&lt;=3,"0-3 j",IF($P1913&lt;=7,"4-7 j",IF($P1913&lt;=15,"8-15 j","Plus de 15 j"))))</f>
        <v/>
      </c>
      <c r="AD1913" s="67">
        <f>IF($M1913&lt;=1000,"Moins de 1 k€",IF($M1913&lt;=5000,"1 à 5 k€",IF($M1913&lt;=15000,"5 à 15 k€","Plus de 15 k€")))</f>
        <v/>
      </c>
    </row>
    <row r="1914">
      <c r="A1914" s="65" t="inlineStr">
        <is>
          <t>DEV-01913</t>
        </is>
      </c>
      <c r="B1914" s="66" t="n">
        <v>45798</v>
      </c>
      <c r="C1914" s="65" t="inlineStr">
        <is>
          <t>2025-05</t>
        </is>
      </c>
      <c r="D1914" s="65" t="inlineStr">
        <is>
          <t>2024-2025</t>
        </is>
      </c>
      <c r="E1914" s="65" t="inlineStr">
        <is>
          <t>CLI-0174</t>
        </is>
      </c>
      <c r="F1914" s="65" t="inlineStr">
        <is>
          <t>Professionnel</t>
        </is>
      </c>
      <c r="G1914" s="65" t="inlineStr">
        <is>
          <t>Bordeaux</t>
        </is>
      </c>
      <c r="H1914" s="65" t="inlineStr">
        <is>
          <t>Karim Belkacem</t>
        </is>
      </c>
      <c r="I1914" s="65" t="inlineStr">
        <is>
          <t>Dépannage</t>
        </is>
      </c>
      <c r="J1914" s="65" t="inlineStr">
        <is>
          <t>DP-003</t>
        </is>
      </c>
      <c r="K1914" s="65" t="inlineStr">
        <is>
          <t>Dépannage électrique urgence</t>
        </is>
      </c>
      <c r="L1914" s="67" t="n">
        <v>1</v>
      </c>
      <c r="M1914" s="68" t="n">
        <v>544.5</v>
      </c>
      <c r="N1914" s="65" t="inlineStr">
        <is>
          <t>Sans réponse</t>
        </is>
      </c>
      <c r="O1914" s="66" t="n">
        <v>45835</v>
      </c>
      <c r="P1914" s="67" t="n"/>
      <c r="Q1914" s="67" t="n">
        <v>0</v>
      </c>
      <c r="R1914" s="67">
        <f>$I1914</f>
        <v/>
      </c>
      <c r="S1914" s="67">
        <f>$K1914</f>
        <v/>
      </c>
      <c r="T1914" s="67">
        <f>IFERROR(INDEX(Clients!$G$2:$G$1020,MATCH($E1914,Clients!$A$2:$A$1020,0)),"")</f>
        <v/>
      </c>
      <c r="U1914" s="67">
        <f>IFERROR(INDEX(Clients!$I$2:$I$1020,MATCH($E1914,Clients!$A$2:$A$1020,0)),"")</f>
        <v/>
      </c>
      <c r="V1914" s="69">
        <f>1</f>
        <v/>
      </c>
      <c r="W1914" s="69">
        <f>IF($N1914="Accepté",1,0)</f>
        <v/>
      </c>
      <c r="X1914" s="68">
        <f>$M1914*$W1914</f>
        <v/>
      </c>
      <c r="Y1914" s="68">
        <f>IF($N1914="En cours",0,$M1914)</f>
        <v/>
      </c>
      <c r="Z1914" s="69">
        <f>IF($P1914="",0,1)</f>
        <v/>
      </c>
      <c r="AA1914" s="70">
        <f>IF($P1914="",0,$P1914)</f>
        <v/>
      </c>
      <c r="AB1914" s="69">
        <f>IF(AND($P1914&lt;&gt;"",$P1914&lt;=Paramètres!$C$14),1,0)</f>
        <v/>
      </c>
      <c r="AC1914" s="67">
        <f>IF($P1914="","Jamais relancé",IF($P1914&lt;=3,"0-3 j",IF($P1914&lt;=7,"4-7 j",IF($P1914&lt;=15,"8-15 j","Plus de 15 j"))))</f>
        <v/>
      </c>
      <c r="AD1914" s="67">
        <f>IF($M1914&lt;=1000,"Moins de 1 k€",IF($M1914&lt;=5000,"1 à 5 k€",IF($M1914&lt;=15000,"5 à 15 k€","Plus de 15 k€")))</f>
        <v/>
      </c>
    </row>
    <row r="1915">
      <c r="A1915" s="65" t="inlineStr">
        <is>
          <t>DEV-01914</t>
        </is>
      </c>
      <c r="B1915" s="66" t="n">
        <v>45798</v>
      </c>
      <c r="C1915" s="65" t="inlineStr">
        <is>
          <t>2025-05</t>
        </is>
      </c>
      <c r="D1915" s="65" t="inlineStr">
        <is>
          <t>2024-2025</t>
        </is>
      </c>
      <c r="E1915" s="65" t="inlineStr">
        <is>
          <t>CLI-0141</t>
        </is>
      </c>
      <c r="F1915" s="65" t="inlineStr">
        <is>
          <t>Particulier</t>
        </is>
      </c>
      <c r="G1915" s="65" t="inlineStr">
        <is>
          <t>Bordeaux</t>
        </is>
      </c>
      <c r="H1915" s="65" t="inlineStr">
        <is>
          <t>Karim Belkacem</t>
        </is>
      </c>
      <c r="I1915" s="65" t="inlineStr">
        <is>
          <t>Plomberie</t>
        </is>
      </c>
      <c r="J1915" s="65" t="inlineStr">
        <is>
          <t>PR-002</t>
        </is>
      </c>
      <c r="K1915" s="65" t="inlineStr">
        <is>
          <t>Recherche de fuite + réparation</t>
        </is>
      </c>
      <c r="L1915" s="67" t="n">
        <v>3</v>
      </c>
      <c r="M1915" s="68" t="n">
        <v>1267.38</v>
      </c>
      <c r="N1915" s="65" t="inlineStr">
        <is>
          <t>Refusé</t>
        </is>
      </c>
      <c r="O1915" s="66" t="n">
        <v>45806</v>
      </c>
      <c r="P1915" s="67" t="n"/>
      <c r="Q1915" s="67" t="n">
        <v>0</v>
      </c>
      <c r="R1915" s="67">
        <f>$I1915</f>
        <v/>
      </c>
      <c r="S1915" s="67">
        <f>$K1915</f>
        <v/>
      </c>
      <c r="T1915" s="67">
        <f>IFERROR(INDEX(Clients!$G$2:$G$1020,MATCH($E1915,Clients!$A$2:$A$1020,0)),"")</f>
        <v/>
      </c>
      <c r="U1915" s="67">
        <f>IFERROR(INDEX(Clients!$I$2:$I$1020,MATCH($E1915,Clients!$A$2:$A$1020,0)),"")</f>
        <v/>
      </c>
      <c r="V1915" s="69">
        <f>1</f>
        <v/>
      </c>
      <c r="W1915" s="69">
        <f>IF($N1915="Accepté",1,0)</f>
        <v/>
      </c>
      <c r="X1915" s="68">
        <f>$M1915*$W1915</f>
        <v/>
      </c>
      <c r="Y1915" s="68">
        <f>IF($N1915="En cours",0,$M1915)</f>
        <v/>
      </c>
      <c r="Z1915" s="69">
        <f>IF($P1915="",0,1)</f>
        <v/>
      </c>
      <c r="AA1915" s="70">
        <f>IF($P1915="",0,$P1915)</f>
        <v/>
      </c>
      <c r="AB1915" s="69">
        <f>IF(AND($P1915&lt;&gt;"",$P1915&lt;=Paramètres!$C$14),1,0)</f>
        <v/>
      </c>
      <c r="AC1915" s="67">
        <f>IF($P1915="","Jamais relancé",IF($P1915&lt;=3,"0-3 j",IF($P1915&lt;=7,"4-7 j",IF($P1915&lt;=15,"8-15 j","Plus de 15 j"))))</f>
        <v/>
      </c>
      <c r="AD1915" s="67">
        <f>IF($M1915&lt;=1000,"Moins de 1 k€",IF($M1915&lt;=5000,"1 à 5 k€",IF($M1915&lt;=15000,"5 à 15 k€","Plus de 15 k€")))</f>
        <v/>
      </c>
    </row>
    <row r="1916">
      <c r="A1916" s="65" t="inlineStr">
        <is>
          <t>DEV-01915</t>
        </is>
      </c>
      <c r="B1916" s="66" t="n">
        <v>45799</v>
      </c>
      <c r="C1916" s="65" t="inlineStr">
        <is>
          <t>2025-05</t>
        </is>
      </c>
      <c r="D1916" s="65" t="inlineStr">
        <is>
          <t>2024-2025</t>
        </is>
      </c>
      <c r="E1916" s="65" t="inlineStr">
        <is>
          <t>CLI-0045</t>
        </is>
      </c>
      <c r="F1916" s="65" t="inlineStr">
        <is>
          <t>Syndic</t>
        </is>
      </c>
      <c r="G1916" s="65" t="inlineStr">
        <is>
          <t>Bordeaux</t>
        </is>
      </c>
      <c r="H1916" s="65" t="inlineStr">
        <is>
          <t>Sophie Marchand</t>
        </is>
      </c>
      <c r="I1916" s="65" t="inlineStr">
        <is>
          <t>Plomberie</t>
        </is>
      </c>
      <c r="J1916" s="65" t="inlineStr">
        <is>
          <t>PR-001</t>
        </is>
      </c>
      <c r="K1916" s="65" t="inlineStr">
        <is>
          <t>Remplacement chauffe-eau 200 L</t>
        </is>
      </c>
      <c r="L1916" s="67" t="n">
        <v>2</v>
      </c>
      <c r="M1916" s="68" t="n">
        <v>6181.61</v>
      </c>
      <c r="N1916" s="65" t="inlineStr">
        <is>
          <t>Sans réponse</t>
        </is>
      </c>
      <c r="O1916" s="66" t="n">
        <v>45807</v>
      </c>
      <c r="P1916" s="67" t="n">
        <v>11</v>
      </c>
      <c r="Q1916" s="67" t="n">
        <v>0</v>
      </c>
      <c r="R1916" s="67">
        <f>$I1916</f>
        <v/>
      </c>
      <c r="S1916" s="67">
        <f>$K1916</f>
        <v/>
      </c>
      <c r="T1916" s="67">
        <f>IFERROR(INDEX(Clients!$G$2:$G$1020,MATCH($E1916,Clients!$A$2:$A$1020,0)),"")</f>
        <v/>
      </c>
      <c r="U1916" s="67">
        <f>IFERROR(INDEX(Clients!$I$2:$I$1020,MATCH($E1916,Clients!$A$2:$A$1020,0)),"")</f>
        <v/>
      </c>
      <c r="V1916" s="69">
        <f>1</f>
        <v/>
      </c>
      <c r="W1916" s="69">
        <f>IF($N1916="Accepté",1,0)</f>
        <v/>
      </c>
      <c r="X1916" s="68">
        <f>$M1916*$W1916</f>
        <v/>
      </c>
      <c r="Y1916" s="68">
        <f>IF($N1916="En cours",0,$M1916)</f>
        <v/>
      </c>
      <c r="Z1916" s="69">
        <f>IF($P1916="",0,1)</f>
        <v/>
      </c>
      <c r="AA1916" s="70">
        <f>IF($P1916="",0,$P1916)</f>
        <v/>
      </c>
      <c r="AB1916" s="69">
        <f>IF(AND($P1916&lt;&gt;"",$P1916&lt;=Paramètres!$C$14),1,0)</f>
        <v/>
      </c>
      <c r="AC1916" s="67">
        <f>IF($P1916="","Jamais relancé",IF($P1916&lt;=3,"0-3 j",IF($P1916&lt;=7,"4-7 j",IF($P1916&lt;=15,"8-15 j","Plus de 15 j"))))</f>
        <v/>
      </c>
      <c r="AD1916" s="67">
        <f>IF($M1916&lt;=1000,"Moins de 1 k€",IF($M1916&lt;=5000,"1 à 5 k€",IF($M1916&lt;=15000,"5 à 15 k€","Plus de 15 k€")))</f>
        <v/>
      </c>
    </row>
    <row r="1917">
      <c r="A1917" s="65" t="inlineStr">
        <is>
          <t>DEV-01916</t>
        </is>
      </c>
      <c r="B1917" s="66" t="n">
        <v>45799</v>
      </c>
      <c r="C1917" s="65" t="inlineStr">
        <is>
          <t>2025-05</t>
        </is>
      </c>
      <c r="D1917" s="65" t="inlineStr">
        <is>
          <t>2024-2025</t>
        </is>
      </c>
      <c r="E1917" s="65" t="inlineStr">
        <is>
          <t>CLI-0224</t>
        </is>
      </c>
      <c r="F1917" s="65" t="inlineStr">
        <is>
          <t>Particulier</t>
        </is>
      </c>
      <c r="G1917" s="65" t="inlineStr">
        <is>
          <t>Toulouse</t>
        </is>
      </c>
      <c r="H1917" s="65" t="inlineStr">
        <is>
          <t>Nadia Cherif</t>
        </is>
      </c>
      <c r="I1917" s="65" t="inlineStr">
        <is>
          <t>Électricité</t>
        </is>
      </c>
      <c r="J1917" s="65" t="inlineStr">
        <is>
          <t>EL-002</t>
        </is>
      </c>
      <c r="K1917" s="65" t="inlineStr">
        <is>
          <t>Installation borne de recharge VE</t>
        </is>
      </c>
      <c r="L1917" s="67" t="n">
        <v>1</v>
      </c>
      <c r="M1917" s="68" t="n">
        <v>1744.85</v>
      </c>
      <c r="N1917" s="65" t="inlineStr">
        <is>
          <t>Accepté</t>
        </is>
      </c>
      <c r="O1917" s="66" t="n">
        <v>45826</v>
      </c>
      <c r="P1917" s="67" t="n">
        <v>7</v>
      </c>
      <c r="Q1917" s="67" t="n">
        <v>1</v>
      </c>
      <c r="R1917" s="67">
        <f>$I1917</f>
        <v/>
      </c>
      <c r="S1917" s="67">
        <f>$K1917</f>
        <v/>
      </c>
      <c r="T1917" s="67">
        <f>IFERROR(INDEX(Clients!$G$2:$G$1020,MATCH($E1917,Clients!$A$2:$A$1020,0)),"")</f>
        <v/>
      </c>
      <c r="U1917" s="67">
        <f>IFERROR(INDEX(Clients!$I$2:$I$1020,MATCH($E1917,Clients!$A$2:$A$1020,0)),"")</f>
        <v/>
      </c>
      <c r="V1917" s="69">
        <f>1</f>
        <v/>
      </c>
      <c r="W1917" s="69">
        <f>IF($N1917="Accepté",1,0)</f>
        <v/>
      </c>
      <c r="X1917" s="68">
        <f>$M1917*$W1917</f>
        <v/>
      </c>
      <c r="Y1917" s="68">
        <f>IF($N1917="En cours",0,$M1917)</f>
        <v/>
      </c>
      <c r="Z1917" s="69">
        <f>IF($P1917="",0,1)</f>
        <v/>
      </c>
      <c r="AA1917" s="70">
        <f>IF($P1917="",0,$P1917)</f>
        <v/>
      </c>
      <c r="AB1917" s="69">
        <f>IF(AND($P1917&lt;&gt;"",$P1917&lt;=Paramètres!$C$14),1,0)</f>
        <v/>
      </c>
      <c r="AC1917" s="67">
        <f>IF($P1917="","Jamais relancé",IF($P1917&lt;=3,"0-3 j",IF($P1917&lt;=7,"4-7 j",IF($P1917&lt;=15,"8-15 j","Plus de 15 j"))))</f>
        <v/>
      </c>
      <c r="AD1917" s="67">
        <f>IF($M1917&lt;=1000,"Moins de 1 k€",IF($M1917&lt;=5000,"1 à 5 k€",IF($M1917&lt;=15000,"5 à 15 k€","Plus de 15 k€")))</f>
        <v/>
      </c>
    </row>
    <row r="1918">
      <c r="A1918" s="65" t="inlineStr">
        <is>
          <t>DEV-01917</t>
        </is>
      </c>
      <c r="B1918" s="66" t="n">
        <v>45799</v>
      </c>
      <c r="C1918" s="65" t="inlineStr">
        <is>
          <t>2025-05</t>
        </is>
      </c>
      <c r="D1918" s="65" t="inlineStr">
        <is>
          <t>2024-2025</t>
        </is>
      </c>
      <c r="E1918" s="65" t="inlineStr">
        <is>
          <t>CLI-0008</t>
        </is>
      </c>
      <c r="F1918" s="65" t="inlineStr">
        <is>
          <t>Particulier</t>
        </is>
      </c>
      <c r="G1918" s="65" t="inlineStr">
        <is>
          <t>Toulouse</t>
        </is>
      </c>
      <c r="H1918" s="65" t="inlineStr">
        <is>
          <t>Nadia Cherif</t>
        </is>
      </c>
      <c r="I1918" s="65" t="inlineStr">
        <is>
          <t>Salle de bain</t>
        </is>
      </c>
      <c r="J1918" s="65" t="inlineStr">
        <is>
          <t>SB-003</t>
        </is>
      </c>
      <c r="K1918" s="65" t="inlineStr">
        <is>
          <t>Pose meuble vasque + robinetterie</t>
        </is>
      </c>
      <c r="L1918" s="67" t="n">
        <v>1</v>
      </c>
      <c r="M1918" s="68" t="n">
        <v>1273.93</v>
      </c>
      <c r="N1918" s="65" t="inlineStr">
        <is>
          <t>Sans réponse</t>
        </is>
      </c>
      <c r="O1918" s="66" t="n">
        <v>45826</v>
      </c>
      <c r="P1918" s="67" t="n">
        <v>14</v>
      </c>
      <c r="Q1918" s="67" t="n">
        <v>2</v>
      </c>
      <c r="R1918" s="67">
        <f>$I1918</f>
        <v/>
      </c>
      <c r="S1918" s="67">
        <f>$K1918</f>
        <v/>
      </c>
      <c r="T1918" s="67">
        <f>IFERROR(INDEX(Clients!$G$2:$G$1020,MATCH($E1918,Clients!$A$2:$A$1020,0)),"")</f>
        <v/>
      </c>
      <c r="U1918" s="67">
        <f>IFERROR(INDEX(Clients!$I$2:$I$1020,MATCH($E1918,Clients!$A$2:$A$1020,0)),"")</f>
        <v/>
      </c>
      <c r="V1918" s="69">
        <f>1</f>
        <v/>
      </c>
      <c r="W1918" s="69">
        <f>IF($N1918="Accepté",1,0)</f>
        <v/>
      </c>
      <c r="X1918" s="68">
        <f>$M1918*$W1918</f>
        <v/>
      </c>
      <c r="Y1918" s="68">
        <f>IF($N1918="En cours",0,$M1918)</f>
        <v/>
      </c>
      <c r="Z1918" s="69">
        <f>IF($P1918="",0,1)</f>
        <v/>
      </c>
      <c r="AA1918" s="70">
        <f>IF($P1918="",0,$P1918)</f>
        <v/>
      </c>
      <c r="AB1918" s="69">
        <f>IF(AND($P1918&lt;&gt;"",$P1918&lt;=Paramètres!$C$14),1,0)</f>
        <v/>
      </c>
      <c r="AC1918" s="67">
        <f>IF($P1918="","Jamais relancé",IF($P1918&lt;=3,"0-3 j",IF($P1918&lt;=7,"4-7 j",IF($P1918&lt;=15,"8-15 j","Plus de 15 j"))))</f>
        <v/>
      </c>
      <c r="AD1918" s="67">
        <f>IF($M1918&lt;=1000,"Moins de 1 k€",IF($M1918&lt;=5000,"1 à 5 k€",IF($M1918&lt;=15000,"5 à 15 k€","Plus de 15 k€")))</f>
        <v/>
      </c>
    </row>
    <row r="1919">
      <c r="A1919" s="65" t="inlineStr">
        <is>
          <t>DEV-01918</t>
        </is>
      </c>
      <c r="B1919" s="66" t="n">
        <v>45800</v>
      </c>
      <c r="C1919" s="65" t="inlineStr">
        <is>
          <t>2025-05</t>
        </is>
      </c>
      <c r="D1919" s="65" t="inlineStr">
        <is>
          <t>2024-2025</t>
        </is>
      </c>
      <c r="E1919" s="65" t="inlineStr">
        <is>
          <t>CLI-0233</t>
        </is>
      </c>
      <c r="F1919" s="65" t="inlineStr">
        <is>
          <t>Particulier</t>
        </is>
      </c>
      <c r="G1919" s="65" t="inlineStr">
        <is>
          <t>Toulouse</t>
        </is>
      </c>
      <c r="H1919" s="65" t="inlineStr">
        <is>
          <t>Julien Fabre</t>
        </is>
      </c>
      <c r="I1919" s="65" t="inlineStr">
        <is>
          <t>Dépannage</t>
        </is>
      </c>
      <c r="J1919" s="65" t="inlineStr">
        <is>
          <t>DP-004</t>
        </is>
      </c>
      <c r="K1919" s="65" t="inlineStr">
        <is>
          <t>Remise en service chaudière</t>
        </is>
      </c>
      <c r="L1919" s="67" t="n">
        <v>1</v>
      </c>
      <c r="M1919" s="68" t="n">
        <v>258.53</v>
      </c>
      <c r="N1919" s="65" t="inlineStr">
        <is>
          <t>Accepté</t>
        </is>
      </c>
      <c r="O1919" s="66" t="n">
        <v>45826</v>
      </c>
      <c r="P1919" s="67" t="n">
        <v>1</v>
      </c>
      <c r="Q1919" s="67" t="n">
        <v>3</v>
      </c>
      <c r="R1919" s="67">
        <f>$I1919</f>
        <v/>
      </c>
      <c r="S1919" s="67">
        <f>$K1919</f>
        <v/>
      </c>
      <c r="T1919" s="67">
        <f>IFERROR(INDEX(Clients!$G$2:$G$1020,MATCH($E1919,Clients!$A$2:$A$1020,0)),"")</f>
        <v/>
      </c>
      <c r="U1919" s="67">
        <f>IFERROR(INDEX(Clients!$I$2:$I$1020,MATCH($E1919,Clients!$A$2:$A$1020,0)),"")</f>
        <v/>
      </c>
      <c r="V1919" s="69">
        <f>1</f>
        <v/>
      </c>
      <c r="W1919" s="69">
        <f>IF($N1919="Accepté",1,0)</f>
        <v/>
      </c>
      <c r="X1919" s="68">
        <f>$M1919*$W1919</f>
        <v/>
      </c>
      <c r="Y1919" s="68">
        <f>IF($N1919="En cours",0,$M1919)</f>
        <v/>
      </c>
      <c r="Z1919" s="69">
        <f>IF($P1919="",0,1)</f>
        <v/>
      </c>
      <c r="AA1919" s="70">
        <f>IF($P1919="",0,$P1919)</f>
        <v/>
      </c>
      <c r="AB1919" s="69">
        <f>IF(AND($P1919&lt;&gt;"",$P1919&lt;=Paramètres!$C$14),1,0)</f>
        <v/>
      </c>
      <c r="AC1919" s="67">
        <f>IF($P1919="","Jamais relancé",IF($P1919&lt;=3,"0-3 j",IF($P1919&lt;=7,"4-7 j",IF($P1919&lt;=15,"8-15 j","Plus de 15 j"))))</f>
        <v/>
      </c>
      <c r="AD1919" s="67">
        <f>IF($M1919&lt;=1000,"Moins de 1 k€",IF($M1919&lt;=5000,"1 à 5 k€",IF($M1919&lt;=15000,"5 à 15 k€","Plus de 15 k€")))</f>
        <v/>
      </c>
    </row>
    <row r="1920">
      <c r="A1920" s="65" t="inlineStr">
        <is>
          <t>DEV-01919</t>
        </is>
      </c>
      <c r="B1920" s="66" t="n">
        <v>45800</v>
      </c>
      <c r="C1920" s="65" t="inlineStr">
        <is>
          <t>2025-05</t>
        </is>
      </c>
      <c r="D1920" s="65" t="inlineStr">
        <is>
          <t>2024-2025</t>
        </is>
      </c>
      <c r="E1920" s="65" t="inlineStr">
        <is>
          <t>CLI-0680</t>
        </is>
      </c>
      <c r="F1920" s="65" t="inlineStr">
        <is>
          <t>Syndic</t>
        </is>
      </c>
      <c r="G1920" s="65" t="inlineStr">
        <is>
          <t>Bordeaux</t>
        </is>
      </c>
      <c r="H1920" s="65" t="inlineStr">
        <is>
          <t>Sophie Marchand</t>
        </is>
      </c>
      <c r="I1920" s="65" t="inlineStr">
        <is>
          <t>Plomberie</t>
        </is>
      </c>
      <c r="J1920" s="65" t="inlineStr">
        <is>
          <t>PR-003</t>
        </is>
      </c>
      <c r="K1920" s="65" t="inlineStr">
        <is>
          <t>Réfection réseau eau appartement</t>
        </is>
      </c>
      <c r="L1920" s="67" t="n">
        <v>1</v>
      </c>
      <c r="M1920" s="68" t="n">
        <v>5894.83</v>
      </c>
      <c r="N1920" s="65" t="inlineStr">
        <is>
          <t>Sans réponse</t>
        </is>
      </c>
      <c r="O1920" s="66" t="n">
        <v>45832</v>
      </c>
      <c r="P1920" s="67" t="n"/>
      <c r="Q1920" s="67" t="n">
        <v>0</v>
      </c>
      <c r="R1920" s="67">
        <f>$I1920</f>
        <v/>
      </c>
      <c r="S1920" s="67">
        <f>$K1920</f>
        <v/>
      </c>
      <c r="T1920" s="67">
        <f>IFERROR(INDEX(Clients!$G$2:$G$1020,MATCH($E1920,Clients!$A$2:$A$1020,0)),"")</f>
        <v/>
      </c>
      <c r="U1920" s="67">
        <f>IFERROR(INDEX(Clients!$I$2:$I$1020,MATCH($E1920,Clients!$A$2:$A$1020,0)),"")</f>
        <v/>
      </c>
      <c r="V1920" s="69">
        <f>1</f>
        <v/>
      </c>
      <c r="W1920" s="69">
        <f>IF($N1920="Accepté",1,0)</f>
        <v/>
      </c>
      <c r="X1920" s="68">
        <f>$M1920*$W1920</f>
        <v/>
      </c>
      <c r="Y1920" s="68">
        <f>IF($N1920="En cours",0,$M1920)</f>
        <v/>
      </c>
      <c r="Z1920" s="69">
        <f>IF($P1920="",0,1)</f>
        <v/>
      </c>
      <c r="AA1920" s="70">
        <f>IF($P1920="",0,$P1920)</f>
        <v/>
      </c>
      <c r="AB1920" s="69">
        <f>IF(AND($P1920&lt;&gt;"",$P1920&lt;=Paramètres!$C$14),1,0)</f>
        <v/>
      </c>
      <c r="AC1920" s="67">
        <f>IF($P1920="","Jamais relancé",IF($P1920&lt;=3,"0-3 j",IF($P1920&lt;=7,"4-7 j",IF($P1920&lt;=15,"8-15 j","Plus de 15 j"))))</f>
        <v/>
      </c>
      <c r="AD1920" s="67">
        <f>IF($M1920&lt;=1000,"Moins de 1 k€",IF($M1920&lt;=5000,"1 à 5 k€",IF($M1920&lt;=15000,"5 à 15 k€","Plus de 15 k€")))</f>
        <v/>
      </c>
    </row>
    <row r="1921">
      <c r="A1921" s="65" t="inlineStr">
        <is>
          <t>DEV-01920</t>
        </is>
      </c>
      <c r="B1921" s="66" t="n">
        <v>45800</v>
      </c>
      <c r="C1921" s="65" t="inlineStr">
        <is>
          <t>2025-05</t>
        </is>
      </c>
      <c r="D1921" s="65" t="inlineStr">
        <is>
          <t>2024-2025</t>
        </is>
      </c>
      <c r="E1921" s="65" t="inlineStr">
        <is>
          <t>CLI-0033</t>
        </is>
      </c>
      <c r="F1921" s="65" t="inlineStr">
        <is>
          <t>Syndic</t>
        </is>
      </c>
      <c r="G1921" s="65" t="inlineStr">
        <is>
          <t>Bordeaux</t>
        </is>
      </c>
      <c r="H1921" s="65" t="inlineStr">
        <is>
          <t>Karim Belkacem</t>
        </is>
      </c>
      <c r="I1921" s="65" t="inlineStr">
        <is>
          <t>Dépannage</t>
        </is>
      </c>
      <c r="J1921" s="65" t="inlineStr">
        <is>
          <t>DP-004</t>
        </is>
      </c>
      <c r="K1921" s="65" t="inlineStr">
        <is>
          <t>Remise en service chaudière</t>
        </is>
      </c>
      <c r="L1921" s="67" t="n">
        <v>1</v>
      </c>
      <c r="M1921" s="68" t="n">
        <v>557.6</v>
      </c>
      <c r="N1921" s="65" t="inlineStr">
        <is>
          <t>Accepté</t>
        </is>
      </c>
      <c r="O1921" s="66" t="n">
        <v>45813</v>
      </c>
      <c r="P1921" s="67" t="n">
        <v>13</v>
      </c>
      <c r="Q1921" s="67" t="n">
        <v>1</v>
      </c>
      <c r="R1921" s="67">
        <f>$I1921</f>
        <v/>
      </c>
      <c r="S1921" s="67">
        <f>$K1921</f>
        <v/>
      </c>
      <c r="T1921" s="67">
        <f>IFERROR(INDEX(Clients!$G$2:$G$1020,MATCH($E1921,Clients!$A$2:$A$1020,0)),"")</f>
        <v/>
      </c>
      <c r="U1921" s="67">
        <f>IFERROR(INDEX(Clients!$I$2:$I$1020,MATCH($E1921,Clients!$A$2:$A$1020,0)),"")</f>
        <v/>
      </c>
      <c r="V1921" s="69">
        <f>1</f>
        <v/>
      </c>
      <c r="W1921" s="69">
        <f>IF($N1921="Accepté",1,0)</f>
        <v/>
      </c>
      <c r="X1921" s="68">
        <f>$M1921*$W1921</f>
        <v/>
      </c>
      <c r="Y1921" s="68">
        <f>IF($N1921="En cours",0,$M1921)</f>
        <v/>
      </c>
      <c r="Z1921" s="69">
        <f>IF($P1921="",0,1)</f>
        <v/>
      </c>
      <c r="AA1921" s="70">
        <f>IF($P1921="",0,$P1921)</f>
        <v/>
      </c>
      <c r="AB1921" s="69">
        <f>IF(AND($P1921&lt;&gt;"",$P1921&lt;=Paramètres!$C$14),1,0)</f>
        <v/>
      </c>
      <c r="AC1921" s="67">
        <f>IF($P1921="","Jamais relancé",IF($P1921&lt;=3,"0-3 j",IF($P1921&lt;=7,"4-7 j",IF($P1921&lt;=15,"8-15 j","Plus de 15 j"))))</f>
        <v/>
      </c>
      <c r="AD1921" s="67">
        <f>IF($M1921&lt;=1000,"Moins de 1 k€",IF($M1921&lt;=5000,"1 à 5 k€",IF($M1921&lt;=15000,"5 à 15 k€","Plus de 15 k€")))</f>
        <v/>
      </c>
    </row>
    <row r="1922">
      <c r="A1922" s="65" t="inlineStr">
        <is>
          <t>DEV-01921</t>
        </is>
      </c>
      <c r="B1922" s="66" t="n">
        <v>45800</v>
      </c>
      <c r="C1922" s="65" t="inlineStr">
        <is>
          <t>2025-05</t>
        </is>
      </c>
      <c r="D1922" s="65" t="inlineStr">
        <is>
          <t>2024-2025</t>
        </is>
      </c>
      <c r="E1922" s="65" t="inlineStr">
        <is>
          <t>CLI-0205</t>
        </is>
      </c>
      <c r="F1922" s="65" t="inlineStr">
        <is>
          <t>Professionnel</t>
        </is>
      </c>
      <c r="G1922" s="65" t="inlineStr">
        <is>
          <t>Bordeaux</t>
        </is>
      </c>
      <c r="H1922" s="65" t="inlineStr">
        <is>
          <t>Sophie Marchand</t>
        </is>
      </c>
      <c r="I1922" s="65" t="inlineStr">
        <is>
          <t>Salle de bain</t>
        </is>
      </c>
      <c r="J1922" s="65" t="inlineStr">
        <is>
          <t>SB-003</t>
        </is>
      </c>
      <c r="K1922" s="65" t="inlineStr">
        <is>
          <t>Pose meuble vasque + robinetterie</t>
        </is>
      </c>
      <c r="L1922" s="67" t="n">
        <v>1</v>
      </c>
      <c r="M1922" s="68" t="n">
        <v>2445.98</v>
      </c>
      <c r="N1922" s="65" t="inlineStr">
        <is>
          <t>Sans réponse</t>
        </is>
      </c>
      <c r="O1922" s="66" t="n">
        <v>45825</v>
      </c>
      <c r="P1922" s="67" t="n"/>
      <c r="Q1922" s="67" t="n">
        <v>0</v>
      </c>
      <c r="R1922" s="67">
        <f>$I1922</f>
        <v/>
      </c>
      <c r="S1922" s="67">
        <f>$K1922</f>
        <v/>
      </c>
      <c r="T1922" s="67">
        <f>IFERROR(INDEX(Clients!$G$2:$G$1020,MATCH($E1922,Clients!$A$2:$A$1020,0)),"")</f>
        <v/>
      </c>
      <c r="U1922" s="67">
        <f>IFERROR(INDEX(Clients!$I$2:$I$1020,MATCH($E1922,Clients!$A$2:$A$1020,0)),"")</f>
        <v/>
      </c>
      <c r="V1922" s="69">
        <f>1</f>
        <v/>
      </c>
      <c r="W1922" s="69">
        <f>IF($N1922="Accepté",1,0)</f>
        <v/>
      </c>
      <c r="X1922" s="68">
        <f>$M1922*$W1922</f>
        <v/>
      </c>
      <c r="Y1922" s="68">
        <f>IF($N1922="En cours",0,$M1922)</f>
        <v/>
      </c>
      <c r="Z1922" s="69">
        <f>IF($P1922="",0,1)</f>
        <v/>
      </c>
      <c r="AA1922" s="70">
        <f>IF($P1922="",0,$P1922)</f>
        <v/>
      </c>
      <c r="AB1922" s="69">
        <f>IF(AND($P1922&lt;&gt;"",$P1922&lt;=Paramètres!$C$14),1,0)</f>
        <v/>
      </c>
      <c r="AC1922" s="67">
        <f>IF($P1922="","Jamais relancé",IF($P1922&lt;=3,"0-3 j",IF($P1922&lt;=7,"4-7 j",IF($P1922&lt;=15,"8-15 j","Plus de 15 j"))))</f>
        <v/>
      </c>
      <c r="AD1922" s="67">
        <f>IF($M1922&lt;=1000,"Moins de 1 k€",IF($M1922&lt;=5000,"1 à 5 k€",IF($M1922&lt;=15000,"5 à 15 k€","Plus de 15 k€")))</f>
        <v/>
      </c>
    </row>
    <row r="1923">
      <c r="A1923" s="65" t="inlineStr">
        <is>
          <t>DEV-01922</t>
        </is>
      </c>
      <c r="B1923" s="66" t="n">
        <v>45800</v>
      </c>
      <c r="C1923" s="65" t="inlineStr">
        <is>
          <t>2025-05</t>
        </is>
      </c>
      <c r="D1923" s="65" t="inlineStr">
        <is>
          <t>2024-2025</t>
        </is>
      </c>
      <c r="E1923" s="65" t="inlineStr">
        <is>
          <t>CLI-0030</t>
        </is>
      </c>
      <c r="F1923" s="65" t="inlineStr">
        <is>
          <t>Particulier</t>
        </is>
      </c>
      <c r="G1923" s="65" t="inlineStr">
        <is>
          <t>Toulouse</t>
        </is>
      </c>
      <c r="H1923" s="65" t="inlineStr">
        <is>
          <t>Julien Fabre</t>
        </is>
      </c>
      <c r="I1923" s="65" t="inlineStr">
        <is>
          <t>Dépannage</t>
        </is>
      </c>
      <c r="J1923" s="65" t="inlineStr">
        <is>
          <t>DP-003</t>
        </is>
      </c>
      <c r="K1923" s="65" t="inlineStr">
        <is>
          <t>Dépannage électrique urgence</t>
        </is>
      </c>
      <c r="L1923" s="67" t="n">
        <v>1</v>
      </c>
      <c r="M1923" s="68" t="n">
        <v>303.74</v>
      </c>
      <c r="N1923" s="65" t="inlineStr">
        <is>
          <t>Accepté</t>
        </is>
      </c>
      <c r="O1923" s="66" t="n">
        <v>45825</v>
      </c>
      <c r="P1923" s="67" t="n">
        <v>14</v>
      </c>
      <c r="Q1923" s="67" t="n">
        <v>1</v>
      </c>
      <c r="R1923" s="67">
        <f>$I1923</f>
        <v/>
      </c>
      <c r="S1923" s="67">
        <f>$K1923</f>
        <v/>
      </c>
      <c r="T1923" s="67">
        <f>IFERROR(INDEX(Clients!$G$2:$G$1020,MATCH($E1923,Clients!$A$2:$A$1020,0)),"")</f>
        <v/>
      </c>
      <c r="U1923" s="67">
        <f>IFERROR(INDEX(Clients!$I$2:$I$1020,MATCH($E1923,Clients!$A$2:$A$1020,0)),"")</f>
        <v/>
      </c>
      <c r="V1923" s="69">
        <f>1</f>
        <v/>
      </c>
      <c r="W1923" s="69">
        <f>IF($N1923="Accepté",1,0)</f>
        <v/>
      </c>
      <c r="X1923" s="68">
        <f>$M1923*$W1923</f>
        <v/>
      </c>
      <c r="Y1923" s="68">
        <f>IF($N1923="En cours",0,$M1923)</f>
        <v/>
      </c>
      <c r="Z1923" s="69">
        <f>IF($P1923="",0,1)</f>
        <v/>
      </c>
      <c r="AA1923" s="70">
        <f>IF($P1923="",0,$P1923)</f>
        <v/>
      </c>
      <c r="AB1923" s="69">
        <f>IF(AND($P1923&lt;&gt;"",$P1923&lt;=Paramètres!$C$14),1,0)</f>
        <v/>
      </c>
      <c r="AC1923" s="67">
        <f>IF($P1923="","Jamais relancé",IF($P1923&lt;=3,"0-3 j",IF($P1923&lt;=7,"4-7 j",IF($P1923&lt;=15,"8-15 j","Plus de 15 j"))))</f>
        <v/>
      </c>
      <c r="AD1923" s="67">
        <f>IF($M1923&lt;=1000,"Moins de 1 k€",IF($M1923&lt;=5000,"1 à 5 k€",IF($M1923&lt;=15000,"5 à 15 k€","Plus de 15 k€")))</f>
        <v/>
      </c>
    </row>
    <row r="1924">
      <c r="A1924" s="65" t="inlineStr">
        <is>
          <t>DEV-01923</t>
        </is>
      </c>
      <c r="B1924" s="66" t="n">
        <v>45800</v>
      </c>
      <c r="C1924" s="65" t="inlineStr">
        <is>
          <t>2025-05</t>
        </is>
      </c>
      <c r="D1924" s="65" t="inlineStr">
        <is>
          <t>2024-2025</t>
        </is>
      </c>
      <c r="E1924" s="65" t="inlineStr">
        <is>
          <t>CLI-1004</t>
        </is>
      </c>
      <c r="F1924" s="65" t="inlineStr">
        <is>
          <t>Particulier</t>
        </is>
      </c>
      <c r="G1924" s="65" t="inlineStr">
        <is>
          <t>Montpellier</t>
        </is>
      </c>
      <c r="H1924" s="65" t="inlineStr">
        <is>
          <t>Thomas Rey</t>
        </is>
      </c>
      <c r="I1924" s="65" t="inlineStr">
        <is>
          <t>Dépannage</t>
        </is>
      </c>
      <c r="J1924" s="65" t="inlineStr">
        <is>
          <t>DP-004</t>
        </is>
      </c>
      <c r="K1924" s="65" t="inlineStr">
        <is>
          <t>Remise en service chaudière</t>
        </is>
      </c>
      <c r="L1924" s="67" t="n">
        <v>1</v>
      </c>
      <c r="M1924" s="68" t="n">
        <v>218.41</v>
      </c>
      <c r="N1924" s="65" t="inlineStr">
        <is>
          <t>Refusé</t>
        </is>
      </c>
      <c r="O1924" s="66" t="n">
        <v>45831</v>
      </c>
      <c r="P1924" s="67" t="n"/>
      <c r="Q1924" s="67" t="n">
        <v>0</v>
      </c>
      <c r="R1924" s="67">
        <f>$I1924</f>
        <v/>
      </c>
      <c r="S1924" s="67">
        <f>$K1924</f>
        <v/>
      </c>
      <c r="T1924" s="67">
        <f>IFERROR(INDEX(Clients!$G$2:$G$1020,MATCH($E1924,Clients!$A$2:$A$1020,0)),"")</f>
        <v/>
      </c>
      <c r="U1924" s="67">
        <f>IFERROR(INDEX(Clients!$I$2:$I$1020,MATCH($E1924,Clients!$A$2:$A$1020,0)),"")</f>
        <v/>
      </c>
      <c r="V1924" s="69">
        <f>1</f>
        <v/>
      </c>
      <c r="W1924" s="69">
        <f>IF($N1924="Accepté",1,0)</f>
        <v/>
      </c>
      <c r="X1924" s="68">
        <f>$M1924*$W1924</f>
        <v/>
      </c>
      <c r="Y1924" s="68">
        <f>IF($N1924="En cours",0,$M1924)</f>
        <v/>
      </c>
      <c r="Z1924" s="69">
        <f>IF($P1924="",0,1)</f>
        <v/>
      </c>
      <c r="AA1924" s="70">
        <f>IF($P1924="",0,$P1924)</f>
        <v/>
      </c>
      <c r="AB1924" s="69">
        <f>IF(AND($P1924&lt;&gt;"",$P1924&lt;=Paramètres!$C$14),1,0)</f>
        <v/>
      </c>
      <c r="AC1924" s="67">
        <f>IF($P1924="","Jamais relancé",IF($P1924&lt;=3,"0-3 j",IF($P1924&lt;=7,"4-7 j",IF($P1924&lt;=15,"8-15 j","Plus de 15 j"))))</f>
        <v/>
      </c>
      <c r="AD1924" s="67">
        <f>IF($M1924&lt;=1000,"Moins de 1 k€",IF($M1924&lt;=5000,"1 à 5 k€",IF($M1924&lt;=15000,"5 à 15 k€","Plus de 15 k€")))</f>
        <v/>
      </c>
    </row>
    <row r="1925">
      <c r="A1925" s="65" t="inlineStr">
        <is>
          <t>DEV-01924</t>
        </is>
      </c>
      <c r="B1925" s="66" t="n">
        <v>45803</v>
      </c>
      <c r="C1925" s="65" t="inlineStr">
        <is>
          <t>2025-05</t>
        </is>
      </c>
      <c r="D1925" s="65" t="inlineStr">
        <is>
          <t>2024-2025</t>
        </is>
      </c>
      <c r="E1925" s="65" t="inlineStr">
        <is>
          <t>CLI-0072</t>
        </is>
      </c>
      <c r="F1925" s="65" t="inlineStr">
        <is>
          <t>Particulier</t>
        </is>
      </c>
      <c r="G1925" s="65" t="inlineStr">
        <is>
          <t>Bordeaux</t>
        </is>
      </c>
      <c r="H1925" s="65" t="inlineStr">
        <is>
          <t>Karim Belkacem</t>
        </is>
      </c>
      <c r="I1925" s="65" t="inlineStr">
        <is>
          <t>Salle de bain</t>
        </is>
      </c>
      <c r="J1925" s="65" t="inlineStr">
        <is>
          <t>SB-001</t>
        </is>
      </c>
      <c r="K1925" s="65" t="inlineStr">
        <is>
          <t>Rénovation salle de bain complète</t>
        </is>
      </c>
      <c r="L1925" s="67" t="n">
        <v>1</v>
      </c>
      <c r="M1925" s="68" t="n">
        <v>11358.07</v>
      </c>
      <c r="N1925" s="65" t="inlineStr">
        <is>
          <t>Sans réponse</t>
        </is>
      </c>
      <c r="O1925" s="66" t="n">
        <v>45822</v>
      </c>
      <c r="P1925" s="67" t="n"/>
      <c r="Q1925" s="67" t="n">
        <v>0</v>
      </c>
      <c r="R1925" s="67">
        <f>$I1925</f>
        <v/>
      </c>
      <c r="S1925" s="67">
        <f>$K1925</f>
        <v/>
      </c>
      <c r="T1925" s="67">
        <f>IFERROR(INDEX(Clients!$G$2:$G$1020,MATCH($E1925,Clients!$A$2:$A$1020,0)),"")</f>
        <v/>
      </c>
      <c r="U1925" s="67">
        <f>IFERROR(INDEX(Clients!$I$2:$I$1020,MATCH($E1925,Clients!$A$2:$A$1020,0)),"")</f>
        <v/>
      </c>
      <c r="V1925" s="69">
        <f>1</f>
        <v/>
      </c>
      <c r="W1925" s="69">
        <f>IF($N1925="Accepté",1,0)</f>
        <v/>
      </c>
      <c r="X1925" s="68">
        <f>$M1925*$W1925</f>
        <v/>
      </c>
      <c r="Y1925" s="68">
        <f>IF($N1925="En cours",0,$M1925)</f>
        <v/>
      </c>
      <c r="Z1925" s="69">
        <f>IF($P1925="",0,1)</f>
        <v/>
      </c>
      <c r="AA1925" s="70">
        <f>IF($P1925="",0,$P1925)</f>
        <v/>
      </c>
      <c r="AB1925" s="69">
        <f>IF(AND($P1925&lt;&gt;"",$P1925&lt;=Paramètres!$C$14),1,0)</f>
        <v/>
      </c>
      <c r="AC1925" s="67">
        <f>IF($P1925="","Jamais relancé",IF($P1925&lt;=3,"0-3 j",IF($P1925&lt;=7,"4-7 j",IF($P1925&lt;=15,"8-15 j","Plus de 15 j"))))</f>
        <v/>
      </c>
      <c r="AD1925" s="67">
        <f>IF($M1925&lt;=1000,"Moins de 1 k€",IF($M1925&lt;=5000,"1 à 5 k€",IF($M1925&lt;=15000,"5 à 15 k€","Plus de 15 k€")))</f>
        <v/>
      </c>
    </row>
    <row r="1926">
      <c r="A1926" s="65" t="inlineStr">
        <is>
          <t>DEV-01925</t>
        </is>
      </c>
      <c r="B1926" s="66" t="n">
        <v>45803</v>
      </c>
      <c r="C1926" s="65" t="inlineStr">
        <is>
          <t>2025-05</t>
        </is>
      </c>
      <c r="D1926" s="65" t="inlineStr">
        <is>
          <t>2024-2025</t>
        </is>
      </c>
      <c r="E1926" s="65" t="inlineStr">
        <is>
          <t>CLI-0272</t>
        </is>
      </c>
      <c r="F1926" s="65" t="inlineStr">
        <is>
          <t>Professionnel</t>
        </is>
      </c>
      <c r="G1926" s="65" t="inlineStr">
        <is>
          <t>Toulouse</t>
        </is>
      </c>
      <c r="H1926" s="65" t="inlineStr">
        <is>
          <t>Nadia Cherif</t>
        </is>
      </c>
      <c r="I1926" s="65" t="inlineStr">
        <is>
          <t>Salle de bain</t>
        </is>
      </c>
      <c r="J1926" s="65" t="inlineStr">
        <is>
          <t>SB-002</t>
        </is>
      </c>
      <c r="K1926" s="65" t="inlineStr">
        <is>
          <t>Remplacement baignoire par douche</t>
        </is>
      </c>
      <c r="L1926" s="67" t="n">
        <v>1</v>
      </c>
      <c r="M1926" s="68" t="n">
        <v>6404.43</v>
      </c>
      <c r="N1926" s="65" t="inlineStr">
        <is>
          <t>Sans réponse</t>
        </is>
      </c>
      <c r="O1926" s="66" t="n">
        <v>45813</v>
      </c>
      <c r="P1926" s="67" t="n"/>
      <c r="Q1926" s="67" t="n">
        <v>0</v>
      </c>
      <c r="R1926" s="67">
        <f>$I1926</f>
        <v/>
      </c>
      <c r="S1926" s="67">
        <f>$K1926</f>
        <v/>
      </c>
      <c r="T1926" s="67">
        <f>IFERROR(INDEX(Clients!$G$2:$G$1020,MATCH($E1926,Clients!$A$2:$A$1020,0)),"")</f>
        <v/>
      </c>
      <c r="U1926" s="67">
        <f>IFERROR(INDEX(Clients!$I$2:$I$1020,MATCH($E1926,Clients!$A$2:$A$1020,0)),"")</f>
        <v/>
      </c>
      <c r="V1926" s="69">
        <f>1</f>
        <v/>
      </c>
      <c r="W1926" s="69">
        <f>IF($N1926="Accepté",1,0)</f>
        <v/>
      </c>
      <c r="X1926" s="68">
        <f>$M1926*$W1926</f>
        <v/>
      </c>
      <c r="Y1926" s="68">
        <f>IF($N1926="En cours",0,$M1926)</f>
        <v/>
      </c>
      <c r="Z1926" s="69">
        <f>IF($P1926="",0,1)</f>
        <v/>
      </c>
      <c r="AA1926" s="70">
        <f>IF($P1926="",0,$P1926)</f>
        <v/>
      </c>
      <c r="AB1926" s="69">
        <f>IF(AND($P1926&lt;&gt;"",$P1926&lt;=Paramètres!$C$14),1,0)</f>
        <v/>
      </c>
      <c r="AC1926" s="67">
        <f>IF($P1926="","Jamais relancé",IF($P1926&lt;=3,"0-3 j",IF($P1926&lt;=7,"4-7 j",IF($P1926&lt;=15,"8-15 j","Plus de 15 j"))))</f>
        <v/>
      </c>
      <c r="AD1926" s="67">
        <f>IF($M1926&lt;=1000,"Moins de 1 k€",IF($M1926&lt;=5000,"1 à 5 k€",IF($M1926&lt;=15000,"5 à 15 k€","Plus de 15 k€")))</f>
        <v/>
      </c>
    </row>
    <row r="1927">
      <c r="A1927" s="65" t="inlineStr">
        <is>
          <t>DEV-01926</t>
        </is>
      </c>
      <c r="B1927" s="66" t="n">
        <v>45803</v>
      </c>
      <c r="C1927" s="65" t="inlineStr">
        <is>
          <t>2025-05</t>
        </is>
      </c>
      <c r="D1927" s="65" t="inlineStr">
        <is>
          <t>2024-2025</t>
        </is>
      </c>
      <c r="E1927" s="65" t="inlineStr">
        <is>
          <t>CLI-0594</t>
        </is>
      </c>
      <c r="F1927" s="65" t="inlineStr">
        <is>
          <t>Professionnel</t>
        </is>
      </c>
      <c r="G1927" s="65" t="inlineStr">
        <is>
          <t>Bordeaux</t>
        </is>
      </c>
      <c r="H1927" s="65" t="inlineStr">
        <is>
          <t>Sophie Marchand</t>
        </is>
      </c>
      <c r="I1927" s="65" t="inlineStr">
        <is>
          <t>Électricité</t>
        </is>
      </c>
      <c r="J1927" s="65" t="inlineStr">
        <is>
          <t>EL-004</t>
        </is>
      </c>
      <c r="K1927" s="65" t="inlineStr">
        <is>
          <t>Éclairage LED locaux professionnels</t>
        </is>
      </c>
      <c r="L1927" s="67" t="n">
        <v>1</v>
      </c>
      <c r="M1927" s="68" t="n">
        <v>6324.31</v>
      </c>
      <c r="N1927" s="65" t="inlineStr">
        <is>
          <t>Refusé</t>
        </is>
      </c>
      <c r="O1927" s="66" t="n">
        <v>45809</v>
      </c>
      <c r="P1927" s="67" t="n">
        <v>5</v>
      </c>
      <c r="Q1927" s="67" t="n">
        <v>1</v>
      </c>
      <c r="R1927" s="67">
        <f>$I1927</f>
        <v/>
      </c>
      <c r="S1927" s="67">
        <f>$K1927</f>
        <v/>
      </c>
      <c r="T1927" s="67">
        <f>IFERROR(INDEX(Clients!$G$2:$G$1020,MATCH($E1927,Clients!$A$2:$A$1020,0)),"")</f>
        <v/>
      </c>
      <c r="U1927" s="67">
        <f>IFERROR(INDEX(Clients!$I$2:$I$1020,MATCH($E1927,Clients!$A$2:$A$1020,0)),"")</f>
        <v/>
      </c>
      <c r="V1927" s="69">
        <f>1</f>
        <v/>
      </c>
      <c r="W1927" s="69">
        <f>IF($N1927="Accepté",1,0)</f>
        <v/>
      </c>
      <c r="X1927" s="68">
        <f>$M1927*$W1927</f>
        <v/>
      </c>
      <c r="Y1927" s="68">
        <f>IF($N1927="En cours",0,$M1927)</f>
        <v/>
      </c>
      <c r="Z1927" s="69">
        <f>IF($P1927="",0,1)</f>
        <v/>
      </c>
      <c r="AA1927" s="70">
        <f>IF($P1927="",0,$P1927)</f>
        <v/>
      </c>
      <c r="AB1927" s="69">
        <f>IF(AND($P1927&lt;&gt;"",$P1927&lt;=Paramètres!$C$14),1,0)</f>
        <v/>
      </c>
      <c r="AC1927" s="67">
        <f>IF($P1927="","Jamais relancé",IF($P1927&lt;=3,"0-3 j",IF($P1927&lt;=7,"4-7 j",IF($P1927&lt;=15,"8-15 j","Plus de 15 j"))))</f>
        <v/>
      </c>
      <c r="AD1927" s="67">
        <f>IF($M1927&lt;=1000,"Moins de 1 k€",IF($M1927&lt;=5000,"1 à 5 k€",IF($M1927&lt;=15000,"5 à 15 k€","Plus de 15 k€")))</f>
        <v/>
      </c>
    </row>
    <row r="1928">
      <c r="A1928" s="65" t="inlineStr">
        <is>
          <t>DEV-01927</t>
        </is>
      </c>
      <c r="B1928" s="66" t="n">
        <v>45804</v>
      </c>
      <c r="C1928" s="65" t="inlineStr">
        <is>
          <t>2025-05</t>
        </is>
      </c>
      <c r="D1928" s="65" t="inlineStr">
        <is>
          <t>2024-2025</t>
        </is>
      </c>
      <c r="E1928" s="65" t="inlineStr">
        <is>
          <t>CLI-0052</t>
        </is>
      </c>
      <c r="F1928" s="65" t="inlineStr">
        <is>
          <t>Particulier</t>
        </is>
      </c>
      <c r="G1928" s="65" t="inlineStr">
        <is>
          <t>Toulouse</t>
        </is>
      </c>
      <c r="H1928" s="65" t="inlineStr">
        <is>
          <t>Julien Fabre</t>
        </is>
      </c>
      <c r="I1928" s="65" t="inlineStr">
        <is>
          <t>Salle de bain</t>
        </is>
      </c>
      <c r="J1928" s="65" t="inlineStr">
        <is>
          <t>SB-001</t>
        </is>
      </c>
      <c r="K1928" s="65" t="inlineStr">
        <is>
          <t>Rénovation salle de bain complète</t>
        </is>
      </c>
      <c r="L1928" s="67" t="n">
        <v>1</v>
      </c>
      <c r="M1928" s="68" t="n">
        <v>11168.16</v>
      </c>
      <c r="N1928" s="65" t="inlineStr">
        <is>
          <t>Sans réponse</t>
        </is>
      </c>
      <c r="O1928" s="66" t="n">
        <v>45824</v>
      </c>
      <c r="P1928" s="67" t="n">
        <v>2</v>
      </c>
      <c r="Q1928" s="67" t="n">
        <v>2</v>
      </c>
      <c r="R1928" s="67">
        <f>$I1928</f>
        <v/>
      </c>
      <c r="S1928" s="67">
        <f>$K1928</f>
        <v/>
      </c>
      <c r="T1928" s="67">
        <f>IFERROR(INDEX(Clients!$G$2:$G$1020,MATCH($E1928,Clients!$A$2:$A$1020,0)),"")</f>
        <v/>
      </c>
      <c r="U1928" s="67">
        <f>IFERROR(INDEX(Clients!$I$2:$I$1020,MATCH($E1928,Clients!$A$2:$A$1020,0)),"")</f>
        <v/>
      </c>
      <c r="V1928" s="69">
        <f>1</f>
        <v/>
      </c>
      <c r="W1928" s="69">
        <f>IF($N1928="Accepté",1,0)</f>
        <v/>
      </c>
      <c r="X1928" s="68">
        <f>$M1928*$W1928</f>
        <v/>
      </c>
      <c r="Y1928" s="68">
        <f>IF($N1928="En cours",0,$M1928)</f>
        <v/>
      </c>
      <c r="Z1928" s="69">
        <f>IF($P1928="",0,1)</f>
        <v/>
      </c>
      <c r="AA1928" s="70">
        <f>IF($P1928="",0,$P1928)</f>
        <v/>
      </c>
      <c r="AB1928" s="69">
        <f>IF(AND($P1928&lt;&gt;"",$P1928&lt;=Paramètres!$C$14),1,0)</f>
        <v/>
      </c>
      <c r="AC1928" s="67">
        <f>IF($P1928="","Jamais relancé",IF($P1928&lt;=3,"0-3 j",IF($P1928&lt;=7,"4-7 j",IF($P1928&lt;=15,"8-15 j","Plus de 15 j"))))</f>
        <v/>
      </c>
      <c r="AD1928" s="67">
        <f>IF($M1928&lt;=1000,"Moins de 1 k€",IF($M1928&lt;=5000,"1 à 5 k€",IF($M1928&lt;=15000,"5 à 15 k€","Plus de 15 k€")))</f>
        <v/>
      </c>
    </row>
    <row r="1929">
      <c r="A1929" s="65" t="inlineStr">
        <is>
          <t>DEV-01928</t>
        </is>
      </c>
      <c r="B1929" s="66" t="n">
        <v>45804</v>
      </c>
      <c r="C1929" s="65" t="inlineStr">
        <is>
          <t>2025-05</t>
        </is>
      </c>
      <c r="D1929" s="65" t="inlineStr">
        <is>
          <t>2024-2025</t>
        </is>
      </c>
      <c r="E1929" s="65" t="inlineStr">
        <is>
          <t>CLI-0660</t>
        </is>
      </c>
      <c r="F1929" s="65" t="inlineStr">
        <is>
          <t>Particulier</t>
        </is>
      </c>
      <c r="G1929" s="65" t="inlineStr">
        <is>
          <t>Toulouse</t>
        </is>
      </c>
      <c r="H1929" s="65" t="inlineStr">
        <is>
          <t>Nadia Cherif</t>
        </is>
      </c>
      <c r="I1929" s="65" t="inlineStr">
        <is>
          <t>Dépannage</t>
        </is>
      </c>
      <c r="J1929" s="65" t="inlineStr">
        <is>
          <t>DP-004</t>
        </is>
      </c>
      <c r="K1929" s="65" t="inlineStr">
        <is>
          <t>Remise en service chaudière</t>
        </is>
      </c>
      <c r="L1929" s="67" t="n">
        <v>1</v>
      </c>
      <c r="M1929" s="68" t="n">
        <v>218.95</v>
      </c>
      <c r="N1929" s="65" t="inlineStr">
        <is>
          <t>Accepté</t>
        </is>
      </c>
      <c r="O1929" s="66" t="n">
        <v>45823</v>
      </c>
      <c r="P1929" s="67" t="n">
        <v>5</v>
      </c>
      <c r="Q1929" s="67" t="n">
        <v>2</v>
      </c>
      <c r="R1929" s="67">
        <f>$I1929</f>
        <v/>
      </c>
      <c r="S1929" s="67">
        <f>$K1929</f>
        <v/>
      </c>
      <c r="T1929" s="67">
        <f>IFERROR(INDEX(Clients!$G$2:$G$1020,MATCH($E1929,Clients!$A$2:$A$1020,0)),"")</f>
        <v/>
      </c>
      <c r="U1929" s="67">
        <f>IFERROR(INDEX(Clients!$I$2:$I$1020,MATCH($E1929,Clients!$A$2:$A$1020,0)),"")</f>
        <v/>
      </c>
      <c r="V1929" s="69">
        <f>1</f>
        <v/>
      </c>
      <c r="W1929" s="69">
        <f>IF($N1929="Accepté",1,0)</f>
        <v/>
      </c>
      <c r="X1929" s="68">
        <f>$M1929*$W1929</f>
        <v/>
      </c>
      <c r="Y1929" s="68">
        <f>IF($N1929="En cours",0,$M1929)</f>
        <v/>
      </c>
      <c r="Z1929" s="69">
        <f>IF($P1929="",0,1)</f>
        <v/>
      </c>
      <c r="AA1929" s="70">
        <f>IF($P1929="",0,$P1929)</f>
        <v/>
      </c>
      <c r="AB1929" s="69">
        <f>IF(AND($P1929&lt;&gt;"",$P1929&lt;=Paramètres!$C$14),1,0)</f>
        <v/>
      </c>
      <c r="AC1929" s="67">
        <f>IF($P1929="","Jamais relancé",IF($P1929&lt;=3,"0-3 j",IF($P1929&lt;=7,"4-7 j",IF($P1929&lt;=15,"8-15 j","Plus de 15 j"))))</f>
        <v/>
      </c>
      <c r="AD1929" s="67">
        <f>IF($M1929&lt;=1000,"Moins de 1 k€",IF($M1929&lt;=5000,"1 à 5 k€",IF($M1929&lt;=15000,"5 à 15 k€","Plus de 15 k€")))</f>
        <v/>
      </c>
    </row>
    <row r="1930">
      <c r="A1930" s="65" t="inlineStr">
        <is>
          <t>DEV-01929</t>
        </is>
      </c>
      <c r="B1930" s="66" t="n">
        <v>45805</v>
      </c>
      <c r="C1930" s="65" t="inlineStr">
        <is>
          <t>2025-05</t>
        </is>
      </c>
      <c r="D1930" s="65" t="inlineStr">
        <is>
          <t>2024-2025</t>
        </is>
      </c>
      <c r="E1930" s="65" t="inlineStr">
        <is>
          <t>CLI-0291</t>
        </is>
      </c>
      <c r="F1930" s="65" t="inlineStr">
        <is>
          <t>Professionnel</t>
        </is>
      </c>
      <c r="G1930" s="65" t="inlineStr">
        <is>
          <t>Bordeaux</t>
        </is>
      </c>
      <c r="H1930" s="65" t="inlineStr">
        <is>
          <t>Sophie Marchand</t>
        </is>
      </c>
      <c r="I1930" s="65" t="inlineStr">
        <is>
          <t>Salle de bain</t>
        </is>
      </c>
      <c r="J1930" s="65" t="inlineStr">
        <is>
          <t>SB-001</t>
        </is>
      </c>
      <c r="K1930" s="65" t="inlineStr">
        <is>
          <t>Rénovation salle de bain complète</t>
        </is>
      </c>
      <c r="L1930" s="67" t="n">
        <v>1</v>
      </c>
      <c r="M1930" s="68" t="n">
        <v>16446.98</v>
      </c>
      <c r="N1930" s="65" t="inlineStr">
        <is>
          <t>Refusé</t>
        </is>
      </c>
      <c r="O1930" s="66" t="n">
        <v>45816</v>
      </c>
      <c r="P1930" s="67" t="n">
        <v>7</v>
      </c>
      <c r="Q1930" s="67" t="n">
        <v>1</v>
      </c>
      <c r="R1930" s="67">
        <f>$I1930</f>
        <v/>
      </c>
      <c r="S1930" s="67">
        <f>$K1930</f>
        <v/>
      </c>
      <c r="T1930" s="67">
        <f>IFERROR(INDEX(Clients!$G$2:$G$1020,MATCH($E1930,Clients!$A$2:$A$1020,0)),"")</f>
        <v/>
      </c>
      <c r="U1930" s="67">
        <f>IFERROR(INDEX(Clients!$I$2:$I$1020,MATCH($E1930,Clients!$A$2:$A$1020,0)),"")</f>
        <v/>
      </c>
      <c r="V1930" s="69">
        <f>1</f>
        <v/>
      </c>
      <c r="W1930" s="69">
        <f>IF($N1930="Accepté",1,0)</f>
        <v/>
      </c>
      <c r="X1930" s="68">
        <f>$M1930*$W1930</f>
        <v/>
      </c>
      <c r="Y1930" s="68">
        <f>IF($N1930="En cours",0,$M1930)</f>
        <v/>
      </c>
      <c r="Z1930" s="69">
        <f>IF($P1930="",0,1)</f>
        <v/>
      </c>
      <c r="AA1930" s="70">
        <f>IF($P1930="",0,$P1930)</f>
        <v/>
      </c>
      <c r="AB1930" s="69">
        <f>IF(AND($P1930&lt;&gt;"",$P1930&lt;=Paramètres!$C$14),1,0)</f>
        <v/>
      </c>
      <c r="AC1930" s="67">
        <f>IF($P1930="","Jamais relancé",IF($P1930&lt;=3,"0-3 j",IF($P1930&lt;=7,"4-7 j",IF($P1930&lt;=15,"8-15 j","Plus de 15 j"))))</f>
        <v/>
      </c>
      <c r="AD1930" s="67">
        <f>IF($M1930&lt;=1000,"Moins de 1 k€",IF($M1930&lt;=5000,"1 à 5 k€",IF($M1930&lt;=15000,"5 à 15 k€","Plus de 15 k€")))</f>
        <v/>
      </c>
    </row>
    <row r="1931">
      <c r="A1931" s="65" t="inlineStr">
        <is>
          <t>DEV-01930</t>
        </is>
      </c>
      <c r="B1931" s="66" t="n">
        <v>45805</v>
      </c>
      <c r="C1931" s="65" t="inlineStr">
        <is>
          <t>2025-05</t>
        </is>
      </c>
      <c r="D1931" s="65" t="inlineStr">
        <is>
          <t>2024-2025</t>
        </is>
      </c>
      <c r="E1931" s="65" t="inlineStr">
        <is>
          <t>CLI-0031</t>
        </is>
      </c>
      <c r="F1931" s="65" t="inlineStr">
        <is>
          <t>Professionnel</t>
        </is>
      </c>
      <c r="G1931" s="65" t="inlineStr">
        <is>
          <t>Bordeaux</t>
        </is>
      </c>
      <c r="H1931" s="65" t="inlineStr">
        <is>
          <t>Karim Belkacem</t>
        </is>
      </c>
      <c r="I1931" s="65" t="inlineStr">
        <is>
          <t>Dépannage</t>
        </is>
      </c>
      <c r="J1931" s="65" t="inlineStr">
        <is>
          <t>DP-003</t>
        </is>
      </c>
      <c r="K1931" s="65" t="inlineStr">
        <is>
          <t>Dépannage électrique urgence</t>
        </is>
      </c>
      <c r="L1931" s="67" t="n">
        <v>3</v>
      </c>
      <c r="M1931" s="68" t="n">
        <v>1421.38</v>
      </c>
      <c r="N1931" s="65" t="inlineStr">
        <is>
          <t>Accepté</t>
        </is>
      </c>
      <c r="O1931" s="66" t="n">
        <v>45831</v>
      </c>
      <c r="P1931" s="67" t="n"/>
      <c r="Q1931" s="67" t="n">
        <v>0</v>
      </c>
      <c r="R1931" s="67">
        <f>$I1931</f>
        <v/>
      </c>
      <c r="S1931" s="67">
        <f>$K1931</f>
        <v/>
      </c>
      <c r="T1931" s="67">
        <f>IFERROR(INDEX(Clients!$G$2:$G$1020,MATCH($E1931,Clients!$A$2:$A$1020,0)),"")</f>
        <v/>
      </c>
      <c r="U1931" s="67">
        <f>IFERROR(INDEX(Clients!$I$2:$I$1020,MATCH($E1931,Clients!$A$2:$A$1020,0)),"")</f>
        <v/>
      </c>
      <c r="V1931" s="69">
        <f>1</f>
        <v/>
      </c>
      <c r="W1931" s="69">
        <f>IF($N1931="Accepté",1,0)</f>
        <v/>
      </c>
      <c r="X1931" s="68">
        <f>$M1931*$W1931</f>
        <v/>
      </c>
      <c r="Y1931" s="68">
        <f>IF($N1931="En cours",0,$M1931)</f>
        <v/>
      </c>
      <c r="Z1931" s="69">
        <f>IF($P1931="",0,1)</f>
        <v/>
      </c>
      <c r="AA1931" s="70">
        <f>IF($P1931="",0,$P1931)</f>
        <v/>
      </c>
      <c r="AB1931" s="69">
        <f>IF(AND($P1931&lt;&gt;"",$P1931&lt;=Paramètres!$C$14),1,0)</f>
        <v/>
      </c>
      <c r="AC1931" s="67">
        <f>IF($P1931="","Jamais relancé",IF($P1931&lt;=3,"0-3 j",IF($P1931&lt;=7,"4-7 j",IF($P1931&lt;=15,"8-15 j","Plus de 15 j"))))</f>
        <v/>
      </c>
      <c r="AD1931" s="67">
        <f>IF($M1931&lt;=1000,"Moins de 1 k€",IF($M1931&lt;=5000,"1 à 5 k€",IF($M1931&lt;=15000,"5 à 15 k€","Plus de 15 k€")))</f>
        <v/>
      </c>
    </row>
    <row r="1932">
      <c r="A1932" s="65" t="inlineStr">
        <is>
          <t>DEV-01931</t>
        </is>
      </c>
      <c r="B1932" s="66" t="n">
        <v>45805</v>
      </c>
      <c r="C1932" s="65" t="inlineStr">
        <is>
          <t>2025-05</t>
        </is>
      </c>
      <c r="D1932" s="65" t="inlineStr">
        <is>
          <t>2024-2025</t>
        </is>
      </c>
      <c r="E1932" s="65" t="inlineStr">
        <is>
          <t>CLI-0280</t>
        </is>
      </c>
      <c r="F1932" s="65" t="inlineStr">
        <is>
          <t>Particulier</t>
        </is>
      </c>
      <c r="G1932" s="65" t="inlineStr">
        <is>
          <t>Bordeaux</t>
        </is>
      </c>
      <c r="H1932" s="65" t="inlineStr">
        <is>
          <t>Sophie Marchand</t>
        </is>
      </c>
      <c r="I1932" s="65" t="inlineStr">
        <is>
          <t>Électricité</t>
        </is>
      </c>
      <c r="J1932" s="65" t="inlineStr">
        <is>
          <t>EL-001</t>
        </is>
      </c>
      <c r="K1932" s="65" t="inlineStr">
        <is>
          <t>Mise aux normes tableau électrique</t>
        </is>
      </c>
      <c r="L1932" s="67" t="n">
        <v>2</v>
      </c>
      <c r="M1932" s="68" t="n">
        <v>3483.32</v>
      </c>
      <c r="N1932" s="65" t="inlineStr">
        <is>
          <t>Sans réponse</t>
        </is>
      </c>
      <c r="O1932" s="66" t="n">
        <v>45827</v>
      </c>
      <c r="P1932" s="67" t="n">
        <v>10</v>
      </c>
      <c r="Q1932" s="67" t="n">
        <v>2</v>
      </c>
      <c r="R1932" s="67">
        <f>$I1932</f>
        <v/>
      </c>
      <c r="S1932" s="67">
        <f>$K1932</f>
        <v/>
      </c>
      <c r="T1932" s="67">
        <f>IFERROR(INDEX(Clients!$G$2:$G$1020,MATCH($E1932,Clients!$A$2:$A$1020,0)),"")</f>
        <v/>
      </c>
      <c r="U1932" s="67">
        <f>IFERROR(INDEX(Clients!$I$2:$I$1020,MATCH($E1932,Clients!$A$2:$A$1020,0)),"")</f>
        <v/>
      </c>
      <c r="V1932" s="69">
        <f>1</f>
        <v/>
      </c>
      <c r="W1932" s="69">
        <f>IF($N1932="Accepté",1,0)</f>
        <v/>
      </c>
      <c r="X1932" s="68">
        <f>$M1932*$W1932</f>
        <v/>
      </c>
      <c r="Y1932" s="68">
        <f>IF($N1932="En cours",0,$M1932)</f>
        <v/>
      </c>
      <c r="Z1932" s="69">
        <f>IF($P1932="",0,1)</f>
        <v/>
      </c>
      <c r="AA1932" s="70">
        <f>IF($P1932="",0,$P1932)</f>
        <v/>
      </c>
      <c r="AB1932" s="69">
        <f>IF(AND($P1932&lt;&gt;"",$P1932&lt;=Paramètres!$C$14),1,0)</f>
        <v/>
      </c>
      <c r="AC1932" s="67">
        <f>IF($P1932="","Jamais relancé",IF($P1932&lt;=3,"0-3 j",IF($P1932&lt;=7,"4-7 j",IF($P1932&lt;=15,"8-15 j","Plus de 15 j"))))</f>
        <v/>
      </c>
      <c r="AD1932" s="67">
        <f>IF($M1932&lt;=1000,"Moins de 1 k€",IF($M1932&lt;=5000,"1 à 5 k€",IF($M1932&lt;=15000,"5 à 15 k€","Plus de 15 k€")))</f>
        <v/>
      </c>
    </row>
    <row r="1933">
      <c r="A1933" s="65" t="inlineStr">
        <is>
          <t>DEV-01932</t>
        </is>
      </c>
      <c r="B1933" s="66" t="n">
        <v>45805</v>
      </c>
      <c r="C1933" s="65" t="inlineStr">
        <is>
          <t>2025-05</t>
        </is>
      </c>
      <c r="D1933" s="65" t="inlineStr">
        <is>
          <t>2024-2025</t>
        </is>
      </c>
      <c r="E1933" s="65" t="inlineStr">
        <is>
          <t>CLI-0397</t>
        </is>
      </c>
      <c r="F1933" s="65" t="inlineStr">
        <is>
          <t>Syndic</t>
        </is>
      </c>
      <c r="G1933" s="65" t="inlineStr">
        <is>
          <t>Bordeaux</t>
        </is>
      </c>
      <c r="H1933" s="65" t="inlineStr">
        <is>
          <t>Karim Belkacem</t>
        </is>
      </c>
      <c r="I1933" s="65" t="inlineStr">
        <is>
          <t>Plomberie</t>
        </is>
      </c>
      <c r="J1933" s="65" t="inlineStr">
        <is>
          <t>PR-001</t>
        </is>
      </c>
      <c r="K1933" s="65" t="inlineStr">
        <is>
          <t>Remplacement chauffe-eau 200 L</t>
        </is>
      </c>
      <c r="L1933" s="67" t="n">
        <v>1</v>
      </c>
      <c r="M1933" s="68" t="n">
        <v>2786.22</v>
      </c>
      <c r="N1933" s="65" t="inlineStr">
        <is>
          <t>Accepté</t>
        </is>
      </c>
      <c r="O1933" s="66" t="n">
        <v>45821</v>
      </c>
      <c r="P1933" s="67" t="n"/>
      <c r="Q1933" s="67" t="n">
        <v>0</v>
      </c>
      <c r="R1933" s="67">
        <f>$I1933</f>
        <v/>
      </c>
      <c r="S1933" s="67">
        <f>$K1933</f>
        <v/>
      </c>
      <c r="T1933" s="67">
        <f>IFERROR(INDEX(Clients!$G$2:$G$1020,MATCH($E1933,Clients!$A$2:$A$1020,0)),"")</f>
        <v/>
      </c>
      <c r="U1933" s="67">
        <f>IFERROR(INDEX(Clients!$I$2:$I$1020,MATCH($E1933,Clients!$A$2:$A$1020,0)),"")</f>
        <v/>
      </c>
      <c r="V1933" s="69">
        <f>1</f>
        <v/>
      </c>
      <c r="W1933" s="69">
        <f>IF($N1933="Accepté",1,0)</f>
        <v/>
      </c>
      <c r="X1933" s="68">
        <f>$M1933*$W1933</f>
        <v/>
      </c>
      <c r="Y1933" s="68">
        <f>IF($N1933="En cours",0,$M1933)</f>
        <v/>
      </c>
      <c r="Z1933" s="69">
        <f>IF($P1933="",0,1)</f>
        <v/>
      </c>
      <c r="AA1933" s="70">
        <f>IF($P1933="",0,$P1933)</f>
        <v/>
      </c>
      <c r="AB1933" s="69">
        <f>IF(AND($P1933&lt;&gt;"",$P1933&lt;=Paramètres!$C$14),1,0)</f>
        <v/>
      </c>
      <c r="AC1933" s="67">
        <f>IF($P1933="","Jamais relancé",IF($P1933&lt;=3,"0-3 j",IF($P1933&lt;=7,"4-7 j",IF($P1933&lt;=15,"8-15 j","Plus de 15 j"))))</f>
        <v/>
      </c>
      <c r="AD1933" s="67">
        <f>IF($M1933&lt;=1000,"Moins de 1 k€",IF($M1933&lt;=5000,"1 à 5 k€",IF($M1933&lt;=15000,"5 à 15 k€","Plus de 15 k€")))</f>
        <v/>
      </c>
    </row>
    <row r="1934">
      <c r="A1934" s="65" t="inlineStr">
        <is>
          <t>DEV-01933</t>
        </is>
      </c>
      <c r="B1934" s="66" t="n">
        <v>45806</v>
      </c>
      <c r="C1934" s="65" t="inlineStr">
        <is>
          <t>2025-05</t>
        </is>
      </c>
      <c r="D1934" s="65" t="inlineStr">
        <is>
          <t>2024-2025</t>
        </is>
      </c>
      <c r="E1934" s="65" t="inlineStr">
        <is>
          <t>CLI-0477</t>
        </is>
      </c>
      <c r="F1934" s="65" t="inlineStr">
        <is>
          <t>Professionnel</t>
        </is>
      </c>
      <c r="G1934" s="65" t="inlineStr">
        <is>
          <t>Bordeaux</t>
        </is>
      </c>
      <c r="H1934" s="65" t="inlineStr">
        <is>
          <t>Karim Belkacem</t>
        </is>
      </c>
      <c r="I1934" s="65" t="inlineStr">
        <is>
          <t>Électricité</t>
        </is>
      </c>
      <c r="J1934" s="65" t="inlineStr">
        <is>
          <t>EL-002</t>
        </is>
      </c>
      <c r="K1934" s="65" t="inlineStr">
        <is>
          <t>Installation borne de recharge VE</t>
        </is>
      </c>
      <c r="L1934" s="67" t="n">
        <v>1</v>
      </c>
      <c r="M1934" s="68" t="n">
        <v>2818.26</v>
      </c>
      <c r="N1934" s="65" t="inlineStr">
        <is>
          <t>Accepté</t>
        </is>
      </c>
      <c r="O1934" s="66" t="n">
        <v>45817</v>
      </c>
      <c r="P1934" s="67" t="n">
        <v>2</v>
      </c>
      <c r="Q1934" s="67" t="n">
        <v>2</v>
      </c>
      <c r="R1934" s="67">
        <f>$I1934</f>
        <v/>
      </c>
      <c r="S1934" s="67">
        <f>$K1934</f>
        <v/>
      </c>
      <c r="T1934" s="67">
        <f>IFERROR(INDEX(Clients!$G$2:$G$1020,MATCH($E1934,Clients!$A$2:$A$1020,0)),"")</f>
        <v/>
      </c>
      <c r="U1934" s="67">
        <f>IFERROR(INDEX(Clients!$I$2:$I$1020,MATCH($E1934,Clients!$A$2:$A$1020,0)),"")</f>
        <v/>
      </c>
      <c r="V1934" s="69">
        <f>1</f>
        <v/>
      </c>
      <c r="W1934" s="69">
        <f>IF($N1934="Accepté",1,0)</f>
        <v/>
      </c>
      <c r="X1934" s="68">
        <f>$M1934*$W1934</f>
        <v/>
      </c>
      <c r="Y1934" s="68">
        <f>IF($N1934="En cours",0,$M1934)</f>
        <v/>
      </c>
      <c r="Z1934" s="69">
        <f>IF($P1934="",0,1)</f>
        <v/>
      </c>
      <c r="AA1934" s="70">
        <f>IF($P1934="",0,$P1934)</f>
        <v/>
      </c>
      <c r="AB1934" s="69">
        <f>IF(AND($P1934&lt;&gt;"",$P1934&lt;=Paramètres!$C$14),1,0)</f>
        <v/>
      </c>
      <c r="AC1934" s="67">
        <f>IF($P1934="","Jamais relancé",IF($P1934&lt;=3,"0-3 j",IF($P1934&lt;=7,"4-7 j",IF($P1934&lt;=15,"8-15 j","Plus de 15 j"))))</f>
        <v/>
      </c>
      <c r="AD1934" s="67">
        <f>IF($M1934&lt;=1000,"Moins de 1 k€",IF($M1934&lt;=5000,"1 à 5 k€",IF($M1934&lt;=15000,"5 à 15 k€","Plus de 15 k€")))</f>
        <v/>
      </c>
    </row>
    <row r="1935">
      <c r="A1935" s="65" t="inlineStr">
        <is>
          <t>DEV-01934</t>
        </is>
      </c>
      <c r="B1935" s="66" t="n">
        <v>45806</v>
      </c>
      <c r="C1935" s="65" t="inlineStr">
        <is>
          <t>2025-05</t>
        </is>
      </c>
      <c r="D1935" s="65" t="inlineStr">
        <is>
          <t>2024-2025</t>
        </is>
      </c>
      <c r="E1935" s="65" t="inlineStr">
        <is>
          <t>CLI-0401</t>
        </is>
      </c>
      <c r="F1935" s="65" t="inlineStr">
        <is>
          <t>Particulier</t>
        </is>
      </c>
      <c r="G1935" s="65" t="inlineStr">
        <is>
          <t>Toulouse</t>
        </is>
      </c>
      <c r="H1935" s="65" t="inlineStr">
        <is>
          <t>Nadia Cherif</t>
        </is>
      </c>
      <c r="I1935" s="65" t="inlineStr">
        <is>
          <t>Électricité</t>
        </is>
      </c>
      <c r="J1935" s="65" t="inlineStr">
        <is>
          <t>EL-004</t>
        </is>
      </c>
      <c r="K1935" s="65" t="inlineStr">
        <is>
          <t>Éclairage LED locaux professionnels</t>
        </is>
      </c>
      <c r="L1935" s="67" t="n">
        <v>1</v>
      </c>
      <c r="M1935" s="68" t="n">
        <v>3189.05</v>
      </c>
      <c r="N1935" s="65" t="inlineStr">
        <is>
          <t>Accepté</t>
        </is>
      </c>
      <c r="O1935" s="66" t="n">
        <v>45810</v>
      </c>
      <c r="P1935" s="67" t="n">
        <v>10</v>
      </c>
      <c r="Q1935" s="67" t="n">
        <v>0</v>
      </c>
      <c r="R1935" s="67">
        <f>$I1935</f>
        <v/>
      </c>
      <c r="S1935" s="67">
        <f>$K1935</f>
        <v/>
      </c>
      <c r="T1935" s="67">
        <f>IFERROR(INDEX(Clients!$G$2:$G$1020,MATCH($E1935,Clients!$A$2:$A$1020,0)),"")</f>
        <v/>
      </c>
      <c r="U1935" s="67">
        <f>IFERROR(INDEX(Clients!$I$2:$I$1020,MATCH($E1935,Clients!$A$2:$A$1020,0)),"")</f>
        <v/>
      </c>
      <c r="V1935" s="69">
        <f>1</f>
        <v/>
      </c>
      <c r="W1935" s="69">
        <f>IF($N1935="Accepté",1,0)</f>
        <v/>
      </c>
      <c r="X1935" s="68">
        <f>$M1935*$W1935</f>
        <v/>
      </c>
      <c r="Y1935" s="68">
        <f>IF($N1935="En cours",0,$M1935)</f>
        <v/>
      </c>
      <c r="Z1935" s="69">
        <f>IF($P1935="",0,1)</f>
        <v/>
      </c>
      <c r="AA1935" s="70">
        <f>IF($P1935="",0,$P1935)</f>
        <v/>
      </c>
      <c r="AB1935" s="69">
        <f>IF(AND($P1935&lt;&gt;"",$P1935&lt;=Paramètres!$C$14),1,0)</f>
        <v/>
      </c>
      <c r="AC1935" s="67">
        <f>IF($P1935="","Jamais relancé",IF($P1935&lt;=3,"0-3 j",IF($P1935&lt;=7,"4-7 j",IF($P1935&lt;=15,"8-15 j","Plus de 15 j"))))</f>
        <v/>
      </c>
      <c r="AD1935" s="67">
        <f>IF($M1935&lt;=1000,"Moins de 1 k€",IF($M1935&lt;=5000,"1 à 5 k€",IF($M1935&lt;=15000,"5 à 15 k€","Plus de 15 k€")))</f>
        <v/>
      </c>
    </row>
    <row r="1936">
      <c r="A1936" s="65" t="inlineStr">
        <is>
          <t>DEV-01935</t>
        </is>
      </c>
      <c r="B1936" s="66" t="n">
        <v>45806</v>
      </c>
      <c r="C1936" s="65" t="inlineStr">
        <is>
          <t>2025-05</t>
        </is>
      </c>
      <c r="D1936" s="65" t="inlineStr">
        <is>
          <t>2024-2025</t>
        </is>
      </c>
      <c r="E1936" s="65" t="inlineStr">
        <is>
          <t>CLI-0616</t>
        </is>
      </c>
      <c r="F1936" s="65" t="inlineStr">
        <is>
          <t>Particulier</t>
        </is>
      </c>
      <c r="G1936" s="65" t="inlineStr">
        <is>
          <t>Bordeaux</t>
        </is>
      </c>
      <c r="H1936" s="65" t="inlineStr">
        <is>
          <t>Karim Belkacem</t>
        </is>
      </c>
      <c r="I1936" s="65" t="inlineStr">
        <is>
          <t>Dépannage</t>
        </is>
      </c>
      <c r="J1936" s="65" t="inlineStr">
        <is>
          <t>DP-003</t>
        </is>
      </c>
      <c r="K1936" s="65" t="inlineStr">
        <is>
          <t>Dépannage électrique urgence</t>
        </is>
      </c>
      <c r="L1936" s="67" t="n">
        <v>1</v>
      </c>
      <c r="M1936" s="68" t="n">
        <v>346.28</v>
      </c>
      <c r="N1936" s="65" t="inlineStr">
        <is>
          <t>Sans réponse</t>
        </is>
      </c>
      <c r="O1936" s="66" t="n">
        <v>45835</v>
      </c>
      <c r="P1936" s="67" t="n">
        <v>1</v>
      </c>
      <c r="Q1936" s="67" t="n">
        <v>2</v>
      </c>
      <c r="R1936" s="67">
        <f>$I1936</f>
        <v/>
      </c>
      <c r="S1936" s="67">
        <f>$K1936</f>
        <v/>
      </c>
      <c r="T1936" s="67">
        <f>IFERROR(INDEX(Clients!$G$2:$G$1020,MATCH($E1936,Clients!$A$2:$A$1020,0)),"")</f>
        <v/>
      </c>
      <c r="U1936" s="67">
        <f>IFERROR(INDEX(Clients!$I$2:$I$1020,MATCH($E1936,Clients!$A$2:$A$1020,0)),"")</f>
        <v/>
      </c>
      <c r="V1936" s="69">
        <f>1</f>
        <v/>
      </c>
      <c r="W1936" s="69">
        <f>IF($N1936="Accepté",1,0)</f>
        <v/>
      </c>
      <c r="X1936" s="68">
        <f>$M1936*$W1936</f>
        <v/>
      </c>
      <c r="Y1936" s="68">
        <f>IF($N1936="En cours",0,$M1936)</f>
        <v/>
      </c>
      <c r="Z1936" s="69">
        <f>IF($P1936="",0,1)</f>
        <v/>
      </c>
      <c r="AA1936" s="70">
        <f>IF($P1936="",0,$P1936)</f>
        <v/>
      </c>
      <c r="AB1936" s="69">
        <f>IF(AND($P1936&lt;&gt;"",$P1936&lt;=Paramètres!$C$14),1,0)</f>
        <v/>
      </c>
      <c r="AC1936" s="67">
        <f>IF($P1936="","Jamais relancé",IF($P1936&lt;=3,"0-3 j",IF($P1936&lt;=7,"4-7 j",IF($P1936&lt;=15,"8-15 j","Plus de 15 j"))))</f>
        <v/>
      </c>
      <c r="AD1936" s="67">
        <f>IF($M1936&lt;=1000,"Moins de 1 k€",IF($M1936&lt;=5000,"1 à 5 k€",IF($M1936&lt;=15000,"5 à 15 k€","Plus de 15 k€")))</f>
        <v/>
      </c>
    </row>
    <row r="1937">
      <c r="A1937" s="65" t="inlineStr">
        <is>
          <t>DEV-01936</t>
        </is>
      </c>
      <c r="B1937" s="66" t="n">
        <v>45806</v>
      </c>
      <c r="C1937" s="65" t="inlineStr">
        <is>
          <t>2025-05</t>
        </is>
      </c>
      <c r="D1937" s="65" t="inlineStr">
        <is>
          <t>2024-2025</t>
        </is>
      </c>
      <c r="E1937" s="65" t="inlineStr">
        <is>
          <t>CLI-0673</t>
        </is>
      </c>
      <c r="F1937" s="65" t="inlineStr">
        <is>
          <t>Particulier</t>
        </is>
      </c>
      <c r="G1937" s="65" t="inlineStr">
        <is>
          <t>Montpellier</t>
        </is>
      </c>
      <c r="H1937" s="65" t="inlineStr">
        <is>
          <t>Thomas Rey</t>
        </is>
      </c>
      <c r="I1937" s="65" t="inlineStr">
        <is>
          <t>Électricité</t>
        </is>
      </c>
      <c r="J1937" s="65" t="inlineStr">
        <is>
          <t>EL-002</t>
        </is>
      </c>
      <c r="K1937" s="65" t="inlineStr">
        <is>
          <t>Installation borne de recharge VE</t>
        </is>
      </c>
      <c r="L1937" s="67" t="n">
        <v>1</v>
      </c>
      <c r="M1937" s="68" t="n">
        <v>1779.53</v>
      </c>
      <c r="N1937" s="65" t="inlineStr">
        <is>
          <t>Sans réponse</t>
        </is>
      </c>
      <c r="O1937" s="66" t="n">
        <v>45811</v>
      </c>
      <c r="P1937" s="67" t="n"/>
      <c r="Q1937" s="67" t="n">
        <v>0</v>
      </c>
      <c r="R1937" s="67">
        <f>$I1937</f>
        <v/>
      </c>
      <c r="S1937" s="67">
        <f>$K1937</f>
        <v/>
      </c>
      <c r="T1937" s="67">
        <f>IFERROR(INDEX(Clients!$G$2:$G$1020,MATCH($E1937,Clients!$A$2:$A$1020,0)),"")</f>
        <v/>
      </c>
      <c r="U1937" s="67">
        <f>IFERROR(INDEX(Clients!$I$2:$I$1020,MATCH($E1937,Clients!$A$2:$A$1020,0)),"")</f>
        <v/>
      </c>
      <c r="V1937" s="69">
        <f>1</f>
        <v/>
      </c>
      <c r="W1937" s="69">
        <f>IF($N1937="Accepté",1,0)</f>
        <v/>
      </c>
      <c r="X1937" s="68">
        <f>$M1937*$W1937</f>
        <v/>
      </c>
      <c r="Y1937" s="68">
        <f>IF($N1937="En cours",0,$M1937)</f>
        <v/>
      </c>
      <c r="Z1937" s="69">
        <f>IF($P1937="",0,1)</f>
        <v/>
      </c>
      <c r="AA1937" s="70">
        <f>IF($P1937="",0,$P1937)</f>
        <v/>
      </c>
      <c r="AB1937" s="69">
        <f>IF(AND($P1937&lt;&gt;"",$P1937&lt;=Paramètres!$C$14),1,0)</f>
        <v/>
      </c>
      <c r="AC1937" s="67">
        <f>IF($P1937="","Jamais relancé",IF($P1937&lt;=3,"0-3 j",IF($P1937&lt;=7,"4-7 j",IF($P1937&lt;=15,"8-15 j","Plus de 15 j"))))</f>
        <v/>
      </c>
      <c r="AD1937" s="67">
        <f>IF($M1937&lt;=1000,"Moins de 1 k€",IF($M1937&lt;=5000,"1 à 5 k€",IF($M1937&lt;=15000,"5 à 15 k€","Plus de 15 k€")))</f>
        <v/>
      </c>
    </row>
    <row r="1938">
      <c r="A1938" s="65" t="inlineStr">
        <is>
          <t>DEV-01937</t>
        </is>
      </c>
      <c r="B1938" s="66" t="n">
        <v>45807</v>
      </c>
      <c r="C1938" s="65" t="inlineStr">
        <is>
          <t>2025-05</t>
        </is>
      </c>
      <c r="D1938" s="65" t="inlineStr">
        <is>
          <t>2024-2025</t>
        </is>
      </c>
      <c r="E1938" s="65" t="inlineStr">
        <is>
          <t>CLI-0054</t>
        </is>
      </c>
      <c r="F1938" s="65" t="inlineStr">
        <is>
          <t>Particulier</t>
        </is>
      </c>
      <c r="G1938" s="65" t="inlineStr">
        <is>
          <t>Bordeaux</t>
        </is>
      </c>
      <c r="H1938" s="65" t="inlineStr">
        <is>
          <t>Sophie Marchand</t>
        </is>
      </c>
      <c r="I1938" s="65" t="inlineStr">
        <is>
          <t>Salle de bain</t>
        </is>
      </c>
      <c r="J1938" s="65" t="inlineStr">
        <is>
          <t>SB-002</t>
        </is>
      </c>
      <c r="K1938" s="65" t="inlineStr">
        <is>
          <t>Remplacement baignoire par douche</t>
        </is>
      </c>
      <c r="L1938" s="67" t="n">
        <v>1</v>
      </c>
      <c r="M1938" s="68" t="n">
        <v>4308.05</v>
      </c>
      <c r="N1938" s="65" t="inlineStr">
        <is>
          <t>Accepté</t>
        </is>
      </c>
      <c r="O1938" s="66" t="n">
        <v>45828</v>
      </c>
      <c r="P1938" s="67" t="n">
        <v>12</v>
      </c>
      <c r="Q1938" s="67" t="n">
        <v>2</v>
      </c>
      <c r="R1938" s="67">
        <f>$I1938</f>
        <v/>
      </c>
      <c r="S1938" s="67">
        <f>$K1938</f>
        <v/>
      </c>
      <c r="T1938" s="67">
        <f>IFERROR(INDEX(Clients!$G$2:$G$1020,MATCH($E1938,Clients!$A$2:$A$1020,0)),"")</f>
        <v/>
      </c>
      <c r="U1938" s="67">
        <f>IFERROR(INDEX(Clients!$I$2:$I$1020,MATCH($E1938,Clients!$A$2:$A$1020,0)),"")</f>
        <v/>
      </c>
      <c r="V1938" s="69">
        <f>1</f>
        <v/>
      </c>
      <c r="W1938" s="69">
        <f>IF($N1938="Accepté",1,0)</f>
        <v/>
      </c>
      <c r="X1938" s="68">
        <f>$M1938*$W1938</f>
        <v/>
      </c>
      <c r="Y1938" s="68">
        <f>IF($N1938="En cours",0,$M1938)</f>
        <v/>
      </c>
      <c r="Z1938" s="69">
        <f>IF($P1938="",0,1)</f>
        <v/>
      </c>
      <c r="AA1938" s="70">
        <f>IF($P1938="",0,$P1938)</f>
        <v/>
      </c>
      <c r="AB1938" s="69">
        <f>IF(AND($P1938&lt;&gt;"",$P1938&lt;=Paramètres!$C$14),1,0)</f>
        <v/>
      </c>
      <c r="AC1938" s="67">
        <f>IF($P1938="","Jamais relancé",IF($P1938&lt;=3,"0-3 j",IF($P1938&lt;=7,"4-7 j",IF($P1938&lt;=15,"8-15 j","Plus de 15 j"))))</f>
        <v/>
      </c>
      <c r="AD1938" s="67">
        <f>IF($M1938&lt;=1000,"Moins de 1 k€",IF($M1938&lt;=5000,"1 à 5 k€",IF($M1938&lt;=15000,"5 à 15 k€","Plus de 15 k€")))</f>
        <v/>
      </c>
    </row>
    <row r="1939">
      <c r="A1939" s="65" t="inlineStr">
        <is>
          <t>DEV-01938</t>
        </is>
      </c>
      <c r="B1939" s="66" t="n">
        <v>45807</v>
      </c>
      <c r="C1939" s="65" t="inlineStr">
        <is>
          <t>2025-05</t>
        </is>
      </c>
      <c r="D1939" s="65" t="inlineStr">
        <is>
          <t>2024-2025</t>
        </is>
      </c>
      <c r="E1939" s="65" t="inlineStr">
        <is>
          <t>CLI-0005</t>
        </is>
      </c>
      <c r="F1939" s="65" t="inlineStr">
        <is>
          <t>Particulier</t>
        </is>
      </c>
      <c r="G1939" s="65" t="inlineStr">
        <is>
          <t>Bordeaux</t>
        </is>
      </c>
      <c r="H1939" s="65" t="inlineStr">
        <is>
          <t>Sophie Marchand</t>
        </is>
      </c>
      <c r="I1939" s="65" t="inlineStr">
        <is>
          <t>Plomberie</t>
        </is>
      </c>
      <c r="J1939" s="65" t="inlineStr">
        <is>
          <t>PR-004</t>
        </is>
      </c>
      <c r="K1939" s="65" t="inlineStr">
        <is>
          <t>Remplacement colonne d'évacuation</t>
        </is>
      </c>
      <c r="L1939" s="67" t="n">
        <v>2</v>
      </c>
      <c r="M1939" s="68" t="n">
        <v>13098.28</v>
      </c>
      <c r="N1939" s="65" t="inlineStr">
        <is>
          <t>Accepté</t>
        </is>
      </c>
      <c r="O1939" s="66" t="n">
        <v>45821</v>
      </c>
      <c r="P1939" s="67" t="n">
        <v>4</v>
      </c>
      <c r="Q1939" s="67" t="n">
        <v>1</v>
      </c>
      <c r="R1939" s="67">
        <f>$I1939</f>
        <v/>
      </c>
      <c r="S1939" s="67">
        <f>$K1939</f>
        <v/>
      </c>
      <c r="T1939" s="67">
        <f>IFERROR(INDEX(Clients!$G$2:$G$1020,MATCH($E1939,Clients!$A$2:$A$1020,0)),"")</f>
        <v/>
      </c>
      <c r="U1939" s="67">
        <f>IFERROR(INDEX(Clients!$I$2:$I$1020,MATCH($E1939,Clients!$A$2:$A$1020,0)),"")</f>
        <v/>
      </c>
      <c r="V1939" s="69">
        <f>1</f>
        <v/>
      </c>
      <c r="W1939" s="69">
        <f>IF($N1939="Accepté",1,0)</f>
        <v/>
      </c>
      <c r="X1939" s="68">
        <f>$M1939*$W1939</f>
        <v/>
      </c>
      <c r="Y1939" s="68">
        <f>IF($N1939="En cours",0,$M1939)</f>
        <v/>
      </c>
      <c r="Z1939" s="69">
        <f>IF($P1939="",0,1)</f>
        <v/>
      </c>
      <c r="AA1939" s="70">
        <f>IF($P1939="",0,$P1939)</f>
        <v/>
      </c>
      <c r="AB1939" s="69">
        <f>IF(AND($P1939&lt;&gt;"",$P1939&lt;=Paramètres!$C$14),1,0)</f>
        <v/>
      </c>
      <c r="AC1939" s="67">
        <f>IF($P1939="","Jamais relancé",IF($P1939&lt;=3,"0-3 j",IF($P1939&lt;=7,"4-7 j",IF($P1939&lt;=15,"8-15 j","Plus de 15 j"))))</f>
        <v/>
      </c>
      <c r="AD1939" s="67">
        <f>IF($M1939&lt;=1000,"Moins de 1 k€",IF($M1939&lt;=5000,"1 à 5 k€",IF($M1939&lt;=15000,"5 à 15 k€","Plus de 15 k€")))</f>
        <v/>
      </c>
    </row>
    <row r="1940">
      <c r="A1940" s="65" t="inlineStr">
        <is>
          <t>DEV-01939</t>
        </is>
      </c>
      <c r="B1940" s="66" t="n">
        <v>45807</v>
      </c>
      <c r="C1940" s="65" t="inlineStr">
        <is>
          <t>2025-05</t>
        </is>
      </c>
      <c r="D1940" s="65" t="inlineStr">
        <is>
          <t>2024-2025</t>
        </is>
      </c>
      <c r="E1940" s="65" t="inlineStr">
        <is>
          <t>CLI-0204</t>
        </is>
      </c>
      <c r="F1940" s="65" t="inlineStr">
        <is>
          <t>Particulier</t>
        </is>
      </c>
      <c r="G1940" s="65" t="inlineStr">
        <is>
          <t>Toulouse</t>
        </is>
      </c>
      <c r="H1940" s="65" t="inlineStr">
        <is>
          <t>Nadia Cherif</t>
        </is>
      </c>
      <c r="I1940" s="65" t="inlineStr">
        <is>
          <t>Plomberie</t>
        </is>
      </c>
      <c r="J1940" s="65" t="inlineStr">
        <is>
          <t>PR-004</t>
        </is>
      </c>
      <c r="K1940" s="65" t="inlineStr">
        <is>
          <t>Remplacement colonne d'évacuation</t>
        </is>
      </c>
      <c r="L1940" s="67" t="n">
        <v>2</v>
      </c>
      <c r="M1940" s="68" t="n">
        <v>11603.36</v>
      </c>
      <c r="N1940" s="65" t="inlineStr">
        <is>
          <t>Sans réponse</t>
        </is>
      </c>
      <c r="O1940" s="66" t="n">
        <v>45829</v>
      </c>
      <c r="P1940" s="67" t="n">
        <v>8</v>
      </c>
      <c r="Q1940" s="67" t="n">
        <v>2</v>
      </c>
      <c r="R1940" s="67">
        <f>$I1940</f>
        <v/>
      </c>
      <c r="S1940" s="67">
        <f>$K1940</f>
        <v/>
      </c>
      <c r="T1940" s="67">
        <f>IFERROR(INDEX(Clients!$G$2:$G$1020,MATCH($E1940,Clients!$A$2:$A$1020,0)),"")</f>
        <v/>
      </c>
      <c r="U1940" s="67">
        <f>IFERROR(INDEX(Clients!$I$2:$I$1020,MATCH($E1940,Clients!$A$2:$A$1020,0)),"")</f>
        <v/>
      </c>
      <c r="V1940" s="69">
        <f>1</f>
        <v/>
      </c>
      <c r="W1940" s="69">
        <f>IF($N1940="Accepté",1,0)</f>
        <v/>
      </c>
      <c r="X1940" s="68">
        <f>$M1940*$W1940</f>
        <v/>
      </c>
      <c r="Y1940" s="68">
        <f>IF($N1940="En cours",0,$M1940)</f>
        <v/>
      </c>
      <c r="Z1940" s="69">
        <f>IF($P1940="",0,1)</f>
        <v/>
      </c>
      <c r="AA1940" s="70">
        <f>IF($P1940="",0,$P1940)</f>
        <v/>
      </c>
      <c r="AB1940" s="69">
        <f>IF(AND($P1940&lt;&gt;"",$P1940&lt;=Paramètres!$C$14),1,0)</f>
        <v/>
      </c>
      <c r="AC1940" s="67">
        <f>IF($P1940="","Jamais relancé",IF($P1940&lt;=3,"0-3 j",IF($P1940&lt;=7,"4-7 j",IF($P1940&lt;=15,"8-15 j","Plus de 15 j"))))</f>
        <v/>
      </c>
      <c r="AD1940" s="67">
        <f>IF($M1940&lt;=1000,"Moins de 1 k€",IF($M1940&lt;=5000,"1 à 5 k€",IF($M1940&lt;=15000,"5 à 15 k€","Plus de 15 k€")))</f>
        <v/>
      </c>
    </row>
    <row r="1941">
      <c r="A1941" s="65" t="inlineStr">
        <is>
          <t>DEV-01940</t>
        </is>
      </c>
      <c r="B1941" s="66" t="n">
        <v>45807</v>
      </c>
      <c r="C1941" s="65" t="inlineStr">
        <is>
          <t>2025-05</t>
        </is>
      </c>
      <c r="D1941" s="65" t="inlineStr">
        <is>
          <t>2024-2025</t>
        </is>
      </c>
      <c r="E1941" s="65" t="inlineStr">
        <is>
          <t>CLI-0210</t>
        </is>
      </c>
      <c r="F1941" s="65" t="inlineStr">
        <is>
          <t>Particulier</t>
        </is>
      </c>
      <c r="G1941" s="65" t="inlineStr">
        <is>
          <t>Toulouse</t>
        </is>
      </c>
      <c r="H1941" s="65" t="inlineStr">
        <is>
          <t>Nadia Cherif</t>
        </is>
      </c>
      <c r="I1941" s="65" t="inlineStr">
        <is>
          <t>Plomberie</t>
        </is>
      </c>
      <c r="J1941" s="65" t="inlineStr">
        <is>
          <t>PR-004</t>
        </is>
      </c>
      <c r="K1941" s="65" t="inlineStr">
        <is>
          <t>Remplacement colonne d'évacuation</t>
        </is>
      </c>
      <c r="L1941" s="67" t="n">
        <v>3</v>
      </c>
      <c r="M1941" s="68" t="n">
        <v>17043.26</v>
      </c>
      <c r="N1941" s="65" t="inlineStr">
        <is>
          <t>Sans réponse</t>
        </is>
      </c>
      <c r="O1941" s="66" t="n">
        <v>45827</v>
      </c>
      <c r="P1941" s="67" t="n">
        <v>10</v>
      </c>
      <c r="Q1941" s="67" t="n">
        <v>2</v>
      </c>
      <c r="R1941" s="67">
        <f>$I1941</f>
        <v/>
      </c>
      <c r="S1941" s="67">
        <f>$K1941</f>
        <v/>
      </c>
      <c r="T1941" s="67">
        <f>IFERROR(INDEX(Clients!$G$2:$G$1020,MATCH($E1941,Clients!$A$2:$A$1020,0)),"")</f>
        <v/>
      </c>
      <c r="U1941" s="67">
        <f>IFERROR(INDEX(Clients!$I$2:$I$1020,MATCH($E1941,Clients!$A$2:$A$1020,0)),"")</f>
        <v/>
      </c>
      <c r="V1941" s="69">
        <f>1</f>
        <v/>
      </c>
      <c r="W1941" s="69">
        <f>IF($N1941="Accepté",1,0)</f>
        <v/>
      </c>
      <c r="X1941" s="68">
        <f>$M1941*$W1941</f>
        <v/>
      </c>
      <c r="Y1941" s="68">
        <f>IF($N1941="En cours",0,$M1941)</f>
        <v/>
      </c>
      <c r="Z1941" s="69">
        <f>IF($P1941="",0,1)</f>
        <v/>
      </c>
      <c r="AA1941" s="70">
        <f>IF($P1941="",0,$P1941)</f>
        <v/>
      </c>
      <c r="AB1941" s="69">
        <f>IF(AND($P1941&lt;&gt;"",$P1941&lt;=Paramètres!$C$14),1,0)</f>
        <v/>
      </c>
      <c r="AC1941" s="67">
        <f>IF($P1941="","Jamais relancé",IF($P1941&lt;=3,"0-3 j",IF($P1941&lt;=7,"4-7 j",IF($P1941&lt;=15,"8-15 j","Plus de 15 j"))))</f>
        <v/>
      </c>
      <c r="AD1941" s="67">
        <f>IF($M1941&lt;=1000,"Moins de 1 k€",IF($M1941&lt;=5000,"1 à 5 k€",IF($M1941&lt;=15000,"5 à 15 k€","Plus de 15 k€")))</f>
        <v/>
      </c>
    </row>
    <row r="1942">
      <c r="A1942" s="65" t="inlineStr">
        <is>
          <t>DEV-01941</t>
        </is>
      </c>
      <c r="B1942" s="66" t="n">
        <v>45807</v>
      </c>
      <c r="C1942" s="65" t="inlineStr">
        <is>
          <t>2025-05</t>
        </is>
      </c>
      <c r="D1942" s="65" t="inlineStr">
        <is>
          <t>2024-2025</t>
        </is>
      </c>
      <c r="E1942" s="65" t="inlineStr">
        <is>
          <t>CLI-0082</t>
        </is>
      </c>
      <c r="F1942" s="65" t="inlineStr">
        <is>
          <t>Particulier</t>
        </is>
      </c>
      <c r="G1942" s="65" t="inlineStr">
        <is>
          <t>Toulouse</t>
        </is>
      </c>
      <c r="H1942" s="65" t="inlineStr">
        <is>
          <t>Julien Fabre</t>
        </is>
      </c>
      <c r="I1942" s="65" t="inlineStr">
        <is>
          <t>Dépannage</t>
        </is>
      </c>
      <c r="J1942" s="65" t="inlineStr">
        <is>
          <t>DP-003</t>
        </is>
      </c>
      <c r="K1942" s="65" t="inlineStr">
        <is>
          <t>Dépannage électrique urgence</t>
        </is>
      </c>
      <c r="L1942" s="67" t="n">
        <v>1</v>
      </c>
      <c r="M1942" s="68" t="n">
        <v>281.49</v>
      </c>
      <c r="N1942" s="65" t="inlineStr">
        <is>
          <t>Accepté</t>
        </is>
      </c>
      <c r="O1942" s="66" t="n">
        <v>45832</v>
      </c>
      <c r="P1942" s="67" t="n">
        <v>6</v>
      </c>
      <c r="Q1942" s="67" t="n">
        <v>2</v>
      </c>
      <c r="R1942" s="67">
        <f>$I1942</f>
        <v/>
      </c>
      <c r="S1942" s="67">
        <f>$K1942</f>
        <v/>
      </c>
      <c r="T1942" s="67">
        <f>IFERROR(INDEX(Clients!$G$2:$G$1020,MATCH($E1942,Clients!$A$2:$A$1020,0)),"")</f>
        <v/>
      </c>
      <c r="U1942" s="67">
        <f>IFERROR(INDEX(Clients!$I$2:$I$1020,MATCH($E1942,Clients!$A$2:$A$1020,0)),"")</f>
        <v/>
      </c>
      <c r="V1942" s="69">
        <f>1</f>
        <v/>
      </c>
      <c r="W1942" s="69">
        <f>IF($N1942="Accepté",1,0)</f>
        <v/>
      </c>
      <c r="X1942" s="68">
        <f>$M1942*$W1942</f>
        <v/>
      </c>
      <c r="Y1942" s="68">
        <f>IF($N1942="En cours",0,$M1942)</f>
        <v/>
      </c>
      <c r="Z1942" s="69">
        <f>IF($P1942="",0,1)</f>
        <v/>
      </c>
      <c r="AA1942" s="70">
        <f>IF($P1942="",0,$P1942)</f>
        <v/>
      </c>
      <c r="AB1942" s="69">
        <f>IF(AND($P1942&lt;&gt;"",$P1942&lt;=Paramètres!$C$14),1,0)</f>
        <v/>
      </c>
      <c r="AC1942" s="67">
        <f>IF($P1942="","Jamais relancé",IF($P1942&lt;=3,"0-3 j",IF($P1942&lt;=7,"4-7 j",IF($P1942&lt;=15,"8-15 j","Plus de 15 j"))))</f>
        <v/>
      </c>
      <c r="AD1942" s="67">
        <f>IF($M1942&lt;=1000,"Moins de 1 k€",IF($M1942&lt;=5000,"1 à 5 k€",IF($M1942&lt;=15000,"5 à 15 k€","Plus de 15 k€")))</f>
        <v/>
      </c>
    </row>
    <row r="1943">
      <c r="A1943" s="65" t="inlineStr">
        <is>
          <t>DEV-01942</t>
        </is>
      </c>
      <c r="B1943" s="66" t="n">
        <v>45810</v>
      </c>
      <c r="C1943" s="65" t="inlineStr">
        <is>
          <t>2025-06</t>
        </is>
      </c>
      <c r="D1943" s="65" t="inlineStr">
        <is>
          <t>2024-2025</t>
        </is>
      </c>
      <c r="E1943" s="65" t="inlineStr">
        <is>
          <t>CLI-0147</t>
        </is>
      </c>
      <c r="F1943" s="65" t="inlineStr">
        <is>
          <t>Particulier</t>
        </is>
      </c>
      <c r="G1943" s="65" t="inlineStr">
        <is>
          <t>Bordeaux</t>
        </is>
      </c>
      <c r="H1943" s="65" t="inlineStr">
        <is>
          <t>Sophie Marchand</t>
        </is>
      </c>
      <c r="I1943" s="65" t="inlineStr">
        <is>
          <t>Plomberie</t>
        </is>
      </c>
      <c r="J1943" s="65" t="inlineStr">
        <is>
          <t>PR-004</t>
        </is>
      </c>
      <c r="K1943" s="65" t="inlineStr">
        <is>
          <t>Remplacement colonne d'évacuation</t>
        </is>
      </c>
      <c r="L1943" s="67" t="n">
        <v>1</v>
      </c>
      <c r="M1943" s="68" t="n">
        <v>5920.32</v>
      </c>
      <c r="N1943" s="65" t="inlineStr">
        <is>
          <t>Accepté</t>
        </is>
      </c>
      <c r="O1943" s="66" t="n">
        <v>45836</v>
      </c>
      <c r="P1943" s="67" t="n">
        <v>7</v>
      </c>
      <c r="Q1943" s="67" t="n">
        <v>2</v>
      </c>
      <c r="R1943" s="67">
        <f>$I1943</f>
        <v/>
      </c>
      <c r="S1943" s="67">
        <f>$K1943</f>
        <v/>
      </c>
      <c r="T1943" s="67">
        <f>IFERROR(INDEX(Clients!$G$2:$G$1020,MATCH($E1943,Clients!$A$2:$A$1020,0)),"")</f>
        <v/>
      </c>
      <c r="U1943" s="67">
        <f>IFERROR(INDEX(Clients!$I$2:$I$1020,MATCH($E1943,Clients!$A$2:$A$1020,0)),"")</f>
        <v/>
      </c>
      <c r="V1943" s="69">
        <f>1</f>
        <v/>
      </c>
      <c r="W1943" s="69">
        <f>IF($N1943="Accepté",1,0)</f>
        <v/>
      </c>
      <c r="X1943" s="68">
        <f>$M1943*$W1943</f>
        <v/>
      </c>
      <c r="Y1943" s="68">
        <f>IF($N1943="En cours",0,$M1943)</f>
        <v/>
      </c>
      <c r="Z1943" s="69">
        <f>IF($P1943="",0,1)</f>
        <v/>
      </c>
      <c r="AA1943" s="70">
        <f>IF($P1943="",0,$P1943)</f>
        <v/>
      </c>
      <c r="AB1943" s="69">
        <f>IF(AND($P1943&lt;&gt;"",$P1943&lt;=Paramètres!$C$14),1,0)</f>
        <v/>
      </c>
      <c r="AC1943" s="67">
        <f>IF($P1943="","Jamais relancé",IF($P1943&lt;=3,"0-3 j",IF($P1943&lt;=7,"4-7 j",IF($P1943&lt;=15,"8-15 j","Plus de 15 j"))))</f>
        <v/>
      </c>
      <c r="AD1943" s="67">
        <f>IF($M1943&lt;=1000,"Moins de 1 k€",IF($M1943&lt;=5000,"1 à 5 k€",IF($M1943&lt;=15000,"5 à 15 k€","Plus de 15 k€")))</f>
        <v/>
      </c>
    </row>
    <row r="1944">
      <c r="A1944" s="65" t="inlineStr">
        <is>
          <t>DEV-01943</t>
        </is>
      </c>
      <c r="B1944" s="66" t="n">
        <v>45810</v>
      </c>
      <c r="C1944" s="65" t="inlineStr">
        <is>
          <t>2025-06</t>
        </is>
      </c>
      <c r="D1944" s="65" t="inlineStr">
        <is>
          <t>2024-2025</t>
        </is>
      </c>
      <c r="E1944" s="65" t="inlineStr">
        <is>
          <t>CLI-0606</t>
        </is>
      </c>
      <c r="F1944" s="65" t="inlineStr">
        <is>
          <t>Particulier</t>
        </is>
      </c>
      <c r="G1944" s="65" t="inlineStr">
        <is>
          <t>Bordeaux</t>
        </is>
      </c>
      <c r="H1944" s="65" t="inlineStr">
        <is>
          <t>Karim Belkacem</t>
        </is>
      </c>
      <c r="I1944" s="65" t="inlineStr">
        <is>
          <t>Plomberie</t>
        </is>
      </c>
      <c r="J1944" s="65" t="inlineStr">
        <is>
          <t>PR-004</t>
        </is>
      </c>
      <c r="K1944" s="65" t="inlineStr">
        <is>
          <t>Remplacement colonne d'évacuation</t>
        </is>
      </c>
      <c r="L1944" s="67" t="n">
        <v>1</v>
      </c>
      <c r="M1944" s="68" t="n">
        <v>6745.75</v>
      </c>
      <c r="N1944" s="65" t="inlineStr">
        <is>
          <t>Refusé</t>
        </is>
      </c>
      <c r="O1944" s="66" t="n">
        <v>45819</v>
      </c>
      <c r="P1944" s="67" t="n">
        <v>7</v>
      </c>
      <c r="Q1944" s="67" t="n">
        <v>1</v>
      </c>
      <c r="R1944" s="67">
        <f>$I1944</f>
        <v/>
      </c>
      <c r="S1944" s="67">
        <f>$K1944</f>
        <v/>
      </c>
      <c r="T1944" s="67">
        <f>IFERROR(INDEX(Clients!$G$2:$G$1020,MATCH($E1944,Clients!$A$2:$A$1020,0)),"")</f>
        <v/>
      </c>
      <c r="U1944" s="67">
        <f>IFERROR(INDEX(Clients!$I$2:$I$1020,MATCH($E1944,Clients!$A$2:$A$1020,0)),"")</f>
        <v/>
      </c>
      <c r="V1944" s="69">
        <f>1</f>
        <v/>
      </c>
      <c r="W1944" s="69">
        <f>IF($N1944="Accepté",1,0)</f>
        <v/>
      </c>
      <c r="X1944" s="68">
        <f>$M1944*$W1944</f>
        <v/>
      </c>
      <c r="Y1944" s="68">
        <f>IF($N1944="En cours",0,$M1944)</f>
        <v/>
      </c>
      <c r="Z1944" s="69">
        <f>IF($P1944="",0,1)</f>
        <v/>
      </c>
      <c r="AA1944" s="70">
        <f>IF($P1944="",0,$P1944)</f>
        <v/>
      </c>
      <c r="AB1944" s="69">
        <f>IF(AND($P1944&lt;&gt;"",$P1944&lt;=Paramètres!$C$14),1,0)</f>
        <v/>
      </c>
      <c r="AC1944" s="67">
        <f>IF($P1944="","Jamais relancé",IF($P1944&lt;=3,"0-3 j",IF($P1944&lt;=7,"4-7 j",IF($P1944&lt;=15,"8-15 j","Plus de 15 j"))))</f>
        <v/>
      </c>
      <c r="AD1944" s="67">
        <f>IF($M1944&lt;=1000,"Moins de 1 k€",IF($M1944&lt;=5000,"1 à 5 k€",IF($M1944&lt;=15000,"5 à 15 k€","Plus de 15 k€")))</f>
        <v/>
      </c>
    </row>
    <row r="1945">
      <c r="A1945" s="65" t="inlineStr">
        <is>
          <t>DEV-01944</t>
        </is>
      </c>
      <c r="B1945" s="66" t="n">
        <v>45810</v>
      </c>
      <c r="C1945" s="65" t="inlineStr">
        <is>
          <t>2025-06</t>
        </is>
      </c>
      <c r="D1945" s="65" t="inlineStr">
        <is>
          <t>2024-2025</t>
        </is>
      </c>
      <c r="E1945" s="65" t="inlineStr">
        <is>
          <t>CLI-0380</t>
        </is>
      </c>
      <c r="F1945" s="65" t="inlineStr">
        <is>
          <t>Particulier</t>
        </is>
      </c>
      <c r="G1945" s="65" t="inlineStr">
        <is>
          <t>Toulouse</t>
        </is>
      </c>
      <c r="H1945" s="65" t="inlineStr">
        <is>
          <t>Julien Fabre</t>
        </is>
      </c>
      <c r="I1945" s="65" t="inlineStr">
        <is>
          <t>Dépannage</t>
        </is>
      </c>
      <c r="J1945" s="65" t="inlineStr">
        <is>
          <t>DP-003</t>
        </is>
      </c>
      <c r="K1945" s="65" t="inlineStr">
        <is>
          <t>Dépannage électrique urgence</t>
        </is>
      </c>
      <c r="L1945" s="67" t="n">
        <v>1</v>
      </c>
      <c r="M1945" s="68" t="n">
        <v>274.71</v>
      </c>
      <c r="N1945" s="65" t="inlineStr">
        <is>
          <t>Accepté</t>
        </is>
      </c>
      <c r="O1945" s="66" t="n">
        <v>45821</v>
      </c>
      <c r="P1945" s="67" t="n">
        <v>6</v>
      </c>
      <c r="Q1945" s="67" t="n">
        <v>1</v>
      </c>
      <c r="R1945" s="67">
        <f>$I1945</f>
        <v/>
      </c>
      <c r="S1945" s="67">
        <f>$K1945</f>
        <v/>
      </c>
      <c r="T1945" s="67">
        <f>IFERROR(INDEX(Clients!$G$2:$G$1020,MATCH($E1945,Clients!$A$2:$A$1020,0)),"")</f>
        <v/>
      </c>
      <c r="U1945" s="67">
        <f>IFERROR(INDEX(Clients!$I$2:$I$1020,MATCH($E1945,Clients!$A$2:$A$1020,0)),"")</f>
        <v/>
      </c>
      <c r="V1945" s="69">
        <f>1</f>
        <v/>
      </c>
      <c r="W1945" s="69">
        <f>IF($N1945="Accepté",1,0)</f>
        <v/>
      </c>
      <c r="X1945" s="68">
        <f>$M1945*$W1945</f>
        <v/>
      </c>
      <c r="Y1945" s="68">
        <f>IF($N1945="En cours",0,$M1945)</f>
        <v/>
      </c>
      <c r="Z1945" s="69">
        <f>IF($P1945="",0,1)</f>
        <v/>
      </c>
      <c r="AA1945" s="70">
        <f>IF($P1945="",0,$P1945)</f>
        <v/>
      </c>
      <c r="AB1945" s="69">
        <f>IF(AND($P1945&lt;&gt;"",$P1945&lt;=Paramètres!$C$14),1,0)</f>
        <v/>
      </c>
      <c r="AC1945" s="67">
        <f>IF($P1945="","Jamais relancé",IF($P1945&lt;=3,"0-3 j",IF($P1945&lt;=7,"4-7 j",IF($P1945&lt;=15,"8-15 j","Plus de 15 j"))))</f>
        <v/>
      </c>
      <c r="AD1945" s="67">
        <f>IF($M1945&lt;=1000,"Moins de 1 k€",IF($M1945&lt;=5000,"1 à 5 k€",IF($M1945&lt;=15000,"5 à 15 k€","Plus de 15 k€")))</f>
        <v/>
      </c>
    </row>
    <row r="1946">
      <c r="A1946" s="65" t="inlineStr">
        <is>
          <t>DEV-01945</t>
        </is>
      </c>
      <c r="B1946" s="66" t="n">
        <v>45810</v>
      </c>
      <c r="C1946" s="65" t="inlineStr">
        <is>
          <t>2025-06</t>
        </is>
      </c>
      <c r="D1946" s="65" t="inlineStr">
        <is>
          <t>2024-2025</t>
        </is>
      </c>
      <c r="E1946" s="65" t="inlineStr">
        <is>
          <t>CLI-0985</t>
        </is>
      </c>
      <c r="F1946" s="65" t="inlineStr">
        <is>
          <t>Particulier</t>
        </is>
      </c>
      <c r="G1946" s="65" t="inlineStr">
        <is>
          <t>Montpellier</t>
        </is>
      </c>
      <c r="H1946" s="65" t="inlineStr">
        <is>
          <t>Thomas Rey</t>
        </is>
      </c>
      <c r="I1946" s="65" t="inlineStr">
        <is>
          <t>Dépannage</t>
        </is>
      </c>
      <c r="J1946" s="65" t="inlineStr">
        <is>
          <t>DP-003</t>
        </is>
      </c>
      <c r="K1946" s="65" t="inlineStr">
        <is>
          <t>Dépannage électrique urgence</t>
        </is>
      </c>
      <c r="L1946" s="67" t="n">
        <v>1</v>
      </c>
      <c r="M1946" s="68" t="n">
        <v>346.41</v>
      </c>
      <c r="N1946" s="65" t="inlineStr">
        <is>
          <t>Sans réponse</t>
        </is>
      </c>
      <c r="O1946" s="66" t="n">
        <v>45842</v>
      </c>
      <c r="P1946" s="67" t="n"/>
      <c r="Q1946" s="67" t="n">
        <v>0</v>
      </c>
      <c r="R1946" s="67">
        <f>$I1946</f>
        <v/>
      </c>
      <c r="S1946" s="67">
        <f>$K1946</f>
        <v/>
      </c>
      <c r="T1946" s="67">
        <f>IFERROR(INDEX(Clients!$G$2:$G$1020,MATCH($E1946,Clients!$A$2:$A$1020,0)),"")</f>
        <v/>
      </c>
      <c r="U1946" s="67">
        <f>IFERROR(INDEX(Clients!$I$2:$I$1020,MATCH($E1946,Clients!$A$2:$A$1020,0)),"")</f>
        <v/>
      </c>
      <c r="V1946" s="69">
        <f>1</f>
        <v/>
      </c>
      <c r="W1946" s="69">
        <f>IF($N1946="Accepté",1,0)</f>
        <v/>
      </c>
      <c r="X1946" s="68">
        <f>$M1946*$W1946</f>
        <v/>
      </c>
      <c r="Y1946" s="68">
        <f>IF($N1946="En cours",0,$M1946)</f>
        <v/>
      </c>
      <c r="Z1946" s="69">
        <f>IF($P1946="",0,1)</f>
        <v/>
      </c>
      <c r="AA1946" s="70">
        <f>IF($P1946="",0,$P1946)</f>
        <v/>
      </c>
      <c r="AB1946" s="69">
        <f>IF(AND($P1946&lt;&gt;"",$P1946&lt;=Paramètres!$C$14),1,0)</f>
        <v/>
      </c>
      <c r="AC1946" s="67">
        <f>IF($P1946="","Jamais relancé",IF($P1946&lt;=3,"0-3 j",IF($P1946&lt;=7,"4-7 j",IF($P1946&lt;=15,"8-15 j","Plus de 15 j"))))</f>
        <v/>
      </c>
      <c r="AD1946" s="67">
        <f>IF($M1946&lt;=1000,"Moins de 1 k€",IF($M1946&lt;=5000,"1 à 5 k€",IF($M1946&lt;=15000,"5 à 15 k€","Plus de 15 k€")))</f>
        <v/>
      </c>
    </row>
    <row r="1947">
      <c r="A1947" s="65" t="inlineStr">
        <is>
          <t>DEV-01946</t>
        </is>
      </c>
      <c r="B1947" s="66" t="n">
        <v>45811</v>
      </c>
      <c r="C1947" s="65" t="inlineStr">
        <is>
          <t>2025-06</t>
        </is>
      </c>
      <c r="D1947" s="65" t="inlineStr">
        <is>
          <t>2024-2025</t>
        </is>
      </c>
      <c r="E1947" s="65" t="inlineStr">
        <is>
          <t>CLI-0468</t>
        </is>
      </c>
      <c r="F1947" s="65" t="inlineStr">
        <is>
          <t>Particulier</t>
        </is>
      </c>
      <c r="G1947" s="65" t="inlineStr">
        <is>
          <t>Bordeaux</t>
        </is>
      </c>
      <c r="H1947" s="65" t="inlineStr">
        <is>
          <t>Karim Belkacem</t>
        </is>
      </c>
      <c r="I1947" s="65" t="inlineStr">
        <is>
          <t>Plomberie</t>
        </is>
      </c>
      <c r="J1947" s="65" t="inlineStr">
        <is>
          <t>PR-001</t>
        </is>
      </c>
      <c r="K1947" s="65" t="inlineStr">
        <is>
          <t>Remplacement chauffe-eau 200 L</t>
        </is>
      </c>
      <c r="L1947" s="67" t="n">
        <v>1</v>
      </c>
      <c r="M1947" s="68" t="n">
        <v>1140.82</v>
      </c>
      <c r="N1947" s="65" t="inlineStr">
        <is>
          <t>Sans réponse</t>
        </is>
      </c>
      <c r="O1947" s="66" t="n">
        <v>45823</v>
      </c>
      <c r="P1947" s="67" t="n"/>
      <c r="Q1947" s="67" t="n">
        <v>0</v>
      </c>
      <c r="R1947" s="67">
        <f>$I1947</f>
        <v/>
      </c>
      <c r="S1947" s="67">
        <f>$K1947</f>
        <v/>
      </c>
      <c r="T1947" s="67">
        <f>IFERROR(INDEX(Clients!$G$2:$G$1020,MATCH($E1947,Clients!$A$2:$A$1020,0)),"")</f>
        <v/>
      </c>
      <c r="U1947" s="67">
        <f>IFERROR(INDEX(Clients!$I$2:$I$1020,MATCH($E1947,Clients!$A$2:$A$1020,0)),"")</f>
        <v/>
      </c>
      <c r="V1947" s="69">
        <f>1</f>
        <v/>
      </c>
      <c r="W1947" s="69">
        <f>IF($N1947="Accepté",1,0)</f>
        <v/>
      </c>
      <c r="X1947" s="68">
        <f>$M1947*$W1947</f>
        <v/>
      </c>
      <c r="Y1947" s="68">
        <f>IF($N1947="En cours",0,$M1947)</f>
        <v/>
      </c>
      <c r="Z1947" s="69">
        <f>IF($P1947="",0,1)</f>
        <v/>
      </c>
      <c r="AA1947" s="70">
        <f>IF($P1947="",0,$P1947)</f>
        <v/>
      </c>
      <c r="AB1947" s="69">
        <f>IF(AND($P1947&lt;&gt;"",$P1947&lt;=Paramètres!$C$14),1,0)</f>
        <v/>
      </c>
      <c r="AC1947" s="67">
        <f>IF($P1947="","Jamais relancé",IF($P1947&lt;=3,"0-3 j",IF($P1947&lt;=7,"4-7 j",IF($P1947&lt;=15,"8-15 j","Plus de 15 j"))))</f>
        <v/>
      </c>
      <c r="AD1947" s="67">
        <f>IF($M1947&lt;=1000,"Moins de 1 k€",IF($M1947&lt;=5000,"1 à 5 k€",IF($M1947&lt;=15000,"5 à 15 k€","Plus de 15 k€")))</f>
        <v/>
      </c>
    </row>
    <row r="1948">
      <c r="A1948" s="65" t="inlineStr">
        <is>
          <t>DEV-01947</t>
        </is>
      </c>
      <c r="B1948" s="66" t="n">
        <v>45811</v>
      </c>
      <c r="C1948" s="65" t="inlineStr">
        <is>
          <t>2025-06</t>
        </is>
      </c>
      <c r="D1948" s="65" t="inlineStr">
        <is>
          <t>2024-2025</t>
        </is>
      </c>
      <c r="E1948" s="65" t="inlineStr">
        <is>
          <t>CLI-0067</t>
        </is>
      </c>
      <c r="F1948" s="65" t="inlineStr">
        <is>
          <t>Professionnel</t>
        </is>
      </c>
      <c r="G1948" s="65" t="inlineStr">
        <is>
          <t>Bordeaux</t>
        </is>
      </c>
      <c r="H1948" s="65" t="inlineStr">
        <is>
          <t>Karim Belkacem</t>
        </is>
      </c>
      <c r="I1948" s="65" t="inlineStr">
        <is>
          <t>Électricité</t>
        </is>
      </c>
      <c r="J1948" s="65" t="inlineStr">
        <is>
          <t>EL-002</t>
        </is>
      </c>
      <c r="K1948" s="65" t="inlineStr">
        <is>
          <t>Installation borne de recharge VE</t>
        </is>
      </c>
      <c r="L1948" s="67" t="n">
        <v>1</v>
      </c>
      <c r="M1948" s="68" t="n">
        <v>2579.64</v>
      </c>
      <c r="N1948" s="65" t="inlineStr">
        <is>
          <t>Sans réponse</t>
        </is>
      </c>
      <c r="O1948" s="66" t="n">
        <v>45821</v>
      </c>
      <c r="P1948" s="67" t="n"/>
      <c r="Q1948" s="67" t="n">
        <v>0</v>
      </c>
      <c r="R1948" s="67">
        <f>$I1948</f>
        <v/>
      </c>
      <c r="S1948" s="67">
        <f>$K1948</f>
        <v/>
      </c>
      <c r="T1948" s="67">
        <f>IFERROR(INDEX(Clients!$G$2:$G$1020,MATCH($E1948,Clients!$A$2:$A$1020,0)),"")</f>
        <v/>
      </c>
      <c r="U1948" s="67">
        <f>IFERROR(INDEX(Clients!$I$2:$I$1020,MATCH($E1948,Clients!$A$2:$A$1020,0)),"")</f>
        <v/>
      </c>
      <c r="V1948" s="69">
        <f>1</f>
        <v/>
      </c>
      <c r="W1948" s="69">
        <f>IF($N1948="Accepté",1,0)</f>
        <v/>
      </c>
      <c r="X1948" s="68">
        <f>$M1948*$W1948</f>
        <v/>
      </c>
      <c r="Y1948" s="68">
        <f>IF($N1948="En cours",0,$M1948)</f>
        <v/>
      </c>
      <c r="Z1948" s="69">
        <f>IF($P1948="",0,1)</f>
        <v/>
      </c>
      <c r="AA1948" s="70">
        <f>IF($P1948="",0,$P1948)</f>
        <v/>
      </c>
      <c r="AB1948" s="69">
        <f>IF(AND($P1948&lt;&gt;"",$P1948&lt;=Paramètres!$C$14),1,0)</f>
        <v/>
      </c>
      <c r="AC1948" s="67">
        <f>IF($P1948="","Jamais relancé",IF($P1948&lt;=3,"0-3 j",IF($P1948&lt;=7,"4-7 j",IF($P1948&lt;=15,"8-15 j","Plus de 15 j"))))</f>
        <v/>
      </c>
      <c r="AD1948" s="67">
        <f>IF($M1948&lt;=1000,"Moins de 1 k€",IF($M1948&lt;=5000,"1 à 5 k€",IF($M1948&lt;=15000,"5 à 15 k€","Plus de 15 k€")))</f>
        <v/>
      </c>
    </row>
    <row r="1949">
      <c r="A1949" s="65" t="inlineStr">
        <is>
          <t>DEV-01948</t>
        </is>
      </c>
      <c r="B1949" s="66" t="n">
        <v>45811</v>
      </c>
      <c r="C1949" s="65" t="inlineStr">
        <is>
          <t>2025-06</t>
        </is>
      </c>
      <c r="D1949" s="65" t="inlineStr">
        <is>
          <t>2024-2025</t>
        </is>
      </c>
      <c r="E1949" s="65" t="inlineStr">
        <is>
          <t>CLI-0216</t>
        </is>
      </c>
      <c r="F1949" s="65" t="inlineStr">
        <is>
          <t>Particulier</t>
        </is>
      </c>
      <c r="G1949" s="65" t="inlineStr">
        <is>
          <t>Bordeaux</t>
        </is>
      </c>
      <c r="H1949" s="65" t="inlineStr">
        <is>
          <t>Karim Belkacem</t>
        </is>
      </c>
      <c r="I1949" s="65" t="inlineStr">
        <is>
          <t>Plomberie</t>
        </is>
      </c>
      <c r="J1949" s="65" t="inlineStr">
        <is>
          <t>PR-003</t>
        </is>
      </c>
      <c r="K1949" s="65" t="inlineStr">
        <is>
          <t>Réfection réseau eau appartement</t>
        </is>
      </c>
      <c r="L1949" s="67" t="n">
        <v>1</v>
      </c>
      <c r="M1949" s="68" t="n">
        <v>2798.79</v>
      </c>
      <c r="N1949" s="65" t="inlineStr">
        <is>
          <t>Accepté</t>
        </is>
      </c>
      <c r="O1949" s="66" t="n">
        <v>45831</v>
      </c>
      <c r="P1949" s="67" t="n">
        <v>3</v>
      </c>
      <c r="Q1949" s="67" t="n">
        <v>3</v>
      </c>
      <c r="R1949" s="67">
        <f>$I1949</f>
        <v/>
      </c>
      <c r="S1949" s="67">
        <f>$K1949</f>
        <v/>
      </c>
      <c r="T1949" s="67">
        <f>IFERROR(INDEX(Clients!$G$2:$G$1020,MATCH($E1949,Clients!$A$2:$A$1020,0)),"")</f>
        <v/>
      </c>
      <c r="U1949" s="67">
        <f>IFERROR(INDEX(Clients!$I$2:$I$1020,MATCH($E1949,Clients!$A$2:$A$1020,0)),"")</f>
        <v/>
      </c>
      <c r="V1949" s="69">
        <f>1</f>
        <v/>
      </c>
      <c r="W1949" s="69">
        <f>IF($N1949="Accepté",1,0)</f>
        <v/>
      </c>
      <c r="X1949" s="68">
        <f>$M1949*$W1949</f>
        <v/>
      </c>
      <c r="Y1949" s="68">
        <f>IF($N1949="En cours",0,$M1949)</f>
        <v/>
      </c>
      <c r="Z1949" s="69">
        <f>IF($P1949="",0,1)</f>
        <v/>
      </c>
      <c r="AA1949" s="70">
        <f>IF($P1949="",0,$P1949)</f>
        <v/>
      </c>
      <c r="AB1949" s="69">
        <f>IF(AND($P1949&lt;&gt;"",$P1949&lt;=Paramètres!$C$14),1,0)</f>
        <v/>
      </c>
      <c r="AC1949" s="67">
        <f>IF($P1949="","Jamais relancé",IF($P1949&lt;=3,"0-3 j",IF($P1949&lt;=7,"4-7 j",IF($P1949&lt;=15,"8-15 j","Plus de 15 j"))))</f>
        <v/>
      </c>
      <c r="AD1949" s="67">
        <f>IF($M1949&lt;=1000,"Moins de 1 k€",IF($M1949&lt;=5000,"1 à 5 k€",IF($M1949&lt;=15000,"5 à 15 k€","Plus de 15 k€")))</f>
        <v/>
      </c>
    </row>
    <row r="1950">
      <c r="A1950" s="65" t="inlineStr">
        <is>
          <t>DEV-01949</t>
        </is>
      </c>
      <c r="B1950" s="66" t="n">
        <v>45811</v>
      </c>
      <c r="C1950" s="65" t="inlineStr">
        <is>
          <t>2025-06</t>
        </is>
      </c>
      <c r="D1950" s="65" t="inlineStr">
        <is>
          <t>2024-2025</t>
        </is>
      </c>
      <c r="E1950" s="65" t="inlineStr">
        <is>
          <t>CLI-0218</t>
        </is>
      </c>
      <c r="F1950" s="65" t="inlineStr">
        <is>
          <t>Syndic</t>
        </is>
      </c>
      <c r="G1950" s="65" t="inlineStr">
        <is>
          <t>Bordeaux</t>
        </is>
      </c>
      <c r="H1950" s="65" t="inlineStr">
        <is>
          <t>Sophie Marchand</t>
        </is>
      </c>
      <c r="I1950" s="65" t="inlineStr">
        <is>
          <t>Plomberie</t>
        </is>
      </c>
      <c r="J1950" s="65" t="inlineStr">
        <is>
          <t>PR-002</t>
        </is>
      </c>
      <c r="K1950" s="65" t="inlineStr">
        <is>
          <t>Recherche de fuite + réparation</t>
        </is>
      </c>
      <c r="L1950" s="67" t="n">
        <v>1</v>
      </c>
      <c r="M1950" s="68" t="n">
        <v>1109.34</v>
      </c>
      <c r="N1950" s="65" t="inlineStr">
        <is>
          <t>Sans réponse</t>
        </is>
      </c>
      <c r="O1950" s="66" t="n">
        <v>45837</v>
      </c>
      <c r="P1950" s="67" t="n"/>
      <c r="Q1950" s="67" t="n">
        <v>0</v>
      </c>
      <c r="R1950" s="67">
        <f>$I1950</f>
        <v/>
      </c>
      <c r="S1950" s="67">
        <f>$K1950</f>
        <v/>
      </c>
      <c r="T1950" s="67">
        <f>IFERROR(INDEX(Clients!$G$2:$G$1020,MATCH($E1950,Clients!$A$2:$A$1020,0)),"")</f>
        <v/>
      </c>
      <c r="U1950" s="67">
        <f>IFERROR(INDEX(Clients!$I$2:$I$1020,MATCH($E1950,Clients!$A$2:$A$1020,0)),"")</f>
        <v/>
      </c>
      <c r="V1950" s="69">
        <f>1</f>
        <v/>
      </c>
      <c r="W1950" s="69">
        <f>IF($N1950="Accepté",1,0)</f>
        <v/>
      </c>
      <c r="X1950" s="68">
        <f>$M1950*$W1950</f>
        <v/>
      </c>
      <c r="Y1950" s="68">
        <f>IF($N1950="En cours",0,$M1950)</f>
        <v/>
      </c>
      <c r="Z1950" s="69">
        <f>IF($P1950="",0,1)</f>
        <v/>
      </c>
      <c r="AA1950" s="70">
        <f>IF($P1950="",0,$P1950)</f>
        <v/>
      </c>
      <c r="AB1950" s="69">
        <f>IF(AND($P1950&lt;&gt;"",$P1950&lt;=Paramètres!$C$14),1,0)</f>
        <v/>
      </c>
      <c r="AC1950" s="67">
        <f>IF($P1950="","Jamais relancé",IF($P1950&lt;=3,"0-3 j",IF($P1950&lt;=7,"4-7 j",IF($P1950&lt;=15,"8-15 j","Plus de 15 j"))))</f>
        <v/>
      </c>
      <c r="AD1950" s="67">
        <f>IF($M1950&lt;=1000,"Moins de 1 k€",IF($M1950&lt;=5000,"1 à 5 k€",IF($M1950&lt;=15000,"5 à 15 k€","Plus de 15 k€")))</f>
        <v/>
      </c>
    </row>
    <row r="1951">
      <c r="A1951" s="65" t="inlineStr">
        <is>
          <t>DEV-01950</t>
        </is>
      </c>
      <c r="B1951" s="66" t="n">
        <v>45812</v>
      </c>
      <c r="C1951" s="65" t="inlineStr">
        <is>
          <t>2025-06</t>
        </is>
      </c>
      <c r="D1951" s="65" t="inlineStr">
        <is>
          <t>2024-2025</t>
        </is>
      </c>
      <c r="E1951" s="65" t="inlineStr">
        <is>
          <t>CLI-0619</t>
        </is>
      </c>
      <c r="F1951" s="65" t="inlineStr">
        <is>
          <t>Particulier</t>
        </is>
      </c>
      <c r="G1951" s="65" t="inlineStr">
        <is>
          <t>Toulouse</t>
        </is>
      </c>
      <c r="H1951" s="65" t="inlineStr">
        <is>
          <t>Julien Fabre</t>
        </is>
      </c>
      <c r="I1951" s="65" t="inlineStr">
        <is>
          <t>Salle de bain</t>
        </is>
      </c>
      <c r="J1951" s="65" t="inlineStr">
        <is>
          <t>SB-001</t>
        </is>
      </c>
      <c r="K1951" s="65" t="inlineStr">
        <is>
          <t>Rénovation salle de bain complète</t>
        </is>
      </c>
      <c r="L1951" s="67" t="n">
        <v>1</v>
      </c>
      <c r="M1951" s="68" t="n">
        <v>8860.559999999999</v>
      </c>
      <c r="N1951" s="65" t="inlineStr">
        <is>
          <t>Refusé</t>
        </is>
      </c>
      <c r="O1951" s="66" t="n">
        <v>45830</v>
      </c>
      <c r="P1951" s="67" t="n"/>
      <c r="Q1951" s="67" t="n">
        <v>0</v>
      </c>
      <c r="R1951" s="67">
        <f>$I1951</f>
        <v/>
      </c>
      <c r="S1951" s="67">
        <f>$K1951</f>
        <v/>
      </c>
      <c r="T1951" s="67">
        <f>IFERROR(INDEX(Clients!$G$2:$G$1020,MATCH($E1951,Clients!$A$2:$A$1020,0)),"")</f>
        <v/>
      </c>
      <c r="U1951" s="67">
        <f>IFERROR(INDEX(Clients!$I$2:$I$1020,MATCH($E1951,Clients!$A$2:$A$1020,0)),"")</f>
        <v/>
      </c>
      <c r="V1951" s="69">
        <f>1</f>
        <v/>
      </c>
      <c r="W1951" s="69">
        <f>IF($N1951="Accepté",1,0)</f>
        <v/>
      </c>
      <c r="X1951" s="68">
        <f>$M1951*$W1951</f>
        <v/>
      </c>
      <c r="Y1951" s="68">
        <f>IF($N1951="En cours",0,$M1951)</f>
        <v/>
      </c>
      <c r="Z1951" s="69">
        <f>IF($P1951="",0,1)</f>
        <v/>
      </c>
      <c r="AA1951" s="70">
        <f>IF($P1951="",0,$P1951)</f>
        <v/>
      </c>
      <c r="AB1951" s="69">
        <f>IF(AND($P1951&lt;&gt;"",$P1951&lt;=Paramètres!$C$14),1,0)</f>
        <v/>
      </c>
      <c r="AC1951" s="67">
        <f>IF($P1951="","Jamais relancé",IF($P1951&lt;=3,"0-3 j",IF($P1951&lt;=7,"4-7 j",IF($P1951&lt;=15,"8-15 j","Plus de 15 j"))))</f>
        <v/>
      </c>
      <c r="AD1951" s="67">
        <f>IF($M1951&lt;=1000,"Moins de 1 k€",IF($M1951&lt;=5000,"1 à 5 k€",IF($M1951&lt;=15000,"5 à 15 k€","Plus de 15 k€")))</f>
        <v/>
      </c>
    </row>
    <row r="1952">
      <c r="A1952" s="65" t="inlineStr">
        <is>
          <t>DEV-01951</t>
        </is>
      </c>
      <c r="B1952" s="66" t="n">
        <v>45812</v>
      </c>
      <c r="C1952" s="65" t="inlineStr">
        <is>
          <t>2025-06</t>
        </is>
      </c>
      <c r="D1952" s="65" t="inlineStr">
        <is>
          <t>2024-2025</t>
        </is>
      </c>
      <c r="E1952" s="65" t="inlineStr">
        <is>
          <t>CLI-0105</t>
        </is>
      </c>
      <c r="F1952" s="65" t="inlineStr">
        <is>
          <t>Particulier</t>
        </is>
      </c>
      <c r="G1952" s="65" t="inlineStr">
        <is>
          <t>Toulouse</t>
        </is>
      </c>
      <c r="H1952" s="65" t="inlineStr">
        <is>
          <t>Nadia Cherif</t>
        </is>
      </c>
      <c r="I1952" s="65" t="inlineStr">
        <is>
          <t>Électricité</t>
        </is>
      </c>
      <c r="J1952" s="65" t="inlineStr">
        <is>
          <t>EL-003</t>
        </is>
      </c>
      <c r="K1952" s="65" t="inlineStr">
        <is>
          <t>Rénovation électrique complète</t>
        </is>
      </c>
      <c r="L1952" s="67" t="n">
        <v>1</v>
      </c>
      <c r="M1952" s="68" t="n">
        <v>11119.63</v>
      </c>
      <c r="N1952" s="65" t="inlineStr">
        <is>
          <t>Refusé</t>
        </is>
      </c>
      <c r="O1952" s="66" t="n">
        <v>45835</v>
      </c>
      <c r="P1952" s="67" t="n">
        <v>9</v>
      </c>
      <c r="Q1952" s="67" t="n">
        <v>1</v>
      </c>
      <c r="R1952" s="67">
        <f>$I1952</f>
        <v/>
      </c>
      <c r="S1952" s="67">
        <f>$K1952</f>
        <v/>
      </c>
      <c r="T1952" s="67">
        <f>IFERROR(INDEX(Clients!$G$2:$G$1020,MATCH($E1952,Clients!$A$2:$A$1020,0)),"")</f>
        <v/>
      </c>
      <c r="U1952" s="67">
        <f>IFERROR(INDEX(Clients!$I$2:$I$1020,MATCH($E1952,Clients!$A$2:$A$1020,0)),"")</f>
        <v/>
      </c>
      <c r="V1952" s="69">
        <f>1</f>
        <v/>
      </c>
      <c r="W1952" s="69">
        <f>IF($N1952="Accepté",1,0)</f>
        <v/>
      </c>
      <c r="X1952" s="68">
        <f>$M1952*$W1952</f>
        <v/>
      </c>
      <c r="Y1952" s="68">
        <f>IF($N1952="En cours",0,$M1952)</f>
        <v/>
      </c>
      <c r="Z1952" s="69">
        <f>IF($P1952="",0,1)</f>
        <v/>
      </c>
      <c r="AA1952" s="70">
        <f>IF($P1952="",0,$P1952)</f>
        <v/>
      </c>
      <c r="AB1952" s="69">
        <f>IF(AND($P1952&lt;&gt;"",$P1952&lt;=Paramètres!$C$14),1,0)</f>
        <v/>
      </c>
      <c r="AC1952" s="67">
        <f>IF($P1952="","Jamais relancé",IF($P1952&lt;=3,"0-3 j",IF($P1952&lt;=7,"4-7 j",IF($P1952&lt;=15,"8-15 j","Plus de 15 j"))))</f>
        <v/>
      </c>
      <c r="AD1952" s="67">
        <f>IF($M1952&lt;=1000,"Moins de 1 k€",IF($M1952&lt;=5000,"1 à 5 k€",IF($M1952&lt;=15000,"5 à 15 k€","Plus de 15 k€")))</f>
        <v/>
      </c>
    </row>
    <row r="1953">
      <c r="A1953" s="65" t="inlineStr">
        <is>
          <t>DEV-01952</t>
        </is>
      </c>
      <c r="B1953" s="66" t="n">
        <v>45812</v>
      </c>
      <c r="C1953" s="65" t="inlineStr">
        <is>
          <t>2025-06</t>
        </is>
      </c>
      <c r="D1953" s="65" t="inlineStr">
        <is>
          <t>2024-2025</t>
        </is>
      </c>
      <c r="E1953" s="65" t="inlineStr">
        <is>
          <t>CLI-0372</t>
        </is>
      </c>
      <c r="F1953" s="65" t="inlineStr">
        <is>
          <t>Professionnel</t>
        </is>
      </c>
      <c r="G1953" s="65" t="inlineStr">
        <is>
          <t>Bordeaux</t>
        </is>
      </c>
      <c r="H1953" s="65" t="inlineStr">
        <is>
          <t>Karim Belkacem</t>
        </is>
      </c>
      <c r="I1953" s="65" t="inlineStr">
        <is>
          <t>Plomberie</t>
        </is>
      </c>
      <c r="J1953" s="65" t="inlineStr">
        <is>
          <t>PR-004</t>
        </is>
      </c>
      <c r="K1953" s="65" t="inlineStr">
        <is>
          <t>Remplacement colonne d'évacuation</t>
        </is>
      </c>
      <c r="L1953" s="67" t="n">
        <v>2</v>
      </c>
      <c r="M1953" s="68" t="n">
        <v>20846.51</v>
      </c>
      <c r="N1953" s="65" t="inlineStr">
        <is>
          <t>Accepté</t>
        </is>
      </c>
      <c r="O1953" s="66" t="n">
        <v>45823</v>
      </c>
      <c r="P1953" s="67" t="n">
        <v>12</v>
      </c>
      <c r="Q1953" s="67" t="n">
        <v>0</v>
      </c>
      <c r="R1953" s="67">
        <f>$I1953</f>
        <v/>
      </c>
      <c r="S1953" s="67">
        <f>$K1953</f>
        <v/>
      </c>
      <c r="T1953" s="67">
        <f>IFERROR(INDEX(Clients!$G$2:$G$1020,MATCH($E1953,Clients!$A$2:$A$1020,0)),"")</f>
        <v/>
      </c>
      <c r="U1953" s="67">
        <f>IFERROR(INDEX(Clients!$I$2:$I$1020,MATCH($E1953,Clients!$A$2:$A$1020,0)),"")</f>
        <v/>
      </c>
      <c r="V1953" s="69">
        <f>1</f>
        <v/>
      </c>
      <c r="W1953" s="69">
        <f>IF($N1953="Accepté",1,0)</f>
        <v/>
      </c>
      <c r="X1953" s="68">
        <f>$M1953*$W1953</f>
        <v/>
      </c>
      <c r="Y1953" s="68">
        <f>IF($N1953="En cours",0,$M1953)</f>
        <v/>
      </c>
      <c r="Z1953" s="69">
        <f>IF($P1953="",0,1)</f>
        <v/>
      </c>
      <c r="AA1953" s="70">
        <f>IF($P1953="",0,$P1953)</f>
        <v/>
      </c>
      <c r="AB1953" s="69">
        <f>IF(AND($P1953&lt;&gt;"",$P1953&lt;=Paramètres!$C$14),1,0)</f>
        <v/>
      </c>
      <c r="AC1953" s="67">
        <f>IF($P1953="","Jamais relancé",IF($P1953&lt;=3,"0-3 j",IF($P1953&lt;=7,"4-7 j",IF($P1953&lt;=15,"8-15 j","Plus de 15 j"))))</f>
        <v/>
      </c>
      <c r="AD1953" s="67">
        <f>IF($M1953&lt;=1000,"Moins de 1 k€",IF($M1953&lt;=5000,"1 à 5 k€",IF($M1953&lt;=15000,"5 à 15 k€","Plus de 15 k€")))</f>
        <v/>
      </c>
    </row>
    <row r="1954">
      <c r="A1954" s="65" t="inlineStr">
        <is>
          <t>DEV-01953</t>
        </is>
      </c>
      <c r="B1954" s="66" t="n">
        <v>45812</v>
      </c>
      <c r="C1954" s="65" t="inlineStr">
        <is>
          <t>2025-06</t>
        </is>
      </c>
      <c r="D1954" s="65" t="inlineStr">
        <is>
          <t>2024-2025</t>
        </is>
      </c>
      <c r="E1954" s="65" t="inlineStr">
        <is>
          <t>CLI-1010</t>
        </is>
      </c>
      <c r="F1954" s="65" t="inlineStr">
        <is>
          <t>Particulier</t>
        </is>
      </c>
      <c r="G1954" s="65" t="inlineStr">
        <is>
          <t>Montpellier</t>
        </is>
      </c>
      <c r="H1954" s="65" t="inlineStr">
        <is>
          <t>Thomas Rey</t>
        </is>
      </c>
      <c r="I1954" s="65" t="inlineStr">
        <is>
          <t>Salle de bain</t>
        </is>
      </c>
      <c r="J1954" s="65" t="inlineStr">
        <is>
          <t>SB-001</t>
        </is>
      </c>
      <c r="K1954" s="65" t="inlineStr">
        <is>
          <t>Rénovation salle de bain complète</t>
        </is>
      </c>
      <c r="L1954" s="67" t="n">
        <v>1</v>
      </c>
      <c r="M1954" s="68" t="n">
        <v>9483.790000000001</v>
      </c>
      <c r="N1954" s="65" t="inlineStr">
        <is>
          <t>Refusé</t>
        </is>
      </c>
      <c r="O1954" s="66" t="n">
        <v>45840</v>
      </c>
      <c r="P1954" s="67" t="n"/>
      <c r="Q1954" s="67" t="n">
        <v>0</v>
      </c>
      <c r="R1954" s="67">
        <f>$I1954</f>
        <v/>
      </c>
      <c r="S1954" s="67">
        <f>$K1954</f>
        <v/>
      </c>
      <c r="T1954" s="67">
        <f>IFERROR(INDEX(Clients!$G$2:$G$1020,MATCH($E1954,Clients!$A$2:$A$1020,0)),"")</f>
        <v/>
      </c>
      <c r="U1954" s="67">
        <f>IFERROR(INDEX(Clients!$I$2:$I$1020,MATCH($E1954,Clients!$A$2:$A$1020,0)),"")</f>
        <v/>
      </c>
      <c r="V1954" s="69">
        <f>1</f>
        <v/>
      </c>
      <c r="W1954" s="69">
        <f>IF($N1954="Accepté",1,0)</f>
        <v/>
      </c>
      <c r="X1954" s="68">
        <f>$M1954*$W1954</f>
        <v/>
      </c>
      <c r="Y1954" s="68">
        <f>IF($N1954="En cours",0,$M1954)</f>
        <v/>
      </c>
      <c r="Z1954" s="69">
        <f>IF($P1954="",0,1)</f>
        <v/>
      </c>
      <c r="AA1954" s="70">
        <f>IF($P1954="",0,$P1954)</f>
        <v/>
      </c>
      <c r="AB1954" s="69">
        <f>IF(AND($P1954&lt;&gt;"",$P1954&lt;=Paramètres!$C$14),1,0)</f>
        <v/>
      </c>
      <c r="AC1954" s="67">
        <f>IF($P1954="","Jamais relancé",IF($P1954&lt;=3,"0-3 j",IF($P1954&lt;=7,"4-7 j",IF($P1954&lt;=15,"8-15 j","Plus de 15 j"))))</f>
        <v/>
      </c>
      <c r="AD1954" s="67">
        <f>IF($M1954&lt;=1000,"Moins de 1 k€",IF($M1954&lt;=5000,"1 à 5 k€",IF($M1954&lt;=15000,"5 à 15 k€","Plus de 15 k€")))</f>
        <v/>
      </c>
    </row>
    <row r="1955">
      <c r="A1955" s="65" t="inlineStr">
        <is>
          <t>DEV-01954</t>
        </is>
      </c>
      <c r="B1955" s="66" t="n">
        <v>45813</v>
      </c>
      <c r="C1955" s="65" t="inlineStr">
        <is>
          <t>2025-06</t>
        </is>
      </c>
      <c r="D1955" s="65" t="inlineStr">
        <is>
          <t>2024-2025</t>
        </is>
      </c>
      <c r="E1955" s="65" t="inlineStr">
        <is>
          <t>CLI-0060</t>
        </is>
      </c>
      <c r="F1955" s="65" t="inlineStr">
        <is>
          <t>Particulier</t>
        </is>
      </c>
      <c r="G1955" s="65" t="inlineStr">
        <is>
          <t>Toulouse</t>
        </is>
      </c>
      <c r="H1955" s="65" t="inlineStr">
        <is>
          <t>Julien Fabre</t>
        </is>
      </c>
      <c r="I1955" s="65" t="inlineStr">
        <is>
          <t>Dépannage</t>
        </is>
      </c>
      <c r="J1955" s="65" t="inlineStr">
        <is>
          <t>DP-003</t>
        </is>
      </c>
      <c r="K1955" s="65" t="inlineStr">
        <is>
          <t>Dépannage électrique urgence</t>
        </is>
      </c>
      <c r="L1955" s="67" t="n">
        <v>1</v>
      </c>
      <c r="M1955" s="68" t="n">
        <v>357.13</v>
      </c>
      <c r="N1955" s="65" t="inlineStr">
        <is>
          <t>Accepté</t>
        </is>
      </c>
      <c r="O1955" s="66" t="n">
        <v>45835</v>
      </c>
      <c r="P1955" s="67" t="n"/>
      <c r="Q1955" s="67" t="n">
        <v>0</v>
      </c>
      <c r="R1955" s="67">
        <f>$I1955</f>
        <v/>
      </c>
      <c r="S1955" s="67">
        <f>$K1955</f>
        <v/>
      </c>
      <c r="T1955" s="67">
        <f>IFERROR(INDEX(Clients!$G$2:$G$1020,MATCH($E1955,Clients!$A$2:$A$1020,0)),"")</f>
        <v/>
      </c>
      <c r="U1955" s="67">
        <f>IFERROR(INDEX(Clients!$I$2:$I$1020,MATCH($E1955,Clients!$A$2:$A$1020,0)),"")</f>
        <v/>
      </c>
      <c r="V1955" s="69">
        <f>1</f>
        <v/>
      </c>
      <c r="W1955" s="69">
        <f>IF($N1955="Accepté",1,0)</f>
        <v/>
      </c>
      <c r="X1955" s="68">
        <f>$M1955*$W1955</f>
        <v/>
      </c>
      <c r="Y1955" s="68">
        <f>IF($N1955="En cours",0,$M1955)</f>
        <v/>
      </c>
      <c r="Z1955" s="69">
        <f>IF($P1955="",0,1)</f>
        <v/>
      </c>
      <c r="AA1955" s="70">
        <f>IF($P1955="",0,$P1955)</f>
        <v/>
      </c>
      <c r="AB1955" s="69">
        <f>IF(AND($P1955&lt;&gt;"",$P1955&lt;=Paramètres!$C$14),1,0)</f>
        <v/>
      </c>
      <c r="AC1955" s="67">
        <f>IF($P1955="","Jamais relancé",IF($P1955&lt;=3,"0-3 j",IF($P1955&lt;=7,"4-7 j",IF($P1955&lt;=15,"8-15 j","Plus de 15 j"))))</f>
        <v/>
      </c>
      <c r="AD1955" s="67">
        <f>IF($M1955&lt;=1000,"Moins de 1 k€",IF($M1955&lt;=5000,"1 à 5 k€",IF($M1955&lt;=15000,"5 à 15 k€","Plus de 15 k€")))</f>
        <v/>
      </c>
    </row>
    <row r="1956">
      <c r="A1956" s="65" t="inlineStr">
        <is>
          <t>DEV-01955</t>
        </is>
      </c>
      <c r="B1956" s="66" t="n">
        <v>45813</v>
      </c>
      <c r="C1956" s="65" t="inlineStr">
        <is>
          <t>2025-06</t>
        </is>
      </c>
      <c r="D1956" s="65" t="inlineStr">
        <is>
          <t>2024-2025</t>
        </is>
      </c>
      <c r="E1956" s="65" t="inlineStr">
        <is>
          <t>CLI-0573</t>
        </is>
      </c>
      <c r="F1956" s="65" t="inlineStr">
        <is>
          <t>Particulier</t>
        </is>
      </c>
      <c r="G1956" s="65" t="inlineStr">
        <is>
          <t>Bordeaux</t>
        </is>
      </c>
      <c r="H1956" s="65" t="inlineStr">
        <is>
          <t>Sophie Marchand</t>
        </is>
      </c>
      <c r="I1956" s="65" t="inlineStr">
        <is>
          <t>Électricité</t>
        </is>
      </c>
      <c r="J1956" s="65" t="inlineStr">
        <is>
          <t>EL-002</t>
        </is>
      </c>
      <c r="K1956" s="65" t="inlineStr">
        <is>
          <t>Installation borne de recharge VE</t>
        </is>
      </c>
      <c r="L1956" s="67" t="n">
        <v>1</v>
      </c>
      <c r="M1956" s="68" t="n">
        <v>1374.89</v>
      </c>
      <c r="N1956" s="65" t="inlineStr">
        <is>
          <t>Accepté</t>
        </is>
      </c>
      <c r="O1956" s="66" t="n">
        <v>45837</v>
      </c>
      <c r="P1956" s="67" t="n">
        <v>8</v>
      </c>
      <c r="Q1956" s="67" t="n">
        <v>2</v>
      </c>
      <c r="R1956" s="67">
        <f>$I1956</f>
        <v/>
      </c>
      <c r="S1956" s="67">
        <f>$K1956</f>
        <v/>
      </c>
      <c r="T1956" s="67">
        <f>IFERROR(INDEX(Clients!$G$2:$G$1020,MATCH($E1956,Clients!$A$2:$A$1020,0)),"")</f>
        <v/>
      </c>
      <c r="U1956" s="67">
        <f>IFERROR(INDEX(Clients!$I$2:$I$1020,MATCH($E1956,Clients!$A$2:$A$1020,0)),"")</f>
        <v/>
      </c>
      <c r="V1956" s="69">
        <f>1</f>
        <v/>
      </c>
      <c r="W1956" s="69">
        <f>IF($N1956="Accepté",1,0)</f>
        <v/>
      </c>
      <c r="X1956" s="68">
        <f>$M1956*$W1956</f>
        <v/>
      </c>
      <c r="Y1956" s="68">
        <f>IF($N1956="En cours",0,$M1956)</f>
        <v/>
      </c>
      <c r="Z1956" s="69">
        <f>IF($P1956="",0,1)</f>
        <v/>
      </c>
      <c r="AA1956" s="70">
        <f>IF($P1956="",0,$P1956)</f>
        <v/>
      </c>
      <c r="AB1956" s="69">
        <f>IF(AND($P1956&lt;&gt;"",$P1956&lt;=Paramètres!$C$14),1,0)</f>
        <v/>
      </c>
      <c r="AC1956" s="67">
        <f>IF($P1956="","Jamais relancé",IF($P1956&lt;=3,"0-3 j",IF($P1956&lt;=7,"4-7 j",IF($P1956&lt;=15,"8-15 j","Plus de 15 j"))))</f>
        <v/>
      </c>
      <c r="AD1956" s="67">
        <f>IF($M1956&lt;=1000,"Moins de 1 k€",IF($M1956&lt;=5000,"1 à 5 k€",IF($M1956&lt;=15000,"5 à 15 k€","Plus de 15 k€")))</f>
        <v/>
      </c>
    </row>
    <row r="1957">
      <c r="A1957" s="65" t="inlineStr">
        <is>
          <t>DEV-01956</t>
        </is>
      </c>
      <c r="B1957" s="66" t="n">
        <v>45813</v>
      </c>
      <c r="C1957" s="65" t="inlineStr">
        <is>
          <t>2025-06</t>
        </is>
      </c>
      <c r="D1957" s="65" t="inlineStr">
        <is>
          <t>2024-2025</t>
        </is>
      </c>
      <c r="E1957" s="65" t="inlineStr">
        <is>
          <t>CLI-0090</t>
        </is>
      </c>
      <c r="F1957" s="65" t="inlineStr">
        <is>
          <t>Particulier</t>
        </is>
      </c>
      <c r="G1957" s="65" t="inlineStr">
        <is>
          <t>Bordeaux</t>
        </is>
      </c>
      <c r="H1957" s="65" t="inlineStr">
        <is>
          <t>Sophie Marchand</t>
        </is>
      </c>
      <c r="I1957" s="65" t="inlineStr">
        <is>
          <t>Plomberie</t>
        </is>
      </c>
      <c r="J1957" s="65" t="inlineStr">
        <is>
          <t>PR-002</t>
        </is>
      </c>
      <c r="K1957" s="65" t="inlineStr">
        <is>
          <t>Recherche de fuite + réparation</t>
        </is>
      </c>
      <c r="L1957" s="67" t="n">
        <v>1</v>
      </c>
      <c r="M1957" s="68" t="n">
        <v>523.1799999999999</v>
      </c>
      <c r="N1957" s="65" t="inlineStr">
        <is>
          <t>Refusé</t>
        </is>
      </c>
      <c r="O1957" s="66" t="n">
        <v>45843</v>
      </c>
      <c r="P1957" s="67" t="n"/>
      <c r="Q1957" s="67" t="n">
        <v>0</v>
      </c>
      <c r="R1957" s="67">
        <f>$I1957</f>
        <v/>
      </c>
      <c r="S1957" s="67">
        <f>$K1957</f>
        <v/>
      </c>
      <c r="T1957" s="67">
        <f>IFERROR(INDEX(Clients!$G$2:$G$1020,MATCH($E1957,Clients!$A$2:$A$1020,0)),"")</f>
        <v/>
      </c>
      <c r="U1957" s="67">
        <f>IFERROR(INDEX(Clients!$I$2:$I$1020,MATCH($E1957,Clients!$A$2:$A$1020,0)),"")</f>
        <v/>
      </c>
      <c r="V1957" s="69">
        <f>1</f>
        <v/>
      </c>
      <c r="W1957" s="69">
        <f>IF($N1957="Accepté",1,0)</f>
        <v/>
      </c>
      <c r="X1957" s="68">
        <f>$M1957*$W1957</f>
        <v/>
      </c>
      <c r="Y1957" s="68">
        <f>IF($N1957="En cours",0,$M1957)</f>
        <v/>
      </c>
      <c r="Z1957" s="69">
        <f>IF($P1957="",0,1)</f>
        <v/>
      </c>
      <c r="AA1957" s="70">
        <f>IF($P1957="",0,$P1957)</f>
        <v/>
      </c>
      <c r="AB1957" s="69">
        <f>IF(AND($P1957&lt;&gt;"",$P1957&lt;=Paramètres!$C$14),1,0)</f>
        <v/>
      </c>
      <c r="AC1957" s="67">
        <f>IF($P1957="","Jamais relancé",IF($P1957&lt;=3,"0-3 j",IF($P1957&lt;=7,"4-7 j",IF($P1957&lt;=15,"8-15 j","Plus de 15 j"))))</f>
        <v/>
      </c>
      <c r="AD1957" s="67">
        <f>IF($M1957&lt;=1000,"Moins de 1 k€",IF($M1957&lt;=5000,"1 à 5 k€",IF($M1957&lt;=15000,"5 à 15 k€","Plus de 15 k€")))</f>
        <v/>
      </c>
    </row>
    <row r="1958">
      <c r="A1958" s="65" t="inlineStr">
        <is>
          <t>DEV-01957</t>
        </is>
      </c>
      <c r="B1958" s="66" t="n">
        <v>45813</v>
      </c>
      <c r="C1958" s="65" t="inlineStr">
        <is>
          <t>2025-06</t>
        </is>
      </c>
      <c r="D1958" s="65" t="inlineStr">
        <is>
          <t>2024-2025</t>
        </is>
      </c>
      <c r="E1958" s="65" t="inlineStr">
        <is>
          <t>CLI-0440</t>
        </is>
      </c>
      <c r="F1958" s="65" t="inlineStr">
        <is>
          <t>Particulier</t>
        </is>
      </c>
      <c r="G1958" s="65" t="inlineStr">
        <is>
          <t>Bordeaux</t>
        </is>
      </c>
      <c r="H1958" s="65" t="inlineStr">
        <is>
          <t>Karim Belkacem</t>
        </is>
      </c>
      <c r="I1958" s="65" t="inlineStr">
        <is>
          <t>Plomberie</t>
        </is>
      </c>
      <c r="J1958" s="65" t="inlineStr">
        <is>
          <t>PR-001</t>
        </is>
      </c>
      <c r="K1958" s="65" t="inlineStr">
        <is>
          <t>Remplacement chauffe-eau 200 L</t>
        </is>
      </c>
      <c r="L1958" s="67" t="n">
        <v>1</v>
      </c>
      <c r="M1958" s="68" t="n">
        <v>1446.62</v>
      </c>
      <c r="N1958" s="65" t="inlineStr">
        <is>
          <t>Accepté</t>
        </is>
      </c>
      <c r="O1958" s="66" t="n">
        <v>45828</v>
      </c>
      <c r="P1958" s="67" t="n">
        <v>11</v>
      </c>
      <c r="Q1958" s="67" t="n">
        <v>1</v>
      </c>
      <c r="R1958" s="67">
        <f>$I1958</f>
        <v/>
      </c>
      <c r="S1958" s="67">
        <f>$K1958</f>
        <v/>
      </c>
      <c r="T1958" s="67">
        <f>IFERROR(INDEX(Clients!$G$2:$G$1020,MATCH($E1958,Clients!$A$2:$A$1020,0)),"")</f>
        <v/>
      </c>
      <c r="U1958" s="67">
        <f>IFERROR(INDEX(Clients!$I$2:$I$1020,MATCH($E1958,Clients!$A$2:$A$1020,0)),"")</f>
        <v/>
      </c>
      <c r="V1958" s="69">
        <f>1</f>
        <v/>
      </c>
      <c r="W1958" s="69">
        <f>IF($N1958="Accepté",1,0)</f>
        <v/>
      </c>
      <c r="X1958" s="68">
        <f>$M1958*$W1958</f>
        <v/>
      </c>
      <c r="Y1958" s="68">
        <f>IF($N1958="En cours",0,$M1958)</f>
        <v/>
      </c>
      <c r="Z1958" s="69">
        <f>IF($P1958="",0,1)</f>
        <v/>
      </c>
      <c r="AA1958" s="70">
        <f>IF($P1958="",0,$P1958)</f>
        <v/>
      </c>
      <c r="AB1958" s="69">
        <f>IF(AND($P1958&lt;&gt;"",$P1958&lt;=Paramètres!$C$14),1,0)</f>
        <v/>
      </c>
      <c r="AC1958" s="67">
        <f>IF($P1958="","Jamais relancé",IF($P1958&lt;=3,"0-3 j",IF($P1958&lt;=7,"4-7 j",IF($P1958&lt;=15,"8-15 j","Plus de 15 j"))))</f>
        <v/>
      </c>
      <c r="AD1958" s="67">
        <f>IF($M1958&lt;=1000,"Moins de 1 k€",IF($M1958&lt;=5000,"1 à 5 k€",IF($M1958&lt;=15000,"5 à 15 k€","Plus de 15 k€")))</f>
        <v/>
      </c>
    </row>
    <row r="1959">
      <c r="A1959" s="65" t="inlineStr">
        <is>
          <t>DEV-01958</t>
        </is>
      </c>
      <c r="B1959" s="66" t="n">
        <v>45814</v>
      </c>
      <c r="C1959" s="65" t="inlineStr">
        <is>
          <t>2025-06</t>
        </is>
      </c>
      <c r="D1959" s="65" t="inlineStr">
        <is>
          <t>2024-2025</t>
        </is>
      </c>
      <c r="E1959" s="65" t="inlineStr">
        <is>
          <t>CLI-0263</t>
        </is>
      </c>
      <c r="F1959" s="65" t="inlineStr">
        <is>
          <t>Syndic</t>
        </is>
      </c>
      <c r="G1959" s="65" t="inlineStr">
        <is>
          <t>Bordeaux</t>
        </is>
      </c>
      <c r="H1959" s="65" t="inlineStr">
        <is>
          <t>Karim Belkacem</t>
        </is>
      </c>
      <c r="I1959" s="65" t="inlineStr">
        <is>
          <t>Électricité</t>
        </is>
      </c>
      <c r="J1959" s="65" t="inlineStr">
        <is>
          <t>EL-003</t>
        </is>
      </c>
      <c r="K1959" s="65" t="inlineStr">
        <is>
          <t>Rénovation électrique complète</t>
        </is>
      </c>
      <c r="L1959" s="67" t="n">
        <v>1</v>
      </c>
      <c r="M1959" s="68" t="n">
        <v>20891.47</v>
      </c>
      <c r="N1959" s="65" t="inlineStr">
        <is>
          <t>Accepté</t>
        </is>
      </c>
      <c r="O1959" s="66" t="n">
        <v>45832</v>
      </c>
      <c r="P1959" s="67" t="n">
        <v>6</v>
      </c>
      <c r="Q1959" s="67" t="n">
        <v>1</v>
      </c>
      <c r="R1959" s="67">
        <f>$I1959</f>
        <v/>
      </c>
      <c r="S1959" s="67">
        <f>$K1959</f>
        <v/>
      </c>
      <c r="T1959" s="67">
        <f>IFERROR(INDEX(Clients!$G$2:$G$1020,MATCH($E1959,Clients!$A$2:$A$1020,0)),"")</f>
        <v/>
      </c>
      <c r="U1959" s="67">
        <f>IFERROR(INDEX(Clients!$I$2:$I$1020,MATCH($E1959,Clients!$A$2:$A$1020,0)),"")</f>
        <v/>
      </c>
      <c r="V1959" s="69">
        <f>1</f>
        <v/>
      </c>
      <c r="W1959" s="69">
        <f>IF($N1959="Accepté",1,0)</f>
        <v/>
      </c>
      <c r="X1959" s="68">
        <f>$M1959*$W1959</f>
        <v/>
      </c>
      <c r="Y1959" s="68">
        <f>IF($N1959="En cours",0,$M1959)</f>
        <v/>
      </c>
      <c r="Z1959" s="69">
        <f>IF($P1959="",0,1)</f>
        <v/>
      </c>
      <c r="AA1959" s="70">
        <f>IF($P1959="",0,$P1959)</f>
        <v/>
      </c>
      <c r="AB1959" s="69">
        <f>IF(AND($P1959&lt;&gt;"",$P1959&lt;=Paramètres!$C$14),1,0)</f>
        <v/>
      </c>
      <c r="AC1959" s="67">
        <f>IF($P1959="","Jamais relancé",IF($P1959&lt;=3,"0-3 j",IF($P1959&lt;=7,"4-7 j",IF($P1959&lt;=15,"8-15 j","Plus de 15 j"))))</f>
        <v/>
      </c>
      <c r="AD1959" s="67">
        <f>IF($M1959&lt;=1000,"Moins de 1 k€",IF($M1959&lt;=5000,"1 à 5 k€",IF($M1959&lt;=15000,"5 à 15 k€","Plus de 15 k€")))</f>
        <v/>
      </c>
    </row>
    <row r="1960">
      <c r="A1960" s="65" t="inlineStr">
        <is>
          <t>DEV-01959</t>
        </is>
      </c>
      <c r="B1960" s="66" t="n">
        <v>45814</v>
      </c>
      <c r="C1960" s="65" t="inlineStr">
        <is>
          <t>2025-06</t>
        </is>
      </c>
      <c r="D1960" s="65" t="inlineStr">
        <is>
          <t>2024-2025</t>
        </is>
      </c>
      <c r="E1960" s="65" t="inlineStr">
        <is>
          <t>CLI-0114</t>
        </is>
      </c>
      <c r="F1960" s="65" t="inlineStr">
        <is>
          <t>Particulier</t>
        </is>
      </c>
      <c r="G1960" s="65" t="inlineStr">
        <is>
          <t>Bordeaux</t>
        </is>
      </c>
      <c r="H1960" s="65" t="inlineStr">
        <is>
          <t>Sophie Marchand</t>
        </is>
      </c>
      <c r="I1960" s="65" t="inlineStr">
        <is>
          <t>Plomberie</t>
        </is>
      </c>
      <c r="J1960" s="65" t="inlineStr">
        <is>
          <t>PR-001</t>
        </is>
      </c>
      <c r="K1960" s="65" t="inlineStr">
        <is>
          <t>Remplacement chauffe-eau 200 L</t>
        </is>
      </c>
      <c r="L1960" s="67" t="n">
        <v>1</v>
      </c>
      <c r="M1960" s="68" t="n">
        <v>1464.9</v>
      </c>
      <c r="N1960" s="65" t="inlineStr">
        <is>
          <t>Refusé</t>
        </is>
      </c>
      <c r="O1960" s="66" t="n">
        <v>45825</v>
      </c>
      <c r="P1960" s="67" t="n">
        <v>8</v>
      </c>
      <c r="Q1960" s="67" t="n">
        <v>1</v>
      </c>
      <c r="R1960" s="67">
        <f>$I1960</f>
        <v/>
      </c>
      <c r="S1960" s="67">
        <f>$K1960</f>
        <v/>
      </c>
      <c r="T1960" s="67">
        <f>IFERROR(INDEX(Clients!$G$2:$G$1020,MATCH($E1960,Clients!$A$2:$A$1020,0)),"")</f>
        <v/>
      </c>
      <c r="U1960" s="67">
        <f>IFERROR(INDEX(Clients!$I$2:$I$1020,MATCH($E1960,Clients!$A$2:$A$1020,0)),"")</f>
        <v/>
      </c>
      <c r="V1960" s="69">
        <f>1</f>
        <v/>
      </c>
      <c r="W1960" s="69">
        <f>IF($N1960="Accepté",1,0)</f>
        <v/>
      </c>
      <c r="X1960" s="68">
        <f>$M1960*$W1960</f>
        <v/>
      </c>
      <c r="Y1960" s="68">
        <f>IF($N1960="En cours",0,$M1960)</f>
        <v/>
      </c>
      <c r="Z1960" s="69">
        <f>IF($P1960="",0,1)</f>
        <v/>
      </c>
      <c r="AA1960" s="70">
        <f>IF($P1960="",0,$P1960)</f>
        <v/>
      </c>
      <c r="AB1960" s="69">
        <f>IF(AND($P1960&lt;&gt;"",$P1960&lt;=Paramètres!$C$14),1,0)</f>
        <v/>
      </c>
      <c r="AC1960" s="67">
        <f>IF($P1960="","Jamais relancé",IF($P1960&lt;=3,"0-3 j",IF($P1960&lt;=7,"4-7 j",IF($P1960&lt;=15,"8-15 j","Plus de 15 j"))))</f>
        <v/>
      </c>
      <c r="AD1960" s="67">
        <f>IF($M1960&lt;=1000,"Moins de 1 k€",IF($M1960&lt;=5000,"1 à 5 k€",IF($M1960&lt;=15000,"5 à 15 k€","Plus de 15 k€")))</f>
        <v/>
      </c>
    </row>
    <row r="1961">
      <c r="A1961" s="65" t="inlineStr">
        <is>
          <t>DEV-01960</t>
        </is>
      </c>
      <c r="B1961" s="66" t="n">
        <v>45814</v>
      </c>
      <c r="C1961" s="65" t="inlineStr">
        <is>
          <t>2025-06</t>
        </is>
      </c>
      <c r="D1961" s="65" t="inlineStr">
        <is>
          <t>2024-2025</t>
        </is>
      </c>
      <c r="E1961" s="65" t="inlineStr">
        <is>
          <t>CLI-1006</t>
        </is>
      </c>
      <c r="F1961" s="65" t="inlineStr">
        <is>
          <t>Particulier</t>
        </is>
      </c>
      <c r="G1961" s="65" t="inlineStr">
        <is>
          <t>Montpellier</t>
        </is>
      </c>
      <c r="H1961" s="65" t="inlineStr">
        <is>
          <t>Thomas Rey</t>
        </is>
      </c>
      <c r="I1961" s="65" t="inlineStr">
        <is>
          <t>Dépannage</t>
        </is>
      </c>
      <c r="J1961" s="65" t="inlineStr">
        <is>
          <t>DP-004</t>
        </is>
      </c>
      <c r="K1961" s="65" t="inlineStr">
        <is>
          <t>Remise en service chaudière</t>
        </is>
      </c>
      <c r="L1961" s="67" t="n">
        <v>1</v>
      </c>
      <c r="M1961" s="68" t="n">
        <v>221.99</v>
      </c>
      <c r="N1961" s="65" t="inlineStr">
        <is>
          <t>Refusé</t>
        </is>
      </c>
      <c r="O1961" s="66" t="n">
        <v>45817</v>
      </c>
      <c r="P1961" s="67" t="n">
        <v>8</v>
      </c>
      <c r="Q1961" s="67" t="n">
        <v>0</v>
      </c>
      <c r="R1961" s="67">
        <f>$I1961</f>
        <v/>
      </c>
      <c r="S1961" s="67">
        <f>$K1961</f>
        <v/>
      </c>
      <c r="T1961" s="67">
        <f>IFERROR(INDEX(Clients!$G$2:$G$1020,MATCH($E1961,Clients!$A$2:$A$1020,0)),"")</f>
        <v/>
      </c>
      <c r="U1961" s="67">
        <f>IFERROR(INDEX(Clients!$I$2:$I$1020,MATCH($E1961,Clients!$A$2:$A$1020,0)),"")</f>
        <v/>
      </c>
      <c r="V1961" s="69">
        <f>1</f>
        <v/>
      </c>
      <c r="W1961" s="69">
        <f>IF($N1961="Accepté",1,0)</f>
        <v/>
      </c>
      <c r="X1961" s="68">
        <f>$M1961*$W1961</f>
        <v/>
      </c>
      <c r="Y1961" s="68">
        <f>IF($N1961="En cours",0,$M1961)</f>
        <v/>
      </c>
      <c r="Z1961" s="69">
        <f>IF($P1961="",0,1)</f>
        <v/>
      </c>
      <c r="AA1961" s="70">
        <f>IF($P1961="",0,$P1961)</f>
        <v/>
      </c>
      <c r="AB1961" s="69">
        <f>IF(AND($P1961&lt;&gt;"",$P1961&lt;=Paramètres!$C$14),1,0)</f>
        <v/>
      </c>
      <c r="AC1961" s="67">
        <f>IF($P1961="","Jamais relancé",IF($P1961&lt;=3,"0-3 j",IF($P1961&lt;=7,"4-7 j",IF($P1961&lt;=15,"8-15 j","Plus de 15 j"))))</f>
        <v/>
      </c>
      <c r="AD1961" s="67">
        <f>IF($M1961&lt;=1000,"Moins de 1 k€",IF($M1961&lt;=5000,"1 à 5 k€",IF($M1961&lt;=15000,"5 à 15 k€","Plus de 15 k€")))</f>
        <v/>
      </c>
    </row>
    <row r="1962">
      <c r="A1962" s="65" t="inlineStr">
        <is>
          <t>DEV-01961</t>
        </is>
      </c>
      <c r="B1962" s="66" t="n">
        <v>45814</v>
      </c>
      <c r="C1962" s="65" t="inlineStr">
        <is>
          <t>2025-06</t>
        </is>
      </c>
      <c r="D1962" s="65" t="inlineStr">
        <is>
          <t>2024-2025</t>
        </is>
      </c>
      <c r="E1962" s="65" t="inlineStr">
        <is>
          <t>CLI-0591</t>
        </is>
      </c>
      <c r="F1962" s="65" t="inlineStr">
        <is>
          <t>Professionnel</t>
        </is>
      </c>
      <c r="G1962" s="65" t="inlineStr">
        <is>
          <t>Montpellier</t>
        </is>
      </c>
      <c r="H1962" s="65" t="inlineStr">
        <is>
          <t>Thomas Rey</t>
        </is>
      </c>
      <c r="I1962" s="65" t="inlineStr">
        <is>
          <t>Électricité</t>
        </is>
      </c>
      <c r="J1962" s="65" t="inlineStr">
        <is>
          <t>EL-001</t>
        </is>
      </c>
      <c r="K1962" s="65" t="inlineStr">
        <is>
          <t>Mise aux normes tableau électrique</t>
        </is>
      </c>
      <c r="L1962" s="67" t="n">
        <v>1</v>
      </c>
      <c r="M1962" s="68" t="n">
        <v>3324.87</v>
      </c>
      <c r="N1962" s="65" t="inlineStr">
        <is>
          <t>Accepté</t>
        </is>
      </c>
      <c r="O1962" s="66" t="n">
        <v>45839</v>
      </c>
      <c r="P1962" s="67" t="n">
        <v>10</v>
      </c>
      <c r="Q1962" s="67" t="n">
        <v>2</v>
      </c>
      <c r="R1962" s="67">
        <f>$I1962</f>
        <v/>
      </c>
      <c r="S1962" s="67">
        <f>$K1962</f>
        <v/>
      </c>
      <c r="T1962" s="67">
        <f>IFERROR(INDEX(Clients!$G$2:$G$1020,MATCH($E1962,Clients!$A$2:$A$1020,0)),"")</f>
        <v/>
      </c>
      <c r="U1962" s="67">
        <f>IFERROR(INDEX(Clients!$I$2:$I$1020,MATCH($E1962,Clients!$A$2:$A$1020,0)),"")</f>
        <v/>
      </c>
      <c r="V1962" s="69">
        <f>1</f>
        <v/>
      </c>
      <c r="W1962" s="69">
        <f>IF($N1962="Accepté",1,0)</f>
        <v/>
      </c>
      <c r="X1962" s="68">
        <f>$M1962*$W1962</f>
        <v/>
      </c>
      <c r="Y1962" s="68">
        <f>IF($N1962="En cours",0,$M1962)</f>
        <v/>
      </c>
      <c r="Z1962" s="69">
        <f>IF($P1962="",0,1)</f>
        <v/>
      </c>
      <c r="AA1962" s="70">
        <f>IF($P1962="",0,$P1962)</f>
        <v/>
      </c>
      <c r="AB1962" s="69">
        <f>IF(AND($P1962&lt;&gt;"",$P1962&lt;=Paramètres!$C$14),1,0)</f>
        <v/>
      </c>
      <c r="AC1962" s="67">
        <f>IF($P1962="","Jamais relancé",IF($P1962&lt;=3,"0-3 j",IF($P1962&lt;=7,"4-7 j",IF($P1962&lt;=15,"8-15 j","Plus de 15 j"))))</f>
        <v/>
      </c>
      <c r="AD1962" s="67">
        <f>IF($M1962&lt;=1000,"Moins de 1 k€",IF($M1962&lt;=5000,"1 à 5 k€",IF($M1962&lt;=15000,"5 à 15 k€","Plus de 15 k€")))</f>
        <v/>
      </c>
    </row>
    <row r="1963">
      <c r="A1963" s="65" t="inlineStr">
        <is>
          <t>DEV-01962</t>
        </is>
      </c>
      <c r="B1963" s="66" t="n">
        <v>45817</v>
      </c>
      <c r="C1963" s="65" t="inlineStr">
        <is>
          <t>2025-06</t>
        </is>
      </c>
      <c r="D1963" s="65" t="inlineStr">
        <is>
          <t>2024-2025</t>
        </is>
      </c>
      <c r="E1963" s="65" t="inlineStr">
        <is>
          <t>CLI-0636</t>
        </is>
      </c>
      <c r="F1963" s="65" t="inlineStr">
        <is>
          <t>Particulier</t>
        </is>
      </c>
      <c r="G1963" s="65" t="inlineStr">
        <is>
          <t>Bordeaux</t>
        </is>
      </c>
      <c r="H1963" s="65" t="inlineStr">
        <is>
          <t>Karim Belkacem</t>
        </is>
      </c>
      <c r="I1963" s="65" t="inlineStr">
        <is>
          <t>Électricité</t>
        </is>
      </c>
      <c r="J1963" s="65" t="inlineStr">
        <is>
          <t>EL-002</t>
        </is>
      </c>
      <c r="K1963" s="65" t="inlineStr">
        <is>
          <t>Installation borne de recharge VE</t>
        </is>
      </c>
      <c r="L1963" s="67" t="n">
        <v>1</v>
      </c>
      <c r="M1963" s="68" t="n">
        <v>1625.88</v>
      </c>
      <c r="N1963" s="65" t="inlineStr">
        <is>
          <t>Accepté</t>
        </is>
      </c>
      <c r="O1963" s="66" t="n">
        <v>45838</v>
      </c>
      <c r="P1963" s="67" t="n">
        <v>7</v>
      </c>
      <c r="Q1963" s="67" t="n">
        <v>1</v>
      </c>
      <c r="R1963" s="67">
        <f>$I1963</f>
        <v/>
      </c>
      <c r="S1963" s="67">
        <f>$K1963</f>
        <v/>
      </c>
      <c r="T1963" s="67">
        <f>IFERROR(INDEX(Clients!$G$2:$G$1020,MATCH($E1963,Clients!$A$2:$A$1020,0)),"")</f>
        <v/>
      </c>
      <c r="U1963" s="67">
        <f>IFERROR(INDEX(Clients!$I$2:$I$1020,MATCH($E1963,Clients!$A$2:$A$1020,0)),"")</f>
        <v/>
      </c>
      <c r="V1963" s="69">
        <f>1</f>
        <v/>
      </c>
      <c r="W1963" s="69">
        <f>IF($N1963="Accepté",1,0)</f>
        <v/>
      </c>
      <c r="X1963" s="68">
        <f>$M1963*$W1963</f>
        <v/>
      </c>
      <c r="Y1963" s="68">
        <f>IF($N1963="En cours",0,$M1963)</f>
        <v/>
      </c>
      <c r="Z1963" s="69">
        <f>IF($P1963="",0,1)</f>
        <v/>
      </c>
      <c r="AA1963" s="70">
        <f>IF($P1963="",0,$P1963)</f>
        <v/>
      </c>
      <c r="AB1963" s="69">
        <f>IF(AND($P1963&lt;&gt;"",$P1963&lt;=Paramètres!$C$14),1,0)</f>
        <v/>
      </c>
      <c r="AC1963" s="67">
        <f>IF($P1963="","Jamais relancé",IF($P1963&lt;=3,"0-3 j",IF($P1963&lt;=7,"4-7 j",IF($P1963&lt;=15,"8-15 j","Plus de 15 j"))))</f>
        <v/>
      </c>
      <c r="AD1963" s="67">
        <f>IF($M1963&lt;=1000,"Moins de 1 k€",IF($M1963&lt;=5000,"1 à 5 k€",IF($M1963&lt;=15000,"5 à 15 k€","Plus de 15 k€")))</f>
        <v/>
      </c>
    </row>
    <row r="1964">
      <c r="A1964" s="65" t="inlineStr">
        <is>
          <t>DEV-01963</t>
        </is>
      </c>
      <c r="B1964" s="66" t="n">
        <v>45817</v>
      </c>
      <c r="C1964" s="65" t="inlineStr">
        <is>
          <t>2025-06</t>
        </is>
      </c>
      <c r="D1964" s="65" t="inlineStr">
        <is>
          <t>2024-2025</t>
        </is>
      </c>
      <c r="E1964" s="65" t="inlineStr">
        <is>
          <t>CLI-0063</t>
        </is>
      </c>
      <c r="F1964" s="65" t="inlineStr">
        <is>
          <t>Particulier</t>
        </is>
      </c>
      <c r="G1964" s="65" t="inlineStr">
        <is>
          <t>Bordeaux</t>
        </is>
      </c>
      <c r="H1964" s="65" t="inlineStr">
        <is>
          <t>Karim Belkacem</t>
        </is>
      </c>
      <c r="I1964" s="65" t="inlineStr">
        <is>
          <t>Plomberie</t>
        </is>
      </c>
      <c r="J1964" s="65" t="inlineStr">
        <is>
          <t>PR-004</t>
        </is>
      </c>
      <c r="K1964" s="65" t="inlineStr">
        <is>
          <t>Remplacement colonne d'évacuation</t>
        </is>
      </c>
      <c r="L1964" s="67" t="n">
        <v>1</v>
      </c>
      <c r="M1964" s="68" t="n">
        <v>5342.55</v>
      </c>
      <c r="N1964" s="65" t="inlineStr">
        <is>
          <t>Accepté</t>
        </is>
      </c>
      <c r="O1964" s="66" t="n">
        <v>45824</v>
      </c>
      <c r="P1964" s="67" t="n">
        <v>11</v>
      </c>
      <c r="Q1964" s="67" t="n">
        <v>0</v>
      </c>
      <c r="R1964" s="67">
        <f>$I1964</f>
        <v/>
      </c>
      <c r="S1964" s="67">
        <f>$K1964</f>
        <v/>
      </c>
      <c r="T1964" s="67">
        <f>IFERROR(INDEX(Clients!$G$2:$G$1020,MATCH($E1964,Clients!$A$2:$A$1020,0)),"")</f>
        <v/>
      </c>
      <c r="U1964" s="67">
        <f>IFERROR(INDEX(Clients!$I$2:$I$1020,MATCH($E1964,Clients!$A$2:$A$1020,0)),"")</f>
        <v/>
      </c>
      <c r="V1964" s="69">
        <f>1</f>
        <v/>
      </c>
      <c r="W1964" s="69">
        <f>IF($N1964="Accepté",1,0)</f>
        <v/>
      </c>
      <c r="X1964" s="68">
        <f>$M1964*$W1964</f>
        <v/>
      </c>
      <c r="Y1964" s="68">
        <f>IF($N1964="En cours",0,$M1964)</f>
        <v/>
      </c>
      <c r="Z1964" s="69">
        <f>IF($P1964="",0,1)</f>
        <v/>
      </c>
      <c r="AA1964" s="70">
        <f>IF($P1964="",0,$P1964)</f>
        <v/>
      </c>
      <c r="AB1964" s="69">
        <f>IF(AND($P1964&lt;&gt;"",$P1964&lt;=Paramètres!$C$14),1,0)</f>
        <v/>
      </c>
      <c r="AC1964" s="67">
        <f>IF($P1964="","Jamais relancé",IF($P1964&lt;=3,"0-3 j",IF($P1964&lt;=7,"4-7 j",IF($P1964&lt;=15,"8-15 j","Plus de 15 j"))))</f>
        <v/>
      </c>
      <c r="AD1964" s="67">
        <f>IF($M1964&lt;=1000,"Moins de 1 k€",IF($M1964&lt;=5000,"1 à 5 k€",IF($M1964&lt;=15000,"5 à 15 k€","Plus de 15 k€")))</f>
        <v/>
      </c>
    </row>
    <row r="1965">
      <c r="A1965" s="65" t="inlineStr">
        <is>
          <t>DEV-01964</t>
        </is>
      </c>
      <c r="B1965" s="66" t="n">
        <v>45817</v>
      </c>
      <c r="C1965" s="65" t="inlineStr">
        <is>
          <t>2025-06</t>
        </is>
      </c>
      <c r="D1965" s="65" t="inlineStr">
        <is>
          <t>2024-2025</t>
        </is>
      </c>
      <c r="E1965" s="65" t="inlineStr">
        <is>
          <t>CLI-0475</t>
        </is>
      </c>
      <c r="F1965" s="65" t="inlineStr">
        <is>
          <t>Particulier</t>
        </is>
      </c>
      <c r="G1965" s="65" t="inlineStr">
        <is>
          <t>Toulouse</t>
        </is>
      </c>
      <c r="H1965" s="65" t="inlineStr">
        <is>
          <t>Julien Fabre</t>
        </is>
      </c>
      <c r="I1965" s="65" t="inlineStr">
        <is>
          <t>Dépannage</t>
        </is>
      </c>
      <c r="J1965" s="65" t="inlineStr">
        <is>
          <t>DP-004</t>
        </is>
      </c>
      <c r="K1965" s="65" t="inlineStr">
        <is>
          <t>Remise en service chaudière</t>
        </is>
      </c>
      <c r="L1965" s="67" t="n">
        <v>1</v>
      </c>
      <c r="M1965" s="68" t="n">
        <v>221</v>
      </c>
      <c r="N1965" s="65" t="inlineStr">
        <is>
          <t>Sans réponse</t>
        </is>
      </c>
      <c r="O1965" s="66" t="n">
        <v>45828</v>
      </c>
      <c r="P1965" s="67" t="n">
        <v>10</v>
      </c>
      <c r="Q1965" s="67" t="n">
        <v>1</v>
      </c>
      <c r="R1965" s="67">
        <f>$I1965</f>
        <v/>
      </c>
      <c r="S1965" s="67">
        <f>$K1965</f>
        <v/>
      </c>
      <c r="T1965" s="67">
        <f>IFERROR(INDEX(Clients!$G$2:$G$1020,MATCH($E1965,Clients!$A$2:$A$1020,0)),"")</f>
        <v/>
      </c>
      <c r="U1965" s="67">
        <f>IFERROR(INDEX(Clients!$I$2:$I$1020,MATCH($E1965,Clients!$A$2:$A$1020,0)),"")</f>
        <v/>
      </c>
      <c r="V1965" s="69">
        <f>1</f>
        <v/>
      </c>
      <c r="W1965" s="69">
        <f>IF($N1965="Accepté",1,0)</f>
        <v/>
      </c>
      <c r="X1965" s="68">
        <f>$M1965*$W1965</f>
        <v/>
      </c>
      <c r="Y1965" s="68">
        <f>IF($N1965="En cours",0,$M1965)</f>
        <v/>
      </c>
      <c r="Z1965" s="69">
        <f>IF($P1965="",0,1)</f>
        <v/>
      </c>
      <c r="AA1965" s="70">
        <f>IF($P1965="",0,$P1965)</f>
        <v/>
      </c>
      <c r="AB1965" s="69">
        <f>IF(AND($P1965&lt;&gt;"",$P1965&lt;=Paramètres!$C$14),1,0)</f>
        <v/>
      </c>
      <c r="AC1965" s="67">
        <f>IF($P1965="","Jamais relancé",IF($P1965&lt;=3,"0-3 j",IF($P1965&lt;=7,"4-7 j",IF($P1965&lt;=15,"8-15 j","Plus de 15 j"))))</f>
        <v/>
      </c>
      <c r="AD1965" s="67">
        <f>IF($M1965&lt;=1000,"Moins de 1 k€",IF($M1965&lt;=5000,"1 à 5 k€",IF($M1965&lt;=15000,"5 à 15 k€","Plus de 15 k€")))</f>
        <v/>
      </c>
    </row>
    <row r="1966">
      <c r="A1966" s="65" t="inlineStr">
        <is>
          <t>DEV-01965</t>
        </is>
      </c>
      <c r="B1966" s="66" t="n">
        <v>45817</v>
      </c>
      <c r="C1966" s="65" t="inlineStr">
        <is>
          <t>2025-06</t>
        </is>
      </c>
      <c r="D1966" s="65" t="inlineStr">
        <is>
          <t>2024-2025</t>
        </is>
      </c>
      <c r="E1966" s="65" t="inlineStr">
        <is>
          <t>CLI-0014</t>
        </is>
      </c>
      <c r="F1966" s="65" t="inlineStr">
        <is>
          <t>Particulier</t>
        </is>
      </c>
      <c r="G1966" s="65" t="inlineStr">
        <is>
          <t>Bordeaux</t>
        </is>
      </c>
      <c r="H1966" s="65" t="inlineStr">
        <is>
          <t>Karim Belkacem</t>
        </is>
      </c>
      <c r="I1966" s="65" t="inlineStr">
        <is>
          <t>Salle de bain</t>
        </is>
      </c>
      <c r="J1966" s="65" t="inlineStr">
        <is>
          <t>SB-002</t>
        </is>
      </c>
      <c r="K1966" s="65" t="inlineStr">
        <is>
          <t>Remplacement baignoire par douche</t>
        </is>
      </c>
      <c r="L1966" s="67" t="n">
        <v>1</v>
      </c>
      <c r="M1966" s="68" t="n">
        <v>4309.52</v>
      </c>
      <c r="N1966" s="65" t="inlineStr">
        <is>
          <t>Accepté</t>
        </is>
      </c>
      <c r="O1966" s="66" t="n">
        <v>45849</v>
      </c>
      <c r="P1966" s="67" t="n">
        <v>5</v>
      </c>
      <c r="Q1966" s="67" t="n">
        <v>1</v>
      </c>
      <c r="R1966" s="67">
        <f>$I1966</f>
        <v/>
      </c>
      <c r="S1966" s="67">
        <f>$K1966</f>
        <v/>
      </c>
      <c r="T1966" s="67">
        <f>IFERROR(INDEX(Clients!$G$2:$G$1020,MATCH($E1966,Clients!$A$2:$A$1020,0)),"")</f>
        <v/>
      </c>
      <c r="U1966" s="67">
        <f>IFERROR(INDEX(Clients!$I$2:$I$1020,MATCH($E1966,Clients!$A$2:$A$1020,0)),"")</f>
        <v/>
      </c>
      <c r="V1966" s="69">
        <f>1</f>
        <v/>
      </c>
      <c r="W1966" s="69">
        <f>IF($N1966="Accepté",1,0)</f>
        <v/>
      </c>
      <c r="X1966" s="68">
        <f>$M1966*$W1966</f>
        <v/>
      </c>
      <c r="Y1966" s="68">
        <f>IF($N1966="En cours",0,$M1966)</f>
        <v/>
      </c>
      <c r="Z1966" s="69">
        <f>IF($P1966="",0,1)</f>
        <v/>
      </c>
      <c r="AA1966" s="70">
        <f>IF($P1966="",0,$P1966)</f>
        <v/>
      </c>
      <c r="AB1966" s="69">
        <f>IF(AND($P1966&lt;&gt;"",$P1966&lt;=Paramètres!$C$14),1,0)</f>
        <v/>
      </c>
      <c r="AC1966" s="67">
        <f>IF($P1966="","Jamais relancé",IF($P1966&lt;=3,"0-3 j",IF($P1966&lt;=7,"4-7 j",IF($P1966&lt;=15,"8-15 j","Plus de 15 j"))))</f>
        <v/>
      </c>
      <c r="AD1966" s="67">
        <f>IF($M1966&lt;=1000,"Moins de 1 k€",IF($M1966&lt;=5000,"1 à 5 k€",IF($M1966&lt;=15000,"5 à 15 k€","Plus de 15 k€")))</f>
        <v/>
      </c>
    </row>
    <row r="1967">
      <c r="A1967" s="65" t="inlineStr">
        <is>
          <t>DEV-01966</t>
        </is>
      </c>
      <c r="B1967" s="66" t="n">
        <v>45817</v>
      </c>
      <c r="C1967" s="65" t="inlineStr">
        <is>
          <t>2025-06</t>
        </is>
      </c>
      <c r="D1967" s="65" t="inlineStr">
        <is>
          <t>2024-2025</t>
        </is>
      </c>
      <c r="E1967" s="65" t="inlineStr">
        <is>
          <t>CLI-0030</t>
        </is>
      </c>
      <c r="F1967" s="65" t="inlineStr">
        <is>
          <t>Particulier</t>
        </is>
      </c>
      <c r="G1967" s="65" t="inlineStr">
        <is>
          <t>Toulouse</t>
        </is>
      </c>
      <c r="H1967" s="65" t="inlineStr">
        <is>
          <t>Julien Fabre</t>
        </is>
      </c>
      <c r="I1967" s="65" t="inlineStr">
        <is>
          <t>Plomberie</t>
        </is>
      </c>
      <c r="J1967" s="65" t="inlineStr">
        <is>
          <t>PR-002</t>
        </is>
      </c>
      <c r="K1967" s="65" t="inlineStr">
        <is>
          <t>Recherche de fuite + réparation</t>
        </is>
      </c>
      <c r="L1967" s="67" t="n">
        <v>1</v>
      </c>
      <c r="M1967" s="68" t="n">
        <v>456.51</v>
      </c>
      <c r="N1967" s="65" t="inlineStr">
        <is>
          <t>Refusé</t>
        </is>
      </c>
      <c r="O1967" s="66" t="n">
        <v>45826</v>
      </c>
      <c r="P1967" s="67" t="n"/>
      <c r="Q1967" s="67" t="n">
        <v>0</v>
      </c>
      <c r="R1967" s="67">
        <f>$I1967</f>
        <v/>
      </c>
      <c r="S1967" s="67">
        <f>$K1967</f>
        <v/>
      </c>
      <c r="T1967" s="67">
        <f>IFERROR(INDEX(Clients!$G$2:$G$1020,MATCH($E1967,Clients!$A$2:$A$1020,0)),"")</f>
        <v/>
      </c>
      <c r="U1967" s="67">
        <f>IFERROR(INDEX(Clients!$I$2:$I$1020,MATCH($E1967,Clients!$A$2:$A$1020,0)),"")</f>
        <v/>
      </c>
      <c r="V1967" s="69">
        <f>1</f>
        <v/>
      </c>
      <c r="W1967" s="69">
        <f>IF($N1967="Accepté",1,0)</f>
        <v/>
      </c>
      <c r="X1967" s="68">
        <f>$M1967*$W1967</f>
        <v/>
      </c>
      <c r="Y1967" s="68">
        <f>IF($N1967="En cours",0,$M1967)</f>
        <v/>
      </c>
      <c r="Z1967" s="69">
        <f>IF($P1967="",0,1)</f>
        <v/>
      </c>
      <c r="AA1967" s="70">
        <f>IF($P1967="",0,$P1967)</f>
        <v/>
      </c>
      <c r="AB1967" s="69">
        <f>IF(AND($P1967&lt;&gt;"",$P1967&lt;=Paramètres!$C$14),1,0)</f>
        <v/>
      </c>
      <c r="AC1967" s="67">
        <f>IF($P1967="","Jamais relancé",IF($P1967&lt;=3,"0-3 j",IF($P1967&lt;=7,"4-7 j",IF($P1967&lt;=15,"8-15 j","Plus de 15 j"))))</f>
        <v/>
      </c>
      <c r="AD1967" s="67">
        <f>IF($M1967&lt;=1000,"Moins de 1 k€",IF($M1967&lt;=5000,"1 à 5 k€",IF($M1967&lt;=15000,"5 à 15 k€","Plus de 15 k€")))</f>
        <v/>
      </c>
    </row>
    <row r="1968">
      <c r="A1968" s="65" t="inlineStr">
        <is>
          <t>DEV-01967</t>
        </is>
      </c>
      <c r="B1968" s="66" t="n">
        <v>45818</v>
      </c>
      <c r="C1968" s="65" t="inlineStr">
        <is>
          <t>2025-06</t>
        </is>
      </c>
      <c r="D1968" s="65" t="inlineStr">
        <is>
          <t>2024-2025</t>
        </is>
      </c>
      <c r="E1968" s="65" t="inlineStr">
        <is>
          <t>CLI-0282</t>
        </is>
      </c>
      <c r="F1968" s="65" t="inlineStr">
        <is>
          <t>Particulier</t>
        </is>
      </c>
      <c r="G1968" s="65" t="inlineStr">
        <is>
          <t>Bordeaux</t>
        </is>
      </c>
      <c r="H1968" s="65" t="inlineStr">
        <is>
          <t>Karim Belkacem</t>
        </is>
      </c>
      <c r="I1968" s="65" t="inlineStr">
        <is>
          <t>Salle de bain</t>
        </is>
      </c>
      <c r="J1968" s="65" t="inlineStr">
        <is>
          <t>SB-003</t>
        </is>
      </c>
      <c r="K1968" s="65" t="inlineStr">
        <is>
          <t>Pose meuble vasque + robinetterie</t>
        </is>
      </c>
      <c r="L1968" s="67" t="n">
        <v>1</v>
      </c>
      <c r="M1968" s="68" t="n">
        <v>1110.54</v>
      </c>
      <c r="N1968" s="65" t="inlineStr">
        <is>
          <t>Refusé</t>
        </is>
      </c>
      <c r="O1968" s="66" t="n">
        <v>45845</v>
      </c>
      <c r="P1968" s="67" t="n">
        <v>6</v>
      </c>
      <c r="Q1968" s="67" t="n">
        <v>2</v>
      </c>
      <c r="R1968" s="67">
        <f>$I1968</f>
        <v/>
      </c>
      <c r="S1968" s="67">
        <f>$K1968</f>
        <v/>
      </c>
      <c r="T1968" s="67">
        <f>IFERROR(INDEX(Clients!$G$2:$G$1020,MATCH($E1968,Clients!$A$2:$A$1020,0)),"")</f>
        <v/>
      </c>
      <c r="U1968" s="67">
        <f>IFERROR(INDEX(Clients!$I$2:$I$1020,MATCH($E1968,Clients!$A$2:$A$1020,0)),"")</f>
        <v/>
      </c>
      <c r="V1968" s="69">
        <f>1</f>
        <v/>
      </c>
      <c r="W1968" s="69">
        <f>IF($N1968="Accepté",1,0)</f>
        <v/>
      </c>
      <c r="X1968" s="68">
        <f>$M1968*$W1968</f>
        <v/>
      </c>
      <c r="Y1968" s="68">
        <f>IF($N1968="En cours",0,$M1968)</f>
        <v/>
      </c>
      <c r="Z1968" s="69">
        <f>IF($P1968="",0,1)</f>
        <v/>
      </c>
      <c r="AA1968" s="70">
        <f>IF($P1968="",0,$P1968)</f>
        <v/>
      </c>
      <c r="AB1968" s="69">
        <f>IF(AND($P1968&lt;&gt;"",$P1968&lt;=Paramètres!$C$14),1,0)</f>
        <v/>
      </c>
      <c r="AC1968" s="67">
        <f>IF($P1968="","Jamais relancé",IF($P1968&lt;=3,"0-3 j",IF($P1968&lt;=7,"4-7 j",IF($P1968&lt;=15,"8-15 j","Plus de 15 j"))))</f>
        <v/>
      </c>
      <c r="AD1968" s="67">
        <f>IF($M1968&lt;=1000,"Moins de 1 k€",IF($M1968&lt;=5000,"1 à 5 k€",IF($M1968&lt;=15000,"5 à 15 k€","Plus de 15 k€")))</f>
        <v/>
      </c>
    </row>
    <row r="1969">
      <c r="A1969" s="65" t="inlineStr">
        <is>
          <t>DEV-01968</t>
        </is>
      </c>
      <c r="B1969" s="66" t="n">
        <v>45818</v>
      </c>
      <c r="C1969" s="65" t="inlineStr">
        <is>
          <t>2025-06</t>
        </is>
      </c>
      <c r="D1969" s="65" t="inlineStr">
        <is>
          <t>2024-2025</t>
        </is>
      </c>
      <c r="E1969" s="65" t="inlineStr">
        <is>
          <t>CLI-0484</t>
        </is>
      </c>
      <c r="F1969" s="65" t="inlineStr">
        <is>
          <t>Particulier</t>
        </is>
      </c>
      <c r="G1969" s="65" t="inlineStr">
        <is>
          <t>Bordeaux</t>
        </is>
      </c>
      <c r="H1969" s="65" t="inlineStr">
        <is>
          <t>Sophie Marchand</t>
        </is>
      </c>
      <c r="I1969" s="65" t="inlineStr">
        <is>
          <t>Électricité</t>
        </is>
      </c>
      <c r="J1969" s="65" t="inlineStr">
        <is>
          <t>EL-003</t>
        </is>
      </c>
      <c r="K1969" s="65" t="inlineStr">
        <is>
          <t>Rénovation électrique complète</t>
        </is>
      </c>
      <c r="L1969" s="67" t="n">
        <v>1</v>
      </c>
      <c r="M1969" s="68" t="n">
        <v>10566.37</v>
      </c>
      <c r="N1969" s="65" t="inlineStr">
        <is>
          <t>Sans réponse</t>
        </is>
      </c>
      <c r="O1969" s="66" t="n">
        <v>45823</v>
      </c>
      <c r="P1969" s="67" t="n">
        <v>7</v>
      </c>
      <c r="Q1969" s="67" t="n">
        <v>0</v>
      </c>
      <c r="R1969" s="67">
        <f>$I1969</f>
        <v/>
      </c>
      <c r="S1969" s="67">
        <f>$K1969</f>
        <v/>
      </c>
      <c r="T1969" s="67">
        <f>IFERROR(INDEX(Clients!$G$2:$G$1020,MATCH($E1969,Clients!$A$2:$A$1020,0)),"")</f>
        <v/>
      </c>
      <c r="U1969" s="67">
        <f>IFERROR(INDEX(Clients!$I$2:$I$1020,MATCH($E1969,Clients!$A$2:$A$1020,0)),"")</f>
        <v/>
      </c>
      <c r="V1969" s="69">
        <f>1</f>
        <v/>
      </c>
      <c r="W1969" s="69">
        <f>IF($N1969="Accepté",1,0)</f>
        <v/>
      </c>
      <c r="X1969" s="68">
        <f>$M1969*$W1969</f>
        <v/>
      </c>
      <c r="Y1969" s="68">
        <f>IF($N1969="En cours",0,$M1969)</f>
        <v/>
      </c>
      <c r="Z1969" s="69">
        <f>IF($P1969="",0,1)</f>
        <v/>
      </c>
      <c r="AA1969" s="70">
        <f>IF($P1969="",0,$P1969)</f>
        <v/>
      </c>
      <c r="AB1969" s="69">
        <f>IF(AND($P1969&lt;&gt;"",$P1969&lt;=Paramètres!$C$14),1,0)</f>
        <v/>
      </c>
      <c r="AC1969" s="67">
        <f>IF($P1969="","Jamais relancé",IF($P1969&lt;=3,"0-3 j",IF($P1969&lt;=7,"4-7 j",IF($P1969&lt;=15,"8-15 j","Plus de 15 j"))))</f>
        <v/>
      </c>
      <c r="AD1969" s="67">
        <f>IF($M1969&lt;=1000,"Moins de 1 k€",IF($M1969&lt;=5000,"1 à 5 k€",IF($M1969&lt;=15000,"5 à 15 k€","Plus de 15 k€")))</f>
        <v/>
      </c>
    </row>
    <row r="1970">
      <c r="A1970" s="65" t="inlineStr">
        <is>
          <t>DEV-01969</t>
        </is>
      </c>
      <c r="B1970" s="66" t="n">
        <v>45819</v>
      </c>
      <c r="C1970" s="65" t="inlineStr">
        <is>
          <t>2025-06</t>
        </is>
      </c>
      <c r="D1970" s="65" t="inlineStr">
        <is>
          <t>2024-2025</t>
        </is>
      </c>
      <c r="E1970" s="65" t="inlineStr">
        <is>
          <t>CLI-0157</t>
        </is>
      </c>
      <c r="F1970" s="65" t="inlineStr">
        <is>
          <t>Particulier</t>
        </is>
      </c>
      <c r="G1970" s="65" t="inlineStr">
        <is>
          <t>Bordeaux</t>
        </is>
      </c>
      <c r="H1970" s="65" t="inlineStr">
        <is>
          <t>Karim Belkacem</t>
        </is>
      </c>
      <c r="I1970" s="65" t="inlineStr">
        <is>
          <t>Dépannage</t>
        </is>
      </c>
      <c r="J1970" s="65" t="inlineStr">
        <is>
          <t>DP-002</t>
        </is>
      </c>
      <c r="K1970" s="65" t="inlineStr">
        <is>
          <t>Débouchage canalisation</t>
        </is>
      </c>
      <c r="L1970" s="67" t="n">
        <v>1</v>
      </c>
      <c r="M1970" s="68" t="n">
        <v>336.09</v>
      </c>
      <c r="N1970" s="65" t="inlineStr">
        <is>
          <t>Accepté</t>
        </is>
      </c>
      <c r="O1970" s="66" t="n">
        <v>45851</v>
      </c>
      <c r="P1970" s="67" t="n">
        <v>2</v>
      </c>
      <c r="Q1970" s="67" t="n">
        <v>1</v>
      </c>
      <c r="R1970" s="67">
        <f>$I1970</f>
        <v/>
      </c>
      <c r="S1970" s="67">
        <f>$K1970</f>
        <v/>
      </c>
      <c r="T1970" s="67">
        <f>IFERROR(INDEX(Clients!$G$2:$G$1020,MATCH($E1970,Clients!$A$2:$A$1020,0)),"")</f>
        <v/>
      </c>
      <c r="U1970" s="67">
        <f>IFERROR(INDEX(Clients!$I$2:$I$1020,MATCH($E1970,Clients!$A$2:$A$1020,0)),"")</f>
        <v/>
      </c>
      <c r="V1970" s="69">
        <f>1</f>
        <v/>
      </c>
      <c r="W1970" s="69">
        <f>IF($N1970="Accepté",1,0)</f>
        <v/>
      </c>
      <c r="X1970" s="68">
        <f>$M1970*$W1970</f>
        <v/>
      </c>
      <c r="Y1970" s="68">
        <f>IF($N1970="En cours",0,$M1970)</f>
        <v/>
      </c>
      <c r="Z1970" s="69">
        <f>IF($P1970="",0,1)</f>
        <v/>
      </c>
      <c r="AA1970" s="70">
        <f>IF($P1970="",0,$P1970)</f>
        <v/>
      </c>
      <c r="AB1970" s="69">
        <f>IF(AND($P1970&lt;&gt;"",$P1970&lt;=Paramètres!$C$14),1,0)</f>
        <v/>
      </c>
      <c r="AC1970" s="67">
        <f>IF($P1970="","Jamais relancé",IF($P1970&lt;=3,"0-3 j",IF($P1970&lt;=7,"4-7 j",IF($P1970&lt;=15,"8-15 j","Plus de 15 j"))))</f>
        <v/>
      </c>
      <c r="AD1970" s="67">
        <f>IF($M1970&lt;=1000,"Moins de 1 k€",IF($M1970&lt;=5000,"1 à 5 k€",IF($M1970&lt;=15000,"5 à 15 k€","Plus de 15 k€")))</f>
        <v/>
      </c>
    </row>
    <row r="1971">
      <c r="A1971" s="65" t="inlineStr">
        <is>
          <t>DEV-01970</t>
        </is>
      </c>
      <c r="B1971" s="66" t="n">
        <v>45819</v>
      </c>
      <c r="C1971" s="65" t="inlineStr">
        <is>
          <t>2025-06</t>
        </is>
      </c>
      <c r="D1971" s="65" t="inlineStr">
        <is>
          <t>2024-2025</t>
        </is>
      </c>
      <c r="E1971" s="65" t="inlineStr">
        <is>
          <t>CLI-0678</t>
        </is>
      </c>
      <c r="F1971" s="65" t="inlineStr">
        <is>
          <t>Particulier</t>
        </is>
      </c>
      <c r="G1971" s="65" t="inlineStr">
        <is>
          <t>Bordeaux</t>
        </is>
      </c>
      <c r="H1971" s="65" t="inlineStr">
        <is>
          <t>Sophie Marchand</t>
        </is>
      </c>
      <c r="I1971" s="65" t="inlineStr">
        <is>
          <t>Électricité</t>
        </is>
      </c>
      <c r="J1971" s="65" t="inlineStr">
        <is>
          <t>EL-003</t>
        </is>
      </c>
      <c r="K1971" s="65" t="inlineStr">
        <is>
          <t>Rénovation électrique complète</t>
        </is>
      </c>
      <c r="L1971" s="67" t="n">
        <v>1</v>
      </c>
      <c r="M1971" s="68" t="n">
        <v>11015.87</v>
      </c>
      <c r="N1971" s="65" t="inlineStr">
        <is>
          <t>Accepté</t>
        </is>
      </c>
      <c r="O1971" s="66" t="n">
        <v>45844</v>
      </c>
      <c r="P1971" s="67" t="n">
        <v>12</v>
      </c>
      <c r="Q1971" s="67" t="n">
        <v>1</v>
      </c>
      <c r="R1971" s="67">
        <f>$I1971</f>
        <v/>
      </c>
      <c r="S1971" s="67">
        <f>$K1971</f>
        <v/>
      </c>
      <c r="T1971" s="67">
        <f>IFERROR(INDEX(Clients!$G$2:$G$1020,MATCH($E1971,Clients!$A$2:$A$1020,0)),"")</f>
        <v/>
      </c>
      <c r="U1971" s="67">
        <f>IFERROR(INDEX(Clients!$I$2:$I$1020,MATCH($E1971,Clients!$A$2:$A$1020,0)),"")</f>
        <v/>
      </c>
      <c r="V1971" s="69">
        <f>1</f>
        <v/>
      </c>
      <c r="W1971" s="69">
        <f>IF($N1971="Accepté",1,0)</f>
        <v/>
      </c>
      <c r="X1971" s="68">
        <f>$M1971*$W1971</f>
        <v/>
      </c>
      <c r="Y1971" s="68">
        <f>IF($N1971="En cours",0,$M1971)</f>
        <v/>
      </c>
      <c r="Z1971" s="69">
        <f>IF($P1971="",0,1)</f>
        <v/>
      </c>
      <c r="AA1971" s="70">
        <f>IF($P1971="",0,$P1971)</f>
        <v/>
      </c>
      <c r="AB1971" s="69">
        <f>IF(AND($P1971&lt;&gt;"",$P1971&lt;=Paramètres!$C$14),1,0)</f>
        <v/>
      </c>
      <c r="AC1971" s="67">
        <f>IF($P1971="","Jamais relancé",IF($P1971&lt;=3,"0-3 j",IF($P1971&lt;=7,"4-7 j",IF($P1971&lt;=15,"8-15 j","Plus de 15 j"))))</f>
        <v/>
      </c>
      <c r="AD1971" s="67">
        <f>IF($M1971&lt;=1000,"Moins de 1 k€",IF($M1971&lt;=5000,"1 à 5 k€",IF($M1971&lt;=15000,"5 à 15 k€","Plus de 15 k€")))</f>
        <v/>
      </c>
    </row>
    <row r="1972">
      <c r="A1972" s="65" t="inlineStr">
        <is>
          <t>DEV-01971</t>
        </is>
      </c>
      <c r="B1972" s="66" t="n">
        <v>45819</v>
      </c>
      <c r="C1972" s="65" t="inlineStr">
        <is>
          <t>2025-06</t>
        </is>
      </c>
      <c r="D1972" s="65" t="inlineStr">
        <is>
          <t>2024-2025</t>
        </is>
      </c>
      <c r="E1972" s="65" t="inlineStr">
        <is>
          <t>CLI-0587</t>
        </is>
      </c>
      <c r="F1972" s="65" t="inlineStr">
        <is>
          <t>Syndic</t>
        </is>
      </c>
      <c r="G1972" s="65" t="inlineStr">
        <is>
          <t>Toulouse</t>
        </is>
      </c>
      <c r="H1972" s="65" t="inlineStr">
        <is>
          <t>Julien Fabre</t>
        </is>
      </c>
      <c r="I1972" s="65" t="inlineStr">
        <is>
          <t>Plomberie</t>
        </is>
      </c>
      <c r="J1972" s="65" t="inlineStr">
        <is>
          <t>PR-002</t>
        </is>
      </c>
      <c r="K1972" s="65" t="inlineStr">
        <is>
          <t>Recherche de fuite + réparation</t>
        </is>
      </c>
      <c r="L1972" s="67" t="n">
        <v>1</v>
      </c>
      <c r="M1972" s="68" t="n">
        <v>1102.79</v>
      </c>
      <c r="N1972" s="65" t="inlineStr">
        <is>
          <t>Sans réponse</t>
        </is>
      </c>
      <c r="O1972" s="66" t="n">
        <v>45852</v>
      </c>
      <c r="P1972" s="67" t="n">
        <v>10</v>
      </c>
      <c r="Q1972" s="67" t="n">
        <v>1</v>
      </c>
      <c r="R1972" s="67">
        <f>$I1972</f>
        <v/>
      </c>
      <c r="S1972" s="67">
        <f>$K1972</f>
        <v/>
      </c>
      <c r="T1972" s="67">
        <f>IFERROR(INDEX(Clients!$G$2:$G$1020,MATCH($E1972,Clients!$A$2:$A$1020,0)),"")</f>
        <v/>
      </c>
      <c r="U1972" s="67">
        <f>IFERROR(INDEX(Clients!$I$2:$I$1020,MATCH($E1972,Clients!$A$2:$A$1020,0)),"")</f>
        <v/>
      </c>
      <c r="V1972" s="69">
        <f>1</f>
        <v/>
      </c>
      <c r="W1972" s="69">
        <f>IF($N1972="Accepté",1,0)</f>
        <v/>
      </c>
      <c r="X1972" s="68">
        <f>$M1972*$W1972</f>
        <v/>
      </c>
      <c r="Y1972" s="68">
        <f>IF($N1972="En cours",0,$M1972)</f>
        <v/>
      </c>
      <c r="Z1972" s="69">
        <f>IF($P1972="",0,1)</f>
        <v/>
      </c>
      <c r="AA1972" s="70">
        <f>IF($P1972="",0,$P1972)</f>
        <v/>
      </c>
      <c r="AB1972" s="69">
        <f>IF(AND($P1972&lt;&gt;"",$P1972&lt;=Paramètres!$C$14),1,0)</f>
        <v/>
      </c>
      <c r="AC1972" s="67">
        <f>IF($P1972="","Jamais relancé",IF($P1972&lt;=3,"0-3 j",IF($P1972&lt;=7,"4-7 j",IF($P1972&lt;=15,"8-15 j","Plus de 15 j"))))</f>
        <v/>
      </c>
      <c r="AD1972" s="67">
        <f>IF($M1972&lt;=1000,"Moins de 1 k€",IF($M1972&lt;=5000,"1 à 5 k€",IF($M1972&lt;=15000,"5 à 15 k€","Plus de 15 k€")))</f>
        <v/>
      </c>
    </row>
    <row r="1973">
      <c r="A1973" s="65" t="inlineStr">
        <is>
          <t>DEV-01972</t>
        </is>
      </c>
      <c r="B1973" s="66" t="n">
        <v>45819</v>
      </c>
      <c r="C1973" s="65" t="inlineStr">
        <is>
          <t>2025-06</t>
        </is>
      </c>
      <c r="D1973" s="65" t="inlineStr">
        <is>
          <t>2024-2025</t>
        </is>
      </c>
      <c r="E1973" s="65" t="inlineStr">
        <is>
          <t>CLI-0249</t>
        </is>
      </c>
      <c r="F1973" s="65" t="inlineStr">
        <is>
          <t>Particulier</t>
        </is>
      </c>
      <c r="G1973" s="65" t="inlineStr">
        <is>
          <t>Toulouse</t>
        </is>
      </c>
      <c r="H1973" s="65" t="inlineStr">
        <is>
          <t>Nadia Cherif</t>
        </is>
      </c>
      <c r="I1973" s="65" t="inlineStr">
        <is>
          <t>Dépannage</t>
        </is>
      </c>
      <c r="J1973" s="65" t="inlineStr">
        <is>
          <t>DP-003</t>
        </is>
      </c>
      <c r="K1973" s="65" t="inlineStr">
        <is>
          <t>Dépannage électrique urgence</t>
        </is>
      </c>
      <c r="L1973" s="67" t="n">
        <v>1</v>
      </c>
      <c r="M1973" s="68" t="n">
        <v>353.31</v>
      </c>
      <c r="N1973" s="65" t="inlineStr">
        <is>
          <t>Accepté</t>
        </is>
      </c>
      <c r="O1973" s="66" t="n">
        <v>45841</v>
      </c>
      <c r="P1973" s="67" t="n">
        <v>8</v>
      </c>
      <c r="Q1973" s="67" t="n">
        <v>2</v>
      </c>
      <c r="R1973" s="67">
        <f>$I1973</f>
        <v/>
      </c>
      <c r="S1973" s="67">
        <f>$K1973</f>
        <v/>
      </c>
      <c r="T1973" s="67">
        <f>IFERROR(INDEX(Clients!$G$2:$G$1020,MATCH($E1973,Clients!$A$2:$A$1020,0)),"")</f>
        <v/>
      </c>
      <c r="U1973" s="67">
        <f>IFERROR(INDEX(Clients!$I$2:$I$1020,MATCH($E1973,Clients!$A$2:$A$1020,0)),"")</f>
        <v/>
      </c>
      <c r="V1973" s="69">
        <f>1</f>
        <v/>
      </c>
      <c r="W1973" s="69">
        <f>IF($N1973="Accepté",1,0)</f>
        <v/>
      </c>
      <c r="X1973" s="68">
        <f>$M1973*$W1973</f>
        <v/>
      </c>
      <c r="Y1973" s="68">
        <f>IF($N1973="En cours",0,$M1973)</f>
        <v/>
      </c>
      <c r="Z1973" s="69">
        <f>IF($P1973="",0,1)</f>
        <v/>
      </c>
      <c r="AA1973" s="70">
        <f>IF($P1973="",0,$P1973)</f>
        <v/>
      </c>
      <c r="AB1973" s="69">
        <f>IF(AND($P1973&lt;&gt;"",$P1973&lt;=Paramètres!$C$14),1,0)</f>
        <v/>
      </c>
      <c r="AC1973" s="67">
        <f>IF($P1973="","Jamais relancé",IF($P1973&lt;=3,"0-3 j",IF($P1973&lt;=7,"4-7 j",IF($P1973&lt;=15,"8-15 j","Plus de 15 j"))))</f>
        <v/>
      </c>
      <c r="AD1973" s="67">
        <f>IF($M1973&lt;=1000,"Moins de 1 k€",IF($M1973&lt;=5000,"1 à 5 k€",IF($M1973&lt;=15000,"5 à 15 k€","Plus de 15 k€")))</f>
        <v/>
      </c>
    </row>
    <row r="1974">
      <c r="A1974" s="65" t="inlineStr">
        <is>
          <t>DEV-01973</t>
        </is>
      </c>
      <c r="B1974" s="66" t="n">
        <v>45819</v>
      </c>
      <c r="C1974" s="65" t="inlineStr">
        <is>
          <t>2025-06</t>
        </is>
      </c>
      <c r="D1974" s="65" t="inlineStr">
        <is>
          <t>2024-2025</t>
        </is>
      </c>
      <c r="E1974" s="65" t="inlineStr">
        <is>
          <t>CLI-0679</t>
        </is>
      </c>
      <c r="F1974" s="65" t="inlineStr">
        <is>
          <t>Professionnel</t>
        </is>
      </c>
      <c r="G1974" s="65" t="inlineStr">
        <is>
          <t>Montpellier</t>
        </is>
      </c>
      <c r="H1974" s="65" t="inlineStr">
        <is>
          <t>Thomas Rey</t>
        </is>
      </c>
      <c r="I1974" s="65" t="inlineStr">
        <is>
          <t>Plomberie</t>
        </is>
      </c>
      <c r="J1974" s="65" t="inlineStr">
        <is>
          <t>PR-003</t>
        </is>
      </c>
      <c r="K1974" s="65" t="inlineStr">
        <is>
          <t>Réfection réseau eau appartement</t>
        </is>
      </c>
      <c r="L1974" s="67" t="n">
        <v>1</v>
      </c>
      <c r="M1974" s="68" t="n">
        <v>5600.01</v>
      </c>
      <c r="N1974" s="65" t="inlineStr">
        <is>
          <t>Sans réponse</t>
        </is>
      </c>
      <c r="O1974" s="66" t="n">
        <v>45859</v>
      </c>
      <c r="P1974" s="67" t="n"/>
      <c r="Q1974" s="67" t="n">
        <v>0</v>
      </c>
      <c r="R1974" s="67">
        <f>$I1974</f>
        <v/>
      </c>
      <c r="S1974" s="67">
        <f>$K1974</f>
        <v/>
      </c>
      <c r="T1974" s="67">
        <f>IFERROR(INDEX(Clients!$G$2:$G$1020,MATCH($E1974,Clients!$A$2:$A$1020,0)),"")</f>
        <v/>
      </c>
      <c r="U1974" s="67">
        <f>IFERROR(INDEX(Clients!$I$2:$I$1020,MATCH($E1974,Clients!$A$2:$A$1020,0)),"")</f>
        <v/>
      </c>
      <c r="V1974" s="69">
        <f>1</f>
        <v/>
      </c>
      <c r="W1974" s="69">
        <f>IF($N1974="Accepté",1,0)</f>
        <v/>
      </c>
      <c r="X1974" s="68">
        <f>$M1974*$W1974</f>
        <v/>
      </c>
      <c r="Y1974" s="68">
        <f>IF($N1974="En cours",0,$M1974)</f>
        <v/>
      </c>
      <c r="Z1974" s="69">
        <f>IF($P1974="",0,1)</f>
        <v/>
      </c>
      <c r="AA1974" s="70">
        <f>IF($P1974="",0,$P1974)</f>
        <v/>
      </c>
      <c r="AB1974" s="69">
        <f>IF(AND($P1974&lt;&gt;"",$P1974&lt;=Paramètres!$C$14),1,0)</f>
        <v/>
      </c>
      <c r="AC1974" s="67">
        <f>IF($P1974="","Jamais relancé",IF($P1974&lt;=3,"0-3 j",IF($P1974&lt;=7,"4-7 j",IF($P1974&lt;=15,"8-15 j","Plus de 15 j"))))</f>
        <v/>
      </c>
      <c r="AD1974" s="67">
        <f>IF($M1974&lt;=1000,"Moins de 1 k€",IF($M1974&lt;=5000,"1 à 5 k€",IF($M1974&lt;=15000,"5 à 15 k€","Plus de 15 k€")))</f>
        <v/>
      </c>
    </row>
    <row r="1975">
      <c r="A1975" s="65" t="inlineStr">
        <is>
          <t>DEV-01974</t>
        </is>
      </c>
      <c r="B1975" s="66" t="n">
        <v>45820</v>
      </c>
      <c r="C1975" s="65" t="inlineStr">
        <is>
          <t>2025-06</t>
        </is>
      </c>
      <c r="D1975" s="65" t="inlineStr">
        <is>
          <t>2024-2025</t>
        </is>
      </c>
      <c r="E1975" s="65" t="inlineStr">
        <is>
          <t>CLI-0030</t>
        </is>
      </c>
      <c r="F1975" s="65" t="inlineStr">
        <is>
          <t>Particulier</t>
        </is>
      </c>
      <c r="G1975" s="65" t="inlineStr">
        <is>
          <t>Toulouse</t>
        </is>
      </c>
      <c r="H1975" s="65" t="inlineStr">
        <is>
          <t>Julien Fabre</t>
        </is>
      </c>
      <c r="I1975" s="65" t="inlineStr">
        <is>
          <t>Plomberie</t>
        </is>
      </c>
      <c r="J1975" s="65" t="inlineStr">
        <is>
          <t>PR-003</t>
        </is>
      </c>
      <c r="K1975" s="65" t="inlineStr">
        <is>
          <t>Réfection réseau eau appartement</t>
        </is>
      </c>
      <c r="L1975" s="67" t="n">
        <v>1</v>
      </c>
      <c r="M1975" s="68" t="n">
        <v>3221.63</v>
      </c>
      <c r="N1975" s="65" t="inlineStr">
        <is>
          <t>Refusé</t>
        </is>
      </c>
      <c r="O1975" s="66" t="n">
        <v>45848</v>
      </c>
      <c r="P1975" s="67" t="n">
        <v>9</v>
      </c>
      <c r="Q1975" s="67" t="n">
        <v>2</v>
      </c>
      <c r="R1975" s="67">
        <f>$I1975</f>
        <v/>
      </c>
      <c r="S1975" s="67">
        <f>$K1975</f>
        <v/>
      </c>
      <c r="T1975" s="67">
        <f>IFERROR(INDEX(Clients!$G$2:$G$1020,MATCH($E1975,Clients!$A$2:$A$1020,0)),"")</f>
        <v/>
      </c>
      <c r="U1975" s="67">
        <f>IFERROR(INDEX(Clients!$I$2:$I$1020,MATCH($E1975,Clients!$A$2:$A$1020,0)),"")</f>
        <v/>
      </c>
      <c r="V1975" s="69">
        <f>1</f>
        <v/>
      </c>
      <c r="W1975" s="69">
        <f>IF($N1975="Accepté",1,0)</f>
        <v/>
      </c>
      <c r="X1975" s="68">
        <f>$M1975*$W1975</f>
        <v/>
      </c>
      <c r="Y1975" s="68">
        <f>IF($N1975="En cours",0,$M1975)</f>
        <v/>
      </c>
      <c r="Z1975" s="69">
        <f>IF($P1975="",0,1)</f>
        <v/>
      </c>
      <c r="AA1975" s="70">
        <f>IF($P1975="",0,$P1975)</f>
        <v/>
      </c>
      <c r="AB1975" s="69">
        <f>IF(AND($P1975&lt;&gt;"",$P1975&lt;=Paramètres!$C$14),1,0)</f>
        <v/>
      </c>
      <c r="AC1975" s="67">
        <f>IF($P1975="","Jamais relancé",IF($P1975&lt;=3,"0-3 j",IF($P1975&lt;=7,"4-7 j",IF($P1975&lt;=15,"8-15 j","Plus de 15 j"))))</f>
        <v/>
      </c>
      <c r="AD1975" s="67">
        <f>IF($M1975&lt;=1000,"Moins de 1 k€",IF($M1975&lt;=5000,"1 à 5 k€",IF($M1975&lt;=15000,"5 à 15 k€","Plus de 15 k€")))</f>
        <v/>
      </c>
    </row>
    <row r="1976">
      <c r="A1976" s="65" t="inlineStr">
        <is>
          <t>DEV-01975</t>
        </is>
      </c>
      <c r="B1976" s="66" t="n">
        <v>45820</v>
      </c>
      <c r="C1976" s="65" t="inlineStr">
        <is>
          <t>2025-06</t>
        </is>
      </c>
      <c r="D1976" s="65" t="inlineStr">
        <is>
          <t>2024-2025</t>
        </is>
      </c>
      <c r="E1976" s="65" t="inlineStr">
        <is>
          <t>CLI-0443</t>
        </is>
      </c>
      <c r="F1976" s="65" t="inlineStr">
        <is>
          <t>Collectivité</t>
        </is>
      </c>
      <c r="G1976" s="65" t="inlineStr">
        <is>
          <t>Bordeaux</t>
        </is>
      </c>
      <c r="H1976" s="65" t="inlineStr">
        <is>
          <t>Karim Belkacem</t>
        </is>
      </c>
      <c r="I1976" s="65" t="inlineStr">
        <is>
          <t>Dépannage</t>
        </is>
      </c>
      <c r="J1976" s="65" t="inlineStr">
        <is>
          <t>DP-002</t>
        </is>
      </c>
      <c r="K1976" s="65" t="inlineStr">
        <is>
          <t>Débouchage canalisation</t>
        </is>
      </c>
      <c r="L1976" s="67" t="n">
        <v>1</v>
      </c>
      <c r="M1976" s="68" t="n">
        <v>949.0700000000001</v>
      </c>
      <c r="N1976" s="65" t="inlineStr">
        <is>
          <t>Sans réponse</t>
        </is>
      </c>
      <c r="O1976" s="66" t="n">
        <v>45851</v>
      </c>
      <c r="P1976" s="67" t="n">
        <v>6</v>
      </c>
      <c r="Q1976" s="67" t="n">
        <v>3</v>
      </c>
      <c r="R1976" s="67">
        <f>$I1976</f>
        <v/>
      </c>
      <c r="S1976" s="67">
        <f>$K1976</f>
        <v/>
      </c>
      <c r="T1976" s="67">
        <f>IFERROR(INDEX(Clients!$G$2:$G$1020,MATCH($E1976,Clients!$A$2:$A$1020,0)),"")</f>
        <v/>
      </c>
      <c r="U1976" s="67">
        <f>IFERROR(INDEX(Clients!$I$2:$I$1020,MATCH($E1976,Clients!$A$2:$A$1020,0)),"")</f>
        <v/>
      </c>
      <c r="V1976" s="69">
        <f>1</f>
        <v/>
      </c>
      <c r="W1976" s="69">
        <f>IF($N1976="Accepté",1,0)</f>
        <v/>
      </c>
      <c r="X1976" s="68">
        <f>$M1976*$W1976</f>
        <v/>
      </c>
      <c r="Y1976" s="68">
        <f>IF($N1976="En cours",0,$M1976)</f>
        <v/>
      </c>
      <c r="Z1976" s="69">
        <f>IF($P1976="",0,1)</f>
        <v/>
      </c>
      <c r="AA1976" s="70">
        <f>IF($P1976="",0,$P1976)</f>
        <v/>
      </c>
      <c r="AB1976" s="69">
        <f>IF(AND($P1976&lt;&gt;"",$P1976&lt;=Paramètres!$C$14),1,0)</f>
        <v/>
      </c>
      <c r="AC1976" s="67">
        <f>IF($P1976="","Jamais relancé",IF($P1976&lt;=3,"0-3 j",IF($P1976&lt;=7,"4-7 j",IF($P1976&lt;=15,"8-15 j","Plus de 15 j"))))</f>
        <v/>
      </c>
      <c r="AD1976" s="67">
        <f>IF($M1976&lt;=1000,"Moins de 1 k€",IF($M1976&lt;=5000,"1 à 5 k€",IF($M1976&lt;=15000,"5 à 15 k€","Plus de 15 k€")))</f>
        <v/>
      </c>
    </row>
    <row r="1977">
      <c r="A1977" s="65" t="inlineStr">
        <is>
          <t>DEV-01976</t>
        </is>
      </c>
      <c r="B1977" s="66" t="n">
        <v>45820</v>
      </c>
      <c r="C1977" s="65" t="inlineStr">
        <is>
          <t>2025-06</t>
        </is>
      </c>
      <c r="D1977" s="65" t="inlineStr">
        <is>
          <t>2024-2025</t>
        </is>
      </c>
      <c r="E1977" s="65" t="inlineStr">
        <is>
          <t>CLI-1007</t>
        </is>
      </c>
      <c r="F1977" s="65" t="inlineStr">
        <is>
          <t>Professionnel</t>
        </is>
      </c>
      <c r="G1977" s="65" t="inlineStr">
        <is>
          <t>Montpellier</t>
        </is>
      </c>
      <c r="H1977" s="65" t="inlineStr">
        <is>
          <t>Thomas Rey</t>
        </is>
      </c>
      <c r="I1977" s="65" t="inlineStr">
        <is>
          <t>Plomberie</t>
        </is>
      </c>
      <c r="J1977" s="65" t="inlineStr">
        <is>
          <t>PR-001</t>
        </is>
      </c>
      <c r="K1977" s="65" t="inlineStr">
        <is>
          <t>Remplacement chauffe-eau 200 L</t>
        </is>
      </c>
      <c r="L1977" s="67" t="n">
        <v>1</v>
      </c>
      <c r="M1977" s="68" t="n">
        <v>1934.63</v>
      </c>
      <c r="N1977" s="65" t="inlineStr">
        <is>
          <t>Sans réponse</t>
        </is>
      </c>
      <c r="O1977" s="66" t="n">
        <v>45858</v>
      </c>
      <c r="P1977" s="67" t="n"/>
      <c r="Q1977" s="67" t="n">
        <v>0</v>
      </c>
      <c r="R1977" s="67">
        <f>$I1977</f>
        <v/>
      </c>
      <c r="S1977" s="67">
        <f>$K1977</f>
        <v/>
      </c>
      <c r="T1977" s="67">
        <f>IFERROR(INDEX(Clients!$G$2:$G$1020,MATCH($E1977,Clients!$A$2:$A$1020,0)),"")</f>
        <v/>
      </c>
      <c r="U1977" s="67">
        <f>IFERROR(INDEX(Clients!$I$2:$I$1020,MATCH($E1977,Clients!$A$2:$A$1020,0)),"")</f>
        <v/>
      </c>
      <c r="V1977" s="69">
        <f>1</f>
        <v/>
      </c>
      <c r="W1977" s="69">
        <f>IF($N1977="Accepté",1,0)</f>
        <v/>
      </c>
      <c r="X1977" s="68">
        <f>$M1977*$W1977</f>
        <v/>
      </c>
      <c r="Y1977" s="68">
        <f>IF($N1977="En cours",0,$M1977)</f>
        <v/>
      </c>
      <c r="Z1977" s="69">
        <f>IF($P1977="",0,1)</f>
        <v/>
      </c>
      <c r="AA1977" s="70">
        <f>IF($P1977="",0,$P1977)</f>
        <v/>
      </c>
      <c r="AB1977" s="69">
        <f>IF(AND($P1977&lt;&gt;"",$P1977&lt;=Paramètres!$C$14),1,0)</f>
        <v/>
      </c>
      <c r="AC1977" s="67">
        <f>IF($P1977="","Jamais relancé",IF($P1977&lt;=3,"0-3 j",IF($P1977&lt;=7,"4-7 j",IF($P1977&lt;=15,"8-15 j","Plus de 15 j"))))</f>
        <v/>
      </c>
      <c r="AD1977" s="67">
        <f>IF($M1977&lt;=1000,"Moins de 1 k€",IF($M1977&lt;=5000,"1 à 5 k€",IF($M1977&lt;=15000,"5 à 15 k€","Plus de 15 k€")))</f>
        <v/>
      </c>
    </row>
    <row r="1978">
      <c r="A1978" s="65" t="inlineStr">
        <is>
          <t>DEV-01977</t>
        </is>
      </c>
      <c r="B1978" s="66" t="n">
        <v>45820</v>
      </c>
      <c r="C1978" s="65" t="inlineStr">
        <is>
          <t>2025-06</t>
        </is>
      </c>
      <c r="D1978" s="65" t="inlineStr">
        <is>
          <t>2024-2025</t>
        </is>
      </c>
      <c r="E1978" s="65" t="inlineStr">
        <is>
          <t>CLI-0982</t>
        </is>
      </c>
      <c r="F1978" s="65" t="inlineStr">
        <is>
          <t>Syndic</t>
        </is>
      </c>
      <c r="G1978" s="65" t="inlineStr">
        <is>
          <t>Montpellier</t>
        </is>
      </c>
      <c r="H1978" s="65" t="inlineStr">
        <is>
          <t>Thomas Rey</t>
        </is>
      </c>
      <c r="I1978" s="65" t="inlineStr">
        <is>
          <t>Dépannage</t>
        </is>
      </c>
      <c r="J1978" s="65" t="inlineStr">
        <is>
          <t>DP-003</t>
        </is>
      </c>
      <c r="K1978" s="65" t="inlineStr">
        <is>
          <t>Dépannage électrique urgence</t>
        </is>
      </c>
      <c r="L1978" s="67" t="n">
        <v>1</v>
      </c>
      <c r="M1978" s="68" t="n">
        <v>705.36</v>
      </c>
      <c r="N1978" s="65" t="inlineStr">
        <is>
          <t>Sans réponse</t>
        </is>
      </c>
      <c r="O1978" s="66" t="n">
        <v>45846</v>
      </c>
      <c r="P1978" s="67" t="n">
        <v>16</v>
      </c>
      <c r="Q1978" s="67" t="n">
        <v>1</v>
      </c>
      <c r="R1978" s="67">
        <f>$I1978</f>
        <v/>
      </c>
      <c r="S1978" s="67">
        <f>$K1978</f>
        <v/>
      </c>
      <c r="T1978" s="67">
        <f>IFERROR(INDEX(Clients!$G$2:$G$1020,MATCH($E1978,Clients!$A$2:$A$1020,0)),"")</f>
        <v/>
      </c>
      <c r="U1978" s="67">
        <f>IFERROR(INDEX(Clients!$I$2:$I$1020,MATCH($E1978,Clients!$A$2:$A$1020,0)),"")</f>
        <v/>
      </c>
      <c r="V1978" s="69">
        <f>1</f>
        <v/>
      </c>
      <c r="W1978" s="69">
        <f>IF($N1978="Accepté",1,0)</f>
        <v/>
      </c>
      <c r="X1978" s="68">
        <f>$M1978*$W1978</f>
        <v/>
      </c>
      <c r="Y1978" s="68">
        <f>IF($N1978="En cours",0,$M1978)</f>
        <v/>
      </c>
      <c r="Z1978" s="69">
        <f>IF($P1978="",0,1)</f>
        <v/>
      </c>
      <c r="AA1978" s="70">
        <f>IF($P1978="",0,$P1978)</f>
        <v/>
      </c>
      <c r="AB1978" s="69">
        <f>IF(AND($P1978&lt;&gt;"",$P1978&lt;=Paramètres!$C$14),1,0)</f>
        <v/>
      </c>
      <c r="AC1978" s="67">
        <f>IF($P1978="","Jamais relancé",IF($P1978&lt;=3,"0-3 j",IF($P1978&lt;=7,"4-7 j",IF($P1978&lt;=15,"8-15 j","Plus de 15 j"))))</f>
        <v/>
      </c>
      <c r="AD1978" s="67">
        <f>IF($M1978&lt;=1000,"Moins de 1 k€",IF($M1978&lt;=5000,"1 à 5 k€",IF($M1978&lt;=15000,"5 à 15 k€","Plus de 15 k€")))</f>
        <v/>
      </c>
    </row>
    <row r="1979">
      <c r="A1979" s="65" t="inlineStr">
        <is>
          <t>DEV-01978</t>
        </is>
      </c>
      <c r="B1979" s="66" t="n">
        <v>45821</v>
      </c>
      <c r="C1979" s="65" t="inlineStr">
        <is>
          <t>2025-06</t>
        </is>
      </c>
      <c r="D1979" s="65" t="inlineStr">
        <is>
          <t>2024-2025</t>
        </is>
      </c>
      <c r="E1979" s="65" t="inlineStr">
        <is>
          <t>CLI-0486</t>
        </is>
      </c>
      <c r="F1979" s="65" t="inlineStr">
        <is>
          <t>Particulier</t>
        </is>
      </c>
      <c r="G1979" s="65" t="inlineStr">
        <is>
          <t>Bordeaux</t>
        </is>
      </c>
      <c r="H1979" s="65" t="inlineStr">
        <is>
          <t>Karim Belkacem</t>
        </is>
      </c>
      <c r="I1979" s="65" t="inlineStr">
        <is>
          <t>Plomberie</t>
        </is>
      </c>
      <c r="J1979" s="65" t="inlineStr">
        <is>
          <t>PR-003</t>
        </is>
      </c>
      <c r="K1979" s="65" t="inlineStr">
        <is>
          <t>Réfection réseau eau appartement</t>
        </is>
      </c>
      <c r="L1979" s="67" t="n">
        <v>1</v>
      </c>
      <c r="M1979" s="68" t="n">
        <v>3714.22</v>
      </c>
      <c r="N1979" s="65" t="inlineStr">
        <is>
          <t>Sans réponse</t>
        </is>
      </c>
      <c r="O1979" s="66" t="n">
        <v>45845</v>
      </c>
      <c r="P1979" s="67" t="n">
        <v>2</v>
      </c>
      <c r="Q1979" s="67" t="n">
        <v>1</v>
      </c>
      <c r="R1979" s="67">
        <f>$I1979</f>
        <v/>
      </c>
      <c r="S1979" s="67">
        <f>$K1979</f>
        <v/>
      </c>
      <c r="T1979" s="67">
        <f>IFERROR(INDEX(Clients!$G$2:$G$1020,MATCH($E1979,Clients!$A$2:$A$1020,0)),"")</f>
        <v/>
      </c>
      <c r="U1979" s="67">
        <f>IFERROR(INDEX(Clients!$I$2:$I$1020,MATCH($E1979,Clients!$A$2:$A$1020,0)),"")</f>
        <v/>
      </c>
      <c r="V1979" s="69">
        <f>1</f>
        <v/>
      </c>
      <c r="W1979" s="69">
        <f>IF($N1979="Accepté",1,0)</f>
        <v/>
      </c>
      <c r="X1979" s="68">
        <f>$M1979*$W1979</f>
        <v/>
      </c>
      <c r="Y1979" s="68">
        <f>IF($N1979="En cours",0,$M1979)</f>
        <v/>
      </c>
      <c r="Z1979" s="69">
        <f>IF($P1979="",0,1)</f>
        <v/>
      </c>
      <c r="AA1979" s="70">
        <f>IF($P1979="",0,$P1979)</f>
        <v/>
      </c>
      <c r="AB1979" s="69">
        <f>IF(AND($P1979&lt;&gt;"",$P1979&lt;=Paramètres!$C$14),1,0)</f>
        <v/>
      </c>
      <c r="AC1979" s="67">
        <f>IF($P1979="","Jamais relancé",IF($P1979&lt;=3,"0-3 j",IF($P1979&lt;=7,"4-7 j",IF($P1979&lt;=15,"8-15 j","Plus de 15 j"))))</f>
        <v/>
      </c>
      <c r="AD1979" s="67">
        <f>IF($M1979&lt;=1000,"Moins de 1 k€",IF($M1979&lt;=5000,"1 à 5 k€",IF($M1979&lt;=15000,"5 à 15 k€","Plus de 15 k€")))</f>
        <v/>
      </c>
    </row>
    <row r="1980">
      <c r="A1980" s="65" t="inlineStr">
        <is>
          <t>DEV-01979</t>
        </is>
      </c>
      <c r="B1980" s="66" t="n">
        <v>45821</v>
      </c>
      <c r="C1980" s="65" t="inlineStr">
        <is>
          <t>2025-06</t>
        </is>
      </c>
      <c r="D1980" s="65" t="inlineStr">
        <is>
          <t>2024-2025</t>
        </is>
      </c>
      <c r="E1980" s="65" t="inlineStr">
        <is>
          <t>CLI-0587</t>
        </is>
      </c>
      <c r="F1980" s="65" t="inlineStr">
        <is>
          <t>Syndic</t>
        </is>
      </c>
      <c r="G1980" s="65" t="inlineStr">
        <is>
          <t>Toulouse</t>
        </is>
      </c>
      <c r="H1980" s="65" t="inlineStr">
        <is>
          <t>Nadia Cherif</t>
        </is>
      </c>
      <c r="I1980" s="65" t="inlineStr">
        <is>
          <t>Plomberie</t>
        </is>
      </c>
      <c r="J1980" s="65" t="inlineStr">
        <is>
          <t>PR-004</t>
        </is>
      </c>
      <c r="K1980" s="65" t="inlineStr">
        <is>
          <t>Remplacement colonne d'évacuation</t>
        </is>
      </c>
      <c r="L1980" s="67" t="n">
        <v>1</v>
      </c>
      <c r="M1980" s="68" t="n">
        <v>11725.29</v>
      </c>
      <c r="N1980" s="65" t="inlineStr">
        <is>
          <t>Sans réponse</t>
        </is>
      </c>
      <c r="O1980" s="66" t="n">
        <v>45827</v>
      </c>
      <c r="P1980" s="67" t="n">
        <v>3</v>
      </c>
      <c r="Q1980" s="67" t="n">
        <v>1</v>
      </c>
      <c r="R1980" s="67">
        <f>$I1980</f>
        <v/>
      </c>
      <c r="S1980" s="67">
        <f>$K1980</f>
        <v/>
      </c>
      <c r="T1980" s="67">
        <f>IFERROR(INDEX(Clients!$G$2:$G$1020,MATCH($E1980,Clients!$A$2:$A$1020,0)),"")</f>
        <v/>
      </c>
      <c r="U1980" s="67">
        <f>IFERROR(INDEX(Clients!$I$2:$I$1020,MATCH($E1980,Clients!$A$2:$A$1020,0)),"")</f>
        <v/>
      </c>
      <c r="V1980" s="69">
        <f>1</f>
        <v/>
      </c>
      <c r="W1980" s="69">
        <f>IF($N1980="Accepté",1,0)</f>
        <v/>
      </c>
      <c r="X1980" s="68">
        <f>$M1980*$W1980</f>
        <v/>
      </c>
      <c r="Y1980" s="68">
        <f>IF($N1980="En cours",0,$M1980)</f>
        <v/>
      </c>
      <c r="Z1980" s="69">
        <f>IF($P1980="",0,1)</f>
        <v/>
      </c>
      <c r="AA1980" s="70">
        <f>IF($P1980="",0,$P1980)</f>
        <v/>
      </c>
      <c r="AB1980" s="69">
        <f>IF(AND($P1980&lt;&gt;"",$P1980&lt;=Paramètres!$C$14),1,0)</f>
        <v/>
      </c>
      <c r="AC1980" s="67">
        <f>IF($P1980="","Jamais relancé",IF($P1980&lt;=3,"0-3 j",IF($P1980&lt;=7,"4-7 j",IF($P1980&lt;=15,"8-15 j","Plus de 15 j"))))</f>
        <v/>
      </c>
      <c r="AD1980" s="67">
        <f>IF($M1980&lt;=1000,"Moins de 1 k€",IF($M1980&lt;=5000,"1 à 5 k€",IF($M1980&lt;=15000,"5 à 15 k€","Plus de 15 k€")))</f>
        <v/>
      </c>
    </row>
    <row r="1981">
      <c r="A1981" s="65" t="inlineStr">
        <is>
          <t>DEV-01980</t>
        </is>
      </c>
      <c r="B1981" s="66" t="n">
        <v>45824</v>
      </c>
      <c r="C1981" s="65" t="inlineStr">
        <is>
          <t>2025-06</t>
        </is>
      </c>
      <c r="D1981" s="65" t="inlineStr">
        <is>
          <t>2024-2025</t>
        </is>
      </c>
      <c r="E1981" s="65" t="inlineStr">
        <is>
          <t>CLI-0304</t>
        </is>
      </c>
      <c r="F1981" s="65" t="inlineStr">
        <is>
          <t>Professionnel</t>
        </is>
      </c>
      <c r="G1981" s="65" t="inlineStr">
        <is>
          <t>Toulouse</t>
        </is>
      </c>
      <c r="H1981" s="65" t="inlineStr">
        <is>
          <t>Nadia Cherif</t>
        </is>
      </c>
      <c r="I1981" s="65" t="inlineStr">
        <is>
          <t>Salle de bain</t>
        </is>
      </c>
      <c r="J1981" s="65" t="inlineStr">
        <is>
          <t>SB-003</t>
        </is>
      </c>
      <c r="K1981" s="65" t="inlineStr">
        <is>
          <t>Pose meuble vasque + robinetterie</t>
        </is>
      </c>
      <c r="L1981" s="67" t="n">
        <v>3</v>
      </c>
      <c r="M1981" s="68" t="n">
        <v>6008.91</v>
      </c>
      <c r="N1981" s="65" t="inlineStr">
        <is>
          <t>Refusé</t>
        </is>
      </c>
      <c r="O1981" s="66" t="n">
        <v>45830</v>
      </c>
      <c r="P1981" s="67" t="n"/>
      <c r="Q1981" s="67" t="n">
        <v>0</v>
      </c>
      <c r="R1981" s="67">
        <f>$I1981</f>
        <v/>
      </c>
      <c r="S1981" s="67">
        <f>$K1981</f>
        <v/>
      </c>
      <c r="T1981" s="67">
        <f>IFERROR(INDEX(Clients!$G$2:$G$1020,MATCH($E1981,Clients!$A$2:$A$1020,0)),"")</f>
        <v/>
      </c>
      <c r="U1981" s="67">
        <f>IFERROR(INDEX(Clients!$I$2:$I$1020,MATCH($E1981,Clients!$A$2:$A$1020,0)),"")</f>
        <v/>
      </c>
      <c r="V1981" s="69">
        <f>1</f>
        <v/>
      </c>
      <c r="W1981" s="69">
        <f>IF($N1981="Accepté",1,0)</f>
        <v/>
      </c>
      <c r="X1981" s="68">
        <f>$M1981*$W1981</f>
        <v/>
      </c>
      <c r="Y1981" s="68">
        <f>IF($N1981="En cours",0,$M1981)</f>
        <v/>
      </c>
      <c r="Z1981" s="69">
        <f>IF($P1981="",0,1)</f>
        <v/>
      </c>
      <c r="AA1981" s="70">
        <f>IF($P1981="",0,$P1981)</f>
        <v/>
      </c>
      <c r="AB1981" s="69">
        <f>IF(AND($P1981&lt;&gt;"",$P1981&lt;=Paramètres!$C$14),1,0)</f>
        <v/>
      </c>
      <c r="AC1981" s="67">
        <f>IF($P1981="","Jamais relancé",IF($P1981&lt;=3,"0-3 j",IF($P1981&lt;=7,"4-7 j",IF($P1981&lt;=15,"8-15 j","Plus de 15 j"))))</f>
        <v/>
      </c>
      <c r="AD1981" s="67">
        <f>IF($M1981&lt;=1000,"Moins de 1 k€",IF($M1981&lt;=5000,"1 à 5 k€",IF($M1981&lt;=15000,"5 à 15 k€","Plus de 15 k€")))</f>
        <v/>
      </c>
    </row>
    <row r="1982">
      <c r="A1982" s="65" t="inlineStr">
        <is>
          <t>DEV-01981</t>
        </is>
      </c>
      <c r="B1982" s="66" t="n">
        <v>45825</v>
      </c>
      <c r="C1982" s="65" t="inlineStr">
        <is>
          <t>2025-06</t>
        </is>
      </c>
      <c r="D1982" s="65" t="inlineStr">
        <is>
          <t>2024-2025</t>
        </is>
      </c>
      <c r="E1982" s="65" t="inlineStr">
        <is>
          <t>CLI-0520</t>
        </is>
      </c>
      <c r="F1982" s="65" t="inlineStr">
        <is>
          <t>Particulier</t>
        </is>
      </c>
      <c r="G1982" s="65" t="inlineStr">
        <is>
          <t>Bordeaux</t>
        </is>
      </c>
      <c r="H1982" s="65" t="inlineStr">
        <is>
          <t>Sophie Marchand</t>
        </is>
      </c>
      <c r="I1982" s="65" t="inlineStr">
        <is>
          <t>Plomberie</t>
        </is>
      </c>
      <c r="J1982" s="65" t="inlineStr">
        <is>
          <t>PR-001</t>
        </is>
      </c>
      <c r="K1982" s="65" t="inlineStr">
        <is>
          <t>Remplacement chauffe-eau 200 L</t>
        </is>
      </c>
      <c r="L1982" s="67" t="n">
        <v>2</v>
      </c>
      <c r="M1982" s="68" t="n">
        <v>2607.45</v>
      </c>
      <c r="N1982" s="65" t="inlineStr">
        <is>
          <t>Sans réponse</t>
        </is>
      </c>
      <c r="O1982" s="66" t="n">
        <v>45844</v>
      </c>
      <c r="P1982" s="67" t="n">
        <v>7</v>
      </c>
      <c r="Q1982" s="67" t="n">
        <v>2</v>
      </c>
      <c r="R1982" s="67">
        <f>$I1982</f>
        <v/>
      </c>
      <c r="S1982" s="67">
        <f>$K1982</f>
        <v/>
      </c>
      <c r="T1982" s="67">
        <f>IFERROR(INDEX(Clients!$G$2:$G$1020,MATCH($E1982,Clients!$A$2:$A$1020,0)),"")</f>
        <v/>
      </c>
      <c r="U1982" s="67">
        <f>IFERROR(INDEX(Clients!$I$2:$I$1020,MATCH($E1982,Clients!$A$2:$A$1020,0)),"")</f>
        <v/>
      </c>
      <c r="V1982" s="69">
        <f>1</f>
        <v/>
      </c>
      <c r="W1982" s="69">
        <f>IF($N1982="Accepté",1,0)</f>
        <v/>
      </c>
      <c r="X1982" s="68">
        <f>$M1982*$W1982</f>
        <v/>
      </c>
      <c r="Y1982" s="68">
        <f>IF($N1982="En cours",0,$M1982)</f>
        <v/>
      </c>
      <c r="Z1982" s="69">
        <f>IF($P1982="",0,1)</f>
        <v/>
      </c>
      <c r="AA1982" s="70">
        <f>IF($P1982="",0,$P1982)</f>
        <v/>
      </c>
      <c r="AB1982" s="69">
        <f>IF(AND($P1982&lt;&gt;"",$P1982&lt;=Paramètres!$C$14),1,0)</f>
        <v/>
      </c>
      <c r="AC1982" s="67">
        <f>IF($P1982="","Jamais relancé",IF($P1982&lt;=3,"0-3 j",IF($P1982&lt;=7,"4-7 j",IF($P1982&lt;=15,"8-15 j","Plus de 15 j"))))</f>
        <v/>
      </c>
      <c r="AD1982" s="67">
        <f>IF($M1982&lt;=1000,"Moins de 1 k€",IF($M1982&lt;=5000,"1 à 5 k€",IF($M1982&lt;=15000,"5 à 15 k€","Plus de 15 k€")))</f>
        <v/>
      </c>
    </row>
    <row r="1983">
      <c r="A1983" s="65" t="inlineStr">
        <is>
          <t>DEV-01982</t>
        </is>
      </c>
      <c r="B1983" s="66" t="n">
        <v>45825</v>
      </c>
      <c r="C1983" s="65" t="inlineStr">
        <is>
          <t>2025-06</t>
        </is>
      </c>
      <c r="D1983" s="65" t="inlineStr">
        <is>
          <t>2024-2025</t>
        </is>
      </c>
      <c r="E1983" s="65" t="inlineStr">
        <is>
          <t>CLI-0188</t>
        </is>
      </c>
      <c r="F1983" s="65" t="inlineStr">
        <is>
          <t>Particulier</t>
        </is>
      </c>
      <c r="G1983" s="65" t="inlineStr">
        <is>
          <t>Bordeaux</t>
        </is>
      </c>
      <c r="H1983" s="65" t="inlineStr">
        <is>
          <t>Karim Belkacem</t>
        </is>
      </c>
      <c r="I1983" s="65" t="inlineStr">
        <is>
          <t>Dépannage</t>
        </is>
      </c>
      <c r="J1983" s="65" t="inlineStr">
        <is>
          <t>DP-002</t>
        </is>
      </c>
      <c r="K1983" s="65" t="inlineStr">
        <is>
          <t>Débouchage canalisation</t>
        </is>
      </c>
      <c r="L1983" s="67" t="n">
        <v>1</v>
      </c>
      <c r="M1983" s="68" t="n">
        <v>423.34</v>
      </c>
      <c r="N1983" s="65" t="inlineStr">
        <is>
          <t>Sans réponse</t>
        </is>
      </c>
      <c r="O1983" s="66" t="n">
        <v>45848</v>
      </c>
      <c r="P1983" s="67" t="n"/>
      <c r="Q1983" s="67" t="n">
        <v>0</v>
      </c>
      <c r="R1983" s="67">
        <f>$I1983</f>
        <v/>
      </c>
      <c r="S1983" s="67">
        <f>$K1983</f>
        <v/>
      </c>
      <c r="T1983" s="67">
        <f>IFERROR(INDEX(Clients!$G$2:$G$1020,MATCH($E1983,Clients!$A$2:$A$1020,0)),"")</f>
        <v/>
      </c>
      <c r="U1983" s="67">
        <f>IFERROR(INDEX(Clients!$I$2:$I$1020,MATCH($E1983,Clients!$A$2:$A$1020,0)),"")</f>
        <v/>
      </c>
      <c r="V1983" s="69">
        <f>1</f>
        <v/>
      </c>
      <c r="W1983" s="69">
        <f>IF($N1983="Accepté",1,0)</f>
        <v/>
      </c>
      <c r="X1983" s="68">
        <f>$M1983*$W1983</f>
        <v/>
      </c>
      <c r="Y1983" s="68">
        <f>IF($N1983="En cours",0,$M1983)</f>
        <v/>
      </c>
      <c r="Z1983" s="69">
        <f>IF($P1983="",0,1)</f>
        <v/>
      </c>
      <c r="AA1983" s="70">
        <f>IF($P1983="",0,$P1983)</f>
        <v/>
      </c>
      <c r="AB1983" s="69">
        <f>IF(AND($P1983&lt;&gt;"",$P1983&lt;=Paramètres!$C$14),1,0)</f>
        <v/>
      </c>
      <c r="AC1983" s="67">
        <f>IF($P1983="","Jamais relancé",IF($P1983&lt;=3,"0-3 j",IF($P1983&lt;=7,"4-7 j",IF($P1983&lt;=15,"8-15 j","Plus de 15 j"))))</f>
        <v/>
      </c>
      <c r="AD1983" s="67">
        <f>IF($M1983&lt;=1000,"Moins de 1 k€",IF($M1983&lt;=5000,"1 à 5 k€",IF($M1983&lt;=15000,"5 à 15 k€","Plus de 15 k€")))</f>
        <v/>
      </c>
    </row>
    <row r="1984">
      <c r="A1984" s="65" t="inlineStr">
        <is>
          <t>DEV-01983</t>
        </is>
      </c>
      <c r="B1984" s="66" t="n">
        <v>45826</v>
      </c>
      <c r="C1984" s="65" t="inlineStr">
        <is>
          <t>2025-06</t>
        </is>
      </c>
      <c r="D1984" s="65" t="inlineStr">
        <is>
          <t>2024-2025</t>
        </is>
      </c>
      <c r="E1984" s="65" t="inlineStr">
        <is>
          <t>CLI-0003</t>
        </is>
      </c>
      <c r="F1984" s="65" t="inlineStr">
        <is>
          <t>Professionnel</t>
        </is>
      </c>
      <c r="G1984" s="65" t="inlineStr">
        <is>
          <t>Toulouse</t>
        </is>
      </c>
      <c r="H1984" s="65" t="inlineStr">
        <is>
          <t>Nadia Cherif</t>
        </is>
      </c>
      <c r="I1984" s="65" t="inlineStr">
        <is>
          <t>Plomberie</t>
        </is>
      </c>
      <c r="J1984" s="65" t="inlineStr">
        <is>
          <t>PR-002</t>
        </is>
      </c>
      <c r="K1984" s="65" t="inlineStr">
        <is>
          <t>Recherche de fuite + réparation</t>
        </is>
      </c>
      <c r="L1984" s="67" t="n">
        <v>1</v>
      </c>
      <c r="M1984" s="68" t="n">
        <v>822.92</v>
      </c>
      <c r="N1984" s="65" t="inlineStr">
        <is>
          <t>Accepté</t>
        </is>
      </c>
      <c r="O1984" s="66" t="n">
        <v>45840</v>
      </c>
      <c r="P1984" s="67" t="n">
        <v>14</v>
      </c>
      <c r="Q1984" s="67" t="n">
        <v>1</v>
      </c>
      <c r="R1984" s="67">
        <f>$I1984</f>
        <v/>
      </c>
      <c r="S1984" s="67">
        <f>$K1984</f>
        <v/>
      </c>
      <c r="T1984" s="67">
        <f>IFERROR(INDEX(Clients!$G$2:$G$1020,MATCH($E1984,Clients!$A$2:$A$1020,0)),"")</f>
        <v/>
      </c>
      <c r="U1984" s="67">
        <f>IFERROR(INDEX(Clients!$I$2:$I$1020,MATCH($E1984,Clients!$A$2:$A$1020,0)),"")</f>
        <v/>
      </c>
      <c r="V1984" s="69">
        <f>1</f>
        <v/>
      </c>
      <c r="W1984" s="69">
        <f>IF($N1984="Accepté",1,0)</f>
        <v/>
      </c>
      <c r="X1984" s="68">
        <f>$M1984*$W1984</f>
        <v/>
      </c>
      <c r="Y1984" s="68">
        <f>IF($N1984="En cours",0,$M1984)</f>
        <v/>
      </c>
      <c r="Z1984" s="69">
        <f>IF($P1984="",0,1)</f>
        <v/>
      </c>
      <c r="AA1984" s="70">
        <f>IF($P1984="",0,$P1984)</f>
        <v/>
      </c>
      <c r="AB1984" s="69">
        <f>IF(AND($P1984&lt;&gt;"",$P1984&lt;=Paramètres!$C$14),1,0)</f>
        <v/>
      </c>
      <c r="AC1984" s="67">
        <f>IF($P1984="","Jamais relancé",IF($P1984&lt;=3,"0-3 j",IF($P1984&lt;=7,"4-7 j",IF($P1984&lt;=15,"8-15 j","Plus de 15 j"))))</f>
        <v/>
      </c>
      <c r="AD1984" s="67">
        <f>IF($M1984&lt;=1000,"Moins de 1 k€",IF($M1984&lt;=5000,"1 à 5 k€",IF($M1984&lt;=15000,"5 à 15 k€","Plus de 15 k€")))</f>
        <v/>
      </c>
    </row>
    <row r="1985">
      <c r="A1985" s="65" t="inlineStr">
        <is>
          <t>DEV-01984</t>
        </is>
      </c>
      <c r="B1985" s="66" t="n">
        <v>45826</v>
      </c>
      <c r="C1985" s="65" t="inlineStr">
        <is>
          <t>2025-06</t>
        </is>
      </c>
      <c r="D1985" s="65" t="inlineStr">
        <is>
          <t>2024-2025</t>
        </is>
      </c>
      <c r="E1985" s="65" t="inlineStr">
        <is>
          <t>CLI-0270</t>
        </is>
      </c>
      <c r="F1985" s="65" t="inlineStr">
        <is>
          <t>Particulier</t>
        </is>
      </c>
      <c r="G1985" s="65" t="inlineStr">
        <is>
          <t>Bordeaux</t>
        </is>
      </c>
      <c r="H1985" s="65" t="inlineStr">
        <is>
          <t>Sophie Marchand</t>
        </is>
      </c>
      <c r="I1985" s="65" t="inlineStr">
        <is>
          <t>Électricité</t>
        </is>
      </c>
      <c r="J1985" s="65" t="inlineStr">
        <is>
          <t>EL-003</t>
        </is>
      </c>
      <c r="K1985" s="65" t="inlineStr">
        <is>
          <t>Rénovation électrique complète</t>
        </is>
      </c>
      <c r="L1985" s="67" t="n">
        <v>1</v>
      </c>
      <c r="M1985" s="68" t="n">
        <v>9835.68</v>
      </c>
      <c r="N1985" s="65" t="inlineStr">
        <is>
          <t>Accepté</t>
        </is>
      </c>
      <c r="O1985" s="66" t="n">
        <v>45836</v>
      </c>
      <c r="P1985" s="67" t="n">
        <v>11</v>
      </c>
      <c r="Q1985" s="67" t="n">
        <v>0</v>
      </c>
      <c r="R1985" s="67">
        <f>$I1985</f>
        <v/>
      </c>
      <c r="S1985" s="67">
        <f>$K1985</f>
        <v/>
      </c>
      <c r="T1985" s="67">
        <f>IFERROR(INDEX(Clients!$G$2:$G$1020,MATCH($E1985,Clients!$A$2:$A$1020,0)),"")</f>
        <v/>
      </c>
      <c r="U1985" s="67">
        <f>IFERROR(INDEX(Clients!$I$2:$I$1020,MATCH($E1985,Clients!$A$2:$A$1020,0)),"")</f>
        <v/>
      </c>
      <c r="V1985" s="69">
        <f>1</f>
        <v/>
      </c>
      <c r="W1985" s="69">
        <f>IF($N1985="Accepté",1,0)</f>
        <v/>
      </c>
      <c r="X1985" s="68">
        <f>$M1985*$W1985</f>
        <v/>
      </c>
      <c r="Y1985" s="68">
        <f>IF($N1985="En cours",0,$M1985)</f>
        <v/>
      </c>
      <c r="Z1985" s="69">
        <f>IF($P1985="",0,1)</f>
        <v/>
      </c>
      <c r="AA1985" s="70">
        <f>IF($P1985="",0,$P1985)</f>
        <v/>
      </c>
      <c r="AB1985" s="69">
        <f>IF(AND($P1985&lt;&gt;"",$P1985&lt;=Paramètres!$C$14),1,0)</f>
        <v/>
      </c>
      <c r="AC1985" s="67">
        <f>IF($P1985="","Jamais relancé",IF($P1985&lt;=3,"0-3 j",IF($P1985&lt;=7,"4-7 j",IF($P1985&lt;=15,"8-15 j","Plus de 15 j"))))</f>
        <v/>
      </c>
      <c r="AD1985" s="67">
        <f>IF($M1985&lt;=1000,"Moins de 1 k€",IF($M1985&lt;=5000,"1 à 5 k€",IF($M1985&lt;=15000,"5 à 15 k€","Plus de 15 k€")))</f>
        <v/>
      </c>
    </row>
    <row r="1986">
      <c r="A1986" s="65" t="inlineStr">
        <is>
          <t>DEV-01985</t>
        </is>
      </c>
      <c r="B1986" s="66" t="n">
        <v>45826</v>
      </c>
      <c r="C1986" s="65" t="inlineStr">
        <is>
          <t>2025-06</t>
        </is>
      </c>
      <c r="D1986" s="65" t="inlineStr">
        <is>
          <t>2024-2025</t>
        </is>
      </c>
      <c r="E1986" s="65" t="inlineStr">
        <is>
          <t>CLI-0251</t>
        </is>
      </c>
      <c r="F1986" s="65" t="inlineStr">
        <is>
          <t>Particulier</t>
        </is>
      </c>
      <c r="G1986" s="65" t="inlineStr">
        <is>
          <t>Bordeaux</t>
        </is>
      </c>
      <c r="H1986" s="65" t="inlineStr">
        <is>
          <t>Sophie Marchand</t>
        </is>
      </c>
      <c r="I1986" s="65" t="inlineStr">
        <is>
          <t>Plomberie</t>
        </is>
      </c>
      <c r="J1986" s="65" t="inlineStr">
        <is>
          <t>PR-002</t>
        </is>
      </c>
      <c r="K1986" s="65" t="inlineStr">
        <is>
          <t>Recherche de fuite + réparation</t>
        </is>
      </c>
      <c r="L1986" s="67" t="n">
        <v>1</v>
      </c>
      <c r="M1986" s="68" t="n">
        <v>451.74</v>
      </c>
      <c r="N1986" s="65" t="inlineStr">
        <is>
          <t>Sans réponse</t>
        </is>
      </c>
      <c r="O1986" s="66" t="n">
        <v>45849</v>
      </c>
      <c r="P1986" s="67" t="n">
        <v>8</v>
      </c>
      <c r="Q1986" s="67" t="n">
        <v>2</v>
      </c>
      <c r="R1986" s="67">
        <f>$I1986</f>
        <v/>
      </c>
      <c r="S1986" s="67">
        <f>$K1986</f>
        <v/>
      </c>
      <c r="T1986" s="67">
        <f>IFERROR(INDEX(Clients!$G$2:$G$1020,MATCH($E1986,Clients!$A$2:$A$1020,0)),"")</f>
        <v/>
      </c>
      <c r="U1986" s="67">
        <f>IFERROR(INDEX(Clients!$I$2:$I$1020,MATCH($E1986,Clients!$A$2:$A$1020,0)),"")</f>
        <v/>
      </c>
      <c r="V1986" s="69">
        <f>1</f>
        <v/>
      </c>
      <c r="W1986" s="69">
        <f>IF($N1986="Accepté",1,0)</f>
        <v/>
      </c>
      <c r="X1986" s="68">
        <f>$M1986*$W1986</f>
        <v/>
      </c>
      <c r="Y1986" s="68">
        <f>IF($N1986="En cours",0,$M1986)</f>
        <v/>
      </c>
      <c r="Z1986" s="69">
        <f>IF($P1986="",0,1)</f>
        <v/>
      </c>
      <c r="AA1986" s="70">
        <f>IF($P1986="",0,$P1986)</f>
        <v/>
      </c>
      <c r="AB1986" s="69">
        <f>IF(AND($P1986&lt;&gt;"",$P1986&lt;=Paramètres!$C$14),1,0)</f>
        <v/>
      </c>
      <c r="AC1986" s="67">
        <f>IF($P1986="","Jamais relancé",IF($P1986&lt;=3,"0-3 j",IF($P1986&lt;=7,"4-7 j",IF($P1986&lt;=15,"8-15 j","Plus de 15 j"))))</f>
        <v/>
      </c>
      <c r="AD1986" s="67">
        <f>IF($M1986&lt;=1000,"Moins de 1 k€",IF($M1986&lt;=5000,"1 à 5 k€",IF($M1986&lt;=15000,"5 à 15 k€","Plus de 15 k€")))</f>
        <v/>
      </c>
    </row>
    <row r="1987">
      <c r="A1987" s="65" t="inlineStr">
        <is>
          <t>DEV-01986</t>
        </is>
      </c>
      <c r="B1987" s="66" t="n">
        <v>45826</v>
      </c>
      <c r="C1987" s="65" t="inlineStr">
        <is>
          <t>2025-06</t>
        </is>
      </c>
      <c r="D1987" s="65" t="inlineStr">
        <is>
          <t>2024-2025</t>
        </is>
      </c>
      <c r="E1987" s="65" t="inlineStr">
        <is>
          <t>CLI-0435</t>
        </is>
      </c>
      <c r="F1987" s="65" t="inlineStr">
        <is>
          <t>Particulier</t>
        </is>
      </c>
      <c r="G1987" s="65" t="inlineStr">
        <is>
          <t>Toulouse</t>
        </is>
      </c>
      <c r="H1987" s="65" t="inlineStr">
        <is>
          <t>Julien Fabre</t>
        </is>
      </c>
      <c r="I1987" s="65" t="inlineStr">
        <is>
          <t>Dépannage</t>
        </is>
      </c>
      <c r="J1987" s="65" t="inlineStr">
        <is>
          <t>DP-004</t>
        </is>
      </c>
      <c r="K1987" s="65" t="inlineStr">
        <is>
          <t>Remise en service chaudière</t>
        </is>
      </c>
      <c r="L1987" s="67" t="n">
        <v>1</v>
      </c>
      <c r="M1987" s="68" t="n">
        <v>224.52</v>
      </c>
      <c r="N1987" s="65" t="inlineStr">
        <is>
          <t>Refusé</t>
        </is>
      </c>
      <c r="O1987" s="66" t="n">
        <v>45833</v>
      </c>
      <c r="P1987" s="67" t="n">
        <v>15</v>
      </c>
      <c r="Q1987" s="67" t="n">
        <v>0</v>
      </c>
      <c r="R1987" s="67">
        <f>$I1987</f>
        <v/>
      </c>
      <c r="S1987" s="67">
        <f>$K1987</f>
        <v/>
      </c>
      <c r="T1987" s="67">
        <f>IFERROR(INDEX(Clients!$G$2:$G$1020,MATCH($E1987,Clients!$A$2:$A$1020,0)),"")</f>
        <v/>
      </c>
      <c r="U1987" s="67">
        <f>IFERROR(INDEX(Clients!$I$2:$I$1020,MATCH($E1987,Clients!$A$2:$A$1020,0)),"")</f>
        <v/>
      </c>
      <c r="V1987" s="69">
        <f>1</f>
        <v/>
      </c>
      <c r="W1987" s="69">
        <f>IF($N1987="Accepté",1,0)</f>
        <v/>
      </c>
      <c r="X1987" s="68">
        <f>$M1987*$W1987</f>
        <v/>
      </c>
      <c r="Y1987" s="68">
        <f>IF($N1987="En cours",0,$M1987)</f>
        <v/>
      </c>
      <c r="Z1987" s="69">
        <f>IF($P1987="",0,1)</f>
        <v/>
      </c>
      <c r="AA1987" s="70">
        <f>IF($P1987="",0,$P1987)</f>
        <v/>
      </c>
      <c r="AB1987" s="69">
        <f>IF(AND($P1987&lt;&gt;"",$P1987&lt;=Paramètres!$C$14),1,0)</f>
        <v/>
      </c>
      <c r="AC1987" s="67">
        <f>IF($P1987="","Jamais relancé",IF($P1987&lt;=3,"0-3 j",IF($P1987&lt;=7,"4-7 j",IF($P1987&lt;=15,"8-15 j","Plus de 15 j"))))</f>
        <v/>
      </c>
      <c r="AD1987" s="67">
        <f>IF($M1987&lt;=1000,"Moins de 1 k€",IF($M1987&lt;=5000,"1 à 5 k€",IF($M1987&lt;=15000,"5 à 15 k€","Plus de 15 k€")))</f>
        <v/>
      </c>
    </row>
    <row r="1988">
      <c r="A1988" s="65" t="inlineStr">
        <is>
          <t>DEV-01987</t>
        </is>
      </c>
      <c r="B1988" s="66" t="n">
        <v>45826</v>
      </c>
      <c r="C1988" s="65" t="inlineStr">
        <is>
          <t>2025-06</t>
        </is>
      </c>
      <c r="D1988" s="65" t="inlineStr">
        <is>
          <t>2024-2025</t>
        </is>
      </c>
      <c r="E1988" s="65" t="inlineStr">
        <is>
          <t>CLI-1008</t>
        </is>
      </c>
      <c r="F1988" s="65" t="inlineStr">
        <is>
          <t>Professionnel</t>
        </is>
      </c>
      <c r="G1988" s="65" t="inlineStr">
        <is>
          <t>Montpellier</t>
        </is>
      </c>
      <c r="H1988" s="65" t="inlineStr">
        <is>
          <t>Thomas Rey</t>
        </is>
      </c>
      <c r="I1988" s="65" t="inlineStr">
        <is>
          <t>Salle de bain</t>
        </is>
      </c>
      <c r="J1988" s="65" t="inlineStr">
        <is>
          <t>SB-001</t>
        </is>
      </c>
      <c r="K1988" s="65" t="inlineStr">
        <is>
          <t>Rénovation salle de bain complète</t>
        </is>
      </c>
      <c r="L1988" s="67" t="n">
        <v>1</v>
      </c>
      <c r="M1988" s="68" t="n">
        <v>15516.17</v>
      </c>
      <c r="N1988" s="65" t="inlineStr">
        <is>
          <t>Refusé</t>
        </is>
      </c>
      <c r="O1988" s="66" t="n">
        <v>45867</v>
      </c>
      <c r="P1988" s="67" t="n">
        <v>14</v>
      </c>
      <c r="Q1988" s="67" t="n">
        <v>3</v>
      </c>
      <c r="R1988" s="67">
        <f>$I1988</f>
        <v/>
      </c>
      <c r="S1988" s="67">
        <f>$K1988</f>
        <v/>
      </c>
      <c r="T1988" s="67">
        <f>IFERROR(INDEX(Clients!$G$2:$G$1020,MATCH($E1988,Clients!$A$2:$A$1020,0)),"")</f>
        <v/>
      </c>
      <c r="U1988" s="67">
        <f>IFERROR(INDEX(Clients!$I$2:$I$1020,MATCH($E1988,Clients!$A$2:$A$1020,0)),"")</f>
        <v/>
      </c>
      <c r="V1988" s="69">
        <f>1</f>
        <v/>
      </c>
      <c r="W1988" s="69">
        <f>IF($N1988="Accepté",1,0)</f>
        <v/>
      </c>
      <c r="X1988" s="68">
        <f>$M1988*$W1988</f>
        <v/>
      </c>
      <c r="Y1988" s="68">
        <f>IF($N1988="En cours",0,$M1988)</f>
        <v/>
      </c>
      <c r="Z1988" s="69">
        <f>IF($P1988="",0,1)</f>
        <v/>
      </c>
      <c r="AA1988" s="70">
        <f>IF($P1988="",0,$P1988)</f>
        <v/>
      </c>
      <c r="AB1988" s="69">
        <f>IF(AND($P1988&lt;&gt;"",$P1988&lt;=Paramètres!$C$14),1,0)</f>
        <v/>
      </c>
      <c r="AC1988" s="67">
        <f>IF($P1988="","Jamais relancé",IF($P1988&lt;=3,"0-3 j",IF($P1988&lt;=7,"4-7 j",IF($P1988&lt;=15,"8-15 j","Plus de 15 j"))))</f>
        <v/>
      </c>
      <c r="AD1988" s="67">
        <f>IF($M1988&lt;=1000,"Moins de 1 k€",IF($M1988&lt;=5000,"1 à 5 k€",IF($M1988&lt;=15000,"5 à 15 k€","Plus de 15 k€")))</f>
        <v/>
      </c>
    </row>
    <row r="1989">
      <c r="A1989" s="65" t="inlineStr">
        <is>
          <t>DEV-01988</t>
        </is>
      </c>
      <c r="B1989" s="66" t="n">
        <v>45826</v>
      </c>
      <c r="C1989" s="65" t="inlineStr">
        <is>
          <t>2025-06</t>
        </is>
      </c>
      <c r="D1989" s="65" t="inlineStr">
        <is>
          <t>2024-2025</t>
        </is>
      </c>
      <c r="E1989" s="65" t="inlineStr">
        <is>
          <t>CLI-1016</t>
        </is>
      </c>
      <c r="F1989" s="65" t="inlineStr">
        <is>
          <t>Particulier</t>
        </is>
      </c>
      <c r="G1989" s="65" t="inlineStr">
        <is>
          <t>Montpellier</t>
        </is>
      </c>
      <c r="H1989" s="65" t="inlineStr">
        <is>
          <t>Thomas Rey</t>
        </is>
      </c>
      <c r="I1989" s="65" t="inlineStr">
        <is>
          <t>Électricité</t>
        </is>
      </c>
      <c r="J1989" s="65" t="inlineStr">
        <is>
          <t>EL-002</t>
        </is>
      </c>
      <c r="K1989" s="65" t="inlineStr">
        <is>
          <t>Installation borne de recharge VE</t>
        </is>
      </c>
      <c r="L1989" s="67" t="n">
        <v>1</v>
      </c>
      <c r="M1989" s="68" t="n">
        <v>1354.18</v>
      </c>
      <c r="N1989" s="65" t="inlineStr">
        <is>
          <t>Refusé</t>
        </is>
      </c>
      <c r="O1989" s="66" t="n">
        <v>45837</v>
      </c>
      <c r="P1989" s="67" t="n">
        <v>14</v>
      </c>
      <c r="Q1989" s="67" t="n">
        <v>0</v>
      </c>
      <c r="R1989" s="67">
        <f>$I1989</f>
        <v/>
      </c>
      <c r="S1989" s="67">
        <f>$K1989</f>
        <v/>
      </c>
      <c r="T1989" s="67">
        <f>IFERROR(INDEX(Clients!$G$2:$G$1020,MATCH($E1989,Clients!$A$2:$A$1020,0)),"")</f>
        <v/>
      </c>
      <c r="U1989" s="67">
        <f>IFERROR(INDEX(Clients!$I$2:$I$1020,MATCH($E1989,Clients!$A$2:$A$1020,0)),"")</f>
        <v/>
      </c>
      <c r="V1989" s="69">
        <f>1</f>
        <v/>
      </c>
      <c r="W1989" s="69">
        <f>IF($N1989="Accepté",1,0)</f>
        <v/>
      </c>
      <c r="X1989" s="68">
        <f>$M1989*$W1989</f>
        <v/>
      </c>
      <c r="Y1989" s="68">
        <f>IF($N1989="En cours",0,$M1989)</f>
        <v/>
      </c>
      <c r="Z1989" s="69">
        <f>IF($P1989="",0,1)</f>
        <v/>
      </c>
      <c r="AA1989" s="70">
        <f>IF($P1989="",0,$P1989)</f>
        <v/>
      </c>
      <c r="AB1989" s="69">
        <f>IF(AND($P1989&lt;&gt;"",$P1989&lt;=Paramètres!$C$14),1,0)</f>
        <v/>
      </c>
      <c r="AC1989" s="67">
        <f>IF($P1989="","Jamais relancé",IF($P1989&lt;=3,"0-3 j",IF($P1989&lt;=7,"4-7 j",IF($P1989&lt;=15,"8-15 j","Plus de 15 j"))))</f>
        <v/>
      </c>
      <c r="AD1989" s="67">
        <f>IF($M1989&lt;=1000,"Moins de 1 k€",IF($M1989&lt;=5000,"1 à 5 k€",IF($M1989&lt;=15000,"5 à 15 k€","Plus de 15 k€")))</f>
        <v/>
      </c>
    </row>
    <row r="1990">
      <c r="A1990" s="65" t="inlineStr">
        <is>
          <t>DEV-01989</t>
        </is>
      </c>
      <c r="B1990" s="66" t="n">
        <v>45827</v>
      </c>
      <c r="C1990" s="65" t="inlineStr">
        <is>
          <t>2025-06</t>
        </is>
      </c>
      <c r="D1990" s="65" t="inlineStr">
        <is>
          <t>2024-2025</t>
        </is>
      </c>
      <c r="E1990" s="65" t="inlineStr">
        <is>
          <t>CLI-0111</t>
        </is>
      </c>
      <c r="F1990" s="65" t="inlineStr">
        <is>
          <t>Particulier</t>
        </is>
      </c>
      <c r="G1990" s="65" t="inlineStr">
        <is>
          <t>Bordeaux</t>
        </is>
      </c>
      <c r="H1990" s="65" t="inlineStr">
        <is>
          <t>Sophie Marchand</t>
        </is>
      </c>
      <c r="I1990" s="65" t="inlineStr">
        <is>
          <t>Salle de bain</t>
        </is>
      </c>
      <c r="J1990" s="65" t="inlineStr">
        <is>
          <t>SB-001</t>
        </is>
      </c>
      <c r="K1990" s="65" t="inlineStr">
        <is>
          <t>Rénovation salle de bain complète</t>
        </is>
      </c>
      <c r="L1990" s="67" t="n">
        <v>1</v>
      </c>
      <c r="M1990" s="68" t="n">
        <v>9244.02</v>
      </c>
      <c r="N1990" s="65" t="inlineStr">
        <is>
          <t>Refusé</t>
        </is>
      </c>
      <c r="O1990" s="66" t="n">
        <v>45850</v>
      </c>
      <c r="P1990" s="67" t="n"/>
      <c r="Q1990" s="67" t="n">
        <v>0</v>
      </c>
      <c r="R1990" s="67">
        <f>$I1990</f>
        <v/>
      </c>
      <c r="S1990" s="67">
        <f>$K1990</f>
        <v/>
      </c>
      <c r="T1990" s="67">
        <f>IFERROR(INDEX(Clients!$G$2:$G$1020,MATCH($E1990,Clients!$A$2:$A$1020,0)),"")</f>
        <v/>
      </c>
      <c r="U1990" s="67">
        <f>IFERROR(INDEX(Clients!$I$2:$I$1020,MATCH($E1990,Clients!$A$2:$A$1020,0)),"")</f>
        <v/>
      </c>
      <c r="V1990" s="69">
        <f>1</f>
        <v/>
      </c>
      <c r="W1990" s="69">
        <f>IF($N1990="Accepté",1,0)</f>
        <v/>
      </c>
      <c r="X1990" s="68">
        <f>$M1990*$W1990</f>
        <v/>
      </c>
      <c r="Y1990" s="68">
        <f>IF($N1990="En cours",0,$M1990)</f>
        <v/>
      </c>
      <c r="Z1990" s="69">
        <f>IF($P1990="",0,1)</f>
        <v/>
      </c>
      <c r="AA1990" s="70">
        <f>IF($P1990="",0,$P1990)</f>
        <v/>
      </c>
      <c r="AB1990" s="69">
        <f>IF(AND($P1990&lt;&gt;"",$P1990&lt;=Paramètres!$C$14),1,0)</f>
        <v/>
      </c>
      <c r="AC1990" s="67">
        <f>IF($P1990="","Jamais relancé",IF($P1990&lt;=3,"0-3 j",IF($P1990&lt;=7,"4-7 j",IF($P1990&lt;=15,"8-15 j","Plus de 15 j"))))</f>
        <v/>
      </c>
      <c r="AD1990" s="67">
        <f>IF($M1990&lt;=1000,"Moins de 1 k€",IF($M1990&lt;=5000,"1 à 5 k€",IF($M1990&lt;=15000,"5 à 15 k€","Plus de 15 k€")))</f>
        <v/>
      </c>
    </row>
    <row r="1991">
      <c r="A1991" s="65" t="inlineStr">
        <is>
          <t>DEV-01990</t>
        </is>
      </c>
      <c r="B1991" s="66" t="n">
        <v>45827</v>
      </c>
      <c r="C1991" s="65" t="inlineStr">
        <is>
          <t>2025-06</t>
        </is>
      </c>
      <c r="D1991" s="65" t="inlineStr">
        <is>
          <t>2024-2025</t>
        </is>
      </c>
      <c r="E1991" s="65" t="inlineStr">
        <is>
          <t>CLI-0313</t>
        </is>
      </c>
      <c r="F1991" s="65" t="inlineStr">
        <is>
          <t>Syndic</t>
        </is>
      </c>
      <c r="G1991" s="65" t="inlineStr">
        <is>
          <t>Bordeaux</t>
        </is>
      </c>
      <c r="H1991" s="65" t="inlineStr">
        <is>
          <t>Karim Belkacem</t>
        </is>
      </c>
      <c r="I1991" s="65" t="inlineStr">
        <is>
          <t>Électricité</t>
        </is>
      </c>
      <c r="J1991" s="65" t="inlineStr">
        <is>
          <t>EL-001</t>
        </is>
      </c>
      <c r="K1991" s="65" t="inlineStr">
        <is>
          <t>Mise aux normes tableau électrique</t>
        </is>
      </c>
      <c r="L1991" s="67" t="n">
        <v>1</v>
      </c>
      <c r="M1991" s="68" t="n">
        <v>4125.47</v>
      </c>
      <c r="N1991" s="65" t="inlineStr">
        <is>
          <t>Accepté</t>
        </is>
      </c>
      <c r="O1991" s="66" t="n">
        <v>45863</v>
      </c>
      <c r="P1991" s="67" t="n">
        <v>1</v>
      </c>
      <c r="Q1991" s="67" t="n">
        <v>2</v>
      </c>
      <c r="R1991" s="67">
        <f>$I1991</f>
        <v/>
      </c>
      <c r="S1991" s="67">
        <f>$K1991</f>
        <v/>
      </c>
      <c r="T1991" s="67">
        <f>IFERROR(INDEX(Clients!$G$2:$G$1020,MATCH($E1991,Clients!$A$2:$A$1020,0)),"")</f>
        <v/>
      </c>
      <c r="U1991" s="67">
        <f>IFERROR(INDEX(Clients!$I$2:$I$1020,MATCH($E1991,Clients!$A$2:$A$1020,0)),"")</f>
        <v/>
      </c>
      <c r="V1991" s="69">
        <f>1</f>
        <v/>
      </c>
      <c r="W1991" s="69">
        <f>IF($N1991="Accepté",1,0)</f>
        <v/>
      </c>
      <c r="X1991" s="68">
        <f>$M1991*$W1991</f>
        <v/>
      </c>
      <c r="Y1991" s="68">
        <f>IF($N1991="En cours",0,$M1991)</f>
        <v/>
      </c>
      <c r="Z1991" s="69">
        <f>IF($P1991="",0,1)</f>
        <v/>
      </c>
      <c r="AA1991" s="70">
        <f>IF($P1991="",0,$P1991)</f>
        <v/>
      </c>
      <c r="AB1991" s="69">
        <f>IF(AND($P1991&lt;&gt;"",$P1991&lt;=Paramètres!$C$14),1,0)</f>
        <v/>
      </c>
      <c r="AC1991" s="67">
        <f>IF($P1991="","Jamais relancé",IF($P1991&lt;=3,"0-3 j",IF($P1991&lt;=7,"4-7 j",IF($P1991&lt;=15,"8-15 j","Plus de 15 j"))))</f>
        <v/>
      </c>
      <c r="AD1991" s="67">
        <f>IF($M1991&lt;=1000,"Moins de 1 k€",IF($M1991&lt;=5000,"1 à 5 k€",IF($M1991&lt;=15000,"5 à 15 k€","Plus de 15 k€")))</f>
        <v/>
      </c>
    </row>
    <row r="1992">
      <c r="A1992" s="65" t="inlineStr">
        <is>
          <t>DEV-01991</t>
        </is>
      </c>
      <c r="B1992" s="66" t="n">
        <v>45827</v>
      </c>
      <c r="C1992" s="65" t="inlineStr">
        <is>
          <t>2025-06</t>
        </is>
      </c>
      <c r="D1992" s="65" t="inlineStr">
        <is>
          <t>2024-2025</t>
        </is>
      </c>
      <c r="E1992" s="65" t="inlineStr">
        <is>
          <t>CLI-0364</t>
        </is>
      </c>
      <c r="F1992" s="65" t="inlineStr">
        <is>
          <t>Particulier</t>
        </is>
      </c>
      <c r="G1992" s="65" t="inlineStr">
        <is>
          <t>Bordeaux</t>
        </is>
      </c>
      <c r="H1992" s="65" t="inlineStr">
        <is>
          <t>Karim Belkacem</t>
        </is>
      </c>
      <c r="I1992" s="65" t="inlineStr">
        <is>
          <t>Électricité</t>
        </is>
      </c>
      <c r="J1992" s="65" t="inlineStr">
        <is>
          <t>EL-001</t>
        </is>
      </c>
      <c r="K1992" s="65" t="inlineStr">
        <is>
          <t>Mise aux normes tableau électrique</t>
        </is>
      </c>
      <c r="L1992" s="67" t="n">
        <v>1</v>
      </c>
      <c r="M1992" s="68" t="n">
        <v>1657.23</v>
      </c>
      <c r="N1992" s="65" t="inlineStr">
        <is>
          <t>Sans réponse</t>
        </is>
      </c>
      <c r="O1992" s="66" t="n">
        <v>45842</v>
      </c>
      <c r="P1992" s="67" t="n">
        <v>10</v>
      </c>
      <c r="Q1992" s="67" t="n">
        <v>1</v>
      </c>
      <c r="R1992" s="67">
        <f>$I1992</f>
        <v/>
      </c>
      <c r="S1992" s="67">
        <f>$K1992</f>
        <v/>
      </c>
      <c r="T1992" s="67">
        <f>IFERROR(INDEX(Clients!$G$2:$G$1020,MATCH($E1992,Clients!$A$2:$A$1020,0)),"")</f>
        <v/>
      </c>
      <c r="U1992" s="67">
        <f>IFERROR(INDEX(Clients!$I$2:$I$1020,MATCH($E1992,Clients!$A$2:$A$1020,0)),"")</f>
        <v/>
      </c>
      <c r="V1992" s="69">
        <f>1</f>
        <v/>
      </c>
      <c r="W1992" s="69">
        <f>IF($N1992="Accepté",1,0)</f>
        <v/>
      </c>
      <c r="X1992" s="68">
        <f>$M1992*$W1992</f>
        <v/>
      </c>
      <c r="Y1992" s="68">
        <f>IF($N1992="En cours",0,$M1992)</f>
        <v/>
      </c>
      <c r="Z1992" s="69">
        <f>IF($P1992="",0,1)</f>
        <v/>
      </c>
      <c r="AA1992" s="70">
        <f>IF($P1992="",0,$P1992)</f>
        <v/>
      </c>
      <c r="AB1992" s="69">
        <f>IF(AND($P1992&lt;&gt;"",$P1992&lt;=Paramètres!$C$14),1,0)</f>
        <v/>
      </c>
      <c r="AC1992" s="67">
        <f>IF($P1992="","Jamais relancé",IF($P1992&lt;=3,"0-3 j",IF($P1992&lt;=7,"4-7 j",IF($P1992&lt;=15,"8-15 j","Plus de 15 j"))))</f>
        <v/>
      </c>
      <c r="AD1992" s="67">
        <f>IF($M1992&lt;=1000,"Moins de 1 k€",IF($M1992&lt;=5000,"1 à 5 k€",IF($M1992&lt;=15000,"5 à 15 k€","Plus de 15 k€")))</f>
        <v/>
      </c>
    </row>
    <row r="1993">
      <c r="A1993" s="65" t="inlineStr">
        <is>
          <t>DEV-01992</t>
        </is>
      </c>
      <c r="B1993" s="66" t="n">
        <v>45828</v>
      </c>
      <c r="C1993" s="65" t="inlineStr">
        <is>
          <t>2025-06</t>
        </is>
      </c>
      <c r="D1993" s="65" t="inlineStr">
        <is>
          <t>2024-2025</t>
        </is>
      </c>
      <c r="E1993" s="65" t="inlineStr">
        <is>
          <t>CLI-0171</t>
        </is>
      </c>
      <c r="F1993" s="65" t="inlineStr">
        <is>
          <t>Syndic</t>
        </is>
      </c>
      <c r="G1993" s="65" t="inlineStr">
        <is>
          <t>Toulouse</t>
        </is>
      </c>
      <c r="H1993" s="65" t="inlineStr">
        <is>
          <t>Nadia Cherif</t>
        </is>
      </c>
      <c r="I1993" s="65" t="inlineStr">
        <is>
          <t>Électricité</t>
        </is>
      </c>
      <c r="J1993" s="65" t="inlineStr">
        <is>
          <t>EL-003</t>
        </is>
      </c>
      <c r="K1993" s="65" t="inlineStr">
        <is>
          <t>Rénovation électrique complète</t>
        </is>
      </c>
      <c r="L1993" s="67" t="n">
        <v>1</v>
      </c>
      <c r="M1993" s="68" t="n">
        <v>22002.49</v>
      </c>
      <c r="N1993" s="65" t="inlineStr">
        <is>
          <t>Sans réponse</t>
        </is>
      </c>
      <c r="O1993" s="66" t="n">
        <v>45860</v>
      </c>
      <c r="P1993" s="67" t="n">
        <v>11</v>
      </c>
      <c r="Q1993" s="67" t="n">
        <v>1</v>
      </c>
      <c r="R1993" s="67">
        <f>$I1993</f>
        <v/>
      </c>
      <c r="S1993" s="67">
        <f>$K1993</f>
        <v/>
      </c>
      <c r="T1993" s="67">
        <f>IFERROR(INDEX(Clients!$G$2:$G$1020,MATCH($E1993,Clients!$A$2:$A$1020,0)),"")</f>
        <v/>
      </c>
      <c r="U1993" s="67">
        <f>IFERROR(INDEX(Clients!$I$2:$I$1020,MATCH($E1993,Clients!$A$2:$A$1020,0)),"")</f>
        <v/>
      </c>
      <c r="V1993" s="69">
        <f>1</f>
        <v/>
      </c>
      <c r="W1993" s="69">
        <f>IF($N1993="Accepté",1,0)</f>
        <v/>
      </c>
      <c r="X1993" s="68">
        <f>$M1993*$W1993</f>
        <v/>
      </c>
      <c r="Y1993" s="68">
        <f>IF($N1993="En cours",0,$M1993)</f>
        <v/>
      </c>
      <c r="Z1993" s="69">
        <f>IF($P1993="",0,1)</f>
        <v/>
      </c>
      <c r="AA1993" s="70">
        <f>IF($P1993="",0,$P1993)</f>
        <v/>
      </c>
      <c r="AB1993" s="69">
        <f>IF(AND($P1993&lt;&gt;"",$P1993&lt;=Paramètres!$C$14),1,0)</f>
        <v/>
      </c>
      <c r="AC1993" s="67">
        <f>IF($P1993="","Jamais relancé",IF($P1993&lt;=3,"0-3 j",IF($P1993&lt;=7,"4-7 j",IF($P1993&lt;=15,"8-15 j","Plus de 15 j"))))</f>
        <v/>
      </c>
      <c r="AD1993" s="67">
        <f>IF($M1993&lt;=1000,"Moins de 1 k€",IF($M1993&lt;=5000,"1 à 5 k€",IF($M1993&lt;=15000,"5 à 15 k€","Plus de 15 k€")))</f>
        <v/>
      </c>
    </row>
    <row r="1994">
      <c r="A1994" s="65" t="inlineStr">
        <is>
          <t>DEV-01993</t>
        </is>
      </c>
      <c r="B1994" s="66" t="n">
        <v>45828</v>
      </c>
      <c r="C1994" s="65" t="inlineStr">
        <is>
          <t>2025-06</t>
        </is>
      </c>
      <c r="D1994" s="65" t="inlineStr">
        <is>
          <t>2024-2025</t>
        </is>
      </c>
      <c r="E1994" s="65" t="inlineStr">
        <is>
          <t>CLI-0337</t>
        </is>
      </c>
      <c r="F1994" s="65" t="inlineStr">
        <is>
          <t>Particulier</t>
        </is>
      </c>
      <c r="G1994" s="65" t="inlineStr">
        <is>
          <t>Toulouse</t>
        </is>
      </c>
      <c r="H1994" s="65" t="inlineStr">
        <is>
          <t>Nadia Cherif</t>
        </is>
      </c>
      <c r="I1994" s="65" t="inlineStr">
        <is>
          <t>Plomberie</t>
        </is>
      </c>
      <c r="J1994" s="65" t="inlineStr">
        <is>
          <t>PR-003</t>
        </is>
      </c>
      <c r="K1994" s="65" t="inlineStr">
        <is>
          <t>Réfection réseau eau appartement</t>
        </is>
      </c>
      <c r="L1994" s="67" t="n">
        <v>1</v>
      </c>
      <c r="M1994" s="68" t="n">
        <v>3578.23</v>
      </c>
      <c r="N1994" s="65" t="inlineStr">
        <is>
          <t>Accepté</t>
        </is>
      </c>
      <c r="O1994" s="66" t="n">
        <v>45843</v>
      </c>
      <c r="P1994" s="67" t="n">
        <v>12</v>
      </c>
      <c r="Q1994" s="67" t="n">
        <v>1</v>
      </c>
      <c r="R1994" s="67">
        <f>$I1994</f>
        <v/>
      </c>
      <c r="S1994" s="67">
        <f>$K1994</f>
        <v/>
      </c>
      <c r="T1994" s="67">
        <f>IFERROR(INDEX(Clients!$G$2:$G$1020,MATCH($E1994,Clients!$A$2:$A$1020,0)),"")</f>
        <v/>
      </c>
      <c r="U1994" s="67">
        <f>IFERROR(INDEX(Clients!$I$2:$I$1020,MATCH($E1994,Clients!$A$2:$A$1020,0)),"")</f>
        <v/>
      </c>
      <c r="V1994" s="69">
        <f>1</f>
        <v/>
      </c>
      <c r="W1994" s="69">
        <f>IF($N1994="Accepté",1,0)</f>
        <v/>
      </c>
      <c r="X1994" s="68">
        <f>$M1994*$W1994</f>
        <v/>
      </c>
      <c r="Y1994" s="68">
        <f>IF($N1994="En cours",0,$M1994)</f>
        <v/>
      </c>
      <c r="Z1994" s="69">
        <f>IF($P1994="",0,1)</f>
        <v/>
      </c>
      <c r="AA1994" s="70">
        <f>IF($P1994="",0,$P1994)</f>
        <v/>
      </c>
      <c r="AB1994" s="69">
        <f>IF(AND($P1994&lt;&gt;"",$P1994&lt;=Paramètres!$C$14),1,0)</f>
        <v/>
      </c>
      <c r="AC1994" s="67">
        <f>IF($P1994="","Jamais relancé",IF($P1994&lt;=3,"0-3 j",IF($P1994&lt;=7,"4-7 j",IF($P1994&lt;=15,"8-15 j","Plus de 15 j"))))</f>
        <v/>
      </c>
      <c r="AD1994" s="67">
        <f>IF($M1994&lt;=1000,"Moins de 1 k€",IF($M1994&lt;=5000,"1 à 5 k€",IF($M1994&lt;=15000,"5 à 15 k€","Plus de 15 k€")))</f>
        <v/>
      </c>
    </row>
    <row r="1995">
      <c r="A1995" s="65" t="inlineStr">
        <is>
          <t>DEV-01994</t>
        </is>
      </c>
      <c r="B1995" s="66" t="n">
        <v>45831</v>
      </c>
      <c r="C1995" s="65" t="inlineStr">
        <is>
          <t>2025-06</t>
        </is>
      </c>
      <c r="D1995" s="65" t="inlineStr">
        <is>
          <t>2024-2025</t>
        </is>
      </c>
      <c r="E1995" s="65" t="inlineStr">
        <is>
          <t>CLI-0429</t>
        </is>
      </c>
      <c r="F1995" s="65" t="inlineStr">
        <is>
          <t>Syndic</t>
        </is>
      </c>
      <c r="G1995" s="65" t="inlineStr">
        <is>
          <t>Toulouse</t>
        </is>
      </c>
      <c r="H1995" s="65" t="inlineStr">
        <is>
          <t>Julien Fabre</t>
        </is>
      </c>
      <c r="I1995" s="65" t="inlineStr">
        <is>
          <t>Dépannage</t>
        </is>
      </c>
      <c r="J1995" s="65" t="inlineStr">
        <is>
          <t>DP-004</t>
        </is>
      </c>
      <c r="K1995" s="65" t="inlineStr">
        <is>
          <t>Remise en service chaudière</t>
        </is>
      </c>
      <c r="L1995" s="67" t="n">
        <v>1</v>
      </c>
      <c r="M1995" s="68" t="n">
        <v>580.51</v>
      </c>
      <c r="N1995" s="65" t="inlineStr">
        <is>
          <t>Sans réponse</t>
        </is>
      </c>
      <c r="O1995" s="66" t="n">
        <v>45842</v>
      </c>
      <c r="P1995" s="67" t="n"/>
      <c r="Q1995" s="67" t="n">
        <v>0</v>
      </c>
      <c r="R1995" s="67">
        <f>$I1995</f>
        <v/>
      </c>
      <c r="S1995" s="67">
        <f>$K1995</f>
        <v/>
      </c>
      <c r="T1995" s="67">
        <f>IFERROR(INDEX(Clients!$G$2:$G$1020,MATCH($E1995,Clients!$A$2:$A$1020,0)),"")</f>
        <v/>
      </c>
      <c r="U1995" s="67">
        <f>IFERROR(INDEX(Clients!$I$2:$I$1020,MATCH($E1995,Clients!$A$2:$A$1020,0)),"")</f>
        <v/>
      </c>
      <c r="V1995" s="69">
        <f>1</f>
        <v/>
      </c>
      <c r="W1995" s="69">
        <f>IF($N1995="Accepté",1,0)</f>
        <v/>
      </c>
      <c r="X1995" s="68">
        <f>$M1995*$W1995</f>
        <v/>
      </c>
      <c r="Y1995" s="68">
        <f>IF($N1995="En cours",0,$M1995)</f>
        <v/>
      </c>
      <c r="Z1995" s="69">
        <f>IF($P1995="",0,1)</f>
        <v/>
      </c>
      <c r="AA1995" s="70">
        <f>IF($P1995="",0,$P1995)</f>
        <v/>
      </c>
      <c r="AB1995" s="69">
        <f>IF(AND($P1995&lt;&gt;"",$P1995&lt;=Paramètres!$C$14),1,0)</f>
        <v/>
      </c>
      <c r="AC1995" s="67">
        <f>IF($P1995="","Jamais relancé",IF($P1995&lt;=3,"0-3 j",IF($P1995&lt;=7,"4-7 j",IF($P1995&lt;=15,"8-15 j","Plus de 15 j"))))</f>
        <v/>
      </c>
      <c r="AD1995" s="67">
        <f>IF($M1995&lt;=1000,"Moins de 1 k€",IF($M1995&lt;=5000,"1 à 5 k€",IF($M1995&lt;=15000,"5 à 15 k€","Plus de 15 k€")))</f>
        <v/>
      </c>
    </row>
    <row r="1996">
      <c r="A1996" s="65" t="inlineStr">
        <is>
          <t>DEV-01995</t>
        </is>
      </c>
      <c r="B1996" s="66" t="n">
        <v>45831</v>
      </c>
      <c r="C1996" s="65" t="inlineStr">
        <is>
          <t>2025-06</t>
        </is>
      </c>
      <c r="D1996" s="65" t="inlineStr">
        <is>
          <t>2024-2025</t>
        </is>
      </c>
      <c r="E1996" s="65" t="inlineStr">
        <is>
          <t>CLI-0377</t>
        </is>
      </c>
      <c r="F1996" s="65" t="inlineStr">
        <is>
          <t>Professionnel</t>
        </is>
      </c>
      <c r="G1996" s="65" t="inlineStr">
        <is>
          <t>Bordeaux</t>
        </is>
      </c>
      <c r="H1996" s="65" t="inlineStr">
        <is>
          <t>Karim Belkacem</t>
        </is>
      </c>
      <c r="I1996" s="65" t="inlineStr">
        <is>
          <t>Dépannage</t>
        </is>
      </c>
      <c r="J1996" s="65" t="inlineStr">
        <is>
          <t>DP-003</t>
        </is>
      </c>
      <c r="K1996" s="65" t="inlineStr">
        <is>
          <t>Dépannage électrique urgence</t>
        </is>
      </c>
      <c r="L1996" s="67" t="n">
        <v>1</v>
      </c>
      <c r="M1996" s="68" t="n">
        <v>502.78</v>
      </c>
      <c r="N1996" s="65" t="inlineStr">
        <is>
          <t>Sans réponse</t>
        </is>
      </c>
      <c r="O1996" s="66" t="n">
        <v>45856</v>
      </c>
      <c r="P1996" s="67" t="n">
        <v>7</v>
      </c>
      <c r="Q1996" s="67" t="n">
        <v>2</v>
      </c>
      <c r="R1996" s="67">
        <f>$I1996</f>
        <v/>
      </c>
      <c r="S1996" s="67">
        <f>$K1996</f>
        <v/>
      </c>
      <c r="T1996" s="67">
        <f>IFERROR(INDEX(Clients!$G$2:$G$1020,MATCH($E1996,Clients!$A$2:$A$1020,0)),"")</f>
        <v/>
      </c>
      <c r="U1996" s="67">
        <f>IFERROR(INDEX(Clients!$I$2:$I$1020,MATCH($E1996,Clients!$A$2:$A$1020,0)),"")</f>
        <v/>
      </c>
      <c r="V1996" s="69">
        <f>1</f>
        <v/>
      </c>
      <c r="W1996" s="69">
        <f>IF($N1996="Accepté",1,0)</f>
        <v/>
      </c>
      <c r="X1996" s="68">
        <f>$M1996*$W1996</f>
        <v/>
      </c>
      <c r="Y1996" s="68">
        <f>IF($N1996="En cours",0,$M1996)</f>
        <v/>
      </c>
      <c r="Z1996" s="69">
        <f>IF($P1996="",0,1)</f>
        <v/>
      </c>
      <c r="AA1996" s="70">
        <f>IF($P1996="",0,$P1996)</f>
        <v/>
      </c>
      <c r="AB1996" s="69">
        <f>IF(AND($P1996&lt;&gt;"",$P1996&lt;=Paramètres!$C$14),1,0)</f>
        <v/>
      </c>
      <c r="AC1996" s="67">
        <f>IF($P1996="","Jamais relancé",IF($P1996&lt;=3,"0-3 j",IF($P1996&lt;=7,"4-7 j",IF($P1996&lt;=15,"8-15 j","Plus de 15 j"))))</f>
        <v/>
      </c>
      <c r="AD1996" s="67">
        <f>IF($M1996&lt;=1000,"Moins de 1 k€",IF($M1996&lt;=5000,"1 à 5 k€",IF($M1996&lt;=15000,"5 à 15 k€","Plus de 15 k€")))</f>
        <v/>
      </c>
    </row>
    <row r="1997">
      <c r="A1997" s="65" t="inlineStr">
        <is>
          <t>DEV-01996</t>
        </is>
      </c>
      <c r="B1997" s="66" t="n">
        <v>45831</v>
      </c>
      <c r="C1997" s="65" t="inlineStr">
        <is>
          <t>2025-06</t>
        </is>
      </c>
      <c r="D1997" s="65" t="inlineStr">
        <is>
          <t>2024-2025</t>
        </is>
      </c>
      <c r="E1997" s="65" t="inlineStr">
        <is>
          <t>CLI-0525</t>
        </is>
      </c>
      <c r="F1997" s="65" t="inlineStr">
        <is>
          <t>Particulier</t>
        </is>
      </c>
      <c r="G1997" s="65" t="inlineStr">
        <is>
          <t>Bordeaux</t>
        </is>
      </c>
      <c r="H1997" s="65" t="inlineStr">
        <is>
          <t>Karim Belkacem</t>
        </is>
      </c>
      <c r="I1997" s="65" t="inlineStr">
        <is>
          <t>Dépannage</t>
        </is>
      </c>
      <c r="J1997" s="65" t="inlineStr">
        <is>
          <t>DP-004</t>
        </is>
      </c>
      <c r="K1997" s="65" t="inlineStr">
        <is>
          <t>Remise en service chaudière</t>
        </is>
      </c>
      <c r="L1997" s="67" t="n">
        <v>2</v>
      </c>
      <c r="M1997" s="68" t="n">
        <v>457.93</v>
      </c>
      <c r="N1997" s="65" t="inlineStr">
        <is>
          <t>Accepté</t>
        </is>
      </c>
      <c r="O1997" s="66" t="n">
        <v>45849</v>
      </c>
      <c r="P1997" s="67" t="n">
        <v>7</v>
      </c>
      <c r="Q1997" s="67" t="n">
        <v>1</v>
      </c>
      <c r="R1997" s="67">
        <f>$I1997</f>
        <v/>
      </c>
      <c r="S1997" s="67">
        <f>$K1997</f>
        <v/>
      </c>
      <c r="T1997" s="67">
        <f>IFERROR(INDEX(Clients!$G$2:$G$1020,MATCH($E1997,Clients!$A$2:$A$1020,0)),"")</f>
        <v/>
      </c>
      <c r="U1997" s="67">
        <f>IFERROR(INDEX(Clients!$I$2:$I$1020,MATCH($E1997,Clients!$A$2:$A$1020,0)),"")</f>
        <v/>
      </c>
      <c r="V1997" s="69">
        <f>1</f>
        <v/>
      </c>
      <c r="W1997" s="69">
        <f>IF($N1997="Accepté",1,0)</f>
        <v/>
      </c>
      <c r="X1997" s="68">
        <f>$M1997*$W1997</f>
        <v/>
      </c>
      <c r="Y1997" s="68">
        <f>IF($N1997="En cours",0,$M1997)</f>
        <v/>
      </c>
      <c r="Z1997" s="69">
        <f>IF($P1997="",0,1)</f>
        <v/>
      </c>
      <c r="AA1997" s="70">
        <f>IF($P1997="",0,$P1997)</f>
        <v/>
      </c>
      <c r="AB1997" s="69">
        <f>IF(AND($P1997&lt;&gt;"",$P1997&lt;=Paramètres!$C$14),1,0)</f>
        <v/>
      </c>
      <c r="AC1997" s="67">
        <f>IF($P1997="","Jamais relancé",IF($P1997&lt;=3,"0-3 j",IF($P1997&lt;=7,"4-7 j",IF($P1997&lt;=15,"8-15 j","Plus de 15 j"))))</f>
        <v/>
      </c>
      <c r="AD1997" s="67">
        <f>IF($M1997&lt;=1000,"Moins de 1 k€",IF($M1997&lt;=5000,"1 à 5 k€",IF($M1997&lt;=15000,"5 à 15 k€","Plus de 15 k€")))</f>
        <v/>
      </c>
    </row>
    <row r="1998">
      <c r="A1998" s="65" t="inlineStr">
        <is>
          <t>DEV-01997</t>
        </is>
      </c>
      <c r="B1998" s="66" t="n">
        <v>45831</v>
      </c>
      <c r="C1998" s="65" t="inlineStr">
        <is>
          <t>2025-06</t>
        </is>
      </c>
      <c r="D1998" s="65" t="inlineStr">
        <is>
          <t>2024-2025</t>
        </is>
      </c>
      <c r="E1998" s="65" t="inlineStr">
        <is>
          <t>CLI-0574</t>
        </is>
      </c>
      <c r="F1998" s="65" t="inlineStr">
        <is>
          <t>Particulier</t>
        </is>
      </c>
      <c r="G1998" s="65" t="inlineStr">
        <is>
          <t>Toulouse</t>
        </is>
      </c>
      <c r="H1998" s="65" t="inlineStr">
        <is>
          <t>Nadia Cherif</t>
        </is>
      </c>
      <c r="I1998" s="65" t="inlineStr">
        <is>
          <t>Dépannage</t>
        </is>
      </c>
      <c r="J1998" s="65" t="inlineStr">
        <is>
          <t>DP-004</t>
        </is>
      </c>
      <c r="K1998" s="65" t="inlineStr">
        <is>
          <t>Remise en service chaudière</t>
        </is>
      </c>
      <c r="L1998" s="67" t="n">
        <v>1</v>
      </c>
      <c r="M1998" s="68" t="n">
        <v>254.46</v>
      </c>
      <c r="N1998" s="65" t="inlineStr">
        <is>
          <t>Accepté</t>
        </is>
      </c>
      <c r="O1998" s="66" t="n">
        <v>45840</v>
      </c>
      <c r="P1998" s="67" t="n">
        <v>10</v>
      </c>
      <c r="Q1998" s="67" t="n">
        <v>0</v>
      </c>
      <c r="R1998" s="67">
        <f>$I1998</f>
        <v/>
      </c>
      <c r="S1998" s="67">
        <f>$K1998</f>
        <v/>
      </c>
      <c r="T1998" s="67">
        <f>IFERROR(INDEX(Clients!$G$2:$G$1020,MATCH($E1998,Clients!$A$2:$A$1020,0)),"")</f>
        <v/>
      </c>
      <c r="U1998" s="67">
        <f>IFERROR(INDEX(Clients!$I$2:$I$1020,MATCH($E1998,Clients!$A$2:$A$1020,0)),"")</f>
        <v/>
      </c>
      <c r="V1998" s="69">
        <f>1</f>
        <v/>
      </c>
      <c r="W1998" s="69">
        <f>IF($N1998="Accepté",1,0)</f>
        <v/>
      </c>
      <c r="X1998" s="68">
        <f>$M1998*$W1998</f>
        <v/>
      </c>
      <c r="Y1998" s="68">
        <f>IF($N1998="En cours",0,$M1998)</f>
        <v/>
      </c>
      <c r="Z1998" s="69">
        <f>IF($P1998="",0,1)</f>
        <v/>
      </c>
      <c r="AA1998" s="70">
        <f>IF($P1998="",0,$P1998)</f>
        <v/>
      </c>
      <c r="AB1998" s="69">
        <f>IF(AND($P1998&lt;&gt;"",$P1998&lt;=Paramètres!$C$14),1,0)</f>
        <v/>
      </c>
      <c r="AC1998" s="67">
        <f>IF($P1998="","Jamais relancé",IF($P1998&lt;=3,"0-3 j",IF($P1998&lt;=7,"4-7 j",IF($P1998&lt;=15,"8-15 j","Plus de 15 j"))))</f>
        <v/>
      </c>
      <c r="AD1998" s="67">
        <f>IF($M1998&lt;=1000,"Moins de 1 k€",IF($M1998&lt;=5000,"1 à 5 k€",IF($M1998&lt;=15000,"5 à 15 k€","Plus de 15 k€")))</f>
        <v/>
      </c>
    </row>
    <row r="1999">
      <c r="A1999" s="65" t="inlineStr">
        <is>
          <t>DEV-01998</t>
        </is>
      </c>
      <c r="B1999" s="66" t="n">
        <v>45831</v>
      </c>
      <c r="C1999" s="65" t="inlineStr">
        <is>
          <t>2025-06</t>
        </is>
      </c>
      <c r="D1999" s="65" t="inlineStr">
        <is>
          <t>2024-2025</t>
        </is>
      </c>
      <c r="E1999" s="65" t="inlineStr">
        <is>
          <t>CLI-0571</t>
        </is>
      </c>
      <c r="F1999" s="65" t="inlineStr">
        <is>
          <t>Particulier</t>
        </is>
      </c>
      <c r="G1999" s="65" t="inlineStr">
        <is>
          <t>Montpellier</t>
        </is>
      </c>
      <c r="H1999" s="65" t="inlineStr">
        <is>
          <t>Thomas Rey</t>
        </is>
      </c>
      <c r="I1999" s="65" t="inlineStr">
        <is>
          <t>Plomberie</t>
        </is>
      </c>
      <c r="J1999" s="65" t="inlineStr">
        <is>
          <t>PR-001</t>
        </is>
      </c>
      <c r="K1999" s="65" t="inlineStr">
        <is>
          <t>Remplacement chauffe-eau 200 L</t>
        </is>
      </c>
      <c r="L1999" s="67" t="n">
        <v>1</v>
      </c>
      <c r="M1999" s="68" t="n">
        <v>1175.44</v>
      </c>
      <c r="N1999" s="65" t="inlineStr">
        <is>
          <t>Accepté</t>
        </is>
      </c>
      <c r="O1999" s="66" t="n">
        <v>45835</v>
      </c>
      <c r="P1999" s="67" t="n">
        <v>15</v>
      </c>
      <c r="Q1999" s="67" t="n">
        <v>0</v>
      </c>
      <c r="R1999" s="67">
        <f>$I1999</f>
        <v/>
      </c>
      <c r="S1999" s="67">
        <f>$K1999</f>
        <v/>
      </c>
      <c r="T1999" s="67">
        <f>IFERROR(INDEX(Clients!$G$2:$G$1020,MATCH($E1999,Clients!$A$2:$A$1020,0)),"")</f>
        <v/>
      </c>
      <c r="U1999" s="67">
        <f>IFERROR(INDEX(Clients!$I$2:$I$1020,MATCH($E1999,Clients!$A$2:$A$1020,0)),"")</f>
        <v/>
      </c>
      <c r="V1999" s="69">
        <f>1</f>
        <v/>
      </c>
      <c r="W1999" s="69">
        <f>IF($N1999="Accepté",1,0)</f>
        <v/>
      </c>
      <c r="X1999" s="68">
        <f>$M1999*$W1999</f>
        <v/>
      </c>
      <c r="Y1999" s="68">
        <f>IF($N1999="En cours",0,$M1999)</f>
        <v/>
      </c>
      <c r="Z1999" s="69">
        <f>IF($P1999="",0,1)</f>
        <v/>
      </c>
      <c r="AA1999" s="70">
        <f>IF($P1999="",0,$P1999)</f>
        <v/>
      </c>
      <c r="AB1999" s="69">
        <f>IF(AND($P1999&lt;&gt;"",$P1999&lt;=Paramètres!$C$14),1,0)</f>
        <v/>
      </c>
      <c r="AC1999" s="67">
        <f>IF($P1999="","Jamais relancé",IF($P1999&lt;=3,"0-3 j",IF($P1999&lt;=7,"4-7 j",IF($P1999&lt;=15,"8-15 j","Plus de 15 j"))))</f>
        <v/>
      </c>
      <c r="AD1999" s="67">
        <f>IF($M1999&lt;=1000,"Moins de 1 k€",IF($M1999&lt;=5000,"1 à 5 k€",IF($M1999&lt;=15000,"5 à 15 k€","Plus de 15 k€")))</f>
        <v/>
      </c>
    </row>
    <row r="2000">
      <c r="A2000" s="65" t="inlineStr">
        <is>
          <t>DEV-01999</t>
        </is>
      </c>
      <c r="B2000" s="66" t="n">
        <v>45832</v>
      </c>
      <c r="C2000" s="65" t="inlineStr">
        <is>
          <t>2025-06</t>
        </is>
      </c>
      <c r="D2000" s="65" t="inlineStr">
        <is>
          <t>2024-2025</t>
        </is>
      </c>
      <c r="E2000" s="65" t="inlineStr">
        <is>
          <t>CLI-0573</t>
        </is>
      </c>
      <c r="F2000" s="65" t="inlineStr">
        <is>
          <t>Particulier</t>
        </is>
      </c>
      <c r="G2000" s="65" t="inlineStr">
        <is>
          <t>Bordeaux</t>
        </is>
      </c>
      <c r="H2000" s="65" t="inlineStr">
        <is>
          <t>Sophie Marchand</t>
        </is>
      </c>
      <c r="I2000" s="65" t="inlineStr">
        <is>
          <t>Plomberie</t>
        </is>
      </c>
      <c r="J2000" s="65" t="inlineStr">
        <is>
          <t>PR-002</t>
        </is>
      </c>
      <c r="K2000" s="65" t="inlineStr">
        <is>
          <t>Recherche de fuite + réparation</t>
        </is>
      </c>
      <c r="L2000" s="67" t="n">
        <v>2</v>
      </c>
      <c r="M2000" s="68" t="n">
        <v>1019.88</v>
      </c>
      <c r="N2000" s="65" t="inlineStr">
        <is>
          <t>Accepté</t>
        </is>
      </c>
      <c r="O2000" s="66" t="n">
        <v>45842</v>
      </c>
      <c r="P2000" s="67" t="n">
        <v>6</v>
      </c>
      <c r="Q2000" s="67" t="n">
        <v>1</v>
      </c>
      <c r="R2000" s="67">
        <f>$I2000</f>
        <v/>
      </c>
      <c r="S2000" s="67">
        <f>$K2000</f>
        <v/>
      </c>
      <c r="T2000" s="67">
        <f>IFERROR(INDEX(Clients!$G$2:$G$1020,MATCH($E2000,Clients!$A$2:$A$1020,0)),"")</f>
        <v/>
      </c>
      <c r="U2000" s="67">
        <f>IFERROR(INDEX(Clients!$I$2:$I$1020,MATCH($E2000,Clients!$A$2:$A$1020,0)),"")</f>
        <v/>
      </c>
      <c r="V2000" s="69">
        <f>1</f>
        <v/>
      </c>
      <c r="W2000" s="69">
        <f>IF($N2000="Accepté",1,0)</f>
        <v/>
      </c>
      <c r="X2000" s="68">
        <f>$M2000*$W2000</f>
        <v/>
      </c>
      <c r="Y2000" s="68">
        <f>IF($N2000="En cours",0,$M2000)</f>
        <v/>
      </c>
      <c r="Z2000" s="69">
        <f>IF($P2000="",0,1)</f>
        <v/>
      </c>
      <c r="AA2000" s="70">
        <f>IF($P2000="",0,$P2000)</f>
        <v/>
      </c>
      <c r="AB2000" s="69">
        <f>IF(AND($P2000&lt;&gt;"",$P2000&lt;=Paramètres!$C$14),1,0)</f>
        <v/>
      </c>
      <c r="AC2000" s="67">
        <f>IF($P2000="","Jamais relancé",IF($P2000&lt;=3,"0-3 j",IF($P2000&lt;=7,"4-7 j",IF($P2000&lt;=15,"8-15 j","Plus de 15 j"))))</f>
        <v/>
      </c>
      <c r="AD2000" s="67">
        <f>IF($M2000&lt;=1000,"Moins de 1 k€",IF($M2000&lt;=5000,"1 à 5 k€",IF($M2000&lt;=15000,"5 à 15 k€","Plus de 15 k€")))</f>
        <v/>
      </c>
    </row>
    <row r="2001">
      <c r="A2001" s="65" t="inlineStr">
        <is>
          <t>DEV-02000</t>
        </is>
      </c>
      <c r="B2001" s="66" t="n">
        <v>45832</v>
      </c>
      <c r="C2001" s="65" t="inlineStr">
        <is>
          <t>2025-06</t>
        </is>
      </c>
      <c r="D2001" s="65" t="inlineStr">
        <is>
          <t>2024-2025</t>
        </is>
      </c>
      <c r="E2001" s="65" t="inlineStr">
        <is>
          <t>CLI-0164</t>
        </is>
      </c>
      <c r="F2001" s="65" t="inlineStr">
        <is>
          <t>Particulier</t>
        </is>
      </c>
      <c r="G2001" s="65" t="inlineStr">
        <is>
          <t>Toulouse</t>
        </is>
      </c>
      <c r="H2001" s="65" t="inlineStr">
        <is>
          <t>Nadia Cherif</t>
        </is>
      </c>
      <c r="I2001" s="65" t="inlineStr">
        <is>
          <t>Plomberie</t>
        </is>
      </c>
      <c r="J2001" s="65" t="inlineStr">
        <is>
          <t>PR-001</t>
        </is>
      </c>
      <c r="K2001" s="65" t="inlineStr">
        <is>
          <t>Remplacement chauffe-eau 200 L</t>
        </is>
      </c>
      <c r="L2001" s="67" t="n">
        <v>2</v>
      </c>
      <c r="M2001" s="68" t="n">
        <v>2763.76</v>
      </c>
      <c r="N2001" s="65" t="inlineStr">
        <is>
          <t>Sans réponse</t>
        </is>
      </c>
      <c r="O2001" s="66" t="n">
        <v>45865</v>
      </c>
      <c r="P2001" s="67" t="n"/>
      <c r="Q2001" s="67" t="n">
        <v>0</v>
      </c>
      <c r="R2001" s="67">
        <f>$I2001</f>
        <v/>
      </c>
      <c r="S2001" s="67">
        <f>$K2001</f>
        <v/>
      </c>
      <c r="T2001" s="67">
        <f>IFERROR(INDEX(Clients!$G$2:$G$1020,MATCH($E2001,Clients!$A$2:$A$1020,0)),"")</f>
        <v/>
      </c>
      <c r="U2001" s="67">
        <f>IFERROR(INDEX(Clients!$I$2:$I$1020,MATCH($E2001,Clients!$A$2:$A$1020,0)),"")</f>
        <v/>
      </c>
      <c r="V2001" s="69">
        <f>1</f>
        <v/>
      </c>
      <c r="W2001" s="69">
        <f>IF($N2001="Accepté",1,0)</f>
        <v/>
      </c>
      <c r="X2001" s="68">
        <f>$M2001*$W2001</f>
        <v/>
      </c>
      <c r="Y2001" s="68">
        <f>IF($N2001="En cours",0,$M2001)</f>
        <v/>
      </c>
      <c r="Z2001" s="69">
        <f>IF($P2001="",0,1)</f>
        <v/>
      </c>
      <c r="AA2001" s="70">
        <f>IF($P2001="",0,$P2001)</f>
        <v/>
      </c>
      <c r="AB2001" s="69">
        <f>IF(AND($P2001&lt;&gt;"",$P2001&lt;=Paramètres!$C$14),1,0)</f>
        <v/>
      </c>
      <c r="AC2001" s="67">
        <f>IF($P2001="","Jamais relancé",IF($P2001&lt;=3,"0-3 j",IF($P2001&lt;=7,"4-7 j",IF($P2001&lt;=15,"8-15 j","Plus de 15 j"))))</f>
        <v/>
      </c>
      <c r="AD2001" s="67">
        <f>IF($M2001&lt;=1000,"Moins de 1 k€",IF($M2001&lt;=5000,"1 à 5 k€",IF($M2001&lt;=15000,"5 à 15 k€","Plus de 15 k€")))</f>
        <v/>
      </c>
    </row>
    <row r="2002">
      <c r="A2002" s="65" t="inlineStr">
        <is>
          <t>DEV-02001</t>
        </is>
      </c>
      <c r="B2002" s="66" t="n">
        <v>45833</v>
      </c>
      <c r="C2002" s="65" t="inlineStr">
        <is>
          <t>2025-06</t>
        </is>
      </c>
      <c r="D2002" s="65" t="inlineStr">
        <is>
          <t>2024-2025</t>
        </is>
      </c>
      <c r="E2002" s="65" t="inlineStr">
        <is>
          <t>CLI-0388</t>
        </is>
      </c>
      <c r="F2002" s="65" t="inlineStr">
        <is>
          <t>Particulier</t>
        </is>
      </c>
      <c r="G2002" s="65" t="inlineStr">
        <is>
          <t>Toulouse</t>
        </is>
      </c>
      <c r="H2002" s="65" t="inlineStr">
        <is>
          <t>Julien Fabre</t>
        </is>
      </c>
      <c r="I2002" s="65" t="inlineStr">
        <is>
          <t>Plomberie</t>
        </is>
      </c>
      <c r="J2002" s="65" t="inlineStr">
        <is>
          <t>PR-003</t>
        </is>
      </c>
      <c r="K2002" s="65" t="inlineStr">
        <is>
          <t>Réfection réseau eau appartement</t>
        </is>
      </c>
      <c r="L2002" s="67" t="n">
        <v>2</v>
      </c>
      <c r="M2002" s="68" t="n">
        <v>6538.81</v>
      </c>
      <c r="N2002" s="65" t="inlineStr">
        <is>
          <t>Accepté</t>
        </is>
      </c>
      <c r="O2002" s="66" t="n">
        <v>45858</v>
      </c>
      <c r="P2002" s="67" t="n">
        <v>1</v>
      </c>
      <c r="Q2002" s="67" t="n">
        <v>3</v>
      </c>
      <c r="R2002" s="67">
        <f>$I2002</f>
        <v/>
      </c>
      <c r="S2002" s="67">
        <f>$K2002</f>
        <v/>
      </c>
      <c r="T2002" s="67">
        <f>IFERROR(INDEX(Clients!$G$2:$G$1020,MATCH($E2002,Clients!$A$2:$A$1020,0)),"")</f>
        <v/>
      </c>
      <c r="U2002" s="67">
        <f>IFERROR(INDEX(Clients!$I$2:$I$1020,MATCH($E2002,Clients!$A$2:$A$1020,0)),"")</f>
        <v/>
      </c>
      <c r="V2002" s="69">
        <f>1</f>
        <v/>
      </c>
      <c r="W2002" s="69">
        <f>IF($N2002="Accepté",1,0)</f>
        <v/>
      </c>
      <c r="X2002" s="68">
        <f>$M2002*$W2002</f>
        <v/>
      </c>
      <c r="Y2002" s="68">
        <f>IF($N2002="En cours",0,$M2002)</f>
        <v/>
      </c>
      <c r="Z2002" s="69">
        <f>IF($P2002="",0,1)</f>
        <v/>
      </c>
      <c r="AA2002" s="70">
        <f>IF($P2002="",0,$P2002)</f>
        <v/>
      </c>
      <c r="AB2002" s="69">
        <f>IF(AND($P2002&lt;&gt;"",$P2002&lt;=Paramètres!$C$14),1,0)</f>
        <v/>
      </c>
      <c r="AC2002" s="67">
        <f>IF($P2002="","Jamais relancé",IF($P2002&lt;=3,"0-3 j",IF($P2002&lt;=7,"4-7 j",IF($P2002&lt;=15,"8-15 j","Plus de 15 j"))))</f>
        <v/>
      </c>
      <c r="AD2002" s="67">
        <f>IF($M2002&lt;=1000,"Moins de 1 k€",IF($M2002&lt;=5000,"1 à 5 k€",IF($M2002&lt;=15000,"5 à 15 k€","Plus de 15 k€")))</f>
        <v/>
      </c>
    </row>
    <row r="2003">
      <c r="A2003" s="65" t="inlineStr">
        <is>
          <t>DEV-02002</t>
        </is>
      </c>
      <c r="B2003" s="66" t="n">
        <v>45833</v>
      </c>
      <c r="C2003" s="65" t="inlineStr">
        <is>
          <t>2025-06</t>
        </is>
      </c>
      <c r="D2003" s="65" t="inlineStr">
        <is>
          <t>2024-2025</t>
        </is>
      </c>
      <c r="E2003" s="65" t="inlineStr">
        <is>
          <t>CLI-0024</t>
        </is>
      </c>
      <c r="F2003" s="65" t="inlineStr">
        <is>
          <t>Particulier</t>
        </is>
      </c>
      <c r="G2003" s="65" t="inlineStr">
        <is>
          <t>Bordeaux</t>
        </is>
      </c>
      <c r="H2003" s="65" t="inlineStr">
        <is>
          <t>Karim Belkacem</t>
        </is>
      </c>
      <c r="I2003" s="65" t="inlineStr">
        <is>
          <t>Électricité</t>
        </is>
      </c>
      <c r="J2003" s="65" t="inlineStr">
        <is>
          <t>EL-001</t>
        </is>
      </c>
      <c r="K2003" s="65" t="inlineStr">
        <is>
          <t>Mise aux normes tableau électrique</t>
        </is>
      </c>
      <c r="L2003" s="67" t="n">
        <v>3</v>
      </c>
      <c r="M2003" s="68" t="n">
        <v>4820.67</v>
      </c>
      <c r="N2003" s="65" t="inlineStr">
        <is>
          <t>Refusé</t>
        </is>
      </c>
      <c r="O2003" s="66" t="n">
        <v>45866</v>
      </c>
      <c r="P2003" s="67" t="n">
        <v>10</v>
      </c>
      <c r="Q2003" s="67" t="n">
        <v>1</v>
      </c>
      <c r="R2003" s="67">
        <f>$I2003</f>
        <v/>
      </c>
      <c r="S2003" s="67">
        <f>$K2003</f>
        <v/>
      </c>
      <c r="T2003" s="67">
        <f>IFERROR(INDEX(Clients!$G$2:$G$1020,MATCH($E2003,Clients!$A$2:$A$1020,0)),"")</f>
        <v/>
      </c>
      <c r="U2003" s="67">
        <f>IFERROR(INDEX(Clients!$I$2:$I$1020,MATCH($E2003,Clients!$A$2:$A$1020,0)),"")</f>
        <v/>
      </c>
      <c r="V2003" s="69">
        <f>1</f>
        <v/>
      </c>
      <c r="W2003" s="69">
        <f>IF($N2003="Accepté",1,0)</f>
        <v/>
      </c>
      <c r="X2003" s="68">
        <f>$M2003*$W2003</f>
        <v/>
      </c>
      <c r="Y2003" s="68">
        <f>IF($N2003="En cours",0,$M2003)</f>
        <v/>
      </c>
      <c r="Z2003" s="69">
        <f>IF($P2003="",0,1)</f>
        <v/>
      </c>
      <c r="AA2003" s="70">
        <f>IF($P2003="",0,$P2003)</f>
        <v/>
      </c>
      <c r="AB2003" s="69">
        <f>IF(AND($P2003&lt;&gt;"",$P2003&lt;=Paramètres!$C$14),1,0)</f>
        <v/>
      </c>
      <c r="AC2003" s="67">
        <f>IF($P2003="","Jamais relancé",IF($P2003&lt;=3,"0-3 j",IF($P2003&lt;=7,"4-7 j",IF($P2003&lt;=15,"8-15 j","Plus de 15 j"))))</f>
        <v/>
      </c>
      <c r="AD2003" s="67">
        <f>IF($M2003&lt;=1000,"Moins de 1 k€",IF($M2003&lt;=5000,"1 à 5 k€",IF($M2003&lt;=15000,"5 à 15 k€","Plus de 15 k€")))</f>
        <v/>
      </c>
    </row>
    <row r="2004">
      <c r="A2004" s="65" t="inlineStr">
        <is>
          <t>DEV-02003</t>
        </is>
      </c>
      <c r="B2004" s="66" t="n">
        <v>45834</v>
      </c>
      <c r="C2004" s="65" t="inlineStr">
        <is>
          <t>2025-06</t>
        </is>
      </c>
      <c r="D2004" s="65" t="inlineStr">
        <is>
          <t>2024-2025</t>
        </is>
      </c>
      <c r="E2004" s="65" t="inlineStr">
        <is>
          <t>CLI-0259</t>
        </is>
      </c>
      <c r="F2004" s="65" t="inlineStr">
        <is>
          <t>Professionnel</t>
        </is>
      </c>
      <c r="G2004" s="65" t="inlineStr">
        <is>
          <t>Bordeaux</t>
        </is>
      </c>
      <c r="H2004" s="65" t="inlineStr">
        <is>
          <t>Sophie Marchand</t>
        </is>
      </c>
      <c r="I2004" s="65" t="inlineStr">
        <is>
          <t>Dépannage</t>
        </is>
      </c>
      <c r="J2004" s="65" t="inlineStr">
        <is>
          <t>DP-002</t>
        </is>
      </c>
      <c r="K2004" s="65" t="inlineStr">
        <is>
          <t>Débouchage canalisation</t>
        </is>
      </c>
      <c r="L2004" s="67" t="n">
        <v>1</v>
      </c>
      <c r="M2004" s="68" t="n">
        <v>571.3099999999999</v>
      </c>
      <c r="N2004" s="65" t="inlineStr">
        <is>
          <t>Sans réponse</t>
        </is>
      </c>
      <c r="O2004" s="66" t="n">
        <v>45850</v>
      </c>
      <c r="P2004" s="67" t="n"/>
      <c r="Q2004" s="67" t="n">
        <v>0</v>
      </c>
      <c r="R2004" s="67">
        <f>$I2004</f>
        <v/>
      </c>
      <c r="S2004" s="67">
        <f>$K2004</f>
        <v/>
      </c>
      <c r="T2004" s="67">
        <f>IFERROR(INDEX(Clients!$G$2:$G$1020,MATCH($E2004,Clients!$A$2:$A$1020,0)),"")</f>
        <v/>
      </c>
      <c r="U2004" s="67">
        <f>IFERROR(INDEX(Clients!$I$2:$I$1020,MATCH($E2004,Clients!$A$2:$A$1020,0)),"")</f>
        <v/>
      </c>
      <c r="V2004" s="69">
        <f>1</f>
        <v/>
      </c>
      <c r="W2004" s="69">
        <f>IF($N2004="Accepté",1,0)</f>
        <v/>
      </c>
      <c r="X2004" s="68">
        <f>$M2004*$W2004</f>
        <v/>
      </c>
      <c r="Y2004" s="68">
        <f>IF($N2004="En cours",0,$M2004)</f>
        <v/>
      </c>
      <c r="Z2004" s="69">
        <f>IF($P2004="",0,1)</f>
        <v/>
      </c>
      <c r="AA2004" s="70">
        <f>IF($P2004="",0,$P2004)</f>
        <v/>
      </c>
      <c r="AB2004" s="69">
        <f>IF(AND($P2004&lt;&gt;"",$P2004&lt;=Paramètres!$C$14),1,0)</f>
        <v/>
      </c>
      <c r="AC2004" s="67">
        <f>IF($P2004="","Jamais relancé",IF($P2004&lt;=3,"0-3 j",IF($P2004&lt;=7,"4-7 j",IF($P2004&lt;=15,"8-15 j","Plus de 15 j"))))</f>
        <v/>
      </c>
      <c r="AD2004" s="67">
        <f>IF($M2004&lt;=1000,"Moins de 1 k€",IF($M2004&lt;=5000,"1 à 5 k€",IF($M2004&lt;=15000,"5 à 15 k€","Plus de 15 k€")))</f>
        <v/>
      </c>
    </row>
    <row r="2005">
      <c r="A2005" s="65" t="inlineStr">
        <is>
          <t>DEV-02004</t>
        </is>
      </c>
      <c r="B2005" s="66" t="n">
        <v>45834</v>
      </c>
      <c r="C2005" s="65" t="inlineStr">
        <is>
          <t>2025-06</t>
        </is>
      </c>
      <c r="D2005" s="65" t="inlineStr">
        <is>
          <t>2024-2025</t>
        </is>
      </c>
      <c r="E2005" s="65" t="inlineStr">
        <is>
          <t>CLI-0627</t>
        </is>
      </c>
      <c r="F2005" s="65" t="inlineStr">
        <is>
          <t>Particulier</t>
        </is>
      </c>
      <c r="G2005" s="65" t="inlineStr">
        <is>
          <t>Bordeaux</t>
        </is>
      </c>
      <c r="H2005" s="65" t="inlineStr">
        <is>
          <t>Sophie Marchand</t>
        </is>
      </c>
      <c r="I2005" s="65" t="inlineStr">
        <is>
          <t>Électricité</t>
        </is>
      </c>
      <c r="J2005" s="65" t="inlineStr">
        <is>
          <t>EL-003</t>
        </is>
      </c>
      <c r="K2005" s="65" t="inlineStr">
        <is>
          <t>Rénovation électrique complète</t>
        </is>
      </c>
      <c r="L2005" s="67" t="n">
        <v>1</v>
      </c>
      <c r="M2005" s="68" t="n">
        <v>11094.08</v>
      </c>
      <c r="N2005" s="65" t="inlineStr">
        <is>
          <t>Sans réponse</t>
        </is>
      </c>
      <c r="O2005" s="66" t="n">
        <v>45860</v>
      </c>
      <c r="P2005" s="67" t="n">
        <v>9</v>
      </c>
      <c r="Q2005" s="67" t="n">
        <v>2</v>
      </c>
      <c r="R2005" s="67">
        <f>$I2005</f>
        <v/>
      </c>
      <c r="S2005" s="67">
        <f>$K2005</f>
        <v/>
      </c>
      <c r="T2005" s="67">
        <f>IFERROR(INDEX(Clients!$G$2:$G$1020,MATCH($E2005,Clients!$A$2:$A$1020,0)),"")</f>
        <v/>
      </c>
      <c r="U2005" s="67">
        <f>IFERROR(INDEX(Clients!$I$2:$I$1020,MATCH($E2005,Clients!$A$2:$A$1020,0)),"")</f>
        <v/>
      </c>
      <c r="V2005" s="69">
        <f>1</f>
        <v/>
      </c>
      <c r="W2005" s="69">
        <f>IF($N2005="Accepté",1,0)</f>
        <v/>
      </c>
      <c r="X2005" s="68">
        <f>$M2005*$W2005</f>
        <v/>
      </c>
      <c r="Y2005" s="68">
        <f>IF($N2005="En cours",0,$M2005)</f>
        <v/>
      </c>
      <c r="Z2005" s="69">
        <f>IF($P2005="",0,1)</f>
        <v/>
      </c>
      <c r="AA2005" s="70">
        <f>IF($P2005="",0,$P2005)</f>
        <v/>
      </c>
      <c r="AB2005" s="69">
        <f>IF(AND($P2005&lt;&gt;"",$P2005&lt;=Paramètres!$C$14),1,0)</f>
        <v/>
      </c>
      <c r="AC2005" s="67">
        <f>IF($P2005="","Jamais relancé",IF($P2005&lt;=3,"0-3 j",IF($P2005&lt;=7,"4-7 j",IF($P2005&lt;=15,"8-15 j","Plus de 15 j"))))</f>
        <v/>
      </c>
      <c r="AD2005" s="67">
        <f>IF($M2005&lt;=1000,"Moins de 1 k€",IF($M2005&lt;=5000,"1 à 5 k€",IF($M2005&lt;=15000,"5 à 15 k€","Plus de 15 k€")))</f>
        <v/>
      </c>
    </row>
    <row r="2006">
      <c r="A2006" s="65" t="inlineStr">
        <is>
          <t>DEV-02005</t>
        </is>
      </c>
      <c r="B2006" s="66" t="n">
        <v>45834</v>
      </c>
      <c r="C2006" s="65" t="inlineStr">
        <is>
          <t>2025-06</t>
        </is>
      </c>
      <c r="D2006" s="65" t="inlineStr">
        <is>
          <t>2024-2025</t>
        </is>
      </c>
      <c r="E2006" s="65" t="inlineStr">
        <is>
          <t>CLI-0220</t>
        </is>
      </c>
      <c r="F2006" s="65" t="inlineStr">
        <is>
          <t>Particulier</t>
        </is>
      </c>
      <c r="G2006" s="65" t="inlineStr">
        <is>
          <t>Bordeaux</t>
        </is>
      </c>
      <c r="H2006" s="65" t="inlineStr">
        <is>
          <t>Karim Belkacem</t>
        </is>
      </c>
      <c r="I2006" s="65" t="inlineStr">
        <is>
          <t>Électricité</t>
        </is>
      </c>
      <c r="J2006" s="65" t="inlineStr">
        <is>
          <t>EL-003</t>
        </is>
      </c>
      <c r="K2006" s="65" t="inlineStr">
        <is>
          <t>Rénovation électrique complète</t>
        </is>
      </c>
      <c r="L2006" s="67" t="n">
        <v>1</v>
      </c>
      <c r="M2006" s="68" t="n">
        <v>8944.51</v>
      </c>
      <c r="N2006" s="65" t="inlineStr">
        <is>
          <t>Accepté</t>
        </is>
      </c>
      <c r="O2006" s="66" t="n">
        <v>45841</v>
      </c>
      <c r="P2006" s="67" t="n">
        <v>11</v>
      </c>
      <c r="Q2006" s="67" t="n">
        <v>0</v>
      </c>
      <c r="R2006" s="67">
        <f>$I2006</f>
        <v/>
      </c>
      <c r="S2006" s="67">
        <f>$K2006</f>
        <v/>
      </c>
      <c r="T2006" s="67">
        <f>IFERROR(INDEX(Clients!$G$2:$G$1020,MATCH($E2006,Clients!$A$2:$A$1020,0)),"")</f>
        <v/>
      </c>
      <c r="U2006" s="67">
        <f>IFERROR(INDEX(Clients!$I$2:$I$1020,MATCH($E2006,Clients!$A$2:$A$1020,0)),"")</f>
        <v/>
      </c>
      <c r="V2006" s="69">
        <f>1</f>
        <v/>
      </c>
      <c r="W2006" s="69">
        <f>IF($N2006="Accepté",1,0)</f>
        <v/>
      </c>
      <c r="X2006" s="68">
        <f>$M2006*$W2006</f>
        <v/>
      </c>
      <c r="Y2006" s="68">
        <f>IF($N2006="En cours",0,$M2006)</f>
        <v/>
      </c>
      <c r="Z2006" s="69">
        <f>IF($P2006="",0,1)</f>
        <v/>
      </c>
      <c r="AA2006" s="70">
        <f>IF($P2006="",0,$P2006)</f>
        <v/>
      </c>
      <c r="AB2006" s="69">
        <f>IF(AND($P2006&lt;&gt;"",$P2006&lt;=Paramètres!$C$14),1,0)</f>
        <v/>
      </c>
      <c r="AC2006" s="67">
        <f>IF($P2006="","Jamais relancé",IF($P2006&lt;=3,"0-3 j",IF($P2006&lt;=7,"4-7 j",IF($P2006&lt;=15,"8-15 j","Plus de 15 j"))))</f>
        <v/>
      </c>
      <c r="AD2006" s="67">
        <f>IF($M2006&lt;=1000,"Moins de 1 k€",IF($M2006&lt;=5000,"1 à 5 k€",IF($M2006&lt;=15000,"5 à 15 k€","Plus de 15 k€")))</f>
        <v/>
      </c>
    </row>
    <row r="2007">
      <c r="A2007" s="65" t="inlineStr">
        <is>
          <t>DEV-02006</t>
        </is>
      </c>
      <c r="B2007" s="66" t="n">
        <v>45834</v>
      </c>
      <c r="C2007" s="65" t="inlineStr">
        <is>
          <t>2025-06</t>
        </is>
      </c>
      <c r="D2007" s="65" t="inlineStr">
        <is>
          <t>2024-2025</t>
        </is>
      </c>
      <c r="E2007" s="65" t="inlineStr">
        <is>
          <t>CLI-0067</t>
        </is>
      </c>
      <c r="F2007" s="65" t="inlineStr">
        <is>
          <t>Professionnel</t>
        </is>
      </c>
      <c r="G2007" s="65" t="inlineStr">
        <is>
          <t>Bordeaux</t>
        </is>
      </c>
      <c r="H2007" s="65" t="inlineStr">
        <is>
          <t>Sophie Marchand</t>
        </is>
      </c>
      <c r="I2007" s="65" t="inlineStr">
        <is>
          <t>Dépannage</t>
        </is>
      </c>
      <c r="J2007" s="65" t="inlineStr">
        <is>
          <t>DP-001</t>
        </is>
      </c>
      <c r="K2007" s="65" t="inlineStr">
        <is>
          <t>Dépannage plomberie urgence</t>
        </is>
      </c>
      <c r="L2007" s="67" t="n">
        <v>1</v>
      </c>
      <c r="M2007" s="68" t="n">
        <v>546.87</v>
      </c>
      <c r="N2007" s="65" t="inlineStr">
        <is>
          <t>Accepté</t>
        </is>
      </c>
      <c r="O2007" s="66" t="n">
        <v>45863</v>
      </c>
      <c r="P2007" s="67" t="n"/>
      <c r="Q2007" s="67" t="n">
        <v>0</v>
      </c>
      <c r="R2007" s="67">
        <f>$I2007</f>
        <v/>
      </c>
      <c r="S2007" s="67">
        <f>$K2007</f>
        <v/>
      </c>
      <c r="T2007" s="67">
        <f>IFERROR(INDEX(Clients!$G$2:$G$1020,MATCH($E2007,Clients!$A$2:$A$1020,0)),"")</f>
        <v/>
      </c>
      <c r="U2007" s="67">
        <f>IFERROR(INDEX(Clients!$I$2:$I$1020,MATCH($E2007,Clients!$A$2:$A$1020,0)),"")</f>
        <v/>
      </c>
      <c r="V2007" s="69">
        <f>1</f>
        <v/>
      </c>
      <c r="W2007" s="69">
        <f>IF($N2007="Accepté",1,0)</f>
        <v/>
      </c>
      <c r="X2007" s="68">
        <f>$M2007*$W2007</f>
        <v/>
      </c>
      <c r="Y2007" s="68">
        <f>IF($N2007="En cours",0,$M2007)</f>
        <v/>
      </c>
      <c r="Z2007" s="69">
        <f>IF($P2007="",0,1)</f>
        <v/>
      </c>
      <c r="AA2007" s="70">
        <f>IF($P2007="",0,$P2007)</f>
        <v/>
      </c>
      <c r="AB2007" s="69">
        <f>IF(AND($P2007&lt;&gt;"",$P2007&lt;=Paramètres!$C$14),1,0)</f>
        <v/>
      </c>
      <c r="AC2007" s="67">
        <f>IF($P2007="","Jamais relancé",IF($P2007&lt;=3,"0-3 j",IF($P2007&lt;=7,"4-7 j",IF($P2007&lt;=15,"8-15 j","Plus de 15 j"))))</f>
        <v/>
      </c>
      <c r="AD2007" s="67">
        <f>IF($M2007&lt;=1000,"Moins de 1 k€",IF($M2007&lt;=5000,"1 à 5 k€",IF($M2007&lt;=15000,"5 à 15 k€","Plus de 15 k€")))</f>
        <v/>
      </c>
    </row>
    <row r="2008">
      <c r="A2008" s="65" t="inlineStr">
        <is>
          <t>DEV-02007</t>
        </is>
      </c>
      <c r="B2008" s="66" t="n">
        <v>45834</v>
      </c>
      <c r="C2008" s="65" t="inlineStr">
        <is>
          <t>2025-06</t>
        </is>
      </c>
      <c r="D2008" s="65" t="inlineStr">
        <is>
          <t>2024-2025</t>
        </is>
      </c>
      <c r="E2008" s="65" t="inlineStr">
        <is>
          <t>CLI-0336</t>
        </is>
      </c>
      <c r="F2008" s="65" t="inlineStr">
        <is>
          <t>Particulier</t>
        </is>
      </c>
      <c r="G2008" s="65" t="inlineStr">
        <is>
          <t>Toulouse</t>
        </is>
      </c>
      <c r="H2008" s="65" t="inlineStr">
        <is>
          <t>Julien Fabre</t>
        </is>
      </c>
      <c r="I2008" s="65" t="inlineStr">
        <is>
          <t>Électricité</t>
        </is>
      </c>
      <c r="J2008" s="65" t="inlineStr">
        <is>
          <t>EL-001</t>
        </is>
      </c>
      <c r="K2008" s="65" t="inlineStr">
        <is>
          <t>Mise aux normes tableau électrique</t>
        </is>
      </c>
      <c r="L2008" s="67" t="n">
        <v>1</v>
      </c>
      <c r="M2008" s="68" t="n">
        <v>2004.84</v>
      </c>
      <c r="N2008" s="65" t="inlineStr">
        <is>
          <t>Accepté</t>
        </is>
      </c>
      <c r="O2008" s="66" t="n">
        <v>45838</v>
      </c>
      <c r="P2008" s="67" t="n">
        <v>1</v>
      </c>
      <c r="Q2008" s="67" t="n">
        <v>1</v>
      </c>
      <c r="R2008" s="67">
        <f>$I2008</f>
        <v/>
      </c>
      <c r="S2008" s="67">
        <f>$K2008</f>
        <v/>
      </c>
      <c r="T2008" s="67">
        <f>IFERROR(INDEX(Clients!$G$2:$G$1020,MATCH($E2008,Clients!$A$2:$A$1020,0)),"")</f>
        <v/>
      </c>
      <c r="U2008" s="67">
        <f>IFERROR(INDEX(Clients!$I$2:$I$1020,MATCH($E2008,Clients!$A$2:$A$1020,0)),"")</f>
        <v/>
      </c>
      <c r="V2008" s="69">
        <f>1</f>
        <v/>
      </c>
      <c r="W2008" s="69">
        <f>IF($N2008="Accepté",1,0)</f>
        <v/>
      </c>
      <c r="X2008" s="68">
        <f>$M2008*$W2008</f>
        <v/>
      </c>
      <c r="Y2008" s="68">
        <f>IF($N2008="En cours",0,$M2008)</f>
        <v/>
      </c>
      <c r="Z2008" s="69">
        <f>IF($P2008="",0,1)</f>
        <v/>
      </c>
      <c r="AA2008" s="70">
        <f>IF($P2008="",0,$P2008)</f>
        <v/>
      </c>
      <c r="AB2008" s="69">
        <f>IF(AND($P2008&lt;&gt;"",$P2008&lt;=Paramètres!$C$14),1,0)</f>
        <v/>
      </c>
      <c r="AC2008" s="67">
        <f>IF($P2008="","Jamais relancé",IF($P2008&lt;=3,"0-3 j",IF($P2008&lt;=7,"4-7 j",IF($P2008&lt;=15,"8-15 j","Plus de 15 j"))))</f>
        <v/>
      </c>
      <c r="AD2008" s="67">
        <f>IF($M2008&lt;=1000,"Moins de 1 k€",IF($M2008&lt;=5000,"1 à 5 k€",IF($M2008&lt;=15000,"5 à 15 k€","Plus de 15 k€")))</f>
        <v/>
      </c>
    </row>
    <row r="2009">
      <c r="A2009" s="65" t="inlineStr">
        <is>
          <t>DEV-02008</t>
        </is>
      </c>
      <c r="B2009" s="66" t="n">
        <v>45835</v>
      </c>
      <c r="C2009" s="65" t="inlineStr">
        <is>
          <t>2025-06</t>
        </is>
      </c>
      <c r="D2009" s="65" t="inlineStr">
        <is>
          <t>2024-2025</t>
        </is>
      </c>
      <c r="E2009" s="65" t="inlineStr">
        <is>
          <t>CLI-0374</t>
        </is>
      </c>
      <c r="F2009" s="65" t="inlineStr">
        <is>
          <t>Particulier</t>
        </is>
      </c>
      <c r="G2009" s="65" t="inlineStr">
        <is>
          <t>Bordeaux</t>
        </is>
      </c>
      <c r="H2009" s="65" t="inlineStr">
        <is>
          <t>Karim Belkacem</t>
        </is>
      </c>
      <c r="I2009" s="65" t="inlineStr">
        <is>
          <t>Électricité</t>
        </is>
      </c>
      <c r="J2009" s="65" t="inlineStr">
        <is>
          <t>EL-002</t>
        </is>
      </c>
      <c r="K2009" s="65" t="inlineStr">
        <is>
          <t>Installation borne de recharge VE</t>
        </is>
      </c>
      <c r="L2009" s="67" t="n">
        <v>1</v>
      </c>
      <c r="M2009" s="68" t="n">
        <v>1386.52</v>
      </c>
      <c r="N2009" s="65" t="inlineStr">
        <is>
          <t>Sans réponse</t>
        </is>
      </c>
      <c r="O2009" s="66" t="n">
        <v>45851</v>
      </c>
      <c r="P2009" s="67" t="n">
        <v>14</v>
      </c>
      <c r="Q2009" s="67" t="n">
        <v>1</v>
      </c>
      <c r="R2009" s="67">
        <f>$I2009</f>
        <v/>
      </c>
      <c r="S2009" s="67">
        <f>$K2009</f>
        <v/>
      </c>
      <c r="T2009" s="67">
        <f>IFERROR(INDEX(Clients!$G$2:$G$1020,MATCH($E2009,Clients!$A$2:$A$1020,0)),"")</f>
        <v/>
      </c>
      <c r="U2009" s="67">
        <f>IFERROR(INDEX(Clients!$I$2:$I$1020,MATCH($E2009,Clients!$A$2:$A$1020,0)),"")</f>
        <v/>
      </c>
      <c r="V2009" s="69">
        <f>1</f>
        <v/>
      </c>
      <c r="W2009" s="69">
        <f>IF($N2009="Accepté",1,0)</f>
        <v/>
      </c>
      <c r="X2009" s="68">
        <f>$M2009*$W2009</f>
        <v/>
      </c>
      <c r="Y2009" s="68">
        <f>IF($N2009="En cours",0,$M2009)</f>
        <v/>
      </c>
      <c r="Z2009" s="69">
        <f>IF($P2009="",0,1)</f>
        <v/>
      </c>
      <c r="AA2009" s="70">
        <f>IF($P2009="",0,$P2009)</f>
        <v/>
      </c>
      <c r="AB2009" s="69">
        <f>IF(AND($P2009&lt;&gt;"",$P2009&lt;=Paramètres!$C$14),1,0)</f>
        <v/>
      </c>
      <c r="AC2009" s="67">
        <f>IF($P2009="","Jamais relancé",IF($P2009&lt;=3,"0-3 j",IF($P2009&lt;=7,"4-7 j",IF($P2009&lt;=15,"8-15 j","Plus de 15 j"))))</f>
        <v/>
      </c>
      <c r="AD2009" s="67">
        <f>IF($M2009&lt;=1000,"Moins de 1 k€",IF($M2009&lt;=5000,"1 à 5 k€",IF($M2009&lt;=15000,"5 à 15 k€","Plus de 15 k€")))</f>
        <v/>
      </c>
    </row>
    <row r="2010">
      <c r="A2010" s="65" t="inlineStr">
        <is>
          <t>DEV-02009</t>
        </is>
      </c>
      <c r="B2010" s="66" t="n">
        <v>45835</v>
      </c>
      <c r="C2010" s="65" t="inlineStr">
        <is>
          <t>2025-06</t>
        </is>
      </c>
      <c r="D2010" s="65" t="inlineStr">
        <is>
          <t>2024-2025</t>
        </is>
      </c>
      <c r="E2010" s="65" t="inlineStr">
        <is>
          <t>CLI-0489</t>
        </is>
      </c>
      <c r="F2010" s="65" t="inlineStr">
        <is>
          <t>Particulier</t>
        </is>
      </c>
      <c r="G2010" s="65" t="inlineStr">
        <is>
          <t>Bordeaux</t>
        </is>
      </c>
      <c r="H2010" s="65" t="inlineStr">
        <is>
          <t>Karim Belkacem</t>
        </is>
      </c>
      <c r="I2010" s="65" t="inlineStr">
        <is>
          <t>Plomberie</t>
        </is>
      </c>
      <c r="J2010" s="65" t="inlineStr">
        <is>
          <t>PR-001</t>
        </is>
      </c>
      <c r="K2010" s="65" t="inlineStr">
        <is>
          <t>Remplacement chauffe-eau 200 L</t>
        </is>
      </c>
      <c r="L2010" s="67" t="n">
        <v>1</v>
      </c>
      <c r="M2010" s="68" t="n">
        <v>1457.59</v>
      </c>
      <c r="N2010" s="65" t="inlineStr">
        <is>
          <t>Accepté</t>
        </is>
      </c>
      <c r="O2010" s="66" t="n">
        <v>45843</v>
      </c>
      <c r="P2010" s="67" t="n">
        <v>11</v>
      </c>
      <c r="Q2010" s="67" t="n">
        <v>0</v>
      </c>
      <c r="R2010" s="67">
        <f>$I2010</f>
        <v/>
      </c>
      <c r="S2010" s="67">
        <f>$K2010</f>
        <v/>
      </c>
      <c r="T2010" s="67">
        <f>IFERROR(INDEX(Clients!$G$2:$G$1020,MATCH($E2010,Clients!$A$2:$A$1020,0)),"")</f>
        <v/>
      </c>
      <c r="U2010" s="67">
        <f>IFERROR(INDEX(Clients!$I$2:$I$1020,MATCH($E2010,Clients!$A$2:$A$1020,0)),"")</f>
        <v/>
      </c>
      <c r="V2010" s="69">
        <f>1</f>
        <v/>
      </c>
      <c r="W2010" s="69">
        <f>IF($N2010="Accepté",1,0)</f>
        <v/>
      </c>
      <c r="X2010" s="68">
        <f>$M2010*$W2010</f>
        <v/>
      </c>
      <c r="Y2010" s="68">
        <f>IF($N2010="En cours",0,$M2010)</f>
        <v/>
      </c>
      <c r="Z2010" s="69">
        <f>IF($P2010="",0,1)</f>
        <v/>
      </c>
      <c r="AA2010" s="70">
        <f>IF($P2010="",0,$P2010)</f>
        <v/>
      </c>
      <c r="AB2010" s="69">
        <f>IF(AND($P2010&lt;&gt;"",$P2010&lt;=Paramètres!$C$14),1,0)</f>
        <v/>
      </c>
      <c r="AC2010" s="67">
        <f>IF($P2010="","Jamais relancé",IF($P2010&lt;=3,"0-3 j",IF($P2010&lt;=7,"4-7 j",IF($P2010&lt;=15,"8-15 j","Plus de 15 j"))))</f>
        <v/>
      </c>
      <c r="AD2010" s="67">
        <f>IF($M2010&lt;=1000,"Moins de 1 k€",IF($M2010&lt;=5000,"1 à 5 k€",IF($M2010&lt;=15000,"5 à 15 k€","Plus de 15 k€")))</f>
        <v/>
      </c>
    </row>
    <row r="2011">
      <c r="A2011" s="65" t="inlineStr">
        <is>
          <t>DEV-02010</t>
        </is>
      </c>
      <c r="B2011" s="66" t="n">
        <v>45835</v>
      </c>
      <c r="C2011" s="65" t="inlineStr">
        <is>
          <t>2025-06</t>
        </is>
      </c>
      <c r="D2011" s="65" t="inlineStr">
        <is>
          <t>2024-2025</t>
        </is>
      </c>
      <c r="E2011" s="65" t="inlineStr">
        <is>
          <t>CLI-0002</t>
        </is>
      </c>
      <c r="F2011" s="65" t="inlineStr">
        <is>
          <t>Particulier</t>
        </is>
      </c>
      <c r="G2011" s="65" t="inlineStr">
        <is>
          <t>Bordeaux</t>
        </is>
      </c>
      <c r="H2011" s="65" t="inlineStr">
        <is>
          <t>Sophie Marchand</t>
        </is>
      </c>
      <c r="I2011" s="65" t="inlineStr">
        <is>
          <t>Dépannage</t>
        </is>
      </c>
      <c r="J2011" s="65" t="inlineStr">
        <is>
          <t>DP-001</t>
        </is>
      </c>
      <c r="K2011" s="65" t="inlineStr">
        <is>
          <t>Dépannage plomberie urgence</t>
        </is>
      </c>
      <c r="L2011" s="67" t="n">
        <v>1</v>
      </c>
      <c r="M2011" s="68" t="n">
        <v>291.78</v>
      </c>
      <c r="N2011" s="65" t="inlineStr">
        <is>
          <t>Accepté</t>
        </is>
      </c>
      <c r="O2011" s="66" t="n">
        <v>45839</v>
      </c>
      <c r="P2011" s="67" t="n">
        <v>8</v>
      </c>
      <c r="Q2011" s="67" t="n">
        <v>0</v>
      </c>
      <c r="R2011" s="67">
        <f>$I2011</f>
        <v/>
      </c>
      <c r="S2011" s="67">
        <f>$K2011</f>
        <v/>
      </c>
      <c r="T2011" s="67">
        <f>IFERROR(INDEX(Clients!$G$2:$G$1020,MATCH($E2011,Clients!$A$2:$A$1020,0)),"")</f>
        <v/>
      </c>
      <c r="U2011" s="67">
        <f>IFERROR(INDEX(Clients!$I$2:$I$1020,MATCH($E2011,Clients!$A$2:$A$1020,0)),"")</f>
        <v/>
      </c>
      <c r="V2011" s="69">
        <f>1</f>
        <v/>
      </c>
      <c r="W2011" s="69">
        <f>IF($N2011="Accepté",1,0)</f>
        <v/>
      </c>
      <c r="X2011" s="68">
        <f>$M2011*$W2011</f>
        <v/>
      </c>
      <c r="Y2011" s="68">
        <f>IF($N2011="En cours",0,$M2011)</f>
        <v/>
      </c>
      <c r="Z2011" s="69">
        <f>IF($P2011="",0,1)</f>
        <v/>
      </c>
      <c r="AA2011" s="70">
        <f>IF($P2011="",0,$P2011)</f>
        <v/>
      </c>
      <c r="AB2011" s="69">
        <f>IF(AND($P2011&lt;&gt;"",$P2011&lt;=Paramètres!$C$14),1,0)</f>
        <v/>
      </c>
      <c r="AC2011" s="67">
        <f>IF($P2011="","Jamais relancé",IF($P2011&lt;=3,"0-3 j",IF($P2011&lt;=7,"4-7 j",IF($P2011&lt;=15,"8-15 j","Plus de 15 j"))))</f>
        <v/>
      </c>
      <c r="AD2011" s="67">
        <f>IF($M2011&lt;=1000,"Moins de 1 k€",IF($M2011&lt;=5000,"1 à 5 k€",IF($M2011&lt;=15000,"5 à 15 k€","Plus de 15 k€")))</f>
        <v/>
      </c>
    </row>
    <row r="2012">
      <c r="A2012" s="65" t="inlineStr">
        <is>
          <t>DEV-02011</t>
        </is>
      </c>
      <c r="B2012" s="66" t="n">
        <v>45838</v>
      </c>
      <c r="C2012" s="65" t="inlineStr">
        <is>
          <t>2025-06</t>
        </is>
      </c>
      <c r="D2012" s="65" t="inlineStr">
        <is>
          <t>2024-2025</t>
        </is>
      </c>
      <c r="E2012" s="65" t="inlineStr">
        <is>
          <t>CLI-0651</t>
        </is>
      </c>
      <c r="F2012" s="65" t="inlineStr">
        <is>
          <t>Professionnel</t>
        </is>
      </c>
      <c r="G2012" s="65" t="inlineStr">
        <is>
          <t>Toulouse</t>
        </is>
      </c>
      <c r="H2012" s="65" t="inlineStr">
        <is>
          <t>Nadia Cherif</t>
        </is>
      </c>
      <c r="I2012" s="65" t="inlineStr">
        <is>
          <t>Électricité</t>
        </is>
      </c>
      <c r="J2012" s="65" t="inlineStr">
        <is>
          <t>EL-003</t>
        </is>
      </c>
      <c r="K2012" s="65" t="inlineStr">
        <is>
          <t>Rénovation électrique complète</t>
        </is>
      </c>
      <c r="L2012" s="67" t="n">
        <v>1</v>
      </c>
      <c r="M2012" s="68" t="n">
        <v>18535.7</v>
      </c>
      <c r="N2012" s="65" t="inlineStr">
        <is>
          <t>Accepté</t>
        </is>
      </c>
      <c r="O2012" s="66" t="n">
        <v>45847</v>
      </c>
      <c r="P2012" s="67" t="n">
        <v>13</v>
      </c>
      <c r="Q2012" s="67" t="n">
        <v>0</v>
      </c>
      <c r="R2012" s="67">
        <f>$I2012</f>
        <v/>
      </c>
      <c r="S2012" s="67">
        <f>$K2012</f>
        <v/>
      </c>
      <c r="T2012" s="67">
        <f>IFERROR(INDEX(Clients!$G$2:$G$1020,MATCH($E2012,Clients!$A$2:$A$1020,0)),"")</f>
        <v/>
      </c>
      <c r="U2012" s="67">
        <f>IFERROR(INDEX(Clients!$I$2:$I$1020,MATCH($E2012,Clients!$A$2:$A$1020,0)),"")</f>
        <v/>
      </c>
      <c r="V2012" s="69">
        <f>1</f>
        <v/>
      </c>
      <c r="W2012" s="69">
        <f>IF($N2012="Accepté",1,0)</f>
        <v/>
      </c>
      <c r="X2012" s="68">
        <f>$M2012*$W2012</f>
        <v/>
      </c>
      <c r="Y2012" s="68">
        <f>IF($N2012="En cours",0,$M2012)</f>
        <v/>
      </c>
      <c r="Z2012" s="69">
        <f>IF($P2012="",0,1)</f>
        <v/>
      </c>
      <c r="AA2012" s="70">
        <f>IF($P2012="",0,$P2012)</f>
        <v/>
      </c>
      <c r="AB2012" s="69">
        <f>IF(AND($P2012&lt;&gt;"",$P2012&lt;=Paramètres!$C$14),1,0)</f>
        <v/>
      </c>
      <c r="AC2012" s="67">
        <f>IF($P2012="","Jamais relancé",IF($P2012&lt;=3,"0-3 j",IF($P2012&lt;=7,"4-7 j",IF($P2012&lt;=15,"8-15 j","Plus de 15 j"))))</f>
        <v/>
      </c>
      <c r="AD2012" s="67">
        <f>IF($M2012&lt;=1000,"Moins de 1 k€",IF($M2012&lt;=5000,"1 à 5 k€",IF($M2012&lt;=15000,"5 à 15 k€","Plus de 15 k€")))</f>
        <v/>
      </c>
    </row>
    <row r="2013">
      <c r="A2013" s="65" t="inlineStr">
        <is>
          <t>DEV-02012</t>
        </is>
      </c>
      <c r="B2013" s="66" t="n">
        <v>45838</v>
      </c>
      <c r="C2013" s="65" t="inlineStr">
        <is>
          <t>2025-06</t>
        </is>
      </c>
      <c r="D2013" s="65" t="inlineStr">
        <is>
          <t>2024-2025</t>
        </is>
      </c>
      <c r="E2013" s="65" t="inlineStr">
        <is>
          <t>CLI-0102</t>
        </is>
      </c>
      <c r="F2013" s="65" t="inlineStr">
        <is>
          <t>Particulier</t>
        </is>
      </c>
      <c r="G2013" s="65" t="inlineStr">
        <is>
          <t>Toulouse</t>
        </is>
      </c>
      <c r="H2013" s="65" t="inlineStr">
        <is>
          <t>Nadia Cherif</t>
        </is>
      </c>
      <c r="I2013" s="65" t="inlineStr">
        <is>
          <t>Plomberie</t>
        </is>
      </c>
      <c r="J2013" s="65" t="inlineStr">
        <is>
          <t>PR-001</t>
        </is>
      </c>
      <c r="K2013" s="65" t="inlineStr">
        <is>
          <t>Remplacement chauffe-eau 200 L</t>
        </is>
      </c>
      <c r="L2013" s="67" t="n">
        <v>1</v>
      </c>
      <c r="M2013" s="68" t="n">
        <v>1278.33</v>
      </c>
      <c r="N2013" s="65" t="inlineStr">
        <is>
          <t>Sans réponse</t>
        </is>
      </c>
      <c r="O2013" s="66" t="n">
        <v>45861</v>
      </c>
      <c r="P2013" s="67" t="n">
        <v>8</v>
      </c>
      <c r="Q2013" s="67" t="n">
        <v>3</v>
      </c>
      <c r="R2013" s="67">
        <f>$I2013</f>
        <v/>
      </c>
      <c r="S2013" s="67">
        <f>$K2013</f>
        <v/>
      </c>
      <c r="T2013" s="67">
        <f>IFERROR(INDEX(Clients!$G$2:$G$1020,MATCH($E2013,Clients!$A$2:$A$1020,0)),"")</f>
        <v/>
      </c>
      <c r="U2013" s="67">
        <f>IFERROR(INDEX(Clients!$I$2:$I$1020,MATCH($E2013,Clients!$A$2:$A$1020,0)),"")</f>
        <v/>
      </c>
      <c r="V2013" s="69">
        <f>1</f>
        <v/>
      </c>
      <c r="W2013" s="69">
        <f>IF($N2013="Accepté",1,0)</f>
        <v/>
      </c>
      <c r="X2013" s="68">
        <f>$M2013*$W2013</f>
        <v/>
      </c>
      <c r="Y2013" s="68">
        <f>IF($N2013="En cours",0,$M2013)</f>
        <v/>
      </c>
      <c r="Z2013" s="69">
        <f>IF($P2013="",0,1)</f>
        <v/>
      </c>
      <c r="AA2013" s="70">
        <f>IF($P2013="",0,$P2013)</f>
        <v/>
      </c>
      <c r="AB2013" s="69">
        <f>IF(AND($P2013&lt;&gt;"",$P2013&lt;=Paramètres!$C$14),1,0)</f>
        <v/>
      </c>
      <c r="AC2013" s="67">
        <f>IF($P2013="","Jamais relancé",IF($P2013&lt;=3,"0-3 j",IF($P2013&lt;=7,"4-7 j",IF($P2013&lt;=15,"8-15 j","Plus de 15 j"))))</f>
        <v/>
      </c>
      <c r="AD2013" s="67">
        <f>IF($M2013&lt;=1000,"Moins de 1 k€",IF($M2013&lt;=5000,"1 à 5 k€",IF($M2013&lt;=15000,"5 à 15 k€","Plus de 15 k€")))</f>
        <v/>
      </c>
    </row>
    <row r="2014">
      <c r="A2014" s="65" t="inlineStr">
        <is>
          <t>DEV-02013</t>
        </is>
      </c>
      <c r="B2014" s="66" t="n">
        <v>45838</v>
      </c>
      <c r="C2014" s="65" t="inlineStr">
        <is>
          <t>2025-06</t>
        </is>
      </c>
      <c r="D2014" s="65" t="inlineStr">
        <is>
          <t>2024-2025</t>
        </is>
      </c>
      <c r="E2014" s="65" t="inlineStr">
        <is>
          <t>CLI-0552</t>
        </is>
      </c>
      <c r="F2014" s="65" t="inlineStr">
        <is>
          <t>Particulier</t>
        </is>
      </c>
      <c r="G2014" s="65" t="inlineStr">
        <is>
          <t>Montpellier</t>
        </is>
      </c>
      <c r="H2014" s="65" t="inlineStr">
        <is>
          <t>Thomas Rey</t>
        </is>
      </c>
      <c r="I2014" s="65" t="inlineStr">
        <is>
          <t>Dépannage</t>
        </is>
      </c>
      <c r="J2014" s="65" t="inlineStr">
        <is>
          <t>DP-003</t>
        </is>
      </c>
      <c r="K2014" s="65" t="inlineStr">
        <is>
          <t>Dépannage électrique urgence</t>
        </is>
      </c>
      <c r="L2014" s="67" t="n">
        <v>1</v>
      </c>
      <c r="M2014" s="68" t="n">
        <v>350.22</v>
      </c>
      <c r="N2014" s="65" t="inlineStr">
        <is>
          <t>Sans réponse</t>
        </is>
      </c>
      <c r="O2014" s="66" t="n">
        <v>45853</v>
      </c>
      <c r="P2014" s="67" t="n">
        <v>10</v>
      </c>
      <c r="Q2014" s="67" t="n">
        <v>1</v>
      </c>
      <c r="R2014" s="67">
        <f>$I2014</f>
        <v/>
      </c>
      <c r="S2014" s="67">
        <f>$K2014</f>
        <v/>
      </c>
      <c r="T2014" s="67">
        <f>IFERROR(INDEX(Clients!$G$2:$G$1020,MATCH($E2014,Clients!$A$2:$A$1020,0)),"")</f>
        <v/>
      </c>
      <c r="U2014" s="67">
        <f>IFERROR(INDEX(Clients!$I$2:$I$1020,MATCH($E2014,Clients!$A$2:$A$1020,0)),"")</f>
        <v/>
      </c>
      <c r="V2014" s="69">
        <f>1</f>
        <v/>
      </c>
      <c r="W2014" s="69">
        <f>IF($N2014="Accepté",1,0)</f>
        <v/>
      </c>
      <c r="X2014" s="68">
        <f>$M2014*$W2014</f>
        <v/>
      </c>
      <c r="Y2014" s="68">
        <f>IF($N2014="En cours",0,$M2014)</f>
        <v/>
      </c>
      <c r="Z2014" s="69">
        <f>IF($P2014="",0,1)</f>
        <v/>
      </c>
      <c r="AA2014" s="70">
        <f>IF($P2014="",0,$P2014)</f>
        <v/>
      </c>
      <c r="AB2014" s="69">
        <f>IF(AND($P2014&lt;&gt;"",$P2014&lt;=Paramètres!$C$14),1,0)</f>
        <v/>
      </c>
      <c r="AC2014" s="67">
        <f>IF($P2014="","Jamais relancé",IF($P2014&lt;=3,"0-3 j",IF($P2014&lt;=7,"4-7 j",IF($P2014&lt;=15,"8-15 j","Plus de 15 j"))))</f>
        <v/>
      </c>
      <c r="AD2014" s="67">
        <f>IF($M2014&lt;=1000,"Moins de 1 k€",IF($M2014&lt;=5000,"1 à 5 k€",IF($M2014&lt;=15000,"5 à 15 k€","Plus de 15 k€")))</f>
        <v/>
      </c>
    </row>
    <row r="2015">
      <c r="A2015" s="65" t="inlineStr">
        <is>
          <t>DEV-02014</t>
        </is>
      </c>
      <c r="B2015" s="66" t="n">
        <v>45839</v>
      </c>
      <c r="C2015" s="65" t="inlineStr">
        <is>
          <t>2025-07</t>
        </is>
      </c>
      <c r="D2015" s="65" t="inlineStr">
        <is>
          <t>2025-2026</t>
        </is>
      </c>
      <c r="E2015" s="65" t="inlineStr">
        <is>
          <t>CLI-0152</t>
        </is>
      </c>
      <c r="F2015" s="65" t="inlineStr">
        <is>
          <t>Particulier</t>
        </is>
      </c>
      <c r="G2015" s="65" t="inlineStr">
        <is>
          <t>Bordeaux</t>
        </is>
      </c>
      <c r="H2015" s="65" t="inlineStr">
        <is>
          <t>Karim Belkacem</t>
        </is>
      </c>
      <c r="I2015" s="65" t="inlineStr">
        <is>
          <t>Salle de bain</t>
        </is>
      </c>
      <c r="J2015" s="65" t="inlineStr">
        <is>
          <t>SB-003</t>
        </is>
      </c>
      <c r="K2015" s="65" t="inlineStr">
        <is>
          <t>Pose meuble vasque + robinetterie</t>
        </is>
      </c>
      <c r="L2015" s="67" t="n">
        <v>1</v>
      </c>
      <c r="M2015" s="68" t="n">
        <v>1337.98</v>
      </c>
      <c r="N2015" s="65" t="inlineStr">
        <is>
          <t>Accepté</t>
        </is>
      </c>
      <c r="O2015" s="66" t="n">
        <v>45867</v>
      </c>
      <c r="P2015" s="67" t="n">
        <v>15</v>
      </c>
      <c r="Q2015" s="67" t="n">
        <v>2</v>
      </c>
      <c r="R2015" s="67">
        <f>$I2015</f>
        <v/>
      </c>
      <c r="S2015" s="67">
        <f>$K2015</f>
        <v/>
      </c>
      <c r="T2015" s="67">
        <f>IFERROR(INDEX(Clients!$G$2:$G$1020,MATCH($E2015,Clients!$A$2:$A$1020,0)),"")</f>
        <v/>
      </c>
      <c r="U2015" s="67">
        <f>IFERROR(INDEX(Clients!$I$2:$I$1020,MATCH($E2015,Clients!$A$2:$A$1020,0)),"")</f>
        <v/>
      </c>
      <c r="V2015" s="69">
        <f>1</f>
        <v/>
      </c>
      <c r="W2015" s="69">
        <f>IF($N2015="Accepté",1,0)</f>
        <v/>
      </c>
      <c r="X2015" s="68">
        <f>$M2015*$W2015</f>
        <v/>
      </c>
      <c r="Y2015" s="68">
        <f>IF($N2015="En cours",0,$M2015)</f>
        <v/>
      </c>
      <c r="Z2015" s="69">
        <f>IF($P2015="",0,1)</f>
        <v/>
      </c>
      <c r="AA2015" s="70">
        <f>IF($P2015="",0,$P2015)</f>
        <v/>
      </c>
      <c r="AB2015" s="69">
        <f>IF(AND($P2015&lt;&gt;"",$P2015&lt;=Paramètres!$C$14),1,0)</f>
        <v/>
      </c>
      <c r="AC2015" s="67">
        <f>IF($P2015="","Jamais relancé",IF($P2015&lt;=3,"0-3 j",IF($P2015&lt;=7,"4-7 j",IF($P2015&lt;=15,"8-15 j","Plus de 15 j"))))</f>
        <v/>
      </c>
      <c r="AD2015" s="67">
        <f>IF($M2015&lt;=1000,"Moins de 1 k€",IF($M2015&lt;=5000,"1 à 5 k€",IF($M2015&lt;=15000,"5 à 15 k€","Plus de 15 k€")))</f>
        <v/>
      </c>
    </row>
    <row r="2016">
      <c r="A2016" s="65" t="inlineStr">
        <is>
          <t>DEV-02015</t>
        </is>
      </c>
      <c r="B2016" s="66" t="n">
        <v>45839</v>
      </c>
      <c r="C2016" s="65" t="inlineStr">
        <is>
          <t>2025-07</t>
        </is>
      </c>
      <c r="D2016" s="65" t="inlineStr">
        <is>
          <t>2025-2026</t>
        </is>
      </c>
      <c r="E2016" s="65" t="inlineStr">
        <is>
          <t>CLI-0659</t>
        </is>
      </c>
      <c r="F2016" s="65" t="inlineStr">
        <is>
          <t>Particulier</t>
        </is>
      </c>
      <c r="G2016" s="65" t="inlineStr">
        <is>
          <t>Toulouse</t>
        </is>
      </c>
      <c r="H2016" s="65" t="inlineStr">
        <is>
          <t>Nadia Cherif</t>
        </is>
      </c>
      <c r="I2016" s="65" t="inlineStr">
        <is>
          <t>Salle de bain</t>
        </is>
      </c>
      <c r="J2016" s="65" t="inlineStr">
        <is>
          <t>SB-002</t>
        </is>
      </c>
      <c r="K2016" s="65" t="inlineStr">
        <is>
          <t>Remplacement baignoire par douche</t>
        </is>
      </c>
      <c r="L2016" s="67" t="n">
        <v>1</v>
      </c>
      <c r="M2016" s="68" t="n">
        <v>3985.97</v>
      </c>
      <c r="N2016" s="65" t="inlineStr">
        <is>
          <t>Accepté</t>
        </is>
      </c>
      <c r="O2016" s="66" t="n">
        <v>45863</v>
      </c>
      <c r="P2016" s="67" t="n">
        <v>7</v>
      </c>
      <c r="Q2016" s="67" t="n">
        <v>1</v>
      </c>
      <c r="R2016" s="67">
        <f>$I2016</f>
        <v/>
      </c>
      <c r="S2016" s="67">
        <f>$K2016</f>
        <v/>
      </c>
      <c r="T2016" s="67">
        <f>IFERROR(INDEX(Clients!$G$2:$G$1020,MATCH($E2016,Clients!$A$2:$A$1020,0)),"")</f>
        <v/>
      </c>
      <c r="U2016" s="67">
        <f>IFERROR(INDEX(Clients!$I$2:$I$1020,MATCH($E2016,Clients!$A$2:$A$1020,0)),"")</f>
        <v/>
      </c>
      <c r="V2016" s="69">
        <f>1</f>
        <v/>
      </c>
      <c r="W2016" s="69">
        <f>IF($N2016="Accepté",1,0)</f>
        <v/>
      </c>
      <c r="X2016" s="68">
        <f>$M2016*$W2016</f>
        <v/>
      </c>
      <c r="Y2016" s="68">
        <f>IF($N2016="En cours",0,$M2016)</f>
        <v/>
      </c>
      <c r="Z2016" s="69">
        <f>IF($P2016="",0,1)</f>
        <v/>
      </c>
      <c r="AA2016" s="70">
        <f>IF($P2016="",0,$P2016)</f>
        <v/>
      </c>
      <c r="AB2016" s="69">
        <f>IF(AND($P2016&lt;&gt;"",$P2016&lt;=Paramètres!$C$14),1,0)</f>
        <v/>
      </c>
      <c r="AC2016" s="67">
        <f>IF($P2016="","Jamais relancé",IF($P2016&lt;=3,"0-3 j",IF($P2016&lt;=7,"4-7 j",IF($P2016&lt;=15,"8-15 j","Plus de 15 j"))))</f>
        <v/>
      </c>
      <c r="AD2016" s="67">
        <f>IF($M2016&lt;=1000,"Moins de 1 k€",IF($M2016&lt;=5000,"1 à 5 k€",IF($M2016&lt;=15000,"5 à 15 k€","Plus de 15 k€")))</f>
        <v/>
      </c>
    </row>
    <row r="2017">
      <c r="A2017" s="65" t="inlineStr">
        <is>
          <t>DEV-02016</t>
        </is>
      </c>
      <c r="B2017" s="66" t="n">
        <v>45839</v>
      </c>
      <c r="C2017" s="65" t="inlineStr">
        <is>
          <t>2025-07</t>
        </is>
      </c>
      <c r="D2017" s="65" t="inlineStr">
        <is>
          <t>2025-2026</t>
        </is>
      </c>
      <c r="E2017" s="65" t="inlineStr">
        <is>
          <t>CLI-0073</t>
        </is>
      </c>
      <c r="F2017" s="65" t="inlineStr">
        <is>
          <t>Professionnel</t>
        </is>
      </c>
      <c r="G2017" s="65" t="inlineStr">
        <is>
          <t>Toulouse</t>
        </is>
      </c>
      <c r="H2017" s="65" t="inlineStr">
        <is>
          <t>Julien Fabre</t>
        </is>
      </c>
      <c r="I2017" s="65" t="inlineStr">
        <is>
          <t>Dépannage</t>
        </is>
      </c>
      <c r="J2017" s="65" t="inlineStr">
        <is>
          <t>DP-004</t>
        </is>
      </c>
      <c r="K2017" s="65" t="inlineStr">
        <is>
          <t>Remise en service chaudière</t>
        </is>
      </c>
      <c r="L2017" s="67" t="n">
        <v>1</v>
      </c>
      <c r="M2017" s="68" t="n">
        <v>363.75</v>
      </c>
      <c r="N2017" s="65" t="inlineStr">
        <is>
          <t>Accepté</t>
        </is>
      </c>
      <c r="O2017" s="66" t="n">
        <v>45848</v>
      </c>
      <c r="P2017" s="67" t="n">
        <v>12</v>
      </c>
      <c r="Q2017" s="67" t="n">
        <v>0</v>
      </c>
      <c r="R2017" s="67">
        <f>$I2017</f>
        <v/>
      </c>
      <c r="S2017" s="67">
        <f>$K2017</f>
        <v/>
      </c>
      <c r="T2017" s="67">
        <f>IFERROR(INDEX(Clients!$G$2:$G$1020,MATCH($E2017,Clients!$A$2:$A$1020,0)),"")</f>
        <v/>
      </c>
      <c r="U2017" s="67">
        <f>IFERROR(INDEX(Clients!$I$2:$I$1020,MATCH($E2017,Clients!$A$2:$A$1020,0)),"")</f>
        <v/>
      </c>
      <c r="V2017" s="69">
        <f>1</f>
        <v/>
      </c>
      <c r="W2017" s="69">
        <f>IF($N2017="Accepté",1,0)</f>
        <v/>
      </c>
      <c r="X2017" s="68">
        <f>$M2017*$W2017</f>
        <v/>
      </c>
      <c r="Y2017" s="68">
        <f>IF($N2017="En cours",0,$M2017)</f>
        <v/>
      </c>
      <c r="Z2017" s="69">
        <f>IF($P2017="",0,1)</f>
        <v/>
      </c>
      <c r="AA2017" s="70">
        <f>IF($P2017="",0,$P2017)</f>
        <v/>
      </c>
      <c r="AB2017" s="69">
        <f>IF(AND($P2017&lt;&gt;"",$P2017&lt;=Paramètres!$C$14),1,0)</f>
        <v/>
      </c>
      <c r="AC2017" s="67">
        <f>IF($P2017="","Jamais relancé",IF($P2017&lt;=3,"0-3 j",IF($P2017&lt;=7,"4-7 j",IF($P2017&lt;=15,"8-15 j","Plus de 15 j"))))</f>
        <v/>
      </c>
      <c r="AD2017" s="67">
        <f>IF($M2017&lt;=1000,"Moins de 1 k€",IF($M2017&lt;=5000,"1 à 5 k€",IF($M2017&lt;=15000,"5 à 15 k€","Plus de 15 k€")))</f>
        <v/>
      </c>
    </row>
    <row r="2018">
      <c r="A2018" s="65" t="inlineStr">
        <is>
          <t>DEV-02017</t>
        </is>
      </c>
      <c r="B2018" s="66" t="n">
        <v>45839</v>
      </c>
      <c r="C2018" s="65" t="inlineStr">
        <is>
          <t>2025-07</t>
        </is>
      </c>
      <c r="D2018" s="65" t="inlineStr">
        <is>
          <t>2025-2026</t>
        </is>
      </c>
      <c r="E2018" s="65" t="inlineStr">
        <is>
          <t>CLI-0328</t>
        </is>
      </c>
      <c r="F2018" s="65" t="inlineStr">
        <is>
          <t>Particulier</t>
        </is>
      </c>
      <c r="G2018" s="65" t="inlineStr">
        <is>
          <t>Bordeaux</t>
        </is>
      </c>
      <c r="H2018" s="65" t="inlineStr">
        <is>
          <t>Sophie Marchand</t>
        </is>
      </c>
      <c r="I2018" s="65" t="inlineStr">
        <is>
          <t>Plomberie</t>
        </is>
      </c>
      <c r="J2018" s="65" t="inlineStr">
        <is>
          <t>PR-003</t>
        </is>
      </c>
      <c r="K2018" s="65" t="inlineStr">
        <is>
          <t>Réfection réseau eau appartement</t>
        </is>
      </c>
      <c r="L2018" s="67" t="n">
        <v>1</v>
      </c>
      <c r="M2018" s="68" t="n">
        <v>3049.12</v>
      </c>
      <c r="N2018" s="65" t="inlineStr">
        <is>
          <t>Refusé</t>
        </is>
      </c>
      <c r="O2018" s="66" t="n">
        <v>45862</v>
      </c>
      <c r="P2018" s="67" t="n">
        <v>9</v>
      </c>
      <c r="Q2018" s="67" t="n">
        <v>1</v>
      </c>
      <c r="R2018" s="67">
        <f>$I2018</f>
        <v/>
      </c>
      <c r="S2018" s="67">
        <f>$K2018</f>
        <v/>
      </c>
      <c r="T2018" s="67">
        <f>IFERROR(INDEX(Clients!$G$2:$G$1020,MATCH($E2018,Clients!$A$2:$A$1020,0)),"")</f>
        <v/>
      </c>
      <c r="U2018" s="67">
        <f>IFERROR(INDEX(Clients!$I$2:$I$1020,MATCH($E2018,Clients!$A$2:$A$1020,0)),"")</f>
        <v/>
      </c>
      <c r="V2018" s="69">
        <f>1</f>
        <v/>
      </c>
      <c r="W2018" s="69">
        <f>IF($N2018="Accepté",1,0)</f>
        <v/>
      </c>
      <c r="X2018" s="68">
        <f>$M2018*$W2018</f>
        <v/>
      </c>
      <c r="Y2018" s="68">
        <f>IF($N2018="En cours",0,$M2018)</f>
        <v/>
      </c>
      <c r="Z2018" s="69">
        <f>IF($P2018="",0,1)</f>
        <v/>
      </c>
      <c r="AA2018" s="70">
        <f>IF($P2018="",0,$P2018)</f>
        <v/>
      </c>
      <c r="AB2018" s="69">
        <f>IF(AND($P2018&lt;&gt;"",$P2018&lt;=Paramètres!$C$14),1,0)</f>
        <v/>
      </c>
      <c r="AC2018" s="67">
        <f>IF($P2018="","Jamais relancé",IF($P2018&lt;=3,"0-3 j",IF($P2018&lt;=7,"4-7 j",IF($P2018&lt;=15,"8-15 j","Plus de 15 j"))))</f>
        <v/>
      </c>
      <c r="AD2018" s="67">
        <f>IF($M2018&lt;=1000,"Moins de 1 k€",IF($M2018&lt;=5000,"1 à 5 k€",IF($M2018&lt;=15000,"5 à 15 k€","Plus de 15 k€")))</f>
        <v/>
      </c>
    </row>
    <row r="2019">
      <c r="A2019" s="65" t="inlineStr">
        <is>
          <t>DEV-02018</t>
        </is>
      </c>
      <c r="B2019" s="66" t="n">
        <v>45839</v>
      </c>
      <c r="C2019" s="65" t="inlineStr">
        <is>
          <t>2025-07</t>
        </is>
      </c>
      <c r="D2019" s="65" t="inlineStr">
        <is>
          <t>2025-2026</t>
        </is>
      </c>
      <c r="E2019" s="65" t="inlineStr">
        <is>
          <t>CLI-0187</t>
        </is>
      </c>
      <c r="F2019" s="65" t="inlineStr">
        <is>
          <t>Particulier</t>
        </is>
      </c>
      <c r="G2019" s="65" t="inlineStr">
        <is>
          <t>Bordeaux</t>
        </is>
      </c>
      <c r="H2019" s="65" t="inlineStr">
        <is>
          <t>Sophie Marchand</t>
        </is>
      </c>
      <c r="I2019" s="65" t="inlineStr">
        <is>
          <t>Salle de bain</t>
        </is>
      </c>
      <c r="J2019" s="65" t="inlineStr">
        <is>
          <t>SB-001</t>
        </is>
      </c>
      <c r="K2019" s="65" t="inlineStr">
        <is>
          <t>Rénovation salle de bain complète</t>
        </is>
      </c>
      <c r="L2019" s="67" t="n">
        <v>1</v>
      </c>
      <c r="M2019" s="68" t="n">
        <v>10466.82</v>
      </c>
      <c r="N2019" s="65" t="inlineStr">
        <is>
          <t>Sans réponse</t>
        </is>
      </c>
      <c r="O2019" s="66" t="n">
        <v>45860</v>
      </c>
      <c r="P2019" s="67" t="n"/>
      <c r="Q2019" s="67" t="n">
        <v>0</v>
      </c>
      <c r="R2019" s="67">
        <f>$I2019</f>
        <v/>
      </c>
      <c r="S2019" s="67">
        <f>$K2019</f>
        <v/>
      </c>
      <c r="T2019" s="67">
        <f>IFERROR(INDEX(Clients!$G$2:$G$1020,MATCH($E2019,Clients!$A$2:$A$1020,0)),"")</f>
        <v/>
      </c>
      <c r="U2019" s="67">
        <f>IFERROR(INDEX(Clients!$I$2:$I$1020,MATCH($E2019,Clients!$A$2:$A$1020,0)),"")</f>
        <v/>
      </c>
      <c r="V2019" s="69">
        <f>1</f>
        <v/>
      </c>
      <c r="W2019" s="69">
        <f>IF($N2019="Accepté",1,0)</f>
        <v/>
      </c>
      <c r="X2019" s="68">
        <f>$M2019*$W2019</f>
        <v/>
      </c>
      <c r="Y2019" s="68">
        <f>IF($N2019="En cours",0,$M2019)</f>
        <v/>
      </c>
      <c r="Z2019" s="69">
        <f>IF($P2019="",0,1)</f>
        <v/>
      </c>
      <c r="AA2019" s="70">
        <f>IF($P2019="",0,$P2019)</f>
        <v/>
      </c>
      <c r="AB2019" s="69">
        <f>IF(AND($P2019&lt;&gt;"",$P2019&lt;=Paramètres!$C$14),1,0)</f>
        <v/>
      </c>
      <c r="AC2019" s="67">
        <f>IF($P2019="","Jamais relancé",IF($P2019&lt;=3,"0-3 j",IF($P2019&lt;=7,"4-7 j",IF($P2019&lt;=15,"8-15 j","Plus de 15 j"))))</f>
        <v/>
      </c>
      <c r="AD2019" s="67">
        <f>IF($M2019&lt;=1000,"Moins de 1 k€",IF($M2019&lt;=5000,"1 à 5 k€",IF($M2019&lt;=15000,"5 à 15 k€","Plus de 15 k€")))</f>
        <v/>
      </c>
    </row>
    <row r="2020">
      <c r="A2020" s="65" t="inlineStr">
        <is>
          <t>DEV-02019</t>
        </is>
      </c>
      <c r="B2020" s="66" t="n">
        <v>45839</v>
      </c>
      <c r="C2020" s="65" t="inlineStr">
        <is>
          <t>2025-07</t>
        </is>
      </c>
      <c r="D2020" s="65" t="inlineStr">
        <is>
          <t>2025-2026</t>
        </is>
      </c>
      <c r="E2020" s="65" t="inlineStr">
        <is>
          <t>CLI-0365</t>
        </is>
      </c>
      <c r="F2020" s="65" t="inlineStr">
        <is>
          <t>Particulier</t>
        </is>
      </c>
      <c r="G2020" s="65" t="inlineStr">
        <is>
          <t>Toulouse</t>
        </is>
      </c>
      <c r="H2020" s="65" t="inlineStr">
        <is>
          <t>Nadia Cherif</t>
        </is>
      </c>
      <c r="I2020" s="65" t="inlineStr">
        <is>
          <t>Plomberie</t>
        </is>
      </c>
      <c r="J2020" s="65" t="inlineStr">
        <is>
          <t>PR-003</t>
        </is>
      </c>
      <c r="K2020" s="65" t="inlineStr">
        <is>
          <t>Réfection réseau eau appartement</t>
        </is>
      </c>
      <c r="L2020" s="67" t="n">
        <v>1</v>
      </c>
      <c r="M2020" s="68" t="n">
        <v>3227.88</v>
      </c>
      <c r="N2020" s="65" t="inlineStr">
        <is>
          <t>Accepté</t>
        </is>
      </c>
      <c r="O2020" s="66" t="n">
        <v>45851</v>
      </c>
      <c r="P2020" s="67" t="n">
        <v>8</v>
      </c>
      <c r="Q2020" s="67" t="n">
        <v>1</v>
      </c>
      <c r="R2020" s="67">
        <f>$I2020</f>
        <v/>
      </c>
      <c r="S2020" s="67">
        <f>$K2020</f>
        <v/>
      </c>
      <c r="T2020" s="67">
        <f>IFERROR(INDEX(Clients!$G$2:$G$1020,MATCH($E2020,Clients!$A$2:$A$1020,0)),"")</f>
        <v/>
      </c>
      <c r="U2020" s="67">
        <f>IFERROR(INDEX(Clients!$I$2:$I$1020,MATCH($E2020,Clients!$A$2:$A$1020,0)),"")</f>
        <v/>
      </c>
      <c r="V2020" s="69">
        <f>1</f>
        <v/>
      </c>
      <c r="W2020" s="69">
        <f>IF($N2020="Accepté",1,0)</f>
        <v/>
      </c>
      <c r="X2020" s="68">
        <f>$M2020*$W2020</f>
        <v/>
      </c>
      <c r="Y2020" s="68">
        <f>IF($N2020="En cours",0,$M2020)</f>
        <v/>
      </c>
      <c r="Z2020" s="69">
        <f>IF($P2020="",0,1)</f>
        <v/>
      </c>
      <c r="AA2020" s="70">
        <f>IF($P2020="",0,$P2020)</f>
        <v/>
      </c>
      <c r="AB2020" s="69">
        <f>IF(AND($P2020&lt;&gt;"",$P2020&lt;=Paramètres!$C$14),1,0)</f>
        <v/>
      </c>
      <c r="AC2020" s="67">
        <f>IF($P2020="","Jamais relancé",IF($P2020&lt;=3,"0-3 j",IF($P2020&lt;=7,"4-7 j",IF($P2020&lt;=15,"8-15 j","Plus de 15 j"))))</f>
        <v/>
      </c>
      <c r="AD2020" s="67">
        <f>IF($M2020&lt;=1000,"Moins de 1 k€",IF($M2020&lt;=5000,"1 à 5 k€",IF($M2020&lt;=15000,"5 à 15 k€","Plus de 15 k€")))</f>
        <v/>
      </c>
    </row>
    <row r="2021">
      <c r="A2021" s="65" t="inlineStr">
        <is>
          <t>DEV-02020</t>
        </is>
      </c>
      <c r="B2021" s="66" t="n">
        <v>45839</v>
      </c>
      <c r="C2021" s="65" t="inlineStr">
        <is>
          <t>2025-07</t>
        </is>
      </c>
      <c r="D2021" s="65" t="inlineStr">
        <is>
          <t>2025-2026</t>
        </is>
      </c>
      <c r="E2021" s="65" t="inlineStr">
        <is>
          <t>CLI-0994</t>
        </is>
      </c>
      <c r="F2021" s="65" t="inlineStr">
        <is>
          <t>Particulier</t>
        </is>
      </c>
      <c r="G2021" s="65" t="inlineStr">
        <is>
          <t>Montpellier</t>
        </is>
      </c>
      <c r="H2021" s="65" t="inlineStr">
        <is>
          <t>Thomas Rey</t>
        </is>
      </c>
      <c r="I2021" s="65" t="inlineStr">
        <is>
          <t>Plomberie</t>
        </is>
      </c>
      <c r="J2021" s="65" t="inlineStr">
        <is>
          <t>PR-002</t>
        </is>
      </c>
      <c r="K2021" s="65" t="inlineStr">
        <is>
          <t>Recherche de fuite + réparation</t>
        </is>
      </c>
      <c r="L2021" s="67" t="n">
        <v>3</v>
      </c>
      <c r="M2021" s="68" t="n">
        <v>1438.61</v>
      </c>
      <c r="N2021" s="65" t="inlineStr">
        <is>
          <t>Refusé</t>
        </is>
      </c>
      <c r="O2021" s="66" t="n">
        <v>45854</v>
      </c>
      <c r="P2021" s="67" t="n">
        <v>7</v>
      </c>
      <c r="Q2021" s="67" t="n">
        <v>2</v>
      </c>
      <c r="R2021" s="67">
        <f>$I2021</f>
        <v/>
      </c>
      <c r="S2021" s="67">
        <f>$K2021</f>
        <v/>
      </c>
      <c r="T2021" s="67">
        <f>IFERROR(INDEX(Clients!$G$2:$G$1020,MATCH($E2021,Clients!$A$2:$A$1020,0)),"")</f>
        <v/>
      </c>
      <c r="U2021" s="67">
        <f>IFERROR(INDEX(Clients!$I$2:$I$1020,MATCH($E2021,Clients!$A$2:$A$1020,0)),"")</f>
        <v/>
      </c>
      <c r="V2021" s="69">
        <f>1</f>
        <v/>
      </c>
      <c r="W2021" s="69">
        <f>IF($N2021="Accepté",1,0)</f>
        <v/>
      </c>
      <c r="X2021" s="68">
        <f>$M2021*$W2021</f>
        <v/>
      </c>
      <c r="Y2021" s="68">
        <f>IF($N2021="En cours",0,$M2021)</f>
        <v/>
      </c>
      <c r="Z2021" s="69">
        <f>IF($P2021="",0,1)</f>
        <v/>
      </c>
      <c r="AA2021" s="70">
        <f>IF($P2021="",0,$P2021)</f>
        <v/>
      </c>
      <c r="AB2021" s="69">
        <f>IF(AND($P2021&lt;&gt;"",$P2021&lt;=Paramètres!$C$14),1,0)</f>
        <v/>
      </c>
      <c r="AC2021" s="67">
        <f>IF($P2021="","Jamais relancé",IF($P2021&lt;=3,"0-3 j",IF($P2021&lt;=7,"4-7 j",IF($P2021&lt;=15,"8-15 j","Plus de 15 j"))))</f>
        <v/>
      </c>
      <c r="AD2021" s="67">
        <f>IF($M2021&lt;=1000,"Moins de 1 k€",IF($M2021&lt;=5000,"1 à 5 k€",IF($M2021&lt;=15000,"5 à 15 k€","Plus de 15 k€")))</f>
        <v/>
      </c>
    </row>
    <row r="2022">
      <c r="A2022" s="65" t="inlineStr">
        <is>
          <t>DEV-02021</t>
        </is>
      </c>
      <c r="B2022" s="66" t="n">
        <v>45840</v>
      </c>
      <c r="C2022" s="65" t="inlineStr">
        <is>
          <t>2025-07</t>
        </is>
      </c>
      <c r="D2022" s="65" t="inlineStr">
        <is>
          <t>2025-2026</t>
        </is>
      </c>
      <c r="E2022" s="65" t="inlineStr">
        <is>
          <t>CLI-0403</t>
        </is>
      </c>
      <c r="F2022" s="65" t="inlineStr">
        <is>
          <t>Particulier</t>
        </is>
      </c>
      <c r="G2022" s="65" t="inlineStr">
        <is>
          <t>Bordeaux</t>
        </is>
      </c>
      <c r="H2022" s="65" t="inlineStr">
        <is>
          <t>Sophie Marchand</t>
        </is>
      </c>
      <c r="I2022" s="65" t="inlineStr">
        <is>
          <t>Électricité</t>
        </is>
      </c>
      <c r="J2022" s="65" t="inlineStr">
        <is>
          <t>EL-003</t>
        </is>
      </c>
      <c r="K2022" s="65" t="inlineStr">
        <is>
          <t>Rénovation électrique complète</t>
        </is>
      </c>
      <c r="L2022" s="67" t="n">
        <v>1</v>
      </c>
      <c r="M2022" s="68" t="n">
        <v>11264.55</v>
      </c>
      <c r="N2022" s="65" t="inlineStr">
        <is>
          <t>Accepté</t>
        </is>
      </c>
      <c r="O2022" s="66" t="n">
        <v>45871</v>
      </c>
      <c r="P2022" s="67" t="n">
        <v>12</v>
      </c>
      <c r="Q2022" s="67" t="n">
        <v>2</v>
      </c>
      <c r="R2022" s="67">
        <f>$I2022</f>
        <v/>
      </c>
      <c r="S2022" s="67">
        <f>$K2022</f>
        <v/>
      </c>
      <c r="T2022" s="67">
        <f>IFERROR(INDEX(Clients!$G$2:$G$1020,MATCH($E2022,Clients!$A$2:$A$1020,0)),"")</f>
        <v/>
      </c>
      <c r="U2022" s="67">
        <f>IFERROR(INDEX(Clients!$I$2:$I$1020,MATCH($E2022,Clients!$A$2:$A$1020,0)),"")</f>
        <v/>
      </c>
      <c r="V2022" s="69">
        <f>1</f>
        <v/>
      </c>
      <c r="W2022" s="69">
        <f>IF($N2022="Accepté",1,0)</f>
        <v/>
      </c>
      <c r="X2022" s="68">
        <f>$M2022*$W2022</f>
        <v/>
      </c>
      <c r="Y2022" s="68">
        <f>IF($N2022="En cours",0,$M2022)</f>
        <v/>
      </c>
      <c r="Z2022" s="69">
        <f>IF($P2022="",0,1)</f>
        <v/>
      </c>
      <c r="AA2022" s="70">
        <f>IF($P2022="",0,$P2022)</f>
        <v/>
      </c>
      <c r="AB2022" s="69">
        <f>IF(AND($P2022&lt;&gt;"",$P2022&lt;=Paramètres!$C$14),1,0)</f>
        <v/>
      </c>
      <c r="AC2022" s="67">
        <f>IF($P2022="","Jamais relancé",IF($P2022&lt;=3,"0-3 j",IF($P2022&lt;=7,"4-7 j",IF($P2022&lt;=15,"8-15 j","Plus de 15 j"))))</f>
        <v/>
      </c>
      <c r="AD2022" s="67">
        <f>IF($M2022&lt;=1000,"Moins de 1 k€",IF($M2022&lt;=5000,"1 à 5 k€",IF($M2022&lt;=15000,"5 à 15 k€","Plus de 15 k€")))</f>
        <v/>
      </c>
    </row>
    <row r="2023">
      <c r="A2023" s="65" t="inlineStr">
        <is>
          <t>DEV-02022</t>
        </is>
      </c>
      <c r="B2023" s="66" t="n">
        <v>45840</v>
      </c>
      <c r="C2023" s="65" t="inlineStr">
        <is>
          <t>2025-07</t>
        </is>
      </c>
      <c r="D2023" s="65" t="inlineStr">
        <is>
          <t>2025-2026</t>
        </is>
      </c>
      <c r="E2023" s="65" t="inlineStr">
        <is>
          <t>CLI-0161</t>
        </is>
      </c>
      <c r="F2023" s="65" t="inlineStr">
        <is>
          <t>Particulier</t>
        </is>
      </c>
      <c r="G2023" s="65" t="inlineStr">
        <is>
          <t>Bordeaux</t>
        </is>
      </c>
      <c r="H2023" s="65" t="inlineStr">
        <is>
          <t>Sophie Marchand</t>
        </is>
      </c>
      <c r="I2023" s="65" t="inlineStr">
        <is>
          <t>Électricité</t>
        </is>
      </c>
      <c r="J2023" s="65" t="inlineStr">
        <is>
          <t>EL-004</t>
        </is>
      </c>
      <c r="K2023" s="65" t="inlineStr">
        <is>
          <t>Éclairage LED locaux professionnels</t>
        </is>
      </c>
      <c r="L2023" s="67" t="n">
        <v>1</v>
      </c>
      <c r="M2023" s="68" t="n">
        <v>3303.32</v>
      </c>
      <c r="N2023" s="65" t="inlineStr">
        <is>
          <t>Sans réponse</t>
        </is>
      </c>
      <c r="O2023" s="66" t="n">
        <v>45861</v>
      </c>
      <c r="P2023" s="67" t="n"/>
      <c r="Q2023" s="67" t="n">
        <v>0</v>
      </c>
      <c r="R2023" s="67">
        <f>$I2023</f>
        <v/>
      </c>
      <c r="S2023" s="67">
        <f>$K2023</f>
        <v/>
      </c>
      <c r="T2023" s="67">
        <f>IFERROR(INDEX(Clients!$G$2:$G$1020,MATCH($E2023,Clients!$A$2:$A$1020,0)),"")</f>
        <v/>
      </c>
      <c r="U2023" s="67">
        <f>IFERROR(INDEX(Clients!$I$2:$I$1020,MATCH($E2023,Clients!$A$2:$A$1020,0)),"")</f>
        <v/>
      </c>
      <c r="V2023" s="69">
        <f>1</f>
        <v/>
      </c>
      <c r="W2023" s="69">
        <f>IF($N2023="Accepté",1,0)</f>
        <v/>
      </c>
      <c r="X2023" s="68">
        <f>$M2023*$W2023</f>
        <v/>
      </c>
      <c r="Y2023" s="68">
        <f>IF($N2023="En cours",0,$M2023)</f>
        <v/>
      </c>
      <c r="Z2023" s="69">
        <f>IF($P2023="",0,1)</f>
        <v/>
      </c>
      <c r="AA2023" s="70">
        <f>IF($P2023="",0,$P2023)</f>
        <v/>
      </c>
      <c r="AB2023" s="69">
        <f>IF(AND($P2023&lt;&gt;"",$P2023&lt;=Paramètres!$C$14),1,0)</f>
        <v/>
      </c>
      <c r="AC2023" s="67">
        <f>IF($P2023="","Jamais relancé",IF($P2023&lt;=3,"0-3 j",IF($P2023&lt;=7,"4-7 j",IF($P2023&lt;=15,"8-15 j","Plus de 15 j"))))</f>
        <v/>
      </c>
      <c r="AD2023" s="67">
        <f>IF($M2023&lt;=1000,"Moins de 1 k€",IF($M2023&lt;=5000,"1 à 5 k€",IF($M2023&lt;=15000,"5 à 15 k€","Plus de 15 k€")))</f>
        <v/>
      </c>
    </row>
    <row r="2024">
      <c r="A2024" s="65" t="inlineStr">
        <is>
          <t>DEV-02023</t>
        </is>
      </c>
      <c r="B2024" s="66" t="n">
        <v>45840</v>
      </c>
      <c r="C2024" s="65" t="inlineStr">
        <is>
          <t>2025-07</t>
        </is>
      </c>
      <c r="D2024" s="65" t="inlineStr">
        <is>
          <t>2025-2026</t>
        </is>
      </c>
      <c r="E2024" s="65" t="inlineStr">
        <is>
          <t>CLI-0315</t>
        </is>
      </c>
      <c r="F2024" s="65" t="inlineStr">
        <is>
          <t>Professionnel</t>
        </is>
      </c>
      <c r="G2024" s="65" t="inlineStr">
        <is>
          <t>Bordeaux</t>
        </is>
      </c>
      <c r="H2024" s="65" t="inlineStr">
        <is>
          <t>Sophie Marchand</t>
        </is>
      </c>
      <c r="I2024" s="65" t="inlineStr">
        <is>
          <t>Plomberie</t>
        </is>
      </c>
      <c r="J2024" s="65" t="inlineStr">
        <is>
          <t>PR-003</t>
        </is>
      </c>
      <c r="K2024" s="65" t="inlineStr">
        <is>
          <t>Réfection réseau eau appartement</t>
        </is>
      </c>
      <c r="L2024" s="67" t="n">
        <v>1</v>
      </c>
      <c r="M2024" s="68" t="n">
        <v>5016.82</v>
      </c>
      <c r="N2024" s="65" t="inlineStr">
        <is>
          <t>Sans réponse</t>
        </is>
      </c>
      <c r="O2024" s="66" t="n">
        <v>45855</v>
      </c>
      <c r="P2024" s="67" t="n">
        <v>6</v>
      </c>
      <c r="Q2024" s="67" t="n">
        <v>1</v>
      </c>
      <c r="R2024" s="67">
        <f>$I2024</f>
        <v/>
      </c>
      <c r="S2024" s="67">
        <f>$K2024</f>
        <v/>
      </c>
      <c r="T2024" s="67">
        <f>IFERROR(INDEX(Clients!$G$2:$G$1020,MATCH($E2024,Clients!$A$2:$A$1020,0)),"")</f>
        <v/>
      </c>
      <c r="U2024" s="67">
        <f>IFERROR(INDEX(Clients!$I$2:$I$1020,MATCH($E2024,Clients!$A$2:$A$1020,0)),"")</f>
        <v/>
      </c>
      <c r="V2024" s="69">
        <f>1</f>
        <v/>
      </c>
      <c r="W2024" s="69">
        <f>IF($N2024="Accepté",1,0)</f>
        <v/>
      </c>
      <c r="X2024" s="68">
        <f>$M2024*$W2024</f>
        <v/>
      </c>
      <c r="Y2024" s="68">
        <f>IF($N2024="En cours",0,$M2024)</f>
        <v/>
      </c>
      <c r="Z2024" s="69">
        <f>IF($P2024="",0,1)</f>
        <v/>
      </c>
      <c r="AA2024" s="70">
        <f>IF($P2024="",0,$P2024)</f>
        <v/>
      </c>
      <c r="AB2024" s="69">
        <f>IF(AND($P2024&lt;&gt;"",$P2024&lt;=Paramètres!$C$14),1,0)</f>
        <v/>
      </c>
      <c r="AC2024" s="67">
        <f>IF($P2024="","Jamais relancé",IF($P2024&lt;=3,"0-3 j",IF($P2024&lt;=7,"4-7 j",IF($P2024&lt;=15,"8-15 j","Plus de 15 j"))))</f>
        <v/>
      </c>
      <c r="AD2024" s="67">
        <f>IF($M2024&lt;=1000,"Moins de 1 k€",IF($M2024&lt;=5000,"1 à 5 k€",IF($M2024&lt;=15000,"5 à 15 k€","Plus de 15 k€")))</f>
        <v/>
      </c>
    </row>
    <row r="2025">
      <c r="A2025" s="65" t="inlineStr">
        <is>
          <t>DEV-02024</t>
        </is>
      </c>
      <c r="B2025" s="66" t="n">
        <v>45840</v>
      </c>
      <c r="C2025" s="65" t="inlineStr">
        <is>
          <t>2025-07</t>
        </is>
      </c>
      <c r="D2025" s="65" t="inlineStr">
        <is>
          <t>2025-2026</t>
        </is>
      </c>
      <c r="E2025" s="65" t="inlineStr">
        <is>
          <t>CLI-0346</t>
        </is>
      </c>
      <c r="F2025" s="65" t="inlineStr">
        <is>
          <t>Particulier</t>
        </is>
      </c>
      <c r="G2025" s="65" t="inlineStr">
        <is>
          <t>Bordeaux</t>
        </is>
      </c>
      <c r="H2025" s="65" t="inlineStr">
        <is>
          <t>Sophie Marchand</t>
        </is>
      </c>
      <c r="I2025" s="65" t="inlineStr">
        <is>
          <t>Plomberie</t>
        </is>
      </c>
      <c r="J2025" s="65" t="inlineStr">
        <is>
          <t>PR-001</t>
        </is>
      </c>
      <c r="K2025" s="65" t="inlineStr">
        <is>
          <t>Remplacement chauffe-eau 200 L</t>
        </is>
      </c>
      <c r="L2025" s="67" t="n">
        <v>1</v>
      </c>
      <c r="M2025" s="68" t="n">
        <v>1131.11</v>
      </c>
      <c r="N2025" s="65" t="inlineStr">
        <is>
          <t>Refusé</t>
        </is>
      </c>
      <c r="O2025" s="66" t="n">
        <v>45846</v>
      </c>
      <c r="P2025" s="67" t="n">
        <v>5</v>
      </c>
      <c r="Q2025" s="67" t="n">
        <v>1</v>
      </c>
      <c r="R2025" s="67">
        <f>$I2025</f>
        <v/>
      </c>
      <c r="S2025" s="67">
        <f>$K2025</f>
        <v/>
      </c>
      <c r="T2025" s="67">
        <f>IFERROR(INDEX(Clients!$G$2:$G$1020,MATCH($E2025,Clients!$A$2:$A$1020,0)),"")</f>
        <v/>
      </c>
      <c r="U2025" s="67">
        <f>IFERROR(INDEX(Clients!$I$2:$I$1020,MATCH($E2025,Clients!$A$2:$A$1020,0)),"")</f>
        <v/>
      </c>
      <c r="V2025" s="69">
        <f>1</f>
        <v/>
      </c>
      <c r="W2025" s="69">
        <f>IF($N2025="Accepté",1,0)</f>
        <v/>
      </c>
      <c r="X2025" s="68">
        <f>$M2025*$W2025</f>
        <v/>
      </c>
      <c r="Y2025" s="68">
        <f>IF($N2025="En cours",0,$M2025)</f>
        <v/>
      </c>
      <c r="Z2025" s="69">
        <f>IF($P2025="",0,1)</f>
        <v/>
      </c>
      <c r="AA2025" s="70">
        <f>IF($P2025="",0,$P2025)</f>
        <v/>
      </c>
      <c r="AB2025" s="69">
        <f>IF(AND($P2025&lt;&gt;"",$P2025&lt;=Paramètres!$C$14),1,0)</f>
        <v/>
      </c>
      <c r="AC2025" s="67">
        <f>IF($P2025="","Jamais relancé",IF($P2025&lt;=3,"0-3 j",IF($P2025&lt;=7,"4-7 j",IF($P2025&lt;=15,"8-15 j","Plus de 15 j"))))</f>
        <v/>
      </c>
      <c r="AD2025" s="67">
        <f>IF($M2025&lt;=1000,"Moins de 1 k€",IF($M2025&lt;=5000,"1 à 5 k€",IF($M2025&lt;=15000,"5 à 15 k€","Plus de 15 k€")))</f>
        <v/>
      </c>
    </row>
    <row r="2026">
      <c r="A2026" s="65" t="inlineStr">
        <is>
          <t>DEV-02025</t>
        </is>
      </c>
      <c r="B2026" s="66" t="n">
        <v>45840</v>
      </c>
      <c r="C2026" s="65" t="inlineStr">
        <is>
          <t>2025-07</t>
        </is>
      </c>
      <c r="D2026" s="65" t="inlineStr">
        <is>
          <t>2025-2026</t>
        </is>
      </c>
      <c r="E2026" s="65" t="inlineStr">
        <is>
          <t>CLI-0347</t>
        </is>
      </c>
      <c r="F2026" s="65" t="inlineStr">
        <is>
          <t>Particulier</t>
        </is>
      </c>
      <c r="G2026" s="65" t="inlineStr">
        <is>
          <t>Toulouse</t>
        </is>
      </c>
      <c r="H2026" s="65" t="inlineStr">
        <is>
          <t>Nadia Cherif</t>
        </is>
      </c>
      <c r="I2026" s="65" t="inlineStr">
        <is>
          <t>Électricité</t>
        </is>
      </c>
      <c r="J2026" s="65" t="inlineStr">
        <is>
          <t>EL-002</t>
        </is>
      </c>
      <c r="K2026" s="65" t="inlineStr">
        <is>
          <t>Installation borne de recharge VE</t>
        </is>
      </c>
      <c r="L2026" s="67" t="n">
        <v>1</v>
      </c>
      <c r="M2026" s="68" t="n">
        <v>1576.92</v>
      </c>
      <c r="N2026" s="65" t="inlineStr">
        <is>
          <t>Accepté</t>
        </is>
      </c>
      <c r="O2026" s="66" t="n">
        <v>45869</v>
      </c>
      <c r="P2026" s="67" t="n">
        <v>8</v>
      </c>
      <c r="Q2026" s="67" t="n">
        <v>1</v>
      </c>
      <c r="R2026" s="67">
        <f>$I2026</f>
        <v/>
      </c>
      <c r="S2026" s="67">
        <f>$K2026</f>
        <v/>
      </c>
      <c r="T2026" s="67">
        <f>IFERROR(INDEX(Clients!$G$2:$G$1020,MATCH($E2026,Clients!$A$2:$A$1020,0)),"")</f>
        <v/>
      </c>
      <c r="U2026" s="67">
        <f>IFERROR(INDEX(Clients!$I$2:$I$1020,MATCH($E2026,Clients!$A$2:$A$1020,0)),"")</f>
        <v/>
      </c>
      <c r="V2026" s="69">
        <f>1</f>
        <v/>
      </c>
      <c r="W2026" s="69">
        <f>IF($N2026="Accepté",1,0)</f>
        <v/>
      </c>
      <c r="X2026" s="68">
        <f>$M2026*$W2026</f>
        <v/>
      </c>
      <c r="Y2026" s="68">
        <f>IF($N2026="En cours",0,$M2026)</f>
        <v/>
      </c>
      <c r="Z2026" s="69">
        <f>IF($P2026="",0,1)</f>
        <v/>
      </c>
      <c r="AA2026" s="70">
        <f>IF($P2026="",0,$P2026)</f>
        <v/>
      </c>
      <c r="AB2026" s="69">
        <f>IF(AND($P2026&lt;&gt;"",$P2026&lt;=Paramètres!$C$14),1,0)</f>
        <v/>
      </c>
      <c r="AC2026" s="67">
        <f>IF($P2026="","Jamais relancé",IF($P2026&lt;=3,"0-3 j",IF($P2026&lt;=7,"4-7 j",IF($P2026&lt;=15,"8-15 j","Plus de 15 j"))))</f>
        <v/>
      </c>
      <c r="AD2026" s="67">
        <f>IF($M2026&lt;=1000,"Moins de 1 k€",IF($M2026&lt;=5000,"1 à 5 k€",IF($M2026&lt;=15000,"5 à 15 k€","Plus de 15 k€")))</f>
        <v/>
      </c>
    </row>
    <row r="2027">
      <c r="A2027" s="65" t="inlineStr">
        <is>
          <t>DEV-02026</t>
        </is>
      </c>
      <c r="B2027" s="66" t="n">
        <v>45840</v>
      </c>
      <c r="C2027" s="65" t="inlineStr">
        <is>
          <t>2025-07</t>
        </is>
      </c>
      <c r="D2027" s="65" t="inlineStr">
        <is>
          <t>2025-2026</t>
        </is>
      </c>
      <c r="E2027" s="65" t="inlineStr">
        <is>
          <t>CLI-1016</t>
        </is>
      </c>
      <c r="F2027" s="65" t="inlineStr">
        <is>
          <t>Particulier</t>
        </is>
      </c>
      <c r="G2027" s="65" t="inlineStr">
        <is>
          <t>Montpellier</t>
        </is>
      </c>
      <c r="H2027" s="65" t="inlineStr">
        <is>
          <t>Thomas Rey</t>
        </is>
      </c>
      <c r="I2027" s="65" t="inlineStr">
        <is>
          <t>Dépannage</t>
        </is>
      </c>
      <c r="J2027" s="65" t="inlineStr">
        <is>
          <t>DP-004</t>
        </is>
      </c>
      <c r="K2027" s="65" t="inlineStr">
        <is>
          <t>Remise en service chaudière</t>
        </is>
      </c>
      <c r="L2027" s="67" t="n">
        <v>1</v>
      </c>
      <c r="M2027" s="68" t="n">
        <v>225.67</v>
      </c>
      <c r="N2027" s="65" t="inlineStr">
        <is>
          <t>Sans réponse</t>
        </is>
      </c>
      <c r="O2027" s="66" t="n">
        <v>45856</v>
      </c>
      <c r="P2027" s="67" t="n"/>
      <c r="Q2027" s="67" t="n">
        <v>0</v>
      </c>
      <c r="R2027" s="67">
        <f>$I2027</f>
        <v/>
      </c>
      <c r="S2027" s="67">
        <f>$K2027</f>
        <v/>
      </c>
      <c r="T2027" s="67">
        <f>IFERROR(INDEX(Clients!$G$2:$G$1020,MATCH($E2027,Clients!$A$2:$A$1020,0)),"")</f>
        <v/>
      </c>
      <c r="U2027" s="67">
        <f>IFERROR(INDEX(Clients!$I$2:$I$1020,MATCH($E2027,Clients!$A$2:$A$1020,0)),"")</f>
        <v/>
      </c>
      <c r="V2027" s="69">
        <f>1</f>
        <v/>
      </c>
      <c r="W2027" s="69">
        <f>IF($N2027="Accepté",1,0)</f>
        <v/>
      </c>
      <c r="X2027" s="68">
        <f>$M2027*$W2027</f>
        <v/>
      </c>
      <c r="Y2027" s="68">
        <f>IF($N2027="En cours",0,$M2027)</f>
        <v/>
      </c>
      <c r="Z2027" s="69">
        <f>IF($P2027="",0,1)</f>
        <v/>
      </c>
      <c r="AA2027" s="70">
        <f>IF($P2027="",0,$P2027)</f>
        <v/>
      </c>
      <c r="AB2027" s="69">
        <f>IF(AND($P2027&lt;&gt;"",$P2027&lt;=Paramètres!$C$14),1,0)</f>
        <v/>
      </c>
      <c r="AC2027" s="67">
        <f>IF($P2027="","Jamais relancé",IF($P2027&lt;=3,"0-3 j",IF($P2027&lt;=7,"4-7 j",IF($P2027&lt;=15,"8-15 j","Plus de 15 j"))))</f>
        <v/>
      </c>
      <c r="AD2027" s="67">
        <f>IF($M2027&lt;=1000,"Moins de 1 k€",IF($M2027&lt;=5000,"1 à 5 k€",IF($M2027&lt;=15000,"5 à 15 k€","Plus de 15 k€")))</f>
        <v/>
      </c>
    </row>
    <row r="2028">
      <c r="A2028" s="65" t="inlineStr">
        <is>
          <t>DEV-02027</t>
        </is>
      </c>
      <c r="B2028" s="66" t="n">
        <v>45841</v>
      </c>
      <c r="C2028" s="65" t="inlineStr">
        <is>
          <t>2025-07</t>
        </is>
      </c>
      <c r="D2028" s="65" t="inlineStr">
        <is>
          <t>2025-2026</t>
        </is>
      </c>
      <c r="E2028" s="65" t="inlineStr">
        <is>
          <t>CLI-0372</t>
        </is>
      </c>
      <c r="F2028" s="65" t="inlineStr">
        <is>
          <t>Professionnel</t>
        </is>
      </c>
      <c r="G2028" s="65" t="inlineStr">
        <is>
          <t>Bordeaux</t>
        </is>
      </c>
      <c r="H2028" s="65" t="inlineStr">
        <is>
          <t>Sophie Marchand</t>
        </is>
      </c>
      <c r="I2028" s="65" t="inlineStr">
        <is>
          <t>Dépannage</t>
        </is>
      </c>
      <c r="J2028" s="65" t="inlineStr">
        <is>
          <t>DP-004</t>
        </is>
      </c>
      <c r="K2028" s="65" t="inlineStr">
        <is>
          <t>Remise en service chaudière</t>
        </is>
      </c>
      <c r="L2028" s="67" t="n">
        <v>1</v>
      </c>
      <c r="M2028" s="68" t="n">
        <v>429.27</v>
      </c>
      <c r="N2028" s="65" t="inlineStr">
        <is>
          <t>Sans réponse</t>
        </is>
      </c>
      <c r="O2028" s="66" t="n">
        <v>45854</v>
      </c>
      <c r="P2028" s="67" t="n"/>
      <c r="Q2028" s="67" t="n">
        <v>0</v>
      </c>
      <c r="R2028" s="67">
        <f>$I2028</f>
        <v/>
      </c>
      <c r="S2028" s="67">
        <f>$K2028</f>
        <v/>
      </c>
      <c r="T2028" s="67">
        <f>IFERROR(INDEX(Clients!$G$2:$G$1020,MATCH($E2028,Clients!$A$2:$A$1020,0)),"")</f>
        <v/>
      </c>
      <c r="U2028" s="67">
        <f>IFERROR(INDEX(Clients!$I$2:$I$1020,MATCH($E2028,Clients!$A$2:$A$1020,0)),"")</f>
        <v/>
      </c>
      <c r="V2028" s="69">
        <f>1</f>
        <v/>
      </c>
      <c r="W2028" s="69">
        <f>IF($N2028="Accepté",1,0)</f>
        <v/>
      </c>
      <c r="X2028" s="68">
        <f>$M2028*$W2028</f>
        <v/>
      </c>
      <c r="Y2028" s="68">
        <f>IF($N2028="En cours",0,$M2028)</f>
        <v/>
      </c>
      <c r="Z2028" s="69">
        <f>IF($P2028="",0,1)</f>
        <v/>
      </c>
      <c r="AA2028" s="70">
        <f>IF($P2028="",0,$P2028)</f>
        <v/>
      </c>
      <c r="AB2028" s="69">
        <f>IF(AND($P2028&lt;&gt;"",$P2028&lt;=Paramètres!$C$14),1,0)</f>
        <v/>
      </c>
      <c r="AC2028" s="67">
        <f>IF($P2028="","Jamais relancé",IF($P2028&lt;=3,"0-3 j",IF($P2028&lt;=7,"4-7 j",IF($P2028&lt;=15,"8-15 j","Plus de 15 j"))))</f>
        <v/>
      </c>
      <c r="AD2028" s="67">
        <f>IF($M2028&lt;=1000,"Moins de 1 k€",IF($M2028&lt;=5000,"1 à 5 k€",IF($M2028&lt;=15000,"5 à 15 k€","Plus de 15 k€")))</f>
        <v/>
      </c>
    </row>
    <row r="2029">
      <c r="A2029" s="65" t="inlineStr">
        <is>
          <t>DEV-02028</t>
        </is>
      </c>
      <c r="B2029" s="66" t="n">
        <v>45841</v>
      </c>
      <c r="C2029" s="65" t="inlineStr">
        <is>
          <t>2025-07</t>
        </is>
      </c>
      <c r="D2029" s="65" t="inlineStr">
        <is>
          <t>2025-2026</t>
        </is>
      </c>
      <c r="E2029" s="65" t="inlineStr">
        <is>
          <t>CLI-0694</t>
        </is>
      </c>
      <c r="F2029" s="65" t="inlineStr">
        <is>
          <t>Collectivité</t>
        </is>
      </c>
      <c r="G2029" s="65" t="inlineStr">
        <is>
          <t>Bordeaux</t>
        </is>
      </c>
      <c r="H2029" s="65" t="inlineStr">
        <is>
          <t>Karim Belkacem</t>
        </is>
      </c>
      <c r="I2029" s="65" t="inlineStr">
        <is>
          <t>Salle de bain</t>
        </is>
      </c>
      <c r="J2029" s="65" t="inlineStr">
        <is>
          <t>SB-002</t>
        </is>
      </c>
      <c r="K2029" s="65" t="inlineStr">
        <is>
          <t>Remplacement baignoire par douche</t>
        </is>
      </c>
      <c r="L2029" s="67" t="n">
        <v>1</v>
      </c>
      <c r="M2029" s="68" t="n">
        <v>8910.889999999999</v>
      </c>
      <c r="N2029" s="65" t="inlineStr">
        <is>
          <t>Accepté</t>
        </is>
      </c>
      <c r="O2029" s="66" t="n">
        <v>45847</v>
      </c>
      <c r="P2029" s="67" t="n">
        <v>7</v>
      </c>
      <c r="Q2029" s="67" t="n">
        <v>0</v>
      </c>
      <c r="R2029" s="67">
        <f>$I2029</f>
        <v/>
      </c>
      <c r="S2029" s="67">
        <f>$K2029</f>
        <v/>
      </c>
      <c r="T2029" s="67">
        <f>IFERROR(INDEX(Clients!$G$2:$G$1020,MATCH($E2029,Clients!$A$2:$A$1020,0)),"")</f>
        <v/>
      </c>
      <c r="U2029" s="67">
        <f>IFERROR(INDEX(Clients!$I$2:$I$1020,MATCH($E2029,Clients!$A$2:$A$1020,0)),"")</f>
        <v/>
      </c>
      <c r="V2029" s="69">
        <f>1</f>
        <v/>
      </c>
      <c r="W2029" s="69">
        <f>IF($N2029="Accepté",1,0)</f>
        <v/>
      </c>
      <c r="X2029" s="68">
        <f>$M2029*$W2029</f>
        <v/>
      </c>
      <c r="Y2029" s="68">
        <f>IF($N2029="En cours",0,$M2029)</f>
        <v/>
      </c>
      <c r="Z2029" s="69">
        <f>IF($P2029="",0,1)</f>
        <v/>
      </c>
      <c r="AA2029" s="70">
        <f>IF($P2029="",0,$P2029)</f>
        <v/>
      </c>
      <c r="AB2029" s="69">
        <f>IF(AND($P2029&lt;&gt;"",$P2029&lt;=Paramètres!$C$14),1,0)</f>
        <v/>
      </c>
      <c r="AC2029" s="67">
        <f>IF($P2029="","Jamais relancé",IF($P2029&lt;=3,"0-3 j",IF($P2029&lt;=7,"4-7 j",IF($P2029&lt;=15,"8-15 j","Plus de 15 j"))))</f>
        <v/>
      </c>
      <c r="AD2029" s="67">
        <f>IF($M2029&lt;=1000,"Moins de 1 k€",IF($M2029&lt;=5000,"1 à 5 k€",IF($M2029&lt;=15000,"5 à 15 k€","Plus de 15 k€")))</f>
        <v/>
      </c>
    </row>
    <row r="2030">
      <c r="A2030" s="65" t="inlineStr">
        <is>
          <t>DEV-02029</t>
        </is>
      </c>
      <c r="B2030" s="66" t="n">
        <v>45841</v>
      </c>
      <c r="C2030" s="65" t="inlineStr">
        <is>
          <t>2025-07</t>
        </is>
      </c>
      <c r="D2030" s="65" t="inlineStr">
        <is>
          <t>2025-2026</t>
        </is>
      </c>
      <c r="E2030" s="65" t="inlineStr">
        <is>
          <t>CLI-0160</t>
        </is>
      </c>
      <c r="F2030" s="65" t="inlineStr">
        <is>
          <t>Particulier</t>
        </is>
      </c>
      <c r="G2030" s="65" t="inlineStr">
        <is>
          <t>Bordeaux</t>
        </is>
      </c>
      <c r="H2030" s="65" t="inlineStr">
        <is>
          <t>Sophie Marchand</t>
        </is>
      </c>
      <c r="I2030" s="65" t="inlineStr">
        <is>
          <t>Plomberie</t>
        </is>
      </c>
      <c r="J2030" s="65" t="inlineStr">
        <is>
          <t>PR-003</t>
        </is>
      </c>
      <c r="K2030" s="65" t="inlineStr">
        <is>
          <t>Réfection réseau eau appartement</t>
        </is>
      </c>
      <c r="L2030" s="67" t="n">
        <v>1</v>
      </c>
      <c r="M2030" s="68" t="n">
        <v>3331.23</v>
      </c>
      <c r="N2030" s="65" t="inlineStr">
        <is>
          <t>Sans réponse</t>
        </is>
      </c>
      <c r="O2030" s="66" t="n">
        <v>45852</v>
      </c>
      <c r="P2030" s="67" t="n">
        <v>7</v>
      </c>
      <c r="Q2030" s="67" t="n">
        <v>1</v>
      </c>
      <c r="R2030" s="67">
        <f>$I2030</f>
        <v/>
      </c>
      <c r="S2030" s="67">
        <f>$K2030</f>
        <v/>
      </c>
      <c r="T2030" s="67">
        <f>IFERROR(INDEX(Clients!$G$2:$G$1020,MATCH($E2030,Clients!$A$2:$A$1020,0)),"")</f>
        <v/>
      </c>
      <c r="U2030" s="67">
        <f>IFERROR(INDEX(Clients!$I$2:$I$1020,MATCH($E2030,Clients!$A$2:$A$1020,0)),"")</f>
        <v/>
      </c>
      <c r="V2030" s="69">
        <f>1</f>
        <v/>
      </c>
      <c r="W2030" s="69">
        <f>IF($N2030="Accepté",1,0)</f>
        <v/>
      </c>
      <c r="X2030" s="68">
        <f>$M2030*$W2030</f>
        <v/>
      </c>
      <c r="Y2030" s="68">
        <f>IF($N2030="En cours",0,$M2030)</f>
        <v/>
      </c>
      <c r="Z2030" s="69">
        <f>IF($P2030="",0,1)</f>
        <v/>
      </c>
      <c r="AA2030" s="70">
        <f>IF($P2030="",0,$P2030)</f>
        <v/>
      </c>
      <c r="AB2030" s="69">
        <f>IF(AND($P2030&lt;&gt;"",$P2030&lt;=Paramètres!$C$14),1,0)</f>
        <v/>
      </c>
      <c r="AC2030" s="67">
        <f>IF($P2030="","Jamais relancé",IF($P2030&lt;=3,"0-3 j",IF($P2030&lt;=7,"4-7 j",IF($P2030&lt;=15,"8-15 j","Plus de 15 j"))))</f>
        <v/>
      </c>
      <c r="AD2030" s="67">
        <f>IF($M2030&lt;=1000,"Moins de 1 k€",IF($M2030&lt;=5000,"1 à 5 k€",IF($M2030&lt;=15000,"5 à 15 k€","Plus de 15 k€")))</f>
        <v/>
      </c>
    </row>
    <row r="2031">
      <c r="A2031" s="65" t="inlineStr">
        <is>
          <t>DEV-02030</t>
        </is>
      </c>
      <c r="B2031" s="66" t="n">
        <v>45841</v>
      </c>
      <c r="C2031" s="65" t="inlineStr">
        <is>
          <t>2025-07</t>
        </is>
      </c>
      <c r="D2031" s="65" t="inlineStr">
        <is>
          <t>2025-2026</t>
        </is>
      </c>
      <c r="E2031" s="65" t="inlineStr">
        <is>
          <t>CLI-0699</t>
        </is>
      </c>
      <c r="F2031" s="65" t="inlineStr">
        <is>
          <t>Syndic</t>
        </is>
      </c>
      <c r="G2031" s="65" t="inlineStr">
        <is>
          <t>Bordeaux</t>
        </is>
      </c>
      <c r="H2031" s="65" t="inlineStr">
        <is>
          <t>Karim Belkacem</t>
        </is>
      </c>
      <c r="I2031" s="65" t="inlineStr">
        <is>
          <t>Salle de bain</t>
        </is>
      </c>
      <c r="J2031" s="65" t="inlineStr">
        <is>
          <t>SB-002</t>
        </is>
      </c>
      <c r="K2031" s="65" t="inlineStr">
        <is>
          <t>Remplacement baignoire par douche</t>
        </is>
      </c>
      <c r="L2031" s="67" t="n">
        <v>2</v>
      </c>
      <c r="M2031" s="68" t="n">
        <v>14540.26</v>
      </c>
      <c r="N2031" s="65" t="inlineStr">
        <is>
          <t>Sans réponse</t>
        </is>
      </c>
      <c r="O2031" s="66" t="n">
        <v>45849</v>
      </c>
      <c r="P2031" s="67" t="n"/>
      <c r="Q2031" s="67" t="n">
        <v>0</v>
      </c>
      <c r="R2031" s="67">
        <f>$I2031</f>
        <v/>
      </c>
      <c r="S2031" s="67">
        <f>$K2031</f>
        <v/>
      </c>
      <c r="T2031" s="67">
        <f>IFERROR(INDEX(Clients!$G$2:$G$1020,MATCH($E2031,Clients!$A$2:$A$1020,0)),"")</f>
        <v/>
      </c>
      <c r="U2031" s="67">
        <f>IFERROR(INDEX(Clients!$I$2:$I$1020,MATCH($E2031,Clients!$A$2:$A$1020,0)),"")</f>
        <v/>
      </c>
      <c r="V2031" s="69">
        <f>1</f>
        <v/>
      </c>
      <c r="W2031" s="69">
        <f>IF($N2031="Accepté",1,0)</f>
        <v/>
      </c>
      <c r="X2031" s="68">
        <f>$M2031*$W2031</f>
        <v/>
      </c>
      <c r="Y2031" s="68">
        <f>IF($N2031="En cours",0,$M2031)</f>
        <v/>
      </c>
      <c r="Z2031" s="69">
        <f>IF($P2031="",0,1)</f>
        <v/>
      </c>
      <c r="AA2031" s="70">
        <f>IF($P2031="",0,$P2031)</f>
        <v/>
      </c>
      <c r="AB2031" s="69">
        <f>IF(AND($P2031&lt;&gt;"",$P2031&lt;=Paramètres!$C$14),1,0)</f>
        <v/>
      </c>
      <c r="AC2031" s="67">
        <f>IF($P2031="","Jamais relancé",IF($P2031&lt;=3,"0-3 j",IF($P2031&lt;=7,"4-7 j",IF($P2031&lt;=15,"8-15 j","Plus de 15 j"))))</f>
        <v/>
      </c>
      <c r="AD2031" s="67">
        <f>IF($M2031&lt;=1000,"Moins de 1 k€",IF($M2031&lt;=5000,"1 à 5 k€",IF($M2031&lt;=15000,"5 à 15 k€","Plus de 15 k€")))</f>
        <v/>
      </c>
    </row>
    <row r="2032">
      <c r="A2032" s="65" t="inlineStr">
        <is>
          <t>DEV-02031</t>
        </is>
      </c>
      <c r="B2032" s="66" t="n">
        <v>45842</v>
      </c>
      <c r="C2032" s="65" t="inlineStr">
        <is>
          <t>2025-07</t>
        </is>
      </c>
      <c r="D2032" s="65" t="inlineStr">
        <is>
          <t>2025-2026</t>
        </is>
      </c>
      <c r="E2032" s="65" t="inlineStr">
        <is>
          <t>CLI-0199</t>
        </is>
      </c>
      <c r="F2032" s="65" t="inlineStr">
        <is>
          <t>Particulier</t>
        </is>
      </c>
      <c r="G2032" s="65" t="inlineStr">
        <is>
          <t>Toulouse</t>
        </is>
      </c>
      <c r="H2032" s="65" t="inlineStr">
        <is>
          <t>Julien Fabre</t>
        </is>
      </c>
      <c r="I2032" s="65" t="inlineStr">
        <is>
          <t>Plomberie</t>
        </is>
      </c>
      <c r="J2032" s="65" t="inlineStr">
        <is>
          <t>PR-002</t>
        </is>
      </c>
      <c r="K2032" s="65" t="inlineStr">
        <is>
          <t>Recherche de fuite + réparation</t>
        </is>
      </c>
      <c r="L2032" s="67" t="n">
        <v>1</v>
      </c>
      <c r="M2032" s="68" t="n">
        <v>416.12</v>
      </c>
      <c r="N2032" s="65" t="inlineStr">
        <is>
          <t>Refusé</t>
        </is>
      </c>
      <c r="O2032" s="66" t="n">
        <v>45866</v>
      </c>
      <c r="P2032" s="67" t="n">
        <v>8</v>
      </c>
      <c r="Q2032" s="67" t="n">
        <v>3</v>
      </c>
      <c r="R2032" s="67">
        <f>$I2032</f>
        <v/>
      </c>
      <c r="S2032" s="67">
        <f>$K2032</f>
        <v/>
      </c>
      <c r="T2032" s="67">
        <f>IFERROR(INDEX(Clients!$G$2:$G$1020,MATCH($E2032,Clients!$A$2:$A$1020,0)),"")</f>
        <v/>
      </c>
      <c r="U2032" s="67">
        <f>IFERROR(INDEX(Clients!$I$2:$I$1020,MATCH($E2032,Clients!$A$2:$A$1020,0)),"")</f>
        <v/>
      </c>
      <c r="V2032" s="69">
        <f>1</f>
        <v/>
      </c>
      <c r="W2032" s="69">
        <f>IF($N2032="Accepté",1,0)</f>
        <v/>
      </c>
      <c r="X2032" s="68">
        <f>$M2032*$W2032</f>
        <v/>
      </c>
      <c r="Y2032" s="68">
        <f>IF($N2032="En cours",0,$M2032)</f>
        <v/>
      </c>
      <c r="Z2032" s="69">
        <f>IF($P2032="",0,1)</f>
        <v/>
      </c>
      <c r="AA2032" s="70">
        <f>IF($P2032="",0,$P2032)</f>
        <v/>
      </c>
      <c r="AB2032" s="69">
        <f>IF(AND($P2032&lt;&gt;"",$P2032&lt;=Paramètres!$C$14),1,0)</f>
        <v/>
      </c>
      <c r="AC2032" s="67">
        <f>IF($P2032="","Jamais relancé",IF($P2032&lt;=3,"0-3 j",IF($P2032&lt;=7,"4-7 j",IF($P2032&lt;=15,"8-15 j","Plus de 15 j"))))</f>
        <v/>
      </c>
      <c r="AD2032" s="67">
        <f>IF($M2032&lt;=1000,"Moins de 1 k€",IF($M2032&lt;=5000,"1 à 5 k€",IF($M2032&lt;=15000,"5 à 15 k€","Plus de 15 k€")))</f>
        <v/>
      </c>
    </row>
    <row r="2033">
      <c r="A2033" s="65" t="inlineStr">
        <is>
          <t>DEV-02032</t>
        </is>
      </c>
      <c r="B2033" s="66" t="n">
        <v>45842</v>
      </c>
      <c r="C2033" s="65" t="inlineStr">
        <is>
          <t>2025-07</t>
        </is>
      </c>
      <c r="D2033" s="65" t="inlineStr">
        <is>
          <t>2025-2026</t>
        </is>
      </c>
      <c r="E2033" s="65" t="inlineStr">
        <is>
          <t>CLI-0307</t>
        </is>
      </c>
      <c r="F2033" s="65" t="inlineStr">
        <is>
          <t>Particulier</t>
        </is>
      </c>
      <c r="G2033" s="65" t="inlineStr">
        <is>
          <t>Bordeaux</t>
        </is>
      </c>
      <c r="H2033" s="65" t="inlineStr">
        <is>
          <t>Sophie Marchand</t>
        </is>
      </c>
      <c r="I2033" s="65" t="inlineStr">
        <is>
          <t>Électricité</t>
        </is>
      </c>
      <c r="J2033" s="65" t="inlineStr">
        <is>
          <t>EL-004</t>
        </is>
      </c>
      <c r="K2033" s="65" t="inlineStr">
        <is>
          <t>Éclairage LED locaux professionnels</t>
        </is>
      </c>
      <c r="L2033" s="67" t="n">
        <v>1</v>
      </c>
      <c r="M2033" s="68" t="n">
        <v>3720.67</v>
      </c>
      <c r="N2033" s="65" t="inlineStr">
        <is>
          <t>Accepté</t>
        </is>
      </c>
      <c r="O2033" s="66" t="n">
        <v>45857</v>
      </c>
      <c r="P2033" s="67" t="n">
        <v>16</v>
      </c>
      <c r="Q2033" s="67" t="n">
        <v>0</v>
      </c>
      <c r="R2033" s="67">
        <f>$I2033</f>
        <v/>
      </c>
      <c r="S2033" s="67">
        <f>$K2033</f>
        <v/>
      </c>
      <c r="T2033" s="67">
        <f>IFERROR(INDEX(Clients!$G$2:$G$1020,MATCH($E2033,Clients!$A$2:$A$1020,0)),"")</f>
        <v/>
      </c>
      <c r="U2033" s="67">
        <f>IFERROR(INDEX(Clients!$I$2:$I$1020,MATCH($E2033,Clients!$A$2:$A$1020,0)),"")</f>
        <v/>
      </c>
      <c r="V2033" s="69">
        <f>1</f>
        <v/>
      </c>
      <c r="W2033" s="69">
        <f>IF($N2033="Accepté",1,0)</f>
        <v/>
      </c>
      <c r="X2033" s="68">
        <f>$M2033*$W2033</f>
        <v/>
      </c>
      <c r="Y2033" s="68">
        <f>IF($N2033="En cours",0,$M2033)</f>
        <v/>
      </c>
      <c r="Z2033" s="69">
        <f>IF($P2033="",0,1)</f>
        <v/>
      </c>
      <c r="AA2033" s="70">
        <f>IF($P2033="",0,$P2033)</f>
        <v/>
      </c>
      <c r="AB2033" s="69">
        <f>IF(AND($P2033&lt;&gt;"",$P2033&lt;=Paramètres!$C$14),1,0)</f>
        <v/>
      </c>
      <c r="AC2033" s="67">
        <f>IF($P2033="","Jamais relancé",IF($P2033&lt;=3,"0-3 j",IF($P2033&lt;=7,"4-7 j",IF($P2033&lt;=15,"8-15 j","Plus de 15 j"))))</f>
        <v/>
      </c>
      <c r="AD2033" s="67">
        <f>IF($M2033&lt;=1000,"Moins de 1 k€",IF($M2033&lt;=5000,"1 à 5 k€",IF($M2033&lt;=15000,"5 à 15 k€","Plus de 15 k€")))</f>
        <v/>
      </c>
    </row>
    <row r="2034">
      <c r="A2034" s="65" t="inlineStr">
        <is>
          <t>DEV-02033</t>
        </is>
      </c>
      <c r="B2034" s="66" t="n">
        <v>45842</v>
      </c>
      <c r="C2034" s="65" t="inlineStr">
        <is>
          <t>2025-07</t>
        </is>
      </c>
      <c r="D2034" s="65" t="inlineStr">
        <is>
          <t>2025-2026</t>
        </is>
      </c>
      <c r="E2034" s="65" t="inlineStr">
        <is>
          <t>CLI-0114</t>
        </is>
      </c>
      <c r="F2034" s="65" t="inlineStr">
        <is>
          <t>Particulier</t>
        </is>
      </c>
      <c r="G2034" s="65" t="inlineStr">
        <is>
          <t>Bordeaux</t>
        </is>
      </c>
      <c r="H2034" s="65" t="inlineStr">
        <is>
          <t>Karim Belkacem</t>
        </is>
      </c>
      <c r="I2034" s="65" t="inlineStr">
        <is>
          <t>Salle de bain</t>
        </is>
      </c>
      <c r="J2034" s="65" t="inlineStr">
        <is>
          <t>SB-001</t>
        </is>
      </c>
      <c r="K2034" s="65" t="inlineStr">
        <is>
          <t>Rénovation salle de bain complète</t>
        </is>
      </c>
      <c r="L2034" s="67" t="n">
        <v>1</v>
      </c>
      <c r="M2034" s="68" t="n">
        <v>10064.53</v>
      </c>
      <c r="N2034" s="65" t="inlineStr">
        <is>
          <t>Sans réponse</t>
        </is>
      </c>
      <c r="O2034" s="66" t="n">
        <v>45849</v>
      </c>
      <c r="P2034" s="67" t="n"/>
      <c r="Q2034" s="67" t="n">
        <v>0</v>
      </c>
      <c r="R2034" s="67">
        <f>$I2034</f>
        <v/>
      </c>
      <c r="S2034" s="67">
        <f>$K2034</f>
        <v/>
      </c>
      <c r="T2034" s="67">
        <f>IFERROR(INDEX(Clients!$G$2:$G$1020,MATCH($E2034,Clients!$A$2:$A$1020,0)),"")</f>
        <v/>
      </c>
      <c r="U2034" s="67">
        <f>IFERROR(INDEX(Clients!$I$2:$I$1020,MATCH($E2034,Clients!$A$2:$A$1020,0)),"")</f>
        <v/>
      </c>
      <c r="V2034" s="69">
        <f>1</f>
        <v/>
      </c>
      <c r="W2034" s="69">
        <f>IF($N2034="Accepté",1,0)</f>
        <v/>
      </c>
      <c r="X2034" s="68">
        <f>$M2034*$W2034</f>
        <v/>
      </c>
      <c r="Y2034" s="68">
        <f>IF($N2034="En cours",0,$M2034)</f>
        <v/>
      </c>
      <c r="Z2034" s="69">
        <f>IF($P2034="",0,1)</f>
        <v/>
      </c>
      <c r="AA2034" s="70">
        <f>IF($P2034="",0,$P2034)</f>
        <v/>
      </c>
      <c r="AB2034" s="69">
        <f>IF(AND($P2034&lt;&gt;"",$P2034&lt;=Paramètres!$C$14),1,0)</f>
        <v/>
      </c>
      <c r="AC2034" s="67">
        <f>IF($P2034="","Jamais relancé",IF($P2034&lt;=3,"0-3 j",IF($P2034&lt;=7,"4-7 j",IF($P2034&lt;=15,"8-15 j","Plus de 15 j"))))</f>
        <v/>
      </c>
      <c r="AD2034" s="67">
        <f>IF($M2034&lt;=1000,"Moins de 1 k€",IF($M2034&lt;=5000,"1 à 5 k€",IF($M2034&lt;=15000,"5 à 15 k€","Plus de 15 k€")))</f>
        <v/>
      </c>
    </row>
    <row r="2035">
      <c r="A2035" s="65" t="inlineStr">
        <is>
          <t>DEV-02034</t>
        </is>
      </c>
      <c r="B2035" s="66" t="n">
        <v>45842</v>
      </c>
      <c r="C2035" s="65" t="inlineStr">
        <is>
          <t>2025-07</t>
        </is>
      </c>
      <c r="D2035" s="65" t="inlineStr">
        <is>
          <t>2025-2026</t>
        </is>
      </c>
      <c r="E2035" s="65" t="inlineStr">
        <is>
          <t>CLI-0658</t>
        </is>
      </c>
      <c r="F2035" s="65" t="inlineStr">
        <is>
          <t>Collectivité</t>
        </is>
      </c>
      <c r="G2035" s="65" t="inlineStr">
        <is>
          <t>Bordeaux</t>
        </is>
      </c>
      <c r="H2035" s="65" t="inlineStr">
        <is>
          <t>Sophie Marchand</t>
        </is>
      </c>
      <c r="I2035" s="65" t="inlineStr">
        <is>
          <t>Plomberie</t>
        </is>
      </c>
      <c r="J2035" s="65" t="inlineStr">
        <is>
          <t>PR-004</t>
        </is>
      </c>
      <c r="K2035" s="65" t="inlineStr">
        <is>
          <t>Remplacement colonne d'évacuation</t>
        </is>
      </c>
      <c r="L2035" s="67" t="n">
        <v>3</v>
      </c>
      <c r="M2035" s="68" t="n">
        <v>44364.65</v>
      </c>
      <c r="N2035" s="65" t="inlineStr">
        <is>
          <t>Sans réponse</t>
        </is>
      </c>
      <c r="O2035" s="66" t="n">
        <v>45868</v>
      </c>
      <c r="P2035" s="67" t="n">
        <v>6</v>
      </c>
      <c r="Q2035" s="67" t="n">
        <v>2</v>
      </c>
      <c r="R2035" s="67">
        <f>$I2035</f>
        <v/>
      </c>
      <c r="S2035" s="67">
        <f>$K2035</f>
        <v/>
      </c>
      <c r="T2035" s="67">
        <f>IFERROR(INDEX(Clients!$G$2:$G$1020,MATCH($E2035,Clients!$A$2:$A$1020,0)),"")</f>
        <v/>
      </c>
      <c r="U2035" s="67">
        <f>IFERROR(INDEX(Clients!$I$2:$I$1020,MATCH($E2035,Clients!$A$2:$A$1020,0)),"")</f>
        <v/>
      </c>
      <c r="V2035" s="69">
        <f>1</f>
        <v/>
      </c>
      <c r="W2035" s="69">
        <f>IF($N2035="Accepté",1,0)</f>
        <v/>
      </c>
      <c r="X2035" s="68">
        <f>$M2035*$W2035</f>
        <v/>
      </c>
      <c r="Y2035" s="68">
        <f>IF($N2035="En cours",0,$M2035)</f>
        <v/>
      </c>
      <c r="Z2035" s="69">
        <f>IF($P2035="",0,1)</f>
        <v/>
      </c>
      <c r="AA2035" s="70">
        <f>IF($P2035="",0,$P2035)</f>
        <v/>
      </c>
      <c r="AB2035" s="69">
        <f>IF(AND($P2035&lt;&gt;"",$P2035&lt;=Paramètres!$C$14),1,0)</f>
        <v/>
      </c>
      <c r="AC2035" s="67">
        <f>IF($P2035="","Jamais relancé",IF($P2035&lt;=3,"0-3 j",IF($P2035&lt;=7,"4-7 j",IF($P2035&lt;=15,"8-15 j","Plus de 15 j"))))</f>
        <v/>
      </c>
      <c r="AD2035" s="67">
        <f>IF($M2035&lt;=1000,"Moins de 1 k€",IF($M2035&lt;=5000,"1 à 5 k€",IF($M2035&lt;=15000,"5 à 15 k€","Plus de 15 k€")))</f>
        <v/>
      </c>
    </row>
    <row r="2036">
      <c r="A2036" s="65" t="inlineStr">
        <is>
          <t>DEV-02035</t>
        </is>
      </c>
      <c r="B2036" s="66" t="n">
        <v>45842</v>
      </c>
      <c r="C2036" s="65" t="inlineStr">
        <is>
          <t>2025-07</t>
        </is>
      </c>
      <c r="D2036" s="65" t="inlineStr">
        <is>
          <t>2025-2026</t>
        </is>
      </c>
      <c r="E2036" s="65" t="inlineStr">
        <is>
          <t>CLI-0682</t>
        </is>
      </c>
      <c r="F2036" s="65" t="inlineStr">
        <is>
          <t>Syndic</t>
        </is>
      </c>
      <c r="G2036" s="65" t="inlineStr">
        <is>
          <t>Montpellier</t>
        </is>
      </c>
      <c r="H2036" s="65" t="inlineStr">
        <is>
          <t>Thomas Rey</t>
        </is>
      </c>
      <c r="I2036" s="65" t="inlineStr">
        <is>
          <t>Plomberie</t>
        </is>
      </c>
      <c r="J2036" s="65" t="inlineStr">
        <is>
          <t>PR-001</t>
        </is>
      </c>
      <c r="K2036" s="65" t="inlineStr">
        <is>
          <t>Remplacement chauffe-eau 200 L</t>
        </is>
      </c>
      <c r="L2036" s="67" t="n">
        <v>1</v>
      </c>
      <c r="M2036" s="68" t="n">
        <v>2956.94</v>
      </c>
      <c r="N2036" s="65" t="inlineStr">
        <is>
          <t>Sans réponse</t>
        </is>
      </c>
      <c r="O2036" s="66" t="n">
        <v>45867</v>
      </c>
      <c r="P2036" s="67" t="n">
        <v>10</v>
      </c>
      <c r="Q2036" s="67" t="n">
        <v>2</v>
      </c>
      <c r="R2036" s="67">
        <f>$I2036</f>
        <v/>
      </c>
      <c r="S2036" s="67">
        <f>$K2036</f>
        <v/>
      </c>
      <c r="T2036" s="67">
        <f>IFERROR(INDEX(Clients!$G$2:$G$1020,MATCH($E2036,Clients!$A$2:$A$1020,0)),"")</f>
        <v/>
      </c>
      <c r="U2036" s="67">
        <f>IFERROR(INDEX(Clients!$I$2:$I$1020,MATCH($E2036,Clients!$A$2:$A$1020,0)),"")</f>
        <v/>
      </c>
      <c r="V2036" s="69">
        <f>1</f>
        <v/>
      </c>
      <c r="W2036" s="69">
        <f>IF($N2036="Accepté",1,0)</f>
        <v/>
      </c>
      <c r="X2036" s="68">
        <f>$M2036*$W2036</f>
        <v/>
      </c>
      <c r="Y2036" s="68">
        <f>IF($N2036="En cours",0,$M2036)</f>
        <v/>
      </c>
      <c r="Z2036" s="69">
        <f>IF($P2036="",0,1)</f>
        <v/>
      </c>
      <c r="AA2036" s="70">
        <f>IF($P2036="",0,$P2036)</f>
        <v/>
      </c>
      <c r="AB2036" s="69">
        <f>IF(AND($P2036&lt;&gt;"",$P2036&lt;=Paramètres!$C$14),1,0)</f>
        <v/>
      </c>
      <c r="AC2036" s="67">
        <f>IF($P2036="","Jamais relancé",IF($P2036&lt;=3,"0-3 j",IF($P2036&lt;=7,"4-7 j",IF($P2036&lt;=15,"8-15 j","Plus de 15 j"))))</f>
        <v/>
      </c>
      <c r="AD2036" s="67">
        <f>IF($M2036&lt;=1000,"Moins de 1 k€",IF($M2036&lt;=5000,"1 à 5 k€",IF($M2036&lt;=15000,"5 à 15 k€","Plus de 15 k€")))</f>
        <v/>
      </c>
    </row>
    <row r="2037">
      <c r="A2037" s="65" t="inlineStr">
        <is>
          <t>DEV-02036</t>
        </is>
      </c>
      <c r="B2037" s="66" t="n">
        <v>45845</v>
      </c>
      <c r="C2037" s="65" t="inlineStr">
        <is>
          <t>2025-07</t>
        </is>
      </c>
      <c r="D2037" s="65" t="inlineStr">
        <is>
          <t>2025-2026</t>
        </is>
      </c>
      <c r="E2037" s="65" t="inlineStr">
        <is>
          <t>CLI-0238</t>
        </is>
      </c>
      <c r="F2037" s="65" t="inlineStr">
        <is>
          <t>Particulier</t>
        </is>
      </c>
      <c r="G2037" s="65" t="inlineStr">
        <is>
          <t>Bordeaux</t>
        </is>
      </c>
      <c r="H2037" s="65" t="inlineStr">
        <is>
          <t>Karim Belkacem</t>
        </is>
      </c>
      <c r="I2037" s="65" t="inlineStr">
        <is>
          <t>Plomberie</t>
        </is>
      </c>
      <c r="J2037" s="65" t="inlineStr">
        <is>
          <t>PR-004</t>
        </is>
      </c>
      <c r="K2037" s="65" t="inlineStr">
        <is>
          <t>Remplacement colonne d'évacuation</t>
        </is>
      </c>
      <c r="L2037" s="67" t="n">
        <v>1</v>
      </c>
      <c r="M2037" s="68" t="n">
        <v>6731.79</v>
      </c>
      <c r="N2037" s="65" t="inlineStr">
        <is>
          <t>Refusé</t>
        </is>
      </c>
      <c r="O2037" s="66" t="n">
        <v>45878</v>
      </c>
      <c r="P2037" s="67" t="n">
        <v>11</v>
      </c>
      <c r="Q2037" s="67" t="n">
        <v>1</v>
      </c>
      <c r="R2037" s="67">
        <f>$I2037</f>
        <v/>
      </c>
      <c r="S2037" s="67">
        <f>$K2037</f>
        <v/>
      </c>
      <c r="T2037" s="67">
        <f>IFERROR(INDEX(Clients!$G$2:$G$1020,MATCH($E2037,Clients!$A$2:$A$1020,0)),"")</f>
        <v/>
      </c>
      <c r="U2037" s="67">
        <f>IFERROR(INDEX(Clients!$I$2:$I$1020,MATCH($E2037,Clients!$A$2:$A$1020,0)),"")</f>
        <v/>
      </c>
      <c r="V2037" s="69">
        <f>1</f>
        <v/>
      </c>
      <c r="W2037" s="69">
        <f>IF($N2037="Accepté",1,0)</f>
        <v/>
      </c>
      <c r="X2037" s="68">
        <f>$M2037*$W2037</f>
        <v/>
      </c>
      <c r="Y2037" s="68">
        <f>IF($N2037="En cours",0,$M2037)</f>
        <v/>
      </c>
      <c r="Z2037" s="69">
        <f>IF($P2037="",0,1)</f>
        <v/>
      </c>
      <c r="AA2037" s="70">
        <f>IF($P2037="",0,$P2037)</f>
        <v/>
      </c>
      <c r="AB2037" s="69">
        <f>IF(AND($P2037&lt;&gt;"",$P2037&lt;=Paramètres!$C$14),1,0)</f>
        <v/>
      </c>
      <c r="AC2037" s="67">
        <f>IF($P2037="","Jamais relancé",IF($P2037&lt;=3,"0-3 j",IF($P2037&lt;=7,"4-7 j",IF($P2037&lt;=15,"8-15 j","Plus de 15 j"))))</f>
        <v/>
      </c>
      <c r="AD2037" s="67">
        <f>IF($M2037&lt;=1000,"Moins de 1 k€",IF($M2037&lt;=5000,"1 à 5 k€",IF($M2037&lt;=15000,"5 à 15 k€","Plus de 15 k€")))</f>
        <v/>
      </c>
    </row>
    <row r="2038">
      <c r="A2038" s="65" t="inlineStr">
        <is>
          <t>DEV-02037</t>
        </is>
      </c>
      <c r="B2038" s="66" t="n">
        <v>45845</v>
      </c>
      <c r="C2038" s="65" t="inlineStr">
        <is>
          <t>2025-07</t>
        </is>
      </c>
      <c r="D2038" s="65" t="inlineStr">
        <is>
          <t>2025-2026</t>
        </is>
      </c>
      <c r="E2038" s="65" t="inlineStr">
        <is>
          <t>CLI-0237</t>
        </is>
      </c>
      <c r="F2038" s="65" t="inlineStr">
        <is>
          <t>Particulier</t>
        </is>
      </c>
      <c r="G2038" s="65" t="inlineStr">
        <is>
          <t>Toulouse</t>
        </is>
      </c>
      <c r="H2038" s="65" t="inlineStr">
        <is>
          <t>Nadia Cherif</t>
        </is>
      </c>
      <c r="I2038" s="65" t="inlineStr">
        <is>
          <t>Chauffage</t>
        </is>
      </c>
      <c r="J2038" s="65" t="inlineStr">
        <is>
          <t>CH-005</t>
        </is>
      </c>
      <c r="K2038" s="65" t="inlineStr">
        <is>
          <t>Désembouage circuit chauffage</t>
        </is>
      </c>
      <c r="L2038" s="67" t="n">
        <v>1</v>
      </c>
      <c r="M2038" s="68" t="n">
        <v>678.27</v>
      </c>
      <c r="N2038" s="65" t="inlineStr">
        <is>
          <t>Sans réponse</t>
        </is>
      </c>
      <c r="O2038" s="66" t="n">
        <v>45865</v>
      </c>
      <c r="P2038" s="67" t="n"/>
      <c r="Q2038" s="67" t="n">
        <v>0</v>
      </c>
      <c r="R2038" s="67">
        <f>$I2038</f>
        <v/>
      </c>
      <c r="S2038" s="67">
        <f>$K2038</f>
        <v/>
      </c>
      <c r="T2038" s="67">
        <f>IFERROR(INDEX(Clients!$G$2:$G$1020,MATCH($E2038,Clients!$A$2:$A$1020,0)),"")</f>
        <v/>
      </c>
      <c r="U2038" s="67">
        <f>IFERROR(INDEX(Clients!$I$2:$I$1020,MATCH($E2038,Clients!$A$2:$A$1020,0)),"")</f>
        <v/>
      </c>
      <c r="V2038" s="69">
        <f>1</f>
        <v/>
      </c>
      <c r="W2038" s="69">
        <f>IF($N2038="Accepté",1,0)</f>
        <v/>
      </c>
      <c r="X2038" s="68">
        <f>$M2038*$W2038</f>
        <v/>
      </c>
      <c r="Y2038" s="68">
        <f>IF($N2038="En cours",0,$M2038)</f>
        <v/>
      </c>
      <c r="Z2038" s="69">
        <f>IF($P2038="",0,1)</f>
        <v/>
      </c>
      <c r="AA2038" s="70">
        <f>IF($P2038="",0,$P2038)</f>
        <v/>
      </c>
      <c r="AB2038" s="69">
        <f>IF(AND($P2038&lt;&gt;"",$P2038&lt;=Paramètres!$C$14),1,0)</f>
        <v/>
      </c>
      <c r="AC2038" s="67">
        <f>IF($P2038="","Jamais relancé",IF($P2038&lt;=3,"0-3 j",IF($P2038&lt;=7,"4-7 j",IF($P2038&lt;=15,"8-15 j","Plus de 15 j"))))</f>
        <v/>
      </c>
      <c r="AD2038" s="67">
        <f>IF($M2038&lt;=1000,"Moins de 1 k€",IF($M2038&lt;=5000,"1 à 5 k€",IF($M2038&lt;=15000,"5 à 15 k€","Plus de 15 k€")))</f>
        <v/>
      </c>
    </row>
    <row r="2039">
      <c r="A2039" s="65" t="inlineStr">
        <is>
          <t>DEV-02038</t>
        </is>
      </c>
      <c r="B2039" s="66" t="n">
        <v>45845</v>
      </c>
      <c r="C2039" s="65" t="inlineStr">
        <is>
          <t>2025-07</t>
        </is>
      </c>
      <c r="D2039" s="65" t="inlineStr">
        <is>
          <t>2025-2026</t>
        </is>
      </c>
      <c r="E2039" s="65" t="inlineStr">
        <is>
          <t>CLI-0008</t>
        </is>
      </c>
      <c r="F2039" s="65" t="inlineStr">
        <is>
          <t>Particulier</t>
        </is>
      </c>
      <c r="G2039" s="65" t="inlineStr">
        <is>
          <t>Toulouse</t>
        </is>
      </c>
      <c r="H2039" s="65" t="inlineStr">
        <is>
          <t>Julien Fabre</t>
        </is>
      </c>
      <c r="I2039" s="65" t="inlineStr">
        <is>
          <t>Salle de bain</t>
        </is>
      </c>
      <c r="J2039" s="65" t="inlineStr">
        <is>
          <t>SB-001</t>
        </is>
      </c>
      <c r="K2039" s="65" t="inlineStr">
        <is>
          <t>Rénovation salle de bain complète</t>
        </is>
      </c>
      <c r="L2039" s="67" t="n">
        <v>1</v>
      </c>
      <c r="M2039" s="68" t="n">
        <v>10630.96</v>
      </c>
      <c r="N2039" s="65" t="inlineStr">
        <is>
          <t>Accepté</t>
        </is>
      </c>
      <c r="O2039" s="66" t="n">
        <v>45869</v>
      </c>
      <c r="P2039" s="67" t="n">
        <v>7</v>
      </c>
      <c r="Q2039" s="67" t="n">
        <v>2</v>
      </c>
      <c r="R2039" s="67">
        <f>$I2039</f>
        <v/>
      </c>
      <c r="S2039" s="67">
        <f>$K2039</f>
        <v/>
      </c>
      <c r="T2039" s="67">
        <f>IFERROR(INDEX(Clients!$G$2:$G$1020,MATCH($E2039,Clients!$A$2:$A$1020,0)),"")</f>
        <v/>
      </c>
      <c r="U2039" s="67">
        <f>IFERROR(INDEX(Clients!$I$2:$I$1020,MATCH($E2039,Clients!$A$2:$A$1020,0)),"")</f>
        <v/>
      </c>
      <c r="V2039" s="69">
        <f>1</f>
        <v/>
      </c>
      <c r="W2039" s="69">
        <f>IF($N2039="Accepté",1,0)</f>
        <v/>
      </c>
      <c r="X2039" s="68">
        <f>$M2039*$W2039</f>
        <v/>
      </c>
      <c r="Y2039" s="68">
        <f>IF($N2039="En cours",0,$M2039)</f>
        <v/>
      </c>
      <c r="Z2039" s="69">
        <f>IF($P2039="",0,1)</f>
        <v/>
      </c>
      <c r="AA2039" s="70">
        <f>IF($P2039="",0,$P2039)</f>
        <v/>
      </c>
      <c r="AB2039" s="69">
        <f>IF(AND($P2039&lt;&gt;"",$P2039&lt;=Paramètres!$C$14),1,0)</f>
        <v/>
      </c>
      <c r="AC2039" s="67">
        <f>IF($P2039="","Jamais relancé",IF($P2039&lt;=3,"0-3 j",IF($P2039&lt;=7,"4-7 j",IF($P2039&lt;=15,"8-15 j","Plus de 15 j"))))</f>
        <v/>
      </c>
      <c r="AD2039" s="67">
        <f>IF($M2039&lt;=1000,"Moins de 1 k€",IF($M2039&lt;=5000,"1 à 5 k€",IF($M2039&lt;=15000,"5 à 15 k€","Plus de 15 k€")))</f>
        <v/>
      </c>
    </row>
    <row r="2040">
      <c r="A2040" s="65" t="inlineStr">
        <is>
          <t>DEV-02039</t>
        </is>
      </c>
      <c r="B2040" s="66" t="n">
        <v>45845</v>
      </c>
      <c r="C2040" s="65" t="inlineStr">
        <is>
          <t>2025-07</t>
        </is>
      </c>
      <c r="D2040" s="65" t="inlineStr">
        <is>
          <t>2025-2026</t>
        </is>
      </c>
      <c r="E2040" s="65" t="inlineStr">
        <is>
          <t>CLI-0710</t>
        </is>
      </c>
      <c r="F2040" s="65" t="inlineStr">
        <is>
          <t>Syndic</t>
        </is>
      </c>
      <c r="G2040" s="65" t="inlineStr">
        <is>
          <t>Montpellier</t>
        </is>
      </c>
      <c r="H2040" s="65" t="inlineStr">
        <is>
          <t>Thomas Rey</t>
        </is>
      </c>
      <c r="I2040" s="65" t="inlineStr">
        <is>
          <t>Plomberie</t>
        </is>
      </c>
      <c r="J2040" s="65" t="inlineStr">
        <is>
          <t>PR-003</t>
        </is>
      </c>
      <c r="K2040" s="65" t="inlineStr">
        <is>
          <t>Réfection réseau eau appartement</t>
        </is>
      </c>
      <c r="L2040" s="67" t="n">
        <v>1</v>
      </c>
      <c r="M2040" s="68" t="n">
        <v>6701.38</v>
      </c>
      <c r="N2040" s="65" t="inlineStr">
        <is>
          <t>Sans réponse</t>
        </is>
      </c>
      <c r="O2040" s="66" t="n">
        <v>45890</v>
      </c>
      <c r="P2040" s="67" t="n">
        <v>6</v>
      </c>
      <c r="Q2040" s="67" t="n">
        <v>3</v>
      </c>
      <c r="R2040" s="67">
        <f>$I2040</f>
        <v/>
      </c>
      <c r="S2040" s="67">
        <f>$K2040</f>
        <v/>
      </c>
      <c r="T2040" s="67">
        <f>IFERROR(INDEX(Clients!$G$2:$G$1020,MATCH($E2040,Clients!$A$2:$A$1020,0)),"")</f>
        <v/>
      </c>
      <c r="U2040" s="67">
        <f>IFERROR(INDEX(Clients!$I$2:$I$1020,MATCH($E2040,Clients!$A$2:$A$1020,0)),"")</f>
        <v/>
      </c>
      <c r="V2040" s="69">
        <f>1</f>
        <v/>
      </c>
      <c r="W2040" s="69">
        <f>IF($N2040="Accepté",1,0)</f>
        <v/>
      </c>
      <c r="X2040" s="68">
        <f>$M2040*$W2040</f>
        <v/>
      </c>
      <c r="Y2040" s="68">
        <f>IF($N2040="En cours",0,$M2040)</f>
        <v/>
      </c>
      <c r="Z2040" s="69">
        <f>IF($P2040="",0,1)</f>
        <v/>
      </c>
      <c r="AA2040" s="70">
        <f>IF($P2040="",0,$P2040)</f>
        <v/>
      </c>
      <c r="AB2040" s="69">
        <f>IF(AND($P2040&lt;&gt;"",$P2040&lt;=Paramètres!$C$14),1,0)</f>
        <v/>
      </c>
      <c r="AC2040" s="67">
        <f>IF($P2040="","Jamais relancé",IF($P2040&lt;=3,"0-3 j",IF($P2040&lt;=7,"4-7 j",IF($P2040&lt;=15,"8-15 j","Plus de 15 j"))))</f>
        <v/>
      </c>
      <c r="AD2040" s="67">
        <f>IF($M2040&lt;=1000,"Moins de 1 k€",IF($M2040&lt;=5000,"1 à 5 k€",IF($M2040&lt;=15000,"5 à 15 k€","Plus de 15 k€")))</f>
        <v/>
      </c>
    </row>
    <row r="2041">
      <c r="A2041" s="65" t="inlineStr">
        <is>
          <t>DEV-02040</t>
        </is>
      </c>
      <c r="B2041" s="66" t="n">
        <v>45845</v>
      </c>
      <c r="C2041" s="65" t="inlineStr">
        <is>
          <t>2025-07</t>
        </is>
      </c>
      <c r="D2041" s="65" t="inlineStr">
        <is>
          <t>2025-2026</t>
        </is>
      </c>
      <c r="E2041" s="65" t="inlineStr">
        <is>
          <t>CLI-0978</t>
        </is>
      </c>
      <c r="F2041" s="65" t="inlineStr">
        <is>
          <t>Particulier</t>
        </is>
      </c>
      <c r="G2041" s="65" t="inlineStr">
        <is>
          <t>Montpellier</t>
        </is>
      </c>
      <c r="H2041" s="65" t="inlineStr">
        <is>
          <t>Thomas Rey</t>
        </is>
      </c>
      <c r="I2041" s="65" t="inlineStr">
        <is>
          <t>Électricité</t>
        </is>
      </c>
      <c r="J2041" s="65" t="inlineStr">
        <is>
          <t>EL-001</t>
        </is>
      </c>
      <c r="K2041" s="65" t="inlineStr">
        <is>
          <t>Mise aux normes tableau électrique</t>
        </is>
      </c>
      <c r="L2041" s="67" t="n">
        <v>1</v>
      </c>
      <c r="M2041" s="68" t="n">
        <v>1808.24</v>
      </c>
      <c r="N2041" s="65" t="inlineStr">
        <is>
          <t>Refusé</t>
        </is>
      </c>
      <c r="O2041" s="66" t="n">
        <v>45871</v>
      </c>
      <c r="P2041" s="67" t="n">
        <v>13</v>
      </c>
      <c r="Q2041" s="67" t="n">
        <v>2</v>
      </c>
      <c r="R2041" s="67">
        <f>$I2041</f>
        <v/>
      </c>
      <c r="S2041" s="67">
        <f>$K2041</f>
        <v/>
      </c>
      <c r="T2041" s="67">
        <f>IFERROR(INDEX(Clients!$G$2:$G$1020,MATCH($E2041,Clients!$A$2:$A$1020,0)),"")</f>
        <v/>
      </c>
      <c r="U2041" s="67">
        <f>IFERROR(INDEX(Clients!$I$2:$I$1020,MATCH($E2041,Clients!$A$2:$A$1020,0)),"")</f>
        <v/>
      </c>
      <c r="V2041" s="69">
        <f>1</f>
        <v/>
      </c>
      <c r="W2041" s="69">
        <f>IF($N2041="Accepté",1,0)</f>
        <v/>
      </c>
      <c r="X2041" s="68">
        <f>$M2041*$W2041</f>
        <v/>
      </c>
      <c r="Y2041" s="68">
        <f>IF($N2041="En cours",0,$M2041)</f>
        <v/>
      </c>
      <c r="Z2041" s="69">
        <f>IF($P2041="",0,1)</f>
        <v/>
      </c>
      <c r="AA2041" s="70">
        <f>IF($P2041="",0,$P2041)</f>
        <v/>
      </c>
      <c r="AB2041" s="69">
        <f>IF(AND($P2041&lt;&gt;"",$P2041&lt;=Paramètres!$C$14),1,0)</f>
        <v/>
      </c>
      <c r="AC2041" s="67">
        <f>IF($P2041="","Jamais relancé",IF($P2041&lt;=3,"0-3 j",IF($P2041&lt;=7,"4-7 j",IF($P2041&lt;=15,"8-15 j","Plus de 15 j"))))</f>
        <v/>
      </c>
      <c r="AD2041" s="67">
        <f>IF($M2041&lt;=1000,"Moins de 1 k€",IF($M2041&lt;=5000,"1 à 5 k€",IF($M2041&lt;=15000,"5 à 15 k€","Plus de 15 k€")))</f>
        <v/>
      </c>
    </row>
    <row r="2042">
      <c r="A2042" s="65" t="inlineStr">
        <is>
          <t>DEV-02041</t>
        </is>
      </c>
      <c r="B2042" s="66" t="n">
        <v>45846</v>
      </c>
      <c r="C2042" s="65" t="inlineStr">
        <is>
          <t>2025-07</t>
        </is>
      </c>
      <c r="D2042" s="65" t="inlineStr">
        <is>
          <t>2025-2026</t>
        </is>
      </c>
      <c r="E2042" s="65" t="inlineStr">
        <is>
          <t>CLI-0088</t>
        </is>
      </c>
      <c r="F2042" s="65" t="inlineStr">
        <is>
          <t>Particulier</t>
        </is>
      </c>
      <c r="G2042" s="65" t="inlineStr">
        <is>
          <t>Toulouse</t>
        </is>
      </c>
      <c r="H2042" s="65" t="inlineStr">
        <is>
          <t>Julien Fabre</t>
        </is>
      </c>
      <c r="I2042" s="65" t="inlineStr">
        <is>
          <t>Plomberie</t>
        </is>
      </c>
      <c r="J2042" s="65" t="inlineStr">
        <is>
          <t>PR-001</t>
        </is>
      </c>
      <c r="K2042" s="65" t="inlineStr">
        <is>
          <t>Remplacement chauffe-eau 200 L</t>
        </is>
      </c>
      <c r="L2042" s="67" t="n">
        <v>1</v>
      </c>
      <c r="M2042" s="68" t="n">
        <v>1299.61</v>
      </c>
      <c r="N2042" s="65" t="inlineStr">
        <is>
          <t>Accepté</t>
        </is>
      </c>
      <c r="O2042" s="66" t="n">
        <v>45849</v>
      </c>
      <c r="P2042" s="67" t="n">
        <v>5</v>
      </c>
      <c r="Q2042" s="67" t="n">
        <v>0</v>
      </c>
      <c r="R2042" s="67">
        <f>$I2042</f>
        <v/>
      </c>
      <c r="S2042" s="67">
        <f>$K2042</f>
        <v/>
      </c>
      <c r="T2042" s="67">
        <f>IFERROR(INDEX(Clients!$G$2:$G$1020,MATCH($E2042,Clients!$A$2:$A$1020,0)),"")</f>
        <v/>
      </c>
      <c r="U2042" s="67">
        <f>IFERROR(INDEX(Clients!$I$2:$I$1020,MATCH($E2042,Clients!$A$2:$A$1020,0)),"")</f>
        <v/>
      </c>
      <c r="V2042" s="69">
        <f>1</f>
        <v/>
      </c>
      <c r="W2042" s="69">
        <f>IF($N2042="Accepté",1,0)</f>
        <v/>
      </c>
      <c r="X2042" s="68">
        <f>$M2042*$W2042</f>
        <v/>
      </c>
      <c r="Y2042" s="68">
        <f>IF($N2042="En cours",0,$M2042)</f>
        <v/>
      </c>
      <c r="Z2042" s="69">
        <f>IF($P2042="",0,1)</f>
        <v/>
      </c>
      <c r="AA2042" s="70">
        <f>IF($P2042="",0,$P2042)</f>
        <v/>
      </c>
      <c r="AB2042" s="69">
        <f>IF(AND($P2042&lt;&gt;"",$P2042&lt;=Paramètres!$C$14),1,0)</f>
        <v/>
      </c>
      <c r="AC2042" s="67">
        <f>IF($P2042="","Jamais relancé",IF($P2042&lt;=3,"0-3 j",IF($P2042&lt;=7,"4-7 j",IF($P2042&lt;=15,"8-15 j","Plus de 15 j"))))</f>
        <v/>
      </c>
      <c r="AD2042" s="67">
        <f>IF($M2042&lt;=1000,"Moins de 1 k€",IF($M2042&lt;=5000,"1 à 5 k€",IF($M2042&lt;=15000,"5 à 15 k€","Plus de 15 k€")))</f>
        <v/>
      </c>
    </row>
    <row r="2043">
      <c r="A2043" s="65" t="inlineStr">
        <is>
          <t>DEV-02042</t>
        </is>
      </c>
      <c r="B2043" s="66" t="n">
        <v>45846</v>
      </c>
      <c r="C2043" s="65" t="inlineStr">
        <is>
          <t>2025-07</t>
        </is>
      </c>
      <c r="D2043" s="65" t="inlineStr">
        <is>
          <t>2025-2026</t>
        </is>
      </c>
      <c r="E2043" s="65" t="inlineStr">
        <is>
          <t>CLI-0477</t>
        </is>
      </c>
      <c r="F2043" s="65" t="inlineStr">
        <is>
          <t>Professionnel</t>
        </is>
      </c>
      <c r="G2043" s="65" t="inlineStr">
        <is>
          <t>Bordeaux</t>
        </is>
      </c>
      <c r="H2043" s="65" t="inlineStr">
        <is>
          <t>Karim Belkacem</t>
        </is>
      </c>
      <c r="I2043" s="65" t="inlineStr">
        <is>
          <t>Dépannage</t>
        </is>
      </c>
      <c r="J2043" s="65" t="inlineStr">
        <is>
          <t>DP-001</t>
        </is>
      </c>
      <c r="K2043" s="65" t="inlineStr">
        <is>
          <t>Dépannage plomberie urgence</t>
        </is>
      </c>
      <c r="L2043" s="67" t="n">
        <v>1</v>
      </c>
      <c r="M2043" s="68" t="n">
        <v>487</v>
      </c>
      <c r="N2043" s="65" t="inlineStr">
        <is>
          <t>Accepté</t>
        </is>
      </c>
      <c r="O2043" s="66" t="n">
        <v>45852</v>
      </c>
      <c r="P2043" s="67" t="n"/>
      <c r="Q2043" s="67" t="n">
        <v>0</v>
      </c>
      <c r="R2043" s="67">
        <f>$I2043</f>
        <v/>
      </c>
      <c r="S2043" s="67">
        <f>$K2043</f>
        <v/>
      </c>
      <c r="T2043" s="67">
        <f>IFERROR(INDEX(Clients!$G$2:$G$1020,MATCH($E2043,Clients!$A$2:$A$1020,0)),"")</f>
        <v/>
      </c>
      <c r="U2043" s="67">
        <f>IFERROR(INDEX(Clients!$I$2:$I$1020,MATCH($E2043,Clients!$A$2:$A$1020,0)),"")</f>
        <v/>
      </c>
      <c r="V2043" s="69">
        <f>1</f>
        <v/>
      </c>
      <c r="W2043" s="69">
        <f>IF($N2043="Accepté",1,0)</f>
        <v/>
      </c>
      <c r="X2043" s="68">
        <f>$M2043*$W2043</f>
        <v/>
      </c>
      <c r="Y2043" s="68">
        <f>IF($N2043="En cours",0,$M2043)</f>
        <v/>
      </c>
      <c r="Z2043" s="69">
        <f>IF($P2043="",0,1)</f>
        <v/>
      </c>
      <c r="AA2043" s="70">
        <f>IF($P2043="",0,$P2043)</f>
        <v/>
      </c>
      <c r="AB2043" s="69">
        <f>IF(AND($P2043&lt;&gt;"",$P2043&lt;=Paramètres!$C$14),1,0)</f>
        <v/>
      </c>
      <c r="AC2043" s="67">
        <f>IF($P2043="","Jamais relancé",IF($P2043&lt;=3,"0-3 j",IF($P2043&lt;=7,"4-7 j",IF($P2043&lt;=15,"8-15 j","Plus de 15 j"))))</f>
        <v/>
      </c>
      <c r="AD2043" s="67">
        <f>IF($M2043&lt;=1000,"Moins de 1 k€",IF($M2043&lt;=5000,"1 à 5 k€",IF($M2043&lt;=15000,"5 à 15 k€","Plus de 15 k€")))</f>
        <v/>
      </c>
    </row>
    <row r="2044">
      <c r="A2044" s="65" t="inlineStr">
        <is>
          <t>DEV-02043</t>
        </is>
      </c>
      <c r="B2044" s="66" t="n">
        <v>45846</v>
      </c>
      <c r="C2044" s="65" t="inlineStr">
        <is>
          <t>2025-07</t>
        </is>
      </c>
      <c r="D2044" s="65" t="inlineStr">
        <is>
          <t>2025-2026</t>
        </is>
      </c>
      <c r="E2044" s="65" t="inlineStr">
        <is>
          <t>CLI-0054</t>
        </is>
      </c>
      <c r="F2044" s="65" t="inlineStr">
        <is>
          <t>Particulier</t>
        </is>
      </c>
      <c r="G2044" s="65" t="inlineStr">
        <is>
          <t>Bordeaux</t>
        </is>
      </c>
      <c r="H2044" s="65" t="inlineStr">
        <is>
          <t>Karim Belkacem</t>
        </is>
      </c>
      <c r="I2044" s="65" t="inlineStr">
        <is>
          <t>Dépannage</t>
        </is>
      </c>
      <c r="J2044" s="65" t="inlineStr">
        <is>
          <t>DP-003</t>
        </is>
      </c>
      <c r="K2044" s="65" t="inlineStr">
        <is>
          <t>Dépannage électrique urgence</t>
        </is>
      </c>
      <c r="L2044" s="67" t="n">
        <v>1</v>
      </c>
      <c r="M2044" s="68" t="n">
        <v>315.07</v>
      </c>
      <c r="N2044" s="65" t="inlineStr">
        <is>
          <t>Sans réponse</t>
        </is>
      </c>
      <c r="O2044" s="66" t="n">
        <v>45870</v>
      </c>
      <c r="P2044" s="67" t="n">
        <v>5</v>
      </c>
      <c r="Q2044" s="67" t="n">
        <v>1</v>
      </c>
      <c r="R2044" s="67">
        <f>$I2044</f>
        <v/>
      </c>
      <c r="S2044" s="67">
        <f>$K2044</f>
        <v/>
      </c>
      <c r="T2044" s="67">
        <f>IFERROR(INDEX(Clients!$G$2:$G$1020,MATCH($E2044,Clients!$A$2:$A$1020,0)),"")</f>
        <v/>
      </c>
      <c r="U2044" s="67">
        <f>IFERROR(INDEX(Clients!$I$2:$I$1020,MATCH($E2044,Clients!$A$2:$A$1020,0)),"")</f>
        <v/>
      </c>
      <c r="V2044" s="69">
        <f>1</f>
        <v/>
      </c>
      <c r="W2044" s="69">
        <f>IF($N2044="Accepté",1,0)</f>
        <v/>
      </c>
      <c r="X2044" s="68">
        <f>$M2044*$W2044</f>
        <v/>
      </c>
      <c r="Y2044" s="68">
        <f>IF($N2044="En cours",0,$M2044)</f>
        <v/>
      </c>
      <c r="Z2044" s="69">
        <f>IF($P2044="",0,1)</f>
        <v/>
      </c>
      <c r="AA2044" s="70">
        <f>IF($P2044="",0,$P2044)</f>
        <v/>
      </c>
      <c r="AB2044" s="69">
        <f>IF(AND($P2044&lt;&gt;"",$P2044&lt;=Paramètres!$C$14),1,0)</f>
        <v/>
      </c>
      <c r="AC2044" s="67">
        <f>IF($P2044="","Jamais relancé",IF($P2044&lt;=3,"0-3 j",IF($P2044&lt;=7,"4-7 j",IF($P2044&lt;=15,"8-15 j","Plus de 15 j"))))</f>
        <v/>
      </c>
      <c r="AD2044" s="67">
        <f>IF($M2044&lt;=1000,"Moins de 1 k€",IF($M2044&lt;=5000,"1 à 5 k€",IF($M2044&lt;=15000,"5 à 15 k€","Plus de 15 k€")))</f>
        <v/>
      </c>
    </row>
    <row r="2045">
      <c r="A2045" s="65" t="inlineStr">
        <is>
          <t>DEV-02044</t>
        </is>
      </c>
      <c r="B2045" s="66" t="n">
        <v>45846</v>
      </c>
      <c r="C2045" s="65" t="inlineStr">
        <is>
          <t>2025-07</t>
        </is>
      </c>
      <c r="D2045" s="65" t="inlineStr">
        <is>
          <t>2025-2026</t>
        </is>
      </c>
      <c r="E2045" s="65" t="inlineStr">
        <is>
          <t>CLI-0576</t>
        </is>
      </c>
      <c r="F2045" s="65" t="inlineStr">
        <is>
          <t>Syndic</t>
        </is>
      </c>
      <c r="G2045" s="65" t="inlineStr">
        <is>
          <t>Montpellier</t>
        </is>
      </c>
      <c r="H2045" s="65" t="inlineStr">
        <is>
          <t>Thomas Rey</t>
        </is>
      </c>
      <c r="I2045" s="65" t="inlineStr">
        <is>
          <t>Plomberie</t>
        </is>
      </c>
      <c r="J2045" s="65" t="inlineStr">
        <is>
          <t>PR-001</t>
        </is>
      </c>
      <c r="K2045" s="65" t="inlineStr">
        <is>
          <t>Remplacement chauffe-eau 200 L</t>
        </is>
      </c>
      <c r="L2045" s="67" t="n">
        <v>1</v>
      </c>
      <c r="M2045" s="68" t="n">
        <v>2902.32</v>
      </c>
      <c r="N2045" s="65" t="inlineStr">
        <is>
          <t>Refusé</t>
        </is>
      </c>
      <c r="O2045" s="66" t="n">
        <v>45877</v>
      </c>
      <c r="P2045" s="67" t="n"/>
      <c r="Q2045" s="67" t="n">
        <v>0</v>
      </c>
      <c r="R2045" s="67">
        <f>$I2045</f>
        <v/>
      </c>
      <c r="S2045" s="67">
        <f>$K2045</f>
        <v/>
      </c>
      <c r="T2045" s="67">
        <f>IFERROR(INDEX(Clients!$G$2:$G$1020,MATCH($E2045,Clients!$A$2:$A$1020,0)),"")</f>
        <v/>
      </c>
      <c r="U2045" s="67">
        <f>IFERROR(INDEX(Clients!$I$2:$I$1020,MATCH($E2045,Clients!$A$2:$A$1020,0)),"")</f>
        <v/>
      </c>
      <c r="V2045" s="69">
        <f>1</f>
        <v/>
      </c>
      <c r="W2045" s="69">
        <f>IF($N2045="Accepté",1,0)</f>
        <v/>
      </c>
      <c r="X2045" s="68">
        <f>$M2045*$W2045</f>
        <v/>
      </c>
      <c r="Y2045" s="68">
        <f>IF($N2045="En cours",0,$M2045)</f>
        <v/>
      </c>
      <c r="Z2045" s="69">
        <f>IF($P2045="",0,1)</f>
        <v/>
      </c>
      <c r="AA2045" s="70">
        <f>IF($P2045="",0,$P2045)</f>
        <v/>
      </c>
      <c r="AB2045" s="69">
        <f>IF(AND($P2045&lt;&gt;"",$P2045&lt;=Paramètres!$C$14),1,0)</f>
        <v/>
      </c>
      <c r="AC2045" s="67">
        <f>IF($P2045="","Jamais relancé",IF($P2045&lt;=3,"0-3 j",IF($P2045&lt;=7,"4-7 j",IF($P2045&lt;=15,"8-15 j","Plus de 15 j"))))</f>
        <v/>
      </c>
      <c r="AD2045" s="67">
        <f>IF($M2045&lt;=1000,"Moins de 1 k€",IF($M2045&lt;=5000,"1 à 5 k€",IF($M2045&lt;=15000,"5 à 15 k€","Plus de 15 k€")))</f>
        <v/>
      </c>
    </row>
    <row r="2046">
      <c r="A2046" s="65" t="inlineStr">
        <is>
          <t>DEV-02045</t>
        </is>
      </c>
      <c r="B2046" s="66" t="n">
        <v>45847</v>
      </c>
      <c r="C2046" s="65" t="inlineStr">
        <is>
          <t>2025-07</t>
        </is>
      </c>
      <c r="D2046" s="65" t="inlineStr">
        <is>
          <t>2025-2026</t>
        </is>
      </c>
      <c r="E2046" s="65" t="inlineStr">
        <is>
          <t>CLI-0019</t>
        </is>
      </c>
      <c r="F2046" s="65" t="inlineStr">
        <is>
          <t>Particulier</t>
        </is>
      </c>
      <c r="G2046" s="65" t="inlineStr">
        <is>
          <t>Bordeaux</t>
        </is>
      </c>
      <c r="H2046" s="65" t="inlineStr">
        <is>
          <t>Karim Belkacem</t>
        </is>
      </c>
      <c r="I2046" s="65" t="inlineStr">
        <is>
          <t>Plomberie</t>
        </is>
      </c>
      <c r="J2046" s="65" t="inlineStr">
        <is>
          <t>PR-003</t>
        </is>
      </c>
      <c r="K2046" s="65" t="inlineStr">
        <is>
          <t>Réfection réseau eau appartement</t>
        </is>
      </c>
      <c r="L2046" s="67" t="n">
        <v>1</v>
      </c>
      <c r="M2046" s="68" t="n">
        <v>2887.38</v>
      </c>
      <c r="N2046" s="65" t="inlineStr">
        <is>
          <t>Sans réponse</t>
        </is>
      </c>
      <c r="O2046" s="66" t="n">
        <v>45853</v>
      </c>
      <c r="P2046" s="67" t="n">
        <v>2</v>
      </c>
      <c r="Q2046" s="67" t="n">
        <v>1</v>
      </c>
      <c r="R2046" s="67">
        <f>$I2046</f>
        <v/>
      </c>
      <c r="S2046" s="67">
        <f>$K2046</f>
        <v/>
      </c>
      <c r="T2046" s="67">
        <f>IFERROR(INDEX(Clients!$G$2:$G$1020,MATCH($E2046,Clients!$A$2:$A$1020,0)),"")</f>
        <v/>
      </c>
      <c r="U2046" s="67">
        <f>IFERROR(INDEX(Clients!$I$2:$I$1020,MATCH($E2046,Clients!$A$2:$A$1020,0)),"")</f>
        <v/>
      </c>
      <c r="V2046" s="69">
        <f>1</f>
        <v/>
      </c>
      <c r="W2046" s="69">
        <f>IF($N2046="Accepté",1,0)</f>
        <v/>
      </c>
      <c r="X2046" s="68">
        <f>$M2046*$W2046</f>
        <v/>
      </c>
      <c r="Y2046" s="68">
        <f>IF($N2046="En cours",0,$M2046)</f>
        <v/>
      </c>
      <c r="Z2046" s="69">
        <f>IF($P2046="",0,1)</f>
        <v/>
      </c>
      <c r="AA2046" s="70">
        <f>IF($P2046="",0,$P2046)</f>
        <v/>
      </c>
      <c r="AB2046" s="69">
        <f>IF(AND($P2046&lt;&gt;"",$P2046&lt;=Paramètres!$C$14),1,0)</f>
        <v/>
      </c>
      <c r="AC2046" s="67">
        <f>IF($P2046="","Jamais relancé",IF($P2046&lt;=3,"0-3 j",IF($P2046&lt;=7,"4-7 j",IF($P2046&lt;=15,"8-15 j","Plus de 15 j"))))</f>
        <v/>
      </c>
      <c r="AD2046" s="67">
        <f>IF($M2046&lt;=1000,"Moins de 1 k€",IF($M2046&lt;=5000,"1 à 5 k€",IF($M2046&lt;=15000,"5 à 15 k€","Plus de 15 k€")))</f>
        <v/>
      </c>
    </row>
    <row r="2047">
      <c r="A2047" s="65" t="inlineStr">
        <is>
          <t>DEV-02046</t>
        </is>
      </c>
      <c r="B2047" s="66" t="n">
        <v>45847</v>
      </c>
      <c r="C2047" s="65" t="inlineStr">
        <is>
          <t>2025-07</t>
        </is>
      </c>
      <c r="D2047" s="65" t="inlineStr">
        <is>
          <t>2025-2026</t>
        </is>
      </c>
      <c r="E2047" s="65" t="inlineStr">
        <is>
          <t>CLI-0031</t>
        </is>
      </c>
      <c r="F2047" s="65" t="inlineStr">
        <is>
          <t>Professionnel</t>
        </is>
      </c>
      <c r="G2047" s="65" t="inlineStr">
        <is>
          <t>Bordeaux</t>
        </is>
      </c>
      <c r="H2047" s="65" t="inlineStr">
        <is>
          <t>Karim Belkacem</t>
        </is>
      </c>
      <c r="I2047" s="65" t="inlineStr">
        <is>
          <t>Salle de bain</t>
        </is>
      </c>
      <c r="J2047" s="65" t="inlineStr">
        <is>
          <t>SB-003</t>
        </is>
      </c>
      <c r="K2047" s="65" t="inlineStr">
        <is>
          <t>Pose meuble vasque + robinetterie</t>
        </is>
      </c>
      <c r="L2047" s="67" t="n">
        <v>1</v>
      </c>
      <c r="M2047" s="68" t="n">
        <v>2369.18</v>
      </c>
      <c r="N2047" s="65" t="inlineStr">
        <is>
          <t>Accepté</t>
        </is>
      </c>
      <c r="O2047" s="66" t="n">
        <v>45877</v>
      </c>
      <c r="P2047" s="67" t="n">
        <v>12</v>
      </c>
      <c r="Q2047" s="67" t="n">
        <v>3</v>
      </c>
      <c r="R2047" s="67">
        <f>$I2047</f>
        <v/>
      </c>
      <c r="S2047" s="67">
        <f>$K2047</f>
        <v/>
      </c>
      <c r="T2047" s="67">
        <f>IFERROR(INDEX(Clients!$G$2:$G$1020,MATCH($E2047,Clients!$A$2:$A$1020,0)),"")</f>
        <v/>
      </c>
      <c r="U2047" s="67">
        <f>IFERROR(INDEX(Clients!$I$2:$I$1020,MATCH($E2047,Clients!$A$2:$A$1020,0)),"")</f>
        <v/>
      </c>
      <c r="V2047" s="69">
        <f>1</f>
        <v/>
      </c>
      <c r="W2047" s="69">
        <f>IF($N2047="Accepté",1,0)</f>
        <v/>
      </c>
      <c r="X2047" s="68">
        <f>$M2047*$W2047</f>
        <v/>
      </c>
      <c r="Y2047" s="68">
        <f>IF($N2047="En cours",0,$M2047)</f>
        <v/>
      </c>
      <c r="Z2047" s="69">
        <f>IF($P2047="",0,1)</f>
        <v/>
      </c>
      <c r="AA2047" s="70">
        <f>IF($P2047="",0,$P2047)</f>
        <v/>
      </c>
      <c r="AB2047" s="69">
        <f>IF(AND($P2047&lt;&gt;"",$P2047&lt;=Paramètres!$C$14),1,0)</f>
        <v/>
      </c>
      <c r="AC2047" s="67">
        <f>IF($P2047="","Jamais relancé",IF($P2047&lt;=3,"0-3 j",IF($P2047&lt;=7,"4-7 j",IF($P2047&lt;=15,"8-15 j","Plus de 15 j"))))</f>
        <v/>
      </c>
      <c r="AD2047" s="67">
        <f>IF($M2047&lt;=1000,"Moins de 1 k€",IF($M2047&lt;=5000,"1 à 5 k€",IF($M2047&lt;=15000,"5 à 15 k€","Plus de 15 k€")))</f>
        <v/>
      </c>
    </row>
    <row r="2048">
      <c r="A2048" s="65" t="inlineStr">
        <is>
          <t>DEV-02047</t>
        </is>
      </c>
      <c r="B2048" s="66" t="n">
        <v>45847</v>
      </c>
      <c r="C2048" s="65" t="inlineStr">
        <is>
          <t>2025-07</t>
        </is>
      </c>
      <c r="D2048" s="65" t="inlineStr">
        <is>
          <t>2025-2026</t>
        </is>
      </c>
      <c r="E2048" s="65" t="inlineStr">
        <is>
          <t>CLI-0066</t>
        </is>
      </c>
      <c r="F2048" s="65" t="inlineStr">
        <is>
          <t>Professionnel</t>
        </is>
      </c>
      <c r="G2048" s="65" t="inlineStr">
        <is>
          <t>Toulouse</t>
        </is>
      </c>
      <c r="H2048" s="65" t="inlineStr">
        <is>
          <t>Julien Fabre</t>
        </is>
      </c>
      <c r="I2048" s="65" t="inlineStr">
        <is>
          <t>Plomberie</t>
        </is>
      </c>
      <c r="J2048" s="65" t="inlineStr">
        <is>
          <t>PR-003</t>
        </is>
      </c>
      <c r="K2048" s="65" t="inlineStr">
        <is>
          <t>Réfection réseau eau appartement</t>
        </is>
      </c>
      <c r="L2048" s="67" t="n">
        <v>1</v>
      </c>
      <c r="M2048" s="68" t="n">
        <v>6361.88</v>
      </c>
      <c r="N2048" s="65" t="inlineStr">
        <is>
          <t>Accepté</t>
        </is>
      </c>
      <c r="O2048" s="66" t="n">
        <v>45873</v>
      </c>
      <c r="P2048" s="67" t="n">
        <v>3</v>
      </c>
      <c r="Q2048" s="67" t="n">
        <v>3</v>
      </c>
      <c r="R2048" s="67">
        <f>$I2048</f>
        <v/>
      </c>
      <c r="S2048" s="67">
        <f>$K2048</f>
        <v/>
      </c>
      <c r="T2048" s="67">
        <f>IFERROR(INDEX(Clients!$G$2:$G$1020,MATCH($E2048,Clients!$A$2:$A$1020,0)),"")</f>
        <v/>
      </c>
      <c r="U2048" s="67">
        <f>IFERROR(INDEX(Clients!$I$2:$I$1020,MATCH($E2048,Clients!$A$2:$A$1020,0)),"")</f>
        <v/>
      </c>
      <c r="V2048" s="69">
        <f>1</f>
        <v/>
      </c>
      <c r="W2048" s="69">
        <f>IF($N2048="Accepté",1,0)</f>
        <v/>
      </c>
      <c r="X2048" s="68">
        <f>$M2048*$W2048</f>
        <v/>
      </c>
      <c r="Y2048" s="68">
        <f>IF($N2048="En cours",0,$M2048)</f>
        <v/>
      </c>
      <c r="Z2048" s="69">
        <f>IF($P2048="",0,1)</f>
        <v/>
      </c>
      <c r="AA2048" s="70">
        <f>IF($P2048="",0,$P2048)</f>
        <v/>
      </c>
      <c r="AB2048" s="69">
        <f>IF(AND($P2048&lt;&gt;"",$P2048&lt;=Paramètres!$C$14),1,0)</f>
        <v/>
      </c>
      <c r="AC2048" s="67">
        <f>IF($P2048="","Jamais relancé",IF($P2048&lt;=3,"0-3 j",IF($P2048&lt;=7,"4-7 j",IF($P2048&lt;=15,"8-15 j","Plus de 15 j"))))</f>
        <v/>
      </c>
      <c r="AD2048" s="67">
        <f>IF($M2048&lt;=1000,"Moins de 1 k€",IF($M2048&lt;=5000,"1 à 5 k€",IF($M2048&lt;=15000,"5 à 15 k€","Plus de 15 k€")))</f>
        <v/>
      </c>
    </row>
    <row r="2049">
      <c r="A2049" s="65" t="inlineStr">
        <is>
          <t>DEV-02048</t>
        </is>
      </c>
      <c r="B2049" s="66" t="n">
        <v>45847</v>
      </c>
      <c r="C2049" s="65" t="inlineStr">
        <is>
          <t>2025-07</t>
        </is>
      </c>
      <c r="D2049" s="65" t="inlineStr">
        <is>
          <t>2025-2026</t>
        </is>
      </c>
      <c r="E2049" s="65" t="inlineStr">
        <is>
          <t>CLI-0248</t>
        </is>
      </c>
      <c r="F2049" s="65" t="inlineStr">
        <is>
          <t>Particulier</t>
        </is>
      </c>
      <c r="G2049" s="65" t="inlineStr">
        <is>
          <t>Bordeaux</t>
        </is>
      </c>
      <c r="H2049" s="65" t="inlineStr">
        <is>
          <t>Sophie Marchand</t>
        </is>
      </c>
      <c r="I2049" s="65" t="inlineStr">
        <is>
          <t>Chauffage</t>
        </is>
      </c>
      <c r="J2049" s="65" t="inlineStr">
        <is>
          <t>CH-004</t>
        </is>
      </c>
      <c r="K2049" s="65" t="inlineStr">
        <is>
          <t>Remplacement radiateurs (lot de 5)</t>
        </is>
      </c>
      <c r="L2049" s="67" t="n">
        <v>3</v>
      </c>
      <c r="M2049" s="68" t="n">
        <v>8142.51</v>
      </c>
      <c r="N2049" s="65" t="inlineStr">
        <is>
          <t>Sans réponse</t>
        </is>
      </c>
      <c r="O2049" s="66" t="n">
        <v>45878</v>
      </c>
      <c r="P2049" s="67" t="n">
        <v>9</v>
      </c>
      <c r="Q2049" s="67" t="n">
        <v>2</v>
      </c>
      <c r="R2049" s="67">
        <f>$I2049</f>
        <v/>
      </c>
      <c r="S2049" s="67">
        <f>$K2049</f>
        <v/>
      </c>
      <c r="T2049" s="67">
        <f>IFERROR(INDEX(Clients!$G$2:$G$1020,MATCH($E2049,Clients!$A$2:$A$1020,0)),"")</f>
        <v/>
      </c>
      <c r="U2049" s="67">
        <f>IFERROR(INDEX(Clients!$I$2:$I$1020,MATCH($E2049,Clients!$A$2:$A$1020,0)),"")</f>
        <v/>
      </c>
      <c r="V2049" s="69">
        <f>1</f>
        <v/>
      </c>
      <c r="W2049" s="69">
        <f>IF($N2049="Accepté",1,0)</f>
        <v/>
      </c>
      <c r="X2049" s="68">
        <f>$M2049*$W2049</f>
        <v/>
      </c>
      <c r="Y2049" s="68">
        <f>IF($N2049="En cours",0,$M2049)</f>
        <v/>
      </c>
      <c r="Z2049" s="69">
        <f>IF($P2049="",0,1)</f>
        <v/>
      </c>
      <c r="AA2049" s="70">
        <f>IF($P2049="",0,$P2049)</f>
        <v/>
      </c>
      <c r="AB2049" s="69">
        <f>IF(AND($P2049&lt;&gt;"",$P2049&lt;=Paramètres!$C$14),1,0)</f>
        <v/>
      </c>
      <c r="AC2049" s="67">
        <f>IF($P2049="","Jamais relancé",IF($P2049&lt;=3,"0-3 j",IF($P2049&lt;=7,"4-7 j",IF($P2049&lt;=15,"8-15 j","Plus de 15 j"))))</f>
        <v/>
      </c>
      <c r="AD2049" s="67">
        <f>IF($M2049&lt;=1000,"Moins de 1 k€",IF($M2049&lt;=5000,"1 à 5 k€",IF($M2049&lt;=15000,"5 à 15 k€","Plus de 15 k€")))</f>
        <v/>
      </c>
    </row>
    <row r="2050">
      <c r="A2050" s="65" t="inlineStr">
        <is>
          <t>DEV-02049</t>
        </is>
      </c>
      <c r="B2050" s="66" t="n">
        <v>45848</v>
      </c>
      <c r="C2050" s="65" t="inlineStr">
        <is>
          <t>2025-07</t>
        </is>
      </c>
      <c r="D2050" s="65" t="inlineStr">
        <is>
          <t>2025-2026</t>
        </is>
      </c>
      <c r="E2050" s="65" t="inlineStr">
        <is>
          <t>CLI-0235</t>
        </is>
      </c>
      <c r="F2050" s="65" t="inlineStr">
        <is>
          <t>Particulier</t>
        </is>
      </c>
      <c r="G2050" s="65" t="inlineStr">
        <is>
          <t>Toulouse</t>
        </is>
      </c>
      <c r="H2050" s="65" t="inlineStr">
        <is>
          <t>Nadia Cherif</t>
        </is>
      </c>
      <c r="I2050" s="65" t="inlineStr">
        <is>
          <t>Dépannage</t>
        </is>
      </c>
      <c r="J2050" s="65" t="inlineStr">
        <is>
          <t>DP-002</t>
        </is>
      </c>
      <c r="K2050" s="65" t="inlineStr">
        <is>
          <t>Débouchage canalisation</t>
        </is>
      </c>
      <c r="L2050" s="67" t="n">
        <v>1</v>
      </c>
      <c r="M2050" s="68" t="n">
        <v>367.5</v>
      </c>
      <c r="N2050" s="65" t="inlineStr">
        <is>
          <t>Accepté</t>
        </is>
      </c>
      <c r="O2050" s="66" t="n">
        <v>45858</v>
      </c>
      <c r="P2050" s="67" t="n">
        <v>9</v>
      </c>
      <c r="Q2050" s="67" t="n">
        <v>1</v>
      </c>
      <c r="R2050" s="67">
        <f>$I2050</f>
        <v/>
      </c>
      <c r="S2050" s="67">
        <f>$K2050</f>
        <v/>
      </c>
      <c r="T2050" s="67">
        <f>IFERROR(INDEX(Clients!$G$2:$G$1020,MATCH($E2050,Clients!$A$2:$A$1020,0)),"")</f>
        <v/>
      </c>
      <c r="U2050" s="67">
        <f>IFERROR(INDEX(Clients!$I$2:$I$1020,MATCH($E2050,Clients!$A$2:$A$1020,0)),"")</f>
        <v/>
      </c>
      <c r="V2050" s="69">
        <f>1</f>
        <v/>
      </c>
      <c r="W2050" s="69">
        <f>IF($N2050="Accepté",1,0)</f>
        <v/>
      </c>
      <c r="X2050" s="68">
        <f>$M2050*$W2050</f>
        <v/>
      </c>
      <c r="Y2050" s="68">
        <f>IF($N2050="En cours",0,$M2050)</f>
        <v/>
      </c>
      <c r="Z2050" s="69">
        <f>IF($P2050="",0,1)</f>
        <v/>
      </c>
      <c r="AA2050" s="70">
        <f>IF($P2050="",0,$P2050)</f>
        <v/>
      </c>
      <c r="AB2050" s="69">
        <f>IF(AND($P2050&lt;&gt;"",$P2050&lt;=Paramètres!$C$14),1,0)</f>
        <v/>
      </c>
      <c r="AC2050" s="67">
        <f>IF($P2050="","Jamais relancé",IF($P2050&lt;=3,"0-3 j",IF($P2050&lt;=7,"4-7 j",IF($P2050&lt;=15,"8-15 j","Plus de 15 j"))))</f>
        <v/>
      </c>
      <c r="AD2050" s="67">
        <f>IF($M2050&lt;=1000,"Moins de 1 k€",IF($M2050&lt;=5000,"1 à 5 k€",IF($M2050&lt;=15000,"5 à 15 k€","Plus de 15 k€")))</f>
        <v/>
      </c>
    </row>
    <row r="2051">
      <c r="A2051" s="65" t="inlineStr">
        <is>
          <t>DEV-02050</t>
        </is>
      </c>
      <c r="B2051" s="66" t="n">
        <v>45848</v>
      </c>
      <c r="C2051" s="65" t="inlineStr">
        <is>
          <t>2025-07</t>
        </is>
      </c>
      <c r="D2051" s="65" t="inlineStr">
        <is>
          <t>2025-2026</t>
        </is>
      </c>
      <c r="E2051" s="65" t="inlineStr">
        <is>
          <t>CLI-0481</t>
        </is>
      </c>
      <c r="F2051" s="65" t="inlineStr">
        <is>
          <t>Syndic</t>
        </is>
      </c>
      <c r="G2051" s="65" t="inlineStr">
        <is>
          <t>Bordeaux</t>
        </is>
      </c>
      <c r="H2051" s="65" t="inlineStr">
        <is>
          <t>Karim Belkacem</t>
        </is>
      </c>
      <c r="I2051" s="65" t="inlineStr">
        <is>
          <t>Chauffage</t>
        </is>
      </c>
      <c r="J2051" s="65" t="inlineStr">
        <is>
          <t>CH-005</t>
        </is>
      </c>
      <c r="K2051" s="65" t="inlineStr">
        <is>
          <t>Désembouage circuit chauffage</t>
        </is>
      </c>
      <c r="L2051" s="67" t="n">
        <v>1</v>
      </c>
      <c r="M2051" s="68" t="n">
        <v>1467.44</v>
      </c>
      <c r="N2051" s="65" t="inlineStr">
        <is>
          <t>Accepté</t>
        </is>
      </c>
      <c r="O2051" s="66" t="n">
        <v>45859</v>
      </c>
      <c r="P2051" s="67" t="n">
        <v>8</v>
      </c>
      <c r="Q2051" s="67" t="n">
        <v>1</v>
      </c>
      <c r="R2051" s="67">
        <f>$I2051</f>
        <v/>
      </c>
      <c r="S2051" s="67">
        <f>$K2051</f>
        <v/>
      </c>
      <c r="T2051" s="67">
        <f>IFERROR(INDEX(Clients!$G$2:$G$1020,MATCH($E2051,Clients!$A$2:$A$1020,0)),"")</f>
        <v/>
      </c>
      <c r="U2051" s="67">
        <f>IFERROR(INDEX(Clients!$I$2:$I$1020,MATCH($E2051,Clients!$A$2:$A$1020,0)),"")</f>
        <v/>
      </c>
      <c r="V2051" s="69">
        <f>1</f>
        <v/>
      </c>
      <c r="W2051" s="69">
        <f>IF($N2051="Accepté",1,0)</f>
        <v/>
      </c>
      <c r="X2051" s="68">
        <f>$M2051*$W2051</f>
        <v/>
      </c>
      <c r="Y2051" s="68">
        <f>IF($N2051="En cours",0,$M2051)</f>
        <v/>
      </c>
      <c r="Z2051" s="69">
        <f>IF($P2051="",0,1)</f>
        <v/>
      </c>
      <c r="AA2051" s="70">
        <f>IF($P2051="",0,$P2051)</f>
        <v/>
      </c>
      <c r="AB2051" s="69">
        <f>IF(AND($P2051&lt;&gt;"",$P2051&lt;=Paramètres!$C$14),1,0)</f>
        <v/>
      </c>
      <c r="AC2051" s="67">
        <f>IF($P2051="","Jamais relancé",IF($P2051&lt;=3,"0-3 j",IF($P2051&lt;=7,"4-7 j",IF($P2051&lt;=15,"8-15 j","Plus de 15 j"))))</f>
        <v/>
      </c>
      <c r="AD2051" s="67">
        <f>IF($M2051&lt;=1000,"Moins de 1 k€",IF($M2051&lt;=5000,"1 à 5 k€",IF($M2051&lt;=15000,"5 à 15 k€","Plus de 15 k€")))</f>
        <v/>
      </c>
    </row>
    <row r="2052">
      <c r="A2052" s="65" t="inlineStr">
        <is>
          <t>DEV-02051</t>
        </is>
      </c>
      <c r="B2052" s="66" t="n">
        <v>45848</v>
      </c>
      <c r="C2052" s="65" t="inlineStr">
        <is>
          <t>2025-07</t>
        </is>
      </c>
      <c r="D2052" s="65" t="inlineStr">
        <is>
          <t>2025-2026</t>
        </is>
      </c>
      <c r="E2052" s="65" t="inlineStr">
        <is>
          <t>CLI-0582</t>
        </is>
      </c>
      <c r="F2052" s="65" t="inlineStr">
        <is>
          <t>Particulier</t>
        </is>
      </c>
      <c r="G2052" s="65" t="inlineStr">
        <is>
          <t>Toulouse</t>
        </is>
      </c>
      <c r="H2052" s="65" t="inlineStr">
        <is>
          <t>Nadia Cherif</t>
        </is>
      </c>
      <c r="I2052" s="65" t="inlineStr">
        <is>
          <t>Dépannage</t>
        </is>
      </c>
      <c r="J2052" s="65" t="inlineStr">
        <is>
          <t>DP-001</t>
        </is>
      </c>
      <c r="K2052" s="65" t="inlineStr">
        <is>
          <t>Dépannage plomberie urgence</t>
        </is>
      </c>
      <c r="L2052" s="67" t="n">
        <v>1</v>
      </c>
      <c r="M2052" s="68" t="n">
        <v>296.55</v>
      </c>
      <c r="N2052" s="65" t="inlineStr">
        <is>
          <t>Refusé</t>
        </is>
      </c>
      <c r="O2052" s="66" t="n">
        <v>45876</v>
      </c>
      <c r="P2052" s="67" t="n">
        <v>13</v>
      </c>
      <c r="Q2052" s="67" t="n">
        <v>2</v>
      </c>
      <c r="R2052" s="67">
        <f>$I2052</f>
        <v/>
      </c>
      <c r="S2052" s="67">
        <f>$K2052</f>
        <v/>
      </c>
      <c r="T2052" s="67">
        <f>IFERROR(INDEX(Clients!$G$2:$G$1020,MATCH($E2052,Clients!$A$2:$A$1020,0)),"")</f>
        <v/>
      </c>
      <c r="U2052" s="67">
        <f>IFERROR(INDEX(Clients!$I$2:$I$1020,MATCH($E2052,Clients!$A$2:$A$1020,0)),"")</f>
        <v/>
      </c>
      <c r="V2052" s="69">
        <f>1</f>
        <v/>
      </c>
      <c r="W2052" s="69">
        <f>IF($N2052="Accepté",1,0)</f>
        <v/>
      </c>
      <c r="X2052" s="68">
        <f>$M2052*$W2052</f>
        <v/>
      </c>
      <c r="Y2052" s="68">
        <f>IF($N2052="En cours",0,$M2052)</f>
        <v/>
      </c>
      <c r="Z2052" s="69">
        <f>IF($P2052="",0,1)</f>
        <v/>
      </c>
      <c r="AA2052" s="70">
        <f>IF($P2052="",0,$P2052)</f>
        <v/>
      </c>
      <c r="AB2052" s="69">
        <f>IF(AND($P2052&lt;&gt;"",$P2052&lt;=Paramètres!$C$14),1,0)</f>
        <v/>
      </c>
      <c r="AC2052" s="67">
        <f>IF($P2052="","Jamais relancé",IF($P2052&lt;=3,"0-3 j",IF($P2052&lt;=7,"4-7 j",IF($P2052&lt;=15,"8-15 j","Plus de 15 j"))))</f>
        <v/>
      </c>
      <c r="AD2052" s="67">
        <f>IF($M2052&lt;=1000,"Moins de 1 k€",IF($M2052&lt;=5000,"1 à 5 k€",IF($M2052&lt;=15000,"5 à 15 k€","Plus de 15 k€")))</f>
        <v/>
      </c>
    </row>
    <row r="2053">
      <c r="A2053" s="65" t="inlineStr">
        <is>
          <t>DEV-02052</t>
        </is>
      </c>
      <c r="B2053" s="66" t="n">
        <v>45849</v>
      </c>
      <c r="C2053" s="65" t="inlineStr">
        <is>
          <t>2025-07</t>
        </is>
      </c>
      <c r="D2053" s="65" t="inlineStr">
        <is>
          <t>2025-2026</t>
        </is>
      </c>
      <c r="E2053" s="65" t="inlineStr">
        <is>
          <t>CLI-0453</t>
        </is>
      </c>
      <c r="F2053" s="65" t="inlineStr">
        <is>
          <t>Particulier</t>
        </is>
      </c>
      <c r="G2053" s="65" t="inlineStr">
        <is>
          <t>Bordeaux</t>
        </is>
      </c>
      <c r="H2053" s="65" t="inlineStr">
        <is>
          <t>Sophie Marchand</t>
        </is>
      </c>
      <c r="I2053" s="65" t="inlineStr">
        <is>
          <t>Salle de bain</t>
        </is>
      </c>
      <c r="J2053" s="65" t="inlineStr">
        <is>
          <t>SB-002</t>
        </is>
      </c>
      <c r="K2053" s="65" t="inlineStr">
        <is>
          <t>Remplacement baignoire par douche</t>
        </is>
      </c>
      <c r="L2053" s="67" t="n">
        <v>1</v>
      </c>
      <c r="M2053" s="68" t="n">
        <v>3843.68</v>
      </c>
      <c r="N2053" s="65" t="inlineStr">
        <is>
          <t>Sans réponse</t>
        </is>
      </c>
      <c r="O2053" s="66" t="n">
        <v>45885</v>
      </c>
      <c r="P2053" s="67" t="n">
        <v>10</v>
      </c>
      <c r="Q2053" s="67" t="n">
        <v>3</v>
      </c>
      <c r="R2053" s="67">
        <f>$I2053</f>
        <v/>
      </c>
      <c r="S2053" s="67">
        <f>$K2053</f>
        <v/>
      </c>
      <c r="T2053" s="67">
        <f>IFERROR(INDEX(Clients!$G$2:$G$1020,MATCH($E2053,Clients!$A$2:$A$1020,0)),"")</f>
        <v/>
      </c>
      <c r="U2053" s="67">
        <f>IFERROR(INDEX(Clients!$I$2:$I$1020,MATCH($E2053,Clients!$A$2:$A$1020,0)),"")</f>
        <v/>
      </c>
      <c r="V2053" s="69">
        <f>1</f>
        <v/>
      </c>
      <c r="W2053" s="69">
        <f>IF($N2053="Accepté",1,0)</f>
        <v/>
      </c>
      <c r="X2053" s="68">
        <f>$M2053*$W2053</f>
        <v/>
      </c>
      <c r="Y2053" s="68">
        <f>IF($N2053="En cours",0,$M2053)</f>
        <v/>
      </c>
      <c r="Z2053" s="69">
        <f>IF($P2053="",0,1)</f>
        <v/>
      </c>
      <c r="AA2053" s="70">
        <f>IF($P2053="",0,$P2053)</f>
        <v/>
      </c>
      <c r="AB2053" s="69">
        <f>IF(AND($P2053&lt;&gt;"",$P2053&lt;=Paramètres!$C$14),1,0)</f>
        <v/>
      </c>
      <c r="AC2053" s="67">
        <f>IF($P2053="","Jamais relancé",IF($P2053&lt;=3,"0-3 j",IF($P2053&lt;=7,"4-7 j",IF($P2053&lt;=15,"8-15 j","Plus de 15 j"))))</f>
        <v/>
      </c>
      <c r="AD2053" s="67">
        <f>IF($M2053&lt;=1000,"Moins de 1 k€",IF($M2053&lt;=5000,"1 à 5 k€",IF($M2053&lt;=15000,"5 à 15 k€","Plus de 15 k€")))</f>
        <v/>
      </c>
    </row>
    <row r="2054">
      <c r="A2054" s="65" t="inlineStr">
        <is>
          <t>DEV-02053</t>
        </is>
      </c>
      <c r="B2054" s="66" t="n">
        <v>45849</v>
      </c>
      <c r="C2054" s="65" t="inlineStr">
        <is>
          <t>2025-07</t>
        </is>
      </c>
      <c r="D2054" s="65" t="inlineStr">
        <is>
          <t>2025-2026</t>
        </is>
      </c>
      <c r="E2054" s="65" t="inlineStr">
        <is>
          <t>CLI-0253</t>
        </is>
      </c>
      <c r="F2054" s="65" t="inlineStr">
        <is>
          <t>Particulier</t>
        </is>
      </c>
      <c r="G2054" s="65" t="inlineStr">
        <is>
          <t>Bordeaux</t>
        </is>
      </c>
      <c r="H2054" s="65" t="inlineStr">
        <is>
          <t>Sophie Marchand</t>
        </is>
      </c>
      <c r="I2054" s="65" t="inlineStr">
        <is>
          <t>Électricité</t>
        </is>
      </c>
      <c r="J2054" s="65" t="inlineStr">
        <is>
          <t>EL-002</t>
        </is>
      </c>
      <c r="K2054" s="65" t="inlineStr">
        <is>
          <t>Installation borne de recharge VE</t>
        </is>
      </c>
      <c r="L2054" s="67" t="n">
        <v>1</v>
      </c>
      <c r="M2054" s="68" t="n">
        <v>1460.19</v>
      </c>
      <c r="N2054" s="65" t="inlineStr">
        <is>
          <t>Refusé</t>
        </is>
      </c>
      <c r="O2054" s="66" t="n">
        <v>45874</v>
      </c>
      <c r="P2054" s="67" t="n"/>
      <c r="Q2054" s="67" t="n">
        <v>0</v>
      </c>
      <c r="R2054" s="67">
        <f>$I2054</f>
        <v/>
      </c>
      <c r="S2054" s="67">
        <f>$K2054</f>
        <v/>
      </c>
      <c r="T2054" s="67">
        <f>IFERROR(INDEX(Clients!$G$2:$G$1020,MATCH($E2054,Clients!$A$2:$A$1020,0)),"")</f>
        <v/>
      </c>
      <c r="U2054" s="67">
        <f>IFERROR(INDEX(Clients!$I$2:$I$1020,MATCH($E2054,Clients!$A$2:$A$1020,0)),"")</f>
        <v/>
      </c>
      <c r="V2054" s="69">
        <f>1</f>
        <v/>
      </c>
      <c r="W2054" s="69">
        <f>IF($N2054="Accepté",1,0)</f>
        <v/>
      </c>
      <c r="X2054" s="68">
        <f>$M2054*$W2054</f>
        <v/>
      </c>
      <c r="Y2054" s="68">
        <f>IF($N2054="En cours",0,$M2054)</f>
        <v/>
      </c>
      <c r="Z2054" s="69">
        <f>IF($P2054="",0,1)</f>
        <v/>
      </c>
      <c r="AA2054" s="70">
        <f>IF($P2054="",0,$P2054)</f>
        <v/>
      </c>
      <c r="AB2054" s="69">
        <f>IF(AND($P2054&lt;&gt;"",$P2054&lt;=Paramètres!$C$14),1,0)</f>
        <v/>
      </c>
      <c r="AC2054" s="67">
        <f>IF($P2054="","Jamais relancé",IF($P2054&lt;=3,"0-3 j",IF($P2054&lt;=7,"4-7 j",IF($P2054&lt;=15,"8-15 j","Plus de 15 j"))))</f>
        <v/>
      </c>
      <c r="AD2054" s="67">
        <f>IF($M2054&lt;=1000,"Moins de 1 k€",IF($M2054&lt;=5000,"1 à 5 k€",IF($M2054&lt;=15000,"5 à 15 k€","Plus de 15 k€")))</f>
        <v/>
      </c>
    </row>
    <row r="2055">
      <c r="A2055" s="65" t="inlineStr">
        <is>
          <t>DEV-02054</t>
        </is>
      </c>
      <c r="B2055" s="66" t="n">
        <v>45849</v>
      </c>
      <c r="C2055" s="65" t="inlineStr">
        <is>
          <t>2025-07</t>
        </is>
      </c>
      <c r="D2055" s="65" t="inlineStr">
        <is>
          <t>2025-2026</t>
        </is>
      </c>
      <c r="E2055" s="65" t="inlineStr">
        <is>
          <t>CLI-0563</t>
        </is>
      </c>
      <c r="F2055" s="65" t="inlineStr">
        <is>
          <t>Particulier</t>
        </is>
      </c>
      <c r="G2055" s="65" t="inlineStr">
        <is>
          <t>Toulouse</t>
        </is>
      </c>
      <c r="H2055" s="65" t="inlineStr">
        <is>
          <t>Julien Fabre</t>
        </is>
      </c>
      <c r="I2055" s="65" t="inlineStr">
        <is>
          <t>Plomberie</t>
        </is>
      </c>
      <c r="J2055" s="65" t="inlineStr">
        <is>
          <t>PR-002</t>
        </is>
      </c>
      <c r="K2055" s="65" t="inlineStr">
        <is>
          <t>Recherche de fuite + réparation</t>
        </is>
      </c>
      <c r="L2055" s="67" t="n">
        <v>1</v>
      </c>
      <c r="M2055" s="68" t="n">
        <v>497.82</v>
      </c>
      <c r="N2055" s="65" t="inlineStr">
        <is>
          <t>Sans réponse</t>
        </is>
      </c>
      <c r="O2055" s="66" t="n">
        <v>45867</v>
      </c>
      <c r="P2055" s="67" t="n"/>
      <c r="Q2055" s="67" t="n">
        <v>0</v>
      </c>
      <c r="R2055" s="67">
        <f>$I2055</f>
        <v/>
      </c>
      <c r="S2055" s="67">
        <f>$K2055</f>
        <v/>
      </c>
      <c r="T2055" s="67">
        <f>IFERROR(INDEX(Clients!$G$2:$G$1020,MATCH($E2055,Clients!$A$2:$A$1020,0)),"")</f>
        <v/>
      </c>
      <c r="U2055" s="67">
        <f>IFERROR(INDEX(Clients!$I$2:$I$1020,MATCH($E2055,Clients!$A$2:$A$1020,0)),"")</f>
        <v/>
      </c>
      <c r="V2055" s="69">
        <f>1</f>
        <v/>
      </c>
      <c r="W2055" s="69">
        <f>IF($N2055="Accepté",1,0)</f>
        <v/>
      </c>
      <c r="X2055" s="68">
        <f>$M2055*$W2055</f>
        <v/>
      </c>
      <c r="Y2055" s="68">
        <f>IF($N2055="En cours",0,$M2055)</f>
        <v/>
      </c>
      <c r="Z2055" s="69">
        <f>IF($P2055="",0,1)</f>
        <v/>
      </c>
      <c r="AA2055" s="70">
        <f>IF($P2055="",0,$P2055)</f>
        <v/>
      </c>
      <c r="AB2055" s="69">
        <f>IF(AND($P2055&lt;&gt;"",$P2055&lt;=Paramètres!$C$14),1,0)</f>
        <v/>
      </c>
      <c r="AC2055" s="67">
        <f>IF($P2055="","Jamais relancé",IF($P2055&lt;=3,"0-3 j",IF($P2055&lt;=7,"4-7 j",IF($P2055&lt;=15,"8-15 j","Plus de 15 j"))))</f>
        <v/>
      </c>
      <c r="AD2055" s="67">
        <f>IF($M2055&lt;=1000,"Moins de 1 k€",IF($M2055&lt;=5000,"1 à 5 k€",IF($M2055&lt;=15000,"5 à 15 k€","Plus de 15 k€")))</f>
        <v/>
      </c>
    </row>
    <row r="2056">
      <c r="A2056" s="65" t="inlineStr">
        <is>
          <t>DEV-02055</t>
        </is>
      </c>
      <c r="B2056" s="66" t="n">
        <v>45852</v>
      </c>
      <c r="C2056" s="65" t="inlineStr">
        <is>
          <t>2025-07</t>
        </is>
      </c>
      <c r="D2056" s="65" t="inlineStr">
        <is>
          <t>2025-2026</t>
        </is>
      </c>
      <c r="E2056" s="65" t="inlineStr">
        <is>
          <t>CLI-0292</t>
        </is>
      </c>
      <c r="F2056" s="65" t="inlineStr">
        <is>
          <t>Professionnel</t>
        </is>
      </c>
      <c r="G2056" s="65" t="inlineStr">
        <is>
          <t>Bordeaux</t>
        </is>
      </c>
      <c r="H2056" s="65" t="inlineStr">
        <is>
          <t>Sophie Marchand</t>
        </is>
      </c>
      <c r="I2056" s="65" t="inlineStr">
        <is>
          <t>Électricité</t>
        </is>
      </c>
      <c r="J2056" s="65" t="inlineStr">
        <is>
          <t>EL-001</t>
        </is>
      </c>
      <c r="K2056" s="65" t="inlineStr">
        <is>
          <t>Mise aux normes tableau électrique</t>
        </is>
      </c>
      <c r="L2056" s="67" t="n">
        <v>1</v>
      </c>
      <c r="M2056" s="68" t="n">
        <v>3200.33</v>
      </c>
      <c r="N2056" s="65" t="inlineStr">
        <is>
          <t>Accepté</t>
        </is>
      </c>
      <c r="O2056" s="66" t="n">
        <v>45876</v>
      </c>
      <c r="P2056" s="67" t="n"/>
      <c r="Q2056" s="67" t="n">
        <v>0</v>
      </c>
      <c r="R2056" s="67">
        <f>$I2056</f>
        <v/>
      </c>
      <c r="S2056" s="67">
        <f>$K2056</f>
        <v/>
      </c>
      <c r="T2056" s="67">
        <f>IFERROR(INDEX(Clients!$G$2:$G$1020,MATCH($E2056,Clients!$A$2:$A$1020,0)),"")</f>
        <v/>
      </c>
      <c r="U2056" s="67">
        <f>IFERROR(INDEX(Clients!$I$2:$I$1020,MATCH($E2056,Clients!$A$2:$A$1020,0)),"")</f>
        <v/>
      </c>
      <c r="V2056" s="69">
        <f>1</f>
        <v/>
      </c>
      <c r="W2056" s="69">
        <f>IF($N2056="Accepté",1,0)</f>
        <v/>
      </c>
      <c r="X2056" s="68">
        <f>$M2056*$W2056</f>
        <v/>
      </c>
      <c r="Y2056" s="68">
        <f>IF($N2056="En cours",0,$M2056)</f>
        <v/>
      </c>
      <c r="Z2056" s="69">
        <f>IF($P2056="",0,1)</f>
        <v/>
      </c>
      <c r="AA2056" s="70">
        <f>IF($P2056="",0,$P2056)</f>
        <v/>
      </c>
      <c r="AB2056" s="69">
        <f>IF(AND($P2056&lt;&gt;"",$P2056&lt;=Paramètres!$C$14),1,0)</f>
        <v/>
      </c>
      <c r="AC2056" s="67">
        <f>IF($P2056="","Jamais relancé",IF($P2056&lt;=3,"0-3 j",IF($P2056&lt;=7,"4-7 j",IF($P2056&lt;=15,"8-15 j","Plus de 15 j"))))</f>
        <v/>
      </c>
      <c r="AD2056" s="67">
        <f>IF($M2056&lt;=1000,"Moins de 1 k€",IF($M2056&lt;=5000,"1 à 5 k€",IF($M2056&lt;=15000,"5 à 15 k€","Plus de 15 k€")))</f>
        <v/>
      </c>
    </row>
    <row r="2057">
      <c r="A2057" s="65" t="inlineStr">
        <is>
          <t>DEV-02056</t>
        </is>
      </c>
      <c r="B2057" s="66" t="n">
        <v>45852</v>
      </c>
      <c r="C2057" s="65" t="inlineStr">
        <is>
          <t>2025-07</t>
        </is>
      </c>
      <c r="D2057" s="65" t="inlineStr">
        <is>
          <t>2025-2026</t>
        </is>
      </c>
      <c r="E2057" s="65" t="inlineStr">
        <is>
          <t>CLI-0092</t>
        </is>
      </c>
      <c r="F2057" s="65" t="inlineStr">
        <is>
          <t>Particulier</t>
        </is>
      </c>
      <c r="G2057" s="65" t="inlineStr">
        <is>
          <t>Toulouse</t>
        </is>
      </c>
      <c r="H2057" s="65" t="inlineStr">
        <is>
          <t>Nadia Cherif</t>
        </is>
      </c>
      <c r="I2057" s="65" t="inlineStr">
        <is>
          <t>Dépannage</t>
        </is>
      </c>
      <c r="J2057" s="65" t="inlineStr">
        <is>
          <t>DP-001</t>
        </is>
      </c>
      <c r="K2057" s="65" t="inlineStr">
        <is>
          <t>Dépannage plomberie urgence</t>
        </is>
      </c>
      <c r="L2057" s="67" t="n">
        <v>1</v>
      </c>
      <c r="M2057" s="68" t="n">
        <v>323.57</v>
      </c>
      <c r="N2057" s="65" t="inlineStr">
        <is>
          <t>Accepté</t>
        </is>
      </c>
      <c r="O2057" s="66" t="n">
        <v>45859</v>
      </c>
      <c r="P2057" s="67" t="n"/>
      <c r="Q2057" s="67" t="n">
        <v>0</v>
      </c>
      <c r="R2057" s="67">
        <f>$I2057</f>
        <v/>
      </c>
      <c r="S2057" s="67">
        <f>$K2057</f>
        <v/>
      </c>
      <c r="T2057" s="67">
        <f>IFERROR(INDEX(Clients!$G$2:$G$1020,MATCH($E2057,Clients!$A$2:$A$1020,0)),"")</f>
        <v/>
      </c>
      <c r="U2057" s="67">
        <f>IFERROR(INDEX(Clients!$I$2:$I$1020,MATCH($E2057,Clients!$A$2:$A$1020,0)),"")</f>
        <v/>
      </c>
      <c r="V2057" s="69">
        <f>1</f>
        <v/>
      </c>
      <c r="W2057" s="69">
        <f>IF($N2057="Accepté",1,0)</f>
        <v/>
      </c>
      <c r="X2057" s="68">
        <f>$M2057*$W2057</f>
        <v/>
      </c>
      <c r="Y2057" s="68">
        <f>IF($N2057="En cours",0,$M2057)</f>
        <v/>
      </c>
      <c r="Z2057" s="69">
        <f>IF($P2057="",0,1)</f>
        <v/>
      </c>
      <c r="AA2057" s="70">
        <f>IF($P2057="",0,$P2057)</f>
        <v/>
      </c>
      <c r="AB2057" s="69">
        <f>IF(AND($P2057&lt;&gt;"",$P2057&lt;=Paramètres!$C$14),1,0)</f>
        <v/>
      </c>
      <c r="AC2057" s="67">
        <f>IF($P2057="","Jamais relancé",IF($P2057&lt;=3,"0-3 j",IF($P2057&lt;=7,"4-7 j",IF($P2057&lt;=15,"8-15 j","Plus de 15 j"))))</f>
        <v/>
      </c>
      <c r="AD2057" s="67">
        <f>IF($M2057&lt;=1000,"Moins de 1 k€",IF($M2057&lt;=5000,"1 à 5 k€",IF($M2057&lt;=15000,"5 à 15 k€","Plus de 15 k€")))</f>
        <v/>
      </c>
    </row>
    <row r="2058">
      <c r="A2058" s="65" t="inlineStr">
        <is>
          <t>DEV-02057</t>
        </is>
      </c>
      <c r="B2058" s="66" t="n">
        <v>45853</v>
      </c>
      <c r="C2058" s="65" t="inlineStr">
        <is>
          <t>2025-07</t>
        </is>
      </c>
      <c r="D2058" s="65" t="inlineStr">
        <is>
          <t>2025-2026</t>
        </is>
      </c>
      <c r="E2058" s="65" t="inlineStr">
        <is>
          <t>CLI-0028</t>
        </is>
      </c>
      <c r="F2058" s="65" t="inlineStr">
        <is>
          <t>Particulier</t>
        </is>
      </c>
      <c r="G2058" s="65" t="inlineStr">
        <is>
          <t>Toulouse</t>
        </is>
      </c>
      <c r="H2058" s="65" t="inlineStr">
        <is>
          <t>Nadia Cherif</t>
        </is>
      </c>
      <c r="I2058" s="65" t="inlineStr">
        <is>
          <t>Électricité</t>
        </is>
      </c>
      <c r="J2058" s="65" t="inlineStr">
        <is>
          <t>EL-004</t>
        </is>
      </c>
      <c r="K2058" s="65" t="inlineStr">
        <is>
          <t>Éclairage LED locaux professionnels</t>
        </is>
      </c>
      <c r="L2058" s="67" t="n">
        <v>2</v>
      </c>
      <c r="M2058" s="68" t="n">
        <v>7698.11</v>
      </c>
      <c r="N2058" s="65" t="inlineStr">
        <is>
          <t>Sans réponse</t>
        </is>
      </c>
      <c r="O2058" s="66" t="n">
        <v>45865</v>
      </c>
      <c r="P2058" s="67" t="n">
        <v>7</v>
      </c>
      <c r="Q2058" s="67" t="n">
        <v>1</v>
      </c>
      <c r="R2058" s="67">
        <f>$I2058</f>
        <v/>
      </c>
      <c r="S2058" s="67">
        <f>$K2058</f>
        <v/>
      </c>
      <c r="T2058" s="67">
        <f>IFERROR(INDEX(Clients!$G$2:$G$1020,MATCH($E2058,Clients!$A$2:$A$1020,0)),"")</f>
        <v/>
      </c>
      <c r="U2058" s="67">
        <f>IFERROR(INDEX(Clients!$I$2:$I$1020,MATCH($E2058,Clients!$A$2:$A$1020,0)),"")</f>
        <v/>
      </c>
      <c r="V2058" s="69">
        <f>1</f>
        <v/>
      </c>
      <c r="W2058" s="69">
        <f>IF($N2058="Accepté",1,0)</f>
        <v/>
      </c>
      <c r="X2058" s="68">
        <f>$M2058*$W2058</f>
        <v/>
      </c>
      <c r="Y2058" s="68">
        <f>IF($N2058="En cours",0,$M2058)</f>
        <v/>
      </c>
      <c r="Z2058" s="69">
        <f>IF($P2058="",0,1)</f>
        <v/>
      </c>
      <c r="AA2058" s="70">
        <f>IF($P2058="",0,$P2058)</f>
        <v/>
      </c>
      <c r="AB2058" s="69">
        <f>IF(AND($P2058&lt;&gt;"",$P2058&lt;=Paramètres!$C$14),1,0)</f>
        <v/>
      </c>
      <c r="AC2058" s="67">
        <f>IF($P2058="","Jamais relancé",IF($P2058&lt;=3,"0-3 j",IF($P2058&lt;=7,"4-7 j",IF($P2058&lt;=15,"8-15 j","Plus de 15 j"))))</f>
        <v/>
      </c>
      <c r="AD2058" s="67">
        <f>IF($M2058&lt;=1000,"Moins de 1 k€",IF($M2058&lt;=5000,"1 à 5 k€",IF($M2058&lt;=15000,"5 à 15 k€","Plus de 15 k€")))</f>
        <v/>
      </c>
    </row>
    <row r="2059">
      <c r="A2059" s="65" t="inlineStr">
        <is>
          <t>DEV-02058</t>
        </is>
      </c>
      <c r="B2059" s="66" t="n">
        <v>45853</v>
      </c>
      <c r="C2059" s="65" t="inlineStr">
        <is>
          <t>2025-07</t>
        </is>
      </c>
      <c r="D2059" s="65" t="inlineStr">
        <is>
          <t>2025-2026</t>
        </is>
      </c>
      <c r="E2059" s="65" t="inlineStr">
        <is>
          <t>CLI-0277</t>
        </is>
      </c>
      <c r="F2059" s="65" t="inlineStr">
        <is>
          <t>Particulier</t>
        </is>
      </c>
      <c r="G2059" s="65" t="inlineStr">
        <is>
          <t>Toulouse</t>
        </is>
      </c>
      <c r="H2059" s="65" t="inlineStr">
        <is>
          <t>Nadia Cherif</t>
        </is>
      </c>
      <c r="I2059" s="65" t="inlineStr">
        <is>
          <t>Électricité</t>
        </is>
      </c>
      <c r="J2059" s="65" t="inlineStr">
        <is>
          <t>EL-004</t>
        </is>
      </c>
      <c r="K2059" s="65" t="inlineStr">
        <is>
          <t>Éclairage LED locaux professionnels</t>
        </is>
      </c>
      <c r="L2059" s="67" t="n">
        <v>1</v>
      </c>
      <c r="M2059" s="68" t="n">
        <v>3325.01</v>
      </c>
      <c r="N2059" s="65" t="inlineStr">
        <is>
          <t>Sans réponse</t>
        </is>
      </c>
      <c r="O2059" s="66" t="n">
        <v>45884</v>
      </c>
      <c r="P2059" s="67" t="n">
        <v>12</v>
      </c>
      <c r="Q2059" s="67" t="n">
        <v>1</v>
      </c>
      <c r="R2059" s="67">
        <f>$I2059</f>
        <v/>
      </c>
      <c r="S2059" s="67">
        <f>$K2059</f>
        <v/>
      </c>
      <c r="T2059" s="67">
        <f>IFERROR(INDEX(Clients!$G$2:$G$1020,MATCH($E2059,Clients!$A$2:$A$1020,0)),"")</f>
        <v/>
      </c>
      <c r="U2059" s="67">
        <f>IFERROR(INDEX(Clients!$I$2:$I$1020,MATCH($E2059,Clients!$A$2:$A$1020,0)),"")</f>
        <v/>
      </c>
      <c r="V2059" s="69">
        <f>1</f>
        <v/>
      </c>
      <c r="W2059" s="69">
        <f>IF($N2059="Accepté",1,0)</f>
        <v/>
      </c>
      <c r="X2059" s="68">
        <f>$M2059*$W2059</f>
        <v/>
      </c>
      <c r="Y2059" s="68">
        <f>IF($N2059="En cours",0,$M2059)</f>
        <v/>
      </c>
      <c r="Z2059" s="69">
        <f>IF($P2059="",0,1)</f>
        <v/>
      </c>
      <c r="AA2059" s="70">
        <f>IF($P2059="",0,$P2059)</f>
        <v/>
      </c>
      <c r="AB2059" s="69">
        <f>IF(AND($P2059&lt;&gt;"",$P2059&lt;=Paramètres!$C$14),1,0)</f>
        <v/>
      </c>
      <c r="AC2059" s="67">
        <f>IF($P2059="","Jamais relancé",IF($P2059&lt;=3,"0-3 j",IF($P2059&lt;=7,"4-7 j",IF($P2059&lt;=15,"8-15 j","Plus de 15 j"))))</f>
        <v/>
      </c>
      <c r="AD2059" s="67">
        <f>IF($M2059&lt;=1000,"Moins de 1 k€",IF($M2059&lt;=5000,"1 à 5 k€",IF($M2059&lt;=15000,"5 à 15 k€","Plus de 15 k€")))</f>
        <v/>
      </c>
    </row>
    <row r="2060">
      <c r="A2060" s="65" t="inlineStr">
        <is>
          <t>DEV-02059</t>
        </is>
      </c>
      <c r="B2060" s="66" t="n">
        <v>45853</v>
      </c>
      <c r="C2060" s="65" t="inlineStr">
        <is>
          <t>2025-07</t>
        </is>
      </c>
      <c r="D2060" s="65" t="inlineStr">
        <is>
          <t>2025-2026</t>
        </is>
      </c>
      <c r="E2060" s="65" t="inlineStr">
        <is>
          <t>CLI-0188</t>
        </is>
      </c>
      <c r="F2060" s="65" t="inlineStr">
        <is>
          <t>Particulier</t>
        </is>
      </c>
      <c r="G2060" s="65" t="inlineStr">
        <is>
          <t>Bordeaux</t>
        </is>
      </c>
      <c r="H2060" s="65" t="inlineStr">
        <is>
          <t>Sophie Marchand</t>
        </is>
      </c>
      <c r="I2060" s="65" t="inlineStr">
        <is>
          <t>Dépannage</t>
        </is>
      </c>
      <c r="J2060" s="65" t="inlineStr">
        <is>
          <t>DP-004</t>
        </is>
      </c>
      <c r="K2060" s="65" t="inlineStr">
        <is>
          <t>Remise en service chaudière</t>
        </is>
      </c>
      <c r="L2060" s="67" t="n">
        <v>1</v>
      </c>
      <c r="M2060" s="68" t="n">
        <v>274.23</v>
      </c>
      <c r="N2060" s="65" t="inlineStr">
        <is>
          <t>Accepté</t>
        </is>
      </c>
      <c r="O2060" s="66" t="n">
        <v>45880</v>
      </c>
      <c r="P2060" s="67" t="n">
        <v>16</v>
      </c>
      <c r="Q2060" s="67" t="n">
        <v>1</v>
      </c>
      <c r="R2060" s="67">
        <f>$I2060</f>
        <v/>
      </c>
      <c r="S2060" s="67">
        <f>$K2060</f>
        <v/>
      </c>
      <c r="T2060" s="67">
        <f>IFERROR(INDEX(Clients!$G$2:$G$1020,MATCH($E2060,Clients!$A$2:$A$1020,0)),"")</f>
        <v/>
      </c>
      <c r="U2060" s="67">
        <f>IFERROR(INDEX(Clients!$I$2:$I$1020,MATCH($E2060,Clients!$A$2:$A$1020,0)),"")</f>
        <v/>
      </c>
      <c r="V2060" s="69">
        <f>1</f>
        <v/>
      </c>
      <c r="W2060" s="69">
        <f>IF($N2060="Accepté",1,0)</f>
        <v/>
      </c>
      <c r="X2060" s="68">
        <f>$M2060*$W2060</f>
        <v/>
      </c>
      <c r="Y2060" s="68">
        <f>IF($N2060="En cours",0,$M2060)</f>
        <v/>
      </c>
      <c r="Z2060" s="69">
        <f>IF($P2060="",0,1)</f>
        <v/>
      </c>
      <c r="AA2060" s="70">
        <f>IF($P2060="",0,$P2060)</f>
        <v/>
      </c>
      <c r="AB2060" s="69">
        <f>IF(AND($P2060&lt;&gt;"",$P2060&lt;=Paramètres!$C$14),1,0)</f>
        <v/>
      </c>
      <c r="AC2060" s="67">
        <f>IF($P2060="","Jamais relancé",IF($P2060&lt;=3,"0-3 j",IF($P2060&lt;=7,"4-7 j",IF($P2060&lt;=15,"8-15 j","Plus de 15 j"))))</f>
        <v/>
      </c>
      <c r="AD2060" s="67">
        <f>IF($M2060&lt;=1000,"Moins de 1 k€",IF($M2060&lt;=5000,"1 à 5 k€",IF($M2060&lt;=15000,"5 à 15 k€","Plus de 15 k€")))</f>
        <v/>
      </c>
    </row>
    <row r="2061">
      <c r="A2061" s="65" t="inlineStr">
        <is>
          <t>DEV-02060</t>
        </is>
      </c>
      <c r="B2061" s="66" t="n">
        <v>45853</v>
      </c>
      <c r="C2061" s="65" t="inlineStr">
        <is>
          <t>2025-07</t>
        </is>
      </c>
      <c r="D2061" s="65" t="inlineStr">
        <is>
          <t>2025-2026</t>
        </is>
      </c>
      <c r="E2061" s="65" t="inlineStr">
        <is>
          <t>CLI-0084</t>
        </is>
      </c>
      <c r="F2061" s="65" t="inlineStr">
        <is>
          <t>Professionnel</t>
        </is>
      </c>
      <c r="G2061" s="65" t="inlineStr">
        <is>
          <t>Toulouse</t>
        </is>
      </c>
      <c r="H2061" s="65" t="inlineStr">
        <is>
          <t>Julien Fabre</t>
        </is>
      </c>
      <c r="I2061" s="65" t="inlineStr">
        <is>
          <t>Plomberie</t>
        </is>
      </c>
      <c r="J2061" s="65" t="inlineStr">
        <is>
          <t>PR-001</t>
        </is>
      </c>
      <c r="K2061" s="65" t="inlineStr">
        <is>
          <t>Remplacement chauffe-eau 200 L</t>
        </is>
      </c>
      <c r="L2061" s="67" t="n">
        <v>1</v>
      </c>
      <c r="M2061" s="68" t="n">
        <v>2164.66</v>
      </c>
      <c r="N2061" s="65" t="inlineStr">
        <is>
          <t>Sans réponse</t>
        </is>
      </c>
      <c r="O2061" s="66" t="n">
        <v>45862</v>
      </c>
      <c r="P2061" s="67" t="n">
        <v>8</v>
      </c>
      <c r="Q2061" s="67" t="n">
        <v>1</v>
      </c>
      <c r="R2061" s="67">
        <f>$I2061</f>
        <v/>
      </c>
      <c r="S2061" s="67">
        <f>$K2061</f>
        <v/>
      </c>
      <c r="T2061" s="67">
        <f>IFERROR(INDEX(Clients!$G$2:$G$1020,MATCH($E2061,Clients!$A$2:$A$1020,0)),"")</f>
        <v/>
      </c>
      <c r="U2061" s="67">
        <f>IFERROR(INDEX(Clients!$I$2:$I$1020,MATCH($E2061,Clients!$A$2:$A$1020,0)),"")</f>
        <v/>
      </c>
      <c r="V2061" s="69">
        <f>1</f>
        <v/>
      </c>
      <c r="W2061" s="69">
        <f>IF($N2061="Accepté",1,0)</f>
        <v/>
      </c>
      <c r="X2061" s="68">
        <f>$M2061*$W2061</f>
        <v/>
      </c>
      <c r="Y2061" s="68">
        <f>IF($N2061="En cours",0,$M2061)</f>
        <v/>
      </c>
      <c r="Z2061" s="69">
        <f>IF($P2061="",0,1)</f>
        <v/>
      </c>
      <c r="AA2061" s="70">
        <f>IF($P2061="",0,$P2061)</f>
        <v/>
      </c>
      <c r="AB2061" s="69">
        <f>IF(AND($P2061&lt;&gt;"",$P2061&lt;=Paramètres!$C$14),1,0)</f>
        <v/>
      </c>
      <c r="AC2061" s="67">
        <f>IF($P2061="","Jamais relancé",IF($P2061&lt;=3,"0-3 j",IF($P2061&lt;=7,"4-7 j",IF($P2061&lt;=15,"8-15 j","Plus de 15 j"))))</f>
        <v/>
      </c>
      <c r="AD2061" s="67">
        <f>IF($M2061&lt;=1000,"Moins de 1 k€",IF($M2061&lt;=5000,"1 à 5 k€",IF($M2061&lt;=15000,"5 à 15 k€","Plus de 15 k€")))</f>
        <v/>
      </c>
    </row>
    <row r="2062">
      <c r="A2062" s="65" t="inlineStr">
        <is>
          <t>DEV-02061</t>
        </is>
      </c>
      <c r="B2062" s="66" t="n">
        <v>45854</v>
      </c>
      <c r="C2062" s="65" t="inlineStr">
        <is>
          <t>2025-07</t>
        </is>
      </c>
      <c r="D2062" s="65" t="inlineStr">
        <is>
          <t>2025-2026</t>
        </is>
      </c>
      <c r="E2062" s="65" t="inlineStr">
        <is>
          <t>CLI-0445</t>
        </is>
      </c>
      <c r="F2062" s="65" t="inlineStr">
        <is>
          <t>Professionnel</t>
        </is>
      </c>
      <c r="G2062" s="65" t="inlineStr">
        <is>
          <t>Bordeaux</t>
        </is>
      </c>
      <c r="H2062" s="65" t="inlineStr">
        <is>
          <t>Sophie Marchand</t>
        </is>
      </c>
      <c r="I2062" s="65" t="inlineStr">
        <is>
          <t>Salle de bain</t>
        </is>
      </c>
      <c r="J2062" s="65" t="inlineStr">
        <is>
          <t>SB-002</t>
        </is>
      </c>
      <c r="K2062" s="65" t="inlineStr">
        <is>
          <t>Remplacement baignoire par douche</t>
        </is>
      </c>
      <c r="L2062" s="67" t="n">
        <v>1</v>
      </c>
      <c r="M2062" s="68" t="n">
        <v>6783.28</v>
      </c>
      <c r="N2062" s="65" t="inlineStr">
        <is>
          <t>Refusé</t>
        </is>
      </c>
      <c r="O2062" s="66" t="n">
        <v>45875</v>
      </c>
      <c r="P2062" s="67" t="n">
        <v>7</v>
      </c>
      <c r="Q2062" s="67" t="n">
        <v>3</v>
      </c>
      <c r="R2062" s="67">
        <f>$I2062</f>
        <v/>
      </c>
      <c r="S2062" s="67">
        <f>$K2062</f>
        <v/>
      </c>
      <c r="T2062" s="67">
        <f>IFERROR(INDEX(Clients!$G$2:$G$1020,MATCH($E2062,Clients!$A$2:$A$1020,0)),"")</f>
        <v/>
      </c>
      <c r="U2062" s="67">
        <f>IFERROR(INDEX(Clients!$I$2:$I$1020,MATCH($E2062,Clients!$A$2:$A$1020,0)),"")</f>
        <v/>
      </c>
      <c r="V2062" s="69">
        <f>1</f>
        <v/>
      </c>
      <c r="W2062" s="69">
        <f>IF($N2062="Accepté",1,0)</f>
        <v/>
      </c>
      <c r="X2062" s="68">
        <f>$M2062*$W2062</f>
        <v/>
      </c>
      <c r="Y2062" s="68">
        <f>IF($N2062="En cours",0,$M2062)</f>
        <v/>
      </c>
      <c r="Z2062" s="69">
        <f>IF($P2062="",0,1)</f>
        <v/>
      </c>
      <c r="AA2062" s="70">
        <f>IF($P2062="",0,$P2062)</f>
        <v/>
      </c>
      <c r="AB2062" s="69">
        <f>IF(AND($P2062&lt;&gt;"",$P2062&lt;=Paramètres!$C$14),1,0)</f>
        <v/>
      </c>
      <c r="AC2062" s="67">
        <f>IF($P2062="","Jamais relancé",IF($P2062&lt;=3,"0-3 j",IF($P2062&lt;=7,"4-7 j",IF($P2062&lt;=15,"8-15 j","Plus de 15 j"))))</f>
        <v/>
      </c>
      <c r="AD2062" s="67">
        <f>IF($M2062&lt;=1000,"Moins de 1 k€",IF($M2062&lt;=5000,"1 à 5 k€",IF($M2062&lt;=15000,"5 à 15 k€","Plus de 15 k€")))</f>
        <v/>
      </c>
    </row>
    <row r="2063">
      <c r="A2063" s="65" t="inlineStr">
        <is>
          <t>DEV-02062</t>
        </is>
      </c>
      <c r="B2063" s="66" t="n">
        <v>45854</v>
      </c>
      <c r="C2063" s="65" t="inlineStr">
        <is>
          <t>2025-07</t>
        </is>
      </c>
      <c r="D2063" s="65" t="inlineStr">
        <is>
          <t>2025-2026</t>
        </is>
      </c>
      <c r="E2063" s="65" t="inlineStr">
        <is>
          <t>CLI-0524</t>
        </is>
      </c>
      <c r="F2063" s="65" t="inlineStr">
        <is>
          <t>Collectivité</t>
        </is>
      </c>
      <c r="G2063" s="65" t="inlineStr">
        <is>
          <t>Bordeaux</t>
        </is>
      </c>
      <c r="H2063" s="65" t="inlineStr">
        <is>
          <t>Sophie Marchand</t>
        </is>
      </c>
      <c r="I2063" s="65" t="inlineStr">
        <is>
          <t>Électricité</t>
        </is>
      </c>
      <c r="J2063" s="65" t="inlineStr">
        <is>
          <t>EL-003</t>
        </is>
      </c>
      <c r="K2063" s="65" t="inlineStr">
        <is>
          <t>Rénovation électrique complète</t>
        </is>
      </c>
      <c r="L2063" s="67" t="n">
        <v>1</v>
      </c>
      <c r="M2063" s="68" t="n">
        <v>23199.29</v>
      </c>
      <c r="N2063" s="65" t="inlineStr">
        <is>
          <t>Sans réponse</t>
        </is>
      </c>
      <c r="O2063" s="66" t="n">
        <v>45858</v>
      </c>
      <c r="P2063" s="67" t="n">
        <v>14</v>
      </c>
      <c r="Q2063" s="67" t="n">
        <v>0</v>
      </c>
      <c r="R2063" s="67">
        <f>$I2063</f>
        <v/>
      </c>
      <c r="S2063" s="67">
        <f>$K2063</f>
        <v/>
      </c>
      <c r="T2063" s="67">
        <f>IFERROR(INDEX(Clients!$G$2:$G$1020,MATCH($E2063,Clients!$A$2:$A$1020,0)),"")</f>
        <v/>
      </c>
      <c r="U2063" s="67">
        <f>IFERROR(INDEX(Clients!$I$2:$I$1020,MATCH($E2063,Clients!$A$2:$A$1020,0)),"")</f>
        <v/>
      </c>
      <c r="V2063" s="69">
        <f>1</f>
        <v/>
      </c>
      <c r="W2063" s="69">
        <f>IF($N2063="Accepté",1,0)</f>
        <v/>
      </c>
      <c r="X2063" s="68">
        <f>$M2063*$W2063</f>
        <v/>
      </c>
      <c r="Y2063" s="68">
        <f>IF($N2063="En cours",0,$M2063)</f>
        <v/>
      </c>
      <c r="Z2063" s="69">
        <f>IF($P2063="",0,1)</f>
        <v/>
      </c>
      <c r="AA2063" s="70">
        <f>IF($P2063="",0,$P2063)</f>
        <v/>
      </c>
      <c r="AB2063" s="69">
        <f>IF(AND($P2063&lt;&gt;"",$P2063&lt;=Paramètres!$C$14),1,0)</f>
        <v/>
      </c>
      <c r="AC2063" s="67">
        <f>IF($P2063="","Jamais relancé",IF($P2063&lt;=3,"0-3 j",IF($P2063&lt;=7,"4-7 j",IF($P2063&lt;=15,"8-15 j","Plus de 15 j"))))</f>
        <v/>
      </c>
      <c r="AD2063" s="67">
        <f>IF($M2063&lt;=1000,"Moins de 1 k€",IF($M2063&lt;=5000,"1 à 5 k€",IF($M2063&lt;=15000,"5 à 15 k€","Plus de 15 k€")))</f>
        <v/>
      </c>
    </row>
    <row r="2064">
      <c r="A2064" s="65" t="inlineStr">
        <is>
          <t>DEV-02063</t>
        </is>
      </c>
      <c r="B2064" s="66" t="n">
        <v>45854</v>
      </c>
      <c r="C2064" s="65" t="inlineStr">
        <is>
          <t>2025-07</t>
        </is>
      </c>
      <c r="D2064" s="65" t="inlineStr">
        <is>
          <t>2025-2026</t>
        </is>
      </c>
      <c r="E2064" s="65" t="inlineStr">
        <is>
          <t>CLI-0059</t>
        </is>
      </c>
      <c r="F2064" s="65" t="inlineStr">
        <is>
          <t>Particulier</t>
        </is>
      </c>
      <c r="G2064" s="65" t="inlineStr">
        <is>
          <t>Bordeaux</t>
        </is>
      </c>
      <c r="H2064" s="65" t="inlineStr">
        <is>
          <t>Sophie Marchand</t>
        </is>
      </c>
      <c r="I2064" s="65" t="inlineStr">
        <is>
          <t>Plomberie</t>
        </is>
      </c>
      <c r="J2064" s="65" t="inlineStr">
        <is>
          <t>PR-001</t>
        </is>
      </c>
      <c r="K2064" s="65" t="inlineStr">
        <is>
          <t>Remplacement chauffe-eau 200 L</t>
        </is>
      </c>
      <c r="L2064" s="67" t="n">
        <v>1</v>
      </c>
      <c r="M2064" s="68" t="n">
        <v>1431.94</v>
      </c>
      <c r="N2064" s="65" t="inlineStr">
        <is>
          <t>Accepté</t>
        </is>
      </c>
      <c r="O2064" s="66" t="n">
        <v>45880</v>
      </c>
      <c r="P2064" s="67" t="n">
        <v>7</v>
      </c>
      <c r="Q2064" s="67" t="n">
        <v>3</v>
      </c>
      <c r="R2064" s="67">
        <f>$I2064</f>
        <v/>
      </c>
      <c r="S2064" s="67">
        <f>$K2064</f>
        <v/>
      </c>
      <c r="T2064" s="67">
        <f>IFERROR(INDEX(Clients!$G$2:$G$1020,MATCH($E2064,Clients!$A$2:$A$1020,0)),"")</f>
        <v/>
      </c>
      <c r="U2064" s="67">
        <f>IFERROR(INDEX(Clients!$I$2:$I$1020,MATCH($E2064,Clients!$A$2:$A$1020,0)),"")</f>
        <v/>
      </c>
      <c r="V2064" s="69">
        <f>1</f>
        <v/>
      </c>
      <c r="W2064" s="69">
        <f>IF($N2064="Accepté",1,0)</f>
        <v/>
      </c>
      <c r="X2064" s="68">
        <f>$M2064*$W2064</f>
        <v/>
      </c>
      <c r="Y2064" s="68">
        <f>IF($N2064="En cours",0,$M2064)</f>
        <v/>
      </c>
      <c r="Z2064" s="69">
        <f>IF($P2064="",0,1)</f>
        <v/>
      </c>
      <c r="AA2064" s="70">
        <f>IF($P2064="",0,$P2064)</f>
        <v/>
      </c>
      <c r="AB2064" s="69">
        <f>IF(AND($P2064&lt;&gt;"",$P2064&lt;=Paramètres!$C$14),1,0)</f>
        <v/>
      </c>
      <c r="AC2064" s="67">
        <f>IF($P2064="","Jamais relancé",IF($P2064&lt;=3,"0-3 j",IF($P2064&lt;=7,"4-7 j",IF($P2064&lt;=15,"8-15 j","Plus de 15 j"))))</f>
        <v/>
      </c>
      <c r="AD2064" s="67">
        <f>IF($M2064&lt;=1000,"Moins de 1 k€",IF($M2064&lt;=5000,"1 à 5 k€",IF($M2064&lt;=15000,"5 à 15 k€","Plus de 15 k€")))</f>
        <v/>
      </c>
    </row>
    <row r="2065">
      <c r="A2065" s="65" t="inlineStr">
        <is>
          <t>DEV-02064</t>
        </is>
      </c>
      <c r="B2065" s="66" t="n">
        <v>45854</v>
      </c>
      <c r="C2065" s="65" t="inlineStr">
        <is>
          <t>2025-07</t>
        </is>
      </c>
      <c r="D2065" s="65" t="inlineStr">
        <is>
          <t>2025-2026</t>
        </is>
      </c>
      <c r="E2065" s="65" t="inlineStr">
        <is>
          <t>CLI-0050</t>
        </is>
      </c>
      <c r="F2065" s="65" t="inlineStr">
        <is>
          <t>Particulier</t>
        </is>
      </c>
      <c r="G2065" s="65" t="inlineStr">
        <is>
          <t>Toulouse</t>
        </is>
      </c>
      <c r="H2065" s="65" t="inlineStr">
        <is>
          <t>Julien Fabre</t>
        </is>
      </c>
      <c r="I2065" s="65" t="inlineStr">
        <is>
          <t>Chauffage</t>
        </is>
      </c>
      <c r="J2065" s="65" t="inlineStr">
        <is>
          <t>CH-004</t>
        </is>
      </c>
      <c r="K2065" s="65" t="inlineStr">
        <is>
          <t>Remplacement radiateurs (lot de 5)</t>
        </is>
      </c>
      <c r="L2065" s="67" t="n">
        <v>1</v>
      </c>
      <c r="M2065" s="68" t="n">
        <v>2440.97</v>
      </c>
      <c r="N2065" s="65" t="inlineStr">
        <is>
          <t>Refusé</t>
        </is>
      </c>
      <c r="O2065" s="66" t="n">
        <v>45896</v>
      </c>
      <c r="P2065" s="67" t="n">
        <v>14</v>
      </c>
      <c r="Q2065" s="67" t="n">
        <v>3</v>
      </c>
      <c r="R2065" s="67">
        <f>$I2065</f>
        <v/>
      </c>
      <c r="S2065" s="67">
        <f>$K2065</f>
        <v/>
      </c>
      <c r="T2065" s="67">
        <f>IFERROR(INDEX(Clients!$G$2:$G$1020,MATCH($E2065,Clients!$A$2:$A$1020,0)),"")</f>
        <v/>
      </c>
      <c r="U2065" s="67">
        <f>IFERROR(INDEX(Clients!$I$2:$I$1020,MATCH($E2065,Clients!$A$2:$A$1020,0)),"")</f>
        <v/>
      </c>
      <c r="V2065" s="69">
        <f>1</f>
        <v/>
      </c>
      <c r="W2065" s="69">
        <f>IF($N2065="Accepté",1,0)</f>
        <v/>
      </c>
      <c r="X2065" s="68">
        <f>$M2065*$W2065</f>
        <v/>
      </c>
      <c r="Y2065" s="68">
        <f>IF($N2065="En cours",0,$M2065)</f>
        <v/>
      </c>
      <c r="Z2065" s="69">
        <f>IF($P2065="",0,1)</f>
        <v/>
      </c>
      <c r="AA2065" s="70">
        <f>IF($P2065="",0,$P2065)</f>
        <v/>
      </c>
      <c r="AB2065" s="69">
        <f>IF(AND($P2065&lt;&gt;"",$P2065&lt;=Paramètres!$C$14),1,0)</f>
        <v/>
      </c>
      <c r="AC2065" s="67">
        <f>IF($P2065="","Jamais relancé",IF($P2065&lt;=3,"0-3 j",IF($P2065&lt;=7,"4-7 j",IF($P2065&lt;=15,"8-15 j","Plus de 15 j"))))</f>
        <v/>
      </c>
      <c r="AD2065" s="67">
        <f>IF($M2065&lt;=1000,"Moins de 1 k€",IF($M2065&lt;=5000,"1 à 5 k€",IF($M2065&lt;=15000,"5 à 15 k€","Plus de 15 k€")))</f>
        <v/>
      </c>
    </row>
    <row r="2066">
      <c r="A2066" s="65" t="inlineStr">
        <is>
          <t>DEV-02065</t>
        </is>
      </c>
      <c r="B2066" s="66" t="n">
        <v>45855</v>
      </c>
      <c r="C2066" s="65" t="inlineStr">
        <is>
          <t>2025-07</t>
        </is>
      </c>
      <c r="D2066" s="65" t="inlineStr">
        <is>
          <t>2025-2026</t>
        </is>
      </c>
      <c r="E2066" s="65" t="inlineStr">
        <is>
          <t>CLI-0157</t>
        </is>
      </c>
      <c r="F2066" s="65" t="inlineStr">
        <is>
          <t>Particulier</t>
        </is>
      </c>
      <c r="G2066" s="65" t="inlineStr">
        <is>
          <t>Bordeaux</t>
        </is>
      </c>
      <c r="H2066" s="65" t="inlineStr">
        <is>
          <t>Karim Belkacem</t>
        </is>
      </c>
      <c r="I2066" s="65" t="inlineStr">
        <is>
          <t>Dépannage</t>
        </is>
      </c>
      <c r="J2066" s="65" t="inlineStr">
        <is>
          <t>DP-004</t>
        </is>
      </c>
      <c r="K2066" s="65" t="inlineStr">
        <is>
          <t>Remise en service chaudière</t>
        </is>
      </c>
      <c r="L2066" s="67" t="n">
        <v>2</v>
      </c>
      <c r="M2066" s="68" t="n">
        <v>458.97</v>
      </c>
      <c r="N2066" s="65" t="inlineStr">
        <is>
          <t>Refusé</t>
        </is>
      </c>
      <c r="O2066" s="66" t="n">
        <v>45885</v>
      </c>
      <c r="P2066" s="67" t="n"/>
      <c r="Q2066" s="67" t="n">
        <v>0</v>
      </c>
      <c r="R2066" s="67">
        <f>$I2066</f>
        <v/>
      </c>
      <c r="S2066" s="67">
        <f>$K2066</f>
        <v/>
      </c>
      <c r="T2066" s="67">
        <f>IFERROR(INDEX(Clients!$G$2:$G$1020,MATCH($E2066,Clients!$A$2:$A$1020,0)),"")</f>
        <v/>
      </c>
      <c r="U2066" s="67">
        <f>IFERROR(INDEX(Clients!$I$2:$I$1020,MATCH($E2066,Clients!$A$2:$A$1020,0)),"")</f>
        <v/>
      </c>
      <c r="V2066" s="69">
        <f>1</f>
        <v/>
      </c>
      <c r="W2066" s="69">
        <f>IF($N2066="Accepté",1,0)</f>
        <v/>
      </c>
      <c r="X2066" s="68">
        <f>$M2066*$W2066</f>
        <v/>
      </c>
      <c r="Y2066" s="68">
        <f>IF($N2066="En cours",0,$M2066)</f>
        <v/>
      </c>
      <c r="Z2066" s="69">
        <f>IF($P2066="",0,1)</f>
        <v/>
      </c>
      <c r="AA2066" s="70">
        <f>IF($P2066="",0,$P2066)</f>
        <v/>
      </c>
      <c r="AB2066" s="69">
        <f>IF(AND($P2066&lt;&gt;"",$P2066&lt;=Paramètres!$C$14),1,0)</f>
        <v/>
      </c>
      <c r="AC2066" s="67">
        <f>IF($P2066="","Jamais relancé",IF($P2066&lt;=3,"0-3 j",IF($P2066&lt;=7,"4-7 j",IF($P2066&lt;=15,"8-15 j","Plus de 15 j"))))</f>
        <v/>
      </c>
      <c r="AD2066" s="67">
        <f>IF($M2066&lt;=1000,"Moins de 1 k€",IF($M2066&lt;=5000,"1 à 5 k€",IF($M2066&lt;=15000,"5 à 15 k€","Plus de 15 k€")))</f>
        <v/>
      </c>
    </row>
    <row r="2067">
      <c r="A2067" s="65" t="inlineStr">
        <is>
          <t>DEV-02066</t>
        </is>
      </c>
      <c r="B2067" s="66" t="n">
        <v>45855</v>
      </c>
      <c r="C2067" s="65" t="inlineStr">
        <is>
          <t>2025-07</t>
        </is>
      </c>
      <c r="D2067" s="65" t="inlineStr">
        <is>
          <t>2025-2026</t>
        </is>
      </c>
      <c r="E2067" s="65" t="inlineStr">
        <is>
          <t>CLI-0207</t>
        </is>
      </c>
      <c r="F2067" s="65" t="inlineStr">
        <is>
          <t>Particulier</t>
        </is>
      </c>
      <c r="G2067" s="65" t="inlineStr">
        <is>
          <t>Toulouse</t>
        </is>
      </c>
      <c r="H2067" s="65" t="inlineStr">
        <is>
          <t>Nadia Cherif</t>
        </is>
      </c>
      <c r="I2067" s="65" t="inlineStr">
        <is>
          <t>Salle de bain</t>
        </is>
      </c>
      <c r="J2067" s="65" t="inlineStr">
        <is>
          <t>SB-002</t>
        </is>
      </c>
      <c r="K2067" s="65" t="inlineStr">
        <is>
          <t>Remplacement baignoire par douche</t>
        </is>
      </c>
      <c r="L2067" s="67" t="n">
        <v>1</v>
      </c>
      <c r="M2067" s="68" t="n">
        <v>3550.83</v>
      </c>
      <c r="N2067" s="65" t="inlineStr">
        <is>
          <t>Refusé</t>
        </is>
      </c>
      <c r="O2067" s="66" t="n">
        <v>45878</v>
      </c>
      <c r="P2067" s="67" t="n">
        <v>6</v>
      </c>
      <c r="Q2067" s="67" t="n">
        <v>1</v>
      </c>
      <c r="R2067" s="67">
        <f>$I2067</f>
        <v/>
      </c>
      <c r="S2067" s="67">
        <f>$K2067</f>
        <v/>
      </c>
      <c r="T2067" s="67">
        <f>IFERROR(INDEX(Clients!$G$2:$G$1020,MATCH($E2067,Clients!$A$2:$A$1020,0)),"")</f>
        <v/>
      </c>
      <c r="U2067" s="67">
        <f>IFERROR(INDEX(Clients!$I$2:$I$1020,MATCH($E2067,Clients!$A$2:$A$1020,0)),"")</f>
        <v/>
      </c>
      <c r="V2067" s="69">
        <f>1</f>
        <v/>
      </c>
      <c r="W2067" s="69">
        <f>IF($N2067="Accepté",1,0)</f>
        <v/>
      </c>
      <c r="X2067" s="68">
        <f>$M2067*$W2067</f>
        <v/>
      </c>
      <c r="Y2067" s="68">
        <f>IF($N2067="En cours",0,$M2067)</f>
        <v/>
      </c>
      <c r="Z2067" s="69">
        <f>IF($P2067="",0,1)</f>
        <v/>
      </c>
      <c r="AA2067" s="70">
        <f>IF($P2067="",0,$P2067)</f>
        <v/>
      </c>
      <c r="AB2067" s="69">
        <f>IF(AND($P2067&lt;&gt;"",$P2067&lt;=Paramètres!$C$14),1,0)</f>
        <v/>
      </c>
      <c r="AC2067" s="67">
        <f>IF($P2067="","Jamais relancé",IF($P2067&lt;=3,"0-3 j",IF($P2067&lt;=7,"4-7 j",IF($P2067&lt;=15,"8-15 j","Plus de 15 j"))))</f>
        <v/>
      </c>
      <c r="AD2067" s="67">
        <f>IF($M2067&lt;=1000,"Moins de 1 k€",IF($M2067&lt;=5000,"1 à 5 k€",IF($M2067&lt;=15000,"5 à 15 k€","Plus de 15 k€")))</f>
        <v/>
      </c>
    </row>
    <row r="2068">
      <c r="A2068" s="65" t="inlineStr">
        <is>
          <t>DEV-02067</t>
        </is>
      </c>
      <c r="B2068" s="66" t="n">
        <v>45855</v>
      </c>
      <c r="C2068" s="65" t="inlineStr">
        <is>
          <t>2025-07</t>
        </is>
      </c>
      <c r="D2068" s="65" t="inlineStr">
        <is>
          <t>2025-2026</t>
        </is>
      </c>
      <c r="E2068" s="65" t="inlineStr">
        <is>
          <t>CLI-0696</t>
        </is>
      </c>
      <c r="F2068" s="65" t="inlineStr">
        <is>
          <t>Particulier</t>
        </is>
      </c>
      <c r="G2068" s="65" t="inlineStr">
        <is>
          <t>Montpellier</t>
        </is>
      </c>
      <c r="H2068" s="65" t="inlineStr">
        <is>
          <t>Thomas Rey</t>
        </is>
      </c>
      <c r="I2068" s="65" t="inlineStr">
        <is>
          <t>Plomberie</t>
        </is>
      </c>
      <c r="J2068" s="65" t="inlineStr">
        <is>
          <t>PR-002</t>
        </is>
      </c>
      <c r="K2068" s="65" t="inlineStr">
        <is>
          <t>Recherche de fuite + réparation</t>
        </is>
      </c>
      <c r="L2068" s="67" t="n">
        <v>1</v>
      </c>
      <c r="M2068" s="68" t="n">
        <v>426.05</v>
      </c>
      <c r="N2068" s="65" t="inlineStr">
        <is>
          <t>Refusé</t>
        </is>
      </c>
      <c r="O2068" s="66" t="n">
        <v>45897</v>
      </c>
      <c r="P2068" s="67" t="n">
        <v>17</v>
      </c>
      <c r="Q2068" s="67" t="n">
        <v>3</v>
      </c>
      <c r="R2068" s="67">
        <f>$I2068</f>
        <v/>
      </c>
      <c r="S2068" s="67">
        <f>$K2068</f>
        <v/>
      </c>
      <c r="T2068" s="67">
        <f>IFERROR(INDEX(Clients!$G$2:$G$1020,MATCH($E2068,Clients!$A$2:$A$1020,0)),"")</f>
        <v/>
      </c>
      <c r="U2068" s="67">
        <f>IFERROR(INDEX(Clients!$I$2:$I$1020,MATCH($E2068,Clients!$A$2:$A$1020,0)),"")</f>
        <v/>
      </c>
      <c r="V2068" s="69">
        <f>1</f>
        <v/>
      </c>
      <c r="W2068" s="69">
        <f>IF($N2068="Accepté",1,0)</f>
        <v/>
      </c>
      <c r="X2068" s="68">
        <f>$M2068*$W2068</f>
        <v/>
      </c>
      <c r="Y2068" s="68">
        <f>IF($N2068="En cours",0,$M2068)</f>
        <v/>
      </c>
      <c r="Z2068" s="69">
        <f>IF($P2068="",0,1)</f>
        <v/>
      </c>
      <c r="AA2068" s="70">
        <f>IF($P2068="",0,$P2068)</f>
        <v/>
      </c>
      <c r="AB2068" s="69">
        <f>IF(AND($P2068&lt;&gt;"",$P2068&lt;=Paramètres!$C$14),1,0)</f>
        <v/>
      </c>
      <c r="AC2068" s="67">
        <f>IF($P2068="","Jamais relancé",IF($P2068&lt;=3,"0-3 j",IF($P2068&lt;=7,"4-7 j",IF($P2068&lt;=15,"8-15 j","Plus de 15 j"))))</f>
        <v/>
      </c>
      <c r="AD2068" s="67">
        <f>IF($M2068&lt;=1000,"Moins de 1 k€",IF($M2068&lt;=5000,"1 à 5 k€",IF($M2068&lt;=15000,"5 à 15 k€","Plus de 15 k€")))</f>
        <v/>
      </c>
    </row>
    <row r="2069">
      <c r="A2069" s="65" t="inlineStr">
        <is>
          <t>DEV-02068</t>
        </is>
      </c>
      <c r="B2069" s="66" t="n">
        <v>45856</v>
      </c>
      <c r="C2069" s="65" t="inlineStr">
        <is>
          <t>2025-07</t>
        </is>
      </c>
      <c r="D2069" s="65" t="inlineStr">
        <is>
          <t>2025-2026</t>
        </is>
      </c>
      <c r="E2069" s="65" t="inlineStr">
        <is>
          <t>CLI-0378</t>
        </is>
      </c>
      <c r="F2069" s="65" t="inlineStr">
        <is>
          <t>Particulier</t>
        </is>
      </c>
      <c r="G2069" s="65" t="inlineStr">
        <is>
          <t>Bordeaux</t>
        </is>
      </c>
      <c r="H2069" s="65" t="inlineStr">
        <is>
          <t>Sophie Marchand</t>
        </is>
      </c>
      <c r="I2069" s="65" t="inlineStr">
        <is>
          <t>Électricité</t>
        </is>
      </c>
      <c r="J2069" s="65" t="inlineStr">
        <is>
          <t>EL-002</t>
        </is>
      </c>
      <c r="K2069" s="65" t="inlineStr">
        <is>
          <t>Installation borne de recharge VE</t>
        </is>
      </c>
      <c r="L2069" s="67" t="n">
        <v>1</v>
      </c>
      <c r="M2069" s="68" t="n">
        <v>1742.84</v>
      </c>
      <c r="N2069" s="65" t="inlineStr">
        <is>
          <t>Refusé</t>
        </is>
      </c>
      <c r="O2069" s="66" t="n">
        <v>45905</v>
      </c>
      <c r="P2069" s="67" t="n">
        <v>6</v>
      </c>
      <c r="Q2069" s="67" t="n">
        <v>1</v>
      </c>
      <c r="R2069" s="67">
        <f>$I2069</f>
        <v/>
      </c>
      <c r="S2069" s="67">
        <f>$K2069</f>
        <v/>
      </c>
      <c r="T2069" s="67">
        <f>IFERROR(INDEX(Clients!$G$2:$G$1020,MATCH($E2069,Clients!$A$2:$A$1020,0)),"")</f>
        <v/>
      </c>
      <c r="U2069" s="67">
        <f>IFERROR(INDEX(Clients!$I$2:$I$1020,MATCH($E2069,Clients!$A$2:$A$1020,0)),"")</f>
        <v/>
      </c>
      <c r="V2069" s="69">
        <f>1</f>
        <v/>
      </c>
      <c r="W2069" s="69">
        <f>IF($N2069="Accepté",1,0)</f>
        <v/>
      </c>
      <c r="X2069" s="68">
        <f>$M2069*$W2069</f>
        <v/>
      </c>
      <c r="Y2069" s="68">
        <f>IF($N2069="En cours",0,$M2069)</f>
        <v/>
      </c>
      <c r="Z2069" s="69">
        <f>IF($P2069="",0,1)</f>
        <v/>
      </c>
      <c r="AA2069" s="70">
        <f>IF($P2069="",0,$P2069)</f>
        <v/>
      </c>
      <c r="AB2069" s="69">
        <f>IF(AND($P2069&lt;&gt;"",$P2069&lt;=Paramètres!$C$14),1,0)</f>
        <v/>
      </c>
      <c r="AC2069" s="67">
        <f>IF($P2069="","Jamais relancé",IF($P2069&lt;=3,"0-3 j",IF($P2069&lt;=7,"4-7 j",IF($P2069&lt;=15,"8-15 j","Plus de 15 j"))))</f>
        <v/>
      </c>
      <c r="AD2069" s="67">
        <f>IF($M2069&lt;=1000,"Moins de 1 k€",IF($M2069&lt;=5000,"1 à 5 k€",IF($M2069&lt;=15000,"5 à 15 k€","Plus de 15 k€")))</f>
        <v/>
      </c>
    </row>
    <row r="2070">
      <c r="A2070" s="65" t="inlineStr">
        <is>
          <t>DEV-02069</t>
        </is>
      </c>
      <c r="B2070" s="66" t="n">
        <v>45856</v>
      </c>
      <c r="C2070" s="65" t="inlineStr">
        <is>
          <t>2025-07</t>
        </is>
      </c>
      <c r="D2070" s="65" t="inlineStr">
        <is>
          <t>2025-2026</t>
        </is>
      </c>
      <c r="E2070" s="65" t="inlineStr">
        <is>
          <t>CLI-0236</t>
        </is>
      </c>
      <c r="F2070" s="65" t="inlineStr">
        <is>
          <t>Particulier</t>
        </is>
      </c>
      <c r="G2070" s="65" t="inlineStr">
        <is>
          <t>Toulouse</t>
        </is>
      </c>
      <c r="H2070" s="65" t="inlineStr">
        <is>
          <t>Julien Fabre</t>
        </is>
      </c>
      <c r="I2070" s="65" t="inlineStr">
        <is>
          <t>Dépannage</t>
        </is>
      </c>
      <c r="J2070" s="65" t="inlineStr">
        <is>
          <t>DP-003</t>
        </is>
      </c>
      <c r="K2070" s="65" t="inlineStr">
        <is>
          <t>Dépannage électrique urgence</t>
        </is>
      </c>
      <c r="L2070" s="67" t="n">
        <v>1</v>
      </c>
      <c r="M2070" s="68" t="n">
        <v>358.22</v>
      </c>
      <c r="N2070" s="65" t="inlineStr">
        <is>
          <t>Refusé</t>
        </is>
      </c>
      <c r="O2070" s="66" t="n">
        <v>45887</v>
      </c>
      <c r="P2070" s="67" t="n"/>
      <c r="Q2070" s="67" t="n">
        <v>0</v>
      </c>
      <c r="R2070" s="67">
        <f>$I2070</f>
        <v/>
      </c>
      <c r="S2070" s="67">
        <f>$K2070</f>
        <v/>
      </c>
      <c r="T2070" s="67">
        <f>IFERROR(INDEX(Clients!$G$2:$G$1020,MATCH($E2070,Clients!$A$2:$A$1020,0)),"")</f>
        <v/>
      </c>
      <c r="U2070" s="67">
        <f>IFERROR(INDEX(Clients!$I$2:$I$1020,MATCH($E2070,Clients!$A$2:$A$1020,0)),"")</f>
        <v/>
      </c>
      <c r="V2070" s="69">
        <f>1</f>
        <v/>
      </c>
      <c r="W2070" s="69">
        <f>IF($N2070="Accepté",1,0)</f>
        <v/>
      </c>
      <c r="X2070" s="68">
        <f>$M2070*$W2070</f>
        <v/>
      </c>
      <c r="Y2070" s="68">
        <f>IF($N2070="En cours",0,$M2070)</f>
        <v/>
      </c>
      <c r="Z2070" s="69">
        <f>IF($P2070="",0,1)</f>
        <v/>
      </c>
      <c r="AA2070" s="70">
        <f>IF($P2070="",0,$P2070)</f>
        <v/>
      </c>
      <c r="AB2070" s="69">
        <f>IF(AND($P2070&lt;&gt;"",$P2070&lt;=Paramètres!$C$14),1,0)</f>
        <v/>
      </c>
      <c r="AC2070" s="67">
        <f>IF($P2070="","Jamais relancé",IF($P2070&lt;=3,"0-3 j",IF($P2070&lt;=7,"4-7 j",IF($P2070&lt;=15,"8-15 j","Plus de 15 j"))))</f>
        <v/>
      </c>
      <c r="AD2070" s="67">
        <f>IF($M2070&lt;=1000,"Moins de 1 k€",IF($M2070&lt;=5000,"1 à 5 k€",IF($M2070&lt;=15000,"5 à 15 k€","Plus de 15 k€")))</f>
        <v/>
      </c>
    </row>
    <row r="2071">
      <c r="A2071" s="65" t="inlineStr">
        <is>
          <t>DEV-02070</t>
        </is>
      </c>
      <c r="B2071" s="66" t="n">
        <v>45856</v>
      </c>
      <c r="C2071" s="65" t="inlineStr">
        <is>
          <t>2025-07</t>
        </is>
      </c>
      <c r="D2071" s="65" t="inlineStr">
        <is>
          <t>2025-2026</t>
        </is>
      </c>
      <c r="E2071" s="65" t="inlineStr">
        <is>
          <t>CLI-0586</t>
        </is>
      </c>
      <c r="F2071" s="65" t="inlineStr">
        <is>
          <t>Collectivité</t>
        </is>
      </c>
      <c r="G2071" s="65" t="inlineStr">
        <is>
          <t>Bordeaux</t>
        </is>
      </c>
      <c r="H2071" s="65" t="inlineStr">
        <is>
          <t>Sophie Marchand</t>
        </is>
      </c>
      <c r="I2071" s="65" t="inlineStr">
        <is>
          <t>Électricité</t>
        </is>
      </c>
      <c r="J2071" s="65" t="inlineStr">
        <is>
          <t>EL-002</t>
        </is>
      </c>
      <c r="K2071" s="65" t="inlineStr">
        <is>
          <t>Installation borne de recharge VE</t>
        </is>
      </c>
      <c r="L2071" s="67" t="n">
        <v>3</v>
      </c>
      <c r="M2071" s="68" t="n">
        <v>10732.99</v>
      </c>
      <c r="N2071" s="65" t="inlineStr">
        <is>
          <t>Sans réponse</t>
        </is>
      </c>
      <c r="O2071" s="66" t="n">
        <v>45881</v>
      </c>
      <c r="P2071" s="67" t="n">
        <v>8</v>
      </c>
      <c r="Q2071" s="67" t="n">
        <v>3</v>
      </c>
      <c r="R2071" s="67">
        <f>$I2071</f>
        <v/>
      </c>
      <c r="S2071" s="67">
        <f>$K2071</f>
        <v/>
      </c>
      <c r="T2071" s="67">
        <f>IFERROR(INDEX(Clients!$G$2:$G$1020,MATCH($E2071,Clients!$A$2:$A$1020,0)),"")</f>
        <v/>
      </c>
      <c r="U2071" s="67">
        <f>IFERROR(INDEX(Clients!$I$2:$I$1020,MATCH($E2071,Clients!$A$2:$A$1020,0)),"")</f>
        <v/>
      </c>
      <c r="V2071" s="69">
        <f>1</f>
        <v/>
      </c>
      <c r="W2071" s="69">
        <f>IF($N2071="Accepté",1,0)</f>
        <v/>
      </c>
      <c r="X2071" s="68">
        <f>$M2071*$W2071</f>
        <v/>
      </c>
      <c r="Y2071" s="68">
        <f>IF($N2071="En cours",0,$M2071)</f>
        <v/>
      </c>
      <c r="Z2071" s="69">
        <f>IF($P2071="",0,1)</f>
        <v/>
      </c>
      <c r="AA2071" s="70">
        <f>IF($P2071="",0,$P2071)</f>
        <v/>
      </c>
      <c r="AB2071" s="69">
        <f>IF(AND($P2071&lt;&gt;"",$P2071&lt;=Paramètres!$C$14),1,0)</f>
        <v/>
      </c>
      <c r="AC2071" s="67">
        <f>IF($P2071="","Jamais relancé",IF($P2071&lt;=3,"0-3 j",IF($P2071&lt;=7,"4-7 j",IF($P2071&lt;=15,"8-15 j","Plus de 15 j"))))</f>
        <v/>
      </c>
      <c r="AD2071" s="67">
        <f>IF($M2071&lt;=1000,"Moins de 1 k€",IF($M2071&lt;=5000,"1 à 5 k€",IF($M2071&lt;=15000,"5 à 15 k€","Plus de 15 k€")))</f>
        <v/>
      </c>
    </row>
    <row r="2072">
      <c r="A2072" s="65" t="inlineStr">
        <is>
          <t>DEV-02071</t>
        </is>
      </c>
      <c r="B2072" s="66" t="n">
        <v>45856</v>
      </c>
      <c r="C2072" s="65" t="inlineStr">
        <is>
          <t>2025-07</t>
        </is>
      </c>
      <c r="D2072" s="65" t="inlineStr">
        <is>
          <t>2025-2026</t>
        </is>
      </c>
      <c r="E2072" s="65" t="inlineStr">
        <is>
          <t>CLI-0534</t>
        </is>
      </c>
      <c r="F2072" s="65" t="inlineStr">
        <is>
          <t>Particulier</t>
        </is>
      </c>
      <c r="G2072" s="65" t="inlineStr">
        <is>
          <t>Toulouse</t>
        </is>
      </c>
      <c r="H2072" s="65" t="inlineStr">
        <is>
          <t>Julien Fabre</t>
        </is>
      </c>
      <c r="I2072" s="65" t="inlineStr">
        <is>
          <t>Dépannage</t>
        </is>
      </c>
      <c r="J2072" s="65" t="inlineStr">
        <is>
          <t>DP-001</t>
        </is>
      </c>
      <c r="K2072" s="65" t="inlineStr">
        <is>
          <t>Dépannage plomberie urgence</t>
        </is>
      </c>
      <c r="L2072" s="67" t="n">
        <v>1</v>
      </c>
      <c r="M2072" s="68" t="n">
        <v>296.36</v>
      </c>
      <c r="N2072" s="65" t="inlineStr">
        <is>
          <t>Accepté</t>
        </is>
      </c>
      <c r="O2072" s="66" t="n">
        <v>45877</v>
      </c>
      <c r="P2072" s="67" t="n">
        <v>3</v>
      </c>
      <c r="Q2072" s="67" t="n">
        <v>2</v>
      </c>
      <c r="R2072" s="67">
        <f>$I2072</f>
        <v/>
      </c>
      <c r="S2072" s="67">
        <f>$K2072</f>
        <v/>
      </c>
      <c r="T2072" s="67">
        <f>IFERROR(INDEX(Clients!$G$2:$G$1020,MATCH($E2072,Clients!$A$2:$A$1020,0)),"")</f>
        <v/>
      </c>
      <c r="U2072" s="67">
        <f>IFERROR(INDEX(Clients!$I$2:$I$1020,MATCH($E2072,Clients!$A$2:$A$1020,0)),"")</f>
        <v/>
      </c>
      <c r="V2072" s="69">
        <f>1</f>
        <v/>
      </c>
      <c r="W2072" s="69">
        <f>IF($N2072="Accepté",1,0)</f>
        <v/>
      </c>
      <c r="X2072" s="68">
        <f>$M2072*$W2072</f>
        <v/>
      </c>
      <c r="Y2072" s="68">
        <f>IF($N2072="En cours",0,$M2072)</f>
        <v/>
      </c>
      <c r="Z2072" s="69">
        <f>IF($P2072="",0,1)</f>
        <v/>
      </c>
      <c r="AA2072" s="70">
        <f>IF($P2072="",0,$P2072)</f>
        <v/>
      </c>
      <c r="AB2072" s="69">
        <f>IF(AND($P2072&lt;&gt;"",$P2072&lt;=Paramètres!$C$14),1,0)</f>
        <v/>
      </c>
      <c r="AC2072" s="67">
        <f>IF($P2072="","Jamais relancé",IF($P2072&lt;=3,"0-3 j",IF($P2072&lt;=7,"4-7 j",IF($P2072&lt;=15,"8-15 j","Plus de 15 j"))))</f>
        <v/>
      </c>
      <c r="AD2072" s="67">
        <f>IF($M2072&lt;=1000,"Moins de 1 k€",IF($M2072&lt;=5000,"1 à 5 k€",IF($M2072&lt;=15000,"5 à 15 k€","Plus de 15 k€")))</f>
        <v/>
      </c>
    </row>
    <row r="2073">
      <c r="A2073" s="65" t="inlineStr">
        <is>
          <t>DEV-02072</t>
        </is>
      </c>
      <c r="B2073" s="66" t="n">
        <v>45856</v>
      </c>
      <c r="C2073" s="65" t="inlineStr">
        <is>
          <t>2025-07</t>
        </is>
      </c>
      <c r="D2073" s="65" t="inlineStr">
        <is>
          <t>2025-2026</t>
        </is>
      </c>
      <c r="E2073" s="65" t="inlineStr">
        <is>
          <t>CLI-0981</t>
        </is>
      </c>
      <c r="F2073" s="65" t="inlineStr">
        <is>
          <t>Collectivité</t>
        </is>
      </c>
      <c r="G2073" s="65" t="inlineStr">
        <is>
          <t>Montpellier</t>
        </is>
      </c>
      <c r="H2073" s="65" t="inlineStr">
        <is>
          <t>Thomas Rey</t>
        </is>
      </c>
      <c r="I2073" s="65" t="inlineStr">
        <is>
          <t>Électricité</t>
        </is>
      </c>
      <c r="J2073" s="65" t="inlineStr">
        <is>
          <t>EL-001</t>
        </is>
      </c>
      <c r="K2073" s="65" t="inlineStr">
        <is>
          <t>Mise aux normes tableau électrique</t>
        </is>
      </c>
      <c r="L2073" s="67" t="n">
        <v>1</v>
      </c>
      <c r="M2073" s="68" t="n">
        <v>4183.7</v>
      </c>
      <c r="N2073" s="65" t="inlineStr">
        <is>
          <t>Sans réponse</t>
        </is>
      </c>
      <c r="O2073" s="66" t="n">
        <v>45870</v>
      </c>
      <c r="P2073" s="67" t="n"/>
      <c r="Q2073" s="67" t="n">
        <v>0</v>
      </c>
      <c r="R2073" s="67">
        <f>$I2073</f>
        <v/>
      </c>
      <c r="S2073" s="67">
        <f>$K2073</f>
        <v/>
      </c>
      <c r="T2073" s="67">
        <f>IFERROR(INDEX(Clients!$G$2:$G$1020,MATCH($E2073,Clients!$A$2:$A$1020,0)),"")</f>
        <v/>
      </c>
      <c r="U2073" s="67">
        <f>IFERROR(INDEX(Clients!$I$2:$I$1020,MATCH($E2073,Clients!$A$2:$A$1020,0)),"")</f>
        <v/>
      </c>
      <c r="V2073" s="69">
        <f>1</f>
        <v/>
      </c>
      <c r="W2073" s="69">
        <f>IF($N2073="Accepté",1,0)</f>
        <v/>
      </c>
      <c r="X2073" s="68">
        <f>$M2073*$W2073</f>
        <v/>
      </c>
      <c r="Y2073" s="68">
        <f>IF($N2073="En cours",0,$M2073)</f>
        <v/>
      </c>
      <c r="Z2073" s="69">
        <f>IF($P2073="",0,1)</f>
        <v/>
      </c>
      <c r="AA2073" s="70">
        <f>IF($P2073="",0,$P2073)</f>
        <v/>
      </c>
      <c r="AB2073" s="69">
        <f>IF(AND($P2073&lt;&gt;"",$P2073&lt;=Paramètres!$C$14),1,0)</f>
        <v/>
      </c>
      <c r="AC2073" s="67">
        <f>IF($P2073="","Jamais relancé",IF($P2073&lt;=3,"0-3 j",IF($P2073&lt;=7,"4-7 j",IF($P2073&lt;=15,"8-15 j","Plus de 15 j"))))</f>
        <v/>
      </c>
      <c r="AD2073" s="67">
        <f>IF($M2073&lt;=1000,"Moins de 1 k€",IF($M2073&lt;=5000,"1 à 5 k€",IF($M2073&lt;=15000,"5 à 15 k€","Plus de 15 k€")))</f>
        <v/>
      </c>
    </row>
    <row r="2074">
      <c r="A2074" s="65" t="inlineStr">
        <is>
          <t>DEV-02073</t>
        </is>
      </c>
      <c r="B2074" s="66" t="n">
        <v>45859</v>
      </c>
      <c r="C2074" s="65" t="inlineStr">
        <is>
          <t>2025-07</t>
        </is>
      </c>
      <c r="D2074" s="65" t="inlineStr">
        <is>
          <t>2025-2026</t>
        </is>
      </c>
      <c r="E2074" s="65" t="inlineStr">
        <is>
          <t>CLI-0719</t>
        </is>
      </c>
      <c r="F2074" s="65" t="inlineStr">
        <is>
          <t>Particulier</t>
        </is>
      </c>
      <c r="G2074" s="65" t="inlineStr">
        <is>
          <t>Bordeaux</t>
        </is>
      </c>
      <c r="H2074" s="65" t="inlineStr">
        <is>
          <t>Karim Belkacem</t>
        </is>
      </c>
      <c r="I2074" s="65" t="inlineStr">
        <is>
          <t>Dépannage</t>
        </is>
      </c>
      <c r="J2074" s="65" t="inlineStr">
        <is>
          <t>DP-002</t>
        </is>
      </c>
      <c r="K2074" s="65" t="inlineStr">
        <is>
          <t>Débouchage canalisation</t>
        </is>
      </c>
      <c r="L2074" s="67" t="n">
        <v>1</v>
      </c>
      <c r="M2074" s="68" t="n">
        <v>355.02</v>
      </c>
      <c r="N2074" s="65" t="inlineStr">
        <is>
          <t>Sans réponse</t>
        </is>
      </c>
      <c r="O2074" s="66" t="n">
        <v>45867</v>
      </c>
      <c r="P2074" s="67" t="n">
        <v>10</v>
      </c>
      <c r="Q2074" s="67" t="n">
        <v>0</v>
      </c>
      <c r="R2074" s="67">
        <f>$I2074</f>
        <v/>
      </c>
      <c r="S2074" s="67">
        <f>$K2074</f>
        <v/>
      </c>
      <c r="T2074" s="67">
        <f>IFERROR(INDEX(Clients!$G$2:$G$1020,MATCH($E2074,Clients!$A$2:$A$1020,0)),"")</f>
        <v/>
      </c>
      <c r="U2074" s="67">
        <f>IFERROR(INDEX(Clients!$I$2:$I$1020,MATCH($E2074,Clients!$A$2:$A$1020,0)),"")</f>
        <v/>
      </c>
      <c r="V2074" s="69">
        <f>1</f>
        <v/>
      </c>
      <c r="W2074" s="69">
        <f>IF($N2074="Accepté",1,0)</f>
        <v/>
      </c>
      <c r="X2074" s="68">
        <f>$M2074*$W2074</f>
        <v/>
      </c>
      <c r="Y2074" s="68">
        <f>IF($N2074="En cours",0,$M2074)</f>
        <v/>
      </c>
      <c r="Z2074" s="69">
        <f>IF($P2074="",0,1)</f>
        <v/>
      </c>
      <c r="AA2074" s="70">
        <f>IF($P2074="",0,$P2074)</f>
        <v/>
      </c>
      <c r="AB2074" s="69">
        <f>IF(AND($P2074&lt;&gt;"",$P2074&lt;=Paramètres!$C$14),1,0)</f>
        <v/>
      </c>
      <c r="AC2074" s="67">
        <f>IF($P2074="","Jamais relancé",IF($P2074&lt;=3,"0-3 j",IF($P2074&lt;=7,"4-7 j",IF($P2074&lt;=15,"8-15 j","Plus de 15 j"))))</f>
        <v/>
      </c>
      <c r="AD2074" s="67">
        <f>IF($M2074&lt;=1000,"Moins de 1 k€",IF($M2074&lt;=5000,"1 à 5 k€",IF($M2074&lt;=15000,"5 à 15 k€","Plus de 15 k€")))</f>
        <v/>
      </c>
    </row>
    <row r="2075">
      <c r="A2075" s="65" t="inlineStr">
        <is>
          <t>DEV-02074</t>
        </is>
      </c>
      <c r="B2075" s="66" t="n">
        <v>45859</v>
      </c>
      <c r="C2075" s="65" t="inlineStr">
        <is>
          <t>2025-07</t>
        </is>
      </c>
      <c r="D2075" s="65" t="inlineStr">
        <is>
          <t>2025-2026</t>
        </is>
      </c>
      <c r="E2075" s="65" t="inlineStr">
        <is>
          <t>CLI-0096</t>
        </is>
      </c>
      <c r="F2075" s="65" t="inlineStr">
        <is>
          <t>Particulier</t>
        </is>
      </c>
      <c r="G2075" s="65" t="inlineStr">
        <is>
          <t>Bordeaux</t>
        </is>
      </c>
      <c r="H2075" s="65" t="inlineStr">
        <is>
          <t>Sophie Marchand</t>
        </is>
      </c>
      <c r="I2075" s="65" t="inlineStr">
        <is>
          <t>Salle de bain</t>
        </is>
      </c>
      <c r="J2075" s="65" t="inlineStr">
        <is>
          <t>SB-001</t>
        </is>
      </c>
      <c r="K2075" s="65" t="inlineStr">
        <is>
          <t>Rénovation salle de bain complète</t>
        </is>
      </c>
      <c r="L2075" s="67" t="n">
        <v>1</v>
      </c>
      <c r="M2075" s="68" t="n">
        <v>11387.15</v>
      </c>
      <c r="N2075" s="65" t="inlineStr">
        <is>
          <t>Refusé</t>
        </is>
      </c>
      <c r="O2075" s="66" t="n">
        <v>45892</v>
      </c>
      <c r="P2075" s="67" t="n"/>
      <c r="Q2075" s="67" t="n">
        <v>0</v>
      </c>
      <c r="R2075" s="67">
        <f>$I2075</f>
        <v/>
      </c>
      <c r="S2075" s="67">
        <f>$K2075</f>
        <v/>
      </c>
      <c r="T2075" s="67">
        <f>IFERROR(INDEX(Clients!$G$2:$G$1020,MATCH($E2075,Clients!$A$2:$A$1020,0)),"")</f>
        <v/>
      </c>
      <c r="U2075" s="67">
        <f>IFERROR(INDEX(Clients!$I$2:$I$1020,MATCH($E2075,Clients!$A$2:$A$1020,0)),"")</f>
        <v/>
      </c>
      <c r="V2075" s="69">
        <f>1</f>
        <v/>
      </c>
      <c r="W2075" s="69">
        <f>IF($N2075="Accepté",1,0)</f>
        <v/>
      </c>
      <c r="X2075" s="68">
        <f>$M2075*$W2075</f>
        <v/>
      </c>
      <c r="Y2075" s="68">
        <f>IF($N2075="En cours",0,$M2075)</f>
        <v/>
      </c>
      <c r="Z2075" s="69">
        <f>IF($P2075="",0,1)</f>
        <v/>
      </c>
      <c r="AA2075" s="70">
        <f>IF($P2075="",0,$P2075)</f>
        <v/>
      </c>
      <c r="AB2075" s="69">
        <f>IF(AND($P2075&lt;&gt;"",$P2075&lt;=Paramètres!$C$14),1,0)</f>
        <v/>
      </c>
      <c r="AC2075" s="67">
        <f>IF($P2075="","Jamais relancé",IF($P2075&lt;=3,"0-3 j",IF($P2075&lt;=7,"4-7 j",IF($P2075&lt;=15,"8-15 j","Plus de 15 j"))))</f>
        <v/>
      </c>
      <c r="AD2075" s="67">
        <f>IF($M2075&lt;=1000,"Moins de 1 k€",IF($M2075&lt;=5000,"1 à 5 k€",IF($M2075&lt;=15000,"5 à 15 k€","Plus de 15 k€")))</f>
        <v/>
      </c>
    </row>
    <row r="2076">
      <c r="A2076" s="65" t="inlineStr">
        <is>
          <t>DEV-02075</t>
        </is>
      </c>
      <c r="B2076" s="66" t="n">
        <v>45859</v>
      </c>
      <c r="C2076" s="65" t="inlineStr">
        <is>
          <t>2025-07</t>
        </is>
      </c>
      <c r="D2076" s="65" t="inlineStr">
        <is>
          <t>2025-2026</t>
        </is>
      </c>
      <c r="E2076" s="65" t="inlineStr">
        <is>
          <t>CLI-0454</t>
        </is>
      </c>
      <c r="F2076" s="65" t="inlineStr">
        <is>
          <t>Particulier</t>
        </is>
      </c>
      <c r="G2076" s="65" t="inlineStr">
        <is>
          <t>Bordeaux</t>
        </is>
      </c>
      <c r="H2076" s="65" t="inlineStr">
        <is>
          <t>Sophie Marchand</t>
        </is>
      </c>
      <c r="I2076" s="65" t="inlineStr">
        <is>
          <t>Électricité</t>
        </is>
      </c>
      <c r="J2076" s="65" t="inlineStr">
        <is>
          <t>EL-002</t>
        </is>
      </c>
      <c r="K2076" s="65" t="inlineStr">
        <is>
          <t>Installation borne de recharge VE</t>
        </is>
      </c>
      <c r="L2076" s="67" t="n">
        <v>2</v>
      </c>
      <c r="M2076" s="68" t="n">
        <v>3388.29</v>
      </c>
      <c r="N2076" s="65" t="inlineStr">
        <is>
          <t>Sans réponse</t>
        </is>
      </c>
      <c r="O2076" s="66" t="n">
        <v>45875</v>
      </c>
      <c r="P2076" s="67" t="n">
        <v>13</v>
      </c>
      <c r="Q2076" s="67" t="n">
        <v>1</v>
      </c>
      <c r="R2076" s="67">
        <f>$I2076</f>
        <v/>
      </c>
      <c r="S2076" s="67">
        <f>$K2076</f>
        <v/>
      </c>
      <c r="T2076" s="67">
        <f>IFERROR(INDEX(Clients!$G$2:$G$1020,MATCH($E2076,Clients!$A$2:$A$1020,0)),"")</f>
        <v/>
      </c>
      <c r="U2076" s="67">
        <f>IFERROR(INDEX(Clients!$I$2:$I$1020,MATCH($E2076,Clients!$A$2:$A$1020,0)),"")</f>
        <v/>
      </c>
      <c r="V2076" s="69">
        <f>1</f>
        <v/>
      </c>
      <c r="W2076" s="69">
        <f>IF($N2076="Accepté",1,0)</f>
        <v/>
      </c>
      <c r="X2076" s="68">
        <f>$M2076*$W2076</f>
        <v/>
      </c>
      <c r="Y2076" s="68">
        <f>IF($N2076="En cours",0,$M2076)</f>
        <v/>
      </c>
      <c r="Z2076" s="69">
        <f>IF($P2076="",0,1)</f>
        <v/>
      </c>
      <c r="AA2076" s="70">
        <f>IF($P2076="",0,$P2076)</f>
        <v/>
      </c>
      <c r="AB2076" s="69">
        <f>IF(AND($P2076&lt;&gt;"",$P2076&lt;=Paramètres!$C$14),1,0)</f>
        <v/>
      </c>
      <c r="AC2076" s="67">
        <f>IF($P2076="","Jamais relancé",IF($P2076&lt;=3,"0-3 j",IF($P2076&lt;=7,"4-7 j",IF($P2076&lt;=15,"8-15 j","Plus de 15 j"))))</f>
        <v/>
      </c>
      <c r="AD2076" s="67">
        <f>IF($M2076&lt;=1000,"Moins de 1 k€",IF($M2076&lt;=5000,"1 à 5 k€",IF($M2076&lt;=15000,"5 à 15 k€","Plus de 15 k€")))</f>
        <v/>
      </c>
    </row>
    <row r="2077">
      <c r="A2077" s="65" t="inlineStr">
        <is>
          <t>DEV-02076</t>
        </is>
      </c>
      <c r="B2077" s="66" t="n">
        <v>45860</v>
      </c>
      <c r="C2077" s="65" t="inlineStr">
        <is>
          <t>2025-07</t>
        </is>
      </c>
      <c r="D2077" s="65" t="inlineStr">
        <is>
          <t>2025-2026</t>
        </is>
      </c>
      <c r="E2077" s="65" t="inlineStr">
        <is>
          <t>CLI-0216</t>
        </is>
      </c>
      <c r="F2077" s="65" t="inlineStr">
        <is>
          <t>Particulier</t>
        </is>
      </c>
      <c r="G2077" s="65" t="inlineStr">
        <is>
          <t>Bordeaux</t>
        </is>
      </c>
      <c r="H2077" s="65" t="inlineStr">
        <is>
          <t>Karim Belkacem</t>
        </is>
      </c>
      <c r="I2077" s="65" t="inlineStr">
        <is>
          <t>Salle de bain</t>
        </is>
      </c>
      <c r="J2077" s="65" t="inlineStr">
        <is>
          <t>SB-003</t>
        </is>
      </c>
      <c r="K2077" s="65" t="inlineStr">
        <is>
          <t>Pose meuble vasque + robinetterie</t>
        </is>
      </c>
      <c r="L2077" s="67" t="n">
        <v>1</v>
      </c>
      <c r="M2077" s="68" t="n">
        <v>1200.71</v>
      </c>
      <c r="N2077" s="65" t="inlineStr">
        <is>
          <t>Refusé</t>
        </is>
      </c>
      <c r="O2077" s="66" t="n">
        <v>45880</v>
      </c>
      <c r="P2077" s="67" t="n"/>
      <c r="Q2077" s="67" t="n">
        <v>0</v>
      </c>
      <c r="R2077" s="67">
        <f>$I2077</f>
        <v/>
      </c>
      <c r="S2077" s="67">
        <f>$K2077</f>
        <v/>
      </c>
      <c r="T2077" s="67">
        <f>IFERROR(INDEX(Clients!$G$2:$G$1020,MATCH($E2077,Clients!$A$2:$A$1020,0)),"")</f>
        <v/>
      </c>
      <c r="U2077" s="67">
        <f>IFERROR(INDEX(Clients!$I$2:$I$1020,MATCH($E2077,Clients!$A$2:$A$1020,0)),"")</f>
        <v/>
      </c>
      <c r="V2077" s="69">
        <f>1</f>
        <v/>
      </c>
      <c r="W2077" s="69">
        <f>IF($N2077="Accepté",1,0)</f>
        <v/>
      </c>
      <c r="X2077" s="68">
        <f>$M2077*$W2077</f>
        <v/>
      </c>
      <c r="Y2077" s="68">
        <f>IF($N2077="En cours",0,$M2077)</f>
        <v/>
      </c>
      <c r="Z2077" s="69">
        <f>IF($P2077="",0,1)</f>
        <v/>
      </c>
      <c r="AA2077" s="70">
        <f>IF($P2077="",0,$P2077)</f>
        <v/>
      </c>
      <c r="AB2077" s="69">
        <f>IF(AND($P2077&lt;&gt;"",$P2077&lt;=Paramètres!$C$14),1,0)</f>
        <v/>
      </c>
      <c r="AC2077" s="67">
        <f>IF($P2077="","Jamais relancé",IF($P2077&lt;=3,"0-3 j",IF($P2077&lt;=7,"4-7 j",IF($P2077&lt;=15,"8-15 j","Plus de 15 j"))))</f>
        <v/>
      </c>
      <c r="AD2077" s="67">
        <f>IF($M2077&lt;=1000,"Moins de 1 k€",IF($M2077&lt;=5000,"1 à 5 k€",IF($M2077&lt;=15000,"5 à 15 k€","Plus de 15 k€")))</f>
        <v/>
      </c>
    </row>
    <row r="2078">
      <c r="A2078" s="65" t="inlineStr">
        <is>
          <t>DEV-02077</t>
        </is>
      </c>
      <c r="B2078" s="66" t="n">
        <v>45860</v>
      </c>
      <c r="C2078" s="65" t="inlineStr">
        <is>
          <t>2025-07</t>
        </is>
      </c>
      <c r="D2078" s="65" t="inlineStr">
        <is>
          <t>2025-2026</t>
        </is>
      </c>
      <c r="E2078" s="65" t="inlineStr">
        <is>
          <t>CLI-0434</t>
        </is>
      </c>
      <c r="F2078" s="65" t="inlineStr">
        <is>
          <t>Particulier</t>
        </is>
      </c>
      <c r="G2078" s="65" t="inlineStr">
        <is>
          <t>Bordeaux</t>
        </is>
      </c>
      <c r="H2078" s="65" t="inlineStr">
        <is>
          <t>Sophie Marchand</t>
        </is>
      </c>
      <c r="I2078" s="65" t="inlineStr">
        <is>
          <t>Électricité</t>
        </is>
      </c>
      <c r="J2078" s="65" t="inlineStr">
        <is>
          <t>EL-004</t>
        </is>
      </c>
      <c r="K2078" s="65" t="inlineStr">
        <is>
          <t>Éclairage LED locaux professionnels</t>
        </is>
      </c>
      <c r="L2078" s="67" t="n">
        <v>2</v>
      </c>
      <c r="M2078" s="68" t="n">
        <v>7041.62</v>
      </c>
      <c r="N2078" s="65" t="inlineStr">
        <is>
          <t>Accepté</t>
        </is>
      </c>
      <c r="O2078" s="66" t="n">
        <v>45867</v>
      </c>
      <c r="P2078" s="67" t="n">
        <v>12</v>
      </c>
      <c r="Q2078" s="67" t="n">
        <v>0</v>
      </c>
      <c r="R2078" s="67">
        <f>$I2078</f>
        <v/>
      </c>
      <c r="S2078" s="67">
        <f>$K2078</f>
        <v/>
      </c>
      <c r="T2078" s="67">
        <f>IFERROR(INDEX(Clients!$G$2:$G$1020,MATCH($E2078,Clients!$A$2:$A$1020,0)),"")</f>
        <v/>
      </c>
      <c r="U2078" s="67">
        <f>IFERROR(INDEX(Clients!$I$2:$I$1020,MATCH($E2078,Clients!$A$2:$A$1020,0)),"")</f>
        <v/>
      </c>
      <c r="V2078" s="69">
        <f>1</f>
        <v/>
      </c>
      <c r="W2078" s="69">
        <f>IF($N2078="Accepté",1,0)</f>
        <v/>
      </c>
      <c r="X2078" s="68">
        <f>$M2078*$W2078</f>
        <v/>
      </c>
      <c r="Y2078" s="68">
        <f>IF($N2078="En cours",0,$M2078)</f>
        <v/>
      </c>
      <c r="Z2078" s="69">
        <f>IF($P2078="",0,1)</f>
        <v/>
      </c>
      <c r="AA2078" s="70">
        <f>IF($P2078="",0,$P2078)</f>
        <v/>
      </c>
      <c r="AB2078" s="69">
        <f>IF(AND($P2078&lt;&gt;"",$P2078&lt;=Paramètres!$C$14),1,0)</f>
        <v/>
      </c>
      <c r="AC2078" s="67">
        <f>IF($P2078="","Jamais relancé",IF($P2078&lt;=3,"0-3 j",IF($P2078&lt;=7,"4-7 j",IF($P2078&lt;=15,"8-15 j","Plus de 15 j"))))</f>
        <v/>
      </c>
      <c r="AD2078" s="67">
        <f>IF($M2078&lt;=1000,"Moins de 1 k€",IF($M2078&lt;=5000,"1 à 5 k€",IF($M2078&lt;=15000,"5 à 15 k€","Plus de 15 k€")))</f>
        <v/>
      </c>
    </row>
    <row r="2079">
      <c r="A2079" s="65" t="inlineStr">
        <is>
          <t>DEV-02078</t>
        </is>
      </c>
      <c r="B2079" s="66" t="n">
        <v>45860</v>
      </c>
      <c r="C2079" s="65" t="inlineStr">
        <is>
          <t>2025-07</t>
        </is>
      </c>
      <c r="D2079" s="65" t="inlineStr">
        <is>
          <t>2025-2026</t>
        </is>
      </c>
      <c r="E2079" s="65" t="inlineStr">
        <is>
          <t>CLI-0188</t>
        </is>
      </c>
      <c r="F2079" s="65" t="inlineStr">
        <is>
          <t>Particulier</t>
        </is>
      </c>
      <c r="G2079" s="65" t="inlineStr">
        <is>
          <t>Bordeaux</t>
        </is>
      </c>
      <c r="H2079" s="65" t="inlineStr">
        <is>
          <t>Sophie Marchand</t>
        </is>
      </c>
      <c r="I2079" s="65" t="inlineStr">
        <is>
          <t>Plomberie</t>
        </is>
      </c>
      <c r="J2079" s="65" t="inlineStr">
        <is>
          <t>PR-002</t>
        </is>
      </c>
      <c r="K2079" s="65" t="inlineStr">
        <is>
          <t>Recherche de fuite + réparation</t>
        </is>
      </c>
      <c r="L2079" s="67" t="n">
        <v>1</v>
      </c>
      <c r="M2079" s="68" t="n">
        <v>401.07</v>
      </c>
      <c r="N2079" s="65" t="inlineStr">
        <is>
          <t>Refusé</t>
        </is>
      </c>
      <c r="O2079" s="66" t="n">
        <v>45883</v>
      </c>
      <c r="P2079" s="67" t="n">
        <v>4</v>
      </c>
      <c r="Q2079" s="67" t="n">
        <v>2</v>
      </c>
      <c r="R2079" s="67">
        <f>$I2079</f>
        <v/>
      </c>
      <c r="S2079" s="67">
        <f>$K2079</f>
        <v/>
      </c>
      <c r="T2079" s="67">
        <f>IFERROR(INDEX(Clients!$G$2:$G$1020,MATCH($E2079,Clients!$A$2:$A$1020,0)),"")</f>
        <v/>
      </c>
      <c r="U2079" s="67">
        <f>IFERROR(INDEX(Clients!$I$2:$I$1020,MATCH($E2079,Clients!$A$2:$A$1020,0)),"")</f>
        <v/>
      </c>
      <c r="V2079" s="69">
        <f>1</f>
        <v/>
      </c>
      <c r="W2079" s="69">
        <f>IF($N2079="Accepté",1,0)</f>
        <v/>
      </c>
      <c r="X2079" s="68">
        <f>$M2079*$W2079</f>
        <v/>
      </c>
      <c r="Y2079" s="68">
        <f>IF($N2079="En cours",0,$M2079)</f>
        <v/>
      </c>
      <c r="Z2079" s="69">
        <f>IF($P2079="",0,1)</f>
        <v/>
      </c>
      <c r="AA2079" s="70">
        <f>IF($P2079="",0,$P2079)</f>
        <v/>
      </c>
      <c r="AB2079" s="69">
        <f>IF(AND($P2079&lt;&gt;"",$P2079&lt;=Paramètres!$C$14),1,0)</f>
        <v/>
      </c>
      <c r="AC2079" s="67">
        <f>IF($P2079="","Jamais relancé",IF($P2079&lt;=3,"0-3 j",IF($P2079&lt;=7,"4-7 j",IF($P2079&lt;=15,"8-15 j","Plus de 15 j"))))</f>
        <v/>
      </c>
      <c r="AD2079" s="67">
        <f>IF($M2079&lt;=1000,"Moins de 1 k€",IF($M2079&lt;=5000,"1 à 5 k€",IF($M2079&lt;=15000,"5 à 15 k€","Plus de 15 k€")))</f>
        <v/>
      </c>
    </row>
    <row r="2080">
      <c r="A2080" s="65" t="inlineStr">
        <is>
          <t>DEV-02079</t>
        </is>
      </c>
      <c r="B2080" s="66" t="n">
        <v>45861</v>
      </c>
      <c r="C2080" s="65" t="inlineStr">
        <is>
          <t>2025-07</t>
        </is>
      </c>
      <c r="D2080" s="65" t="inlineStr">
        <is>
          <t>2025-2026</t>
        </is>
      </c>
      <c r="E2080" s="65" t="inlineStr">
        <is>
          <t>CLI-0488</t>
        </is>
      </c>
      <c r="F2080" s="65" t="inlineStr">
        <is>
          <t>Syndic</t>
        </is>
      </c>
      <c r="G2080" s="65" t="inlineStr">
        <is>
          <t>Toulouse</t>
        </is>
      </c>
      <c r="H2080" s="65" t="inlineStr">
        <is>
          <t>Julien Fabre</t>
        </is>
      </c>
      <c r="I2080" s="65" t="inlineStr">
        <is>
          <t>Dépannage</t>
        </is>
      </c>
      <c r="J2080" s="65" t="inlineStr">
        <is>
          <t>DP-002</t>
        </is>
      </c>
      <c r="K2080" s="65" t="inlineStr">
        <is>
          <t>Débouchage canalisation</t>
        </is>
      </c>
      <c r="L2080" s="67" t="n">
        <v>1</v>
      </c>
      <c r="M2080" s="68" t="n">
        <v>834.6900000000001</v>
      </c>
      <c r="N2080" s="65" t="inlineStr">
        <is>
          <t>Refusé</t>
        </is>
      </c>
      <c r="O2080" s="66" t="n">
        <v>45887</v>
      </c>
      <c r="P2080" s="67" t="n">
        <v>14</v>
      </c>
      <c r="Q2080" s="67" t="n">
        <v>1</v>
      </c>
      <c r="R2080" s="67">
        <f>$I2080</f>
        <v/>
      </c>
      <c r="S2080" s="67">
        <f>$K2080</f>
        <v/>
      </c>
      <c r="T2080" s="67">
        <f>IFERROR(INDEX(Clients!$G$2:$G$1020,MATCH($E2080,Clients!$A$2:$A$1020,0)),"")</f>
        <v/>
      </c>
      <c r="U2080" s="67">
        <f>IFERROR(INDEX(Clients!$I$2:$I$1020,MATCH($E2080,Clients!$A$2:$A$1020,0)),"")</f>
        <v/>
      </c>
      <c r="V2080" s="69">
        <f>1</f>
        <v/>
      </c>
      <c r="W2080" s="69">
        <f>IF($N2080="Accepté",1,0)</f>
        <v/>
      </c>
      <c r="X2080" s="68">
        <f>$M2080*$W2080</f>
        <v/>
      </c>
      <c r="Y2080" s="68">
        <f>IF($N2080="En cours",0,$M2080)</f>
        <v/>
      </c>
      <c r="Z2080" s="69">
        <f>IF($P2080="",0,1)</f>
        <v/>
      </c>
      <c r="AA2080" s="70">
        <f>IF($P2080="",0,$P2080)</f>
        <v/>
      </c>
      <c r="AB2080" s="69">
        <f>IF(AND($P2080&lt;&gt;"",$P2080&lt;=Paramètres!$C$14),1,0)</f>
        <v/>
      </c>
      <c r="AC2080" s="67">
        <f>IF($P2080="","Jamais relancé",IF($P2080&lt;=3,"0-3 j",IF($P2080&lt;=7,"4-7 j",IF($P2080&lt;=15,"8-15 j","Plus de 15 j"))))</f>
        <v/>
      </c>
      <c r="AD2080" s="67">
        <f>IF($M2080&lt;=1000,"Moins de 1 k€",IF($M2080&lt;=5000,"1 à 5 k€",IF($M2080&lt;=15000,"5 à 15 k€","Plus de 15 k€")))</f>
        <v/>
      </c>
    </row>
    <row r="2081">
      <c r="A2081" s="65" t="inlineStr">
        <is>
          <t>DEV-02080</t>
        </is>
      </c>
      <c r="B2081" s="66" t="n">
        <v>45861</v>
      </c>
      <c r="C2081" s="65" t="inlineStr">
        <is>
          <t>2025-07</t>
        </is>
      </c>
      <c r="D2081" s="65" t="inlineStr">
        <is>
          <t>2025-2026</t>
        </is>
      </c>
      <c r="E2081" s="65" t="inlineStr">
        <is>
          <t>CLI-0306</t>
        </is>
      </c>
      <c r="F2081" s="65" t="inlineStr">
        <is>
          <t>Particulier</t>
        </is>
      </c>
      <c r="G2081" s="65" t="inlineStr">
        <is>
          <t>Bordeaux</t>
        </is>
      </c>
      <c r="H2081" s="65" t="inlineStr">
        <is>
          <t>Karim Belkacem</t>
        </is>
      </c>
      <c r="I2081" s="65" t="inlineStr">
        <is>
          <t>Salle de bain</t>
        </is>
      </c>
      <c r="J2081" s="65" t="inlineStr">
        <is>
          <t>SB-003</t>
        </is>
      </c>
      <c r="K2081" s="65" t="inlineStr">
        <is>
          <t>Pose meuble vasque + robinetterie</t>
        </is>
      </c>
      <c r="L2081" s="67" t="n">
        <v>1</v>
      </c>
      <c r="M2081" s="68" t="n">
        <v>1194.88</v>
      </c>
      <c r="N2081" s="65" t="inlineStr">
        <is>
          <t>Sans réponse</t>
        </is>
      </c>
      <c r="O2081" s="66" t="n">
        <v>45897</v>
      </c>
      <c r="P2081" s="67" t="n">
        <v>1</v>
      </c>
      <c r="Q2081" s="67" t="n">
        <v>1</v>
      </c>
      <c r="R2081" s="67">
        <f>$I2081</f>
        <v/>
      </c>
      <c r="S2081" s="67">
        <f>$K2081</f>
        <v/>
      </c>
      <c r="T2081" s="67">
        <f>IFERROR(INDEX(Clients!$G$2:$G$1020,MATCH($E2081,Clients!$A$2:$A$1020,0)),"")</f>
        <v/>
      </c>
      <c r="U2081" s="67">
        <f>IFERROR(INDEX(Clients!$I$2:$I$1020,MATCH($E2081,Clients!$A$2:$A$1020,0)),"")</f>
        <v/>
      </c>
      <c r="V2081" s="69">
        <f>1</f>
        <v/>
      </c>
      <c r="W2081" s="69">
        <f>IF($N2081="Accepté",1,0)</f>
        <v/>
      </c>
      <c r="X2081" s="68">
        <f>$M2081*$W2081</f>
        <v/>
      </c>
      <c r="Y2081" s="68">
        <f>IF($N2081="En cours",0,$M2081)</f>
        <v/>
      </c>
      <c r="Z2081" s="69">
        <f>IF($P2081="",0,1)</f>
        <v/>
      </c>
      <c r="AA2081" s="70">
        <f>IF($P2081="",0,$P2081)</f>
        <v/>
      </c>
      <c r="AB2081" s="69">
        <f>IF(AND($P2081&lt;&gt;"",$P2081&lt;=Paramètres!$C$14),1,0)</f>
        <v/>
      </c>
      <c r="AC2081" s="67">
        <f>IF($P2081="","Jamais relancé",IF($P2081&lt;=3,"0-3 j",IF($P2081&lt;=7,"4-7 j",IF($P2081&lt;=15,"8-15 j","Plus de 15 j"))))</f>
        <v/>
      </c>
      <c r="AD2081" s="67">
        <f>IF($M2081&lt;=1000,"Moins de 1 k€",IF($M2081&lt;=5000,"1 à 5 k€",IF($M2081&lt;=15000,"5 à 15 k€","Plus de 15 k€")))</f>
        <v/>
      </c>
    </row>
    <row r="2082">
      <c r="A2082" s="65" t="inlineStr">
        <is>
          <t>DEV-02081</t>
        </is>
      </c>
      <c r="B2082" s="66" t="n">
        <v>45861</v>
      </c>
      <c r="C2082" s="65" t="inlineStr">
        <is>
          <t>2025-07</t>
        </is>
      </c>
      <c r="D2082" s="65" t="inlineStr">
        <is>
          <t>2025-2026</t>
        </is>
      </c>
      <c r="E2082" s="65" t="inlineStr">
        <is>
          <t>CLI-0334</t>
        </is>
      </c>
      <c r="F2082" s="65" t="inlineStr">
        <is>
          <t>Particulier</t>
        </is>
      </c>
      <c r="G2082" s="65" t="inlineStr">
        <is>
          <t>Toulouse</t>
        </is>
      </c>
      <c r="H2082" s="65" t="inlineStr">
        <is>
          <t>Julien Fabre</t>
        </is>
      </c>
      <c r="I2082" s="65" t="inlineStr">
        <is>
          <t>Salle de bain</t>
        </is>
      </c>
      <c r="J2082" s="65" t="inlineStr">
        <is>
          <t>SB-003</t>
        </is>
      </c>
      <c r="K2082" s="65" t="inlineStr">
        <is>
          <t>Pose meuble vasque + robinetterie</t>
        </is>
      </c>
      <c r="L2082" s="67" t="n">
        <v>1</v>
      </c>
      <c r="M2082" s="68" t="n">
        <v>1373.19</v>
      </c>
      <c r="N2082" s="65" t="inlineStr">
        <is>
          <t>Sans réponse</t>
        </is>
      </c>
      <c r="O2082" s="66" t="n">
        <v>45921</v>
      </c>
      <c r="P2082" s="67" t="n">
        <v>15</v>
      </c>
      <c r="Q2082" s="67" t="n">
        <v>1</v>
      </c>
      <c r="R2082" s="67">
        <f>$I2082</f>
        <v/>
      </c>
      <c r="S2082" s="67">
        <f>$K2082</f>
        <v/>
      </c>
      <c r="T2082" s="67">
        <f>IFERROR(INDEX(Clients!$G$2:$G$1020,MATCH($E2082,Clients!$A$2:$A$1020,0)),"")</f>
        <v/>
      </c>
      <c r="U2082" s="67">
        <f>IFERROR(INDEX(Clients!$I$2:$I$1020,MATCH($E2082,Clients!$A$2:$A$1020,0)),"")</f>
        <v/>
      </c>
      <c r="V2082" s="69">
        <f>1</f>
        <v/>
      </c>
      <c r="W2082" s="69">
        <f>IF($N2082="Accepté",1,0)</f>
        <v/>
      </c>
      <c r="X2082" s="68">
        <f>$M2082*$W2082</f>
        <v/>
      </c>
      <c r="Y2082" s="68">
        <f>IF($N2082="En cours",0,$M2082)</f>
        <v/>
      </c>
      <c r="Z2082" s="69">
        <f>IF($P2082="",0,1)</f>
        <v/>
      </c>
      <c r="AA2082" s="70">
        <f>IF($P2082="",0,$P2082)</f>
        <v/>
      </c>
      <c r="AB2082" s="69">
        <f>IF(AND($P2082&lt;&gt;"",$P2082&lt;=Paramètres!$C$14),1,0)</f>
        <v/>
      </c>
      <c r="AC2082" s="67">
        <f>IF($P2082="","Jamais relancé",IF($P2082&lt;=3,"0-3 j",IF($P2082&lt;=7,"4-7 j",IF($P2082&lt;=15,"8-15 j","Plus de 15 j"))))</f>
        <v/>
      </c>
      <c r="AD2082" s="67">
        <f>IF($M2082&lt;=1000,"Moins de 1 k€",IF($M2082&lt;=5000,"1 à 5 k€",IF($M2082&lt;=15000,"5 à 15 k€","Plus de 15 k€")))</f>
        <v/>
      </c>
    </row>
    <row r="2083">
      <c r="A2083" s="65" t="inlineStr">
        <is>
          <t>DEV-02082</t>
        </is>
      </c>
      <c r="B2083" s="66" t="n">
        <v>45862</v>
      </c>
      <c r="C2083" s="65" t="inlineStr">
        <is>
          <t>2025-07</t>
        </is>
      </c>
      <c r="D2083" s="65" t="inlineStr">
        <is>
          <t>2025-2026</t>
        </is>
      </c>
      <c r="E2083" s="65" t="inlineStr">
        <is>
          <t>CLI-0316</t>
        </is>
      </c>
      <c r="F2083" s="65" t="inlineStr">
        <is>
          <t>Particulier</t>
        </is>
      </c>
      <c r="G2083" s="65" t="inlineStr">
        <is>
          <t>Toulouse</t>
        </is>
      </c>
      <c r="H2083" s="65" t="inlineStr">
        <is>
          <t>Julien Fabre</t>
        </is>
      </c>
      <c r="I2083" s="65" t="inlineStr">
        <is>
          <t>Salle de bain</t>
        </is>
      </c>
      <c r="J2083" s="65" t="inlineStr">
        <is>
          <t>SB-001</t>
        </is>
      </c>
      <c r="K2083" s="65" t="inlineStr">
        <is>
          <t>Rénovation salle de bain complète</t>
        </is>
      </c>
      <c r="L2083" s="67" t="n">
        <v>1</v>
      </c>
      <c r="M2083" s="68" t="n">
        <v>10601.28</v>
      </c>
      <c r="N2083" s="65" t="inlineStr">
        <is>
          <t>Sans réponse</t>
        </is>
      </c>
      <c r="O2083" s="66" t="n">
        <v>45878</v>
      </c>
      <c r="P2083" s="67" t="n"/>
      <c r="Q2083" s="67" t="n">
        <v>0</v>
      </c>
      <c r="R2083" s="67">
        <f>$I2083</f>
        <v/>
      </c>
      <c r="S2083" s="67">
        <f>$K2083</f>
        <v/>
      </c>
      <c r="T2083" s="67">
        <f>IFERROR(INDEX(Clients!$G$2:$G$1020,MATCH($E2083,Clients!$A$2:$A$1020,0)),"")</f>
        <v/>
      </c>
      <c r="U2083" s="67">
        <f>IFERROR(INDEX(Clients!$I$2:$I$1020,MATCH($E2083,Clients!$A$2:$A$1020,0)),"")</f>
        <v/>
      </c>
      <c r="V2083" s="69">
        <f>1</f>
        <v/>
      </c>
      <c r="W2083" s="69">
        <f>IF($N2083="Accepté",1,0)</f>
        <v/>
      </c>
      <c r="X2083" s="68">
        <f>$M2083*$W2083</f>
        <v/>
      </c>
      <c r="Y2083" s="68">
        <f>IF($N2083="En cours",0,$M2083)</f>
        <v/>
      </c>
      <c r="Z2083" s="69">
        <f>IF($P2083="",0,1)</f>
        <v/>
      </c>
      <c r="AA2083" s="70">
        <f>IF($P2083="",0,$P2083)</f>
        <v/>
      </c>
      <c r="AB2083" s="69">
        <f>IF(AND($P2083&lt;&gt;"",$P2083&lt;=Paramètres!$C$14),1,0)</f>
        <v/>
      </c>
      <c r="AC2083" s="67">
        <f>IF($P2083="","Jamais relancé",IF($P2083&lt;=3,"0-3 j",IF($P2083&lt;=7,"4-7 j",IF($P2083&lt;=15,"8-15 j","Plus de 15 j"))))</f>
        <v/>
      </c>
      <c r="AD2083" s="67">
        <f>IF($M2083&lt;=1000,"Moins de 1 k€",IF($M2083&lt;=5000,"1 à 5 k€",IF($M2083&lt;=15000,"5 à 15 k€","Plus de 15 k€")))</f>
        <v/>
      </c>
    </row>
    <row r="2084">
      <c r="A2084" s="65" t="inlineStr">
        <is>
          <t>DEV-02083</t>
        </is>
      </c>
      <c r="B2084" s="66" t="n">
        <v>45862</v>
      </c>
      <c r="C2084" s="65" t="inlineStr">
        <is>
          <t>2025-07</t>
        </is>
      </c>
      <c r="D2084" s="65" t="inlineStr">
        <is>
          <t>2025-2026</t>
        </is>
      </c>
      <c r="E2084" s="65" t="inlineStr">
        <is>
          <t>CLI-0497</t>
        </is>
      </c>
      <c r="F2084" s="65" t="inlineStr">
        <is>
          <t>Particulier</t>
        </is>
      </c>
      <c r="G2084" s="65" t="inlineStr">
        <is>
          <t>Toulouse</t>
        </is>
      </c>
      <c r="H2084" s="65" t="inlineStr">
        <is>
          <t>Julien Fabre</t>
        </is>
      </c>
      <c r="I2084" s="65" t="inlineStr">
        <is>
          <t>Dépannage</t>
        </is>
      </c>
      <c r="J2084" s="65" t="inlineStr">
        <is>
          <t>DP-003</t>
        </is>
      </c>
      <c r="K2084" s="65" t="inlineStr">
        <is>
          <t>Dépannage électrique urgence</t>
        </is>
      </c>
      <c r="L2084" s="67" t="n">
        <v>1</v>
      </c>
      <c r="M2084" s="68" t="n">
        <v>318.15</v>
      </c>
      <c r="N2084" s="65" t="inlineStr">
        <is>
          <t>Sans réponse</t>
        </is>
      </c>
      <c r="O2084" s="66" t="n">
        <v>45883</v>
      </c>
      <c r="P2084" s="67" t="n"/>
      <c r="Q2084" s="67" t="n">
        <v>0</v>
      </c>
      <c r="R2084" s="67">
        <f>$I2084</f>
        <v/>
      </c>
      <c r="S2084" s="67">
        <f>$K2084</f>
        <v/>
      </c>
      <c r="T2084" s="67">
        <f>IFERROR(INDEX(Clients!$G$2:$G$1020,MATCH($E2084,Clients!$A$2:$A$1020,0)),"")</f>
        <v/>
      </c>
      <c r="U2084" s="67">
        <f>IFERROR(INDEX(Clients!$I$2:$I$1020,MATCH($E2084,Clients!$A$2:$A$1020,0)),"")</f>
        <v/>
      </c>
      <c r="V2084" s="69">
        <f>1</f>
        <v/>
      </c>
      <c r="W2084" s="69">
        <f>IF($N2084="Accepté",1,0)</f>
        <v/>
      </c>
      <c r="X2084" s="68">
        <f>$M2084*$W2084</f>
        <v/>
      </c>
      <c r="Y2084" s="68">
        <f>IF($N2084="En cours",0,$M2084)</f>
        <v/>
      </c>
      <c r="Z2084" s="69">
        <f>IF($P2084="",0,1)</f>
        <v/>
      </c>
      <c r="AA2084" s="70">
        <f>IF($P2084="",0,$P2084)</f>
        <v/>
      </c>
      <c r="AB2084" s="69">
        <f>IF(AND($P2084&lt;&gt;"",$P2084&lt;=Paramètres!$C$14),1,0)</f>
        <v/>
      </c>
      <c r="AC2084" s="67">
        <f>IF($P2084="","Jamais relancé",IF($P2084&lt;=3,"0-3 j",IF($P2084&lt;=7,"4-7 j",IF($P2084&lt;=15,"8-15 j","Plus de 15 j"))))</f>
        <v/>
      </c>
      <c r="AD2084" s="67">
        <f>IF($M2084&lt;=1000,"Moins de 1 k€",IF($M2084&lt;=5000,"1 à 5 k€",IF($M2084&lt;=15000,"5 à 15 k€","Plus de 15 k€")))</f>
        <v/>
      </c>
    </row>
    <row r="2085">
      <c r="A2085" s="65" t="inlineStr">
        <is>
          <t>DEV-02084</t>
        </is>
      </c>
      <c r="B2085" s="66" t="n">
        <v>45862</v>
      </c>
      <c r="C2085" s="65" t="inlineStr">
        <is>
          <t>2025-07</t>
        </is>
      </c>
      <c r="D2085" s="65" t="inlineStr">
        <is>
          <t>2025-2026</t>
        </is>
      </c>
      <c r="E2085" s="65" t="inlineStr">
        <is>
          <t>CLI-1012</t>
        </is>
      </c>
      <c r="F2085" s="65" t="inlineStr">
        <is>
          <t>Professionnel</t>
        </is>
      </c>
      <c r="G2085" s="65" t="inlineStr">
        <is>
          <t>Montpellier</t>
        </is>
      </c>
      <c r="H2085" s="65" t="inlineStr">
        <is>
          <t>Thomas Rey</t>
        </is>
      </c>
      <c r="I2085" s="65" t="inlineStr">
        <is>
          <t>Dépannage</t>
        </is>
      </c>
      <c r="J2085" s="65" t="inlineStr">
        <is>
          <t>DP-003</t>
        </is>
      </c>
      <c r="K2085" s="65" t="inlineStr">
        <is>
          <t>Dépannage électrique urgence</t>
        </is>
      </c>
      <c r="L2085" s="67" t="n">
        <v>1</v>
      </c>
      <c r="M2085" s="68" t="n">
        <v>566.0599999999999</v>
      </c>
      <c r="N2085" s="65" t="inlineStr">
        <is>
          <t>Sans réponse</t>
        </is>
      </c>
      <c r="O2085" s="66" t="n">
        <v>45884</v>
      </c>
      <c r="P2085" s="67" t="n">
        <v>17</v>
      </c>
      <c r="Q2085" s="67" t="n">
        <v>1</v>
      </c>
      <c r="R2085" s="67">
        <f>$I2085</f>
        <v/>
      </c>
      <c r="S2085" s="67">
        <f>$K2085</f>
        <v/>
      </c>
      <c r="T2085" s="67">
        <f>IFERROR(INDEX(Clients!$G$2:$G$1020,MATCH($E2085,Clients!$A$2:$A$1020,0)),"")</f>
        <v/>
      </c>
      <c r="U2085" s="67">
        <f>IFERROR(INDEX(Clients!$I$2:$I$1020,MATCH($E2085,Clients!$A$2:$A$1020,0)),"")</f>
        <v/>
      </c>
      <c r="V2085" s="69">
        <f>1</f>
        <v/>
      </c>
      <c r="W2085" s="69">
        <f>IF($N2085="Accepté",1,0)</f>
        <v/>
      </c>
      <c r="X2085" s="68">
        <f>$M2085*$W2085</f>
        <v/>
      </c>
      <c r="Y2085" s="68">
        <f>IF($N2085="En cours",0,$M2085)</f>
        <v/>
      </c>
      <c r="Z2085" s="69">
        <f>IF($P2085="",0,1)</f>
        <v/>
      </c>
      <c r="AA2085" s="70">
        <f>IF($P2085="",0,$P2085)</f>
        <v/>
      </c>
      <c r="AB2085" s="69">
        <f>IF(AND($P2085&lt;&gt;"",$P2085&lt;=Paramètres!$C$14),1,0)</f>
        <v/>
      </c>
      <c r="AC2085" s="67">
        <f>IF($P2085="","Jamais relancé",IF($P2085&lt;=3,"0-3 j",IF($P2085&lt;=7,"4-7 j",IF($P2085&lt;=15,"8-15 j","Plus de 15 j"))))</f>
        <v/>
      </c>
      <c r="AD2085" s="67">
        <f>IF($M2085&lt;=1000,"Moins de 1 k€",IF($M2085&lt;=5000,"1 à 5 k€",IF($M2085&lt;=15000,"5 à 15 k€","Plus de 15 k€")))</f>
        <v/>
      </c>
    </row>
    <row r="2086">
      <c r="A2086" s="65" t="inlineStr">
        <is>
          <t>DEV-02085</t>
        </is>
      </c>
      <c r="B2086" s="66" t="n">
        <v>45863</v>
      </c>
      <c r="C2086" s="65" t="inlineStr">
        <is>
          <t>2025-07</t>
        </is>
      </c>
      <c r="D2086" s="65" t="inlineStr">
        <is>
          <t>2025-2026</t>
        </is>
      </c>
      <c r="E2086" s="65" t="inlineStr">
        <is>
          <t>CLI-0672</t>
        </is>
      </c>
      <c r="F2086" s="65" t="inlineStr">
        <is>
          <t>Particulier</t>
        </is>
      </c>
      <c r="G2086" s="65" t="inlineStr">
        <is>
          <t>Toulouse</t>
        </is>
      </c>
      <c r="H2086" s="65" t="inlineStr">
        <is>
          <t>Nadia Cherif</t>
        </is>
      </c>
      <c r="I2086" s="65" t="inlineStr">
        <is>
          <t>Électricité</t>
        </is>
      </c>
      <c r="J2086" s="65" t="inlineStr">
        <is>
          <t>EL-001</t>
        </is>
      </c>
      <c r="K2086" s="65" t="inlineStr">
        <is>
          <t>Mise aux normes tableau électrique</t>
        </is>
      </c>
      <c r="L2086" s="67" t="n">
        <v>1</v>
      </c>
      <c r="M2086" s="68" t="n">
        <v>1922.69</v>
      </c>
      <c r="N2086" s="65" t="inlineStr">
        <is>
          <t>Accepté</t>
        </is>
      </c>
      <c r="O2086" s="66" t="n">
        <v>45898</v>
      </c>
      <c r="P2086" s="67" t="n">
        <v>7</v>
      </c>
      <c r="Q2086" s="67" t="n">
        <v>4</v>
      </c>
      <c r="R2086" s="67">
        <f>$I2086</f>
        <v/>
      </c>
      <c r="S2086" s="67">
        <f>$K2086</f>
        <v/>
      </c>
      <c r="T2086" s="67">
        <f>IFERROR(INDEX(Clients!$G$2:$G$1020,MATCH($E2086,Clients!$A$2:$A$1020,0)),"")</f>
        <v/>
      </c>
      <c r="U2086" s="67">
        <f>IFERROR(INDEX(Clients!$I$2:$I$1020,MATCH($E2086,Clients!$A$2:$A$1020,0)),"")</f>
        <v/>
      </c>
      <c r="V2086" s="69">
        <f>1</f>
        <v/>
      </c>
      <c r="W2086" s="69">
        <f>IF($N2086="Accepté",1,0)</f>
        <v/>
      </c>
      <c r="X2086" s="68">
        <f>$M2086*$W2086</f>
        <v/>
      </c>
      <c r="Y2086" s="68">
        <f>IF($N2086="En cours",0,$M2086)</f>
        <v/>
      </c>
      <c r="Z2086" s="69">
        <f>IF($P2086="",0,1)</f>
        <v/>
      </c>
      <c r="AA2086" s="70">
        <f>IF($P2086="",0,$P2086)</f>
        <v/>
      </c>
      <c r="AB2086" s="69">
        <f>IF(AND($P2086&lt;&gt;"",$P2086&lt;=Paramètres!$C$14),1,0)</f>
        <v/>
      </c>
      <c r="AC2086" s="67">
        <f>IF($P2086="","Jamais relancé",IF($P2086&lt;=3,"0-3 j",IF($P2086&lt;=7,"4-7 j",IF($P2086&lt;=15,"8-15 j","Plus de 15 j"))))</f>
        <v/>
      </c>
      <c r="AD2086" s="67">
        <f>IF($M2086&lt;=1000,"Moins de 1 k€",IF($M2086&lt;=5000,"1 à 5 k€",IF($M2086&lt;=15000,"5 à 15 k€","Plus de 15 k€")))</f>
        <v/>
      </c>
    </row>
    <row r="2087">
      <c r="A2087" s="65" t="inlineStr">
        <is>
          <t>DEV-02086</t>
        </is>
      </c>
      <c r="B2087" s="66" t="n">
        <v>45863</v>
      </c>
      <c r="C2087" s="65" t="inlineStr">
        <is>
          <t>2025-07</t>
        </is>
      </c>
      <c r="D2087" s="65" t="inlineStr">
        <is>
          <t>2025-2026</t>
        </is>
      </c>
      <c r="E2087" s="65" t="inlineStr">
        <is>
          <t>CLI-0321</t>
        </is>
      </c>
      <c r="F2087" s="65" t="inlineStr">
        <is>
          <t>Particulier</t>
        </is>
      </c>
      <c r="G2087" s="65" t="inlineStr">
        <is>
          <t>Bordeaux</t>
        </is>
      </c>
      <c r="H2087" s="65" t="inlineStr">
        <is>
          <t>Sophie Marchand</t>
        </is>
      </c>
      <c r="I2087" s="65" t="inlineStr">
        <is>
          <t>Salle de bain</t>
        </is>
      </c>
      <c r="J2087" s="65" t="inlineStr">
        <is>
          <t>SB-001</t>
        </is>
      </c>
      <c r="K2087" s="65" t="inlineStr">
        <is>
          <t>Rénovation salle de bain complète</t>
        </is>
      </c>
      <c r="L2087" s="67" t="n">
        <v>1</v>
      </c>
      <c r="M2087" s="68" t="n">
        <v>9411</v>
      </c>
      <c r="N2087" s="65" t="inlineStr">
        <is>
          <t>Sans réponse</t>
        </is>
      </c>
      <c r="O2087" s="66" t="n">
        <v>45883</v>
      </c>
      <c r="P2087" s="67" t="n"/>
      <c r="Q2087" s="67" t="n">
        <v>0</v>
      </c>
      <c r="R2087" s="67">
        <f>$I2087</f>
        <v/>
      </c>
      <c r="S2087" s="67">
        <f>$K2087</f>
        <v/>
      </c>
      <c r="T2087" s="67">
        <f>IFERROR(INDEX(Clients!$G$2:$G$1020,MATCH($E2087,Clients!$A$2:$A$1020,0)),"")</f>
        <v/>
      </c>
      <c r="U2087" s="67">
        <f>IFERROR(INDEX(Clients!$I$2:$I$1020,MATCH($E2087,Clients!$A$2:$A$1020,0)),"")</f>
        <v/>
      </c>
      <c r="V2087" s="69">
        <f>1</f>
        <v/>
      </c>
      <c r="W2087" s="69">
        <f>IF($N2087="Accepté",1,0)</f>
        <v/>
      </c>
      <c r="X2087" s="68">
        <f>$M2087*$W2087</f>
        <v/>
      </c>
      <c r="Y2087" s="68">
        <f>IF($N2087="En cours",0,$M2087)</f>
        <v/>
      </c>
      <c r="Z2087" s="69">
        <f>IF($P2087="",0,1)</f>
        <v/>
      </c>
      <c r="AA2087" s="70">
        <f>IF($P2087="",0,$P2087)</f>
        <v/>
      </c>
      <c r="AB2087" s="69">
        <f>IF(AND($P2087&lt;&gt;"",$P2087&lt;=Paramètres!$C$14),1,0)</f>
        <v/>
      </c>
      <c r="AC2087" s="67">
        <f>IF($P2087="","Jamais relancé",IF($P2087&lt;=3,"0-3 j",IF($P2087&lt;=7,"4-7 j",IF($P2087&lt;=15,"8-15 j","Plus de 15 j"))))</f>
        <v/>
      </c>
      <c r="AD2087" s="67">
        <f>IF($M2087&lt;=1000,"Moins de 1 k€",IF($M2087&lt;=5000,"1 à 5 k€",IF($M2087&lt;=15000,"5 à 15 k€","Plus de 15 k€")))</f>
        <v/>
      </c>
    </row>
    <row r="2088">
      <c r="A2088" s="65" t="inlineStr">
        <is>
          <t>DEV-02087</t>
        </is>
      </c>
      <c r="B2088" s="66" t="n">
        <v>45863</v>
      </c>
      <c r="C2088" s="65" t="inlineStr">
        <is>
          <t>2025-07</t>
        </is>
      </c>
      <c r="D2088" s="65" t="inlineStr">
        <is>
          <t>2025-2026</t>
        </is>
      </c>
      <c r="E2088" s="65" t="inlineStr">
        <is>
          <t>CLI-0295</t>
        </is>
      </c>
      <c r="F2088" s="65" t="inlineStr">
        <is>
          <t>Particulier</t>
        </is>
      </c>
      <c r="G2088" s="65" t="inlineStr">
        <is>
          <t>Toulouse</t>
        </is>
      </c>
      <c r="H2088" s="65" t="inlineStr">
        <is>
          <t>Nadia Cherif</t>
        </is>
      </c>
      <c r="I2088" s="65" t="inlineStr">
        <is>
          <t>Salle de bain</t>
        </is>
      </c>
      <c r="J2088" s="65" t="inlineStr">
        <is>
          <t>SB-001</t>
        </is>
      </c>
      <c r="K2088" s="65" t="inlineStr">
        <is>
          <t>Rénovation salle de bain complète</t>
        </is>
      </c>
      <c r="L2088" s="67" t="n">
        <v>1</v>
      </c>
      <c r="M2088" s="68" t="n">
        <v>11633.16</v>
      </c>
      <c r="N2088" s="65" t="inlineStr">
        <is>
          <t>Refusé</t>
        </is>
      </c>
      <c r="O2088" s="66" t="n">
        <v>45878</v>
      </c>
      <c r="P2088" s="67" t="n"/>
      <c r="Q2088" s="67" t="n">
        <v>0</v>
      </c>
      <c r="R2088" s="67">
        <f>$I2088</f>
        <v/>
      </c>
      <c r="S2088" s="67">
        <f>$K2088</f>
        <v/>
      </c>
      <c r="T2088" s="67">
        <f>IFERROR(INDEX(Clients!$G$2:$G$1020,MATCH($E2088,Clients!$A$2:$A$1020,0)),"")</f>
        <v/>
      </c>
      <c r="U2088" s="67">
        <f>IFERROR(INDEX(Clients!$I$2:$I$1020,MATCH($E2088,Clients!$A$2:$A$1020,0)),"")</f>
        <v/>
      </c>
      <c r="V2088" s="69">
        <f>1</f>
        <v/>
      </c>
      <c r="W2088" s="69">
        <f>IF($N2088="Accepté",1,0)</f>
        <v/>
      </c>
      <c r="X2088" s="68">
        <f>$M2088*$W2088</f>
        <v/>
      </c>
      <c r="Y2088" s="68">
        <f>IF($N2088="En cours",0,$M2088)</f>
        <v/>
      </c>
      <c r="Z2088" s="69">
        <f>IF($P2088="",0,1)</f>
        <v/>
      </c>
      <c r="AA2088" s="70">
        <f>IF($P2088="",0,$P2088)</f>
        <v/>
      </c>
      <c r="AB2088" s="69">
        <f>IF(AND($P2088&lt;&gt;"",$P2088&lt;=Paramètres!$C$14),1,0)</f>
        <v/>
      </c>
      <c r="AC2088" s="67">
        <f>IF($P2088="","Jamais relancé",IF($P2088&lt;=3,"0-3 j",IF($P2088&lt;=7,"4-7 j",IF($P2088&lt;=15,"8-15 j","Plus de 15 j"))))</f>
        <v/>
      </c>
      <c r="AD2088" s="67">
        <f>IF($M2088&lt;=1000,"Moins de 1 k€",IF($M2088&lt;=5000,"1 à 5 k€",IF($M2088&lt;=15000,"5 à 15 k€","Plus de 15 k€")))</f>
        <v/>
      </c>
    </row>
    <row r="2089">
      <c r="A2089" s="65" t="inlineStr">
        <is>
          <t>DEV-02088</t>
        </is>
      </c>
      <c r="B2089" s="66" t="n">
        <v>45863</v>
      </c>
      <c r="C2089" s="65" t="inlineStr">
        <is>
          <t>2025-07</t>
        </is>
      </c>
      <c r="D2089" s="65" t="inlineStr">
        <is>
          <t>2025-2026</t>
        </is>
      </c>
      <c r="E2089" s="65" t="inlineStr">
        <is>
          <t>CLI-0188</t>
        </is>
      </c>
      <c r="F2089" s="65" t="inlineStr">
        <is>
          <t>Particulier</t>
        </is>
      </c>
      <c r="G2089" s="65" t="inlineStr">
        <is>
          <t>Bordeaux</t>
        </is>
      </c>
      <c r="H2089" s="65" t="inlineStr">
        <is>
          <t>Karim Belkacem</t>
        </is>
      </c>
      <c r="I2089" s="65" t="inlineStr">
        <is>
          <t>Salle de bain</t>
        </is>
      </c>
      <c r="J2089" s="65" t="inlineStr">
        <is>
          <t>SB-003</t>
        </is>
      </c>
      <c r="K2089" s="65" t="inlineStr">
        <is>
          <t>Pose meuble vasque + robinetterie</t>
        </is>
      </c>
      <c r="L2089" s="67" t="n">
        <v>1</v>
      </c>
      <c r="M2089" s="68" t="n">
        <v>1454.43</v>
      </c>
      <c r="N2089" s="65" t="inlineStr">
        <is>
          <t>Sans réponse</t>
        </is>
      </c>
      <c r="O2089" s="66" t="n">
        <v>45877</v>
      </c>
      <c r="P2089" s="67" t="n"/>
      <c r="Q2089" s="67" t="n">
        <v>0</v>
      </c>
      <c r="R2089" s="67">
        <f>$I2089</f>
        <v/>
      </c>
      <c r="S2089" s="67">
        <f>$K2089</f>
        <v/>
      </c>
      <c r="T2089" s="67">
        <f>IFERROR(INDEX(Clients!$G$2:$G$1020,MATCH($E2089,Clients!$A$2:$A$1020,0)),"")</f>
        <v/>
      </c>
      <c r="U2089" s="67">
        <f>IFERROR(INDEX(Clients!$I$2:$I$1020,MATCH($E2089,Clients!$A$2:$A$1020,0)),"")</f>
        <v/>
      </c>
      <c r="V2089" s="69">
        <f>1</f>
        <v/>
      </c>
      <c r="W2089" s="69">
        <f>IF($N2089="Accepté",1,0)</f>
        <v/>
      </c>
      <c r="X2089" s="68">
        <f>$M2089*$W2089</f>
        <v/>
      </c>
      <c r="Y2089" s="68">
        <f>IF($N2089="En cours",0,$M2089)</f>
        <v/>
      </c>
      <c r="Z2089" s="69">
        <f>IF($P2089="",0,1)</f>
        <v/>
      </c>
      <c r="AA2089" s="70">
        <f>IF($P2089="",0,$P2089)</f>
        <v/>
      </c>
      <c r="AB2089" s="69">
        <f>IF(AND($P2089&lt;&gt;"",$P2089&lt;=Paramètres!$C$14),1,0)</f>
        <v/>
      </c>
      <c r="AC2089" s="67">
        <f>IF($P2089="","Jamais relancé",IF($P2089&lt;=3,"0-3 j",IF($P2089&lt;=7,"4-7 j",IF($P2089&lt;=15,"8-15 j","Plus de 15 j"))))</f>
        <v/>
      </c>
      <c r="AD2089" s="67">
        <f>IF($M2089&lt;=1000,"Moins de 1 k€",IF($M2089&lt;=5000,"1 à 5 k€",IF($M2089&lt;=15000,"5 à 15 k€","Plus de 15 k€")))</f>
        <v/>
      </c>
    </row>
    <row r="2090">
      <c r="A2090" s="65" t="inlineStr">
        <is>
          <t>DEV-02089</t>
        </is>
      </c>
      <c r="B2090" s="66" t="n">
        <v>45863</v>
      </c>
      <c r="C2090" s="65" t="inlineStr">
        <is>
          <t>2025-07</t>
        </is>
      </c>
      <c r="D2090" s="65" t="inlineStr">
        <is>
          <t>2025-2026</t>
        </is>
      </c>
      <c r="E2090" s="65" t="inlineStr">
        <is>
          <t>CLI-0627</t>
        </is>
      </c>
      <c r="F2090" s="65" t="inlineStr">
        <is>
          <t>Particulier</t>
        </is>
      </c>
      <c r="G2090" s="65" t="inlineStr">
        <is>
          <t>Bordeaux</t>
        </is>
      </c>
      <c r="H2090" s="65" t="inlineStr">
        <is>
          <t>Karim Belkacem</t>
        </is>
      </c>
      <c r="I2090" s="65" t="inlineStr">
        <is>
          <t>Chauffage</t>
        </is>
      </c>
      <c r="J2090" s="65" t="inlineStr">
        <is>
          <t>CH-002</t>
        </is>
      </c>
      <c r="K2090" s="65" t="inlineStr">
        <is>
          <t>Entretien annuel chaudière</t>
        </is>
      </c>
      <c r="L2090" s="67" t="n">
        <v>3</v>
      </c>
      <c r="M2090" s="68" t="n">
        <v>547.09</v>
      </c>
      <c r="N2090" s="65" t="inlineStr">
        <is>
          <t>Sans réponse</t>
        </is>
      </c>
      <c r="O2090" s="66" t="n">
        <v>45885</v>
      </c>
      <c r="P2090" s="67" t="n"/>
      <c r="Q2090" s="67" t="n">
        <v>0</v>
      </c>
      <c r="R2090" s="67">
        <f>$I2090</f>
        <v/>
      </c>
      <c r="S2090" s="67">
        <f>$K2090</f>
        <v/>
      </c>
      <c r="T2090" s="67">
        <f>IFERROR(INDEX(Clients!$G$2:$G$1020,MATCH($E2090,Clients!$A$2:$A$1020,0)),"")</f>
        <v/>
      </c>
      <c r="U2090" s="67">
        <f>IFERROR(INDEX(Clients!$I$2:$I$1020,MATCH($E2090,Clients!$A$2:$A$1020,0)),"")</f>
        <v/>
      </c>
      <c r="V2090" s="69">
        <f>1</f>
        <v/>
      </c>
      <c r="W2090" s="69">
        <f>IF($N2090="Accepté",1,0)</f>
        <v/>
      </c>
      <c r="X2090" s="68">
        <f>$M2090*$W2090</f>
        <v/>
      </c>
      <c r="Y2090" s="68">
        <f>IF($N2090="En cours",0,$M2090)</f>
        <v/>
      </c>
      <c r="Z2090" s="69">
        <f>IF($P2090="",0,1)</f>
        <v/>
      </c>
      <c r="AA2090" s="70">
        <f>IF($P2090="",0,$P2090)</f>
        <v/>
      </c>
      <c r="AB2090" s="69">
        <f>IF(AND($P2090&lt;&gt;"",$P2090&lt;=Paramètres!$C$14),1,0)</f>
        <v/>
      </c>
      <c r="AC2090" s="67">
        <f>IF($P2090="","Jamais relancé",IF($P2090&lt;=3,"0-3 j",IF($P2090&lt;=7,"4-7 j",IF($P2090&lt;=15,"8-15 j","Plus de 15 j"))))</f>
        <v/>
      </c>
      <c r="AD2090" s="67">
        <f>IF($M2090&lt;=1000,"Moins de 1 k€",IF($M2090&lt;=5000,"1 à 5 k€",IF($M2090&lt;=15000,"5 à 15 k€","Plus de 15 k€")))</f>
        <v/>
      </c>
    </row>
    <row r="2091">
      <c r="A2091" s="65" t="inlineStr">
        <is>
          <t>DEV-02090</t>
        </is>
      </c>
      <c r="B2091" s="66" t="n">
        <v>45866</v>
      </c>
      <c r="C2091" s="65" t="inlineStr">
        <is>
          <t>2025-07</t>
        </is>
      </c>
      <c r="D2091" s="65" t="inlineStr">
        <is>
          <t>2025-2026</t>
        </is>
      </c>
      <c r="E2091" s="65" t="inlineStr">
        <is>
          <t>CLI-0031</t>
        </is>
      </c>
      <c r="F2091" s="65" t="inlineStr">
        <is>
          <t>Professionnel</t>
        </is>
      </c>
      <c r="G2091" s="65" t="inlineStr">
        <is>
          <t>Bordeaux</t>
        </is>
      </c>
      <c r="H2091" s="65" t="inlineStr">
        <is>
          <t>Karim Belkacem</t>
        </is>
      </c>
      <c r="I2091" s="65" t="inlineStr">
        <is>
          <t>Chauffage</t>
        </is>
      </c>
      <c r="J2091" s="65" t="inlineStr">
        <is>
          <t>CH-002</t>
        </is>
      </c>
      <c r="K2091" s="65" t="inlineStr">
        <is>
          <t>Entretien annuel chaudière</t>
        </is>
      </c>
      <c r="L2091" s="67" t="n">
        <v>1</v>
      </c>
      <c r="M2091" s="68" t="n">
        <v>242.34</v>
      </c>
      <c r="N2091" s="65" t="inlineStr">
        <is>
          <t>Accepté</t>
        </is>
      </c>
      <c r="O2091" s="66" t="n">
        <v>45870</v>
      </c>
      <c r="P2091" s="67" t="n">
        <v>9</v>
      </c>
      <c r="Q2091" s="67" t="n">
        <v>0</v>
      </c>
      <c r="R2091" s="67">
        <f>$I2091</f>
        <v/>
      </c>
      <c r="S2091" s="67">
        <f>$K2091</f>
        <v/>
      </c>
      <c r="T2091" s="67">
        <f>IFERROR(INDEX(Clients!$G$2:$G$1020,MATCH($E2091,Clients!$A$2:$A$1020,0)),"")</f>
        <v/>
      </c>
      <c r="U2091" s="67">
        <f>IFERROR(INDEX(Clients!$I$2:$I$1020,MATCH($E2091,Clients!$A$2:$A$1020,0)),"")</f>
        <v/>
      </c>
      <c r="V2091" s="69">
        <f>1</f>
        <v/>
      </c>
      <c r="W2091" s="69">
        <f>IF($N2091="Accepté",1,0)</f>
        <v/>
      </c>
      <c r="X2091" s="68">
        <f>$M2091*$W2091</f>
        <v/>
      </c>
      <c r="Y2091" s="68">
        <f>IF($N2091="En cours",0,$M2091)</f>
        <v/>
      </c>
      <c r="Z2091" s="69">
        <f>IF($P2091="",0,1)</f>
        <v/>
      </c>
      <c r="AA2091" s="70">
        <f>IF($P2091="",0,$P2091)</f>
        <v/>
      </c>
      <c r="AB2091" s="69">
        <f>IF(AND($P2091&lt;&gt;"",$P2091&lt;=Paramètres!$C$14),1,0)</f>
        <v/>
      </c>
      <c r="AC2091" s="67">
        <f>IF($P2091="","Jamais relancé",IF($P2091&lt;=3,"0-3 j",IF($P2091&lt;=7,"4-7 j",IF($P2091&lt;=15,"8-15 j","Plus de 15 j"))))</f>
        <v/>
      </c>
      <c r="AD2091" s="67">
        <f>IF($M2091&lt;=1000,"Moins de 1 k€",IF($M2091&lt;=5000,"1 à 5 k€",IF($M2091&lt;=15000,"5 à 15 k€","Plus de 15 k€")))</f>
        <v/>
      </c>
    </row>
    <row r="2092">
      <c r="A2092" s="65" t="inlineStr">
        <is>
          <t>DEV-02091</t>
        </is>
      </c>
      <c r="B2092" s="66" t="n">
        <v>45866</v>
      </c>
      <c r="C2092" s="65" t="inlineStr">
        <is>
          <t>2025-07</t>
        </is>
      </c>
      <c r="D2092" s="65" t="inlineStr">
        <is>
          <t>2025-2026</t>
        </is>
      </c>
      <c r="E2092" s="65" t="inlineStr">
        <is>
          <t>CLI-0303</t>
        </is>
      </c>
      <c r="F2092" s="65" t="inlineStr">
        <is>
          <t>Particulier</t>
        </is>
      </c>
      <c r="G2092" s="65" t="inlineStr">
        <is>
          <t>Bordeaux</t>
        </is>
      </c>
      <c r="H2092" s="65" t="inlineStr">
        <is>
          <t>Karim Belkacem</t>
        </is>
      </c>
      <c r="I2092" s="65" t="inlineStr">
        <is>
          <t>Électricité</t>
        </is>
      </c>
      <c r="J2092" s="65" t="inlineStr">
        <is>
          <t>EL-004</t>
        </is>
      </c>
      <c r="K2092" s="65" t="inlineStr">
        <is>
          <t>Éclairage LED locaux professionnels</t>
        </is>
      </c>
      <c r="L2092" s="67" t="n">
        <v>1</v>
      </c>
      <c r="M2092" s="68" t="n">
        <v>3651.09</v>
      </c>
      <c r="N2092" s="65" t="inlineStr">
        <is>
          <t>Accepté</t>
        </is>
      </c>
      <c r="O2092" s="66" t="n">
        <v>45883</v>
      </c>
      <c r="P2092" s="67" t="n"/>
      <c r="Q2092" s="67" t="n">
        <v>0</v>
      </c>
      <c r="R2092" s="67">
        <f>$I2092</f>
        <v/>
      </c>
      <c r="S2092" s="67">
        <f>$K2092</f>
        <v/>
      </c>
      <c r="T2092" s="67">
        <f>IFERROR(INDEX(Clients!$G$2:$G$1020,MATCH($E2092,Clients!$A$2:$A$1020,0)),"")</f>
        <v/>
      </c>
      <c r="U2092" s="67">
        <f>IFERROR(INDEX(Clients!$I$2:$I$1020,MATCH($E2092,Clients!$A$2:$A$1020,0)),"")</f>
        <v/>
      </c>
      <c r="V2092" s="69">
        <f>1</f>
        <v/>
      </c>
      <c r="W2092" s="69">
        <f>IF($N2092="Accepté",1,0)</f>
        <v/>
      </c>
      <c r="X2092" s="68">
        <f>$M2092*$W2092</f>
        <v/>
      </c>
      <c r="Y2092" s="68">
        <f>IF($N2092="En cours",0,$M2092)</f>
        <v/>
      </c>
      <c r="Z2092" s="69">
        <f>IF($P2092="",0,1)</f>
        <v/>
      </c>
      <c r="AA2092" s="70">
        <f>IF($P2092="",0,$P2092)</f>
        <v/>
      </c>
      <c r="AB2092" s="69">
        <f>IF(AND($P2092&lt;&gt;"",$P2092&lt;=Paramètres!$C$14),1,0)</f>
        <v/>
      </c>
      <c r="AC2092" s="67">
        <f>IF($P2092="","Jamais relancé",IF($P2092&lt;=3,"0-3 j",IF($P2092&lt;=7,"4-7 j",IF($P2092&lt;=15,"8-15 j","Plus de 15 j"))))</f>
        <v/>
      </c>
      <c r="AD2092" s="67">
        <f>IF($M2092&lt;=1000,"Moins de 1 k€",IF($M2092&lt;=5000,"1 à 5 k€",IF($M2092&lt;=15000,"5 à 15 k€","Plus de 15 k€")))</f>
        <v/>
      </c>
    </row>
    <row r="2093">
      <c r="A2093" s="65" t="inlineStr">
        <is>
          <t>DEV-02092</t>
        </is>
      </c>
      <c r="B2093" s="66" t="n">
        <v>45866</v>
      </c>
      <c r="C2093" s="65" t="inlineStr">
        <is>
          <t>2025-07</t>
        </is>
      </c>
      <c r="D2093" s="65" t="inlineStr">
        <is>
          <t>2025-2026</t>
        </is>
      </c>
      <c r="E2093" s="65" t="inlineStr">
        <is>
          <t>CLI-0367</t>
        </is>
      </c>
      <c r="F2093" s="65" t="inlineStr">
        <is>
          <t>Particulier</t>
        </is>
      </c>
      <c r="G2093" s="65" t="inlineStr">
        <is>
          <t>Toulouse</t>
        </is>
      </c>
      <c r="H2093" s="65" t="inlineStr">
        <is>
          <t>Julien Fabre</t>
        </is>
      </c>
      <c r="I2093" s="65" t="inlineStr">
        <is>
          <t>Électricité</t>
        </is>
      </c>
      <c r="J2093" s="65" t="inlineStr">
        <is>
          <t>EL-003</t>
        </is>
      </c>
      <c r="K2093" s="65" t="inlineStr">
        <is>
          <t>Rénovation électrique complète</t>
        </is>
      </c>
      <c r="L2093" s="67" t="n">
        <v>1</v>
      </c>
      <c r="M2093" s="68" t="n">
        <v>10367.9</v>
      </c>
      <c r="N2093" s="65" t="inlineStr">
        <is>
          <t>Sans réponse</t>
        </is>
      </c>
      <c r="O2093" s="66" t="n">
        <v>45874</v>
      </c>
      <c r="P2093" s="67" t="n">
        <v>11</v>
      </c>
      <c r="Q2093" s="67" t="n">
        <v>0</v>
      </c>
      <c r="R2093" s="67">
        <f>$I2093</f>
        <v/>
      </c>
      <c r="S2093" s="67">
        <f>$K2093</f>
        <v/>
      </c>
      <c r="T2093" s="67">
        <f>IFERROR(INDEX(Clients!$G$2:$G$1020,MATCH($E2093,Clients!$A$2:$A$1020,0)),"")</f>
        <v/>
      </c>
      <c r="U2093" s="67">
        <f>IFERROR(INDEX(Clients!$I$2:$I$1020,MATCH($E2093,Clients!$A$2:$A$1020,0)),"")</f>
        <v/>
      </c>
      <c r="V2093" s="69">
        <f>1</f>
        <v/>
      </c>
      <c r="W2093" s="69">
        <f>IF($N2093="Accepté",1,0)</f>
        <v/>
      </c>
      <c r="X2093" s="68">
        <f>$M2093*$W2093</f>
        <v/>
      </c>
      <c r="Y2093" s="68">
        <f>IF($N2093="En cours",0,$M2093)</f>
        <v/>
      </c>
      <c r="Z2093" s="69">
        <f>IF($P2093="",0,1)</f>
        <v/>
      </c>
      <c r="AA2093" s="70">
        <f>IF($P2093="",0,$P2093)</f>
        <v/>
      </c>
      <c r="AB2093" s="69">
        <f>IF(AND($P2093&lt;&gt;"",$P2093&lt;=Paramètres!$C$14),1,0)</f>
        <v/>
      </c>
      <c r="AC2093" s="67">
        <f>IF($P2093="","Jamais relancé",IF($P2093&lt;=3,"0-3 j",IF($P2093&lt;=7,"4-7 j",IF($P2093&lt;=15,"8-15 j","Plus de 15 j"))))</f>
        <v/>
      </c>
      <c r="AD2093" s="67">
        <f>IF($M2093&lt;=1000,"Moins de 1 k€",IF($M2093&lt;=5000,"1 à 5 k€",IF($M2093&lt;=15000,"5 à 15 k€","Plus de 15 k€")))</f>
        <v/>
      </c>
    </row>
    <row r="2094">
      <c r="A2094" s="65" t="inlineStr">
        <is>
          <t>DEV-02093</t>
        </is>
      </c>
      <c r="B2094" s="66" t="n">
        <v>45867</v>
      </c>
      <c r="C2094" s="65" t="inlineStr">
        <is>
          <t>2025-07</t>
        </is>
      </c>
      <c r="D2094" s="65" t="inlineStr">
        <is>
          <t>2025-2026</t>
        </is>
      </c>
      <c r="E2094" s="65" t="inlineStr">
        <is>
          <t>CLI-0085</t>
        </is>
      </c>
      <c r="F2094" s="65" t="inlineStr">
        <is>
          <t>Particulier</t>
        </is>
      </c>
      <c r="G2094" s="65" t="inlineStr">
        <is>
          <t>Toulouse</t>
        </is>
      </c>
      <c r="H2094" s="65" t="inlineStr">
        <is>
          <t>Nadia Cherif</t>
        </is>
      </c>
      <c r="I2094" s="65" t="inlineStr">
        <is>
          <t>Dépannage</t>
        </is>
      </c>
      <c r="J2094" s="65" t="inlineStr">
        <is>
          <t>DP-001</t>
        </is>
      </c>
      <c r="K2094" s="65" t="inlineStr">
        <is>
          <t>Dépannage plomberie urgence</t>
        </is>
      </c>
      <c r="L2094" s="67" t="n">
        <v>1</v>
      </c>
      <c r="M2094" s="68" t="n">
        <v>288.12</v>
      </c>
      <c r="N2094" s="65" t="inlineStr">
        <is>
          <t>Sans réponse</t>
        </is>
      </c>
      <c r="O2094" s="66" t="n">
        <v>45884</v>
      </c>
      <c r="P2094" s="67" t="n"/>
      <c r="Q2094" s="67" t="n">
        <v>0</v>
      </c>
      <c r="R2094" s="67">
        <f>$I2094</f>
        <v/>
      </c>
      <c r="S2094" s="67">
        <f>$K2094</f>
        <v/>
      </c>
      <c r="T2094" s="67">
        <f>IFERROR(INDEX(Clients!$G$2:$G$1020,MATCH($E2094,Clients!$A$2:$A$1020,0)),"")</f>
        <v/>
      </c>
      <c r="U2094" s="67">
        <f>IFERROR(INDEX(Clients!$I$2:$I$1020,MATCH($E2094,Clients!$A$2:$A$1020,0)),"")</f>
        <v/>
      </c>
      <c r="V2094" s="69">
        <f>1</f>
        <v/>
      </c>
      <c r="W2094" s="69">
        <f>IF($N2094="Accepté",1,0)</f>
        <v/>
      </c>
      <c r="X2094" s="68">
        <f>$M2094*$W2094</f>
        <v/>
      </c>
      <c r="Y2094" s="68">
        <f>IF($N2094="En cours",0,$M2094)</f>
        <v/>
      </c>
      <c r="Z2094" s="69">
        <f>IF($P2094="",0,1)</f>
        <v/>
      </c>
      <c r="AA2094" s="70">
        <f>IF($P2094="",0,$P2094)</f>
        <v/>
      </c>
      <c r="AB2094" s="69">
        <f>IF(AND($P2094&lt;&gt;"",$P2094&lt;=Paramètres!$C$14),1,0)</f>
        <v/>
      </c>
      <c r="AC2094" s="67">
        <f>IF($P2094="","Jamais relancé",IF($P2094&lt;=3,"0-3 j",IF($P2094&lt;=7,"4-7 j",IF($P2094&lt;=15,"8-15 j","Plus de 15 j"))))</f>
        <v/>
      </c>
      <c r="AD2094" s="67">
        <f>IF($M2094&lt;=1000,"Moins de 1 k€",IF($M2094&lt;=5000,"1 à 5 k€",IF($M2094&lt;=15000,"5 à 15 k€","Plus de 15 k€")))</f>
        <v/>
      </c>
    </row>
    <row r="2095">
      <c r="A2095" s="65" t="inlineStr">
        <is>
          <t>DEV-02094</t>
        </is>
      </c>
      <c r="B2095" s="66" t="n">
        <v>45867</v>
      </c>
      <c r="C2095" s="65" t="inlineStr">
        <is>
          <t>2025-07</t>
        </is>
      </c>
      <c r="D2095" s="65" t="inlineStr">
        <is>
          <t>2025-2026</t>
        </is>
      </c>
      <c r="E2095" s="65" t="inlineStr">
        <is>
          <t>CLI-0634</t>
        </is>
      </c>
      <c r="F2095" s="65" t="inlineStr">
        <is>
          <t>Particulier</t>
        </is>
      </c>
      <c r="G2095" s="65" t="inlineStr">
        <is>
          <t>Bordeaux</t>
        </is>
      </c>
      <c r="H2095" s="65" t="inlineStr">
        <is>
          <t>Karim Belkacem</t>
        </is>
      </c>
      <c r="I2095" s="65" t="inlineStr">
        <is>
          <t>Plomberie</t>
        </is>
      </c>
      <c r="J2095" s="65" t="inlineStr">
        <is>
          <t>PR-001</t>
        </is>
      </c>
      <c r="K2095" s="65" t="inlineStr">
        <is>
          <t>Remplacement chauffe-eau 200 L</t>
        </is>
      </c>
      <c r="L2095" s="67" t="n">
        <v>1</v>
      </c>
      <c r="M2095" s="68" t="n">
        <v>1337.66</v>
      </c>
      <c r="N2095" s="65" t="inlineStr">
        <is>
          <t>Sans réponse</t>
        </is>
      </c>
      <c r="O2095" s="66" t="n">
        <v>45890</v>
      </c>
      <c r="P2095" s="67" t="n"/>
      <c r="Q2095" s="67" t="n">
        <v>0</v>
      </c>
      <c r="R2095" s="67">
        <f>$I2095</f>
        <v/>
      </c>
      <c r="S2095" s="67">
        <f>$K2095</f>
        <v/>
      </c>
      <c r="T2095" s="67">
        <f>IFERROR(INDEX(Clients!$G$2:$G$1020,MATCH($E2095,Clients!$A$2:$A$1020,0)),"")</f>
        <v/>
      </c>
      <c r="U2095" s="67">
        <f>IFERROR(INDEX(Clients!$I$2:$I$1020,MATCH($E2095,Clients!$A$2:$A$1020,0)),"")</f>
        <v/>
      </c>
      <c r="V2095" s="69">
        <f>1</f>
        <v/>
      </c>
      <c r="W2095" s="69">
        <f>IF($N2095="Accepté",1,0)</f>
        <v/>
      </c>
      <c r="X2095" s="68">
        <f>$M2095*$W2095</f>
        <v/>
      </c>
      <c r="Y2095" s="68">
        <f>IF($N2095="En cours",0,$M2095)</f>
        <v/>
      </c>
      <c r="Z2095" s="69">
        <f>IF($P2095="",0,1)</f>
        <v/>
      </c>
      <c r="AA2095" s="70">
        <f>IF($P2095="",0,$P2095)</f>
        <v/>
      </c>
      <c r="AB2095" s="69">
        <f>IF(AND($P2095&lt;&gt;"",$P2095&lt;=Paramètres!$C$14),1,0)</f>
        <v/>
      </c>
      <c r="AC2095" s="67">
        <f>IF($P2095="","Jamais relancé",IF($P2095&lt;=3,"0-3 j",IF($P2095&lt;=7,"4-7 j",IF($P2095&lt;=15,"8-15 j","Plus de 15 j"))))</f>
        <v/>
      </c>
      <c r="AD2095" s="67">
        <f>IF($M2095&lt;=1000,"Moins de 1 k€",IF($M2095&lt;=5000,"1 à 5 k€",IF($M2095&lt;=15000,"5 à 15 k€","Plus de 15 k€")))</f>
        <v/>
      </c>
    </row>
    <row r="2096">
      <c r="A2096" s="65" t="inlineStr">
        <is>
          <t>DEV-02095</t>
        </is>
      </c>
      <c r="B2096" s="66" t="n">
        <v>45867</v>
      </c>
      <c r="C2096" s="65" t="inlineStr">
        <is>
          <t>2025-07</t>
        </is>
      </c>
      <c r="D2096" s="65" t="inlineStr">
        <is>
          <t>2025-2026</t>
        </is>
      </c>
      <c r="E2096" s="65" t="inlineStr">
        <is>
          <t>CLI-0061</t>
        </is>
      </c>
      <c r="F2096" s="65" t="inlineStr">
        <is>
          <t>Professionnel</t>
        </is>
      </c>
      <c r="G2096" s="65" t="inlineStr">
        <is>
          <t>Toulouse</t>
        </is>
      </c>
      <c r="H2096" s="65" t="inlineStr">
        <is>
          <t>Nadia Cherif</t>
        </is>
      </c>
      <c r="I2096" s="65" t="inlineStr">
        <is>
          <t>Chauffage</t>
        </is>
      </c>
      <c r="J2096" s="65" t="inlineStr">
        <is>
          <t>CH-004</t>
        </is>
      </c>
      <c r="K2096" s="65" t="inlineStr">
        <is>
          <t>Remplacement radiateurs (lot de 5)</t>
        </is>
      </c>
      <c r="L2096" s="67" t="n">
        <v>1</v>
      </c>
      <c r="M2096" s="68" t="n">
        <v>5036.78</v>
      </c>
      <c r="N2096" s="65" t="inlineStr">
        <is>
          <t>Refusé</t>
        </is>
      </c>
      <c r="O2096" s="66" t="n">
        <v>45900</v>
      </c>
      <c r="P2096" s="67" t="n">
        <v>5</v>
      </c>
      <c r="Q2096" s="67" t="n">
        <v>3</v>
      </c>
      <c r="R2096" s="67">
        <f>$I2096</f>
        <v/>
      </c>
      <c r="S2096" s="67">
        <f>$K2096</f>
        <v/>
      </c>
      <c r="T2096" s="67">
        <f>IFERROR(INDEX(Clients!$G$2:$G$1020,MATCH($E2096,Clients!$A$2:$A$1020,0)),"")</f>
        <v/>
      </c>
      <c r="U2096" s="67">
        <f>IFERROR(INDEX(Clients!$I$2:$I$1020,MATCH($E2096,Clients!$A$2:$A$1020,0)),"")</f>
        <v/>
      </c>
      <c r="V2096" s="69">
        <f>1</f>
        <v/>
      </c>
      <c r="W2096" s="69">
        <f>IF($N2096="Accepté",1,0)</f>
        <v/>
      </c>
      <c r="X2096" s="68">
        <f>$M2096*$W2096</f>
        <v/>
      </c>
      <c r="Y2096" s="68">
        <f>IF($N2096="En cours",0,$M2096)</f>
        <v/>
      </c>
      <c r="Z2096" s="69">
        <f>IF($P2096="",0,1)</f>
        <v/>
      </c>
      <c r="AA2096" s="70">
        <f>IF($P2096="",0,$P2096)</f>
        <v/>
      </c>
      <c r="AB2096" s="69">
        <f>IF(AND($P2096&lt;&gt;"",$P2096&lt;=Paramètres!$C$14),1,0)</f>
        <v/>
      </c>
      <c r="AC2096" s="67">
        <f>IF($P2096="","Jamais relancé",IF($P2096&lt;=3,"0-3 j",IF($P2096&lt;=7,"4-7 j",IF($P2096&lt;=15,"8-15 j","Plus de 15 j"))))</f>
        <v/>
      </c>
      <c r="AD2096" s="67">
        <f>IF($M2096&lt;=1000,"Moins de 1 k€",IF($M2096&lt;=5000,"1 à 5 k€",IF($M2096&lt;=15000,"5 à 15 k€","Plus de 15 k€")))</f>
        <v/>
      </c>
    </row>
    <row r="2097">
      <c r="A2097" s="65" t="inlineStr">
        <is>
          <t>DEV-02096</t>
        </is>
      </c>
      <c r="B2097" s="66" t="n">
        <v>45868</v>
      </c>
      <c r="C2097" s="65" t="inlineStr">
        <is>
          <t>2025-07</t>
        </is>
      </c>
      <c r="D2097" s="65" t="inlineStr">
        <is>
          <t>2025-2026</t>
        </is>
      </c>
      <c r="E2097" s="65" t="inlineStr">
        <is>
          <t>CLI-0240</t>
        </is>
      </c>
      <c r="F2097" s="65" t="inlineStr">
        <is>
          <t>Syndic</t>
        </is>
      </c>
      <c r="G2097" s="65" t="inlineStr">
        <is>
          <t>Bordeaux</t>
        </is>
      </c>
      <c r="H2097" s="65" t="inlineStr">
        <is>
          <t>Sophie Marchand</t>
        </is>
      </c>
      <c r="I2097" s="65" t="inlineStr">
        <is>
          <t>Électricité</t>
        </is>
      </c>
      <c r="J2097" s="65" t="inlineStr">
        <is>
          <t>EL-003</t>
        </is>
      </c>
      <c r="K2097" s="65" t="inlineStr">
        <is>
          <t>Rénovation électrique complète</t>
        </is>
      </c>
      <c r="L2097" s="67" t="n">
        <v>1</v>
      </c>
      <c r="M2097" s="68" t="n">
        <v>18389.61</v>
      </c>
      <c r="N2097" s="65" t="inlineStr">
        <is>
          <t>Sans réponse</t>
        </is>
      </c>
      <c r="O2097" s="66" t="n">
        <v>45897</v>
      </c>
      <c r="P2097" s="67" t="n">
        <v>12</v>
      </c>
      <c r="Q2097" s="67" t="n">
        <v>1</v>
      </c>
      <c r="R2097" s="67">
        <f>$I2097</f>
        <v/>
      </c>
      <c r="S2097" s="67">
        <f>$K2097</f>
        <v/>
      </c>
      <c r="T2097" s="67">
        <f>IFERROR(INDEX(Clients!$G$2:$G$1020,MATCH($E2097,Clients!$A$2:$A$1020,0)),"")</f>
        <v/>
      </c>
      <c r="U2097" s="67">
        <f>IFERROR(INDEX(Clients!$I$2:$I$1020,MATCH($E2097,Clients!$A$2:$A$1020,0)),"")</f>
        <v/>
      </c>
      <c r="V2097" s="69">
        <f>1</f>
        <v/>
      </c>
      <c r="W2097" s="69">
        <f>IF($N2097="Accepté",1,0)</f>
        <v/>
      </c>
      <c r="X2097" s="68">
        <f>$M2097*$W2097</f>
        <v/>
      </c>
      <c r="Y2097" s="68">
        <f>IF($N2097="En cours",0,$M2097)</f>
        <v/>
      </c>
      <c r="Z2097" s="69">
        <f>IF($P2097="",0,1)</f>
        <v/>
      </c>
      <c r="AA2097" s="70">
        <f>IF($P2097="",0,$P2097)</f>
        <v/>
      </c>
      <c r="AB2097" s="69">
        <f>IF(AND($P2097&lt;&gt;"",$P2097&lt;=Paramètres!$C$14),1,0)</f>
        <v/>
      </c>
      <c r="AC2097" s="67">
        <f>IF($P2097="","Jamais relancé",IF($P2097&lt;=3,"0-3 j",IF($P2097&lt;=7,"4-7 j",IF($P2097&lt;=15,"8-15 j","Plus de 15 j"))))</f>
        <v/>
      </c>
      <c r="AD2097" s="67">
        <f>IF($M2097&lt;=1000,"Moins de 1 k€",IF($M2097&lt;=5000,"1 à 5 k€",IF($M2097&lt;=15000,"5 à 15 k€","Plus de 15 k€")))</f>
        <v/>
      </c>
    </row>
    <row r="2098">
      <c r="A2098" s="65" t="inlineStr">
        <is>
          <t>DEV-02097</t>
        </is>
      </c>
      <c r="B2098" s="66" t="n">
        <v>45868</v>
      </c>
      <c r="C2098" s="65" t="inlineStr">
        <is>
          <t>2025-07</t>
        </is>
      </c>
      <c r="D2098" s="65" t="inlineStr">
        <is>
          <t>2025-2026</t>
        </is>
      </c>
      <c r="E2098" s="65" t="inlineStr">
        <is>
          <t>CLI-0639</t>
        </is>
      </c>
      <c r="F2098" s="65" t="inlineStr">
        <is>
          <t>Particulier</t>
        </is>
      </c>
      <c r="G2098" s="65" t="inlineStr">
        <is>
          <t>Toulouse</t>
        </is>
      </c>
      <c r="H2098" s="65" t="inlineStr">
        <is>
          <t>Julien Fabre</t>
        </is>
      </c>
      <c r="I2098" s="65" t="inlineStr">
        <is>
          <t>Dépannage</t>
        </is>
      </c>
      <c r="J2098" s="65" t="inlineStr">
        <is>
          <t>DP-001</t>
        </is>
      </c>
      <c r="K2098" s="65" t="inlineStr">
        <is>
          <t>Dépannage plomberie urgence</t>
        </is>
      </c>
      <c r="L2098" s="67" t="n">
        <v>1</v>
      </c>
      <c r="M2098" s="68" t="n">
        <v>304.79</v>
      </c>
      <c r="N2098" s="65" t="inlineStr">
        <is>
          <t>Accepté</t>
        </is>
      </c>
      <c r="O2098" s="66" t="n">
        <v>45874</v>
      </c>
      <c r="P2098" s="67" t="n">
        <v>5</v>
      </c>
      <c r="Q2098" s="67" t="n">
        <v>1</v>
      </c>
      <c r="R2098" s="67">
        <f>$I2098</f>
        <v/>
      </c>
      <c r="S2098" s="67">
        <f>$K2098</f>
        <v/>
      </c>
      <c r="T2098" s="67">
        <f>IFERROR(INDEX(Clients!$G$2:$G$1020,MATCH($E2098,Clients!$A$2:$A$1020,0)),"")</f>
        <v/>
      </c>
      <c r="U2098" s="67">
        <f>IFERROR(INDEX(Clients!$I$2:$I$1020,MATCH($E2098,Clients!$A$2:$A$1020,0)),"")</f>
        <v/>
      </c>
      <c r="V2098" s="69">
        <f>1</f>
        <v/>
      </c>
      <c r="W2098" s="69">
        <f>IF($N2098="Accepté",1,0)</f>
        <v/>
      </c>
      <c r="X2098" s="68">
        <f>$M2098*$W2098</f>
        <v/>
      </c>
      <c r="Y2098" s="68">
        <f>IF($N2098="En cours",0,$M2098)</f>
        <v/>
      </c>
      <c r="Z2098" s="69">
        <f>IF($P2098="",0,1)</f>
        <v/>
      </c>
      <c r="AA2098" s="70">
        <f>IF($P2098="",0,$P2098)</f>
        <v/>
      </c>
      <c r="AB2098" s="69">
        <f>IF(AND($P2098&lt;&gt;"",$P2098&lt;=Paramètres!$C$14),1,0)</f>
        <v/>
      </c>
      <c r="AC2098" s="67">
        <f>IF($P2098="","Jamais relancé",IF($P2098&lt;=3,"0-3 j",IF($P2098&lt;=7,"4-7 j",IF($P2098&lt;=15,"8-15 j","Plus de 15 j"))))</f>
        <v/>
      </c>
      <c r="AD2098" s="67">
        <f>IF($M2098&lt;=1000,"Moins de 1 k€",IF($M2098&lt;=5000,"1 à 5 k€",IF($M2098&lt;=15000,"5 à 15 k€","Plus de 15 k€")))</f>
        <v/>
      </c>
    </row>
    <row r="2099">
      <c r="A2099" s="65" t="inlineStr">
        <is>
          <t>DEV-02098</t>
        </is>
      </c>
      <c r="B2099" s="66" t="n">
        <v>45868</v>
      </c>
      <c r="C2099" s="65" t="inlineStr">
        <is>
          <t>2025-07</t>
        </is>
      </c>
      <c r="D2099" s="65" t="inlineStr">
        <is>
          <t>2025-2026</t>
        </is>
      </c>
      <c r="E2099" s="65" t="inlineStr">
        <is>
          <t>CLI-0979</t>
        </is>
      </c>
      <c r="F2099" s="65" t="inlineStr">
        <is>
          <t>Particulier</t>
        </is>
      </c>
      <c r="G2099" s="65" t="inlineStr">
        <is>
          <t>Montpellier</t>
        </is>
      </c>
      <c r="H2099" s="65" t="inlineStr">
        <is>
          <t>Thomas Rey</t>
        </is>
      </c>
      <c r="I2099" s="65" t="inlineStr">
        <is>
          <t>Salle de bain</t>
        </is>
      </c>
      <c r="J2099" s="65" t="inlineStr">
        <is>
          <t>SB-003</t>
        </is>
      </c>
      <c r="K2099" s="65" t="inlineStr">
        <is>
          <t>Pose meuble vasque + robinetterie</t>
        </is>
      </c>
      <c r="L2099" s="67" t="n">
        <v>1</v>
      </c>
      <c r="M2099" s="68" t="n">
        <v>1297.96</v>
      </c>
      <c r="N2099" s="65" t="inlineStr">
        <is>
          <t>Sans réponse</t>
        </is>
      </c>
      <c r="O2099" s="66" t="n">
        <v>45895</v>
      </c>
      <c r="P2099" s="67" t="n">
        <v>21</v>
      </c>
      <c r="Q2099" s="67" t="n">
        <v>1</v>
      </c>
      <c r="R2099" s="67">
        <f>$I2099</f>
        <v/>
      </c>
      <c r="S2099" s="67">
        <f>$K2099</f>
        <v/>
      </c>
      <c r="T2099" s="67">
        <f>IFERROR(INDEX(Clients!$G$2:$G$1020,MATCH($E2099,Clients!$A$2:$A$1020,0)),"")</f>
        <v/>
      </c>
      <c r="U2099" s="67">
        <f>IFERROR(INDEX(Clients!$I$2:$I$1020,MATCH($E2099,Clients!$A$2:$A$1020,0)),"")</f>
        <v/>
      </c>
      <c r="V2099" s="69">
        <f>1</f>
        <v/>
      </c>
      <c r="W2099" s="69">
        <f>IF($N2099="Accepté",1,0)</f>
        <v/>
      </c>
      <c r="X2099" s="68">
        <f>$M2099*$W2099</f>
        <v/>
      </c>
      <c r="Y2099" s="68">
        <f>IF($N2099="En cours",0,$M2099)</f>
        <v/>
      </c>
      <c r="Z2099" s="69">
        <f>IF($P2099="",0,1)</f>
        <v/>
      </c>
      <c r="AA2099" s="70">
        <f>IF($P2099="",0,$P2099)</f>
        <v/>
      </c>
      <c r="AB2099" s="69">
        <f>IF(AND($P2099&lt;&gt;"",$P2099&lt;=Paramètres!$C$14),1,0)</f>
        <v/>
      </c>
      <c r="AC2099" s="67">
        <f>IF($P2099="","Jamais relancé",IF($P2099&lt;=3,"0-3 j",IF($P2099&lt;=7,"4-7 j",IF($P2099&lt;=15,"8-15 j","Plus de 15 j"))))</f>
        <v/>
      </c>
      <c r="AD2099" s="67">
        <f>IF($M2099&lt;=1000,"Moins de 1 k€",IF($M2099&lt;=5000,"1 à 5 k€",IF($M2099&lt;=15000,"5 à 15 k€","Plus de 15 k€")))</f>
        <v/>
      </c>
    </row>
    <row r="2100">
      <c r="A2100" s="65" t="inlineStr">
        <is>
          <t>DEV-02099</t>
        </is>
      </c>
      <c r="B2100" s="66" t="n">
        <v>45869</v>
      </c>
      <c r="C2100" s="65" t="inlineStr">
        <is>
          <t>2025-07</t>
        </is>
      </c>
      <c r="D2100" s="65" t="inlineStr">
        <is>
          <t>2025-2026</t>
        </is>
      </c>
      <c r="E2100" s="65" t="inlineStr">
        <is>
          <t>CLI-0550</t>
        </is>
      </c>
      <c r="F2100" s="65" t="inlineStr">
        <is>
          <t>Particulier</t>
        </is>
      </c>
      <c r="G2100" s="65" t="inlineStr">
        <is>
          <t>Toulouse</t>
        </is>
      </c>
      <c r="H2100" s="65" t="inlineStr">
        <is>
          <t>Julien Fabre</t>
        </is>
      </c>
      <c r="I2100" s="65" t="inlineStr">
        <is>
          <t>Chauffage</t>
        </is>
      </c>
      <c r="J2100" s="65" t="inlineStr">
        <is>
          <t>CH-005</t>
        </is>
      </c>
      <c r="K2100" s="65" t="inlineStr">
        <is>
          <t>Désembouage circuit chauffage</t>
        </is>
      </c>
      <c r="L2100" s="67" t="n">
        <v>1</v>
      </c>
      <c r="M2100" s="68" t="n">
        <v>688.92</v>
      </c>
      <c r="N2100" s="65" t="inlineStr">
        <is>
          <t>Refusé</t>
        </is>
      </c>
      <c r="O2100" s="66" t="n">
        <v>45897</v>
      </c>
      <c r="P2100" s="67" t="n">
        <v>9</v>
      </c>
      <c r="Q2100" s="67" t="n">
        <v>1</v>
      </c>
      <c r="R2100" s="67">
        <f>$I2100</f>
        <v/>
      </c>
      <c r="S2100" s="67">
        <f>$K2100</f>
        <v/>
      </c>
      <c r="T2100" s="67">
        <f>IFERROR(INDEX(Clients!$G$2:$G$1020,MATCH($E2100,Clients!$A$2:$A$1020,0)),"")</f>
        <v/>
      </c>
      <c r="U2100" s="67">
        <f>IFERROR(INDEX(Clients!$I$2:$I$1020,MATCH($E2100,Clients!$A$2:$A$1020,0)),"")</f>
        <v/>
      </c>
      <c r="V2100" s="69">
        <f>1</f>
        <v/>
      </c>
      <c r="W2100" s="69">
        <f>IF($N2100="Accepté",1,0)</f>
        <v/>
      </c>
      <c r="X2100" s="68">
        <f>$M2100*$W2100</f>
        <v/>
      </c>
      <c r="Y2100" s="68">
        <f>IF($N2100="En cours",0,$M2100)</f>
        <v/>
      </c>
      <c r="Z2100" s="69">
        <f>IF($P2100="",0,1)</f>
        <v/>
      </c>
      <c r="AA2100" s="70">
        <f>IF($P2100="",0,$P2100)</f>
        <v/>
      </c>
      <c r="AB2100" s="69">
        <f>IF(AND($P2100&lt;&gt;"",$P2100&lt;=Paramètres!$C$14),1,0)</f>
        <v/>
      </c>
      <c r="AC2100" s="67">
        <f>IF($P2100="","Jamais relancé",IF($P2100&lt;=3,"0-3 j",IF($P2100&lt;=7,"4-7 j",IF($P2100&lt;=15,"8-15 j","Plus de 15 j"))))</f>
        <v/>
      </c>
      <c r="AD2100" s="67">
        <f>IF($M2100&lt;=1000,"Moins de 1 k€",IF($M2100&lt;=5000,"1 à 5 k€",IF($M2100&lt;=15000,"5 à 15 k€","Plus de 15 k€")))</f>
        <v/>
      </c>
    </row>
    <row r="2101">
      <c r="A2101" s="65" t="inlineStr">
        <is>
          <t>DEV-02100</t>
        </is>
      </c>
      <c r="B2101" s="66" t="n">
        <v>45869</v>
      </c>
      <c r="C2101" s="65" t="inlineStr">
        <is>
          <t>2025-07</t>
        </is>
      </c>
      <c r="D2101" s="65" t="inlineStr">
        <is>
          <t>2025-2026</t>
        </is>
      </c>
      <c r="E2101" s="65" t="inlineStr">
        <is>
          <t>CLI-0427</t>
        </is>
      </c>
      <c r="F2101" s="65" t="inlineStr">
        <is>
          <t>Particulier</t>
        </is>
      </c>
      <c r="G2101" s="65" t="inlineStr">
        <is>
          <t>Bordeaux</t>
        </is>
      </c>
      <c r="H2101" s="65" t="inlineStr">
        <is>
          <t>Karim Belkacem</t>
        </is>
      </c>
      <c r="I2101" s="65" t="inlineStr">
        <is>
          <t>Électricité</t>
        </is>
      </c>
      <c r="J2101" s="65" t="inlineStr">
        <is>
          <t>EL-003</t>
        </is>
      </c>
      <c r="K2101" s="65" t="inlineStr">
        <is>
          <t>Rénovation électrique complète</t>
        </is>
      </c>
      <c r="L2101" s="67" t="n">
        <v>1</v>
      </c>
      <c r="M2101" s="68" t="n">
        <v>8713.299999999999</v>
      </c>
      <c r="N2101" s="65" t="inlineStr">
        <is>
          <t>Sans réponse</t>
        </is>
      </c>
      <c r="O2101" s="66" t="n">
        <v>45891</v>
      </c>
      <c r="P2101" s="67" t="n">
        <v>8</v>
      </c>
      <c r="Q2101" s="67" t="n">
        <v>3</v>
      </c>
      <c r="R2101" s="67">
        <f>$I2101</f>
        <v/>
      </c>
      <c r="S2101" s="67">
        <f>$K2101</f>
        <v/>
      </c>
      <c r="T2101" s="67">
        <f>IFERROR(INDEX(Clients!$G$2:$G$1020,MATCH($E2101,Clients!$A$2:$A$1020,0)),"")</f>
        <v/>
      </c>
      <c r="U2101" s="67">
        <f>IFERROR(INDEX(Clients!$I$2:$I$1020,MATCH($E2101,Clients!$A$2:$A$1020,0)),"")</f>
        <v/>
      </c>
      <c r="V2101" s="69">
        <f>1</f>
        <v/>
      </c>
      <c r="W2101" s="69">
        <f>IF($N2101="Accepté",1,0)</f>
        <v/>
      </c>
      <c r="X2101" s="68">
        <f>$M2101*$W2101</f>
        <v/>
      </c>
      <c r="Y2101" s="68">
        <f>IF($N2101="En cours",0,$M2101)</f>
        <v/>
      </c>
      <c r="Z2101" s="69">
        <f>IF($P2101="",0,1)</f>
        <v/>
      </c>
      <c r="AA2101" s="70">
        <f>IF($P2101="",0,$P2101)</f>
        <v/>
      </c>
      <c r="AB2101" s="69">
        <f>IF(AND($P2101&lt;&gt;"",$P2101&lt;=Paramètres!$C$14),1,0)</f>
        <v/>
      </c>
      <c r="AC2101" s="67">
        <f>IF($P2101="","Jamais relancé",IF($P2101&lt;=3,"0-3 j",IF($P2101&lt;=7,"4-7 j",IF($P2101&lt;=15,"8-15 j","Plus de 15 j"))))</f>
        <v/>
      </c>
      <c r="AD2101" s="67">
        <f>IF($M2101&lt;=1000,"Moins de 1 k€",IF($M2101&lt;=5000,"1 à 5 k€",IF($M2101&lt;=15000,"5 à 15 k€","Plus de 15 k€")))</f>
        <v/>
      </c>
    </row>
    <row r="2102">
      <c r="A2102" s="65" t="inlineStr">
        <is>
          <t>DEV-02101</t>
        </is>
      </c>
      <c r="B2102" s="66" t="n">
        <v>45869</v>
      </c>
      <c r="C2102" s="65" t="inlineStr">
        <is>
          <t>2025-07</t>
        </is>
      </c>
      <c r="D2102" s="65" t="inlineStr">
        <is>
          <t>2025-2026</t>
        </is>
      </c>
      <c r="E2102" s="65" t="inlineStr">
        <is>
          <t>CLI-0221</t>
        </is>
      </c>
      <c r="F2102" s="65" t="inlineStr">
        <is>
          <t>Particulier</t>
        </is>
      </c>
      <c r="G2102" s="65" t="inlineStr">
        <is>
          <t>Bordeaux</t>
        </is>
      </c>
      <c r="H2102" s="65" t="inlineStr">
        <is>
          <t>Karim Belkacem</t>
        </is>
      </c>
      <c r="I2102" s="65" t="inlineStr">
        <is>
          <t>Plomberie</t>
        </is>
      </c>
      <c r="J2102" s="65" t="inlineStr">
        <is>
          <t>PR-004</t>
        </is>
      </c>
      <c r="K2102" s="65" t="inlineStr">
        <is>
          <t>Remplacement colonne d'évacuation</t>
        </is>
      </c>
      <c r="L2102" s="67" t="n">
        <v>1</v>
      </c>
      <c r="M2102" s="68" t="n">
        <v>5616.28</v>
      </c>
      <c r="N2102" s="65" t="inlineStr">
        <is>
          <t>Accepté</t>
        </is>
      </c>
      <c r="O2102" s="66" t="n">
        <v>45884</v>
      </c>
      <c r="P2102" s="67" t="n">
        <v>10</v>
      </c>
      <c r="Q2102" s="67" t="n">
        <v>1</v>
      </c>
      <c r="R2102" s="67">
        <f>$I2102</f>
        <v/>
      </c>
      <c r="S2102" s="67">
        <f>$K2102</f>
        <v/>
      </c>
      <c r="T2102" s="67">
        <f>IFERROR(INDEX(Clients!$G$2:$G$1020,MATCH($E2102,Clients!$A$2:$A$1020,0)),"")</f>
        <v/>
      </c>
      <c r="U2102" s="67">
        <f>IFERROR(INDEX(Clients!$I$2:$I$1020,MATCH($E2102,Clients!$A$2:$A$1020,0)),"")</f>
        <v/>
      </c>
      <c r="V2102" s="69">
        <f>1</f>
        <v/>
      </c>
      <c r="W2102" s="69">
        <f>IF($N2102="Accepté",1,0)</f>
        <v/>
      </c>
      <c r="X2102" s="68">
        <f>$M2102*$W2102</f>
        <v/>
      </c>
      <c r="Y2102" s="68">
        <f>IF($N2102="En cours",0,$M2102)</f>
        <v/>
      </c>
      <c r="Z2102" s="69">
        <f>IF($P2102="",0,1)</f>
        <v/>
      </c>
      <c r="AA2102" s="70">
        <f>IF($P2102="",0,$P2102)</f>
        <v/>
      </c>
      <c r="AB2102" s="69">
        <f>IF(AND($P2102&lt;&gt;"",$P2102&lt;=Paramètres!$C$14),1,0)</f>
        <v/>
      </c>
      <c r="AC2102" s="67">
        <f>IF($P2102="","Jamais relancé",IF($P2102&lt;=3,"0-3 j",IF($P2102&lt;=7,"4-7 j",IF($P2102&lt;=15,"8-15 j","Plus de 15 j"))))</f>
        <v/>
      </c>
      <c r="AD2102" s="67">
        <f>IF($M2102&lt;=1000,"Moins de 1 k€",IF($M2102&lt;=5000,"1 à 5 k€",IF($M2102&lt;=15000,"5 à 15 k€","Plus de 15 k€")))</f>
        <v/>
      </c>
    </row>
    <row r="2103">
      <c r="A2103" s="65" t="inlineStr">
        <is>
          <t>DEV-02102</t>
        </is>
      </c>
      <c r="B2103" s="66" t="n">
        <v>45869</v>
      </c>
      <c r="C2103" s="65" t="inlineStr">
        <is>
          <t>2025-07</t>
        </is>
      </c>
      <c r="D2103" s="65" t="inlineStr">
        <is>
          <t>2025-2026</t>
        </is>
      </c>
      <c r="E2103" s="65" t="inlineStr">
        <is>
          <t>CLI-0072</t>
        </is>
      </c>
      <c r="F2103" s="65" t="inlineStr">
        <is>
          <t>Particulier</t>
        </is>
      </c>
      <c r="G2103" s="65" t="inlineStr">
        <is>
          <t>Bordeaux</t>
        </is>
      </c>
      <c r="H2103" s="65" t="inlineStr">
        <is>
          <t>Karim Belkacem</t>
        </is>
      </c>
      <c r="I2103" s="65" t="inlineStr">
        <is>
          <t>Électricité</t>
        </is>
      </c>
      <c r="J2103" s="65" t="inlineStr">
        <is>
          <t>EL-004</t>
        </is>
      </c>
      <c r="K2103" s="65" t="inlineStr">
        <is>
          <t>Éclairage LED locaux professionnels</t>
        </is>
      </c>
      <c r="L2103" s="67" t="n">
        <v>1</v>
      </c>
      <c r="M2103" s="68" t="n">
        <v>3397.01</v>
      </c>
      <c r="N2103" s="65" t="inlineStr">
        <is>
          <t>Sans réponse</t>
        </is>
      </c>
      <c r="O2103" s="66" t="n">
        <v>45890</v>
      </c>
      <c r="P2103" s="67" t="n">
        <v>3</v>
      </c>
      <c r="Q2103" s="67" t="n">
        <v>3</v>
      </c>
      <c r="R2103" s="67">
        <f>$I2103</f>
        <v/>
      </c>
      <c r="S2103" s="67">
        <f>$K2103</f>
        <v/>
      </c>
      <c r="T2103" s="67">
        <f>IFERROR(INDEX(Clients!$G$2:$G$1020,MATCH($E2103,Clients!$A$2:$A$1020,0)),"")</f>
        <v/>
      </c>
      <c r="U2103" s="67">
        <f>IFERROR(INDEX(Clients!$I$2:$I$1020,MATCH($E2103,Clients!$A$2:$A$1020,0)),"")</f>
        <v/>
      </c>
      <c r="V2103" s="69">
        <f>1</f>
        <v/>
      </c>
      <c r="W2103" s="69">
        <f>IF($N2103="Accepté",1,0)</f>
        <v/>
      </c>
      <c r="X2103" s="68">
        <f>$M2103*$W2103</f>
        <v/>
      </c>
      <c r="Y2103" s="68">
        <f>IF($N2103="En cours",0,$M2103)</f>
        <v/>
      </c>
      <c r="Z2103" s="69">
        <f>IF($P2103="",0,1)</f>
        <v/>
      </c>
      <c r="AA2103" s="70">
        <f>IF($P2103="",0,$P2103)</f>
        <v/>
      </c>
      <c r="AB2103" s="69">
        <f>IF(AND($P2103&lt;&gt;"",$P2103&lt;=Paramètres!$C$14),1,0)</f>
        <v/>
      </c>
      <c r="AC2103" s="67">
        <f>IF($P2103="","Jamais relancé",IF($P2103&lt;=3,"0-3 j",IF($P2103&lt;=7,"4-7 j",IF($P2103&lt;=15,"8-15 j","Plus de 15 j"))))</f>
        <v/>
      </c>
      <c r="AD2103" s="67">
        <f>IF($M2103&lt;=1000,"Moins de 1 k€",IF($M2103&lt;=5000,"1 à 5 k€",IF($M2103&lt;=15000,"5 à 15 k€","Plus de 15 k€")))</f>
        <v/>
      </c>
    </row>
    <row r="2104">
      <c r="A2104" s="65" t="inlineStr">
        <is>
          <t>DEV-02103</t>
        </is>
      </c>
      <c r="B2104" s="66" t="n">
        <v>45869</v>
      </c>
      <c r="C2104" s="65" t="inlineStr">
        <is>
          <t>2025-07</t>
        </is>
      </c>
      <c r="D2104" s="65" t="inlineStr">
        <is>
          <t>2025-2026</t>
        </is>
      </c>
      <c r="E2104" s="65" t="inlineStr">
        <is>
          <t>CLI-0623</t>
        </is>
      </c>
      <c r="F2104" s="65" t="inlineStr">
        <is>
          <t>Syndic</t>
        </is>
      </c>
      <c r="G2104" s="65" t="inlineStr">
        <is>
          <t>Montpellier</t>
        </is>
      </c>
      <c r="H2104" s="65" t="inlineStr">
        <is>
          <t>Thomas Rey</t>
        </is>
      </c>
      <c r="I2104" s="65" t="inlineStr">
        <is>
          <t>Chauffage</t>
        </is>
      </c>
      <c r="J2104" s="65" t="inlineStr">
        <is>
          <t>CH-005</t>
        </is>
      </c>
      <c r="K2104" s="65" t="inlineStr">
        <is>
          <t>Désembouage circuit chauffage</t>
        </is>
      </c>
      <c r="L2104" s="67" t="n">
        <v>1</v>
      </c>
      <c r="M2104" s="68" t="n">
        <v>1662.84</v>
      </c>
      <c r="N2104" s="65" t="inlineStr">
        <is>
          <t>Sans réponse</t>
        </is>
      </c>
      <c r="O2104" s="66" t="n">
        <v>45895</v>
      </c>
      <c r="P2104" s="67" t="n"/>
      <c r="Q2104" s="67" t="n">
        <v>0</v>
      </c>
      <c r="R2104" s="67">
        <f>$I2104</f>
        <v/>
      </c>
      <c r="S2104" s="67">
        <f>$K2104</f>
        <v/>
      </c>
      <c r="T2104" s="67">
        <f>IFERROR(INDEX(Clients!$G$2:$G$1020,MATCH($E2104,Clients!$A$2:$A$1020,0)),"")</f>
        <v/>
      </c>
      <c r="U2104" s="67">
        <f>IFERROR(INDEX(Clients!$I$2:$I$1020,MATCH($E2104,Clients!$A$2:$A$1020,0)),"")</f>
        <v/>
      </c>
      <c r="V2104" s="69">
        <f>1</f>
        <v/>
      </c>
      <c r="W2104" s="69">
        <f>IF($N2104="Accepté",1,0)</f>
        <v/>
      </c>
      <c r="X2104" s="68">
        <f>$M2104*$W2104</f>
        <v/>
      </c>
      <c r="Y2104" s="68">
        <f>IF($N2104="En cours",0,$M2104)</f>
        <v/>
      </c>
      <c r="Z2104" s="69">
        <f>IF($P2104="",0,1)</f>
        <v/>
      </c>
      <c r="AA2104" s="70">
        <f>IF($P2104="",0,$P2104)</f>
        <v/>
      </c>
      <c r="AB2104" s="69">
        <f>IF(AND($P2104&lt;&gt;"",$P2104&lt;=Paramètres!$C$14),1,0)</f>
        <v/>
      </c>
      <c r="AC2104" s="67">
        <f>IF($P2104="","Jamais relancé",IF($P2104&lt;=3,"0-3 j",IF($P2104&lt;=7,"4-7 j",IF($P2104&lt;=15,"8-15 j","Plus de 15 j"))))</f>
        <v/>
      </c>
      <c r="AD2104" s="67">
        <f>IF($M2104&lt;=1000,"Moins de 1 k€",IF($M2104&lt;=5000,"1 à 5 k€",IF($M2104&lt;=15000,"5 à 15 k€","Plus de 15 k€")))</f>
        <v/>
      </c>
    </row>
    <row r="2105">
      <c r="A2105" s="65" t="inlineStr">
        <is>
          <t>DEV-02104</t>
        </is>
      </c>
      <c r="B2105" s="66" t="n">
        <v>45870</v>
      </c>
      <c r="C2105" s="65" t="inlineStr">
        <is>
          <t>2025-08</t>
        </is>
      </c>
      <c r="D2105" s="65" t="inlineStr">
        <is>
          <t>2025-2026</t>
        </is>
      </c>
      <c r="E2105" s="65" t="inlineStr">
        <is>
          <t>CLI-0151</t>
        </is>
      </c>
      <c r="F2105" s="65" t="inlineStr">
        <is>
          <t>Syndic</t>
        </is>
      </c>
      <c r="G2105" s="65" t="inlineStr">
        <is>
          <t>Bordeaux</t>
        </is>
      </c>
      <c r="H2105" s="65" t="inlineStr">
        <is>
          <t>Sophie Marchand</t>
        </is>
      </c>
      <c r="I2105" s="65" t="inlineStr">
        <is>
          <t>Plomberie</t>
        </is>
      </c>
      <c r="J2105" s="65" t="inlineStr">
        <is>
          <t>PR-001</t>
        </is>
      </c>
      <c r="K2105" s="65" t="inlineStr">
        <is>
          <t>Remplacement chauffe-eau 200 L</t>
        </is>
      </c>
      <c r="L2105" s="67" t="n">
        <v>1</v>
      </c>
      <c r="M2105" s="68" t="n">
        <v>2906.4</v>
      </c>
      <c r="N2105" s="65" t="inlineStr">
        <is>
          <t>Sans réponse</t>
        </is>
      </c>
      <c r="O2105" s="66" t="n">
        <v>45900</v>
      </c>
      <c r="P2105" s="67" t="n"/>
      <c r="Q2105" s="67" t="n">
        <v>0</v>
      </c>
      <c r="R2105" s="67">
        <f>$I2105</f>
        <v/>
      </c>
      <c r="S2105" s="67">
        <f>$K2105</f>
        <v/>
      </c>
      <c r="T2105" s="67">
        <f>IFERROR(INDEX(Clients!$G$2:$G$1020,MATCH($E2105,Clients!$A$2:$A$1020,0)),"")</f>
        <v/>
      </c>
      <c r="U2105" s="67">
        <f>IFERROR(INDEX(Clients!$I$2:$I$1020,MATCH($E2105,Clients!$A$2:$A$1020,0)),"")</f>
        <v/>
      </c>
      <c r="V2105" s="69">
        <f>1</f>
        <v/>
      </c>
      <c r="W2105" s="69">
        <f>IF($N2105="Accepté",1,0)</f>
        <v/>
      </c>
      <c r="X2105" s="68">
        <f>$M2105*$W2105</f>
        <v/>
      </c>
      <c r="Y2105" s="68">
        <f>IF($N2105="En cours",0,$M2105)</f>
        <v/>
      </c>
      <c r="Z2105" s="69">
        <f>IF($P2105="",0,1)</f>
        <v/>
      </c>
      <c r="AA2105" s="70">
        <f>IF($P2105="",0,$P2105)</f>
        <v/>
      </c>
      <c r="AB2105" s="69">
        <f>IF(AND($P2105&lt;&gt;"",$P2105&lt;=Paramètres!$C$14),1,0)</f>
        <v/>
      </c>
      <c r="AC2105" s="67">
        <f>IF($P2105="","Jamais relancé",IF($P2105&lt;=3,"0-3 j",IF($P2105&lt;=7,"4-7 j",IF($P2105&lt;=15,"8-15 j","Plus de 15 j"))))</f>
        <v/>
      </c>
      <c r="AD2105" s="67">
        <f>IF($M2105&lt;=1000,"Moins de 1 k€",IF($M2105&lt;=5000,"1 à 5 k€",IF($M2105&lt;=15000,"5 à 15 k€","Plus de 15 k€")))</f>
        <v/>
      </c>
    </row>
    <row r="2106">
      <c r="A2106" s="65" t="inlineStr">
        <is>
          <t>DEV-02105</t>
        </is>
      </c>
      <c r="B2106" s="66" t="n">
        <v>45870</v>
      </c>
      <c r="C2106" s="65" t="inlineStr">
        <is>
          <t>2025-08</t>
        </is>
      </c>
      <c r="D2106" s="65" t="inlineStr">
        <is>
          <t>2025-2026</t>
        </is>
      </c>
      <c r="E2106" s="65" t="inlineStr">
        <is>
          <t>CLI-0249</t>
        </is>
      </c>
      <c r="F2106" s="65" t="inlineStr">
        <is>
          <t>Particulier</t>
        </is>
      </c>
      <c r="G2106" s="65" t="inlineStr">
        <is>
          <t>Toulouse</t>
        </is>
      </c>
      <c r="H2106" s="65" t="inlineStr">
        <is>
          <t>Julien Fabre</t>
        </is>
      </c>
      <c r="I2106" s="65" t="inlineStr">
        <is>
          <t>Chauffage</t>
        </is>
      </c>
      <c r="J2106" s="65" t="inlineStr">
        <is>
          <t>CH-005</t>
        </is>
      </c>
      <c r="K2106" s="65" t="inlineStr">
        <is>
          <t>Désembouage circuit chauffage</t>
        </is>
      </c>
      <c r="L2106" s="67" t="n">
        <v>1</v>
      </c>
      <c r="M2106" s="68" t="n">
        <v>861.4299999999999</v>
      </c>
      <c r="N2106" s="65" t="inlineStr">
        <is>
          <t>Refusé</t>
        </is>
      </c>
      <c r="O2106" s="66" t="n">
        <v>45906</v>
      </c>
      <c r="P2106" s="67" t="n">
        <v>1</v>
      </c>
      <c r="Q2106" s="67" t="n">
        <v>2</v>
      </c>
      <c r="R2106" s="67">
        <f>$I2106</f>
        <v/>
      </c>
      <c r="S2106" s="67">
        <f>$K2106</f>
        <v/>
      </c>
      <c r="T2106" s="67">
        <f>IFERROR(INDEX(Clients!$G$2:$G$1020,MATCH($E2106,Clients!$A$2:$A$1020,0)),"")</f>
        <v/>
      </c>
      <c r="U2106" s="67">
        <f>IFERROR(INDEX(Clients!$I$2:$I$1020,MATCH($E2106,Clients!$A$2:$A$1020,0)),"")</f>
        <v/>
      </c>
      <c r="V2106" s="69">
        <f>1</f>
        <v/>
      </c>
      <c r="W2106" s="69">
        <f>IF($N2106="Accepté",1,0)</f>
        <v/>
      </c>
      <c r="X2106" s="68">
        <f>$M2106*$W2106</f>
        <v/>
      </c>
      <c r="Y2106" s="68">
        <f>IF($N2106="En cours",0,$M2106)</f>
        <v/>
      </c>
      <c r="Z2106" s="69">
        <f>IF($P2106="",0,1)</f>
        <v/>
      </c>
      <c r="AA2106" s="70">
        <f>IF($P2106="",0,$P2106)</f>
        <v/>
      </c>
      <c r="AB2106" s="69">
        <f>IF(AND($P2106&lt;&gt;"",$P2106&lt;=Paramètres!$C$14),1,0)</f>
        <v/>
      </c>
      <c r="AC2106" s="67">
        <f>IF($P2106="","Jamais relancé",IF($P2106&lt;=3,"0-3 j",IF($P2106&lt;=7,"4-7 j",IF($P2106&lt;=15,"8-15 j","Plus de 15 j"))))</f>
        <v/>
      </c>
      <c r="AD2106" s="67">
        <f>IF($M2106&lt;=1000,"Moins de 1 k€",IF($M2106&lt;=5000,"1 à 5 k€",IF($M2106&lt;=15000,"5 à 15 k€","Plus de 15 k€")))</f>
        <v/>
      </c>
    </row>
    <row r="2107">
      <c r="A2107" s="65" t="inlineStr">
        <is>
          <t>DEV-02106</t>
        </is>
      </c>
      <c r="B2107" s="66" t="n">
        <v>45870</v>
      </c>
      <c r="C2107" s="65" t="inlineStr">
        <is>
          <t>2025-08</t>
        </is>
      </c>
      <c r="D2107" s="65" t="inlineStr">
        <is>
          <t>2025-2026</t>
        </is>
      </c>
      <c r="E2107" s="65" t="inlineStr">
        <is>
          <t>CLI-0640</t>
        </is>
      </c>
      <c r="F2107" s="65" t="inlineStr">
        <is>
          <t>Particulier</t>
        </is>
      </c>
      <c r="G2107" s="65" t="inlineStr">
        <is>
          <t>Toulouse</t>
        </is>
      </c>
      <c r="H2107" s="65" t="inlineStr">
        <is>
          <t>Julien Fabre</t>
        </is>
      </c>
      <c r="I2107" s="65" t="inlineStr">
        <is>
          <t>Plomberie</t>
        </is>
      </c>
      <c r="J2107" s="65" t="inlineStr">
        <is>
          <t>PR-001</t>
        </is>
      </c>
      <c r="K2107" s="65" t="inlineStr">
        <is>
          <t>Remplacement chauffe-eau 200 L</t>
        </is>
      </c>
      <c r="L2107" s="67" t="n">
        <v>1</v>
      </c>
      <c r="M2107" s="68" t="n">
        <v>1259.67</v>
      </c>
      <c r="N2107" s="65" t="inlineStr">
        <is>
          <t>Accepté</t>
        </is>
      </c>
      <c r="O2107" s="66" t="n">
        <v>45895</v>
      </c>
      <c r="P2107" s="67" t="n">
        <v>12</v>
      </c>
      <c r="Q2107" s="67" t="n">
        <v>1</v>
      </c>
      <c r="R2107" s="67">
        <f>$I2107</f>
        <v/>
      </c>
      <c r="S2107" s="67">
        <f>$K2107</f>
        <v/>
      </c>
      <c r="T2107" s="67">
        <f>IFERROR(INDEX(Clients!$G$2:$G$1020,MATCH($E2107,Clients!$A$2:$A$1020,0)),"")</f>
        <v/>
      </c>
      <c r="U2107" s="67">
        <f>IFERROR(INDEX(Clients!$I$2:$I$1020,MATCH($E2107,Clients!$A$2:$A$1020,0)),"")</f>
        <v/>
      </c>
      <c r="V2107" s="69">
        <f>1</f>
        <v/>
      </c>
      <c r="W2107" s="69">
        <f>IF($N2107="Accepté",1,0)</f>
        <v/>
      </c>
      <c r="X2107" s="68">
        <f>$M2107*$W2107</f>
        <v/>
      </c>
      <c r="Y2107" s="68">
        <f>IF($N2107="En cours",0,$M2107)</f>
        <v/>
      </c>
      <c r="Z2107" s="69">
        <f>IF($P2107="",0,1)</f>
        <v/>
      </c>
      <c r="AA2107" s="70">
        <f>IF($P2107="",0,$P2107)</f>
        <v/>
      </c>
      <c r="AB2107" s="69">
        <f>IF(AND($P2107&lt;&gt;"",$P2107&lt;=Paramètres!$C$14),1,0)</f>
        <v/>
      </c>
      <c r="AC2107" s="67">
        <f>IF($P2107="","Jamais relancé",IF($P2107&lt;=3,"0-3 j",IF($P2107&lt;=7,"4-7 j",IF($P2107&lt;=15,"8-15 j","Plus de 15 j"))))</f>
        <v/>
      </c>
      <c r="AD2107" s="67">
        <f>IF($M2107&lt;=1000,"Moins de 1 k€",IF($M2107&lt;=5000,"1 à 5 k€",IF($M2107&lt;=15000,"5 à 15 k€","Plus de 15 k€")))</f>
        <v/>
      </c>
    </row>
    <row r="2108">
      <c r="A2108" s="65" t="inlineStr">
        <is>
          <t>DEV-02107</t>
        </is>
      </c>
      <c r="B2108" s="66" t="n">
        <v>45870</v>
      </c>
      <c r="C2108" s="65" t="inlineStr">
        <is>
          <t>2025-08</t>
        </is>
      </c>
      <c r="D2108" s="65" t="inlineStr">
        <is>
          <t>2025-2026</t>
        </is>
      </c>
      <c r="E2108" s="65" t="inlineStr">
        <is>
          <t>CLI-0195</t>
        </is>
      </c>
      <c r="F2108" s="65" t="inlineStr">
        <is>
          <t>Particulier</t>
        </is>
      </c>
      <c r="G2108" s="65" t="inlineStr">
        <is>
          <t>Bordeaux</t>
        </is>
      </c>
      <c r="H2108" s="65" t="inlineStr">
        <is>
          <t>Sophie Marchand</t>
        </is>
      </c>
      <c r="I2108" s="65" t="inlineStr">
        <is>
          <t>Électricité</t>
        </is>
      </c>
      <c r="J2108" s="65" t="inlineStr">
        <is>
          <t>EL-001</t>
        </is>
      </c>
      <c r="K2108" s="65" t="inlineStr">
        <is>
          <t>Mise aux normes tableau électrique</t>
        </is>
      </c>
      <c r="L2108" s="67" t="n">
        <v>1</v>
      </c>
      <c r="M2108" s="68" t="n">
        <v>2037.09</v>
      </c>
      <c r="N2108" s="65" t="inlineStr">
        <is>
          <t>Sans réponse</t>
        </is>
      </c>
      <c r="O2108" s="66" t="n">
        <v>45886</v>
      </c>
      <c r="P2108" s="67" t="n">
        <v>5</v>
      </c>
      <c r="Q2108" s="67" t="n">
        <v>1</v>
      </c>
      <c r="R2108" s="67">
        <f>$I2108</f>
        <v/>
      </c>
      <c r="S2108" s="67">
        <f>$K2108</f>
        <v/>
      </c>
      <c r="T2108" s="67">
        <f>IFERROR(INDEX(Clients!$G$2:$G$1020,MATCH($E2108,Clients!$A$2:$A$1020,0)),"")</f>
        <v/>
      </c>
      <c r="U2108" s="67">
        <f>IFERROR(INDEX(Clients!$I$2:$I$1020,MATCH($E2108,Clients!$A$2:$A$1020,0)),"")</f>
        <v/>
      </c>
      <c r="V2108" s="69">
        <f>1</f>
        <v/>
      </c>
      <c r="W2108" s="69">
        <f>IF($N2108="Accepté",1,0)</f>
        <v/>
      </c>
      <c r="X2108" s="68">
        <f>$M2108*$W2108</f>
        <v/>
      </c>
      <c r="Y2108" s="68">
        <f>IF($N2108="En cours",0,$M2108)</f>
        <v/>
      </c>
      <c r="Z2108" s="69">
        <f>IF($P2108="",0,1)</f>
        <v/>
      </c>
      <c r="AA2108" s="70">
        <f>IF($P2108="",0,$P2108)</f>
        <v/>
      </c>
      <c r="AB2108" s="69">
        <f>IF(AND($P2108&lt;&gt;"",$P2108&lt;=Paramètres!$C$14),1,0)</f>
        <v/>
      </c>
      <c r="AC2108" s="67">
        <f>IF($P2108="","Jamais relancé",IF($P2108&lt;=3,"0-3 j",IF($P2108&lt;=7,"4-7 j",IF($P2108&lt;=15,"8-15 j","Plus de 15 j"))))</f>
        <v/>
      </c>
      <c r="AD2108" s="67">
        <f>IF($M2108&lt;=1000,"Moins de 1 k€",IF($M2108&lt;=5000,"1 à 5 k€",IF($M2108&lt;=15000,"5 à 15 k€","Plus de 15 k€")))</f>
        <v/>
      </c>
    </row>
    <row r="2109">
      <c r="A2109" s="65" t="inlineStr">
        <is>
          <t>DEV-02108</t>
        </is>
      </c>
      <c r="B2109" s="66" t="n">
        <v>45870</v>
      </c>
      <c r="C2109" s="65" t="inlineStr">
        <is>
          <t>2025-08</t>
        </is>
      </c>
      <c r="D2109" s="65" t="inlineStr">
        <is>
          <t>2025-2026</t>
        </is>
      </c>
      <c r="E2109" s="65" t="inlineStr">
        <is>
          <t>CLI-0678</t>
        </is>
      </c>
      <c r="F2109" s="65" t="inlineStr">
        <is>
          <t>Particulier</t>
        </is>
      </c>
      <c r="G2109" s="65" t="inlineStr">
        <is>
          <t>Bordeaux</t>
        </is>
      </c>
      <c r="H2109" s="65" t="inlineStr">
        <is>
          <t>Sophie Marchand</t>
        </is>
      </c>
      <c r="I2109" s="65" t="inlineStr">
        <is>
          <t>Plomberie</t>
        </is>
      </c>
      <c r="J2109" s="65" t="inlineStr">
        <is>
          <t>PR-002</t>
        </is>
      </c>
      <c r="K2109" s="65" t="inlineStr">
        <is>
          <t>Recherche de fuite + réparation</t>
        </is>
      </c>
      <c r="L2109" s="67" t="n">
        <v>1</v>
      </c>
      <c r="M2109" s="68" t="n">
        <v>471.62</v>
      </c>
      <c r="N2109" s="65" t="inlineStr">
        <is>
          <t>Sans réponse</t>
        </is>
      </c>
      <c r="O2109" s="66" t="n">
        <v>45878</v>
      </c>
      <c r="P2109" s="67" t="n"/>
      <c r="Q2109" s="67" t="n">
        <v>0</v>
      </c>
      <c r="R2109" s="67">
        <f>$I2109</f>
        <v/>
      </c>
      <c r="S2109" s="67">
        <f>$K2109</f>
        <v/>
      </c>
      <c r="T2109" s="67">
        <f>IFERROR(INDEX(Clients!$G$2:$G$1020,MATCH($E2109,Clients!$A$2:$A$1020,0)),"")</f>
        <v/>
      </c>
      <c r="U2109" s="67">
        <f>IFERROR(INDEX(Clients!$I$2:$I$1020,MATCH($E2109,Clients!$A$2:$A$1020,0)),"")</f>
        <v/>
      </c>
      <c r="V2109" s="69">
        <f>1</f>
        <v/>
      </c>
      <c r="W2109" s="69">
        <f>IF($N2109="Accepté",1,0)</f>
        <v/>
      </c>
      <c r="X2109" s="68">
        <f>$M2109*$W2109</f>
        <v/>
      </c>
      <c r="Y2109" s="68">
        <f>IF($N2109="En cours",0,$M2109)</f>
        <v/>
      </c>
      <c r="Z2109" s="69">
        <f>IF($P2109="",0,1)</f>
        <v/>
      </c>
      <c r="AA2109" s="70">
        <f>IF($P2109="",0,$P2109)</f>
        <v/>
      </c>
      <c r="AB2109" s="69">
        <f>IF(AND($P2109&lt;&gt;"",$P2109&lt;=Paramètres!$C$14),1,0)</f>
        <v/>
      </c>
      <c r="AC2109" s="67">
        <f>IF($P2109="","Jamais relancé",IF($P2109&lt;=3,"0-3 j",IF($P2109&lt;=7,"4-7 j",IF($P2109&lt;=15,"8-15 j","Plus de 15 j"))))</f>
        <v/>
      </c>
      <c r="AD2109" s="67">
        <f>IF($M2109&lt;=1000,"Moins de 1 k€",IF($M2109&lt;=5000,"1 à 5 k€",IF($M2109&lt;=15000,"5 à 15 k€","Plus de 15 k€")))</f>
        <v/>
      </c>
    </row>
    <row r="2110">
      <c r="A2110" s="65" t="inlineStr">
        <is>
          <t>DEV-02109</t>
        </is>
      </c>
      <c r="B2110" s="66" t="n">
        <v>45873</v>
      </c>
      <c r="C2110" s="65" t="inlineStr">
        <is>
          <t>2025-08</t>
        </is>
      </c>
      <c r="D2110" s="65" t="inlineStr">
        <is>
          <t>2025-2026</t>
        </is>
      </c>
      <c r="E2110" s="65" t="inlineStr">
        <is>
          <t>CLI-0725</t>
        </is>
      </c>
      <c r="F2110" s="65" t="inlineStr">
        <is>
          <t>Professionnel</t>
        </is>
      </c>
      <c r="G2110" s="65" t="inlineStr">
        <is>
          <t>Toulouse</t>
        </is>
      </c>
      <c r="H2110" s="65" t="inlineStr">
        <is>
          <t>Julien Fabre</t>
        </is>
      </c>
      <c r="I2110" s="65" t="inlineStr">
        <is>
          <t>Dépannage</t>
        </is>
      </c>
      <c r="J2110" s="65" t="inlineStr">
        <is>
          <t>DP-001</t>
        </is>
      </c>
      <c r="K2110" s="65" t="inlineStr">
        <is>
          <t>Dépannage plomberie urgence</t>
        </is>
      </c>
      <c r="L2110" s="67" t="n">
        <v>1</v>
      </c>
      <c r="M2110" s="68" t="n">
        <v>460.37</v>
      </c>
      <c r="N2110" s="65" t="inlineStr">
        <is>
          <t>Accepté</t>
        </is>
      </c>
      <c r="O2110" s="66" t="n">
        <v>45882</v>
      </c>
      <c r="P2110" s="67" t="n">
        <v>14</v>
      </c>
      <c r="Q2110" s="67" t="n">
        <v>0</v>
      </c>
      <c r="R2110" s="67">
        <f>$I2110</f>
        <v/>
      </c>
      <c r="S2110" s="67">
        <f>$K2110</f>
        <v/>
      </c>
      <c r="T2110" s="67">
        <f>IFERROR(INDEX(Clients!$G$2:$G$1020,MATCH($E2110,Clients!$A$2:$A$1020,0)),"")</f>
        <v/>
      </c>
      <c r="U2110" s="67">
        <f>IFERROR(INDEX(Clients!$I$2:$I$1020,MATCH($E2110,Clients!$A$2:$A$1020,0)),"")</f>
        <v/>
      </c>
      <c r="V2110" s="69">
        <f>1</f>
        <v/>
      </c>
      <c r="W2110" s="69">
        <f>IF($N2110="Accepté",1,0)</f>
        <v/>
      </c>
      <c r="X2110" s="68">
        <f>$M2110*$W2110</f>
        <v/>
      </c>
      <c r="Y2110" s="68">
        <f>IF($N2110="En cours",0,$M2110)</f>
        <v/>
      </c>
      <c r="Z2110" s="69">
        <f>IF($P2110="",0,1)</f>
        <v/>
      </c>
      <c r="AA2110" s="70">
        <f>IF($P2110="",0,$P2110)</f>
        <v/>
      </c>
      <c r="AB2110" s="69">
        <f>IF(AND($P2110&lt;&gt;"",$P2110&lt;=Paramètres!$C$14),1,0)</f>
        <v/>
      </c>
      <c r="AC2110" s="67">
        <f>IF($P2110="","Jamais relancé",IF($P2110&lt;=3,"0-3 j",IF($P2110&lt;=7,"4-7 j",IF($P2110&lt;=15,"8-15 j","Plus de 15 j"))))</f>
        <v/>
      </c>
      <c r="AD2110" s="67">
        <f>IF($M2110&lt;=1000,"Moins de 1 k€",IF($M2110&lt;=5000,"1 à 5 k€",IF($M2110&lt;=15000,"5 à 15 k€","Plus de 15 k€")))</f>
        <v/>
      </c>
    </row>
    <row r="2111">
      <c r="A2111" s="65" t="inlineStr">
        <is>
          <t>DEV-02110</t>
        </is>
      </c>
      <c r="B2111" s="66" t="n">
        <v>45873</v>
      </c>
      <c r="C2111" s="65" t="inlineStr">
        <is>
          <t>2025-08</t>
        </is>
      </c>
      <c r="D2111" s="65" t="inlineStr">
        <is>
          <t>2025-2026</t>
        </is>
      </c>
      <c r="E2111" s="65" t="inlineStr">
        <is>
          <t>CLI-0473</t>
        </is>
      </c>
      <c r="F2111" s="65" t="inlineStr">
        <is>
          <t>Particulier</t>
        </is>
      </c>
      <c r="G2111" s="65" t="inlineStr">
        <is>
          <t>Toulouse</t>
        </is>
      </c>
      <c r="H2111" s="65" t="inlineStr">
        <is>
          <t>Nadia Cherif</t>
        </is>
      </c>
      <c r="I2111" s="65" t="inlineStr">
        <is>
          <t>Plomberie</t>
        </is>
      </c>
      <c r="J2111" s="65" t="inlineStr">
        <is>
          <t>PR-004</t>
        </is>
      </c>
      <c r="K2111" s="65" t="inlineStr">
        <is>
          <t>Remplacement colonne d'évacuation</t>
        </is>
      </c>
      <c r="L2111" s="67" t="n">
        <v>1</v>
      </c>
      <c r="M2111" s="68" t="n">
        <v>5636.12</v>
      </c>
      <c r="N2111" s="65" t="inlineStr">
        <is>
          <t>Sans réponse</t>
        </is>
      </c>
      <c r="O2111" s="66" t="n">
        <v>45882</v>
      </c>
      <c r="P2111" s="67" t="n">
        <v>9</v>
      </c>
      <c r="Q2111" s="67" t="n">
        <v>1</v>
      </c>
      <c r="R2111" s="67">
        <f>$I2111</f>
        <v/>
      </c>
      <c r="S2111" s="67">
        <f>$K2111</f>
        <v/>
      </c>
      <c r="T2111" s="67">
        <f>IFERROR(INDEX(Clients!$G$2:$G$1020,MATCH($E2111,Clients!$A$2:$A$1020,0)),"")</f>
        <v/>
      </c>
      <c r="U2111" s="67">
        <f>IFERROR(INDEX(Clients!$I$2:$I$1020,MATCH($E2111,Clients!$A$2:$A$1020,0)),"")</f>
        <v/>
      </c>
      <c r="V2111" s="69">
        <f>1</f>
        <v/>
      </c>
      <c r="W2111" s="69">
        <f>IF($N2111="Accepté",1,0)</f>
        <v/>
      </c>
      <c r="X2111" s="68">
        <f>$M2111*$W2111</f>
        <v/>
      </c>
      <c r="Y2111" s="68">
        <f>IF($N2111="En cours",0,$M2111)</f>
        <v/>
      </c>
      <c r="Z2111" s="69">
        <f>IF($P2111="",0,1)</f>
        <v/>
      </c>
      <c r="AA2111" s="70">
        <f>IF($P2111="",0,$P2111)</f>
        <v/>
      </c>
      <c r="AB2111" s="69">
        <f>IF(AND($P2111&lt;&gt;"",$P2111&lt;=Paramètres!$C$14),1,0)</f>
        <v/>
      </c>
      <c r="AC2111" s="67">
        <f>IF($P2111="","Jamais relancé",IF($P2111&lt;=3,"0-3 j",IF($P2111&lt;=7,"4-7 j",IF($P2111&lt;=15,"8-15 j","Plus de 15 j"))))</f>
        <v/>
      </c>
      <c r="AD2111" s="67">
        <f>IF($M2111&lt;=1000,"Moins de 1 k€",IF($M2111&lt;=5000,"1 à 5 k€",IF($M2111&lt;=15000,"5 à 15 k€","Plus de 15 k€")))</f>
        <v/>
      </c>
    </row>
    <row r="2112">
      <c r="A2112" s="65" t="inlineStr">
        <is>
          <t>DEV-02111</t>
        </is>
      </c>
      <c r="B2112" s="66" t="n">
        <v>45874</v>
      </c>
      <c r="C2112" s="65" t="inlineStr">
        <is>
          <t>2025-08</t>
        </is>
      </c>
      <c r="D2112" s="65" t="inlineStr">
        <is>
          <t>2025-2026</t>
        </is>
      </c>
      <c r="E2112" s="65" t="inlineStr">
        <is>
          <t>CLI-0213</t>
        </is>
      </c>
      <c r="F2112" s="65" t="inlineStr">
        <is>
          <t>Professionnel</t>
        </is>
      </c>
      <c r="G2112" s="65" t="inlineStr">
        <is>
          <t>Bordeaux</t>
        </is>
      </c>
      <c r="H2112" s="65" t="inlineStr">
        <is>
          <t>Karim Belkacem</t>
        </is>
      </c>
      <c r="I2112" s="65" t="inlineStr">
        <is>
          <t>Plomberie</t>
        </is>
      </c>
      <c r="J2112" s="65" t="inlineStr">
        <is>
          <t>PR-001</t>
        </is>
      </c>
      <c r="K2112" s="65" t="inlineStr">
        <is>
          <t>Remplacement chauffe-eau 200 L</t>
        </is>
      </c>
      <c r="L2112" s="67" t="n">
        <v>1</v>
      </c>
      <c r="M2112" s="68" t="n">
        <v>2227.04</v>
      </c>
      <c r="N2112" s="65" t="inlineStr">
        <is>
          <t>Accepté</t>
        </is>
      </c>
      <c r="O2112" s="66" t="n">
        <v>45894</v>
      </c>
      <c r="P2112" s="67" t="n"/>
      <c r="Q2112" s="67" t="n">
        <v>0</v>
      </c>
      <c r="R2112" s="67">
        <f>$I2112</f>
        <v/>
      </c>
      <c r="S2112" s="67">
        <f>$K2112</f>
        <v/>
      </c>
      <c r="T2112" s="67">
        <f>IFERROR(INDEX(Clients!$G$2:$G$1020,MATCH($E2112,Clients!$A$2:$A$1020,0)),"")</f>
        <v/>
      </c>
      <c r="U2112" s="67">
        <f>IFERROR(INDEX(Clients!$I$2:$I$1020,MATCH($E2112,Clients!$A$2:$A$1020,0)),"")</f>
        <v/>
      </c>
      <c r="V2112" s="69">
        <f>1</f>
        <v/>
      </c>
      <c r="W2112" s="69">
        <f>IF($N2112="Accepté",1,0)</f>
        <v/>
      </c>
      <c r="X2112" s="68">
        <f>$M2112*$W2112</f>
        <v/>
      </c>
      <c r="Y2112" s="68">
        <f>IF($N2112="En cours",0,$M2112)</f>
        <v/>
      </c>
      <c r="Z2112" s="69">
        <f>IF($P2112="",0,1)</f>
        <v/>
      </c>
      <c r="AA2112" s="70">
        <f>IF($P2112="",0,$P2112)</f>
        <v/>
      </c>
      <c r="AB2112" s="69">
        <f>IF(AND($P2112&lt;&gt;"",$P2112&lt;=Paramètres!$C$14),1,0)</f>
        <v/>
      </c>
      <c r="AC2112" s="67">
        <f>IF($P2112="","Jamais relancé",IF($P2112&lt;=3,"0-3 j",IF($P2112&lt;=7,"4-7 j",IF($P2112&lt;=15,"8-15 j","Plus de 15 j"))))</f>
        <v/>
      </c>
      <c r="AD2112" s="67">
        <f>IF($M2112&lt;=1000,"Moins de 1 k€",IF($M2112&lt;=5000,"1 à 5 k€",IF($M2112&lt;=15000,"5 à 15 k€","Plus de 15 k€")))</f>
        <v/>
      </c>
    </row>
    <row r="2113">
      <c r="A2113" s="65" t="inlineStr">
        <is>
          <t>DEV-02112</t>
        </is>
      </c>
      <c r="B2113" s="66" t="n">
        <v>45874</v>
      </c>
      <c r="C2113" s="65" t="inlineStr">
        <is>
          <t>2025-08</t>
        </is>
      </c>
      <c r="D2113" s="65" t="inlineStr">
        <is>
          <t>2025-2026</t>
        </is>
      </c>
      <c r="E2113" s="65" t="inlineStr">
        <is>
          <t>CLI-0625</t>
        </is>
      </c>
      <c r="F2113" s="65" t="inlineStr">
        <is>
          <t>Particulier</t>
        </is>
      </c>
      <c r="G2113" s="65" t="inlineStr">
        <is>
          <t>Toulouse</t>
        </is>
      </c>
      <c r="H2113" s="65" t="inlineStr">
        <is>
          <t>Nadia Cherif</t>
        </is>
      </c>
      <c r="I2113" s="65" t="inlineStr">
        <is>
          <t>Électricité</t>
        </is>
      </c>
      <c r="J2113" s="65" t="inlineStr">
        <is>
          <t>EL-002</t>
        </is>
      </c>
      <c r="K2113" s="65" t="inlineStr">
        <is>
          <t>Installation borne de recharge VE</t>
        </is>
      </c>
      <c r="L2113" s="67" t="n">
        <v>2</v>
      </c>
      <c r="M2113" s="68" t="n">
        <v>3173.62</v>
      </c>
      <c r="N2113" s="65" t="inlineStr">
        <is>
          <t>Accepté</t>
        </is>
      </c>
      <c r="O2113" s="66" t="n">
        <v>45883</v>
      </c>
      <c r="P2113" s="67" t="n">
        <v>11</v>
      </c>
      <c r="Q2113" s="67" t="n">
        <v>0</v>
      </c>
      <c r="R2113" s="67">
        <f>$I2113</f>
        <v/>
      </c>
      <c r="S2113" s="67">
        <f>$K2113</f>
        <v/>
      </c>
      <c r="T2113" s="67">
        <f>IFERROR(INDEX(Clients!$G$2:$G$1020,MATCH($E2113,Clients!$A$2:$A$1020,0)),"")</f>
        <v/>
      </c>
      <c r="U2113" s="67">
        <f>IFERROR(INDEX(Clients!$I$2:$I$1020,MATCH($E2113,Clients!$A$2:$A$1020,0)),"")</f>
        <v/>
      </c>
      <c r="V2113" s="69">
        <f>1</f>
        <v/>
      </c>
      <c r="W2113" s="69">
        <f>IF($N2113="Accepté",1,0)</f>
        <v/>
      </c>
      <c r="X2113" s="68">
        <f>$M2113*$W2113</f>
        <v/>
      </c>
      <c r="Y2113" s="68">
        <f>IF($N2113="En cours",0,$M2113)</f>
        <v/>
      </c>
      <c r="Z2113" s="69">
        <f>IF($P2113="",0,1)</f>
        <v/>
      </c>
      <c r="AA2113" s="70">
        <f>IF($P2113="",0,$P2113)</f>
        <v/>
      </c>
      <c r="AB2113" s="69">
        <f>IF(AND($P2113&lt;&gt;"",$P2113&lt;=Paramètres!$C$14),1,0)</f>
        <v/>
      </c>
      <c r="AC2113" s="67">
        <f>IF($P2113="","Jamais relancé",IF($P2113&lt;=3,"0-3 j",IF($P2113&lt;=7,"4-7 j",IF($P2113&lt;=15,"8-15 j","Plus de 15 j"))))</f>
        <v/>
      </c>
      <c r="AD2113" s="67">
        <f>IF($M2113&lt;=1000,"Moins de 1 k€",IF($M2113&lt;=5000,"1 à 5 k€",IF($M2113&lt;=15000,"5 à 15 k€","Plus de 15 k€")))</f>
        <v/>
      </c>
    </row>
    <row r="2114">
      <c r="A2114" s="65" t="inlineStr">
        <is>
          <t>DEV-02113</t>
        </is>
      </c>
      <c r="B2114" s="66" t="n">
        <v>45874</v>
      </c>
      <c r="C2114" s="65" t="inlineStr">
        <is>
          <t>2025-08</t>
        </is>
      </c>
      <c r="D2114" s="65" t="inlineStr">
        <is>
          <t>2025-2026</t>
        </is>
      </c>
      <c r="E2114" s="65" t="inlineStr">
        <is>
          <t>CLI-0998</t>
        </is>
      </c>
      <c r="F2114" s="65" t="inlineStr">
        <is>
          <t>Professionnel</t>
        </is>
      </c>
      <c r="G2114" s="65" t="inlineStr">
        <is>
          <t>Montpellier</t>
        </is>
      </c>
      <c r="H2114" s="65" t="inlineStr">
        <is>
          <t>Thomas Rey</t>
        </is>
      </c>
      <c r="I2114" s="65" t="inlineStr">
        <is>
          <t>Chauffage</t>
        </is>
      </c>
      <c r="J2114" s="65" t="inlineStr">
        <is>
          <t>CH-003</t>
        </is>
      </c>
      <c r="K2114" s="65" t="inlineStr">
        <is>
          <t>Installation pompe à chaleur air/eau</t>
        </is>
      </c>
      <c r="L2114" s="67" t="n">
        <v>1</v>
      </c>
      <c r="M2114" s="68" t="n">
        <v>20828.17</v>
      </c>
      <c r="N2114" s="65" t="inlineStr">
        <is>
          <t>Refusé</t>
        </is>
      </c>
      <c r="O2114" s="66" t="n">
        <v>45901</v>
      </c>
      <c r="P2114" s="67" t="n"/>
      <c r="Q2114" s="67" t="n">
        <v>0</v>
      </c>
      <c r="R2114" s="67">
        <f>$I2114</f>
        <v/>
      </c>
      <c r="S2114" s="67">
        <f>$K2114</f>
        <v/>
      </c>
      <c r="T2114" s="67">
        <f>IFERROR(INDEX(Clients!$G$2:$G$1020,MATCH($E2114,Clients!$A$2:$A$1020,0)),"")</f>
        <v/>
      </c>
      <c r="U2114" s="67">
        <f>IFERROR(INDEX(Clients!$I$2:$I$1020,MATCH($E2114,Clients!$A$2:$A$1020,0)),"")</f>
        <v/>
      </c>
      <c r="V2114" s="69">
        <f>1</f>
        <v/>
      </c>
      <c r="W2114" s="69">
        <f>IF($N2114="Accepté",1,0)</f>
        <v/>
      </c>
      <c r="X2114" s="68">
        <f>$M2114*$W2114</f>
        <v/>
      </c>
      <c r="Y2114" s="68">
        <f>IF($N2114="En cours",0,$M2114)</f>
        <v/>
      </c>
      <c r="Z2114" s="69">
        <f>IF($P2114="",0,1)</f>
        <v/>
      </c>
      <c r="AA2114" s="70">
        <f>IF($P2114="",0,$P2114)</f>
        <v/>
      </c>
      <c r="AB2114" s="69">
        <f>IF(AND($P2114&lt;&gt;"",$P2114&lt;=Paramètres!$C$14),1,0)</f>
        <v/>
      </c>
      <c r="AC2114" s="67">
        <f>IF($P2114="","Jamais relancé",IF($P2114&lt;=3,"0-3 j",IF($P2114&lt;=7,"4-7 j",IF($P2114&lt;=15,"8-15 j","Plus de 15 j"))))</f>
        <v/>
      </c>
      <c r="AD2114" s="67">
        <f>IF($M2114&lt;=1000,"Moins de 1 k€",IF($M2114&lt;=5000,"1 à 5 k€",IF($M2114&lt;=15000,"5 à 15 k€","Plus de 15 k€")))</f>
        <v/>
      </c>
    </row>
    <row r="2115">
      <c r="A2115" s="65" t="inlineStr">
        <is>
          <t>DEV-02114</t>
        </is>
      </c>
      <c r="B2115" s="66" t="n">
        <v>45875</v>
      </c>
      <c r="C2115" s="65" t="inlineStr">
        <is>
          <t>2025-08</t>
        </is>
      </c>
      <c r="D2115" s="65" t="inlineStr">
        <is>
          <t>2025-2026</t>
        </is>
      </c>
      <c r="E2115" s="65" t="inlineStr">
        <is>
          <t>CLI-0415</t>
        </is>
      </c>
      <c r="F2115" s="65" t="inlineStr">
        <is>
          <t>Particulier</t>
        </is>
      </c>
      <c r="G2115" s="65" t="inlineStr">
        <is>
          <t>Bordeaux</t>
        </is>
      </c>
      <c r="H2115" s="65" t="inlineStr">
        <is>
          <t>Karim Belkacem</t>
        </is>
      </c>
      <c r="I2115" s="65" t="inlineStr">
        <is>
          <t>Électricité</t>
        </is>
      </c>
      <c r="J2115" s="65" t="inlineStr">
        <is>
          <t>EL-003</t>
        </is>
      </c>
      <c r="K2115" s="65" t="inlineStr">
        <is>
          <t>Rénovation électrique complète</t>
        </is>
      </c>
      <c r="L2115" s="67" t="n">
        <v>1</v>
      </c>
      <c r="M2115" s="68" t="n">
        <v>10559.36</v>
      </c>
      <c r="N2115" s="65" t="inlineStr">
        <is>
          <t>Refusé</t>
        </is>
      </c>
      <c r="O2115" s="66" t="n">
        <v>45894</v>
      </c>
      <c r="P2115" s="67" t="n">
        <v>3</v>
      </c>
      <c r="Q2115" s="67" t="n">
        <v>2</v>
      </c>
      <c r="R2115" s="67">
        <f>$I2115</f>
        <v/>
      </c>
      <c r="S2115" s="67">
        <f>$K2115</f>
        <v/>
      </c>
      <c r="T2115" s="67">
        <f>IFERROR(INDEX(Clients!$G$2:$G$1020,MATCH($E2115,Clients!$A$2:$A$1020,0)),"")</f>
        <v/>
      </c>
      <c r="U2115" s="67">
        <f>IFERROR(INDEX(Clients!$I$2:$I$1020,MATCH($E2115,Clients!$A$2:$A$1020,0)),"")</f>
        <v/>
      </c>
      <c r="V2115" s="69">
        <f>1</f>
        <v/>
      </c>
      <c r="W2115" s="69">
        <f>IF($N2115="Accepté",1,0)</f>
        <v/>
      </c>
      <c r="X2115" s="68">
        <f>$M2115*$W2115</f>
        <v/>
      </c>
      <c r="Y2115" s="68">
        <f>IF($N2115="En cours",0,$M2115)</f>
        <v/>
      </c>
      <c r="Z2115" s="69">
        <f>IF($P2115="",0,1)</f>
        <v/>
      </c>
      <c r="AA2115" s="70">
        <f>IF($P2115="",0,$P2115)</f>
        <v/>
      </c>
      <c r="AB2115" s="69">
        <f>IF(AND($P2115&lt;&gt;"",$P2115&lt;=Paramètres!$C$14),1,0)</f>
        <v/>
      </c>
      <c r="AC2115" s="67">
        <f>IF($P2115="","Jamais relancé",IF($P2115&lt;=3,"0-3 j",IF($P2115&lt;=7,"4-7 j",IF($P2115&lt;=15,"8-15 j","Plus de 15 j"))))</f>
        <v/>
      </c>
      <c r="AD2115" s="67">
        <f>IF($M2115&lt;=1000,"Moins de 1 k€",IF($M2115&lt;=5000,"1 à 5 k€",IF($M2115&lt;=15000,"5 à 15 k€","Plus de 15 k€")))</f>
        <v/>
      </c>
    </row>
    <row r="2116">
      <c r="A2116" s="65" t="inlineStr">
        <is>
          <t>DEV-02115</t>
        </is>
      </c>
      <c r="B2116" s="66" t="n">
        <v>45875</v>
      </c>
      <c r="C2116" s="65" t="inlineStr">
        <is>
          <t>2025-08</t>
        </is>
      </c>
      <c r="D2116" s="65" t="inlineStr">
        <is>
          <t>2025-2026</t>
        </is>
      </c>
      <c r="E2116" s="65" t="inlineStr">
        <is>
          <t>CLI-0093</t>
        </is>
      </c>
      <c r="F2116" s="65" t="inlineStr">
        <is>
          <t>Professionnel</t>
        </is>
      </c>
      <c r="G2116" s="65" t="inlineStr">
        <is>
          <t>Bordeaux</t>
        </is>
      </c>
      <c r="H2116" s="65" t="inlineStr">
        <is>
          <t>Karim Belkacem</t>
        </is>
      </c>
      <c r="I2116" s="65" t="inlineStr">
        <is>
          <t>Dépannage</t>
        </is>
      </c>
      <c r="J2116" s="65" t="inlineStr">
        <is>
          <t>DP-002</t>
        </is>
      </c>
      <c r="K2116" s="65" t="inlineStr">
        <is>
          <t>Débouchage canalisation</t>
        </is>
      </c>
      <c r="L2116" s="67" t="n">
        <v>1</v>
      </c>
      <c r="M2116" s="68" t="n">
        <v>631.54</v>
      </c>
      <c r="N2116" s="65" t="inlineStr">
        <is>
          <t>Refusé</t>
        </is>
      </c>
      <c r="O2116" s="66" t="n">
        <v>45882</v>
      </c>
      <c r="P2116" s="67" t="n">
        <v>10</v>
      </c>
      <c r="Q2116" s="67" t="n">
        <v>0</v>
      </c>
      <c r="R2116" s="67">
        <f>$I2116</f>
        <v/>
      </c>
      <c r="S2116" s="67">
        <f>$K2116</f>
        <v/>
      </c>
      <c r="T2116" s="67">
        <f>IFERROR(INDEX(Clients!$G$2:$G$1020,MATCH($E2116,Clients!$A$2:$A$1020,0)),"")</f>
        <v/>
      </c>
      <c r="U2116" s="67">
        <f>IFERROR(INDEX(Clients!$I$2:$I$1020,MATCH($E2116,Clients!$A$2:$A$1020,0)),"")</f>
        <v/>
      </c>
      <c r="V2116" s="69">
        <f>1</f>
        <v/>
      </c>
      <c r="W2116" s="69">
        <f>IF($N2116="Accepté",1,0)</f>
        <v/>
      </c>
      <c r="X2116" s="68">
        <f>$M2116*$W2116</f>
        <v/>
      </c>
      <c r="Y2116" s="68">
        <f>IF($N2116="En cours",0,$M2116)</f>
        <v/>
      </c>
      <c r="Z2116" s="69">
        <f>IF($P2116="",0,1)</f>
        <v/>
      </c>
      <c r="AA2116" s="70">
        <f>IF($P2116="",0,$P2116)</f>
        <v/>
      </c>
      <c r="AB2116" s="69">
        <f>IF(AND($P2116&lt;&gt;"",$P2116&lt;=Paramètres!$C$14),1,0)</f>
        <v/>
      </c>
      <c r="AC2116" s="67">
        <f>IF($P2116="","Jamais relancé",IF($P2116&lt;=3,"0-3 j",IF($P2116&lt;=7,"4-7 j",IF($P2116&lt;=15,"8-15 j","Plus de 15 j"))))</f>
        <v/>
      </c>
      <c r="AD2116" s="67">
        <f>IF($M2116&lt;=1000,"Moins de 1 k€",IF($M2116&lt;=5000,"1 à 5 k€",IF($M2116&lt;=15000,"5 à 15 k€","Plus de 15 k€")))</f>
        <v/>
      </c>
    </row>
    <row r="2117">
      <c r="A2117" s="65" t="inlineStr">
        <is>
          <t>DEV-02116</t>
        </is>
      </c>
      <c r="B2117" s="66" t="n">
        <v>45875</v>
      </c>
      <c r="C2117" s="65" t="inlineStr">
        <is>
          <t>2025-08</t>
        </is>
      </c>
      <c r="D2117" s="65" t="inlineStr">
        <is>
          <t>2025-2026</t>
        </is>
      </c>
      <c r="E2117" s="65" t="inlineStr">
        <is>
          <t>CLI-0418</t>
        </is>
      </c>
      <c r="F2117" s="65" t="inlineStr">
        <is>
          <t>Particulier</t>
        </is>
      </c>
      <c r="G2117" s="65" t="inlineStr">
        <is>
          <t>Bordeaux</t>
        </is>
      </c>
      <c r="H2117" s="65" t="inlineStr">
        <is>
          <t>Karim Belkacem</t>
        </is>
      </c>
      <c r="I2117" s="65" t="inlineStr">
        <is>
          <t>Plomberie</t>
        </is>
      </c>
      <c r="J2117" s="65" t="inlineStr">
        <is>
          <t>PR-003</t>
        </is>
      </c>
      <c r="K2117" s="65" t="inlineStr">
        <is>
          <t>Réfection réseau eau appartement</t>
        </is>
      </c>
      <c r="L2117" s="67" t="n">
        <v>1</v>
      </c>
      <c r="M2117" s="68" t="n">
        <v>3587.27</v>
      </c>
      <c r="N2117" s="65" t="inlineStr">
        <is>
          <t>Sans réponse</t>
        </is>
      </c>
      <c r="O2117" s="66" t="n">
        <v>45905</v>
      </c>
      <c r="P2117" s="67" t="n"/>
      <c r="Q2117" s="67" t="n">
        <v>0</v>
      </c>
      <c r="R2117" s="67">
        <f>$I2117</f>
        <v/>
      </c>
      <c r="S2117" s="67">
        <f>$K2117</f>
        <v/>
      </c>
      <c r="T2117" s="67">
        <f>IFERROR(INDEX(Clients!$G$2:$G$1020,MATCH($E2117,Clients!$A$2:$A$1020,0)),"")</f>
        <v/>
      </c>
      <c r="U2117" s="67">
        <f>IFERROR(INDEX(Clients!$I$2:$I$1020,MATCH($E2117,Clients!$A$2:$A$1020,0)),"")</f>
        <v/>
      </c>
      <c r="V2117" s="69">
        <f>1</f>
        <v/>
      </c>
      <c r="W2117" s="69">
        <f>IF($N2117="Accepté",1,0)</f>
        <v/>
      </c>
      <c r="X2117" s="68">
        <f>$M2117*$W2117</f>
        <v/>
      </c>
      <c r="Y2117" s="68">
        <f>IF($N2117="En cours",0,$M2117)</f>
        <v/>
      </c>
      <c r="Z2117" s="69">
        <f>IF($P2117="",0,1)</f>
        <v/>
      </c>
      <c r="AA2117" s="70">
        <f>IF($P2117="",0,$P2117)</f>
        <v/>
      </c>
      <c r="AB2117" s="69">
        <f>IF(AND($P2117&lt;&gt;"",$P2117&lt;=Paramètres!$C$14),1,0)</f>
        <v/>
      </c>
      <c r="AC2117" s="67">
        <f>IF($P2117="","Jamais relancé",IF($P2117&lt;=3,"0-3 j",IF($P2117&lt;=7,"4-7 j",IF($P2117&lt;=15,"8-15 j","Plus de 15 j"))))</f>
        <v/>
      </c>
      <c r="AD2117" s="67">
        <f>IF($M2117&lt;=1000,"Moins de 1 k€",IF($M2117&lt;=5000,"1 à 5 k€",IF($M2117&lt;=15000,"5 à 15 k€","Plus de 15 k€")))</f>
        <v/>
      </c>
    </row>
    <row r="2118">
      <c r="A2118" s="65" t="inlineStr">
        <is>
          <t>DEV-02117</t>
        </is>
      </c>
      <c r="B2118" s="66" t="n">
        <v>45875</v>
      </c>
      <c r="C2118" s="65" t="inlineStr">
        <is>
          <t>2025-08</t>
        </is>
      </c>
      <c r="D2118" s="65" t="inlineStr">
        <is>
          <t>2025-2026</t>
        </is>
      </c>
      <c r="E2118" s="65" t="inlineStr">
        <is>
          <t>CLI-1009</t>
        </is>
      </c>
      <c r="F2118" s="65" t="inlineStr">
        <is>
          <t>Particulier</t>
        </is>
      </c>
      <c r="G2118" s="65" t="inlineStr">
        <is>
          <t>Montpellier</t>
        </is>
      </c>
      <c r="H2118" s="65" t="inlineStr">
        <is>
          <t>Thomas Rey</t>
        </is>
      </c>
      <c r="I2118" s="65" t="inlineStr">
        <is>
          <t>Dépannage</t>
        </is>
      </c>
      <c r="J2118" s="65" t="inlineStr">
        <is>
          <t>DP-001</t>
        </is>
      </c>
      <c r="K2118" s="65" t="inlineStr">
        <is>
          <t>Dépannage plomberie urgence</t>
        </is>
      </c>
      <c r="L2118" s="67" t="n">
        <v>1</v>
      </c>
      <c r="M2118" s="68" t="n">
        <v>323.57</v>
      </c>
      <c r="N2118" s="65" t="inlineStr">
        <is>
          <t>Accepté</t>
        </is>
      </c>
      <c r="O2118" s="66" t="n">
        <v>45892</v>
      </c>
      <c r="P2118" s="67" t="n">
        <v>5</v>
      </c>
      <c r="Q2118" s="67" t="n">
        <v>1</v>
      </c>
      <c r="R2118" s="67">
        <f>$I2118</f>
        <v/>
      </c>
      <c r="S2118" s="67">
        <f>$K2118</f>
        <v/>
      </c>
      <c r="T2118" s="67">
        <f>IFERROR(INDEX(Clients!$G$2:$G$1020,MATCH($E2118,Clients!$A$2:$A$1020,0)),"")</f>
        <v/>
      </c>
      <c r="U2118" s="67">
        <f>IFERROR(INDEX(Clients!$I$2:$I$1020,MATCH($E2118,Clients!$A$2:$A$1020,0)),"")</f>
        <v/>
      </c>
      <c r="V2118" s="69">
        <f>1</f>
        <v/>
      </c>
      <c r="W2118" s="69">
        <f>IF($N2118="Accepté",1,0)</f>
        <v/>
      </c>
      <c r="X2118" s="68">
        <f>$M2118*$W2118</f>
        <v/>
      </c>
      <c r="Y2118" s="68">
        <f>IF($N2118="En cours",0,$M2118)</f>
        <v/>
      </c>
      <c r="Z2118" s="69">
        <f>IF($P2118="",0,1)</f>
        <v/>
      </c>
      <c r="AA2118" s="70">
        <f>IF($P2118="",0,$P2118)</f>
        <v/>
      </c>
      <c r="AB2118" s="69">
        <f>IF(AND($P2118&lt;&gt;"",$P2118&lt;=Paramètres!$C$14),1,0)</f>
        <v/>
      </c>
      <c r="AC2118" s="67">
        <f>IF($P2118="","Jamais relancé",IF($P2118&lt;=3,"0-3 j",IF($P2118&lt;=7,"4-7 j",IF($P2118&lt;=15,"8-15 j","Plus de 15 j"))))</f>
        <v/>
      </c>
      <c r="AD2118" s="67">
        <f>IF($M2118&lt;=1000,"Moins de 1 k€",IF($M2118&lt;=5000,"1 à 5 k€",IF($M2118&lt;=15000,"5 à 15 k€","Plus de 15 k€")))</f>
        <v/>
      </c>
    </row>
    <row r="2119">
      <c r="A2119" s="65" t="inlineStr">
        <is>
          <t>DEV-02118</t>
        </is>
      </c>
      <c r="B2119" s="66" t="n">
        <v>45875</v>
      </c>
      <c r="C2119" s="65" t="inlineStr">
        <is>
          <t>2025-08</t>
        </is>
      </c>
      <c r="D2119" s="65" t="inlineStr">
        <is>
          <t>2025-2026</t>
        </is>
      </c>
      <c r="E2119" s="65" t="inlineStr">
        <is>
          <t>CLI-1017</t>
        </is>
      </c>
      <c r="F2119" s="65" t="inlineStr">
        <is>
          <t>Particulier</t>
        </is>
      </c>
      <c r="G2119" s="65" t="inlineStr">
        <is>
          <t>Montpellier</t>
        </is>
      </c>
      <c r="H2119" s="65" t="inlineStr">
        <is>
          <t>Thomas Rey</t>
        </is>
      </c>
      <c r="I2119" s="65" t="inlineStr">
        <is>
          <t>Dépannage</t>
        </is>
      </c>
      <c r="J2119" s="65" t="inlineStr">
        <is>
          <t>DP-003</t>
        </is>
      </c>
      <c r="K2119" s="65" t="inlineStr">
        <is>
          <t>Dépannage électrique urgence</t>
        </is>
      </c>
      <c r="L2119" s="67" t="n">
        <v>1</v>
      </c>
      <c r="M2119" s="68" t="n">
        <v>334.28</v>
      </c>
      <c r="N2119" s="65" t="inlineStr">
        <is>
          <t>Sans réponse</t>
        </is>
      </c>
      <c r="O2119" s="66" t="n">
        <v>45895</v>
      </c>
      <c r="P2119" s="67" t="n"/>
      <c r="Q2119" s="67" t="n">
        <v>0</v>
      </c>
      <c r="R2119" s="67">
        <f>$I2119</f>
        <v/>
      </c>
      <c r="S2119" s="67">
        <f>$K2119</f>
        <v/>
      </c>
      <c r="T2119" s="67">
        <f>IFERROR(INDEX(Clients!$G$2:$G$1020,MATCH($E2119,Clients!$A$2:$A$1020,0)),"")</f>
        <v/>
      </c>
      <c r="U2119" s="67">
        <f>IFERROR(INDEX(Clients!$I$2:$I$1020,MATCH($E2119,Clients!$A$2:$A$1020,0)),"")</f>
        <v/>
      </c>
      <c r="V2119" s="69">
        <f>1</f>
        <v/>
      </c>
      <c r="W2119" s="69">
        <f>IF($N2119="Accepté",1,0)</f>
        <v/>
      </c>
      <c r="X2119" s="68">
        <f>$M2119*$W2119</f>
        <v/>
      </c>
      <c r="Y2119" s="68">
        <f>IF($N2119="En cours",0,$M2119)</f>
        <v/>
      </c>
      <c r="Z2119" s="69">
        <f>IF($P2119="",0,1)</f>
        <v/>
      </c>
      <c r="AA2119" s="70">
        <f>IF($P2119="",0,$P2119)</f>
        <v/>
      </c>
      <c r="AB2119" s="69">
        <f>IF(AND($P2119&lt;&gt;"",$P2119&lt;=Paramètres!$C$14),1,0)</f>
        <v/>
      </c>
      <c r="AC2119" s="67">
        <f>IF($P2119="","Jamais relancé",IF($P2119&lt;=3,"0-3 j",IF($P2119&lt;=7,"4-7 j",IF($P2119&lt;=15,"8-15 j","Plus de 15 j"))))</f>
        <v/>
      </c>
      <c r="AD2119" s="67">
        <f>IF($M2119&lt;=1000,"Moins de 1 k€",IF($M2119&lt;=5000,"1 à 5 k€",IF($M2119&lt;=15000,"5 à 15 k€","Plus de 15 k€")))</f>
        <v/>
      </c>
    </row>
    <row r="2120">
      <c r="A2120" s="65" t="inlineStr">
        <is>
          <t>DEV-02119</t>
        </is>
      </c>
      <c r="B2120" s="66" t="n">
        <v>45876</v>
      </c>
      <c r="C2120" s="65" t="inlineStr">
        <is>
          <t>2025-08</t>
        </is>
      </c>
      <c r="D2120" s="65" t="inlineStr">
        <is>
          <t>2025-2026</t>
        </is>
      </c>
      <c r="E2120" s="65" t="inlineStr">
        <is>
          <t>CLI-0116</t>
        </is>
      </c>
      <c r="F2120" s="65" t="inlineStr">
        <is>
          <t>Particulier</t>
        </is>
      </c>
      <c r="G2120" s="65" t="inlineStr">
        <is>
          <t>Bordeaux</t>
        </is>
      </c>
      <c r="H2120" s="65" t="inlineStr">
        <is>
          <t>Sophie Marchand</t>
        </is>
      </c>
      <c r="I2120" s="65" t="inlineStr">
        <is>
          <t>Chauffage</t>
        </is>
      </c>
      <c r="J2120" s="65" t="inlineStr">
        <is>
          <t>CH-002</t>
        </is>
      </c>
      <c r="K2120" s="65" t="inlineStr">
        <is>
          <t>Entretien annuel chaudière</t>
        </is>
      </c>
      <c r="L2120" s="67" t="n">
        <v>1</v>
      </c>
      <c r="M2120" s="68" t="n">
        <v>155.15</v>
      </c>
      <c r="N2120" s="65" t="inlineStr">
        <is>
          <t>Accepté</t>
        </is>
      </c>
      <c r="O2120" s="66" t="n">
        <v>45895</v>
      </c>
      <c r="P2120" s="67" t="n">
        <v>8</v>
      </c>
      <c r="Q2120" s="67" t="n">
        <v>1</v>
      </c>
      <c r="R2120" s="67">
        <f>$I2120</f>
        <v/>
      </c>
      <c r="S2120" s="67">
        <f>$K2120</f>
        <v/>
      </c>
      <c r="T2120" s="67">
        <f>IFERROR(INDEX(Clients!$G$2:$G$1020,MATCH($E2120,Clients!$A$2:$A$1020,0)),"")</f>
        <v/>
      </c>
      <c r="U2120" s="67">
        <f>IFERROR(INDEX(Clients!$I$2:$I$1020,MATCH($E2120,Clients!$A$2:$A$1020,0)),"")</f>
        <v/>
      </c>
      <c r="V2120" s="69">
        <f>1</f>
        <v/>
      </c>
      <c r="W2120" s="69">
        <f>IF($N2120="Accepté",1,0)</f>
        <v/>
      </c>
      <c r="X2120" s="68">
        <f>$M2120*$W2120</f>
        <v/>
      </c>
      <c r="Y2120" s="68">
        <f>IF($N2120="En cours",0,$M2120)</f>
        <v/>
      </c>
      <c r="Z2120" s="69">
        <f>IF($P2120="",0,1)</f>
        <v/>
      </c>
      <c r="AA2120" s="70">
        <f>IF($P2120="",0,$P2120)</f>
        <v/>
      </c>
      <c r="AB2120" s="69">
        <f>IF(AND($P2120&lt;&gt;"",$P2120&lt;=Paramètres!$C$14),1,0)</f>
        <v/>
      </c>
      <c r="AC2120" s="67">
        <f>IF($P2120="","Jamais relancé",IF($P2120&lt;=3,"0-3 j",IF($P2120&lt;=7,"4-7 j",IF($P2120&lt;=15,"8-15 j","Plus de 15 j"))))</f>
        <v/>
      </c>
      <c r="AD2120" s="67">
        <f>IF($M2120&lt;=1000,"Moins de 1 k€",IF($M2120&lt;=5000,"1 à 5 k€",IF($M2120&lt;=15000,"5 à 15 k€","Plus de 15 k€")))</f>
        <v/>
      </c>
    </row>
    <row r="2121">
      <c r="A2121" s="65" t="inlineStr">
        <is>
          <t>DEV-02120</t>
        </is>
      </c>
      <c r="B2121" s="66" t="n">
        <v>45876</v>
      </c>
      <c r="C2121" s="65" t="inlineStr">
        <is>
          <t>2025-08</t>
        </is>
      </c>
      <c r="D2121" s="65" t="inlineStr">
        <is>
          <t>2025-2026</t>
        </is>
      </c>
      <c r="E2121" s="65" t="inlineStr">
        <is>
          <t>CLI-0013</t>
        </is>
      </c>
      <c r="F2121" s="65" t="inlineStr">
        <is>
          <t>Professionnel</t>
        </is>
      </c>
      <c r="G2121" s="65" t="inlineStr">
        <is>
          <t>Toulouse</t>
        </is>
      </c>
      <c r="H2121" s="65" t="inlineStr">
        <is>
          <t>Julien Fabre</t>
        </is>
      </c>
      <c r="I2121" s="65" t="inlineStr">
        <is>
          <t>Plomberie</t>
        </is>
      </c>
      <c r="J2121" s="65" t="inlineStr">
        <is>
          <t>PR-001</t>
        </is>
      </c>
      <c r="K2121" s="65" t="inlineStr">
        <is>
          <t>Remplacement chauffe-eau 200 L</t>
        </is>
      </c>
      <c r="L2121" s="67" t="n">
        <v>3</v>
      </c>
      <c r="M2121" s="68" t="n">
        <v>5757.55</v>
      </c>
      <c r="N2121" s="65" t="inlineStr">
        <is>
          <t>Refusé</t>
        </is>
      </c>
      <c r="O2121" s="66" t="n">
        <v>45911</v>
      </c>
      <c r="P2121" s="67" t="n"/>
      <c r="Q2121" s="67" t="n">
        <v>0</v>
      </c>
      <c r="R2121" s="67">
        <f>$I2121</f>
        <v/>
      </c>
      <c r="S2121" s="67">
        <f>$K2121</f>
        <v/>
      </c>
      <c r="T2121" s="67">
        <f>IFERROR(INDEX(Clients!$G$2:$G$1020,MATCH($E2121,Clients!$A$2:$A$1020,0)),"")</f>
        <v/>
      </c>
      <c r="U2121" s="67">
        <f>IFERROR(INDEX(Clients!$I$2:$I$1020,MATCH($E2121,Clients!$A$2:$A$1020,0)),"")</f>
        <v/>
      </c>
      <c r="V2121" s="69">
        <f>1</f>
        <v/>
      </c>
      <c r="W2121" s="69">
        <f>IF($N2121="Accepté",1,0)</f>
        <v/>
      </c>
      <c r="X2121" s="68">
        <f>$M2121*$W2121</f>
        <v/>
      </c>
      <c r="Y2121" s="68">
        <f>IF($N2121="En cours",0,$M2121)</f>
        <v/>
      </c>
      <c r="Z2121" s="69">
        <f>IF($P2121="",0,1)</f>
        <v/>
      </c>
      <c r="AA2121" s="70">
        <f>IF($P2121="",0,$P2121)</f>
        <v/>
      </c>
      <c r="AB2121" s="69">
        <f>IF(AND($P2121&lt;&gt;"",$P2121&lt;=Paramètres!$C$14),1,0)</f>
        <v/>
      </c>
      <c r="AC2121" s="67">
        <f>IF($P2121="","Jamais relancé",IF($P2121&lt;=3,"0-3 j",IF($P2121&lt;=7,"4-7 j",IF($P2121&lt;=15,"8-15 j","Plus de 15 j"))))</f>
        <v/>
      </c>
      <c r="AD2121" s="67">
        <f>IF($M2121&lt;=1000,"Moins de 1 k€",IF($M2121&lt;=5000,"1 à 5 k€",IF($M2121&lt;=15000,"5 à 15 k€","Plus de 15 k€")))</f>
        <v/>
      </c>
    </row>
    <row r="2122">
      <c r="A2122" s="65" t="inlineStr">
        <is>
          <t>DEV-02121</t>
        </is>
      </c>
      <c r="B2122" s="66" t="n">
        <v>45876</v>
      </c>
      <c r="C2122" s="65" t="inlineStr">
        <is>
          <t>2025-08</t>
        </is>
      </c>
      <c r="D2122" s="65" t="inlineStr">
        <is>
          <t>2025-2026</t>
        </is>
      </c>
      <c r="E2122" s="65" t="inlineStr">
        <is>
          <t>CLI-0148</t>
        </is>
      </c>
      <c r="F2122" s="65" t="inlineStr">
        <is>
          <t>Particulier</t>
        </is>
      </c>
      <c r="G2122" s="65" t="inlineStr">
        <is>
          <t>Bordeaux</t>
        </is>
      </c>
      <c r="H2122" s="65" t="inlineStr">
        <is>
          <t>Sophie Marchand</t>
        </is>
      </c>
      <c r="I2122" s="65" t="inlineStr">
        <is>
          <t>Salle de bain</t>
        </is>
      </c>
      <c r="J2122" s="65" t="inlineStr">
        <is>
          <t>SB-003</t>
        </is>
      </c>
      <c r="K2122" s="65" t="inlineStr">
        <is>
          <t>Pose meuble vasque + robinetterie</t>
        </is>
      </c>
      <c r="L2122" s="67" t="n">
        <v>2</v>
      </c>
      <c r="M2122" s="68" t="n">
        <v>2589.25</v>
      </c>
      <c r="N2122" s="65" t="inlineStr">
        <is>
          <t>Refusé</t>
        </is>
      </c>
      <c r="O2122" s="66" t="n">
        <v>45892</v>
      </c>
      <c r="P2122" s="67" t="n"/>
      <c r="Q2122" s="67" t="n">
        <v>0</v>
      </c>
      <c r="R2122" s="67">
        <f>$I2122</f>
        <v/>
      </c>
      <c r="S2122" s="67">
        <f>$K2122</f>
        <v/>
      </c>
      <c r="T2122" s="67">
        <f>IFERROR(INDEX(Clients!$G$2:$G$1020,MATCH($E2122,Clients!$A$2:$A$1020,0)),"")</f>
        <v/>
      </c>
      <c r="U2122" s="67">
        <f>IFERROR(INDEX(Clients!$I$2:$I$1020,MATCH($E2122,Clients!$A$2:$A$1020,0)),"")</f>
        <v/>
      </c>
      <c r="V2122" s="69">
        <f>1</f>
        <v/>
      </c>
      <c r="W2122" s="69">
        <f>IF($N2122="Accepté",1,0)</f>
        <v/>
      </c>
      <c r="X2122" s="68">
        <f>$M2122*$W2122</f>
        <v/>
      </c>
      <c r="Y2122" s="68">
        <f>IF($N2122="En cours",0,$M2122)</f>
        <v/>
      </c>
      <c r="Z2122" s="69">
        <f>IF($P2122="",0,1)</f>
        <v/>
      </c>
      <c r="AA2122" s="70">
        <f>IF($P2122="",0,$P2122)</f>
        <v/>
      </c>
      <c r="AB2122" s="69">
        <f>IF(AND($P2122&lt;&gt;"",$P2122&lt;=Paramètres!$C$14),1,0)</f>
        <v/>
      </c>
      <c r="AC2122" s="67">
        <f>IF($P2122="","Jamais relancé",IF($P2122&lt;=3,"0-3 j",IF($P2122&lt;=7,"4-7 j",IF($P2122&lt;=15,"8-15 j","Plus de 15 j"))))</f>
        <v/>
      </c>
      <c r="AD2122" s="67">
        <f>IF($M2122&lt;=1000,"Moins de 1 k€",IF($M2122&lt;=5000,"1 à 5 k€",IF($M2122&lt;=15000,"5 à 15 k€","Plus de 15 k€")))</f>
        <v/>
      </c>
    </row>
    <row r="2123">
      <c r="A2123" s="65" t="inlineStr">
        <is>
          <t>DEV-02122</t>
        </is>
      </c>
      <c r="B2123" s="66" t="n">
        <v>45876</v>
      </c>
      <c r="C2123" s="65" t="inlineStr">
        <is>
          <t>2025-08</t>
        </is>
      </c>
      <c r="D2123" s="65" t="inlineStr">
        <is>
          <t>2025-2026</t>
        </is>
      </c>
      <c r="E2123" s="65" t="inlineStr">
        <is>
          <t>CLI-0645</t>
        </is>
      </c>
      <c r="F2123" s="65" t="inlineStr">
        <is>
          <t>Particulier</t>
        </is>
      </c>
      <c r="G2123" s="65" t="inlineStr">
        <is>
          <t>Bordeaux</t>
        </is>
      </c>
      <c r="H2123" s="65" t="inlineStr">
        <is>
          <t>Karim Belkacem</t>
        </is>
      </c>
      <c r="I2123" s="65" t="inlineStr">
        <is>
          <t>Salle de bain</t>
        </is>
      </c>
      <c r="J2123" s="65" t="inlineStr">
        <is>
          <t>SB-003</t>
        </is>
      </c>
      <c r="K2123" s="65" t="inlineStr">
        <is>
          <t>Pose meuble vasque + robinetterie</t>
        </is>
      </c>
      <c r="L2123" s="67" t="n">
        <v>1</v>
      </c>
      <c r="M2123" s="68" t="n">
        <v>1385.79</v>
      </c>
      <c r="N2123" s="65" t="inlineStr">
        <is>
          <t>Accepté</t>
        </is>
      </c>
      <c r="O2123" s="66" t="n">
        <v>45922</v>
      </c>
      <c r="P2123" s="67" t="n">
        <v>7</v>
      </c>
      <c r="Q2123" s="67" t="n">
        <v>1</v>
      </c>
      <c r="R2123" s="67">
        <f>$I2123</f>
        <v/>
      </c>
      <c r="S2123" s="67">
        <f>$K2123</f>
        <v/>
      </c>
      <c r="T2123" s="67">
        <f>IFERROR(INDEX(Clients!$G$2:$G$1020,MATCH($E2123,Clients!$A$2:$A$1020,0)),"")</f>
        <v/>
      </c>
      <c r="U2123" s="67">
        <f>IFERROR(INDEX(Clients!$I$2:$I$1020,MATCH($E2123,Clients!$A$2:$A$1020,0)),"")</f>
        <v/>
      </c>
      <c r="V2123" s="69">
        <f>1</f>
        <v/>
      </c>
      <c r="W2123" s="69">
        <f>IF($N2123="Accepté",1,0)</f>
        <v/>
      </c>
      <c r="X2123" s="68">
        <f>$M2123*$W2123</f>
        <v/>
      </c>
      <c r="Y2123" s="68">
        <f>IF($N2123="En cours",0,$M2123)</f>
        <v/>
      </c>
      <c r="Z2123" s="69">
        <f>IF($P2123="",0,1)</f>
        <v/>
      </c>
      <c r="AA2123" s="70">
        <f>IF($P2123="",0,$P2123)</f>
        <v/>
      </c>
      <c r="AB2123" s="69">
        <f>IF(AND($P2123&lt;&gt;"",$P2123&lt;=Paramètres!$C$14),1,0)</f>
        <v/>
      </c>
      <c r="AC2123" s="67">
        <f>IF($P2123="","Jamais relancé",IF($P2123&lt;=3,"0-3 j",IF($P2123&lt;=7,"4-7 j",IF($P2123&lt;=15,"8-15 j","Plus de 15 j"))))</f>
        <v/>
      </c>
      <c r="AD2123" s="67">
        <f>IF($M2123&lt;=1000,"Moins de 1 k€",IF($M2123&lt;=5000,"1 à 5 k€",IF($M2123&lt;=15000,"5 à 15 k€","Plus de 15 k€")))</f>
        <v/>
      </c>
    </row>
    <row r="2124">
      <c r="A2124" s="65" t="inlineStr">
        <is>
          <t>DEV-02123</t>
        </is>
      </c>
      <c r="B2124" s="66" t="n">
        <v>45876</v>
      </c>
      <c r="C2124" s="65" t="inlineStr">
        <is>
          <t>2025-08</t>
        </is>
      </c>
      <c r="D2124" s="65" t="inlineStr">
        <is>
          <t>2025-2026</t>
        </is>
      </c>
      <c r="E2124" s="65" t="inlineStr">
        <is>
          <t>CLI-0577</t>
        </is>
      </c>
      <c r="F2124" s="65" t="inlineStr">
        <is>
          <t>Syndic</t>
        </is>
      </c>
      <c r="G2124" s="65" t="inlineStr">
        <is>
          <t>Bordeaux</t>
        </is>
      </c>
      <c r="H2124" s="65" t="inlineStr">
        <is>
          <t>Sophie Marchand</t>
        </is>
      </c>
      <c r="I2124" s="65" t="inlineStr">
        <is>
          <t>Dépannage</t>
        </is>
      </c>
      <c r="J2124" s="65" t="inlineStr">
        <is>
          <t>DP-004</t>
        </is>
      </c>
      <c r="K2124" s="65" t="inlineStr">
        <is>
          <t>Remise en service chaudière</t>
        </is>
      </c>
      <c r="L2124" s="67" t="n">
        <v>1</v>
      </c>
      <c r="M2124" s="68" t="n">
        <v>586.22</v>
      </c>
      <c r="N2124" s="65" t="inlineStr">
        <is>
          <t>Accepté</t>
        </is>
      </c>
      <c r="O2124" s="66" t="n">
        <v>45895</v>
      </c>
      <c r="P2124" s="67" t="n">
        <v>6</v>
      </c>
      <c r="Q2124" s="67" t="n">
        <v>1</v>
      </c>
      <c r="R2124" s="67">
        <f>$I2124</f>
        <v/>
      </c>
      <c r="S2124" s="67">
        <f>$K2124</f>
        <v/>
      </c>
      <c r="T2124" s="67">
        <f>IFERROR(INDEX(Clients!$G$2:$G$1020,MATCH($E2124,Clients!$A$2:$A$1020,0)),"")</f>
        <v/>
      </c>
      <c r="U2124" s="67">
        <f>IFERROR(INDEX(Clients!$I$2:$I$1020,MATCH($E2124,Clients!$A$2:$A$1020,0)),"")</f>
        <v/>
      </c>
      <c r="V2124" s="69">
        <f>1</f>
        <v/>
      </c>
      <c r="W2124" s="69">
        <f>IF($N2124="Accepté",1,0)</f>
        <v/>
      </c>
      <c r="X2124" s="68">
        <f>$M2124*$W2124</f>
        <v/>
      </c>
      <c r="Y2124" s="68">
        <f>IF($N2124="En cours",0,$M2124)</f>
        <v/>
      </c>
      <c r="Z2124" s="69">
        <f>IF($P2124="",0,1)</f>
        <v/>
      </c>
      <c r="AA2124" s="70">
        <f>IF($P2124="",0,$P2124)</f>
        <v/>
      </c>
      <c r="AB2124" s="69">
        <f>IF(AND($P2124&lt;&gt;"",$P2124&lt;=Paramètres!$C$14),1,0)</f>
        <v/>
      </c>
      <c r="AC2124" s="67">
        <f>IF($P2124="","Jamais relancé",IF($P2124&lt;=3,"0-3 j",IF($P2124&lt;=7,"4-7 j",IF($P2124&lt;=15,"8-15 j","Plus de 15 j"))))</f>
        <v/>
      </c>
      <c r="AD2124" s="67">
        <f>IF($M2124&lt;=1000,"Moins de 1 k€",IF($M2124&lt;=5000,"1 à 5 k€",IF($M2124&lt;=15000,"5 à 15 k€","Plus de 15 k€")))</f>
        <v/>
      </c>
    </row>
    <row r="2125">
      <c r="A2125" s="65" t="inlineStr">
        <is>
          <t>DEV-02124</t>
        </is>
      </c>
      <c r="B2125" s="66" t="n">
        <v>45876</v>
      </c>
      <c r="C2125" s="65" t="inlineStr">
        <is>
          <t>2025-08</t>
        </is>
      </c>
      <c r="D2125" s="65" t="inlineStr">
        <is>
          <t>2025-2026</t>
        </is>
      </c>
      <c r="E2125" s="65" t="inlineStr">
        <is>
          <t>CLI-0558</t>
        </is>
      </c>
      <c r="F2125" s="65" t="inlineStr">
        <is>
          <t>Particulier</t>
        </is>
      </c>
      <c r="G2125" s="65" t="inlineStr">
        <is>
          <t>Montpellier</t>
        </is>
      </c>
      <c r="H2125" s="65" t="inlineStr">
        <is>
          <t>Thomas Rey</t>
        </is>
      </c>
      <c r="I2125" s="65" t="inlineStr">
        <is>
          <t>Plomberie</t>
        </is>
      </c>
      <c r="J2125" s="65" t="inlineStr">
        <is>
          <t>PR-003</t>
        </is>
      </c>
      <c r="K2125" s="65" t="inlineStr">
        <is>
          <t>Réfection réseau eau appartement</t>
        </is>
      </c>
      <c r="L2125" s="67" t="n">
        <v>1</v>
      </c>
      <c r="M2125" s="68" t="n">
        <v>3316.79</v>
      </c>
      <c r="N2125" s="65" t="inlineStr">
        <is>
          <t>Refusé</t>
        </is>
      </c>
      <c r="O2125" s="66" t="n">
        <v>45894</v>
      </c>
      <c r="P2125" s="67" t="n">
        <v>12</v>
      </c>
      <c r="Q2125" s="67" t="n">
        <v>1</v>
      </c>
      <c r="R2125" s="67">
        <f>$I2125</f>
        <v/>
      </c>
      <c r="S2125" s="67">
        <f>$K2125</f>
        <v/>
      </c>
      <c r="T2125" s="67">
        <f>IFERROR(INDEX(Clients!$G$2:$G$1020,MATCH($E2125,Clients!$A$2:$A$1020,0)),"")</f>
        <v/>
      </c>
      <c r="U2125" s="67">
        <f>IFERROR(INDEX(Clients!$I$2:$I$1020,MATCH($E2125,Clients!$A$2:$A$1020,0)),"")</f>
        <v/>
      </c>
      <c r="V2125" s="69">
        <f>1</f>
        <v/>
      </c>
      <c r="W2125" s="69">
        <f>IF($N2125="Accepté",1,0)</f>
        <v/>
      </c>
      <c r="X2125" s="68">
        <f>$M2125*$W2125</f>
        <v/>
      </c>
      <c r="Y2125" s="68">
        <f>IF($N2125="En cours",0,$M2125)</f>
        <v/>
      </c>
      <c r="Z2125" s="69">
        <f>IF($P2125="",0,1)</f>
        <v/>
      </c>
      <c r="AA2125" s="70">
        <f>IF($P2125="",0,$P2125)</f>
        <v/>
      </c>
      <c r="AB2125" s="69">
        <f>IF(AND($P2125&lt;&gt;"",$P2125&lt;=Paramètres!$C$14),1,0)</f>
        <v/>
      </c>
      <c r="AC2125" s="67">
        <f>IF($P2125="","Jamais relancé",IF($P2125&lt;=3,"0-3 j",IF($P2125&lt;=7,"4-7 j",IF($P2125&lt;=15,"8-15 j","Plus de 15 j"))))</f>
        <v/>
      </c>
      <c r="AD2125" s="67">
        <f>IF($M2125&lt;=1000,"Moins de 1 k€",IF($M2125&lt;=5000,"1 à 5 k€",IF($M2125&lt;=15000,"5 à 15 k€","Plus de 15 k€")))</f>
        <v/>
      </c>
    </row>
    <row r="2126">
      <c r="A2126" s="65" t="inlineStr">
        <is>
          <t>DEV-02125</t>
        </is>
      </c>
      <c r="B2126" s="66" t="n">
        <v>45877</v>
      </c>
      <c r="C2126" s="65" t="inlineStr">
        <is>
          <t>2025-08</t>
        </is>
      </c>
      <c r="D2126" s="65" t="inlineStr">
        <is>
          <t>2025-2026</t>
        </is>
      </c>
      <c r="E2126" s="65" t="inlineStr">
        <is>
          <t>CLI-0717</t>
        </is>
      </c>
      <c r="F2126" s="65" t="inlineStr">
        <is>
          <t>Syndic</t>
        </is>
      </c>
      <c r="G2126" s="65" t="inlineStr">
        <is>
          <t>Bordeaux</t>
        </is>
      </c>
      <c r="H2126" s="65" t="inlineStr">
        <is>
          <t>Sophie Marchand</t>
        </is>
      </c>
      <c r="I2126" s="65" t="inlineStr">
        <is>
          <t>Dépannage</t>
        </is>
      </c>
      <c r="J2126" s="65" t="inlineStr">
        <is>
          <t>DP-003</t>
        </is>
      </c>
      <c r="K2126" s="65" t="inlineStr">
        <is>
          <t>Dépannage électrique urgence</t>
        </is>
      </c>
      <c r="L2126" s="67" t="n">
        <v>1</v>
      </c>
      <c r="M2126" s="68" t="n">
        <v>691.79</v>
      </c>
      <c r="N2126" s="65" t="inlineStr">
        <is>
          <t>Sans réponse</t>
        </is>
      </c>
      <c r="O2126" s="66" t="n">
        <v>45910</v>
      </c>
      <c r="P2126" s="67" t="n">
        <v>14</v>
      </c>
      <c r="Q2126" s="67" t="n">
        <v>2</v>
      </c>
      <c r="R2126" s="67">
        <f>$I2126</f>
        <v/>
      </c>
      <c r="S2126" s="67">
        <f>$K2126</f>
        <v/>
      </c>
      <c r="T2126" s="67">
        <f>IFERROR(INDEX(Clients!$G$2:$G$1020,MATCH($E2126,Clients!$A$2:$A$1020,0)),"")</f>
        <v/>
      </c>
      <c r="U2126" s="67">
        <f>IFERROR(INDEX(Clients!$I$2:$I$1020,MATCH($E2126,Clients!$A$2:$A$1020,0)),"")</f>
        <v/>
      </c>
      <c r="V2126" s="69">
        <f>1</f>
        <v/>
      </c>
      <c r="W2126" s="69">
        <f>IF($N2126="Accepté",1,0)</f>
        <v/>
      </c>
      <c r="X2126" s="68">
        <f>$M2126*$W2126</f>
        <v/>
      </c>
      <c r="Y2126" s="68">
        <f>IF($N2126="En cours",0,$M2126)</f>
        <v/>
      </c>
      <c r="Z2126" s="69">
        <f>IF($P2126="",0,1)</f>
        <v/>
      </c>
      <c r="AA2126" s="70">
        <f>IF($P2126="",0,$P2126)</f>
        <v/>
      </c>
      <c r="AB2126" s="69">
        <f>IF(AND($P2126&lt;&gt;"",$P2126&lt;=Paramètres!$C$14),1,0)</f>
        <v/>
      </c>
      <c r="AC2126" s="67">
        <f>IF($P2126="","Jamais relancé",IF($P2126&lt;=3,"0-3 j",IF($P2126&lt;=7,"4-7 j",IF($P2126&lt;=15,"8-15 j","Plus de 15 j"))))</f>
        <v/>
      </c>
      <c r="AD2126" s="67">
        <f>IF($M2126&lt;=1000,"Moins de 1 k€",IF($M2126&lt;=5000,"1 à 5 k€",IF($M2126&lt;=15000,"5 à 15 k€","Plus de 15 k€")))</f>
        <v/>
      </c>
    </row>
    <row r="2127">
      <c r="A2127" s="65" t="inlineStr">
        <is>
          <t>DEV-02126</t>
        </is>
      </c>
      <c r="B2127" s="66" t="n">
        <v>45877</v>
      </c>
      <c r="C2127" s="65" t="inlineStr">
        <is>
          <t>2025-08</t>
        </is>
      </c>
      <c r="D2127" s="65" t="inlineStr">
        <is>
          <t>2025-2026</t>
        </is>
      </c>
      <c r="E2127" s="65" t="inlineStr">
        <is>
          <t>CLI-0455</t>
        </is>
      </c>
      <c r="F2127" s="65" t="inlineStr">
        <is>
          <t>Particulier</t>
        </is>
      </c>
      <c r="G2127" s="65" t="inlineStr">
        <is>
          <t>Toulouse</t>
        </is>
      </c>
      <c r="H2127" s="65" t="inlineStr">
        <is>
          <t>Julien Fabre</t>
        </is>
      </c>
      <c r="I2127" s="65" t="inlineStr">
        <is>
          <t>Plomberie</t>
        </is>
      </c>
      <c r="J2127" s="65" t="inlineStr">
        <is>
          <t>PR-002</t>
        </is>
      </c>
      <c r="K2127" s="65" t="inlineStr">
        <is>
          <t>Recherche de fuite + réparation</t>
        </is>
      </c>
      <c r="L2127" s="67" t="n">
        <v>1</v>
      </c>
      <c r="M2127" s="68" t="n">
        <v>514.53</v>
      </c>
      <c r="N2127" s="65" t="inlineStr">
        <is>
          <t>Sans réponse</t>
        </is>
      </c>
      <c r="O2127" s="66" t="n">
        <v>45908</v>
      </c>
      <c r="P2127" s="67" t="n">
        <v>8</v>
      </c>
      <c r="Q2127" s="67" t="n">
        <v>1</v>
      </c>
      <c r="R2127" s="67">
        <f>$I2127</f>
        <v/>
      </c>
      <c r="S2127" s="67">
        <f>$K2127</f>
        <v/>
      </c>
      <c r="T2127" s="67">
        <f>IFERROR(INDEX(Clients!$G$2:$G$1020,MATCH($E2127,Clients!$A$2:$A$1020,0)),"")</f>
        <v/>
      </c>
      <c r="U2127" s="67">
        <f>IFERROR(INDEX(Clients!$I$2:$I$1020,MATCH($E2127,Clients!$A$2:$A$1020,0)),"")</f>
        <v/>
      </c>
      <c r="V2127" s="69">
        <f>1</f>
        <v/>
      </c>
      <c r="W2127" s="69">
        <f>IF($N2127="Accepté",1,0)</f>
        <v/>
      </c>
      <c r="X2127" s="68">
        <f>$M2127*$W2127</f>
        <v/>
      </c>
      <c r="Y2127" s="68">
        <f>IF($N2127="En cours",0,$M2127)</f>
        <v/>
      </c>
      <c r="Z2127" s="69">
        <f>IF($P2127="",0,1)</f>
        <v/>
      </c>
      <c r="AA2127" s="70">
        <f>IF($P2127="",0,$P2127)</f>
        <v/>
      </c>
      <c r="AB2127" s="69">
        <f>IF(AND($P2127&lt;&gt;"",$P2127&lt;=Paramètres!$C$14),1,0)</f>
        <v/>
      </c>
      <c r="AC2127" s="67">
        <f>IF($P2127="","Jamais relancé",IF($P2127&lt;=3,"0-3 j",IF($P2127&lt;=7,"4-7 j",IF($P2127&lt;=15,"8-15 j","Plus de 15 j"))))</f>
        <v/>
      </c>
      <c r="AD2127" s="67">
        <f>IF($M2127&lt;=1000,"Moins de 1 k€",IF($M2127&lt;=5000,"1 à 5 k€",IF($M2127&lt;=15000,"5 à 15 k€","Plus de 15 k€")))</f>
        <v/>
      </c>
    </row>
    <row r="2128">
      <c r="A2128" s="65" t="inlineStr">
        <is>
          <t>DEV-02127</t>
        </is>
      </c>
      <c r="B2128" s="66" t="n">
        <v>45880</v>
      </c>
      <c r="C2128" s="65" t="inlineStr">
        <is>
          <t>2025-08</t>
        </is>
      </c>
      <c r="D2128" s="65" t="inlineStr">
        <is>
          <t>2025-2026</t>
        </is>
      </c>
      <c r="E2128" s="65" t="inlineStr">
        <is>
          <t>CLI-0362</t>
        </is>
      </c>
      <c r="F2128" s="65" t="inlineStr">
        <is>
          <t>Particulier</t>
        </is>
      </c>
      <c r="G2128" s="65" t="inlineStr">
        <is>
          <t>Bordeaux</t>
        </is>
      </c>
      <c r="H2128" s="65" t="inlineStr">
        <is>
          <t>Sophie Marchand</t>
        </is>
      </c>
      <c r="I2128" s="65" t="inlineStr">
        <is>
          <t>Chauffage</t>
        </is>
      </c>
      <c r="J2128" s="65" t="inlineStr">
        <is>
          <t>CH-004</t>
        </is>
      </c>
      <c r="K2128" s="65" t="inlineStr">
        <is>
          <t>Remplacement radiateurs (lot de 5)</t>
        </is>
      </c>
      <c r="L2128" s="67" t="n">
        <v>2</v>
      </c>
      <c r="M2128" s="68" t="n">
        <v>4681.75</v>
      </c>
      <c r="N2128" s="65" t="inlineStr">
        <is>
          <t>Sans réponse</t>
        </is>
      </c>
      <c r="O2128" s="66" t="n">
        <v>45896</v>
      </c>
      <c r="P2128" s="67" t="n"/>
      <c r="Q2128" s="67" t="n">
        <v>0</v>
      </c>
      <c r="R2128" s="67">
        <f>$I2128</f>
        <v/>
      </c>
      <c r="S2128" s="67">
        <f>$K2128</f>
        <v/>
      </c>
      <c r="T2128" s="67">
        <f>IFERROR(INDEX(Clients!$G$2:$G$1020,MATCH($E2128,Clients!$A$2:$A$1020,0)),"")</f>
        <v/>
      </c>
      <c r="U2128" s="67">
        <f>IFERROR(INDEX(Clients!$I$2:$I$1020,MATCH($E2128,Clients!$A$2:$A$1020,0)),"")</f>
        <v/>
      </c>
      <c r="V2128" s="69">
        <f>1</f>
        <v/>
      </c>
      <c r="W2128" s="69">
        <f>IF($N2128="Accepté",1,0)</f>
        <v/>
      </c>
      <c r="X2128" s="68">
        <f>$M2128*$W2128</f>
        <v/>
      </c>
      <c r="Y2128" s="68">
        <f>IF($N2128="En cours",0,$M2128)</f>
        <v/>
      </c>
      <c r="Z2128" s="69">
        <f>IF($P2128="",0,1)</f>
        <v/>
      </c>
      <c r="AA2128" s="70">
        <f>IF($P2128="",0,$P2128)</f>
        <v/>
      </c>
      <c r="AB2128" s="69">
        <f>IF(AND($P2128&lt;&gt;"",$P2128&lt;=Paramètres!$C$14),1,0)</f>
        <v/>
      </c>
      <c r="AC2128" s="67">
        <f>IF($P2128="","Jamais relancé",IF($P2128&lt;=3,"0-3 j",IF($P2128&lt;=7,"4-7 j",IF($P2128&lt;=15,"8-15 j","Plus de 15 j"))))</f>
        <v/>
      </c>
      <c r="AD2128" s="67">
        <f>IF($M2128&lt;=1000,"Moins de 1 k€",IF($M2128&lt;=5000,"1 à 5 k€",IF($M2128&lt;=15000,"5 à 15 k€","Plus de 15 k€")))</f>
        <v/>
      </c>
    </row>
    <row r="2129">
      <c r="A2129" s="65" t="inlineStr">
        <is>
          <t>DEV-02128</t>
        </is>
      </c>
      <c r="B2129" s="66" t="n">
        <v>45880</v>
      </c>
      <c r="C2129" s="65" t="inlineStr">
        <is>
          <t>2025-08</t>
        </is>
      </c>
      <c r="D2129" s="65" t="inlineStr">
        <is>
          <t>2025-2026</t>
        </is>
      </c>
      <c r="E2129" s="65" t="inlineStr">
        <is>
          <t>CLI-0683</t>
        </is>
      </c>
      <c r="F2129" s="65" t="inlineStr">
        <is>
          <t>Particulier</t>
        </is>
      </c>
      <c r="G2129" s="65" t="inlineStr">
        <is>
          <t>Bordeaux</t>
        </is>
      </c>
      <c r="H2129" s="65" t="inlineStr">
        <is>
          <t>Karim Belkacem</t>
        </is>
      </c>
      <c r="I2129" s="65" t="inlineStr">
        <is>
          <t>Dépannage</t>
        </is>
      </c>
      <c r="J2129" s="65" t="inlineStr">
        <is>
          <t>DP-001</t>
        </is>
      </c>
      <c r="K2129" s="65" t="inlineStr">
        <is>
          <t>Dépannage plomberie urgence</t>
        </is>
      </c>
      <c r="L2129" s="67" t="n">
        <v>1</v>
      </c>
      <c r="M2129" s="68" t="n">
        <v>324.64</v>
      </c>
      <c r="N2129" s="65" t="inlineStr">
        <is>
          <t>Refusé</t>
        </is>
      </c>
      <c r="O2129" s="66" t="n">
        <v>45896</v>
      </c>
      <c r="P2129" s="67" t="n">
        <v>2</v>
      </c>
      <c r="Q2129" s="67" t="n">
        <v>1</v>
      </c>
      <c r="R2129" s="67">
        <f>$I2129</f>
        <v/>
      </c>
      <c r="S2129" s="67">
        <f>$K2129</f>
        <v/>
      </c>
      <c r="T2129" s="67">
        <f>IFERROR(INDEX(Clients!$G$2:$G$1020,MATCH($E2129,Clients!$A$2:$A$1020,0)),"")</f>
        <v/>
      </c>
      <c r="U2129" s="67">
        <f>IFERROR(INDEX(Clients!$I$2:$I$1020,MATCH($E2129,Clients!$A$2:$A$1020,0)),"")</f>
        <v/>
      </c>
      <c r="V2129" s="69">
        <f>1</f>
        <v/>
      </c>
      <c r="W2129" s="69">
        <f>IF($N2129="Accepté",1,0)</f>
        <v/>
      </c>
      <c r="X2129" s="68">
        <f>$M2129*$W2129</f>
        <v/>
      </c>
      <c r="Y2129" s="68">
        <f>IF($N2129="En cours",0,$M2129)</f>
        <v/>
      </c>
      <c r="Z2129" s="69">
        <f>IF($P2129="",0,1)</f>
        <v/>
      </c>
      <c r="AA2129" s="70">
        <f>IF($P2129="",0,$P2129)</f>
        <v/>
      </c>
      <c r="AB2129" s="69">
        <f>IF(AND($P2129&lt;&gt;"",$P2129&lt;=Paramètres!$C$14),1,0)</f>
        <v/>
      </c>
      <c r="AC2129" s="67">
        <f>IF($P2129="","Jamais relancé",IF($P2129&lt;=3,"0-3 j",IF($P2129&lt;=7,"4-7 j",IF($P2129&lt;=15,"8-15 j","Plus de 15 j"))))</f>
        <v/>
      </c>
      <c r="AD2129" s="67">
        <f>IF($M2129&lt;=1000,"Moins de 1 k€",IF($M2129&lt;=5000,"1 à 5 k€",IF($M2129&lt;=15000,"5 à 15 k€","Plus de 15 k€")))</f>
        <v/>
      </c>
    </row>
    <row r="2130">
      <c r="A2130" s="65" t="inlineStr">
        <is>
          <t>DEV-02129</t>
        </is>
      </c>
      <c r="B2130" s="66" t="n">
        <v>45881</v>
      </c>
      <c r="C2130" s="65" t="inlineStr">
        <is>
          <t>2025-08</t>
        </is>
      </c>
      <c r="D2130" s="65" t="inlineStr">
        <is>
          <t>2025-2026</t>
        </is>
      </c>
      <c r="E2130" s="65" t="inlineStr">
        <is>
          <t>CLI-0362</t>
        </is>
      </c>
      <c r="F2130" s="65" t="inlineStr">
        <is>
          <t>Particulier</t>
        </is>
      </c>
      <c r="G2130" s="65" t="inlineStr">
        <is>
          <t>Bordeaux</t>
        </is>
      </c>
      <c r="H2130" s="65" t="inlineStr">
        <is>
          <t>Karim Belkacem</t>
        </is>
      </c>
      <c r="I2130" s="65" t="inlineStr">
        <is>
          <t>Dépannage</t>
        </is>
      </c>
      <c r="J2130" s="65" t="inlineStr">
        <is>
          <t>DP-004</t>
        </is>
      </c>
      <c r="K2130" s="65" t="inlineStr">
        <is>
          <t>Remise en service chaudière</t>
        </is>
      </c>
      <c r="L2130" s="67" t="n">
        <v>1</v>
      </c>
      <c r="M2130" s="68" t="n">
        <v>239.03</v>
      </c>
      <c r="N2130" s="65" t="inlineStr">
        <is>
          <t>Accepté</t>
        </is>
      </c>
      <c r="O2130" s="66" t="n">
        <v>45912</v>
      </c>
      <c r="P2130" s="67" t="n">
        <v>4</v>
      </c>
      <c r="Q2130" s="67" t="n">
        <v>1</v>
      </c>
      <c r="R2130" s="67">
        <f>$I2130</f>
        <v/>
      </c>
      <c r="S2130" s="67">
        <f>$K2130</f>
        <v/>
      </c>
      <c r="T2130" s="67">
        <f>IFERROR(INDEX(Clients!$G$2:$G$1020,MATCH($E2130,Clients!$A$2:$A$1020,0)),"")</f>
        <v/>
      </c>
      <c r="U2130" s="67">
        <f>IFERROR(INDEX(Clients!$I$2:$I$1020,MATCH($E2130,Clients!$A$2:$A$1020,0)),"")</f>
        <v/>
      </c>
      <c r="V2130" s="69">
        <f>1</f>
        <v/>
      </c>
      <c r="W2130" s="69">
        <f>IF($N2130="Accepté",1,0)</f>
        <v/>
      </c>
      <c r="X2130" s="68">
        <f>$M2130*$W2130</f>
        <v/>
      </c>
      <c r="Y2130" s="68">
        <f>IF($N2130="En cours",0,$M2130)</f>
        <v/>
      </c>
      <c r="Z2130" s="69">
        <f>IF($P2130="",0,1)</f>
        <v/>
      </c>
      <c r="AA2130" s="70">
        <f>IF($P2130="",0,$P2130)</f>
        <v/>
      </c>
      <c r="AB2130" s="69">
        <f>IF(AND($P2130&lt;&gt;"",$P2130&lt;=Paramètres!$C$14),1,0)</f>
        <v/>
      </c>
      <c r="AC2130" s="67">
        <f>IF($P2130="","Jamais relancé",IF($P2130&lt;=3,"0-3 j",IF($P2130&lt;=7,"4-7 j",IF($P2130&lt;=15,"8-15 j","Plus de 15 j"))))</f>
        <v/>
      </c>
      <c r="AD2130" s="67">
        <f>IF($M2130&lt;=1000,"Moins de 1 k€",IF($M2130&lt;=5000,"1 à 5 k€",IF($M2130&lt;=15000,"5 à 15 k€","Plus de 15 k€")))</f>
        <v/>
      </c>
    </row>
    <row r="2131">
      <c r="A2131" s="65" t="inlineStr">
        <is>
          <t>DEV-02130</t>
        </is>
      </c>
      <c r="B2131" s="66" t="n">
        <v>45881</v>
      </c>
      <c r="C2131" s="65" t="inlineStr">
        <is>
          <t>2025-08</t>
        </is>
      </c>
      <c r="D2131" s="65" t="inlineStr">
        <is>
          <t>2025-2026</t>
        </is>
      </c>
      <c r="E2131" s="65" t="inlineStr">
        <is>
          <t>CLI-0244</t>
        </is>
      </c>
      <c r="F2131" s="65" t="inlineStr">
        <is>
          <t>Professionnel</t>
        </is>
      </c>
      <c r="G2131" s="65" t="inlineStr">
        <is>
          <t>Bordeaux</t>
        </is>
      </c>
      <c r="H2131" s="65" t="inlineStr">
        <is>
          <t>Sophie Marchand</t>
        </is>
      </c>
      <c r="I2131" s="65" t="inlineStr">
        <is>
          <t>Électricité</t>
        </is>
      </c>
      <c r="J2131" s="65" t="inlineStr">
        <is>
          <t>EL-003</t>
        </is>
      </c>
      <c r="K2131" s="65" t="inlineStr">
        <is>
          <t>Rénovation électrique complète</t>
        </is>
      </c>
      <c r="L2131" s="67" t="n">
        <v>1</v>
      </c>
      <c r="M2131" s="68" t="n">
        <v>19034.65</v>
      </c>
      <c r="N2131" s="65" t="inlineStr">
        <is>
          <t>Refusé</t>
        </is>
      </c>
      <c r="O2131" s="66" t="n">
        <v>45894</v>
      </c>
      <c r="P2131" s="67" t="n">
        <v>9</v>
      </c>
      <c r="Q2131" s="67" t="n">
        <v>1</v>
      </c>
      <c r="R2131" s="67">
        <f>$I2131</f>
        <v/>
      </c>
      <c r="S2131" s="67">
        <f>$K2131</f>
        <v/>
      </c>
      <c r="T2131" s="67">
        <f>IFERROR(INDEX(Clients!$G$2:$G$1020,MATCH($E2131,Clients!$A$2:$A$1020,0)),"")</f>
        <v/>
      </c>
      <c r="U2131" s="67">
        <f>IFERROR(INDEX(Clients!$I$2:$I$1020,MATCH($E2131,Clients!$A$2:$A$1020,0)),"")</f>
        <v/>
      </c>
      <c r="V2131" s="69">
        <f>1</f>
        <v/>
      </c>
      <c r="W2131" s="69">
        <f>IF($N2131="Accepté",1,0)</f>
        <v/>
      </c>
      <c r="X2131" s="68">
        <f>$M2131*$W2131</f>
        <v/>
      </c>
      <c r="Y2131" s="68">
        <f>IF($N2131="En cours",0,$M2131)</f>
        <v/>
      </c>
      <c r="Z2131" s="69">
        <f>IF($P2131="",0,1)</f>
        <v/>
      </c>
      <c r="AA2131" s="70">
        <f>IF($P2131="",0,$P2131)</f>
        <v/>
      </c>
      <c r="AB2131" s="69">
        <f>IF(AND($P2131&lt;&gt;"",$P2131&lt;=Paramètres!$C$14),1,0)</f>
        <v/>
      </c>
      <c r="AC2131" s="67">
        <f>IF($P2131="","Jamais relancé",IF($P2131&lt;=3,"0-3 j",IF($P2131&lt;=7,"4-7 j",IF($P2131&lt;=15,"8-15 j","Plus de 15 j"))))</f>
        <v/>
      </c>
      <c r="AD2131" s="67">
        <f>IF($M2131&lt;=1000,"Moins de 1 k€",IF($M2131&lt;=5000,"1 à 5 k€",IF($M2131&lt;=15000,"5 à 15 k€","Plus de 15 k€")))</f>
        <v/>
      </c>
    </row>
    <row r="2132">
      <c r="A2132" s="65" t="inlineStr">
        <is>
          <t>DEV-02131</t>
        </is>
      </c>
      <c r="B2132" s="66" t="n">
        <v>45881</v>
      </c>
      <c r="C2132" s="65" t="inlineStr">
        <is>
          <t>2025-08</t>
        </is>
      </c>
      <c r="D2132" s="65" t="inlineStr">
        <is>
          <t>2025-2026</t>
        </is>
      </c>
      <c r="E2132" s="65" t="inlineStr">
        <is>
          <t>CLI-0294</t>
        </is>
      </c>
      <c r="F2132" s="65" t="inlineStr">
        <is>
          <t>Professionnel</t>
        </is>
      </c>
      <c r="G2132" s="65" t="inlineStr">
        <is>
          <t>Toulouse</t>
        </is>
      </c>
      <c r="H2132" s="65" t="inlineStr">
        <is>
          <t>Nadia Cherif</t>
        </is>
      </c>
      <c r="I2132" s="65" t="inlineStr">
        <is>
          <t>Plomberie</t>
        </is>
      </c>
      <c r="J2132" s="65" t="inlineStr">
        <is>
          <t>PR-003</t>
        </is>
      </c>
      <c r="K2132" s="65" t="inlineStr">
        <is>
          <t>Réfection réseau eau appartement</t>
        </is>
      </c>
      <c r="L2132" s="67" t="n">
        <v>1</v>
      </c>
      <c r="M2132" s="68" t="n">
        <v>5842.16</v>
      </c>
      <c r="N2132" s="65" t="inlineStr">
        <is>
          <t>Sans réponse</t>
        </is>
      </c>
      <c r="O2132" s="66" t="n">
        <v>45916</v>
      </c>
      <c r="P2132" s="67" t="n"/>
      <c r="Q2132" s="67" t="n">
        <v>0</v>
      </c>
      <c r="R2132" s="67">
        <f>$I2132</f>
        <v/>
      </c>
      <c r="S2132" s="67">
        <f>$K2132</f>
        <v/>
      </c>
      <c r="T2132" s="67">
        <f>IFERROR(INDEX(Clients!$G$2:$G$1020,MATCH($E2132,Clients!$A$2:$A$1020,0)),"")</f>
        <v/>
      </c>
      <c r="U2132" s="67">
        <f>IFERROR(INDEX(Clients!$I$2:$I$1020,MATCH($E2132,Clients!$A$2:$A$1020,0)),"")</f>
        <v/>
      </c>
      <c r="V2132" s="69">
        <f>1</f>
        <v/>
      </c>
      <c r="W2132" s="69">
        <f>IF($N2132="Accepté",1,0)</f>
        <v/>
      </c>
      <c r="X2132" s="68">
        <f>$M2132*$W2132</f>
        <v/>
      </c>
      <c r="Y2132" s="68">
        <f>IF($N2132="En cours",0,$M2132)</f>
        <v/>
      </c>
      <c r="Z2132" s="69">
        <f>IF($P2132="",0,1)</f>
        <v/>
      </c>
      <c r="AA2132" s="70">
        <f>IF($P2132="",0,$P2132)</f>
        <v/>
      </c>
      <c r="AB2132" s="69">
        <f>IF(AND($P2132&lt;&gt;"",$P2132&lt;=Paramètres!$C$14),1,0)</f>
        <v/>
      </c>
      <c r="AC2132" s="67">
        <f>IF($P2132="","Jamais relancé",IF($P2132&lt;=3,"0-3 j",IF($P2132&lt;=7,"4-7 j",IF($P2132&lt;=15,"8-15 j","Plus de 15 j"))))</f>
        <v/>
      </c>
      <c r="AD2132" s="67">
        <f>IF($M2132&lt;=1000,"Moins de 1 k€",IF($M2132&lt;=5000,"1 à 5 k€",IF($M2132&lt;=15000,"5 à 15 k€","Plus de 15 k€")))</f>
        <v/>
      </c>
    </row>
    <row r="2133">
      <c r="A2133" s="65" t="inlineStr">
        <is>
          <t>DEV-02132</t>
        </is>
      </c>
      <c r="B2133" s="66" t="n">
        <v>45881</v>
      </c>
      <c r="C2133" s="65" t="inlineStr">
        <is>
          <t>2025-08</t>
        </is>
      </c>
      <c r="D2133" s="65" t="inlineStr">
        <is>
          <t>2025-2026</t>
        </is>
      </c>
      <c r="E2133" s="65" t="inlineStr">
        <is>
          <t>CLI-0041</t>
        </is>
      </c>
      <c r="F2133" s="65" t="inlineStr">
        <is>
          <t>Particulier</t>
        </is>
      </c>
      <c r="G2133" s="65" t="inlineStr">
        <is>
          <t>Toulouse</t>
        </is>
      </c>
      <c r="H2133" s="65" t="inlineStr">
        <is>
          <t>Nadia Cherif</t>
        </is>
      </c>
      <c r="I2133" s="65" t="inlineStr">
        <is>
          <t>Électricité</t>
        </is>
      </c>
      <c r="J2133" s="65" t="inlineStr">
        <is>
          <t>EL-002</t>
        </is>
      </c>
      <c r="K2133" s="65" t="inlineStr">
        <is>
          <t>Installation borne de recharge VE</t>
        </is>
      </c>
      <c r="L2133" s="67" t="n">
        <v>1</v>
      </c>
      <c r="M2133" s="68" t="n">
        <v>1431.07</v>
      </c>
      <c r="N2133" s="65" t="inlineStr">
        <is>
          <t>Refusé</t>
        </is>
      </c>
      <c r="O2133" s="66" t="n">
        <v>45911</v>
      </c>
      <c r="P2133" s="67" t="n">
        <v>13</v>
      </c>
      <c r="Q2133" s="67" t="n">
        <v>1</v>
      </c>
      <c r="R2133" s="67">
        <f>$I2133</f>
        <v/>
      </c>
      <c r="S2133" s="67">
        <f>$K2133</f>
        <v/>
      </c>
      <c r="T2133" s="67">
        <f>IFERROR(INDEX(Clients!$G$2:$G$1020,MATCH($E2133,Clients!$A$2:$A$1020,0)),"")</f>
        <v/>
      </c>
      <c r="U2133" s="67">
        <f>IFERROR(INDEX(Clients!$I$2:$I$1020,MATCH($E2133,Clients!$A$2:$A$1020,0)),"")</f>
        <v/>
      </c>
      <c r="V2133" s="69">
        <f>1</f>
        <v/>
      </c>
      <c r="W2133" s="69">
        <f>IF($N2133="Accepté",1,0)</f>
        <v/>
      </c>
      <c r="X2133" s="68">
        <f>$M2133*$W2133</f>
        <v/>
      </c>
      <c r="Y2133" s="68">
        <f>IF($N2133="En cours",0,$M2133)</f>
        <v/>
      </c>
      <c r="Z2133" s="69">
        <f>IF($P2133="",0,1)</f>
        <v/>
      </c>
      <c r="AA2133" s="70">
        <f>IF($P2133="",0,$P2133)</f>
        <v/>
      </c>
      <c r="AB2133" s="69">
        <f>IF(AND($P2133&lt;&gt;"",$P2133&lt;=Paramètres!$C$14),1,0)</f>
        <v/>
      </c>
      <c r="AC2133" s="67">
        <f>IF($P2133="","Jamais relancé",IF($P2133&lt;=3,"0-3 j",IF($P2133&lt;=7,"4-7 j",IF($P2133&lt;=15,"8-15 j","Plus de 15 j"))))</f>
        <v/>
      </c>
      <c r="AD2133" s="67">
        <f>IF($M2133&lt;=1000,"Moins de 1 k€",IF($M2133&lt;=5000,"1 à 5 k€",IF($M2133&lt;=15000,"5 à 15 k€","Plus de 15 k€")))</f>
        <v/>
      </c>
    </row>
    <row r="2134">
      <c r="A2134" s="65" t="inlineStr">
        <is>
          <t>DEV-02133</t>
        </is>
      </c>
      <c r="B2134" s="66" t="n">
        <v>45882</v>
      </c>
      <c r="C2134" s="65" t="inlineStr">
        <is>
          <t>2025-08</t>
        </is>
      </c>
      <c r="D2134" s="65" t="inlineStr">
        <is>
          <t>2025-2026</t>
        </is>
      </c>
      <c r="E2134" s="65" t="inlineStr">
        <is>
          <t>CLI-0123</t>
        </is>
      </c>
      <c r="F2134" s="65" t="inlineStr">
        <is>
          <t>Particulier</t>
        </is>
      </c>
      <c r="G2134" s="65" t="inlineStr">
        <is>
          <t>Toulouse</t>
        </is>
      </c>
      <c r="H2134" s="65" t="inlineStr">
        <is>
          <t>Julien Fabre</t>
        </is>
      </c>
      <c r="I2134" s="65" t="inlineStr">
        <is>
          <t>Dépannage</t>
        </is>
      </c>
      <c r="J2134" s="65" t="inlineStr">
        <is>
          <t>DP-002</t>
        </is>
      </c>
      <c r="K2134" s="65" t="inlineStr">
        <is>
          <t>Débouchage canalisation</t>
        </is>
      </c>
      <c r="L2134" s="67" t="n">
        <v>1</v>
      </c>
      <c r="M2134" s="68" t="n">
        <v>381.06</v>
      </c>
      <c r="N2134" s="65" t="inlineStr">
        <is>
          <t>Refusé</t>
        </is>
      </c>
      <c r="O2134" s="66" t="n">
        <v>45897</v>
      </c>
      <c r="P2134" s="67" t="n"/>
      <c r="Q2134" s="67" t="n">
        <v>0</v>
      </c>
      <c r="R2134" s="67">
        <f>$I2134</f>
        <v/>
      </c>
      <c r="S2134" s="67">
        <f>$K2134</f>
        <v/>
      </c>
      <c r="T2134" s="67">
        <f>IFERROR(INDEX(Clients!$G$2:$G$1020,MATCH($E2134,Clients!$A$2:$A$1020,0)),"")</f>
        <v/>
      </c>
      <c r="U2134" s="67">
        <f>IFERROR(INDEX(Clients!$I$2:$I$1020,MATCH($E2134,Clients!$A$2:$A$1020,0)),"")</f>
        <v/>
      </c>
      <c r="V2134" s="69">
        <f>1</f>
        <v/>
      </c>
      <c r="W2134" s="69">
        <f>IF($N2134="Accepté",1,0)</f>
        <v/>
      </c>
      <c r="X2134" s="68">
        <f>$M2134*$W2134</f>
        <v/>
      </c>
      <c r="Y2134" s="68">
        <f>IF($N2134="En cours",0,$M2134)</f>
        <v/>
      </c>
      <c r="Z2134" s="69">
        <f>IF($P2134="",0,1)</f>
        <v/>
      </c>
      <c r="AA2134" s="70">
        <f>IF($P2134="",0,$P2134)</f>
        <v/>
      </c>
      <c r="AB2134" s="69">
        <f>IF(AND($P2134&lt;&gt;"",$P2134&lt;=Paramètres!$C$14),1,0)</f>
        <v/>
      </c>
      <c r="AC2134" s="67">
        <f>IF($P2134="","Jamais relancé",IF($P2134&lt;=3,"0-3 j",IF($P2134&lt;=7,"4-7 j",IF($P2134&lt;=15,"8-15 j","Plus de 15 j"))))</f>
        <v/>
      </c>
      <c r="AD2134" s="67">
        <f>IF($M2134&lt;=1000,"Moins de 1 k€",IF($M2134&lt;=5000,"1 à 5 k€",IF($M2134&lt;=15000,"5 à 15 k€","Plus de 15 k€")))</f>
        <v/>
      </c>
    </row>
    <row r="2135">
      <c r="A2135" s="65" t="inlineStr">
        <is>
          <t>DEV-02134</t>
        </is>
      </c>
      <c r="B2135" s="66" t="n">
        <v>45882</v>
      </c>
      <c r="C2135" s="65" t="inlineStr">
        <is>
          <t>2025-08</t>
        </is>
      </c>
      <c r="D2135" s="65" t="inlineStr">
        <is>
          <t>2025-2026</t>
        </is>
      </c>
      <c r="E2135" s="65" t="inlineStr">
        <is>
          <t>CLI-0323</t>
        </is>
      </c>
      <c r="F2135" s="65" t="inlineStr">
        <is>
          <t>Particulier</t>
        </is>
      </c>
      <c r="G2135" s="65" t="inlineStr">
        <is>
          <t>Bordeaux</t>
        </is>
      </c>
      <c r="H2135" s="65" t="inlineStr">
        <is>
          <t>Sophie Marchand</t>
        </is>
      </c>
      <c r="I2135" s="65" t="inlineStr">
        <is>
          <t>Salle de bain</t>
        </is>
      </c>
      <c r="J2135" s="65" t="inlineStr">
        <is>
          <t>SB-003</t>
        </is>
      </c>
      <c r="K2135" s="65" t="inlineStr">
        <is>
          <t>Pose meuble vasque + robinetterie</t>
        </is>
      </c>
      <c r="L2135" s="67" t="n">
        <v>1</v>
      </c>
      <c r="M2135" s="68" t="n">
        <v>1356.55</v>
      </c>
      <c r="N2135" s="65" t="inlineStr">
        <is>
          <t>Accepté</t>
        </is>
      </c>
      <c r="O2135" s="66" t="n">
        <v>45901</v>
      </c>
      <c r="P2135" s="67" t="n"/>
      <c r="Q2135" s="67" t="n">
        <v>0</v>
      </c>
      <c r="R2135" s="67">
        <f>$I2135</f>
        <v/>
      </c>
      <c r="S2135" s="67">
        <f>$K2135</f>
        <v/>
      </c>
      <c r="T2135" s="67">
        <f>IFERROR(INDEX(Clients!$G$2:$G$1020,MATCH($E2135,Clients!$A$2:$A$1020,0)),"")</f>
        <v/>
      </c>
      <c r="U2135" s="67">
        <f>IFERROR(INDEX(Clients!$I$2:$I$1020,MATCH($E2135,Clients!$A$2:$A$1020,0)),"")</f>
        <v/>
      </c>
      <c r="V2135" s="69">
        <f>1</f>
        <v/>
      </c>
      <c r="W2135" s="69">
        <f>IF($N2135="Accepté",1,0)</f>
        <v/>
      </c>
      <c r="X2135" s="68">
        <f>$M2135*$W2135</f>
        <v/>
      </c>
      <c r="Y2135" s="68">
        <f>IF($N2135="En cours",0,$M2135)</f>
        <v/>
      </c>
      <c r="Z2135" s="69">
        <f>IF($P2135="",0,1)</f>
        <v/>
      </c>
      <c r="AA2135" s="70">
        <f>IF($P2135="",0,$P2135)</f>
        <v/>
      </c>
      <c r="AB2135" s="69">
        <f>IF(AND($P2135&lt;&gt;"",$P2135&lt;=Paramètres!$C$14),1,0)</f>
        <v/>
      </c>
      <c r="AC2135" s="67">
        <f>IF($P2135="","Jamais relancé",IF($P2135&lt;=3,"0-3 j",IF($P2135&lt;=7,"4-7 j",IF($P2135&lt;=15,"8-15 j","Plus de 15 j"))))</f>
        <v/>
      </c>
      <c r="AD2135" s="67">
        <f>IF($M2135&lt;=1000,"Moins de 1 k€",IF($M2135&lt;=5000,"1 à 5 k€",IF($M2135&lt;=15000,"5 à 15 k€","Plus de 15 k€")))</f>
        <v/>
      </c>
    </row>
    <row r="2136">
      <c r="A2136" s="65" t="inlineStr">
        <is>
          <t>DEV-02135</t>
        </is>
      </c>
      <c r="B2136" s="66" t="n">
        <v>45882</v>
      </c>
      <c r="C2136" s="65" t="inlineStr">
        <is>
          <t>2025-08</t>
        </is>
      </c>
      <c r="D2136" s="65" t="inlineStr">
        <is>
          <t>2025-2026</t>
        </is>
      </c>
      <c r="E2136" s="65" t="inlineStr">
        <is>
          <t>CLI-0098</t>
        </is>
      </c>
      <c r="F2136" s="65" t="inlineStr">
        <is>
          <t>Particulier</t>
        </is>
      </c>
      <c r="G2136" s="65" t="inlineStr">
        <is>
          <t>Bordeaux</t>
        </is>
      </c>
      <c r="H2136" s="65" t="inlineStr">
        <is>
          <t>Sophie Marchand</t>
        </is>
      </c>
      <c r="I2136" s="65" t="inlineStr">
        <is>
          <t>Salle de bain</t>
        </is>
      </c>
      <c r="J2136" s="65" t="inlineStr">
        <is>
          <t>SB-001</t>
        </is>
      </c>
      <c r="K2136" s="65" t="inlineStr">
        <is>
          <t>Rénovation salle de bain complète</t>
        </is>
      </c>
      <c r="L2136" s="67" t="n">
        <v>1</v>
      </c>
      <c r="M2136" s="68" t="n">
        <v>9723.98</v>
      </c>
      <c r="N2136" s="65" t="inlineStr">
        <is>
          <t>Accepté</t>
        </is>
      </c>
      <c r="O2136" s="66" t="n">
        <v>45902</v>
      </c>
      <c r="P2136" s="67" t="n"/>
      <c r="Q2136" s="67" t="n">
        <v>0</v>
      </c>
      <c r="R2136" s="67">
        <f>$I2136</f>
        <v/>
      </c>
      <c r="S2136" s="67">
        <f>$K2136</f>
        <v/>
      </c>
      <c r="T2136" s="67">
        <f>IFERROR(INDEX(Clients!$G$2:$G$1020,MATCH($E2136,Clients!$A$2:$A$1020,0)),"")</f>
        <v/>
      </c>
      <c r="U2136" s="67">
        <f>IFERROR(INDEX(Clients!$I$2:$I$1020,MATCH($E2136,Clients!$A$2:$A$1020,0)),"")</f>
        <v/>
      </c>
      <c r="V2136" s="69">
        <f>1</f>
        <v/>
      </c>
      <c r="W2136" s="69">
        <f>IF($N2136="Accepté",1,0)</f>
        <v/>
      </c>
      <c r="X2136" s="68">
        <f>$M2136*$W2136</f>
        <v/>
      </c>
      <c r="Y2136" s="68">
        <f>IF($N2136="En cours",0,$M2136)</f>
        <v/>
      </c>
      <c r="Z2136" s="69">
        <f>IF($P2136="",0,1)</f>
        <v/>
      </c>
      <c r="AA2136" s="70">
        <f>IF($P2136="",0,$P2136)</f>
        <v/>
      </c>
      <c r="AB2136" s="69">
        <f>IF(AND($P2136&lt;&gt;"",$P2136&lt;=Paramètres!$C$14),1,0)</f>
        <v/>
      </c>
      <c r="AC2136" s="67">
        <f>IF($P2136="","Jamais relancé",IF($P2136&lt;=3,"0-3 j",IF($P2136&lt;=7,"4-7 j",IF($P2136&lt;=15,"8-15 j","Plus de 15 j"))))</f>
        <v/>
      </c>
      <c r="AD2136" s="67">
        <f>IF($M2136&lt;=1000,"Moins de 1 k€",IF($M2136&lt;=5000,"1 à 5 k€",IF($M2136&lt;=15000,"5 à 15 k€","Plus de 15 k€")))</f>
        <v/>
      </c>
    </row>
    <row r="2137">
      <c r="A2137" s="65" t="inlineStr">
        <is>
          <t>DEV-02136</t>
        </is>
      </c>
      <c r="B2137" s="66" t="n">
        <v>45882</v>
      </c>
      <c r="C2137" s="65" t="inlineStr">
        <is>
          <t>2025-08</t>
        </is>
      </c>
      <c r="D2137" s="65" t="inlineStr">
        <is>
          <t>2025-2026</t>
        </is>
      </c>
      <c r="E2137" s="65" t="inlineStr">
        <is>
          <t>CLI-0429</t>
        </is>
      </c>
      <c r="F2137" s="65" t="inlineStr">
        <is>
          <t>Syndic</t>
        </is>
      </c>
      <c r="G2137" s="65" t="inlineStr">
        <is>
          <t>Toulouse</t>
        </is>
      </c>
      <c r="H2137" s="65" t="inlineStr">
        <is>
          <t>Julien Fabre</t>
        </is>
      </c>
      <c r="I2137" s="65" t="inlineStr">
        <is>
          <t>Électricité</t>
        </is>
      </c>
      <c r="J2137" s="65" t="inlineStr">
        <is>
          <t>EL-004</t>
        </is>
      </c>
      <c r="K2137" s="65" t="inlineStr">
        <is>
          <t>Éclairage LED locaux professionnels</t>
        </is>
      </c>
      <c r="L2137" s="67" t="n">
        <v>1</v>
      </c>
      <c r="M2137" s="68" t="n">
        <v>7920.76</v>
      </c>
      <c r="N2137" s="65" t="inlineStr">
        <is>
          <t>Refusé</t>
        </is>
      </c>
      <c r="O2137" s="66" t="n">
        <v>45911</v>
      </c>
      <c r="P2137" s="67" t="n">
        <v>9</v>
      </c>
      <c r="Q2137" s="67" t="n">
        <v>1</v>
      </c>
      <c r="R2137" s="67">
        <f>$I2137</f>
        <v/>
      </c>
      <c r="S2137" s="67">
        <f>$K2137</f>
        <v/>
      </c>
      <c r="T2137" s="67">
        <f>IFERROR(INDEX(Clients!$G$2:$G$1020,MATCH($E2137,Clients!$A$2:$A$1020,0)),"")</f>
        <v/>
      </c>
      <c r="U2137" s="67">
        <f>IFERROR(INDEX(Clients!$I$2:$I$1020,MATCH($E2137,Clients!$A$2:$A$1020,0)),"")</f>
        <v/>
      </c>
      <c r="V2137" s="69">
        <f>1</f>
        <v/>
      </c>
      <c r="W2137" s="69">
        <f>IF($N2137="Accepté",1,0)</f>
        <v/>
      </c>
      <c r="X2137" s="68">
        <f>$M2137*$W2137</f>
        <v/>
      </c>
      <c r="Y2137" s="68">
        <f>IF($N2137="En cours",0,$M2137)</f>
        <v/>
      </c>
      <c r="Z2137" s="69">
        <f>IF($P2137="",0,1)</f>
        <v/>
      </c>
      <c r="AA2137" s="70">
        <f>IF($P2137="",0,$P2137)</f>
        <v/>
      </c>
      <c r="AB2137" s="69">
        <f>IF(AND($P2137&lt;&gt;"",$P2137&lt;=Paramètres!$C$14),1,0)</f>
        <v/>
      </c>
      <c r="AC2137" s="67">
        <f>IF($P2137="","Jamais relancé",IF($P2137&lt;=3,"0-3 j",IF($P2137&lt;=7,"4-7 j",IF($P2137&lt;=15,"8-15 j","Plus de 15 j"))))</f>
        <v/>
      </c>
      <c r="AD2137" s="67">
        <f>IF($M2137&lt;=1000,"Moins de 1 k€",IF($M2137&lt;=5000,"1 à 5 k€",IF($M2137&lt;=15000,"5 à 15 k€","Plus de 15 k€")))</f>
        <v/>
      </c>
    </row>
    <row r="2138">
      <c r="A2138" s="65" t="inlineStr">
        <is>
          <t>DEV-02137</t>
        </is>
      </c>
      <c r="B2138" s="66" t="n">
        <v>45882</v>
      </c>
      <c r="C2138" s="65" t="inlineStr">
        <is>
          <t>2025-08</t>
        </is>
      </c>
      <c r="D2138" s="65" t="inlineStr">
        <is>
          <t>2025-2026</t>
        </is>
      </c>
      <c r="E2138" s="65" t="inlineStr">
        <is>
          <t>CLI-0316</t>
        </is>
      </c>
      <c r="F2138" s="65" t="inlineStr">
        <is>
          <t>Particulier</t>
        </is>
      </c>
      <c r="G2138" s="65" t="inlineStr">
        <is>
          <t>Toulouse</t>
        </is>
      </c>
      <c r="H2138" s="65" t="inlineStr">
        <is>
          <t>Nadia Cherif</t>
        </is>
      </c>
      <c r="I2138" s="65" t="inlineStr">
        <is>
          <t>Plomberie</t>
        </is>
      </c>
      <c r="J2138" s="65" t="inlineStr">
        <is>
          <t>PR-003</t>
        </is>
      </c>
      <c r="K2138" s="65" t="inlineStr">
        <is>
          <t>Réfection réseau eau appartement</t>
        </is>
      </c>
      <c r="L2138" s="67" t="n">
        <v>1</v>
      </c>
      <c r="M2138" s="68" t="n">
        <v>2892.58</v>
      </c>
      <c r="N2138" s="65" t="inlineStr">
        <is>
          <t>Sans réponse</t>
        </is>
      </c>
      <c r="O2138" s="66" t="n">
        <v>45916</v>
      </c>
      <c r="P2138" s="67" t="n">
        <v>7</v>
      </c>
      <c r="Q2138" s="67" t="n">
        <v>1</v>
      </c>
      <c r="R2138" s="67">
        <f>$I2138</f>
        <v/>
      </c>
      <c r="S2138" s="67">
        <f>$K2138</f>
        <v/>
      </c>
      <c r="T2138" s="67">
        <f>IFERROR(INDEX(Clients!$G$2:$G$1020,MATCH($E2138,Clients!$A$2:$A$1020,0)),"")</f>
        <v/>
      </c>
      <c r="U2138" s="67">
        <f>IFERROR(INDEX(Clients!$I$2:$I$1020,MATCH($E2138,Clients!$A$2:$A$1020,0)),"")</f>
        <v/>
      </c>
      <c r="V2138" s="69">
        <f>1</f>
        <v/>
      </c>
      <c r="W2138" s="69">
        <f>IF($N2138="Accepté",1,0)</f>
        <v/>
      </c>
      <c r="X2138" s="68">
        <f>$M2138*$W2138</f>
        <v/>
      </c>
      <c r="Y2138" s="68">
        <f>IF($N2138="En cours",0,$M2138)</f>
        <v/>
      </c>
      <c r="Z2138" s="69">
        <f>IF($P2138="",0,1)</f>
        <v/>
      </c>
      <c r="AA2138" s="70">
        <f>IF($P2138="",0,$P2138)</f>
        <v/>
      </c>
      <c r="AB2138" s="69">
        <f>IF(AND($P2138&lt;&gt;"",$P2138&lt;=Paramètres!$C$14),1,0)</f>
        <v/>
      </c>
      <c r="AC2138" s="67">
        <f>IF($P2138="","Jamais relancé",IF($P2138&lt;=3,"0-3 j",IF($P2138&lt;=7,"4-7 j",IF($P2138&lt;=15,"8-15 j","Plus de 15 j"))))</f>
        <v/>
      </c>
      <c r="AD2138" s="67">
        <f>IF($M2138&lt;=1000,"Moins de 1 k€",IF($M2138&lt;=5000,"1 à 5 k€",IF($M2138&lt;=15000,"5 à 15 k€","Plus de 15 k€")))</f>
        <v/>
      </c>
    </row>
    <row r="2139">
      <c r="A2139" s="65" t="inlineStr">
        <is>
          <t>DEV-02138</t>
        </is>
      </c>
      <c r="B2139" s="66" t="n">
        <v>45882</v>
      </c>
      <c r="C2139" s="65" t="inlineStr">
        <is>
          <t>2025-08</t>
        </is>
      </c>
      <c r="D2139" s="65" t="inlineStr">
        <is>
          <t>2025-2026</t>
        </is>
      </c>
      <c r="E2139" s="65" t="inlineStr">
        <is>
          <t>CLI-0556</t>
        </is>
      </c>
      <c r="F2139" s="65" t="inlineStr">
        <is>
          <t>Professionnel</t>
        </is>
      </c>
      <c r="G2139" s="65" t="inlineStr">
        <is>
          <t>Montpellier</t>
        </is>
      </c>
      <c r="H2139" s="65" t="inlineStr">
        <is>
          <t>Thomas Rey</t>
        </is>
      </c>
      <c r="I2139" s="65" t="inlineStr">
        <is>
          <t>Salle de bain</t>
        </is>
      </c>
      <c r="J2139" s="65" t="inlineStr">
        <is>
          <t>SB-003</t>
        </is>
      </c>
      <c r="K2139" s="65" t="inlineStr">
        <is>
          <t>Pose meuble vasque + robinetterie</t>
        </is>
      </c>
      <c r="L2139" s="67" t="n">
        <v>1</v>
      </c>
      <c r="M2139" s="68" t="n">
        <v>2204.92</v>
      </c>
      <c r="N2139" s="65" t="inlineStr">
        <is>
          <t>Refusé</t>
        </is>
      </c>
      <c r="O2139" s="66" t="n">
        <v>45893</v>
      </c>
      <c r="P2139" s="67" t="n">
        <v>9</v>
      </c>
      <c r="Q2139" s="67" t="n">
        <v>1</v>
      </c>
      <c r="R2139" s="67">
        <f>$I2139</f>
        <v/>
      </c>
      <c r="S2139" s="67">
        <f>$K2139</f>
        <v/>
      </c>
      <c r="T2139" s="67">
        <f>IFERROR(INDEX(Clients!$G$2:$G$1020,MATCH($E2139,Clients!$A$2:$A$1020,0)),"")</f>
        <v/>
      </c>
      <c r="U2139" s="67">
        <f>IFERROR(INDEX(Clients!$I$2:$I$1020,MATCH($E2139,Clients!$A$2:$A$1020,0)),"")</f>
        <v/>
      </c>
      <c r="V2139" s="69">
        <f>1</f>
        <v/>
      </c>
      <c r="W2139" s="69">
        <f>IF($N2139="Accepté",1,0)</f>
        <v/>
      </c>
      <c r="X2139" s="68">
        <f>$M2139*$W2139</f>
        <v/>
      </c>
      <c r="Y2139" s="68">
        <f>IF($N2139="En cours",0,$M2139)</f>
        <v/>
      </c>
      <c r="Z2139" s="69">
        <f>IF($P2139="",0,1)</f>
        <v/>
      </c>
      <c r="AA2139" s="70">
        <f>IF($P2139="",0,$P2139)</f>
        <v/>
      </c>
      <c r="AB2139" s="69">
        <f>IF(AND($P2139&lt;&gt;"",$P2139&lt;=Paramètres!$C$14),1,0)</f>
        <v/>
      </c>
      <c r="AC2139" s="67">
        <f>IF($P2139="","Jamais relancé",IF($P2139&lt;=3,"0-3 j",IF($P2139&lt;=7,"4-7 j",IF($P2139&lt;=15,"8-15 j","Plus de 15 j"))))</f>
        <v/>
      </c>
      <c r="AD2139" s="67">
        <f>IF($M2139&lt;=1000,"Moins de 1 k€",IF($M2139&lt;=5000,"1 à 5 k€",IF($M2139&lt;=15000,"5 à 15 k€","Plus de 15 k€")))</f>
        <v/>
      </c>
    </row>
    <row r="2140">
      <c r="A2140" s="65" t="inlineStr">
        <is>
          <t>DEV-02139</t>
        </is>
      </c>
      <c r="B2140" s="66" t="n">
        <v>45883</v>
      </c>
      <c r="C2140" s="65" t="inlineStr">
        <is>
          <t>2025-08</t>
        </is>
      </c>
      <c r="D2140" s="65" t="inlineStr">
        <is>
          <t>2025-2026</t>
        </is>
      </c>
      <c r="E2140" s="65" t="inlineStr">
        <is>
          <t>CLI-0588</t>
        </is>
      </c>
      <c r="F2140" s="65" t="inlineStr">
        <is>
          <t>Professionnel</t>
        </is>
      </c>
      <c r="G2140" s="65" t="inlineStr">
        <is>
          <t>Bordeaux</t>
        </is>
      </c>
      <c r="H2140" s="65" t="inlineStr">
        <is>
          <t>Sophie Marchand</t>
        </is>
      </c>
      <c r="I2140" s="65" t="inlineStr">
        <is>
          <t>Dépannage</t>
        </is>
      </c>
      <c r="J2140" s="65" t="inlineStr">
        <is>
          <t>DP-002</t>
        </is>
      </c>
      <c r="K2140" s="65" t="inlineStr">
        <is>
          <t>Débouchage canalisation</t>
        </is>
      </c>
      <c r="L2140" s="67" t="n">
        <v>1</v>
      </c>
      <c r="M2140" s="68" t="n">
        <v>638.39</v>
      </c>
      <c r="N2140" s="65" t="inlineStr">
        <is>
          <t>Accepté</t>
        </is>
      </c>
      <c r="O2140" s="66" t="n">
        <v>45886</v>
      </c>
      <c r="P2140" s="67" t="n">
        <v>10</v>
      </c>
      <c r="Q2140" s="67" t="n">
        <v>0</v>
      </c>
      <c r="R2140" s="67">
        <f>$I2140</f>
        <v/>
      </c>
      <c r="S2140" s="67">
        <f>$K2140</f>
        <v/>
      </c>
      <c r="T2140" s="67">
        <f>IFERROR(INDEX(Clients!$G$2:$G$1020,MATCH($E2140,Clients!$A$2:$A$1020,0)),"")</f>
        <v/>
      </c>
      <c r="U2140" s="67">
        <f>IFERROR(INDEX(Clients!$I$2:$I$1020,MATCH($E2140,Clients!$A$2:$A$1020,0)),"")</f>
        <v/>
      </c>
      <c r="V2140" s="69">
        <f>1</f>
        <v/>
      </c>
      <c r="W2140" s="69">
        <f>IF($N2140="Accepté",1,0)</f>
        <v/>
      </c>
      <c r="X2140" s="68">
        <f>$M2140*$W2140</f>
        <v/>
      </c>
      <c r="Y2140" s="68">
        <f>IF($N2140="En cours",0,$M2140)</f>
        <v/>
      </c>
      <c r="Z2140" s="69">
        <f>IF($P2140="",0,1)</f>
        <v/>
      </c>
      <c r="AA2140" s="70">
        <f>IF($P2140="",0,$P2140)</f>
        <v/>
      </c>
      <c r="AB2140" s="69">
        <f>IF(AND($P2140&lt;&gt;"",$P2140&lt;=Paramètres!$C$14),1,0)</f>
        <v/>
      </c>
      <c r="AC2140" s="67">
        <f>IF($P2140="","Jamais relancé",IF($P2140&lt;=3,"0-3 j",IF($P2140&lt;=7,"4-7 j",IF($P2140&lt;=15,"8-15 j","Plus de 15 j"))))</f>
        <v/>
      </c>
      <c r="AD2140" s="67">
        <f>IF($M2140&lt;=1000,"Moins de 1 k€",IF($M2140&lt;=5000,"1 à 5 k€",IF($M2140&lt;=15000,"5 à 15 k€","Plus de 15 k€")))</f>
        <v/>
      </c>
    </row>
    <row r="2141">
      <c r="A2141" s="65" t="inlineStr">
        <is>
          <t>DEV-02140</t>
        </is>
      </c>
      <c r="B2141" s="66" t="n">
        <v>45883</v>
      </c>
      <c r="C2141" s="65" t="inlineStr">
        <is>
          <t>2025-08</t>
        </is>
      </c>
      <c r="D2141" s="65" t="inlineStr">
        <is>
          <t>2025-2026</t>
        </is>
      </c>
      <c r="E2141" s="65" t="inlineStr">
        <is>
          <t>CLI-0072</t>
        </is>
      </c>
      <c r="F2141" s="65" t="inlineStr">
        <is>
          <t>Particulier</t>
        </is>
      </c>
      <c r="G2141" s="65" t="inlineStr">
        <is>
          <t>Bordeaux</t>
        </is>
      </c>
      <c r="H2141" s="65" t="inlineStr">
        <is>
          <t>Sophie Marchand</t>
        </is>
      </c>
      <c r="I2141" s="65" t="inlineStr">
        <is>
          <t>Dépannage</t>
        </is>
      </c>
      <c r="J2141" s="65" t="inlineStr">
        <is>
          <t>DP-004</t>
        </is>
      </c>
      <c r="K2141" s="65" t="inlineStr">
        <is>
          <t>Remise en service chaudière</t>
        </is>
      </c>
      <c r="L2141" s="67" t="n">
        <v>1</v>
      </c>
      <c r="M2141" s="68" t="n">
        <v>212.06</v>
      </c>
      <c r="N2141" s="65" t="inlineStr">
        <is>
          <t>Sans réponse</t>
        </is>
      </c>
      <c r="O2141" s="66" t="n">
        <v>45916</v>
      </c>
      <c r="P2141" s="67" t="n"/>
      <c r="Q2141" s="67" t="n">
        <v>0</v>
      </c>
      <c r="R2141" s="67">
        <f>$I2141</f>
        <v/>
      </c>
      <c r="S2141" s="67">
        <f>$K2141</f>
        <v/>
      </c>
      <c r="T2141" s="67">
        <f>IFERROR(INDEX(Clients!$G$2:$G$1020,MATCH($E2141,Clients!$A$2:$A$1020,0)),"")</f>
        <v/>
      </c>
      <c r="U2141" s="67">
        <f>IFERROR(INDEX(Clients!$I$2:$I$1020,MATCH($E2141,Clients!$A$2:$A$1020,0)),"")</f>
        <v/>
      </c>
      <c r="V2141" s="69">
        <f>1</f>
        <v/>
      </c>
      <c r="W2141" s="69">
        <f>IF($N2141="Accepté",1,0)</f>
        <v/>
      </c>
      <c r="X2141" s="68">
        <f>$M2141*$W2141</f>
        <v/>
      </c>
      <c r="Y2141" s="68">
        <f>IF($N2141="En cours",0,$M2141)</f>
        <v/>
      </c>
      <c r="Z2141" s="69">
        <f>IF($P2141="",0,1)</f>
        <v/>
      </c>
      <c r="AA2141" s="70">
        <f>IF($P2141="",0,$P2141)</f>
        <v/>
      </c>
      <c r="AB2141" s="69">
        <f>IF(AND($P2141&lt;&gt;"",$P2141&lt;=Paramètres!$C$14),1,0)</f>
        <v/>
      </c>
      <c r="AC2141" s="67">
        <f>IF($P2141="","Jamais relancé",IF($P2141&lt;=3,"0-3 j",IF($P2141&lt;=7,"4-7 j",IF($P2141&lt;=15,"8-15 j","Plus de 15 j"))))</f>
        <v/>
      </c>
      <c r="AD2141" s="67">
        <f>IF($M2141&lt;=1000,"Moins de 1 k€",IF($M2141&lt;=5000,"1 à 5 k€",IF($M2141&lt;=15000,"5 à 15 k€","Plus de 15 k€")))</f>
        <v/>
      </c>
    </row>
    <row r="2142">
      <c r="A2142" s="65" t="inlineStr">
        <is>
          <t>DEV-02141</t>
        </is>
      </c>
      <c r="B2142" s="66" t="n">
        <v>45883</v>
      </c>
      <c r="C2142" s="65" t="inlineStr">
        <is>
          <t>2025-08</t>
        </is>
      </c>
      <c r="D2142" s="65" t="inlineStr">
        <is>
          <t>2025-2026</t>
        </is>
      </c>
      <c r="E2142" s="65" t="inlineStr">
        <is>
          <t>CLI-0070</t>
        </is>
      </c>
      <c r="F2142" s="65" t="inlineStr">
        <is>
          <t>Particulier</t>
        </is>
      </c>
      <c r="G2142" s="65" t="inlineStr">
        <is>
          <t>Toulouse</t>
        </is>
      </c>
      <c r="H2142" s="65" t="inlineStr">
        <is>
          <t>Julien Fabre</t>
        </is>
      </c>
      <c r="I2142" s="65" t="inlineStr">
        <is>
          <t>Dépannage</t>
        </is>
      </c>
      <c r="J2142" s="65" t="inlineStr">
        <is>
          <t>DP-003</t>
        </is>
      </c>
      <c r="K2142" s="65" t="inlineStr">
        <is>
          <t>Dépannage électrique urgence</t>
        </is>
      </c>
      <c r="L2142" s="67" t="n">
        <v>1</v>
      </c>
      <c r="M2142" s="68" t="n">
        <v>361.98</v>
      </c>
      <c r="N2142" s="65" t="inlineStr">
        <is>
          <t>Sans réponse</t>
        </is>
      </c>
      <c r="O2142" s="66" t="n">
        <v>45904</v>
      </c>
      <c r="P2142" s="67" t="n"/>
      <c r="Q2142" s="67" t="n">
        <v>0</v>
      </c>
      <c r="R2142" s="67">
        <f>$I2142</f>
        <v/>
      </c>
      <c r="S2142" s="67">
        <f>$K2142</f>
        <v/>
      </c>
      <c r="T2142" s="67">
        <f>IFERROR(INDEX(Clients!$G$2:$G$1020,MATCH($E2142,Clients!$A$2:$A$1020,0)),"")</f>
        <v/>
      </c>
      <c r="U2142" s="67">
        <f>IFERROR(INDEX(Clients!$I$2:$I$1020,MATCH($E2142,Clients!$A$2:$A$1020,0)),"")</f>
        <v/>
      </c>
      <c r="V2142" s="69">
        <f>1</f>
        <v/>
      </c>
      <c r="W2142" s="69">
        <f>IF($N2142="Accepté",1,0)</f>
        <v/>
      </c>
      <c r="X2142" s="68">
        <f>$M2142*$W2142</f>
        <v/>
      </c>
      <c r="Y2142" s="68">
        <f>IF($N2142="En cours",0,$M2142)</f>
        <v/>
      </c>
      <c r="Z2142" s="69">
        <f>IF($P2142="",0,1)</f>
        <v/>
      </c>
      <c r="AA2142" s="70">
        <f>IF($P2142="",0,$P2142)</f>
        <v/>
      </c>
      <c r="AB2142" s="69">
        <f>IF(AND($P2142&lt;&gt;"",$P2142&lt;=Paramètres!$C$14),1,0)</f>
        <v/>
      </c>
      <c r="AC2142" s="67">
        <f>IF($P2142="","Jamais relancé",IF($P2142&lt;=3,"0-3 j",IF($P2142&lt;=7,"4-7 j",IF($P2142&lt;=15,"8-15 j","Plus de 15 j"))))</f>
        <v/>
      </c>
      <c r="AD2142" s="67">
        <f>IF($M2142&lt;=1000,"Moins de 1 k€",IF($M2142&lt;=5000,"1 à 5 k€",IF($M2142&lt;=15000,"5 à 15 k€","Plus de 15 k€")))</f>
        <v/>
      </c>
    </row>
    <row r="2143">
      <c r="A2143" s="65" t="inlineStr">
        <is>
          <t>DEV-02142</t>
        </is>
      </c>
      <c r="B2143" s="66" t="n">
        <v>45883</v>
      </c>
      <c r="C2143" s="65" t="inlineStr">
        <is>
          <t>2025-08</t>
        </is>
      </c>
      <c r="D2143" s="65" t="inlineStr">
        <is>
          <t>2025-2026</t>
        </is>
      </c>
      <c r="E2143" s="65" t="inlineStr">
        <is>
          <t>CLI-0985</t>
        </is>
      </c>
      <c r="F2143" s="65" t="inlineStr">
        <is>
          <t>Particulier</t>
        </is>
      </c>
      <c r="G2143" s="65" t="inlineStr">
        <is>
          <t>Montpellier</t>
        </is>
      </c>
      <c r="H2143" s="65" t="inlineStr">
        <is>
          <t>Thomas Rey</t>
        </is>
      </c>
      <c r="I2143" s="65" t="inlineStr">
        <is>
          <t>Dépannage</t>
        </is>
      </c>
      <c r="J2143" s="65" t="inlineStr">
        <is>
          <t>DP-002</t>
        </is>
      </c>
      <c r="K2143" s="65" t="inlineStr">
        <is>
          <t>Débouchage canalisation</t>
        </is>
      </c>
      <c r="L2143" s="67" t="n">
        <v>1</v>
      </c>
      <c r="M2143" s="68" t="n">
        <v>431.69</v>
      </c>
      <c r="N2143" s="65" t="inlineStr">
        <is>
          <t>Accepté</t>
        </is>
      </c>
      <c r="O2143" s="66" t="n">
        <v>45901</v>
      </c>
      <c r="P2143" s="67" t="n">
        <v>15</v>
      </c>
      <c r="Q2143" s="67" t="n">
        <v>1</v>
      </c>
      <c r="R2143" s="67">
        <f>$I2143</f>
        <v/>
      </c>
      <c r="S2143" s="67">
        <f>$K2143</f>
        <v/>
      </c>
      <c r="T2143" s="67">
        <f>IFERROR(INDEX(Clients!$G$2:$G$1020,MATCH($E2143,Clients!$A$2:$A$1020,0)),"")</f>
        <v/>
      </c>
      <c r="U2143" s="67">
        <f>IFERROR(INDEX(Clients!$I$2:$I$1020,MATCH($E2143,Clients!$A$2:$A$1020,0)),"")</f>
        <v/>
      </c>
      <c r="V2143" s="69">
        <f>1</f>
        <v/>
      </c>
      <c r="W2143" s="69">
        <f>IF($N2143="Accepté",1,0)</f>
        <v/>
      </c>
      <c r="X2143" s="68">
        <f>$M2143*$W2143</f>
        <v/>
      </c>
      <c r="Y2143" s="68">
        <f>IF($N2143="En cours",0,$M2143)</f>
        <v/>
      </c>
      <c r="Z2143" s="69">
        <f>IF($P2143="",0,1)</f>
        <v/>
      </c>
      <c r="AA2143" s="70">
        <f>IF($P2143="",0,$P2143)</f>
        <v/>
      </c>
      <c r="AB2143" s="69">
        <f>IF(AND($P2143&lt;&gt;"",$P2143&lt;=Paramètres!$C$14),1,0)</f>
        <v/>
      </c>
      <c r="AC2143" s="67">
        <f>IF($P2143="","Jamais relancé",IF($P2143&lt;=3,"0-3 j",IF($P2143&lt;=7,"4-7 j",IF($P2143&lt;=15,"8-15 j","Plus de 15 j"))))</f>
        <v/>
      </c>
      <c r="AD2143" s="67">
        <f>IF($M2143&lt;=1000,"Moins de 1 k€",IF($M2143&lt;=5000,"1 à 5 k€",IF($M2143&lt;=15000,"5 à 15 k€","Plus de 15 k€")))</f>
        <v/>
      </c>
    </row>
    <row r="2144">
      <c r="A2144" s="65" t="inlineStr">
        <is>
          <t>DEV-02143</t>
        </is>
      </c>
      <c r="B2144" s="66" t="n">
        <v>45883</v>
      </c>
      <c r="C2144" s="65" t="inlineStr">
        <is>
          <t>2025-08</t>
        </is>
      </c>
      <c r="D2144" s="65" t="inlineStr">
        <is>
          <t>2025-2026</t>
        </is>
      </c>
      <c r="E2144" s="65" t="inlineStr">
        <is>
          <t>CLI-0696</t>
        </is>
      </c>
      <c r="F2144" s="65" t="inlineStr">
        <is>
          <t>Particulier</t>
        </is>
      </c>
      <c r="G2144" s="65" t="inlineStr">
        <is>
          <t>Montpellier</t>
        </is>
      </c>
      <c r="H2144" s="65" t="inlineStr">
        <is>
          <t>Thomas Rey</t>
        </is>
      </c>
      <c r="I2144" s="65" t="inlineStr">
        <is>
          <t>Dépannage</t>
        </is>
      </c>
      <c r="J2144" s="65" t="inlineStr">
        <is>
          <t>DP-004</t>
        </is>
      </c>
      <c r="K2144" s="65" t="inlineStr">
        <is>
          <t>Remise en service chaudière</t>
        </is>
      </c>
      <c r="L2144" s="67" t="n">
        <v>1</v>
      </c>
      <c r="M2144" s="68" t="n">
        <v>215.38</v>
      </c>
      <c r="N2144" s="65" t="inlineStr">
        <is>
          <t>Refusé</t>
        </is>
      </c>
      <c r="O2144" s="66" t="n">
        <v>45910</v>
      </c>
      <c r="P2144" s="67" t="n"/>
      <c r="Q2144" s="67" t="n">
        <v>0</v>
      </c>
      <c r="R2144" s="67">
        <f>$I2144</f>
        <v/>
      </c>
      <c r="S2144" s="67">
        <f>$K2144</f>
        <v/>
      </c>
      <c r="T2144" s="67">
        <f>IFERROR(INDEX(Clients!$G$2:$G$1020,MATCH($E2144,Clients!$A$2:$A$1020,0)),"")</f>
        <v/>
      </c>
      <c r="U2144" s="67">
        <f>IFERROR(INDEX(Clients!$I$2:$I$1020,MATCH($E2144,Clients!$A$2:$A$1020,0)),"")</f>
        <v/>
      </c>
      <c r="V2144" s="69">
        <f>1</f>
        <v/>
      </c>
      <c r="W2144" s="69">
        <f>IF($N2144="Accepté",1,0)</f>
        <v/>
      </c>
      <c r="X2144" s="68">
        <f>$M2144*$W2144</f>
        <v/>
      </c>
      <c r="Y2144" s="68">
        <f>IF($N2144="En cours",0,$M2144)</f>
        <v/>
      </c>
      <c r="Z2144" s="69">
        <f>IF($P2144="",0,1)</f>
        <v/>
      </c>
      <c r="AA2144" s="70">
        <f>IF($P2144="",0,$P2144)</f>
        <v/>
      </c>
      <c r="AB2144" s="69">
        <f>IF(AND($P2144&lt;&gt;"",$P2144&lt;=Paramètres!$C$14),1,0)</f>
        <v/>
      </c>
      <c r="AC2144" s="67">
        <f>IF($P2144="","Jamais relancé",IF($P2144&lt;=3,"0-3 j",IF($P2144&lt;=7,"4-7 j",IF($P2144&lt;=15,"8-15 j","Plus de 15 j"))))</f>
        <v/>
      </c>
      <c r="AD2144" s="67">
        <f>IF($M2144&lt;=1000,"Moins de 1 k€",IF($M2144&lt;=5000,"1 à 5 k€",IF($M2144&lt;=15000,"5 à 15 k€","Plus de 15 k€")))</f>
        <v/>
      </c>
    </row>
    <row r="2145">
      <c r="A2145" s="65" t="inlineStr">
        <is>
          <t>DEV-02144</t>
        </is>
      </c>
      <c r="B2145" s="66" t="n">
        <v>45884</v>
      </c>
      <c r="C2145" s="65" t="inlineStr">
        <is>
          <t>2025-08</t>
        </is>
      </c>
      <c r="D2145" s="65" t="inlineStr">
        <is>
          <t>2025-2026</t>
        </is>
      </c>
      <c r="E2145" s="65" t="inlineStr">
        <is>
          <t>CLI-0202</t>
        </is>
      </c>
      <c r="F2145" s="65" t="inlineStr">
        <is>
          <t>Particulier</t>
        </is>
      </c>
      <c r="G2145" s="65" t="inlineStr">
        <is>
          <t>Bordeaux</t>
        </is>
      </c>
      <c r="H2145" s="65" t="inlineStr">
        <is>
          <t>Sophie Marchand</t>
        </is>
      </c>
      <c r="I2145" s="65" t="inlineStr">
        <is>
          <t>Dépannage</t>
        </is>
      </c>
      <c r="J2145" s="65" t="inlineStr">
        <is>
          <t>DP-004</t>
        </is>
      </c>
      <c r="K2145" s="65" t="inlineStr">
        <is>
          <t>Remise en service chaudière</t>
        </is>
      </c>
      <c r="L2145" s="67" t="n">
        <v>1</v>
      </c>
      <c r="M2145" s="68" t="n">
        <v>233.6</v>
      </c>
      <c r="N2145" s="65" t="inlineStr">
        <is>
          <t>Sans réponse</t>
        </is>
      </c>
      <c r="O2145" s="66" t="n">
        <v>45891</v>
      </c>
      <c r="P2145" s="67" t="n"/>
      <c r="Q2145" s="67" t="n">
        <v>0</v>
      </c>
      <c r="R2145" s="67">
        <f>$I2145</f>
        <v/>
      </c>
      <c r="S2145" s="67">
        <f>$K2145</f>
        <v/>
      </c>
      <c r="T2145" s="67">
        <f>IFERROR(INDEX(Clients!$G$2:$G$1020,MATCH($E2145,Clients!$A$2:$A$1020,0)),"")</f>
        <v/>
      </c>
      <c r="U2145" s="67">
        <f>IFERROR(INDEX(Clients!$I$2:$I$1020,MATCH($E2145,Clients!$A$2:$A$1020,0)),"")</f>
        <v/>
      </c>
      <c r="V2145" s="69">
        <f>1</f>
        <v/>
      </c>
      <c r="W2145" s="69">
        <f>IF($N2145="Accepté",1,0)</f>
        <v/>
      </c>
      <c r="X2145" s="68">
        <f>$M2145*$W2145</f>
        <v/>
      </c>
      <c r="Y2145" s="68">
        <f>IF($N2145="En cours",0,$M2145)</f>
        <v/>
      </c>
      <c r="Z2145" s="69">
        <f>IF($P2145="",0,1)</f>
        <v/>
      </c>
      <c r="AA2145" s="70">
        <f>IF($P2145="",0,$P2145)</f>
        <v/>
      </c>
      <c r="AB2145" s="69">
        <f>IF(AND($P2145&lt;&gt;"",$P2145&lt;=Paramètres!$C$14),1,0)</f>
        <v/>
      </c>
      <c r="AC2145" s="67">
        <f>IF($P2145="","Jamais relancé",IF($P2145&lt;=3,"0-3 j",IF($P2145&lt;=7,"4-7 j",IF($P2145&lt;=15,"8-15 j","Plus de 15 j"))))</f>
        <v/>
      </c>
      <c r="AD2145" s="67">
        <f>IF($M2145&lt;=1000,"Moins de 1 k€",IF($M2145&lt;=5000,"1 à 5 k€",IF($M2145&lt;=15000,"5 à 15 k€","Plus de 15 k€")))</f>
        <v/>
      </c>
    </row>
    <row r="2146">
      <c r="A2146" s="65" t="inlineStr">
        <is>
          <t>DEV-02145</t>
        </is>
      </c>
      <c r="B2146" s="66" t="n">
        <v>45884</v>
      </c>
      <c r="C2146" s="65" t="inlineStr">
        <is>
          <t>2025-08</t>
        </is>
      </c>
      <c r="D2146" s="65" t="inlineStr">
        <is>
          <t>2025-2026</t>
        </is>
      </c>
      <c r="E2146" s="65" t="inlineStr">
        <is>
          <t>CLI-0252</t>
        </is>
      </c>
      <c r="F2146" s="65" t="inlineStr">
        <is>
          <t>Particulier</t>
        </is>
      </c>
      <c r="G2146" s="65" t="inlineStr">
        <is>
          <t>Bordeaux</t>
        </is>
      </c>
      <c r="H2146" s="65" t="inlineStr">
        <is>
          <t>Sophie Marchand</t>
        </is>
      </c>
      <c r="I2146" s="65" t="inlineStr">
        <is>
          <t>Électricité</t>
        </is>
      </c>
      <c r="J2146" s="65" t="inlineStr">
        <is>
          <t>EL-004</t>
        </is>
      </c>
      <c r="K2146" s="65" t="inlineStr">
        <is>
          <t>Éclairage LED locaux professionnels</t>
        </is>
      </c>
      <c r="L2146" s="67" t="n">
        <v>1</v>
      </c>
      <c r="M2146" s="68" t="n">
        <v>3484.03</v>
      </c>
      <c r="N2146" s="65" t="inlineStr">
        <is>
          <t>Accepté</t>
        </is>
      </c>
      <c r="O2146" s="66" t="n">
        <v>45889</v>
      </c>
      <c r="P2146" s="67" t="n">
        <v>16</v>
      </c>
      <c r="Q2146" s="67" t="n">
        <v>0</v>
      </c>
      <c r="R2146" s="67">
        <f>$I2146</f>
        <v/>
      </c>
      <c r="S2146" s="67">
        <f>$K2146</f>
        <v/>
      </c>
      <c r="T2146" s="67">
        <f>IFERROR(INDEX(Clients!$G$2:$G$1020,MATCH($E2146,Clients!$A$2:$A$1020,0)),"")</f>
        <v/>
      </c>
      <c r="U2146" s="67">
        <f>IFERROR(INDEX(Clients!$I$2:$I$1020,MATCH($E2146,Clients!$A$2:$A$1020,0)),"")</f>
        <v/>
      </c>
      <c r="V2146" s="69">
        <f>1</f>
        <v/>
      </c>
      <c r="W2146" s="69">
        <f>IF($N2146="Accepté",1,0)</f>
        <v/>
      </c>
      <c r="X2146" s="68">
        <f>$M2146*$W2146</f>
        <v/>
      </c>
      <c r="Y2146" s="68">
        <f>IF($N2146="En cours",0,$M2146)</f>
        <v/>
      </c>
      <c r="Z2146" s="69">
        <f>IF($P2146="",0,1)</f>
        <v/>
      </c>
      <c r="AA2146" s="70">
        <f>IF($P2146="",0,$P2146)</f>
        <v/>
      </c>
      <c r="AB2146" s="69">
        <f>IF(AND($P2146&lt;&gt;"",$P2146&lt;=Paramètres!$C$14),1,0)</f>
        <v/>
      </c>
      <c r="AC2146" s="67">
        <f>IF($P2146="","Jamais relancé",IF($P2146&lt;=3,"0-3 j",IF($P2146&lt;=7,"4-7 j",IF($P2146&lt;=15,"8-15 j","Plus de 15 j"))))</f>
        <v/>
      </c>
      <c r="AD2146" s="67">
        <f>IF($M2146&lt;=1000,"Moins de 1 k€",IF($M2146&lt;=5000,"1 à 5 k€",IF($M2146&lt;=15000,"5 à 15 k€","Plus de 15 k€")))</f>
        <v/>
      </c>
    </row>
    <row r="2147">
      <c r="A2147" s="65" t="inlineStr">
        <is>
          <t>DEV-02146</t>
        </is>
      </c>
      <c r="B2147" s="66" t="n">
        <v>45884</v>
      </c>
      <c r="C2147" s="65" t="inlineStr">
        <is>
          <t>2025-08</t>
        </is>
      </c>
      <c r="D2147" s="65" t="inlineStr">
        <is>
          <t>2025-2026</t>
        </is>
      </c>
      <c r="E2147" s="65" t="inlineStr">
        <is>
          <t>CLI-0134</t>
        </is>
      </c>
      <c r="F2147" s="65" t="inlineStr">
        <is>
          <t>Particulier</t>
        </is>
      </c>
      <c r="G2147" s="65" t="inlineStr">
        <is>
          <t>Toulouse</t>
        </is>
      </c>
      <c r="H2147" s="65" t="inlineStr">
        <is>
          <t>Nadia Cherif</t>
        </is>
      </c>
      <c r="I2147" s="65" t="inlineStr">
        <is>
          <t>Plomberie</t>
        </is>
      </c>
      <c r="J2147" s="65" t="inlineStr">
        <is>
          <t>PR-001</t>
        </is>
      </c>
      <c r="K2147" s="65" t="inlineStr">
        <is>
          <t>Remplacement chauffe-eau 200 L</t>
        </is>
      </c>
      <c r="L2147" s="67" t="n">
        <v>1</v>
      </c>
      <c r="M2147" s="68" t="n">
        <v>1324.21</v>
      </c>
      <c r="N2147" s="65" t="inlineStr">
        <is>
          <t>Refusé</t>
        </is>
      </c>
      <c r="O2147" s="66" t="n">
        <v>45894</v>
      </c>
      <c r="P2147" s="67" t="n"/>
      <c r="Q2147" s="67" t="n">
        <v>0</v>
      </c>
      <c r="R2147" s="67">
        <f>$I2147</f>
        <v/>
      </c>
      <c r="S2147" s="67">
        <f>$K2147</f>
        <v/>
      </c>
      <c r="T2147" s="67">
        <f>IFERROR(INDEX(Clients!$G$2:$G$1020,MATCH($E2147,Clients!$A$2:$A$1020,0)),"")</f>
        <v/>
      </c>
      <c r="U2147" s="67">
        <f>IFERROR(INDEX(Clients!$I$2:$I$1020,MATCH($E2147,Clients!$A$2:$A$1020,0)),"")</f>
        <v/>
      </c>
      <c r="V2147" s="69">
        <f>1</f>
        <v/>
      </c>
      <c r="W2147" s="69">
        <f>IF($N2147="Accepté",1,0)</f>
        <v/>
      </c>
      <c r="X2147" s="68">
        <f>$M2147*$W2147</f>
        <v/>
      </c>
      <c r="Y2147" s="68">
        <f>IF($N2147="En cours",0,$M2147)</f>
        <v/>
      </c>
      <c r="Z2147" s="69">
        <f>IF($P2147="",0,1)</f>
        <v/>
      </c>
      <c r="AA2147" s="70">
        <f>IF($P2147="",0,$P2147)</f>
        <v/>
      </c>
      <c r="AB2147" s="69">
        <f>IF(AND($P2147&lt;&gt;"",$P2147&lt;=Paramètres!$C$14),1,0)</f>
        <v/>
      </c>
      <c r="AC2147" s="67">
        <f>IF($P2147="","Jamais relancé",IF($P2147&lt;=3,"0-3 j",IF($P2147&lt;=7,"4-7 j",IF($P2147&lt;=15,"8-15 j","Plus de 15 j"))))</f>
        <v/>
      </c>
      <c r="AD2147" s="67">
        <f>IF($M2147&lt;=1000,"Moins de 1 k€",IF($M2147&lt;=5000,"1 à 5 k€",IF($M2147&lt;=15000,"5 à 15 k€","Plus de 15 k€")))</f>
        <v/>
      </c>
    </row>
    <row r="2148">
      <c r="A2148" s="65" t="inlineStr">
        <is>
          <t>DEV-02147</t>
        </is>
      </c>
      <c r="B2148" s="66" t="n">
        <v>45884</v>
      </c>
      <c r="C2148" s="65" t="inlineStr">
        <is>
          <t>2025-08</t>
        </is>
      </c>
      <c r="D2148" s="65" t="inlineStr">
        <is>
          <t>2025-2026</t>
        </is>
      </c>
      <c r="E2148" s="65" t="inlineStr">
        <is>
          <t>CLI-0298</t>
        </is>
      </c>
      <c r="F2148" s="65" t="inlineStr">
        <is>
          <t>Particulier</t>
        </is>
      </c>
      <c r="G2148" s="65" t="inlineStr">
        <is>
          <t>Toulouse</t>
        </is>
      </c>
      <c r="H2148" s="65" t="inlineStr">
        <is>
          <t>Nadia Cherif</t>
        </is>
      </c>
      <c r="I2148" s="65" t="inlineStr">
        <is>
          <t>Plomberie</t>
        </is>
      </c>
      <c r="J2148" s="65" t="inlineStr">
        <is>
          <t>PR-001</t>
        </is>
      </c>
      <c r="K2148" s="65" t="inlineStr">
        <is>
          <t>Remplacement chauffe-eau 200 L</t>
        </is>
      </c>
      <c r="L2148" s="67" t="n">
        <v>1</v>
      </c>
      <c r="M2148" s="68" t="n">
        <v>1285.64</v>
      </c>
      <c r="N2148" s="65" t="inlineStr">
        <is>
          <t>Sans réponse</t>
        </is>
      </c>
      <c r="O2148" s="66" t="n">
        <v>45898</v>
      </c>
      <c r="P2148" s="67" t="n">
        <v>12</v>
      </c>
      <c r="Q2148" s="67" t="n">
        <v>1</v>
      </c>
      <c r="R2148" s="67">
        <f>$I2148</f>
        <v/>
      </c>
      <c r="S2148" s="67">
        <f>$K2148</f>
        <v/>
      </c>
      <c r="T2148" s="67">
        <f>IFERROR(INDEX(Clients!$G$2:$G$1020,MATCH($E2148,Clients!$A$2:$A$1020,0)),"")</f>
        <v/>
      </c>
      <c r="U2148" s="67">
        <f>IFERROR(INDEX(Clients!$I$2:$I$1020,MATCH($E2148,Clients!$A$2:$A$1020,0)),"")</f>
        <v/>
      </c>
      <c r="V2148" s="69">
        <f>1</f>
        <v/>
      </c>
      <c r="W2148" s="69">
        <f>IF($N2148="Accepté",1,0)</f>
        <v/>
      </c>
      <c r="X2148" s="68">
        <f>$M2148*$W2148</f>
        <v/>
      </c>
      <c r="Y2148" s="68">
        <f>IF($N2148="En cours",0,$M2148)</f>
        <v/>
      </c>
      <c r="Z2148" s="69">
        <f>IF($P2148="",0,1)</f>
        <v/>
      </c>
      <c r="AA2148" s="70">
        <f>IF($P2148="",0,$P2148)</f>
        <v/>
      </c>
      <c r="AB2148" s="69">
        <f>IF(AND($P2148&lt;&gt;"",$P2148&lt;=Paramètres!$C$14),1,0)</f>
        <v/>
      </c>
      <c r="AC2148" s="67">
        <f>IF($P2148="","Jamais relancé",IF($P2148&lt;=3,"0-3 j",IF($P2148&lt;=7,"4-7 j",IF($P2148&lt;=15,"8-15 j","Plus de 15 j"))))</f>
        <v/>
      </c>
      <c r="AD2148" s="67">
        <f>IF($M2148&lt;=1000,"Moins de 1 k€",IF($M2148&lt;=5000,"1 à 5 k€",IF($M2148&lt;=15000,"5 à 15 k€","Plus de 15 k€")))</f>
        <v/>
      </c>
    </row>
    <row r="2149">
      <c r="A2149" s="65" t="inlineStr">
        <is>
          <t>DEV-02148</t>
        </is>
      </c>
      <c r="B2149" s="66" t="n">
        <v>45884</v>
      </c>
      <c r="C2149" s="65" t="inlineStr">
        <is>
          <t>2025-08</t>
        </is>
      </c>
      <c r="D2149" s="65" t="inlineStr">
        <is>
          <t>2025-2026</t>
        </is>
      </c>
      <c r="E2149" s="65" t="inlineStr">
        <is>
          <t>CLI-0282</t>
        </is>
      </c>
      <c r="F2149" s="65" t="inlineStr">
        <is>
          <t>Particulier</t>
        </is>
      </c>
      <c r="G2149" s="65" t="inlineStr">
        <is>
          <t>Bordeaux</t>
        </is>
      </c>
      <c r="H2149" s="65" t="inlineStr">
        <is>
          <t>Sophie Marchand</t>
        </is>
      </c>
      <c r="I2149" s="65" t="inlineStr">
        <is>
          <t>Salle de bain</t>
        </is>
      </c>
      <c r="J2149" s="65" t="inlineStr">
        <is>
          <t>SB-002</t>
        </is>
      </c>
      <c r="K2149" s="65" t="inlineStr">
        <is>
          <t>Remplacement baignoire par douche</t>
        </is>
      </c>
      <c r="L2149" s="67" t="n">
        <v>1</v>
      </c>
      <c r="M2149" s="68" t="n">
        <v>3595.44</v>
      </c>
      <c r="N2149" s="65" t="inlineStr">
        <is>
          <t>Sans réponse</t>
        </is>
      </c>
      <c r="O2149" s="66" t="n">
        <v>45897</v>
      </c>
      <c r="P2149" s="67" t="n">
        <v>2</v>
      </c>
      <c r="Q2149" s="67" t="n">
        <v>2</v>
      </c>
      <c r="R2149" s="67">
        <f>$I2149</f>
        <v/>
      </c>
      <c r="S2149" s="67">
        <f>$K2149</f>
        <v/>
      </c>
      <c r="T2149" s="67">
        <f>IFERROR(INDEX(Clients!$G$2:$G$1020,MATCH($E2149,Clients!$A$2:$A$1020,0)),"")</f>
        <v/>
      </c>
      <c r="U2149" s="67">
        <f>IFERROR(INDEX(Clients!$I$2:$I$1020,MATCH($E2149,Clients!$A$2:$A$1020,0)),"")</f>
        <v/>
      </c>
      <c r="V2149" s="69">
        <f>1</f>
        <v/>
      </c>
      <c r="W2149" s="69">
        <f>IF($N2149="Accepté",1,0)</f>
        <v/>
      </c>
      <c r="X2149" s="68">
        <f>$M2149*$W2149</f>
        <v/>
      </c>
      <c r="Y2149" s="68">
        <f>IF($N2149="En cours",0,$M2149)</f>
        <v/>
      </c>
      <c r="Z2149" s="69">
        <f>IF($P2149="",0,1)</f>
        <v/>
      </c>
      <c r="AA2149" s="70">
        <f>IF($P2149="",0,$P2149)</f>
        <v/>
      </c>
      <c r="AB2149" s="69">
        <f>IF(AND($P2149&lt;&gt;"",$P2149&lt;=Paramètres!$C$14),1,0)</f>
        <v/>
      </c>
      <c r="AC2149" s="67">
        <f>IF($P2149="","Jamais relancé",IF($P2149&lt;=3,"0-3 j",IF($P2149&lt;=7,"4-7 j",IF($P2149&lt;=15,"8-15 j","Plus de 15 j"))))</f>
        <v/>
      </c>
      <c r="AD2149" s="67">
        <f>IF($M2149&lt;=1000,"Moins de 1 k€",IF($M2149&lt;=5000,"1 à 5 k€",IF($M2149&lt;=15000,"5 à 15 k€","Plus de 15 k€")))</f>
        <v/>
      </c>
    </row>
    <row r="2150">
      <c r="A2150" s="65" t="inlineStr">
        <is>
          <t>DEV-02149</t>
        </is>
      </c>
      <c r="B2150" s="66" t="n">
        <v>45884</v>
      </c>
      <c r="C2150" s="65" t="inlineStr">
        <is>
          <t>2025-08</t>
        </is>
      </c>
      <c r="D2150" s="65" t="inlineStr">
        <is>
          <t>2025-2026</t>
        </is>
      </c>
      <c r="E2150" s="65" t="inlineStr">
        <is>
          <t>CLI-0663</t>
        </is>
      </c>
      <c r="F2150" s="65" t="inlineStr">
        <is>
          <t>Collectivité</t>
        </is>
      </c>
      <c r="G2150" s="65" t="inlineStr">
        <is>
          <t>Montpellier</t>
        </is>
      </c>
      <c r="H2150" s="65" t="inlineStr">
        <is>
          <t>Thomas Rey</t>
        </is>
      </c>
      <c r="I2150" s="65" t="inlineStr">
        <is>
          <t>Électricité</t>
        </is>
      </c>
      <c r="J2150" s="65" t="inlineStr">
        <is>
          <t>EL-004</t>
        </is>
      </c>
      <c r="K2150" s="65" t="inlineStr">
        <is>
          <t>Éclairage LED locaux professionnels</t>
        </is>
      </c>
      <c r="L2150" s="67" t="n">
        <v>1</v>
      </c>
      <c r="M2150" s="68" t="n">
        <v>9752.09</v>
      </c>
      <c r="N2150" s="65" t="inlineStr">
        <is>
          <t>Sans réponse</t>
        </is>
      </c>
      <c r="O2150" s="66" t="n">
        <v>45899</v>
      </c>
      <c r="P2150" s="67" t="n">
        <v>11</v>
      </c>
      <c r="Q2150" s="67" t="n">
        <v>1</v>
      </c>
      <c r="R2150" s="67">
        <f>$I2150</f>
        <v/>
      </c>
      <c r="S2150" s="67">
        <f>$K2150</f>
        <v/>
      </c>
      <c r="T2150" s="67">
        <f>IFERROR(INDEX(Clients!$G$2:$G$1020,MATCH($E2150,Clients!$A$2:$A$1020,0)),"")</f>
        <v/>
      </c>
      <c r="U2150" s="67">
        <f>IFERROR(INDEX(Clients!$I$2:$I$1020,MATCH($E2150,Clients!$A$2:$A$1020,0)),"")</f>
        <v/>
      </c>
      <c r="V2150" s="69">
        <f>1</f>
        <v/>
      </c>
      <c r="W2150" s="69">
        <f>IF($N2150="Accepté",1,0)</f>
        <v/>
      </c>
      <c r="X2150" s="68">
        <f>$M2150*$W2150</f>
        <v/>
      </c>
      <c r="Y2150" s="68">
        <f>IF($N2150="En cours",0,$M2150)</f>
        <v/>
      </c>
      <c r="Z2150" s="69">
        <f>IF($P2150="",0,1)</f>
        <v/>
      </c>
      <c r="AA2150" s="70">
        <f>IF($P2150="",0,$P2150)</f>
        <v/>
      </c>
      <c r="AB2150" s="69">
        <f>IF(AND($P2150&lt;&gt;"",$P2150&lt;=Paramètres!$C$14),1,0)</f>
        <v/>
      </c>
      <c r="AC2150" s="67">
        <f>IF($P2150="","Jamais relancé",IF($P2150&lt;=3,"0-3 j",IF($P2150&lt;=7,"4-7 j",IF($P2150&lt;=15,"8-15 j","Plus de 15 j"))))</f>
        <v/>
      </c>
      <c r="AD2150" s="67">
        <f>IF($M2150&lt;=1000,"Moins de 1 k€",IF($M2150&lt;=5000,"1 à 5 k€",IF($M2150&lt;=15000,"5 à 15 k€","Plus de 15 k€")))</f>
        <v/>
      </c>
    </row>
    <row r="2151">
      <c r="A2151" s="65" t="inlineStr">
        <is>
          <t>DEV-02150</t>
        </is>
      </c>
      <c r="B2151" s="66" t="n">
        <v>45887</v>
      </c>
      <c r="C2151" s="65" t="inlineStr">
        <is>
          <t>2025-08</t>
        </is>
      </c>
      <c r="D2151" s="65" t="inlineStr">
        <is>
          <t>2025-2026</t>
        </is>
      </c>
      <c r="E2151" s="65" t="inlineStr">
        <is>
          <t>CLI-0435</t>
        </is>
      </c>
      <c r="F2151" s="65" t="inlineStr">
        <is>
          <t>Particulier</t>
        </is>
      </c>
      <c r="G2151" s="65" t="inlineStr">
        <is>
          <t>Toulouse</t>
        </is>
      </c>
      <c r="H2151" s="65" t="inlineStr">
        <is>
          <t>Nadia Cherif</t>
        </is>
      </c>
      <c r="I2151" s="65" t="inlineStr">
        <is>
          <t>Chauffage</t>
        </is>
      </c>
      <c r="J2151" s="65" t="inlineStr">
        <is>
          <t>CH-001</t>
        </is>
      </c>
      <c r="K2151" s="65" t="inlineStr">
        <is>
          <t>Installation chaudière gaz condensation</t>
        </is>
      </c>
      <c r="L2151" s="67" t="n">
        <v>1</v>
      </c>
      <c r="M2151" s="68" t="n">
        <v>4597.15</v>
      </c>
      <c r="N2151" s="65" t="inlineStr">
        <is>
          <t>Sans réponse</t>
        </is>
      </c>
      <c r="O2151" s="66" t="n">
        <v>45916</v>
      </c>
      <c r="P2151" s="67" t="n">
        <v>18</v>
      </c>
      <c r="Q2151" s="67" t="n">
        <v>2</v>
      </c>
      <c r="R2151" s="67">
        <f>$I2151</f>
        <v/>
      </c>
      <c r="S2151" s="67">
        <f>$K2151</f>
        <v/>
      </c>
      <c r="T2151" s="67">
        <f>IFERROR(INDEX(Clients!$G$2:$G$1020,MATCH($E2151,Clients!$A$2:$A$1020,0)),"")</f>
        <v/>
      </c>
      <c r="U2151" s="67">
        <f>IFERROR(INDEX(Clients!$I$2:$I$1020,MATCH($E2151,Clients!$A$2:$A$1020,0)),"")</f>
        <v/>
      </c>
      <c r="V2151" s="69">
        <f>1</f>
        <v/>
      </c>
      <c r="W2151" s="69">
        <f>IF($N2151="Accepté",1,0)</f>
        <v/>
      </c>
      <c r="X2151" s="68">
        <f>$M2151*$W2151</f>
        <v/>
      </c>
      <c r="Y2151" s="68">
        <f>IF($N2151="En cours",0,$M2151)</f>
        <v/>
      </c>
      <c r="Z2151" s="69">
        <f>IF($P2151="",0,1)</f>
        <v/>
      </c>
      <c r="AA2151" s="70">
        <f>IF($P2151="",0,$P2151)</f>
        <v/>
      </c>
      <c r="AB2151" s="69">
        <f>IF(AND($P2151&lt;&gt;"",$P2151&lt;=Paramètres!$C$14),1,0)</f>
        <v/>
      </c>
      <c r="AC2151" s="67">
        <f>IF($P2151="","Jamais relancé",IF($P2151&lt;=3,"0-3 j",IF($P2151&lt;=7,"4-7 j",IF($P2151&lt;=15,"8-15 j","Plus de 15 j"))))</f>
        <v/>
      </c>
      <c r="AD2151" s="67">
        <f>IF($M2151&lt;=1000,"Moins de 1 k€",IF($M2151&lt;=5000,"1 à 5 k€",IF($M2151&lt;=15000,"5 à 15 k€","Plus de 15 k€")))</f>
        <v/>
      </c>
    </row>
    <row r="2152">
      <c r="A2152" s="65" t="inlineStr">
        <is>
          <t>DEV-02151</t>
        </is>
      </c>
      <c r="B2152" s="66" t="n">
        <v>45887</v>
      </c>
      <c r="C2152" s="65" t="inlineStr">
        <is>
          <t>2025-08</t>
        </is>
      </c>
      <c r="D2152" s="65" t="inlineStr">
        <is>
          <t>2025-2026</t>
        </is>
      </c>
      <c r="E2152" s="65" t="inlineStr">
        <is>
          <t>CLI-0259</t>
        </is>
      </c>
      <c r="F2152" s="65" t="inlineStr">
        <is>
          <t>Professionnel</t>
        </is>
      </c>
      <c r="G2152" s="65" t="inlineStr">
        <is>
          <t>Bordeaux</t>
        </is>
      </c>
      <c r="H2152" s="65" t="inlineStr">
        <is>
          <t>Karim Belkacem</t>
        </is>
      </c>
      <c r="I2152" s="65" t="inlineStr">
        <is>
          <t>Plomberie</t>
        </is>
      </c>
      <c r="J2152" s="65" t="inlineStr">
        <is>
          <t>PR-003</t>
        </is>
      </c>
      <c r="K2152" s="65" t="inlineStr">
        <is>
          <t>Réfection réseau eau appartement</t>
        </is>
      </c>
      <c r="L2152" s="67" t="n">
        <v>1</v>
      </c>
      <c r="M2152" s="68" t="n">
        <v>6132.66</v>
      </c>
      <c r="N2152" s="65" t="inlineStr">
        <is>
          <t>Sans réponse</t>
        </is>
      </c>
      <c r="O2152" s="66" t="n">
        <v>45913</v>
      </c>
      <c r="P2152" s="67" t="n">
        <v>12</v>
      </c>
      <c r="Q2152" s="67" t="n">
        <v>2</v>
      </c>
      <c r="R2152" s="67">
        <f>$I2152</f>
        <v/>
      </c>
      <c r="S2152" s="67">
        <f>$K2152</f>
        <v/>
      </c>
      <c r="T2152" s="67">
        <f>IFERROR(INDEX(Clients!$G$2:$G$1020,MATCH($E2152,Clients!$A$2:$A$1020,0)),"")</f>
        <v/>
      </c>
      <c r="U2152" s="67">
        <f>IFERROR(INDEX(Clients!$I$2:$I$1020,MATCH($E2152,Clients!$A$2:$A$1020,0)),"")</f>
        <v/>
      </c>
      <c r="V2152" s="69">
        <f>1</f>
        <v/>
      </c>
      <c r="W2152" s="69">
        <f>IF($N2152="Accepté",1,0)</f>
        <v/>
      </c>
      <c r="X2152" s="68">
        <f>$M2152*$W2152</f>
        <v/>
      </c>
      <c r="Y2152" s="68">
        <f>IF($N2152="En cours",0,$M2152)</f>
        <v/>
      </c>
      <c r="Z2152" s="69">
        <f>IF($P2152="",0,1)</f>
        <v/>
      </c>
      <c r="AA2152" s="70">
        <f>IF($P2152="",0,$P2152)</f>
        <v/>
      </c>
      <c r="AB2152" s="69">
        <f>IF(AND($P2152&lt;&gt;"",$P2152&lt;=Paramètres!$C$14),1,0)</f>
        <v/>
      </c>
      <c r="AC2152" s="67">
        <f>IF($P2152="","Jamais relancé",IF($P2152&lt;=3,"0-3 j",IF($P2152&lt;=7,"4-7 j",IF($P2152&lt;=15,"8-15 j","Plus de 15 j"))))</f>
        <v/>
      </c>
      <c r="AD2152" s="67">
        <f>IF($M2152&lt;=1000,"Moins de 1 k€",IF($M2152&lt;=5000,"1 à 5 k€",IF($M2152&lt;=15000,"5 à 15 k€","Plus de 15 k€")))</f>
        <v/>
      </c>
    </row>
    <row r="2153">
      <c r="A2153" s="65" t="inlineStr">
        <is>
          <t>DEV-02152</t>
        </is>
      </c>
      <c r="B2153" s="66" t="n">
        <v>45887</v>
      </c>
      <c r="C2153" s="65" t="inlineStr">
        <is>
          <t>2025-08</t>
        </is>
      </c>
      <c r="D2153" s="65" t="inlineStr">
        <is>
          <t>2025-2026</t>
        </is>
      </c>
      <c r="E2153" s="65" t="inlineStr">
        <is>
          <t>CLI-0103</t>
        </is>
      </c>
      <c r="F2153" s="65" t="inlineStr">
        <is>
          <t>Particulier</t>
        </is>
      </c>
      <c r="G2153" s="65" t="inlineStr">
        <is>
          <t>Toulouse</t>
        </is>
      </c>
      <c r="H2153" s="65" t="inlineStr">
        <is>
          <t>Julien Fabre</t>
        </is>
      </c>
      <c r="I2153" s="65" t="inlineStr">
        <is>
          <t>Dépannage</t>
        </is>
      </c>
      <c r="J2153" s="65" t="inlineStr">
        <is>
          <t>DP-001</t>
        </is>
      </c>
      <c r="K2153" s="65" t="inlineStr">
        <is>
          <t>Dépannage plomberie urgence</t>
        </is>
      </c>
      <c r="L2153" s="67" t="n">
        <v>1</v>
      </c>
      <c r="M2153" s="68" t="n">
        <v>304.78</v>
      </c>
      <c r="N2153" s="65" t="inlineStr">
        <is>
          <t>Refusé</t>
        </is>
      </c>
      <c r="O2153" s="66" t="n">
        <v>45903</v>
      </c>
      <c r="P2153" s="67" t="n"/>
      <c r="Q2153" s="67" t="n">
        <v>0</v>
      </c>
      <c r="R2153" s="67">
        <f>$I2153</f>
        <v/>
      </c>
      <c r="S2153" s="67">
        <f>$K2153</f>
        <v/>
      </c>
      <c r="T2153" s="67">
        <f>IFERROR(INDEX(Clients!$G$2:$G$1020,MATCH($E2153,Clients!$A$2:$A$1020,0)),"")</f>
        <v/>
      </c>
      <c r="U2153" s="67">
        <f>IFERROR(INDEX(Clients!$I$2:$I$1020,MATCH($E2153,Clients!$A$2:$A$1020,0)),"")</f>
        <v/>
      </c>
      <c r="V2153" s="69">
        <f>1</f>
        <v/>
      </c>
      <c r="W2153" s="69">
        <f>IF($N2153="Accepté",1,0)</f>
        <v/>
      </c>
      <c r="X2153" s="68">
        <f>$M2153*$W2153</f>
        <v/>
      </c>
      <c r="Y2153" s="68">
        <f>IF($N2153="En cours",0,$M2153)</f>
        <v/>
      </c>
      <c r="Z2153" s="69">
        <f>IF($P2153="",0,1)</f>
        <v/>
      </c>
      <c r="AA2153" s="70">
        <f>IF($P2153="",0,$P2153)</f>
        <v/>
      </c>
      <c r="AB2153" s="69">
        <f>IF(AND($P2153&lt;&gt;"",$P2153&lt;=Paramètres!$C$14),1,0)</f>
        <v/>
      </c>
      <c r="AC2153" s="67">
        <f>IF($P2153="","Jamais relancé",IF($P2153&lt;=3,"0-3 j",IF($P2153&lt;=7,"4-7 j",IF($P2153&lt;=15,"8-15 j","Plus de 15 j"))))</f>
        <v/>
      </c>
      <c r="AD2153" s="67">
        <f>IF($M2153&lt;=1000,"Moins de 1 k€",IF($M2153&lt;=5000,"1 à 5 k€",IF($M2153&lt;=15000,"5 à 15 k€","Plus de 15 k€")))</f>
        <v/>
      </c>
    </row>
    <row r="2154">
      <c r="A2154" s="65" t="inlineStr">
        <is>
          <t>DEV-02153</t>
        </is>
      </c>
      <c r="B2154" s="66" t="n">
        <v>45887</v>
      </c>
      <c r="C2154" s="65" t="inlineStr">
        <is>
          <t>2025-08</t>
        </is>
      </c>
      <c r="D2154" s="65" t="inlineStr">
        <is>
          <t>2025-2026</t>
        </is>
      </c>
      <c r="E2154" s="65" t="inlineStr">
        <is>
          <t>CLI-0992</t>
        </is>
      </c>
      <c r="F2154" s="65" t="inlineStr">
        <is>
          <t>Particulier</t>
        </is>
      </c>
      <c r="G2154" s="65" t="inlineStr">
        <is>
          <t>Montpellier</t>
        </is>
      </c>
      <c r="H2154" s="65" t="inlineStr">
        <is>
          <t>Thomas Rey</t>
        </is>
      </c>
      <c r="I2154" s="65" t="inlineStr">
        <is>
          <t>Plomberie</t>
        </is>
      </c>
      <c r="J2154" s="65" t="inlineStr">
        <is>
          <t>PR-004</t>
        </is>
      </c>
      <c r="K2154" s="65" t="inlineStr">
        <is>
          <t>Remplacement colonne d'évacuation</t>
        </is>
      </c>
      <c r="L2154" s="67" t="n">
        <v>2</v>
      </c>
      <c r="M2154" s="68" t="n">
        <v>13446.84</v>
      </c>
      <c r="N2154" s="65" t="inlineStr">
        <is>
          <t>Refusé</t>
        </is>
      </c>
      <c r="O2154" s="66" t="n">
        <v>45923</v>
      </c>
      <c r="P2154" s="67" t="n"/>
      <c r="Q2154" s="67" t="n">
        <v>0</v>
      </c>
      <c r="R2154" s="67">
        <f>$I2154</f>
        <v/>
      </c>
      <c r="S2154" s="67">
        <f>$K2154</f>
        <v/>
      </c>
      <c r="T2154" s="67">
        <f>IFERROR(INDEX(Clients!$G$2:$G$1020,MATCH($E2154,Clients!$A$2:$A$1020,0)),"")</f>
        <v/>
      </c>
      <c r="U2154" s="67">
        <f>IFERROR(INDEX(Clients!$I$2:$I$1020,MATCH($E2154,Clients!$A$2:$A$1020,0)),"")</f>
        <v/>
      </c>
      <c r="V2154" s="69">
        <f>1</f>
        <v/>
      </c>
      <c r="W2154" s="69">
        <f>IF($N2154="Accepté",1,0)</f>
        <v/>
      </c>
      <c r="X2154" s="68">
        <f>$M2154*$W2154</f>
        <v/>
      </c>
      <c r="Y2154" s="68">
        <f>IF($N2154="En cours",0,$M2154)</f>
        <v/>
      </c>
      <c r="Z2154" s="69">
        <f>IF($P2154="",0,1)</f>
        <v/>
      </c>
      <c r="AA2154" s="70">
        <f>IF($P2154="",0,$P2154)</f>
        <v/>
      </c>
      <c r="AB2154" s="69">
        <f>IF(AND($P2154&lt;&gt;"",$P2154&lt;=Paramètres!$C$14),1,0)</f>
        <v/>
      </c>
      <c r="AC2154" s="67">
        <f>IF($P2154="","Jamais relancé",IF($P2154&lt;=3,"0-3 j",IF($P2154&lt;=7,"4-7 j",IF($P2154&lt;=15,"8-15 j","Plus de 15 j"))))</f>
        <v/>
      </c>
      <c r="AD2154" s="67">
        <f>IF($M2154&lt;=1000,"Moins de 1 k€",IF($M2154&lt;=5000,"1 à 5 k€",IF($M2154&lt;=15000,"5 à 15 k€","Plus de 15 k€")))</f>
        <v/>
      </c>
    </row>
    <row r="2155">
      <c r="A2155" s="65" t="inlineStr">
        <is>
          <t>DEV-02154</t>
        </is>
      </c>
      <c r="B2155" s="66" t="n">
        <v>45888</v>
      </c>
      <c r="C2155" s="65" t="inlineStr">
        <is>
          <t>2025-08</t>
        </is>
      </c>
      <c r="D2155" s="65" t="inlineStr">
        <is>
          <t>2025-2026</t>
        </is>
      </c>
      <c r="E2155" s="65" t="inlineStr">
        <is>
          <t>CLI-0530</t>
        </is>
      </c>
      <c r="F2155" s="65" t="inlineStr">
        <is>
          <t>Particulier</t>
        </is>
      </c>
      <c r="G2155" s="65" t="inlineStr">
        <is>
          <t>Toulouse</t>
        </is>
      </c>
      <c r="H2155" s="65" t="inlineStr">
        <is>
          <t>Nadia Cherif</t>
        </is>
      </c>
      <c r="I2155" s="65" t="inlineStr">
        <is>
          <t>Plomberie</t>
        </is>
      </c>
      <c r="J2155" s="65" t="inlineStr">
        <is>
          <t>PR-004</t>
        </is>
      </c>
      <c r="K2155" s="65" t="inlineStr">
        <is>
          <t>Remplacement colonne d'évacuation</t>
        </is>
      </c>
      <c r="L2155" s="67" t="n">
        <v>1</v>
      </c>
      <c r="M2155" s="68" t="n">
        <v>6056.15</v>
      </c>
      <c r="N2155" s="65" t="inlineStr">
        <is>
          <t>Sans réponse</t>
        </is>
      </c>
      <c r="O2155" s="66" t="n">
        <v>45907</v>
      </c>
      <c r="P2155" s="67" t="n"/>
      <c r="Q2155" s="67" t="n">
        <v>0</v>
      </c>
      <c r="R2155" s="67">
        <f>$I2155</f>
        <v/>
      </c>
      <c r="S2155" s="67">
        <f>$K2155</f>
        <v/>
      </c>
      <c r="T2155" s="67">
        <f>IFERROR(INDEX(Clients!$G$2:$G$1020,MATCH($E2155,Clients!$A$2:$A$1020,0)),"")</f>
        <v/>
      </c>
      <c r="U2155" s="67">
        <f>IFERROR(INDEX(Clients!$I$2:$I$1020,MATCH($E2155,Clients!$A$2:$A$1020,0)),"")</f>
        <v/>
      </c>
      <c r="V2155" s="69">
        <f>1</f>
        <v/>
      </c>
      <c r="W2155" s="69">
        <f>IF($N2155="Accepté",1,0)</f>
        <v/>
      </c>
      <c r="X2155" s="68">
        <f>$M2155*$W2155</f>
        <v/>
      </c>
      <c r="Y2155" s="68">
        <f>IF($N2155="En cours",0,$M2155)</f>
        <v/>
      </c>
      <c r="Z2155" s="69">
        <f>IF($P2155="",0,1)</f>
        <v/>
      </c>
      <c r="AA2155" s="70">
        <f>IF($P2155="",0,$P2155)</f>
        <v/>
      </c>
      <c r="AB2155" s="69">
        <f>IF(AND($P2155&lt;&gt;"",$P2155&lt;=Paramètres!$C$14),1,0)</f>
        <v/>
      </c>
      <c r="AC2155" s="67">
        <f>IF($P2155="","Jamais relancé",IF($P2155&lt;=3,"0-3 j",IF($P2155&lt;=7,"4-7 j",IF($P2155&lt;=15,"8-15 j","Plus de 15 j"))))</f>
        <v/>
      </c>
      <c r="AD2155" s="67">
        <f>IF($M2155&lt;=1000,"Moins de 1 k€",IF($M2155&lt;=5000,"1 à 5 k€",IF($M2155&lt;=15000,"5 à 15 k€","Plus de 15 k€")))</f>
        <v/>
      </c>
    </row>
    <row r="2156">
      <c r="A2156" s="65" t="inlineStr">
        <is>
          <t>DEV-02155</t>
        </is>
      </c>
      <c r="B2156" s="66" t="n">
        <v>45888</v>
      </c>
      <c r="C2156" s="65" t="inlineStr">
        <is>
          <t>2025-08</t>
        </is>
      </c>
      <c r="D2156" s="65" t="inlineStr">
        <is>
          <t>2025-2026</t>
        </is>
      </c>
      <c r="E2156" s="65" t="inlineStr">
        <is>
          <t>CLI-0420</t>
        </is>
      </c>
      <c r="F2156" s="65" t="inlineStr">
        <is>
          <t>Syndic</t>
        </is>
      </c>
      <c r="G2156" s="65" t="inlineStr">
        <is>
          <t>Toulouse</t>
        </is>
      </c>
      <c r="H2156" s="65" t="inlineStr">
        <is>
          <t>Nadia Cherif</t>
        </is>
      </c>
      <c r="I2156" s="65" t="inlineStr">
        <is>
          <t>Dépannage</t>
        </is>
      </c>
      <c r="J2156" s="65" t="inlineStr">
        <is>
          <t>DP-004</t>
        </is>
      </c>
      <c r="K2156" s="65" t="inlineStr">
        <is>
          <t>Remise en service chaudière</t>
        </is>
      </c>
      <c r="L2156" s="67" t="n">
        <v>1</v>
      </c>
      <c r="M2156" s="68" t="n">
        <v>562.15</v>
      </c>
      <c r="N2156" s="65" t="inlineStr">
        <is>
          <t>Refusé</t>
        </is>
      </c>
      <c r="O2156" s="66" t="n">
        <v>45913</v>
      </c>
      <c r="P2156" s="67" t="n">
        <v>5</v>
      </c>
      <c r="Q2156" s="67" t="n">
        <v>1</v>
      </c>
      <c r="R2156" s="67">
        <f>$I2156</f>
        <v/>
      </c>
      <c r="S2156" s="67">
        <f>$K2156</f>
        <v/>
      </c>
      <c r="T2156" s="67">
        <f>IFERROR(INDEX(Clients!$G$2:$G$1020,MATCH($E2156,Clients!$A$2:$A$1020,0)),"")</f>
        <v/>
      </c>
      <c r="U2156" s="67">
        <f>IFERROR(INDEX(Clients!$I$2:$I$1020,MATCH($E2156,Clients!$A$2:$A$1020,0)),"")</f>
        <v/>
      </c>
      <c r="V2156" s="69">
        <f>1</f>
        <v/>
      </c>
      <c r="W2156" s="69">
        <f>IF($N2156="Accepté",1,0)</f>
        <v/>
      </c>
      <c r="X2156" s="68">
        <f>$M2156*$W2156</f>
        <v/>
      </c>
      <c r="Y2156" s="68">
        <f>IF($N2156="En cours",0,$M2156)</f>
        <v/>
      </c>
      <c r="Z2156" s="69">
        <f>IF($P2156="",0,1)</f>
        <v/>
      </c>
      <c r="AA2156" s="70">
        <f>IF($P2156="",0,$P2156)</f>
        <v/>
      </c>
      <c r="AB2156" s="69">
        <f>IF(AND($P2156&lt;&gt;"",$P2156&lt;=Paramètres!$C$14),1,0)</f>
        <v/>
      </c>
      <c r="AC2156" s="67">
        <f>IF($P2156="","Jamais relancé",IF($P2156&lt;=3,"0-3 j",IF($P2156&lt;=7,"4-7 j",IF($P2156&lt;=15,"8-15 j","Plus de 15 j"))))</f>
        <v/>
      </c>
      <c r="AD2156" s="67">
        <f>IF($M2156&lt;=1000,"Moins de 1 k€",IF($M2156&lt;=5000,"1 à 5 k€",IF($M2156&lt;=15000,"5 à 15 k€","Plus de 15 k€")))</f>
        <v/>
      </c>
    </row>
    <row r="2157">
      <c r="A2157" s="65" t="inlineStr">
        <is>
          <t>DEV-02156</t>
        </is>
      </c>
      <c r="B2157" s="66" t="n">
        <v>45888</v>
      </c>
      <c r="C2157" s="65" t="inlineStr">
        <is>
          <t>2025-08</t>
        </is>
      </c>
      <c r="D2157" s="65" t="inlineStr">
        <is>
          <t>2025-2026</t>
        </is>
      </c>
      <c r="E2157" s="65" t="inlineStr">
        <is>
          <t>CLI-0291</t>
        </is>
      </c>
      <c r="F2157" s="65" t="inlineStr">
        <is>
          <t>Professionnel</t>
        </is>
      </c>
      <c r="G2157" s="65" t="inlineStr">
        <is>
          <t>Bordeaux</t>
        </is>
      </c>
      <c r="H2157" s="65" t="inlineStr">
        <is>
          <t>Karim Belkacem</t>
        </is>
      </c>
      <c r="I2157" s="65" t="inlineStr">
        <is>
          <t>Chauffage</t>
        </is>
      </c>
      <c r="J2157" s="65" t="inlineStr">
        <is>
          <t>CH-001</t>
        </is>
      </c>
      <c r="K2157" s="65" t="inlineStr">
        <is>
          <t>Installation chaudière gaz condensation</t>
        </is>
      </c>
      <c r="L2157" s="67" t="n">
        <v>1</v>
      </c>
      <c r="M2157" s="68" t="n">
        <v>9020.99</v>
      </c>
      <c r="N2157" s="65" t="inlineStr">
        <is>
          <t>Sans réponse</t>
        </is>
      </c>
      <c r="O2157" s="66" t="n">
        <v>45908</v>
      </c>
      <c r="P2157" s="67" t="n">
        <v>10</v>
      </c>
      <c r="Q2157" s="67" t="n">
        <v>1</v>
      </c>
      <c r="R2157" s="67">
        <f>$I2157</f>
        <v/>
      </c>
      <c r="S2157" s="67">
        <f>$K2157</f>
        <v/>
      </c>
      <c r="T2157" s="67">
        <f>IFERROR(INDEX(Clients!$G$2:$G$1020,MATCH($E2157,Clients!$A$2:$A$1020,0)),"")</f>
        <v/>
      </c>
      <c r="U2157" s="67">
        <f>IFERROR(INDEX(Clients!$I$2:$I$1020,MATCH($E2157,Clients!$A$2:$A$1020,0)),"")</f>
        <v/>
      </c>
      <c r="V2157" s="69">
        <f>1</f>
        <v/>
      </c>
      <c r="W2157" s="69">
        <f>IF($N2157="Accepté",1,0)</f>
        <v/>
      </c>
      <c r="X2157" s="68">
        <f>$M2157*$W2157</f>
        <v/>
      </c>
      <c r="Y2157" s="68">
        <f>IF($N2157="En cours",0,$M2157)</f>
        <v/>
      </c>
      <c r="Z2157" s="69">
        <f>IF($P2157="",0,1)</f>
        <v/>
      </c>
      <c r="AA2157" s="70">
        <f>IF($P2157="",0,$P2157)</f>
        <v/>
      </c>
      <c r="AB2157" s="69">
        <f>IF(AND($P2157&lt;&gt;"",$P2157&lt;=Paramètres!$C$14),1,0)</f>
        <v/>
      </c>
      <c r="AC2157" s="67">
        <f>IF($P2157="","Jamais relancé",IF($P2157&lt;=3,"0-3 j",IF($P2157&lt;=7,"4-7 j",IF($P2157&lt;=15,"8-15 j","Plus de 15 j"))))</f>
        <v/>
      </c>
      <c r="AD2157" s="67">
        <f>IF($M2157&lt;=1000,"Moins de 1 k€",IF($M2157&lt;=5000,"1 à 5 k€",IF($M2157&lt;=15000,"5 à 15 k€","Plus de 15 k€")))</f>
        <v/>
      </c>
    </row>
    <row r="2158">
      <c r="A2158" s="65" t="inlineStr">
        <is>
          <t>DEV-02157</t>
        </is>
      </c>
      <c r="B2158" s="66" t="n">
        <v>45888</v>
      </c>
      <c r="C2158" s="65" t="inlineStr">
        <is>
          <t>2025-08</t>
        </is>
      </c>
      <c r="D2158" s="65" t="inlineStr">
        <is>
          <t>2025-2026</t>
        </is>
      </c>
      <c r="E2158" s="65" t="inlineStr">
        <is>
          <t>CLI-0315</t>
        </is>
      </c>
      <c r="F2158" s="65" t="inlineStr">
        <is>
          <t>Professionnel</t>
        </is>
      </c>
      <c r="G2158" s="65" t="inlineStr">
        <is>
          <t>Bordeaux</t>
        </is>
      </c>
      <c r="H2158" s="65" t="inlineStr">
        <is>
          <t>Sophie Marchand</t>
        </is>
      </c>
      <c r="I2158" s="65" t="inlineStr">
        <is>
          <t>Chauffage</t>
        </is>
      </c>
      <c r="J2158" s="65" t="inlineStr">
        <is>
          <t>CH-001</t>
        </is>
      </c>
      <c r="K2158" s="65" t="inlineStr">
        <is>
          <t>Installation chaudière gaz condensation</t>
        </is>
      </c>
      <c r="L2158" s="67" t="n">
        <v>1</v>
      </c>
      <c r="M2158" s="68" t="n">
        <v>8689.42</v>
      </c>
      <c r="N2158" s="65" t="inlineStr">
        <is>
          <t>Sans réponse</t>
        </is>
      </c>
      <c r="O2158" s="66" t="n">
        <v>45904</v>
      </c>
      <c r="P2158" s="67" t="n"/>
      <c r="Q2158" s="67" t="n">
        <v>0</v>
      </c>
      <c r="R2158" s="67">
        <f>$I2158</f>
        <v/>
      </c>
      <c r="S2158" s="67">
        <f>$K2158</f>
        <v/>
      </c>
      <c r="T2158" s="67">
        <f>IFERROR(INDEX(Clients!$G$2:$G$1020,MATCH($E2158,Clients!$A$2:$A$1020,0)),"")</f>
        <v/>
      </c>
      <c r="U2158" s="67">
        <f>IFERROR(INDEX(Clients!$I$2:$I$1020,MATCH($E2158,Clients!$A$2:$A$1020,0)),"")</f>
        <v/>
      </c>
      <c r="V2158" s="69">
        <f>1</f>
        <v/>
      </c>
      <c r="W2158" s="69">
        <f>IF($N2158="Accepté",1,0)</f>
        <v/>
      </c>
      <c r="X2158" s="68">
        <f>$M2158*$W2158</f>
        <v/>
      </c>
      <c r="Y2158" s="68">
        <f>IF($N2158="En cours",0,$M2158)</f>
        <v/>
      </c>
      <c r="Z2158" s="69">
        <f>IF($P2158="",0,1)</f>
        <v/>
      </c>
      <c r="AA2158" s="70">
        <f>IF($P2158="",0,$P2158)</f>
        <v/>
      </c>
      <c r="AB2158" s="69">
        <f>IF(AND($P2158&lt;&gt;"",$P2158&lt;=Paramètres!$C$14),1,0)</f>
        <v/>
      </c>
      <c r="AC2158" s="67">
        <f>IF($P2158="","Jamais relancé",IF($P2158&lt;=3,"0-3 j",IF($P2158&lt;=7,"4-7 j",IF($P2158&lt;=15,"8-15 j","Plus de 15 j"))))</f>
        <v/>
      </c>
      <c r="AD2158" s="67">
        <f>IF($M2158&lt;=1000,"Moins de 1 k€",IF($M2158&lt;=5000,"1 à 5 k€",IF($M2158&lt;=15000,"5 à 15 k€","Plus de 15 k€")))</f>
        <v/>
      </c>
    </row>
    <row r="2159">
      <c r="A2159" s="65" t="inlineStr">
        <is>
          <t>DEV-02158</t>
        </is>
      </c>
      <c r="B2159" s="66" t="n">
        <v>45889</v>
      </c>
      <c r="C2159" s="65" t="inlineStr">
        <is>
          <t>2025-08</t>
        </is>
      </c>
      <c r="D2159" s="65" t="inlineStr">
        <is>
          <t>2025-2026</t>
        </is>
      </c>
      <c r="E2159" s="65" t="inlineStr">
        <is>
          <t>CLI-0698</t>
        </is>
      </c>
      <c r="F2159" s="65" t="inlineStr">
        <is>
          <t>Professionnel</t>
        </is>
      </c>
      <c r="G2159" s="65" t="inlineStr">
        <is>
          <t>Bordeaux</t>
        </is>
      </c>
      <c r="H2159" s="65" t="inlineStr">
        <is>
          <t>Karim Belkacem</t>
        </is>
      </c>
      <c r="I2159" s="65" t="inlineStr">
        <is>
          <t>Plomberie</t>
        </is>
      </c>
      <c r="J2159" s="65" t="inlineStr">
        <is>
          <t>PR-002</t>
        </is>
      </c>
      <c r="K2159" s="65" t="inlineStr">
        <is>
          <t>Recherche de fuite + réparation</t>
        </is>
      </c>
      <c r="L2159" s="67" t="n">
        <v>2</v>
      </c>
      <c r="M2159" s="68" t="n">
        <v>1419.02</v>
      </c>
      <c r="N2159" s="65" t="inlineStr">
        <is>
          <t>Refusé</t>
        </is>
      </c>
      <c r="O2159" s="66" t="n">
        <v>45931</v>
      </c>
      <c r="P2159" s="67" t="n">
        <v>8</v>
      </c>
      <c r="Q2159" s="67" t="n">
        <v>1</v>
      </c>
      <c r="R2159" s="67">
        <f>$I2159</f>
        <v/>
      </c>
      <c r="S2159" s="67">
        <f>$K2159</f>
        <v/>
      </c>
      <c r="T2159" s="67">
        <f>IFERROR(INDEX(Clients!$G$2:$G$1020,MATCH($E2159,Clients!$A$2:$A$1020,0)),"")</f>
        <v/>
      </c>
      <c r="U2159" s="67">
        <f>IFERROR(INDEX(Clients!$I$2:$I$1020,MATCH($E2159,Clients!$A$2:$A$1020,0)),"")</f>
        <v/>
      </c>
      <c r="V2159" s="69">
        <f>1</f>
        <v/>
      </c>
      <c r="W2159" s="69">
        <f>IF($N2159="Accepté",1,0)</f>
        <v/>
      </c>
      <c r="X2159" s="68">
        <f>$M2159*$W2159</f>
        <v/>
      </c>
      <c r="Y2159" s="68">
        <f>IF($N2159="En cours",0,$M2159)</f>
        <v/>
      </c>
      <c r="Z2159" s="69">
        <f>IF($P2159="",0,1)</f>
        <v/>
      </c>
      <c r="AA2159" s="70">
        <f>IF($P2159="",0,$P2159)</f>
        <v/>
      </c>
      <c r="AB2159" s="69">
        <f>IF(AND($P2159&lt;&gt;"",$P2159&lt;=Paramètres!$C$14),1,0)</f>
        <v/>
      </c>
      <c r="AC2159" s="67">
        <f>IF($P2159="","Jamais relancé",IF($P2159&lt;=3,"0-3 j",IF($P2159&lt;=7,"4-7 j",IF($P2159&lt;=15,"8-15 j","Plus de 15 j"))))</f>
        <v/>
      </c>
      <c r="AD2159" s="67">
        <f>IF($M2159&lt;=1000,"Moins de 1 k€",IF($M2159&lt;=5000,"1 à 5 k€",IF($M2159&lt;=15000,"5 à 15 k€","Plus de 15 k€")))</f>
        <v/>
      </c>
    </row>
    <row r="2160">
      <c r="A2160" s="65" t="inlineStr">
        <is>
          <t>DEV-02159</t>
        </is>
      </c>
      <c r="B2160" s="66" t="n">
        <v>45889</v>
      </c>
      <c r="C2160" s="65" t="inlineStr">
        <is>
          <t>2025-08</t>
        </is>
      </c>
      <c r="D2160" s="65" t="inlineStr">
        <is>
          <t>2025-2026</t>
        </is>
      </c>
      <c r="E2160" s="65" t="inlineStr">
        <is>
          <t>CLI-0313</t>
        </is>
      </c>
      <c r="F2160" s="65" t="inlineStr">
        <is>
          <t>Syndic</t>
        </is>
      </c>
      <c r="G2160" s="65" t="inlineStr">
        <is>
          <t>Bordeaux</t>
        </is>
      </c>
      <c r="H2160" s="65" t="inlineStr">
        <is>
          <t>Karim Belkacem</t>
        </is>
      </c>
      <c r="I2160" s="65" t="inlineStr">
        <is>
          <t>Électricité</t>
        </is>
      </c>
      <c r="J2160" s="65" t="inlineStr">
        <is>
          <t>EL-004</t>
        </is>
      </c>
      <c r="K2160" s="65" t="inlineStr">
        <is>
          <t>Éclairage LED locaux professionnels</t>
        </is>
      </c>
      <c r="L2160" s="67" t="n">
        <v>1</v>
      </c>
      <c r="M2160" s="68" t="n">
        <v>6611.01</v>
      </c>
      <c r="N2160" s="65" t="inlineStr">
        <is>
          <t>Refusé</t>
        </is>
      </c>
      <c r="O2160" s="66" t="n">
        <v>45896</v>
      </c>
      <c r="P2160" s="67" t="n">
        <v>10</v>
      </c>
      <c r="Q2160" s="67" t="n">
        <v>0</v>
      </c>
      <c r="R2160" s="67">
        <f>$I2160</f>
        <v/>
      </c>
      <c r="S2160" s="67">
        <f>$K2160</f>
        <v/>
      </c>
      <c r="T2160" s="67">
        <f>IFERROR(INDEX(Clients!$G$2:$G$1020,MATCH($E2160,Clients!$A$2:$A$1020,0)),"")</f>
        <v/>
      </c>
      <c r="U2160" s="67">
        <f>IFERROR(INDEX(Clients!$I$2:$I$1020,MATCH($E2160,Clients!$A$2:$A$1020,0)),"")</f>
        <v/>
      </c>
      <c r="V2160" s="69">
        <f>1</f>
        <v/>
      </c>
      <c r="W2160" s="69">
        <f>IF($N2160="Accepté",1,0)</f>
        <v/>
      </c>
      <c r="X2160" s="68">
        <f>$M2160*$W2160</f>
        <v/>
      </c>
      <c r="Y2160" s="68">
        <f>IF($N2160="En cours",0,$M2160)</f>
        <v/>
      </c>
      <c r="Z2160" s="69">
        <f>IF($P2160="",0,1)</f>
        <v/>
      </c>
      <c r="AA2160" s="70">
        <f>IF($P2160="",0,$P2160)</f>
        <v/>
      </c>
      <c r="AB2160" s="69">
        <f>IF(AND($P2160&lt;&gt;"",$P2160&lt;=Paramètres!$C$14),1,0)</f>
        <v/>
      </c>
      <c r="AC2160" s="67">
        <f>IF($P2160="","Jamais relancé",IF($P2160&lt;=3,"0-3 j",IF($P2160&lt;=7,"4-7 j",IF($P2160&lt;=15,"8-15 j","Plus de 15 j"))))</f>
        <v/>
      </c>
      <c r="AD2160" s="67">
        <f>IF($M2160&lt;=1000,"Moins de 1 k€",IF($M2160&lt;=5000,"1 à 5 k€",IF($M2160&lt;=15000,"5 à 15 k€","Plus de 15 k€")))</f>
        <v/>
      </c>
    </row>
    <row r="2161">
      <c r="A2161" s="65" t="inlineStr">
        <is>
          <t>DEV-02160</t>
        </is>
      </c>
      <c r="B2161" s="66" t="n">
        <v>45889</v>
      </c>
      <c r="C2161" s="65" t="inlineStr">
        <is>
          <t>2025-08</t>
        </is>
      </c>
      <c r="D2161" s="65" t="inlineStr">
        <is>
          <t>2025-2026</t>
        </is>
      </c>
      <c r="E2161" s="65" t="inlineStr">
        <is>
          <t>CLI-1000</t>
        </is>
      </c>
      <c r="F2161" s="65" t="inlineStr">
        <is>
          <t>Particulier</t>
        </is>
      </c>
      <c r="G2161" s="65" t="inlineStr">
        <is>
          <t>Montpellier</t>
        </is>
      </c>
      <c r="H2161" s="65" t="inlineStr">
        <is>
          <t>Thomas Rey</t>
        </is>
      </c>
      <c r="I2161" s="65" t="inlineStr">
        <is>
          <t>Électricité</t>
        </is>
      </c>
      <c r="J2161" s="65" t="inlineStr">
        <is>
          <t>EL-002</t>
        </is>
      </c>
      <c r="K2161" s="65" t="inlineStr">
        <is>
          <t>Installation borne de recharge VE</t>
        </is>
      </c>
      <c r="L2161" s="67" t="n">
        <v>1</v>
      </c>
      <c r="M2161" s="68" t="n">
        <v>1471.1</v>
      </c>
      <c r="N2161" s="65" t="inlineStr">
        <is>
          <t>Refusé</t>
        </is>
      </c>
      <c r="O2161" s="66" t="n">
        <v>45926</v>
      </c>
      <c r="P2161" s="67" t="n"/>
      <c r="Q2161" s="67" t="n">
        <v>0</v>
      </c>
      <c r="R2161" s="67">
        <f>$I2161</f>
        <v/>
      </c>
      <c r="S2161" s="67">
        <f>$K2161</f>
        <v/>
      </c>
      <c r="T2161" s="67">
        <f>IFERROR(INDEX(Clients!$G$2:$G$1020,MATCH($E2161,Clients!$A$2:$A$1020,0)),"")</f>
        <v/>
      </c>
      <c r="U2161" s="67">
        <f>IFERROR(INDEX(Clients!$I$2:$I$1020,MATCH($E2161,Clients!$A$2:$A$1020,0)),"")</f>
        <v/>
      </c>
      <c r="V2161" s="69">
        <f>1</f>
        <v/>
      </c>
      <c r="W2161" s="69">
        <f>IF($N2161="Accepté",1,0)</f>
        <v/>
      </c>
      <c r="X2161" s="68">
        <f>$M2161*$W2161</f>
        <v/>
      </c>
      <c r="Y2161" s="68">
        <f>IF($N2161="En cours",0,$M2161)</f>
        <v/>
      </c>
      <c r="Z2161" s="69">
        <f>IF($P2161="",0,1)</f>
        <v/>
      </c>
      <c r="AA2161" s="70">
        <f>IF($P2161="",0,$P2161)</f>
        <v/>
      </c>
      <c r="AB2161" s="69">
        <f>IF(AND($P2161&lt;&gt;"",$P2161&lt;=Paramètres!$C$14),1,0)</f>
        <v/>
      </c>
      <c r="AC2161" s="67">
        <f>IF($P2161="","Jamais relancé",IF($P2161&lt;=3,"0-3 j",IF($P2161&lt;=7,"4-7 j",IF($P2161&lt;=15,"8-15 j","Plus de 15 j"))))</f>
        <v/>
      </c>
      <c r="AD2161" s="67">
        <f>IF($M2161&lt;=1000,"Moins de 1 k€",IF($M2161&lt;=5000,"1 à 5 k€",IF($M2161&lt;=15000,"5 à 15 k€","Plus de 15 k€")))</f>
        <v/>
      </c>
    </row>
    <row r="2162">
      <c r="A2162" s="65" t="inlineStr">
        <is>
          <t>DEV-02161</t>
        </is>
      </c>
      <c r="B2162" s="66" t="n">
        <v>45890</v>
      </c>
      <c r="C2162" s="65" t="inlineStr">
        <is>
          <t>2025-08</t>
        </is>
      </c>
      <c r="D2162" s="65" t="inlineStr">
        <is>
          <t>2025-2026</t>
        </is>
      </c>
      <c r="E2162" s="65" t="inlineStr">
        <is>
          <t>CLI-0494</t>
        </is>
      </c>
      <c r="F2162" s="65" t="inlineStr">
        <is>
          <t>Professionnel</t>
        </is>
      </c>
      <c r="G2162" s="65" t="inlineStr">
        <is>
          <t>Bordeaux</t>
        </is>
      </c>
      <c r="H2162" s="65" t="inlineStr">
        <is>
          <t>Sophie Marchand</t>
        </is>
      </c>
      <c r="I2162" s="65" t="inlineStr">
        <is>
          <t>Salle de bain</t>
        </is>
      </c>
      <c r="J2162" s="65" t="inlineStr">
        <is>
          <t>SB-003</t>
        </is>
      </c>
      <c r="K2162" s="65" t="inlineStr">
        <is>
          <t>Pose meuble vasque + robinetterie</t>
        </is>
      </c>
      <c r="L2162" s="67" t="n">
        <v>1</v>
      </c>
      <c r="M2162" s="68" t="n">
        <v>2396.04</v>
      </c>
      <c r="N2162" s="65" t="inlineStr">
        <is>
          <t>Sans réponse</t>
        </is>
      </c>
      <c r="O2162" s="66" t="n">
        <v>45931</v>
      </c>
      <c r="P2162" s="67" t="n"/>
      <c r="Q2162" s="67" t="n">
        <v>0</v>
      </c>
      <c r="R2162" s="67">
        <f>$I2162</f>
        <v/>
      </c>
      <c r="S2162" s="67">
        <f>$K2162</f>
        <v/>
      </c>
      <c r="T2162" s="67">
        <f>IFERROR(INDEX(Clients!$G$2:$G$1020,MATCH($E2162,Clients!$A$2:$A$1020,0)),"")</f>
        <v/>
      </c>
      <c r="U2162" s="67">
        <f>IFERROR(INDEX(Clients!$I$2:$I$1020,MATCH($E2162,Clients!$A$2:$A$1020,0)),"")</f>
        <v/>
      </c>
      <c r="V2162" s="69">
        <f>1</f>
        <v/>
      </c>
      <c r="W2162" s="69">
        <f>IF($N2162="Accepté",1,0)</f>
        <v/>
      </c>
      <c r="X2162" s="68">
        <f>$M2162*$W2162</f>
        <v/>
      </c>
      <c r="Y2162" s="68">
        <f>IF($N2162="En cours",0,$M2162)</f>
        <v/>
      </c>
      <c r="Z2162" s="69">
        <f>IF($P2162="",0,1)</f>
        <v/>
      </c>
      <c r="AA2162" s="70">
        <f>IF($P2162="",0,$P2162)</f>
        <v/>
      </c>
      <c r="AB2162" s="69">
        <f>IF(AND($P2162&lt;&gt;"",$P2162&lt;=Paramètres!$C$14),1,0)</f>
        <v/>
      </c>
      <c r="AC2162" s="67">
        <f>IF($P2162="","Jamais relancé",IF($P2162&lt;=3,"0-3 j",IF($P2162&lt;=7,"4-7 j",IF($P2162&lt;=15,"8-15 j","Plus de 15 j"))))</f>
        <v/>
      </c>
      <c r="AD2162" s="67">
        <f>IF($M2162&lt;=1000,"Moins de 1 k€",IF($M2162&lt;=5000,"1 à 5 k€",IF($M2162&lt;=15000,"5 à 15 k€","Plus de 15 k€")))</f>
        <v/>
      </c>
    </row>
    <row r="2163">
      <c r="A2163" s="65" t="inlineStr">
        <is>
          <t>DEV-02162</t>
        </is>
      </c>
      <c r="B2163" s="66" t="n">
        <v>45890</v>
      </c>
      <c r="C2163" s="65" t="inlineStr">
        <is>
          <t>2025-08</t>
        </is>
      </c>
      <c r="D2163" s="65" t="inlineStr">
        <is>
          <t>2025-2026</t>
        </is>
      </c>
      <c r="E2163" s="65" t="inlineStr">
        <is>
          <t>CLI-0526</t>
        </is>
      </c>
      <c r="F2163" s="65" t="inlineStr">
        <is>
          <t>Particulier</t>
        </is>
      </c>
      <c r="G2163" s="65" t="inlineStr">
        <is>
          <t>Bordeaux</t>
        </is>
      </c>
      <c r="H2163" s="65" t="inlineStr">
        <is>
          <t>Karim Belkacem</t>
        </is>
      </c>
      <c r="I2163" s="65" t="inlineStr">
        <is>
          <t>Salle de bain</t>
        </is>
      </c>
      <c r="J2163" s="65" t="inlineStr">
        <is>
          <t>SB-002</t>
        </is>
      </c>
      <c r="K2163" s="65" t="inlineStr">
        <is>
          <t>Remplacement baignoire par douche</t>
        </is>
      </c>
      <c r="L2163" s="67" t="n">
        <v>1</v>
      </c>
      <c r="M2163" s="68" t="n">
        <v>3635.87</v>
      </c>
      <c r="N2163" s="65" t="inlineStr">
        <is>
          <t>Refusé</t>
        </is>
      </c>
      <c r="O2163" s="66" t="n">
        <v>45907</v>
      </c>
      <c r="P2163" s="67" t="n"/>
      <c r="Q2163" s="67" t="n">
        <v>0</v>
      </c>
      <c r="R2163" s="67">
        <f>$I2163</f>
        <v/>
      </c>
      <c r="S2163" s="67">
        <f>$K2163</f>
        <v/>
      </c>
      <c r="T2163" s="67">
        <f>IFERROR(INDEX(Clients!$G$2:$G$1020,MATCH($E2163,Clients!$A$2:$A$1020,0)),"")</f>
        <v/>
      </c>
      <c r="U2163" s="67">
        <f>IFERROR(INDEX(Clients!$I$2:$I$1020,MATCH($E2163,Clients!$A$2:$A$1020,0)),"")</f>
        <v/>
      </c>
      <c r="V2163" s="69">
        <f>1</f>
        <v/>
      </c>
      <c r="W2163" s="69">
        <f>IF($N2163="Accepté",1,0)</f>
        <v/>
      </c>
      <c r="X2163" s="68">
        <f>$M2163*$W2163</f>
        <v/>
      </c>
      <c r="Y2163" s="68">
        <f>IF($N2163="En cours",0,$M2163)</f>
        <v/>
      </c>
      <c r="Z2163" s="69">
        <f>IF($P2163="",0,1)</f>
        <v/>
      </c>
      <c r="AA2163" s="70">
        <f>IF($P2163="",0,$P2163)</f>
        <v/>
      </c>
      <c r="AB2163" s="69">
        <f>IF(AND($P2163&lt;&gt;"",$P2163&lt;=Paramètres!$C$14),1,0)</f>
        <v/>
      </c>
      <c r="AC2163" s="67">
        <f>IF($P2163="","Jamais relancé",IF($P2163&lt;=3,"0-3 j",IF($P2163&lt;=7,"4-7 j",IF($P2163&lt;=15,"8-15 j","Plus de 15 j"))))</f>
        <v/>
      </c>
      <c r="AD2163" s="67">
        <f>IF($M2163&lt;=1000,"Moins de 1 k€",IF($M2163&lt;=5000,"1 à 5 k€",IF($M2163&lt;=15000,"5 à 15 k€","Plus de 15 k€")))</f>
        <v/>
      </c>
    </row>
    <row r="2164">
      <c r="A2164" s="65" t="inlineStr">
        <is>
          <t>DEV-02163</t>
        </is>
      </c>
      <c r="B2164" s="66" t="n">
        <v>45891</v>
      </c>
      <c r="C2164" s="65" t="inlineStr">
        <is>
          <t>2025-08</t>
        </is>
      </c>
      <c r="D2164" s="65" t="inlineStr">
        <is>
          <t>2025-2026</t>
        </is>
      </c>
      <c r="E2164" s="65" t="inlineStr">
        <is>
          <t>CLI-0217</t>
        </is>
      </c>
      <c r="F2164" s="65" t="inlineStr">
        <is>
          <t>Particulier</t>
        </is>
      </c>
      <c r="G2164" s="65" t="inlineStr">
        <is>
          <t>Bordeaux</t>
        </is>
      </c>
      <c r="H2164" s="65" t="inlineStr">
        <is>
          <t>Sophie Marchand</t>
        </is>
      </c>
      <c r="I2164" s="65" t="inlineStr">
        <is>
          <t>Dépannage</t>
        </is>
      </c>
      <c r="J2164" s="65" t="inlineStr">
        <is>
          <t>DP-003</t>
        </is>
      </c>
      <c r="K2164" s="65" t="inlineStr">
        <is>
          <t>Dépannage électrique urgence</t>
        </is>
      </c>
      <c r="L2164" s="67" t="n">
        <v>1</v>
      </c>
      <c r="M2164" s="68" t="n">
        <v>348.86</v>
      </c>
      <c r="N2164" s="65" t="inlineStr">
        <is>
          <t>Refusé</t>
        </is>
      </c>
      <c r="O2164" s="66" t="n">
        <v>45916</v>
      </c>
      <c r="P2164" s="67" t="n"/>
      <c r="Q2164" s="67" t="n">
        <v>0</v>
      </c>
      <c r="R2164" s="67">
        <f>$I2164</f>
        <v/>
      </c>
      <c r="S2164" s="67">
        <f>$K2164</f>
        <v/>
      </c>
      <c r="T2164" s="67">
        <f>IFERROR(INDEX(Clients!$G$2:$G$1020,MATCH($E2164,Clients!$A$2:$A$1020,0)),"")</f>
        <v/>
      </c>
      <c r="U2164" s="67">
        <f>IFERROR(INDEX(Clients!$I$2:$I$1020,MATCH($E2164,Clients!$A$2:$A$1020,0)),"")</f>
        <v/>
      </c>
      <c r="V2164" s="69">
        <f>1</f>
        <v/>
      </c>
      <c r="W2164" s="69">
        <f>IF($N2164="Accepté",1,0)</f>
        <v/>
      </c>
      <c r="X2164" s="68">
        <f>$M2164*$W2164</f>
        <v/>
      </c>
      <c r="Y2164" s="68">
        <f>IF($N2164="En cours",0,$M2164)</f>
        <v/>
      </c>
      <c r="Z2164" s="69">
        <f>IF($P2164="",0,1)</f>
        <v/>
      </c>
      <c r="AA2164" s="70">
        <f>IF($P2164="",0,$P2164)</f>
        <v/>
      </c>
      <c r="AB2164" s="69">
        <f>IF(AND($P2164&lt;&gt;"",$P2164&lt;=Paramètres!$C$14),1,0)</f>
        <v/>
      </c>
      <c r="AC2164" s="67">
        <f>IF($P2164="","Jamais relancé",IF($P2164&lt;=3,"0-3 j",IF($P2164&lt;=7,"4-7 j",IF($P2164&lt;=15,"8-15 j","Plus de 15 j"))))</f>
        <v/>
      </c>
      <c r="AD2164" s="67">
        <f>IF($M2164&lt;=1000,"Moins de 1 k€",IF($M2164&lt;=5000,"1 à 5 k€",IF($M2164&lt;=15000,"5 à 15 k€","Plus de 15 k€")))</f>
        <v/>
      </c>
    </row>
    <row r="2165">
      <c r="A2165" s="65" t="inlineStr">
        <is>
          <t>DEV-02164</t>
        </is>
      </c>
      <c r="B2165" s="66" t="n">
        <v>45891</v>
      </c>
      <c r="C2165" s="65" t="inlineStr">
        <is>
          <t>2025-08</t>
        </is>
      </c>
      <c r="D2165" s="65" t="inlineStr">
        <is>
          <t>2025-2026</t>
        </is>
      </c>
      <c r="E2165" s="65" t="inlineStr">
        <is>
          <t>CLI-0569</t>
        </is>
      </c>
      <c r="F2165" s="65" t="inlineStr">
        <is>
          <t>Particulier</t>
        </is>
      </c>
      <c r="G2165" s="65" t="inlineStr">
        <is>
          <t>Montpellier</t>
        </is>
      </c>
      <c r="H2165" s="65" t="inlineStr">
        <is>
          <t>Thomas Rey</t>
        </is>
      </c>
      <c r="I2165" s="65" t="inlineStr">
        <is>
          <t>Plomberie</t>
        </is>
      </c>
      <c r="J2165" s="65" t="inlineStr">
        <is>
          <t>PR-004</t>
        </is>
      </c>
      <c r="K2165" s="65" t="inlineStr">
        <is>
          <t>Remplacement colonne d'évacuation</t>
        </is>
      </c>
      <c r="L2165" s="67" t="n">
        <v>1</v>
      </c>
      <c r="M2165" s="68" t="n">
        <v>6366.41</v>
      </c>
      <c r="N2165" s="65" t="inlineStr">
        <is>
          <t>Sans réponse</t>
        </is>
      </c>
      <c r="O2165" s="66" t="n">
        <v>45919</v>
      </c>
      <c r="P2165" s="67" t="n"/>
      <c r="Q2165" s="67" t="n">
        <v>0</v>
      </c>
      <c r="R2165" s="67">
        <f>$I2165</f>
        <v/>
      </c>
      <c r="S2165" s="67">
        <f>$K2165</f>
        <v/>
      </c>
      <c r="T2165" s="67">
        <f>IFERROR(INDEX(Clients!$G$2:$G$1020,MATCH($E2165,Clients!$A$2:$A$1020,0)),"")</f>
        <v/>
      </c>
      <c r="U2165" s="67">
        <f>IFERROR(INDEX(Clients!$I$2:$I$1020,MATCH($E2165,Clients!$A$2:$A$1020,0)),"")</f>
        <v/>
      </c>
      <c r="V2165" s="69">
        <f>1</f>
        <v/>
      </c>
      <c r="W2165" s="69">
        <f>IF($N2165="Accepté",1,0)</f>
        <v/>
      </c>
      <c r="X2165" s="68">
        <f>$M2165*$W2165</f>
        <v/>
      </c>
      <c r="Y2165" s="68">
        <f>IF($N2165="En cours",0,$M2165)</f>
        <v/>
      </c>
      <c r="Z2165" s="69">
        <f>IF($P2165="",0,1)</f>
        <v/>
      </c>
      <c r="AA2165" s="70">
        <f>IF($P2165="",0,$P2165)</f>
        <v/>
      </c>
      <c r="AB2165" s="69">
        <f>IF(AND($P2165&lt;&gt;"",$P2165&lt;=Paramètres!$C$14),1,0)</f>
        <v/>
      </c>
      <c r="AC2165" s="67">
        <f>IF($P2165="","Jamais relancé",IF($P2165&lt;=3,"0-3 j",IF($P2165&lt;=7,"4-7 j",IF($P2165&lt;=15,"8-15 j","Plus de 15 j"))))</f>
        <v/>
      </c>
      <c r="AD2165" s="67">
        <f>IF($M2165&lt;=1000,"Moins de 1 k€",IF($M2165&lt;=5000,"1 à 5 k€",IF($M2165&lt;=15000,"5 à 15 k€","Plus de 15 k€")))</f>
        <v/>
      </c>
    </row>
    <row r="2166">
      <c r="A2166" s="65" t="inlineStr">
        <is>
          <t>DEV-02165</t>
        </is>
      </c>
      <c r="B2166" s="66" t="n">
        <v>45894</v>
      </c>
      <c r="C2166" s="65" t="inlineStr">
        <is>
          <t>2025-08</t>
        </is>
      </c>
      <c r="D2166" s="65" t="inlineStr">
        <is>
          <t>2025-2026</t>
        </is>
      </c>
      <c r="E2166" s="65" t="inlineStr">
        <is>
          <t>CLI-0606</t>
        </is>
      </c>
      <c r="F2166" s="65" t="inlineStr">
        <is>
          <t>Particulier</t>
        </is>
      </c>
      <c r="G2166" s="65" t="inlineStr">
        <is>
          <t>Bordeaux</t>
        </is>
      </c>
      <c r="H2166" s="65" t="inlineStr">
        <is>
          <t>Sophie Marchand</t>
        </is>
      </c>
      <c r="I2166" s="65" t="inlineStr">
        <is>
          <t>Dépannage</t>
        </is>
      </c>
      <c r="J2166" s="65" t="inlineStr">
        <is>
          <t>DP-002</t>
        </is>
      </c>
      <c r="K2166" s="65" t="inlineStr">
        <is>
          <t>Débouchage canalisation</t>
        </is>
      </c>
      <c r="L2166" s="67" t="n">
        <v>1</v>
      </c>
      <c r="M2166" s="68" t="n">
        <v>355.2</v>
      </c>
      <c r="N2166" s="65" t="inlineStr">
        <is>
          <t>Sans réponse</t>
        </is>
      </c>
      <c r="O2166" s="66" t="n">
        <v>45914</v>
      </c>
      <c r="P2166" s="67" t="n">
        <v>7</v>
      </c>
      <c r="Q2166" s="67" t="n">
        <v>1</v>
      </c>
      <c r="R2166" s="67">
        <f>$I2166</f>
        <v/>
      </c>
      <c r="S2166" s="67">
        <f>$K2166</f>
        <v/>
      </c>
      <c r="T2166" s="67">
        <f>IFERROR(INDEX(Clients!$G$2:$G$1020,MATCH($E2166,Clients!$A$2:$A$1020,0)),"")</f>
        <v/>
      </c>
      <c r="U2166" s="67">
        <f>IFERROR(INDEX(Clients!$I$2:$I$1020,MATCH($E2166,Clients!$A$2:$A$1020,0)),"")</f>
        <v/>
      </c>
      <c r="V2166" s="69">
        <f>1</f>
        <v/>
      </c>
      <c r="W2166" s="69">
        <f>IF($N2166="Accepté",1,0)</f>
        <v/>
      </c>
      <c r="X2166" s="68">
        <f>$M2166*$W2166</f>
        <v/>
      </c>
      <c r="Y2166" s="68">
        <f>IF($N2166="En cours",0,$M2166)</f>
        <v/>
      </c>
      <c r="Z2166" s="69">
        <f>IF($P2166="",0,1)</f>
        <v/>
      </c>
      <c r="AA2166" s="70">
        <f>IF($P2166="",0,$P2166)</f>
        <v/>
      </c>
      <c r="AB2166" s="69">
        <f>IF(AND($P2166&lt;&gt;"",$P2166&lt;=Paramètres!$C$14),1,0)</f>
        <v/>
      </c>
      <c r="AC2166" s="67">
        <f>IF($P2166="","Jamais relancé",IF($P2166&lt;=3,"0-3 j",IF($P2166&lt;=7,"4-7 j",IF($P2166&lt;=15,"8-15 j","Plus de 15 j"))))</f>
        <v/>
      </c>
      <c r="AD2166" s="67">
        <f>IF($M2166&lt;=1000,"Moins de 1 k€",IF($M2166&lt;=5000,"1 à 5 k€",IF($M2166&lt;=15000,"5 à 15 k€","Plus de 15 k€")))</f>
        <v/>
      </c>
    </row>
    <row r="2167">
      <c r="A2167" s="65" t="inlineStr">
        <is>
          <t>DEV-02166</t>
        </is>
      </c>
      <c r="B2167" s="66" t="n">
        <v>45894</v>
      </c>
      <c r="C2167" s="65" t="inlineStr">
        <is>
          <t>2025-08</t>
        </is>
      </c>
      <c r="D2167" s="65" t="inlineStr">
        <is>
          <t>2025-2026</t>
        </is>
      </c>
      <c r="E2167" s="65" t="inlineStr">
        <is>
          <t>CLI-0251</t>
        </is>
      </c>
      <c r="F2167" s="65" t="inlineStr">
        <is>
          <t>Particulier</t>
        </is>
      </c>
      <c r="G2167" s="65" t="inlineStr">
        <is>
          <t>Bordeaux</t>
        </is>
      </c>
      <c r="H2167" s="65" t="inlineStr">
        <is>
          <t>Karim Belkacem</t>
        </is>
      </c>
      <c r="I2167" s="65" t="inlineStr">
        <is>
          <t>Électricité</t>
        </is>
      </c>
      <c r="J2167" s="65" t="inlineStr">
        <is>
          <t>EL-003</t>
        </is>
      </c>
      <c r="K2167" s="65" t="inlineStr">
        <is>
          <t>Rénovation électrique complète</t>
        </is>
      </c>
      <c r="L2167" s="67" t="n">
        <v>1</v>
      </c>
      <c r="M2167" s="68" t="n">
        <v>8637.719999999999</v>
      </c>
      <c r="N2167" s="65" t="inlineStr">
        <is>
          <t>Sans réponse</t>
        </is>
      </c>
      <c r="O2167" s="66" t="n">
        <v>45923</v>
      </c>
      <c r="P2167" s="67" t="n">
        <v>1</v>
      </c>
      <c r="Q2167" s="67" t="n">
        <v>1</v>
      </c>
      <c r="R2167" s="67">
        <f>$I2167</f>
        <v/>
      </c>
      <c r="S2167" s="67">
        <f>$K2167</f>
        <v/>
      </c>
      <c r="T2167" s="67">
        <f>IFERROR(INDEX(Clients!$G$2:$G$1020,MATCH($E2167,Clients!$A$2:$A$1020,0)),"")</f>
        <v/>
      </c>
      <c r="U2167" s="67">
        <f>IFERROR(INDEX(Clients!$I$2:$I$1020,MATCH($E2167,Clients!$A$2:$A$1020,0)),"")</f>
        <v/>
      </c>
      <c r="V2167" s="69">
        <f>1</f>
        <v/>
      </c>
      <c r="W2167" s="69">
        <f>IF($N2167="Accepté",1,0)</f>
        <v/>
      </c>
      <c r="X2167" s="68">
        <f>$M2167*$W2167</f>
        <v/>
      </c>
      <c r="Y2167" s="68">
        <f>IF($N2167="En cours",0,$M2167)</f>
        <v/>
      </c>
      <c r="Z2167" s="69">
        <f>IF($P2167="",0,1)</f>
        <v/>
      </c>
      <c r="AA2167" s="70">
        <f>IF($P2167="",0,$P2167)</f>
        <v/>
      </c>
      <c r="AB2167" s="69">
        <f>IF(AND($P2167&lt;&gt;"",$P2167&lt;=Paramètres!$C$14),1,0)</f>
        <v/>
      </c>
      <c r="AC2167" s="67">
        <f>IF($P2167="","Jamais relancé",IF($P2167&lt;=3,"0-3 j",IF($P2167&lt;=7,"4-7 j",IF($P2167&lt;=15,"8-15 j","Plus de 15 j"))))</f>
        <v/>
      </c>
      <c r="AD2167" s="67">
        <f>IF($M2167&lt;=1000,"Moins de 1 k€",IF($M2167&lt;=5000,"1 à 5 k€",IF($M2167&lt;=15000,"5 à 15 k€","Plus de 15 k€")))</f>
        <v/>
      </c>
    </row>
    <row r="2168">
      <c r="A2168" s="65" t="inlineStr">
        <is>
          <t>DEV-02167</t>
        </is>
      </c>
      <c r="B2168" s="66" t="n">
        <v>45894</v>
      </c>
      <c r="C2168" s="65" t="inlineStr">
        <is>
          <t>2025-08</t>
        </is>
      </c>
      <c r="D2168" s="65" t="inlineStr">
        <is>
          <t>2025-2026</t>
        </is>
      </c>
      <c r="E2168" s="65" t="inlineStr">
        <is>
          <t>CLI-0413</t>
        </is>
      </c>
      <c r="F2168" s="65" t="inlineStr">
        <is>
          <t>Particulier</t>
        </is>
      </c>
      <c r="G2168" s="65" t="inlineStr">
        <is>
          <t>Bordeaux</t>
        </is>
      </c>
      <c r="H2168" s="65" t="inlineStr">
        <is>
          <t>Karim Belkacem</t>
        </is>
      </c>
      <c r="I2168" s="65" t="inlineStr">
        <is>
          <t>Électricité</t>
        </is>
      </c>
      <c r="J2168" s="65" t="inlineStr">
        <is>
          <t>EL-002</t>
        </is>
      </c>
      <c r="K2168" s="65" t="inlineStr">
        <is>
          <t>Installation borne de recharge VE</t>
        </is>
      </c>
      <c r="L2168" s="67" t="n">
        <v>1</v>
      </c>
      <c r="M2168" s="68" t="n">
        <v>1791.87</v>
      </c>
      <c r="N2168" s="65" t="inlineStr">
        <is>
          <t>Accepté</t>
        </is>
      </c>
      <c r="O2168" s="66" t="n">
        <v>45903</v>
      </c>
      <c r="P2168" s="67" t="n"/>
      <c r="Q2168" s="67" t="n">
        <v>0</v>
      </c>
      <c r="R2168" s="67">
        <f>$I2168</f>
        <v/>
      </c>
      <c r="S2168" s="67">
        <f>$K2168</f>
        <v/>
      </c>
      <c r="T2168" s="67">
        <f>IFERROR(INDEX(Clients!$G$2:$G$1020,MATCH($E2168,Clients!$A$2:$A$1020,0)),"")</f>
        <v/>
      </c>
      <c r="U2168" s="67">
        <f>IFERROR(INDEX(Clients!$I$2:$I$1020,MATCH($E2168,Clients!$A$2:$A$1020,0)),"")</f>
        <v/>
      </c>
      <c r="V2168" s="69">
        <f>1</f>
        <v/>
      </c>
      <c r="W2168" s="69">
        <f>IF($N2168="Accepté",1,0)</f>
        <v/>
      </c>
      <c r="X2168" s="68">
        <f>$M2168*$W2168</f>
        <v/>
      </c>
      <c r="Y2168" s="68">
        <f>IF($N2168="En cours",0,$M2168)</f>
        <v/>
      </c>
      <c r="Z2168" s="69">
        <f>IF($P2168="",0,1)</f>
        <v/>
      </c>
      <c r="AA2168" s="70">
        <f>IF($P2168="",0,$P2168)</f>
        <v/>
      </c>
      <c r="AB2168" s="69">
        <f>IF(AND($P2168&lt;&gt;"",$P2168&lt;=Paramètres!$C$14),1,0)</f>
        <v/>
      </c>
      <c r="AC2168" s="67">
        <f>IF($P2168="","Jamais relancé",IF($P2168&lt;=3,"0-3 j",IF($P2168&lt;=7,"4-7 j",IF($P2168&lt;=15,"8-15 j","Plus de 15 j"))))</f>
        <v/>
      </c>
      <c r="AD2168" s="67">
        <f>IF($M2168&lt;=1000,"Moins de 1 k€",IF($M2168&lt;=5000,"1 à 5 k€",IF($M2168&lt;=15000,"5 à 15 k€","Plus de 15 k€")))</f>
        <v/>
      </c>
    </row>
    <row r="2169">
      <c r="A2169" s="65" t="inlineStr">
        <is>
          <t>DEV-02168</t>
        </is>
      </c>
      <c r="B2169" s="66" t="n">
        <v>45894</v>
      </c>
      <c r="C2169" s="65" t="inlineStr">
        <is>
          <t>2025-08</t>
        </is>
      </c>
      <c r="D2169" s="65" t="inlineStr">
        <is>
          <t>2025-2026</t>
        </is>
      </c>
      <c r="E2169" s="65" t="inlineStr">
        <is>
          <t>CLI-0983</t>
        </is>
      </c>
      <c r="F2169" s="65" t="inlineStr">
        <is>
          <t>Professionnel</t>
        </is>
      </c>
      <c r="G2169" s="65" t="inlineStr">
        <is>
          <t>Montpellier</t>
        </is>
      </c>
      <c r="H2169" s="65" t="inlineStr">
        <is>
          <t>Thomas Rey</t>
        </is>
      </c>
      <c r="I2169" s="65" t="inlineStr">
        <is>
          <t>Électricité</t>
        </is>
      </c>
      <c r="J2169" s="65" t="inlineStr">
        <is>
          <t>EL-004</t>
        </is>
      </c>
      <c r="K2169" s="65" t="inlineStr">
        <is>
          <t>Éclairage LED locaux professionnels</t>
        </is>
      </c>
      <c r="L2169" s="67" t="n">
        <v>3</v>
      </c>
      <c r="M2169" s="68" t="n">
        <v>17795.95</v>
      </c>
      <c r="N2169" s="65" t="inlineStr">
        <is>
          <t>Sans réponse</t>
        </is>
      </c>
      <c r="O2169" s="66" t="n">
        <v>45921</v>
      </c>
      <c r="P2169" s="67" t="n"/>
      <c r="Q2169" s="67" t="n">
        <v>0</v>
      </c>
      <c r="R2169" s="67">
        <f>$I2169</f>
        <v/>
      </c>
      <c r="S2169" s="67">
        <f>$K2169</f>
        <v/>
      </c>
      <c r="T2169" s="67">
        <f>IFERROR(INDEX(Clients!$G$2:$G$1020,MATCH($E2169,Clients!$A$2:$A$1020,0)),"")</f>
        <v/>
      </c>
      <c r="U2169" s="67">
        <f>IFERROR(INDEX(Clients!$I$2:$I$1020,MATCH($E2169,Clients!$A$2:$A$1020,0)),"")</f>
        <v/>
      </c>
      <c r="V2169" s="69">
        <f>1</f>
        <v/>
      </c>
      <c r="W2169" s="69">
        <f>IF($N2169="Accepté",1,0)</f>
        <v/>
      </c>
      <c r="X2169" s="68">
        <f>$M2169*$W2169</f>
        <v/>
      </c>
      <c r="Y2169" s="68">
        <f>IF($N2169="En cours",0,$M2169)</f>
        <v/>
      </c>
      <c r="Z2169" s="69">
        <f>IF($P2169="",0,1)</f>
        <v/>
      </c>
      <c r="AA2169" s="70">
        <f>IF($P2169="",0,$P2169)</f>
        <v/>
      </c>
      <c r="AB2169" s="69">
        <f>IF(AND($P2169&lt;&gt;"",$P2169&lt;=Paramètres!$C$14),1,0)</f>
        <v/>
      </c>
      <c r="AC2169" s="67">
        <f>IF($P2169="","Jamais relancé",IF($P2169&lt;=3,"0-3 j",IF($P2169&lt;=7,"4-7 j",IF($P2169&lt;=15,"8-15 j","Plus de 15 j"))))</f>
        <v/>
      </c>
      <c r="AD2169" s="67">
        <f>IF($M2169&lt;=1000,"Moins de 1 k€",IF($M2169&lt;=5000,"1 à 5 k€",IF($M2169&lt;=15000,"5 à 15 k€","Plus de 15 k€")))</f>
        <v/>
      </c>
    </row>
    <row r="2170">
      <c r="A2170" s="65" t="inlineStr">
        <is>
          <t>DEV-02169</t>
        </is>
      </c>
      <c r="B2170" s="66" t="n">
        <v>45894</v>
      </c>
      <c r="C2170" s="65" t="inlineStr">
        <is>
          <t>2025-08</t>
        </is>
      </c>
      <c r="D2170" s="65" t="inlineStr">
        <is>
          <t>2025-2026</t>
        </is>
      </c>
      <c r="E2170" s="65" t="inlineStr">
        <is>
          <t>CLI-0729</t>
        </is>
      </c>
      <c r="F2170" s="65" t="inlineStr">
        <is>
          <t>Particulier</t>
        </is>
      </c>
      <c r="G2170" s="65" t="inlineStr">
        <is>
          <t>Montpellier</t>
        </is>
      </c>
      <c r="H2170" s="65" t="inlineStr">
        <is>
          <t>Thomas Rey</t>
        </is>
      </c>
      <c r="I2170" s="65" t="inlineStr">
        <is>
          <t>Dépannage</t>
        </is>
      </c>
      <c r="J2170" s="65" t="inlineStr">
        <is>
          <t>DP-001</t>
        </is>
      </c>
      <c r="K2170" s="65" t="inlineStr">
        <is>
          <t>Dépannage plomberie urgence</t>
        </is>
      </c>
      <c r="L2170" s="67" t="n">
        <v>2</v>
      </c>
      <c r="M2170" s="68" t="n">
        <v>611.08</v>
      </c>
      <c r="N2170" s="65" t="inlineStr">
        <is>
          <t>Sans réponse</t>
        </is>
      </c>
      <c r="O2170" s="66" t="n">
        <v>45925</v>
      </c>
      <c r="P2170" s="67" t="n">
        <v>11</v>
      </c>
      <c r="Q2170" s="67" t="n">
        <v>2</v>
      </c>
      <c r="R2170" s="67">
        <f>$I2170</f>
        <v/>
      </c>
      <c r="S2170" s="67">
        <f>$K2170</f>
        <v/>
      </c>
      <c r="T2170" s="67">
        <f>IFERROR(INDEX(Clients!$G$2:$G$1020,MATCH($E2170,Clients!$A$2:$A$1020,0)),"")</f>
        <v/>
      </c>
      <c r="U2170" s="67">
        <f>IFERROR(INDEX(Clients!$I$2:$I$1020,MATCH($E2170,Clients!$A$2:$A$1020,0)),"")</f>
        <v/>
      </c>
      <c r="V2170" s="69">
        <f>1</f>
        <v/>
      </c>
      <c r="W2170" s="69">
        <f>IF($N2170="Accepté",1,0)</f>
        <v/>
      </c>
      <c r="X2170" s="68">
        <f>$M2170*$W2170</f>
        <v/>
      </c>
      <c r="Y2170" s="68">
        <f>IF($N2170="En cours",0,$M2170)</f>
        <v/>
      </c>
      <c r="Z2170" s="69">
        <f>IF($P2170="",0,1)</f>
        <v/>
      </c>
      <c r="AA2170" s="70">
        <f>IF($P2170="",0,$P2170)</f>
        <v/>
      </c>
      <c r="AB2170" s="69">
        <f>IF(AND($P2170&lt;&gt;"",$P2170&lt;=Paramètres!$C$14),1,0)</f>
        <v/>
      </c>
      <c r="AC2170" s="67">
        <f>IF($P2170="","Jamais relancé",IF($P2170&lt;=3,"0-3 j",IF($P2170&lt;=7,"4-7 j",IF($P2170&lt;=15,"8-15 j","Plus de 15 j"))))</f>
        <v/>
      </c>
      <c r="AD2170" s="67">
        <f>IF($M2170&lt;=1000,"Moins de 1 k€",IF($M2170&lt;=5000,"1 à 5 k€",IF($M2170&lt;=15000,"5 à 15 k€","Plus de 15 k€")))</f>
        <v/>
      </c>
    </row>
    <row r="2171">
      <c r="A2171" s="65" t="inlineStr">
        <is>
          <t>DEV-02170</t>
        </is>
      </c>
      <c r="B2171" s="66" t="n">
        <v>45895</v>
      </c>
      <c r="C2171" s="65" t="inlineStr">
        <is>
          <t>2025-08</t>
        </is>
      </c>
      <c r="D2171" s="65" t="inlineStr">
        <is>
          <t>2025-2026</t>
        </is>
      </c>
      <c r="E2171" s="65" t="inlineStr">
        <is>
          <t>CLI-0267</t>
        </is>
      </c>
      <c r="F2171" s="65" t="inlineStr">
        <is>
          <t>Particulier</t>
        </is>
      </c>
      <c r="G2171" s="65" t="inlineStr">
        <is>
          <t>Bordeaux</t>
        </is>
      </c>
      <c r="H2171" s="65" t="inlineStr">
        <is>
          <t>Karim Belkacem</t>
        </is>
      </c>
      <c r="I2171" s="65" t="inlineStr">
        <is>
          <t>Chauffage</t>
        </is>
      </c>
      <c r="J2171" s="65" t="inlineStr">
        <is>
          <t>CH-004</t>
        </is>
      </c>
      <c r="K2171" s="65" t="inlineStr">
        <is>
          <t>Remplacement radiateurs (lot de 5)</t>
        </is>
      </c>
      <c r="L2171" s="67" t="n">
        <v>2</v>
      </c>
      <c r="M2171" s="68" t="n">
        <v>4545.85</v>
      </c>
      <c r="N2171" s="65" t="inlineStr">
        <is>
          <t>Refusé</t>
        </is>
      </c>
      <c r="O2171" s="66" t="n">
        <v>45921</v>
      </c>
      <c r="P2171" s="67" t="n"/>
      <c r="Q2171" s="67" t="n">
        <v>0</v>
      </c>
      <c r="R2171" s="67">
        <f>$I2171</f>
        <v/>
      </c>
      <c r="S2171" s="67">
        <f>$K2171</f>
        <v/>
      </c>
      <c r="T2171" s="67">
        <f>IFERROR(INDEX(Clients!$G$2:$G$1020,MATCH($E2171,Clients!$A$2:$A$1020,0)),"")</f>
        <v/>
      </c>
      <c r="U2171" s="67">
        <f>IFERROR(INDEX(Clients!$I$2:$I$1020,MATCH($E2171,Clients!$A$2:$A$1020,0)),"")</f>
        <v/>
      </c>
      <c r="V2171" s="69">
        <f>1</f>
        <v/>
      </c>
      <c r="W2171" s="69">
        <f>IF($N2171="Accepté",1,0)</f>
        <v/>
      </c>
      <c r="X2171" s="68">
        <f>$M2171*$W2171</f>
        <v/>
      </c>
      <c r="Y2171" s="68">
        <f>IF($N2171="En cours",0,$M2171)</f>
        <v/>
      </c>
      <c r="Z2171" s="69">
        <f>IF($P2171="",0,1)</f>
        <v/>
      </c>
      <c r="AA2171" s="70">
        <f>IF($P2171="",0,$P2171)</f>
        <v/>
      </c>
      <c r="AB2171" s="69">
        <f>IF(AND($P2171&lt;&gt;"",$P2171&lt;=Paramètres!$C$14),1,0)</f>
        <v/>
      </c>
      <c r="AC2171" s="67">
        <f>IF($P2171="","Jamais relancé",IF($P2171&lt;=3,"0-3 j",IF($P2171&lt;=7,"4-7 j",IF($P2171&lt;=15,"8-15 j","Plus de 15 j"))))</f>
        <v/>
      </c>
      <c r="AD2171" s="67">
        <f>IF($M2171&lt;=1000,"Moins de 1 k€",IF($M2171&lt;=5000,"1 à 5 k€",IF($M2171&lt;=15000,"5 à 15 k€","Plus de 15 k€")))</f>
        <v/>
      </c>
    </row>
    <row r="2172">
      <c r="A2172" s="65" t="inlineStr">
        <is>
          <t>DEV-02171</t>
        </is>
      </c>
      <c r="B2172" s="66" t="n">
        <v>45895</v>
      </c>
      <c r="C2172" s="65" t="inlineStr">
        <is>
          <t>2025-08</t>
        </is>
      </c>
      <c r="D2172" s="65" t="inlineStr">
        <is>
          <t>2025-2026</t>
        </is>
      </c>
      <c r="E2172" s="65" t="inlineStr">
        <is>
          <t>CLI-0441</t>
        </is>
      </c>
      <c r="F2172" s="65" t="inlineStr">
        <is>
          <t>Professionnel</t>
        </is>
      </c>
      <c r="G2172" s="65" t="inlineStr">
        <is>
          <t>Bordeaux</t>
        </is>
      </c>
      <c r="H2172" s="65" t="inlineStr">
        <is>
          <t>Karim Belkacem</t>
        </is>
      </c>
      <c r="I2172" s="65" t="inlineStr">
        <is>
          <t>Plomberie</t>
        </is>
      </c>
      <c r="J2172" s="65" t="inlineStr">
        <is>
          <t>PR-002</t>
        </is>
      </c>
      <c r="K2172" s="65" t="inlineStr">
        <is>
          <t>Recherche de fuite + réparation</t>
        </is>
      </c>
      <c r="L2172" s="67" t="n">
        <v>1</v>
      </c>
      <c r="M2172" s="68" t="n">
        <v>852.42</v>
      </c>
      <c r="N2172" s="65" t="inlineStr">
        <is>
          <t>Refusé</t>
        </is>
      </c>
      <c r="O2172" s="66" t="n">
        <v>45915</v>
      </c>
      <c r="P2172" s="67" t="n">
        <v>1</v>
      </c>
      <c r="Q2172" s="67" t="n">
        <v>1</v>
      </c>
      <c r="R2172" s="67">
        <f>$I2172</f>
        <v/>
      </c>
      <c r="S2172" s="67">
        <f>$K2172</f>
        <v/>
      </c>
      <c r="T2172" s="67">
        <f>IFERROR(INDEX(Clients!$G$2:$G$1020,MATCH($E2172,Clients!$A$2:$A$1020,0)),"")</f>
        <v/>
      </c>
      <c r="U2172" s="67">
        <f>IFERROR(INDEX(Clients!$I$2:$I$1020,MATCH($E2172,Clients!$A$2:$A$1020,0)),"")</f>
        <v/>
      </c>
      <c r="V2172" s="69">
        <f>1</f>
        <v/>
      </c>
      <c r="W2172" s="69">
        <f>IF($N2172="Accepté",1,0)</f>
        <v/>
      </c>
      <c r="X2172" s="68">
        <f>$M2172*$W2172</f>
        <v/>
      </c>
      <c r="Y2172" s="68">
        <f>IF($N2172="En cours",0,$M2172)</f>
        <v/>
      </c>
      <c r="Z2172" s="69">
        <f>IF($P2172="",0,1)</f>
        <v/>
      </c>
      <c r="AA2172" s="70">
        <f>IF($P2172="",0,$P2172)</f>
        <v/>
      </c>
      <c r="AB2172" s="69">
        <f>IF(AND($P2172&lt;&gt;"",$P2172&lt;=Paramètres!$C$14),1,0)</f>
        <v/>
      </c>
      <c r="AC2172" s="67">
        <f>IF($P2172="","Jamais relancé",IF($P2172&lt;=3,"0-3 j",IF($P2172&lt;=7,"4-7 j",IF($P2172&lt;=15,"8-15 j","Plus de 15 j"))))</f>
        <v/>
      </c>
      <c r="AD2172" s="67">
        <f>IF($M2172&lt;=1000,"Moins de 1 k€",IF($M2172&lt;=5000,"1 à 5 k€",IF($M2172&lt;=15000,"5 à 15 k€","Plus de 15 k€")))</f>
        <v/>
      </c>
    </row>
    <row r="2173">
      <c r="A2173" s="65" t="inlineStr">
        <is>
          <t>DEV-02172</t>
        </is>
      </c>
      <c r="B2173" s="66" t="n">
        <v>45895</v>
      </c>
      <c r="C2173" s="65" t="inlineStr">
        <is>
          <t>2025-08</t>
        </is>
      </c>
      <c r="D2173" s="65" t="inlineStr">
        <is>
          <t>2025-2026</t>
        </is>
      </c>
      <c r="E2173" s="65" t="inlineStr">
        <is>
          <t>CLI-0269</t>
        </is>
      </c>
      <c r="F2173" s="65" t="inlineStr">
        <is>
          <t>Particulier</t>
        </is>
      </c>
      <c r="G2173" s="65" t="inlineStr">
        <is>
          <t>Toulouse</t>
        </is>
      </c>
      <c r="H2173" s="65" t="inlineStr">
        <is>
          <t>Nadia Cherif</t>
        </is>
      </c>
      <c r="I2173" s="65" t="inlineStr">
        <is>
          <t>Plomberie</t>
        </is>
      </c>
      <c r="J2173" s="65" t="inlineStr">
        <is>
          <t>PR-003</t>
        </is>
      </c>
      <c r="K2173" s="65" t="inlineStr">
        <is>
          <t>Réfection réseau eau appartement</t>
        </is>
      </c>
      <c r="L2173" s="67" t="n">
        <v>1</v>
      </c>
      <c r="M2173" s="68" t="n">
        <v>3570.11</v>
      </c>
      <c r="N2173" s="65" t="inlineStr">
        <is>
          <t>Sans réponse</t>
        </is>
      </c>
      <c r="O2173" s="66" t="n">
        <v>45936</v>
      </c>
      <c r="P2173" s="67" t="n">
        <v>8</v>
      </c>
      <c r="Q2173" s="67" t="n">
        <v>3</v>
      </c>
      <c r="R2173" s="67">
        <f>$I2173</f>
        <v/>
      </c>
      <c r="S2173" s="67">
        <f>$K2173</f>
        <v/>
      </c>
      <c r="T2173" s="67">
        <f>IFERROR(INDEX(Clients!$G$2:$G$1020,MATCH($E2173,Clients!$A$2:$A$1020,0)),"")</f>
        <v/>
      </c>
      <c r="U2173" s="67">
        <f>IFERROR(INDEX(Clients!$I$2:$I$1020,MATCH($E2173,Clients!$A$2:$A$1020,0)),"")</f>
        <v/>
      </c>
      <c r="V2173" s="69">
        <f>1</f>
        <v/>
      </c>
      <c r="W2173" s="69">
        <f>IF($N2173="Accepté",1,0)</f>
        <v/>
      </c>
      <c r="X2173" s="68">
        <f>$M2173*$W2173</f>
        <v/>
      </c>
      <c r="Y2173" s="68">
        <f>IF($N2173="En cours",0,$M2173)</f>
        <v/>
      </c>
      <c r="Z2173" s="69">
        <f>IF($P2173="",0,1)</f>
        <v/>
      </c>
      <c r="AA2173" s="70">
        <f>IF($P2173="",0,$P2173)</f>
        <v/>
      </c>
      <c r="AB2173" s="69">
        <f>IF(AND($P2173&lt;&gt;"",$P2173&lt;=Paramètres!$C$14),1,0)</f>
        <v/>
      </c>
      <c r="AC2173" s="67">
        <f>IF($P2173="","Jamais relancé",IF($P2173&lt;=3,"0-3 j",IF($P2173&lt;=7,"4-7 j",IF($P2173&lt;=15,"8-15 j","Plus de 15 j"))))</f>
        <v/>
      </c>
      <c r="AD2173" s="67">
        <f>IF($M2173&lt;=1000,"Moins de 1 k€",IF($M2173&lt;=5000,"1 à 5 k€",IF($M2173&lt;=15000,"5 à 15 k€","Plus de 15 k€")))</f>
        <v/>
      </c>
    </row>
    <row r="2174">
      <c r="A2174" s="65" t="inlineStr">
        <is>
          <t>DEV-02173</t>
        </is>
      </c>
      <c r="B2174" s="66" t="n">
        <v>45896</v>
      </c>
      <c r="C2174" s="65" t="inlineStr">
        <is>
          <t>2025-08</t>
        </is>
      </c>
      <c r="D2174" s="65" t="inlineStr">
        <is>
          <t>2025-2026</t>
        </is>
      </c>
      <c r="E2174" s="65" t="inlineStr">
        <is>
          <t>CLI-0253</t>
        </is>
      </c>
      <c r="F2174" s="65" t="inlineStr">
        <is>
          <t>Particulier</t>
        </is>
      </c>
      <c r="G2174" s="65" t="inlineStr">
        <is>
          <t>Bordeaux</t>
        </is>
      </c>
      <c r="H2174" s="65" t="inlineStr">
        <is>
          <t>Sophie Marchand</t>
        </is>
      </c>
      <c r="I2174" s="65" t="inlineStr">
        <is>
          <t>Chauffage</t>
        </is>
      </c>
      <c r="J2174" s="65" t="inlineStr">
        <is>
          <t>CH-001</t>
        </is>
      </c>
      <c r="K2174" s="65" t="inlineStr">
        <is>
          <t>Installation chaudière gaz condensation</t>
        </is>
      </c>
      <c r="L2174" s="67" t="n">
        <v>1</v>
      </c>
      <c r="M2174" s="68" t="n">
        <v>4925.28</v>
      </c>
      <c r="N2174" s="65" t="inlineStr">
        <is>
          <t>Sans réponse</t>
        </is>
      </c>
      <c r="O2174" s="66" t="n">
        <v>45919</v>
      </c>
      <c r="P2174" s="67" t="n">
        <v>9</v>
      </c>
      <c r="Q2174" s="67" t="n">
        <v>2</v>
      </c>
      <c r="R2174" s="67">
        <f>$I2174</f>
        <v/>
      </c>
      <c r="S2174" s="67">
        <f>$K2174</f>
        <v/>
      </c>
      <c r="T2174" s="67">
        <f>IFERROR(INDEX(Clients!$G$2:$G$1020,MATCH($E2174,Clients!$A$2:$A$1020,0)),"")</f>
        <v/>
      </c>
      <c r="U2174" s="67">
        <f>IFERROR(INDEX(Clients!$I$2:$I$1020,MATCH($E2174,Clients!$A$2:$A$1020,0)),"")</f>
        <v/>
      </c>
      <c r="V2174" s="69">
        <f>1</f>
        <v/>
      </c>
      <c r="W2174" s="69">
        <f>IF($N2174="Accepté",1,0)</f>
        <v/>
      </c>
      <c r="X2174" s="68">
        <f>$M2174*$W2174</f>
        <v/>
      </c>
      <c r="Y2174" s="68">
        <f>IF($N2174="En cours",0,$M2174)</f>
        <v/>
      </c>
      <c r="Z2174" s="69">
        <f>IF($P2174="",0,1)</f>
        <v/>
      </c>
      <c r="AA2174" s="70">
        <f>IF($P2174="",0,$P2174)</f>
        <v/>
      </c>
      <c r="AB2174" s="69">
        <f>IF(AND($P2174&lt;&gt;"",$P2174&lt;=Paramètres!$C$14),1,0)</f>
        <v/>
      </c>
      <c r="AC2174" s="67">
        <f>IF($P2174="","Jamais relancé",IF($P2174&lt;=3,"0-3 j",IF($P2174&lt;=7,"4-7 j",IF($P2174&lt;=15,"8-15 j","Plus de 15 j"))))</f>
        <v/>
      </c>
      <c r="AD2174" s="67">
        <f>IF($M2174&lt;=1000,"Moins de 1 k€",IF($M2174&lt;=5000,"1 à 5 k€",IF($M2174&lt;=15000,"5 à 15 k€","Plus de 15 k€")))</f>
        <v/>
      </c>
    </row>
    <row r="2175">
      <c r="A2175" s="65" t="inlineStr">
        <is>
          <t>DEV-02174</t>
        </is>
      </c>
      <c r="B2175" s="66" t="n">
        <v>45896</v>
      </c>
      <c r="C2175" s="65" t="inlineStr">
        <is>
          <t>2025-08</t>
        </is>
      </c>
      <c r="D2175" s="65" t="inlineStr">
        <is>
          <t>2025-2026</t>
        </is>
      </c>
      <c r="E2175" s="65" t="inlineStr">
        <is>
          <t>CLI-0407</t>
        </is>
      </c>
      <c r="F2175" s="65" t="inlineStr">
        <is>
          <t>Collectivité</t>
        </is>
      </c>
      <c r="G2175" s="65" t="inlineStr">
        <is>
          <t>Toulouse</t>
        </is>
      </c>
      <c r="H2175" s="65" t="inlineStr">
        <is>
          <t>Julien Fabre</t>
        </is>
      </c>
      <c r="I2175" s="65" t="inlineStr">
        <is>
          <t>Plomberie</t>
        </is>
      </c>
      <c r="J2175" s="65" t="inlineStr">
        <is>
          <t>PR-002</t>
        </is>
      </c>
      <c r="K2175" s="65" t="inlineStr">
        <is>
          <t>Recherche de fuite + réparation</t>
        </is>
      </c>
      <c r="L2175" s="67" t="n">
        <v>1</v>
      </c>
      <c r="M2175" s="68" t="n">
        <v>977.38</v>
      </c>
      <c r="N2175" s="65" t="inlineStr">
        <is>
          <t>Accepté</t>
        </is>
      </c>
      <c r="O2175" s="66" t="n">
        <v>45912</v>
      </c>
      <c r="P2175" s="67" t="n">
        <v>5</v>
      </c>
      <c r="Q2175" s="67" t="n">
        <v>1</v>
      </c>
      <c r="R2175" s="67">
        <f>$I2175</f>
        <v/>
      </c>
      <c r="S2175" s="67">
        <f>$K2175</f>
        <v/>
      </c>
      <c r="T2175" s="67">
        <f>IFERROR(INDEX(Clients!$G$2:$G$1020,MATCH($E2175,Clients!$A$2:$A$1020,0)),"")</f>
        <v/>
      </c>
      <c r="U2175" s="67">
        <f>IFERROR(INDEX(Clients!$I$2:$I$1020,MATCH($E2175,Clients!$A$2:$A$1020,0)),"")</f>
        <v/>
      </c>
      <c r="V2175" s="69">
        <f>1</f>
        <v/>
      </c>
      <c r="W2175" s="69">
        <f>IF($N2175="Accepté",1,0)</f>
        <v/>
      </c>
      <c r="X2175" s="68">
        <f>$M2175*$W2175</f>
        <v/>
      </c>
      <c r="Y2175" s="68">
        <f>IF($N2175="En cours",0,$M2175)</f>
        <v/>
      </c>
      <c r="Z2175" s="69">
        <f>IF($P2175="",0,1)</f>
        <v/>
      </c>
      <c r="AA2175" s="70">
        <f>IF($P2175="",0,$P2175)</f>
        <v/>
      </c>
      <c r="AB2175" s="69">
        <f>IF(AND($P2175&lt;&gt;"",$P2175&lt;=Paramètres!$C$14),1,0)</f>
        <v/>
      </c>
      <c r="AC2175" s="67">
        <f>IF($P2175="","Jamais relancé",IF($P2175&lt;=3,"0-3 j",IF($P2175&lt;=7,"4-7 j",IF($P2175&lt;=15,"8-15 j","Plus de 15 j"))))</f>
        <v/>
      </c>
      <c r="AD2175" s="67">
        <f>IF($M2175&lt;=1000,"Moins de 1 k€",IF($M2175&lt;=5000,"1 à 5 k€",IF($M2175&lt;=15000,"5 à 15 k€","Plus de 15 k€")))</f>
        <v/>
      </c>
    </row>
    <row r="2176">
      <c r="A2176" s="65" t="inlineStr">
        <is>
          <t>DEV-02175</t>
        </is>
      </c>
      <c r="B2176" s="66" t="n">
        <v>45896</v>
      </c>
      <c r="C2176" s="65" t="inlineStr">
        <is>
          <t>2025-08</t>
        </is>
      </c>
      <c r="D2176" s="65" t="inlineStr">
        <is>
          <t>2025-2026</t>
        </is>
      </c>
      <c r="E2176" s="65" t="inlineStr">
        <is>
          <t>CLI-0530</t>
        </is>
      </c>
      <c r="F2176" s="65" t="inlineStr">
        <is>
          <t>Particulier</t>
        </is>
      </c>
      <c r="G2176" s="65" t="inlineStr">
        <is>
          <t>Toulouse</t>
        </is>
      </c>
      <c r="H2176" s="65" t="inlineStr">
        <is>
          <t>Nadia Cherif</t>
        </is>
      </c>
      <c r="I2176" s="65" t="inlineStr">
        <is>
          <t>Chauffage</t>
        </is>
      </c>
      <c r="J2176" s="65" t="inlineStr">
        <is>
          <t>CH-001</t>
        </is>
      </c>
      <c r="K2176" s="65" t="inlineStr">
        <is>
          <t>Installation chaudière gaz condensation</t>
        </is>
      </c>
      <c r="L2176" s="67" t="n">
        <v>2</v>
      </c>
      <c r="M2176" s="68" t="n">
        <v>10896.78</v>
      </c>
      <c r="N2176" s="65" t="inlineStr">
        <is>
          <t>Refusé</t>
        </is>
      </c>
      <c r="O2176" s="66" t="n">
        <v>45917</v>
      </c>
      <c r="P2176" s="67" t="n"/>
      <c r="Q2176" s="67" t="n">
        <v>0</v>
      </c>
      <c r="R2176" s="67">
        <f>$I2176</f>
        <v/>
      </c>
      <c r="S2176" s="67">
        <f>$K2176</f>
        <v/>
      </c>
      <c r="T2176" s="67">
        <f>IFERROR(INDEX(Clients!$G$2:$G$1020,MATCH($E2176,Clients!$A$2:$A$1020,0)),"")</f>
        <v/>
      </c>
      <c r="U2176" s="67">
        <f>IFERROR(INDEX(Clients!$I$2:$I$1020,MATCH($E2176,Clients!$A$2:$A$1020,0)),"")</f>
        <v/>
      </c>
      <c r="V2176" s="69">
        <f>1</f>
        <v/>
      </c>
      <c r="W2176" s="69">
        <f>IF($N2176="Accepté",1,0)</f>
        <v/>
      </c>
      <c r="X2176" s="68">
        <f>$M2176*$W2176</f>
        <v/>
      </c>
      <c r="Y2176" s="68">
        <f>IF($N2176="En cours",0,$M2176)</f>
        <v/>
      </c>
      <c r="Z2176" s="69">
        <f>IF($P2176="",0,1)</f>
        <v/>
      </c>
      <c r="AA2176" s="70">
        <f>IF($P2176="",0,$P2176)</f>
        <v/>
      </c>
      <c r="AB2176" s="69">
        <f>IF(AND($P2176&lt;&gt;"",$P2176&lt;=Paramètres!$C$14),1,0)</f>
        <v/>
      </c>
      <c r="AC2176" s="67">
        <f>IF($P2176="","Jamais relancé",IF($P2176&lt;=3,"0-3 j",IF($P2176&lt;=7,"4-7 j",IF($P2176&lt;=15,"8-15 j","Plus de 15 j"))))</f>
        <v/>
      </c>
      <c r="AD2176" s="67">
        <f>IF($M2176&lt;=1000,"Moins de 1 k€",IF($M2176&lt;=5000,"1 à 5 k€",IF($M2176&lt;=15000,"5 à 15 k€","Plus de 15 k€")))</f>
        <v/>
      </c>
    </row>
    <row r="2177">
      <c r="A2177" s="65" t="inlineStr">
        <is>
          <t>DEV-02176</t>
        </is>
      </c>
      <c r="B2177" s="66" t="n">
        <v>45896</v>
      </c>
      <c r="C2177" s="65" t="inlineStr">
        <is>
          <t>2025-08</t>
        </is>
      </c>
      <c r="D2177" s="65" t="inlineStr">
        <is>
          <t>2025-2026</t>
        </is>
      </c>
      <c r="E2177" s="65" t="inlineStr">
        <is>
          <t>CLI-0991</t>
        </is>
      </c>
      <c r="F2177" s="65" t="inlineStr">
        <is>
          <t>Professionnel</t>
        </is>
      </c>
      <c r="G2177" s="65" t="inlineStr">
        <is>
          <t>Montpellier</t>
        </is>
      </c>
      <c r="H2177" s="65" t="inlineStr">
        <is>
          <t>Thomas Rey</t>
        </is>
      </c>
      <c r="I2177" s="65" t="inlineStr">
        <is>
          <t>Chauffage</t>
        </is>
      </c>
      <c r="J2177" s="65" t="inlineStr">
        <is>
          <t>CH-004</t>
        </is>
      </c>
      <c r="K2177" s="65" t="inlineStr">
        <is>
          <t>Remplacement radiateurs (lot de 5)</t>
        </is>
      </c>
      <c r="L2177" s="67" t="n">
        <v>1</v>
      </c>
      <c r="M2177" s="68" t="n">
        <v>4816.47</v>
      </c>
      <c r="N2177" s="65" t="inlineStr">
        <is>
          <t>Refusé</t>
        </is>
      </c>
      <c r="O2177" s="66" t="n">
        <v>45921</v>
      </c>
      <c r="P2177" s="67" t="n"/>
      <c r="Q2177" s="67" t="n">
        <v>0</v>
      </c>
      <c r="R2177" s="67">
        <f>$I2177</f>
        <v/>
      </c>
      <c r="S2177" s="67">
        <f>$K2177</f>
        <v/>
      </c>
      <c r="T2177" s="67">
        <f>IFERROR(INDEX(Clients!$G$2:$G$1020,MATCH($E2177,Clients!$A$2:$A$1020,0)),"")</f>
        <v/>
      </c>
      <c r="U2177" s="67">
        <f>IFERROR(INDEX(Clients!$I$2:$I$1020,MATCH($E2177,Clients!$A$2:$A$1020,0)),"")</f>
        <v/>
      </c>
      <c r="V2177" s="69">
        <f>1</f>
        <v/>
      </c>
      <c r="W2177" s="69">
        <f>IF($N2177="Accepté",1,0)</f>
        <v/>
      </c>
      <c r="X2177" s="68">
        <f>$M2177*$W2177</f>
        <v/>
      </c>
      <c r="Y2177" s="68">
        <f>IF($N2177="En cours",0,$M2177)</f>
        <v/>
      </c>
      <c r="Z2177" s="69">
        <f>IF($P2177="",0,1)</f>
        <v/>
      </c>
      <c r="AA2177" s="70">
        <f>IF($P2177="",0,$P2177)</f>
        <v/>
      </c>
      <c r="AB2177" s="69">
        <f>IF(AND($P2177&lt;&gt;"",$P2177&lt;=Paramètres!$C$14),1,0)</f>
        <v/>
      </c>
      <c r="AC2177" s="67">
        <f>IF($P2177="","Jamais relancé",IF($P2177&lt;=3,"0-3 j",IF($P2177&lt;=7,"4-7 j",IF($P2177&lt;=15,"8-15 j","Plus de 15 j"))))</f>
        <v/>
      </c>
      <c r="AD2177" s="67">
        <f>IF($M2177&lt;=1000,"Moins de 1 k€",IF($M2177&lt;=5000,"1 à 5 k€",IF($M2177&lt;=15000,"5 à 15 k€","Plus de 15 k€")))</f>
        <v/>
      </c>
    </row>
    <row r="2178">
      <c r="A2178" s="65" t="inlineStr">
        <is>
          <t>DEV-02177</t>
        </is>
      </c>
      <c r="B2178" s="66" t="n">
        <v>45897</v>
      </c>
      <c r="C2178" s="65" t="inlineStr">
        <is>
          <t>2025-08</t>
        </is>
      </c>
      <c r="D2178" s="65" t="inlineStr">
        <is>
          <t>2025-2026</t>
        </is>
      </c>
      <c r="E2178" s="65" t="inlineStr">
        <is>
          <t>CLI-0085</t>
        </is>
      </c>
      <c r="F2178" s="65" t="inlineStr">
        <is>
          <t>Particulier</t>
        </is>
      </c>
      <c r="G2178" s="65" t="inlineStr">
        <is>
          <t>Toulouse</t>
        </is>
      </c>
      <c r="H2178" s="65" t="inlineStr">
        <is>
          <t>Nadia Cherif</t>
        </is>
      </c>
      <c r="I2178" s="65" t="inlineStr">
        <is>
          <t>Salle de bain</t>
        </is>
      </c>
      <c r="J2178" s="65" t="inlineStr">
        <is>
          <t>SB-002</t>
        </is>
      </c>
      <c r="K2178" s="65" t="inlineStr">
        <is>
          <t>Remplacement baignoire par douche</t>
        </is>
      </c>
      <c r="L2178" s="67" t="n">
        <v>2</v>
      </c>
      <c r="M2178" s="68" t="n">
        <v>7633.91</v>
      </c>
      <c r="N2178" s="65" t="inlineStr">
        <is>
          <t>Sans réponse</t>
        </is>
      </c>
      <c r="O2178" s="66" t="n">
        <v>45944</v>
      </c>
      <c r="P2178" s="67" t="n">
        <v>1</v>
      </c>
      <c r="Q2178" s="67" t="n">
        <v>1</v>
      </c>
      <c r="R2178" s="67">
        <f>$I2178</f>
        <v/>
      </c>
      <c r="S2178" s="67">
        <f>$K2178</f>
        <v/>
      </c>
      <c r="T2178" s="67">
        <f>IFERROR(INDEX(Clients!$G$2:$G$1020,MATCH($E2178,Clients!$A$2:$A$1020,0)),"")</f>
        <v/>
      </c>
      <c r="U2178" s="67">
        <f>IFERROR(INDEX(Clients!$I$2:$I$1020,MATCH($E2178,Clients!$A$2:$A$1020,0)),"")</f>
        <v/>
      </c>
      <c r="V2178" s="69">
        <f>1</f>
        <v/>
      </c>
      <c r="W2178" s="69">
        <f>IF($N2178="Accepté",1,0)</f>
        <v/>
      </c>
      <c r="X2178" s="68">
        <f>$M2178*$W2178</f>
        <v/>
      </c>
      <c r="Y2178" s="68">
        <f>IF($N2178="En cours",0,$M2178)</f>
        <v/>
      </c>
      <c r="Z2178" s="69">
        <f>IF($P2178="",0,1)</f>
        <v/>
      </c>
      <c r="AA2178" s="70">
        <f>IF($P2178="",0,$P2178)</f>
        <v/>
      </c>
      <c r="AB2178" s="69">
        <f>IF(AND($P2178&lt;&gt;"",$P2178&lt;=Paramètres!$C$14),1,0)</f>
        <v/>
      </c>
      <c r="AC2178" s="67">
        <f>IF($P2178="","Jamais relancé",IF($P2178&lt;=3,"0-3 j",IF($P2178&lt;=7,"4-7 j",IF($P2178&lt;=15,"8-15 j","Plus de 15 j"))))</f>
        <v/>
      </c>
      <c r="AD2178" s="67">
        <f>IF($M2178&lt;=1000,"Moins de 1 k€",IF($M2178&lt;=5000,"1 à 5 k€",IF($M2178&lt;=15000,"5 à 15 k€","Plus de 15 k€")))</f>
        <v/>
      </c>
    </row>
    <row r="2179">
      <c r="A2179" s="65" t="inlineStr">
        <is>
          <t>DEV-02178</t>
        </is>
      </c>
      <c r="B2179" s="66" t="n">
        <v>45897</v>
      </c>
      <c r="C2179" s="65" t="inlineStr">
        <is>
          <t>2025-08</t>
        </is>
      </c>
      <c r="D2179" s="65" t="inlineStr">
        <is>
          <t>2025-2026</t>
        </is>
      </c>
      <c r="E2179" s="65" t="inlineStr">
        <is>
          <t>CLI-0479</t>
        </is>
      </c>
      <c r="F2179" s="65" t="inlineStr">
        <is>
          <t>Professionnel</t>
        </is>
      </c>
      <c r="G2179" s="65" t="inlineStr">
        <is>
          <t>Bordeaux</t>
        </is>
      </c>
      <c r="H2179" s="65" t="inlineStr">
        <is>
          <t>Sophie Marchand</t>
        </is>
      </c>
      <c r="I2179" s="65" t="inlineStr">
        <is>
          <t>Dépannage</t>
        </is>
      </c>
      <c r="J2179" s="65" t="inlineStr">
        <is>
          <t>DP-003</t>
        </is>
      </c>
      <c r="K2179" s="65" t="inlineStr">
        <is>
          <t>Dépannage électrique urgence</t>
        </is>
      </c>
      <c r="L2179" s="67" t="n">
        <v>1</v>
      </c>
      <c r="M2179" s="68" t="n">
        <v>613.53</v>
      </c>
      <c r="N2179" s="65" t="inlineStr">
        <is>
          <t>Accepté</t>
        </is>
      </c>
      <c r="O2179" s="66" t="n">
        <v>45934</v>
      </c>
      <c r="P2179" s="67" t="n">
        <v>13</v>
      </c>
      <c r="Q2179" s="67" t="n">
        <v>1</v>
      </c>
      <c r="R2179" s="67">
        <f>$I2179</f>
        <v/>
      </c>
      <c r="S2179" s="67">
        <f>$K2179</f>
        <v/>
      </c>
      <c r="T2179" s="67">
        <f>IFERROR(INDEX(Clients!$G$2:$G$1020,MATCH($E2179,Clients!$A$2:$A$1020,0)),"")</f>
        <v/>
      </c>
      <c r="U2179" s="67">
        <f>IFERROR(INDEX(Clients!$I$2:$I$1020,MATCH($E2179,Clients!$A$2:$A$1020,0)),"")</f>
        <v/>
      </c>
      <c r="V2179" s="69">
        <f>1</f>
        <v/>
      </c>
      <c r="W2179" s="69">
        <f>IF($N2179="Accepté",1,0)</f>
        <v/>
      </c>
      <c r="X2179" s="68">
        <f>$M2179*$W2179</f>
        <v/>
      </c>
      <c r="Y2179" s="68">
        <f>IF($N2179="En cours",0,$M2179)</f>
        <v/>
      </c>
      <c r="Z2179" s="69">
        <f>IF($P2179="",0,1)</f>
        <v/>
      </c>
      <c r="AA2179" s="70">
        <f>IF($P2179="",0,$P2179)</f>
        <v/>
      </c>
      <c r="AB2179" s="69">
        <f>IF(AND($P2179&lt;&gt;"",$P2179&lt;=Paramètres!$C$14),1,0)</f>
        <v/>
      </c>
      <c r="AC2179" s="67">
        <f>IF($P2179="","Jamais relancé",IF($P2179&lt;=3,"0-3 j",IF($P2179&lt;=7,"4-7 j",IF($P2179&lt;=15,"8-15 j","Plus de 15 j"))))</f>
        <v/>
      </c>
      <c r="AD2179" s="67">
        <f>IF($M2179&lt;=1000,"Moins de 1 k€",IF($M2179&lt;=5000,"1 à 5 k€",IF($M2179&lt;=15000,"5 à 15 k€","Plus de 15 k€")))</f>
        <v/>
      </c>
    </row>
    <row r="2180">
      <c r="A2180" s="65" t="inlineStr">
        <is>
          <t>DEV-02179</t>
        </is>
      </c>
      <c r="B2180" s="66" t="n">
        <v>45897</v>
      </c>
      <c r="C2180" s="65" t="inlineStr">
        <is>
          <t>2025-08</t>
        </is>
      </c>
      <c r="D2180" s="65" t="inlineStr">
        <is>
          <t>2025-2026</t>
        </is>
      </c>
      <c r="E2180" s="65" t="inlineStr">
        <is>
          <t>CLI-0644</t>
        </is>
      </c>
      <c r="F2180" s="65" t="inlineStr">
        <is>
          <t>Particulier</t>
        </is>
      </c>
      <c r="G2180" s="65" t="inlineStr">
        <is>
          <t>Bordeaux</t>
        </is>
      </c>
      <c r="H2180" s="65" t="inlineStr">
        <is>
          <t>Karim Belkacem</t>
        </is>
      </c>
      <c r="I2180" s="65" t="inlineStr">
        <is>
          <t>Salle de bain</t>
        </is>
      </c>
      <c r="J2180" s="65" t="inlineStr">
        <is>
          <t>SB-001</t>
        </is>
      </c>
      <c r="K2180" s="65" t="inlineStr">
        <is>
          <t>Rénovation salle de bain complète</t>
        </is>
      </c>
      <c r="L2180" s="67" t="n">
        <v>1</v>
      </c>
      <c r="M2180" s="68" t="n">
        <v>9960.59</v>
      </c>
      <c r="N2180" s="65" t="inlineStr">
        <is>
          <t>Refusé</t>
        </is>
      </c>
      <c r="O2180" s="66" t="n">
        <v>45916</v>
      </c>
      <c r="P2180" s="67" t="n">
        <v>12</v>
      </c>
      <c r="Q2180" s="67" t="n">
        <v>1</v>
      </c>
      <c r="R2180" s="67">
        <f>$I2180</f>
        <v/>
      </c>
      <c r="S2180" s="67">
        <f>$K2180</f>
        <v/>
      </c>
      <c r="T2180" s="67">
        <f>IFERROR(INDEX(Clients!$G$2:$G$1020,MATCH($E2180,Clients!$A$2:$A$1020,0)),"")</f>
        <v/>
      </c>
      <c r="U2180" s="67">
        <f>IFERROR(INDEX(Clients!$I$2:$I$1020,MATCH($E2180,Clients!$A$2:$A$1020,0)),"")</f>
        <v/>
      </c>
      <c r="V2180" s="69">
        <f>1</f>
        <v/>
      </c>
      <c r="W2180" s="69">
        <f>IF($N2180="Accepté",1,0)</f>
        <v/>
      </c>
      <c r="X2180" s="68">
        <f>$M2180*$W2180</f>
        <v/>
      </c>
      <c r="Y2180" s="68">
        <f>IF($N2180="En cours",0,$M2180)</f>
        <v/>
      </c>
      <c r="Z2180" s="69">
        <f>IF($P2180="",0,1)</f>
        <v/>
      </c>
      <c r="AA2180" s="70">
        <f>IF($P2180="",0,$P2180)</f>
        <v/>
      </c>
      <c r="AB2180" s="69">
        <f>IF(AND($P2180&lt;&gt;"",$P2180&lt;=Paramètres!$C$14),1,0)</f>
        <v/>
      </c>
      <c r="AC2180" s="67">
        <f>IF($P2180="","Jamais relancé",IF($P2180&lt;=3,"0-3 j",IF($P2180&lt;=7,"4-7 j",IF($P2180&lt;=15,"8-15 j","Plus de 15 j"))))</f>
        <v/>
      </c>
      <c r="AD2180" s="67">
        <f>IF($M2180&lt;=1000,"Moins de 1 k€",IF($M2180&lt;=5000,"1 à 5 k€",IF($M2180&lt;=15000,"5 à 15 k€","Plus de 15 k€")))</f>
        <v/>
      </c>
    </row>
    <row r="2181">
      <c r="A2181" s="65" t="inlineStr">
        <is>
          <t>DEV-02180</t>
        </is>
      </c>
      <c r="B2181" s="66" t="n">
        <v>45897</v>
      </c>
      <c r="C2181" s="65" t="inlineStr">
        <is>
          <t>2025-08</t>
        </is>
      </c>
      <c r="D2181" s="65" t="inlineStr">
        <is>
          <t>2025-2026</t>
        </is>
      </c>
      <c r="E2181" s="65" t="inlineStr">
        <is>
          <t>CLI-0012</t>
        </is>
      </c>
      <c r="F2181" s="65" t="inlineStr">
        <is>
          <t>Particulier</t>
        </is>
      </c>
      <c r="G2181" s="65" t="inlineStr">
        <is>
          <t>Toulouse</t>
        </is>
      </c>
      <c r="H2181" s="65" t="inlineStr">
        <is>
          <t>Julien Fabre</t>
        </is>
      </c>
      <c r="I2181" s="65" t="inlineStr">
        <is>
          <t>Électricité</t>
        </is>
      </c>
      <c r="J2181" s="65" t="inlineStr">
        <is>
          <t>EL-004</t>
        </is>
      </c>
      <c r="K2181" s="65" t="inlineStr">
        <is>
          <t>Éclairage LED locaux professionnels</t>
        </is>
      </c>
      <c r="L2181" s="67" t="n">
        <v>1</v>
      </c>
      <c r="M2181" s="68" t="n">
        <v>3663.83</v>
      </c>
      <c r="N2181" s="65" t="inlineStr">
        <is>
          <t>Refusé</t>
        </is>
      </c>
      <c r="O2181" s="66" t="n">
        <v>45925</v>
      </c>
      <c r="P2181" s="67" t="n"/>
      <c r="Q2181" s="67" t="n">
        <v>0</v>
      </c>
      <c r="R2181" s="67">
        <f>$I2181</f>
        <v/>
      </c>
      <c r="S2181" s="67">
        <f>$K2181</f>
        <v/>
      </c>
      <c r="T2181" s="67">
        <f>IFERROR(INDEX(Clients!$G$2:$G$1020,MATCH($E2181,Clients!$A$2:$A$1020,0)),"")</f>
        <v/>
      </c>
      <c r="U2181" s="67">
        <f>IFERROR(INDEX(Clients!$I$2:$I$1020,MATCH($E2181,Clients!$A$2:$A$1020,0)),"")</f>
        <v/>
      </c>
      <c r="V2181" s="69">
        <f>1</f>
        <v/>
      </c>
      <c r="W2181" s="69">
        <f>IF($N2181="Accepté",1,0)</f>
        <v/>
      </c>
      <c r="X2181" s="68">
        <f>$M2181*$W2181</f>
        <v/>
      </c>
      <c r="Y2181" s="68">
        <f>IF($N2181="En cours",0,$M2181)</f>
        <v/>
      </c>
      <c r="Z2181" s="69">
        <f>IF($P2181="",0,1)</f>
        <v/>
      </c>
      <c r="AA2181" s="70">
        <f>IF($P2181="",0,$P2181)</f>
        <v/>
      </c>
      <c r="AB2181" s="69">
        <f>IF(AND($P2181&lt;&gt;"",$P2181&lt;=Paramètres!$C$14),1,0)</f>
        <v/>
      </c>
      <c r="AC2181" s="67">
        <f>IF($P2181="","Jamais relancé",IF($P2181&lt;=3,"0-3 j",IF($P2181&lt;=7,"4-7 j",IF($P2181&lt;=15,"8-15 j","Plus de 15 j"))))</f>
        <v/>
      </c>
      <c r="AD2181" s="67">
        <f>IF($M2181&lt;=1000,"Moins de 1 k€",IF($M2181&lt;=5000,"1 à 5 k€",IF($M2181&lt;=15000,"5 à 15 k€","Plus de 15 k€")))</f>
        <v/>
      </c>
    </row>
    <row r="2182">
      <c r="A2182" s="65" t="inlineStr">
        <is>
          <t>DEV-02181</t>
        </is>
      </c>
      <c r="B2182" s="66" t="n">
        <v>45897</v>
      </c>
      <c r="C2182" s="65" t="inlineStr">
        <is>
          <t>2025-08</t>
        </is>
      </c>
      <c r="D2182" s="65" t="inlineStr">
        <is>
          <t>2025-2026</t>
        </is>
      </c>
      <c r="E2182" s="65" t="inlineStr">
        <is>
          <t>CLI-0139</t>
        </is>
      </c>
      <c r="F2182" s="65" t="inlineStr">
        <is>
          <t>Particulier</t>
        </is>
      </c>
      <c r="G2182" s="65" t="inlineStr">
        <is>
          <t>Bordeaux</t>
        </is>
      </c>
      <c r="H2182" s="65" t="inlineStr">
        <is>
          <t>Sophie Marchand</t>
        </is>
      </c>
      <c r="I2182" s="65" t="inlineStr">
        <is>
          <t>Plomberie</t>
        </is>
      </c>
      <c r="J2182" s="65" t="inlineStr">
        <is>
          <t>PR-004</t>
        </is>
      </c>
      <c r="K2182" s="65" t="inlineStr">
        <is>
          <t>Remplacement colonne d'évacuation</t>
        </is>
      </c>
      <c r="L2182" s="67" t="n">
        <v>1</v>
      </c>
      <c r="M2182" s="68" t="n">
        <v>6522.74</v>
      </c>
      <c r="N2182" s="65" t="inlineStr">
        <is>
          <t>Accepté</t>
        </is>
      </c>
      <c r="O2182" s="66" t="n">
        <v>45914</v>
      </c>
      <c r="P2182" s="67" t="n">
        <v>8</v>
      </c>
      <c r="Q2182" s="67" t="n">
        <v>1</v>
      </c>
      <c r="R2182" s="67">
        <f>$I2182</f>
        <v/>
      </c>
      <c r="S2182" s="67">
        <f>$K2182</f>
        <v/>
      </c>
      <c r="T2182" s="67">
        <f>IFERROR(INDEX(Clients!$G$2:$G$1020,MATCH($E2182,Clients!$A$2:$A$1020,0)),"")</f>
        <v/>
      </c>
      <c r="U2182" s="67">
        <f>IFERROR(INDEX(Clients!$I$2:$I$1020,MATCH($E2182,Clients!$A$2:$A$1020,0)),"")</f>
        <v/>
      </c>
      <c r="V2182" s="69">
        <f>1</f>
        <v/>
      </c>
      <c r="W2182" s="69">
        <f>IF($N2182="Accepté",1,0)</f>
        <v/>
      </c>
      <c r="X2182" s="68">
        <f>$M2182*$W2182</f>
        <v/>
      </c>
      <c r="Y2182" s="68">
        <f>IF($N2182="En cours",0,$M2182)</f>
        <v/>
      </c>
      <c r="Z2182" s="69">
        <f>IF($P2182="",0,1)</f>
        <v/>
      </c>
      <c r="AA2182" s="70">
        <f>IF($P2182="",0,$P2182)</f>
        <v/>
      </c>
      <c r="AB2182" s="69">
        <f>IF(AND($P2182&lt;&gt;"",$P2182&lt;=Paramètres!$C$14),1,0)</f>
        <v/>
      </c>
      <c r="AC2182" s="67">
        <f>IF($P2182="","Jamais relancé",IF($P2182&lt;=3,"0-3 j",IF($P2182&lt;=7,"4-7 j",IF($P2182&lt;=15,"8-15 j","Plus de 15 j"))))</f>
        <v/>
      </c>
      <c r="AD2182" s="67">
        <f>IF($M2182&lt;=1000,"Moins de 1 k€",IF($M2182&lt;=5000,"1 à 5 k€",IF($M2182&lt;=15000,"5 à 15 k€","Plus de 15 k€")))</f>
        <v/>
      </c>
    </row>
    <row r="2183">
      <c r="A2183" s="65" t="inlineStr">
        <is>
          <t>DEV-02182</t>
        </is>
      </c>
      <c r="B2183" s="66" t="n">
        <v>45897</v>
      </c>
      <c r="C2183" s="65" t="inlineStr">
        <is>
          <t>2025-08</t>
        </is>
      </c>
      <c r="D2183" s="65" t="inlineStr">
        <is>
          <t>2025-2026</t>
        </is>
      </c>
      <c r="E2183" s="65" t="inlineStr">
        <is>
          <t>CLI-0477</t>
        </is>
      </c>
      <c r="F2183" s="65" t="inlineStr">
        <is>
          <t>Professionnel</t>
        </is>
      </c>
      <c r="G2183" s="65" t="inlineStr">
        <is>
          <t>Bordeaux</t>
        </is>
      </c>
      <c r="H2183" s="65" t="inlineStr">
        <is>
          <t>Sophie Marchand</t>
        </is>
      </c>
      <c r="I2183" s="65" t="inlineStr">
        <is>
          <t>Plomberie</t>
        </is>
      </c>
      <c r="J2183" s="65" t="inlineStr">
        <is>
          <t>PR-004</t>
        </is>
      </c>
      <c r="K2183" s="65" t="inlineStr">
        <is>
          <t>Remplacement colonne d'évacuation</t>
        </is>
      </c>
      <c r="L2183" s="67" t="n">
        <v>1</v>
      </c>
      <c r="M2183" s="68" t="n">
        <v>9270.190000000001</v>
      </c>
      <c r="N2183" s="65" t="inlineStr">
        <is>
          <t>Accepté</t>
        </is>
      </c>
      <c r="O2183" s="66" t="n">
        <v>45929</v>
      </c>
      <c r="P2183" s="67" t="n">
        <v>9</v>
      </c>
      <c r="Q2183" s="67" t="n">
        <v>2</v>
      </c>
      <c r="R2183" s="67">
        <f>$I2183</f>
        <v/>
      </c>
      <c r="S2183" s="67">
        <f>$K2183</f>
        <v/>
      </c>
      <c r="T2183" s="67">
        <f>IFERROR(INDEX(Clients!$G$2:$G$1020,MATCH($E2183,Clients!$A$2:$A$1020,0)),"")</f>
        <v/>
      </c>
      <c r="U2183" s="67">
        <f>IFERROR(INDEX(Clients!$I$2:$I$1020,MATCH($E2183,Clients!$A$2:$A$1020,0)),"")</f>
        <v/>
      </c>
      <c r="V2183" s="69">
        <f>1</f>
        <v/>
      </c>
      <c r="W2183" s="69">
        <f>IF($N2183="Accepté",1,0)</f>
        <v/>
      </c>
      <c r="X2183" s="68">
        <f>$M2183*$W2183</f>
        <v/>
      </c>
      <c r="Y2183" s="68">
        <f>IF($N2183="En cours",0,$M2183)</f>
        <v/>
      </c>
      <c r="Z2183" s="69">
        <f>IF($P2183="",0,1)</f>
        <v/>
      </c>
      <c r="AA2183" s="70">
        <f>IF($P2183="",0,$P2183)</f>
        <v/>
      </c>
      <c r="AB2183" s="69">
        <f>IF(AND($P2183&lt;&gt;"",$P2183&lt;=Paramètres!$C$14),1,0)</f>
        <v/>
      </c>
      <c r="AC2183" s="67">
        <f>IF($P2183="","Jamais relancé",IF($P2183&lt;=3,"0-3 j",IF($P2183&lt;=7,"4-7 j",IF($P2183&lt;=15,"8-15 j","Plus de 15 j"))))</f>
        <v/>
      </c>
      <c r="AD2183" s="67">
        <f>IF($M2183&lt;=1000,"Moins de 1 k€",IF($M2183&lt;=5000,"1 à 5 k€",IF($M2183&lt;=15000,"5 à 15 k€","Plus de 15 k€")))</f>
        <v/>
      </c>
    </row>
    <row r="2184">
      <c r="A2184" s="65" t="inlineStr">
        <is>
          <t>DEV-02183</t>
        </is>
      </c>
      <c r="B2184" s="66" t="n">
        <v>45897</v>
      </c>
      <c r="C2184" s="65" t="inlineStr">
        <is>
          <t>2025-08</t>
        </is>
      </c>
      <c r="D2184" s="65" t="inlineStr">
        <is>
          <t>2025-2026</t>
        </is>
      </c>
      <c r="E2184" s="65" t="inlineStr">
        <is>
          <t>CLI-0710</t>
        </is>
      </c>
      <c r="F2184" s="65" t="inlineStr">
        <is>
          <t>Syndic</t>
        </is>
      </c>
      <c r="G2184" s="65" t="inlineStr">
        <is>
          <t>Montpellier</t>
        </is>
      </c>
      <c r="H2184" s="65" t="inlineStr">
        <is>
          <t>Thomas Rey</t>
        </is>
      </c>
      <c r="I2184" s="65" t="inlineStr">
        <is>
          <t>Électricité</t>
        </is>
      </c>
      <c r="J2184" s="65" t="inlineStr">
        <is>
          <t>EL-001</t>
        </is>
      </c>
      <c r="K2184" s="65" t="inlineStr">
        <is>
          <t>Mise aux normes tableau électrique</t>
        </is>
      </c>
      <c r="L2184" s="67" t="n">
        <v>1</v>
      </c>
      <c r="M2184" s="68" t="n">
        <v>3994.4</v>
      </c>
      <c r="N2184" s="65" t="inlineStr">
        <is>
          <t>Sans réponse</t>
        </is>
      </c>
      <c r="O2184" s="66" t="n">
        <v>45909</v>
      </c>
      <c r="P2184" s="67" t="n">
        <v>22</v>
      </c>
      <c r="Q2184" s="67" t="n">
        <v>0</v>
      </c>
      <c r="R2184" s="67">
        <f>$I2184</f>
        <v/>
      </c>
      <c r="S2184" s="67">
        <f>$K2184</f>
        <v/>
      </c>
      <c r="T2184" s="67">
        <f>IFERROR(INDEX(Clients!$G$2:$G$1020,MATCH($E2184,Clients!$A$2:$A$1020,0)),"")</f>
        <v/>
      </c>
      <c r="U2184" s="67">
        <f>IFERROR(INDEX(Clients!$I$2:$I$1020,MATCH($E2184,Clients!$A$2:$A$1020,0)),"")</f>
        <v/>
      </c>
      <c r="V2184" s="69">
        <f>1</f>
        <v/>
      </c>
      <c r="W2184" s="69">
        <f>IF($N2184="Accepté",1,0)</f>
        <v/>
      </c>
      <c r="X2184" s="68">
        <f>$M2184*$W2184</f>
        <v/>
      </c>
      <c r="Y2184" s="68">
        <f>IF($N2184="En cours",0,$M2184)</f>
        <v/>
      </c>
      <c r="Z2184" s="69">
        <f>IF($P2184="",0,1)</f>
        <v/>
      </c>
      <c r="AA2184" s="70">
        <f>IF($P2184="",0,$P2184)</f>
        <v/>
      </c>
      <c r="AB2184" s="69">
        <f>IF(AND($P2184&lt;&gt;"",$P2184&lt;=Paramètres!$C$14),1,0)</f>
        <v/>
      </c>
      <c r="AC2184" s="67">
        <f>IF($P2184="","Jamais relancé",IF($P2184&lt;=3,"0-3 j",IF($P2184&lt;=7,"4-7 j",IF($P2184&lt;=15,"8-15 j","Plus de 15 j"))))</f>
        <v/>
      </c>
      <c r="AD2184" s="67">
        <f>IF($M2184&lt;=1000,"Moins de 1 k€",IF($M2184&lt;=5000,"1 à 5 k€",IF($M2184&lt;=15000,"5 à 15 k€","Plus de 15 k€")))</f>
        <v/>
      </c>
    </row>
    <row r="2185">
      <c r="A2185" s="65" t="inlineStr">
        <is>
          <t>DEV-02184</t>
        </is>
      </c>
      <c r="B2185" s="66" t="n">
        <v>45898</v>
      </c>
      <c r="C2185" s="65" t="inlineStr">
        <is>
          <t>2025-08</t>
        </is>
      </c>
      <c r="D2185" s="65" t="inlineStr">
        <is>
          <t>2025-2026</t>
        </is>
      </c>
      <c r="E2185" s="65" t="inlineStr">
        <is>
          <t>CLI-0309</t>
        </is>
      </c>
      <c r="F2185" s="65" t="inlineStr">
        <is>
          <t>Particulier</t>
        </is>
      </c>
      <c r="G2185" s="65" t="inlineStr">
        <is>
          <t>Bordeaux</t>
        </is>
      </c>
      <c r="H2185" s="65" t="inlineStr">
        <is>
          <t>Karim Belkacem</t>
        </is>
      </c>
      <c r="I2185" s="65" t="inlineStr">
        <is>
          <t>Chauffage</t>
        </is>
      </c>
      <c r="J2185" s="65" t="inlineStr">
        <is>
          <t>CH-005</t>
        </is>
      </c>
      <c r="K2185" s="65" t="inlineStr">
        <is>
          <t>Désembouage circuit chauffage</t>
        </is>
      </c>
      <c r="L2185" s="67" t="n">
        <v>1</v>
      </c>
      <c r="M2185" s="68" t="n">
        <v>717.12</v>
      </c>
      <c r="N2185" s="65" t="inlineStr">
        <is>
          <t>Sans réponse</t>
        </is>
      </c>
      <c r="O2185" s="66" t="n">
        <v>45919</v>
      </c>
      <c r="P2185" s="67" t="n">
        <v>10</v>
      </c>
      <c r="Q2185" s="67" t="n">
        <v>1</v>
      </c>
      <c r="R2185" s="67">
        <f>$I2185</f>
        <v/>
      </c>
      <c r="S2185" s="67">
        <f>$K2185</f>
        <v/>
      </c>
      <c r="T2185" s="67">
        <f>IFERROR(INDEX(Clients!$G$2:$G$1020,MATCH($E2185,Clients!$A$2:$A$1020,0)),"")</f>
        <v/>
      </c>
      <c r="U2185" s="67">
        <f>IFERROR(INDEX(Clients!$I$2:$I$1020,MATCH($E2185,Clients!$A$2:$A$1020,0)),"")</f>
        <v/>
      </c>
      <c r="V2185" s="69">
        <f>1</f>
        <v/>
      </c>
      <c r="W2185" s="69">
        <f>IF($N2185="Accepté",1,0)</f>
        <v/>
      </c>
      <c r="X2185" s="68">
        <f>$M2185*$W2185</f>
        <v/>
      </c>
      <c r="Y2185" s="68">
        <f>IF($N2185="En cours",0,$M2185)</f>
        <v/>
      </c>
      <c r="Z2185" s="69">
        <f>IF($P2185="",0,1)</f>
        <v/>
      </c>
      <c r="AA2185" s="70">
        <f>IF($P2185="",0,$P2185)</f>
        <v/>
      </c>
      <c r="AB2185" s="69">
        <f>IF(AND($P2185&lt;&gt;"",$P2185&lt;=Paramètres!$C$14),1,0)</f>
        <v/>
      </c>
      <c r="AC2185" s="67">
        <f>IF($P2185="","Jamais relancé",IF($P2185&lt;=3,"0-3 j",IF($P2185&lt;=7,"4-7 j",IF($P2185&lt;=15,"8-15 j","Plus de 15 j"))))</f>
        <v/>
      </c>
      <c r="AD2185" s="67">
        <f>IF($M2185&lt;=1000,"Moins de 1 k€",IF($M2185&lt;=5000,"1 à 5 k€",IF($M2185&lt;=15000,"5 à 15 k€","Plus de 15 k€")))</f>
        <v/>
      </c>
    </row>
    <row r="2186">
      <c r="A2186" s="65" t="inlineStr">
        <is>
          <t>DEV-02185</t>
        </is>
      </c>
      <c r="B2186" s="66" t="n">
        <v>45898</v>
      </c>
      <c r="C2186" s="65" t="inlineStr">
        <is>
          <t>2025-08</t>
        </is>
      </c>
      <c r="D2186" s="65" t="inlineStr">
        <is>
          <t>2025-2026</t>
        </is>
      </c>
      <c r="E2186" s="65" t="inlineStr">
        <is>
          <t>CLI-0756</t>
        </is>
      </c>
      <c r="F2186" s="65" t="inlineStr">
        <is>
          <t>Particulier</t>
        </is>
      </c>
      <c r="G2186" s="65" t="inlineStr">
        <is>
          <t>Toulouse</t>
        </is>
      </c>
      <c r="H2186" s="65" t="inlineStr">
        <is>
          <t>Nadia Cherif</t>
        </is>
      </c>
      <c r="I2186" s="65" t="inlineStr">
        <is>
          <t>Chauffage</t>
        </is>
      </c>
      <c r="J2186" s="65" t="inlineStr">
        <is>
          <t>CH-004</t>
        </is>
      </c>
      <c r="K2186" s="65" t="inlineStr">
        <is>
          <t>Remplacement radiateurs (lot de 5)</t>
        </is>
      </c>
      <c r="L2186" s="67" t="n">
        <v>1</v>
      </c>
      <c r="M2186" s="68" t="n">
        <v>2485.55</v>
      </c>
      <c r="N2186" s="65" t="inlineStr">
        <is>
          <t>Refusé</t>
        </is>
      </c>
      <c r="O2186" s="66" t="n">
        <v>45912</v>
      </c>
      <c r="P2186" s="67" t="n">
        <v>9</v>
      </c>
      <c r="Q2186" s="67" t="n">
        <v>1</v>
      </c>
      <c r="R2186" s="67">
        <f>$I2186</f>
        <v/>
      </c>
      <c r="S2186" s="67">
        <f>$K2186</f>
        <v/>
      </c>
      <c r="T2186" s="67">
        <f>IFERROR(INDEX(Clients!$G$2:$G$1020,MATCH($E2186,Clients!$A$2:$A$1020,0)),"")</f>
        <v/>
      </c>
      <c r="U2186" s="67">
        <f>IFERROR(INDEX(Clients!$I$2:$I$1020,MATCH($E2186,Clients!$A$2:$A$1020,0)),"")</f>
        <v/>
      </c>
      <c r="V2186" s="69">
        <f>1</f>
        <v/>
      </c>
      <c r="W2186" s="69">
        <f>IF($N2186="Accepté",1,0)</f>
        <v/>
      </c>
      <c r="X2186" s="68">
        <f>$M2186*$W2186</f>
        <v/>
      </c>
      <c r="Y2186" s="68">
        <f>IF($N2186="En cours",0,$M2186)</f>
        <v/>
      </c>
      <c r="Z2186" s="69">
        <f>IF($P2186="",0,1)</f>
        <v/>
      </c>
      <c r="AA2186" s="70">
        <f>IF($P2186="",0,$P2186)</f>
        <v/>
      </c>
      <c r="AB2186" s="69">
        <f>IF(AND($P2186&lt;&gt;"",$P2186&lt;=Paramètres!$C$14),1,0)</f>
        <v/>
      </c>
      <c r="AC2186" s="67">
        <f>IF($P2186="","Jamais relancé",IF($P2186&lt;=3,"0-3 j",IF($P2186&lt;=7,"4-7 j",IF($P2186&lt;=15,"8-15 j","Plus de 15 j"))))</f>
        <v/>
      </c>
      <c r="AD2186" s="67">
        <f>IF($M2186&lt;=1000,"Moins de 1 k€",IF($M2186&lt;=5000,"1 à 5 k€",IF($M2186&lt;=15000,"5 à 15 k€","Plus de 15 k€")))</f>
        <v/>
      </c>
    </row>
    <row r="2187">
      <c r="A2187" s="65" t="inlineStr">
        <is>
          <t>DEV-02186</t>
        </is>
      </c>
      <c r="B2187" s="66" t="n">
        <v>45898</v>
      </c>
      <c r="C2187" s="65" t="inlineStr">
        <is>
          <t>2025-08</t>
        </is>
      </c>
      <c r="D2187" s="65" t="inlineStr">
        <is>
          <t>2025-2026</t>
        </is>
      </c>
      <c r="E2187" s="65" t="inlineStr">
        <is>
          <t>CLI-0621</t>
        </is>
      </c>
      <c r="F2187" s="65" t="inlineStr">
        <is>
          <t>Collectivité</t>
        </is>
      </c>
      <c r="G2187" s="65" t="inlineStr">
        <is>
          <t>Toulouse</t>
        </is>
      </c>
      <c r="H2187" s="65" t="inlineStr">
        <is>
          <t>Nadia Cherif</t>
        </is>
      </c>
      <c r="I2187" s="65" t="inlineStr">
        <is>
          <t>Plomberie</t>
        </is>
      </c>
      <c r="J2187" s="65" t="inlineStr">
        <is>
          <t>PR-002</t>
        </is>
      </c>
      <c r="K2187" s="65" t="inlineStr">
        <is>
          <t>Recherche de fuite + réparation</t>
        </is>
      </c>
      <c r="L2187" s="67" t="n">
        <v>2</v>
      </c>
      <c r="M2187" s="68" t="n">
        <v>2422.52</v>
      </c>
      <c r="N2187" s="65" t="inlineStr">
        <is>
          <t>Refusé</t>
        </is>
      </c>
      <c r="O2187" s="66" t="n">
        <v>45910</v>
      </c>
      <c r="P2187" s="67" t="n">
        <v>12</v>
      </c>
      <c r="Q2187" s="67" t="n">
        <v>1</v>
      </c>
      <c r="R2187" s="67">
        <f>$I2187</f>
        <v/>
      </c>
      <c r="S2187" s="67">
        <f>$K2187</f>
        <v/>
      </c>
      <c r="T2187" s="67">
        <f>IFERROR(INDEX(Clients!$G$2:$G$1020,MATCH($E2187,Clients!$A$2:$A$1020,0)),"")</f>
        <v/>
      </c>
      <c r="U2187" s="67">
        <f>IFERROR(INDEX(Clients!$I$2:$I$1020,MATCH($E2187,Clients!$A$2:$A$1020,0)),"")</f>
        <v/>
      </c>
      <c r="V2187" s="69">
        <f>1</f>
        <v/>
      </c>
      <c r="W2187" s="69">
        <f>IF($N2187="Accepté",1,0)</f>
        <v/>
      </c>
      <c r="X2187" s="68">
        <f>$M2187*$W2187</f>
        <v/>
      </c>
      <c r="Y2187" s="68">
        <f>IF($N2187="En cours",0,$M2187)</f>
        <v/>
      </c>
      <c r="Z2187" s="69">
        <f>IF($P2187="",0,1)</f>
        <v/>
      </c>
      <c r="AA2187" s="70">
        <f>IF($P2187="",0,$P2187)</f>
        <v/>
      </c>
      <c r="AB2187" s="69">
        <f>IF(AND($P2187&lt;&gt;"",$P2187&lt;=Paramètres!$C$14),1,0)</f>
        <v/>
      </c>
      <c r="AC2187" s="67">
        <f>IF($P2187="","Jamais relancé",IF($P2187&lt;=3,"0-3 j",IF($P2187&lt;=7,"4-7 j",IF($P2187&lt;=15,"8-15 j","Plus de 15 j"))))</f>
        <v/>
      </c>
      <c r="AD2187" s="67">
        <f>IF($M2187&lt;=1000,"Moins de 1 k€",IF($M2187&lt;=5000,"1 à 5 k€",IF($M2187&lt;=15000,"5 à 15 k€","Plus de 15 k€")))</f>
        <v/>
      </c>
    </row>
    <row r="2188">
      <c r="A2188" s="65" t="inlineStr">
        <is>
          <t>DEV-02187</t>
        </is>
      </c>
      <c r="B2188" s="66" t="n">
        <v>45898</v>
      </c>
      <c r="C2188" s="65" t="inlineStr">
        <is>
          <t>2025-08</t>
        </is>
      </c>
      <c r="D2188" s="65" t="inlineStr">
        <is>
          <t>2025-2026</t>
        </is>
      </c>
      <c r="E2188" s="65" t="inlineStr">
        <is>
          <t>CLI-0502</t>
        </is>
      </c>
      <c r="F2188" s="65" t="inlineStr">
        <is>
          <t>Particulier</t>
        </is>
      </c>
      <c r="G2188" s="65" t="inlineStr">
        <is>
          <t>Toulouse</t>
        </is>
      </c>
      <c r="H2188" s="65" t="inlineStr">
        <is>
          <t>Julien Fabre</t>
        </is>
      </c>
      <c r="I2188" s="65" t="inlineStr">
        <is>
          <t>Salle de bain</t>
        </is>
      </c>
      <c r="J2188" s="65" t="inlineStr">
        <is>
          <t>SB-003</t>
        </is>
      </c>
      <c r="K2188" s="65" t="inlineStr">
        <is>
          <t>Pose meuble vasque + robinetterie</t>
        </is>
      </c>
      <c r="L2188" s="67" t="n">
        <v>3</v>
      </c>
      <c r="M2188" s="68" t="n">
        <v>4329.83</v>
      </c>
      <c r="N2188" s="65" t="inlineStr">
        <is>
          <t>Refusé</t>
        </is>
      </c>
      <c r="O2188" s="66" t="n">
        <v>45915</v>
      </c>
      <c r="P2188" s="67" t="n">
        <v>4</v>
      </c>
      <c r="Q2188" s="67" t="n">
        <v>2</v>
      </c>
      <c r="R2188" s="67">
        <f>$I2188</f>
        <v/>
      </c>
      <c r="S2188" s="67">
        <f>$K2188</f>
        <v/>
      </c>
      <c r="T2188" s="67">
        <f>IFERROR(INDEX(Clients!$G$2:$G$1020,MATCH($E2188,Clients!$A$2:$A$1020,0)),"")</f>
        <v/>
      </c>
      <c r="U2188" s="67">
        <f>IFERROR(INDEX(Clients!$I$2:$I$1020,MATCH($E2188,Clients!$A$2:$A$1020,0)),"")</f>
        <v/>
      </c>
      <c r="V2188" s="69">
        <f>1</f>
        <v/>
      </c>
      <c r="W2188" s="69">
        <f>IF($N2188="Accepté",1,0)</f>
        <v/>
      </c>
      <c r="X2188" s="68">
        <f>$M2188*$W2188</f>
        <v/>
      </c>
      <c r="Y2188" s="68">
        <f>IF($N2188="En cours",0,$M2188)</f>
        <v/>
      </c>
      <c r="Z2188" s="69">
        <f>IF($P2188="",0,1)</f>
        <v/>
      </c>
      <c r="AA2188" s="70">
        <f>IF($P2188="",0,$P2188)</f>
        <v/>
      </c>
      <c r="AB2188" s="69">
        <f>IF(AND($P2188&lt;&gt;"",$P2188&lt;=Paramètres!$C$14),1,0)</f>
        <v/>
      </c>
      <c r="AC2188" s="67">
        <f>IF($P2188="","Jamais relancé",IF($P2188&lt;=3,"0-3 j",IF($P2188&lt;=7,"4-7 j",IF($P2188&lt;=15,"8-15 j","Plus de 15 j"))))</f>
        <v/>
      </c>
      <c r="AD2188" s="67">
        <f>IF($M2188&lt;=1000,"Moins de 1 k€",IF($M2188&lt;=5000,"1 à 5 k€",IF($M2188&lt;=15000,"5 à 15 k€","Plus de 15 k€")))</f>
        <v/>
      </c>
    </row>
    <row r="2189">
      <c r="A2189" s="65" t="inlineStr">
        <is>
          <t>DEV-02188</t>
        </is>
      </c>
      <c r="B2189" s="66" t="n">
        <v>45901</v>
      </c>
      <c r="C2189" s="65" t="inlineStr">
        <is>
          <t>2025-09</t>
        </is>
      </c>
      <c r="D2189" s="65" t="inlineStr">
        <is>
          <t>2025-2026</t>
        </is>
      </c>
      <c r="E2189" s="65" t="inlineStr">
        <is>
          <t>CLI-0272</t>
        </is>
      </c>
      <c r="F2189" s="65" t="inlineStr">
        <is>
          <t>Professionnel</t>
        </is>
      </c>
      <c r="G2189" s="65" t="inlineStr">
        <is>
          <t>Toulouse</t>
        </is>
      </c>
      <c r="H2189" s="65" t="inlineStr">
        <is>
          <t>Julien Fabre</t>
        </is>
      </c>
      <c r="I2189" s="65" t="inlineStr">
        <is>
          <t>Électricité</t>
        </is>
      </c>
      <c r="J2189" s="65" t="inlineStr">
        <is>
          <t>EL-004</t>
        </is>
      </c>
      <c r="K2189" s="65" t="inlineStr">
        <is>
          <t>Éclairage LED locaux professionnels</t>
        </is>
      </c>
      <c r="L2189" s="67" t="n">
        <v>1</v>
      </c>
      <c r="M2189" s="68" t="n">
        <v>5389.64</v>
      </c>
      <c r="N2189" s="65" t="inlineStr">
        <is>
          <t>Accepté</t>
        </is>
      </c>
      <c r="O2189" s="66" t="n">
        <v>45904</v>
      </c>
      <c r="P2189" s="67" t="n">
        <v>14</v>
      </c>
      <c r="Q2189" s="67" t="n">
        <v>0</v>
      </c>
      <c r="R2189" s="67">
        <f>$I2189</f>
        <v/>
      </c>
      <c r="S2189" s="67">
        <f>$K2189</f>
        <v/>
      </c>
      <c r="T2189" s="67">
        <f>IFERROR(INDEX(Clients!$G$2:$G$1020,MATCH($E2189,Clients!$A$2:$A$1020,0)),"")</f>
        <v/>
      </c>
      <c r="U2189" s="67">
        <f>IFERROR(INDEX(Clients!$I$2:$I$1020,MATCH($E2189,Clients!$A$2:$A$1020,0)),"")</f>
        <v/>
      </c>
      <c r="V2189" s="69">
        <f>1</f>
        <v/>
      </c>
      <c r="W2189" s="69">
        <f>IF($N2189="Accepté",1,0)</f>
        <v/>
      </c>
      <c r="X2189" s="68">
        <f>$M2189*$W2189</f>
        <v/>
      </c>
      <c r="Y2189" s="68">
        <f>IF($N2189="En cours",0,$M2189)</f>
        <v/>
      </c>
      <c r="Z2189" s="69">
        <f>IF($P2189="",0,1)</f>
        <v/>
      </c>
      <c r="AA2189" s="70">
        <f>IF($P2189="",0,$P2189)</f>
        <v/>
      </c>
      <c r="AB2189" s="69">
        <f>IF(AND($P2189&lt;&gt;"",$P2189&lt;=Paramètres!$C$14),1,0)</f>
        <v/>
      </c>
      <c r="AC2189" s="67">
        <f>IF($P2189="","Jamais relancé",IF($P2189&lt;=3,"0-3 j",IF($P2189&lt;=7,"4-7 j",IF($P2189&lt;=15,"8-15 j","Plus de 15 j"))))</f>
        <v/>
      </c>
      <c r="AD2189" s="67">
        <f>IF($M2189&lt;=1000,"Moins de 1 k€",IF($M2189&lt;=5000,"1 à 5 k€",IF($M2189&lt;=15000,"5 à 15 k€","Plus de 15 k€")))</f>
        <v/>
      </c>
    </row>
    <row r="2190">
      <c r="A2190" s="65" t="inlineStr">
        <is>
          <t>DEV-02189</t>
        </is>
      </c>
      <c r="B2190" s="66" t="n">
        <v>45901</v>
      </c>
      <c r="C2190" s="65" t="inlineStr">
        <is>
          <t>2025-09</t>
        </is>
      </c>
      <c r="D2190" s="65" t="inlineStr">
        <is>
          <t>2025-2026</t>
        </is>
      </c>
      <c r="E2190" s="65" t="inlineStr">
        <is>
          <t>CLI-0466</t>
        </is>
      </c>
      <c r="F2190" s="65" t="inlineStr">
        <is>
          <t>Collectivité</t>
        </is>
      </c>
      <c r="G2190" s="65" t="inlineStr">
        <is>
          <t>Bordeaux</t>
        </is>
      </c>
      <c r="H2190" s="65" t="inlineStr">
        <is>
          <t>Karim Belkacem</t>
        </is>
      </c>
      <c r="I2190" s="65" t="inlineStr">
        <is>
          <t>Dépannage</t>
        </is>
      </c>
      <c r="J2190" s="65" t="inlineStr">
        <is>
          <t>DP-004</t>
        </is>
      </c>
      <c r="K2190" s="65" t="inlineStr">
        <is>
          <t>Remise en service chaudière</t>
        </is>
      </c>
      <c r="L2190" s="67" t="n">
        <v>3</v>
      </c>
      <c r="M2190" s="68" t="n">
        <v>1887.12</v>
      </c>
      <c r="N2190" s="65" t="inlineStr">
        <is>
          <t>Accepté</t>
        </is>
      </c>
      <c r="O2190" s="66" t="n">
        <v>45926</v>
      </c>
      <c r="P2190" s="67" t="n">
        <v>1</v>
      </c>
      <c r="Q2190" s="67" t="n">
        <v>2</v>
      </c>
      <c r="R2190" s="67">
        <f>$I2190</f>
        <v/>
      </c>
      <c r="S2190" s="67">
        <f>$K2190</f>
        <v/>
      </c>
      <c r="T2190" s="67">
        <f>IFERROR(INDEX(Clients!$G$2:$G$1020,MATCH($E2190,Clients!$A$2:$A$1020,0)),"")</f>
        <v/>
      </c>
      <c r="U2190" s="67">
        <f>IFERROR(INDEX(Clients!$I$2:$I$1020,MATCH($E2190,Clients!$A$2:$A$1020,0)),"")</f>
        <v/>
      </c>
      <c r="V2190" s="69">
        <f>1</f>
        <v/>
      </c>
      <c r="W2190" s="69">
        <f>IF($N2190="Accepté",1,0)</f>
        <v/>
      </c>
      <c r="X2190" s="68">
        <f>$M2190*$W2190</f>
        <v/>
      </c>
      <c r="Y2190" s="68">
        <f>IF($N2190="En cours",0,$M2190)</f>
        <v/>
      </c>
      <c r="Z2190" s="69">
        <f>IF($P2190="",0,1)</f>
        <v/>
      </c>
      <c r="AA2190" s="70">
        <f>IF($P2190="",0,$P2190)</f>
        <v/>
      </c>
      <c r="AB2190" s="69">
        <f>IF(AND($P2190&lt;&gt;"",$P2190&lt;=Paramètres!$C$14),1,0)</f>
        <v/>
      </c>
      <c r="AC2190" s="67">
        <f>IF($P2190="","Jamais relancé",IF($P2190&lt;=3,"0-3 j",IF($P2190&lt;=7,"4-7 j",IF($P2190&lt;=15,"8-15 j","Plus de 15 j"))))</f>
        <v/>
      </c>
      <c r="AD2190" s="67">
        <f>IF($M2190&lt;=1000,"Moins de 1 k€",IF($M2190&lt;=5000,"1 à 5 k€",IF($M2190&lt;=15000,"5 à 15 k€","Plus de 15 k€")))</f>
        <v/>
      </c>
    </row>
    <row r="2191">
      <c r="A2191" s="65" t="inlineStr">
        <is>
          <t>DEV-02190</t>
        </is>
      </c>
      <c r="B2191" s="66" t="n">
        <v>45902</v>
      </c>
      <c r="C2191" s="65" t="inlineStr">
        <is>
          <t>2025-09</t>
        </is>
      </c>
      <c r="D2191" s="65" t="inlineStr">
        <is>
          <t>2025-2026</t>
        </is>
      </c>
      <c r="E2191" s="65" t="inlineStr">
        <is>
          <t>CLI-0089</t>
        </is>
      </c>
      <c r="F2191" s="65" t="inlineStr">
        <is>
          <t>Particulier</t>
        </is>
      </c>
      <c r="G2191" s="65" t="inlineStr">
        <is>
          <t>Bordeaux</t>
        </is>
      </c>
      <c r="H2191" s="65" t="inlineStr">
        <is>
          <t>Karim Belkacem</t>
        </is>
      </c>
      <c r="I2191" s="65" t="inlineStr">
        <is>
          <t>Électricité</t>
        </is>
      </c>
      <c r="J2191" s="65" t="inlineStr">
        <is>
          <t>EL-003</t>
        </is>
      </c>
      <c r="K2191" s="65" t="inlineStr">
        <is>
          <t>Rénovation électrique complète</t>
        </is>
      </c>
      <c r="L2191" s="67" t="n">
        <v>1</v>
      </c>
      <c r="M2191" s="68" t="n">
        <v>9377.450000000001</v>
      </c>
      <c r="N2191" s="65" t="inlineStr">
        <is>
          <t>Accepté</t>
        </is>
      </c>
      <c r="O2191" s="66" t="n">
        <v>45931</v>
      </c>
      <c r="P2191" s="67" t="n"/>
      <c r="Q2191" s="67" t="n">
        <v>0</v>
      </c>
      <c r="R2191" s="67">
        <f>$I2191</f>
        <v/>
      </c>
      <c r="S2191" s="67">
        <f>$K2191</f>
        <v/>
      </c>
      <c r="T2191" s="67">
        <f>IFERROR(INDEX(Clients!$G$2:$G$1020,MATCH($E2191,Clients!$A$2:$A$1020,0)),"")</f>
        <v/>
      </c>
      <c r="U2191" s="67">
        <f>IFERROR(INDEX(Clients!$I$2:$I$1020,MATCH($E2191,Clients!$A$2:$A$1020,0)),"")</f>
        <v/>
      </c>
      <c r="V2191" s="69">
        <f>1</f>
        <v/>
      </c>
      <c r="W2191" s="69">
        <f>IF($N2191="Accepté",1,0)</f>
        <v/>
      </c>
      <c r="X2191" s="68">
        <f>$M2191*$W2191</f>
        <v/>
      </c>
      <c r="Y2191" s="68">
        <f>IF($N2191="En cours",0,$M2191)</f>
        <v/>
      </c>
      <c r="Z2191" s="69">
        <f>IF($P2191="",0,1)</f>
        <v/>
      </c>
      <c r="AA2191" s="70">
        <f>IF($P2191="",0,$P2191)</f>
        <v/>
      </c>
      <c r="AB2191" s="69">
        <f>IF(AND($P2191&lt;&gt;"",$P2191&lt;=Paramètres!$C$14),1,0)</f>
        <v/>
      </c>
      <c r="AC2191" s="67">
        <f>IF($P2191="","Jamais relancé",IF($P2191&lt;=3,"0-3 j",IF($P2191&lt;=7,"4-7 j",IF($P2191&lt;=15,"8-15 j","Plus de 15 j"))))</f>
        <v/>
      </c>
      <c r="AD2191" s="67">
        <f>IF($M2191&lt;=1000,"Moins de 1 k€",IF($M2191&lt;=5000,"1 à 5 k€",IF($M2191&lt;=15000,"5 à 15 k€","Plus de 15 k€")))</f>
        <v/>
      </c>
    </row>
    <row r="2192">
      <c r="A2192" s="65" t="inlineStr">
        <is>
          <t>DEV-02191</t>
        </is>
      </c>
      <c r="B2192" s="66" t="n">
        <v>45902</v>
      </c>
      <c r="C2192" s="65" t="inlineStr">
        <is>
          <t>2025-09</t>
        </is>
      </c>
      <c r="D2192" s="65" t="inlineStr">
        <is>
          <t>2025-2026</t>
        </is>
      </c>
      <c r="E2192" s="65" t="inlineStr">
        <is>
          <t>CLI-0329</t>
        </is>
      </c>
      <c r="F2192" s="65" t="inlineStr">
        <is>
          <t>Particulier</t>
        </is>
      </c>
      <c r="G2192" s="65" t="inlineStr">
        <is>
          <t>Bordeaux</t>
        </is>
      </c>
      <c r="H2192" s="65" t="inlineStr">
        <is>
          <t>Sophie Marchand</t>
        </is>
      </c>
      <c r="I2192" s="65" t="inlineStr">
        <is>
          <t>Chauffage</t>
        </is>
      </c>
      <c r="J2192" s="65" t="inlineStr">
        <is>
          <t>CH-003</t>
        </is>
      </c>
      <c r="K2192" s="65" t="inlineStr">
        <is>
          <t>Installation pompe à chaleur air/eau</t>
        </is>
      </c>
      <c r="L2192" s="67" t="n">
        <v>1</v>
      </c>
      <c r="M2192" s="68" t="n">
        <v>15984.89</v>
      </c>
      <c r="N2192" s="65" t="inlineStr">
        <is>
          <t>Sans réponse</t>
        </is>
      </c>
      <c r="O2192" s="66" t="n">
        <v>45918</v>
      </c>
      <c r="P2192" s="67" t="n"/>
      <c r="Q2192" s="67" t="n">
        <v>0</v>
      </c>
      <c r="R2192" s="67">
        <f>$I2192</f>
        <v/>
      </c>
      <c r="S2192" s="67">
        <f>$K2192</f>
        <v/>
      </c>
      <c r="T2192" s="67">
        <f>IFERROR(INDEX(Clients!$G$2:$G$1020,MATCH($E2192,Clients!$A$2:$A$1020,0)),"")</f>
        <v/>
      </c>
      <c r="U2192" s="67">
        <f>IFERROR(INDEX(Clients!$I$2:$I$1020,MATCH($E2192,Clients!$A$2:$A$1020,0)),"")</f>
        <v/>
      </c>
      <c r="V2192" s="69">
        <f>1</f>
        <v/>
      </c>
      <c r="W2192" s="69">
        <f>IF($N2192="Accepté",1,0)</f>
        <v/>
      </c>
      <c r="X2192" s="68">
        <f>$M2192*$W2192</f>
        <v/>
      </c>
      <c r="Y2192" s="68">
        <f>IF($N2192="En cours",0,$M2192)</f>
        <v/>
      </c>
      <c r="Z2192" s="69">
        <f>IF($P2192="",0,1)</f>
        <v/>
      </c>
      <c r="AA2192" s="70">
        <f>IF($P2192="",0,$P2192)</f>
        <v/>
      </c>
      <c r="AB2192" s="69">
        <f>IF(AND($P2192&lt;&gt;"",$P2192&lt;=Paramètres!$C$14),1,0)</f>
        <v/>
      </c>
      <c r="AC2192" s="67">
        <f>IF($P2192="","Jamais relancé",IF($P2192&lt;=3,"0-3 j",IF($P2192&lt;=7,"4-7 j",IF($P2192&lt;=15,"8-15 j","Plus de 15 j"))))</f>
        <v/>
      </c>
      <c r="AD2192" s="67">
        <f>IF($M2192&lt;=1000,"Moins de 1 k€",IF($M2192&lt;=5000,"1 à 5 k€",IF($M2192&lt;=15000,"5 à 15 k€","Plus de 15 k€")))</f>
        <v/>
      </c>
    </row>
    <row r="2193">
      <c r="A2193" s="65" t="inlineStr">
        <is>
          <t>DEV-02192</t>
        </is>
      </c>
      <c r="B2193" s="66" t="n">
        <v>45902</v>
      </c>
      <c r="C2193" s="65" t="inlineStr">
        <is>
          <t>2025-09</t>
        </is>
      </c>
      <c r="D2193" s="65" t="inlineStr">
        <is>
          <t>2025-2026</t>
        </is>
      </c>
      <c r="E2193" s="65" t="inlineStr">
        <is>
          <t>CLI-0761</t>
        </is>
      </c>
      <c r="F2193" s="65" t="inlineStr">
        <is>
          <t>Particulier</t>
        </is>
      </c>
      <c r="G2193" s="65" t="inlineStr">
        <is>
          <t>Bordeaux</t>
        </is>
      </c>
      <c r="H2193" s="65" t="inlineStr">
        <is>
          <t>Sophie Marchand</t>
        </is>
      </c>
      <c r="I2193" s="65" t="inlineStr">
        <is>
          <t>Électricité</t>
        </is>
      </c>
      <c r="J2193" s="65" t="inlineStr">
        <is>
          <t>EL-002</t>
        </is>
      </c>
      <c r="K2193" s="65" t="inlineStr">
        <is>
          <t>Installation borne de recharge VE</t>
        </is>
      </c>
      <c r="L2193" s="67" t="n">
        <v>1</v>
      </c>
      <c r="M2193" s="68" t="n">
        <v>1680.19</v>
      </c>
      <c r="N2193" s="65" t="inlineStr">
        <is>
          <t>Refusé</t>
        </is>
      </c>
      <c r="O2193" s="66" t="n">
        <v>45944</v>
      </c>
      <c r="P2193" s="67" t="n"/>
      <c r="Q2193" s="67" t="n">
        <v>0</v>
      </c>
      <c r="R2193" s="67">
        <f>$I2193</f>
        <v/>
      </c>
      <c r="S2193" s="67">
        <f>$K2193</f>
        <v/>
      </c>
      <c r="T2193" s="67">
        <f>IFERROR(INDEX(Clients!$G$2:$G$1020,MATCH($E2193,Clients!$A$2:$A$1020,0)),"")</f>
        <v/>
      </c>
      <c r="U2193" s="67">
        <f>IFERROR(INDEX(Clients!$I$2:$I$1020,MATCH($E2193,Clients!$A$2:$A$1020,0)),"")</f>
        <v/>
      </c>
      <c r="V2193" s="69">
        <f>1</f>
        <v/>
      </c>
      <c r="W2193" s="69">
        <f>IF($N2193="Accepté",1,0)</f>
        <v/>
      </c>
      <c r="X2193" s="68">
        <f>$M2193*$W2193</f>
        <v/>
      </c>
      <c r="Y2193" s="68">
        <f>IF($N2193="En cours",0,$M2193)</f>
        <v/>
      </c>
      <c r="Z2193" s="69">
        <f>IF($P2193="",0,1)</f>
        <v/>
      </c>
      <c r="AA2193" s="70">
        <f>IF($P2193="",0,$P2193)</f>
        <v/>
      </c>
      <c r="AB2193" s="69">
        <f>IF(AND($P2193&lt;&gt;"",$P2193&lt;=Paramètres!$C$14),1,0)</f>
        <v/>
      </c>
      <c r="AC2193" s="67">
        <f>IF($P2193="","Jamais relancé",IF($P2193&lt;=3,"0-3 j",IF($P2193&lt;=7,"4-7 j",IF($P2193&lt;=15,"8-15 j","Plus de 15 j"))))</f>
        <v/>
      </c>
      <c r="AD2193" s="67">
        <f>IF($M2193&lt;=1000,"Moins de 1 k€",IF($M2193&lt;=5000,"1 à 5 k€",IF($M2193&lt;=15000,"5 à 15 k€","Plus de 15 k€")))</f>
        <v/>
      </c>
    </row>
    <row r="2194">
      <c r="A2194" s="65" t="inlineStr">
        <is>
          <t>DEV-02193</t>
        </is>
      </c>
      <c r="B2194" s="66" t="n">
        <v>45902</v>
      </c>
      <c r="C2194" s="65" t="inlineStr">
        <is>
          <t>2025-09</t>
        </is>
      </c>
      <c r="D2194" s="65" t="inlineStr">
        <is>
          <t>2025-2026</t>
        </is>
      </c>
      <c r="E2194" s="65" t="inlineStr">
        <is>
          <t>CLI-0982</t>
        </is>
      </c>
      <c r="F2194" s="65" t="inlineStr">
        <is>
          <t>Syndic</t>
        </is>
      </c>
      <c r="G2194" s="65" t="inlineStr">
        <is>
          <t>Montpellier</t>
        </is>
      </c>
      <c r="H2194" s="65" t="inlineStr">
        <is>
          <t>Thomas Rey</t>
        </is>
      </c>
      <c r="I2194" s="65" t="inlineStr">
        <is>
          <t>Chauffage</t>
        </is>
      </c>
      <c r="J2194" s="65" t="inlineStr">
        <is>
          <t>CH-002</t>
        </is>
      </c>
      <c r="K2194" s="65" t="inlineStr">
        <is>
          <t>Entretien annuel chaudière</t>
        </is>
      </c>
      <c r="L2194" s="67" t="n">
        <v>3</v>
      </c>
      <c r="M2194" s="68" t="n">
        <v>1135.93</v>
      </c>
      <c r="N2194" s="65" t="inlineStr">
        <is>
          <t>Refusé</t>
        </is>
      </c>
      <c r="O2194" s="66" t="n">
        <v>45923</v>
      </c>
      <c r="P2194" s="67" t="n">
        <v>15</v>
      </c>
      <c r="Q2194" s="67" t="n">
        <v>1</v>
      </c>
      <c r="R2194" s="67">
        <f>$I2194</f>
        <v/>
      </c>
      <c r="S2194" s="67">
        <f>$K2194</f>
        <v/>
      </c>
      <c r="T2194" s="67">
        <f>IFERROR(INDEX(Clients!$G$2:$G$1020,MATCH($E2194,Clients!$A$2:$A$1020,0)),"")</f>
        <v/>
      </c>
      <c r="U2194" s="67">
        <f>IFERROR(INDEX(Clients!$I$2:$I$1020,MATCH($E2194,Clients!$A$2:$A$1020,0)),"")</f>
        <v/>
      </c>
      <c r="V2194" s="69">
        <f>1</f>
        <v/>
      </c>
      <c r="W2194" s="69">
        <f>IF($N2194="Accepté",1,0)</f>
        <v/>
      </c>
      <c r="X2194" s="68">
        <f>$M2194*$W2194</f>
        <v/>
      </c>
      <c r="Y2194" s="68">
        <f>IF($N2194="En cours",0,$M2194)</f>
        <v/>
      </c>
      <c r="Z2194" s="69">
        <f>IF($P2194="",0,1)</f>
        <v/>
      </c>
      <c r="AA2194" s="70">
        <f>IF($P2194="",0,$P2194)</f>
        <v/>
      </c>
      <c r="AB2194" s="69">
        <f>IF(AND($P2194&lt;&gt;"",$P2194&lt;=Paramètres!$C$14),1,0)</f>
        <v/>
      </c>
      <c r="AC2194" s="67">
        <f>IF($P2194="","Jamais relancé",IF($P2194&lt;=3,"0-3 j",IF($P2194&lt;=7,"4-7 j",IF($P2194&lt;=15,"8-15 j","Plus de 15 j"))))</f>
        <v/>
      </c>
      <c r="AD2194" s="67">
        <f>IF($M2194&lt;=1000,"Moins de 1 k€",IF($M2194&lt;=5000,"1 à 5 k€",IF($M2194&lt;=15000,"5 à 15 k€","Plus de 15 k€")))</f>
        <v/>
      </c>
    </row>
    <row r="2195">
      <c r="A2195" s="65" t="inlineStr">
        <is>
          <t>DEV-02194</t>
        </is>
      </c>
      <c r="B2195" s="66" t="n">
        <v>45903</v>
      </c>
      <c r="C2195" s="65" t="inlineStr">
        <is>
          <t>2025-09</t>
        </is>
      </c>
      <c r="D2195" s="65" t="inlineStr">
        <is>
          <t>2025-2026</t>
        </is>
      </c>
      <c r="E2195" s="65" t="inlineStr">
        <is>
          <t>CLI-0464</t>
        </is>
      </c>
      <c r="F2195" s="65" t="inlineStr">
        <is>
          <t>Particulier</t>
        </is>
      </c>
      <c r="G2195" s="65" t="inlineStr">
        <is>
          <t>Bordeaux</t>
        </is>
      </c>
      <c r="H2195" s="65" t="inlineStr">
        <is>
          <t>Karim Belkacem</t>
        </is>
      </c>
      <c r="I2195" s="65" t="inlineStr">
        <is>
          <t>Dépannage</t>
        </is>
      </c>
      <c r="J2195" s="65" t="inlineStr">
        <is>
          <t>DP-001</t>
        </is>
      </c>
      <c r="K2195" s="65" t="inlineStr">
        <is>
          <t>Dépannage plomberie urgence</t>
        </is>
      </c>
      <c r="L2195" s="67" t="n">
        <v>1</v>
      </c>
      <c r="M2195" s="68" t="n">
        <v>260.4</v>
      </c>
      <c r="N2195" s="65" t="inlineStr">
        <is>
          <t>Accepté</t>
        </is>
      </c>
      <c r="O2195" s="66" t="n">
        <v>45936</v>
      </c>
      <c r="P2195" s="67" t="n">
        <v>9</v>
      </c>
      <c r="Q2195" s="67" t="n">
        <v>2</v>
      </c>
      <c r="R2195" s="67">
        <f>$I2195</f>
        <v/>
      </c>
      <c r="S2195" s="67">
        <f>$K2195</f>
        <v/>
      </c>
      <c r="T2195" s="67">
        <f>IFERROR(INDEX(Clients!$G$2:$G$1020,MATCH($E2195,Clients!$A$2:$A$1020,0)),"")</f>
        <v/>
      </c>
      <c r="U2195" s="67">
        <f>IFERROR(INDEX(Clients!$I$2:$I$1020,MATCH($E2195,Clients!$A$2:$A$1020,0)),"")</f>
        <v/>
      </c>
      <c r="V2195" s="69">
        <f>1</f>
        <v/>
      </c>
      <c r="W2195" s="69">
        <f>IF($N2195="Accepté",1,0)</f>
        <v/>
      </c>
      <c r="X2195" s="68">
        <f>$M2195*$W2195</f>
        <v/>
      </c>
      <c r="Y2195" s="68">
        <f>IF($N2195="En cours",0,$M2195)</f>
        <v/>
      </c>
      <c r="Z2195" s="69">
        <f>IF($P2195="",0,1)</f>
        <v/>
      </c>
      <c r="AA2195" s="70">
        <f>IF($P2195="",0,$P2195)</f>
        <v/>
      </c>
      <c r="AB2195" s="69">
        <f>IF(AND($P2195&lt;&gt;"",$P2195&lt;=Paramètres!$C$14),1,0)</f>
        <v/>
      </c>
      <c r="AC2195" s="67">
        <f>IF($P2195="","Jamais relancé",IF($P2195&lt;=3,"0-3 j",IF($P2195&lt;=7,"4-7 j",IF($P2195&lt;=15,"8-15 j","Plus de 15 j"))))</f>
        <v/>
      </c>
      <c r="AD2195" s="67">
        <f>IF($M2195&lt;=1000,"Moins de 1 k€",IF($M2195&lt;=5000,"1 à 5 k€",IF($M2195&lt;=15000,"5 à 15 k€","Plus de 15 k€")))</f>
        <v/>
      </c>
    </row>
    <row r="2196">
      <c r="A2196" s="65" t="inlineStr">
        <is>
          <t>DEV-02195</t>
        </is>
      </c>
      <c r="B2196" s="66" t="n">
        <v>45903</v>
      </c>
      <c r="C2196" s="65" t="inlineStr">
        <is>
          <t>2025-09</t>
        </is>
      </c>
      <c r="D2196" s="65" t="inlineStr">
        <is>
          <t>2025-2026</t>
        </is>
      </c>
      <c r="E2196" s="65" t="inlineStr">
        <is>
          <t>CLI-0404</t>
        </is>
      </c>
      <c r="F2196" s="65" t="inlineStr">
        <is>
          <t>Professionnel</t>
        </is>
      </c>
      <c r="G2196" s="65" t="inlineStr">
        <is>
          <t>Toulouse</t>
        </is>
      </c>
      <c r="H2196" s="65" t="inlineStr">
        <is>
          <t>Julien Fabre</t>
        </is>
      </c>
      <c r="I2196" s="65" t="inlineStr">
        <is>
          <t>Dépannage</t>
        </is>
      </c>
      <c r="J2196" s="65" t="inlineStr">
        <is>
          <t>DP-002</t>
        </is>
      </c>
      <c r="K2196" s="65" t="inlineStr">
        <is>
          <t>Débouchage canalisation</t>
        </is>
      </c>
      <c r="L2196" s="67" t="n">
        <v>1</v>
      </c>
      <c r="M2196" s="68" t="n">
        <v>602.5700000000001</v>
      </c>
      <c r="N2196" s="65" t="inlineStr">
        <is>
          <t>Accepté</t>
        </is>
      </c>
      <c r="O2196" s="66" t="n">
        <v>45923</v>
      </c>
      <c r="P2196" s="67" t="n">
        <v>10</v>
      </c>
      <c r="Q2196" s="67" t="n">
        <v>2</v>
      </c>
      <c r="R2196" s="67">
        <f>$I2196</f>
        <v/>
      </c>
      <c r="S2196" s="67">
        <f>$K2196</f>
        <v/>
      </c>
      <c r="T2196" s="67">
        <f>IFERROR(INDEX(Clients!$G$2:$G$1020,MATCH($E2196,Clients!$A$2:$A$1020,0)),"")</f>
        <v/>
      </c>
      <c r="U2196" s="67">
        <f>IFERROR(INDEX(Clients!$I$2:$I$1020,MATCH($E2196,Clients!$A$2:$A$1020,0)),"")</f>
        <v/>
      </c>
      <c r="V2196" s="69">
        <f>1</f>
        <v/>
      </c>
      <c r="W2196" s="69">
        <f>IF($N2196="Accepté",1,0)</f>
        <v/>
      </c>
      <c r="X2196" s="68">
        <f>$M2196*$W2196</f>
        <v/>
      </c>
      <c r="Y2196" s="68">
        <f>IF($N2196="En cours",0,$M2196)</f>
        <v/>
      </c>
      <c r="Z2196" s="69">
        <f>IF($P2196="",0,1)</f>
        <v/>
      </c>
      <c r="AA2196" s="70">
        <f>IF($P2196="",0,$P2196)</f>
        <v/>
      </c>
      <c r="AB2196" s="69">
        <f>IF(AND($P2196&lt;&gt;"",$P2196&lt;=Paramètres!$C$14),1,0)</f>
        <v/>
      </c>
      <c r="AC2196" s="67">
        <f>IF($P2196="","Jamais relancé",IF($P2196&lt;=3,"0-3 j",IF($P2196&lt;=7,"4-7 j",IF($P2196&lt;=15,"8-15 j","Plus de 15 j"))))</f>
        <v/>
      </c>
      <c r="AD2196" s="67">
        <f>IF($M2196&lt;=1000,"Moins de 1 k€",IF($M2196&lt;=5000,"1 à 5 k€",IF($M2196&lt;=15000,"5 à 15 k€","Plus de 15 k€")))</f>
        <v/>
      </c>
    </row>
    <row r="2197">
      <c r="A2197" s="65" t="inlineStr">
        <is>
          <t>DEV-02196</t>
        </is>
      </c>
      <c r="B2197" s="66" t="n">
        <v>45903</v>
      </c>
      <c r="C2197" s="65" t="inlineStr">
        <is>
          <t>2025-09</t>
        </is>
      </c>
      <c r="D2197" s="65" t="inlineStr">
        <is>
          <t>2025-2026</t>
        </is>
      </c>
      <c r="E2197" s="65" t="inlineStr">
        <is>
          <t>CLI-0293</t>
        </is>
      </c>
      <c r="F2197" s="65" t="inlineStr">
        <is>
          <t>Professionnel</t>
        </is>
      </c>
      <c r="G2197" s="65" t="inlineStr">
        <is>
          <t>Toulouse</t>
        </is>
      </c>
      <c r="H2197" s="65" t="inlineStr">
        <is>
          <t>Julien Fabre</t>
        </is>
      </c>
      <c r="I2197" s="65" t="inlineStr">
        <is>
          <t>Plomberie</t>
        </is>
      </c>
      <c r="J2197" s="65" t="inlineStr">
        <is>
          <t>PR-002</t>
        </is>
      </c>
      <c r="K2197" s="65" t="inlineStr">
        <is>
          <t>Recherche de fuite + réparation</t>
        </is>
      </c>
      <c r="L2197" s="67" t="n">
        <v>1</v>
      </c>
      <c r="M2197" s="68" t="n">
        <v>736.8200000000001</v>
      </c>
      <c r="N2197" s="65" t="inlineStr">
        <is>
          <t>Sans réponse</t>
        </is>
      </c>
      <c r="O2197" s="66" t="n">
        <v>45926</v>
      </c>
      <c r="P2197" s="67" t="n"/>
      <c r="Q2197" s="67" t="n">
        <v>0</v>
      </c>
      <c r="R2197" s="67">
        <f>$I2197</f>
        <v/>
      </c>
      <c r="S2197" s="67">
        <f>$K2197</f>
        <v/>
      </c>
      <c r="T2197" s="67">
        <f>IFERROR(INDEX(Clients!$G$2:$G$1020,MATCH($E2197,Clients!$A$2:$A$1020,0)),"")</f>
        <v/>
      </c>
      <c r="U2197" s="67">
        <f>IFERROR(INDEX(Clients!$I$2:$I$1020,MATCH($E2197,Clients!$A$2:$A$1020,0)),"")</f>
        <v/>
      </c>
      <c r="V2197" s="69">
        <f>1</f>
        <v/>
      </c>
      <c r="W2197" s="69">
        <f>IF($N2197="Accepté",1,0)</f>
        <v/>
      </c>
      <c r="X2197" s="68">
        <f>$M2197*$W2197</f>
        <v/>
      </c>
      <c r="Y2197" s="68">
        <f>IF($N2197="En cours",0,$M2197)</f>
        <v/>
      </c>
      <c r="Z2197" s="69">
        <f>IF($P2197="",0,1)</f>
        <v/>
      </c>
      <c r="AA2197" s="70">
        <f>IF($P2197="",0,$P2197)</f>
        <v/>
      </c>
      <c r="AB2197" s="69">
        <f>IF(AND($P2197&lt;&gt;"",$P2197&lt;=Paramètres!$C$14),1,0)</f>
        <v/>
      </c>
      <c r="AC2197" s="67">
        <f>IF($P2197="","Jamais relancé",IF($P2197&lt;=3,"0-3 j",IF($P2197&lt;=7,"4-7 j",IF($P2197&lt;=15,"8-15 j","Plus de 15 j"))))</f>
        <v/>
      </c>
      <c r="AD2197" s="67">
        <f>IF($M2197&lt;=1000,"Moins de 1 k€",IF($M2197&lt;=5000,"1 à 5 k€",IF($M2197&lt;=15000,"5 à 15 k€","Plus de 15 k€")))</f>
        <v/>
      </c>
    </row>
    <row r="2198">
      <c r="A2198" s="65" t="inlineStr">
        <is>
          <t>DEV-02197</t>
        </is>
      </c>
      <c r="B2198" s="66" t="n">
        <v>45903</v>
      </c>
      <c r="C2198" s="65" t="inlineStr">
        <is>
          <t>2025-09</t>
        </is>
      </c>
      <c r="D2198" s="65" t="inlineStr">
        <is>
          <t>2025-2026</t>
        </is>
      </c>
      <c r="E2198" s="65" t="inlineStr">
        <is>
          <t>CLI-0575</t>
        </is>
      </c>
      <c r="F2198" s="65" t="inlineStr">
        <is>
          <t>Particulier</t>
        </is>
      </c>
      <c r="G2198" s="65" t="inlineStr">
        <is>
          <t>Montpellier</t>
        </is>
      </c>
      <c r="H2198" s="65" t="inlineStr">
        <is>
          <t>Thomas Rey</t>
        </is>
      </c>
      <c r="I2198" s="65" t="inlineStr">
        <is>
          <t>Chauffage</t>
        </is>
      </c>
      <c r="J2198" s="65" t="inlineStr">
        <is>
          <t>CH-004</t>
        </is>
      </c>
      <c r="K2198" s="65" t="inlineStr">
        <is>
          <t>Remplacement radiateurs (lot de 5)</t>
        </is>
      </c>
      <c r="L2198" s="67" t="n">
        <v>1</v>
      </c>
      <c r="M2198" s="68" t="n">
        <v>2344.67</v>
      </c>
      <c r="N2198" s="65" t="inlineStr">
        <is>
          <t>Refusé</t>
        </is>
      </c>
      <c r="O2198" s="66" t="n">
        <v>45931</v>
      </c>
      <c r="P2198" s="67" t="n">
        <v>5</v>
      </c>
      <c r="Q2198" s="67" t="n">
        <v>3</v>
      </c>
      <c r="R2198" s="67">
        <f>$I2198</f>
        <v/>
      </c>
      <c r="S2198" s="67">
        <f>$K2198</f>
        <v/>
      </c>
      <c r="T2198" s="67">
        <f>IFERROR(INDEX(Clients!$G$2:$G$1020,MATCH($E2198,Clients!$A$2:$A$1020,0)),"")</f>
        <v/>
      </c>
      <c r="U2198" s="67">
        <f>IFERROR(INDEX(Clients!$I$2:$I$1020,MATCH($E2198,Clients!$A$2:$A$1020,0)),"")</f>
        <v/>
      </c>
      <c r="V2198" s="69">
        <f>1</f>
        <v/>
      </c>
      <c r="W2198" s="69">
        <f>IF($N2198="Accepté",1,0)</f>
        <v/>
      </c>
      <c r="X2198" s="68">
        <f>$M2198*$W2198</f>
        <v/>
      </c>
      <c r="Y2198" s="68">
        <f>IF($N2198="En cours",0,$M2198)</f>
        <v/>
      </c>
      <c r="Z2198" s="69">
        <f>IF($P2198="",0,1)</f>
        <v/>
      </c>
      <c r="AA2198" s="70">
        <f>IF($P2198="",0,$P2198)</f>
        <v/>
      </c>
      <c r="AB2198" s="69">
        <f>IF(AND($P2198&lt;&gt;"",$P2198&lt;=Paramètres!$C$14),1,0)</f>
        <v/>
      </c>
      <c r="AC2198" s="67">
        <f>IF($P2198="","Jamais relancé",IF($P2198&lt;=3,"0-3 j",IF($P2198&lt;=7,"4-7 j",IF($P2198&lt;=15,"8-15 j","Plus de 15 j"))))</f>
        <v/>
      </c>
      <c r="AD2198" s="67">
        <f>IF($M2198&lt;=1000,"Moins de 1 k€",IF($M2198&lt;=5000,"1 à 5 k€",IF($M2198&lt;=15000,"5 à 15 k€","Plus de 15 k€")))</f>
        <v/>
      </c>
    </row>
    <row r="2199">
      <c r="A2199" s="65" t="inlineStr">
        <is>
          <t>DEV-02198</t>
        </is>
      </c>
      <c r="B2199" s="66" t="n">
        <v>45904</v>
      </c>
      <c r="C2199" s="65" t="inlineStr">
        <is>
          <t>2025-09</t>
        </is>
      </c>
      <c r="D2199" s="65" t="inlineStr">
        <is>
          <t>2025-2026</t>
        </is>
      </c>
      <c r="E2199" s="65" t="inlineStr">
        <is>
          <t>CLI-0245</t>
        </is>
      </c>
      <c r="F2199" s="65" t="inlineStr">
        <is>
          <t>Professionnel</t>
        </is>
      </c>
      <c r="G2199" s="65" t="inlineStr">
        <is>
          <t>Toulouse</t>
        </is>
      </c>
      <c r="H2199" s="65" t="inlineStr">
        <is>
          <t>Nadia Cherif</t>
        </is>
      </c>
      <c r="I2199" s="65" t="inlineStr">
        <is>
          <t>Chauffage</t>
        </is>
      </c>
      <c r="J2199" s="65" t="inlineStr">
        <is>
          <t>CH-004</t>
        </is>
      </c>
      <c r="K2199" s="65" t="inlineStr">
        <is>
          <t>Remplacement radiateurs (lot de 5)</t>
        </is>
      </c>
      <c r="L2199" s="67" t="n">
        <v>1</v>
      </c>
      <c r="M2199" s="68" t="n">
        <v>4408.78</v>
      </c>
      <c r="N2199" s="65" t="inlineStr">
        <is>
          <t>Sans réponse</t>
        </is>
      </c>
      <c r="O2199" s="66" t="n">
        <v>45926</v>
      </c>
      <c r="P2199" s="67" t="n"/>
      <c r="Q2199" s="67" t="n">
        <v>0</v>
      </c>
      <c r="R2199" s="67">
        <f>$I2199</f>
        <v/>
      </c>
      <c r="S2199" s="67">
        <f>$K2199</f>
        <v/>
      </c>
      <c r="T2199" s="67">
        <f>IFERROR(INDEX(Clients!$G$2:$G$1020,MATCH($E2199,Clients!$A$2:$A$1020,0)),"")</f>
        <v/>
      </c>
      <c r="U2199" s="67">
        <f>IFERROR(INDEX(Clients!$I$2:$I$1020,MATCH($E2199,Clients!$A$2:$A$1020,0)),"")</f>
        <v/>
      </c>
      <c r="V2199" s="69">
        <f>1</f>
        <v/>
      </c>
      <c r="W2199" s="69">
        <f>IF($N2199="Accepté",1,0)</f>
        <v/>
      </c>
      <c r="X2199" s="68">
        <f>$M2199*$W2199</f>
        <v/>
      </c>
      <c r="Y2199" s="68">
        <f>IF($N2199="En cours",0,$M2199)</f>
        <v/>
      </c>
      <c r="Z2199" s="69">
        <f>IF($P2199="",0,1)</f>
        <v/>
      </c>
      <c r="AA2199" s="70">
        <f>IF($P2199="",0,$P2199)</f>
        <v/>
      </c>
      <c r="AB2199" s="69">
        <f>IF(AND($P2199&lt;&gt;"",$P2199&lt;=Paramètres!$C$14),1,0)</f>
        <v/>
      </c>
      <c r="AC2199" s="67">
        <f>IF($P2199="","Jamais relancé",IF($P2199&lt;=3,"0-3 j",IF($P2199&lt;=7,"4-7 j",IF($P2199&lt;=15,"8-15 j","Plus de 15 j"))))</f>
        <v/>
      </c>
      <c r="AD2199" s="67">
        <f>IF($M2199&lt;=1000,"Moins de 1 k€",IF($M2199&lt;=5000,"1 à 5 k€",IF($M2199&lt;=15000,"5 à 15 k€","Plus de 15 k€")))</f>
        <v/>
      </c>
    </row>
    <row r="2200">
      <c r="A2200" s="65" t="inlineStr">
        <is>
          <t>DEV-02199</t>
        </is>
      </c>
      <c r="B2200" s="66" t="n">
        <v>45904</v>
      </c>
      <c r="C2200" s="65" t="inlineStr">
        <is>
          <t>2025-09</t>
        </is>
      </c>
      <c r="D2200" s="65" t="inlineStr">
        <is>
          <t>2025-2026</t>
        </is>
      </c>
      <c r="E2200" s="65" t="inlineStr">
        <is>
          <t>CLI-0305</t>
        </is>
      </c>
      <c r="F2200" s="65" t="inlineStr">
        <is>
          <t>Particulier</t>
        </is>
      </c>
      <c r="G2200" s="65" t="inlineStr">
        <is>
          <t>Toulouse</t>
        </is>
      </c>
      <c r="H2200" s="65" t="inlineStr">
        <is>
          <t>Nadia Cherif</t>
        </is>
      </c>
      <c r="I2200" s="65" t="inlineStr">
        <is>
          <t>Plomberie</t>
        </is>
      </c>
      <c r="J2200" s="65" t="inlineStr">
        <is>
          <t>PR-003</t>
        </is>
      </c>
      <c r="K2200" s="65" t="inlineStr">
        <is>
          <t>Réfection réseau eau appartement</t>
        </is>
      </c>
      <c r="L2200" s="67" t="n">
        <v>1</v>
      </c>
      <c r="M2200" s="68" t="n">
        <v>2978.87</v>
      </c>
      <c r="N2200" s="65" t="inlineStr">
        <is>
          <t>Accepté</t>
        </is>
      </c>
      <c r="O2200" s="66" t="n">
        <v>45941</v>
      </c>
      <c r="P2200" s="67" t="n">
        <v>11</v>
      </c>
      <c r="Q2200" s="67" t="n">
        <v>2</v>
      </c>
      <c r="R2200" s="67">
        <f>$I2200</f>
        <v/>
      </c>
      <c r="S2200" s="67">
        <f>$K2200</f>
        <v/>
      </c>
      <c r="T2200" s="67">
        <f>IFERROR(INDEX(Clients!$G$2:$G$1020,MATCH($E2200,Clients!$A$2:$A$1020,0)),"")</f>
        <v/>
      </c>
      <c r="U2200" s="67">
        <f>IFERROR(INDEX(Clients!$I$2:$I$1020,MATCH($E2200,Clients!$A$2:$A$1020,0)),"")</f>
        <v/>
      </c>
      <c r="V2200" s="69">
        <f>1</f>
        <v/>
      </c>
      <c r="W2200" s="69">
        <f>IF($N2200="Accepté",1,0)</f>
        <v/>
      </c>
      <c r="X2200" s="68">
        <f>$M2200*$W2200</f>
        <v/>
      </c>
      <c r="Y2200" s="68">
        <f>IF($N2200="En cours",0,$M2200)</f>
        <v/>
      </c>
      <c r="Z2200" s="69">
        <f>IF($P2200="",0,1)</f>
        <v/>
      </c>
      <c r="AA2200" s="70">
        <f>IF($P2200="",0,$P2200)</f>
        <v/>
      </c>
      <c r="AB2200" s="69">
        <f>IF(AND($P2200&lt;&gt;"",$P2200&lt;=Paramètres!$C$14),1,0)</f>
        <v/>
      </c>
      <c r="AC2200" s="67">
        <f>IF($P2200="","Jamais relancé",IF($P2200&lt;=3,"0-3 j",IF($P2200&lt;=7,"4-7 j",IF($P2200&lt;=15,"8-15 j","Plus de 15 j"))))</f>
        <v/>
      </c>
      <c r="AD2200" s="67">
        <f>IF($M2200&lt;=1000,"Moins de 1 k€",IF($M2200&lt;=5000,"1 à 5 k€",IF($M2200&lt;=15000,"5 à 15 k€","Plus de 15 k€")))</f>
        <v/>
      </c>
    </row>
    <row r="2201">
      <c r="A2201" s="65" t="inlineStr">
        <is>
          <t>DEV-02200</t>
        </is>
      </c>
      <c r="B2201" s="66" t="n">
        <v>45904</v>
      </c>
      <c r="C2201" s="65" t="inlineStr">
        <is>
          <t>2025-09</t>
        </is>
      </c>
      <c r="D2201" s="65" t="inlineStr">
        <is>
          <t>2025-2026</t>
        </is>
      </c>
      <c r="E2201" s="65" t="inlineStr">
        <is>
          <t>CLI-0596</t>
        </is>
      </c>
      <c r="F2201" s="65" t="inlineStr">
        <is>
          <t>Particulier</t>
        </is>
      </c>
      <c r="G2201" s="65" t="inlineStr">
        <is>
          <t>Montpellier</t>
        </is>
      </c>
      <c r="H2201" s="65" t="inlineStr">
        <is>
          <t>Thomas Rey</t>
        </is>
      </c>
      <c r="I2201" s="65" t="inlineStr">
        <is>
          <t>Dépannage</t>
        </is>
      </c>
      <c r="J2201" s="65" t="inlineStr">
        <is>
          <t>DP-002</t>
        </is>
      </c>
      <c r="K2201" s="65" t="inlineStr">
        <is>
          <t>Débouchage canalisation</t>
        </is>
      </c>
      <c r="L2201" s="67" t="n">
        <v>1</v>
      </c>
      <c r="M2201" s="68" t="n">
        <v>336.24</v>
      </c>
      <c r="N2201" s="65" t="inlineStr">
        <is>
          <t>Sans réponse</t>
        </is>
      </c>
      <c r="O2201" s="66" t="n">
        <v>45930</v>
      </c>
      <c r="P2201" s="67" t="n">
        <v>15</v>
      </c>
      <c r="Q2201" s="67" t="n">
        <v>2</v>
      </c>
      <c r="R2201" s="67">
        <f>$I2201</f>
        <v/>
      </c>
      <c r="S2201" s="67">
        <f>$K2201</f>
        <v/>
      </c>
      <c r="T2201" s="67">
        <f>IFERROR(INDEX(Clients!$G$2:$G$1020,MATCH($E2201,Clients!$A$2:$A$1020,0)),"")</f>
        <v/>
      </c>
      <c r="U2201" s="67">
        <f>IFERROR(INDEX(Clients!$I$2:$I$1020,MATCH($E2201,Clients!$A$2:$A$1020,0)),"")</f>
        <v/>
      </c>
      <c r="V2201" s="69">
        <f>1</f>
        <v/>
      </c>
      <c r="W2201" s="69">
        <f>IF($N2201="Accepté",1,0)</f>
        <v/>
      </c>
      <c r="X2201" s="68">
        <f>$M2201*$W2201</f>
        <v/>
      </c>
      <c r="Y2201" s="68">
        <f>IF($N2201="En cours",0,$M2201)</f>
        <v/>
      </c>
      <c r="Z2201" s="69">
        <f>IF($P2201="",0,1)</f>
        <v/>
      </c>
      <c r="AA2201" s="70">
        <f>IF($P2201="",0,$P2201)</f>
        <v/>
      </c>
      <c r="AB2201" s="69">
        <f>IF(AND($P2201&lt;&gt;"",$P2201&lt;=Paramètres!$C$14),1,0)</f>
        <v/>
      </c>
      <c r="AC2201" s="67">
        <f>IF($P2201="","Jamais relancé",IF($P2201&lt;=3,"0-3 j",IF($P2201&lt;=7,"4-7 j",IF($P2201&lt;=15,"8-15 j","Plus de 15 j"))))</f>
        <v/>
      </c>
      <c r="AD2201" s="67">
        <f>IF($M2201&lt;=1000,"Moins de 1 k€",IF($M2201&lt;=5000,"1 à 5 k€",IF($M2201&lt;=15000,"5 à 15 k€","Plus de 15 k€")))</f>
        <v/>
      </c>
    </row>
    <row r="2202">
      <c r="A2202" s="65" t="inlineStr">
        <is>
          <t>DEV-02201</t>
        </is>
      </c>
      <c r="B2202" s="66" t="n">
        <v>45905</v>
      </c>
      <c r="C2202" s="65" t="inlineStr">
        <is>
          <t>2025-09</t>
        </is>
      </c>
      <c r="D2202" s="65" t="inlineStr">
        <is>
          <t>2025-2026</t>
        </is>
      </c>
      <c r="E2202" s="65" t="inlineStr">
        <is>
          <t>CLI-0650</t>
        </is>
      </c>
      <c r="F2202" s="65" t="inlineStr">
        <is>
          <t>Particulier</t>
        </is>
      </c>
      <c r="G2202" s="65" t="inlineStr">
        <is>
          <t>Toulouse</t>
        </is>
      </c>
      <c r="H2202" s="65" t="inlineStr">
        <is>
          <t>Julien Fabre</t>
        </is>
      </c>
      <c r="I2202" s="65" t="inlineStr">
        <is>
          <t>Chauffage</t>
        </is>
      </c>
      <c r="J2202" s="65" t="inlineStr">
        <is>
          <t>CH-005</t>
        </is>
      </c>
      <c r="K2202" s="65" t="inlineStr">
        <is>
          <t>Désembouage circuit chauffage</t>
        </is>
      </c>
      <c r="L2202" s="67" t="n">
        <v>1</v>
      </c>
      <c r="M2202" s="68" t="n">
        <v>863.97</v>
      </c>
      <c r="N2202" s="65" t="inlineStr">
        <is>
          <t>Refusé</t>
        </is>
      </c>
      <c r="O2202" s="66" t="n">
        <v>45948</v>
      </c>
      <c r="P2202" s="67" t="n">
        <v>5</v>
      </c>
      <c r="Q2202" s="67" t="n">
        <v>1</v>
      </c>
      <c r="R2202" s="67">
        <f>$I2202</f>
        <v/>
      </c>
      <c r="S2202" s="67">
        <f>$K2202</f>
        <v/>
      </c>
      <c r="T2202" s="67">
        <f>IFERROR(INDEX(Clients!$G$2:$G$1020,MATCH($E2202,Clients!$A$2:$A$1020,0)),"")</f>
        <v/>
      </c>
      <c r="U2202" s="67">
        <f>IFERROR(INDEX(Clients!$I$2:$I$1020,MATCH($E2202,Clients!$A$2:$A$1020,0)),"")</f>
        <v/>
      </c>
      <c r="V2202" s="69">
        <f>1</f>
        <v/>
      </c>
      <c r="W2202" s="69">
        <f>IF($N2202="Accepté",1,0)</f>
        <v/>
      </c>
      <c r="X2202" s="68">
        <f>$M2202*$W2202</f>
        <v/>
      </c>
      <c r="Y2202" s="68">
        <f>IF($N2202="En cours",0,$M2202)</f>
        <v/>
      </c>
      <c r="Z2202" s="69">
        <f>IF($P2202="",0,1)</f>
        <v/>
      </c>
      <c r="AA2202" s="70">
        <f>IF($P2202="",0,$P2202)</f>
        <v/>
      </c>
      <c r="AB2202" s="69">
        <f>IF(AND($P2202&lt;&gt;"",$P2202&lt;=Paramètres!$C$14),1,0)</f>
        <v/>
      </c>
      <c r="AC2202" s="67">
        <f>IF($P2202="","Jamais relancé",IF($P2202&lt;=3,"0-3 j",IF($P2202&lt;=7,"4-7 j",IF($P2202&lt;=15,"8-15 j","Plus de 15 j"))))</f>
        <v/>
      </c>
      <c r="AD2202" s="67">
        <f>IF($M2202&lt;=1000,"Moins de 1 k€",IF($M2202&lt;=5000,"1 à 5 k€",IF($M2202&lt;=15000,"5 à 15 k€","Plus de 15 k€")))</f>
        <v/>
      </c>
    </row>
    <row r="2203">
      <c r="A2203" s="65" t="inlineStr">
        <is>
          <t>DEV-02202</t>
        </is>
      </c>
      <c r="B2203" s="66" t="n">
        <v>45905</v>
      </c>
      <c r="C2203" s="65" t="inlineStr">
        <is>
          <t>2025-09</t>
        </is>
      </c>
      <c r="D2203" s="65" t="inlineStr">
        <is>
          <t>2025-2026</t>
        </is>
      </c>
      <c r="E2203" s="65" t="inlineStr">
        <is>
          <t>CLI-0340</t>
        </is>
      </c>
      <c r="F2203" s="65" t="inlineStr">
        <is>
          <t>Particulier</t>
        </is>
      </c>
      <c r="G2203" s="65" t="inlineStr">
        <is>
          <t>Bordeaux</t>
        </is>
      </c>
      <c r="H2203" s="65" t="inlineStr">
        <is>
          <t>Karim Belkacem</t>
        </is>
      </c>
      <c r="I2203" s="65" t="inlineStr">
        <is>
          <t>Électricité</t>
        </is>
      </c>
      <c r="J2203" s="65" t="inlineStr">
        <is>
          <t>EL-003</t>
        </is>
      </c>
      <c r="K2203" s="65" t="inlineStr">
        <is>
          <t>Rénovation électrique complète</t>
        </is>
      </c>
      <c r="L2203" s="67" t="n">
        <v>1</v>
      </c>
      <c r="M2203" s="68" t="n">
        <v>10260.15</v>
      </c>
      <c r="N2203" s="65" t="inlineStr">
        <is>
          <t>Accepté</t>
        </is>
      </c>
      <c r="O2203" s="66" t="n">
        <v>45925</v>
      </c>
      <c r="P2203" s="67" t="n">
        <v>12</v>
      </c>
      <c r="Q2203" s="67" t="n">
        <v>1</v>
      </c>
      <c r="R2203" s="67">
        <f>$I2203</f>
        <v/>
      </c>
      <c r="S2203" s="67">
        <f>$K2203</f>
        <v/>
      </c>
      <c r="T2203" s="67">
        <f>IFERROR(INDEX(Clients!$G$2:$G$1020,MATCH($E2203,Clients!$A$2:$A$1020,0)),"")</f>
        <v/>
      </c>
      <c r="U2203" s="67">
        <f>IFERROR(INDEX(Clients!$I$2:$I$1020,MATCH($E2203,Clients!$A$2:$A$1020,0)),"")</f>
        <v/>
      </c>
      <c r="V2203" s="69">
        <f>1</f>
        <v/>
      </c>
      <c r="W2203" s="69">
        <f>IF($N2203="Accepté",1,0)</f>
        <v/>
      </c>
      <c r="X2203" s="68">
        <f>$M2203*$W2203</f>
        <v/>
      </c>
      <c r="Y2203" s="68">
        <f>IF($N2203="En cours",0,$M2203)</f>
        <v/>
      </c>
      <c r="Z2203" s="69">
        <f>IF($P2203="",0,1)</f>
        <v/>
      </c>
      <c r="AA2203" s="70">
        <f>IF($P2203="",0,$P2203)</f>
        <v/>
      </c>
      <c r="AB2203" s="69">
        <f>IF(AND($P2203&lt;&gt;"",$P2203&lt;=Paramètres!$C$14),1,0)</f>
        <v/>
      </c>
      <c r="AC2203" s="67">
        <f>IF($P2203="","Jamais relancé",IF($P2203&lt;=3,"0-3 j",IF($P2203&lt;=7,"4-7 j",IF($P2203&lt;=15,"8-15 j","Plus de 15 j"))))</f>
        <v/>
      </c>
      <c r="AD2203" s="67">
        <f>IF($M2203&lt;=1000,"Moins de 1 k€",IF($M2203&lt;=5000,"1 à 5 k€",IF($M2203&lt;=15000,"5 à 15 k€","Plus de 15 k€")))</f>
        <v/>
      </c>
    </row>
    <row r="2204">
      <c r="A2204" s="65" t="inlineStr">
        <is>
          <t>DEV-02203</t>
        </is>
      </c>
      <c r="B2204" s="66" t="n">
        <v>45905</v>
      </c>
      <c r="C2204" s="65" t="inlineStr">
        <is>
          <t>2025-09</t>
        </is>
      </c>
      <c r="D2204" s="65" t="inlineStr">
        <is>
          <t>2025-2026</t>
        </is>
      </c>
      <c r="E2204" s="65" t="inlineStr">
        <is>
          <t>CLI-0684</t>
        </is>
      </c>
      <c r="F2204" s="65" t="inlineStr">
        <is>
          <t>Particulier</t>
        </is>
      </c>
      <c r="G2204" s="65" t="inlineStr">
        <is>
          <t>Toulouse</t>
        </is>
      </c>
      <c r="H2204" s="65" t="inlineStr">
        <is>
          <t>Nadia Cherif</t>
        </is>
      </c>
      <c r="I2204" s="65" t="inlineStr">
        <is>
          <t>Chauffage</t>
        </is>
      </c>
      <c r="J2204" s="65" t="inlineStr">
        <is>
          <t>CH-005</t>
        </is>
      </c>
      <c r="K2204" s="65" t="inlineStr">
        <is>
          <t>Désembouage circuit chauffage</t>
        </is>
      </c>
      <c r="L2204" s="67" t="n">
        <v>1</v>
      </c>
      <c r="M2204" s="68" t="n">
        <v>733.9400000000001</v>
      </c>
      <c r="N2204" s="65" t="inlineStr">
        <is>
          <t>Sans réponse</t>
        </is>
      </c>
      <c r="O2204" s="66" t="n">
        <v>45916</v>
      </c>
      <c r="P2204" s="67" t="n">
        <v>9</v>
      </c>
      <c r="Q2204" s="67" t="n">
        <v>1</v>
      </c>
      <c r="R2204" s="67">
        <f>$I2204</f>
        <v/>
      </c>
      <c r="S2204" s="67">
        <f>$K2204</f>
        <v/>
      </c>
      <c r="T2204" s="67">
        <f>IFERROR(INDEX(Clients!$G$2:$G$1020,MATCH($E2204,Clients!$A$2:$A$1020,0)),"")</f>
        <v/>
      </c>
      <c r="U2204" s="67">
        <f>IFERROR(INDEX(Clients!$I$2:$I$1020,MATCH($E2204,Clients!$A$2:$A$1020,0)),"")</f>
        <v/>
      </c>
      <c r="V2204" s="69">
        <f>1</f>
        <v/>
      </c>
      <c r="W2204" s="69">
        <f>IF($N2204="Accepté",1,0)</f>
        <v/>
      </c>
      <c r="X2204" s="68">
        <f>$M2204*$W2204</f>
        <v/>
      </c>
      <c r="Y2204" s="68">
        <f>IF($N2204="En cours",0,$M2204)</f>
        <v/>
      </c>
      <c r="Z2204" s="69">
        <f>IF($P2204="",0,1)</f>
        <v/>
      </c>
      <c r="AA2204" s="70">
        <f>IF($P2204="",0,$P2204)</f>
        <v/>
      </c>
      <c r="AB2204" s="69">
        <f>IF(AND($P2204&lt;&gt;"",$P2204&lt;=Paramètres!$C$14),1,0)</f>
        <v/>
      </c>
      <c r="AC2204" s="67">
        <f>IF($P2204="","Jamais relancé",IF($P2204&lt;=3,"0-3 j",IF($P2204&lt;=7,"4-7 j",IF($P2204&lt;=15,"8-15 j","Plus de 15 j"))))</f>
        <v/>
      </c>
      <c r="AD2204" s="67">
        <f>IF($M2204&lt;=1000,"Moins de 1 k€",IF($M2204&lt;=5000,"1 à 5 k€",IF($M2204&lt;=15000,"5 à 15 k€","Plus de 15 k€")))</f>
        <v/>
      </c>
    </row>
    <row r="2205">
      <c r="A2205" s="65" t="inlineStr">
        <is>
          <t>DEV-02204</t>
        </is>
      </c>
      <c r="B2205" s="66" t="n">
        <v>45905</v>
      </c>
      <c r="C2205" s="65" t="inlineStr">
        <is>
          <t>2025-09</t>
        </is>
      </c>
      <c r="D2205" s="65" t="inlineStr">
        <is>
          <t>2025-2026</t>
        </is>
      </c>
      <c r="E2205" s="65" t="inlineStr">
        <is>
          <t>CLI-0691</t>
        </is>
      </c>
      <c r="F2205" s="65" t="inlineStr">
        <is>
          <t>Professionnel</t>
        </is>
      </c>
      <c r="G2205" s="65" t="inlineStr">
        <is>
          <t>Montpellier</t>
        </is>
      </c>
      <c r="H2205" s="65" t="inlineStr">
        <is>
          <t>Thomas Rey</t>
        </is>
      </c>
      <c r="I2205" s="65" t="inlineStr">
        <is>
          <t>Dépannage</t>
        </is>
      </c>
      <c r="J2205" s="65" t="inlineStr">
        <is>
          <t>DP-003</t>
        </is>
      </c>
      <c r="K2205" s="65" t="inlineStr">
        <is>
          <t>Dépannage électrique urgence</t>
        </is>
      </c>
      <c r="L2205" s="67" t="n">
        <v>1</v>
      </c>
      <c r="M2205" s="68" t="n">
        <v>565.72</v>
      </c>
      <c r="N2205" s="65" t="inlineStr">
        <is>
          <t>Accepté</t>
        </is>
      </c>
      <c r="O2205" s="66" t="n">
        <v>45934</v>
      </c>
      <c r="P2205" s="67" t="n">
        <v>8</v>
      </c>
      <c r="Q2205" s="67" t="n">
        <v>1</v>
      </c>
      <c r="R2205" s="67">
        <f>$I2205</f>
        <v/>
      </c>
      <c r="S2205" s="67">
        <f>$K2205</f>
        <v/>
      </c>
      <c r="T2205" s="67">
        <f>IFERROR(INDEX(Clients!$G$2:$G$1020,MATCH($E2205,Clients!$A$2:$A$1020,0)),"")</f>
        <v/>
      </c>
      <c r="U2205" s="67">
        <f>IFERROR(INDEX(Clients!$I$2:$I$1020,MATCH($E2205,Clients!$A$2:$A$1020,0)),"")</f>
        <v/>
      </c>
      <c r="V2205" s="69">
        <f>1</f>
        <v/>
      </c>
      <c r="W2205" s="69">
        <f>IF($N2205="Accepté",1,0)</f>
        <v/>
      </c>
      <c r="X2205" s="68">
        <f>$M2205*$W2205</f>
        <v/>
      </c>
      <c r="Y2205" s="68">
        <f>IF($N2205="En cours",0,$M2205)</f>
        <v/>
      </c>
      <c r="Z2205" s="69">
        <f>IF($P2205="",0,1)</f>
        <v/>
      </c>
      <c r="AA2205" s="70">
        <f>IF($P2205="",0,$P2205)</f>
        <v/>
      </c>
      <c r="AB2205" s="69">
        <f>IF(AND($P2205&lt;&gt;"",$P2205&lt;=Paramètres!$C$14),1,0)</f>
        <v/>
      </c>
      <c r="AC2205" s="67">
        <f>IF($P2205="","Jamais relancé",IF($P2205&lt;=3,"0-3 j",IF($P2205&lt;=7,"4-7 j",IF($P2205&lt;=15,"8-15 j","Plus de 15 j"))))</f>
        <v/>
      </c>
      <c r="AD2205" s="67">
        <f>IF($M2205&lt;=1000,"Moins de 1 k€",IF($M2205&lt;=5000,"1 à 5 k€",IF($M2205&lt;=15000,"5 à 15 k€","Plus de 15 k€")))</f>
        <v/>
      </c>
    </row>
    <row r="2206">
      <c r="A2206" s="65" t="inlineStr">
        <is>
          <t>DEV-02205</t>
        </is>
      </c>
      <c r="B2206" s="66" t="n">
        <v>45908</v>
      </c>
      <c r="C2206" s="65" t="inlineStr">
        <is>
          <t>2025-09</t>
        </is>
      </c>
      <c r="D2206" s="65" t="inlineStr">
        <is>
          <t>2025-2026</t>
        </is>
      </c>
      <c r="E2206" s="65" t="inlineStr">
        <is>
          <t>CLI-0583</t>
        </is>
      </c>
      <c r="F2206" s="65" t="inlineStr">
        <is>
          <t>Collectivité</t>
        </is>
      </c>
      <c r="G2206" s="65" t="inlineStr">
        <is>
          <t>Bordeaux</t>
        </is>
      </c>
      <c r="H2206" s="65" t="inlineStr">
        <is>
          <t>Karim Belkacem</t>
        </is>
      </c>
      <c r="I2206" s="65" t="inlineStr">
        <is>
          <t>Électricité</t>
        </is>
      </c>
      <c r="J2206" s="65" t="inlineStr">
        <is>
          <t>EL-004</t>
        </is>
      </c>
      <c r="K2206" s="65" t="inlineStr">
        <is>
          <t>Éclairage LED locaux professionnels</t>
        </is>
      </c>
      <c r="L2206" s="67" t="n">
        <v>2</v>
      </c>
      <c r="M2206" s="68" t="n">
        <v>15807.53</v>
      </c>
      <c r="N2206" s="65" t="inlineStr">
        <is>
          <t>Refusé</t>
        </is>
      </c>
      <c r="O2206" s="66" t="n">
        <v>45916</v>
      </c>
      <c r="P2206" s="67" t="n"/>
      <c r="Q2206" s="67" t="n">
        <v>0</v>
      </c>
      <c r="R2206" s="67">
        <f>$I2206</f>
        <v/>
      </c>
      <c r="S2206" s="67">
        <f>$K2206</f>
        <v/>
      </c>
      <c r="T2206" s="67">
        <f>IFERROR(INDEX(Clients!$G$2:$G$1020,MATCH($E2206,Clients!$A$2:$A$1020,0)),"")</f>
        <v/>
      </c>
      <c r="U2206" s="67">
        <f>IFERROR(INDEX(Clients!$I$2:$I$1020,MATCH($E2206,Clients!$A$2:$A$1020,0)),"")</f>
        <v/>
      </c>
      <c r="V2206" s="69">
        <f>1</f>
        <v/>
      </c>
      <c r="W2206" s="69">
        <f>IF($N2206="Accepté",1,0)</f>
        <v/>
      </c>
      <c r="X2206" s="68">
        <f>$M2206*$W2206</f>
        <v/>
      </c>
      <c r="Y2206" s="68">
        <f>IF($N2206="En cours",0,$M2206)</f>
        <v/>
      </c>
      <c r="Z2206" s="69">
        <f>IF($P2206="",0,1)</f>
        <v/>
      </c>
      <c r="AA2206" s="70">
        <f>IF($P2206="",0,$P2206)</f>
        <v/>
      </c>
      <c r="AB2206" s="69">
        <f>IF(AND($P2206&lt;&gt;"",$P2206&lt;=Paramètres!$C$14),1,0)</f>
        <v/>
      </c>
      <c r="AC2206" s="67">
        <f>IF($P2206="","Jamais relancé",IF($P2206&lt;=3,"0-3 j",IF($P2206&lt;=7,"4-7 j",IF($P2206&lt;=15,"8-15 j","Plus de 15 j"))))</f>
        <v/>
      </c>
      <c r="AD2206" s="67">
        <f>IF($M2206&lt;=1000,"Moins de 1 k€",IF($M2206&lt;=5000,"1 à 5 k€",IF($M2206&lt;=15000,"5 à 15 k€","Plus de 15 k€")))</f>
        <v/>
      </c>
    </row>
    <row r="2207">
      <c r="A2207" s="65" t="inlineStr">
        <is>
          <t>DEV-02206</t>
        </is>
      </c>
      <c r="B2207" s="66" t="n">
        <v>45908</v>
      </c>
      <c r="C2207" s="65" t="inlineStr">
        <is>
          <t>2025-09</t>
        </is>
      </c>
      <c r="D2207" s="65" t="inlineStr">
        <is>
          <t>2025-2026</t>
        </is>
      </c>
      <c r="E2207" s="65" t="inlineStr">
        <is>
          <t>CLI-0026</t>
        </is>
      </c>
      <c r="F2207" s="65" t="inlineStr">
        <is>
          <t>Particulier</t>
        </is>
      </c>
      <c r="G2207" s="65" t="inlineStr">
        <is>
          <t>Bordeaux</t>
        </is>
      </c>
      <c r="H2207" s="65" t="inlineStr">
        <is>
          <t>Karim Belkacem</t>
        </is>
      </c>
      <c r="I2207" s="65" t="inlineStr">
        <is>
          <t>Salle de bain</t>
        </is>
      </c>
      <c r="J2207" s="65" t="inlineStr">
        <is>
          <t>SB-002</t>
        </is>
      </c>
      <c r="K2207" s="65" t="inlineStr">
        <is>
          <t>Remplacement baignoire par douche</t>
        </is>
      </c>
      <c r="L2207" s="67" t="n">
        <v>1</v>
      </c>
      <c r="M2207" s="68" t="n">
        <v>3731.31</v>
      </c>
      <c r="N2207" s="65" t="inlineStr">
        <is>
          <t>Refusé</t>
        </is>
      </c>
      <c r="O2207" s="66" t="n">
        <v>45922</v>
      </c>
      <c r="P2207" s="67" t="n">
        <v>1</v>
      </c>
      <c r="Q2207" s="67" t="n">
        <v>1</v>
      </c>
      <c r="R2207" s="67">
        <f>$I2207</f>
        <v/>
      </c>
      <c r="S2207" s="67">
        <f>$K2207</f>
        <v/>
      </c>
      <c r="T2207" s="67">
        <f>IFERROR(INDEX(Clients!$G$2:$G$1020,MATCH($E2207,Clients!$A$2:$A$1020,0)),"")</f>
        <v/>
      </c>
      <c r="U2207" s="67">
        <f>IFERROR(INDEX(Clients!$I$2:$I$1020,MATCH($E2207,Clients!$A$2:$A$1020,0)),"")</f>
        <v/>
      </c>
      <c r="V2207" s="69">
        <f>1</f>
        <v/>
      </c>
      <c r="W2207" s="69">
        <f>IF($N2207="Accepté",1,0)</f>
        <v/>
      </c>
      <c r="X2207" s="68">
        <f>$M2207*$W2207</f>
        <v/>
      </c>
      <c r="Y2207" s="68">
        <f>IF($N2207="En cours",0,$M2207)</f>
        <v/>
      </c>
      <c r="Z2207" s="69">
        <f>IF($P2207="",0,1)</f>
        <v/>
      </c>
      <c r="AA2207" s="70">
        <f>IF($P2207="",0,$P2207)</f>
        <v/>
      </c>
      <c r="AB2207" s="69">
        <f>IF(AND($P2207&lt;&gt;"",$P2207&lt;=Paramètres!$C$14),1,0)</f>
        <v/>
      </c>
      <c r="AC2207" s="67">
        <f>IF($P2207="","Jamais relancé",IF($P2207&lt;=3,"0-3 j",IF($P2207&lt;=7,"4-7 j",IF($P2207&lt;=15,"8-15 j","Plus de 15 j"))))</f>
        <v/>
      </c>
      <c r="AD2207" s="67">
        <f>IF($M2207&lt;=1000,"Moins de 1 k€",IF($M2207&lt;=5000,"1 à 5 k€",IF($M2207&lt;=15000,"5 à 15 k€","Plus de 15 k€")))</f>
        <v/>
      </c>
    </row>
    <row r="2208">
      <c r="A2208" s="65" t="inlineStr">
        <is>
          <t>DEV-02207</t>
        </is>
      </c>
      <c r="B2208" s="66" t="n">
        <v>45908</v>
      </c>
      <c r="C2208" s="65" t="inlineStr">
        <is>
          <t>2025-09</t>
        </is>
      </c>
      <c r="D2208" s="65" t="inlineStr">
        <is>
          <t>2025-2026</t>
        </is>
      </c>
      <c r="E2208" s="65" t="inlineStr">
        <is>
          <t>CLI-0525</t>
        </is>
      </c>
      <c r="F2208" s="65" t="inlineStr">
        <is>
          <t>Particulier</t>
        </is>
      </c>
      <c r="G2208" s="65" t="inlineStr">
        <is>
          <t>Bordeaux</t>
        </is>
      </c>
      <c r="H2208" s="65" t="inlineStr">
        <is>
          <t>Karim Belkacem</t>
        </is>
      </c>
      <c r="I2208" s="65" t="inlineStr">
        <is>
          <t>Plomberie</t>
        </is>
      </c>
      <c r="J2208" s="65" t="inlineStr">
        <is>
          <t>PR-003</t>
        </is>
      </c>
      <c r="K2208" s="65" t="inlineStr">
        <is>
          <t>Réfection réseau eau appartement</t>
        </is>
      </c>
      <c r="L2208" s="67" t="n">
        <v>3</v>
      </c>
      <c r="M2208" s="68" t="n">
        <v>8801.940000000001</v>
      </c>
      <c r="N2208" s="65" t="inlineStr">
        <is>
          <t>Accepté</t>
        </is>
      </c>
      <c r="O2208" s="66" t="n">
        <v>45921</v>
      </c>
      <c r="P2208" s="67" t="n">
        <v>2</v>
      </c>
      <c r="Q2208" s="67" t="n">
        <v>1</v>
      </c>
      <c r="R2208" s="67">
        <f>$I2208</f>
        <v/>
      </c>
      <c r="S2208" s="67">
        <f>$K2208</f>
        <v/>
      </c>
      <c r="T2208" s="67">
        <f>IFERROR(INDEX(Clients!$G$2:$G$1020,MATCH($E2208,Clients!$A$2:$A$1020,0)),"")</f>
        <v/>
      </c>
      <c r="U2208" s="67">
        <f>IFERROR(INDEX(Clients!$I$2:$I$1020,MATCH($E2208,Clients!$A$2:$A$1020,0)),"")</f>
        <v/>
      </c>
      <c r="V2208" s="69">
        <f>1</f>
        <v/>
      </c>
      <c r="W2208" s="69">
        <f>IF($N2208="Accepté",1,0)</f>
        <v/>
      </c>
      <c r="X2208" s="68">
        <f>$M2208*$W2208</f>
        <v/>
      </c>
      <c r="Y2208" s="68">
        <f>IF($N2208="En cours",0,$M2208)</f>
        <v/>
      </c>
      <c r="Z2208" s="69">
        <f>IF($P2208="",0,1)</f>
        <v/>
      </c>
      <c r="AA2208" s="70">
        <f>IF($P2208="",0,$P2208)</f>
        <v/>
      </c>
      <c r="AB2208" s="69">
        <f>IF(AND($P2208&lt;&gt;"",$P2208&lt;=Paramètres!$C$14),1,0)</f>
        <v/>
      </c>
      <c r="AC2208" s="67">
        <f>IF($P2208="","Jamais relancé",IF($P2208&lt;=3,"0-3 j",IF($P2208&lt;=7,"4-7 j",IF($P2208&lt;=15,"8-15 j","Plus de 15 j"))))</f>
        <v/>
      </c>
      <c r="AD2208" s="67">
        <f>IF($M2208&lt;=1000,"Moins de 1 k€",IF($M2208&lt;=5000,"1 à 5 k€",IF($M2208&lt;=15000,"5 à 15 k€","Plus de 15 k€")))</f>
        <v/>
      </c>
    </row>
    <row r="2209">
      <c r="A2209" s="65" t="inlineStr">
        <is>
          <t>DEV-02208</t>
        </is>
      </c>
      <c r="B2209" s="66" t="n">
        <v>45908</v>
      </c>
      <c r="C2209" s="65" t="inlineStr">
        <is>
          <t>2025-09</t>
        </is>
      </c>
      <c r="D2209" s="65" t="inlineStr">
        <is>
          <t>2025-2026</t>
        </is>
      </c>
      <c r="E2209" s="65" t="inlineStr">
        <is>
          <t>CLI-0595</t>
        </is>
      </c>
      <c r="F2209" s="65" t="inlineStr">
        <is>
          <t>Particulier</t>
        </is>
      </c>
      <c r="G2209" s="65" t="inlineStr">
        <is>
          <t>Toulouse</t>
        </is>
      </c>
      <c r="H2209" s="65" t="inlineStr">
        <is>
          <t>Julien Fabre</t>
        </is>
      </c>
      <c r="I2209" s="65" t="inlineStr">
        <is>
          <t>Chauffage</t>
        </is>
      </c>
      <c r="J2209" s="65" t="inlineStr">
        <is>
          <t>CH-005</t>
        </is>
      </c>
      <c r="K2209" s="65" t="inlineStr">
        <is>
          <t>Désembouage circuit chauffage</t>
        </is>
      </c>
      <c r="L2209" s="67" t="n">
        <v>1</v>
      </c>
      <c r="M2209" s="68" t="n">
        <v>778.13</v>
      </c>
      <c r="N2209" s="65" t="inlineStr">
        <is>
          <t>Accepté</t>
        </is>
      </c>
      <c r="O2209" s="66" t="n">
        <v>45941</v>
      </c>
      <c r="P2209" s="67" t="n"/>
      <c r="Q2209" s="67" t="n">
        <v>0</v>
      </c>
      <c r="R2209" s="67">
        <f>$I2209</f>
        <v/>
      </c>
      <c r="S2209" s="67">
        <f>$K2209</f>
        <v/>
      </c>
      <c r="T2209" s="67">
        <f>IFERROR(INDEX(Clients!$G$2:$G$1020,MATCH($E2209,Clients!$A$2:$A$1020,0)),"")</f>
        <v/>
      </c>
      <c r="U2209" s="67">
        <f>IFERROR(INDEX(Clients!$I$2:$I$1020,MATCH($E2209,Clients!$A$2:$A$1020,0)),"")</f>
        <v/>
      </c>
      <c r="V2209" s="69">
        <f>1</f>
        <v/>
      </c>
      <c r="W2209" s="69">
        <f>IF($N2209="Accepté",1,0)</f>
        <v/>
      </c>
      <c r="X2209" s="68">
        <f>$M2209*$W2209</f>
        <v/>
      </c>
      <c r="Y2209" s="68">
        <f>IF($N2209="En cours",0,$M2209)</f>
        <v/>
      </c>
      <c r="Z2209" s="69">
        <f>IF($P2209="",0,1)</f>
        <v/>
      </c>
      <c r="AA2209" s="70">
        <f>IF($P2209="",0,$P2209)</f>
        <v/>
      </c>
      <c r="AB2209" s="69">
        <f>IF(AND($P2209&lt;&gt;"",$P2209&lt;=Paramètres!$C$14),1,0)</f>
        <v/>
      </c>
      <c r="AC2209" s="67">
        <f>IF($P2209="","Jamais relancé",IF($P2209&lt;=3,"0-3 j",IF($P2209&lt;=7,"4-7 j",IF($P2209&lt;=15,"8-15 j","Plus de 15 j"))))</f>
        <v/>
      </c>
      <c r="AD2209" s="67">
        <f>IF($M2209&lt;=1000,"Moins de 1 k€",IF($M2209&lt;=5000,"1 à 5 k€",IF($M2209&lt;=15000,"5 à 15 k€","Plus de 15 k€")))</f>
        <v/>
      </c>
    </row>
    <row r="2210">
      <c r="A2210" s="65" t="inlineStr">
        <is>
          <t>DEV-02209</t>
        </is>
      </c>
      <c r="B2210" s="66" t="n">
        <v>45909</v>
      </c>
      <c r="C2210" s="65" t="inlineStr">
        <is>
          <t>2025-09</t>
        </is>
      </c>
      <c r="D2210" s="65" t="inlineStr">
        <is>
          <t>2025-2026</t>
        </is>
      </c>
      <c r="E2210" s="65" t="inlineStr">
        <is>
          <t>CLI-0453</t>
        </is>
      </c>
      <c r="F2210" s="65" t="inlineStr">
        <is>
          <t>Particulier</t>
        </is>
      </c>
      <c r="G2210" s="65" t="inlineStr">
        <is>
          <t>Bordeaux</t>
        </is>
      </c>
      <c r="H2210" s="65" t="inlineStr">
        <is>
          <t>Sophie Marchand</t>
        </is>
      </c>
      <c r="I2210" s="65" t="inlineStr">
        <is>
          <t>Plomberie</t>
        </is>
      </c>
      <c r="J2210" s="65" t="inlineStr">
        <is>
          <t>PR-002</t>
        </is>
      </c>
      <c r="K2210" s="65" t="inlineStr">
        <is>
          <t>Recherche de fuite + réparation</t>
        </is>
      </c>
      <c r="L2210" s="67" t="n">
        <v>1</v>
      </c>
      <c r="M2210" s="68" t="n">
        <v>520.39</v>
      </c>
      <c r="N2210" s="65" t="inlineStr">
        <is>
          <t>Refusé</t>
        </is>
      </c>
      <c r="O2210" s="66" t="n">
        <v>45932</v>
      </c>
      <c r="P2210" s="67" t="n">
        <v>10</v>
      </c>
      <c r="Q2210" s="67" t="n">
        <v>1</v>
      </c>
      <c r="R2210" s="67">
        <f>$I2210</f>
        <v/>
      </c>
      <c r="S2210" s="67">
        <f>$K2210</f>
        <v/>
      </c>
      <c r="T2210" s="67">
        <f>IFERROR(INDEX(Clients!$G$2:$G$1020,MATCH($E2210,Clients!$A$2:$A$1020,0)),"")</f>
        <v/>
      </c>
      <c r="U2210" s="67">
        <f>IFERROR(INDEX(Clients!$I$2:$I$1020,MATCH($E2210,Clients!$A$2:$A$1020,0)),"")</f>
        <v/>
      </c>
      <c r="V2210" s="69">
        <f>1</f>
        <v/>
      </c>
      <c r="W2210" s="69">
        <f>IF($N2210="Accepté",1,0)</f>
        <v/>
      </c>
      <c r="X2210" s="68">
        <f>$M2210*$W2210</f>
        <v/>
      </c>
      <c r="Y2210" s="68">
        <f>IF($N2210="En cours",0,$M2210)</f>
        <v/>
      </c>
      <c r="Z2210" s="69">
        <f>IF($P2210="",0,1)</f>
        <v/>
      </c>
      <c r="AA2210" s="70">
        <f>IF($P2210="",0,$P2210)</f>
        <v/>
      </c>
      <c r="AB2210" s="69">
        <f>IF(AND($P2210&lt;&gt;"",$P2210&lt;=Paramètres!$C$14),1,0)</f>
        <v/>
      </c>
      <c r="AC2210" s="67">
        <f>IF($P2210="","Jamais relancé",IF($P2210&lt;=3,"0-3 j",IF($P2210&lt;=7,"4-7 j",IF($P2210&lt;=15,"8-15 j","Plus de 15 j"))))</f>
        <v/>
      </c>
      <c r="AD2210" s="67">
        <f>IF($M2210&lt;=1000,"Moins de 1 k€",IF($M2210&lt;=5000,"1 à 5 k€",IF($M2210&lt;=15000,"5 à 15 k€","Plus de 15 k€")))</f>
        <v/>
      </c>
    </row>
    <row r="2211">
      <c r="A2211" s="65" t="inlineStr">
        <is>
          <t>DEV-02210</t>
        </is>
      </c>
      <c r="B2211" s="66" t="n">
        <v>45909</v>
      </c>
      <c r="C2211" s="65" t="inlineStr">
        <is>
          <t>2025-09</t>
        </is>
      </c>
      <c r="D2211" s="65" t="inlineStr">
        <is>
          <t>2025-2026</t>
        </is>
      </c>
      <c r="E2211" s="65" t="inlineStr">
        <is>
          <t>CLI-0364</t>
        </is>
      </c>
      <c r="F2211" s="65" t="inlineStr">
        <is>
          <t>Particulier</t>
        </is>
      </c>
      <c r="G2211" s="65" t="inlineStr">
        <is>
          <t>Bordeaux</t>
        </is>
      </c>
      <c r="H2211" s="65" t="inlineStr">
        <is>
          <t>Sophie Marchand</t>
        </is>
      </c>
      <c r="I2211" s="65" t="inlineStr">
        <is>
          <t>Électricité</t>
        </is>
      </c>
      <c r="J2211" s="65" t="inlineStr">
        <is>
          <t>EL-004</t>
        </is>
      </c>
      <c r="K2211" s="65" t="inlineStr">
        <is>
          <t>Éclairage LED locaux professionnels</t>
        </is>
      </c>
      <c r="L2211" s="67" t="n">
        <v>1</v>
      </c>
      <c r="M2211" s="68" t="n">
        <v>3118.04</v>
      </c>
      <c r="N2211" s="65" t="inlineStr">
        <is>
          <t>Sans réponse</t>
        </is>
      </c>
      <c r="O2211" s="66" t="n">
        <v>45921</v>
      </c>
      <c r="P2211" s="67" t="n">
        <v>12</v>
      </c>
      <c r="Q2211" s="67" t="n">
        <v>1</v>
      </c>
      <c r="R2211" s="67">
        <f>$I2211</f>
        <v/>
      </c>
      <c r="S2211" s="67">
        <f>$K2211</f>
        <v/>
      </c>
      <c r="T2211" s="67">
        <f>IFERROR(INDEX(Clients!$G$2:$G$1020,MATCH($E2211,Clients!$A$2:$A$1020,0)),"")</f>
        <v/>
      </c>
      <c r="U2211" s="67">
        <f>IFERROR(INDEX(Clients!$I$2:$I$1020,MATCH($E2211,Clients!$A$2:$A$1020,0)),"")</f>
        <v/>
      </c>
      <c r="V2211" s="69">
        <f>1</f>
        <v/>
      </c>
      <c r="W2211" s="69">
        <f>IF($N2211="Accepté",1,0)</f>
        <v/>
      </c>
      <c r="X2211" s="68">
        <f>$M2211*$W2211</f>
        <v/>
      </c>
      <c r="Y2211" s="68">
        <f>IF($N2211="En cours",0,$M2211)</f>
        <v/>
      </c>
      <c r="Z2211" s="69">
        <f>IF($P2211="",0,1)</f>
        <v/>
      </c>
      <c r="AA2211" s="70">
        <f>IF($P2211="",0,$P2211)</f>
        <v/>
      </c>
      <c r="AB2211" s="69">
        <f>IF(AND($P2211&lt;&gt;"",$P2211&lt;=Paramètres!$C$14),1,0)</f>
        <v/>
      </c>
      <c r="AC2211" s="67">
        <f>IF($P2211="","Jamais relancé",IF($P2211&lt;=3,"0-3 j",IF($P2211&lt;=7,"4-7 j",IF($P2211&lt;=15,"8-15 j","Plus de 15 j"))))</f>
        <v/>
      </c>
      <c r="AD2211" s="67">
        <f>IF($M2211&lt;=1000,"Moins de 1 k€",IF($M2211&lt;=5000,"1 à 5 k€",IF($M2211&lt;=15000,"5 à 15 k€","Plus de 15 k€")))</f>
        <v/>
      </c>
    </row>
    <row r="2212">
      <c r="A2212" s="65" t="inlineStr">
        <is>
          <t>DEV-02211</t>
        </is>
      </c>
      <c r="B2212" s="66" t="n">
        <v>45909</v>
      </c>
      <c r="C2212" s="65" t="inlineStr">
        <is>
          <t>2025-09</t>
        </is>
      </c>
      <c r="D2212" s="65" t="inlineStr">
        <is>
          <t>2025-2026</t>
        </is>
      </c>
      <c r="E2212" s="65" t="inlineStr">
        <is>
          <t>CLI-0756</t>
        </is>
      </c>
      <c r="F2212" s="65" t="inlineStr">
        <is>
          <t>Particulier</t>
        </is>
      </c>
      <c r="G2212" s="65" t="inlineStr">
        <is>
          <t>Toulouse</t>
        </is>
      </c>
      <c r="H2212" s="65" t="inlineStr">
        <is>
          <t>Nadia Cherif</t>
        </is>
      </c>
      <c r="I2212" s="65" t="inlineStr">
        <is>
          <t>Électricité</t>
        </is>
      </c>
      <c r="J2212" s="65" t="inlineStr">
        <is>
          <t>EL-004</t>
        </is>
      </c>
      <c r="K2212" s="65" t="inlineStr">
        <is>
          <t>Éclairage LED locaux professionnels</t>
        </is>
      </c>
      <c r="L2212" s="67" t="n">
        <v>2</v>
      </c>
      <c r="M2212" s="68" t="n">
        <v>7043.14</v>
      </c>
      <c r="N2212" s="65" t="inlineStr">
        <is>
          <t>Accepté</t>
        </is>
      </c>
      <c r="O2212" s="66" t="n">
        <v>45930</v>
      </c>
      <c r="P2212" s="67" t="n">
        <v>11</v>
      </c>
      <c r="Q2212" s="67" t="n">
        <v>2</v>
      </c>
      <c r="R2212" s="67">
        <f>$I2212</f>
        <v/>
      </c>
      <c r="S2212" s="67">
        <f>$K2212</f>
        <v/>
      </c>
      <c r="T2212" s="67">
        <f>IFERROR(INDEX(Clients!$G$2:$G$1020,MATCH($E2212,Clients!$A$2:$A$1020,0)),"")</f>
        <v/>
      </c>
      <c r="U2212" s="67">
        <f>IFERROR(INDEX(Clients!$I$2:$I$1020,MATCH($E2212,Clients!$A$2:$A$1020,0)),"")</f>
        <v/>
      </c>
      <c r="V2212" s="69">
        <f>1</f>
        <v/>
      </c>
      <c r="W2212" s="69">
        <f>IF($N2212="Accepté",1,0)</f>
        <v/>
      </c>
      <c r="X2212" s="68">
        <f>$M2212*$W2212</f>
        <v/>
      </c>
      <c r="Y2212" s="68">
        <f>IF($N2212="En cours",0,$M2212)</f>
        <v/>
      </c>
      <c r="Z2212" s="69">
        <f>IF($P2212="",0,1)</f>
        <v/>
      </c>
      <c r="AA2212" s="70">
        <f>IF($P2212="",0,$P2212)</f>
        <v/>
      </c>
      <c r="AB2212" s="69">
        <f>IF(AND($P2212&lt;&gt;"",$P2212&lt;=Paramètres!$C$14),1,0)</f>
        <v/>
      </c>
      <c r="AC2212" s="67">
        <f>IF($P2212="","Jamais relancé",IF($P2212&lt;=3,"0-3 j",IF($P2212&lt;=7,"4-7 j",IF($P2212&lt;=15,"8-15 j","Plus de 15 j"))))</f>
        <v/>
      </c>
      <c r="AD2212" s="67">
        <f>IF($M2212&lt;=1000,"Moins de 1 k€",IF($M2212&lt;=5000,"1 à 5 k€",IF($M2212&lt;=15000,"5 à 15 k€","Plus de 15 k€")))</f>
        <v/>
      </c>
    </row>
    <row r="2213">
      <c r="A2213" s="65" t="inlineStr">
        <is>
          <t>DEV-02212</t>
        </is>
      </c>
      <c r="B2213" s="66" t="n">
        <v>45909</v>
      </c>
      <c r="C2213" s="65" t="inlineStr">
        <is>
          <t>2025-09</t>
        </is>
      </c>
      <c r="D2213" s="65" t="inlineStr">
        <is>
          <t>2025-2026</t>
        </is>
      </c>
      <c r="E2213" s="65" t="inlineStr">
        <is>
          <t>CLI-0980</t>
        </is>
      </c>
      <c r="F2213" s="65" t="inlineStr">
        <is>
          <t>Professionnel</t>
        </is>
      </c>
      <c r="G2213" s="65" t="inlineStr">
        <is>
          <t>Montpellier</t>
        </is>
      </c>
      <c r="H2213" s="65" t="inlineStr">
        <is>
          <t>Thomas Rey</t>
        </is>
      </c>
      <c r="I2213" s="65" t="inlineStr">
        <is>
          <t>Chauffage</t>
        </is>
      </c>
      <c r="J2213" s="65" t="inlineStr">
        <is>
          <t>CH-003</t>
        </is>
      </c>
      <c r="K2213" s="65" t="inlineStr">
        <is>
          <t>Installation pompe à chaleur air/eau</t>
        </is>
      </c>
      <c r="L2213" s="67" t="n">
        <v>1</v>
      </c>
      <c r="M2213" s="68" t="n">
        <v>27548.15</v>
      </c>
      <c r="N2213" s="65" t="inlineStr">
        <is>
          <t>Accepté</t>
        </is>
      </c>
      <c r="O2213" s="66" t="n">
        <v>45943</v>
      </c>
      <c r="P2213" s="67" t="n">
        <v>5</v>
      </c>
      <c r="Q2213" s="67" t="n">
        <v>2</v>
      </c>
      <c r="R2213" s="67">
        <f>$I2213</f>
        <v/>
      </c>
      <c r="S2213" s="67">
        <f>$K2213</f>
        <v/>
      </c>
      <c r="T2213" s="67">
        <f>IFERROR(INDEX(Clients!$G$2:$G$1020,MATCH($E2213,Clients!$A$2:$A$1020,0)),"")</f>
        <v/>
      </c>
      <c r="U2213" s="67">
        <f>IFERROR(INDEX(Clients!$I$2:$I$1020,MATCH($E2213,Clients!$A$2:$A$1020,0)),"")</f>
        <v/>
      </c>
      <c r="V2213" s="69">
        <f>1</f>
        <v/>
      </c>
      <c r="W2213" s="69">
        <f>IF($N2213="Accepté",1,0)</f>
        <v/>
      </c>
      <c r="X2213" s="68">
        <f>$M2213*$W2213</f>
        <v/>
      </c>
      <c r="Y2213" s="68">
        <f>IF($N2213="En cours",0,$M2213)</f>
        <v/>
      </c>
      <c r="Z2213" s="69">
        <f>IF($P2213="",0,1)</f>
        <v/>
      </c>
      <c r="AA2213" s="70">
        <f>IF($P2213="",0,$P2213)</f>
        <v/>
      </c>
      <c r="AB2213" s="69">
        <f>IF(AND($P2213&lt;&gt;"",$P2213&lt;=Paramètres!$C$14),1,0)</f>
        <v/>
      </c>
      <c r="AC2213" s="67">
        <f>IF($P2213="","Jamais relancé",IF($P2213&lt;=3,"0-3 j",IF($P2213&lt;=7,"4-7 j",IF($P2213&lt;=15,"8-15 j","Plus de 15 j"))))</f>
        <v/>
      </c>
      <c r="AD2213" s="67">
        <f>IF($M2213&lt;=1000,"Moins de 1 k€",IF($M2213&lt;=5000,"1 à 5 k€",IF($M2213&lt;=15000,"5 à 15 k€","Plus de 15 k€")))</f>
        <v/>
      </c>
    </row>
    <row r="2214">
      <c r="A2214" s="65" t="inlineStr">
        <is>
          <t>DEV-02213</t>
        </is>
      </c>
      <c r="B2214" s="66" t="n">
        <v>45910</v>
      </c>
      <c r="C2214" s="65" t="inlineStr">
        <is>
          <t>2025-09</t>
        </is>
      </c>
      <c r="D2214" s="65" t="inlineStr">
        <is>
          <t>2025-2026</t>
        </is>
      </c>
      <c r="E2214" s="65" t="inlineStr">
        <is>
          <t>CLI-0025</t>
        </is>
      </c>
      <c r="F2214" s="65" t="inlineStr">
        <is>
          <t>Syndic</t>
        </is>
      </c>
      <c r="G2214" s="65" t="inlineStr">
        <is>
          <t>Bordeaux</t>
        </is>
      </c>
      <c r="H2214" s="65" t="inlineStr">
        <is>
          <t>Sophie Marchand</t>
        </is>
      </c>
      <c r="I2214" s="65" t="inlineStr">
        <is>
          <t>Chauffage</t>
        </is>
      </c>
      <c r="J2214" s="65" t="inlineStr">
        <is>
          <t>CH-002</t>
        </is>
      </c>
      <c r="K2214" s="65" t="inlineStr">
        <is>
          <t>Entretien annuel chaudière</t>
        </is>
      </c>
      <c r="L2214" s="67" t="n">
        <v>1</v>
      </c>
      <c r="M2214" s="68" t="n">
        <v>296.54</v>
      </c>
      <c r="N2214" s="65" t="inlineStr">
        <is>
          <t>Refusé</t>
        </is>
      </c>
      <c r="O2214" s="66" t="n">
        <v>45936</v>
      </c>
      <c r="P2214" s="67" t="n">
        <v>9</v>
      </c>
      <c r="Q2214" s="67" t="n">
        <v>1</v>
      </c>
      <c r="R2214" s="67">
        <f>$I2214</f>
        <v/>
      </c>
      <c r="S2214" s="67">
        <f>$K2214</f>
        <v/>
      </c>
      <c r="T2214" s="67">
        <f>IFERROR(INDEX(Clients!$G$2:$G$1020,MATCH($E2214,Clients!$A$2:$A$1020,0)),"")</f>
        <v/>
      </c>
      <c r="U2214" s="67">
        <f>IFERROR(INDEX(Clients!$I$2:$I$1020,MATCH($E2214,Clients!$A$2:$A$1020,0)),"")</f>
        <v/>
      </c>
      <c r="V2214" s="69">
        <f>1</f>
        <v/>
      </c>
      <c r="W2214" s="69">
        <f>IF($N2214="Accepté",1,0)</f>
        <v/>
      </c>
      <c r="X2214" s="68">
        <f>$M2214*$W2214</f>
        <v/>
      </c>
      <c r="Y2214" s="68">
        <f>IF($N2214="En cours",0,$M2214)</f>
        <v/>
      </c>
      <c r="Z2214" s="69">
        <f>IF($P2214="",0,1)</f>
        <v/>
      </c>
      <c r="AA2214" s="70">
        <f>IF($P2214="",0,$P2214)</f>
        <v/>
      </c>
      <c r="AB2214" s="69">
        <f>IF(AND($P2214&lt;&gt;"",$P2214&lt;=Paramètres!$C$14),1,0)</f>
        <v/>
      </c>
      <c r="AC2214" s="67">
        <f>IF($P2214="","Jamais relancé",IF($P2214&lt;=3,"0-3 j",IF($P2214&lt;=7,"4-7 j",IF($P2214&lt;=15,"8-15 j","Plus de 15 j"))))</f>
        <v/>
      </c>
      <c r="AD2214" s="67">
        <f>IF($M2214&lt;=1000,"Moins de 1 k€",IF($M2214&lt;=5000,"1 à 5 k€",IF($M2214&lt;=15000,"5 à 15 k€","Plus de 15 k€")))</f>
        <v/>
      </c>
    </row>
    <row r="2215">
      <c r="A2215" s="65" t="inlineStr">
        <is>
          <t>DEV-02214</t>
        </is>
      </c>
      <c r="B2215" s="66" t="n">
        <v>45910</v>
      </c>
      <c r="C2215" s="65" t="inlineStr">
        <is>
          <t>2025-09</t>
        </is>
      </c>
      <c r="D2215" s="65" t="inlineStr">
        <is>
          <t>2025-2026</t>
        </is>
      </c>
      <c r="E2215" s="65" t="inlineStr">
        <is>
          <t>CLI-0102</t>
        </is>
      </c>
      <c r="F2215" s="65" t="inlineStr">
        <is>
          <t>Particulier</t>
        </is>
      </c>
      <c r="G2215" s="65" t="inlineStr">
        <is>
          <t>Toulouse</t>
        </is>
      </c>
      <c r="H2215" s="65" t="inlineStr">
        <is>
          <t>Nadia Cherif</t>
        </is>
      </c>
      <c r="I2215" s="65" t="inlineStr">
        <is>
          <t>Électricité</t>
        </is>
      </c>
      <c r="J2215" s="65" t="inlineStr">
        <is>
          <t>EL-004</t>
        </is>
      </c>
      <c r="K2215" s="65" t="inlineStr">
        <is>
          <t>Éclairage LED locaux professionnels</t>
        </is>
      </c>
      <c r="L2215" s="67" t="n">
        <v>1</v>
      </c>
      <c r="M2215" s="68" t="n">
        <v>4065.48</v>
      </c>
      <c r="N2215" s="65" t="inlineStr">
        <is>
          <t>Accepté</t>
        </is>
      </c>
      <c r="O2215" s="66" t="n">
        <v>45923</v>
      </c>
      <c r="P2215" s="67" t="n">
        <v>12</v>
      </c>
      <c r="Q2215" s="67" t="n">
        <v>1</v>
      </c>
      <c r="R2215" s="67">
        <f>$I2215</f>
        <v/>
      </c>
      <c r="S2215" s="67">
        <f>$K2215</f>
        <v/>
      </c>
      <c r="T2215" s="67">
        <f>IFERROR(INDEX(Clients!$G$2:$G$1020,MATCH($E2215,Clients!$A$2:$A$1020,0)),"")</f>
        <v/>
      </c>
      <c r="U2215" s="67">
        <f>IFERROR(INDEX(Clients!$I$2:$I$1020,MATCH($E2215,Clients!$A$2:$A$1020,0)),"")</f>
        <v/>
      </c>
      <c r="V2215" s="69">
        <f>1</f>
        <v/>
      </c>
      <c r="W2215" s="69">
        <f>IF($N2215="Accepté",1,0)</f>
        <v/>
      </c>
      <c r="X2215" s="68">
        <f>$M2215*$W2215</f>
        <v/>
      </c>
      <c r="Y2215" s="68">
        <f>IF($N2215="En cours",0,$M2215)</f>
        <v/>
      </c>
      <c r="Z2215" s="69">
        <f>IF($P2215="",0,1)</f>
        <v/>
      </c>
      <c r="AA2215" s="70">
        <f>IF($P2215="",0,$P2215)</f>
        <v/>
      </c>
      <c r="AB2215" s="69">
        <f>IF(AND($P2215&lt;&gt;"",$P2215&lt;=Paramètres!$C$14),1,0)</f>
        <v/>
      </c>
      <c r="AC2215" s="67">
        <f>IF($P2215="","Jamais relancé",IF($P2215&lt;=3,"0-3 j",IF($P2215&lt;=7,"4-7 j",IF($P2215&lt;=15,"8-15 j","Plus de 15 j"))))</f>
        <v/>
      </c>
      <c r="AD2215" s="67">
        <f>IF($M2215&lt;=1000,"Moins de 1 k€",IF($M2215&lt;=5000,"1 à 5 k€",IF($M2215&lt;=15000,"5 à 15 k€","Plus de 15 k€")))</f>
        <v/>
      </c>
    </row>
    <row r="2216">
      <c r="A2216" s="65" t="inlineStr">
        <is>
          <t>DEV-02215</t>
        </is>
      </c>
      <c r="B2216" s="66" t="n">
        <v>45910</v>
      </c>
      <c r="C2216" s="65" t="inlineStr">
        <is>
          <t>2025-09</t>
        </is>
      </c>
      <c r="D2216" s="65" t="inlineStr">
        <is>
          <t>2025-2026</t>
        </is>
      </c>
      <c r="E2216" s="65" t="inlineStr">
        <is>
          <t>CLI-0087</t>
        </is>
      </c>
      <c r="F2216" s="65" t="inlineStr">
        <is>
          <t>Particulier</t>
        </is>
      </c>
      <c r="G2216" s="65" t="inlineStr">
        <is>
          <t>Toulouse</t>
        </is>
      </c>
      <c r="H2216" s="65" t="inlineStr">
        <is>
          <t>Nadia Cherif</t>
        </is>
      </c>
      <c r="I2216" s="65" t="inlineStr">
        <is>
          <t>Salle de bain</t>
        </is>
      </c>
      <c r="J2216" s="65" t="inlineStr">
        <is>
          <t>SB-003</t>
        </is>
      </c>
      <c r="K2216" s="65" t="inlineStr">
        <is>
          <t>Pose meuble vasque + robinetterie</t>
        </is>
      </c>
      <c r="L2216" s="67" t="n">
        <v>1</v>
      </c>
      <c r="M2216" s="68" t="n">
        <v>1432.02</v>
      </c>
      <c r="N2216" s="65" t="inlineStr">
        <is>
          <t>Sans réponse</t>
        </is>
      </c>
      <c r="O2216" s="66" t="n">
        <v>45928</v>
      </c>
      <c r="P2216" s="67" t="n"/>
      <c r="Q2216" s="67" t="n">
        <v>0</v>
      </c>
      <c r="R2216" s="67">
        <f>$I2216</f>
        <v/>
      </c>
      <c r="S2216" s="67">
        <f>$K2216</f>
        <v/>
      </c>
      <c r="T2216" s="67">
        <f>IFERROR(INDEX(Clients!$G$2:$G$1020,MATCH($E2216,Clients!$A$2:$A$1020,0)),"")</f>
        <v/>
      </c>
      <c r="U2216" s="67">
        <f>IFERROR(INDEX(Clients!$I$2:$I$1020,MATCH($E2216,Clients!$A$2:$A$1020,0)),"")</f>
        <v/>
      </c>
      <c r="V2216" s="69">
        <f>1</f>
        <v/>
      </c>
      <c r="W2216" s="69">
        <f>IF($N2216="Accepté",1,0)</f>
        <v/>
      </c>
      <c r="X2216" s="68">
        <f>$M2216*$W2216</f>
        <v/>
      </c>
      <c r="Y2216" s="68">
        <f>IF($N2216="En cours",0,$M2216)</f>
        <v/>
      </c>
      <c r="Z2216" s="69">
        <f>IF($P2216="",0,1)</f>
        <v/>
      </c>
      <c r="AA2216" s="70">
        <f>IF($P2216="",0,$P2216)</f>
        <v/>
      </c>
      <c r="AB2216" s="69">
        <f>IF(AND($P2216&lt;&gt;"",$P2216&lt;=Paramètres!$C$14),1,0)</f>
        <v/>
      </c>
      <c r="AC2216" s="67">
        <f>IF($P2216="","Jamais relancé",IF($P2216&lt;=3,"0-3 j",IF($P2216&lt;=7,"4-7 j",IF($P2216&lt;=15,"8-15 j","Plus de 15 j"))))</f>
        <v/>
      </c>
      <c r="AD2216" s="67">
        <f>IF($M2216&lt;=1000,"Moins de 1 k€",IF($M2216&lt;=5000,"1 à 5 k€",IF($M2216&lt;=15000,"5 à 15 k€","Plus de 15 k€")))</f>
        <v/>
      </c>
    </row>
    <row r="2217">
      <c r="A2217" s="65" t="inlineStr">
        <is>
          <t>DEV-02216</t>
        </is>
      </c>
      <c r="B2217" s="66" t="n">
        <v>45910</v>
      </c>
      <c r="C2217" s="65" t="inlineStr">
        <is>
          <t>2025-09</t>
        </is>
      </c>
      <c r="D2217" s="65" t="inlineStr">
        <is>
          <t>2025-2026</t>
        </is>
      </c>
      <c r="E2217" s="65" t="inlineStr">
        <is>
          <t>CLI-0050</t>
        </is>
      </c>
      <c r="F2217" s="65" t="inlineStr">
        <is>
          <t>Particulier</t>
        </is>
      </c>
      <c r="G2217" s="65" t="inlineStr">
        <is>
          <t>Toulouse</t>
        </is>
      </c>
      <c r="H2217" s="65" t="inlineStr">
        <is>
          <t>Julien Fabre</t>
        </is>
      </c>
      <c r="I2217" s="65" t="inlineStr">
        <is>
          <t>Plomberie</t>
        </is>
      </c>
      <c r="J2217" s="65" t="inlineStr">
        <is>
          <t>PR-004</t>
        </is>
      </c>
      <c r="K2217" s="65" t="inlineStr">
        <is>
          <t>Remplacement colonne d'évacuation</t>
        </is>
      </c>
      <c r="L2217" s="67" t="n">
        <v>1</v>
      </c>
      <c r="M2217" s="68" t="n">
        <v>6021.89</v>
      </c>
      <c r="N2217" s="65" t="inlineStr">
        <is>
          <t>Sans réponse</t>
        </is>
      </c>
      <c r="O2217" s="66" t="n">
        <v>45952</v>
      </c>
      <c r="P2217" s="67" t="n"/>
      <c r="Q2217" s="67" t="n">
        <v>0</v>
      </c>
      <c r="R2217" s="67">
        <f>$I2217</f>
        <v/>
      </c>
      <c r="S2217" s="67">
        <f>$K2217</f>
        <v/>
      </c>
      <c r="T2217" s="67">
        <f>IFERROR(INDEX(Clients!$G$2:$G$1020,MATCH($E2217,Clients!$A$2:$A$1020,0)),"")</f>
        <v/>
      </c>
      <c r="U2217" s="67">
        <f>IFERROR(INDEX(Clients!$I$2:$I$1020,MATCH($E2217,Clients!$A$2:$A$1020,0)),"")</f>
        <v/>
      </c>
      <c r="V2217" s="69">
        <f>1</f>
        <v/>
      </c>
      <c r="W2217" s="69">
        <f>IF($N2217="Accepté",1,0)</f>
        <v/>
      </c>
      <c r="X2217" s="68">
        <f>$M2217*$W2217</f>
        <v/>
      </c>
      <c r="Y2217" s="68">
        <f>IF($N2217="En cours",0,$M2217)</f>
        <v/>
      </c>
      <c r="Z2217" s="69">
        <f>IF($P2217="",0,1)</f>
        <v/>
      </c>
      <c r="AA2217" s="70">
        <f>IF($P2217="",0,$P2217)</f>
        <v/>
      </c>
      <c r="AB2217" s="69">
        <f>IF(AND($P2217&lt;&gt;"",$P2217&lt;=Paramètres!$C$14),1,0)</f>
        <v/>
      </c>
      <c r="AC2217" s="67">
        <f>IF($P2217="","Jamais relancé",IF($P2217&lt;=3,"0-3 j",IF($P2217&lt;=7,"4-7 j",IF($P2217&lt;=15,"8-15 j","Plus de 15 j"))))</f>
        <v/>
      </c>
      <c r="AD2217" s="67">
        <f>IF($M2217&lt;=1000,"Moins de 1 k€",IF($M2217&lt;=5000,"1 à 5 k€",IF($M2217&lt;=15000,"5 à 15 k€","Plus de 15 k€")))</f>
        <v/>
      </c>
    </row>
    <row r="2218">
      <c r="A2218" s="65" t="inlineStr">
        <is>
          <t>DEV-02217</t>
        </is>
      </c>
      <c r="B2218" s="66" t="n">
        <v>45910</v>
      </c>
      <c r="C2218" s="65" t="inlineStr">
        <is>
          <t>2025-09</t>
        </is>
      </c>
      <c r="D2218" s="65" t="inlineStr">
        <is>
          <t>2025-2026</t>
        </is>
      </c>
      <c r="E2218" s="65" t="inlineStr">
        <is>
          <t>CLI-0980</t>
        </is>
      </c>
      <c r="F2218" s="65" t="inlineStr">
        <is>
          <t>Professionnel</t>
        </is>
      </c>
      <c r="G2218" s="65" t="inlineStr">
        <is>
          <t>Montpellier</t>
        </is>
      </c>
      <c r="H2218" s="65" t="inlineStr">
        <is>
          <t>Thomas Rey</t>
        </is>
      </c>
      <c r="I2218" s="65" t="inlineStr">
        <is>
          <t>Dépannage</t>
        </is>
      </c>
      <c r="J2218" s="65" t="inlineStr">
        <is>
          <t>DP-002</t>
        </is>
      </c>
      <c r="K2218" s="65" t="inlineStr">
        <is>
          <t>Débouchage canalisation</t>
        </is>
      </c>
      <c r="L2218" s="67" t="n">
        <v>1</v>
      </c>
      <c r="M2218" s="68" t="n">
        <v>726.1799999999999</v>
      </c>
      <c r="N2218" s="65" t="inlineStr">
        <is>
          <t>Accepté</t>
        </is>
      </c>
      <c r="O2218" s="66" t="n">
        <v>45922</v>
      </c>
      <c r="P2218" s="67" t="n">
        <v>3</v>
      </c>
      <c r="Q2218" s="67" t="n">
        <v>1</v>
      </c>
      <c r="R2218" s="67">
        <f>$I2218</f>
        <v/>
      </c>
      <c r="S2218" s="67">
        <f>$K2218</f>
        <v/>
      </c>
      <c r="T2218" s="67">
        <f>IFERROR(INDEX(Clients!$G$2:$G$1020,MATCH($E2218,Clients!$A$2:$A$1020,0)),"")</f>
        <v/>
      </c>
      <c r="U2218" s="67">
        <f>IFERROR(INDEX(Clients!$I$2:$I$1020,MATCH($E2218,Clients!$A$2:$A$1020,0)),"")</f>
        <v/>
      </c>
      <c r="V2218" s="69">
        <f>1</f>
        <v/>
      </c>
      <c r="W2218" s="69">
        <f>IF($N2218="Accepté",1,0)</f>
        <v/>
      </c>
      <c r="X2218" s="68">
        <f>$M2218*$W2218</f>
        <v/>
      </c>
      <c r="Y2218" s="68">
        <f>IF($N2218="En cours",0,$M2218)</f>
        <v/>
      </c>
      <c r="Z2218" s="69">
        <f>IF($P2218="",0,1)</f>
        <v/>
      </c>
      <c r="AA2218" s="70">
        <f>IF($P2218="",0,$P2218)</f>
        <v/>
      </c>
      <c r="AB2218" s="69">
        <f>IF(AND($P2218&lt;&gt;"",$P2218&lt;=Paramètres!$C$14),1,0)</f>
        <v/>
      </c>
      <c r="AC2218" s="67">
        <f>IF($P2218="","Jamais relancé",IF($P2218&lt;=3,"0-3 j",IF($P2218&lt;=7,"4-7 j",IF($P2218&lt;=15,"8-15 j","Plus de 15 j"))))</f>
        <v/>
      </c>
      <c r="AD2218" s="67">
        <f>IF($M2218&lt;=1000,"Moins de 1 k€",IF($M2218&lt;=5000,"1 à 5 k€",IF($M2218&lt;=15000,"5 à 15 k€","Plus de 15 k€")))</f>
        <v/>
      </c>
    </row>
    <row r="2219">
      <c r="A2219" s="65" t="inlineStr">
        <is>
          <t>DEV-02218</t>
        </is>
      </c>
      <c r="B2219" s="66" t="n">
        <v>45911</v>
      </c>
      <c r="C2219" s="65" t="inlineStr">
        <is>
          <t>2025-09</t>
        </is>
      </c>
      <c r="D2219" s="65" t="inlineStr">
        <is>
          <t>2025-2026</t>
        </is>
      </c>
      <c r="E2219" s="65" t="inlineStr">
        <is>
          <t>CLI-0311</t>
        </is>
      </c>
      <c r="F2219" s="65" t="inlineStr">
        <is>
          <t>Syndic</t>
        </is>
      </c>
      <c r="G2219" s="65" t="inlineStr">
        <is>
          <t>Toulouse</t>
        </is>
      </c>
      <c r="H2219" s="65" t="inlineStr">
        <is>
          <t>Julien Fabre</t>
        </is>
      </c>
      <c r="I2219" s="65" t="inlineStr">
        <is>
          <t>Dépannage</t>
        </is>
      </c>
      <c r="J2219" s="65" t="inlineStr">
        <is>
          <t>DP-004</t>
        </is>
      </c>
      <c r="K2219" s="65" t="inlineStr">
        <is>
          <t>Remise en service chaudière</t>
        </is>
      </c>
      <c r="L2219" s="67" t="n">
        <v>1</v>
      </c>
      <c r="M2219" s="68" t="n">
        <v>489.19</v>
      </c>
      <c r="N2219" s="65" t="inlineStr">
        <is>
          <t>Refusé</t>
        </is>
      </c>
      <c r="O2219" s="66" t="n">
        <v>45942</v>
      </c>
      <c r="P2219" s="67" t="n">
        <v>8</v>
      </c>
      <c r="Q2219" s="67" t="n">
        <v>2</v>
      </c>
      <c r="R2219" s="67">
        <f>$I2219</f>
        <v/>
      </c>
      <c r="S2219" s="67">
        <f>$K2219</f>
        <v/>
      </c>
      <c r="T2219" s="67">
        <f>IFERROR(INDEX(Clients!$G$2:$G$1020,MATCH($E2219,Clients!$A$2:$A$1020,0)),"")</f>
        <v/>
      </c>
      <c r="U2219" s="67">
        <f>IFERROR(INDEX(Clients!$I$2:$I$1020,MATCH($E2219,Clients!$A$2:$A$1020,0)),"")</f>
        <v/>
      </c>
      <c r="V2219" s="69">
        <f>1</f>
        <v/>
      </c>
      <c r="W2219" s="69">
        <f>IF($N2219="Accepté",1,0)</f>
        <v/>
      </c>
      <c r="X2219" s="68">
        <f>$M2219*$W2219</f>
        <v/>
      </c>
      <c r="Y2219" s="68">
        <f>IF($N2219="En cours",0,$M2219)</f>
        <v/>
      </c>
      <c r="Z2219" s="69">
        <f>IF($P2219="",0,1)</f>
        <v/>
      </c>
      <c r="AA2219" s="70">
        <f>IF($P2219="",0,$P2219)</f>
        <v/>
      </c>
      <c r="AB2219" s="69">
        <f>IF(AND($P2219&lt;&gt;"",$P2219&lt;=Paramètres!$C$14),1,0)</f>
        <v/>
      </c>
      <c r="AC2219" s="67">
        <f>IF($P2219="","Jamais relancé",IF($P2219&lt;=3,"0-3 j",IF($P2219&lt;=7,"4-7 j",IF($P2219&lt;=15,"8-15 j","Plus de 15 j"))))</f>
        <v/>
      </c>
      <c r="AD2219" s="67">
        <f>IF($M2219&lt;=1000,"Moins de 1 k€",IF($M2219&lt;=5000,"1 à 5 k€",IF($M2219&lt;=15000,"5 à 15 k€","Plus de 15 k€")))</f>
        <v/>
      </c>
    </row>
    <row r="2220">
      <c r="A2220" s="65" t="inlineStr">
        <is>
          <t>DEV-02219</t>
        </is>
      </c>
      <c r="B2220" s="66" t="n">
        <v>45911</v>
      </c>
      <c r="C2220" s="65" t="inlineStr">
        <is>
          <t>2025-09</t>
        </is>
      </c>
      <c r="D2220" s="65" t="inlineStr">
        <is>
          <t>2025-2026</t>
        </is>
      </c>
      <c r="E2220" s="65" t="inlineStr">
        <is>
          <t>CLI-0582</t>
        </is>
      </c>
      <c r="F2220" s="65" t="inlineStr">
        <is>
          <t>Particulier</t>
        </is>
      </c>
      <c r="G2220" s="65" t="inlineStr">
        <is>
          <t>Toulouse</t>
        </is>
      </c>
      <c r="H2220" s="65" t="inlineStr">
        <is>
          <t>Nadia Cherif</t>
        </is>
      </c>
      <c r="I2220" s="65" t="inlineStr">
        <is>
          <t>Chauffage</t>
        </is>
      </c>
      <c r="J2220" s="65" t="inlineStr">
        <is>
          <t>CH-003</t>
        </is>
      </c>
      <c r="K2220" s="65" t="inlineStr">
        <is>
          <t>Installation pompe à chaleur air/eau</t>
        </is>
      </c>
      <c r="L2220" s="67" t="n">
        <v>1</v>
      </c>
      <c r="M2220" s="68" t="n">
        <v>15999.56</v>
      </c>
      <c r="N2220" s="65" t="inlineStr">
        <is>
          <t>Refusé</t>
        </is>
      </c>
      <c r="O2220" s="66" t="n">
        <v>45916</v>
      </c>
      <c r="P2220" s="67" t="n"/>
      <c r="Q2220" s="67" t="n">
        <v>0</v>
      </c>
      <c r="R2220" s="67">
        <f>$I2220</f>
        <v/>
      </c>
      <c r="S2220" s="67">
        <f>$K2220</f>
        <v/>
      </c>
      <c r="T2220" s="67">
        <f>IFERROR(INDEX(Clients!$G$2:$G$1020,MATCH($E2220,Clients!$A$2:$A$1020,0)),"")</f>
        <v/>
      </c>
      <c r="U2220" s="67">
        <f>IFERROR(INDEX(Clients!$I$2:$I$1020,MATCH($E2220,Clients!$A$2:$A$1020,0)),"")</f>
        <v/>
      </c>
      <c r="V2220" s="69">
        <f>1</f>
        <v/>
      </c>
      <c r="W2220" s="69">
        <f>IF($N2220="Accepté",1,0)</f>
        <v/>
      </c>
      <c r="X2220" s="68">
        <f>$M2220*$W2220</f>
        <v/>
      </c>
      <c r="Y2220" s="68">
        <f>IF($N2220="En cours",0,$M2220)</f>
        <v/>
      </c>
      <c r="Z2220" s="69">
        <f>IF($P2220="",0,1)</f>
        <v/>
      </c>
      <c r="AA2220" s="70">
        <f>IF($P2220="",0,$P2220)</f>
        <v/>
      </c>
      <c r="AB2220" s="69">
        <f>IF(AND($P2220&lt;&gt;"",$P2220&lt;=Paramètres!$C$14),1,0)</f>
        <v/>
      </c>
      <c r="AC2220" s="67">
        <f>IF($P2220="","Jamais relancé",IF($P2220&lt;=3,"0-3 j",IF($P2220&lt;=7,"4-7 j",IF($P2220&lt;=15,"8-15 j","Plus de 15 j"))))</f>
        <v/>
      </c>
      <c r="AD2220" s="67">
        <f>IF($M2220&lt;=1000,"Moins de 1 k€",IF($M2220&lt;=5000,"1 à 5 k€",IF($M2220&lt;=15000,"5 à 15 k€","Plus de 15 k€")))</f>
        <v/>
      </c>
    </row>
    <row r="2221">
      <c r="A2221" s="65" t="inlineStr">
        <is>
          <t>DEV-02220</t>
        </is>
      </c>
      <c r="B2221" s="66" t="n">
        <v>45911</v>
      </c>
      <c r="C2221" s="65" t="inlineStr">
        <is>
          <t>2025-09</t>
        </is>
      </c>
      <c r="D2221" s="65" t="inlineStr">
        <is>
          <t>2025-2026</t>
        </is>
      </c>
      <c r="E2221" s="65" t="inlineStr">
        <is>
          <t>CLI-0251</t>
        </is>
      </c>
      <c r="F2221" s="65" t="inlineStr">
        <is>
          <t>Particulier</t>
        </is>
      </c>
      <c r="G2221" s="65" t="inlineStr">
        <is>
          <t>Bordeaux</t>
        </is>
      </c>
      <c r="H2221" s="65" t="inlineStr">
        <is>
          <t>Karim Belkacem</t>
        </is>
      </c>
      <c r="I2221" s="65" t="inlineStr">
        <is>
          <t>Électricité</t>
        </is>
      </c>
      <c r="J2221" s="65" t="inlineStr">
        <is>
          <t>EL-003</t>
        </is>
      </c>
      <c r="K2221" s="65" t="inlineStr">
        <is>
          <t>Rénovation électrique complète</t>
        </is>
      </c>
      <c r="L2221" s="67" t="n">
        <v>1</v>
      </c>
      <c r="M2221" s="68" t="n">
        <v>10271.32</v>
      </c>
      <c r="N2221" s="65" t="inlineStr">
        <is>
          <t>Sans réponse</t>
        </is>
      </c>
      <c r="O2221" s="66" t="n">
        <v>45924</v>
      </c>
      <c r="P2221" s="67" t="n">
        <v>4</v>
      </c>
      <c r="Q2221" s="67" t="n">
        <v>1</v>
      </c>
      <c r="R2221" s="67">
        <f>$I2221</f>
        <v/>
      </c>
      <c r="S2221" s="67">
        <f>$K2221</f>
        <v/>
      </c>
      <c r="T2221" s="67">
        <f>IFERROR(INDEX(Clients!$G$2:$G$1020,MATCH($E2221,Clients!$A$2:$A$1020,0)),"")</f>
        <v/>
      </c>
      <c r="U2221" s="67">
        <f>IFERROR(INDEX(Clients!$I$2:$I$1020,MATCH($E2221,Clients!$A$2:$A$1020,0)),"")</f>
        <v/>
      </c>
      <c r="V2221" s="69">
        <f>1</f>
        <v/>
      </c>
      <c r="W2221" s="69">
        <f>IF($N2221="Accepté",1,0)</f>
        <v/>
      </c>
      <c r="X2221" s="68">
        <f>$M2221*$W2221</f>
        <v/>
      </c>
      <c r="Y2221" s="68">
        <f>IF($N2221="En cours",0,$M2221)</f>
        <v/>
      </c>
      <c r="Z2221" s="69">
        <f>IF($P2221="",0,1)</f>
        <v/>
      </c>
      <c r="AA2221" s="70">
        <f>IF($P2221="",0,$P2221)</f>
        <v/>
      </c>
      <c r="AB2221" s="69">
        <f>IF(AND($P2221&lt;&gt;"",$P2221&lt;=Paramètres!$C$14),1,0)</f>
        <v/>
      </c>
      <c r="AC2221" s="67">
        <f>IF($P2221="","Jamais relancé",IF($P2221&lt;=3,"0-3 j",IF($P2221&lt;=7,"4-7 j",IF($P2221&lt;=15,"8-15 j","Plus de 15 j"))))</f>
        <v/>
      </c>
      <c r="AD2221" s="67">
        <f>IF($M2221&lt;=1000,"Moins de 1 k€",IF($M2221&lt;=5000,"1 à 5 k€",IF($M2221&lt;=15000,"5 à 15 k€","Plus de 15 k€")))</f>
        <v/>
      </c>
    </row>
    <row r="2222">
      <c r="A2222" s="65" t="inlineStr">
        <is>
          <t>DEV-02221</t>
        </is>
      </c>
      <c r="B2222" s="66" t="n">
        <v>45911</v>
      </c>
      <c r="C2222" s="65" t="inlineStr">
        <is>
          <t>2025-09</t>
        </is>
      </c>
      <c r="D2222" s="65" t="inlineStr">
        <is>
          <t>2025-2026</t>
        </is>
      </c>
      <c r="E2222" s="65" t="inlineStr">
        <is>
          <t>CLI-0578</t>
        </is>
      </c>
      <c r="F2222" s="65" t="inlineStr">
        <is>
          <t>Syndic</t>
        </is>
      </c>
      <c r="G2222" s="65" t="inlineStr">
        <is>
          <t>Montpellier</t>
        </is>
      </c>
      <c r="H2222" s="65" t="inlineStr">
        <is>
          <t>Thomas Rey</t>
        </is>
      </c>
      <c r="I2222" s="65" t="inlineStr">
        <is>
          <t>Salle de bain</t>
        </is>
      </c>
      <c r="J2222" s="65" t="inlineStr">
        <is>
          <t>SB-003</t>
        </is>
      </c>
      <c r="K2222" s="65" t="inlineStr">
        <is>
          <t>Pose meuble vasque + robinetterie</t>
        </is>
      </c>
      <c r="L2222" s="67" t="n">
        <v>1</v>
      </c>
      <c r="M2222" s="68" t="n">
        <v>2817.46</v>
      </c>
      <c r="N2222" s="65" t="inlineStr">
        <is>
          <t>Sans réponse</t>
        </is>
      </c>
      <c r="O2222" s="66" t="n">
        <v>45945</v>
      </c>
      <c r="P2222" s="67" t="n"/>
      <c r="Q2222" s="67" t="n">
        <v>0</v>
      </c>
      <c r="R2222" s="67">
        <f>$I2222</f>
        <v/>
      </c>
      <c r="S2222" s="67">
        <f>$K2222</f>
        <v/>
      </c>
      <c r="T2222" s="67">
        <f>IFERROR(INDEX(Clients!$G$2:$G$1020,MATCH($E2222,Clients!$A$2:$A$1020,0)),"")</f>
        <v/>
      </c>
      <c r="U2222" s="67">
        <f>IFERROR(INDEX(Clients!$I$2:$I$1020,MATCH($E2222,Clients!$A$2:$A$1020,0)),"")</f>
        <v/>
      </c>
      <c r="V2222" s="69">
        <f>1</f>
        <v/>
      </c>
      <c r="W2222" s="69">
        <f>IF($N2222="Accepté",1,0)</f>
        <v/>
      </c>
      <c r="X2222" s="68">
        <f>$M2222*$W2222</f>
        <v/>
      </c>
      <c r="Y2222" s="68">
        <f>IF($N2222="En cours",0,$M2222)</f>
        <v/>
      </c>
      <c r="Z2222" s="69">
        <f>IF($P2222="",0,1)</f>
        <v/>
      </c>
      <c r="AA2222" s="70">
        <f>IF($P2222="",0,$P2222)</f>
        <v/>
      </c>
      <c r="AB2222" s="69">
        <f>IF(AND($P2222&lt;&gt;"",$P2222&lt;=Paramètres!$C$14),1,0)</f>
        <v/>
      </c>
      <c r="AC2222" s="67">
        <f>IF($P2222="","Jamais relancé",IF($P2222&lt;=3,"0-3 j",IF($P2222&lt;=7,"4-7 j",IF($P2222&lt;=15,"8-15 j","Plus de 15 j"))))</f>
        <v/>
      </c>
      <c r="AD2222" s="67">
        <f>IF($M2222&lt;=1000,"Moins de 1 k€",IF($M2222&lt;=5000,"1 à 5 k€",IF($M2222&lt;=15000,"5 à 15 k€","Plus de 15 k€")))</f>
        <v/>
      </c>
    </row>
    <row r="2223">
      <c r="A2223" s="65" t="inlineStr">
        <is>
          <t>DEV-02222</t>
        </is>
      </c>
      <c r="B2223" s="66" t="n">
        <v>45911</v>
      </c>
      <c r="C2223" s="65" t="inlineStr">
        <is>
          <t>2025-09</t>
        </is>
      </c>
      <c r="D2223" s="65" t="inlineStr">
        <is>
          <t>2025-2026</t>
        </is>
      </c>
      <c r="E2223" s="65" t="inlineStr">
        <is>
          <t>CLI-0734</t>
        </is>
      </c>
      <c r="F2223" s="65" t="inlineStr">
        <is>
          <t>Syndic</t>
        </is>
      </c>
      <c r="G2223" s="65" t="inlineStr">
        <is>
          <t>Montpellier</t>
        </is>
      </c>
      <c r="H2223" s="65" t="inlineStr">
        <is>
          <t>Thomas Rey</t>
        </is>
      </c>
      <c r="I2223" s="65" t="inlineStr">
        <is>
          <t>Plomberie</t>
        </is>
      </c>
      <c r="J2223" s="65" t="inlineStr">
        <is>
          <t>PR-002</t>
        </is>
      </c>
      <c r="K2223" s="65" t="inlineStr">
        <is>
          <t>Recherche de fuite + réparation</t>
        </is>
      </c>
      <c r="L2223" s="67" t="n">
        <v>2</v>
      </c>
      <c r="M2223" s="68" t="n">
        <v>2154.71</v>
      </c>
      <c r="N2223" s="65" t="inlineStr">
        <is>
          <t>Sans réponse</t>
        </is>
      </c>
      <c r="O2223" s="66" t="n">
        <v>45927</v>
      </c>
      <c r="P2223" s="67" t="n"/>
      <c r="Q2223" s="67" t="n">
        <v>0</v>
      </c>
      <c r="R2223" s="67">
        <f>$I2223</f>
        <v/>
      </c>
      <c r="S2223" s="67">
        <f>$K2223</f>
        <v/>
      </c>
      <c r="T2223" s="67">
        <f>IFERROR(INDEX(Clients!$G$2:$G$1020,MATCH($E2223,Clients!$A$2:$A$1020,0)),"")</f>
        <v/>
      </c>
      <c r="U2223" s="67">
        <f>IFERROR(INDEX(Clients!$I$2:$I$1020,MATCH($E2223,Clients!$A$2:$A$1020,0)),"")</f>
        <v/>
      </c>
      <c r="V2223" s="69">
        <f>1</f>
        <v/>
      </c>
      <c r="W2223" s="69">
        <f>IF($N2223="Accepté",1,0)</f>
        <v/>
      </c>
      <c r="X2223" s="68">
        <f>$M2223*$W2223</f>
        <v/>
      </c>
      <c r="Y2223" s="68">
        <f>IF($N2223="En cours",0,$M2223)</f>
        <v/>
      </c>
      <c r="Z2223" s="69">
        <f>IF($P2223="",0,1)</f>
        <v/>
      </c>
      <c r="AA2223" s="70">
        <f>IF($P2223="",0,$P2223)</f>
        <v/>
      </c>
      <c r="AB2223" s="69">
        <f>IF(AND($P2223&lt;&gt;"",$P2223&lt;=Paramètres!$C$14),1,0)</f>
        <v/>
      </c>
      <c r="AC2223" s="67">
        <f>IF($P2223="","Jamais relancé",IF($P2223&lt;=3,"0-3 j",IF($P2223&lt;=7,"4-7 j",IF($P2223&lt;=15,"8-15 j","Plus de 15 j"))))</f>
        <v/>
      </c>
      <c r="AD2223" s="67">
        <f>IF($M2223&lt;=1000,"Moins de 1 k€",IF($M2223&lt;=5000,"1 à 5 k€",IF($M2223&lt;=15000,"5 à 15 k€","Plus de 15 k€")))</f>
        <v/>
      </c>
    </row>
    <row r="2224">
      <c r="A2224" s="65" t="inlineStr">
        <is>
          <t>DEV-02223</t>
        </is>
      </c>
      <c r="B2224" s="66" t="n">
        <v>45912</v>
      </c>
      <c r="C2224" s="65" t="inlineStr">
        <is>
          <t>2025-09</t>
        </is>
      </c>
      <c r="D2224" s="65" t="inlineStr">
        <is>
          <t>2025-2026</t>
        </is>
      </c>
      <c r="E2224" s="65" t="inlineStr">
        <is>
          <t>CLI-0233</t>
        </is>
      </c>
      <c r="F2224" s="65" t="inlineStr">
        <is>
          <t>Particulier</t>
        </is>
      </c>
      <c r="G2224" s="65" t="inlineStr">
        <is>
          <t>Toulouse</t>
        </is>
      </c>
      <c r="H2224" s="65" t="inlineStr">
        <is>
          <t>Julien Fabre</t>
        </is>
      </c>
      <c r="I2224" s="65" t="inlineStr">
        <is>
          <t>Électricité</t>
        </is>
      </c>
      <c r="J2224" s="65" t="inlineStr">
        <is>
          <t>EL-001</t>
        </is>
      </c>
      <c r="K2224" s="65" t="inlineStr">
        <is>
          <t>Mise aux normes tableau électrique</t>
        </is>
      </c>
      <c r="L2224" s="67" t="n">
        <v>2</v>
      </c>
      <c r="M2224" s="68" t="n">
        <v>3697.28</v>
      </c>
      <c r="N2224" s="65" t="inlineStr">
        <is>
          <t>Accepté</t>
        </is>
      </c>
      <c r="O2224" s="66" t="n">
        <v>45916</v>
      </c>
      <c r="P2224" s="67" t="n">
        <v>11</v>
      </c>
      <c r="Q2224" s="67" t="n">
        <v>0</v>
      </c>
      <c r="R2224" s="67">
        <f>$I2224</f>
        <v/>
      </c>
      <c r="S2224" s="67">
        <f>$K2224</f>
        <v/>
      </c>
      <c r="T2224" s="67">
        <f>IFERROR(INDEX(Clients!$G$2:$G$1020,MATCH($E2224,Clients!$A$2:$A$1020,0)),"")</f>
        <v/>
      </c>
      <c r="U2224" s="67">
        <f>IFERROR(INDEX(Clients!$I$2:$I$1020,MATCH($E2224,Clients!$A$2:$A$1020,0)),"")</f>
        <v/>
      </c>
      <c r="V2224" s="69">
        <f>1</f>
        <v/>
      </c>
      <c r="W2224" s="69">
        <f>IF($N2224="Accepté",1,0)</f>
        <v/>
      </c>
      <c r="X2224" s="68">
        <f>$M2224*$W2224</f>
        <v/>
      </c>
      <c r="Y2224" s="68">
        <f>IF($N2224="En cours",0,$M2224)</f>
        <v/>
      </c>
      <c r="Z2224" s="69">
        <f>IF($P2224="",0,1)</f>
        <v/>
      </c>
      <c r="AA2224" s="70">
        <f>IF($P2224="",0,$P2224)</f>
        <v/>
      </c>
      <c r="AB2224" s="69">
        <f>IF(AND($P2224&lt;&gt;"",$P2224&lt;=Paramètres!$C$14),1,0)</f>
        <v/>
      </c>
      <c r="AC2224" s="67">
        <f>IF($P2224="","Jamais relancé",IF($P2224&lt;=3,"0-3 j",IF($P2224&lt;=7,"4-7 j",IF($P2224&lt;=15,"8-15 j","Plus de 15 j"))))</f>
        <v/>
      </c>
      <c r="AD2224" s="67">
        <f>IF($M2224&lt;=1000,"Moins de 1 k€",IF($M2224&lt;=5000,"1 à 5 k€",IF($M2224&lt;=15000,"5 à 15 k€","Plus de 15 k€")))</f>
        <v/>
      </c>
    </row>
    <row r="2225">
      <c r="A2225" s="65" t="inlineStr">
        <is>
          <t>DEV-02224</t>
        </is>
      </c>
      <c r="B2225" s="66" t="n">
        <v>45912</v>
      </c>
      <c r="C2225" s="65" t="inlineStr">
        <is>
          <t>2025-09</t>
        </is>
      </c>
      <c r="D2225" s="65" t="inlineStr">
        <is>
          <t>2025-2026</t>
        </is>
      </c>
      <c r="E2225" s="65" t="inlineStr">
        <is>
          <t>CLI-0288</t>
        </is>
      </c>
      <c r="F2225" s="65" t="inlineStr">
        <is>
          <t>Particulier</t>
        </is>
      </c>
      <c r="G2225" s="65" t="inlineStr">
        <is>
          <t>Toulouse</t>
        </is>
      </c>
      <c r="H2225" s="65" t="inlineStr">
        <is>
          <t>Nadia Cherif</t>
        </is>
      </c>
      <c r="I2225" s="65" t="inlineStr">
        <is>
          <t>Plomberie</t>
        </is>
      </c>
      <c r="J2225" s="65" t="inlineStr">
        <is>
          <t>PR-003</t>
        </is>
      </c>
      <c r="K2225" s="65" t="inlineStr">
        <is>
          <t>Réfection réseau eau appartement</t>
        </is>
      </c>
      <c r="L2225" s="67" t="n">
        <v>3</v>
      </c>
      <c r="M2225" s="68" t="n">
        <v>10656.14</v>
      </c>
      <c r="N2225" s="65" t="inlineStr">
        <is>
          <t>Sans réponse</t>
        </is>
      </c>
      <c r="O2225" s="66" t="n">
        <v>45927</v>
      </c>
      <c r="P2225" s="67" t="n">
        <v>7</v>
      </c>
      <c r="Q2225" s="67" t="n">
        <v>1</v>
      </c>
      <c r="R2225" s="67">
        <f>$I2225</f>
        <v/>
      </c>
      <c r="S2225" s="67">
        <f>$K2225</f>
        <v/>
      </c>
      <c r="T2225" s="67">
        <f>IFERROR(INDEX(Clients!$G$2:$G$1020,MATCH($E2225,Clients!$A$2:$A$1020,0)),"")</f>
        <v/>
      </c>
      <c r="U2225" s="67">
        <f>IFERROR(INDEX(Clients!$I$2:$I$1020,MATCH($E2225,Clients!$A$2:$A$1020,0)),"")</f>
        <v/>
      </c>
      <c r="V2225" s="69">
        <f>1</f>
        <v/>
      </c>
      <c r="W2225" s="69">
        <f>IF($N2225="Accepté",1,0)</f>
        <v/>
      </c>
      <c r="X2225" s="68">
        <f>$M2225*$W2225</f>
        <v/>
      </c>
      <c r="Y2225" s="68">
        <f>IF($N2225="En cours",0,$M2225)</f>
        <v/>
      </c>
      <c r="Z2225" s="69">
        <f>IF($P2225="",0,1)</f>
        <v/>
      </c>
      <c r="AA2225" s="70">
        <f>IF($P2225="",0,$P2225)</f>
        <v/>
      </c>
      <c r="AB2225" s="69">
        <f>IF(AND($P2225&lt;&gt;"",$P2225&lt;=Paramètres!$C$14),1,0)</f>
        <v/>
      </c>
      <c r="AC2225" s="67">
        <f>IF($P2225="","Jamais relancé",IF($P2225&lt;=3,"0-3 j",IF($P2225&lt;=7,"4-7 j",IF($P2225&lt;=15,"8-15 j","Plus de 15 j"))))</f>
        <v/>
      </c>
      <c r="AD2225" s="67">
        <f>IF($M2225&lt;=1000,"Moins de 1 k€",IF($M2225&lt;=5000,"1 à 5 k€",IF($M2225&lt;=15000,"5 à 15 k€","Plus de 15 k€")))</f>
        <v/>
      </c>
    </row>
    <row r="2226">
      <c r="A2226" s="65" t="inlineStr">
        <is>
          <t>DEV-02225</t>
        </is>
      </c>
      <c r="B2226" s="66" t="n">
        <v>45915</v>
      </c>
      <c r="C2226" s="65" t="inlineStr">
        <is>
          <t>2025-09</t>
        </is>
      </c>
      <c r="D2226" s="65" t="inlineStr">
        <is>
          <t>2025-2026</t>
        </is>
      </c>
      <c r="E2226" s="65" t="inlineStr">
        <is>
          <t>CLI-0118</t>
        </is>
      </c>
      <c r="F2226" s="65" t="inlineStr">
        <is>
          <t>Particulier</t>
        </is>
      </c>
      <c r="G2226" s="65" t="inlineStr">
        <is>
          <t>Toulouse</t>
        </is>
      </c>
      <c r="H2226" s="65" t="inlineStr">
        <is>
          <t>Nadia Cherif</t>
        </is>
      </c>
      <c r="I2226" s="65" t="inlineStr">
        <is>
          <t>Plomberie</t>
        </is>
      </c>
      <c r="J2226" s="65" t="inlineStr">
        <is>
          <t>PR-002</t>
        </is>
      </c>
      <c r="K2226" s="65" t="inlineStr">
        <is>
          <t>Recherche de fuite + réparation</t>
        </is>
      </c>
      <c r="L2226" s="67" t="n">
        <v>1</v>
      </c>
      <c r="M2226" s="68" t="n">
        <v>432.43</v>
      </c>
      <c r="N2226" s="65" t="inlineStr">
        <is>
          <t>Sans réponse</t>
        </is>
      </c>
      <c r="O2226" s="66" t="n">
        <v>45930</v>
      </c>
      <c r="P2226" s="67" t="n"/>
      <c r="Q2226" s="67" t="n">
        <v>0</v>
      </c>
      <c r="R2226" s="67">
        <f>$I2226</f>
        <v/>
      </c>
      <c r="S2226" s="67">
        <f>$K2226</f>
        <v/>
      </c>
      <c r="T2226" s="67">
        <f>IFERROR(INDEX(Clients!$G$2:$G$1020,MATCH($E2226,Clients!$A$2:$A$1020,0)),"")</f>
        <v/>
      </c>
      <c r="U2226" s="67">
        <f>IFERROR(INDEX(Clients!$I$2:$I$1020,MATCH($E2226,Clients!$A$2:$A$1020,0)),"")</f>
        <v/>
      </c>
      <c r="V2226" s="69">
        <f>1</f>
        <v/>
      </c>
      <c r="W2226" s="69">
        <f>IF($N2226="Accepté",1,0)</f>
        <v/>
      </c>
      <c r="X2226" s="68">
        <f>$M2226*$W2226</f>
        <v/>
      </c>
      <c r="Y2226" s="68">
        <f>IF($N2226="En cours",0,$M2226)</f>
        <v/>
      </c>
      <c r="Z2226" s="69">
        <f>IF($P2226="",0,1)</f>
        <v/>
      </c>
      <c r="AA2226" s="70">
        <f>IF($P2226="",0,$P2226)</f>
        <v/>
      </c>
      <c r="AB2226" s="69">
        <f>IF(AND($P2226&lt;&gt;"",$P2226&lt;=Paramètres!$C$14),1,0)</f>
        <v/>
      </c>
      <c r="AC2226" s="67">
        <f>IF($P2226="","Jamais relancé",IF($P2226&lt;=3,"0-3 j",IF($P2226&lt;=7,"4-7 j",IF($P2226&lt;=15,"8-15 j","Plus de 15 j"))))</f>
        <v/>
      </c>
      <c r="AD2226" s="67">
        <f>IF($M2226&lt;=1000,"Moins de 1 k€",IF($M2226&lt;=5000,"1 à 5 k€",IF($M2226&lt;=15000,"5 à 15 k€","Plus de 15 k€")))</f>
        <v/>
      </c>
    </row>
    <row r="2227">
      <c r="A2227" s="65" t="inlineStr">
        <is>
          <t>DEV-02226</t>
        </is>
      </c>
      <c r="B2227" s="66" t="n">
        <v>45915</v>
      </c>
      <c r="C2227" s="65" t="inlineStr">
        <is>
          <t>2025-09</t>
        </is>
      </c>
      <c r="D2227" s="65" t="inlineStr">
        <is>
          <t>2025-2026</t>
        </is>
      </c>
      <c r="E2227" s="65" t="inlineStr">
        <is>
          <t>CLI-0674</t>
        </is>
      </c>
      <c r="F2227" s="65" t="inlineStr">
        <is>
          <t>Syndic</t>
        </is>
      </c>
      <c r="G2227" s="65" t="inlineStr">
        <is>
          <t>Bordeaux</t>
        </is>
      </c>
      <c r="H2227" s="65" t="inlineStr">
        <is>
          <t>Sophie Marchand</t>
        </is>
      </c>
      <c r="I2227" s="65" t="inlineStr">
        <is>
          <t>Salle de bain</t>
        </is>
      </c>
      <c r="J2227" s="65" t="inlineStr">
        <is>
          <t>SB-001</t>
        </is>
      </c>
      <c r="K2227" s="65" t="inlineStr">
        <is>
          <t>Rénovation salle de bain complète</t>
        </is>
      </c>
      <c r="L2227" s="67" t="n">
        <v>1</v>
      </c>
      <c r="M2227" s="68" t="n">
        <v>22767.78</v>
      </c>
      <c r="N2227" s="65" t="inlineStr">
        <is>
          <t>Refusé</t>
        </is>
      </c>
      <c r="O2227" s="66" t="n">
        <v>45928</v>
      </c>
      <c r="P2227" s="67" t="n"/>
      <c r="Q2227" s="67" t="n">
        <v>0</v>
      </c>
      <c r="R2227" s="67">
        <f>$I2227</f>
        <v/>
      </c>
      <c r="S2227" s="67">
        <f>$K2227</f>
        <v/>
      </c>
      <c r="T2227" s="67">
        <f>IFERROR(INDEX(Clients!$G$2:$G$1020,MATCH($E2227,Clients!$A$2:$A$1020,0)),"")</f>
        <v/>
      </c>
      <c r="U2227" s="67">
        <f>IFERROR(INDEX(Clients!$I$2:$I$1020,MATCH($E2227,Clients!$A$2:$A$1020,0)),"")</f>
        <v/>
      </c>
      <c r="V2227" s="69">
        <f>1</f>
        <v/>
      </c>
      <c r="W2227" s="69">
        <f>IF($N2227="Accepté",1,0)</f>
        <v/>
      </c>
      <c r="X2227" s="68">
        <f>$M2227*$W2227</f>
        <v/>
      </c>
      <c r="Y2227" s="68">
        <f>IF($N2227="En cours",0,$M2227)</f>
        <v/>
      </c>
      <c r="Z2227" s="69">
        <f>IF($P2227="",0,1)</f>
        <v/>
      </c>
      <c r="AA2227" s="70">
        <f>IF($P2227="",0,$P2227)</f>
        <v/>
      </c>
      <c r="AB2227" s="69">
        <f>IF(AND($P2227&lt;&gt;"",$P2227&lt;=Paramètres!$C$14),1,0)</f>
        <v/>
      </c>
      <c r="AC2227" s="67">
        <f>IF($P2227="","Jamais relancé",IF($P2227&lt;=3,"0-3 j",IF($P2227&lt;=7,"4-7 j",IF($P2227&lt;=15,"8-15 j","Plus de 15 j"))))</f>
        <v/>
      </c>
      <c r="AD2227" s="67">
        <f>IF($M2227&lt;=1000,"Moins de 1 k€",IF($M2227&lt;=5000,"1 à 5 k€",IF($M2227&lt;=15000,"5 à 15 k€","Plus de 15 k€")))</f>
        <v/>
      </c>
    </row>
    <row r="2228">
      <c r="A2228" s="65" t="inlineStr">
        <is>
          <t>DEV-02227</t>
        </is>
      </c>
      <c r="B2228" s="66" t="n">
        <v>45915</v>
      </c>
      <c r="C2228" s="65" t="inlineStr">
        <is>
          <t>2025-09</t>
        </is>
      </c>
      <c r="D2228" s="65" t="inlineStr">
        <is>
          <t>2025-2026</t>
        </is>
      </c>
      <c r="E2228" s="65" t="inlineStr">
        <is>
          <t>CLI-0639</t>
        </is>
      </c>
      <c r="F2228" s="65" t="inlineStr">
        <is>
          <t>Particulier</t>
        </is>
      </c>
      <c r="G2228" s="65" t="inlineStr">
        <is>
          <t>Toulouse</t>
        </is>
      </c>
      <c r="H2228" s="65" t="inlineStr">
        <is>
          <t>Nadia Cherif</t>
        </is>
      </c>
      <c r="I2228" s="65" t="inlineStr">
        <is>
          <t>Électricité</t>
        </is>
      </c>
      <c r="J2228" s="65" t="inlineStr">
        <is>
          <t>EL-002</t>
        </is>
      </c>
      <c r="K2228" s="65" t="inlineStr">
        <is>
          <t>Installation borne de recharge VE</t>
        </is>
      </c>
      <c r="L2228" s="67" t="n">
        <v>1</v>
      </c>
      <c r="M2228" s="68" t="n">
        <v>1601.26</v>
      </c>
      <c r="N2228" s="65" t="inlineStr">
        <is>
          <t>Sans réponse</t>
        </is>
      </c>
      <c r="O2228" s="66" t="n">
        <v>45944</v>
      </c>
      <c r="P2228" s="67" t="n">
        <v>11</v>
      </c>
      <c r="Q2228" s="67" t="n">
        <v>3</v>
      </c>
      <c r="R2228" s="67">
        <f>$I2228</f>
        <v/>
      </c>
      <c r="S2228" s="67">
        <f>$K2228</f>
        <v/>
      </c>
      <c r="T2228" s="67">
        <f>IFERROR(INDEX(Clients!$G$2:$G$1020,MATCH($E2228,Clients!$A$2:$A$1020,0)),"")</f>
        <v/>
      </c>
      <c r="U2228" s="67">
        <f>IFERROR(INDEX(Clients!$I$2:$I$1020,MATCH($E2228,Clients!$A$2:$A$1020,0)),"")</f>
        <v/>
      </c>
      <c r="V2228" s="69">
        <f>1</f>
        <v/>
      </c>
      <c r="W2228" s="69">
        <f>IF($N2228="Accepté",1,0)</f>
        <v/>
      </c>
      <c r="X2228" s="68">
        <f>$M2228*$W2228</f>
        <v/>
      </c>
      <c r="Y2228" s="68">
        <f>IF($N2228="En cours",0,$M2228)</f>
        <v/>
      </c>
      <c r="Z2228" s="69">
        <f>IF($P2228="",0,1)</f>
        <v/>
      </c>
      <c r="AA2228" s="70">
        <f>IF($P2228="",0,$P2228)</f>
        <v/>
      </c>
      <c r="AB2228" s="69">
        <f>IF(AND($P2228&lt;&gt;"",$P2228&lt;=Paramètres!$C$14),1,0)</f>
        <v/>
      </c>
      <c r="AC2228" s="67">
        <f>IF($P2228="","Jamais relancé",IF($P2228&lt;=3,"0-3 j",IF($P2228&lt;=7,"4-7 j",IF($P2228&lt;=15,"8-15 j","Plus de 15 j"))))</f>
        <v/>
      </c>
      <c r="AD2228" s="67">
        <f>IF($M2228&lt;=1000,"Moins de 1 k€",IF($M2228&lt;=5000,"1 à 5 k€",IF($M2228&lt;=15000,"5 à 15 k€","Plus de 15 k€")))</f>
        <v/>
      </c>
    </row>
    <row r="2229">
      <c r="A2229" s="65" t="inlineStr">
        <is>
          <t>DEV-02228</t>
        </is>
      </c>
      <c r="B2229" s="66" t="n">
        <v>45915</v>
      </c>
      <c r="C2229" s="65" t="inlineStr">
        <is>
          <t>2025-09</t>
        </is>
      </c>
      <c r="D2229" s="65" t="inlineStr">
        <is>
          <t>2025-2026</t>
        </is>
      </c>
      <c r="E2229" s="65" t="inlineStr">
        <is>
          <t>CLI-0136</t>
        </is>
      </c>
      <c r="F2229" s="65" t="inlineStr">
        <is>
          <t>Particulier</t>
        </is>
      </c>
      <c r="G2229" s="65" t="inlineStr">
        <is>
          <t>Toulouse</t>
        </is>
      </c>
      <c r="H2229" s="65" t="inlineStr">
        <is>
          <t>Julien Fabre</t>
        </is>
      </c>
      <c r="I2229" s="65" t="inlineStr">
        <is>
          <t>Chauffage</t>
        </is>
      </c>
      <c r="J2229" s="65" t="inlineStr">
        <is>
          <t>CH-003</t>
        </is>
      </c>
      <c r="K2229" s="65" t="inlineStr">
        <is>
          <t>Installation pompe à chaleur air/eau</t>
        </is>
      </c>
      <c r="L2229" s="67" t="n">
        <v>1</v>
      </c>
      <c r="M2229" s="68" t="n">
        <v>13513.58</v>
      </c>
      <c r="N2229" s="65" t="inlineStr">
        <is>
          <t>Refusé</t>
        </is>
      </c>
      <c r="O2229" s="66" t="n">
        <v>45941</v>
      </c>
      <c r="P2229" s="67" t="n">
        <v>12</v>
      </c>
      <c r="Q2229" s="67" t="n">
        <v>2</v>
      </c>
      <c r="R2229" s="67">
        <f>$I2229</f>
        <v/>
      </c>
      <c r="S2229" s="67">
        <f>$K2229</f>
        <v/>
      </c>
      <c r="T2229" s="67">
        <f>IFERROR(INDEX(Clients!$G$2:$G$1020,MATCH($E2229,Clients!$A$2:$A$1020,0)),"")</f>
        <v/>
      </c>
      <c r="U2229" s="67">
        <f>IFERROR(INDEX(Clients!$I$2:$I$1020,MATCH($E2229,Clients!$A$2:$A$1020,0)),"")</f>
        <v/>
      </c>
      <c r="V2229" s="69">
        <f>1</f>
        <v/>
      </c>
      <c r="W2229" s="69">
        <f>IF($N2229="Accepté",1,0)</f>
        <v/>
      </c>
      <c r="X2229" s="68">
        <f>$M2229*$W2229</f>
        <v/>
      </c>
      <c r="Y2229" s="68">
        <f>IF($N2229="En cours",0,$M2229)</f>
        <v/>
      </c>
      <c r="Z2229" s="69">
        <f>IF($P2229="",0,1)</f>
        <v/>
      </c>
      <c r="AA2229" s="70">
        <f>IF($P2229="",0,$P2229)</f>
        <v/>
      </c>
      <c r="AB2229" s="69">
        <f>IF(AND($P2229&lt;&gt;"",$P2229&lt;=Paramètres!$C$14),1,0)</f>
        <v/>
      </c>
      <c r="AC2229" s="67">
        <f>IF($P2229="","Jamais relancé",IF($P2229&lt;=3,"0-3 j",IF($P2229&lt;=7,"4-7 j",IF($P2229&lt;=15,"8-15 j","Plus de 15 j"))))</f>
        <v/>
      </c>
      <c r="AD2229" s="67">
        <f>IF($M2229&lt;=1000,"Moins de 1 k€",IF($M2229&lt;=5000,"1 à 5 k€",IF($M2229&lt;=15000,"5 à 15 k€","Plus de 15 k€")))</f>
        <v/>
      </c>
    </row>
    <row r="2230">
      <c r="A2230" s="65" t="inlineStr">
        <is>
          <t>DEV-02229</t>
        </is>
      </c>
      <c r="B2230" s="66" t="n">
        <v>45915</v>
      </c>
      <c r="C2230" s="65" t="inlineStr">
        <is>
          <t>2025-09</t>
        </is>
      </c>
      <c r="D2230" s="65" t="inlineStr">
        <is>
          <t>2025-2026</t>
        </is>
      </c>
      <c r="E2230" s="65" t="inlineStr">
        <is>
          <t>CLI-0980</t>
        </is>
      </c>
      <c r="F2230" s="65" t="inlineStr">
        <is>
          <t>Professionnel</t>
        </is>
      </c>
      <c r="G2230" s="65" t="inlineStr">
        <is>
          <t>Montpellier</t>
        </is>
      </c>
      <c r="H2230" s="65" t="inlineStr">
        <is>
          <t>Thomas Rey</t>
        </is>
      </c>
      <c r="I2230" s="65" t="inlineStr">
        <is>
          <t>Chauffage</t>
        </is>
      </c>
      <c r="J2230" s="65" t="inlineStr">
        <is>
          <t>CH-005</t>
        </is>
      </c>
      <c r="K2230" s="65" t="inlineStr">
        <is>
          <t>Désembouage circuit chauffage</t>
        </is>
      </c>
      <c r="L2230" s="67" t="n">
        <v>1</v>
      </c>
      <c r="M2230" s="68" t="n">
        <v>1169.71</v>
      </c>
      <c r="N2230" s="65" t="inlineStr">
        <is>
          <t>Sans réponse</t>
        </is>
      </c>
      <c r="O2230" s="66" t="n">
        <v>45957</v>
      </c>
      <c r="P2230" s="67" t="n">
        <v>7</v>
      </c>
      <c r="Q2230" s="67" t="n">
        <v>2</v>
      </c>
      <c r="R2230" s="67">
        <f>$I2230</f>
        <v/>
      </c>
      <c r="S2230" s="67">
        <f>$K2230</f>
        <v/>
      </c>
      <c r="T2230" s="67">
        <f>IFERROR(INDEX(Clients!$G$2:$G$1020,MATCH($E2230,Clients!$A$2:$A$1020,0)),"")</f>
        <v/>
      </c>
      <c r="U2230" s="67">
        <f>IFERROR(INDEX(Clients!$I$2:$I$1020,MATCH($E2230,Clients!$A$2:$A$1020,0)),"")</f>
        <v/>
      </c>
      <c r="V2230" s="69">
        <f>1</f>
        <v/>
      </c>
      <c r="W2230" s="69">
        <f>IF($N2230="Accepté",1,0)</f>
        <v/>
      </c>
      <c r="X2230" s="68">
        <f>$M2230*$W2230</f>
        <v/>
      </c>
      <c r="Y2230" s="68">
        <f>IF($N2230="En cours",0,$M2230)</f>
        <v/>
      </c>
      <c r="Z2230" s="69">
        <f>IF($P2230="",0,1)</f>
        <v/>
      </c>
      <c r="AA2230" s="70">
        <f>IF($P2230="",0,$P2230)</f>
        <v/>
      </c>
      <c r="AB2230" s="69">
        <f>IF(AND($P2230&lt;&gt;"",$P2230&lt;=Paramètres!$C$14),1,0)</f>
        <v/>
      </c>
      <c r="AC2230" s="67">
        <f>IF($P2230="","Jamais relancé",IF($P2230&lt;=3,"0-3 j",IF($P2230&lt;=7,"4-7 j",IF($P2230&lt;=15,"8-15 j","Plus de 15 j"))))</f>
        <v/>
      </c>
      <c r="AD2230" s="67">
        <f>IF($M2230&lt;=1000,"Moins de 1 k€",IF($M2230&lt;=5000,"1 à 5 k€",IF($M2230&lt;=15000,"5 à 15 k€","Plus de 15 k€")))</f>
        <v/>
      </c>
    </row>
    <row r="2231">
      <c r="A2231" s="65" t="inlineStr">
        <is>
          <t>DEV-02230</t>
        </is>
      </c>
      <c r="B2231" s="66" t="n">
        <v>45915</v>
      </c>
      <c r="C2231" s="65" t="inlineStr">
        <is>
          <t>2025-09</t>
        </is>
      </c>
      <c r="D2231" s="65" t="inlineStr">
        <is>
          <t>2025-2026</t>
        </is>
      </c>
      <c r="E2231" s="65" t="inlineStr">
        <is>
          <t>CLI-0558</t>
        </is>
      </c>
      <c r="F2231" s="65" t="inlineStr">
        <is>
          <t>Particulier</t>
        </is>
      </c>
      <c r="G2231" s="65" t="inlineStr">
        <is>
          <t>Montpellier</t>
        </is>
      </c>
      <c r="H2231" s="65" t="inlineStr">
        <is>
          <t>Thomas Rey</t>
        </is>
      </c>
      <c r="I2231" s="65" t="inlineStr">
        <is>
          <t>Plomberie</t>
        </is>
      </c>
      <c r="J2231" s="65" t="inlineStr">
        <is>
          <t>PR-004</t>
        </is>
      </c>
      <c r="K2231" s="65" t="inlineStr">
        <is>
          <t>Remplacement colonne d'évacuation</t>
        </is>
      </c>
      <c r="L2231" s="67" t="n">
        <v>2</v>
      </c>
      <c r="M2231" s="68" t="n">
        <v>13724.22</v>
      </c>
      <c r="N2231" s="65" t="inlineStr">
        <is>
          <t>Refusé</t>
        </is>
      </c>
      <c r="O2231" s="66" t="n">
        <v>45932</v>
      </c>
      <c r="P2231" s="67" t="n"/>
      <c r="Q2231" s="67" t="n">
        <v>0</v>
      </c>
      <c r="R2231" s="67">
        <f>$I2231</f>
        <v/>
      </c>
      <c r="S2231" s="67">
        <f>$K2231</f>
        <v/>
      </c>
      <c r="T2231" s="67">
        <f>IFERROR(INDEX(Clients!$G$2:$G$1020,MATCH($E2231,Clients!$A$2:$A$1020,0)),"")</f>
        <v/>
      </c>
      <c r="U2231" s="67">
        <f>IFERROR(INDEX(Clients!$I$2:$I$1020,MATCH($E2231,Clients!$A$2:$A$1020,0)),"")</f>
        <v/>
      </c>
      <c r="V2231" s="69">
        <f>1</f>
        <v/>
      </c>
      <c r="W2231" s="69">
        <f>IF($N2231="Accepté",1,0)</f>
        <v/>
      </c>
      <c r="X2231" s="68">
        <f>$M2231*$W2231</f>
        <v/>
      </c>
      <c r="Y2231" s="68">
        <f>IF($N2231="En cours",0,$M2231)</f>
        <v/>
      </c>
      <c r="Z2231" s="69">
        <f>IF($P2231="",0,1)</f>
        <v/>
      </c>
      <c r="AA2231" s="70">
        <f>IF($P2231="",0,$P2231)</f>
        <v/>
      </c>
      <c r="AB2231" s="69">
        <f>IF(AND($P2231&lt;&gt;"",$P2231&lt;=Paramètres!$C$14),1,0)</f>
        <v/>
      </c>
      <c r="AC2231" s="67">
        <f>IF($P2231="","Jamais relancé",IF($P2231&lt;=3,"0-3 j",IF($P2231&lt;=7,"4-7 j",IF($P2231&lt;=15,"8-15 j","Plus de 15 j"))))</f>
        <v/>
      </c>
      <c r="AD2231" s="67">
        <f>IF($M2231&lt;=1000,"Moins de 1 k€",IF($M2231&lt;=5000,"1 à 5 k€",IF($M2231&lt;=15000,"5 à 15 k€","Plus de 15 k€")))</f>
        <v/>
      </c>
    </row>
    <row r="2232">
      <c r="A2232" s="65" t="inlineStr">
        <is>
          <t>DEV-02231</t>
        </is>
      </c>
      <c r="B2232" s="66" t="n">
        <v>45916</v>
      </c>
      <c r="C2232" s="65" t="inlineStr">
        <is>
          <t>2025-09</t>
        </is>
      </c>
      <c r="D2232" s="65" t="inlineStr">
        <is>
          <t>2025-2026</t>
        </is>
      </c>
      <c r="E2232" s="65" t="inlineStr">
        <is>
          <t>CLI-0680</t>
        </is>
      </c>
      <c r="F2232" s="65" t="inlineStr">
        <is>
          <t>Syndic</t>
        </is>
      </c>
      <c r="G2232" s="65" t="inlineStr">
        <is>
          <t>Bordeaux</t>
        </is>
      </c>
      <c r="H2232" s="65" t="inlineStr">
        <is>
          <t>Karim Belkacem</t>
        </is>
      </c>
      <c r="I2232" s="65" t="inlineStr">
        <is>
          <t>Plomberie</t>
        </is>
      </c>
      <c r="J2232" s="65" t="inlineStr">
        <is>
          <t>PR-004</t>
        </is>
      </c>
      <c r="K2232" s="65" t="inlineStr">
        <is>
          <t>Remplacement colonne d'évacuation</t>
        </is>
      </c>
      <c r="L2232" s="67" t="n">
        <v>1</v>
      </c>
      <c r="M2232" s="68" t="n">
        <v>11187.27</v>
      </c>
      <c r="N2232" s="65" t="inlineStr">
        <is>
          <t>Sans réponse</t>
        </is>
      </c>
      <c r="O2232" s="66" t="n">
        <v>45926</v>
      </c>
      <c r="P2232" s="67" t="n"/>
      <c r="Q2232" s="67" t="n">
        <v>0</v>
      </c>
      <c r="R2232" s="67">
        <f>$I2232</f>
        <v/>
      </c>
      <c r="S2232" s="67">
        <f>$K2232</f>
        <v/>
      </c>
      <c r="T2232" s="67">
        <f>IFERROR(INDEX(Clients!$G$2:$G$1020,MATCH($E2232,Clients!$A$2:$A$1020,0)),"")</f>
        <v/>
      </c>
      <c r="U2232" s="67">
        <f>IFERROR(INDEX(Clients!$I$2:$I$1020,MATCH($E2232,Clients!$A$2:$A$1020,0)),"")</f>
        <v/>
      </c>
      <c r="V2232" s="69">
        <f>1</f>
        <v/>
      </c>
      <c r="W2232" s="69">
        <f>IF($N2232="Accepté",1,0)</f>
        <v/>
      </c>
      <c r="X2232" s="68">
        <f>$M2232*$W2232</f>
        <v/>
      </c>
      <c r="Y2232" s="68">
        <f>IF($N2232="En cours",0,$M2232)</f>
        <v/>
      </c>
      <c r="Z2232" s="69">
        <f>IF($P2232="",0,1)</f>
        <v/>
      </c>
      <c r="AA2232" s="70">
        <f>IF($P2232="",0,$P2232)</f>
        <v/>
      </c>
      <c r="AB2232" s="69">
        <f>IF(AND($P2232&lt;&gt;"",$P2232&lt;=Paramètres!$C$14),1,0)</f>
        <v/>
      </c>
      <c r="AC2232" s="67">
        <f>IF($P2232="","Jamais relancé",IF($P2232&lt;=3,"0-3 j",IF($P2232&lt;=7,"4-7 j",IF($P2232&lt;=15,"8-15 j","Plus de 15 j"))))</f>
        <v/>
      </c>
      <c r="AD2232" s="67">
        <f>IF($M2232&lt;=1000,"Moins de 1 k€",IF($M2232&lt;=5000,"1 à 5 k€",IF($M2232&lt;=15000,"5 à 15 k€","Plus de 15 k€")))</f>
        <v/>
      </c>
    </row>
    <row r="2233">
      <c r="A2233" s="65" t="inlineStr">
        <is>
          <t>DEV-02232</t>
        </is>
      </c>
      <c r="B2233" s="66" t="n">
        <v>45916</v>
      </c>
      <c r="C2233" s="65" t="inlineStr">
        <is>
          <t>2025-09</t>
        </is>
      </c>
      <c r="D2233" s="65" t="inlineStr">
        <is>
          <t>2025-2026</t>
        </is>
      </c>
      <c r="E2233" s="65" t="inlineStr">
        <is>
          <t>CLI-0548</t>
        </is>
      </c>
      <c r="F2233" s="65" t="inlineStr">
        <is>
          <t>Collectivité</t>
        </is>
      </c>
      <c r="G2233" s="65" t="inlineStr">
        <is>
          <t>Bordeaux</t>
        </is>
      </c>
      <c r="H2233" s="65" t="inlineStr">
        <is>
          <t>Sophie Marchand</t>
        </is>
      </c>
      <c r="I2233" s="65" t="inlineStr">
        <is>
          <t>Dépannage</t>
        </is>
      </c>
      <c r="J2233" s="65" t="inlineStr">
        <is>
          <t>DP-001</t>
        </is>
      </c>
      <c r="K2233" s="65" t="inlineStr">
        <is>
          <t>Dépannage plomberie urgence</t>
        </is>
      </c>
      <c r="L2233" s="67" t="n">
        <v>1</v>
      </c>
      <c r="M2233" s="68" t="n">
        <v>663.84</v>
      </c>
      <c r="N2233" s="65" t="inlineStr">
        <is>
          <t>Accepté</t>
        </is>
      </c>
      <c r="O2233" s="66" t="n">
        <v>45938</v>
      </c>
      <c r="P2233" s="67" t="n">
        <v>17</v>
      </c>
      <c r="Q2233" s="67" t="n">
        <v>1</v>
      </c>
      <c r="R2233" s="67">
        <f>$I2233</f>
        <v/>
      </c>
      <c r="S2233" s="67">
        <f>$K2233</f>
        <v/>
      </c>
      <c r="T2233" s="67">
        <f>IFERROR(INDEX(Clients!$G$2:$G$1020,MATCH($E2233,Clients!$A$2:$A$1020,0)),"")</f>
        <v/>
      </c>
      <c r="U2233" s="67">
        <f>IFERROR(INDEX(Clients!$I$2:$I$1020,MATCH($E2233,Clients!$A$2:$A$1020,0)),"")</f>
        <v/>
      </c>
      <c r="V2233" s="69">
        <f>1</f>
        <v/>
      </c>
      <c r="W2233" s="69">
        <f>IF($N2233="Accepté",1,0)</f>
        <v/>
      </c>
      <c r="X2233" s="68">
        <f>$M2233*$W2233</f>
        <v/>
      </c>
      <c r="Y2233" s="68">
        <f>IF($N2233="En cours",0,$M2233)</f>
        <v/>
      </c>
      <c r="Z2233" s="69">
        <f>IF($P2233="",0,1)</f>
        <v/>
      </c>
      <c r="AA2233" s="70">
        <f>IF($P2233="",0,$P2233)</f>
        <v/>
      </c>
      <c r="AB2233" s="69">
        <f>IF(AND($P2233&lt;&gt;"",$P2233&lt;=Paramètres!$C$14),1,0)</f>
        <v/>
      </c>
      <c r="AC2233" s="67">
        <f>IF($P2233="","Jamais relancé",IF($P2233&lt;=3,"0-3 j",IF($P2233&lt;=7,"4-7 j",IF($P2233&lt;=15,"8-15 j","Plus de 15 j"))))</f>
        <v/>
      </c>
      <c r="AD2233" s="67">
        <f>IF($M2233&lt;=1000,"Moins de 1 k€",IF($M2233&lt;=5000,"1 à 5 k€",IF($M2233&lt;=15000,"5 à 15 k€","Plus de 15 k€")))</f>
        <v/>
      </c>
    </row>
    <row r="2234">
      <c r="A2234" s="65" t="inlineStr">
        <is>
          <t>DEV-02233</t>
        </is>
      </c>
      <c r="B2234" s="66" t="n">
        <v>45916</v>
      </c>
      <c r="C2234" s="65" t="inlineStr">
        <is>
          <t>2025-09</t>
        </is>
      </c>
      <c r="D2234" s="65" t="inlineStr">
        <is>
          <t>2025-2026</t>
        </is>
      </c>
      <c r="E2234" s="65" t="inlineStr">
        <is>
          <t>CLI-0328</t>
        </is>
      </c>
      <c r="F2234" s="65" t="inlineStr">
        <is>
          <t>Particulier</t>
        </is>
      </c>
      <c r="G2234" s="65" t="inlineStr">
        <is>
          <t>Bordeaux</t>
        </is>
      </c>
      <c r="H2234" s="65" t="inlineStr">
        <is>
          <t>Sophie Marchand</t>
        </is>
      </c>
      <c r="I2234" s="65" t="inlineStr">
        <is>
          <t>Électricité</t>
        </is>
      </c>
      <c r="J2234" s="65" t="inlineStr">
        <is>
          <t>EL-004</t>
        </is>
      </c>
      <c r="K2234" s="65" t="inlineStr">
        <is>
          <t>Éclairage LED locaux professionnels</t>
        </is>
      </c>
      <c r="L2234" s="67" t="n">
        <v>2</v>
      </c>
      <c r="M2234" s="68" t="n">
        <v>6886.67</v>
      </c>
      <c r="N2234" s="65" t="inlineStr">
        <is>
          <t>Accepté</t>
        </is>
      </c>
      <c r="O2234" s="66" t="n">
        <v>45921</v>
      </c>
      <c r="P2234" s="67" t="n"/>
      <c r="Q2234" s="67" t="n">
        <v>0</v>
      </c>
      <c r="R2234" s="67">
        <f>$I2234</f>
        <v/>
      </c>
      <c r="S2234" s="67">
        <f>$K2234</f>
        <v/>
      </c>
      <c r="T2234" s="67">
        <f>IFERROR(INDEX(Clients!$G$2:$G$1020,MATCH($E2234,Clients!$A$2:$A$1020,0)),"")</f>
        <v/>
      </c>
      <c r="U2234" s="67">
        <f>IFERROR(INDEX(Clients!$I$2:$I$1020,MATCH($E2234,Clients!$A$2:$A$1020,0)),"")</f>
        <v/>
      </c>
      <c r="V2234" s="69">
        <f>1</f>
        <v/>
      </c>
      <c r="W2234" s="69">
        <f>IF($N2234="Accepté",1,0)</f>
        <v/>
      </c>
      <c r="X2234" s="68">
        <f>$M2234*$W2234</f>
        <v/>
      </c>
      <c r="Y2234" s="68">
        <f>IF($N2234="En cours",0,$M2234)</f>
        <v/>
      </c>
      <c r="Z2234" s="69">
        <f>IF($P2234="",0,1)</f>
        <v/>
      </c>
      <c r="AA2234" s="70">
        <f>IF($P2234="",0,$P2234)</f>
        <v/>
      </c>
      <c r="AB2234" s="69">
        <f>IF(AND($P2234&lt;&gt;"",$P2234&lt;=Paramètres!$C$14),1,0)</f>
        <v/>
      </c>
      <c r="AC2234" s="67">
        <f>IF($P2234="","Jamais relancé",IF($P2234&lt;=3,"0-3 j",IF($P2234&lt;=7,"4-7 j",IF($P2234&lt;=15,"8-15 j","Plus de 15 j"))))</f>
        <v/>
      </c>
      <c r="AD2234" s="67">
        <f>IF($M2234&lt;=1000,"Moins de 1 k€",IF($M2234&lt;=5000,"1 à 5 k€",IF($M2234&lt;=15000,"5 à 15 k€","Plus de 15 k€")))</f>
        <v/>
      </c>
    </row>
    <row r="2235">
      <c r="A2235" s="65" t="inlineStr">
        <is>
          <t>DEV-02234</t>
        </is>
      </c>
      <c r="B2235" s="66" t="n">
        <v>45916</v>
      </c>
      <c r="C2235" s="65" t="inlineStr">
        <is>
          <t>2025-09</t>
        </is>
      </c>
      <c r="D2235" s="65" t="inlineStr">
        <is>
          <t>2025-2026</t>
        </is>
      </c>
      <c r="E2235" s="65" t="inlineStr">
        <is>
          <t>CLI-0724</t>
        </is>
      </c>
      <c r="F2235" s="65" t="inlineStr">
        <is>
          <t>Particulier</t>
        </is>
      </c>
      <c r="G2235" s="65" t="inlineStr">
        <is>
          <t>Bordeaux</t>
        </is>
      </c>
      <c r="H2235" s="65" t="inlineStr">
        <is>
          <t>Karim Belkacem</t>
        </is>
      </c>
      <c r="I2235" s="65" t="inlineStr">
        <is>
          <t>Électricité</t>
        </is>
      </c>
      <c r="J2235" s="65" t="inlineStr">
        <is>
          <t>EL-001</t>
        </is>
      </c>
      <c r="K2235" s="65" t="inlineStr">
        <is>
          <t>Mise aux normes tableau électrique</t>
        </is>
      </c>
      <c r="L2235" s="67" t="n">
        <v>1</v>
      </c>
      <c r="M2235" s="68" t="n">
        <v>2043.81</v>
      </c>
      <c r="N2235" s="65" t="inlineStr">
        <is>
          <t>Refusé</t>
        </is>
      </c>
      <c r="O2235" s="66" t="n">
        <v>45952</v>
      </c>
      <c r="P2235" s="67" t="n">
        <v>11</v>
      </c>
      <c r="Q2235" s="67" t="n">
        <v>4</v>
      </c>
      <c r="R2235" s="67">
        <f>$I2235</f>
        <v/>
      </c>
      <c r="S2235" s="67">
        <f>$K2235</f>
        <v/>
      </c>
      <c r="T2235" s="67">
        <f>IFERROR(INDEX(Clients!$G$2:$G$1020,MATCH($E2235,Clients!$A$2:$A$1020,0)),"")</f>
        <v/>
      </c>
      <c r="U2235" s="67">
        <f>IFERROR(INDEX(Clients!$I$2:$I$1020,MATCH($E2235,Clients!$A$2:$A$1020,0)),"")</f>
        <v/>
      </c>
      <c r="V2235" s="69">
        <f>1</f>
        <v/>
      </c>
      <c r="W2235" s="69">
        <f>IF($N2235="Accepté",1,0)</f>
        <v/>
      </c>
      <c r="X2235" s="68">
        <f>$M2235*$W2235</f>
        <v/>
      </c>
      <c r="Y2235" s="68">
        <f>IF($N2235="En cours",0,$M2235)</f>
        <v/>
      </c>
      <c r="Z2235" s="69">
        <f>IF($P2235="",0,1)</f>
        <v/>
      </c>
      <c r="AA2235" s="70">
        <f>IF($P2235="",0,$P2235)</f>
        <v/>
      </c>
      <c r="AB2235" s="69">
        <f>IF(AND($P2235&lt;&gt;"",$P2235&lt;=Paramètres!$C$14),1,0)</f>
        <v/>
      </c>
      <c r="AC2235" s="67">
        <f>IF($P2235="","Jamais relancé",IF($P2235&lt;=3,"0-3 j",IF($P2235&lt;=7,"4-7 j",IF($P2235&lt;=15,"8-15 j","Plus de 15 j"))))</f>
        <v/>
      </c>
      <c r="AD2235" s="67">
        <f>IF($M2235&lt;=1000,"Moins de 1 k€",IF($M2235&lt;=5000,"1 à 5 k€",IF($M2235&lt;=15000,"5 à 15 k€","Plus de 15 k€")))</f>
        <v/>
      </c>
    </row>
    <row r="2236">
      <c r="A2236" s="65" t="inlineStr">
        <is>
          <t>DEV-02235</t>
        </is>
      </c>
      <c r="B2236" s="66" t="n">
        <v>45916</v>
      </c>
      <c r="C2236" s="65" t="inlineStr">
        <is>
          <t>2025-09</t>
        </is>
      </c>
      <c r="D2236" s="65" t="inlineStr">
        <is>
          <t>2025-2026</t>
        </is>
      </c>
      <c r="E2236" s="65" t="inlineStr">
        <is>
          <t>CLI-0514</t>
        </is>
      </c>
      <c r="F2236" s="65" t="inlineStr">
        <is>
          <t>Particulier</t>
        </is>
      </c>
      <c r="G2236" s="65" t="inlineStr">
        <is>
          <t>Toulouse</t>
        </is>
      </c>
      <c r="H2236" s="65" t="inlineStr">
        <is>
          <t>Julien Fabre</t>
        </is>
      </c>
      <c r="I2236" s="65" t="inlineStr">
        <is>
          <t>Dépannage</t>
        </is>
      </c>
      <c r="J2236" s="65" t="inlineStr">
        <is>
          <t>DP-004</t>
        </is>
      </c>
      <c r="K2236" s="65" t="inlineStr">
        <is>
          <t>Remise en service chaudière</t>
        </is>
      </c>
      <c r="L2236" s="67" t="n">
        <v>1</v>
      </c>
      <c r="M2236" s="68" t="n">
        <v>255.24</v>
      </c>
      <c r="N2236" s="65" t="inlineStr">
        <is>
          <t>Accepté</t>
        </is>
      </c>
      <c r="O2236" s="66" t="n">
        <v>45940</v>
      </c>
      <c r="P2236" s="67" t="n">
        <v>1</v>
      </c>
      <c r="Q2236" s="67" t="n">
        <v>2</v>
      </c>
      <c r="R2236" s="67">
        <f>$I2236</f>
        <v/>
      </c>
      <c r="S2236" s="67">
        <f>$K2236</f>
        <v/>
      </c>
      <c r="T2236" s="67">
        <f>IFERROR(INDEX(Clients!$G$2:$G$1020,MATCH($E2236,Clients!$A$2:$A$1020,0)),"")</f>
        <v/>
      </c>
      <c r="U2236" s="67">
        <f>IFERROR(INDEX(Clients!$I$2:$I$1020,MATCH($E2236,Clients!$A$2:$A$1020,0)),"")</f>
        <v/>
      </c>
      <c r="V2236" s="69">
        <f>1</f>
        <v/>
      </c>
      <c r="W2236" s="69">
        <f>IF($N2236="Accepté",1,0)</f>
        <v/>
      </c>
      <c r="X2236" s="68">
        <f>$M2236*$W2236</f>
        <v/>
      </c>
      <c r="Y2236" s="68">
        <f>IF($N2236="En cours",0,$M2236)</f>
        <v/>
      </c>
      <c r="Z2236" s="69">
        <f>IF($P2236="",0,1)</f>
        <v/>
      </c>
      <c r="AA2236" s="70">
        <f>IF($P2236="",0,$P2236)</f>
        <v/>
      </c>
      <c r="AB2236" s="69">
        <f>IF(AND($P2236&lt;&gt;"",$P2236&lt;=Paramètres!$C$14),1,0)</f>
        <v/>
      </c>
      <c r="AC2236" s="67">
        <f>IF($P2236="","Jamais relancé",IF($P2236&lt;=3,"0-3 j",IF($P2236&lt;=7,"4-7 j",IF($P2236&lt;=15,"8-15 j","Plus de 15 j"))))</f>
        <v/>
      </c>
      <c r="AD2236" s="67">
        <f>IF($M2236&lt;=1000,"Moins de 1 k€",IF($M2236&lt;=5000,"1 à 5 k€",IF($M2236&lt;=15000,"5 à 15 k€","Plus de 15 k€")))</f>
        <v/>
      </c>
    </row>
    <row r="2237">
      <c r="A2237" s="65" t="inlineStr">
        <is>
          <t>DEV-02236</t>
        </is>
      </c>
      <c r="B2237" s="66" t="n">
        <v>45916</v>
      </c>
      <c r="C2237" s="65" t="inlineStr">
        <is>
          <t>2025-09</t>
        </is>
      </c>
      <c r="D2237" s="65" t="inlineStr">
        <is>
          <t>2025-2026</t>
        </is>
      </c>
      <c r="E2237" s="65" t="inlineStr">
        <is>
          <t>CLI-0615</t>
        </is>
      </c>
      <c r="F2237" s="65" t="inlineStr">
        <is>
          <t>Professionnel</t>
        </is>
      </c>
      <c r="G2237" s="65" t="inlineStr">
        <is>
          <t>Montpellier</t>
        </is>
      </c>
      <c r="H2237" s="65" t="inlineStr">
        <is>
          <t>Thomas Rey</t>
        </is>
      </c>
      <c r="I2237" s="65" t="inlineStr">
        <is>
          <t>Chauffage</t>
        </is>
      </c>
      <c r="J2237" s="65" t="inlineStr">
        <is>
          <t>CH-004</t>
        </is>
      </c>
      <c r="K2237" s="65" t="inlineStr">
        <is>
          <t>Remplacement radiateurs (lot de 5)</t>
        </is>
      </c>
      <c r="L2237" s="67" t="n">
        <v>1</v>
      </c>
      <c r="M2237" s="68" t="n">
        <v>4785.2</v>
      </c>
      <c r="N2237" s="65" t="inlineStr">
        <is>
          <t>Sans réponse</t>
        </is>
      </c>
      <c r="O2237" s="66" t="n">
        <v>45932</v>
      </c>
      <c r="P2237" s="67" t="n">
        <v>18</v>
      </c>
      <c r="Q2237" s="67" t="n">
        <v>0</v>
      </c>
      <c r="R2237" s="67">
        <f>$I2237</f>
        <v/>
      </c>
      <c r="S2237" s="67">
        <f>$K2237</f>
        <v/>
      </c>
      <c r="T2237" s="67">
        <f>IFERROR(INDEX(Clients!$G$2:$G$1020,MATCH($E2237,Clients!$A$2:$A$1020,0)),"")</f>
        <v/>
      </c>
      <c r="U2237" s="67">
        <f>IFERROR(INDEX(Clients!$I$2:$I$1020,MATCH($E2237,Clients!$A$2:$A$1020,0)),"")</f>
        <v/>
      </c>
      <c r="V2237" s="69">
        <f>1</f>
        <v/>
      </c>
      <c r="W2237" s="69">
        <f>IF($N2237="Accepté",1,0)</f>
        <v/>
      </c>
      <c r="X2237" s="68">
        <f>$M2237*$W2237</f>
        <v/>
      </c>
      <c r="Y2237" s="68">
        <f>IF($N2237="En cours",0,$M2237)</f>
        <v/>
      </c>
      <c r="Z2237" s="69">
        <f>IF($P2237="",0,1)</f>
        <v/>
      </c>
      <c r="AA2237" s="70">
        <f>IF($P2237="",0,$P2237)</f>
        <v/>
      </c>
      <c r="AB2237" s="69">
        <f>IF(AND($P2237&lt;&gt;"",$P2237&lt;=Paramètres!$C$14),1,0)</f>
        <v/>
      </c>
      <c r="AC2237" s="67">
        <f>IF($P2237="","Jamais relancé",IF($P2237&lt;=3,"0-3 j",IF($P2237&lt;=7,"4-7 j",IF($P2237&lt;=15,"8-15 j","Plus de 15 j"))))</f>
        <v/>
      </c>
      <c r="AD2237" s="67">
        <f>IF($M2237&lt;=1000,"Moins de 1 k€",IF($M2237&lt;=5000,"1 à 5 k€",IF($M2237&lt;=15000,"5 à 15 k€","Plus de 15 k€")))</f>
        <v/>
      </c>
    </row>
    <row r="2238">
      <c r="A2238" s="65" t="inlineStr">
        <is>
          <t>DEV-02237</t>
        </is>
      </c>
      <c r="B2238" s="66" t="n">
        <v>45916</v>
      </c>
      <c r="C2238" s="65" t="inlineStr">
        <is>
          <t>2025-09</t>
        </is>
      </c>
      <c r="D2238" s="65" t="inlineStr">
        <is>
          <t>2025-2026</t>
        </is>
      </c>
      <c r="E2238" s="65" t="inlineStr">
        <is>
          <t>CLI-1002</t>
        </is>
      </c>
      <c r="F2238" s="65" t="inlineStr">
        <is>
          <t>Particulier</t>
        </is>
      </c>
      <c r="G2238" s="65" t="inlineStr">
        <is>
          <t>Montpellier</t>
        </is>
      </c>
      <c r="H2238" s="65" t="inlineStr">
        <is>
          <t>Thomas Rey</t>
        </is>
      </c>
      <c r="I2238" s="65" t="inlineStr">
        <is>
          <t>Salle de bain</t>
        </is>
      </c>
      <c r="J2238" s="65" t="inlineStr">
        <is>
          <t>SB-003</t>
        </is>
      </c>
      <c r="K2238" s="65" t="inlineStr">
        <is>
          <t>Pose meuble vasque + robinetterie</t>
        </is>
      </c>
      <c r="L2238" s="67" t="n">
        <v>1</v>
      </c>
      <c r="M2238" s="68" t="n">
        <v>1216.47</v>
      </c>
      <c r="N2238" s="65" t="inlineStr">
        <is>
          <t>Sans réponse</t>
        </is>
      </c>
      <c r="O2238" s="66" t="n">
        <v>45936</v>
      </c>
      <c r="P2238" s="67" t="n">
        <v>14</v>
      </c>
      <c r="Q2238" s="67" t="n">
        <v>1</v>
      </c>
      <c r="R2238" s="67">
        <f>$I2238</f>
        <v/>
      </c>
      <c r="S2238" s="67">
        <f>$K2238</f>
        <v/>
      </c>
      <c r="T2238" s="67">
        <f>IFERROR(INDEX(Clients!$G$2:$G$1020,MATCH($E2238,Clients!$A$2:$A$1020,0)),"")</f>
        <v/>
      </c>
      <c r="U2238" s="67">
        <f>IFERROR(INDEX(Clients!$I$2:$I$1020,MATCH($E2238,Clients!$A$2:$A$1020,0)),"")</f>
        <v/>
      </c>
      <c r="V2238" s="69">
        <f>1</f>
        <v/>
      </c>
      <c r="W2238" s="69">
        <f>IF($N2238="Accepté",1,0)</f>
        <v/>
      </c>
      <c r="X2238" s="68">
        <f>$M2238*$W2238</f>
        <v/>
      </c>
      <c r="Y2238" s="68">
        <f>IF($N2238="En cours",0,$M2238)</f>
        <v/>
      </c>
      <c r="Z2238" s="69">
        <f>IF($P2238="",0,1)</f>
        <v/>
      </c>
      <c r="AA2238" s="70">
        <f>IF($P2238="",0,$P2238)</f>
        <v/>
      </c>
      <c r="AB2238" s="69">
        <f>IF(AND($P2238&lt;&gt;"",$P2238&lt;=Paramètres!$C$14),1,0)</f>
        <v/>
      </c>
      <c r="AC2238" s="67">
        <f>IF($P2238="","Jamais relancé",IF($P2238&lt;=3,"0-3 j",IF($P2238&lt;=7,"4-7 j",IF($P2238&lt;=15,"8-15 j","Plus de 15 j"))))</f>
        <v/>
      </c>
      <c r="AD2238" s="67">
        <f>IF($M2238&lt;=1000,"Moins de 1 k€",IF($M2238&lt;=5000,"1 à 5 k€",IF($M2238&lt;=15000,"5 à 15 k€","Plus de 15 k€")))</f>
        <v/>
      </c>
    </row>
    <row r="2239">
      <c r="A2239" s="65" t="inlineStr">
        <is>
          <t>DEV-02238</t>
        </is>
      </c>
      <c r="B2239" s="66" t="n">
        <v>45917</v>
      </c>
      <c r="C2239" s="65" t="inlineStr">
        <is>
          <t>2025-09</t>
        </is>
      </c>
      <c r="D2239" s="65" t="inlineStr">
        <is>
          <t>2025-2026</t>
        </is>
      </c>
      <c r="E2239" s="65" t="inlineStr">
        <is>
          <t>CLI-0563</t>
        </is>
      </c>
      <c r="F2239" s="65" t="inlineStr">
        <is>
          <t>Particulier</t>
        </is>
      </c>
      <c r="G2239" s="65" t="inlineStr">
        <is>
          <t>Toulouse</t>
        </is>
      </c>
      <c r="H2239" s="65" t="inlineStr">
        <is>
          <t>Nadia Cherif</t>
        </is>
      </c>
      <c r="I2239" s="65" t="inlineStr">
        <is>
          <t>Plomberie</t>
        </is>
      </c>
      <c r="J2239" s="65" t="inlineStr">
        <is>
          <t>PR-004</t>
        </is>
      </c>
      <c r="K2239" s="65" t="inlineStr">
        <is>
          <t>Remplacement colonne d'évacuation</t>
        </is>
      </c>
      <c r="L2239" s="67" t="n">
        <v>1</v>
      </c>
      <c r="M2239" s="68" t="n">
        <v>6448.22</v>
      </c>
      <c r="N2239" s="65" t="inlineStr">
        <is>
          <t>Sans réponse</t>
        </is>
      </c>
      <c r="O2239" s="66" t="n">
        <v>45943</v>
      </c>
      <c r="P2239" s="67" t="n"/>
      <c r="Q2239" s="67" t="n">
        <v>0</v>
      </c>
      <c r="R2239" s="67">
        <f>$I2239</f>
        <v/>
      </c>
      <c r="S2239" s="67">
        <f>$K2239</f>
        <v/>
      </c>
      <c r="T2239" s="67">
        <f>IFERROR(INDEX(Clients!$G$2:$G$1020,MATCH($E2239,Clients!$A$2:$A$1020,0)),"")</f>
        <v/>
      </c>
      <c r="U2239" s="67">
        <f>IFERROR(INDEX(Clients!$I$2:$I$1020,MATCH($E2239,Clients!$A$2:$A$1020,0)),"")</f>
        <v/>
      </c>
      <c r="V2239" s="69">
        <f>1</f>
        <v/>
      </c>
      <c r="W2239" s="69">
        <f>IF($N2239="Accepté",1,0)</f>
        <v/>
      </c>
      <c r="X2239" s="68">
        <f>$M2239*$W2239</f>
        <v/>
      </c>
      <c r="Y2239" s="68">
        <f>IF($N2239="En cours",0,$M2239)</f>
        <v/>
      </c>
      <c r="Z2239" s="69">
        <f>IF($P2239="",0,1)</f>
        <v/>
      </c>
      <c r="AA2239" s="70">
        <f>IF($P2239="",0,$P2239)</f>
        <v/>
      </c>
      <c r="AB2239" s="69">
        <f>IF(AND($P2239&lt;&gt;"",$P2239&lt;=Paramètres!$C$14),1,0)</f>
        <v/>
      </c>
      <c r="AC2239" s="67">
        <f>IF($P2239="","Jamais relancé",IF($P2239&lt;=3,"0-3 j",IF($P2239&lt;=7,"4-7 j",IF($P2239&lt;=15,"8-15 j","Plus de 15 j"))))</f>
        <v/>
      </c>
      <c r="AD2239" s="67">
        <f>IF($M2239&lt;=1000,"Moins de 1 k€",IF($M2239&lt;=5000,"1 à 5 k€",IF($M2239&lt;=15000,"5 à 15 k€","Plus de 15 k€")))</f>
        <v/>
      </c>
    </row>
    <row r="2240">
      <c r="A2240" s="65" t="inlineStr">
        <is>
          <t>DEV-02239</t>
        </is>
      </c>
      <c r="B2240" s="66" t="n">
        <v>45917</v>
      </c>
      <c r="C2240" s="65" t="inlineStr">
        <is>
          <t>2025-09</t>
        </is>
      </c>
      <c r="D2240" s="65" t="inlineStr">
        <is>
          <t>2025-2026</t>
        </is>
      </c>
      <c r="E2240" s="65" t="inlineStr">
        <is>
          <t>CLI-0406</t>
        </is>
      </c>
      <c r="F2240" s="65" t="inlineStr">
        <is>
          <t>Particulier</t>
        </is>
      </c>
      <c r="G2240" s="65" t="inlineStr">
        <is>
          <t>Toulouse</t>
        </is>
      </c>
      <c r="H2240" s="65" t="inlineStr">
        <is>
          <t>Nadia Cherif</t>
        </is>
      </c>
      <c r="I2240" s="65" t="inlineStr">
        <is>
          <t>Dépannage</t>
        </is>
      </c>
      <c r="J2240" s="65" t="inlineStr">
        <is>
          <t>DP-002</t>
        </is>
      </c>
      <c r="K2240" s="65" t="inlineStr">
        <is>
          <t>Débouchage canalisation</t>
        </is>
      </c>
      <c r="L2240" s="67" t="n">
        <v>1</v>
      </c>
      <c r="M2240" s="68" t="n">
        <v>382.78</v>
      </c>
      <c r="N2240" s="65" t="inlineStr">
        <is>
          <t>Accepté</t>
        </is>
      </c>
      <c r="O2240" s="66" t="n">
        <v>45947</v>
      </c>
      <c r="P2240" s="67" t="n">
        <v>14</v>
      </c>
      <c r="Q2240" s="67" t="n">
        <v>1</v>
      </c>
      <c r="R2240" s="67">
        <f>$I2240</f>
        <v/>
      </c>
      <c r="S2240" s="67">
        <f>$K2240</f>
        <v/>
      </c>
      <c r="T2240" s="67">
        <f>IFERROR(INDEX(Clients!$G$2:$G$1020,MATCH($E2240,Clients!$A$2:$A$1020,0)),"")</f>
        <v/>
      </c>
      <c r="U2240" s="67">
        <f>IFERROR(INDEX(Clients!$I$2:$I$1020,MATCH($E2240,Clients!$A$2:$A$1020,0)),"")</f>
        <v/>
      </c>
      <c r="V2240" s="69">
        <f>1</f>
        <v/>
      </c>
      <c r="W2240" s="69">
        <f>IF($N2240="Accepté",1,0)</f>
        <v/>
      </c>
      <c r="X2240" s="68">
        <f>$M2240*$W2240</f>
        <v/>
      </c>
      <c r="Y2240" s="68">
        <f>IF($N2240="En cours",0,$M2240)</f>
        <v/>
      </c>
      <c r="Z2240" s="69">
        <f>IF($P2240="",0,1)</f>
        <v/>
      </c>
      <c r="AA2240" s="70">
        <f>IF($P2240="",0,$P2240)</f>
        <v/>
      </c>
      <c r="AB2240" s="69">
        <f>IF(AND($P2240&lt;&gt;"",$P2240&lt;=Paramètres!$C$14),1,0)</f>
        <v/>
      </c>
      <c r="AC2240" s="67">
        <f>IF($P2240="","Jamais relancé",IF($P2240&lt;=3,"0-3 j",IF($P2240&lt;=7,"4-7 j",IF($P2240&lt;=15,"8-15 j","Plus de 15 j"))))</f>
        <v/>
      </c>
      <c r="AD2240" s="67">
        <f>IF($M2240&lt;=1000,"Moins de 1 k€",IF($M2240&lt;=5000,"1 à 5 k€",IF($M2240&lt;=15000,"5 à 15 k€","Plus de 15 k€")))</f>
        <v/>
      </c>
    </row>
    <row r="2241">
      <c r="A2241" s="65" t="inlineStr">
        <is>
          <t>DEV-02240</t>
        </is>
      </c>
      <c r="B2241" s="66" t="n">
        <v>45917</v>
      </c>
      <c r="C2241" s="65" t="inlineStr">
        <is>
          <t>2025-09</t>
        </is>
      </c>
      <c r="D2241" s="65" t="inlineStr">
        <is>
          <t>2025-2026</t>
        </is>
      </c>
      <c r="E2241" s="65" t="inlineStr">
        <is>
          <t>CLI-0225</t>
        </is>
      </c>
      <c r="F2241" s="65" t="inlineStr">
        <is>
          <t>Particulier</t>
        </is>
      </c>
      <c r="G2241" s="65" t="inlineStr">
        <is>
          <t>Toulouse</t>
        </is>
      </c>
      <c r="H2241" s="65" t="inlineStr">
        <is>
          <t>Julien Fabre</t>
        </is>
      </c>
      <c r="I2241" s="65" t="inlineStr">
        <is>
          <t>Chauffage</t>
        </is>
      </c>
      <c r="J2241" s="65" t="inlineStr">
        <is>
          <t>CH-005</t>
        </is>
      </c>
      <c r="K2241" s="65" t="inlineStr">
        <is>
          <t>Désembouage circuit chauffage</t>
        </is>
      </c>
      <c r="L2241" s="67" t="n">
        <v>1</v>
      </c>
      <c r="M2241" s="68" t="n">
        <v>672.71</v>
      </c>
      <c r="N2241" s="65" t="inlineStr">
        <is>
          <t>Refusé</t>
        </is>
      </c>
      <c r="O2241" s="66" t="n">
        <v>45948</v>
      </c>
      <c r="P2241" s="67" t="n">
        <v>8</v>
      </c>
      <c r="Q2241" s="67" t="n">
        <v>2</v>
      </c>
      <c r="R2241" s="67">
        <f>$I2241</f>
        <v/>
      </c>
      <c r="S2241" s="67">
        <f>$K2241</f>
        <v/>
      </c>
      <c r="T2241" s="67">
        <f>IFERROR(INDEX(Clients!$G$2:$G$1020,MATCH($E2241,Clients!$A$2:$A$1020,0)),"")</f>
        <v/>
      </c>
      <c r="U2241" s="67">
        <f>IFERROR(INDEX(Clients!$I$2:$I$1020,MATCH($E2241,Clients!$A$2:$A$1020,0)),"")</f>
        <v/>
      </c>
      <c r="V2241" s="69">
        <f>1</f>
        <v/>
      </c>
      <c r="W2241" s="69">
        <f>IF($N2241="Accepté",1,0)</f>
        <v/>
      </c>
      <c r="X2241" s="68">
        <f>$M2241*$W2241</f>
        <v/>
      </c>
      <c r="Y2241" s="68">
        <f>IF($N2241="En cours",0,$M2241)</f>
        <v/>
      </c>
      <c r="Z2241" s="69">
        <f>IF($P2241="",0,1)</f>
        <v/>
      </c>
      <c r="AA2241" s="70">
        <f>IF($P2241="",0,$P2241)</f>
        <v/>
      </c>
      <c r="AB2241" s="69">
        <f>IF(AND($P2241&lt;&gt;"",$P2241&lt;=Paramètres!$C$14),1,0)</f>
        <v/>
      </c>
      <c r="AC2241" s="67">
        <f>IF($P2241="","Jamais relancé",IF($P2241&lt;=3,"0-3 j",IF($P2241&lt;=7,"4-7 j",IF($P2241&lt;=15,"8-15 j","Plus de 15 j"))))</f>
        <v/>
      </c>
      <c r="AD2241" s="67">
        <f>IF($M2241&lt;=1000,"Moins de 1 k€",IF($M2241&lt;=5000,"1 à 5 k€",IF($M2241&lt;=15000,"5 à 15 k€","Plus de 15 k€")))</f>
        <v/>
      </c>
    </row>
    <row r="2242">
      <c r="A2242" s="65" t="inlineStr">
        <is>
          <t>DEV-02241</t>
        </is>
      </c>
      <c r="B2242" s="66" t="n">
        <v>45917</v>
      </c>
      <c r="C2242" s="65" t="inlineStr">
        <is>
          <t>2025-09</t>
        </is>
      </c>
      <c r="D2242" s="65" t="inlineStr">
        <is>
          <t>2025-2026</t>
        </is>
      </c>
      <c r="E2242" s="65" t="inlineStr">
        <is>
          <t>CLI-0581</t>
        </is>
      </c>
      <c r="F2242" s="65" t="inlineStr">
        <is>
          <t>Particulier</t>
        </is>
      </c>
      <c r="G2242" s="65" t="inlineStr">
        <is>
          <t>Montpellier</t>
        </is>
      </c>
      <c r="H2242" s="65" t="inlineStr">
        <is>
          <t>Thomas Rey</t>
        </is>
      </c>
      <c r="I2242" s="65" t="inlineStr">
        <is>
          <t>Électricité</t>
        </is>
      </c>
      <c r="J2242" s="65" t="inlineStr">
        <is>
          <t>EL-002</t>
        </is>
      </c>
      <c r="K2242" s="65" t="inlineStr">
        <is>
          <t>Installation borne de recharge VE</t>
        </is>
      </c>
      <c r="L2242" s="67" t="n">
        <v>1</v>
      </c>
      <c r="M2242" s="68" t="n">
        <v>1381.83</v>
      </c>
      <c r="N2242" s="65" t="inlineStr">
        <is>
          <t>Sans réponse</t>
        </is>
      </c>
      <c r="O2242" s="66" t="n">
        <v>45971</v>
      </c>
      <c r="P2242" s="67" t="n">
        <v>11</v>
      </c>
      <c r="Q2242" s="67" t="n">
        <v>1</v>
      </c>
      <c r="R2242" s="67">
        <f>$I2242</f>
        <v/>
      </c>
      <c r="S2242" s="67">
        <f>$K2242</f>
        <v/>
      </c>
      <c r="T2242" s="67">
        <f>IFERROR(INDEX(Clients!$G$2:$G$1020,MATCH($E2242,Clients!$A$2:$A$1020,0)),"")</f>
        <v/>
      </c>
      <c r="U2242" s="67">
        <f>IFERROR(INDEX(Clients!$I$2:$I$1020,MATCH($E2242,Clients!$A$2:$A$1020,0)),"")</f>
        <v/>
      </c>
      <c r="V2242" s="69">
        <f>1</f>
        <v/>
      </c>
      <c r="W2242" s="69">
        <f>IF($N2242="Accepté",1,0)</f>
        <v/>
      </c>
      <c r="X2242" s="68">
        <f>$M2242*$W2242</f>
        <v/>
      </c>
      <c r="Y2242" s="68">
        <f>IF($N2242="En cours",0,$M2242)</f>
        <v/>
      </c>
      <c r="Z2242" s="69">
        <f>IF($P2242="",0,1)</f>
        <v/>
      </c>
      <c r="AA2242" s="70">
        <f>IF($P2242="",0,$P2242)</f>
        <v/>
      </c>
      <c r="AB2242" s="69">
        <f>IF(AND($P2242&lt;&gt;"",$P2242&lt;=Paramètres!$C$14),1,0)</f>
        <v/>
      </c>
      <c r="AC2242" s="67">
        <f>IF($P2242="","Jamais relancé",IF($P2242&lt;=3,"0-3 j",IF($P2242&lt;=7,"4-7 j",IF($P2242&lt;=15,"8-15 j","Plus de 15 j"))))</f>
        <v/>
      </c>
      <c r="AD2242" s="67">
        <f>IF($M2242&lt;=1000,"Moins de 1 k€",IF($M2242&lt;=5000,"1 à 5 k€",IF($M2242&lt;=15000,"5 à 15 k€","Plus de 15 k€")))</f>
        <v/>
      </c>
    </row>
    <row r="2243">
      <c r="A2243" s="65" t="inlineStr">
        <is>
          <t>DEV-02242</t>
        </is>
      </c>
      <c r="B2243" s="66" t="n">
        <v>45918</v>
      </c>
      <c r="C2243" s="65" t="inlineStr">
        <is>
          <t>2025-09</t>
        </is>
      </c>
      <c r="D2243" s="65" t="inlineStr">
        <is>
          <t>2025-2026</t>
        </is>
      </c>
      <c r="E2243" s="65" t="inlineStr">
        <is>
          <t>CLI-0441</t>
        </is>
      </c>
      <c r="F2243" s="65" t="inlineStr">
        <is>
          <t>Professionnel</t>
        </is>
      </c>
      <c r="G2243" s="65" t="inlineStr">
        <is>
          <t>Bordeaux</t>
        </is>
      </c>
      <c r="H2243" s="65" t="inlineStr">
        <is>
          <t>Karim Belkacem</t>
        </is>
      </c>
      <c r="I2243" s="65" t="inlineStr">
        <is>
          <t>Chauffage</t>
        </is>
      </c>
      <c r="J2243" s="65" t="inlineStr">
        <is>
          <t>CH-004</t>
        </is>
      </c>
      <c r="K2243" s="65" t="inlineStr">
        <is>
          <t>Remplacement radiateurs (lot de 5)</t>
        </is>
      </c>
      <c r="L2243" s="67" t="n">
        <v>1</v>
      </c>
      <c r="M2243" s="68" t="n">
        <v>4619.92</v>
      </c>
      <c r="N2243" s="65" t="inlineStr">
        <is>
          <t>Accepté</t>
        </is>
      </c>
      <c r="O2243" s="66" t="n">
        <v>45952</v>
      </c>
      <c r="P2243" s="67" t="n">
        <v>12</v>
      </c>
      <c r="Q2243" s="67" t="n">
        <v>1</v>
      </c>
      <c r="R2243" s="67">
        <f>$I2243</f>
        <v/>
      </c>
      <c r="S2243" s="67">
        <f>$K2243</f>
        <v/>
      </c>
      <c r="T2243" s="67">
        <f>IFERROR(INDEX(Clients!$G$2:$G$1020,MATCH($E2243,Clients!$A$2:$A$1020,0)),"")</f>
        <v/>
      </c>
      <c r="U2243" s="67">
        <f>IFERROR(INDEX(Clients!$I$2:$I$1020,MATCH($E2243,Clients!$A$2:$A$1020,0)),"")</f>
        <v/>
      </c>
      <c r="V2243" s="69">
        <f>1</f>
        <v/>
      </c>
      <c r="W2243" s="69">
        <f>IF($N2243="Accepté",1,0)</f>
        <v/>
      </c>
      <c r="X2243" s="68">
        <f>$M2243*$W2243</f>
        <v/>
      </c>
      <c r="Y2243" s="68">
        <f>IF($N2243="En cours",0,$M2243)</f>
        <v/>
      </c>
      <c r="Z2243" s="69">
        <f>IF($P2243="",0,1)</f>
        <v/>
      </c>
      <c r="AA2243" s="70">
        <f>IF($P2243="",0,$P2243)</f>
        <v/>
      </c>
      <c r="AB2243" s="69">
        <f>IF(AND($P2243&lt;&gt;"",$P2243&lt;=Paramètres!$C$14),1,0)</f>
        <v/>
      </c>
      <c r="AC2243" s="67">
        <f>IF($P2243="","Jamais relancé",IF($P2243&lt;=3,"0-3 j",IF($P2243&lt;=7,"4-7 j",IF($P2243&lt;=15,"8-15 j","Plus de 15 j"))))</f>
        <v/>
      </c>
      <c r="AD2243" s="67">
        <f>IF($M2243&lt;=1000,"Moins de 1 k€",IF($M2243&lt;=5000,"1 à 5 k€",IF($M2243&lt;=15000,"5 à 15 k€","Plus de 15 k€")))</f>
        <v/>
      </c>
    </row>
    <row r="2244">
      <c r="A2244" s="65" t="inlineStr">
        <is>
          <t>DEV-02243</t>
        </is>
      </c>
      <c r="B2244" s="66" t="n">
        <v>45918</v>
      </c>
      <c r="C2244" s="65" t="inlineStr">
        <is>
          <t>2025-09</t>
        </is>
      </c>
      <c r="D2244" s="65" t="inlineStr">
        <is>
          <t>2025-2026</t>
        </is>
      </c>
      <c r="E2244" s="65" t="inlineStr">
        <is>
          <t>CLI-0524</t>
        </is>
      </c>
      <c r="F2244" s="65" t="inlineStr">
        <is>
          <t>Collectivité</t>
        </is>
      </c>
      <c r="G2244" s="65" t="inlineStr">
        <is>
          <t>Bordeaux</t>
        </is>
      </c>
      <c r="H2244" s="65" t="inlineStr">
        <is>
          <t>Sophie Marchand</t>
        </is>
      </c>
      <c r="I2244" s="65" t="inlineStr">
        <is>
          <t>Chauffage</t>
        </is>
      </c>
      <c r="J2244" s="65" t="inlineStr">
        <is>
          <t>CH-004</t>
        </is>
      </c>
      <c r="K2244" s="65" t="inlineStr">
        <is>
          <t>Remplacement radiateurs (lot de 5)</t>
        </is>
      </c>
      <c r="L2244" s="67" t="n">
        <v>1</v>
      </c>
      <c r="M2244" s="68" t="n">
        <v>5511.13</v>
      </c>
      <c r="N2244" s="65" t="inlineStr">
        <is>
          <t>Refusé</t>
        </is>
      </c>
      <c r="O2244" s="66" t="n">
        <v>45922</v>
      </c>
      <c r="P2244" s="67" t="n">
        <v>6</v>
      </c>
      <c r="Q2244" s="67" t="n">
        <v>0</v>
      </c>
      <c r="R2244" s="67">
        <f>$I2244</f>
        <v/>
      </c>
      <c r="S2244" s="67">
        <f>$K2244</f>
        <v/>
      </c>
      <c r="T2244" s="67">
        <f>IFERROR(INDEX(Clients!$G$2:$G$1020,MATCH($E2244,Clients!$A$2:$A$1020,0)),"")</f>
        <v/>
      </c>
      <c r="U2244" s="67">
        <f>IFERROR(INDEX(Clients!$I$2:$I$1020,MATCH($E2244,Clients!$A$2:$A$1020,0)),"")</f>
        <v/>
      </c>
      <c r="V2244" s="69">
        <f>1</f>
        <v/>
      </c>
      <c r="W2244" s="69">
        <f>IF($N2244="Accepté",1,0)</f>
        <v/>
      </c>
      <c r="X2244" s="68">
        <f>$M2244*$W2244</f>
        <v/>
      </c>
      <c r="Y2244" s="68">
        <f>IF($N2244="En cours",0,$M2244)</f>
        <v/>
      </c>
      <c r="Z2244" s="69">
        <f>IF($P2244="",0,1)</f>
        <v/>
      </c>
      <c r="AA2244" s="70">
        <f>IF($P2244="",0,$P2244)</f>
        <v/>
      </c>
      <c r="AB2244" s="69">
        <f>IF(AND($P2244&lt;&gt;"",$P2244&lt;=Paramètres!$C$14),1,0)</f>
        <v/>
      </c>
      <c r="AC2244" s="67">
        <f>IF($P2244="","Jamais relancé",IF($P2244&lt;=3,"0-3 j",IF($P2244&lt;=7,"4-7 j",IF($P2244&lt;=15,"8-15 j","Plus de 15 j"))))</f>
        <v/>
      </c>
      <c r="AD2244" s="67">
        <f>IF($M2244&lt;=1000,"Moins de 1 k€",IF($M2244&lt;=5000,"1 à 5 k€",IF($M2244&lt;=15000,"5 à 15 k€","Plus de 15 k€")))</f>
        <v/>
      </c>
    </row>
    <row r="2245">
      <c r="A2245" s="65" t="inlineStr">
        <is>
          <t>DEV-02244</t>
        </is>
      </c>
      <c r="B2245" s="66" t="n">
        <v>45918</v>
      </c>
      <c r="C2245" s="65" t="inlineStr">
        <is>
          <t>2025-09</t>
        </is>
      </c>
      <c r="D2245" s="65" t="inlineStr">
        <is>
          <t>2025-2026</t>
        </is>
      </c>
      <c r="E2245" s="65" t="inlineStr">
        <is>
          <t>CLI-0465</t>
        </is>
      </c>
      <c r="F2245" s="65" t="inlineStr">
        <is>
          <t>Particulier</t>
        </is>
      </c>
      <c r="G2245" s="65" t="inlineStr">
        <is>
          <t>Bordeaux</t>
        </is>
      </c>
      <c r="H2245" s="65" t="inlineStr">
        <is>
          <t>Sophie Marchand</t>
        </is>
      </c>
      <c r="I2245" s="65" t="inlineStr">
        <is>
          <t>Électricité</t>
        </is>
      </c>
      <c r="J2245" s="65" t="inlineStr">
        <is>
          <t>EL-003</t>
        </is>
      </c>
      <c r="K2245" s="65" t="inlineStr">
        <is>
          <t>Rénovation électrique complète</t>
        </is>
      </c>
      <c r="L2245" s="67" t="n">
        <v>1</v>
      </c>
      <c r="M2245" s="68" t="n">
        <v>9810.34</v>
      </c>
      <c r="N2245" s="65" t="inlineStr">
        <is>
          <t>Sans réponse</t>
        </is>
      </c>
      <c r="O2245" s="66" t="n">
        <v>45953</v>
      </c>
      <c r="P2245" s="67" t="n"/>
      <c r="Q2245" s="67" t="n">
        <v>0</v>
      </c>
      <c r="R2245" s="67">
        <f>$I2245</f>
        <v/>
      </c>
      <c r="S2245" s="67">
        <f>$K2245</f>
        <v/>
      </c>
      <c r="T2245" s="67">
        <f>IFERROR(INDEX(Clients!$G$2:$G$1020,MATCH($E2245,Clients!$A$2:$A$1020,0)),"")</f>
        <v/>
      </c>
      <c r="U2245" s="67">
        <f>IFERROR(INDEX(Clients!$I$2:$I$1020,MATCH($E2245,Clients!$A$2:$A$1020,0)),"")</f>
        <v/>
      </c>
      <c r="V2245" s="69">
        <f>1</f>
        <v/>
      </c>
      <c r="W2245" s="69">
        <f>IF($N2245="Accepté",1,0)</f>
        <v/>
      </c>
      <c r="X2245" s="68">
        <f>$M2245*$W2245</f>
        <v/>
      </c>
      <c r="Y2245" s="68">
        <f>IF($N2245="En cours",0,$M2245)</f>
        <v/>
      </c>
      <c r="Z2245" s="69">
        <f>IF($P2245="",0,1)</f>
        <v/>
      </c>
      <c r="AA2245" s="70">
        <f>IF($P2245="",0,$P2245)</f>
        <v/>
      </c>
      <c r="AB2245" s="69">
        <f>IF(AND($P2245&lt;&gt;"",$P2245&lt;=Paramètres!$C$14),1,0)</f>
        <v/>
      </c>
      <c r="AC2245" s="67">
        <f>IF($P2245="","Jamais relancé",IF($P2245&lt;=3,"0-3 j",IF($P2245&lt;=7,"4-7 j",IF($P2245&lt;=15,"8-15 j","Plus de 15 j"))))</f>
        <v/>
      </c>
      <c r="AD2245" s="67">
        <f>IF($M2245&lt;=1000,"Moins de 1 k€",IF($M2245&lt;=5000,"1 à 5 k€",IF($M2245&lt;=15000,"5 à 15 k€","Plus de 15 k€")))</f>
        <v/>
      </c>
    </row>
    <row r="2246">
      <c r="A2246" s="65" t="inlineStr">
        <is>
          <t>DEV-02245</t>
        </is>
      </c>
      <c r="B2246" s="66" t="n">
        <v>45918</v>
      </c>
      <c r="C2246" s="65" t="inlineStr">
        <is>
          <t>2025-09</t>
        </is>
      </c>
      <c r="D2246" s="65" t="inlineStr">
        <is>
          <t>2025-2026</t>
        </is>
      </c>
      <c r="E2246" s="65" t="inlineStr">
        <is>
          <t>CLI-0328</t>
        </is>
      </c>
      <c r="F2246" s="65" t="inlineStr">
        <is>
          <t>Particulier</t>
        </is>
      </c>
      <c r="G2246" s="65" t="inlineStr">
        <is>
          <t>Bordeaux</t>
        </is>
      </c>
      <c r="H2246" s="65" t="inlineStr">
        <is>
          <t>Sophie Marchand</t>
        </is>
      </c>
      <c r="I2246" s="65" t="inlineStr">
        <is>
          <t>Dépannage</t>
        </is>
      </c>
      <c r="J2246" s="65" t="inlineStr">
        <is>
          <t>DP-002</t>
        </is>
      </c>
      <c r="K2246" s="65" t="inlineStr">
        <is>
          <t>Débouchage canalisation</t>
        </is>
      </c>
      <c r="L2246" s="67" t="n">
        <v>1</v>
      </c>
      <c r="M2246" s="68" t="n">
        <v>373.51</v>
      </c>
      <c r="N2246" s="65" t="inlineStr">
        <is>
          <t>Sans réponse</t>
        </is>
      </c>
      <c r="O2246" s="66" t="n">
        <v>45931</v>
      </c>
      <c r="P2246" s="67" t="n">
        <v>12</v>
      </c>
      <c r="Q2246" s="67" t="n">
        <v>1</v>
      </c>
      <c r="R2246" s="67">
        <f>$I2246</f>
        <v/>
      </c>
      <c r="S2246" s="67">
        <f>$K2246</f>
        <v/>
      </c>
      <c r="T2246" s="67">
        <f>IFERROR(INDEX(Clients!$G$2:$G$1020,MATCH($E2246,Clients!$A$2:$A$1020,0)),"")</f>
        <v/>
      </c>
      <c r="U2246" s="67">
        <f>IFERROR(INDEX(Clients!$I$2:$I$1020,MATCH($E2246,Clients!$A$2:$A$1020,0)),"")</f>
        <v/>
      </c>
      <c r="V2246" s="69">
        <f>1</f>
        <v/>
      </c>
      <c r="W2246" s="69">
        <f>IF($N2246="Accepté",1,0)</f>
        <v/>
      </c>
      <c r="X2246" s="68">
        <f>$M2246*$W2246</f>
        <v/>
      </c>
      <c r="Y2246" s="68">
        <f>IF($N2246="En cours",0,$M2246)</f>
        <v/>
      </c>
      <c r="Z2246" s="69">
        <f>IF($P2246="",0,1)</f>
        <v/>
      </c>
      <c r="AA2246" s="70">
        <f>IF($P2246="",0,$P2246)</f>
        <v/>
      </c>
      <c r="AB2246" s="69">
        <f>IF(AND($P2246&lt;&gt;"",$P2246&lt;=Paramètres!$C$14),1,0)</f>
        <v/>
      </c>
      <c r="AC2246" s="67">
        <f>IF($P2246="","Jamais relancé",IF($P2246&lt;=3,"0-3 j",IF($P2246&lt;=7,"4-7 j",IF($P2246&lt;=15,"8-15 j","Plus de 15 j"))))</f>
        <v/>
      </c>
      <c r="AD2246" s="67">
        <f>IF($M2246&lt;=1000,"Moins de 1 k€",IF($M2246&lt;=5000,"1 à 5 k€",IF($M2246&lt;=15000,"5 à 15 k€","Plus de 15 k€")))</f>
        <v/>
      </c>
    </row>
    <row r="2247">
      <c r="A2247" s="65" t="inlineStr">
        <is>
          <t>DEV-02246</t>
        </is>
      </c>
      <c r="B2247" s="66" t="n">
        <v>45918</v>
      </c>
      <c r="C2247" s="65" t="inlineStr">
        <is>
          <t>2025-09</t>
        </is>
      </c>
      <c r="D2247" s="65" t="inlineStr">
        <is>
          <t>2025-2026</t>
        </is>
      </c>
      <c r="E2247" s="65" t="inlineStr">
        <is>
          <t>CLI-0120</t>
        </is>
      </c>
      <c r="F2247" s="65" t="inlineStr">
        <is>
          <t>Particulier</t>
        </is>
      </c>
      <c r="G2247" s="65" t="inlineStr">
        <is>
          <t>Toulouse</t>
        </is>
      </c>
      <c r="H2247" s="65" t="inlineStr">
        <is>
          <t>Julien Fabre</t>
        </is>
      </c>
      <c r="I2247" s="65" t="inlineStr">
        <is>
          <t>Chauffage</t>
        </is>
      </c>
      <c r="J2247" s="65" t="inlineStr">
        <is>
          <t>CH-001</t>
        </is>
      </c>
      <c r="K2247" s="65" t="inlineStr">
        <is>
          <t>Installation chaudière gaz condensation</t>
        </is>
      </c>
      <c r="L2247" s="67" t="n">
        <v>1</v>
      </c>
      <c r="M2247" s="68" t="n">
        <v>5374.25</v>
      </c>
      <c r="N2247" s="65" t="inlineStr">
        <is>
          <t>Sans réponse</t>
        </is>
      </c>
      <c r="O2247" s="66" t="n">
        <v>45922</v>
      </c>
      <c r="P2247" s="67" t="n">
        <v>6</v>
      </c>
      <c r="Q2247" s="67" t="n">
        <v>0</v>
      </c>
      <c r="R2247" s="67">
        <f>$I2247</f>
        <v/>
      </c>
      <c r="S2247" s="67">
        <f>$K2247</f>
        <v/>
      </c>
      <c r="T2247" s="67">
        <f>IFERROR(INDEX(Clients!$G$2:$G$1020,MATCH($E2247,Clients!$A$2:$A$1020,0)),"")</f>
        <v/>
      </c>
      <c r="U2247" s="67">
        <f>IFERROR(INDEX(Clients!$I$2:$I$1020,MATCH($E2247,Clients!$A$2:$A$1020,0)),"")</f>
        <v/>
      </c>
      <c r="V2247" s="69">
        <f>1</f>
        <v/>
      </c>
      <c r="W2247" s="69">
        <f>IF($N2247="Accepté",1,0)</f>
        <v/>
      </c>
      <c r="X2247" s="68">
        <f>$M2247*$W2247</f>
        <v/>
      </c>
      <c r="Y2247" s="68">
        <f>IF($N2247="En cours",0,$M2247)</f>
        <v/>
      </c>
      <c r="Z2247" s="69">
        <f>IF($P2247="",0,1)</f>
        <v/>
      </c>
      <c r="AA2247" s="70">
        <f>IF($P2247="",0,$P2247)</f>
        <v/>
      </c>
      <c r="AB2247" s="69">
        <f>IF(AND($P2247&lt;&gt;"",$P2247&lt;=Paramètres!$C$14),1,0)</f>
        <v/>
      </c>
      <c r="AC2247" s="67">
        <f>IF($P2247="","Jamais relancé",IF($P2247&lt;=3,"0-3 j",IF($P2247&lt;=7,"4-7 j",IF($P2247&lt;=15,"8-15 j","Plus de 15 j"))))</f>
        <v/>
      </c>
      <c r="AD2247" s="67">
        <f>IF($M2247&lt;=1000,"Moins de 1 k€",IF($M2247&lt;=5000,"1 à 5 k€",IF($M2247&lt;=15000,"5 à 15 k€","Plus de 15 k€")))</f>
        <v/>
      </c>
    </row>
    <row r="2248">
      <c r="A2248" s="65" t="inlineStr">
        <is>
          <t>DEV-02247</t>
        </is>
      </c>
      <c r="B2248" s="66" t="n">
        <v>45918</v>
      </c>
      <c r="C2248" s="65" t="inlineStr">
        <is>
          <t>2025-09</t>
        </is>
      </c>
      <c r="D2248" s="65" t="inlineStr">
        <is>
          <t>2025-2026</t>
        </is>
      </c>
      <c r="E2248" s="65" t="inlineStr">
        <is>
          <t>CLI-0547</t>
        </is>
      </c>
      <c r="F2248" s="65" t="inlineStr">
        <is>
          <t>Particulier</t>
        </is>
      </c>
      <c r="G2248" s="65" t="inlineStr">
        <is>
          <t>Montpellier</t>
        </is>
      </c>
      <c r="H2248" s="65" t="inlineStr">
        <is>
          <t>Thomas Rey</t>
        </is>
      </c>
      <c r="I2248" s="65" t="inlineStr">
        <is>
          <t>Chauffage</t>
        </is>
      </c>
      <c r="J2248" s="65" t="inlineStr">
        <is>
          <t>CH-005</t>
        </is>
      </c>
      <c r="K2248" s="65" t="inlineStr">
        <is>
          <t>Désembouage circuit chauffage</t>
        </is>
      </c>
      <c r="L2248" s="67" t="n">
        <v>1</v>
      </c>
      <c r="M2248" s="68" t="n">
        <v>851.46</v>
      </c>
      <c r="N2248" s="65" t="inlineStr">
        <is>
          <t>Sans réponse</t>
        </is>
      </c>
      <c r="O2248" s="66" t="n">
        <v>45943</v>
      </c>
      <c r="P2248" s="67" t="n">
        <v>12</v>
      </c>
      <c r="Q2248" s="67" t="n">
        <v>2</v>
      </c>
      <c r="R2248" s="67">
        <f>$I2248</f>
        <v/>
      </c>
      <c r="S2248" s="67">
        <f>$K2248</f>
        <v/>
      </c>
      <c r="T2248" s="67">
        <f>IFERROR(INDEX(Clients!$G$2:$G$1020,MATCH($E2248,Clients!$A$2:$A$1020,0)),"")</f>
        <v/>
      </c>
      <c r="U2248" s="67">
        <f>IFERROR(INDEX(Clients!$I$2:$I$1020,MATCH($E2248,Clients!$A$2:$A$1020,0)),"")</f>
        <v/>
      </c>
      <c r="V2248" s="69">
        <f>1</f>
        <v/>
      </c>
      <c r="W2248" s="69">
        <f>IF($N2248="Accepté",1,0)</f>
        <v/>
      </c>
      <c r="X2248" s="68">
        <f>$M2248*$W2248</f>
        <v/>
      </c>
      <c r="Y2248" s="68">
        <f>IF($N2248="En cours",0,$M2248)</f>
        <v/>
      </c>
      <c r="Z2248" s="69">
        <f>IF($P2248="",0,1)</f>
        <v/>
      </c>
      <c r="AA2248" s="70">
        <f>IF($P2248="",0,$P2248)</f>
        <v/>
      </c>
      <c r="AB2248" s="69">
        <f>IF(AND($P2248&lt;&gt;"",$P2248&lt;=Paramètres!$C$14),1,0)</f>
        <v/>
      </c>
      <c r="AC2248" s="67">
        <f>IF($P2248="","Jamais relancé",IF($P2248&lt;=3,"0-3 j",IF($P2248&lt;=7,"4-7 j",IF($P2248&lt;=15,"8-15 j","Plus de 15 j"))))</f>
        <v/>
      </c>
      <c r="AD2248" s="67">
        <f>IF($M2248&lt;=1000,"Moins de 1 k€",IF($M2248&lt;=5000,"1 à 5 k€",IF($M2248&lt;=15000,"5 à 15 k€","Plus de 15 k€")))</f>
        <v/>
      </c>
    </row>
    <row r="2249">
      <c r="A2249" s="65" t="inlineStr">
        <is>
          <t>DEV-02248</t>
        </is>
      </c>
      <c r="B2249" s="66" t="n">
        <v>45919</v>
      </c>
      <c r="C2249" s="65" t="inlineStr">
        <is>
          <t>2025-09</t>
        </is>
      </c>
      <c r="D2249" s="65" t="inlineStr">
        <is>
          <t>2025-2026</t>
        </is>
      </c>
      <c r="E2249" s="65" t="inlineStr">
        <is>
          <t>CLI-0653</t>
        </is>
      </c>
      <c r="F2249" s="65" t="inlineStr">
        <is>
          <t>Professionnel</t>
        </is>
      </c>
      <c r="G2249" s="65" t="inlineStr">
        <is>
          <t>Toulouse</t>
        </is>
      </c>
      <c r="H2249" s="65" t="inlineStr">
        <is>
          <t>Nadia Cherif</t>
        </is>
      </c>
      <c r="I2249" s="65" t="inlineStr">
        <is>
          <t>Plomberie</t>
        </is>
      </c>
      <c r="J2249" s="65" t="inlineStr">
        <is>
          <t>PR-001</t>
        </is>
      </c>
      <c r="K2249" s="65" t="inlineStr">
        <is>
          <t>Remplacement chauffe-eau 200 L</t>
        </is>
      </c>
      <c r="L2249" s="67" t="n">
        <v>2</v>
      </c>
      <c r="M2249" s="68" t="n">
        <v>4609.96</v>
      </c>
      <c r="N2249" s="65" t="inlineStr">
        <is>
          <t>Sans réponse</t>
        </is>
      </c>
      <c r="O2249" s="66" t="n">
        <v>45924</v>
      </c>
      <c r="P2249" s="67" t="n">
        <v>8</v>
      </c>
      <c r="Q2249" s="67" t="n">
        <v>0</v>
      </c>
      <c r="R2249" s="67">
        <f>$I2249</f>
        <v/>
      </c>
      <c r="S2249" s="67">
        <f>$K2249</f>
        <v/>
      </c>
      <c r="T2249" s="67">
        <f>IFERROR(INDEX(Clients!$G$2:$G$1020,MATCH($E2249,Clients!$A$2:$A$1020,0)),"")</f>
        <v/>
      </c>
      <c r="U2249" s="67">
        <f>IFERROR(INDEX(Clients!$I$2:$I$1020,MATCH($E2249,Clients!$A$2:$A$1020,0)),"")</f>
        <v/>
      </c>
      <c r="V2249" s="69">
        <f>1</f>
        <v/>
      </c>
      <c r="W2249" s="69">
        <f>IF($N2249="Accepté",1,0)</f>
        <v/>
      </c>
      <c r="X2249" s="68">
        <f>$M2249*$W2249</f>
        <v/>
      </c>
      <c r="Y2249" s="68">
        <f>IF($N2249="En cours",0,$M2249)</f>
        <v/>
      </c>
      <c r="Z2249" s="69">
        <f>IF($P2249="",0,1)</f>
        <v/>
      </c>
      <c r="AA2249" s="70">
        <f>IF($P2249="",0,$P2249)</f>
        <v/>
      </c>
      <c r="AB2249" s="69">
        <f>IF(AND($P2249&lt;&gt;"",$P2249&lt;=Paramètres!$C$14),1,0)</f>
        <v/>
      </c>
      <c r="AC2249" s="67">
        <f>IF($P2249="","Jamais relancé",IF($P2249&lt;=3,"0-3 j",IF($P2249&lt;=7,"4-7 j",IF($P2249&lt;=15,"8-15 j","Plus de 15 j"))))</f>
        <v/>
      </c>
      <c r="AD2249" s="67">
        <f>IF($M2249&lt;=1000,"Moins de 1 k€",IF($M2249&lt;=5000,"1 à 5 k€",IF($M2249&lt;=15000,"5 à 15 k€","Plus de 15 k€")))</f>
        <v/>
      </c>
    </row>
    <row r="2250">
      <c r="A2250" s="65" t="inlineStr">
        <is>
          <t>DEV-02249</t>
        </is>
      </c>
      <c r="B2250" s="66" t="n">
        <v>45919</v>
      </c>
      <c r="C2250" s="65" t="inlineStr">
        <is>
          <t>2025-09</t>
        </is>
      </c>
      <c r="D2250" s="65" t="inlineStr">
        <is>
          <t>2025-2026</t>
        </is>
      </c>
      <c r="E2250" s="65" t="inlineStr">
        <is>
          <t>CLI-0682</t>
        </is>
      </c>
      <c r="F2250" s="65" t="inlineStr">
        <is>
          <t>Syndic</t>
        </is>
      </c>
      <c r="G2250" s="65" t="inlineStr">
        <is>
          <t>Montpellier</t>
        </is>
      </c>
      <c r="H2250" s="65" t="inlineStr">
        <is>
          <t>Thomas Rey</t>
        </is>
      </c>
      <c r="I2250" s="65" t="inlineStr">
        <is>
          <t>Chauffage</t>
        </is>
      </c>
      <c r="J2250" s="65" t="inlineStr">
        <is>
          <t>CH-003</t>
        </is>
      </c>
      <c r="K2250" s="65" t="inlineStr">
        <is>
          <t>Installation pompe à chaleur air/eau</t>
        </is>
      </c>
      <c r="L2250" s="67" t="n">
        <v>1</v>
      </c>
      <c r="M2250" s="68" t="n">
        <v>25790.55</v>
      </c>
      <c r="N2250" s="65" t="inlineStr">
        <is>
          <t>Sans réponse</t>
        </is>
      </c>
      <c r="O2250" s="66" t="n">
        <v>45949</v>
      </c>
      <c r="P2250" s="67" t="n"/>
      <c r="Q2250" s="67" t="n">
        <v>0</v>
      </c>
      <c r="R2250" s="67">
        <f>$I2250</f>
        <v/>
      </c>
      <c r="S2250" s="67">
        <f>$K2250</f>
        <v/>
      </c>
      <c r="T2250" s="67">
        <f>IFERROR(INDEX(Clients!$G$2:$G$1020,MATCH($E2250,Clients!$A$2:$A$1020,0)),"")</f>
        <v/>
      </c>
      <c r="U2250" s="67">
        <f>IFERROR(INDEX(Clients!$I$2:$I$1020,MATCH($E2250,Clients!$A$2:$A$1020,0)),"")</f>
        <v/>
      </c>
      <c r="V2250" s="69">
        <f>1</f>
        <v/>
      </c>
      <c r="W2250" s="69">
        <f>IF($N2250="Accepté",1,0)</f>
        <v/>
      </c>
      <c r="X2250" s="68">
        <f>$M2250*$W2250</f>
        <v/>
      </c>
      <c r="Y2250" s="68">
        <f>IF($N2250="En cours",0,$M2250)</f>
        <v/>
      </c>
      <c r="Z2250" s="69">
        <f>IF($P2250="",0,1)</f>
        <v/>
      </c>
      <c r="AA2250" s="70">
        <f>IF($P2250="",0,$P2250)</f>
        <v/>
      </c>
      <c r="AB2250" s="69">
        <f>IF(AND($P2250&lt;&gt;"",$P2250&lt;=Paramètres!$C$14),1,0)</f>
        <v/>
      </c>
      <c r="AC2250" s="67">
        <f>IF($P2250="","Jamais relancé",IF($P2250&lt;=3,"0-3 j",IF($P2250&lt;=7,"4-7 j",IF($P2250&lt;=15,"8-15 j","Plus de 15 j"))))</f>
        <v/>
      </c>
      <c r="AD2250" s="67">
        <f>IF($M2250&lt;=1000,"Moins de 1 k€",IF($M2250&lt;=5000,"1 à 5 k€",IF($M2250&lt;=15000,"5 à 15 k€","Plus de 15 k€")))</f>
        <v/>
      </c>
    </row>
    <row r="2251">
      <c r="A2251" s="65" t="inlineStr">
        <is>
          <t>DEV-02250</t>
        </is>
      </c>
      <c r="B2251" s="66" t="n">
        <v>45922</v>
      </c>
      <c r="C2251" s="65" t="inlineStr">
        <is>
          <t>2025-09</t>
        </is>
      </c>
      <c r="D2251" s="65" t="inlineStr">
        <is>
          <t>2025-2026</t>
        </is>
      </c>
      <c r="E2251" s="65" t="inlineStr">
        <is>
          <t>CLI-0296</t>
        </is>
      </c>
      <c r="F2251" s="65" t="inlineStr">
        <is>
          <t>Professionnel</t>
        </is>
      </c>
      <c r="G2251" s="65" t="inlineStr">
        <is>
          <t>Bordeaux</t>
        </is>
      </c>
      <c r="H2251" s="65" t="inlineStr">
        <is>
          <t>Karim Belkacem</t>
        </is>
      </c>
      <c r="I2251" s="65" t="inlineStr">
        <is>
          <t>Dépannage</t>
        </is>
      </c>
      <c r="J2251" s="65" t="inlineStr">
        <is>
          <t>DP-004</t>
        </is>
      </c>
      <c r="K2251" s="65" t="inlineStr">
        <is>
          <t>Remise en service chaudière</t>
        </is>
      </c>
      <c r="L2251" s="67" t="n">
        <v>1</v>
      </c>
      <c r="M2251" s="68" t="n">
        <v>461.4</v>
      </c>
      <c r="N2251" s="65" t="inlineStr">
        <is>
          <t>Accepté</t>
        </is>
      </c>
      <c r="O2251" s="66" t="n">
        <v>45946</v>
      </c>
      <c r="P2251" s="67" t="n">
        <v>7</v>
      </c>
      <c r="Q2251" s="67" t="n">
        <v>2</v>
      </c>
      <c r="R2251" s="67">
        <f>$I2251</f>
        <v/>
      </c>
      <c r="S2251" s="67">
        <f>$K2251</f>
        <v/>
      </c>
      <c r="T2251" s="67">
        <f>IFERROR(INDEX(Clients!$G$2:$G$1020,MATCH($E2251,Clients!$A$2:$A$1020,0)),"")</f>
        <v/>
      </c>
      <c r="U2251" s="67">
        <f>IFERROR(INDEX(Clients!$I$2:$I$1020,MATCH($E2251,Clients!$A$2:$A$1020,0)),"")</f>
        <v/>
      </c>
      <c r="V2251" s="69">
        <f>1</f>
        <v/>
      </c>
      <c r="W2251" s="69">
        <f>IF($N2251="Accepté",1,0)</f>
        <v/>
      </c>
      <c r="X2251" s="68">
        <f>$M2251*$W2251</f>
        <v/>
      </c>
      <c r="Y2251" s="68">
        <f>IF($N2251="En cours",0,$M2251)</f>
        <v/>
      </c>
      <c r="Z2251" s="69">
        <f>IF($P2251="",0,1)</f>
        <v/>
      </c>
      <c r="AA2251" s="70">
        <f>IF($P2251="",0,$P2251)</f>
        <v/>
      </c>
      <c r="AB2251" s="69">
        <f>IF(AND($P2251&lt;&gt;"",$P2251&lt;=Paramètres!$C$14),1,0)</f>
        <v/>
      </c>
      <c r="AC2251" s="67">
        <f>IF($P2251="","Jamais relancé",IF($P2251&lt;=3,"0-3 j",IF($P2251&lt;=7,"4-7 j",IF($P2251&lt;=15,"8-15 j","Plus de 15 j"))))</f>
        <v/>
      </c>
      <c r="AD2251" s="67">
        <f>IF($M2251&lt;=1000,"Moins de 1 k€",IF($M2251&lt;=5000,"1 à 5 k€",IF($M2251&lt;=15000,"5 à 15 k€","Plus de 15 k€")))</f>
        <v/>
      </c>
    </row>
    <row r="2252">
      <c r="A2252" s="65" t="inlineStr">
        <is>
          <t>DEV-02251</t>
        </is>
      </c>
      <c r="B2252" s="66" t="n">
        <v>45922</v>
      </c>
      <c r="C2252" s="65" t="inlineStr">
        <is>
          <t>2025-09</t>
        </is>
      </c>
      <c r="D2252" s="65" t="inlineStr">
        <is>
          <t>2025-2026</t>
        </is>
      </c>
      <c r="E2252" s="65" t="inlineStr">
        <is>
          <t>CLI-0222</t>
        </is>
      </c>
      <c r="F2252" s="65" t="inlineStr">
        <is>
          <t>Particulier</t>
        </is>
      </c>
      <c r="G2252" s="65" t="inlineStr">
        <is>
          <t>Bordeaux</t>
        </is>
      </c>
      <c r="H2252" s="65" t="inlineStr">
        <is>
          <t>Karim Belkacem</t>
        </is>
      </c>
      <c r="I2252" s="65" t="inlineStr">
        <is>
          <t>Salle de bain</t>
        </is>
      </c>
      <c r="J2252" s="65" t="inlineStr">
        <is>
          <t>SB-002</t>
        </is>
      </c>
      <c r="K2252" s="65" t="inlineStr">
        <is>
          <t>Remplacement baignoire par douche</t>
        </is>
      </c>
      <c r="L2252" s="67" t="n">
        <v>1</v>
      </c>
      <c r="M2252" s="68" t="n">
        <v>3929.43</v>
      </c>
      <c r="N2252" s="65" t="inlineStr">
        <is>
          <t>Refusé</t>
        </is>
      </c>
      <c r="O2252" s="66" t="n">
        <v>45927</v>
      </c>
      <c r="P2252" s="67" t="n">
        <v>7</v>
      </c>
      <c r="Q2252" s="67" t="n">
        <v>0</v>
      </c>
      <c r="R2252" s="67">
        <f>$I2252</f>
        <v/>
      </c>
      <c r="S2252" s="67">
        <f>$K2252</f>
        <v/>
      </c>
      <c r="T2252" s="67">
        <f>IFERROR(INDEX(Clients!$G$2:$G$1020,MATCH($E2252,Clients!$A$2:$A$1020,0)),"")</f>
        <v/>
      </c>
      <c r="U2252" s="67">
        <f>IFERROR(INDEX(Clients!$I$2:$I$1020,MATCH($E2252,Clients!$A$2:$A$1020,0)),"")</f>
        <v/>
      </c>
      <c r="V2252" s="69">
        <f>1</f>
        <v/>
      </c>
      <c r="W2252" s="69">
        <f>IF($N2252="Accepté",1,0)</f>
        <v/>
      </c>
      <c r="X2252" s="68">
        <f>$M2252*$W2252</f>
        <v/>
      </c>
      <c r="Y2252" s="68">
        <f>IF($N2252="En cours",0,$M2252)</f>
        <v/>
      </c>
      <c r="Z2252" s="69">
        <f>IF($P2252="",0,1)</f>
        <v/>
      </c>
      <c r="AA2252" s="70">
        <f>IF($P2252="",0,$P2252)</f>
        <v/>
      </c>
      <c r="AB2252" s="69">
        <f>IF(AND($P2252&lt;&gt;"",$P2252&lt;=Paramètres!$C$14),1,0)</f>
        <v/>
      </c>
      <c r="AC2252" s="67">
        <f>IF($P2252="","Jamais relancé",IF($P2252&lt;=3,"0-3 j",IF($P2252&lt;=7,"4-7 j",IF($P2252&lt;=15,"8-15 j","Plus de 15 j"))))</f>
        <v/>
      </c>
      <c r="AD2252" s="67">
        <f>IF($M2252&lt;=1000,"Moins de 1 k€",IF($M2252&lt;=5000,"1 à 5 k€",IF($M2252&lt;=15000,"5 à 15 k€","Plus de 15 k€")))</f>
        <v/>
      </c>
    </row>
    <row r="2253">
      <c r="A2253" s="65" t="inlineStr">
        <is>
          <t>DEV-02252</t>
        </is>
      </c>
      <c r="B2253" s="66" t="n">
        <v>45922</v>
      </c>
      <c r="C2253" s="65" t="inlineStr">
        <is>
          <t>2025-09</t>
        </is>
      </c>
      <c r="D2253" s="65" t="inlineStr">
        <is>
          <t>2025-2026</t>
        </is>
      </c>
      <c r="E2253" s="65" t="inlineStr">
        <is>
          <t>CLI-0569</t>
        </is>
      </c>
      <c r="F2253" s="65" t="inlineStr">
        <is>
          <t>Particulier</t>
        </is>
      </c>
      <c r="G2253" s="65" t="inlineStr">
        <is>
          <t>Montpellier</t>
        </is>
      </c>
      <c r="H2253" s="65" t="inlineStr">
        <is>
          <t>Thomas Rey</t>
        </is>
      </c>
      <c r="I2253" s="65" t="inlineStr">
        <is>
          <t>Salle de bain</t>
        </is>
      </c>
      <c r="J2253" s="65" t="inlineStr">
        <is>
          <t>SB-003</t>
        </is>
      </c>
      <c r="K2253" s="65" t="inlineStr">
        <is>
          <t>Pose meuble vasque + robinetterie</t>
        </is>
      </c>
      <c r="L2253" s="67" t="n">
        <v>1</v>
      </c>
      <c r="M2253" s="68" t="n">
        <v>1368</v>
      </c>
      <c r="N2253" s="65" t="inlineStr">
        <is>
          <t>Sans réponse</t>
        </is>
      </c>
      <c r="O2253" s="66" t="n">
        <v>45935</v>
      </c>
      <c r="P2253" s="67" t="n"/>
      <c r="Q2253" s="67" t="n">
        <v>0</v>
      </c>
      <c r="R2253" s="67">
        <f>$I2253</f>
        <v/>
      </c>
      <c r="S2253" s="67">
        <f>$K2253</f>
        <v/>
      </c>
      <c r="T2253" s="67">
        <f>IFERROR(INDEX(Clients!$G$2:$G$1020,MATCH($E2253,Clients!$A$2:$A$1020,0)),"")</f>
        <v/>
      </c>
      <c r="U2253" s="67">
        <f>IFERROR(INDEX(Clients!$I$2:$I$1020,MATCH($E2253,Clients!$A$2:$A$1020,0)),"")</f>
        <v/>
      </c>
      <c r="V2253" s="69">
        <f>1</f>
        <v/>
      </c>
      <c r="W2253" s="69">
        <f>IF($N2253="Accepté",1,0)</f>
        <v/>
      </c>
      <c r="X2253" s="68">
        <f>$M2253*$W2253</f>
        <v/>
      </c>
      <c r="Y2253" s="68">
        <f>IF($N2253="En cours",0,$M2253)</f>
        <v/>
      </c>
      <c r="Z2253" s="69">
        <f>IF($P2253="",0,1)</f>
        <v/>
      </c>
      <c r="AA2253" s="70">
        <f>IF($P2253="",0,$P2253)</f>
        <v/>
      </c>
      <c r="AB2253" s="69">
        <f>IF(AND($P2253&lt;&gt;"",$P2253&lt;=Paramètres!$C$14),1,0)</f>
        <v/>
      </c>
      <c r="AC2253" s="67">
        <f>IF($P2253="","Jamais relancé",IF($P2253&lt;=3,"0-3 j",IF($P2253&lt;=7,"4-7 j",IF($P2253&lt;=15,"8-15 j","Plus de 15 j"))))</f>
        <v/>
      </c>
      <c r="AD2253" s="67">
        <f>IF($M2253&lt;=1000,"Moins de 1 k€",IF($M2253&lt;=5000,"1 à 5 k€",IF($M2253&lt;=15000,"5 à 15 k€","Plus de 15 k€")))</f>
        <v/>
      </c>
    </row>
    <row r="2254">
      <c r="A2254" s="65" t="inlineStr">
        <is>
          <t>DEV-02253</t>
        </is>
      </c>
      <c r="B2254" s="66" t="n">
        <v>45923</v>
      </c>
      <c r="C2254" s="65" t="inlineStr">
        <is>
          <t>2025-09</t>
        </is>
      </c>
      <c r="D2254" s="65" t="inlineStr">
        <is>
          <t>2025-2026</t>
        </is>
      </c>
      <c r="E2254" s="65" t="inlineStr">
        <is>
          <t>CLI-0384</t>
        </is>
      </c>
      <c r="F2254" s="65" t="inlineStr">
        <is>
          <t>Particulier</t>
        </is>
      </c>
      <c r="G2254" s="65" t="inlineStr">
        <is>
          <t>Toulouse</t>
        </is>
      </c>
      <c r="H2254" s="65" t="inlineStr">
        <is>
          <t>Julien Fabre</t>
        </is>
      </c>
      <c r="I2254" s="65" t="inlineStr">
        <is>
          <t>Chauffage</t>
        </is>
      </c>
      <c r="J2254" s="65" t="inlineStr">
        <is>
          <t>CH-002</t>
        </is>
      </c>
      <c r="K2254" s="65" t="inlineStr">
        <is>
          <t>Entretien annuel chaudière</t>
        </is>
      </c>
      <c r="L2254" s="67" t="n">
        <v>1</v>
      </c>
      <c r="M2254" s="68" t="n">
        <v>175.63</v>
      </c>
      <c r="N2254" s="65" t="inlineStr">
        <is>
          <t>Refusé</t>
        </is>
      </c>
      <c r="O2254" s="66" t="n">
        <v>45958</v>
      </c>
      <c r="P2254" s="67" t="n">
        <v>13</v>
      </c>
      <c r="Q2254" s="67" t="n">
        <v>1</v>
      </c>
      <c r="R2254" s="67">
        <f>$I2254</f>
        <v/>
      </c>
      <c r="S2254" s="67">
        <f>$K2254</f>
        <v/>
      </c>
      <c r="T2254" s="67">
        <f>IFERROR(INDEX(Clients!$G$2:$G$1020,MATCH($E2254,Clients!$A$2:$A$1020,0)),"")</f>
        <v/>
      </c>
      <c r="U2254" s="67">
        <f>IFERROR(INDEX(Clients!$I$2:$I$1020,MATCH($E2254,Clients!$A$2:$A$1020,0)),"")</f>
        <v/>
      </c>
      <c r="V2254" s="69">
        <f>1</f>
        <v/>
      </c>
      <c r="W2254" s="69">
        <f>IF($N2254="Accepté",1,0)</f>
        <v/>
      </c>
      <c r="X2254" s="68">
        <f>$M2254*$W2254</f>
        <v/>
      </c>
      <c r="Y2254" s="68">
        <f>IF($N2254="En cours",0,$M2254)</f>
        <v/>
      </c>
      <c r="Z2254" s="69">
        <f>IF($P2254="",0,1)</f>
        <v/>
      </c>
      <c r="AA2254" s="70">
        <f>IF($P2254="",0,$P2254)</f>
        <v/>
      </c>
      <c r="AB2254" s="69">
        <f>IF(AND($P2254&lt;&gt;"",$P2254&lt;=Paramètres!$C$14),1,0)</f>
        <v/>
      </c>
      <c r="AC2254" s="67">
        <f>IF($P2254="","Jamais relancé",IF($P2254&lt;=3,"0-3 j",IF($P2254&lt;=7,"4-7 j",IF($P2254&lt;=15,"8-15 j","Plus de 15 j"))))</f>
        <v/>
      </c>
      <c r="AD2254" s="67">
        <f>IF($M2254&lt;=1000,"Moins de 1 k€",IF($M2254&lt;=5000,"1 à 5 k€",IF($M2254&lt;=15000,"5 à 15 k€","Plus de 15 k€")))</f>
        <v/>
      </c>
    </row>
    <row r="2255">
      <c r="A2255" s="65" t="inlineStr">
        <is>
          <t>DEV-02254</t>
        </is>
      </c>
      <c r="B2255" s="66" t="n">
        <v>45923</v>
      </c>
      <c r="C2255" s="65" t="inlineStr">
        <is>
          <t>2025-09</t>
        </is>
      </c>
      <c r="D2255" s="65" t="inlineStr">
        <is>
          <t>2025-2026</t>
        </is>
      </c>
      <c r="E2255" s="65" t="inlineStr">
        <is>
          <t>CLI-0037</t>
        </is>
      </c>
      <c r="F2255" s="65" t="inlineStr">
        <is>
          <t>Particulier</t>
        </is>
      </c>
      <c r="G2255" s="65" t="inlineStr">
        <is>
          <t>Toulouse</t>
        </is>
      </c>
      <c r="H2255" s="65" t="inlineStr">
        <is>
          <t>Julien Fabre</t>
        </is>
      </c>
      <c r="I2255" s="65" t="inlineStr">
        <is>
          <t>Chauffage</t>
        </is>
      </c>
      <c r="J2255" s="65" t="inlineStr">
        <is>
          <t>CH-002</t>
        </is>
      </c>
      <c r="K2255" s="65" t="inlineStr">
        <is>
          <t>Entretien annuel chaudière</t>
        </is>
      </c>
      <c r="L2255" s="67" t="n">
        <v>1</v>
      </c>
      <c r="M2255" s="68" t="n">
        <v>180.29</v>
      </c>
      <c r="N2255" s="65" t="inlineStr">
        <is>
          <t>Accepté</t>
        </is>
      </c>
      <c r="O2255" s="66" t="n">
        <v>45935</v>
      </c>
      <c r="P2255" s="67" t="n"/>
      <c r="Q2255" s="67" t="n">
        <v>0</v>
      </c>
      <c r="R2255" s="67">
        <f>$I2255</f>
        <v/>
      </c>
      <c r="S2255" s="67">
        <f>$K2255</f>
        <v/>
      </c>
      <c r="T2255" s="67">
        <f>IFERROR(INDEX(Clients!$G$2:$G$1020,MATCH($E2255,Clients!$A$2:$A$1020,0)),"")</f>
        <v/>
      </c>
      <c r="U2255" s="67">
        <f>IFERROR(INDEX(Clients!$I$2:$I$1020,MATCH($E2255,Clients!$A$2:$A$1020,0)),"")</f>
        <v/>
      </c>
      <c r="V2255" s="69">
        <f>1</f>
        <v/>
      </c>
      <c r="W2255" s="69">
        <f>IF($N2255="Accepté",1,0)</f>
        <v/>
      </c>
      <c r="X2255" s="68">
        <f>$M2255*$W2255</f>
        <v/>
      </c>
      <c r="Y2255" s="68">
        <f>IF($N2255="En cours",0,$M2255)</f>
        <v/>
      </c>
      <c r="Z2255" s="69">
        <f>IF($P2255="",0,1)</f>
        <v/>
      </c>
      <c r="AA2255" s="70">
        <f>IF($P2255="",0,$P2255)</f>
        <v/>
      </c>
      <c r="AB2255" s="69">
        <f>IF(AND($P2255&lt;&gt;"",$P2255&lt;=Paramètres!$C$14),1,0)</f>
        <v/>
      </c>
      <c r="AC2255" s="67">
        <f>IF($P2255="","Jamais relancé",IF($P2255&lt;=3,"0-3 j",IF($P2255&lt;=7,"4-7 j",IF($P2255&lt;=15,"8-15 j","Plus de 15 j"))))</f>
        <v/>
      </c>
      <c r="AD2255" s="67">
        <f>IF($M2255&lt;=1000,"Moins de 1 k€",IF($M2255&lt;=5000,"1 à 5 k€",IF($M2255&lt;=15000,"5 à 15 k€","Plus de 15 k€")))</f>
        <v/>
      </c>
    </row>
    <row r="2256">
      <c r="A2256" s="65" t="inlineStr">
        <is>
          <t>DEV-02255</t>
        </is>
      </c>
      <c r="B2256" s="66" t="n">
        <v>45924</v>
      </c>
      <c r="C2256" s="65" t="inlineStr">
        <is>
          <t>2025-09</t>
        </is>
      </c>
      <c r="D2256" s="65" t="inlineStr">
        <is>
          <t>2025-2026</t>
        </is>
      </c>
      <c r="E2256" s="65" t="inlineStr">
        <is>
          <t>CLI-0239</t>
        </is>
      </c>
      <c r="F2256" s="65" t="inlineStr">
        <is>
          <t>Particulier</t>
        </is>
      </c>
      <c r="G2256" s="65" t="inlineStr">
        <is>
          <t>Bordeaux</t>
        </is>
      </c>
      <c r="H2256" s="65" t="inlineStr">
        <is>
          <t>Karim Belkacem</t>
        </is>
      </c>
      <c r="I2256" s="65" t="inlineStr">
        <is>
          <t>Chauffage</t>
        </is>
      </c>
      <c r="J2256" s="65" t="inlineStr">
        <is>
          <t>CH-004</t>
        </is>
      </c>
      <c r="K2256" s="65" t="inlineStr">
        <is>
          <t>Remplacement radiateurs (lot de 5)</t>
        </is>
      </c>
      <c r="L2256" s="67" t="n">
        <v>1</v>
      </c>
      <c r="M2256" s="68" t="n">
        <v>2966.26</v>
      </c>
      <c r="N2256" s="65" t="inlineStr">
        <is>
          <t>Sans réponse</t>
        </is>
      </c>
      <c r="O2256" s="66" t="n">
        <v>45938</v>
      </c>
      <c r="P2256" s="67" t="n"/>
      <c r="Q2256" s="67" t="n">
        <v>0</v>
      </c>
      <c r="R2256" s="67">
        <f>$I2256</f>
        <v/>
      </c>
      <c r="S2256" s="67">
        <f>$K2256</f>
        <v/>
      </c>
      <c r="T2256" s="67">
        <f>IFERROR(INDEX(Clients!$G$2:$G$1020,MATCH($E2256,Clients!$A$2:$A$1020,0)),"")</f>
        <v/>
      </c>
      <c r="U2256" s="67">
        <f>IFERROR(INDEX(Clients!$I$2:$I$1020,MATCH($E2256,Clients!$A$2:$A$1020,0)),"")</f>
        <v/>
      </c>
      <c r="V2256" s="69">
        <f>1</f>
        <v/>
      </c>
      <c r="W2256" s="69">
        <f>IF($N2256="Accepté",1,0)</f>
        <v/>
      </c>
      <c r="X2256" s="68">
        <f>$M2256*$W2256</f>
        <v/>
      </c>
      <c r="Y2256" s="68">
        <f>IF($N2256="En cours",0,$M2256)</f>
        <v/>
      </c>
      <c r="Z2256" s="69">
        <f>IF($P2256="",0,1)</f>
        <v/>
      </c>
      <c r="AA2256" s="70">
        <f>IF($P2256="",0,$P2256)</f>
        <v/>
      </c>
      <c r="AB2256" s="69">
        <f>IF(AND($P2256&lt;&gt;"",$P2256&lt;=Paramètres!$C$14),1,0)</f>
        <v/>
      </c>
      <c r="AC2256" s="67">
        <f>IF($P2256="","Jamais relancé",IF($P2256&lt;=3,"0-3 j",IF($P2256&lt;=7,"4-7 j",IF($P2256&lt;=15,"8-15 j","Plus de 15 j"))))</f>
        <v/>
      </c>
      <c r="AD2256" s="67">
        <f>IF($M2256&lt;=1000,"Moins de 1 k€",IF($M2256&lt;=5000,"1 à 5 k€",IF($M2256&lt;=15000,"5 à 15 k€","Plus de 15 k€")))</f>
        <v/>
      </c>
    </row>
    <row r="2257">
      <c r="A2257" s="65" t="inlineStr">
        <is>
          <t>DEV-02256</t>
        </is>
      </c>
      <c r="B2257" s="66" t="n">
        <v>45924</v>
      </c>
      <c r="C2257" s="65" t="inlineStr">
        <is>
          <t>2025-09</t>
        </is>
      </c>
      <c r="D2257" s="65" t="inlineStr">
        <is>
          <t>2025-2026</t>
        </is>
      </c>
      <c r="E2257" s="65" t="inlineStr">
        <is>
          <t>CLI-0216</t>
        </is>
      </c>
      <c r="F2257" s="65" t="inlineStr">
        <is>
          <t>Particulier</t>
        </is>
      </c>
      <c r="G2257" s="65" t="inlineStr">
        <is>
          <t>Bordeaux</t>
        </is>
      </c>
      <c r="H2257" s="65" t="inlineStr">
        <is>
          <t>Karim Belkacem</t>
        </is>
      </c>
      <c r="I2257" s="65" t="inlineStr">
        <is>
          <t>Électricité</t>
        </is>
      </c>
      <c r="J2257" s="65" t="inlineStr">
        <is>
          <t>EL-003</t>
        </is>
      </c>
      <c r="K2257" s="65" t="inlineStr">
        <is>
          <t>Rénovation électrique complète</t>
        </is>
      </c>
      <c r="L2257" s="67" t="n">
        <v>1</v>
      </c>
      <c r="M2257" s="68" t="n">
        <v>10330.72</v>
      </c>
      <c r="N2257" s="65" t="inlineStr">
        <is>
          <t>Sans réponse</t>
        </is>
      </c>
      <c r="O2257" s="66" t="n">
        <v>45929</v>
      </c>
      <c r="P2257" s="67" t="n">
        <v>14</v>
      </c>
      <c r="Q2257" s="67" t="n">
        <v>0</v>
      </c>
      <c r="R2257" s="67">
        <f>$I2257</f>
        <v/>
      </c>
      <c r="S2257" s="67">
        <f>$K2257</f>
        <v/>
      </c>
      <c r="T2257" s="67">
        <f>IFERROR(INDEX(Clients!$G$2:$G$1020,MATCH($E2257,Clients!$A$2:$A$1020,0)),"")</f>
        <v/>
      </c>
      <c r="U2257" s="67">
        <f>IFERROR(INDEX(Clients!$I$2:$I$1020,MATCH($E2257,Clients!$A$2:$A$1020,0)),"")</f>
        <v/>
      </c>
      <c r="V2257" s="69">
        <f>1</f>
        <v/>
      </c>
      <c r="W2257" s="69">
        <f>IF($N2257="Accepté",1,0)</f>
        <v/>
      </c>
      <c r="X2257" s="68">
        <f>$M2257*$W2257</f>
        <v/>
      </c>
      <c r="Y2257" s="68">
        <f>IF($N2257="En cours",0,$M2257)</f>
        <v/>
      </c>
      <c r="Z2257" s="69">
        <f>IF($P2257="",0,1)</f>
        <v/>
      </c>
      <c r="AA2257" s="70">
        <f>IF($P2257="",0,$P2257)</f>
        <v/>
      </c>
      <c r="AB2257" s="69">
        <f>IF(AND($P2257&lt;&gt;"",$P2257&lt;=Paramètres!$C$14),1,0)</f>
        <v/>
      </c>
      <c r="AC2257" s="67">
        <f>IF($P2257="","Jamais relancé",IF($P2257&lt;=3,"0-3 j",IF($P2257&lt;=7,"4-7 j",IF($P2257&lt;=15,"8-15 j","Plus de 15 j"))))</f>
        <v/>
      </c>
      <c r="AD2257" s="67">
        <f>IF($M2257&lt;=1000,"Moins de 1 k€",IF($M2257&lt;=5000,"1 à 5 k€",IF($M2257&lt;=15000,"5 à 15 k€","Plus de 15 k€")))</f>
        <v/>
      </c>
    </row>
    <row r="2258">
      <c r="A2258" s="65" t="inlineStr">
        <is>
          <t>DEV-02257</t>
        </is>
      </c>
      <c r="B2258" s="66" t="n">
        <v>45924</v>
      </c>
      <c r="C2258" s="65" t="inlineStr">
        <is>
          <t>2025-09</t>
        </is>
      </c>
      <c r="D2258" s="65" t="inlineStr">
        <is>
          <t>2025-2026</t>
        </is>
      </c>
      <c r="E2258" s="65" t="inlineStr">
        <is>
          <t>CLI-0555</t>
        </is>
      </c>
      <c r="F2258" s="65" t="inlineStr">
        <is>
          <t>Particulier</t>
        </is>
      </c>
      <c r="G2258" s="65" t="inlineStr">
        <is>
          <t>Toulouse</t>
        </is>
      </c>
      <c r="H2258" s="65" t="inlineStr">
        <is>
          <t>Julien Fabre</t>
        </is>
      </c>
      <c r="I2258" s="65" t="inlineStr">
        <is>
          <t>Salle de bain</t>
        </is>
      </c>
      <c r="J2258" s="65" t="inlineStr">
        <is>
          <t>SB-002</t>
        </is>
      </c>
      <c r="K2258" s="65" t="inlineStr">
        <is>
          <t>Remplacement baignoire par douche</t>
        </is>
      </c>
      <c r="L2258" s="67" t="n">
        <v>1</v>
      </c>
      <c r="M2258" s="68" t="n">
        <v>3521.06</v>
      </c>
      <c r="N2258" s="65" t="inlineStr">
        <is>
          <t>Refusé</t>
        </is>
      </c>
      <c r="O2258" s="66" t="n">
        <v>45934</v>
      </c>
      <c r="P2258" s="67" t="n">
        <v>16</v>
      </c>
      <c r="Q2258" s="67" t="n">
        <v>0</v>
      </c>
      <c r="R2258" s="67">
        <f>$I2258</f>
        <v/>
      </c>
      <c r="S2258" s="67">
        <f>$K2258</f>
        <v/>
      </c>
      <c r="T2258" s="67">
        <f>IFERROR(INDEX(Clients!$G$2:$G$1020,MATCH($E2258,Clients!$A$2:$A$1020,0)),"")</f>
        <v/>
      </c>
      <c r="U2258" s="67">
        <f>IFERROR(INDEX(Clients!$I$2:$I$1020,MATCH($E2258,Clients!$A$2:$A$1020,0)),"")</f>
        <v/>
      </c>
      <c r="V2258" s="69">
        <f>1</f>
        <v/>
      </c>
      <c r="W2258" s="69">
        <f>IF($N2258="Accepté",1,0)</f>
        <v/>
      </c>
      <c r="X2258" s="68">
        <f>$M2258*$W2258</f>
        <v/>
      </c>
      <c r="Y2258" s="68">
        <f>IF($N2258="En cours",0,$M2258)</f>
        <v/>
      </c>
      <c r="Z2258" s="69">
        <f>IF($P2258="",0,1)</f>
        <v/>
      </c>
      <c r="AA2258" s="70">
        <f>IF($P2258="",0,$P2258)</f>
        <v/>
      </c>
      <c r="AB2258" s="69">
        <f>IF(AND($P2258&lt;&gt;"",$P2258&lt;=Paramètres!$C$14),1,0)</f>
        <v/>
      </c>
      <c r="AC2258" s="67">
        <f>IF($P2258="","Jamais relancé",IF($P2258&lt;=3,"0-3 j",IF($P2258&lt;=7,"4-7 j",IF($P2258&lt;=15,"8-15 j","Plus de 15 j"))))</f>
        <v/>
      </c>
      <c r="AD2258" s="67">
        <f>IF($M2258&lt;=1000,"Moins de 1 k€",IF($M2258&lt;=5000,"1 à 5 k€",IF($M2258&lt;=15000,"5 à 15 k€","Plus de 15 k€")))</f>
        <v/>
      </c>
    </row>
    <row r="2259">
      <c r="A2259" s="65" t="inlineStr">
        <is>
          <t>DEV-02258</t>
        </is>
      </c>
      <c r="B2259" s="66" t="n">
        <v>45925</v>
      </c>
      <c r="C2259" s="65" t="inlineStr">
        <is>
          <t>2025-09</t>
        </is>
      </c>
      <c r="D2259" s="65" t="inlineStr">
        <is>
          <t>2025-2026</t>
        </is>
      </c>
      <c r="E2259" s="65" t="inlineStr">
        <is>
          <t>CLI-0757</t>
        </is>
      </c>
      <c r="F2259" s="65" t="inlineStr">
        <is>
          <t>Professionnel</t>
        </is>
      </c>
      <c r="G2259" s="65" t="inlineStr">
        <is>
          <t>Toulouse</t>
        </is>
      </c>
      <c r="H2259" s="65" t="inlineStr">
        <is>
          <t>Nadia Cherif</t>
        </is>
      </c>
      <c r="I2259" s="65" t="inlineStr">
        <is>
          <t>Électricité</t>
        </is>
      </c>
      <c r="J2259" s="65" t="inlineStr">
        <is>
          <t>EL-004</t>
        </is>
      </c>
      <c r="K2259" s="65" t="inlineStr">
        <is>
          <t>Éclairage LED locaux professionnels</t>
        </is>
      </c>
      <c r="L2259" s="67" t="n">
        <v>1</v>
      </c>
      <c r="M2259" s="68" t="n">
        <v>5972.85</v>
      </c>
      <c r="N2259" s="65" t="inlineStr">
        <is>
          <t>Refusé</t>
        </is>
      </c>
      <c r="O2259" s="66" t="n">
        <v>45939</v>
      </c>
      <c r="P2259" s="67" t="n">
        <v>6</v>
      </c>
      <c r="Q2259" s="67" t="n">
        <v>1</v>
      </c>
      <c r="R2259" s="67">
        <f>$I2259</f>
        <v/>
      </c>
      <c r="S2259" s="67">
        <f>$K2259</f>
        <v/>
      </c>
      <c r="T2259" s="67">
        <f>IFERROR(INDEX(Clients!$G$2:$G$1020,MATCH($E2259,Clients!$A$2:$A$1020,0)),"")</f>
        <v/>
      </c>
      <c r="U2259" s="67">
        <f>IFERROR(INDEX(Clients!$I$2:$I$1020,MATCH($E2259,Clients!$A$2:$A$1020,0)),"")</f>
        <v/>
      </c>
      <c r="V2259" s="69">
        <f>1</f>
        <v/>
      </c>
      <c r="W2259" s="69">
        <f>IF($N2259="Accepté",1,0)</f>
        <v/>
      </c>
      <c r="X2259" s="68">
        <f>$M2259*$W2259</f>
        <v/>
      </c>
      <c r="Y2259" s="68">
        <f>IF($N2259="En cours",0,$M2259)</f>
        <v/>
      </c>
      <c r="Z2259" s="69">
        <f>IF($P2259="",0,1)</f>
        <v/>
      </c>
      <c r="AA2259" s="70">
        <f>IF($P2259="",0,$P2259)</f>
        <v/>
      </c>
      <c r="AB2259" s="69">
        <f>IF(AND($P2259&lt;&gt;"",$P2259&lt;=Paramètres!$C$14),1,0)</f>
        <v/>
      </c>
      <c r="AC2259" s="67">
        <f>IF($P2259="","Jamais relancé",IF($P2259&lt;=3,"0-3 j",IF($P2259&lt;=7,"4-7 j",IF($P2259&lt;=15,"8-15 j","Plus de 15 j"))))</f>
        <v/>
      </c>
      <c r="AD2259" s="67">
        <f>IF($M2259&lt;=1000,"Moins de 1 k€",IF($M2259&lt;=5000,"1 à 5 k€",IF($M2259&lt;=15000,"5 à 15 k€","Plus de 15 k€")))</f>
        <v/>
      </c>
    </row>
    <row r="2260">
      <c r="A2260" s="65" t="inlineStr">
        <is>
          <t>DEV-02259</t>
        </is>
      </c>
      <c r="B2260" s="66" t="n">
        <v>45925</v>
      </c>
      <c r="C2260" s="65" t="inlineStr">
        <is>
          <t>2025-09</t>
        </is>
      </c>
      <c r="D2260" s="65" t="inlineStr">
        <is>
          <t>2025-2026</t>
        </is>
      </c>
      <c r="E2260" s="65" t="inlineStr">
        <is>
          <t>CLI-0714</t>
        </is>
      </c>
      <c r="F2260" s="65" t="inlineStr">
        <is>
          <t>Professionnel</t>
        </is>
      </c>
      <c r="G2260" s="65" t="inlineStr">
        <is>
          <t>Bordeaux</t>
        </is>
      </c>
      <c r="H2260" s="65" t="inlineStr">
        <is>
          <t>Sophie Marchand</t>
        </is>
      </c>
      <c r="I2260" s="65" t="inlineStr">
        <is>
          <t>Salle de bain</t>
        </is>
      </c>
      <c r="J2260" s="65" t="inlineStr">
        <is>
          <t>SB-002</t>
        </is>
      </c>
      <c r="K2260" s="65" t="inlineStr">
        <is>
          <t>Remplacement baignoire par douche</t>
        </is>
      </c>
      <c r="L2260" s="67" t="n">
        <v>1</v>
      </c>
      <c r="M2260" s="68" t="n">
        <v>5692.25</v>
      </c>
      <c r="N2260" s="65" t="inlineStr">
        <is>
          <t>Sans réponse</t>
        </is>
      </c>
      <c r="O2260" s="66" t="n">
        <v>45958</v>
      </c>
      <c r="P2260" s="67" t="n"/>
      <c r="Q2260" s="67" t="n">
        <v>0</v>
      </c>
      <c r="R2260" s="67">
        <f>$I2260</f>
        <v/>
      </c>
      <c r="S2260" s="67">
        <f>$K2260</f>
        <v/>
      </c>
      <c r="T2260" s="67">
        <f>IFERROR(INDEX(Clients!$G$2:$G$1020,MATCH($E2260,Clients!$A$2:$A$1020,0)),"")</f>
        <v/>
      </c>
      <c r="U2260" s="67">
        <f>IFERROR(INDEX(Clients!$I$2:$I$1020,MATCH($E2260,Clients!$A$2:$A$1020,0)),"")</f>
        <v/>
      </c>
      <c r="V2260" s="69">
        <f>1</f>
        <v/>
      </c>
      <c r="W2260" s="69">
        <f>IF($N2260="Accepté",1,0)</f>
        <v/>
      </c>
      <c r="X2260" s="68">
        <f>$M2260*$W2260</f>
        <v/>
      </c>
      <c r="Y2260" s="68">
        <f>IF($N2260="En cours",0,$M2260)</f>
        <v/>
      </c>
      <c r="Z2260" s="69">
        <f>IF($P2260="",0,1)</f>
        <v/>
      </c>
      <c r="AA2260" s="70">
        <f>IF($P2260="",0,$P2260)</f>
        <v/>
      </c>
      <c r="AB2260" s="69">
        <f>IF(AND($P2260&lt;&gt;"",$P2260&lt;=Paramètres!$C$14),1,0)</f>
        <v/>
      </c>
      <c r="AC2260" s="67">
        <f>IF($P2260="","Jamais relancé",IF($P2260&lt;=3,"0-3 j",IF($P2260&lt;=7,"4-7 j",IF($P2260&lt;=15,"8-15 j","Plus de 15 j"))))</f>
        <v/>
      </c>
      <c r="AD2260" s="67">
        <f>IF($M2260&lt;=1000,"Moins de 1 k€",IF($M2260&lt;=5000,"1 à 5 k€",IF($M2260&lt;=15000,"5 à 15 k€","Plus de 15 k€")))</f>
        <v/>
      </c>
    </row>
    <row r="2261">
      <c r="A2261" s="65" t="inlineStr">
        <is>
          <t>DEV-02260</t>
        </is>
      </c>
      <c r="B2261" s="66" t="n">
        <v>45925</v>
      </c>
      <c r="C2261" s="65" t="inlineStr">
        <is>
          <t>2025-09</t>
        </is>
      </c>
      <c r="D2261" s="65" t="inlineStr">
        <is>
          <t>2025-2026</t>
        </is>
      </c>
      <c r="E2261" s="65" t="inlineStr">
        <is>
          <t>CLI-0124</t>
        </is>
      </c>
      <c r="F2261" s="65" t="inlineStr">
        <is>
          <t>Particulier</t>
        </is>
      </c>
      <c r="G2261" s="65" t="inlineStr">
        <is>
          <t>Toulouse</t>
        </is>
      </c>
      <c r="H2261" s="65" t="inlineStr">
        <is>
          <t>Nadia Cherif</t>
        </is>
      </c>
      <c r="I2261" s="65" t="inlineStr">
        <is>
          <t>Plomberie</t>
        </is>
      </c>
      <c r="J2261" s="65" t="inlineStr">
        <is>
          <t>PR-003</t>
        </is>
      </c>
      <c r="K2261" s="65" t="inlineStr">
        <is>
          <t>Réfection réseau eau appartement</t>
        </is>
      </c>
      <c r="L2261" s="67" t="n">
        <v>1</v>
      </c>
      <c r="M2261" s="68" t="n">
        <v>3759.19</v>
      </c>
      <c r="N2261" s="65" t="inlineStr">
        <is>
          <t>Refusé</t>
        </is>
      </c>
      <c r="O2261" s="66" t="n">
        <v>45954</v>
      </c>
      <c r="P2261" s="67" t="n"/>
      <c r="Q2261" s="67" t="n">
        <v>0</v>
      </c>
      <c r="R2261" s="67">
        <f>$I2261</f>
        <v/>
      </c>
      <c r="S2261" s="67">
        <f>$K2261</f>
        <v/>
      </c>
      <c r="T2261" s="67">
        <f>IFERROR(INDEX(Clients!$G$2:$G$1020,MATCH($E2261,Clients!$A$2:$A$1020,0)),"")</f>
        <v/>
      </c>
      <c r="U2261" s="67">
        <f>IFERROR(INDEX(Clients!$I$2:$I$1020,MATCH($E2261,Clients!$A$2:$A$1020,0)),"")</f>
        <v/>
      </c>
      <c r="V2261" s="69">
        <f>1</f>
        <v/>
      </c>
      <c r="W2261" s="69">
        <f>IF($N2261="Accepté",1,0)</f>
        <v/>
      </c>
      <c r="X2261" s="68">
        <f>$M2261*$W2261</f>
        <v/>
      </c>
      <c r="Y2261" s="68">
        <f>IF($N2261="En cours",0,$M2261)</f>
        <v/>
      </c>
      <c r="Z2261" s="69">
        <f>IF($P2261="",0,1)</f>
        <v/>
      </c>
      <c r="AA2261" s="70">
        <f>IF($P2261="",0,$P2261)</f>
        <v/>
      </c>
      <c r="AB2261" s="69">
        <f>IF(AND($P2261&lt;&gt;"",$P2261&lt;=Paramètres!$C$14),1,0)</f>
        <v/>
      </c>
      <c r="AC2261" s="67">
        <f>IF($P2261="","Jamais relancé",IF($P2261&lt;=3,"0-3 j",IF($P2261&lt;=7,"4-7 j",IF($P2261&lt;=15,"8-15 j","Plus de 15 j"))))</f>
        <v/>
      </c>
      <c r="AD2261" s="67">
        <f>IF($M2261&lt;=1000,"Moins de 1 k€",IF($M2261&lt;=5000,"1 à 5 k€",IF($M2261&lt;=15000,"5 à 15 k€","Plus de 15 k€")))</f>
        <v/>
      </c>
    </row>
    <row r="2262">
      <c r="A2262" s="65" t="inlineStr">
        <is>
          <t>DEV-02261</t>
        </is>
      </c>
      <c r="B2262" s="66" t="n">
        <v>45925</v>
      </c>
      <c r="C2262" s="65" t="inlineStr">
        <is>
          <t>2025-09</t>
        </is>
      </c>
      <c r="D2262" s="65" t="inlineStr">
        <is>
          <t>2025-2026</t>
        </is>
      </c>
      <c r="E2262" s="65" t="inlineStr">
        <is>
          <t>CLI-0571</t>
        </is>
      </c>
      <c r="F2262" s="65" t="inlineStr">
        <is>
          <t>Particulier</t>
        </is>
      </c>
      <c r="G2262" s="65" t="inlineStr">
        <is>
          <t>Montpellier</t>
        </is>
      </c>
      <c r="H2262" s="65" t="inlineStr">
        <is>
          <t>Thomas Rey</t>
        </is>
      </c>
      <c r="I2262" s="65" t="inlineStr">
        <is>
          <t>Électricité</t>
        </is>
      </c>
      <c r="J2262" s="65" t="inlineStr">
        <is>
          <t>EL-002</t>
        </is>
      </c>
      <c r="K2262" s="65" t="inlineStr">
        <is>
          <t>Installation borne de recharge VE</t>
        </is>
      </c>
      <c r="L2262" s="67" t="n">
        <v>1</v>
      </c>
      <c r="M2262" s="68" t="n">
        <v>1768.34</v>
      </c>
      <c r="N2262" s="65" t="inlineStr">
        <is>
          <t>Sans réponse</t>
        </is>
      </c>
      <c r="O2262" s="66" t="n">
        <v>45939</v>
      </c>
      <c r="P2262" s="67" t="n"/>
      <c r="Q2262" s="67" t="n">
        <v>0</v>
      </c>
      <c r="R2262" s="67">
        <f>$I2262</f>
        <v/>
      </c>
      <c r="S2262" s="67">
        <f>$K2262</f>
        <v/>
      </c>
      <c r="T2262" s="67">
        <f>IFERROR(INDEX(Clients!$G$2:$G$1020,MATCH($E2262,Clients!$A$2:$A$1020,0)),"")</f>
        <v/>
      </c>
      <c r="U2262" s="67">
        <f>IFERROR(INDEX(Clients!$I$2:$I$1020,MATCH($E2262,Clients!$A$2:$A$1020,0)),"")</f>
        <v/>
      </c>
      <c r="V2262" s="69">
        <f>1</f>
        <v/>
      </c>
      <c r="W2262" s="69">
        <f>IF($N2262="Accepté",1,0)</f>
        <v/>
      </c>
      <c r="X2262" s="68">
        <f>$M2262*$W2262</f>
        <v/>
      </c>
      <c r="Y2262" s="68">
        <f>IF($N2262="En cours",0,$M2262)</f>
        <v/>
      </c>
      <c r="Z2262" s="69">
        <f>IF($P2262="",0,1)</f>
        <v/>
      </c>
      <c r="AA2262" s="70">
        <f>IF($P2262="",0,$P2262)</f>
        <v/>
      </c>
      <c r="AB2262" s="69">
        <f>IF(AND($P2262&lt;&gt;"",$P2262&lt;=Paramètres!$C$14),1,0)</f>
        <v/>
      </c>
      <c r="AC2262" s="67">
        <f>IF($P2262="","Jamais relancé",IF($P2262&lt;=3,"0-3 j",IF($P2262&lt;=7,"4-7 j",IF($P2262&lt;=15,"8-15 j","Plus de 15 j"))))</f>
        <v/>
      </c>
      <c r="AD2262" s="67">
        <f>IF($M2262&lt;=1000,"Moins de 1 k€",IF($M2262&lt;=5000,"1 à 5 k€",IF($M2262&lt;=15000,"5 à 15 k€","Plus de 15 k€")))</f>
        <v/>
      </c>
    </row>
    <row r="2263">
      <c r="A2263" s="65" t="inlineStr">
        <is>
          <t>DEV-02262</t>
        </is>
      </c>
      <c r="B2263" s="66" t="n">
        <v>45926</v>
      </c>
      <c r="C2263" s="65" t="inlineStr">
        <is>
          <t>2025-09</t>
        </is>
      </c>
      <c r="D2263" s="65" t="inlineStr">
        <is>
          <t>2025-2026</t>
        </is>
      </c>
      <c r="E2263" s="65" t="inlineStr">
        <is>
          <t>CLI-0171</t>
        </is>
      </c>
      <c r="F2263" s="65" t="inlineStr">
        <is>
          <t>Syndic</t>
        </is>
      </c>
      <c r="G2263" s="65" t="inlineStr">
        <is>
          <t>Toulouse</t>
        </is>
      </c>
      <c r="H2263" s="65" t="inlineStr">
        <is>
          <t>Nadia Cherif</t>
        </is>
      </c>
      <c r="I2263" s="65" t="inlineStr">
        <is>
          <t>Électricité</t>
        </is>
      </c>
      <c r="J2263" s="65" t="inlineStr">
        <is>
          <t>EL-004</t>
        </is>
      </c>
      <c r="K2263" s="65" t="inlineStr">
        <is>
          <t>Éclairage LED locaux professionnels</t>
        </is>
      </c>
      <c r="L2263" s="67" t="n">
        <v>1</v>
      </c>
      <c r="M2263" s="68" t="n">
        <v>8397.43</v>
      </c>
      <c r="N2263" s="65" t="inlineStr">
        <is>
          <t>Sans réponse</t>
        </is>
      </c>
      <c r="O2263" s="66" t="n">
        <v>45931</v>
      </c>
      <c r="P2263" s="67" t="n">
        <v>11</v>
      </c>
      <c r="Q2263" s="67" t="n">
        <v>0</v>
      </c>
      <c r="R2263" s="67">
        <f>$I2263</f>
        <v/>
      </c>
      <c r="S2263" s="67">
        <f>$K2263</f>
        <v/>
      </c>
      <c r="T2263" s="67">
        <f>IFERROR(INDEX(Clients!$G$2:$G$1020,MATCH($E2263,Clients!$A$2:$A$1020,0)),"")</f>
        <v/>
      </c>
      <c r="U2263" s="67">
        <f>IFERROR(INDEX(Clients!$I$2:$I$1020,MATCH($E2263,Clients!$A$2:$A$1020,0)),"")</f>
        <v/>
      </c>
      <c r="V2263" s="69">
        <f>1</f>
        <v/>
      </c>
      <c r="W2263" s="69">
        <f>IF($N2263="Accepté",1,0)</f>
        <v/>
      </c>
      <c r="X2263" s="68">
        <f>$M2263*$W2263</f>
        <v/>
      </c>
      <c r="Y2263" s="68">
        <f>IF($N2263="En cours",0,$M2263)</f>
        <v/>
      </c>
      <c r="Z2263" s="69">
        <f>IF($P2263="",0,1)</f>
        <v/>
      </c>
      <c r="AA2263" s="70">
        <f>IF($P2263="",0,$P2263)</f>
        <v/>
      </c>
      <c r="AB2263" s="69">
        <f>IF(AND($P2263&lt;&gt;"",$P2263&lt;=Paramètres!$C$14),1,0)</f>
        <v/>
      </c>
      <c r="AC2263" s="67">
        <f>IF($P2263="","Jamais relancé",IF($P2263&lt;=3,"0-3 j",IF($P2263&lt;=7,"4-7 j",IF($P2263&lt;=15,"8-15 j","Plus de 15 j"))))</f>
        <v/>
      </c>
      <c r="AD2263" s="67">
        <f>IF($M2263&lt;=1000,"Moins de 1 k€",IF($M2263&lt;=5000,"1 à 5 k€",IF($M2263&lt;=15000,"5 à 15 k€","Plus de 15 k€")))</f>
        <v/>
      </c>
    </row>
    <row r="2264">
      <c r="A2264" s="65" t="inlineStr">
        <is>
          <t>DEV-02263</t>
        </is>
      </c>
      <c r="B2264" s="66" t="n">
        <v>45926</v>
      </c>
      <c r="C2264" s="65" t="inlineStr">
        <is>
          <t>2025-09</t>
        </is>
      </c>
      <c r="D2264" s="65" t="inlineStr">
        <is>
          <t>2025-2026</t>
        </is>
      </c>
      <c r="E2264" s="65" t="inlineStr">
        <is>
          <t>CLI-0205</t>
        </is>
      </c>
      <c r="F2264" s="65" t="inlineStr">
        <is>
          <t>Professionnel</t>
        </is>
      </c>
      <c r="G2264" s="65" t="inlineStr">
        <is>
          <t>Bordeaux</t>
        </is>
      </c>
      <c r="H2264" s="65" t="inlineStr">
        <is>
          <t>Karim Belkacem</t>
        </is>
      </c>
      <c r="I2264" s="65" t="inlineStr">
        <is>
          <t>Chauffage</t>
        </is>
      </c>
      <c r="J2264" s="65" t="inlineStr">
        <is>
          <t>CH-003</t>
        </is>
      </c>
      <c r="K2264" s="65" t="inlineStr">
        <is>
          <t>Installation pompe à chaleur air/eau</t>
        </is>
      </c>
      <c r="L2264" s="67" t="n">
        <v>1</v>
      </c>
      <c r="M2264" s="68" t="n">
        <v>24414.68</v>
      </c>
      <c r="N2264" s="65" t="inlineStr">
        <is>
          <t>Sans réponse</t>
        </is>
      </c>
      <c r="O2264" s="66" t="n">
        <v>45946</v>
      </c>
      <c r="P2264" s="67" t="n"/>
      <c r="Q2264" s="67" t="n">
        <v>0</v>
      </c>
      <c r="R2264" s="67">
        <f>$I2264</f>
        <v/>
      </c>
      <c r="S2264" s="67">
        <f>$K2264</f>
        <v/>
      </c>
      <c r="T2264" s="67">
        <f>IFERROR(INDEX(Clients!$G$2:$G$1020,MATCH($E2264,Clients!$A$2:$A$1020,0)),"")</f>
        <v/>
      </c>
      <c r="U2264" s="67">
        <f>IFERROR(INDEX(Clients!$I$2:$I$1020,MATCH($E2264,Clients!$A$2:$A$1020,0)),"")</f>
        <v/>
      </c>
      <c r="V2264" s="69">
        <f>1</f>
        <v/>
      </c>
      <c r="W2264" s="69">
        <f>IF($N2264="Accepté",1,0)</f>
        <v/>
      </c>
      <c r="X2264" s="68">
        <f>$M2264*$W2264</f>
        <v/>
      </c>
      <c r="Y2264" s="68">
        <f>IF($N2264="En cours",0,$M2264)</f>
        <v/>
      </c>
      <c r="Z2264" s="69">
        <f>IF($P2264="",0,1)</f>
        <v/>
      </c>
      <c r="AA2264" s="70">
        <f>IF($P2264="",0,$P2264)</f>
        <v/>
      </c>
      <c r="AB2264" s="69">
        <f>IF(AND($P2264&lt;&gt;"",$P2264&lt;=Paramètres!$C$14),1,0)</f>
        <v/>
      </c>
      <c r="AC2264" s="67">
        <f>IF($P2264="","Jamais relancé",IF($P2264&lt;=3,"0-3 j",IF($P2264&lt;=7,"4-7 j",IF($P2264&lt;=15,"8-15 j","Plus de 15 j"))))</f>
        <v/>
      </c>
      <c r="AD2264" s="67">
        <f>IF($M2264&lt;=1000,"Moins de 1 k€",IF($M2264&lt;=5000,"1 à 5 k€",IF($M2264&lt;=15000,"5 à 15 k€","Plus de 15 k€")))</f>
        <v/>
      </c>
    </row>
    <row r="2265">
      <c r="A2265" s="65" t="inlineStr">
        <is>
          <t>DEV-02264</t>
        </is>
      </c>
      <c r="B2265" s="66" t="n">
        <v>45926</v>
      </c>
      <c r="C2265" s="65" t="inlineStr">
        <is>
          <t>2025-09</t>
        </is>
      </c>
      <c r="D2265" s="65" t="inlineStr">
        <is>
          <t>2025-2026</t>
        </is>
      </c>
      <c r="E2265" s="65" t="inlineStr">
        <is>
          <t>CLI-0625</t>
        </is>
      </c>
      <c r="F2265" s="65" t="inlineStr">
        <is>
          <t>Particulier</t>
        </is>
      </c>
      <c r="G2265" s="65" t="inlineStr">
        <is>
          <t>Toulouse</t>
        </is>
      </c>
      <c r="H2265" s="65" t="inlineStr">
        <is>
          <t>Julien Fabre</t>
        </is>
      </c>
      <c r="I2265" s="65" t="inlineStr">
        <is>
          <t>Salle de bain</t>
        </is>
      </c>
      <c r="J2265" s="65" t="inlineStr">
        <is>
          <t>SB-001</t>
        </is>
      </c>
      <c r="K2265" s="65" t="inlineStr">
        <is>
          <t>Rénovation salle de bain complète</t>
        </is>
      </c>
      <c r="L2265" s="67" t="n">
        <v>1</v>
      </c>
      <c r="M2265" s="68" t="n">
        <v>11570.27</v>
      </c>
      <c r="N2265" s="65" t="inlineStr">
        <is>
          <t>Refusé</t>
        </is>
      </c>
      <c r="O2265" s="66" t="n">
        <v>45969</v>
      </c>
      <c r="P2265" s="67" t="n">
        <v>5</v>
      </c>
      <c r="Q2265" s="67" t="n">
        <v>3</v>
      </c>
      <c r="R2265" s="67">
        <f>$I2265</f>
        <v/>
      </c>
      <c r="S2265" s="67">
        <f>$K2265</f>
        <v/>
      </c>
      <c r="T2265" s="67">
        <f>IFERROR(INDEX(Clients!$G$2:$G$1020,MATCH($E2265,Clients!$A$2:$A$1020,0)),"")</f>
        <v/>
      </c>
      <c r="U2265" s="67">
        <f>IFERROR(INDEX(Clients!$I$2:$I$1020,MATCH($E2265,Clients!$A$2:$A$1020,0)),"")</f>
        <v/>
      </c>
      <c r="V2265" s="69">
        <f>1</f>
        <v/>
      </c>
      <c r="W2265" s="69">
        <f>IF($N2265="Accepté",1,0)</f>
        <v/>
      </c>
      <c r="X2265" s="68">
        <f>$M2265*$W2265</f>
        <v/>
      </c>
      <c r="Y2265" s="68">
        <f>IF($N2265="En cours",0,$M2265)</f>
        <v/>
      </c>
      <c r="Z2265" s="69">
        <f>IF($P2265="",0,1)</f>
        <v/>
      </c>
      <c r="AA2265" s="70">
        <f>IF($P2265="",0,$P2265)</f>
        <v/>
      </c>
      <c r="AB2265" s="69">
        <f>IF(AND($P2265&lt;&gt;"",$P2265&lt;=Paramètres!$C$14),1,0)</f>
        <v/>
      </c>
      <c r="AC2265" s="67">
        <f>IF($P2265="","Jamais relancé",IF($P2265&lt;=3,"0-3 j",IF($P2265&lt;=7,"4-7 j",IF($P2265&lt;=15,"8-15 j","Plus de 15 j"))))</f>
        <v/>
      </c>
      <c r="AD2265" s="67">
        <f>IF($M2265&lt;=1000,"Moins de 1 k€",IF($M2265&lt;=5000,"1 à 5 k€",IF($M2265&lt;=15000,"5 à 15 k€","Plus de 15 k€")))</f>
        <v/>
      </c>
    </row>
    <row r="2266">
      <c r="A2266" s="65" t="inlineStr">
        <is>
          <t>DEV-02265</t>
        </is>
      </c>
      <c r="B2266" s="66" t="n">
        <v>45926</v>
      </c>
      <c r="C2266" s="65" t="inlineStr">
        <is>
          <t>2025-09</t>
        </is>
      </c>
      <c r="D2266" s="65" t="inlineStr">
        <is>
          <t>2025-2026</t>
        </is>
      </c>
      <c r="E2266" s="65" t="inlineStr">
        <is>
          <t>CLI-0413</t>
        </is>
      </c>
      <c r="F2266" s="65" t="inlineStr">
        <is>
          <t>Particulier</t>
        </is>
      </c>
      <c r="G2266" s="65" t="inlineStr">
        <is>
          <t>Bordeaux</t>
        </is>
      </c>
      <c r="H2266" s="65" t="inlineStr">
        <is>
          <t>Sophie Marchand</t>
        </is>
      </c>
      <c r="I2266" s="65" t="inlineStr">
        <is>
          <t>Chauffage</t>
        </is>
      </c>
      <c r="J2266" s="65" t="inlineStr">
        <is>
          <t>CH-004</t>
        </is>
      </c>
      <c r="K2266" s="65" t="inlineStr">
        <is>
          <t>Remplacement radiateurs (lot de 5)</t>
        </is>
      </c>
      <c r="L2266" s="67" t="n">
        <v>1</v>
      </c>
      <c r="M2266" s="68" t="n">
        <v>2385.09</v>
      </c>
      <c r="N2266" s="65" t="inlineStr">
        <is>
          <t>Sans réponse</t>
        </is>
      </c>
      <c r="O2266" s="66" t="n">
        <v>45954</v>
      </c>
      <c r="P2266" s="67" t="n"/>
      <c r="Q2266" s="67" t="n">
        <v>0</v>
      </c>
      <c r="R2266" s="67">
        <f>$I2266</f>
        <v/>
      </c>
      <c r="S2266" s="67">
        <f>$K2266</f>
        <v/>
      </c>
      <c r="T2266" s="67">
        <f>IFERROR(INDEX(Clients!$G$2:$G$1020,MATCH($E2266,Clients!$A$2:$A$1020,0)),"")</f>
        <v/>
      </c>
      <c r="U2266" s="67">
        <f>IFERROR(INDEX(Clients!$I$2:$I$1020,MATCH($E2266,Clients!$A$2:$A$1020,0)),"")</f>
        <v/>
      </c>
      <c r="V2266" s="69">
        <f>1</f>
        <v/>
      </c>
      <c r="W2266" s="69">
        <f>IF($N2266="Accepté",1,0)</f>
        <v/>
      </c>
      <c r="X2266" s="68">
        <f>$M2266*$W2266</f>
        <v/>
      </c>
      <c r="Y2266" s="68">
        <f>IF($N2266="En cours",0,$M2266)</f>
        <v/>
      </c>
      <c r="Z2266" s="69">
        <f>IF($P2266="",0,1)</f>
        <v/>
      </c>
      <c r="AA2266" s="70">
        <f>IF($P2266="",0,$P2266)</f>
        <v/>
      </c>
      <c r="AB2266" s="69">
        <f>IF(AND($P2266&lt;&gt;"",$P2266&lt;=Paramètres!$C$14),1,0)</f>
        <v/>
      </c>
      <c r="AC2266" s="67">
        <f>IF($P2266="","Jamais relancé",IF($P2266&lt;=3,"0-3 j",IF($P2266&lt;=7,"4-7 j",IF($P2266&lt;=15,"8-15 j","Plus de 15 j"))))</f>
        <v/>
      </c>
      <c r="AD2266" s="67">
        <f>IF($M2266&lt;=1000,"Moins de 1 k€",IF($M2266&lt;=5000,"1 à 5 k€",IF($M2266&lt;=15000,"5 à 15 k€","Plus de 15 k€")))</f>
        <v/>
      </c>
    </row>
    <row r="2267">
      <c r="A2267" s="65" t="inlineStr">
        <is>
          <t>DEV-02266</t>
        </is>
      </c>
      <c r="B2267" s="66" t="n">
        <v>45926</v>
      </c>
      <c r="C2267" s="65" t="inlineStr">
        <is>
          <t>2025-09</t>
        </is>
      </c>
      <c r="D2267" s="65" t="inlineStr">
        <is>
          <t>2025-2026</t>
        </is>
      </c>
      <c r="E2267" s="65" t="inlineStr">
        <is>
          <t>CLI-1016</t>
        </is>
      </c>
      <c r="F2267" s="65" t="inlineStr">
        <is>
          <t>Particulier</t>
        </is>
      </c>
      <c r="G2267" s="65" t="inlineStr">
        <is>
          <t>Montpellier</t>
        </is>
      </c>
      <c r="H2267" s="65" t="inlineStr">
        <is>
          <t>Thomas Rey</t>
        </is>
      </c>
      <c r="I2267" s="65" t="inlineStr">
        <is>
          <t>Plomberie</t>
        </is>
      </c>
      <c r="J2267" s="65" t="inlineStr">
        <is>
          <t>PR-003</t>
        </is>
      </c>
      <c r="K2267" s="65" t="inlineStr">
        <is>
          <t>Réfection réseau eau appartement</t>
        </is>
      </c>
      <c r="L2267" s="67" t="n">
        <v>1</v>
      </c>
      <c r="M2267" s="68" t="n">
        <v>3685.61</v>
      </c>
      <c r="N2267" s="65" t="inlineStr">
        <is>
          <t>Refusé</t>
        </is>
      </c>
      <c r="O2267" s="66" t="n">
        <v>45963</v>
      </c>
      <c r="P2267" s="67" t="n">
        <v>20</v>
      </c>
      <c r="Q2267" s="67" t="n">
        <v>2</v>
      </c>
      <c r="R2267" s="67">
        <f>$I2267</f>
        <v/>
      </c>
      <c r="S2267" s="67">
        <f>$K2267</f>
        <v/>
      </c>
      <c r="T2267" s="67">
        <f>IFERROR(INDEX(Clients!$G$2:$G$1020,MATCH($E2267,Clients!$A$2:$A$1020,0)),"")</f>
        <v/>
      </c>
      <c r="U2267" s="67">
        <f>IFERROR(INDEX(Clients!$I$2:$I$1020,MATCH($E2267,Clients!$A$2:$A$1020,0)),"")</f>
        <v/>
      </c>
      <c r="V2267" s="69">
        <f>1</f>
        <v/>
      </c>
      <c r="W2267" s="69">
        <f>IF($N2267="Accepté",1,0)</f>
        <v/>
      </c>
      <c r="X2267" s="68">
        <f>$M2267*$W2267</f>
        <v/>
      </c>
      <c r="Y2267" s="68">
        <f>IF($N2267="En cours",0,$M2267)</f>
        <v/>
      </c>
      <c r="Z2267" s="69">
        <f>IF($P2267="",0,1)</f>
        <v/>
      </c>
      <c r="AA2267" s="70">
        <f>IF($P2267="",0,$P2267)</f>
        <v/>
      </c>
      <c r="AB2267" s="69">
        <f>IF(AND($P2267&lt;&gt;"",$P2267&lt;=Paramètres!$C$14),1,0)</f>
        <v/>
      </c>
      <c r="AC2267" s="67">
        <f>IF($P2267="","Jamais relancé",IF($P2267&lt;=3,"0-3 j",IF($P2267&lt;=7,"4-7 j",IF($P2267&lt;=15,"8-15 j","Plus de 15 j"))))</f>
        <v/>
      </c>
      <c r="AD2267" s="67">
        <f>IF($M2267&lt;=1000,"Moins de 1 k€",IF($M2267&lt;=5000,"1 à 5 k€",IF($M2267&lt;=15000,"5 à 15 k€","Plus de 15 k€")))</f>
        <v/>
      </c>
    </row>
    <row r="2268">
      <c r="A2268" s="65" t="inlineStr">
        <is>
          <t>DEV-02267</t>
        </is>
      </c>
      <c r="B2268" s="66" t="n">
        <v>45929</v>
      </c>
      <c r="C2268" s="65" t="inlineStr">
        <is>
          <t>2025-09</t>
        </is>
      </c>
      <c r="D2268" s="65" t="inlineStr">
        <is>
          <t>2025-2026</t>
        </is>
      </c>
      <c r="E2268" s="65" t="inlineStr">
        <is>
          <t>CLI-0133</t>
        </is>
      </c>
      <c r="F2268" s="65" t="inlineStr">
        <is>
          <t>Syndic</t>
        </is>
      </c>
      <c r="G2268" s="65" t="inlineStr">
        <is>
          <t>Bordeaux</t>
        </is>
      </c>
      <c r="H2268" s="65" t="inlineStr">
        <is>
          <t>Sophie Marchand</t>
        </is>
      </c>
      <c r="I2268" s="65" t="inlineStr">
        <is>
          <t>Salle de bain</t>
        </is>
      </c>
      <c r="J2268" s="65" t="inlineStr">
        <is>
          <t>SB-003</t>
        </is>
      </c>
      <c r="K2268" s="65" t="inlineStr">
        <is>
          <t>Pose meuble vasque + robinetterie</t>
        </is>
      </c>
      <c r="L2268" s="67" t="n">
        <v>3</v>
      </c>
      <c r="M2268" s="68" t="n">
        <v>7137.41</v>
      </c>
      <c r="N2268" s="65" t="inlineStr">
        <is>
          <t>Sans réponse</t>
        </is>
      </c>
      <c r="O2268" s="66" t="n">
        <v>45950</v>
      </c>
      <c r="P2268" s="67" t="n">
        <v>7</v>
      </c>
      <c r="Q2268" s="67" t="n">
        <v>2</v>
      </c>
      <c r="R2268" s="67">
        <f>$I2268</f>
        <v/>
      </c>
      <c r="S2268" s="67">
        <f>$K2268</f>
        <v/>
      </c>
      <c r="T2268" s="67">
        <f>IFERROR(INDEX(Clients!$G$2:$G$1020,MATCH($E2268,Clients!$A$2:$A$1020,0)),"")</f>
        <v/>
      </c>
      <c r="U2268" s="67">
        <f>IFERROR(INDEX(Clients!$I$2:$I$1020,MATCH($E2268,Clients!$A$2:$A$1020,0)),"")</f>
        <v/>
      </c>
      <c r="V2268" s="69">
        <f>1</f>
        <v/>
      </c>
      <c r="W2268" s="69">
        <f>IF($N2268="Accepté",1,0)</f>
        <v/>
      </c>
      <c r="X2268" s="68">
        <f>$M2268*$W2268</f>
        <v/>
      </c>
      <c r="Y2268" s="68">
        <f>IF($N2268="En cours",0,$M2268)</f>
        <v/>
      </c>
      <c r="Z2268" s="69">
        <f>IF($P2268="",0,1)</f>
        <v/>
      </c>
      <c r="AA2268" s="70">
        <f>IF($P2268="",0,$P2268)</f>
        <v/>
      </c>
      <c r="AB2268" s="69">
        <f>IF(AND($P2268&lt;&gt;"",$P2268&lt;=Paramètres!$C$14),1,0)</f>
        <v/>
      </c>
      <c r="AC2268" s="67">
        <f>IF($P2268="","Jamais relancé",IF($P2268&lt;=3,"0-3 j",IF($P2268&lt;=7,"4-7 j",IF($P2268&lt;=15,"8-15 j","Plus de 15 j"))))</f>
        <v/>
      </c>
      <c r="AD2268" s="67">
        <f>IF($M2268&lt;=1000,"Moins de 1 k€",IF($M2268&lt;=5000,"1 à 5 k€",IF($M2268&lt;=15000,"5 à 15 k€","Plus de 15 k€")))</f>
        <v/>
      </c>
    </row>
    <row r="2269">
      <c r="A2269" s="65" t="inlineStr">
        <is>
          <t>DEV-02268</t>
        </is>
      </c>
      <c r="B2269" s="66" t="n">
        <v>45929</v>
      </c>
      <c r="C2269" s="65" t="inlineStr">
        <is>
          <t>2025-09</t>
        </is>
      </c>
      <c r="D2269" s="65" t="inlineStr">
        <is>
          <t>2025-2026</t>
        </is>
      </c>
      <c r="E2269" s="65" t="inlineStr">
        <is>
          <t>CLI-0196</t>
        </is>
      </c>
      <c r="F2269" s="65" t="inlineStr">
        <is>
          <t>Particulier</t>
        </is>
      </c>
      <c r="G2269" s="65" t="inlineStr">
        <is>
          <t>Bordeaux</t>
        </is>
      </c>
      <c r="H2269" s="65" t="inlineStr">
        <is>
          <t>Karim Belkacem</t>
        </is>
      </c>
      <c r="I2269" s="65" t="inlineStr">
        <is>
          <t>Électricité</t>
        </is>
      </c>
      <c r="J2269" s="65" t="inlineStr">
        <is>
          <t>EL-001</t>
        </is>
      </c>
      <c r="K2269" s="65" t="inlineStr">
        <is>
          <t>Mise aux normes tableau électrique</t>
        </is>
      </c>
      <c r="L2269" s="67" t="n">
        <v>2</v>
      </c>
      <c r="M2269" s="68" t="n">
        <v>4152.03</v>
      </c>
      <c r="N2269" s="65" t="inlineStr">
        <is>
          <t>Refusé</t>
        </is>
      </c>
      <c r="O2269" s="66" t="n">
        <v>45961</v>
      </c>
      <c r="P2269" s="67" t="n">
        <v>8</v>
      </c>
      <c r="Q2269" s="67" t="n">
        <v>2</v>
      </c>
      <c r="R2269" s="67">
        <f>$I2269</f>
        <v/>
      </c>
      <c r="S2269" s="67">
        <f>$K2269</f>
        <v/>
      </c>
      <c r="T2269" s="67">
        <f>IFERROR(INDEX(Clients!$G$2:$G$1020,MATCH($E2269,Clients!$A$2:$A$1020,0)),"")</f>
        <v/>
      </c>
      <c r="U2269" s="67">
        <f>IFERROR(INDEX(Clients!$I$2:$I$1020,MATCH($E2269,Clients!$A$2:$A$1020,0)),"")</f>
        <v/>
      </c>
      <c r="V2269" s="69">
        <f>1</f>
        <v/>
      </c>
      <c r="W2269" s="69">
        <f>IF($N2269="Accepté",1,0)</f>
        <v/>
      </c>
      <c r="X2269" s="68">
        <f>$M2269*$W2269</f>
        <v/>
      </c>
      <c r="Y2269" s="68">
        <f>IF($N2269="En cours",0,$M2269)</f>
        <v/>
      </c>
      <c r="Z2269" s="69">
        <f>IF($P2269="",0,1)</f>
        <v/>
      </c>
      <c r="AA2269" s="70">
        <f>IF($P2269="",0,$P2269)</f>
        <v/>
      </c>
      <c r="AB2269" s="69">
        <f>IF(AND($P2269&lt;&gt;"",$P2269&lt;=Paramètres!$C$14),1,0)</f>
        <v/>
      </c>
      <c r="AC2269" s="67">
        <f>IF($P2269="","Jamais relancé",IF($P2269&lt;=3,"0-3 j",IF($P2269&lt;=7,"4-7 j",IF($P2269&lt;=15,"8-15 j","Plus de 15 j"))))</f>
        <v/>
      </c>
      <c r="AD2269" s="67">
        <f>IF($M2269&lt;=1000,"Moins de 1 k€",IF($M2269&lt;=5000,"1 à 5 k€",IF($M2269&lt;=15000,"5 à 15 k€","Plus de 15 k€")))</f>
        <v/>
      </c>
    </row>
    <row r="2270">
      <c r="A2270" s="65" t="inlineStr">
        <is>
          <t>DEV-02269</t>
        </is>
      </c>
      <c r="B2270" s="66" t="n">
        <v>45929</v>
      </c>
      <c r="C2270" s="65" t="inlineStr">
        <is>
          <t>2025-09</t>
        </is>
      </c>
      <c r="D2270" s="65" t="inlineStr">
        <is>
          <t>2025-2026</t>
        </is>
      </c>
      <c r="E2270" s="65" t="inlineStr">
        <is>
          <t>CLI-0623</t>
        </is>
      </c>
      <c r="F2270" s="65" t="inlineStr">
        <is>
          <t>Syndic</t>
        </is>
      </c>
      <c r="G2270" s="65" t="inlineStr">
        <is>
          <t>Montpellier</t>
        </is>
      </c>
      <c r="H2270" s="65" t="inlineStr">
        <is>
          <t>Thomas Rey</t>
        </is>
      </c>
      <c r="I2270" s="65" t="inlineStr">
        <is>
          <t>Salle de bain</t>
        </is>
      </c>
      <c r="J2270" s="65" t="inlineStr">
        <is>
          <t>SB-002</t>
        </is>
      </c>
      <c r="K2270" s="65" t="inlineStr">
        <is>
          <t>Remplacement baignoire par douche</t>
        </is>
      </c>
      <c r="L2270" s="67" t="n">
        <v>1</v>
      </c>
      <c r="M2270" s="68" t="n">
        <v>8754.700000000001</v>
      </c>
      <c r="N2270" s="65" t="inlineStr">
        <is>
          <t>Accepté</t>
        </is>
      </c>
      <c r="O2270" s="66" t="n">
        <v>45954</v>
      </c>
      <c r="P2270" s="67" t="n">
        <v>7</v>
      </c>
      <c r="Q2270" s="67" t="n">
        <v>1</v>
      </c>
      <c r="R2270" s="67">
        <f>$I2270</f>
        <v/>
      </c>
      <c r="S2270" s="67">
        <f>$K2270</f>
        <v/>
      </c>
      <c r="T2270" s="67">
        <f>IFERROR(INDEX(Clients!$G$2:$G$1020,MATCH($E2270,Clients!$A$2:$A$1020,0)),"")</f>
        <v/>
      </c>
      <c r="U2270" s="67">
        <f>IFERROR(INDEX(Clients!$I$2:$I$1020,MATCH($E2270,Clients!$A$2:$A$1020,0)),"")</f>
        <v/>
      </c>
      <c r="V2270" s="69">
        <f>1</f>
        <v/>
      </c>
      <c r="W2270" s="69">
        <f>IF($N2270="Accepté",1,0)</f>
        <v/>
      </c>
      <c r="X2270" s="68">
        <f>$M2270*$W2270</f>
        <v/>
      </c>
      <c r="Y2270" s="68">
        <f>IF($N2270="En cours",0,$M2270)</f>
        <v/>
      </c>
      <c r="Z2270" s="69">
        <f>IF($P2270="",0,1)</f>
        <v/>
      </c>
      <c r="AA2270" s="70">
        <f>IF($P2270="",0,$P2270)</f>
        <v/>
      </c>
      <c r="AB2270" s="69">
        <f>IF(AND($P2270&lt;&gt;"",$P2270&lt;=Paramètres!$C$14),1,0)</f>
        <v/>
      </c>
      <c r="AC2270" s="67">
        <f>IF($P2270="","Jamais relancé",IF($P2270&lt;=3,"0-3 j",IF($P2270&lt;=7,"4-7 j",IF($P2270&lt;=15,"8-15 j","Plus de 15 j"))))</f>
        <v/>
      </c>
      <c r="AD2270" s="67">
        <f>IF($M2270&lt;=1000,"Moins de 1 k€",IF($M2270&lt;=5000,"1 à 5 k€",IF($M2270&lt;=15000,"5 à 15 k€","Plus de 15 k€")))</f>
        <v/>
      </c>
    </row>
    <row r="2271">
      <c r="A2271" s="65" t="inlineStr">
        <is>
          <t>DEV-02270</t>
        </is>
      </c>
      <c r="B2271" s="66" t="n">
        <v>45930</v>
      </c>
      <c r="C2271" s="65" t="inlineStr">
        <is>
          <t>2025-09</t>
        </is>
      </c>
      <c r="D2271" s="65" t="inlineStr">
        <is>
          <t>2025-2026</t>
        </is>
      </c>
      <c r="E2271" s="65" t="inlineStr">
        <is>
          <t>CLI-0463</t>
        </is>
      </c>
      <c r="F2271" s="65" t="inlineStr">
        <is>
          <t>Particulier</t>
        </is>
      </c>
      <c r="G2271" s="65" t="inlineStr">
        <is>
          <t>Toulouse</t>
        </is>
      </c>
      <c r="H2271" s="65" t="inlineStr">
        <is>
          <t>Nadia Cherif</t>
        </is>
      </c>
      <c r="I2271" s="65" t="inlineStr">
        <is>
          <t>Chauffage</t>
        </is>
      </c>
      <c r="J2271" s="65" t="inlineStr">
        <is>
          <t>CH-005</t>
        </is>
      </c>
      <c r="K2271" s="65" t="inlineStr">
        <is>
          <t>Désembouage circuit chauffage</t>
        </is>
      </c>
      <c r="L2271" s="67" t="n">
        <v>1</v>
      </c>
      <c r="M2271" s="68" t="n">
        <v>710.47</v>
      </c>
      <c r="N2271" s="65" t="inlineStr">
        <is>
          <t>Accepté</t>
        </is>
      </c>
      <c r="O2271" s="66" t="n">
        <v>45967</v>
      </c>
      <c r="P2271" s="67" t="n">
        <v>6</v>
      </c>
      <c r="Q2271" s="67" t="n">
        <v>2</v>
      </c>
      <c r="R2271" s="67">
        <f>$I2271</f>
        <v/>
      </c>
      <c r="S2271" s="67">
        <f>$K2271</f>
        <v/>
      </c>
      <c r="T2271" s="67">
        <f>IFERROR(INDEX(Clients!$G$2:$G$1020,MATCH($E2271,Clients!$A$2:$A$1020,0)),"")</f>
        <v/>
      </c>
      <c r="U2271" s="67">
        <f>IFERROR(INDEX(Clients!$I$2:$I$1020,MATCH($E2271,Clients!$A$2:$A$1020,0)),"")</f>
        <v/>
      </c>
      <c r="V2271" s="69">
        <f>1</f>
        <v/>
      </c>
      <c r="W2271" s="69">
        <f>IF($N2271="Accepté",1,0)</f>
        <v/>
      </c>
      <c r="X2271" s="68">
        <f>$M2271*$W2271</f>
        <v/>
      </c>
      <c r="Y2271" s="68">
        <f>IF($N2271="En cours",0,$M2271)</f>
        <v/>
      </c>
      <c r="Z2271" s="69">
        <f>IF($P2271="",0,1)</f>
        <v/>
      </c>
      <c r="AA2271" s="70">
        <f>IF($P2271="",0,$P2271)</f>
        <v/>
      </c>
      <c r="AB2271" s="69">
        <f>IF(AND($P2271&lt;&gt;"",$P2271&lt;=Paramètres!$C$14),1,0)</f>
        <v/>
      </c>
      <c r="AC2271" s="67">
        <f>IF($P2271="","Jamais relancé",IF($P2271&lt;=3,"0-3 j",IF($P2271&lt;=7,"4-7 j",IF($P2271&lt;=15,"8-15 j","Plus de 15 j"))))</f>
        <v/>
      </c>
      <c r="AD2271" s="67">
        <f>IF($M2271&lt;=1000,"Moins de 1 k€",IF($M2271&lt;=5000,"1 à 5 k€",IF($M2271&lt;=15000,"5 à 15 k€","Plus de 15 k€")))</f>
        <v/>
      </c>
    </row>
    <row r="2272">
      <c r="A2272" s="65" t="inlineStr">
        <is>
          <t>DEV-02271</t>
        </is>
      </c>
      <c r="B2272" s="66" t="n">
        <v>45930</v>
      </c>
      <c r="C2272" s="65" t="inlineStr">
        <is>
          <t>2025-09</t>
        </is>
      </c>
      <c r="D2272" s="65" t="inlineStr">
        <is>
          <t>2025-2026</t>
        </is>
      </c>
      <c r="E2272" s="65" t="inlineStr">
        <is>
          <t>CLI-0294</t>
        </is>
      </c>
      <c r="F2272" s="65" t="inlineStr">
        <is>
          <t>Professionnel</t>
        </is>
      </c>
      <c r="G2272" s="65" t="inlineStr">
        <is>
          <t>Toulouse</t>
        </is>
      </c>
      <c r="H2272" s="65" t="inlineStr">
        <is>
          <t>Julien Fabre</t>
        </is>
      </c>
      <c r="I2272" s="65" t="inlineStr">
        <is>
          <t>Dépannage</t>
        </is>
      </c>
      <c r="J2272" s="65" t="inlineStr">
        <is>
          <t>DP-003</t>
        </is>
      </c>
      <c r="K2272" s="65" t="inlineStr">
        <is>
          <t>Dépannage électrique urgence</t>
        </is>
      </c>
      <c r="L2272" s="67" t="n">
        <v>2</v>
      </c>
      <c r="M2272" s="68" t="n">
        <v>1178.36</v>
      </c>
      <c r="N2272" s="65" t="inlineStr">
        <is>
          <t>Accepté</t>
        </is>
      </c>
      <c r="O2272" s="66" t="n">
        <v>45958</v>
      </c>
      <c r="P2272" s="67" t="n">
        <v>5</v>
      </c>
      <c r="Q2272" s="67" t="n">
        <v>3</v>
      </c>
      <c r="R2272" s="67">
        <f>$I2272</f>
        <v/>
      </c>
      <c r="S2272" s="67">
        <f>$K2272</f>
        <v/>
      </c>
      <c r="T2272" s="67">
        <f>IFERROR(INDEX(Clients!$G$2:$G$1020,MATCH($E2272,Clients!$A$2:$A$1020,0)),"")</f>
        <v/>
      </c>
      <c r="U2272" s="67">
        <f>IFERROR(INDEX(Clients!$I$2:$I$1020,MATCH($E2272,Clients!$A$2:$A$1020,0)),"")</f>
        <v/>
      </c>
      <c r="V2272" s="69">
        <f>1</f>
        <v/>
      </c>
      <c r="W2272" s="69">
        <f>IF($N2272="Accepté",1,0)</f>
        <v/>
      </c>
      <c r="X2272" s="68">
        <f>$M2272*$W2272</f>
        <v/>
      </c>
      <c r="Y2272" s="68">
        <f>IF($N2272="En cours",0,$M2272)</f>
        <v/>
      </c>
      <c r="Z2272" s="69">
        <f>IF($P2272="",0,1)</f>
        <v/>
      </c>
      <c r="AA2272" s="70">
        <f>IF($P2272="",0,$P2272)</f>
        <v/>
      </c>
      <c r="AB2272" s="69">
        <f>IF(AND($P2272&lt;&gt;"",$P2272&lt;=Paramètres!$C$14),1,0)</f>
        <v/>
      </c>
      <c r="AC2272" s="67">
        <f>IF($P2272="","Jamais relancé",IF($P2272&lt;=3,"0-3 j",IF($P2272&lt;=7,"4-7 j",IF($P2272&lt;=15,"8-15 j","Plus de 15 j"))))</f>
        <v/>
      </c>
      <c r="AD2272" s="67">
        <f>IF($M2272&lt;=1000,"Moins de 1 k€",IF($M2272&lt;=5000,"1 à 5 k€",IF($M2272&lt;=15000,"5 à 15 k€","Plus de 15 k€")))</f>
        <v/>
      </c>
    </row>
    <row r="2273">
      <c r="A2273" s="65" t="inlineStr">
        <is>
          <t>DEV-02272</t>
        </is>
      </c>
      <c r="B2273" s="66" t="n">
        <v>45930</v>
      </c>
      <c r="C2273" s="65" t="inlineStr">
        <is>
          <t>2025-09</t>
        </is>
      </c>
      <c r="D2273" s="65" t="inlineStr">
        <is>
          <t>2025-2026</t>
        </is>
      </c>
      <c r="E2273" s="65" t="inlineStr">
        <is>
          <t>CLI-0354</t>
        </is>
      </c>
      <c r="F2273" s="65" t="inlineStr">
        <is>
          <t>Particulier</t>
        </is>
      </c>
      <c r="G2273" s="65" t="inlineStr">
        <is>
          <t>Bordeaux</t>
        </is>
      </c>
      <c r="H2273" s="65" t="inlineStr">
        <is>
          <t>Karim Belkacem</t>
        </is>
      </c>
      <c r="I2273" s="65" t="inlineStr">
        <is>
          <t>Salle de bain</t>
        </is>
      </c>
      <c r="J2273" s="65" t="inlineStr">
        <is>
          <t>SB-001</t>
        </is>
      </c>
      <c r="K2273" s="65" t="inlineStr">
        <is>
          <t>Rénovation salle de bain complète</t>
        </is>
      </c>
      <c r="L2273" s="67" t="n">
        <v>1</v>
      </c>
      <c r="M2273" s="68" t="n">
        <v>9989.549999999999</v>
      </c>
      <c r="N2273" s="65" t="inlineStr">
        <is>
          <t>Accepté</t>
        </is>
      </c>
      <c r="O2273" s="66" t="n">
        <v>45933</v>
      </c>
      <c r="P2273" s="67" t="n">
        <v>1</v>
      </c>
      <c r="Q2273" s="67" t="n">
        <v>1</v>
      </c>
      <c r="R2273" s="67">
        <f>$I2273</f>
        <v/>
      </c>
      <c r="S2273" s="67">
        <f>$K2273</f>
        <v/>
      </c>
      <c r="T2273" s="67">
        <f>IFERROR(INDEX(Clients!$G$2:$G$1020,MATCH($E2273,Clients!$A$2:$A$1020,0)),"")</f>
        <v/>
      </c>
      <c r="U2273" s="67">
        <f>IFERROR(INDEX(Clients!$I$2:$I$1020,MATCH($E2273,Clients!$A$2:$A$1020,0)),"")</f>
        <v/>
      </c>
      <c r="V2273" s="69">
        <f>1</f>
        <v/>
      </c>
      <c r="W2273" s="69">
        <f>IF($N2273="Accepté",1,0)</f>
        <v/>
      </c>
      <c r="X2273" s="68">
        <f>$M2273*$W2273</f>
        <v/>
      </c>
      <c r="Y2273" s="68">
        <f>IF($N2273="En cours",0,$M2273)</f>
        <v/>
      </c>
      <c r="Z2273" s="69">
        <f>IF($P2273="",0,1)</f>
        <v/>
      </c>
      <c r="AA2273" s="70">
        <f>IF($P2273="",0,$P2273)</f>
        <v/>
      </c>
      <c r="AB2273" s="69">
        <f>IF(AND($P2273&lt;&gt;"",$P2273&lt;=Paramètres!$C$14),1,0)</f>
        <v/>
      </c>
      <c r="AC2273" s="67">
        <f>IF($P2273="","Jamais relancé",IF($P2273&lt;=3,"0-3 j",IF($P2273&lt;=7,"4-7 j",IF($P2273&lt;=15,"8-15 j","Plus de 15 j"))))</f>
        <v/>
      </c>
      <c r="AD2273" s="67">
        <f>IF($M2273&lt;=1000,"Moins de 1 k€",IF($M2273&lt;=5000,"1 à 5 k€",IF($M2273&lt;=15000,"5 à 15 k€","Plus de 15 k€")))</f>
        <v/>
      </c>
    </row>
    <row r="2274">
      <c r="A2274" s="65" t="inlineStr">
        <is>
          <t>DEV-02273</t>
        </is>
      </c>
      <c r="B2274" s="66" t="n">
        <v>45930</v>
      </c>
      <c r="C2274" s="65" t="inlineStr">
        <is>
          <t>2025-09</t>
        </is>
      </c>
      <c r="D2274" s="65" t="inlineStr">
        <is>
          <t>2025-2026</t>
        </is>
      </c>
      <c r="E2274" s="65" t="inlineStr">
        <is>
          <t>CLI-0563</t>
        </is>
      </c>
      <c r="F2274" s="65" t="inlineStr">
        <is>
          <t>Particulier</t>
        </is>
      </c>
      <c r="G2274" s="65" t="inlineStr">
        <is>
          <t>Toulouse</t>
        </is>
      </c>
      <c r="H2274" s="65" t="inlineStr">
        <is>
          <t>Julien Fabre</t>
        </is>
      </c>
      <c r="I2274" s="65" t="inlineStr">
        <is>
          <t>Dépannage</t>
        </is>
      </c>
      <c r="J2274" s="65" t="inlineStr">
        <is>
          <t>DP-002</t>
        </is>
      </c>
      <c r="K2274" s="65" t="inlineStr">
        <is>
          <t>Débouchage canalisation</t>
        </is>
      </c>
      <c r="L2274" s="67" t="n">
        <v>1</v>
      </c>
      <c r="M2274" s="68" t="n">
        <v>432.53</v>
      </c>
      <c r="N2274" s="65" t="inlineStr">
        <is>
          <t>Sans réponse</t>
        </is>
      </c>
      <c r="O2274" s="66" t="n">
        <v>45955</v>
      </c>
      <c r="P2274" s="67" t="n">
        <v>8</v>
      </c>
      <c r="Q2274" s="67" t="n">
        <v>2</v>
      </c>
      <c r="R2274" s="67">
        <f>$I2274</f>
        <v/>
      </c>
      <c r="S2274" s="67">
        <f>$K2274</f>
        <v/>
      </c>
      <c r="T2274" s="67">
        <f>IFERROR(INDEX(Clients!$G$2:$G$1020,MATCH($E2274,Clients!$A$2:$A$1020,0)),"")</f>
        <v/>
      </c>
      <c r="U2274" s="67">
        <f>IFERROR(INDEX(Clients!$I$2:$I$1020,MATCH($E2274,Clients!$A$2:$A$1020,0)),"")</f>
        <v/>
      </c>
      <c r="V2274" s="69">
        <f>1</f>
        <v/>
      </c>
      <c r="W2274" s="69">
        <f>IF($N2274="Accepté",1,0)</f>
        <v/>
      </c>
      <c r="X2274" s="68">
        <f>$M2274*$W2274</f>
        <v/>
      </c>
      <c r="Y2274" s="68">
        <f>IF($N2274="En cours",0,$M2274)</f>
        <v/>
      </c>
      <c r="Z2274" s="69">
        <f>IF($P2274="",0,1)</f>
        <v/>
      </c>
      <c r="AA2274" s="70">
        <f>IF($P2274="",0,$P2274)</f>
        <v/>
      </c>
      <c r="AB2274" s="69">
        <f>IF(AND($P2274&lt;&gt;"",$P2274&lt;=Paramètres!$C$14),1,0)</f>
        <v/>
      </c>
      <c r="AC2274" s="67">
        <f>IF($P2274="","Jamais relancé",IF($P2274&lt;=3,"0-3 j",IF($P2274&lt;=7,"4-7 j",IF($P2274&lt;=15,"8-15 j","Plus de 15 j"))))</f>
        <v/>
      </c>
      <c r="AD2274" s="67">
        <f>IF($M2274&lt;=1000,"Moins de 1 k€",IF($M2274&lt;=5000,"1 à 5 k€",IF($M2274&lt;=15000,"5 à 15 k€","Plus de 15 k€")))</f>
        <v/>
      </c>
    </row>
    <row r="2275">
      <c r="A2275" s="65" t="inlineStr">
        <is>
          <t>DEV-02274</t>
        </is>
      </c>
      <c r="B2275" s="66" t="n">
        <v>45930</v>
      </c>
      <c r="C2275" s="65" t="inlineStr">
        <is>
          <t>2025-09</t>
        </is>
      </c>
      <c r="D2275" s="65" t="inlineStr">
        <is>
          <t>2025-2026</t>
        </is>
      </c>
      <c r="E2275" s="65" t="inlineStr">
        <is>
          <t>CLI-0236</t>
        </is>
      </c>
      <c r="F2275" s="65" t="inlineStr">
        <is>
          <t>Particulier</t>
        </is>
      </c>
      <c r="G2275" s="65" t="inlineStr">
        <is>
          <t>Toulouse</t>
        </is>
      </c>
      <c r="H2275" s="65" t="inlineStr">
        <is>
          <t>Julien Fabre</t>
        </is>
      </c>
      <c r="I2275" s="65" t="inlineStr">
        <is>
          <t>Dépannage</t>
        </is>
      </c>
      <c r="J2275" s="65" t="inlineStr">
        <is>
          <t>DP-004</t>
        </is>
      </c>
      <c r="K2275" s="65" t="inlineStr">
        <is>
          <t>Remise en service chaudière</t>
        </is>
      </c>
      <c r="L2275" s="67" t="n">
        <v>1</v>
      </c>
      <c r="M2275" s="68" t="n">
        <v>226.02</v>
      </c>
      <c r="N2275" s="65" t="inlineStr">
        <is>
          <t>Accepté</t>
        </is>
      </c>
      <c r="O2275" s="66" t="n">
        <v>45944</v>
      </c>
      <c r="P2275" s="67" t="n">
        <v>7</v>
      </c>
      <c r="Q2275" s="67" t="n">
        <v>1</v>
      </c>
      <c r="R2275" s="67">
        <f>$I2275</f>
        <v/>
      </c>
      <c r="S2275" s="67">
        <f>$K2275</f>
        <v/>
      </c>
      <c r="T2275" s="67">
        <f>IFERROR(INDEX(Clients!$G$2:$G$1020,MATCH($E2275,Clients!$A$2:$A$1020,0)),"")</f>
        <v/>
      </c>
      <c r="U2275" s="67">
        <f>IFERROR(INDEX(Clients!$I$2:$I$1020,MATCH($E2275,Clients!$A$2:$A$1020,0)),"")</f>
        <v/>
      </c>
      <c r="V2275" s="69">
        <f>1</f>
        <v/>
      </c>
      <c r="W2275" s="69">
        <f>IF($N2275="Accepté",1,0)</f>
        <v/>
      </c>
      <c r="X2275" s="68">
        <f>$M2275*$W2275</f>
        <v/>
      </c>
      <c r="Y2275" s="68">
        <f>IF($N2275="En cours",0,$M2275)</f>
        <v/>
      </c>
      <c r="Z2275" s="69">
        <f>IF($P2275="",0,1)</f>
        <v/>
      </c>
      <c r="AA2275" s="70">
        <f>IF($P2275="",0,$P2275)</f>
        <v/>
      </c>
      <c r="AB2275" s="69">
        <f>IF(AND($P2275&lt;&gt;"",$P2275&lt;=Paramètres!$C$14),1,0)</f>
        <v/>
      </c>
      <c r="AC2275" s="67">
        <f>IF($P2275="","Jamais relancé",IF($P2275&lt;=3,"0-3 j",IF($P2275&lt;=7,"4-7 j",IF($P2275&lt;=15,"8-15 j","Plus de 15 j"))))</f>
        <v/>
      </c>
      <c r="AD2275" s="67">
        <f>IF($M2275&lt;=1000,"Moins de 1 k€",IF($M2275&lt;=5000,"1 à 5 k€",IF($M2275&lt;=15000,"5 à 15 k€","Plus de 15 k€")))</f>
        <v/>
      </c>
    </row>
    <row r="2276">
      <c r="A2276" s="65" t="inlineStr">
        <is>
          <t>DEV-02275</t>
        </is>
      </c>
      <c r="B2276" s="66" t="n">
        <v>45930</v>
      </c>
      <c r="C2276" s="65" t="inlineStr">
        <is>
          <t>2025-09</t>
        </is>
      </c>
      <c r="D2276" s="65" t="inlineStr">
        <is>
          <t>2025-2026</t>
        </is>
      </c>
      <c r="E2276" s="65" t="inlineStr">
        <is>
          <t>CLI-0765</t>
        </is>
      </c>
      <c r="F2276" s="65" t="inlineStr">
        <is>
          <t>Particulier</t>
        </is>
      </c>
      <c r="G2276" s="65" t="inlineStr">
        <is>
          <t>Montpellier</t>
        </is>
      </c>
      <c r="H2276" s="65" t="inlineStr">
        <is>
          <t>Thomas Rey</t>
        </is>
      </c>
      <c r="I2276" s="65" t="inlineStr">
        <is>
          <t>Dépannage</t>
        </is>
      </c>
      <c r="J2276" s="65" t="inlineStr">
        <is>
          <t>DP-002</t>
        </is>
      </c>
      <c r="K2276" s="65" t="inlineStr">
        <is>
          <t>Débouchage canalisation</t>
        </is>
      </c>
      <c r="L2276" s="67" t="n">
        <v>1</v>
      </c>
      <c r="M2276" s="68" t="n">
        <v>408.78</v>
      </c>
      <c r="N2276" s="65" t="inlineStr">
        <is>
          <t>Sans réponse</t>
        </is>
      </c>
      <c r="O2276" s="66" t="n">
        <v>45944</v>
      </c>
      <c r="P2276" s="67" t="n">
        <v>12</v>
      </c>
      <c r="Q2276" s="67" t="n">
        <v>1</v>
      </c>
      <c r="R2276" s="67">
        <f>$I2276</f>
        <v/>
      </c>
      <c r="S2276" s="67">
        <f>$K2276</f>
        <v/>
      </c>
      <c r="T2276" s="67">
        <f>IFERROR(INDEX(Clients!$G$2:$G$1020,MATCH($E2276,Clients!$A$2:$A$1020,0)),"")</f>
        <v/>
      </c>
      <c r="U2276" s="67">
        <f>IFERROR(INDEX(Clients!$I$2:$I$1020,MATCH($E2276,Clients!$A$2:$A$1020,0)),"")</f>
        <v/>
      </c>
      <c r="V2276" s="69">
        <f>1</f>
        <v/>
      </c>
      <c r="W2276" s="69">
        <f>IF($N2276="Accepté",1,0)</f>
        <v/>
      </c>
      <c r="X2276" s="68">
        <f>$M2276*$W2276</f>
        <v/>
      </c>
      <c r="Y2276" s="68">
        <f>IF($N2276="En cours",0,$M2276)</f>
        <v/>
      </c>
      <c r="Z2276" s="69">
        <f>IF($P2276="",0,1)</f>
        <v/>
      </c>
      <c r="AA2276" s="70">
        <f>IF($P2276="",0,$P2276)</f>
        <v/>
      </c>
      <c r="AB2276" s="69">
        <f>IF(AND($P2276&lt;&gt;"",$P2276&lt;=Paramètres!$C$14),1,0)</f>
        <v/>
      </c>
      <c r="AC2276" s="67">
        <f>IF($P2276="","Jamais relancé",IF($P2276&lt;=3,"0-3 j",IF($P2276&lt;=7,"4-7 j",IF($P2276&lt;=15,"8-15 j","Plus de 15 j"))))</f>
        <v/>
      </c>
      <c r="AD2276" s="67">
        <f>IF($M2276&lt;=1000,"Moins de 1 k€",IF($M2276&lt;=5000,"1 à 5 k€",IF($M2276&lt;=15000,"5 à 15 k€","Plus de 15 k€")))</f>
        <v/>
      </c>
    </row>
    <row r="2277">
      <c r="A2277" s="65" t="inlineStr">
        <is>
          <t>DEV-02276</t>
        </is>
      </c>
      <c r="B2277" s="66" t="n">
        <v>45931</v>
      </c>
      <c r="C2277" s="65" t="inlineStr">
        <is>
          <t>2025-10</t>
        </is>
      </c>
      <c r="D2277" s="65" t="inlineStr">
        <is>
          <t>2025-2026</t>
        </is>
      </c>
      <c r="E2277" s="65" t="inlineStr">
        <is>
          <t>CLI-0382</t>
        </is>
      </c>
      <c r="F2277" s="65" t="inlineStr">
        <is>
          <t>Professionnel</t>
        </is>
      </c>
      <c r="G2277" s="65" t="inlineStr">
        <is>
          <t>Toulouse</t>
        </is>
      </c>
      <c r="H2277" s="65" t="inlineStr">
        <is>
          <t>Julien Fabre</t>
        </is>
      </c>
      <c r="I2277" s="65" t="inlineStr">
        <is>
          <t>Électricité</t>
        </is>
      </c>
      <c r="J2277" s="65" t="inlineStr">
        <is>
          <t>EL-004</t>
        </is>
      </c>
      <c r="K2277" s="65" t="inlineStr">
        <is>
          <t>Éclairage LED locaux professionnels</t>
        </is>
      </c>
      <c r="L2277" s="67" t="n">
        <v>2</v>
      </c>
      <c r="M2277" s="68" t="n">
        <v>12339.23</v>
      </c>
      <c r="N2277" s="65" t="inlineStr">
        <is>
          <t>Accepté</t>
        </is>
      </c>
      <c r="O2277" s="66" t="n">
        <v>45956</v>
      </c>
      <c r="P2277" s="67" t="n"/>
      <c r="Q2277" s="67" t="n">
        <v>0</v>
      </c>
      <c r="R2277" s="67">
        <f>$I2277</f>
        <v/>
      </c>
      <c r="S2277" s="67">
        <f>$K2277</f>
        <v/>
      </c>
      <c r="T2277" s="67">
        <f>IFERROR(INDEX(Clients!$G$2:$G$1020,MATCH($E2277,Clients!$A$2:$A$1020,0)),"")</f>
        <v/>
      </c>
      <c r="U2277" s="67">
        <f>IFERROR(INDEX(Clients!$I$2:$I$1020,MATCH($E2277,Clients!$A$2:$A$1020,0)),"")</f>
        <v/>
      </c>
      <c r="V2277" s="69">
        <f>1</f>
        <v/>
      </c>
      <c r="W2277" s="69">
        <f>IF($N2277="Accepté",1,0)</f>
        <v/>
      </c>
      <c r="X2277" s="68">
        <f>$M2277*$W2277</f>
        <v/>
      </c>
      <c r="Y2277" s="68">
        <f>IF($N2277="En cours",0,$M2277)</f>
        <v/>
      </c>
      <c r="Z2277" s="69">
        <f>IF($P2277="",0,1)</f>
        <v/>
      </c>
      <c r="AA2277" s="70">
        <f>IF($P2277="",0,$P2277)</f>
        <v/>
      </c>
      <c r="AB2277" s="69">
        <f>IF(AND($P2277&lt;&gt;"",$P2277&lt;=Paramètres!$C$14),1,0)</f>
        <v/>
      </c>
      <c r="AC2277" s="67">
        <f>IF($P2277="","Jamais relancé",IF($P2277&lt;=3,"0-3 j",IF($P2277&lt;=7,"4-7 j",IF($P2277&lt;=15,"8-15 j","Plus de 15 j"))))</f>
        <v/>
      </c>
      <c r="AD2277" s="67">
        <f>IF($M2277&lt;=1000,"Moins de 1 k€",IF($M2277&lt;=5000,"1 à 5 k€",IF($M2277&lt;=15000,"5 à 15 k€","Plus de 15 k€")))</f>
        <v/>
      </c>
    </row>
    <row r="2278">
      <c r="A2278" s="65" t="inlineStr">
        <is>
          <t>DEV-02277</t>
        </is>
      </c>
      <c r="B2278" s="66" t="n">
        <v>45931</v>
      </c>
      <c r="C2278" s="65" t="inlineStr">
        <is>
          <t>2025-10</t>
        </is>
      </c>
      <c r="D2278" s="65" t="inlineStr">
        <is>
          <t>2025-2026</t>
        </is>
      </c>
      <c r="E2278" s="65" t="inlineStr">
        <is>
          <t>CLI-0762</t>
        </is>
      </c>
      <c r="F2278" s="65" t="inlineStr">
        <is>
          <t>Particulier</t>
        </is>
      </c>
      <c r="G2278" s="65" t="inlineStr">
        <is>
          <t>Toulouse</t>
        </is>
      </c>
      <c r="H2278" s="65" t="inlineStr">
        <is>
          <t>Nadia Cherif</t>
        </is>
      </c>
      <c r="I2278" s="65" t="inlineStr">
        <is>
          <t>Plomberie</t>
        </is>
      </c>
      <c r="J2278" s="65" t="inlineStr">
        <is>
          <t>PR-002</t>
        </is>
      </c>
      <c r="K2278" s="65" t="inlineStr">
        <is>
          <t>Recherche de fuite + réparation</t>
        </is>
      </c>
      <c r="L2278" s="67" t="n">
        <v>1</v>
      </c>
      <c r="M2278" s="68" t="n">
        <v>402.82</v>
      </c>
      <c r="N2278" s="65" t="inlineStr">
        <is>
          <t>Refusé</t>
        </is>
      </c>
      <c r="O2278" s="66" t="n">
        <v>45973</v>
      </c>
      <c r="P2278" s="67" t="n">
        <v>9</v>
      </c>
      <c r="Q2278" s="67" t="n">
        <v>1</v>
      </c>
      <c r="R2278" s="67">
        <f>$I2278</f>
        <v/>
      </c>
      <c r="S2278" s="67">
        <f>$K2278</f>
        <v/>
      </c>
      <c r="T2278" s="67">
        <f>IFERROR(INDEX(Clients!$G$2:$G$1020,MATCH($E2278,Clients!$A$2:$A$1020,0)),"")</f>
        <v/>
      </c>
      <c r="U2278" s="67">
        <f>IFERROR(INDEX(Clients!$I$2:$I$1020,MATCH($E2278,Clients!$A$2:$A$1020,0)),"")</f>
        <v/>
      </c>
      <c r="V2278" s="69">
        <f>1</f>
        <v/>
      </c>
      <c r="W2278" s="69">
        <f>IF($N2278="Accepté",1,0)</f>
        <v/>
      </c>
      <c r="X2278" s="68">
        <f>$M2278*$W2278</f>
        <v/>
      </c>
      <c r="Y2278" s="68">
        <f>IF($N2278="En cours",0,$M2278)</f>
        <v/>
      </c>
      <c r="Z2278" s="69">
        <f>IF($P2278="",0,1)</f>
        <v/>
      </c>
      <c r="AA2278" s="70">
        <f>IF($P2278="",0,$P2278)</f>
        <v/>
      </c>
      <c r="AB2278" s="69">
        <f>IF(AND($P2278&lt;&gt;"",$P2278&lt;=Paramètres!$C$14),1,0)</f>
        <v/>
      </c>
      <c r="AC2278" s="67">
        <f>IF($P2278="","Jamais relancé",IF($P2278&lt;=3,"0-3 j",IF($P2278&lt;=7,"4-7 j",IF($P2278&lt;=15,"8-15 j","Plus de 15 j"))))</f>
        <v/>
      </c>
      <c r="AD2278" s="67">
        <f>IF($M2278&lt;=1000,"Moins de 1 k€",IF($M2278&lt;=5000,"1 à 5 k€",IF($M2278&lt;=15000,"5 à 15 k€","Plus de 15 k€")))</f>
        <v/>
      </c>
    </row>
    <row r="2279">
      <c r="A2279" s="65" t="inlineStr">
        <is>
          <t>DEV-02278</t>
        </is>
      </c>
      <c r="B2279" s="66" t="n">
        <v>45931</v>
      </c>
      <c r="C2279" s="65" t="inlineStr">
        <is>
          <t>2025-10</t>
        </is>
      </c>
      <c r="D2279" s="65" t="inlineStr">
        <is>
          <t>2025-2026</t>
        </is>
      </c>
      <c r="E2279" s="65" t="inlineStr">
        <is>
          <t>CLI-0429</t>
        </is>
      </c>
      <c r="F2279" s="65" t="inlineStr">
        <is>
          <t>Syndic</t>
        </is>
      </c>
      <c r="G2279" s="65" t="inlineStr">
        <is>
          <t>Toulouse</t>
        </is>
      </c>
      <c r="H2279" s="65" t="inlineStr">
        <is>
          <t>Nadia Cherif</t>
        </is>
      </c>
      <c r="I2279" s="65" t="inlineStr">
        <is>
          <t>Dépannage</t>
        </is>
      </c>
      <c r="J2279" s="65" t="inlineStr">
        <is>
          <t>DP-004</t>
        </is>
      </c>
      <c r="K2279" s="65" t="inlineStr">
        <is>
          <t>Remise en service chaudière</t>
        </is>
      </c>
      <c r="L2279" s="67" t="n">
        <v>1</v>
      </c>
      <c r="M2279" s="68" t="n">
        <v>573.02</v>
      </c>
      <c r="N2279" s="65" t="inlineStr">
        <is>
          <t>Accepté</t>
        </is>
      </c>
      <c r="O2279" s="66" t="n">
        <v>45941</v>
      </c>
      <c r="P2279" s="67" t="n">
        <v>3</v>
      </c>
      <c r="Q2279" s="67" t="n">
        <v>1</v>
      </c>
      <c r="R2279" s="67">
        <f>$I2279</f>
        <v/>
      </c>
      <c r="S2279" s="67">
        <f>$K2279</f>
        <v/>
      </c>
      <c r="T2279" s="67">
        <f>IFERROR(INDEX(Clients!$G$2:$G$1020,MATCH($E2279,Clients!$A$2:$A$1020,0)),"")</f>
        <v/>
      </c>
      <c r="U2279" s="67">
        <f>IFERROR(INDEX(Clients!$I$2:$I$1020,MATCH($E2279,Clients!$A$2:$A$1020,0)),"")</f>
        <v/>
      </c>
      <c r="V2279" s="69">
        <f>1</f>
        <v/>
      </c>
      <c r="W2279" s="69">
        <f>IF($N2279="Accepté",1,0)</f>
        <v/>
      </c>
      <c r="X2279" s="68">
        <f>$M2279*$W2279</f>
        <v/>
      </c>
      <c r="Y2279" s="68">
        <f>IF($N2279="En cours",0,$M2279)</f>
        <v/>
      </c>
      <c r="Z2279" s="69">
        <f>IF($P2279="",0,1)</f>
        <v/>
      </c>
      <c r="AA2279" s="70">
        <f>IF($P2279="",0,$P2279)</f>
        <v/>
      </c>
      <c r="AB2279" s="69">
        <f>IF(AND($P2279&lt;&gt;"",$P2279&lt;=Paramètres!$C$14),1,0)</f>
        <v/>
      </c>
      <c r="AC2279" s="67">
        <f>IF($P2279="","Jamais relancé",IF($P2279&lt;=3,"0-3 j",IF($P2279&lt;=7,"4-7 j",IF($P2279&lt;=15,"8-15 j","Plus de 15 j"))))</f>
        <v/>
      </c>
      <c r="AD2279" s="67">
        <f>IF($M2279&lt;=1000,"Moins de 1 k€",IF($M2279&lt;=5000,"1 à 5 k€",IF($M2279&lt;=15000,"5 à 15 k€","Plus de 15 k€")))</f>
        <v/>
      </c>
    </row>
    <row r="2280">
      <c r="A2280" s="65" t="inlineStr">
        <is>
          <t>DEV-02279</t>
        </is>
      </c>
      <c r="B2280" s="66" t="n">
        <v>45931</v>
      </c>
      <c r="C2280" s="65" t="inlineStr">
        <is>
          <t>2025-10</t>
        </is>
      </c>
      <c r="D2280" s="65" t="inlineStr">
        <is>
          <t>2025-2026</t>
        </is>
      </c>
      <c r="E2280" s="65" t="inlineStr">
        <is>
          <t>CLI-0340</t>
        </is>
      </c>
      <c r="F2280" s="65" t="inlineStr">
        <is>
          <t>Particulier</t>
        </is>
      </c>
      <c r="G2280" s="65" t="inlineStr">
        <is>
          <t>Bordeaux</t>
        </is>
      </c>
      <c r="H2280" s="65" t="inlineStr">
        <is>
          <t>Sophie Marchand</t>
        </is>
      </c>
      <c r="I2280" s="65" t="inlineStr">
        <is>
          <t>Chauffage</t>
        </is>
      </c>
      <c r="J2280" s="65" t="inlineStr">
        <is>
          <t>CH-004</t>
        </is>
      </c>
      <c r="K2280" s="65" t="inlineStr">
        <is>
          <t>Remplacement radiateurs (lot de 5)</t>
        </is>
      </c>
      <c r="L2280" s="67" t="n">
        <v>1</v>
      </c>
      <c r="M2280" s="68" t="n">
        <v>2992.96</v>
      </c>
      <c r="N2280" s="65" t="inlineStr">
        <is>
          <t>Refusé</t>
        </is>
      </c>
      <c r="O2280" s="66" t="n">
        <v>45949</v>
      </c>
      <c r="P2280" s="67" t="n">
        <v>6</v>
      </c>
      <c r="Q2280" s="67" t="n">
        <v>2</v>
      </c>
      <c r="R2280" s="67">
        <f>$I2280</f>
        <v/>
      </c>
      <c r="S2280" s="67">
        <f>$K2280</f>
        <v/>
      </c>
      <c r="T2280" s="67">
        <f>IFERROR(INDEX(Clients!$G$2:$G$1020,MATCH($E2280,Clients!$A$2:$A$1020,0)),"")</f>
        <v/>
      </c>
      <c r="U2280" s="67">
        <f>IFERROR(INDEX(Clients!$I$2:$I$1020,MATCH($E2280,Clients!$A$2:$A$1020,0)),"")</f>
        <v/>
      </c>
      <c r="V2280" s="69">
        <f>1</f>
        <v/>
      </c>
      <c r="W2280" s="69">
        <f>IF($N2280="Accepté",1,0)</f>
        <v/>
      </c>
      <c r="X2280" s="68">
        <f>$M2280*$W2280</f>
        <v/>
      </c>
      <c r="Y2280" s="68">
        <f>IF($N2280="En cours",0,$M2280)</f>
        <v/>
      </c>
      <c r="Z2280" s="69">
        <f>IF($P2280="",0,1)</f>
        <v/>
      </c>
      <c r="AA2280" s="70">
        <f>IF($P2280="",0,$P2280)</f>
        <v/>
      </c>
      <c r="AB2280" s="69">
        <f>IF(AND($P2280&lt;&gt;"",$P2280&lt;=Paramètres!$C$14),1,0)</f>
        <v/>
      </c>
      <c r="AC2280" s="67">
        <f>IF($P2280="","Jamais relancé",IF($P2280&lt;=3,"0-3 j",IF($P2280&lt;=7,"4-7 j",IF($P2280&lt;=15,"8-15 j","Plus de 15 j"))))</f>
        <v/>
      </c>
      <c r="AD2280" s="67">
        <f>IF($M2280&lt;=1000,"Moins de 1 k€",IF($M2280&lt;=5000,"1 à 5 k€",IF($M2280&lt;=15000,"5 à 15 k€","Plus de 15 k€")))</f>
        <v/>
      </c>
    </row>
    <row r="2281">
      <c r="A2281" s="65" t="inlineStr">
        <is>
          <t>DEV-02280</t>
        </is>
      </c>
      <c r="B2281" s="66" t="n">
        <v>45932</v>
      </c>
      <c r="C2281" s="65" t="inlineStr">
        <is>
          <t>2025-10</t>
        </is>
      </c>
      <c r="D2281" s="65" t="inlineStr">
        <is>
          <t>2025-2026</t>
        </is>
      </c>
      <c r="E2281" s="65" t="inlineStr">
        <is>
          <t>CLI-0186</t>
        </is>
      </c>
      <c r="F2281" s="65" t="inlineStr">
        <is>
          <t>Particulier</t>
        </is>
      </c>
      <c r="G2281" s="65" t="inlineStr">
        <is>
          <t>Bordeaux</t>
        </is>
      </c>
      <c r="H2281" s="65" t="inlineStr">
        <is>
          <t>Sophie Marchand</t>
        </is>
      </c>
      <c r="I2281" s="65" t="inlineStr">
        <is>
          <t>Électricité</t>
        </is>
      </c>
      <c r="J2281" s="65" t="inlineStr">
        <is>
          <t>EL-004</t>
        </is>
      </c>
      <c r="K2281" s="65" t="inlineStr">
        <is>
          <t>Éclairage LED locaux professionnels</t>
        </is>
      </c>
      <c r="L2281" s="67" t="n">
        <v>3</v>
      </c>
      <c r="M2281" s="68" t="n">
        <v>10651.39</v>
      </c>
      <c r="N2281" s="65" t="inlineStr">
        <is>
          <t>Refusé</t>
        </is>
      </c>
      <c r="O2281" s="66" t="n">
        <v>45955</v>
      </c>
      <c r="P2281" s="67" t="n">
        <v>13</v>
      </c>
      <c r="Q2281" s="67" t="n">
        <v>1</v>
      </c>
      <c r="R2281" s="67">
        <f>$I2281</f>
        <v/>
      </c>
      <c r="S2281" s="67">
        <f>$K2281</f>
        <v/>
      </c>
      <c r="T2281" s="67">
        <f>IFERROR(INDEX(Clients!$G$2:$G$1020,MATCH($E2281,Clients!$A$2:$A$1020,0)),"")</f>
        <v/>
      </c>
      <c r="U2281" s="67">
        <f>IFERROR(INDEX(Clients!$I$2:$I$1020,MATCH($E2281,Clients!$A$2:$A$1020,0)),"")</f>
        <v/>
      </c>
      <c r="V2281" s="69">
        <f>1</f>
        <v/>
      </c>
      <c r="W2281" s="69">
        <f>IF($N2281="Accepté",1,0)</f>
        <v/>
      </c>
      <c r="X2281" s="68">
        <f>$M2281*$W2281</f>
        <v/>
      </c>
      <c r="Y2281" s="68">
        <f>IF($N2281="En cours",0,$M2281)</f>
        <v/>
      </c>
      <c r="Z2281" s="69">
        <f>IF($P2281="",0,1)</f>
        <v/>
      </c>
      <c r="AA2281" s="70">
        <f>IF($P2281="",0,$P2281)</f>
        <v/>
      </c>
      <c r="AB2281" s="69">
        <f>IF(AND($P2281&lt;&gt;"",$P2281&lt;=Paramètres!$C$14),1,0)</f>
        <v/>
      </c>
      <c r="AC2281" s="67">
        <f>IF($P2281="","Jamais relancé",IF($P2281&lt;=3,"0-3 j",IF($P2281&lt;=7,"4-7 j",IF($P2281&lt;=15,"8-15 j","Plus de 15 j"))))</f>
        <v/>
      </c>
      <c r="AD2281" s="67">
        <f>IF($M2281&lt;=1000,"Moins de 1 k€",IF($M2281&lt;=5000,"1 à 5 k€",IF($M2281&lt;=15000,"5 à 15 k€","Plus de 15 k€")))</f>
        <v/>
      </c>
    </row>
    <row r="2282">
      <c r="A2282" s="65" t="inlineStr">
        <is>
          <t>DEV-02281</t>
        </is>
      </c>
      <c r="B2282" s="66" t="n">
        <v>45932</v>
      </c>
      <c r="C2282" s="65" t="inlineStr">
        <is>
          <t>2025-10</t>
        </is>
      </c>
      <c r="D2282" s="65" t="inlineStr">
        <is>
          <t>2025-2026</t>
        </is>
      </c>
      <c r="E2282" s="65" t="inlineStr">
        <is>
          <t>CLI-0559</t>
        </is>
      </c>
      <c r="F2282" s="65" t="inlineStr">
        <is>
          <t>Particulier</t>
        </is>
      </c>
      <c r="G2282" s="65" t="inlineStr">
        <is>
          <t>Bordeaux</t>
        </is>
      </c>
      <c r="H2282" s="65" t="inlineStr">
        <is>
          <t>Sophie Marchand</t>
        </is>
      </c>
      <c r="I2282" s="65" t="inlineStr">
        <is>
          <t>Plomberie</t>
        </is>
      </c>
      <c r="J2282" s="65" t="inlineStr">
        <is>
          <t>PR-001</t>
        </is>
      </c>
      <c r="K2282" s="65" t="inlineStr">
        <is>
          <t>Remplacement chauffe-eau 200 L</t>
        </is>
      </c>
      <c r="L2282" s="67" t="n">
        <v>3</v>
      </c>
      <c r="M2282" s="68" t="n">
        <v>4091.93</v>
      </c>
      <c r="N2282" s="65" t="inlineStr">
        <is>
          <t>Sans réponse</t>
        </is>
      </c>
      <c r="O2282" s="66" t="n">
        <v>45945</v>
      </c>
      <c r="P2282" s="67" t="n">
        <v>6</v>
      </c>
      <c r="Q2282" s="67" t="n">
        <v>2</v>
      </c>
      <c r="R2282" s="67">
        <f>$I2282</f>
        <v/>
      </c>
      <c r="S2282" s="67">
        <f>$K2282</f>
        <v/>
      </c>
      <c r="T2282" s="67">
        <f>IFERROR(INDEX(Clients!$G$2:$G$1020,MATCH($E2282,Clients!$A$2:$A$1020,0)),"")</f>
        <v/>
      </c>
      <c r="U2282" s="67">
        <f>IFERROR(INDEX(Clients!$I$2:$I$1020,MATCH($E2282,Clients!$A$2:$A$1020,0)),"")</f>
        <v/>
      </c>
      <c r="V2282" s="69">
        <f>1</f>
        <v/>
      </c>
      <c r="W2282" s="69">
        <f>IF($N2282="Accepté",1,0)</f>
        <v/>
      </c>
      <c r="X2282" s="68">
        <f>$M2282*$W2282</f>
        <v/>
      </c>
      <c r="Y2282" s="68">
        <f>IF($N2282="En cours",0,$M2282)</f>
        <v/>
      </c>
      <c r="Z2282" s="69">
        <f>IF($P2282="",0,1)</f>
        <v/>
      </c>
      <c r="AA2282" s="70">
        <f>IF($P2282="",0,$P2282)</f>
        <v/>
      </c>
      <c r="AB2282" s="69">
        <f>IF(AND($P2282&lt;&gt;"",$P2282&lt;=Paramètres!$C$14),1,0)</f>
        <v/>
      </c>
      <c r="AC2282" s="67">
        <f>IF($P2282="","Jamais relancé",IF($P2282&lt;=3,"0-3 j",IF($P2282&lt;=7,"4-7 j",IF($P2282&lt;=15,"8-15 j","Plus de 15 j"))))</f>
        <v/>
      </c>
      <c r="AD2282" s="67">
        <f>IF($M2282&lt;=1000,"Moins de 1 k€",IF($M2282&lt;=5000,"1 à 5 k€",IF($M2282&lt;=15000,"5 à 15 k€","Plus de 15 k€")))</f>
        <v/>
      </c>
    </row>
    <row r="2283">
      <c r="A2283" s="65" t="inlineStr">
        <is>
          <t>DEV-02282</t>
        </is>
      </c>
      <c r="B2283" s="66" t="n">
        <v>45933</v>
      </c>
      <c r="C2283" s="65" t="inlineStr">
        <is>
          <t>2025-10</t>
        </is>
      </c>
      <c r="D2283" s="65" t="inlineStr">
        <is>
          <t>2025-2026</t>
        </is>
      </c>
      <c r="E2283" s="65" t="inlineStr">
        <is>
          <t>CLI-0399</t>
        </is>
      </c>
      <c r="F2283" s="65" t="inlineStr">
        <is>
          <t>Syndic</t>
        </is>
      </c>
      <c r="G2283" s="65" t="inlineStr">
        <is>
          <t>Toulouse</t>
        </is>
      </c>
      <c r="H2283" s="65" t="inlineStr">
        <is>
          <t>Julien Fabre</t>
        </is>
      </c>
      <c r="I2283" s="65" t="inlineStr">
        <is>
          <t>Chauffage</t>
        </is>
      </c>
      <c r="J2283" s="65" t="inlineStr">
        <is>
          <t>CH-005</t>
        </is>
      </c>
      <c r="K2283" s="65" t="inlineStr">
        <is>
          <t>Désembouage circuit chauffage</t>
        </is>
      </c>
      <c r="L2283" s="67" t="n">
        <v>1</v>
      </c>
      <c r="M2283" s="68" t="n">
        <v>1623.09</v>
      </c>
      <c r="N2283" s="65" t="inlineStr">
        <is>
          <t>Refusé</t>
        </is>
      </c>
      <c r="O2283" s="66" t="n">
        <v>45948</v>
      </c>
      <c r="P2283" s="67" t="n">
        <v>13</v>
      </c>
      <c r="Q2283" s="67" t="n">
        <v>1</v>
      </c>
      <c r="R2283" s="67">
        <f>$I2283</f>
        <v/>
      </c>
      <c r="S2283" s="67">
        <f>$K2283</f>
        <v/>
      </c>
      <c r="T2283" s="67">
        <f>IFERROR(INDEX(Clients!$G$2:$G$1020,MATCH($E2283,Clients!$A$2:$A$1020,0)),"")</f>
        <v/>
      </c>
      <c r="U2283" s="67">
        <f>IFERROR(INDEX(Clients!$I$2:$I$1020,MATCH($E2283,Clients!$A$2:$A$1020,0)),"")</f>
        <v/>
      </c>
      <c r="V2283" s="69">
        <f>1</f>
        <v/>
      </c>
      <c r="W2283" s="69">
        <f>IF($N2283="Accepté",1,0)</f>
        <v/>
      </c>
      <c r="X2283" s="68">
        <f>$M2283*$W2283</f>
        <v/>
      </c>
      <c r="Y2283" s="68">
        <f>IF($N2283="En cours",0,$M2283)</f>
        <v/>
      </c>
      <c r="Z2283" s="69">
        <f>IF($P2283="",0,1)</f>
        <v/>
      </c>
      <c r="AA2283" s="70">
        <f>IF($P2283="",0,$P2283)</f>
        <v/>
      </c>
      <c r="AB2283" s="69">
        <f>IF(AND($P2283&lt;&gt;"",$P2283&lt;=Paramètres!$C$14),1,0)</f>
        <v/>
      </c>
      <c r="AC2283" s="67">
        <f>IF($P2283="","Jamais relancé",IF($P2283&lt;=3,"0-3 j",IF($P2283&lt;=7,"4-7 j",IF($P2283&lt;=15,"8-15 j","Plus de 15 j"))))</f>
        <v/>
      </c>
      <c r="AD2283" s="67">
        <f>IF($M2283&lt;=1000,"Moins de 1 k€",IF($M2283&lt;=5000,"1 à 5 k€",IF($M2283&lt;=15000,"5 à 15 k€","Plus de 15 k€")))</f>
        <v/>
      </c>
    </row>
    <row r="2284">
      <c r="A2284" s="65" t="inlineStr">
        <is>
          <t>DEV-02283</t>
        </is>
      </c>
      <c r="B2284" s="66" t="n">
        <v>45933</v>
      </c>
      <c r="C2284" s="65" t="inlineStr">
        <is>
          <t>2025-10</t>
        </is>
      </c>
      <c r="D2284" s="65" t="inlineStr">
        <is>
          <t>2025-2026</t>
        </is>
      </c>
      <c r="E2284" s="65" t="inlineStr">
        <is>
          <t>CLI-0778</t>
        </is>
      </c>
      <c r="F2284" s="65" t="inlineStr">
        <is>
          <t>Professionnel</t>
        </is>
      </c>
      <c r="G2284" s="65" t="inlineStr">
        <is>
          <t>Bordeaux</t>
        </is>
      </c>
      <c r="H2284" s="65" t="inlineStr">
        <is>
          <t>Sophie Marchand</t>
        </is>
      </c>
      <c r="I2284" s="65" t="inlineStr">
        <is>
          <t>Plomberie</t>
        </is>
      </c>
      <c r="J2284" s="65" t="inlineStr">
        <is>
          <t>PR-004</t>
        </is>
      </c>
      <c r="K2284" s="65" t="inlineStr">
        <is>
          <t>Remplacement colonne d'évacuation</t>
        </is>
      </c>
      <c r="L2284" s="67" t="n">
        <v>1</v>
      </c>
      <c r="M2284" s="68" t="n">
        <v>9849.719999999999</v>
      </c>
      <c r="N2284" s="65" t="inlineStr">
        <is>
          <t>Accepté</t>
        </is>
      </c>
      <c r="O2284" s="66" t="n">
        <v>45950</v>
      </c>
      <c r="P2284" s="67" t="n">
        <v>4</v>
      </c>
      <c r="Q2284" s="67" t="n">
        <v>1</v>
      </c>
      <c r="R2284" s="67">
        <f>$I2284</f>
        <v/>
      </c>
      <c r="S2284" s="67">
        <f>$K2284</f>
        <v/>
      </c>
      <c r="T2284" s="67">
        <f>IFERROR(INDEX(Clients!$G$2:$G$1020,MATCH($E2284,Clients!$A$2:$A$1020,0)),"")</f>
        <v/>
      </c>
      <c r="U2284" s="67">
        <f>IFERROR(INDEX(Clients!$I$2:$I$1020,MATCH($E2284,Clients!$A$2:$A$1020,0)),"")</f>
        <v/>
      </c>
      <c r="V2284" s="69">
        <f>1</f>
        <v/>
      </c>
      <c r="W2284" s="69">
        <f>IF($N2284="Accepté",1,0)</f>
        <v/>
      </c>
      <c r="X2284" s="68">
        <f>$M2284*$W2284</f>
        <v/>
      </c>
      <c r="Y2284" s="68">
        <f>IF($N2284="En cours",0,$M2284)</f>
        <v/>
      </c>
      <c r="Z2284" s="69">
        <f>IF($P2284="",0,1)</f>
        <v/>
      </c>
      <c r="AA2284" s="70">
        <f>IF($P2284="",0,$P2284)</f>
        <v/>
      </c>
      <c r="AB2284" s="69">
        <f>IF(AND($P2284&lt;&gt;"",$P2284&lt;=Paramètres!$C$14),1,0)</f>
        <v/>
      </c>
      <c r="AC2284" s="67">
        <f>IF($P2284="","Jamais relancé",IF($P2284&lt;=3,"0-3 j",IF($P2284&lt;=7,"4-7 j",IF($P2284&lt;=15,"8-15 j","Plus de 15 j"))))</f>
        <v/>
      </c>
      <c r="AD2284" s="67">
        <f>IF($M2284&lt;=1000,"Moins de 1 k€",IF($M2284&lt;=5000,"1 à 5 k€",IF($M2284&lt;=15000,"5 à 15 k€","Plus de 15 k€")))</f>
        <v/>
      </c>
    </row>
    <row r="2285">
      <c r="A2285" s="65" t="inlineStr">
        <is>
          <t>DEV-02284</t>
        </is>
      </c>
      <c r="B2285" s="66" t="n">
        <v>45933</v>
      </c>
      <c r="C2285" s="65" t="inlineStr">
        <is>
          <t>2025-10</t>
        </is>
      </c>
      <c r="D2285" s="65" t="inlineStr">
        <is>
          <t>2025-2026</t>
        </is>
      </c>
      <c r="E2285" s="65" t="inlineStr">
        <is>
          <t>CLI-0306</t>
        </is>
      </c>
      <c r="F2285" s="65" t="inlineStr">
        <is>
          <t>Particulier</t>
        </is>
      </c>
      <c r="G2285" s="65" t="inlineStr">
        <is>
          <t>Bordeaux</t>
        </is>
      </c>
      <c r="H2285" s="65" t="inlineStr">
        <is>
          <t>Karim Belkacem</t>
        </is>
      </c>
      <c r="I2285" s="65" t="inlineStr">
        <is>
          <t>Salle de bain</t>
        </is>
      </c>
      <c r="J2285" s="65" t="inlineStr">
        <is>
          <t>SB-002</t>
        </is>
      </c>
      <c r="K2285" s="65" t="inlineStr">
        <is>
          <t>Remplacement baignoire par douche</t>
        </is>
      </c>
      <c r="L2285" s="67" t="n">
        <v>1</v>
      </c>
      <c r="M2285" s="68" t="n">
        <v>3686.5</v>
      </c>
      <c r="N2285" s="65" t="inlineStr">
        <is>
          <t>Sans réponse</t>
        </is>
      </c>
      <c r="O2285" s="66" t="n">
        <v>45949</v>
      </c>
      <c r="P2285" s="67" t="n">
        <v>8</v>
      </c>
      <c r="Q2285" s="67" t="n">
        <v>2</v>
      </c>
      <c r="R2285" s="67">
        <f>$I2285</f>
        <v/>
      </c>
      <c r="S2285" s="67">
        <f>$K2285</f>
        <v/>
      </c>
      <c r="T2285" s="67">
        <f>IFERROR(INDEX(Clients!$G$2:$G$1020,MATCH($E2285,Clients!$A$2:$A$1020,0)),"")</f>
        <v/>
      </c>
      <c r="U2285" s="67">
        <f>IFERROR(INDEX(Clients!$I$2:$I$1020,MATCH($E2285,Clients!$A$2:$A$1020,0)),"")</f>
        <v/>
      </c>
      <c r="V2285" s="69">
        <f>1</f>
        <v/>
      </c>
      <c r="W2285" s="69">
        <f>IF($N2285="Accepté",1,0)</f>
        <v/>
      </c>
      <c r="X2285" s="68">
        <f>$M2285*$W2285</f>
        <v/>
      </c>
      <c r="Y2285" s="68">
        <f>IF($N2285="En cours",0,$M2285)</f>
        <v/>
      </c>
      <c r="Z2285" s="69">
        <f>IF($P2285="",0,1)</f>
        <v/>
      </c>
      <c r="AA2285" s="70">
        <f>IF($P2285="",0,$P2285)</f>
        <v/>
      </c>
      <c r="AB2285" s="69">
        <f>IF(AND($P2285&lt;&gt;"",$P2285&lt;=Paramètres!$C$14),1,0)</f>
        <v/>
      </c>
      <c r="AC2285" s="67">
        <f>IF($P2285="","Jamais relancé",IF($P2285&lt;=3,"0-3 j",IF($P2285&lt;=7,"4-7 j",IF($P2285&lt;=15,"8-15 j","Plus de 15 j"))))</f>
        <v/>
      </c>
      <c r="AD2285" s="67">
        <f>IF($M2285&lt;=1000,"Moins de 1 k€",IF($M2285&lt;=5000,"1 à 5 k€",IF($M2285&lt;=15000,"5 à 15 k€","Plus de 15 k€")))</f>
        <v/>
      </c>
    </row>
    <row r="2286">
      <c r="A2286" s="65" t="inlineStr">
        <is>
          <t>DEV-02285</t>
        </is>
      </c>
      <c r="B2286" s="66" t="n">
        <v>45933</v>
      </c>
      <c r="C2286" s="65" t="inlineStr">
        <is>
          <t>2025-10</t>
        </is>
      </c>
      <c r="D2286" s="65" t="inlineStr">
        <is>
          <t>2025-2026</t>
        </is>
      </c>
      <c r="E2286" s="65" t="inlineStr">
        <is>
          <t>CLI-0674</t>
        </is>
      </c>
      <c r="F2286" s="65" t="inlineStr">
        <is>
          <t>Syndic</t>
        </is>
      </c>
      <c r="G2286" s="65" t="inlineStr">
        <is>
          <t>Bordeaux</t>
        </is>
      </c>
      <c r="H2286" s="65" t="inlineStr">
        <is>
          <t>Karim Belkacem</t>
        </is>
      </c>
      <c r="I2286" s="65" t="inlineStr">
        <is>
          <t>Chauffage</t>
        </is>
      </c>
      <c r="J2286" s="65" t="inlineStr">
        <is>
          <t>CH-002</t>
        </is>
      </c>
      <c r="K2286" s="65" t="inlineStr">
        <is>
          <t>Entretien annuel chaudière</t>
        </is>
      </c>
      <c r="L2286" s="67" t="n">
        <v>1</v>
      </c>
      <c r="M2286" s="68" t="n">
        <v>373.89</v>
      </c>
      <c r="N2286" s="65" t="inlineStr">
        <is>
          <t>Refusé</t>
        </is>
      </c>
      <c r="O2286" s="66" t="n">
        <v>45942</v>
      </c>
      <c r="P2286" s="67" t="n">
        <v>8</v>
      </c>
      <c r="Q2286" s="67" t="n">
        <v>1</v>
      </c>
      <c r="R2286" s="67">
        <f>$I2286</f>
        <v/>
      </c>
      <c r="S2286" s="67">
        <f>$K2286</f>
        <v/>
      </c>
      <c r="T2286" s="67">
        <f>IFERROR(INDEX(Clients!$G$2:$G$1020,MATCH($E2286,Clients!$A$2:$A$1020,0)),"")</f>
        <v/>
      </c>
      <c r="U2286" s="67">
        <f>IFERROR(INDEX(Clients!$I$2:$I$1020,MATCH($E2286,Clients!$A$2:$A$1020,0)),"")</f>
        <v/>
      </c>
      <c r="V2286" s="69">
        <f>1</f>
        <v/>
      </c>
      <c r="W2286" s="69">
        <f>IF($N2286="Accepté",1,0)</f>
        <v/>
      </c>
      <c r="X2286" s="68">
        <f>$M2286*$W2286</f>
        <v/>
      </c>
      <c r="Y2286" s="68">
        <f>IF($N2286="En cours",0,$M2286)</f>
        <v/>
      </c>
      <c r="Z2286" s="69">
        <f>IF($P2286="",0,1)</f>
        <v/>
      </c>
      <c r="AA2286" s="70">
        <f>IF($P2286="",0,$P2286)</f>
        <v/>
      </c>
      <c r="AB2286" s="69">
        <f>IF(AND($P2286&lt;&gt;"",$P2286&lt;=Paramètres!$C$14),1,0)</f>
        <v/>
      </c>
      <c r="AC2286" s="67">
        <f>IF($P2286="","Jamais relancé",IF($P2286&lt;=3,"0-3 j",IF($P2286&lt;=7,"4-7 j",IF($P2286&lt;=15,"8-15 j","Plus de 15 j"))))</f>
        <v/>
      </c>
      <c r="AD2286" s="67">
        <f>IF($M2286&lt;=1000,"Moins de 1 k€",IF($M2286&lt;=5000,"1 à 5 k€",IF($M2286&lt;=15000,"5 à 15 k€","Plus de 15 k€")))</f>
        <v/>
      </c>
    </row>
    <row r="2287">
      <c r="A2287" s="65" t="inlineStr">
        <is>
          <t>DEV-02286</t>
        </is>
      </c>
      <c r="B2287" s="66" t="n">
        <v>45933</v>
      </c>
      <c r="C2287" s="65" t="inlineStr">
        <is>
          <t>2025-10</t>
        </is>
      </c>
      <c r="D2287" s="65" t="inlineStr">
        <is>
          <t>2025-2026</t>
        </is>
      </c>
      <c r="E2287" s="65" t="inlineStr">
        <is>
          <t>CLI-0997</t>
        </is>
      </c>
      <c r="F2287" s="65" t="inlineStr">
        <is>
          <t>Particulier</t>
        </is>
      </c>
      <c r="G2287" s="65" t="inlineStr">
        <is>
          <t>Montpellier</t>
        </is>
      </c>
      <c r="H2287" s="65" t="inlineStr">
        <is>
          <t>Thomas Rey</t>
        </is>
      </c>
      <c r="I2287" s="65" t="inlineStr">
        <is>
          <t>Chauffage</t>
        </is>
      </c>
      <c r="J2287" s="65" t="inlineStr">
        <is>
          <t>CH-003</t>
        </is>
      </c>
      <c r="K2287" s="65" t="inlineStr">
        <is>
          <t>Installation pompe à chaleur air/eau</t>
        </is>
      </c>
      <c r="L2287" s="67" t="n">
        <v>1</v>
      </c>
      <c r="M2287" s="68" t="n">
        <v>15828.63</v>
      </c>
      <c r="N2287" s="65" t="inlineStr">
        <is>
          <t>Sans réponse</t>
        </is>
      </c>
      <c r="O2287" s="66" t="n">
        <v>45948</v>
      </c>
      <c r="P2287" s="67" t="n"/>
      <c r="Q2287" s="67" t="n">
        <v>0</v>
      </c>
      <c r="R2287" s="67">
        <f>$I2287</f>
        <v/>
      </c>
      <c r="S2287" s="67">
        <f>$K2287</f>
        <v/>
      </c>
      <c r="T2287" s="67">
        <f>IFERROR(INDEX(Clients!$G$2:$G$1020,MATCH($E2287,Clients!$A$2:$A$1020,0)),"")</f>
        <v/>
      </c>
      <c r="U2287" s="67">
        <f>IFERROR(INDEX(Clients!$I$2:$I$1020,MATCH($E2287,Clients!$A$2:$A$1020,0)),"")</f>
        <v/>
      </c>
      <c r="V2287" s="69">
        <f>1</f>
        <v/>
      </c>
      <c r="W2287" s="69">
        <f>IF($N2287="Accepté",1,0)</f>
        <v/>
      </c>
      <c r="X2287" s="68">
        <f>$M2287*$W2287</f>
        <v/>
      </c>
      <c r="Y2287" s="68">
        <f>IF($N2287="En cours",0,$M2287)</f>
        <v/>
      </c>
      <c r="Z2287" s="69">
        <f>IF($P2287="",0,1)</f>
        <v/>
      </c>
      <c r="AA2287" s="70">
        <f>IF($P2287="",0,$P2287)</f>
        <v/>
      </c>
      <c r="AB2287" s="69">
        <f>IF(AND($P2287&lt;&gt;"",$P2287&lt;=Paramètres!$C$14),1,0)</f>
        <v/>
      </c>
      <c r="AC2287" s="67">
        <f>IF($P2287="","Jamais relancé",IF($P2287&lt;=3,"0-3 j",IF($P2287&lt;=7,"4-7 j",IF($P2287&lt;=15,"8-15 j","Plus de 15 j"))))</f>
        <v/>
      </c>
      <c r="AD2287" s="67">
        <f>IF($M2287&lt;=1000,"Moins de 1 k€",IF($M2287&lt;=5000,"1 à 5 k€",IF($M2287&lt;=15000,"5 à 15 k€","Plus de 15 k€")))</f>
        <v/>
      </c>
    </row>
    <row r="2288">
      <c r="A2288" s="65" t="inlineStr">
        <is>
          <t>DEV-02287</t>
        </is>
      </c>
      <c r="B2288" s="66" t="n">
        <v>45936</v>
      </c>
      <c r="C2288" s="65" t="inlineStr">
        <is>
          <t>2025-10</t>
        </is>
      </c>
      <c r="D2288" s="65" t="inlineStr">
        <is>
          <t>2025-2026</t>
        </is>
      </c>
      <c r="E2288" s="65" t="inlineStr">
        <is>
          <t>CLI-0251</t>
        </is>
      </c>
      <c r="F2288" s="65" t="inlineStr">
        <is>
          <t>Particulier</t>
        </is>
      </c>
      <c r="G2288" s="65" t="inlineStr">
        <is>
          <t>Bordeaux</t>
        </is>
      </c>
      <c r="H2288" s="65" t="inlineStr">
        <is>
          <t>Sophie Marchand</t>
        </is>
      </c>
      <c r="I2288" s="65" t="inlineStr">
        <is>
          <t>Chauffage</t>
        </is>
      </c>
      <c r="J2288" s="65" t="inlineStr">
        <is>
          <t>CH-002</t>
        </is>
      </c>
      <c r="K2288" s="65" t="inlineStr">
        <is>
          <t>Entretien annuel chaudière</t>
        </is>
      </c>
      <c r="L2288" s="67" t="n">
        <v>1</v>
      </c>
      <c r="M2288" s="68" t="n">
        <v>177.5</v>
      </c>
      <c r="N2288" s="65" t="inlineStr">
        <is>
          <t>Sans réponse</t>
        </is>
      </c>
      <c r="O2288" s="66" t="n">
        <v>45952</v>
      </c>
      <c r="P2288" s="67" t="n">
        <v>15</v>
      </c>
      <c r="Q2288" s="67" t="n">
        <v>1</v>
      </c>
      <c r="R2288" s="67">
        <f>$I2288</f>
        <v/>
      </c>
      <c r="S2288" s="67">
        <f>$K2288</f>
        <v/>
      </c>
      <c r="T2288" s="67">
        <f>IFERROR(INDEX(Clients!$G$2:$G$1020,MATCH($E2288,Clients!$A$2:$A$1020,0)),"")</f>
        <v/>
      </c>
      <c r="U2288" s="67">
        <f>IFERROR(INDEX(Clients!$I$2:$I$1020,MATCH($E2288,Clients!$A$2:$A$1020,0)),"")</f>
        <v/>
      </c>
      <c r="V2288" s="69">
        <f>1</f>
        <v/>
      </c>
      <c r="W2288" s="69">
        <f>IF($N2288="Accepté",1,0)</f>
        <v/>
      </c>
      <c r="X2288" s="68">
        <f>$M2288*$W2288</f>
        <v/>
      </c>
      <c r="Y2288" s="68">
        <f>IF($N2288="En cours",0,$M2288)</f>
        <v/>
      </c>
      <c r="Z2288" s="69">
        <f>IF($P2288="",0,1)</f>
        <v/>
      </c>
      <c r="AA2288" s="70">
        <f>IF($P2288="",0,$P2288)</f>
        <v/>
      </c>
      <c r="AB2288" s="69">
        <f>IF(AND($P2288&lt;&gt;"",$P2288&lt;=Paramètres!$C$14),1,0)</f>
        <v/>
      </c>
      <c r="AC2288" s="67">
        <f>IF($P2288="","Jamais relancé",IF($P2288&lt;=3,"0-3 j",IF($P2288&lt;=7,"4-7 j",IF($P2288&lt;=15,"8-15 j","Plus de 15 j"))))</f>
        <v/>
      </c>
      <c r="AD2288" s="67">
        <f>IF($M2288&lt;=1000,"Moins de 1 k€",IF($M2288&lt;=5000,"1 à 5 k€",IF($M2288&lt;=15000,"5 à 15 k€","Plus de 15 k€")))</f>
        <v/>
      </c>
    </row>
    <row r="2289">
      <c r="A2289" s="65" t="inlineStr">
        <is>
          <t>DEV-02288</t>
        </is>
      </c>
      <c r="B2289" s="66" t="n">
        <v>45936</v>
      </c>
      <c r="C2289" s="65" t="inlineStr">
        <is>
          <t>2025-10</t>
        </is>
      </c>
      <c r="D2289" s="65" t="inlineStr">
        <is>
          <t>2025-2026</t>
        </is>
      </c>
      <c r="E2289" s="65" t="inlineStr">
        <is>
          <t>CLI-0312</t>
        </is>
      </c>
      <c r="F2289" s="65" t="inlineStr">
        <is>
          <t>Professionnel</t>
        </is>
      </c>
      <c r="G2289" s="65" t="inlineStr">
        <is>
          <t>Toulouse</t>
        </is>
      </c>
      <c r="H2289" s="65" t="inlineStr">
        <is>
          <t>Nadia Cherif</t>
        </is>
      </c>
      <c r="I2289" s="65" t="inlineStr">
        <is>
          <t>Chauffage</t>
        </is>
      </c>
      <c r="J2289" s="65" t="inlineStr">
        <is>
          <t>CH-002</t>
        </is>
      </c>
      <c r="K2289" s="65" t="inlineStr">
        <is>
          <t>Entretien annuel chaudière</t>
        </is>
      </c>
      <c r="L2289" s="67" t="n">
        <v>1</v>
      </c>
      <c r="M2289" s="68" t="n">
        <v>236.81</v>
      </c>
      <c r="N2289" s="65" t="inlineStr">
        <is>
          <t>Sans réponse</t>
        </is>
      </c>
      <c r="O2289" s="66" t="n">
        <v>45939</v>
      </c>
      <c r="P2289" s="67" t="n">
        <v>12</v>
      </c>
      <c r="Q2289" s="67" t="n">
        <v>0</v>
      </c>
      <c r="R2289" s="67">
        <f>$I2289</f>
        <v/>
      </c>
      <c r="S2289" s="67">
        <f>$K2289</f>
        <v/>
      </c>
      <c r="T2289" s="67">
        <f>IFERROR(INDEX(Clients!$G$2:$G$1020,MATCH($E2289,Clients!$A$2:$A$1020,0)),"")</f>
        <v/>
      </c>
      <c r="U2289" s="67">
        <f>IFERROR(INDEX(Clients!$I$2:$I$1020,MATCH($E2289,Clients!$A$2:$A$1020,0)),"")</f>
        <v/>
      </c>
      <c r="V2289" s="69">
        <f>1</f>
        <v/>
      </c>
      <c r="W2289" s="69">
        <f>IF($N2289="Accepté",1,0)</f>
        <v/>
      </c>
      <c r="X2289" s="68">
        <f>$M2289*$W2289</f>
        <v/>
      </c>
      <c r="Y2289" s="68">
        <f>IF($N2289="En cours",0,$M2289)</f>
        <v/>
      </c>
      <c r="Z2289" s="69">
        <f>IF($P2289="",0,1)</f>
        <v/>
      </c>
      <c r="AA2289" s="70">
        <f>IF($P2289="",0,$P2289)</f>
        <v/>
      </c>
      <c r="AB2289" s="69">
        <f>IF(AND($P2289&lt;&gt;"",$P2289&lt;=Paramètres!$C$14),1,0)</f>
        <v/>
      </c>
      <c r="AC2289" s="67">
        <f>IF($P2289="","Jamais relancé",IF($P2289&lt;=3,"0-3 j",IF($P2289&lt;=7,"4-7 j",IF($P2289&lt;=15,"8-15 j","Plus de 15 j"))))</f>
        <v/>
      </c>
      <c r="AD2289" s="67">
        <f>IF($M2289&lt;=1000,"Moins de 1 k€",IF($M2289&lt;=5000,"1 à 5 k€",IF($M2289&lt;=15000,"5 à 15 k€","Plus de 15 k€")))</f>
        <v/>
      </c>
    </row>
    <row r="2290">
      <c r="A2290" s="65" t="inlineStr">
        <is>
          <t>DEV-02289</t>
        </is>
      </c>
      <c r="B2290" s="66" t="n">
        <v>45936</v>
      </c>
      <c r="C2290" s="65" t="inlineStr">
        <is>
          <t>2025-10</t>
        </is>
      </c>
      <c r="D2290" s="65" t="inlineStr">
        <is>
          <t>2025-2026</t>
        </is>
      </c>
      <c r="E2290" s="65" t="inlineStr">
        <is>
          <t>CLI-0650</t>
        </is>
      </c>
      <c r="F2290" s="65" t="inlineStr">
        <is>
          <t>Particulier</t>
        </is>
      </c>
      <c r="G2290" s="65" t="inlineStr">
        <is>
          <t>Toulouse</t>
        </is>
      </c>
      <c r="H2290" s="65" t="inlineStr">
        <is>
          <t>Nadia Cherif</t>
        </is>
      </c>
      <c r="I2290" s="65" t="inlineStr">
        <is>
          <t>Électricité</t>
        </is>
      </c>
      <c r="J2290" s="65" t="inlineStr">
        <is>
          <t>EL-004</t>
        </is>
      </c>
      <c r="K2290" s="65" t="inlineStr">
        <is>
          <t>Éclairage LED locaux professionnels</t>
        </is>
      </c>
      <c r="L2290" s="67" t="n">
        <v>1</v>
      </c>
      <c r="M2290" s="68" t="n">
        <v>3365.14</v>
      </c>
      <c r="N2290" s="65" t="inlineStr">
        <is>
          <t>Accepté</t>
        </is>
      </c>
      <c r="O2290" s="66" t="n">
        <v>45959</v>
      </c>
      <c r="P2290" s="67" t="n">
        <v>1</v>
      </c>
      <c r="Q2290" s="67" t="n">
        <v>2</v>
      </c>
      <c r="R2290" s="67">
        <f>$I2290</f>
        <v/>
      </c>
      <c r="S2290" s="67">
        <f>$K2290</f>
        <v/>
      </c>
      <c r="T2290" s="67">
        <f>IFERROR(INDEX(Clients!$G$2:$G$1020,MATCH($E2290,Clients!$A$2:$A$1020,0)),"")</f>
        <v/>
      </c>
      <c r="U2290" s="67">
        <f>IFERROR(INDEX(Clients!$I$2:$I$1020,MATCH($E2290,Clients!$A$2:$A$1020,0)),"")</f>
        <v/>
      </c>
      <c r="V2290" s="69">
        <f>1</f>
        <v/>
      </c>
      <c r="W2290" s="69">
        <f>IF($N2290="Accepté",1,0)</f>
        <v/>
      </c>
      <c r="X2290" s="68">
        <f>$M2290*$W2290</f>
        <v/>
      </c>
      <c r="Y2290" s="68">
        <f>IF($N2290="En cours",0,$M2290)</f>
        <v/>
      </c>
      <c r="Z2290" s="69">
        <f>IF($P2290="",0,1)</f>
        <v/>
      </c>
      <c r="AA2290" s="70">
        <f>IF($P2290="",0,$P2290)</f>
        <v/>
      </c>
      <c r="AB2290" s="69">
        <f>IF(AND($P2290&lt;&gt;"",$P2290&lt;=Paramètres!$C$14),1,0)</f>
        <v/>
      </c>
      <c r="AC2290" s="67">
        <f>IF($P2290="","Jamais relancé",IF($P2290&lt;=3,"0-3 j",IF($P2290&lt;=7,"4-7 j",IF($P2290&lt;=15,"8-15 j","Plus de 15 j"))))</f>
        <v/>
      </c>
      <c r="AD2290" s="67">
        <f>IF($M2290&lt;=1000,"Moins de 1 k€",IF($M2290&lt;=5000,"1 à 5 k€",IF($M2290&lt;=15000,"5 à 15 k€","Plus de 15 k€")))</f>
        <v/>
      </c>
    </row>
    <row r="2291">
      <c r="A2291" s="65" t="inlineStr">
        <is>
          <t>DEV-02290</t>
        </is>
      </c>
      <c r="B2291" s="66" t="n">
        <v>45936</v>
      </c>
      <c r="C2291" s="65" t="inlineStr">
        <is>
          <t>2025-10</t>
        </is>
      </c>
      <c r="D2291" s="65" t="inlineStr">
        <is>
          <t>2025-2026</t>
        </is>
      </c>
      <c r="E2291" s="65" t="inlineStr">
        <is>
          <t>CLI-0505</t>
        </is>
      </c>
      <c r="F2291" s="65" t="inlineStr">
        <is>
          <t>Syndic</t>
        </is>
      </c>
      <c r="G2291" s="65" t="inlineStr">
        <is>
          <t>Bordeaux</t>
        </is>
      </c>
      <c r="H2291" s="65" t="inlineStr">
        <is>
          <t>Sophie Marchand</t>
        </is>
      </c>
      <c r="I2291" s="65" t="inlineStr">
        <is>
          <t>Chauffage</t>
        </is>
      </c>
      <c r="J2291" s="65" t="inlineStr">
        <is>
          <t>CH-001</t>
        </is>
      </c>
      <c r="K2291" s="65" t="inlineStr">
        <is>
          <t>Installation chaudière gaz condensation</t>
        </is>
      </c>
      <c r="L2291" s="67" t="n">
        <v>1</v>
      </c>
      <c r="M2291" s="68" t="n">
        <v>9688.75</v>
      </c>
      <c r="N2291" s="65" t="inlineStr">
        <is>
          <t>Accepté</t>
        </is>
      </c>
      <c r="O2291" s="66" t="n">
        <v>45958</v>
      </c>
      <c r="P2291" s="67" t="n">
        <v>13</v>
      </c>
      <c r="Q2291" s="67" t="n">
        <v>2</v>
      </c>
      <c r="R2291" s="67">
        <f>$I2291</f>
        <v/>
      </c>
      <c r="S2291" s="67">
        <f>$K2291</f>
        <v/>
      </c>
      <c r="T2291" s="67">
        <f>IFERROR(INDEX(Clients!$G$2:$G$1020,MATCH($E2291,Clients!$A$2:$A$1020,0)),"")</f>
        <v/>
      </c>
      <c r="U2291" s="67">
        <f>IFERROR(INDEX(Clients!$I$2:$I$1020,MATCH($E2291,Clients!$A$2:$A$1020,0)),"")</f>
        <v/>
      </c>
      <c r="V2291" s="69">
        <f>1</f>
        <v/>
      </c>
      <c r="W2291" s="69">
        <f>IF($N2291="Accepté",1,0)</f>
        <v/>
      </c>
      <c r="X2291" s="68">
        <f>$M2291*$W2291</f>
        <v/>
      </c>
      <c r="Y2291" s="68">
        <f>IF($N2291="En cours",0,$M2291)</f>
        <v/>
      </c>
      <c r="Z2291" s="69">
        <f>IF($P2291="",0,1)</f>
        <v/>
      </c>
      <c r="AA2291" s="70">
        <f>IF($P2291="",0,$P2291)</f>
        <v/>
      </c>
      <c r="AB2291" s="69">
        <f>IF(AND($P2291&lt;&gt;"",$P2291&lt;=Paramètres!$C$14),1,0)</f>
        <v/>
      </c>
      <c r="AC2291" s="67">
        <f>IF($P2291="","Jamais relancé",IF($P2291&lt;=3,"0-3 j",IF($P2291&lt;=7,"4-7 j",IF($P2291&lt;=15,"8-15 j","Plus de 15 j"))))</f>
        <v/>
      </c>
      <c r="AD2291" s="67">
        <f>IF($M2291&lt;=1000,"Moins de 1 k€",IF($M2291&lt;=5000,"1 à 5 k€",IF($M2291&lt;=15000,"5 à 15 k€","Plus de 15 k€")))</f>
        <v/>
      </c>
    </row>
    <row r="2292">
      <c r="A2292" s="65" t="inlineStr">
        <is>
          <t>DEV-02291</t>
        </is>
      </c>
      <c r="B2292" s="66" t="n">
        <v>45936</v>
      </c>
      <c r="C2292" s="65" t="inlineStr">
        <is>
          <t>2025-10</t>
        </is>
      </c>
      <c r="D2292" s="65" t="inlineStr">
        <is>
          <t>2025-2026</t>
        </is>
      </c>
      <c r="E2292" s="65" t="inlineStr">
        <is>
          <t>CLI-0749</t>
        </is>
      </c>
      <c r="F2292" s="65" t="inlineStr">
        <is>
          <t>Professionnel</t>
        </is>
      </c>
      <c r="G2292" s="65" t="inlineStr">
        <is>
          <t>Montpellier</t>
        </is>
      </c>
      <c r="H2292" s="65" t="inlineStr">
        <is>
          <t>Thomas Rey</t>
        </is>
      </c>
      <c r="I2292" s="65" t="inlineStr">
        <is>
          <t>Salle de bain</t>
        </is>
      </c>
      <c r="J2292" s="65" t="inlineStr">
        <is>
          <t>SB-003</t>
        </is>
      </c>
      <c r="K2292" s="65" t="inlineStr">
        <is>
          <t>Pose meuble vasque + robinetterie</t>
        </is>
      </c>
      <c r="L2292" s="67" t="n">
        <v>1</v>
      </c>
      <c r="M2292" s="68" t="n">
        <v>2137.92</v>
      </c>
      <c r="N2292" s="65" t="inlineStr">
        <is>
          <t>Refusé</t>
        </is>
      </c>
      <c r="O2292" s="66" t="n">
        <v>45950</v>
      </c>
      <c r="P2292" s="67" t="n">
        <v>7</v>
      </c>
      <c r="Q2292" s="67" t="n">
        <v>1</v>
      </c>
      <c r="R2292" s="67">
        <f>$I2292</f>
        <v/>
      </c>
      <c r="S2292" s="67">
        <f>$K2292</f>
        <v/>
      </c>
      <c r="T2292" s="67">
        <f>IFERROR(INDEX(Clients!$G$2:$G$1020,MATCH($E2292,Clients!$A$2:$A$1020,0)),"")</f>
        <v/>
      </c>
      <c r="U2292" s="67">
        <f>IFERROR(INDEX(Clients!$I$2:$I$1020,MATCH($E2292,Clients!$A$2:$A$1020,0)),"")</f>
        <v/>
      </c>
      <c r="V2292" s="69">
        <f>1</f>
        <v/>
      </c>
      <c r="W2292" s="69">
        <f>IF($N2292="Accepté",1,0)</f>
        <v/>
      </c>
      <c r="X2292" s="68">
        <f>$M2292*$W2292</f>
        <v/>
      </c>
      <c r="Y2292" s="68">
        <f>IF($N2292="En cours",0,$M2292)</f>
        <v/>
      </c>
      <c r="Z2292" s="69">
        <f>IF($P2292="",0,1)</f>
        <v/>
      </c>
      <c r="AA2292" s="70">
        <f>IF($P2292="",0,$P2292)</f>
        <v/>
      </c>
      <c r="AB2292" s="69">
        <f>IF(AND($P2292&lt;&gt;"",$P2292&lt;=Paramètres!$C$14),1,0)</f>
        <v/>
      </c>
      <c r="AC2292" s="67">
        <f>IF($P2292="","Jamais relancé",IF($P2292&lt;=3,"0-3 j",IF($P2292&lt;=7,"4-7 j",IF($P2292&lt;=15,"8-15 j","Plus de 15 j"))))</f>
        <v/>
      </c>
      <c r="AD2292" s="67">
        <f>IF($M2292&lt;=1000,"Moins de 1 k€",IF($M2292&lt;=5000,"1 à 5 k€",IF($M2292&lt;=15000,"5 à 15 k€","Plus de 15 k€")))</f>
        <v/>
      </c>
    </row>
    <row r="2293">
      <c r="A2293" s="65" t="inlineStr">
        <is>
          <t>DEV-02292</t>
        </is>
      </c>
      <c r="B2293" s="66" t="n">
        <v>45937</v>
      </c>
      <c r="C2293" s="65" t="inlineStr">
        <is>
          <t>2025-10</t>
        </is>
      </c>
      <c r="D2293" s="65" t="inlineStr">
        <is>
          <t>2025-2026</t>
        </is>
      </c>
      <c r="E2293" s="65" t="inlineStr">
        <is>
          <t>CLI-0352</t>
        </is>
      </c>
      <c r="F2293" s="65" t="inlineStr">
        <is>
          <t>Professionnel</t>
        </is>
      </c>
      <c r="G2293" s="65" t="inlineStr">
        <is>
          <t>Bordeaux</t>
        </is>
      </c>
      <c r="H2293" s="65" t="inlineStr">
        <is>
          <t>Karim Belkacem</t>
        </is>
      </c>
      <c r="I2293" s="65" t="inlineStr">
        <is>
          <t>Chauffage</t>
        </is>
      </c>
      <c r="J2293" s="65" t="inlineStr">
        <is>
          <t>CH-005</t>
        </is>
      </c>
      <c r="K2293" s="65" t="inlineStr">
        <is>
          <t>Désembouage circuit chauffage</t>
        </is>
      </c>
      <c r="L2293" s="67" t="n">
        <v>1</v>
      </c>
      <c r="M2293" s="68" t="n">
        <v>1411.19</v>
      </c>
      <c r="N2293" s="65" t="inlineStr">
        <is>
          <t>Accepté</t>
        </is>
      </c>
      <c r="O2293" s="66" t="n">
        <v>45951</v>
      </c>
      <c r="P2293" s="67" t="n">
        <v>3</v>
      </c>
      <c r="Q2293" s="67" t="n">
        <v>2</v>
      </c>
      <c r="R2293" s="67">
        <f>$I2293</f>
        <v/>
      </c>
      <c r="S2293" s="67">
        <f>$K2293</f>
        <v/>
      </c>
      <c r="T2293" s="67">
        <f>IFERROR(INDEX(Clients!$G$2:$G$1020,MATCH($E2293,Clients!$A$2:$A$1020,0)),"")</f>
        <v/>
      </c>
      <c r="U2293" s="67">
        <f>IFERROR(INDEX(Clients!$I$2:$I$1020,MATCH($E2293,Clients!$A$2:$A$1020,0)),"")</f>
        <v/>
      </c>
      <c r="V2293" s="69">
        <f>1</f>
        <v/>
      </c>
      <c r="W2293" s="69">
        <f>IF($N2293="Accepté",1,0)</f>
        <v/>
      </c>
      <c r="X2293" s="68">
        <f>$M2293*$W2293</f>
        <v/>
      </c>
      <c r="Y2293" s="68">
        <f>IF($N2293="En cours",0,$M2293)</f>
        <v/>
      </c>
      <c r="Z2293" s="69">
        <f>IF($P2293="",0,1)</f>
        <v/>
      </c>
      <c r="AA2293" s="70">
        <f>IF($P2293="",0,$P2293)</f>
        <v/>
      </c>
      <c r="AB2293" s="69">
        <f>IF(AND($P2293&lt;&gt;"",$P2293&lt;=Paramètres!$C$14),1,0)</f>
        <v/>
      </c>
      <c r="AC2293" s="67">
        <f>IF($P2293="","Jamais relancé",IF($P2293&lt;=3,"0-3 j",IF($P2293&lt;=7,"4-7 j",IF($P2293&lt;=15,"8-15 j","Plus de 15 j"))))</f>
        <v/>
      </c>
      <c r="AD2293" s="67">
        <f>IF($M2293&lt;=1000,"Moins de 1 k€",IF($M2293&lt;=5000,"1 à 5 k€",IF($M2293&lt;=15000,"5 à 15 k€","Plus de 15 k€")))</f>
        <v/>
      </c>
    </row>
    <row r="2294">
      <c r="A2294" s="65" t="inlineStr">
        <is>
          <t>DEV-02293</t>
        </is>
      </c>
      <c r="B2294" s="66" t="n">
        <v>45937</v>
      </c>
      <c r="C2294" s="65" t="inlineStr">
        <is>
          <t>2025-10</t>
        </is>
      </c>
      <c r="D2294" s="65" t="inlineStr">
        <is>
          <t>2025-2026</t>
        </is>
      </c>
      <c r="E2294" s="65" t="inlineStr">
        <is>
          <t>CLI-0115</t>
        </is>
      </c>
      <c r="F2294" s="65" t="inlineStr">
        <is>
          <t>Particulier</t>
        </is>
      </c>
      <c r="G2294" s="65" t="inlineStr">
        <is>
          <t>Bordeaux</t>
        </is>
      </c>
      <c r="H2294" s="65" t="inlineStr">
        <is>
          <t>Karim Belkacem</t>
        </is>
      </c>
      <c r="I2294" s="65" t="inlineStr">
        <is>
          <t>Électricité</t>
        </is>
      </c>
      <c r="J2294" s="65" t="inlineStr">
        <is>
          <t>EL-002</t>
        </is>
      </c>
      <c r="K2294" s="65" t="inlineStr">
        <is>
          <t>Installation borne de recharge VE</t>
        </is>
      </c>
      <c r="L2294" s="67" t="n">
        <v>1</v>
      </c>
      <c r="M2294" s="68" t="n">
        <v>1708.39</v>
      </c>
      <c r="N2294" s="65" t="inlineStr">
        <is>
          <t>Accepté</t>
        </is>
      </c>
      <c r="O2294" s="66" t="n">
        <v>45958</v>
      </c>
      <c r="P2294" s="67" t="n">
        <v>6</v>
      </c>
      <c r="Q2294" s="67" t="n">
        <v>2</v>
      </c>
      <c r="R2294" s="67">
        <f>$I2294</f>
        <v/>
      </c>
      <c r="S2294" s="67">
        <f>$K2294</f>
        <v/>
      </c>
      <c r="T2294" s="67">
        <f>IFERROR(INDEX(Clients!$G$2:$G$1020,MATCH($E2294,Clients!$A$2:$A$1020,0)),"")</f>
        <v/>
      </c>
      <c r="U2294" s="67">
        <f>IFERROR(INDEX(Clients!$I$2:$I$1020,MATCH($E2294,Clients!$A$2:$A$1020,0)),"")</f>
        <v/>
      </c>
      <c r="V2294" s="69">
        <f>1</f>
        <v/>
      </c>
      <c r="W2294" s="69">
        <f>IF($N2294="Accepté",1,0)</f>
        <v/>
      </c>
      <c r="X2294" s="68">
        <f>$M2294*$W2294</f>
        <v/>
      </c>
      <c r="Y2294" s="68">
        <f>IF($N2294="En cours",0,$M2294)</f>
        <v/>
      </c>
      <c r="Z2294" s="69">
        <f>IF($P2294="",0,1)</f>
        <v/>
      </c>
      <c r="AA2294" s="70">
        <f>IF($P2294="",0,$P2294)</f>
        <v/>
      </c>
      <c r="AB2294" s="69">
        <f>IF(AND($P2294&lt;&gt;"",$P2294&lt;=Paramètres!$C$14),1,0)</f>
        <v/>
      </c>
      <c r="AC2294" s="67">
        <f>IF($P2294="","Jamais relancé",IF($P2294&lt;=3,"0-3 j",IF($P2294&lt;=7,"4-7 j",IF($P2294&lt;=15,"8-15 j","Plus de 15 j"))))</f>
        <v/>
      </c>
      <c r="AD2294" s="67">
        <f>IF($M2294&lt;=1000,"Moins de 1 k€",IF($M2294&lt;=5000,"1 à 5 k€",IF($M2294&lt;=15000,"5 à 15 k€","Plus de 15 k€")))</f>
        <v/>
      </c>
    </row>
    <row r="2295">
      <c r="A2295" s="65" t="inlineStr">
        <is>
          <t>DEV-02294</t>
        </is>
      </c>
      <c r="B2295" s="66" t="n">
        <v>45937</v>
      </c>
      <c r="C2295" s="65" t="inlineStr">
        <is>
          <t>2025-10</t>
        </is>
      </c>
      <c r="D2295" s="65" t="inlineStr">
        <is>
          <t>2025-2026</t>
        </is>
      </c>
      <c r="E2295" s="65" t="inlineStr">
        <is>
          <t>CLI-0567</t>
        </is>
      </c>
      <c r="F2295" s="65" t="inlineStr">
        <is>
          <t>Professionnel</t>
        </is>
      </c>
      <c r="G2295" s="65" t="inlineStr">
        <is>
          <t>Bordeaux</t>
        </is>
      </c>
      <c r="H2295" s="65" t="inlineStr">
        <is>
          <t>Karim Belkacem</t>
        </is>
      </c>
      <c r="I2295" s="65" t="inlineStr">
        <is>
          <t>Électricité</t>
        </is>
      </c>
      <c r="J2295" s="65" t="inlineStr">
        <is>
          <t>EL-002</t>
        </is>
      </c>
      <c r="K2295" s="65" t="inlineStr">
        <is>
          <t>Installation borne de recharge VE</t>
        </is>
      </c>
      <c r="L2295" s="67" t="n">
        <v>1</v>
      </c>
      <c r="M2295" s="68" t="n">
        <v>2799.34</v>
      </c>
      <c r="N2295" s="65" t="inlineStr">
        <is>
          <t>Sans réponse</t>
        </is>
      </c>
      <c r="O2295" s="66" t="n">
        <v>45971</v>
      </c>
      <c r="P2295" s="67" t="n"/>
      <c r="Q2295" s="67" t="n">
        <v>0</v>
      </c>
      <c r="R2295" s="67">
        <f>$I2295</f>
        <v/>
      </c>
      <c r="S2295" s="67">
        <f>$K2295</f>
        <v/>
      </c>
      <c r="T2295" s="67">
        <f>IFERROR(INDEX(Clients!$G$2:$G$1020,MATCH($E2295,Clients!$A$2:$A$1020,0)),"")</f>
        <v/>
      </c>
      <c r="U2295" s="67">
        <f>IFERROR(INDEX(Clients!$I$2:$I$1020,MATCH($E2295,Clients!$A$2:$A$1020,0)),"")</f>
        <v/>
      </c>
      <c r="V2295" s="69">
        <f>1</f>
        <v/>
      </c>
      <c r="W2295" s="69">
        <f>IF($N2295="Accepté",1,0)</f>
        <v/>
      </c>
      <c r="X2295" s="68">
        <f>$M2295*$W2295</f>
        <v/>
      </c>
      <c r="Y2295" s="68">
        <f>IF($N2295="En cours",0,$M2295)</f>
        <v/>
      </c>
      <c r="Z2295" s="69">
        <f>IF($P2295="",0,1)</f>
        <v/>
      </c>
      <c r="AA2295" s="70">
        <f>IF($P2295="",0,$P2295)</f>
        <v/>
      </c>
      <c r="AB2295" s="69">
        <f>IF(AND($P2295&lt;&gt;"",$P2295&lt;=Paramètres!$C$14),1,0)</f>
        <v/>
      </c>
      <c r="AC2295" s="67">
        <f>IF($P2295="","Jamais relancé",IF($P2295&lt;=3,"0-3 j",IF($P2295&lt;=7,"4-7 j",IF($P2295&lt;=15,"8-15 j","Plus de 15 j"))))</f>
        <v/>
      </c>
      <c r="AD2295" s="67">
        <f>IF($M2295&lt;=1000,"Moins de 1 k€",IF($M2295&lt;=5000,"1 à 5 k€",IF($M2295&lt;=15000,"5 à 15 k€","Plus de 15 k€")))</f>
        <v/>
      </c>
    </row>
    <row r="2296">
      <c r="A2296" s="65" t="inlineStr">
        <is>
          <t>DEV-02295</t>
        </is>
      </c>
      <c r="B2296" s="66" t="n">
        <v>45938</v>
      </c>
      <c r="C2296" s="65" t="inlineStr">
        <is>
          <t>2025-10</t>
        </is>
      </c>
      <c r="D2296" s="65" t="inlineStr">
        <is>
          <t>2025-2026</t>
        </is>
      </c>
      <c r="E2296" s="65" t="inlineStr">
        <is>
          <t>CLI-0752</t>
        </is>
      </c>
      <c r="F2296" s="65" t="inlineStr">
        <is>
          <t>Professionnel</t>
        </is>
      </c>
      <c r="G2296" s="65" t="inlineStr">
        <is>
          <t>Bordeaux</t>
        </is>
      </c>
      <c r="H2296" s="65" t="inlineStr">
        <is>
          <t>Karim Belkacem</t>
        </is>
      </c>
      <c r="I2296" s="65" t="inlineStr">
        <is>
          <t>Dépannage</t>
        </is>
      </c>
      <c r="J2296" s="65" t="inlineStr">
        <is>
          <t>DP-004</t>
        </is>
      </c>
      <c r="K2296" s="65" t="inlineStr">
        <is>
          <t>Remise en service chaudière</t>
        </is>
      </c>
      <c r="L2296" s="67" t="n">
        <v>1</v>
      </c>
      <c r="M2296" s="68" t="n">
        <v>441.8</v>
      </c>
      <c r="N2296" s="65" t="inlineStr">
        <is>
          <t>Refusé</t>
        </is>
      </c>
      <c r="O2296" s="66" t="n">
        <v>45950</v>
      </c>
      <c r="P2296" s="67" t="n"/>
      <c r="Q2296" s="67" t="n">
        <v>0</v>
      </c>
      <c r="R2296" s="67">
        <f>$I2296</f>
        <v/>
      </c>
      <c r="S2296" s="67">
        <f>$K2296</f>
        <v/>
      </c>
      <c r="T2296" s="67">
        <f>IFERROR(INDEX(Clients!$G$2:$G$1020,MATCH($E2296,Clients!$A$2:$A$1020,0)),"")</f>
        <v/>
      </c>
      <c r="U2296" s="67">
        <f>IFERROR(INDEX(Clients!$I$2:$I$1020,MATCH($E2296,Clients!$A$2:$A$1020,0)),"")</f>
        <v/>
      </c>
      <c r="V2296" s="69">
        <f>1</f>
        <v/>
      </c>
      <c r="W2296" s="69">
        <f>IF($N2296="Accepté",1,0)</f>
        <v/>
      </c>
      <c r="X2296" s="68">
        <f>$M2296*$W2296</f>
        <v/>
      </c>
      <c r="Y2296" s="68">
        <f>IF($N2296="En cours",0,$M2296)</f>
        <v/>
      </c>
      <c r="Z2296" s="69">
        <f>IF($P2296="",0,1)</f>
        <v/>
      </c>
      <c r="AA2296" s="70">
        <f>IF($P2296="",0,$P2296)</f>
        <v/>
      </c>
      <c r="AB2296" s="69">
        <f>IF(AND($P2296&lt;&gt;"",$P2296&lt;=Paramètres!$C$14),1,0)</f>
        <v/>
      </c>
      <c r="AC2296" s="67">
        <f>IF($P2296="","Jamais relancé",IF($P2296&lt;=3,"0-3 j",IF($P2296&lt;=7,"4-7 j",IF($P2296&lt;=15,"8-15 j","Plus de 15 j"))))</f>
        <v/>
      </c>
      <c r="AD2296" s="67">
        <f>IF($M2296&lt;=1000,"Moins de 1 k€",IF($M2296&lt;=5000,"1 à 5 k€",IF($M2296&lt;=15000,"5 à 15 k€","Plus de 15 k€")))</f>
        <v/>
      </c>
    </row>
    <row r="2297">
      <c r="A2297" s="65" t="inlineStr">
        <is>
          <t>DEV-02296</t>
        </is>
      </c>
      <c r="B2297" s="66" t="n">
        <v>45938</v>
      </c>
      <c r="C2297" s="65" t="inlineStr">
        <is>
          <t>2025-10</t>
        </is>
      </c>
      <c r="D2297" s="65" t="inlineStr">
        <is>
          <t>2025-2026</t>
        </is>
      </c>
      <c r="E2297" s="65" t="inlineStr">
        <is>
          <t>CLI-0092</t>
        </is>
      </c>
      <c r="F2297" s="65" t="inlineStr">
        <is>
          <t>Particulier</t>
        </is>
      </c>
      <c r="G2297" s="65" t="inlineStr">
        <is>
          <t>Toulouse</t>
        </is>
      </c>
      <c r="H2297" s="65" t="inlineStr">
        <is>
          <t>Nadia Cherif</t>
        </is>
      </c>
      <c r="I2297" s="65" t="inlineStr">
        <is>
          <t>Plomberie</t>
        </is>
      </c>
      <c r="J2297" s="65" t="inlineStr">
        <is>
          <t>PR-003</t>
        </is>
      </c>
      <c r="K2297" s="65" t="inlineStr">
        <is>
          <t>Réfection réseau eau appartement</t>
        </is>
      </c>
      <c r="L2297" s="67" t="n">
        <v>1</v>
      </c>
      <c r="M2297" s="68" t="n">
        <v>2812.76</v>
      </c>
      <c r="N2297" s="65" t="inlineStr">
        <is>
          <t>Refusé</t>
        </is>
      </c>
      <c r="O2297" s="66" t="n">
        <v>45948</v>
      </c>
      <c r="P2297" s="67" t="n"/>
      <c r="Q2297" s="67" t="n">
        <v>0</v>
      </c>
      <c r="R2297" s="67">
        <f>$I2297</f>
        <v/>
      </c>
      <c r="S2297" s="67">
        <f>$K2297</f>
        <v/>
      </c>
      <c r="T2297" s="67">
        <f>IFERROR(INDEX(Clients!$G$2:$G$1020,MATCH($E2297,Clients!$A$2:$A$1020,0)),"")</f>
        <v/>
      </c>
      <c r="U2297" s="67">
        <f>IFERROR(INDEX(Clients!$I$2:$I$1020,MATCH($E2297,Clients!$A$2:$A$1020,0)),"")</f>
        <v/>
      </c>
      <c r="V2297" s="69">
        <f>1</f>
        <v/>
      </c>
      <c r="W2297" s="69">
        <f>IF($N2297="Accepté",1,0)</f>
        <v/>
      </c>
      <c r="X2297" s="68">
        <f>$M2297*$W2297</f>
        <v/>
      </c>
      <c r="Y2297" s="68">
        <f>IF($N2297="En cours",0,$M2297)</f>
        <v/>
      </c>
      <c r="Z2297" s="69">
        <f>IF($P2297="",0,1)</f>
        <v/>
      </c>
      <c r="AA2297" s="70">
        <f>IF($P2297="",0,$P2297)</f>
        <v/>
      </c>
      <c r="AB2297" s="69">
        <f>IF(AND($P2297&lt;&gt;"",$P2297&lt;=Paramètres!$C$14),1,0)</f>
        <v/>
      </c>
      <c r="AC2297" s="67">
        <f>IF($P2297="","Jamais relancé",IF($P2297&lt;=3,"0-3 j",IF($P2297&lt;=7,"4-7 j",IF($P2297&lt;=15,"8-15 j","Plus de 15 j"))))</f>
        <v/>
      </c>
      <c r="AD2297" s="67">
        <f>IF($M2297&lt;=1000,"Moins de 1 k€",IF($M2297&lt;=5000,"1 à 5 k€",IF($M2297&lt;=15000,"5 à 15 k€","Plus de 15 k€")))</f>
        <v/>
      </c>
    </row>
    <row r="2298">
      <c r="A2298" s="65" t="inlineStr">
        <is>
          <t>DEV-02297</t>
        </is>
      </c>
      <c r="B2298" s="66" t="n">
        <v>45938</v>
      </c>
      <c r="C2298" s="65" t="inlineStr">
        <is>
          <t>2025-10</t>
        </is>
      </c>
      <c r="D2298" s="65" t="inlineStr">
        <is>
          <t>2025-2026</t>
        </is>
      </c>
      <c r="E2298" s="65" t="inlineStr">
        <is>
          <t>CLI-0994</t>
        </is>
      </c>
      <c r="F2298" s="65" t="inlineStr">
        <is>
          <t>Particulier</t>
        </is>
      </c>
      <c r="G2298" s="65" t="inlineStr">
        <is>
          <t>Montpellier</t>
        </is>
      </c>
      <c r="H2298" s="65" t="inlineStr">
        <is>
          <t>Thomas Rey</t>
        </is>
      </c>
      <c r="I2298" s="65" t="inlineStr">
        <is>
          <t>Chauffage</t>
        </is>
      </c>
      <c r="J2298" s="65" t="inlineStr">
        <is>
          <t>CH-004</t>
        </is>
      </c>
      <c r="K2298" s="65" t="inlineStr">
        <is>
          <t>Remplacement radiateurs (lot de 5)</t>
        </is>
      </c>
      <c r="L2298" s="67" t="n">
        <v>2</v>
      </c>
      <c r="M2298" s="68" t="n">
        <v>4555.1</v>
      </c>
      <c r="N2298" s="65" t="inlineStr">
        <is>
          <t>Refusé</t>
        </is>
      </c>
      <c r="O2298" s="66" t="n">
        <v>45955</v>
      </c>
      <c r="P2298" s="67" t="n">
        <v>12</v>
      </c>
      <c r="Q2298" s="67" t="n">
        <v>1</v>
      </c>
      <c r="R2298" s="67">
        <f>$I2298</f>
        <v/>
      </c>
      <c r="S2298" s="67">
        <f>$K2298</f>
        <v/>
      </c>
      <c r="T2298" s="67">
        <f>IFERROR(INDEX(Clients!$G$2:$G$1020,MATCH($E2298,Clients!$A$2:$A$1020,0)),"")</f>
        <v/>
      </c>
      <c r="U2298" s="67">
        <f>IFERROR(INDEX(Clients!$I$2:$I$1020,MATCH($E2298,Clients!$A$2:$A$1020,0)),"")</f>
        <v/>
      </c>
      <c r="V2298" s="69">
        <f>1</f>
        <v/>
      </c>
      <c r="W2298" s="69">
        <f>IF($N2298="Accepté",1,0)</f>
        <v/>
      </c>
      <c r="X2298" s="68">
        <f>$M2298*$W2298</f>
        <v/>
      </c>
      <c r="Y2298" s="68">
        <f>IF($N2298="En cours",0,$M2298)</f>
        <v/>
      </c>
      <c r="Z2298" s="69">
        <f>IF($P2298="",0,1)</f>
        <v/>
      </c>
      <c r="AA2298" s="70">
        <f>IF($P2298="",0,$P2298)</f>
        <v/>
      </c>
      <c r="AB2298" s="69">
        <f>IF(AND($P2298&lt;&gt;"",$P2298&lt;=Paramètres!$C$14),1,0)</f>
        <v/>
      </c>
      <c r="AC2298" s="67">
        <f>IF($P2298="","Jamais relancé",IF($P2298&lt;=3,"0-3 j",IF($P2298&lt;=7,"4-7 j",IF($P2298&lt;=15,"8-15 j","Plus de 15 j"))))</f>
        <v/>
      </c>
      <c r="AD2298" s="67">
        <f>IF($M2298&lt;=1000,"Moins de 1 k€",IF($M2298&lt;=5000,"1 à 5 k€",IF($M2298&lt;=15000,"5 à 15 k€","Plus de 15 k€")))</f>
        <v/>
      </c>
    </row>
    <row r="2299">
      <c r="A2299" s="65" t="inlineStr">
        <is>
          <t>DEV-02298</t>
        </is>
      </c>
      <c r="B2299" s="66" t="n">
        <v>45938</v>
      </c>
      <c r="C2299" s="65" t="inlineStr">
        <is>
          <t>2025-10</t>
        </is>
      </c>
      <c r="D2299" s="65" t="inlineStr">
        <is>
          <t>2025-2026</t>
        </is>
      </c>
      <c r="E2299" s="65" t="inlineStr">
        <is>
          <t>CLI-0540</t>
        </is>
      </c>
      <c r="F2299" s="65" t="inlineStr">
        <is>
          <t>Particulier</t>
        </is>
      </c>
      <c r="G2299" s="65" t="inlineStr">
        <is>
          <t>Montpellier</t>
        </is>
      </c>
      <c r="H2299" s="65" t="inlineStr">
        <is>
          <t>Thomas Rey</t>
        </is>
      </c>
      <c r="I2299" s="65" t="inlineStr">
        <is>
          <t>Électricité</t>
        </is>
      </c>
      <c r="J2299" s="65" t="inlineStr">
        <is>
          <t>EL-001</t>
        </is>
      </c>
      <c r="K2299" s="65" t="inlineStr">
        <is>
          <t>Mise aux normes tableau électrique</t>
        </is>
      </c>
      <c r="L2299" s="67" t="n">
        <v>1</v>
      </c>
      <c r="M2299" s="68" t="n">
        <v>2083.75</v>
      </c>
      <c r="N2299" s="65" t="inlineStr">
        <is>
          <t>Sans réponse</t>
        </is>
      </c>
      <c r="O2299" s="66" t="n">
        <v>45953</v>
      </c>
      <c r="P2299" s="67" t="n">
        <v>15</v>
      </c>
      <c r="Q2299" s="67" t="n">
        <v>1</v>
      </c>
      <c r="R2299" s="67">
        <f>$I2299</f>
        <v/>
      </c>
      <c r="S2299" s="67">
        <f>$K2299</f>
        <v/>
      </c>
      <c r="T2299" s="67">
        <f>IFERROR(INDEX(Clients!$G$2:$G$1020,MATCH($E2299,Clients!$A$2:$A$1020,0)),"")</f>
        <v/>
      </c>
      <c r="U2299" s="67">
        <f>IFERROR(INDEX(Clients!$I$2:$I$1020,MATCH($E2299,Clients!$A$2:$A$1020,0)),"")</f>
        <v/>
      </c>
      <c r="V2299" s="69">
        <f>1</f>
        <v/>
      </c>
      <c r="W2299" s="69">
        <f>IF($N2299="Accepté",1,0)</f>
        <v/>
      </c>
      <c r="X2299" s="68">
        <f>$M2299*$W2299</f>
        <v/>
      </c>
      <c r="Y2299" s="68">
        <f>IF($N2299="En cours",0,$M2299)</f>
        <v/>
      </c>
      <c r="Z2299" s="69">
        <f>IF($P2299="",0,1)</f>
        <v/>
      </c>
      <c r="AA2299" s="70">
        <f>IF($P2299="",0,$P2299)</f>
        <v/>
      </c>
      <c r="AB2299" s="69">
        <f>IF(AND($P2299&lt;&gt;"",$P2299&lt;=Paramètres!$C$14),1,0)</f>
        <v/>
      </c>
      <c r="AC2299" s="67">
        <f>IF($P2299="","Jamais relancé",IF($P2299&lt;=3,"0-3 j",IF($P2299&lt;=7,"4-7 j",IF($P2299&lt;=15,"8-15 j","Plus de 15 j"))))</f>
        <v/>
      </c>
      <c r="AD2299" s="67">
        <f>IF($M2299&lt;=1000,"Moins de 1 k€",IF($M2299&lt;=5000,"1 à 5 k€",IF($M2299&lt;=15000,"5 à 15 k€","Plus de 15 k€")))</f>
        <v/>
      </c>
    </row>
    <row r="2300">
      <c r="A2300" s="65" t="inlineStr">
        <is>
          <t>DEV-02299</t>
        </is>
      </c>
      <c r="B2300" s="66" t="n">
        <v>45939</v>
      </c>
      <c r="C2300" s="65" t="inlineStr">
        <is>
          <t>2025-10</t>
        </is>
      </c>
      <c r="D2300" s="65" t="inlineStr">
        <is>
          <t>2025-2026</t>
        </is>
      </c>
      <c r="E2300" s="65" t="inlineStr">
        <is>
          <t>CLI-0718</t>
        </is>
      </c>
      <c r="F2300" s="65" t="inlineStr">
        <is>
          <t>Particulier</t>
        </is>
      </c>
      <c r="G2300" s="65" t="inlineStr">
        <is>
          <t>Toulouse</t>
        </is>
      </c>
      <c r="H2300" s="65" t="inlineStr">
        <is>
          <t>Julien Fabre</t>
        </is>
      </c>
      <c r="I2300" s="65" t="inlineStr">
        <is>
          <t>Salle de bain</t>
        </is>
      </c>
      <c r="J2300" s="65" t="inlineStr">
        <is>
          <t>SB-002</t>
        </is>
      </c>
      <c r="K2300" s="65" t="inlineStr">
        <is>
          <t>Remplacement baignoire par douche</t>
        </is>
      </c>
      <c r="L2300" s="67" t="n">
        <v>1</v>
      </c>
      <c r="M2300" s="68" t="n">
        <v>3356.86</v>
      </c>
      <c r="N2300" s="65" t="inlineStr">
        <is>
          <t>Refusé</t>
        </is>
      </c>
      <c r="O2300" s="66" t="n">
        <v>45958</v>
      </c>
      <c r="P2300" s="67" t="n"/>
      <c r="Q2300" s="67" t="n">
        <v>0</v>
      </c>
      <c r="R2300" s="67">
        <f>$I2300</f>
        <v/>
      </c>
      <c r="S2300" s="67">
        <f>$K2300</f>
        <v/>
      </c>
      <c r="T2300" s="67">
        <f>IFERROR(INDEX(Clients!$G$2:$G$1020,MATCH($E2300,Clients!$A$2:$A$1020,0)),"")</f>
        <v/>
      </c>
      <c r="U2300" s="67">
        <f>IFERROR(INDEX(Clients!$I$2:$I$1020,MATCH($E2300,Clients!$A$2:$A$1020,0)),"")</f>
        <v/>
      </c>
      <c r="V2300" s="69">
        <f>1</f>
        <v/>
      </c>
      <c r="W2300" s="69">
        <f>IF($N2300="Accepté",1,0)</f>
        <v/>
      </c>
      <c r="X2300" s="68">
        <f>$M2300*$W2300</f>
        <v/>
      </c>
      <c r="Y2300" s="68">
        <f>IF($N2300="En cours",0,$M2300)</f>
        <v/>
      </c>
      <c r="Z2300" s="69">
        <f>IF($P2300="",0,1)</f>
        <v/>
      </c>
      <c r="AA2300" s="70">
        <f>IF($P2300="",0,$P2300)</f>
        <v/>
      </c>
      <c r="AB2300" s="69">
        <f>IF(AND($P2300&lt;&gt;"",$P2300&lt;=Paramètres!$C$14),1,0)</f>
        <v/>
      </c>
      <c r="AC2300" s="67">
        <f>IF($P2300="","Jamais relancé",IF($P2300&lt;=3,"0-3 j",IF($P2300&lt;=7,"4-7 j",IF($P2300&lt;=15,"8-15 j","Plus de 15 j"))))</f>
        <v/>
      </c>
      <c r="AD2300" s="67">
        <f>IF($M2300&lt;=1000,"Moins de 1 k€",IF($M2300&lt;=5000,"1 à 5 k€",IF($M2300&lt;=15000,"5 à 15 k€","Plus de 15 k€")))</f>
        <v/>
      </c>
    </row>
    <row r="2301">
      <c r="A2301" s="65" t="inlineStr">
        <is>
          <t>DEV-02300</t>
        </is>
      </c>
      <c r="B2301" s="66" t="n">
        <v>45939</v>
      </c>
      <c r="C2301" s="65" t="inlineStr">
        <is>
          <t>2025-10</t>
        </is>
      </c>
      <c r="D2301" s="65" t="inlineStr">
        <is>
          <t>2025-2026</t>
        </is>
      </c>
      <c r="E2301" s="65" t="inlineStr">
        <is>
          <t>CLI-0119</t>
        </is>
      </c>
      <c r="F2301" s="65" t="inlineStr">
        <is>
          <t>Particulier</t>
        </is>
      </c>
      <c r="G2301" s="65" t="inlineStr">
        <is>
          <t>Bordeaux</t>
        </is>
      </c>
      <c r="H2301" s="65" t="inlineStr">
        <is>
          <t>Sophie Marchand</t>
        </is>
      </c>
      <c r="I2301" s="65" t="inlineStr">
        <is>
          <t>Salle de bain</t>
        </is>
      </c>
      <c r="J2301" s="65" t="inlineStr">
        <is>
          <t>SB-001</t>
        </is>
      </c>
      <c r="K2301" s="65" t="inlineStr">
        <is>
          <t>Rénovation salle de bain complète</t>
        </is>
      </c>
      <c r="L2301" s="67" t="n">
        <v>1</v>
      </c>
      <c r="M2301" s="68" t="n">
        <v>8792.58</v>
      </c>
      <c r="N2301" s="65" t="inlineStr">
        <is>
          <t>Sans réponse</t>
        </is>
      </c>
      <c r="O2301" s="66" t="n">
        <v>45949</v>
      </c>
      <c r="P2301" s="67" t="n">
        <v>11</v>
      </c>
      <c r="Q2301" s="67" t="n">
        <v>0</v>
      </c>
      <c r="R2301" s="67">
        <f>$I2301</f>
        <v/>
      </c>
      <c r="S2301" s="67">
        <f>$K2301</f>
        <v/>
      </c>
      <c r="T2301" s="67">
        <f>IFERROR(INDEX(Clients!$G$2:$G$1020,MATCH($E2301,Clients!$A$2:$A$1020,0)),"")</f>
        <v/>
      </c>
      <c r="U2301" s="67">
        <f>IFERROR(INDEX(Clients!$I$2:$I$1020,MATCH($E2301,Clients!$A$2:$A$1020,0)),"")</f>
        <v/>
      </c>
      <c r="V2301" s="69">
        <f>1</f>
        <v/>
      </c>
      <c r="W2301" s="69">
        <f>IF($N2301="Accepté",1,0)</f>
        <v/>
      </c>
      <c r="X2301" s="68">
        <f>$M2301*$W2301</f>
        <v/>
      </c>
      <c r="Y2301" s="68">
        <f>IF($N2301="En cours",0,$M2301)</f>
        <v/>
      </c>
      <c r="Z2301" s="69">
        <f>IF($P2301="",0,1)</f>
        <v/>
      </c>
      <c r="AA2301" s="70">
        <f>IF($P2301="",0,$P2301)</f>
        <v/>
      </c>
      <c r="AB2301" s="69">
        <f>IF(AND($P2301&lt;&gt;"",$P2301&lt;=Paramètres!$C$14),1,0)</f>
        <v/>
      </c>
      <c r="AC2301" s="67">
        <f>IF($P2301="","Jamais relancé",IF($P2301&lt;=3,"0-3 j",IF($P2301&lt;=7,"4-7 j",IF($P2301&lt;=15,"8-15 j","Plus de 15 j"))))</f>
        <v/>
      </c>
      <c r="AD2301" s="67">
        <f>IF($M2301&lt;=1000,"Moins de 1 k€",IF($M2301&lt;=5000,"1 à 5 k€",IF($M2301&lt;=15000,"5 à 15 k€","Plus de 15 k€")))</f>
        <v/>
      </c>
    </row>
    <row r="2302">
      <c r="A2302" s="65" t="inlineStr">
        <is>
          <t>DEV-02301</t>
        </is>
      </c>
      <c r="B2302" s="66" t="n">
        <v>45939</v>
      </c>
      <c r="C2302" s="65" t="inlineStr">
        <is>
          <t>2025-10</t>
        </is>
      </c>
      <c r="D2302" s="65" t="inlineStr">
        <is>
          <t>2025-2026</t>
        </is>
      </c>
      <c r="E2302" s="65" t="inlineStr">
        <is>
          <t>CLI-0988</t>
        </is>
      </c>
      <c r="F2302" s="65" t="inlineStr">
        <is>
          <t>Particulier</t>
        </is>
      </c>
      <c r="G2302" s="65" t="inlineStr">
        <is>
          <t>Montpellier</t>
        </is>
      </c>
      <c r="H2302" s="65" t="inlineStr">
        <is>
          <t>Thomas Rey</t>
        </is>
      </c>
      <c r="I2302" s="65" t="inlineStr">
        <is>
          <t>Salle de bain</t>
        </is>
      </c>
      <c r="J2302" s="65" t="inlineStr">
        <is>
          <t>SB-002</t>
        </is>
      </c>
      <c r="K2302" s="65" t="inlineStr">
        <is>
          <t>Remplacement baignoire par douche</t>
        </is>
      </c>
      <c r="L2302" s="67" t="n">
        <v>1</v>
      </c>
      <c r="M2302" s="68" t="n">
        <v>4022.6</v>
      </c>
      <c r="N2302" s="65" t="inlineStr">
        <is>
          <t>Sans réponse</t>
        </is>
      </c>
      <c r="O2302" s="66" t="n">
        <v>45950</v>
      </c>
      <c r="P2302" s="67" t="n"/>
      <c r="Q2302" s="67" t="n">
        <v>0</v>
      </c>
      <c r="R2302" s="67">
        <f>$I2302</f>
        <v/>
      </c>
      <c r="S2302" s="67">
        <f>$K2302</f>
        <v/>
      </c>
      <c r="T2302" s="67">
        <f>IFERROR(INDEX(Clients!$G$2:$G$1020,MATCH($E2302,Clients!$A$2:$A$1020,0)),"")</f>
        <v/>
      </c>
      <c r="U2302" s="67">
        <f>IFERROR(INDEX(Clients!$I$2:$I$1020,MATCH($E2302,Clients!$A$2:$A$1020,0)),"")</f>
        <v/>
      </c>
      <c r="V2302" s="69">
        <f>1</f>
        <v/>
      </c>
      <c r="W2302" s="69">
        <f>IF($N2302="Accepté",1,0)</f>
        <v/>
      </c>
      <c r="X2302" s="68">
        <f>$M2302*$W2302</f>
        <v/>
      </c>
      <c r="Y2302" s="68">
        <f>IF($N2302="En cours",0,$M2302)</f>
        <v/>
      </c>
      <c r="Z2302" s="69">
        <f>IF($P2302="",0,1)</f>
        <v/>
      </c>
      <c r="AA2302" s="70">
        <f>IF($P2302="",0,$P2302)</f>
        <v/>
      </c>
      <c r="AB2302" s="69">
        <f>IF(AND($P2302&lt;&gt;"",$P2302&lt;=Paramètres!$C$14),1,0)</f>
        <v/>
      </c>
      <c r="AC2302" s="67">
        <f>IF($P2302="","Jamais relancé",IF($P2302&lt;=3,"0-3 j",IF($P2302&lt;=7,"4-7 j",IF($P2302&lt;=15,"8-15 j","Plus de 15 j"))))</f>
        <v/>
      </c>
      <c r="AD2302" s="67">
        <f>IF($M2302&lt;=1000,"Moins de 1 k€",IF($M2302&lt;=5000,"1 à 5 k€",IF($M2302&lt;=15000,"5 à 15 k€","Plus de 15 k€")))</f>
        <v/>
      </c>
    </row>
    <row r="2303">
      <c r="A2303" s="65" t="inlineStr">
        <is>
          <t>DEV-02302</t>
        </is>
      </c>
      <c r="B2303" s="66" t="n">
        <v>45940</v>
      </c>
      <c r="C2303" s="65" t="inlineStr">
        <is>
          <t>2025-10</t>
        </is>
      </c>
      <c r="D2303" s="65" t="inlineStr">
        <is>
          <t>2025-2026</t>
        </is>
      </c>
      <c r="E2303" s="65" t="inlineStr">
        <is>
          <t>CLI-0343</t>
        </is>
      </c>
      <c r="F2303" s="65" t="inlineStr">
        <is>
          <t>Professionnel</t>
        </is>
      </c>
      <c r="G2303" s="65" t="inlineStr">
        <is>
          <t>Bordeaux</t>
        </is>
      </c>
      <c r="H2303" s="65" t="inlineStr">
        <is>
          <t>Sophie Marchand</t>
        </is>
      </c>
      <c r="I2303" s="65" t="inlineStr">
        <is>
          <t>Chauffage</t>
        </is>
      </c>
      <c r="J2303" s="65" t="inlineStr">
        <is>
          <t>CH-002</t>
        </is>
      </c>
      <c r="K2303" s="65" t="inlineStr">
        <is>
          <t>Entretien annuel chaudière</t>
        </is>
      </c>
      <c r="L2303" s="67" t="n">
        <v>1</v>
      </c>
      <c r="M2303" s="68" t="n">
        <v>270.59</v>
      </c>
      <c r="N2303" s="65" t="inlineStr">
        <is>
          <t>Sans réponse</t>
        </is>
      </c>
      <c r="O2303" s="66" t="n">
        <v>45970</v>
      </c>
      <c r="P2303" s="67" t="n">
        <v>9</v>
      </c>
      <c r="Q2303" s="67" t="n">
        <v>1</v>
      </c>
      <c r="R2303" s="67">
        <f>$I2303</f>
        <v/>
      </c>
      <c r="S2303" s="67">
        <f>$K2303</f>
        <v/>
      </c>
      <c r="T2303" s="67">
        <f>IFERROR(INDEX(Clients!$G$2:$G$1020,MATCH($E2303,Clients!$A$2:$A$1020,0)),"")</f>
        <v/>
      </c>
      <c r="U2303" s="67">
        <f>IFERROR(INDEX(Clients!$I$2:$I$1020,MATCH($E2303,Clients!$A$2:$A$1020,0)),"")</f>
        <v/>
      </c>
      <c r="V2303" s="69">
        <f>1</f>
        <v/>
      </c>
      <c r="W2303" s="69">
        <f>IF($N2303="Accepté",1,0)</f>
        <v/>
      </c>
      <c r="X2303" s="68">
        <f>$M2303*$W2303</f>
        <v/>
      </c>
      <c r="Y2303" s="68">
        <f>IF($N2303="En cours",0,$M2303)</f>
        <v/>
      </c>
      <c r="Z2303" s="69">
        <f>IF($P2303="",0,1)</f>
        <v/>
      </c>
      <c r="AA2303" s="70">
        <f>IF($P2303="",0,$P2303)</f>
        <v/>
      </c>
      <c r="AB2303" s="69">
        <f>IF(AND($P2303&lt;&gt;"",$P2303&lt;=Paramètres!$C$14),1,0)</f>
        <v/>
      </c>
      <c r="AC2303" s="67">
        <f>IF($P2303="","Jamais relancé",IF($P2303&lt;=3,"0-3 j",IF($P2303&lt;=7,"4-7 j",IF($P2303&lt;=15,"8-15 j","Plus de 15 j"))))</f>
        <v/>
      </c>
      <c r="AD2303" s="67">
        <f>IF($M2303&lt;=1000,"Moins de 1 k€",IF($M2303&lt;=5000,"1 à 5 k€",IF($M2303&lt;=15000,"5 à 15 k€","Plus de 15 k€")))</f>
        <v/>
      </c>
    </row>
    <row r="2304">
      <c r="A2304" s="65" t="inlineStr">
        <is>
          <t>DEV-02303</t>
        </is>
      </c>
      <c r="B2304" s="66" t="n">
        <v>45940</v>
      </c>
      <c r="C2304" s="65" t="inlineStr">
        <is>
          <t>2025-10</t>
        </is>
      </c>
      <c r="D2304" s="65" t="inlineStr">
        <is>
          <t>2025-2026</t>
        </is>
      </c>
      <c r="E2304" s="65" t="inlineStr">
        <is>
          <t>CLI-0075</t>
        </is>
      </c>
      <c r="F2304" s="65" t="inlineStr">
        <is>
          <t>Syndic</t>
        </is>
      </c>
      <c r="G2304" s="65" t="inlineStr">
        <is>
          <t>Toulouse</t>
        </is>
      </c>
      <c r="H2304" s="65" t="inlineStr">
        <is>
          <t>Julien Fabre</t>
        </is>
      </c>
      <c r="I2304" s="65" t="inlineStr">
        <is>
          <t>Chauffage</t>
        </is>
      </c>
      <c r="J2304" s="65" t="inlineStr">
        <is>
          <t>CH-002</t>
        </is>
      </c>
      <c r="K2304" s="65" t="inlineStr">
        <is>
          <t>Entretien annuel chaudière</t>
        </is>
      </c>
      <c r="L2304" s="67" t="n">
        <v>1</v>
      </c>
      <c r="M2304" s="68" t="n">
        <v>348.21</v>
      </c>
      <c r="N2304" s="65" t="inlineStr">
        <is>
          <t>Sans réponse</t>
        </is>
      </c>
      <c r="O2304" s="66" t="n">
        <v>45962</v>
      </c>
      <c r="P2304" s="67" t="n">
        <v>10</v>
      </c>
      <c r="Q2304" s="67" t="n">
        <v>1</v>
      </c>
      <c r="R2304" s="67">
        <f>$I2304</f>
        <v/>
      </c>
      <c r="S2304" s="67">
        <f>$K2304</f>
        <v/>
      </c>
      <c r="T2304" s="67">
        <f>IFERROR(INDEX(Clients!$G$2:$G$1020,MATCH($E2304,Clients!$A$2:$A$1020,0)),"")</f>
        <v/>
      </c>
      <c r="U2304" s="67">
        <f>IFERROR(INDEX(Clients!$I$2:$I$1020,MATCH($E2304,Clients!$A$2:$A$1020,0)),"")</f>
        <v/>
      </c>
      <c r="V2304" s="69">
        <f>1</f>
        <v/>
      </c>
      <c r="W2304" s="69">
        <f>IF($N2304="Accepté",1,0)</f>
        <v/>
      </c>
      <c r="X2304" s="68">
        <f>$M2304*$W2304</f>
        <v/>
      </c>
      <c r="Y2304" s="68">
        <f>IF($N2304="En cours",0,$M2304)</f>
        <v/>
      </c>
      <c r="Z2304" s="69">
        <f>IF($P2304="",0,1)</f>
        <v/>
      </c>
      <c r="AA2304" s="70">
        <f>IF($P2304="",0,$P2304)</f>
        <v/>
      </c>
      <c r="AB2304" s="69">
        <f>IF(AND($P2304&lt;&gt;"",$P2304&lt;=Paramètres!$C$14),1,0)</f>
        <v/>
      </c>
      <c r="AC2304" s="67">
        <f>IF($P2304="","Jamais relancé",IF($P2304&lt;=3,"0-3 j",IF($P2304&lt;=7,"4-7 j",IF($P2304&lt;=15,"8-15 j","Plus de 15 j"))))</f>
        <v/>
      </c>
      <c r="AD2304" s="67">
        <f>IF($M2304&lt;=1000,"Moins de 1 k€",IF($M2304&lt;=5000,"1 à 5 k€",IF($M2304&lt;=15000,"5 à 15 k€","Plus de 15 k€")))</f>
        <v/>
      </c>
    </row>
    <row r="2305">
      <c r="A2305" s="65" t="inlineStr">
        <is>
          <t>DEV-02304</t>
        </is>
      </c>
      <c r="B2305" s="66" t="n">
        <v>45940</v>
      </c>
      <c r="C2305" s="65" t="inlineStr">
        <is>
          <t>2025-10</t>
        </is>
      </c>
      <c r="D2305" s="65" t="inlineStr">
        <is>
          <t>2025-2026</t>
        </is>
      </c>
      <c r="E2305" s="65" t="inlineStr">
        <is>
          <t>CLI-0789</t>
        </is>
      </c>
      <c r="F2305" s="65" t="inlineStr">
        <is>
          <t>Professionnel</t>
        </is>
      </c>
      <c r="G2305" s="65" t="inlineStr">
        <is>
          <t>Toulouse</t>
        </is>
      </c>
      <c r="H2305" s="65" t="inlineStr">
        <is>
          <t>Nadia Cherif</t>
        </is>
      </c>
      <c r="I2305" s="65" t="inlineStr">
        <is>
          <t>Dépannage</t>
        </is>
      </c>
      <c r="J2305" s="65" t="inlineStr">
        <is>
          <t>DP-004</t>
        </is>
      </c>
      <c r="K2305" s="65" t="inlineStr">
        <is>
          <t>Remise en service chaudière</t>
        </is>
      </c>
      <c r="L2305" s="67" t="n">
        <v>2</v>
      </c>
      <c r="M2305" s="68" t="n">
        <v>802.27</v>
      </c>
      <c r="N2305" s="65" t="inlineStr">
        <is>
          <t>Refusé</t>
        </is>
      </c>
      <c r="O2305" s="66" t="n">
        <v>45971</v>
      </c>
      <c r="P2305" s="67" t="n"/>
      <c r="Q2305" s="67" t="n">
        <v>0</v>
      </c>
      <c r="R2305" s="67">
        <f>$I2305</f>
        <v/>
      </c>
      <c r="S2305" s="67">
        <f>$K2305</f>
        <v/>
      </c>
      <c r="T2305" s="67">
        <f>IFERROR(INDEX(Clients!$G$2:$G$1020,MATCH($E2305,Clients!$A$2:$A$1020,0)),"")</f>
        <v/>
      </c>
      <c r="U2305" s="67">
        <f>IFERROR(INDEX(Clients!$I$2:$I$1020,MATCH($E2305,Clients!$A$2:$A$1020,0)),"")</f>
        <v/>
      </c>
      <c r="V2305" s="69">
        <f>1</f>
        <v/>
      </c>
      <c r="W2305" s="69">
        <f>IF($N2305="Accepté",1,0)</f>
        <v/>
      </c>
      <c r="X2305" s="68">
        <f>$M2305*$W2305</f>
        <v/>
      </c>
      <c r="Y2305" s="68">
        <f>IF($N2305="En cours",0,$M2305)</f>
        <v/>
      </c>
      <c r="Z2305" s="69">
        <f>IF($P2305="",0,1)</f>
        <v/>
      </c>
      <c r="AA2305" s="70">
        <f>IF($P2305="",0,$P2305)</f>
        <v/>
      </c>
      <c r="AB2305" s="69">
        <f>IF(AND($P2305&lt;&gt;"",$P2305&lt;=Paramètres!$C$14),1,0)</f>
        <v/>
      </c>
      <c r="AC2305" s="67">
        <f>IF($P2305="","Jamais relancé",IF($P2305&lt;=3,"0-3 j",IF($P2305&lt;=7,"4-7 j",IF($P2305&lt;=15,"8-15 j","Plus de 15 j"))))</f>
        <v/>
      </c>
      <c r="AD2305" s="67">
        <f>IF($M2305&lt;=1000,"Moins de 1 k€",IF($M2305&lt;=5000,"1 à 5 k€",IF($M2305&lt;=15000,"5 à 15 k€","Plus de 15 k€")))</f>
        <v/>
      </c>
    </row>
    <row r="2306">
      <c r="A2306" s="65" t="inlineStr">
        <is>
          <t>DEV-02305</t>
        </is>
      </c>
      <c r="B2306" s="66" t="n">
        <v>45940</v>
      </c>
      <c r="C2306" s="65" t="inlineStr">
        <is>
          <t>2025-10</t>
        </is>
      </c>
      <c r="D2306" s="65" t="inlineStr">
        <is>
          <t>2025-2026</t>
        </is>
      </c>
      <c r="E2306" s="65" t="inlineStr">
        <is>
          <t>CLI-0070</t>
        </is>
      </c>
      <c r="F2306" s="65" t="inlineStr">
        <is>
          <t>Particulier</t>
        </is>
      </c>
      <c r="G2306" s="65" t="inlineStr">
        <is>
          <t>Toulouse</t>
        </is>
      </c>
      <c r="H2306" s="65" t="inlineStr">
        <is>
          <t>Julien Fabre</t>
        </is>
      </c>
      <c r="I2306" s="65" t="inlineStr">
        <is>
          <t>Électricité</t>
        </is>
      </c>
      <c r="J2306" s="65" t="inlineStr">
        <is>
          <t>EL-003</t>
        </is>
      </c>
      <c r="K2306" s="65" t="inlineStr">
        <is>
          <t>Rénovation électrique complète</t>
        </is>
      </c>
      <c r="L2306" s="67" t="n">
        <v>1</v>
      </c>
      <c r="M2306" s="68" t="n">
        <v>9864.469999999999</v>
      </c>
      <c r="N2306" s="65" t="inlineStr">
        <is>
          <t>Refusé</t>
        </is>
      </c>
      <c r="O2306" s="66" t="n">
        <v>45951</v>
      </c>
      <c r="P2306" s="67" t="n">
        <v>1</v>
      </c>
      <c r="Q2306" s="67" t="n">
        <v>1</v>
      </c>
      <c r="R2306" s="67">
        <f>$I2306</f>
        <v/>
      </c>
      <c r="S2306" s="67">
        <f>$K2306</f>
        <v/>
      </c>
      <c r="T2306" s="67">
        <f>IFERROR(INDEX(Clients!$G$2:$G$1020,MATCH($E2306,Clients!$A$2:$A$1020,0)),"")</f>
        <v/>
      </c>
      <c r="U2306" s="67">
        <f>IFERROR(INDEX(Clients!$I$2:$I$1020,MATCH($E2306,Clients!$A$2:$A$1020,0)),"")</f>
        <v/>
      </c>
      <c r="V2306" s="69">
        <f>1</f>
        <v/>
      </c>
      <c r="W2306" s="69">
        <f>IF($N2306="Accepté",1,0)</f>
        <v/>
      </c>
      <c r="X2306" s="68">
        <f>$M2306*$W2306</f>
        <v/>
      </c>
      <c r="Y2306" s="68">
        <f>IF($N2306="En cours",0,$M2306)</f>
        <v/>
      </c>
      <c r="Z2306" s="69">
        <f>IF($P2306="",0,1)</f>
        <v/>
      </c>
      <c r="AA2306" s="70">
        <f>IF($P2306="",0,$P2306)</f>
        <v/>
      </c>
      <c r="AB2306" s="69">
        <f>IF(AND($P2306&lt;&gt;"",$P2306&lt;=Paramètres!$C$14),1,0)</f>
        <v/>
      </c>
      <c r="AC2306" s="67">
        <f>IF($P2306="","Jamais relancé",IF($P2306&lt;=3,"0-3 j",IF($P2306&lt;=7,"4-7 j",IF($P2306&lt;=15,"8-15 j","Plus de 15 j"))))</f>
        <v/>
      </c>
      <c r="AD2306" s="67">
        <f>IF($M2306&lt;=1000,"Moins de 1 k€",IF($M2306&lt;=5000,"1 à 5 k€",IF($M2306&lt;=15000,"5 à 15 k€","Plus de 15 k€")))</f>
        <v/>
      </c>
    </row>
    <row r="2307">
      <c r="A2307" s="65" t="inlineStr">
        <is>
          <t>DEV-02306</t>
        </is>
      </c>
      <c r="B2307" s="66" t="n">
        <v>45940</v>
      </c>
      <c r="C2307" s="65" t="inlineStr">
        <is>
          <t>2025-10</t>
        </is>
      </c>
      <c r="D2307" s="65" t="inlineStr">
        <is>
          <t>2025-2026</t>
        </is>
      </c>
      <c r="E2307" s="65" t="inlineStr">
        <is>
          <t>CLI-0665</t>
        </is>
      </c>
      <c r="F2307" s="65" t="inlineStr">
        <is>
          <t>Particulier</t>
        </is>
      </c>
      <c r="G2307" s="65" t="inlineStr">
        <is>
          <t>Montpellier</t>
        </is>
      </c>
      <c r="H2307" s="65" t="inlineStr">
        <is>
          <t>Thomas Rey</t>
        </is>
      </c>
      <c r="I2307" s="65" t="inlineStr">
        <is>
          <t>Salle de bain</t>
        </is>
      </c>
      <c r="J2307" s="65" t="inlineStr">
        <is>
          <t>SB-003</t>
        </is>
      </c>
      <c r="K2307" s="65" t="inlineStr">
        <is>
          <t>Pose meuble vasque + robinetterie</t>
        </is>
      </c>
      <c r="L2307" s="67" t="n">
        <v>1</v>
      </c>
      <c r="M2307" s="68" t="n">
        <v>1213.71</v>
      </c>
      <c r="N2307" s="65" t="inlineStr">
        <is>
          <t>Sans réponse</t>
        </is>
      </c>
      <c r="O2307" s="66" t="n">
        <v>45989</v>
      </c>
      <c r="P2307" s="67" t="n"/>
      <c r="Q2307" s="67" t="n">
        <v>0</v>
      </c>
      <c r="R2307" s="67">
        <f>$I2307</f>
        <v/>
      </c>
      <c r="S2307" s="67">
        <f>$K2307</f>
        <v/>
      </c>
      <c r="T2307" s="67">
        <f>IFERROR(INDEX(Clients!$G$2:$G$1020,MATCH($E2307,Clients!$A$2:$A$1020,0)),"")</f>
        <v/>
      </c>
      <c r="U2307" s="67">
        <f>IFERROR(INDEX(Clients!$I$2:$I$1020,MATCH($E2307,Clients!$A$2:$A$1020,0)),"")</f>
        <v/>
      </c>
      <c r="V2307" s="69">
        <f>1</f>
        <v/>
      </c>
      <c r="W2307" s="69">
        <f>IF($N2307="Accepté",1,0)</f>
        <v/>
      </c>
      <c r="X2307" s="68">
        <f>$M2307*$W2307</f>
        <v/>
      </c>
      <c r="Y2307" s="68">
        <f>IF($N2307="En cours",0,$M2307)</f>
        <v/>
      </c>
      <c r="Z2307" s="69">
        <f>IF($P2307="",0,1)</f>
        <v/>
      </c>
      <c r="AA2307" s="70">
        <f>IF($P2307="",0,$P2307)</f>
        <v/>
      </c>
      <c r="AB2307" s="69">
        <f>IF(AND($P2307&lt;&gt;"",$P2307&lt;=Paramètres!$C$14),1,0)</f>
        <v/>
      </c>
      <c r="AC2307" s="67">
        <f>IF($P2307="","Jamais relancé",IF($P2307&lt;=3,"0-3 j",IF($P2307&lt;=7,"4-7 j",IF($P2307&lt;=15,"8-15 j","Plus de 15 j"))))</f>
        <v/>
      </c>
      <c r="AD2307" s="67">
        <f>IF($M2307&lt;=1000,"Moins de 1 k€",IF($M2307&lt;=5000,"1 à 5 k€",IF($M2307&lt;=15000,"5 à 15 k€","Plus de 15 k€")))</f>
        <v/>
      </c>
    </row>
    <row r="2308">
      <c r="A2308" s="65" t="inlineStr">
        <is>
          <t>DEV-02307</t>
        </is>
      </c>
      <c r="B2308" s="66" t="n">
        <v>45940</v>
      </c>
      <c r="C2308" s="65" t="inlineStr">
        <is>
          <t>2025-10</t>
        </is>
      </c>
      <c r="D2308" s="65" t="inlineStr">
        <is>
          <t>2025-2026</t>
        </is>
      </c>
      <c r="E2308" s="65" t="inlineStr">
        <is>
          <t>CLI-0597</t>
        </is>
      </c>
      <c r="F2308" s="65" t="inlineStr">
        <is>
          <t>Particulier</t>
        </is>
      </c>
      <c r="G2308" s="65" t="inlineStr">
        <is>
          <t>Montpellier</t>
        </is>
      </c>
      <c r="H2308" s="65" t="inlineStr">
        <is>
          <t>Thomas Rey</t>
        </is>
      </c>
      <c r="I2308" s="65" t="inlineStr">
        <is>
          <t>Chauffage</t>
        </is>
      </c>
      <c r="J2308" s="65" t="inlineStr">
        <is>
          <t>CH-001</t>
        </is>
      </c>
      <c r="K2308" s="65" t="inlineStr">
        <is>
          <t>Installation chaudière gaz condensation</t>
        </is>
      </c>
      <c r="L2308" s="67" t="n">
        <v>1</v>
      </c>
      <c r="M2308" s="68" t="n">
        <v>5903.5</v>
      </c>
      <c r="N2308" s="65" t="inlineStr">
        <is>
          <t>Sans réponse</t>
        </is>
      </c>
      <c r="O2308" s="66" t="n">
        <v>45972</v>
      </c>
      <c r="P2308" s="67" t="n">
        <v>11</v>
      </c>
      <c r="Q2308" s="67" t="n">
        <v>3</v>
      </c>
      <c r="R2308" s="67">
        <f>$I2308</f>
        <v/>
      </c>
      <c r="S2308" s="67">
        <f>$K2308</f>
        <v/>
      </c>
      <c r="T2308" s="67">
        <f>IFERROR(INDEX(Clients!$G$2:$G$1020,MATCH($E2308,Clients!$A$2:$A$1020,0)),"")</f>
        <v/>
      </c>
      <c r="U2308" s="67">
        <f>IFERROR(INDEX(Clients!$I$2:$I$1020,MATCH($E2308,Clients!$A$2:$A$1020,0)),"")</f>
        <v/>
      </c>
      <c r="V2308" s="69">
        <f>1</f>
        <v/>
      </c>
      <c r="W2308" s="69">
        <f>IF($N2308="Accepté",1,0)</f>
        <v/>
      </c>
      <c r="X2308" s="68">
        <f>$M2308*$W2308</f>
        <v/>
      </c>
      <c r="Y2308" s="68">
        <f>IF($N2308="En cours",0,$M2308)</f>
        <v/>
      </c>
      <c r="Z2308" s="69">
        <f>IF($P2308="",0,1)</f>
        <v/>
      </c>
      <c r="AA2308" s="70">
        <f>IF($P2308="",0,$P2308)</f>
        <v/>
      </c>
      <c r="AB2308" s="69">
        <f>IF(AND($P2308&lt;&gt;"",$P2308&lt;=Paramètres!$C$14),1,0)</f>
        <v/>
      </c>
      <c r="AC2308" s="67">
        <f>IF($P2308="","Jamais relancé",IF($P2308&lt;=3,"0-3 j",IF($P2308&lt;=7,"4-7 j",IF($P2308&lt;=15,"8-15 j","Plus de 15 j"))))</f>
        <v/>
      </c>
      <c r="AD2308" s="67">
        <f>IF($M2308&lt;=1000,"Moins de 1 k€",IF($M2308&lt;=5000,"1 à 5 k€",IF($M2308&lt;=15000,"5 à 15 k€","Plus de 15 k€")))</f>
        <v/>
      </c>
    </row>
    <row r="2309">
      <c r="A2309" s="65" t="inlineStr">
        <is>
          <t>DEV-02308</t>
        </is>
      </c>
      <c r="B2309" s="66" t="n">
        <v>45943</v>
      </c>
      <c r="C2309" s="65" t="inlineStr">
        <is>
          <t>2025-10</t>
        </is>
      </c>
      <c r="D2309" s="65" t="inlineStr">
        <is>
          <t>2025-2026</t>
        </is>
      </c>
      <c r="E2309" s="65" t="inlineStr">
        <is>
          <t>CLI-0106</t>
        </is>
      </c>
      <c r="F2309" s="65" t="inlineStr">
        <is>
          <t>Particulier</t>
        </is>
      </c>
      <c r="G2309" s="65" t="inlineStr">
        <is>
          <t>Toulouse</t>
        </is>
      </c>
      <c r="H2309" s="65" t="inlineStr">
        <is>
          <t>Nadia Cherif</t>
        </is>
      </c>
      <c r="I2309" s="65" t="inlineStr">
        <is>
          <t>Électricité</t>
        </is>
      </c>
      <c r="J2309" s="65" t="inlineStr">
        <is>
          <t>EL-004</t>
        </is>
      </c>
      <c r="K2309" s="65" t="inlineStr">
        <is>
          <t>Éclairage LED locaux professionnels</t>
        </is>
      </c>
      <c r="L2309" s="67" t="n">
        <v>2</v>
      </c>
      <c r="M2309" s="68" t="n">
        <v>7631.36</v>
      </c>
      <c r="N2309" s="65" t="inlineStr">
        <is>
          <t>Sans réponse</t>
        </is>
      </c>
      <c r="O2309" s="66" t="n">
        <v>45957</v>
      </c>
      <c r="P2309" s="67" t="n"/>
      <c r="Q2309" s="67" t="n">
        <v>0</v>
      </c>
      <c r="R2309" s="67">
        <f>$I2309</f>
        <v/>
      </c>
      <c r="S2309" s="67">
        <f>$K2309</f>
        <v/>
      </c>
      <c r="T2309" s="67">
        <f>IFERROR(INDEX(Clients!$G$2:$G$1020,MATCH($E2309,Clients!$A$2:$A$1020,0)),"")</f>
        <v/>
      </c>
      <c r="U2309" s="67">
        <f>IFERROR(INDEX(Clients!$I$2:$I$1020,MATCH($E2309,Clients!$A$2:$A$1020,0)),"")</f>
        <v/>
      </c>
      <c r="V2309" s="69">
        <f>1</f>
        <v/>
      </c>
      <c r="W2309" s="69">
        <f>IF($N2309="Accepté",1,0)</f>
        <v/>
      </c>
      <c r="X2309" s="68">
        <f>$M2309*$W2309</f>
        <v/>
      </c>
      <c r="Y2309" s="68">
        <f>IF($N2309="En cours",0,$M2309)</f>
        <v/>
      </c>
      <c r="Z2309" s="69">
        <f>IF($P2309="",0,1)</f>
        <v/>
      </c>
      <c r="AA2309" s="70">
        <f>IF($P2309="",0,$P2309)</f>
        <v/>
      </c>
      <c r="AB2309" s="69">
        <f>IF(AND($P2309&lt;&gt;"",$P2309&lt;=Paramètres!$C$14),1,0)</f>
        <v/>
      </c>
      <c r="AC2309" s="67">
        <f>IF($P2309="","Jamais relancé",IF($P2309&lt;=3,"0-3 j",IF($P2309&lt;=7,"4-7 j",IF($P2309&lt;=15,"8-15 j","Plus de 15 j"))))</f>
        <v/>
      </c>
      <c r="AD2309" s="67">
        <f>IF($M2309&lt;=1000,"Moins de 1 k€",IF($M2309&lt;=5000,"1 à 5 k€",IF($M2309&lt;=15000,"5 à 15 k€","Plus de 15 k€")))</f>
        <v/>
      </c>
    </row>
    <row r="2310">
      <c r="A2310" s="65" t="inlineStr">
        <is>
          <t>DEV-02309</t>
        </is>
      </c>
      <c r="B2310" s="66" t="n">
        <v>45943</v>
      </c>
      <c r="C2310" s="65" t="inlineStr">
        <is>
          <t>2025-10</t>
        </is>
      </c>
      <c r="D2310" s="65" t="inlineStr">
        <is>
          <t>2025-2026</t>
        </is>
      </c>
      <c r="E2310" s="65" t="inlineStr">
        <is>
          <t>CLI-0700</t>
        </is>
      </c>
      <c r="F2310" s="65" t="inlineStr">
        <is>
          <t>Particulier</t>
        </is>
      </c>
      <c r="G2310" s="65" t="inlineStr">
        <is>
          <t>Bordeaux</t>
        </is>
      </c>
      <c r="H2310" s="65" t="inlineStr">
        <is>
          <t>Sophie Marchand</t>
        </is>
      </c>
      <c r="I2310" s="65" t="inlineStr">
        <is>
          <t>Salle de bain</t>
        </is>
      </c>
      <c r="J2310" s="65" t="inlineStr">
        <is>
          <t>SB-001</t>
        </is>
      </c>
      <c r="K2310" s="65" t="inlineStr">
        <is>
          <t>Rénovation salle de bain complète</t>
        </is>
      </c>
      <c r="L2310" s="67" t="n">
        <v>1</v>
      </c>
      <c r="M2310" s="68" t="n">
        <v>9047.25</v>
      </c>
      <c r="N2310" s="65" t="inlineStr">
        <is>
          <t>Refusé</t>
        </is>
      </c>
      <c r="O2310" s="66" t="n">
        <v>45976</v>
      </c>
      <c r="P2310" s="67" t="n">
        <v>14</v>
      </c>
      <c r="Q2310" s="67" t="n">
        <v>2</v>
      </c>
      <c r="R2310" s="67">
        <f>$I2310</f>
        <v/>
      </c>
      <c r="S2310" s="67">
        <f>$K2310</f>
        <v/>
      </c>
      <c r="T2310" s="67">
        <f>IFERROR(INDEX(Clients!$G$2:$G$1020,MATCH($E2310,Clients!$A$2:$A$1020,0)),"")</f>
        <v/>
      </c>
      <c r="U2310" s="67">
        <f>IFERROR(INDEX(Clients!$I$2:$I$1020,MATCH($E2310,Clients!$A$2:$A$1020,0)),"")</f>
        <v/>
      </c>
      <c r="V2310" s="69">
        <f>1</f>
        <v/>
      </c>
      <c r="W2310" s="69">
        <f>IF($N2310="Accepté",1,0)</f>
        <v/>
      </c>
      <c r="X2310" s="68">
        <f>$M2310*$W2310</f>
        <v/>
      </c>
      <c r="Y2310" s="68">
        <f>IF($N2310="En cours",0,$M2310)</f>
        <v/>
      </c>
      <c r="Z2310" s="69">
        <f>IF($P2310="",0,1)</f>
        <v/>
      </c>
      <c r="AA2310" s="70">
        <f>IF($P2310="",0,$P2310)</f>
        <v/>
      </c>
      <c r="AB2310" s="69">
        <f>IF(AND($P2310&lt;&gt;"",$P2310&lt;=Paramètres!$C$14),1,0)</f>
        <v/>
      </c>
      <c r="AC2310" s="67">
        <f>IF($P2310="","Jamais relancé",IF($P2310&lt;=3,"0-3 j",IF($P2310&lt;=7,"4-7 j",IF($P2310&lt;=15,"8-15 j","Plus de 15 j"))))</f>
        <v/>
      </c>
      <c r="AD2310" s="67">
        <f>IF($M2310&lt;=1000,"Moins de 1 k€",IF($M2310&lt;=5000,"1 à 5 k€",IF($M2310&lt;=15000,"5 à 15 k€","Plus de 15 k€")))</f>
        <v/>
      </c>
    </row>
    <row r="2311">
      <c r="A2311" s="65" t="inlineStr">
        <is>
          <t>DEV-02310</t>
        </is>
      </c>
      <c r="B2311" s="66" t="n">
        <v>45943</v>
      </c>
      <c r="C2311" s="65" t="inlineStr">
        <is>
          <t>2025-10</t>
        </is>
      </c>
      <c r="D2311" s="65" t="inlineStr">
        <is>
          <t>2025-2026</t>
        </is>
      </c>
      <c r="E2311" s="65" t="inlineStr">
        <is>
          <t>CLI-1018</t>
        </is>
      </c>
      <c r="F2311" s="65" t="inlineStr">
        <is>
          <t>Particulier</t>
        </is>
      </c>
      <c r="G2311" s="65" t="inlineStr">
        <is>
          <t>Montpellier</t>
        </is>
      </c>
      <c r="H2311" s="65" t="inlineStr">
        <is>
          <t>Thomas Rey</t>
        </is>
      </c>
      <c r="I2311" s="65" t="inlineStr">
        <is>
          <t>Chauffage</t>
        </is>
      </c>
      <c r="J2311" s="65" t="inlineStr">
        <is>
          <t>CH-001</t>
        </is>
      </c>
      <c r="K2311" s="65" t="inlineStr">
        <is>
          <t>Installation chaudière gaz condensation</t>
        </is>
      </c>
      <c r="L2311" s="67" t="n">
        <v>1</v>
      </c>
      <c r="M2311" s="68" t="n">
        <v>5526.68</v>
      </c>
      <c r="N2311" s="65" t="inlineStr">
        <is>
          <t>Sans réponse</t>
        </is>
      </c>
      <c r="O2311" s="66" t="n">
        <v>45956</v>
      </c>
      <c r="P2311" s="67" t="n"/>
      <c r="Q2311" s="67" t="n">
        <v>0</v>
      </c>
      <c r="R2311" s="67">
        <f>$I2311</f>
        <v/>
      </c>
      <c r="S2311" s="67">
        <f>$K2311</f>
        <v/>
      </c>
      <c r="T2311" s="67">
        <f>IFERROR(INDEX(Clients!$G$2:$G$1020,MATCH($E2311,Clients!$A$2:$A$1020,0)),"")</f>
        <v/>
      </c>
      <c r="U2311" s="67">
        <f>IFERROR(INDEX(Clients!$I$2:$I$1020,MATCH($E2311,Clients!$A$2:$A$1020,0)),"")</f>
        <v/>
      </c>
      <c r="V2311" s="69">
        <f>1</f>
        <v/>
      </c>
      <c r="W2311" s="69">
        <f>IF($N2311="Accepté",1,0)</f>
        <v/>
      </c>
      <c r="X2311" s="68">
        <f>$M2311*$W2311</f>
        <v/>
      </c>
      <c r="Y2311" s="68">
        <f>IF($N2311="En cours",0,$M2311)</f>
        <v/>
      </c>
      <c r="Z2311" s="69">
        <f>IF($P2311="",0,1)</f>
        <v/>
      </c>
      <c r="AA2311" s="70">
        <f>IF($P2311="",0,$P2311)</f>
        <v/>
      </c>
      <c r="AB2311" s="69">
        <f>IF(AND($P2311&lt;&gt;"",$P2311&lt;=Paramètres!$C$14),1,0)</f>
        <v/>
      </c>
      <c r="AC2311" s="67">
        <f>IF($P2311="","Jamais relancé",IF($P2311&lt;=3,"0-3 j",IF($P2311&lt;=7,"4-7 j",IF($P2311&lt;=15,"8-15 j","Plus de 15 j"))))</f>
        <v/>
      </c>
      <c r="AD2311" s="67">
        <f>IF($M2311&lt;=1000,"Moins de 1 k€",IF($M2311&lt;=5000,"1 à 5 k€",IF($M2311&lt;=15000,"5 à 15 k€","Plus de 15 k€")))</f>
        <v/>
      </c>
    </row>
    <row r="2312">
      <c r="A2312" s="65" t="inlineStr">
        <is>
          <t>DEV-02311</t>
        </is>
      </c>
      <c r="B2312" s="66" t="n">
        <v>45944</v>
      </c>
      <c r="C2312" s="65" t="inlineStr">
        <is>
          <t>2025-10</t>
        </is>
      </c>
      <c r="D2312" s="65" t="inlineStr">
        <is>
          <t>2025-2026</t>
        </is>
      </c>
      <c r="E2312" s="65" t="inlineStr">
        <is>
          <t>CLI-0271</t>
        </is>
      </c>
      <c r="F2312" s="65" t="inlineStr">
        <is>
          <t>Particulier</t>
        </is>
      </c>
      <c r="G2312" s="65" t="inlineStr">
        <is>
          <t>Bordeaux</t>
        </is>
      </c>
      <c r="H2312" s="65" t="inlineStr">
        <is>
          <t>Sophie Marchand</t>
        </is>
      </c>
      <c r="I2312" s="65" t="inlineStr">
        <is>
          <t>Chauffage</t>
        </is>
      </c>
      <c r="J2312" s="65" t="inlineStr">
        <is>
          <t>CH-001</t>
        </is>
      </c>
      <c r="K2312" s="65" t="inlineStr">
        <is>
          <t>Installation chaudière gaz condensation</t>
        </is>
      </c>
      <c r="L2312" s="67" t="n">
        <v>1</v>
      </c>
      <c r="M2312" s="68" t="n">
        <v>5017.54</v>
      </c>
      <c r="N2312" s="65" t="inlineStr">
        <is>
          <t>Refusé</t>
        </is>
      </c>
      <c r="O2312" s="66" t="n">
        <v>45966</v>
      </c>
      <c r="P2312" s="67" t="n">
        <v>9</v>
      </c>
      <c r="Q2312" s="67" t="n">
        <v>1</v>
      </c>
      <c r="R2312" s="67">
        <f>$I2312</f>
        <v/>
      </c>
      <c r="S2312" s="67">
        <f>$K2312</f>
        <v/>
      </c>
      <c r="T2312" s="67">
        <f>IFERROR(INDEX(Clients!$G$2:$G$1020,MATCH($E2312,Clients!$A$2:$A$1020,0)),"")</f>
        <v/>
      </c>
      <c r="U2312" s="67">
        <f>IFERROR(INDEX(Clients!$I$2:$I$1020,MATCH($E2312,Clients!$A$2:$A$1020,0)),"")</f>
        <v/>
      </c>
      <c r="V2312" s="69">
        <f>1</f>
        <v/>
      </c>
      <c r="W2312" s="69">
        <f>IF($N2312="Accepté",1,0)</f>
        <v/>
      </c>
      <c r="X2312" s="68">
        <f>$M2312*$W2312</f>
        <v/>
      </c>
      <c r="Y2312" s="68">
        <f>IF($N2312="En cours",0,$M2312)</f>
        <v/>
      </c>
      <c r="Z2312" s="69">
        <f>IF($P2312="",0,1)</f>
        <v/>
      </c>
      <c r="AA2312" s="70">
        <f>IF($P2312="",0,$P2312)</f>
        <v/>
      </c>
      <c r="AB2312" s="69">
        <f>IF(AND($P2312&lt;&gt;"",$P2312&lt;=Paramètres!$C$14),1,0)</f>
        <v/>
      </c>
      <c r="AC2312" s="67">
        <f>IF($P2312="","Jamais relancé",IF($P2312&lt;=3,"0-3 j",IF($P2312&lt;=7,"4-7 j",IF($P2312&lt;=15,"8-15 j","Plus de 15 j"))))</f>
        <v/>
      </c>
      <c r="AD2312" s="67">
        <f>IF($M2312&lt;=1000,"Moins de 1 k€",IF($M2312&lt;=5000,"1 à 5 k€",IF($M2312&lt;=15000,"5 à 15 k€","Plus de 15 k€")))</f>
        <v/>
      </c>
    </row>
    <row r="2313">
      <c r="A2313" s="65" t="inlineStr">
        <is>
          <t>DEV-02312</t>
        </is>
      </c>
      <c r="B2313" s="66" t="n">
        <v>45944</v>
      </c>
      <c r="C2313" s="65" t="inlineStr">
        <is>
          <t>2025-10</t>
        </is>
      </c>
      <c r="D2313" s="65" t="inlineStr">
        <is>
          <t>2025-2026</t>
        </is>
      </c>
      <c r="E2313" s="65" t="inlineStr">
        <is>
          <t>CLI-0448</t>
        </is>
      </c>
      <c r="F2313" s="65" t="inlineStr">
        <is>
          <t>Professionnel</t>
        </is>
      </c>
      <c r="G2313" s="65" t="inlineStr">
        <is>
          <t>Toulouse</t>
        </is>
      </c>
      <c r="H2313" s="65" t="inlineStr">
        <is>
          <t>Nadia Cherif</t>
        </is>
      </c>
      <c r="I2313" s="65" t="inlineStr">
        <is>
          <t>Salle de bain</t>
        </is>
      </c>
      <c r="J2313" s="65" t="inlineStr">
        <is>
          <t>SB-002</t>
        </is>
      </c>
      <c r="K2313" s="65" t="inlineStr">
        <is>
          <t>Remplacement baignoire par douche</t>
        </is>
      </c>
      <c r="L2313" s="67" t="n">
        <v>1</v>
      </c>
      <c r="M2313" s="68" t="n">
        <v>6326.39</v>
      </c>
      <c r="N2313" s="65" t="inlineStr">
        <is>
          <t>Refusé</t>
        </is>
      </c>
      <c r="O2313" s="66" t="n">
        <v>45981</v>
      </c>
      <c r="P2313" s="67" t="n">
        <v>11</v>
      </c>
      <c r="Q2313" s="67" t="n">
        <v>2</v>
      </c>
      <c r="R2313" s="67">
        <f>$I2313</f>
        <v/>
      </c>
      <c r="S2313" s="67">
        <f>$K2313</f>
        <v/>
      </c>
      <c r="T2313" s="67">
        <f>IFERROR(INDEX(Clients!$G$2:$G$1020,MATCH($E2313,Clients!$A$2:$A$1020,0)),"")</f>
        <v/>
      </c>
      <c r="U2313" s="67">
        <f>IFERROR(INDEX(Clients!$I$2:$I$1020,MATCH($E2313,Clients!$A$2:$A$1020,0)),"")</f>
        <v/>
      </c>
      <c r="V2313" s="69">
        <f>1</f>
        <v/>
      </c>
      <c r="W2313" s="69">
        <f>IF($N2313="Accepté",1,0)</f>
        <v/>
      </c>
      <c r="X2313" s="68">
        <f>$M2313*$W2313</f>
        <v/>
      </c>
      <c r="Y2313" s="68">
        <f>IF($N2313="En cours",0,$M2313)</f>
        <v/>
      </c>
      <c r="Z2313" s="69">
        <f>IF($P2313="",0,1)</f>
        <v/>
      </c>
      <c r="AA2313" s="70">
        <f>IF($P2313="",0,$P2313)</f>
        <v/>
      </c>
      <c r="AB2313" s="69">
        <f>IF(AND($P2313&lt;&gt;"",$P2313&lt;=Paramètres!$C$14),1,0)</f>
        <v/>
      </c>
      <c r="AC2313" s="67">
        <f>IF($P2313="","Jamais relancé",IF($P2313&lt;=3,"0-3 j",IF($P2313&lt;=7,"4-7 j",IF($P2313&lt;=15,"8-15 j","Plus de 15 j"))))</f>
        <v/>
      </c>
      <c r="AD2313" s="67">
        <f>IF($M2313&lt;=1000,"Moins de 1 k€",IF($M2313&lt;=5000,"1 à 5 k€",IF($M2313&lt;=15000,"5 à 15 k€","Plus de 15 k€")))</f>
        <v/>
      </c>
    </row>
    <row r="2314">
      <c r="A2314" s="65" t="inlineStr">
        <is>
          <t>DEV-02313</t>
        </is>
      </c>
      <c r="B2314" s="66" t="n">
        <v>45944</v>
      </c>
      <c r="C2314" s="65" t="inlineStr">
        <is>
          <t>2025-10</t>
        </is>
      </c>
      <c r="D2314" s="65" t="inlineStr">
        <is>
          <t>2025-2026</t>
        </is>
      </c>
      <c r="E2314" s="65" t="inlineStr">
        <is>
          <t>CLI-0087</t>
        </is>
      </c>
      <c r="F2314" s="65" t="inlineStr">
        <is>
          <t>Particulier</t>
        </is>
      </c>
      <c r="G2314" s="65" t="inlineStr">
        <is>
          <t>Toulouse</t>
        </is>
      </c>
      <c r="H2314" s="65" t="inlineStr">
        <is>
          <t>Nadia Cherif</t>
        </is>
      </c>
      <c r="I2314" s="65" t="inlineStr">
        <is>
          <t>Chauffage</t>
        </is>
      </c>
      <c r="J2314" s="65" t="inlineStr">
        <is>
          <t>CH-002</t>
        </is>
      </c>
      <c r="K2314" s="65" t="inlineStr">
        <is>
          <t>Entretien annuel chaudière</t>
        </is>
      </c>
      <c r="L2314" s="67" t="n">
        <v>3</v>
      </c>
      <c r="M2314" s="68" t="n">
        <v>414.28</v>
      </c>
      <c r="N2314" s="65" t="inlineStr">
        <is>
          <t>Accepté</t>
        </is>
      </c>
      <c r="O2314" s="66" t="n">
        <v>45950</v>
      </c>
      <c r="P2314" s="67" t="n">
        <v>14</v>
      </c>
      <c r="Q2314" s="67" t="n">
        <v>0</v>
      </c>
      <c r="R2314" s="67">
        <f>$I2314</f>
        <v/>
      </c>
      <c r="S2314" s="67">
        <f>$K2314</f>
        <v/>
      </c>
      <c r="T2314" s="67">
        <f>IFERROR(INDEX(Clients!$G$2:$G$1020,MATCH($E2314,Clients!$A$2:$A$1020,0)),"")</f>
        <v/>
      </c>
      <c r="U2314" s="67">
        <f>IFERROR(INDEX(Clients!$I$2:$I$1020,MATCH($E2314,Clients!$A$2:$A$1020,0)),"")</f>
        <v/>
      </c>
      <c r="V2314" s="69">
        <f>1</f>
        <v/>
      </c>
      <c r="W2314" s="69">
        <f>IF($N2314="Accepté",1,0)</f>
        <v/>
      </c>
      <c r="X2314" s="68">
        <f>$M2314*$W2314</f>
        <v/>
      </c>
      <c r="Y2314" s="68">
        <f>IF($N2314="En cours",0,$M2314)</f>
        <v/>
      </c>
      <c r="Z2314" s="69">
        <f>IF($P2314="",0,1)</f>
        <v/>
      </c>
      <c r="AA2314" s="70">
        <f>IF($P2314="",0,$P2314)</f>
        <v/>
      </c>
      <c r="AB2314" s="69">
        <f>IF(AND($P2314&lt;&gt;"",$P2314&lt;=Paramètres!$C$14),1,0)</f>
        <v/>
      </c>
      <c r="AC2314" s="67">
        <f>IF($P2314="","Jamais relancé",IF($P2314&lt;=3,"0-3 j",IF($P2314&lt;=7,"4-7 j",IF($P2314&lt;=15,"8-15 j","Plus de 15 j"))))</f>
        <v/>
      </c>
      <c r="AD2314" s="67">
        <f>IF($M2314&lt;=1000,"Moins de 1 k€",IF($M2314&lt;=5000,"1 à 5 k€",IF($M2314&lt;=15000,"5 à 15 k€","Plus de 15 k€")))</f>
        <v/>
      </c>
    </row>
    <row r="2315">
      <c r="A2315" s="65" t="inlineStr">
        <is>
          <t>DEV-02314</t>
        </is>
      </c>
      <c r="B2315" s="66" t="n">
        <v>45944</v>
      </c>
      <c r="C2315" s="65" t="inlineStr">
        <is>
          <t>2025-10</t>
        </is>
      </c>
      <c r="D2315" s="65" t="inlineStr">
        <is>
          <t>2025-2026</t>
        </is>
      </c>
      <c r="E2315" s="65" t="inlineStr">
        <is>
          <t>CLI-0998</t>
        </is>
      </c>
      <c r="F2315" s="65" t="inlineStr">
        <is>
          <t>Professionnel</t>
        </is>
      </c>
      <c r="G2315" s="65" t="inlineStr">
        <is>
          <t>Montpellier</t>
        </is>
      </c>
      <c r="H2315" s="65" t="inlineStr">
        <is>
          <t>Thomas Rey</t>
        </is>
      </c>
      <c r="I2315" s="65" t="inlineStr">
        <is>
          <t>Chauffage</t>
        </is>
      </c>
      <c r="J2315" s="65" t="inlineStr">
        <is>
          <t>CH-004</t>
        </is>
      </c>
      <c r="K2315" s="65" t="inlineStr">
        <is>
          <t>Remplacement radiateurs (lot de 5)</t>
        </is>
      </c>
      <c r="L2315" s="67" t="n">
        <v>2</v>
      </c>
      <c r="M2315" s="68" t="n">
        <v>8336.16</v>
      </c>
      <c r="N2315" s="65" t="inlineStr">
        <is>
          <t>Sans réponse</t>
        </is>
      </c>
      <c r="O2315" s="66" t="n">
        <v>45992</v>
      </c>
      <c r="P2315" s="67" t="n">
        <v>9</v>
      </c>
      <c r="Q2315" s="67" t="n">
        <v>2</v>
      </c>
      <c r="R2315" s="67">
        <f>$I2315</f>
        <v/>
      </c>
      <c r="S2315" s="67">
        <f>$K2315</f>
        <v/>
      </c>
      <c r="T2315" s="67">
        <f>IFERROR(INDEX(Clients!$G$2:$G$1020,MATCH($E2315,Clients!$A$2:$A$1020,0)),"")</f>
        <v/>
      </c>
      <c r="U2315" s="67">
        <f>IFERROR(INDEX(Clients!$I$2:$I$1020,MATCH($E2315,Clients!$A$2:$A$1020,0)),"")</f>
        <v/>
      </c>
      <c r="V2315" s="69">
        <f>1</f>
        <v/>
      </c>
      <c r="W2315" s="69">
        <f>IF($N2315="Accepté",1,0)</f>
        <v/>
      </c>
      <c r="X2315" s="68">
        <f>$M2315*$W2315</f>
        <v/>
      </c>
      <c r="Y2315" s="68">
        <f>IF($N2315="En cours",0,$M2315)</f>
        <v/>
      </c>
      <c r="Z2315" s="69">
        <f>IF($P2315="",0,1)</f>
        <v/>
      </c>
      <c r="AA2315" s="70">
        <f>IF($P2315="",0,$P2315)</f>
        <v/>
      </c>
      <c r="AB2315" s="69">
        <f>IF(AND($P2315&lt;&gt;"",$P2315&lt;=Paramètres!$C$14),1,0)</f>
        <v/>
      </c>
      <c r="AC2315" s="67">
        <f>IF($P2315="","Jamais relancé",IF($P2315&lt;=3,"0-3 j",IF($P2315&lt;=7,"4-7 j",IF($P2315&lt;=15,"8-15 j","Plus de 15 j"))))</f>
        <v/>
      </c>
      <c r="AD2315" s="67">
        <f>IF($M2315&lt;=1000,"Moins de 1 k€",IF($M2315&lt;=5000,"1 à 5 k€",IF($M2315&lt;=15000,"5 à 15 k€","Plus de 15 k€")))</f>
        <v/>
      </c>
    </row>
    <row r="2316">
      <c r="A2316" s="65" t="inlineStr">
        <is>
          <t>DEV-02315</t>
        </is>
      </c>
      <c r="B2316" s="66" t="n">
        <v>45945</v>
      </c>
      <c r="C2316" s="65" t="inlineStr">
        <is>
          <t>2025-10</t>
        </is>
      </c>
      <c r="D2316" s="65" t="inlineStr">
        <is>
          <t>2025-2026</t>
        </is>
      </c>
      <c r="E2316" s="65" t="inlineStr">
        <is>
          <t>CLI-0005</t>
        </is>
      </c>
      <c r="F2316" s="65" t="inlineStr">
        <is>
          <t>Particulier</t>
        </is>
      </c>
      <c r="G2316" s="65" t="inlineStr">
        <is>
          <t>Bordeaux</t>
        </is>
      </c>
      <c r="H2316" s="65" t="inlineStr">
        <is>
          <t>Sophie Marchand</t>
        </is>
      </c>
      <c r="I2316" s="65" t="inlineStr">
        <is>
          <t>Plomberie</t>
        </is>
      </c>
      <c r="J2316" s="65" t="inlineStr">
        <is>
          <t>PR-003</t>
        </is>
      </c>
      <c r="K2316" s="65" t="inlineStr">
        <is>
          <t>Réfection réseau eau appartement</t>
        </is>
      </c>
      <c r="L2316" s="67" t="n">
        <v>3</v>
      </c>
      <c r="M2316" s="68" t="n">
        <v>9276.059999999999</v>
      </c>
      <c r="N2316" s="65" t="inlineStr">
        <is>
          <t>Sans réponse</t>
        </is>
      </c>
      <c r="O2316" s="66" t="n">
        <v>45975</v>
      </c>
      <c r="P2316" s="67" t="n"/>
      <c r="Q2316" s="67" t="n">
        <v>0</v>
      </c>
      <c r="R2316" s="67">
        <f>$I2316</f>
        <v/>
      </c>
      <c r="S2316" s="67">
        <f>$K2316</f>
        <v/>
      </c>
      <c r="T2316" s="67">
        <f>IFERROR(INDEX(Clients!$G$2:$G$1020,MATCH($E2316,Clients!$A$2:$A$1020,0)),"")</f>
        <v/>
      </c>
      <c r="U2316" s="67">
        <f>IFERROR(INDEX(Clients!$I$2:$I$1020,MATCH($E2316,Clients!$A$2:$A$1020,0)),"")</f>
        <v/>
      </c>
      <c r="V2316" s="69">
        <f>1</f>
        <v/>
      </c>
      <c r="W2316" s="69">
        <f>IF($N2316="Accepté",1,0)</f>
        <v/>
      </c>
      <c r="X2316" s="68">
        <f>$M2316*$W2316</f>
        <v/>
      </c>
      <c r="Y2316" s="68">
        <f>IF($N2316="En cours",0,$M2316)</f>
        <v/>
      </c>
      <c r="Z2316" s="69">
        <f>IF($P2316="",0,1)</f>
        <v/>
      </c>
      <c r="AA2316" s="70">
        <f>IF($P2316="",0,$P2316)</f>
        <v/>
      </c>
      <c r="AB2316" s="69">
        <f>IF(AND($P2316&lt;&gt;"",$P2316&lt;=Paramètres!$C$14),1,0)</f>
        <v/>
      </c>
      <c r="AC2316" s="67">
        <f>IF($P2316="","Jamais relancé",IF($P2316&lt;=3,"0-3 j",IF($P2316&lt;=7,"4-7 j",IF($P2316&lt;=15,"8-15 j","Plus de 15 j"))))</f>
        <v/>
      </c>
      <c r="AD2316" s="67">
        <f>IF($M2316&lt;=1000,"Moins de 1 k€",IF($M2316&lt;=5000,"1 à 5 k€",IF($M2316&lt;=15000,"5 à 15 k€","Plus de 15 k€")))</f>
        <v/>
      </c>
    </row>
    <row r="2317">
      <c r="A2317" s="65" t="inlineStr">
        <is>
          <t>DEV-02316</t>
        </is>
      </c>
      <c r="B2317" s="66" t="n">
        <v>45945</v>
      </c>
      <c r="C2317" s="65" t="inlineStr">
        <is>
          <t>2025-10</t>
        </is>
      </c>
      <c r="D2317" s="65" t="inlineStr">
        <is>
          <t>2025-2026</t>
        </is>
      </c>
      <c r="E2317" s="65" t="inlineStr">
        <is>
          <t>CLI-0238</t>
        </is>
      </c>
      <c r="F2317" s="65" t="inlineStr">
        <is>
          <t>Particulier</t>
        </is>
      </c>
      <c r="G2317" s="65" t="inlineStr">
        <is>
          <t>Bordeaux</t>
        </is>
      </c>
      <c r="H2317" s="65" t="inlineStr">
        <is>
          <t>Sophie Marchand</t>
        </is>
      </c>
      <c r="I2317" s="65" t="inlineStr">
        <is>
          <t>Dépannage</t>
        </is>
      </c>
      <c r="J2317" s="65" t="inlineStr">
        <is>
          <t>DP-001</t>
        </is>
      </c>
      <c r="K2317" s="65" t="inlineStr">
        <is>
          <t>Dépannage plomberie urgence</t>
        </is>
      </c>
      <c r="L2317" s="67" t="n">
        <v>1</v>
      </c>
      <c r="M2317" s="68" t="n">
        <v>323.75</v>
      </c>
      <c r="N2317" s="65" t="inlineStr">
        <is>
          <t>Sans réponse</t>
        </is>
      </c>
      <c r="O2317" s="66" t="n">
        <v>45959</v>
      </c>
      <c r="P2317" s="67" t="n"/>
      <c r="Q2317" s="67" t="n">
        <v>0</v>
      </c>
      <c r="R2317" s="67">
        <f>$I2317</f>
        <v/>
      </c>
      <c r="S2317" s="67">
        <f>$K2317</f>
        <v/>
      </c>
      <c r="T2317" s="67">
        <f>IFERROR(INDEX(Clients!$G$2:$G$1020,MATCH($E2317,Clients!$A$2:$A$1020,0)),"")</f>
        <v/>
      </c>
      <c r="U2317" s="67">
        <f>IFERROR(INDEX(Clients!$I$2:$I$1020,MATCH($E2317,Clients!$A$2:$A$1020,0)),"")</f>
        <v/>
      </c>
      <c r="V2317" s="69">
        <f>1</f>
        <v/>
      </c>
      <c r="W2317" s="69">
        <f>IF($N2317="Accepté",1,0)</f>
        <v/>
      </c>
      <c r="X2317" s="68">
        <f>$M2317*$W2317</f>
        <v/>
      </c>
      <c r="Y2317" s="68">
        <f>IF($N2317="En cours",0,$M2317)</f>
        <v/>
      </c>
      <c r="Z2317" s="69">
        <f>IF($P2317="",0,1)</f>
        <v/>
      </c>
      <c r="AA2317" s="70">
        <f>IF($P2317="",0,$P2317)</f>
        <v/>
      </c>
      <c r="AB2317" s="69">
        <f>IF(AND($P2317&lt;&gt;"",$P2317&lt;=Paramètres!$C$14),1,0)</f>
        <v/>
      </c>
      <c r="AC2317" s="67">
        <f>IF($P2317="","Jamais relancé",IF($P2317&lt;=3,"0-3 j",IF($P2317&lt;=7,"4-7 j",IF($P2317&lt;=15,"8-15 j","Plus de 15 j"))))</f>
        <v/>
      </c>
      <c r="AD2317" s="67">
        <f>IF($M2317&lt;=1000,"Moins de 1 k€",IF($M2317&lt;=5000,"1 à 5 k€",IF($M2317&lt;=15000,"5 à 15 k€","Plus de 15 k€")))</f>
        <v/>
      </c>
    </row>
    <row r="2318">
      <c r="A2318" s="65" t="inlineStr">
        <is>
          <t>DEV-02317</t>
        </is>
      </c>
      <c r="B2318" s="66" t="n">
        <v>45945</v>
      </c>
      <c r="C2318" s="65" t="inlineStr">
        <is>
          <t>2025-10</t>
        </is>
      </c>
      <c r="D2318" s="65" t="inlineStr">
        <is>
          <t>2025-2026</t>
        </is>
      </c>
      <c r="E2318" s="65" t="inlineStr">
        <is>
          <t>CLI-0229</t>
        </is>
      </c>
      <c r="F2318" s="65" t="inlineStr">
        <is>
          <t>Particulier</t>
        </is>
      </c>
      <c r="G2318" s="65" t="inlineStr">
        <is>
          <t>Toulouse</t>
        </is>
      </c>
      <c r="H2318" s="65" t="inlineStr">
        <is>
          <t>Nadia Cherif</t>
        </is>
      </c>
      <c r="I2318" s="65" t="inlineStr">
        <is>
          <t>Plomberie</t>
        </is>
      </c>
      <c r="J2318" s="65" t="inlineStr">
        <is>
          <t>PR-002</t>
        </is>
      </c>
      <c r="K2318" s="65" t="inlineStr">
        <is>
          <t>Recherche de fuite + réparation</t>
        </is>
      </c>
      <c r="L2318" s="67" t="n">
        <v>1</v>
      </c>
      <c r="M2318" s="68" t="n">
        <v>450.46</v>
      </c>
      <c r="N2318" s="65" t="inlineStr">
        <is>
          <t>Accepté</t>
        </is>
      </c>
      <c r="O2318" s="66" t="n">
        <v>45971</v>
      </c>
      <c r="P2318" s="67" t="n">
        <v>2</v>
      </c>
      <c r="Q2318" s="67" t="n">
        <v>1</v>
      </c>
      <c r="R2318" s="67">
        <f>$I2318</f>
        <v/>
      </c>
      <c r="S2318" s="67">
        <f>$K2318</f>
        <v/>
      </c>
      <c r="T2318" s="67">
        <f>IFERROR(INDEX(Clients!$G$2:$G$1020,MATCH($E2318,Clients!$A$2:$A$1020,0)),"")</f>
        <v/>
      </c>
      <c r="U2318" s="67">
        <f>IFERROR(INDEX(Clients!$I$2:$I$1020,MATCH($E2318,Clients!$A$2:$A$1020,0)),"")</f>
        <v/>
      </c>
      <c r="V2318" s="69">
        <f>1</f>
        <v/>
      </c>
      <c r="W2318" s="69">
        <f>IF($N2318="Accepté",1,0)</f>
        <v/>
      </c>
      <c r="X2318" s="68">
        <f>$M2318*$W2318</f>
        <v/>
      </c>
      <c r="Y2318" s="68">
        <f>IF($N2318="En cours",0,$M2318)</f>
        <v/>
      </c>
      <c r="Z2318" s="69">
        <f>IF($P2318="",0,1)</f>
        <v/>
      </c>
      <c r="AA2318" s="70">
        <f>IF($P2318="",0,$P2318)</f>
        <v/>
      </c>
      <c r="AB2318" s="69">
        <f>IF(AND($P2318&lt;&gt;"",$P2318&lt;=Paramètres!$C$14),1,0)</f>
        <v/>
      </c>
      <c r="AC2318" s="67">
        <f>IF($P2318="","Jamais relancé",IF($P2318&lt;=3,"0-3 j",IF($P2318&lt;=7,"4-7 j",IF($P2318&lt;=15,"8-15 j","Plus de 15 j"))))</f>
        <v/>
      </c>
      <c r="AD2318" s="67">
        <f>IF($M2318&lt;=1000,"Moins de 1 k€",IF($M2318&lt;=5000,"1 à 5 k€",IF($M2318&lt;=15000,"5 à 15 k€","Plus de 15 k€")))</f>
        <v/>
      </c>
    </row>
    <row r="2319">
      <c r="A2319" s="65" t="inlineStr">
        <is>
          <t>DEV-02318</t>
        </is>
      </c>
      <c r="B2319" s="66" t="n">
        <v>45946</v>
      </c>
      <c r="C2319" s="65" t="inlineStr">
        <is>
          <t>2025-10</t>
        </is>
      </c>
      <c r="D2319" s="65" t="inlineStr">
        <is>
          <t>2025-2026</t>
        </is>
      </c>
      <c r="E2319" s="65" t="inlineStr">
        <is>
          <t>CLI-0318</t>
        </is>
      </c>
      <c r="F2319" s="65" t="inlineStr">
        <is>
          <t>Particulier</t>
        </is>
      </c>
      <c r="G2319" s="65" t="inlineStr">
        <is>
          <t>Toulouse</t>
        </is>
      </c>
      <c r="H2319" s="65" t="inlineStr">
        <is>
          <t>Nadia Cherif</t>
        </is>
      </c>
      <c r="I2319" s="65" t="inlineStr">
        <is>
          <t>Chauffage</t>
        </is>
      </c>
      <c r="J2319" s="65" t="inlineStr">
        <is>
          <t>CH-005</t>
        </is>
      </c>
      <c r="K2319" s="65" t="inlineStr">
        <is>
          <t>Désembouage circuit chauffage</t>
        </is>
      </c>
      <c r="L2319" s="67" t="n">
        <v>1</v>
      </c>
      <c r="M2319" s="68" t="n">
        <v>661.7</v>
      </c>
      <c r="N2319" s="65" t="inlineStr">
        <is>
          <t>Sans réponse</t>
        </is>
      </c>
      <c r="O2319" s="66" t="n">
        <v>45958</v>
      </c>
      <c r="P2319" s="67" t="n"/>
      <c r="Q2319" s="67" t="n">
        <v>0</v>
      </c>
      <c r="R2319" s="67">
        <f>$I2319</f>
        <v/>
      </c>
      <c r="S2319" s="67">
        <f>$K2319</f>
        <v/>
      </c>
      <c r="T2319" s="67">
        <f>IFERROR(INDEX(Clients!$G$2:$G$1020,MATCH($E2319,Clients!$A$2:$A$1020,0)),"")</f>
        <v/>
      </c>
      <c r="U2319" s="67">
        <f>IFERROR(INDEX(Clients!$I$2:$I$1020,MATCH($E2319,Clients!$A$2:$A$1020,0)),"")</f>
        <v/>
      </c>
      <c r="V2319" s="69">
        <f>1</f>
        <v/>
      </c>
      <c r="W2319" s="69">
        <f>IF($N2319="Accepté",1,0)</f>
        <v/>
      </c>
      <c r="X2319" s="68">
        <f>$M2319*$W2319</f>
        <v/>
      </c>
      <c r="Y2319" s="68">
        <f>IF($N2319="En cours",0,$M2319)</f>
        <v/>
      </c>
      <c r="Z2319" s="69">
        <f>IF($P2319="",0,1)</f>
        <v/>
      </c>
      <c r="AA2319" s="70">
        <f>IF($P2319="",0,$P2319)</f>
        <v/>
      </c>
      <c r="AB2319" s="69">
        <f>IF(AND($P2319&lt;&gt;"",$P2319&lt;=Paramètres!$C$14),1,0)</f>
        <v/>
      </c>
      <c r="AC2319" s="67">
        <f>IF($P2319="","Jamais relancé",IF($P2319&lt;=3,"0-3 j",IF($P2319&lt;=7,"4-7 j",IF($P2319&lt;=15,"8-15 j","Plus de 15 j"))))</f>
        <v/>
      </c>
      <c r="AD2319" s="67">
        <f>IF($M2319&lt;=1000,"Moins de 1 k€",IF($M2319&lt;=5000,"1 à 5 k€",IF($M2319&lt;=15000,"5 à 15 k€","Plus de 15 k€")))</f>
        <v/>
      </c>
    </row>
    <row r="2320">
      <c r="A2320" s="65" t="inlineStr">
        <is>
          <t>DEV-02319</t>
        </is>
      </c>
      <c r="B2320" s="66" t="n">
        <v>45946</v>
      </c>
      <c r="C2320" s="65" t="inlineStr">
        <is>
          <t>2025-10</t>
        </is>
      </c>
      <c r="D2320" s="65" t="inlineStr">
        <is>
          <t>2025-2026</t>
        </is>
      </c>
      <c r="E2320" s="65" t="inlineStr">
        <is>
          <t>CLI-0250</t>
        </is>
      </c>
      <c r="F2320" s="65" t="inlineStr">
        <is>
          <t>Syndic</t>
        </is>
      </c>
      <c r="G2320" s="65" t="inlineStr">
        <is>
          <t>Toulouse</t>
        </is>
      </c>
      <c r="H2320" s="65" t="inlineStr">
        <is>
          <t>Nadia Cherif</t>
        </is>
      </c>
      <c r="I2320" s="65" t="inlineStr">
        <is>
          <t>Chauffage</t>
        </is>
      </c>
      <c r="J2320" s="65" t="inlineStr">
        <is>
          <t>CH-003</t>
        </is>
      </c>
      <c r="K2320" s="65" t="inlineStr">
        <is>
          <t>Installation pompe à chaleur air/eau</t>
        </is>
      </c>
      <c r="L2320" s="67" t="n">
        <v>1</v>
      </c>
      <c r="M2320" s="68" t="n">
        <v>26351.01</v>
      </c>
      <c r="N2320" s="65" t="inlineStr">
        <is>
          <t>Sans réponse</t>
        </is>
      </c>
      <c r="O2320" s="66" t="n">
        <v>45959</v>
      </c>
      <c r="P2320" s="67" t="n"/>
      <c r="Q2320" s="67" t="n">
        <v>0</v>
      </c>
      <c r="R2320" s="67">
        <f>$I2320</f>
        <v/>
      </c>
      <c r="S2320" s="67">
        <f>$K2320</f>
        <v/>
      </c>
      <c r="T2320" s="67">
        <f>IFERROR(INDEX(Clients!$G$2:$G$1020,MATCH($E2320,Clients!$A$2:$A$1020,0)),"")</f>
        <v/>
      </c>
      <c r="U2320" s="67">
        <f>IFERROR(INDEX(Clients!$I$2:$I$1020,MATCH($E2320,Clients!$A$2:$A$1020,0)),"")</f>
        <v/>
      </c>
      <c r="V2320" s="69">
        <f>1</f>
        <v/>
      </c>
      <c r="W2320" s="69">
        <f>IF($N2320="Accepté",1,0)</f>
        <v/>
      </c>
      <c r="X2320" s="68">
        <f>$M2320*$W2320</f>
        <v/>
      </c>
      <c r="Y2320" s="68">
        <f>IF($N2320="En cours",0,$M2320)</f>
        <v/>
      </c>
      <c r="Z2320" s="69">
        <f>IF($P2320="",0,1)</f>
        <v/>
      </c>
      <c r="AA2320" s="70">
        <f>IF($P2320="",0,$P2320)</f>
        <v/>
      </c>
      <c r="AB2320" s="69">
        <f>IF(AND($P2320&lt;&gt;"",$P2320&lt;=Paramètres!$C$14),1,0)</f>
        <v/>
      </c>
      <c r="AC2320" s="67">
        <f>IF($P2320="","Jamais relancé",IF($P2320&lt;=3,"0-3 j",IF($P2320&lt;=7,"4-7 j",IF($P2320&lt;=15,"8-15 j","Plus de 15 j"))))</f>
        <v/>
      </c>
      <c r="AD2320" s="67">
        <f>IF($M2320&lt;=1000,"Moins de 1 k€",IF($M2320&lt;=5000,"1 à 5 k€",IF($M2320&lt;=15000,"5 à 15 k€","Plus de 15 k€")))</f>
        <v/>
      </c>
    </row>
    <row r="2321">
      <c r="A2321" s="65" t="inlineStr">
        <is>
          <t>DEV-02320</t>
        </is>
      </c>
      <c r="B2321" s="66" t="n">
        <v>45946</v>
      </c>
      <c r="C2321" s="65" t="inlineStr">
        <is>
          <t>2025-10</t>
        </is>
      </c>
      <c r="D2321" s="65" t="inlineStr">
        <is>
          <t>2025-2026</t>
        </is>
      </c>
      <c r="E2321" s="65" t="inlineStr">
        <is>
          <t>CLI-0380</t>
        </is>
      </c>
      <c r="F2321" s="65" t="inlineStr">
        <is>
          <t>Particulier</t>
        </is>
      </c>
      <c r="G2321" s="65" t="inlineStr">
        <is>
          <t>Toulouse</t>
        </is>
      </c>
      <c r="H2321" s="65" t="inlineStr">
        <is>
          <t>Julien Fabre</t>
        </is>
      </c>
      <c r="I2321" s="65" t="inlineStr">
        <is>
          <t>Chauffage</t>
        </is>
      </c>
      <c r="J2321" s="65" t="inlineStr">
        <is>
          <t>CH-001</t>
        </is>
      </c>
      <c r="K2321" s="65" t="inlineStr">
        <is>
          <t>Installation chaudière gaz condensation</t>
        </is>
      </c>
      <c r="L2321" s="67" t="n">
        <v>1</v>
      </c>
      <c r="M2321" s="68" t="n">
        <v>4745.39</v>
      </c>
      <c r="N2321" s="65" t="inlineStr">
        <is>
          <t>Sans réponse</t>
        </is>
      </c>
      <c r="O2321" s="66" t="n">
        <v>45972</v>
      </c>
      <c r="P2321" s="67" t="n">
        <v>9</v>
      </c>
      <c r="Q2321" s="67" t="n">
        <v>3</v>
      </c>
      <c r="R2321" s="67">
        <f>$I2321</f>
        <v/>
      </c>
      <c r="S2321" s="67">
        <f>$K2321</f>
        <v/>
      </c>
      <c r="T2321" s="67">
        <f>IFERROR(INDEX(Clients!$G$2:$G$1020,MATCH($E2321,Clients!$A$2:$A$1020,0)),"")</f>
        <v/>
      </c>
      <c r="U2321" s="67">
        <f>IFERROR(INDEX(Clients!$I$2:$I$1020,MATCH($E2321,Clients!$A$2:$A$1020,0)),"")</f>
        <v/>
      </c>
      <c r="V2321" s="69">
        <f>1</f>
        <v/>
      </c>
      <c r="W2321" s="69">
        <f>IF($N2321="Accepté",1,0)</f>
        <v/>
      </c>
      <c r="X2321" s="68">
        <f>$M2321*$W2321</f>
        <v/>
      </c>
      <c r="Y2321" s="68">
        <f>IF($N2321="En cours",0,$M2321)</f>
        <v/>
      </c>
      <c r="Z2321" s="69">
        <f>IF($P2321="",0,1)</f>
        <v/>
      </c>
      <c r="AA2321" s="70">
        <f>IF($P2321="",0,$P2321)</f>
        <v/>
      </c>
      <c r="AB2321" s="69">
        <f>IF(AND($P2321&lt;&gt;"",$P2321&lt;=Paramètres!$C$14),1,0)</f>
        <v/>
      </c>
      <c r="AC2321" s="67">
        <f>IF($P2321="","Jamais relancé",IF($P2321&lt;=3,"0-3 j",IF($P2321&lt;=7,"4-7 j",IF($P2321&lt;=15,"8-15 j","Plus de 15 j"))))</f>
        <v/>
      </c>
      <c r="AD2321" s="67">
        <f>IF($M2321&lt;=1000,"Moins de 1 k€",IF($M2321&lt;=5000,"1 à 5 k€",IF($M2321&lt;=15000,"5 à 15 k€","Plus de 15 k€")))</f>
        <v/>
      </c>
    </row>
    <row r="2322">
      <c r="A2322" s="65" t="inlineStr">
        <is>
          <t>DEV-02321</t>
        </is>
      </c>
      <c r="B2322" s="66" t="n">
        <v>45946</v>
      </c>
      <c r="C2322" s="65" t="inlineStr">
        <is>
          <t>2025-10</t>
        </is>
      </c>
      <c r="D2322" s="65" t="inlineStr">
        <is>
          <t>2025-2026</t>
        </is>
      </c>
      <c r="E2322" s="65" t="inlineStr">
        <is>
          <t>CLI-0142</t>
        </is>
      </c>
      <c r="F2322" s="65" t="inlineStr">
        <is>
          <t>Particulier</t>
        </is>
      </c>
      <c r="G2322" s="65" t="inlineStr">
        <is>
          <t>Bordeaux</t>
        </is>
      </c>
      <c r="H2322" s="65" t="inlineStr">
        <is>
          <t>Karim Belkacem</t>
        </is>
      </c>
      <c r="I2322" s="65" t="inlineStr">
        <is>
          <t>Chauffage</t>
        </is>
      </c>
      <c r="J2322" s="65" t="inlineStr">
        <is>
          <t>CH-001</t>
        </is>
      </c>
      <c r="K2322" s="65" t="inlineStr">
        <is>
          <t>Installation chaudière gaz condensation</t>
        </is>
      </c>
      <c r="L2322" s="67" t="n">
        <v>1</v>
      </c>
      <c r="M2322" s="68" t="n">
        <v>4616.27</v>
      </c>
      <c r="N2322" s="65" t="inlineStr">
        <is>
          <t>Sans réponse</t>
        </is>
      </c>
      <c r="O2322" s="66" t="n">
        <v>45959</v>
      </c>
      <c r="P2322" s="67" t="n"/>
      <c r="Q2322" s="67" t="n">
        <v>0</v>
      </c>
      <c r="R2322" s="67">
        <f>$I2322</f>
        <v/>
      </c>
      <c r="S2322" s="67">
        <f>$K2322</f>
        <v/>
      </c>
      <c r="T2322" s="67">
        <f>IFERROR(INDEX(Clients!$G$2:$G$1020,MATCH($E2322,Clients!$A$2:$A$1020,0)),"")</f>
        <v/>
      </c>
      <c r="U2322" s="67">
        <f>IFERROR(INDEX(Clients!$I$2:$I$1020,MATCH($E2322,Clients!$A$2:$A$1020,0)),"")</f>
        <v/>
      </c>
      <c r="V2322" s="69">
        <f>1</f>
        <v/>
      </c>
      <c r="W2322" s="69">
        <f>IF($N2322="Accepté",1,0)</f>
        <v/>
      </c>
      <c r="X2322" s="68">
        <f>$M2322*$W2322</f>
        <v/>
      </c>
      <c r="Y2322" s="68">
        <f>IF($N2322="En cours",0,$M2322)</f>
        <v/>
      </c>
      <c r="Z2322" s="69">
        <f>IF($P2322="",0,1)</f>
        <v/>
      </c>
      <c r="AA2322" s="70">
        <f>IF($P2322="",0,$P2322)</f>
        <v/>
      </c>
      <c r="AB2322" s="69">
        <f>IF(AND($P2322&lt;&gt;"",$P2322&lt;=Paramètres!$C$14),1,0)</f>
        <v/>
      </c>
      <c r="AC2322" s="67">
        <f>IF($P2322="","Jamais relancé",IF($P2322&lt;=3,"0-3 j",IF($P2322&lt;=7,"4-7 j",IF($P2322&lt;=15,"8-15 j","Plus de 15 j"))))</f>
        <v/>
      </c>
      <c r="AD2322" s="67">
        <f>IF($M2322&lt;=1000,"Moins de 1 k€",IF($M2322&lt;=5000,"1 à 5 k€",IF($M2322&lt;=15000,"5 à 15 k€","Plus de 15 k€")))</f>
        <v/>
      </c>
    </row>
    <row r="2323">
      <c r="A2323" s="65" t="inlineStr">
        <is>
          <t>DEV-02322</t>
        </is>
      </c>
      <c r="B2323" s="66" t="n">
        <v>45946</v>
      </c>
      <c r="C2323" s="65" t="inlineStr">
        <is>
          <t>2025-10</t>
        </is>
      </c>
      <c r="D2323" s="65" t="inlineStr">
        <is>
          <t>2025-2026</t>
        </is>
      </c>
      <c r="E2323" s="65" t="inlineStr">
        <is>
          <t>CLI-1002</t>
        </is>
      </c>
      <c r="F2323" s="65" t="inlineStr">
        <is>
          <t>Particulier</t>
        </is>
      </c>
      <c r="G2323" s="65" t="inlineStr">
        <is>
          <t>Montpellier</t>
        </is>
      </c>
      <c r="H2323" s="65" t="inlineStr">
        <is>
          <t>Thomas Rey</t>
        </is>
      </c>
      <c r="I2323" s="65" t="inlineStr">
        <is>
          <t>Électricité</t>
        </is>
      </c>
      <c r="J2323" s="65" t="inlineStr">
        <is>
          <t>EL-001</t>
        </is>
      </c>
      <c r="K2323" s="65" t="inlineStr">
        <is>
          <t>Mise aux normes tableau électrique</t>
        </is>
      </c>
      <c r="L2323" s="67" t="n">
        <v>1</v>
      </c>
      <c r="M2323" s="68" t="n">
        <v>1847.52</v>
      </c>
      <c r="N2323" s="65" t="inlineStr">
        <is>
          <t>Refusé</t>
        </is>
      </c>
      <c r="O2323" s="66" t="n">
        <v>45985</v>
      </c>
      <c r="P2323" s="67" t="n">
        <v>16</v>
      </c>
      <c r="Q2323" s="67" t="n">
        <v>2</v>
      </c>
      <c r="R2323" s="67">
        <f>$I2323</f>
        <v/>
      </c>
      <c r="S2323" s="67">
        <f>$K2323</f>
        <v/>
      </c>
      <c r="T2323" s="67">
        <f>IFERROR(INDEX(Clients!$G$2:$G$1020,MATCH($E2323,Clients!$A$2:$A$1020,0)),"")</f>
        <v/>
      </c>
      <c r="U2323" s="67">
        <f>IFERROR(INDEX(Clients!$I$2:$I$1020,MATCH($E2323,Clients!$A$2:$A$1020,0)),"")</f>
        <v/>
      </c>
      <c r="V2323" s="69">
        <f>1</f>
        <v/>
      </c>
      <c r="W2323" s="69">
        <f>IF($N2323="Accepté",1,0)</f>
        <v/>
      </c>
      <c r="X2323" s="68">
        <f>$M2323*$W2323</f>
        <v/>
      </c>
      <c r="Y2323" s="68">
        <f>IF($N2323="En cours",0,$M2323)</f>
        <v/>
      </c>
      <c r="Z2323" s="69">
        <f>IF($P2323="",0,1)</f>
        <v/>
      </c>
      <c r="AA2323" s="70">
        <f>IF($P2323="",0,$P2323)</f>
        <v/>
      </c>
      <c r="AB2323" s="69">
        <f>IF(AND($P2323&lt;&gt;"",$P2323&lt;=Paramètres!$C$14),1,0)</f>
        <v/>
      </c>
      <c r="AC2323" s="67">
        <f>IF($P2323="","Jamais relancé",IF($P2323&lt;=3,"0-3 j",IF($P2323&lt;=7,"4-7 j",IF($P2323&lt;=15,"8-15 j","Plus de 15 j"))))</f>
        <v/>
      </c>
      <c r="AD2323" s="67">
        <f>IF($M2323&lt;=1000,"Moins de 1 k€",IF($M2323&lt;=5000,"1 à 5 k€",IF($M2323&lt;=15000,"5 à 15 k€","Plus de 15 k€")))</f>
        <v/>
      </c>
    </row>
    <row r="2324">
      <c r="A2324" s="65" t="inlineStr">
        <is>
          <t>DEV-02323</t>
        </is>
      </c>
      <c r="B2324" s="66" t="n">
        <v>45947</v>
      </c>
      <c r="C2324" s="65" t="inlineStr">
        <is>
          <t>2025-10</t>
        </is>
      </c>
      <c r="D2324" s="65" t="inlineStr">
        <is>
          <t>2025-2026</t>
        </is>
      </c>
      <c r="E2324" s="65" t="inlineStr">
        <is>
          <t>CLI-0082</t>
        </is>
      </c>
      <c r="F2324" s="65" t="inlineStr">
        <is>
          <t>Particulier</t>
        </is>
      </c>
      <c r="G2324" s="65" t="inlineStr">
        <is>
          <t>Toulouse</t>
        </is>
      </c>
      <c r="H2324" s="65" t="inlineStr">
        <is>
          <t>Nadia Cherif</t>
        </is>
      </c>
      <c r="I2324" s="65" t="inlineStr">
        <is>
          <t>Électricité</t>
        </is>
      </c>
      <c r="J2324" s="65" t="inlineStr">
        <is>
          <t>EL-003</t>
        </is>
      </c>
      <c r="K2324" s="65" t="inlineStr">
        <is>
          <t>Rénovation électrique complète</t>
        </is>
      </c>
      <c r="L2324" s="67" t="n">
        <v>1</v>
      </c>
      <c r="M2324" s="68" t="n">
        <v>9958.719999999999</v>
      </c>
      <c r="N2324" s="65" t="inlineStr">
        <is>
          <t>Sans réponse</t>
        </is>
      </c>
      <c r="O2324" s="66" t="n">
        <v>45958</v>
      </c>
      <c r="P2324" s="67" t="n">
        <v>12</v>
      </c>
      <c r="Q2324" s="67" t="n">
        <v>0</v>
      </c>
      <c r="R2324" s="67">
        <f>$I2324</f>
        <v/>
      </c>
      <c r="S2324" s="67">
        <f>$K2324</f>
        <v/>
      </c>
      <c r="T2324" s="67">
        <f>IFERROR(INDEX(Clients!$G$2:$G$1020,MATCH($E2324,Clients!$A$2:$A$1020,0)),"")</f>
        <v/>
      </c>
      <c r="U2324" s="67">
        <f>IFERROR(INDEX(Clients!$I$2:$I$1020,MATCH($E2324,Clients!$A$2:$A$1020,0)),"")</f>
        <v/>
      </c>
      <c r="V2324" s="69">
        <f>1</f>
        <v/>
      </c>
      <c r="W2324" s="69">
        <f>IF($N2324="Accepté",1,0)</f>
        <v/>
      </c>
      <c r="X2324" s="68">
        <f>$M2324*$W2324</f>
        <v/>
      </c>
      <c r="Y2324" s="68">
        <f>IF($N2324="En cours",0,$M2324)</f>
        <v/>
      </c>
      <c r="Z2324" s="69">
        <f>IF($P2324="",0,1)</f>
        <v/>
      </c>
      <c r="AA2324" s="70">
        <f>IF($P2324="",0,$P2324)</f>
        <v/>
      </c>
      <c r="AB2324" s="69">
        <f>IF(AND($P2324&lt;&gt;"",$P2324&lt;=Paramètres!$C$14),1,0)</f>
        <v/>
      </c>
      <c r="AC2324" s="67">
        <f>IF($P2324="","Jamais relancé",IF($P2324&lt;=3,"0-3 j",IF($P2324&lt;=7,"4-7 j",IF($P2324&lt;=15,"8-15 j","Plus de 15 j"))))</f>
        <v/>
      </c>
      <c r="AD2324" s="67">
        <f>IF($M2324&lt;=1000,"Moins de 1 k€",IF($M2324&lt;=5000,"1 à 5 k€",IF($M2324&lt;=15000,"5 à 15 k€","Plus de 15 k€")))</f>
        <v/>
      </c>
    </row>
    <row r="2325">
      <c r="A2325" s="65" t="inlineStr">
        <is>
          <t>DEV-02324</t>
        </is>
      </c>
      <c r="B2325" s="66" t="n">
        <v>45947</v>
      </c>
      <c r="C2325" s="65" t="inlineStr">
        <is>
          <t>2025-10</t>
        </is>
      </c>
      <c r="D2325" s="65" t="inlineStr">
        <is>
          <t>2025-2026</t>
        </is>
      </c>
      <c r="E2325" s="65" t="inlineStr">
        <is>
          <t>CLI-0075</t>
        </is>
      </c>
      <c r="F2325" s="65" t="inlineStr">
        <is>
          <t>Syndic</t>
        </is>
      </c>
      <c r="G2325" s="65" t="inlineStr">
        <is>
          <t>Toulouse</t>
        </is>
      </c>
      <c r="H2325" s="65" t="inlineStr">
        <is>
          <t>Julien Fabre</t>
        </is>
      </c>
      <c r="I2325" s="65" t="inlineStr">
        <is>
          <t>Chauffage</t>
        </is>
      </c>
      <c r="J2325" s="65" t="inlineStr">
        <is>
          <t>CH-001</t>
        </is>
      </c>
      <c r="K2325" s="65" t="inlineStr">
        <is>
          <t>Installation chaudière gaz condensation</t>
        </is>
      </c>
      <c r="L2325" s="67" t="n">
        <v>1</v>
      </c>
      <c r="M2325" s="68" t="n">
        <v>11138.42</v>
      </c>
      <c r="N2325" s="65" t="inlineStr">
        <is>
          <t>Sans réponse</t>
        </is>
      </c>
      <c r="O2325" s="66" t="n">
        <v>45964</v>
      </c>
      <c r="P2325" s="67" t="n">
        <v>5</v>
      </c>
      <c r="Q2325" s="67" t="n">
        <v>1</v>
      </c>
      <c r="R2325" s="67">
        <f>$I2325</f>
        <v/>
      </c>
      <c r="S2325" s="67">
        <f>$K2325</f>
        <v/>
      </c>
      <c r="T2325" s="67">
        <f>IFERROR(INDEX(Clients!$G$2:$G$1020,MATCH($E2325,Clients!$A$2:$A$1020,0)),"")</f>
        <v/>
      </c>
      <c r="U2325" s="67">
        <f>IFERROR(INDEX(Clients!$I$2:$I$1020,MATCH($E2325,Clients!$A$2:$A$1020,0)),"")</f>
        <v/>
      </c>
      <c r="V2325" s="69">
        <f>1</f>
        <v/>
      </c>
      <c r="W2325" s="69">
        <f>IF($N2325="Accepté",1,0)</f>
        <v/>
      </c>
      <c r="X2325" s="68">
        <f>$M2325*$W2325</f>
        <v/>
      </c>
      <c r="Y2325" s="68">
        <f>IF($N2325="En cours",0,$M2325)</f>
        <v/>
      </c>
      <c r="Z2325" s="69">
        <f>IF($P2325="",0,1)</f>
        <v/>
      </c>
      <c r="AA2325" s="70">
        <f>IF($P2325="",0,$P2325)</f>
        <v/>
      </c>
      <c r="AB2325" s="69">
        <f>IF(AND($P2325&lt;&gt;"",$P2325&lt;=Paramètres!$C$14),1,0)</f>
        <v/>
      </c>
      <c r="AC2325" s="67">
        <f>IF($P2325="","Jamais relancé",IF($P2325&lt;=3,"0-3 j",IF($P2325&lt;=7,"4-7 j",IF($P2325&lt;=15,"8-15 j","Plus de 15 j"))))</f>
        <v/>
      </c>
      <c r="AD2325" s="67">
        <f>IF($M2325&lt;=1000,"Moins de 1 k€",IF($M2325&lt;=5000,"1 à 5 k€",IF($M2325&lt;=15000,"5 à 15 k€","Plus de 15 k€")))</f>
        <v/>
      </c>
    </row>
    <row r="2326">
      <c r="A2326" s="65" t="inlineStr">
        <is>
          <t>DEV-02325</t>
        </is>
      </c>
      <c r="B2326" s="66" t="n">
        <v>45947</v>
      </c>
      <c r="C2326" s="65" t="inlineStr">
        <is>
          <t>2025-10</t>
        </is>
      </c>
      <c r="D2326" s="65" t="inlineStr">
        <is>
          <t>2025-2026</t>
        </is>
      </c>
      <c r="E2326" s="65" t="inlineStr">
        <is>
          <t>CLI-0541</t>
        </is>
      </c>
      <c r="F2326" s="65" t="inlineStr">
        <is>
          <t>Professionnel</t>
        </is>
      </c>
      <c r="G2326" s="65" t="inlineStr">
        <is>
          <t>Toulouse</t>
        </is>
      </c>
      <c r="H2326" s="65" t="inlineStr">
        <is>
          <t>Julien Fabre</t>
        </is>
      </c>
      <c r="I2326" s="65" t="inlineStr">
        <is>
          <t>Salle de bain</t>
        </is>
      </c>
      <c r="J2326" s="65" t="inlineStr">
        <is>
          <t>SB-003</t>
        </is>
      </c>
      <c r="K2326" s="65" t="inlineStr">
        <is>
          <t>Pose meuble vasque + robinetterie</t>
        </is>
      </c>
      <c r="L2326" s="67" t="n">
        <v>3</v>
      </c>
      <c r="M2326" s="68" t="n">
        <v>6440.59</v>
      </c>
      <c r="N2326" s="65" t="inlineStr">
        <is>
          <t>Refusé</t>
        </is>
      </c>
      <c r="O2326" s="66" t="n">
        <v>45968</v>
      </c>
      <c r="P2326" s="67" t="n">
        <v>13</v>
      </c>
      <c r="Q2326" s="67" t="n">
        <v>2</v>
      </c>
      <c r="R2326" s="67">
        <f>$I2326</f>
        <v/>
      </c>
      <c r="S2326" s="67">
        <f>$K2326</f>
        <v/>
      </c>
      <c r="T2326" s="67">
        <f>IFERROR(INDEX(Clients!$G$2:$G$1020,MATCH($E2326,Clients!$A$2:$A$1020,0)),"")</f>
        <v/>
      </c>
      <c r="U2326" s="67">
        <f>IFERROR(INDEX(Clients!$I$2:$I$1020,MATCH($E2326,Clients!$A$2:$A$1020,0)),"")</f>
        <v/>
      </c>
      <c r="V2326" s="69">
        <f>1</f>
        <v/>
      </c>
      <c r="W2326" s="69">
        <f>IF($N2326="Accepté",1,0)</f>
        <v/>
      </c>
      <c r="X2326" s="68">
        <f>$M2326*$W2326</f>
        <v/>
      </c>
      <c r="Y2326" s="68">
        <f>IF($N2326="En cours",0,$M2326)</f>
        <v/>
      </c>
      <c r="Z2326" s="69">
        <f>IF($P2326="",0,1)</f>
        <v/>
      </c>
      <c r="AA2326" s="70">
        <f>IF($P2326="",0,$P2326)</f>
        <v/>
      </c>
      <c r="AB2326" s="69">
        <f>IF(AND($P2326&lt;&gt;"",$P2326&lt;=Paramètres!$C$14),1,0)</f>
        <v/>
      </c>
      <c r="AC2326" s="67">
        <f>IF($P2326="","Jamais relancé",IF($P2326&lt;=3,"0-3 j",IF($P2326&lt;=7,"4-7 j",IF($P2326&lt;=15,"8-15 j","Plus de 15 j"))))</f>
        <v/>
      </c>
      <c r="AD2326" s="67">
        <f>IF($M2326&lt;=1000,"Moins de 1 k€",IF($M2326&lt;=5000,"1 à 5 k€",IF($M2326&lt;=15000,"5 à 15 k€","Plus de 15 k€")))</f>
        <v/>
      </c>
    </row>
    <row r="2327">
      <c r="A2327" s="65" t="inlineStr">
        <is>
          <t>DEV-02326</t>
        </is>
      </c>
      <c r="B2327" s="66" t="n">
        <v>45947</v>
      </c>
      <c r="C2327" s="65" t="inlineStr">
        <is>
          <t>2025-10</t>
        </is>
      </c>
      <c r="D2327" s="65" t="inlineStr">
        <is>
          <t>2025-2026</t>
        </is>
      </c>
      <c r="E2327" s="65" t="inlineStr">
        <is>
          <t>CLI-0014</t>
        </is>
      </c>
      <c r="F2327" s="65" t="inlineStr">
        <is>
          <t>Particulier</t>
        </is>
      </c>
      <c r="G2327" s="65" t="inlineStr">
        <is>
          <t>Bordeaux</t>
        </is>
      </c>
      <c r="H2327" s="65" t="inlineStr">
        <is>
          <t>Karim Belkacem</t>
        </is>
      </c>
      <c r="I2327" s="65" t="inlineStr">
        <is>
          <t>Électricité</t>
        </is>
      </c>
      <c r="J2327" s="65" t="inlineStr">
        <is>
          <t>EL-001</t>
        </is>
      </c>
      <c r="K2327" s="65" t="inlineStr">
        <is>
          <t>Mise aux normes tableau électrique</t>
        </is>
      </c>
      <c r="L2327" s="67" t="n">
        <v>1</v>
      </c>
      <c r="M2327" s="68" t="n">
        <v>1993.24</v>
      </c>
      <c r="N2327" s="65" t="inlineStr">
        <is>
          <t>Accepté</t>
        </is>
      </c>
      <c r="O2327" s="66" t="n">
        <v>45978</v>
      </c>
      <c r="P2327" s="67" t="n"/>
      <c r="Q2327" s="67" t="n">
        <v>0</v>
      </c>
      <c r="R2327" s="67">
        <f>$I2327</f>
        <v/>
      </c>
      <c r="S2327" s="67">
        <f>$K2327</f>
        <v/>
      </c>
      <c r="T2327" s="67">
        <f>IFERROR(INDEX(Clients!$G$2:$G$1020,MATCH($E2327,Clients!$A$2:$A$1020,0)),"")</f>
        <v/>
      </c>
      <c r="U2327" s="67">
        <f>IFERROR(INDEX(Clients!$I$2:$I$1020,MATCH($E2327,Clients!$A$2:$A$1020,0)),"")</f>
        <v/>
      </c>
      <c r="V2327" s="69">
        <f>1</f>
        <v/>
      </c>
      <c r="W2327" s="69">
        <f>IF($N2327="Accepté",1,0)</f>
        <v/>
      </c>
      <c r="X2327" s="68">
        <f>$M2327*$W2327</f>
        <v/>
      </c>
      <c r="Y2327" s="68">
        <f>IF($N2327="En cours",0,$M2327)</f>
        <v/>
      </c>
      <c r="Z2327" s="69">
        <f>IF($P2327="",0,1)</f>
        <v/>
      </c>
      <c r="AA2327" s="70">
        <f>IF($P2327="",0,$P2327)</f>
        <v/>
      </c>
      <c r="AB2327" s="69">
        <f>IF(AND($P2327&lt;&gt;"",$P2327&lt;=Paramètres!$C$14),1,0)</f>
        <v/>
      </c>
      <c r="AC2327" s="67">
        <f>IF($P2327="","Jamais relancé",IF($P2327&lt;=3,"0-3 j",IF($P2327&lt;=7,"4-7 j",IF($P2327&lt;=15,"8-15 j","Plus de 15 j"))))</f>
        <v/>
      </c>
      <c r="AD2327" s="67">
        <f>IF($M2327&lt;=1000,"Moins de 1 k€",IF($M2327&lt;=5000,"1 à 5 k€",IF($M2327&lt;=15000,"5 à 15 k€","Plus de 15 k€")))</f>
        <v/>
      </c>
    </row>
    <row r="2328">
      <c r="A2328" s="65" t="inlineStr">
        <is>
          <t>DEV-02327</t>
        </is>
      </c>
      <c r="B2328" s="66" t="n">
        <v>45947</v>
      </c>
      <c r="C2328" s="65" t="inlineStr">
        <is>
          <t>2025-10</t>
        </is>
      </c>
      <c r="D2328" s="65" t="inlineStr">
        <is>
          <t>2025-2026</t>
        </is>
      </c>
      <c r="E2328" s="65" t="inlineStr">
        <is>
          <t>CLI-0465</t>
        </is>
      </c>
      <c r="F2328" s="65" t="inlineStr">
        <is>
          <t>Particulier</t>
        </is>
      </c>
      <c r="G2328" s="65" t="inlineStr">
        <is>
          <t>Bordeaux</t>
        </is>
      </c>
      <c r="H2328" s="65" t="inlineStr">
        <is>
          <t>Sophie Marchand</t>
        </is>
      </c>
      <c r="I2328" s="65" t="inlineStr">
        <is>
          <t>Chauffage</t>
        </is>
      </c>
      <c r="J2328" s="65" t="inlineStr">
        <is>
          <t>CH-005</t>
        </is>
      </c>
      <c r="K2328" s="65" t="inlineStr">
        <is>
          <t>Désembouage circuit chauffage</t>
        </is>
      </c>
      <c r="L2328" s="67" t="n">
        <v>1</v>
      </c>
      <c r="M2328" s="68" t="n">
        <v>844.88</v>
      </c>
      <c r="N2328" s="65" t="inlineStr">
        <is>
          <t>Sans réponse</t>
        </is>
      </c>
      <c r="O2328" s="66" t="n">
        <v>45952</v>
      </c>
      <c r="P2328" s="67" t="n">
        <v>11</v>
      </c>
      <c r="Q2328" s="67" t="n">
        <v>0</v>
      </c>
      <c r="R2328" s="67">
        <f>$I2328</f>
        <v/>
      </c>
      <c r="S2328" s="67">
        <f>$K2328</f>
        <v/>
      </c>
      <c r="T2328" s="67">
        <f>IFERROR(INDEX(Clients!$G$2:$G$1020,MATCH($E2328,Clients!$A$2:$A$1020,0)),"")</f>
        <v/>
      </c>
      <c r="U2328" s="67">
        <f>IFERROR(INDEX(Clients!$I$2:$I$1020,MATCH($E2328,Clients!$A$2:$A$1020,0)),"")</f>
        <v/>
      </c>
      <c r="V2328" s="69">
        <f>1</f>
        <v/>
      </c>
      <c r="W2328" s="69">
        <f>IF($N2328="Accepté",1,0)</f>
        <v/>
      </c>
      <c r="X2328" s="68">
        <f>$M2328*$W2328</f>
        <v/>
      </c>
      <c r="Y2328" s="68">
        <f>IF($N2328="En cours",0,$M2328)</f>
        <v/>
      </c>
      <c r="Z2328" s="69">
        <f>IF($P2328="",0,1)</f>
        <v/>
      </c>
      <c r="AA2328" s="70">
        <f>IF($P2328="",0,$P2328)</f>
        <v/>
      </c>
      <c r="AB2328" s="69">
        <f>IF(AND($P2328&lt;&gt;"",$P2328&lt;=Paramètres!$C$14),1,0)</f>
        <v/>
      </c>
      <c r="AC2328" s="67">
        <f>IF($P2328="","Jamais relancé",IF($P2328&lt;=3,"0-3 j",IF($P2328&lt;=7,"4-7 j",IF($P2328&lt;=15,"8-15 j","Plus de 15 j"))))</f>
        <v/>
      </c>
      <c r="AD2328" s="67">
        <f>IF($M2328&lt;=1000,"Moins de 1 k€",IF($M2328&lt;=5000,"1 à 5 k€",IF($M2328&lt;=15000,"5 à 15 k€","Plus de 15 k€")))</f>
        <v/>
      </c>
    </row>
    <row r="2329">
      <c r="A2329" s="65" t="inlineStr">
        <is>
          <t>DEV-02328</t>
        </is>
      </c>
      <c r="B2329" s="66" t="n">
        <v>45947</v>
      </c>
      <c r="C2329" s="65" t="inlineStr">
        <is>
          <t>2025-10</t>
        </is>
      </c>
      <c r="D2329" s="65" t="inlineStr">
        <is>
          <t>2025-2026</t>
        </is>
      </c>
      <c r="E2329" s="65" t="inlineStr">
        <is>
          <t>CLI-0755</t>
        </is>
      </c>
      <c r="F2329" s="65" t="inlineStr">
        <is>
          <t>Particulier</t>
        </is>
      </c>
      <c r="G2329" s="65" t="inlineStr">
        <is>
          <t>Montpellier</t>
        </is>
      </c>
      <c r="H2329" s="65" t="inlineStr">
        <is>
          <t>Thomas Rey</t>
        </is>
      </c>
      <c r="I2329" s="65" t="inlineStr">
        <is>
          <t>Chauffage</t>
        </is>
      </c>
      <c r="J2329" s="65" t="inlineStr">
        <is>
          <t>CH-003</t>
        </is>
      </c>
      <c r="K2329" s="65" t="inlineStr">
        <is>
          <t>Installation pompe à chaleur air/eau</t>
        </is>
      </c>
      <c r="L2329" s="67" t="n">
        <v>1</v>
      </c>
      <c r="M2329" s="68" t="n">
        <v>15757.8</v>
      </c>
      <c r="N2329" s="65" t="inlineStr">
        <is>
          <t>Sans réponse</t>
        </is>
      </c>
      <c r="O2329" s="66" t="n">
        <v>45958</v>
      </c>
      <c r="P2329" s="67" t="n">
        <v>16</v>
      </c>
      <c r="Q2329" s="67" t="n">
        <v>0</v>
      </c>
      <c r="R2329" s="67">
        <f>$I2329</f>
        <v/>
      </c>
      <c r="S2329" s="67">
        <f>$K2329</f>
        <v/>
      </c>
      <c r="T2329" s="67">
        <f>IFERROR(INDEX(Clients!$G$2:$G$1020,MATCH($E2329,Clients!$A$2:$A$1020,0)),"")</f>
        <v/>
      </c>
      <c r="U2329" s="67">
        <f>IFERROR(INDEX(Clients!$I$2:$I$1020,MATCH($E2329,Clients!$A$2:$A$1020,0)),"")</f>
        <v/>
      </c>
      <c r="V2329" s="69">
        <f>1</f>
        <v/>
      </c>
      <c r="W2329" s="69">
        <f>IF($N2329="Accepté",1,0)</f>
        <v/>
      </c>
      <c r="X2329" s="68">
        <f>$M2329*$W2329</f>
        <v/>
      </c>
      <c r="Y2329" s="68">
        <f>IF($N2329="En cours",0,$M2329)</f>
        <v/>
      </c>
      <c r="Z2329" s="69">
        <f>IF($P2329="",0,1)</f>
        <v/>
      </c>
      <c r="AA2329" s="70">
        <f>IF($P2329="",0,$P2329)</f>
        <v/>
      </c>
      <c r="AB2329" s="69">
        <f>IF(AND($P2329&lt;&gt;"",$P2329&lt;=Paramètres!$C$14),1,0)</f>
        <v/>
      </c>
      <c r="AC2329" s="67">
        <f>IF($P2329="","Jamais relancé",IF($P2329&lt;=3,"0-3 j",IF($P2329&lt;=7,"4-7 j",IF($P2329&lt;=15,"8-15 j","Plus de 15 j"))))</f>
        <v/>
      </c>
      <c r="AD2329" s="67">
        <f>IF($M2329&lt;=1000,"Moins de 1 k€",IF($M2329&lt;=5000,"1 à 5 k€",IF($M2329&lt;=15000,"5 à 15 k€","Plus de 15 k€")))</f>
        <v/>
      </c>
    </row>
    <row r="2330">
      <c r="A2330" s="65" t="inlineStr">
        <is>
          <t>DEV-02329</t>
        </is>
      </c>
      <c r="B2330" s="66" t="n">
        <v>45950</v>
      </c>
      <c r="C2330" s="65" t="inlineStr">
        <is>
          <t>2025-10</t>
        </is>
      </c>
      <c r="D2330" s="65" t="inlineStr">
        <is>
          <t>2025-2026</t>
        </is>
      </c>
      <c r="E2330" s="65" t="inlineStr">
        <is>
          <t>CLI-0129</t>
        </is>
      </c>
      <c r="F2330" s="65" t="inlineStr">
        <is>
          <t>Professionnel</t>
        </is>
      </c>
      <c r="G2330" s="65" t="inlineStr">
        <is>
          <t>Toulouse</t>
        </is>
      </c>
      <c r="H2330" s="65" t="inlineStr">
        <is>
          <t>Julien Fabre</t>
        </is>
      </c>
      <c r="I2330" s="65" t="inlineStr">
        <is>
          <t>Salle de bain</t>
        </is>
      </c>
      <c r="J2330" s="65" t="inlineStr">
        <is>
          <t>SB-003</t>
        </is>
      </c>
      <c r="K2330" s="65" t="inlineStr">
        <is>
          <t>Pose meuble vasque + robinetterie</t>
        </is>
      </c>
      <c r="L2330" s="67" t="n">
        <v>1</v>
      </c>
      <c r="M2330" s="68" t="n">
        <v>2301.43</v>
      </c>
      <c r="N2330" s="65" t="inlineStr">
        <is>
          <t>Accepté</t>
        </is>
      </c>
      <c r="O2330" s="66" t="n">
        <v>45968</v>
      </c>
      <c r="P2330" s="67" t="n"/>
      <c r="Q2330" s="67" t="n">
        <v>0</v>
      </c>
      <c r="R2330" s="67">
        <f>$I2330</f>
        <v/>
      </c>
      <c r="S2330" s="67">
        <f>$K2330</f>
        <v/>
      </c>
      <c r="T2330" s="67">
        <f>IFERROR(INDEX(Clients!$G$2:$G$1020,MATCH($E2330,Clients!$A$2:$A$1020,0)),"")</f>
        <v/>
      </c>
      <c r="U2330" s="67">
        <f>IFERROR(INDEX(Clients!$I$2:$I$1020,MATCH($E2330,Clients!$A$2:$A$1020,0)),"")</f>
        <v/>
      </c>
      <c r="V2330" s="69">
        <f>1</f>
        <v/>
      </c>
      <c r="W2330" s="69">
        <f>IF($N2330="Accepté",1,0)</f>
        <v/>
      </c>
      <c r="X2330" s="68">
        <f>$M2330*$W2330</f>
        <v/>
      </c>
      <c r="Y2330" s="68">
        <f>IF($N2330="En cours",0,$M2330)</f>
        <v/>
      </c>
      <c r="Z2330" s="69">
        <f>IF($P2330="",0,1)</f>
        <v/>
      </c>
      <c r="AA2330" s="70">
        <f>IF($P2330="",0,$P2330)</f>
        <v/>
      </c>
      <c r="AB2330" s="69">
        <f>IF(AND($P2330&lt;&gt;"",$P2330&lt;=Paramètres!$C$14),1,0)</f>
        <v/>
      </c>
      <c r="AC2330" s="67">
        <f>IF($P2330="","Jamais relancé",IF($P2330&lt;=3,"0-3 j",IF($P2330&lt;=7,"4-7 j",IF($P2330&lt;=15,"8-15 j","Plus de 15 j"))))</f>
        <v/>
      </c>
      <c r="AD2330" s="67">
        <f>IF($M2330&lt;=1000,"Moins de 1 k€",IF($M2330&lt;=5000,"1 à 5 k€",IF($M2330&lt;=15000,"5 à 15 k€","Plus de 15 k€")))</f>
        <v/>
      </c>
    </row>
    <row r="2331">
      <c r="A2331" s="65" t="inlineStr">
        <is>
          <t>DEV-02330</t>
        </is>
      </c>
      <c r="B2331" s="66" t="n">
        <v>45950</v>
      </c>
      <c r="C2331" s="65" t="inlineStr">
        <is>
          <t>2025-10</t>
        </is>
      </c>
      <c r="D2331" s="65" t="inlineStr">
        <is>
          <t>2025-2026</t>
        </is>
      </c>
      <c r="E2331" s="65" t="inlineStr">
        <is>
          <t>CLI-0254</t>
        </is>
      </c>
      <c r="F2331" s="65" t="inlineStr">
        <is>
          <t>Particulier</t>
        </is>
      </c>
      <c r="G2331" s="65" t="inlineStr">
        <is>
          <t>Toulouse</t>
        </is>
      </c>
      <c r="H2331" s="65" t="inlineStr">
        <is>
          <t>Nadia Cherif</t>
        </is>
      </c>
      <c r="I2331" s="65" t="inlineStr">
        <is>
          <t>Salle de bain</t>
        </is>
      </c>
      <c r="J2331" s="65" t="inlineStr">
        <is>
          <t>SB-003</t>
        </is>
      </c>
      <c r="K2331" s="65" t="inlineStr">
        <is>
          <t>Pose meuble vasque + robinetterie</t>
        </is>
      </c>
      <c r="L2331" s="67" t="n">
        <v>1</v>
      </c>
      <c r="M2331" s="68" t="n">
        <v>1392.54</v>
      </c>
      <c r="N2331" s="65" t="inlineStr">
        <is>
          <t>Refusé</t>
        </is>
      </c>
      <c r="O2331" s="66" t="n">
        <v>45963</v>
      </c>
      <c r="P2331" s="67" t="n">
        <v>4</v>
      </c>
      <c r="Q2331" s="67" t="n">
        <v>2</v>
      </c>
      <c r="R2331" s="67">
        <f>$I2331</f>
        <v/>
      </c>
      <c r="S2331" s="67">
        <f>$K2331</f>
        <v/>
      </c>
      <c r="T2331" s="67">
        <f>IFERROR(INDEX(Clients!$G$2:$G$1020,MATCH($E2331,Clients!$A$2:$A$1020,0)),"")</f>
        <v/>
      </c>
      <c r="U2331" s="67">
        <f>IFERROR(INDEX(Clients!$I$2:$I$1020,MATCH($E2331,Clients!$A$2:$A$1020,0)),"")</f>
        <v/>
      </c>
      <c r="V2331" s="69">
        <f>1</f>
        <v/>
      </c>
      <c r="W2331" s="69">
        <f>IF($N2331="Accepté",1,0)</f>
        <v/>
      </c>
      <c r="X2331" s="68">
        <f>$M2331*$W2331</f>
        <v/>
      </c>
      <c r="Y2331" s="68">
        <f>IF($N2331="En cours",0,$M2331)</f>
        <v/>
      </c>
      <c r="Z2331" s="69">
        <f>IF($P2331="",0,1)</f>
        <v/>
      </c>
      <c r="AA2331" s="70">
        <f>IF($P2331="",0,$P2331)</f>
        <v/>
      </c>
      <c r="AB2331" s="69">
        <f>IF(AND($P2331&lt;&gt;"",$P2331&lt;=Paramètres!$C$14),1,0)</f>
        <v/>
      </c>
      <c r="AC2331" s="67">
        <f>IF($P2331="","Jamais relancé",IF($P2331&lt;=3,"0-3 j",IF($P2331&lt;=7,"4-7 j",IF($P2331&lt;=15,"8-15 j","Plus de 15 j"))))</f>
        <v/>
      </c>
      <c r="AD2331" s="67">
        <f>IF($M2331&lt;=1000,"Moins de 1 k€",IF($M2331&lt;=5000,"1 à 5 k€",IF($M2331&lt;=15000,"5 à 15 k€","Plus de 15 k€")))</f>
        <v/>
      </c>
    </row>
    <row r="2332">
      <c r="A2332" s="65" t="inlineStr">
        <is>
          <t>DEV-02331</t>
        </is>
      </c>
      <c r="B2332" s="66" t="n">
        <v>45950</v>
      </c>
      <c r="C2332" s="65" t="inlineStr">
        <is>
          <t>2025-10</t>
        </is>
      </c>
      <c r="D2332" s="65" t="inlineStr">
        <is>
          <t>2025-2026</t>
        </is>
      </c>
      <c r="E2332" s="65" t="inlineStr">
        <is>
          <t>CLI-0058</t>
        </is>
      </c>
      <c r="F2332" s="65" t="inlineStr">
        <is>
          <t>Particulier</t>
        </is>
      </c>
      <c r="G2332" s="65" t="inlineStr">
        <is>
          <t>Toulouse</t>
        </is>
      </c>
      <c r="H2332" s="65" t="inlineStr">
        <is>
          <t>Nadia Cherif</t>
        </is>
      </c>
      <c r="I2332" s="65" t="inlineStr">
        <is>
          <t>Dépannage</t>
        </is>
      </c>
      <c r="J2332" s="65" t="inlineStr">
        <is>
          <t>DP-002</t>
        </is>
      </c>
      <c r="K2332" s="65" t="inlineStr">
        <is>
          <t>Débouchage canalisation</t>
        </is>
      </c>
      <c r="L2332" s="67" t="n">
        <v>1</v>
      </c>
      <c r="M2332" s="68" t="n">
        <v>381.65</v>
      </c>
      <c r="N2332" s="65" t="inlineStr">
        <is>
          <t>Sans réponse</t>
        </is>
      </c>
      <c r="O2332" s="66" t="n">
        <v>45979</v>
      </c>
      <c r="P2332" s="67" t="n">
        <v>5</v>
      </c>
      <c r="Q2332" s="67" t="n">
        <v>3</v>
      </c>
      <c r="R2332" s="67">
        <f>$I2332</f>
        <v/>
      </c>
      <c r="S2332" s="67">
        <f>$K2332</f>
        <v/>
      </c>
      <c r="T2332" s="67">
        <f>IFERROR(INDEX(Clients!$G$2:$G$1020,MATCH($E2332,Clients!$A$2:$A$1020,0)),"")</f>
        <v/>
      </c>
      <c r="U2332" s="67">
        <f>IFERROR(INDEX(Clients!$I$2:$I$1020,MATCH($E2332,Clients!$A$2:$A$1020,0)),"")</f>
        <v/>
      </c>
      <c r="V2332" s="69">
        <f>1</f>
        <v/>
      </c>
      <c r="W2332" s="69">
        <f>IF($N2332="Accepté",1,0)</f>
        <v/>
      </c>
      <c r="X2332" s="68">
        <f>$M2332*$W2332</f>
        <v/>
      </c>
      <c r="Y2332" s="68">
        <f>IF($N2332="En cours",0,$M2332)</f>
        <v/>
      </c>
      <c r="Z2332" s="69">
        <f>IF($P2332="",0,1)</f>
        <v/>
      </c>
      <c r="AA2332" s="70">
        <f>IF($P2332="",0,$P2332)</f>
        <v/>
      </c>
      <c r="AB2332" s="69">
        <f>IF(AND($P2332&lt;&gt;"",$P2332&lt;=Paramètres!$C$14),1,0)</f>
        <v/>
      </c>
      <c r="AC2332" s="67">
        <f>IF($P2332="","Jamais relancé",IF($P2332&lt;=3,"0-3 j",IF($P2332&lt;=7,"4-7 j",IF($P2332&lt;=15,"8-15 j","Plus de 15 j"))))</f>
        <v/>
      </c>
      <c r="AD2332" s="67">
        <f>IF($M2332&lt;=1000,"Moins de 1 k€",IF($M2332&lt;=5000,"1 à 5 k€",IF($M2332&lt;=15000,"5 à 15 k€","Plus de 15 k€")))</f>
        <v/>
      </c>
    </row>
    <row r="2333">
      <c r="A2333" s="65" t="inlineStr">
        <is>
          <t>DEV-02332</t>
        </is>
      </c>
      <c r="B2333" s="66" t="n">
        <v>45950</v>
      </c>
      <c r="C2333" s="65" t="inlineStr">
        <is>
          <t>2025-10</t>
        </is>
      </c>
      <c r="D2333" s="65" t="inlineStr">
        <is>
          <t>2025-2026</t>
        </is>
      </c>
      <c r="E2333" s="65" t="inlineStr">
        <is>
          <t>CLI-0180</t>
        </is>
      </c>
      <c r="F2333" s="65" t="inlineStr">
        <is>
          <t>Particulier</t>
        </is>
      </c>
      <c r="G2333" s="65" t="inlineStr">
        <is>
          <t>Toulouse</t>
        </is>
      </c>
      <c r="H2333" s="65" t="inlineStr">
        <is>
          <t>Julien Fabre</t>
        </is>
      </c>
      <c r="I2333" s="65" t="inlineStr">
        <is>
          <t>Chauffage</t>
        </is>
      </c>
      <c r="J2333" s="65" t="inlineStr">
        <is>
          <t>CH-003</t>
        </is>
      </c>
      <c r="K2333" s="65" t="inlineStr">
        <is>
          <t>Installation pompe à chaleur air/eau</t>
        </is>
      </c>
      <c r="L2333" s="67" t="n">
        <v>1</v>
      </c>
      <c r="M2333" s="68" t="n">
        <v>13764.8</v>
      </c>
      <c r="N2333" s="65" t="inlineStr">
        <is>
          <t>Refusé</t>
        </is>
      </c>
      <c r="O2333" s="66" t="n">
        <v>45982</v>
      </c>
      <c r="P2333" s="67" t="n">
        <v>14</v>
      </c>
      <c r="Q2333" s="67" t="n">
        <v>3</v>
      </c>
      <c r="R2333" s="67">
        <f>$I2333</f>
        <v/>
      </c>
      <c r="S2333" s="67">
        <f>$K2333</f>
        <v/>
      </c>
      <c r="T2333" s="67">
        <f>IFERROR(INDEX(Clients!$G$2:$G$1020,MATCH($E2333,Clients!$A$2:$A$1020,0)),"")</f>
        <v/>
      </c>
      <c r="U2333" s="67">
        <f>IFERROR(INDEX(Clients!$I$2:$I$1020,MATCH($E2333,Clients!$A$2:$A$1020,0)),"")</f>
        <v/>
      </c>
      <c r="V2333" s="69">
        <f>1</f>
        <v/>
      </c>
      <c r="W2333" s="69">
        <f>IF($N2333="Accepté",1,0)</f>
        <v/>
      </c>
      <c r="X2333" s="68">
        <f>$M2333*$W2333</f>
        <v/>
      </c>
      <c r="Y2333" s="68">
        <f>IF($N2333="En cours",0,$M2333)</f>
        <v/>
      </c>
      <c r="Z2333" s="69">
        <f>IF($P2333="",0,1)</f>
        <v/>
      </c>
      <c r="AA2333" s="70">
        <f>IF($P2333="",0,$P2333)</f>
        <v/>
      </c>
      <c r="AB2333" s="69">
        <f>IF(AND($P2333&lt;&gt;"",$P2333&lt;=Paramètres!$C$14),1,0)</f>
        <v/>
      </c>
      <c r="AC2333" s="67">
        <f>IF($P2333="","Jamais relancé",IF($P2333&lt;=3,"0-3 j",IF($P2333&lt;=7,"4-7 j",IF($P2333&lt;=15,"8-15 j","Plus de 15 j"))))</f>
        <v/>
      </c>
      <c r="AD2333" s="67">
        <f>IF($M2333&lt;=1000,"Moins de 1 k€",IF($M2333&lt;=5000,"1 à 5 k€",IF($M2333&lt;=15000,"5 à 15 k€","Plus de 15 k€")))</f>
        <v/>
      </c>
    </row>
    <row r="2334">
      <c r="A2334" s="65" t="inlineStr">
        <is>
          <t>DEV-02333</t>
        </is>
      </c>
      <c r="B2334" s="66" t="n">
        <v>45950</v>
      </c>
      <c r="C2334" s="65" t="inlineStr">
        <is>
          <t>2025-10</t>
        </is>
      </c>
      <c r="D2334" s="65" t="inlineStr">
        <is>
          <t>2025-2026</t>
        </is>
      </c>
      <c r="E2334" s="65" t="inlineStr">
        <is>
          <t>CLI-0697</t>
        </is>
      </c>
      <c r="F2334" s="65" t="inlineStr">
        <is>
          <t>Particulier</t>
        </is>
      </c>
      <c r="G2334" s="65" t="inlineStr">
        <is>
          <t>Montpellier</t>
        </is>
      </c>
      <c r="H2334" s="65" t="inlineStr">
        <is>
          <t>Thomas Rey</t>
        </is>
      </c>
      <c r="I2334" s="65" t="inlineStr">
        <is>
          <t>Salle de bain</t>
        </is>
      </c>
      <c r="J2334" s="65" t="inlineStr">
        <is>
          <t>SB-002</t>
        </is>
      </c>
      <c r="K2334" s="65" t="inlineStr">
        <is>
          <t>Remplacement baignoire par douche</t>
        </is>
      </c>
      <c r="L2334" s="67" t="n">
        <v>1</v>
      </c>
      <c r="M2334" s="68" t="n">
        <v>3446.63</v>
      </c>
      <c r="N2334" s="65" t="inlineStr">
        <is>
          <t>Accepté</t>
        </is>
      </c>
      <c r="O2334" s="66" t="n">
        <v>45972</v>
      </c>
      <c r="P2334" s="67" t="n">
        <v>14</v>
      </c>
      <c r="Q2334" s="67" t="n">
        <v>1</v>
      </c>
      <c r="R2334" s="67">
        <f>$I2334</f>
        <v/>
      </c>
      <c r="S2334" s="67">
        <f>$K2334</f>
        <v/>
      </c>
      <c r="T2334" s="67">
        <f>IFERROR(INDEX(Clients!$G$2:$G$1020,MATCH($E2334,Clients!$A$2:$A$1020,0)),"")</f>
        <v/>
      </c>
      <c r="U2334" s="67">
        <f>IFERROR(INDEX(Clients!$I$2:$I$1020,MATCH($E2334,Clients!$A$2:$A$1020,0)),"")</f>
        <v/>
      </c>
      <c r="V2334" s="69">
        <f>1</f>
        <v/>
      </c>
      <c r="W2334" s="69">
        <f>IF($N2334="Accepté",1,0)</f>
        <v/>
      </c>
      <c r="X2334" s="68">
        <f>$M2334*$W2334</f>
        <v/>
      </c>
      <c r="Y2334" s="68">
        <f>IF($N2334="En cours",0,$M2334)</f>
        <v/>
      </c>
      <c r="Z2334" s="69">
        <f>IF($P2334="",0,1)</f>
        <v/>
      </c>
      <c r="AA2334" s="70">
        <f>IF($P2334="",0,$P2334)</f>
        <v/>
      </c>
      <c r="AB2334" s="69">
        <f>IF(AND($P2334&lt;&gt;"",$P2334&lt;=Paramètres!$C$14),1,0)</f>
        <v/>
      </c>
      <c r="AC2334" s="67">
        <f>IF($P2334="","Jamais relancé",IF($P2334&lt;=3,"0-3 j",IF($P2334&lt;=7,"4-7 j",IF($P2334&lt;=15,"8-15 j","Plus de 15 j"))))</f>
        <v/>
      </c>
      <c r="AD2334" s="67">
        <f>IF($M2334&lt;=1000,"Moins de 1 k€",IF($M2334&lt;=5000,"1 à 5 k€",IF($M2334&lt;=15000,"5 à 15 k€","Plus de 15 k€")))</f>
        <v/>
      </c>
    </row>
    <row r="2335">
      <c r="A2335" s="65" t="inlineStr">
        <is>
          <t>DEV-02334</t>
        </is>
      </c>
      <c r="B2335" s="66" t="n">
        <v>45951</v>
      </c>
      <c r="C2335" s="65" t="inlineStr">
        <is>
          <t>2025-10</t>
        </is>
      </c>
      <c r="D2335" s="65" t="inlineStr">
        <is>
          <t>2025-2026</t>
        </is>
      </c>
      <c r="E2335" s="65" t="inlineStr">
        <is>
          <t>CLI-0331</t>
        </is>
      </c>
      <c r="F2335" s="65" t="inlineStr">
        <is>
          <t>Particulier</t>
        </is>
      </c>
      <c r="G2335" s="65" t="inlineStr">
        <is>
          <t>Bordeaux</t>
        </is>
      </c>
      <c r="H2335" s="65" t="inlineStr">
        <is>
          <t>Sophie Marchand</t>
        </is>
      </c>
      <c r="I2335" s="65" t="inlineStr">
        <is>
          <t>Salle de bain</t>
        </is>
      </c>
      <c r="J2335" s="65" t="inlineStr">
        <is>
          <t>SB-003</t>
        </is>
      </c>
      <c r="K2335" s="65" t="inlineStr">
        <is>
          <t>Pose meuble vasque + robinetterie</t>
        </is>
      </c>
      <c r="L2335" s="67" t="n">
        <v>1</v>
      </c>
      <c r="M2335" s="68" t="n">
        <v>1447.61</v>
      </c>
      <c r="N2335" s="65" t="inlineStr">
        <is>
          <t>Sans réponse</t>
        </is>
      </c>
      <c r="O2335" s="66" t="n">
        <v>45962</v>
      </c>
      <c r="P2335" s="67" t="n">
        <v>18</v>
      </c>
      <c r="Q2335" s="67" t="n">
        <v>0</v>
      </c>
      <c r="R2335" s="67">
        <f>$I2335</f>
        <v/>
      </c>
      <c r="S2335" s="67">
        <f>$K2335</f>
        <v/>
      </c>
      <c r="T2335" s="67">
        <f>IFERROR(INDEX(Clients!$G$2:$G$1020,MATCH($E2335,Clients!$A$2:$A$1020,0)),"")</f>
        <v/>
      </c>
      <c r="U2335" s="67">
        <f>IFERROR(INDEX(Clients!$I$2:$I$1020,MATCH($E2335,Clients!$A$2:$A$1020,0)),"")</f>
        <v/>
      </c>
      <c r="V2335" s="69">
        <f>1</f>
        <v/>
      </c>
      <c r="W2335" s="69">
        <f>IF($N2335="Accepté",1,0)</f>
        <v/>
      </c>
      <c r="X2335" s="68">
        <f>$M2335*$W2335</f>
        <v/>
      </c>
      <c r="Y2335" s="68">
        <f>IF($N2335="En cours",0,$M2335)</f>
        <v/>
      </c>
      <c r="Z2335" s="69">
        <f>IF($P2335="",0,1)</f>
        <v/>
      </c>
      <c r="AA2335" s="70">
        <f>IF($P2335="",0,$P2335)</f>
        <v/>
      </c>
      <c r="AB2335" s="69">
        <f>IF(AND($P2335&lt;&gt;"",$P2335&lt;=Paramètres!$C$14),1,0)</f>
        <v/>
      </c>
      <c r="AC2335" s="67">
        <f>IF($P2335="","Jamais relancé",IF($P2335&lt;=3,"0-3 j",IF($P2335&lt;=7,"4-7 j",IF($P2335&lt;=15,"8-15 j","Plus de 15 j"))))</f>
        <v/>
      </c>
      <c r="AD2335" s="67">
        <f>IF($M2335&lt;=1000,"Moins de 1 k€",IF($M2335&lt;=5000,"1 à 5 k€",IF($M2335&lt;=15000,"5 à 15 k€","Plus de 15 k€")))</f>
        <v/>
      </c>
    </row>
    <row r="2336">
      <c r="A2336" s="65" t="inlineStr">
        <is>
          <t>DEV-02335</t>
        </is>
      </c>
      <c r="B2336" s="66" t="n">
        <v>45951</v>
      </c>
      <c r="C2336" s="65" t="inlineStr">
        <is>
          <t>2025-10</t>
        </is>
      </c>
      <c r="D2336" s="65" t="inlineStr">
        <is>
          <t>2025-2026</t>
        </is>
      </c>
      <c r="E2336" s="65" t="inlineStr">
        <is>
          <t>CLI-0282</t>
        </is>
      </c>
      <c r="F2336" s="65" t="inlineStr">
        <is>
          <t>Particulier</t>
        </is>
      </c>
      <c r="G2336" s="65" t="inlineStr">
        <is>
          <t>Bordeaux</t>
        </is>
      </c>
      <c r="H2336" s="65" t="inlineStr">
        <is>
          <t>Sophie Marchand</t>
        </is>
      </c>
      <c r="I2336" s="65" t="inlineStr">
        <is>
          <t>Électricité</t>
        </is>
      </c>
      <c r="J2336" s="65" t="inlineStr">
        <is>
          <t>EL-001</t>
        </is>
      </c>
      <c r="K2336" s="65" t="inlineStr">
        <is>
          <t>Mise aux normes tableau électrique</t>
        </is>
      </c>
      <c r="L2336" s="67" t="n">
        <v>1</v>
      </c>
      <c r="M2336" s="68" t="n">
        <v>1639.21</v>
      </c>
      <c r="N2336" s="65" t="inlineStr">
        <is>
          <t>Refusé</t>
        </is>
      </c>
      <c r="O2336" s="66" t="n">
        <v>45987</v>
      </c>
      <c r="P2336" s="67" t="n">
        <v>15</v>
      </c>
      <c r="Q2336" s="67" t="n">
        <v>2</v>
      </c>
      <c r="R2336" s="67">
        <f>$I2336</f>
        <v/>
      </c>
      <c r="S2336" s="67">
        <f>$K2336</f>
        <v/>
      </c>
      <c r="T2336" s="67">
        <f>IFERROR(INDEX(Clients!$G$2:$G$1020,MATCH($E2336,Clients!$A$2:$A$1020,0)),"")</f>
        <v/>
      </c>
      <c r="U2336" s="67">
        <f>IFERROR(INDEX(Clients!$I$2:$I$1020,MATCH($E2336,Clients!$A$2:$A$1020,0)),"")</f>
        <v/>
      </c>
      <c r="V2336" s="69">
        <f>1</f>
        <v/>
      </c>
      <c r="W2336" s="69">
        <f>IF($N2336="Accepté",1,0)</f>
        <v/>
      </c>
      <c r="X2336" s="68">
        <f>$M2336*$W2336</f>
        <v/>
      </c>
      <c r="Y2336" s="68">
        <f>IF($N2336="En cours",0,$M2336)</f>
        <v/>
      </c>
      <c r="Z2336" s="69">
        <f>IF($P2336="",0,1)</f>
        <v/>
      </c>
      <c r="AA2336" s="70">
        <f>IF($P2336="",0,$P2336)</f>
        <v/>
      </c>
      <c r="AB2336" s="69">
        <f>IF(AND($P2336&lt;&gt;"",$P2336&lt;=Paramètres!$C$14),1,0)</f>
        <v/>
      </c>
      <c r="AC2336" s="67">
        <f>IF($P2336="","Jamais relancé",IF($P2336&lt;=3,"0-3 j",IF($P2336&lt;=7,"4-7 j",IF($P2336&lt;=15,"8-15 j","Plus de 15 j"))))</f>
        <v/>
      </c>
      <c r="AD2336" s="67">
        <f>IF($M2336&lt;=1000,"Moins de 1 k€",IF($M2336&lt;=5000,"1 à 5 k€",IF($M2336&lt;=15000,"5 à 15 k€","Plus de 15 k€")))</f>
        <v/>
      </c>
    </row>
    <row r="2337">
      <c r="A2337" s="65" t="inlineStr">
        <is>
          <t>DEV-02336</t>
        </is>
      </c>
      <c r="B2337" s="66" t="n">
        <v>45951</v>
      </c>
      <c r="C2337" s="65" t="inlineStr">
        <is>
          <t>2025-10</t>
        </is>
      </c>
      <c r="D2337" s="65" t="inlineStr">
        <is>
          <t>2025-2026</t>
        </is>
      </c>
      <c r="E2337" s="65" t="inlineStr">
        <is>
          <t>CLI-0267</t>
        </is>
      </c>
      <c r="F2337" s="65" t="inlineStr">
        <is>
          <t>Particulier</t>
        </is>
      </c>
      <c r="G2337" s="65" t="inlineStr">
        <is>
          <t>Bordeaux</t>
        </is>
      </c>
      <c r="H2337" s="65" t="inlineStr">
        <is>
          <t>Sophie Marchand</t>
        </is>
      </c>
      <c r="I2337" s="65" t="inlineStr">
        <is>
          <t>Chauffage</t>
        </is>
      </c>
      <c r="J2337" s="65" t="inlineStr">
        <is>
          <t>CH-003</t>
        </is>
      </c>
      <c r="K2337" s="65" t="inlineStr">
        <is>
          <t>Installation pompe à chaleur air/eau</t>
        </is>
      </c>
      <c r="L2337" s="67" t="n">
        <v>1</v>
      </c>
      <c r="M2337" s="68" t="n">
        <v>15013.84</v>
      </c>
      <c r="N2337" s="65" t="inlineStr">
        <is>
          <t>Refusé</t>
        </is>
      </c>
      <c r="O2337" s="66" t="n">
        <v>45979</v>
      </c>
      <c r="P2337" s="67" t="n"/>
      <c r="Q2337" s="67" t="n">
        <v>0</v>
      </c>
      <c r="R2337" s="67">
        <f>$I2337</f>
        <v/>
      </c>
      <c r="S2337" s="67">
        <f>$K2337</f>
        <v/>
      </c>
      <c r="T2337" s="67">
        <f>IFERROR(INDEX(Clients!$G$2:$G$1020,MATCH($E2337,Clients!$A$2:$A$1020,0)),"")</f>
        <v/>
      </c>
      <c r="U2337" s="67">
        <f>IFERROR(INDEX(Clients!$I$2:$I$1020,MATCH($E2337,Clients!$A$2:$A$1020,0)),"")</f>
        <v/>
      </c>
      <c r="V2337" s="69">
        <f>1</f>
        <v/>
      </c>
      <c r="W2337" s="69">
        <f>IF($N2337="Accepté",1,0)</f>
        <v/>
      </c>
      <c r="X2337" s="68">
        <f>$M2337*$W2337</f>
        <v/>
      </c>
      <c r="Y2337" s="68">
        <f>IF($N2337="En cours",0,$M2337)</f>
        <v/>
      </c>
      <c r="Z2337" s="69">
        <f>IF($P2337="",0,1)</f>
        <v/>
      </c>
      <c r="AA2337" s="70">
        <f>IF($P2337="",0,$P2337)</f>
        <v/>
      </c>
      <c r="AB2337" s="69">
        <f>IF(AND($P2337&lt;&gt;"",$P2337&lt;=Paramètres!$C$14),1,0)</f>
        <v/>
      </c>
      <c r="AC2337" s="67">
        <f>IF($P2337="","Jamais relancé",IF($P2337&lt;=3,"0-3 j",IF($P2337&lt;=7,"4-7 j",IF($P2337&lt;=15,"8-15 j","Plus de 15 j"))))</f>
        <v/>
      </c>
      <c r="AD2337" s="67">
        <f>IF($M2337&lt;=1000,"Moins de 1 k€",IF($M2337&lt;=5000,"1 à 5 k€",IF($M2337&lt;=15000,"5 à 15 k€","Plus de 15 k€")))</f>
        <v/>
      </c>
    </row>
    <row r="2338">
      <c r="A2338" s="65" t="inlineStr">
        <is>
          <t>DEV-02337</t>
        </is>
      </c>
      <c r="B2338" s="66" t="n">
        <v>45951</v>
      </c>
      <c r="C2338" s="65" t="inlineStr">
        <is>
          <t>2025-10</t>
        </is>
      </c>
      <c r="D2338" s="65" t="inlineStr">
        <is>
          <t>2025-2026</t>
        </is>
      </c>
      <c r="E2338" s="65" t="inlineStr">
        <is>
          <t>CLI-0433</t>
        </is>
      </c>
      <c r="F2338" s="65" t="inlineStr">
        <is>
          <t>Particulier</t>
        </is>
      </c>
      <c r="G2338" s="65" t="inlineStr">
        <is>
          <t>Toulouse</t>
        </is>
      </c>
      <c r="H2338" s="65" t="inlineStr">
        <is>
          <t>Nadia Cherif</t>
        </is>
      </c>
      <c r="I2338" s="65" t="inlineStr">
        <is>
          <t>Chauffage</t>
        </is>
      </c>
      <c r="J2338" s="65" t="inlineStr">
        <is>
          <t>CH-003</t>
        </is>
      </c>
      <c r="K2338" s="65" t="inlineStr">
        <is>
          <t>Installation pompe à chaleur air/eau</t>
        </is>
      </c>
      <c r="L2338" s="67" t="n">
        <v>1</v>
      </c>
      <c r="M2338" s="68" t="n">
        <v>15922.67</v>
      </c>
      <c r="N2338" s="65" t="inlineStr">
        <is>
          <t>Sans réponse</t>
        </is>
      </c>
      <c r="O2338" s="66" t="n">
        <v>45966</v>
      </c>
      <c r="P2338" s="67" t="n"/>
      <c r="Q2338" s="67" t="n">
        <v>0</v>
      </c>
      <c r="R2338" s="67">
        <f>$I2338</f>
        <v/>
      </c>
      <c r="S2338" s="67">
        <f>$K2338</f>
        <v/>
      </c>
      <c r="T2338" s="67">
        <f>IFERROR(INDEX(Clients!$G$2:$G$1020,MATCH($E2338,Clients!$A$2:$A$1020,0)),"")</f>
        <v/>
      </c>
      <c r="U2338" s="67">
        <f>IFERROR(INDEX(Clients!$I$2:$I$1020,MATCH($E2338,Clients!$A$2:$A$1020,0)),"")</f>
        <v/>
      </c>
      <c r="V2338" s="69">
        <f>1</f>
        <v/>
      </c>
      <c r="W2338" s="69">
        <f>IF($N2338="Accepté",1,0)</f>
        <v/>
      </c>
      <c r="X2338" s="68">
        <f>$M2338*$W2338</f>
        <v/>
      </c>
      <c r="Y2338" s="68">
        <f>IF($N2338="En cours",0,$M2338)</f>
        <v/>
      </c>
      <c r="Z2338" s="69">
        <f>IF($P2338="",0,1)</f>
        <v/>
      </c>
      <c r="AA2338" s="70">
        <f>IF($P2338="",0,$P2338)</f>
        <v/>
      </c>
      <c r="AB2338" s="69">
        <f>IF(AND($P2338&lt;&gt;"",$P2338&lt;=Paramètres!$C$14),1,0)</f>
        <v/>
      </c>
      <c r="AC2338" s="67">
        <f>IF($P2338="","Jamais relancé",IF($P2338&lt;=3,"0-3 j",IF($P2338&lt;=7,"4-7 j",IF($P2338&lt;=15,"8-15 j","Plus de 15 j"))))</f>
        <v/>
      </c>
      <c r="AD2338" s="67">
        <f>IF($M2338&lt;=1000,"Moins de 1 k€",IF($M2338&lt;=5000,"1 à 5 k€",IF($M2338&lt;=15000,"5 à 15 k€","Plus de 15 k€")))</f>
        <v/>
      </c>
    </row>
    <row r="2339">
      <c r="A2339" s="65" t="inlineStr">
        <is>
          <t>DEV-02338</t>
        </is>
      </c>
      <c r="B2339" s="66" t="n">
        <v>45952</v>
      </c>
      <c r="C2339" s="65" t="inlineStr">
        <is>
          <t>2025-10</t>
        </is>
      </c>
      <c r="D2339" s="65" t="inlineStr">
        <is>
          <t>2025-2026</t>
        </is>
      </c>
      <c r="E2339" s="65" t="inlineStr">
        <is>
          <t>CLI-0754</t>
        </is>
      </c>
      <c r="F2339" s="65" t="inlineStr">
        <is>
          <t>Professionnel</t>
        </is>
      </c>
      <c r="G2339" s="65" t="inlineStr">
        <is>
          <t>Bordeaux</t>
        </is>
      </c>
      <c r="H2339" s="65" t="inlineStr">
        <is>
          <t>Sophie Marchand</t>
        </is>
      </c>
      <c r="I2339" s="65" t="inlineStr">
        <is>
          <t>Chauffage</t>
        </is>
      </c>
      <c r="J2339" s="65" t="inlineStr">
        <is>
          <t>CH-005</t>
        </is>
      </c>
      <c r="K2339" s="65" t="inlineStr">
        <is>
          <t>Désembouage circuit chauffage</t>
        </is>
      </c>
      <c r="L2339" s="67" t="n">
        <v>1</v>
      </c>
      <c r="M2339" s="68" t="n">
        <v>1244.72</v>
      </c>
      <c r="N2339" s="65" t="inlineStr">
        <is>
          <t>Accepté</t>
        </is>
      </c>
      <c r="O2339" s="66" t="n">
        <v>45955</v>
      </c>
      <c r="P2339" s="67" t="n">
        <v>5</v>
      </c>
      <c r="Q2339" s="67" t="n">
        <v>0</v>
      </c>
      <c r="R2339" s="67">
        <f>$I2339</f>
        <v/>
      </c>
      <c r="S2339" s="67">
        <f>$K2339</f>
        <v/>
      </c>
      <c r="T2339" s="67">
        <f>IFERROR(INDEX(Clients!$G$2:$G$1020,MATCH($E2339,Clients!$A$2:$A$1020,0)),"")</f>
        <v/>
      </c>
      <c r="U2339" s="67">
        <f>IFERROR(INDEX(Clients!$I$2:$I$1020,MATCH($E2339,Clients!$A$2:$A$1020,0)),"")</f>
        <v/>
      </c>
      <c r="V2339" s="69">
        <f>1</f>
        <v/>
      </c>
      <c r="W2339" s="69">
        <f>IF($N2339="Accepté",1,0)</f>
        <v/>
      </c>
      <c r="X2339" s="68">
        <f>$M2339*$W2339</f>
        <v/>
      </c>
      <c r="Y2339" s="68">
        <f>IF($N2339="En cours",0,$M2339)</f>
        <v/>
      </c>
      <c r="Z2339" s="69">
        <f>IF($P2339="",0,1)</f>
        <v/>
      </c>
      <c r="AA2339" s="70">
        <f>IF($P2339="",0,$P2339)</f>
        <v/>
      </c>
      <c r="AB2339" s="69">
        <f>IF(AND($P2339&lt;&gt;"",$P2339&lt;=Paramètres!$C$14),1,0)</f>
        <v/>
      </c>
      <c r="AC2339" s="67">
        <f>IF($P2339="","Jamais relancé",IF($P2339&lt;=3,"0-3 j",IF($P2339&lt;=7,"4-7 j",IF($P2339&lt;=15,"8-15 j","Plus de 15 j"))))</f>
        <v/>
      </c>
      <c r="AD2339" s="67">
        <f>IF($M2339&lt;=1000,"Moins de 1 k€",IF($M2339&lt;=5000,"1 à 5 k€",IF($M2339&lt;=15000,"5 à 15 k€","Plus de 15 k€")))</f>
        <v/>
      </c>
    </row>
    <row r="2340">
      <c r="A2340" s="65" t="inlineStr">
        <is>
          <t>DEV-02339</t>
        </is>
      </c>
      <c r="B2340" s="66" t="n">
        <v>45952</v>
      </c>
      <c r="C2340" s="65" t="inlineStr">
        <is>
          <t>2025-10</t>
        </is>
      </c>
      <c r="D2340" s="65" t="inlineStr">
        <is>
          <t>2025-2026</t>
        </is>
      </c>
      <c r="E2340" s="65" t="inlineStr">
        <is>
          <t>CLI-0559</t>
        </is>
      </c>
      <c r="F2340" s="65" t="inlineStr">
        <is>
          <t>Particulier</t>
        </is>
      </c>
      <c r="G2340" s="65" t="inlineStr">
        <is>
          <t>Bordeaux</t>
        </is>
      </c>
      <c r="H2340" s="65" t="inlineStr">
        <is>
          <t>Karim Belkacem</t>
        </is>
      </c>
      <c r="I2340" s="65" t="inlineStr">
        <is>
          <t>Salle de bain</t>
        </is>
      </c>
      <c r="J2340" s="65" t="inlineStr">
        <is>
          <t>SB-002</t>
        </is>
      </c>
      <c r="K2340" s="65" t="inlineStr">
        <is>
          <t>Remplacement baignoire par douche</t>
        </is>
      </c>
      <c r="L2340" s="67" t="n">
        <v>3</v>
      </c>
      <c r="M2340" s="68" t="n">
        <v>12065.93</v>
      </c>
      <c r="N2340" s="65" t="inlineStr">
        <is>
          <t>Refusé</t>
        </is>
      </c>
      <c r="O2340" s="66" t="n">
        <v>45978</v>
      </c>
      <c r="P2340" s="67" t="n"/>
      <c r="Q2340" s="67" t="n">
        <v>0</v>
      </c>
      <c r="R2340" s="67">
        <f>$I2340</f>
        <v/>
      </c>
      <c r="S2340" s="67">
        <f>$K2340</f>
        <v/>
      </c>
      <c r="T2340" s="67">
        <f>IFERROR(INDEX(Clients!$G$2:$G$1020,MATCH($E2340,Clients!$A$2:$A$1020,0)),"")</f>
        <v/>
      </c>
      <c r="U2340" s="67">
        <f>IFERROR(INDEX(Clients!$I$2:$I$1020,MATCH($E2340,Clients!$A$2:$A$1020,0)),"")</f>
        <v/>
      </c>
      <c r="V2340" s="69">
        <f>1</f>
        <v/>
      </c>
      <c r="W2340" s="69">
        <f>IF($N2340="Accepté",1,0)</f>
        <v/>
      </c>
      <c r="X2340" s="68">
        <f>$M2340*$W2340</f>
        <v/>
      </c>
      <c r="Y2340" s="68">
        <f>IF($N2340="En cours",0,$M2340)</f>
        <v/>
      </c>
      <c r="Z2340" s="69">
        <f>IF($P2340="",0,1)</f>
        <v/>
      </c>
      <c r="AA2340" s="70">
        <f>IF($P2340="",0,$P2340)</f>
        <v/>
      </c>
      <c r="AB2340" s="69">
        <f>IF(AND($P2340&lt;&gt;"",$P2340&lt;=Paramètres!$C$14),1,0)</f>
        <v/>
      </c>
      <c r="AC2340" s="67">
        <f>IF($P2340="","Jamais relancé",IF($P2340&lt;=3,"0-3 j",IF($P2340&lt;=7,"4-7 j",IF($P2340&lt;=15,"8-15 j","Plus de 15 j"))))</f>
        <v/>
      </c>
      <c r="AD2340" s="67">
        <f>IF($M2340&lt;=1000,"Moins de 1 k€",IF($M2340&lt;=5000,"1 à 5 k€",IF($M2340&lt;=15000,"5 à 15 k€","Plus de 15 k€")))</f>
        <v/>
      </c>
    </row>
    <row r="2341">
      <c r="A2341" s="65" t="inlineStr">
        <is>
          <t>DEV-02340</t>
        </is>
      </c>
      <c r="B2341" s="66" t="n">
        <v>45952</v>
      </c>
      <c r="C2341" s="65" t="inlineStr">
        <is>
          <t>2025-10</t>
        </is>
      </c>
      <c r="D2341" s="65" t="inlineStr">
        <is>
          <t>2025-2026</t>
        </is>
      </c>
      <c r="E2341" s="65" t="inlineStr">
        <is>
          <t>CLI-0315</t>
        </is>
      </c>
      <c r="F2341" s="65" t="inlineStr">
        <is>
          <t>Professionnel</t>
        </is>
      </c>
      <c r="G2341" s="65" t="inlineStr">
        <is>
          <t>Bordeaux</t>
        </is>
      </c>
      <c r="H2341" s="65" t="inlineStr">
        <is>
          <t>Sophie Marchand</t>
        </is>
      </c>
      <c r="I2341" s="65" t="inlineStr">
        <is>
          <t>Plomberie</t>
        </is>
      </c>
      <c r="J2341" s="65" t="inlineStr">
        <is>
          <t>PR-001</t>
        </is>
      </c>
      <c r="K2341" s="65" t="inlineStr">
        <is>
          <t>Remplacement chauffe-eau 200 L</t>
        </is>
      </c>
      <c r="L2341" s="67" t="n">
        <v>1</v>
      </c>
      <c r="M2341" s="68" t="n">
        <v>2172.27</v>
      </c>
      <c r="N2341" s="65" t="inlineStr">
        <is>
          <t>Refusé</t>
        </is>
      </c>
      <c r="O2341" s="66" t="n">
        <v>45968</v>
      </c>
      <c r="P2341" s="67" t="n">
        <v>13</v>
      </c>
      <c r="Q2341" s="67" t="n">
        <v>1</v>
      </c>
      <c r="R2341" s="67">
        <f>$I2341</f>
        <v/>
      </c>
      <c r="S2341" s="67">
        <f>$K2341</f>
        <v/>
      </c>
      <c r="T2341" s="67">
        <f>IFERROR(INDEX(Clients!$G$2:$G$1020,MATCH($E2341,Clients!$A$2:$A$1020,0)),"")</f>
        <v/>
      </c>
      <c r="U2341" s="67">
        <f>IFERROR(INDEX(Clients!$I$2:$I$1020,MATCH($E2341,Clients!$A$2:$A$1020,0)),"")</f>
        <v/>
      </c>
      <c r="V2341" s="69">
        <f>1</f>
        <v/>
      </c>
      <c r="W2341" s="69">
        <f>IF($N2341="Accepté",1,0)</f>
        <v/>
      </c>
      <c r="X2341" s="68">
        <f>$M2341*$W2341</f>
        <v/>
      </c>
      <c r="Y2341" s="68">
        <f>IF($N2341="En cours",0,$M2341)</f>
        <v/>
      </c>
      <c r="Z2341" s="69">
        <f>IF($P2341="",0,1)</f>
        <v/>
      </c>
      <c r="AA2341" s="70">
        <f>IF($P2341="",0,$P2341)</f>
        <v/>
      </c>
      <c r="AB2341" s="69">
        <f>IF(AND($P2341&lt;&gt;"",$P2341&lt;=Paramètres!$C$14),1,0)</f>
        <v/>
      </c>
      <c r="AC2341" s="67">
        <f>IF($P2341="","Jamais relancé",IF($P2341&lt;=3,"0-3 j",IF($P2341&lt;=7,"4-7 j",IF($P2341&lt;=15,"8-15 j","Plus de 15 j"))))</f>
        <v/>
      </c>
      <c r="AD2341" s="67">
        <f>IF($M2341&lt;=1000,"Moins de 1 k€",IF($M2341&lt;=5000,"1 à 5 k€",IF($M2341&lt;=15000,"5 à 15 k€","Plus de 15 k€")))</f>
        <v/>
      </c>
    </row>
    <row r="2342">
      <c r="A2342" s="65" t="inlineStr">
        <is>
          <t>DEV-02341</t>
        </is>
      </c>
      <c r="B2342" s="66" t="n">
        <v>45953</v>
      </c>
      <c r="C2342" s="65" t="inlineStr">
        <is>
          <t>2025-10</t>
        </is>
      </c>
      <c r="D2342" s="65" t="inlineStr">
        <is>
          <t>2025-2026</t>
        </is>
      </c>
      <c r="E2342" s="65" t="inlineStr">
        <is>
          <t>CLI-0131</t>
        </is>
      </c>
      <c r="F2342" s="65" t="inlineStr">
        <is>
          <t>Particulier</t>
        </is>
      </c>
      <c r="G2342" s="65" t="inlineStr">
        <is>
          <t>Toulouse</t>
        </is>
      </c>
      <c r="H2342" s="65" t="inlineStr">
        <is>
          <t>Julien Fabre</t>
        </is>
      </c>
      <c r="I2342" s="65" t="inlineStr">
        <is>
          <t>Plomberie</t>
        </is>
      </c>
      <c r="J2342" s="65" t="inlineStr">
        <is>
          <t>PR-004</t>
        </is>
      </c>
      <c r="K2342" s="65" t="inlineStr">
        <is>
          <t>Remplacement colonne d'évacuation</t>
        </is>
      </c>
      <c r="L2342" s="67" t="n">
        <v>1</v>
      </c>
      <c r="M2342" s="68" t="n">
        <v>6138.33</v>
      </c>
      <c r="N2342" s="65" t="inlineStr">
        <is>
          <t>Accepté</t>
        </is>
      </c>
      <c r="O2342" s="66" t="n">
        <v>45981</v>
      </c>
      <c r="P2342" s="67" t="n"/>
      <c r="Q2342" s="67" t="n">
        <v>0</v>
      </c>
      <c r="R2342" s="67">
        <f>$I2342</f>
        <v/>
      </c>
      <c r="S2342" s="67">
        <f>$K2342</f>
        <v/>
      </c>
      <c r="T2342" s="67">
        <f>IFERROR(INDEX(Clients!$G$2:$G$1020,MATCH($E2342,Clients!$A$2:$A$1020,0)),"")</f>
        <v/>
      </c>
      <c r="U2342" s="67">
        <f>IFERROR(INDEX(Clients!$I$2:$I$1020,MATCH($E2342,Clients!$A$2:$A$1020,0)),"")</f>
        <v/>
      </c>
      <c r="V2342" s="69">
        <f>1</f>
        <v/>
      </c>
      <c r="W2342" s="69">
        <f>IF($N2342="Accepté",1,0)</f>
        <v/>
      </c>
      <c r="X2342" s="68">
        <f>$M2342*$W2342</f>
        <v/>
      </c>
      <c r="Y2342" s="68">
        <f>IF($N2342="En cours",0,$M2342)</f>
        <v/>
      </c>
      <c r="Z2342" s="69">
        <f>IF($P2342="",0,1)</f>
        <v/>
      </c>
      <c r="AA2342" s="70">
        <f>IF($P2342="",0,$P2342)</f>
        <v/>
      </c>
      <c r="AB2342" s="69">
        <f>IF(AND($P2342&lt;&gt;"",$P2342&lt;=Paramètres!$C$14),1,0)</f>
        <v/>
      </c>
      <c r="AC2342" s="67">
        <f>IF($P2342="","Jamais relancé",IF($P2342&lt;=3,"0-3 j",IF($P2342&lt;=7,"4-7 j",IF($P2342&lt;=15,"8-15 j","Plus de 15 j"))))</f>
        <v/>
      </c>
      <c r="AD2342" s="67">
        <f>IF($M2342&lt;=1000,"Moins de 1 k€",IF($M2342&lt;=5000,"1 à 5 k€",IF($M2342&lt;=15000,"5 à 15 k€","Plus de 15 k€")))</f>
        <v/>
      </c>
    </row>
    <row r="2343">
      <c r="A2343" s="65" t="inlineStr">
        <is>
          <t>DEV-02342</t>
        </is>
      </c>
      <c r="B2343" s="66" t="n">
        <v>45953</v>
      </c>
      <c r="C2343" s="65" t="inlineStr">
        <is>
          <t>2025-10</t>
        </is>
      </c>
      <c r="D2343" s="65" t="inlineStr">
        <is>
          <t>2025-2026</t>
        </is>
      </c>
      <c r="E2343" s="65" t="inlineStr">
        <is>
          <t>CLI-0776</t>
        </is>
      </c>
      <c r="F2343" s="65" t="inlineStr">
        <is>
          <t>Collectivité</t>
        </is>
      </c>
      <c r="G2343" s="65" t="inlineStr">
        <is>
          <t>Bordeaux</t>
        </is>
      </c>
      <c r="H2343" s="65" t="inlineStr">
        <is>
          <t>Karim Belkacem</t>
        </is>
      </c>
      <c r="I2343" s="65" t="inlineStr">
        <is>
          <t>Plomberie</t>
        </is>
      </c>
      <c r="J2343" s="65" t="inlineStr">
        <is>
          <t>PR-002</t>
        </is>
      </c>
      <c r="K2343" s="65" t="inlineStr">
        <is>
          <t>Recherche de fuite + réparation</t>
        </is>
      </c>
      <c r="L2343" s="67" t="n">
        <v>1</v>
      </c>
      <c r="M2343" s="68" t="n">
        <v>1090.46</v>
      </c>
      <c r="N2343" s="65" t="inlineStr">
        <is>
          <t>Sans réponse</t>
        </is>
      </c>
      <c r="O2343" s="66" t="n">
        <v>45977</v>
      </c>
      <c r="P2343" s="67" t="n">
        <v>11</v>
      </c>
      <c r="Q2343" s="67" t="n">
        <v>2</v>
      </c>
      <c r="R2343" s="67">
        <f>$I2343</f>
        <v/>
      </c>
      <c r="S2343" s="67">
        <f>$K2343</f>
        <v/>
      </c>
      <c r="T2343" s="67">
        <f>IFERROR(INDEX(Clients!$G$2:$G$1020,MATCH($E2343,Clients!$A$2:$A$1020,0)),"")</f>
        <v/>
      </c>
      <c r="U2343" s="67">
        <f>IFERROR(INDEX(Clients!$I$2:$I$1020,MATCH($E2343,Clients!$A$2:$A$1020,0)),"")</f>
        <v/>
      </c>
      <c r="V2343" s="69">
        <f>1</f>
        <v/>
      </c>
      <c r="W2343" s="69">
        <f>IF($N2343="Accepté",1,0)</f>
        <v/>
      </c>
      <c r="X2343" s="68">
        <f>$M2343*$W2343</f>
        <v/>
      </c>
      <c r="Y2343" s="68">
        <f>IF($N2343="En cours",0,$M2343)</f>
        <v/>
      </c>
      <c r="Z2343" s="69">
        <f>IF($P2343="",0,1)</f>
        <v/>
      </c>
      <c r="AA2343" s="70">
        <f>IF($P2343="",0,$P2343)</f>
        <v/>
      </c>
      <c r="AB2343" s="69">
        <f>IF(AND($P2343&lt;&gt;"",$P2343&lt;=Paramètres!$C$14),1,0)</f>
        <v/>
      </c>
      <c r="AC2343" s="67">
        <f>IF($P2343="","Jamais relancé",IF($P2343&lt;=3,"0-3 j",IF($P2343&lt;=7,"4-7 j",IF($P2343&lt;=15,"8-15 j","Plus de 15 j"))))</f>
        <v/>
      </c>
      <c r="AD2343" s="67">
        <f>IF($M2343&lt;=1000,"Moins de 1 k€",IF($M2343&lt;=5000,"1 à 5 k€",IF($M2343&lt;=15000,"5 à 15 k€","Plus de 15 k€")))</f>
        <v/>
      </c>
    </row>
    <row r="2344">
      <c r="A2344" s="65" t="inlineStr">
        <is>
          <t>DEV-02343</t>
        </is>
      </c>
      <c r="B2344" s="66" t="n">
        <v>45953</v>
      </c>
      <c r="C2344" s="65" t="inlineStr">
        <is>
          <t>2025-10</t>
        </is>
      </c>
      <c r="D2344" s="65" t="inlineStr">
        <is>
          <t>2025-2026</t>
        </is>
      </c>
      <c r="E2344" s="65" t="inlineStr">
        <is>
          <t>CLI-0778</t>
        </is>
      </c>
      <c r="F2344" s="65" t="inlineStr">
        <is>
          <t>Professionnel</t>
        </is>
      </c>
      <c r="G2344" s="65" t="inlineStr">
        <is>
          <t>Bordeaux</t>
        </is>
      </c>
      <c r="H2344" s="65" t="inlineStr">
        <is>
          <t>Karim Belkacem</t>
        </is>
      </c>
      <c r="I2344" s="65" t="inlineStr">
        <is>
          <t>Salle de bain</t>
        </is>
      </c>
      <c r="J2344" s="65" t="inlineStr">
        <is>
          <t>SB-001</t>
        </is>
      </c>
      <c r="K2344" s="65" t="inlineStr">
        <is>
          <t>Rénovation salle de bain complète</t>
        </is>
      </c>
      <c r="L2344" s="67" t="n">
        <v>1</v>
      </c>
      <c r="M2344" s="68" t="n">
        <v>17176.98</v>
      </c>
      <c r="N2344" s="65" t="inlineStr">
        <is>
          <t>Accepté</t>
        </is>
      </c>
      <c r="O2344" s="66" t="n">
        <v>45987</v>
      </c>
      <c r="P2344" s="67" t="n">
        <v>10</v>
      </c>
      <c r="Q2344" s="67" t="n">
        <v>3</v>
      </c>
      <c r="R2344" s="67">
        <f>$I2344</f>
        <v/>
      </c>
      <c r="S2344" s="67">
        <f>$K2344</f>
        <v/>
      </c>
      <c r="T2344" s="67">
        <f>IFERROR(INDEX(Clients!$G$2:$G$1020,MATCH($E2344,Clients!$A$2:$A$1020,0)),"")</f>
        <v/>
      </c>
      <c r="U2344" s="67">
        <f>IFERROR(INDEX(Clients!$I$2:$I$1020,MATCH($E2344,Clients!$A$2:$A$1020,0)),"")</f>
        <v/>
      </c>
      <c r="V2344" s="69">
        <f>1</f>
        <v/>
      </c>
      <c r="W2344" s="69">
        <f>IF($N2344="Accepté",1,0)</f>
        <v/>
      </c>
      <c r="X2344" s="68">
        <f>$M2344*$W2344</f>
        <v/>
      </c>
      <c r="Y2344" s="68">
        <f>IF($N2344="En cours",0,$M2344)</f>
        <v/>
      </c>
      <c r="Z2344" s="69">
        <f>IF($P2344="",0,1)</f>
        <v/>
      </c>
      <c r="AA2344" s="70">
        <f>IF($P2344="",0,$P2344)</f>
        <v/>
      </c>
      <c r="AB2344" s="69">
        <f>IF(AND($P2344&lt;&gt;"",$P2344&lt;=Paramètres!$C$14),1,0)</f>
        <v/>
      </c>
      <c r="AC2344" s="67">
        <f>IF($P2344="","Jamais relancé",IF($P2344&lt;=3,"0-3 j",IF($P2344&lt;=7,"4-7 j",IF($P2344&lt;=15,"8-15 j","Plus de 15 j"))))</f>
        <v/>
      </c>
      <c r="AD2344" s="67">
        <f>IF($M2344&lt;=1000,"Moins de 1 k€",IF($M2344&lt;=5000,"1 à 5 k€",IF($M2344&lt;=15000,"5 à 15 k€","Plus de 15 k€")))</f>
        <v/>
      </c>
    </row>
    <row r="2345">
      <c r="A2345" s="65" t="inlineStr">
        <is>
          <t>DEV-02344</t>
        </is>
      </c>
      <c r="B2345" s="66" t="n">
        <v>45953</v>
      </c>
      <c r="C2345" s="65" t="inlineStr">
        <is>
          <t>2025-10</t>
        </is>
      </c>
      <c r="D2345" s="65" t="inlineStr">
        <is>
          <t>2025-2026</t>
        </is>
      </c>
      <c r="E2345" s="65" t="inlineStr">
        <is>
          <t>CLI-0604</t>
        </is>
      </c>
      <c r="F2345" s="65" t="inlineStr">
        <is>
          <t>Syndic</t>
        </is>
      </c>
      <c r="G2345" s="65" t="inlineStr">
        <is>
          <t>Bordeaux</t>
        </is>
      </c>
      <c r="H2345" s="65" t="inlineStr">
        <is>
          <t>Karim Belkacem</t>
        </is>
      </c>
      <c r="I2345" s="65" t="inlineStr">
        <is>
          <t>Chauffage</t>
        </is>
      </c>
      <c r="J2345" s="65" t="inlineStr">
        <is>
          <t>CH-003</t>
        </is>
      </c>
      <c r="K2345" s="65" t="inlineStr">
        <is>
          <t>Installation pompe à chaleur air/eau</t>
        </is>
      </c>
      <c r="L2345" s="67" t="n">
        <v>1</v>
      </c>
      <c r="M2345" s="68" t="n">
        <v>29172.78</v>
      </c>
      <c r="N2345" s="65" t="inlineStr">
        <is>
          <t>Refusé</t>
        </is>
      </c>
      <c r="O2345" s="66" t="n">
        <v>45979</v>
      </c>
      <c r="P2345" s="67" t="n"/>
      <c r="Q2345" s="67" t="n">
        <v>0</v>
      </c>
      <c r="R2345" s="67">
        <f>$I2345</f>
        <v/>
      </c>
      <c r="S2345" s="67">
        <f>$K2345</f>
        <v/>
      </c>
      <c r="T2345" s="67">
        <f>IFERROR(INDEX(Clients!$G$2:$G$1020,MATCH($E2345,Clients!$A$2:$A$1020,0)),"")</f>
        <v/>
      </c>
      <c r="U2345" s="67">
        <f>IFERROR(INDEX(Clients!$I$2:$I$1020,MATCH($E2345,Clients!$A$2:$A$1020,0)),"")</f>
        <v/>
      </c>
      <c r="V2345" s="69">
        <f>1</f>
        <v/>
      </c>
      <c r="W2345" s="69">
        <f>IF($N2345="Accepté",1,0)</f>
        <v/>
      </c>
      <c r="X2345" s="68">
        <f>$M2345*$W2345</f>
        <v/>
      </c>
      <c r="Y2345" s="68">
        <f>IF($N2345="En cours",0,$M2345)</f>
        <v/>
      </c>
      <c r="Z2345" s="69">
        <f>IF($P2345="",0,1)</f>
        <v/>
      </c>
      <c r="AA2345" s="70">
        <f>IF($P2345="",0,$P2345)</f>
        <v/>
      </c>
      <c r="AB2345" s="69">
        <f>IF(AND($P2345&lt;&gt;"",$P2345&lt;=Paramètres!$C$14),1,0)</f>
        <v/>
      </c>
      <c r="AC2345" s="67">
        <f>IF($P2345="","Jamais relancé",IF($P2345&lt;=3,"0-3 j",IF($P2345&lt;=7,"4-7 j",IF($P2345&lt;=15,"8-15 j","Plus de 15 j"))))</f>
        <v/>
      </c>
      <c r="AD2345" s="67">
        <f>IF($M2345&lt;=1000,"Moins de 1 k€",IF($M2345&lt;=5000,"1 à 5 k€",IF($M2345&lt;=15000,"5 à 15 k€","Plus de 15 k€")))</f>
        <v/>
      </c>
    </row>
    <row r="2346">
      <c r="A2346" s="65" t="inlineStr">
        <is>
          <t>DEV-02345</t>
        </is>
      </c>
      <c r="B2346" s="66" t="n">
        <v>45954</v>
      </c>
      <c r="C2346" s="65" t="inlineStr">
        <is>
          <t>2025-10</t>
        </is>
      </c>
      <c r="D2346" s="65" t="inlineStr">
        <is>
          <t>2025-2026</t>
        </is>
      </c>
      <c r="E2346" s="65" t="inlineStr">
        <is>
          <t>CLI-0490</t>
        </is>
      </c>
      <c r="F2346" s="65" t="inlineStr">
        <is>
          <t>Syndic</t>
        </is>
      </c>
      <c r="G2346" s="65" t="inlineStr">
        <is>
          <t>Bordeaux</t>
        </is>
      </c>
      <c r="H2346" s="65" t="inlineStr">
        <is>
          <t>Karim Belkacem</t>
        </is>
      </c>
      <c r="I2346" s="65" t="inlineStr">
        <is>
          <t>Chauffage</t>
        </is>
      </c>
      <c r="J2346" s="65" t="inlineStr">
        <is>
          <t>CH-003</t>
        </is>
      </c>
      <c r="K2346" s="65" t="inlineStr">
        <is>
          <t>Installation pompe à chaleur air/eau</t>
        </is>
      </c>
      <c r="L2346" s="67" t="n">
        <v>1</v>
      </c>
      <c r="M2346" s="68" t="n">
        <v>26514.42</v>
      </c>
      <c r="N2346" s="65" t="inlineStr">
        <is>
          <t>Accepté</t>
        </is>
      </c>
      <c r="O2346" s="66" t="n">
        <v>45962</v>
      </c>
      <c r="P2346" s="67" t="n">
        <v>10</v>
      </c>
      <c r="Q2346" s="67" t="n">
        <v>0</v>
      </c>
      <c r="R2346" s="67">
        <f>$I2346</f>
        <v/>
      </c>
      <c r="S2346" s="67">
        <f>$K2346</f>
        <v/>
      </c>
      <c r="T2346" s="67">
        <f>IFERROR(INDEX(Clients!$G$2:$G$1020,MATCH($E2346,Clients!$A$2:$A$1020,0)),"")</f>
        <v/>
      </c>
      <c r="U2346" s="67">
        <f>IFERROR(INDEX(Clients!$I$2:$I$1020,MATCH($E2346,Clients!$A$2:$A$1020,0)),"")</f>
        <v/>
      </c>
      <c r="V2346" s="69">
        <f>1</f>
        <v/>
      </c>
      <c r="W2346" s="69">
        <f>IF($N2346="Accepté",1,0)</f>
        <v/>
      </c>
      <c r="X2346" s="68">
        <f>$M2346*$W2346</f>
        <v/>
      </c>
      <c r="Y2346" s="68">
        <f>IF($N2346="En cours",0,$M2346)</f>
        <v/>
      </c>
      <c r="Z2346" s="69">
        <f>IF($P2346="",0,1)</f>
        <v/>
      </c>
      <c r="AA2346" s="70">
        <f>IF($P2346="",0,$P2346)</f>
        <v/>
      </c>
      <c r="AB2346" s="69">
        <f>IF(AND($P2346&lt;&gt;"",$P2346&lt;=Paramètres!$C$14),1,0)</f>
        <v/>
      </c>
      <c r="AC2346" s="67">
        <f>IF($P2346="","Jamais relancé",IF($P2346&lt;=3,"0-3 j",IF($P2346&lt;=7,"4-7 j",IF($P2346&lt;=15,"8-15 j","Plus de 15 j"))))</f>
        <v/>
      </c>
      <c r="AD2346" s="67">
        <f>IF($M2346&lt;=1000,"Moins de 1 k€",IF($M2346&lt;=5000,"1 à 5 k€",IF($M2346&lt;=15000,"5 à 15 k€","Plus de 15 k€")))</f>
        <v/>
      </c>
    </row>
    <row r="2347">
      <c r="A2347" s="65" t="inlineStr">
        <is>
          <t>DEV-02346</t>
        </is>
      </c>
      <c r="B2347" s="66" t="n">
        <v>45954</v>
      </c>
      <c r="C2347" s="65" t="inlineStr">
        <is>
          <t>2025-10</t>
        </is>
      </c>
      <c r="D2347" s="65" t="inlineStr">
        <is>
          <t>2025-2026</t>
        </is>
      </c>
      <c r="E2347" s="65" t="inlineStr">
        <is>
          <t>CLI-0457</t>
        </is>
      </c>
      <c r="F2347" s="65" t="inlineStr">
        <is>
          <t>Particulier</t>
        </is>
      </c>
      <c r="G2347" s="65" t="inlineStr">
        <is>
          <t>Bordeaux</t>
        </is>
      </c>
      <c r="H2347" s="65" t="inlineStr">
        <is>
          <t>Sophie Marchand</t>
        </is>
      </c>
      <c r="I2347" s="65" t="inlineStr">
        <is>
          <t>Salle de bain</t>
        </is>
      </c>
      <c r="J2347" s="65" t="inlineStr">
        <is>
          <t>SB-002</t>
        </is>
      </c>
      <c r="K2347" s="65" t="inlineStr">
        <is>
          <t>Remplacement baignoire par douche</t>
        </is>
      </c>
      <c r="L2347" s="67" t="n">
        <v>1</v>
      </c>
      <c r="M2347" s="68" t="n">
        <v>3485.99</v>
      </c>
      <c r="N2347" s="65" t="inlineStr">
        <is>
          <t>Sans réponse</t>
        </is>
      </c>
      <c r="O2347" s="66" t="n">
        <v>45973</v>
      </c>
      <c r="P2347" s="67" t="n">
        <v>10</v>
      </c>
      <c r="Q2347" s="67" t="n">
        <v>1</v>
      </c>
      <c r="R2347" s="67">
        <f>$I2347</f>
        <v/>
      </c>
      <c r="S2347" s="67">
        <f>$K2347</f>
        <v/>
      </c>
      <c r="T2347" s="67">
        <f>IFERROR(INDEX(Clients!$G$2:$G$1020,MATCH($E2347,Clients!$A$2:$A$1020,0)),"")</f>
        <v/>
      </c>
      <c r="U2347" s="67">
        <f>IFERROR(INDEX(Clients!$I$2:$I$1020,MATCH($E2347,Clients!$A$2:$A$1020,0)),"")</f>
        <v/>
      </c>
      <c r="V2347" s="69">
        <f>1</f>
        <v/>
      </c>
      <c r="W2347" s="69">
        <f>IF($N2347="Accepté",1,0)</f>
        <v/>
      </c>
      <c r="X2347" s="68">
        <f>$M2347*$W2347</f>
        <v/>
      </c>
      <c r="Y2347" s="68">
        <f>IF($N2347="En cours",0,$M2347)</f>
        <v/>
      </c>
      <c r="Z2347" s="69">
        <f>IF($P2347="",0,1)</f>
        <v/>
      </c>
      <c r="AA2347" s="70">
        <f>IF($P2347="",0,$P2347)</f>
        <v/>
      </c>
      <c r="AB2347" s="69">
        <f>IF(AND($P2347&lt;&gt;"",$P2347&lt;=Paramètres!$C$14),1,0)</f>
        <v/>
      </c>
      <c r="AC2347" s="67">
        <f>IF($P2347="","Jamais relancé",IF($P2347&lt;=3,"0-3 j",IF($P2347&lt;=7,"4-7 j",IF($P2347&lt;=15,"8-15 j","Plus de 15 j"))))</f>
        <v/>
      </c>
      <c r="AD2347" s="67">
        <f>IF($M2347&lt;=1000,"Moins de 1 k€",IF($M2347&lt;=5000,"1 à 5 k€",IF($M2347&lt;=15000,"5 à 15 k€","Plus de 15 k€")))</f>
        <v/>
      </c>
    </row>
    <row r="2348">
      <c r="A2348" s="65" t="inlineStr">
        <is>
          <t>DEV-02347</t>
        </is>
      </c>
      <c r="B2348" s="66" t="n">
        <v>45954</v>
      </c>
      <c r="C2348" s="65" t="inlineStr">
        <is>
          <t>2025-10</t>
        </is>
      </c>
      <c r="D2348" s="65" t="inlineStr">
        <is>
          <t>2025-2026</t>
        </is>
      </c>
      <c r="E2348" s="65" t="inlineStr">
        <is>
          <t>CLI-0532</t>
        </is>
      </c>
      <c r="F2348" s="65" t="inlineStr">
        <is>
          <t>Particulier</t>
        </is>
      </c>
      <c r="G2348" s="65" t="inlineStr">
        <is>
          <t>Bordeaux</t>
        </is>
      </c>
      <c r="H2348" s="65" t="inlineStr">
        <is>
          <t>Sophie Marchand</t>
        </is>
      </c>
      <c r="I2348" s="65" t="inlineStr">
        <is>
          <t>Chauffage</t>
        </is>
      </c>
      <c r="J2348" s="65" t="inlineStr">
        <is>
          <t>CH-005</t>
        </is>
      </c>
      <c r="K2348" s="65" t="inlineStr">
        <is>
          <t>Désembouage circuit chauffage</t>
        </is>
      </c>
      <c r="L2348" s="67" t="n">
        <v>1</v>
      </c>
      <c r="M2348" s="68" t="n">
        <v>713.8099999999999</v>
      </c>
      <c r="N2348" s="65" t="inlineStr">
        <is>
          <t>Refusé</t>
        </is>
      </c>
      <c r="O2348" s="66" t="n">
        <v>45973</v>
      </c>
      <c r="P2348" s="67" t="n"/>
      <c r="Q2348" s="67" t="n">
        <v>0</v>
      </c>
      <c r="R2348" s="67">
        <f>$I2348</f>
        <v/>
      </c>
      <c r="S2348" s="67">
        <f>$K2348</f>
        <v/>
      </c>
      <c r="T2348" s="67">
        <f>IFERROR(INDEX(Clients!$G$2:$G$1020,MATCH($E2348,Clients!$A$2:$A$1020,0)),"")</f>
        <v/>
      </c>
      <c r="U2348" s="67">
        <f>IFERROR(INDEX(Clients!$I$2:$I$1020,MATCH($E2348,Clients!$A$2:$A$1020,0)),"")</f>
        <v/>
      </c>
      <c r="V2348" s="69">
        <f>1</f>
        <v/>
      </c>
      <c r="W2348" s="69">
        <f>IF($N2348="Accepté",1,0)</f>
        <v/>
      </c>
      <c r="X2348" s="68">
        <f>$M2348*$W2348</f>
        <v/>
      </c>
      <c r="Y2348" s="68">
        <f>IF($N2348="En cours",0,$M2348)</f>
        <v/>
      </c>
      <c r="Z2348" s="69">
        <f>IF($P2348="",0,1)</f>
        <v/>
      </c>
      <c r="AA2348" s="70">
        <f>IF($P2348="",0,$P2348)</f>
        <v/>
      </c>
      <c r="AB2348" s="69">
        <f>IF(AND($P2348&lt;&gt;"",$P2348&lt;=Paramètres!$C$14),1,0)</f>
        <v/>
      </c>
      <c r="AC2348" s="67">
        <f>IF($P2348="","Jamais relancé",IF($P2348&lt;=3,"0-3 j",IF($P2348&lt;=7,"4-7 j",IF($P2348&lt;=15,"8-15 j","Plus de 15 j"))))</f>
        <v/>
      </c>
      <c r="AD2348" s="67">
        <f>IF($M2348&lt;=1000,"Moins de 1 k€",IF($M2348&lt;=5000,"1 à 5 k€",IF($M2348&lt;=15000,"5 à 15 k€","Plus de 15 k€")))</f>
        <v/>
      </c>
    </row>
    <row r="2349">
      <c r="A2349" s="65" t="inlineStr">
        <is>
          <t>DEV-02348</t>
        </is>
      </c>
      <c r="B2349" s="66" t="n">
        <v>45954</v>
      </c>
      <c r="C2349" s="65" t="inlineStr">
        <is>
          <t>2025-10</t>
        </is>
      </c>
      <c r="D2349" s="65" t="inlineStr">
        <is>
          <t>2025-2026</t>
        </is>
      </c>
      <c r="E2349" s="65" t="inlineStr">
        <is>
          <t>CLI-0364</t>
        </is>
      </c>
      <c r="F2349" s="65" t="inlineStr">
        <is>
          <t>Particulier</t>
        </is>
      </c>
      <c r="G2349" s="65" t="inlineStr">
        <is>
          <t>Bordeaux</t>
        </is>
      </c>
      <c r="H2349" s="65" t="inlineStr">
        <is>
          <t>Sophie Marchand</t>
        </is>
      </c>
      <c r="I2349" s="65" t="inlineStr">
        <is>
          <t>Chauffage</t>
        </is>
      </c>
      <c r="J2349" s="65" t="inlineStr">
        <is>
          <t>CH-004</t>
        </is>
      </c>
      <c r="K2349" s="65" t="inlineStr">
        <is>
          <t>Remplacement radiateurs (lot de 5)</t>
        </is>
      </c>
      <c r="L2349" s="67" t="n">
        <v>1</v>
      </c>
      <c r="M2349" s="68" t="n">
        <v>2311.49</v>
      </c>
      <c r="N2349" s="65" t="inlineStr">
        <is>
          <t>Accepté</t>
        </is>
      </c>
      <c r="O2349" s="66" t="n">
        <v>45982</v>
      </c>
      <c r="P2349" s="67" t="n">
        <v>5</v>
      </c>
      <c r="Q2349" s="67" t="n">
        <v>1</v>
      </c>
      <c r="R2349" s="67">
        <f>$I2349</f>
        <v/>
      </c>
      <c r="S2349" s="67">
        <f>$K2349</f>
        <v/>
      </c>
      <c r="T2349" s="67">
        <f>IFERROR(INDEX(Clients!$G$2:$G$1020,MATCH($E2349,Clients!$A$2:$A$1020,0)),"")</f>
        <v/>
      </c>
      <c r="U2349" s="67">
        <f>IFERROR(INDEX(Clients!$I$2:$I$1020,MATCH($E2349,Clients!$A$2:$A$1020,0)),"")</f>
        <v/>
      </c>
      <c r="V2349" s="69">
        <f>1</f>
        <v/>
      </c>
      <c r="W2349" s="69">
        <f>IF($N2349="Accepté",1,0)</f>
        <v/>
      </c>
      <c r="X2349" s="68">
        <f>$M2349*$W2349</f>
        <v/>
      </c>
      <c r="Y2349" s="68">
        <f>IF($N2349="En cours",0,$M2349)</f>
        <v/>
      </c>
      <c r="Z2349" s="69">
        <f>IF($P2349="",0,1)</f>
        <v/>
      </c>
      <c r="AA2349" s="70">
        <f>IF($P2349="",0,$P2349)</f>
        <v/>
      </c>
      <c r="AB2349" s="69">
        <f>IF(AND($P2349&lt;&gt;"",$P2349&lt;=Paramètres!$C$14),1,0)</f>
        <v/>
      </c>
      <c r="AC2349" s="67">
        <f>IF($P2349="","Jamais relancé",IF($P2349&lt;=3,"0-3 j",IF($P2349&lt;=7,"4-7 j",IF($P2349&lt;=15,"8-15 j","Plus de 15 j"))))</f>
        <v/>
      </c>
      <c r="AD2349" s="67">
        <f>IF($M2349&lt;=1000,"Moins de 1 k€",IF($M2349&lt;=5000,"1 à 5 k€",IF($M2349&lt;=15000,"5 à 15 k€","Plus de 15 k€")))</f>
        <v/>
      </c>
    </row>
    <row r="2350">
      <c r="A2350" s="65" t="inlineStr">
        <is>
          <t>DEV-02349</t>
        </is>
      </c>
      <c r="B2350" s="66" t="n">
        <v>45954</v>
      </c>
      <c r="C2350" s="65" t="inlineStr">
        <is>
          <t>2025-10</t>
        </is>
      </c>
      <c r="D2350" s="65" t="inlineStr">
        <is>
          <t>2025-2026</t>
        </is>
      </c>
      <c r="E2350" s="65" t="inlineStr">
        <is>
          <t>CLI-0641</t>
        </is>
      </c>
      <c r="F2350" s="65" t="inlineStr">
        <is>
          <t>Professionnel</t>
        </is>
      </c>
      <c r="G2350" s="65" t="inlineStr">
        <is>
          <t>Montpellier</t>
        </is>
      </c>
      <c r="H2350" s="65" t="inlineStr">
        <is>
          <t>Thomas Rey</t>
        </is>
      </c>
      <c r="I2350" s="65" t="inlineStr">
        <is>
          <t>Chauffage</t>
        </is>
      </c>
      <c r="J2350" s="65" t="inlineStr">
        <is>
          <t>CH-004</t>
        </is>
      </c>
      <c r="K2350" s="65" t="inlineStr">
        <is>
          <t>Remplacement radiateurs (lot de 5)</t>
        </is>
      </c>
      <c r="L2350" s="67" t="n">
        <v>1</v>
      </c>
      <c r="M2350" s="68" t="n">
        <v>4827.77</v>
      </c>
      <c r="N2350" s="65" t="inlineStr">
        <is>
          <t>Sans réponse</t>
        </is>
      </c>
      <c r="O2350" s="66" t="n">
        <v>45976</v>
      </c>
      <c r="P2350" s="67" t="n">
        <v>7</v>
      </c>
      <c r="Q2350" s="67" t="n">
        <v>1</v>
      </c>
      <c r="R2350" s="67">
        <f>$I2350</f>
        <v/>
      </c>
      <c r="S2350" s="67">
        <f>$K2350</f>
        <v/>
      </c>
      <c r="T2350" s="67">
        <f>IFERROR(INDEX(Clients!$G$2:$G$1020,MATCH($E2350,Clients!$A$2:$A$1020,0)),"")</f>
        <v/>
      </c>
      <c r="U2350" s="67">
        <f>IFERROR(INDEX(Clients!$I$2:$I$1020,MATCH($E2350,Clients!$A$2:$A$1020,0)),"")</f>
        <v/>
      </c>
      <c r="V2350" s="69">
        <f>1</f>
        <v/>
      </c>
      <c r="W2350" s="69">
        <f>IF($N2350="Accepté",1,0)</f>
        <v/>
      </c>
      <c r="X2350" s="68">
        <f>$M2350*$W2350</f>
        <v/>
      </c>
      <c r="Y2350" s="68">
        <f>IF($N2350="En cours",0,$M2350)</f>
        <v/>
      </c>
      <c r="Z2350" s="69">
        <f>IF($P2350="",0,1)</f>
        <v/>
      </c>
      <c r="AA2350" s="70">
        <f>IF($P2350="",0,$P2350)</f>
        <v/>
      </c>
      <c r="AB2350" s="69">
        <f>IF(AND($P2350&lt;&gt;"",$P2350&lt;=Paramètres!$C$14),1,0)</f>
        <v/>
      </c>
      <c r="AC2350" s="67">
        <f>IF($P2350="","Jamais relancé",IF($P2350&lt;=3,"0-3 j",IF($P2350&lt;=7,"4-7 j",IF($P2350&lt;=15,"8-15 j","Plus de 15 j"))))</f>
        <v/>
      </c>
      <c r="AD2350" s="67">
        <f>IF($M2350&lt;=1000,"Moins de 1 k€",IF($M2350&lt;=5000,"1 à 5 k€",IF($M2350&lt;=15000,"5 à 15 k€","Plus de 15 k€")))</f>
        <v/>
      </c>
    </row>
    <row r="2351">
      <c r="A2351" s="65" t="inlineStr">
        <is>
          <t>DEV-02350</t>
        </is>
      </c>
      <c r="B2351" s="66" t="n">
        <v>45957</v>
      </c>
      <c r="C2351" s="65" t="inlineStr">
        <is>
          <t>2025-10</t>
        </is>
      </c>
      <c r="D2351" s="65" t="inlineStr">
        <is>
          <t>2025-2026</t>
        </is>
      </c>
      <c r="E2351" s="65" t="inlineStr">
        <is>
          <t>CLI-0508</t>
        </is>
      </c>
      <c r="F2351" s="65" t="inlineStr">
        <is>
          <t>Particulier</t>
        </is>
      </c>
      <c r="G2351" s="65" t="inlineStr">
        <is>
          <t>Bordeaux</t>
        </is>
      </c>
      <c r="H2351" s="65" t="inlineStr">
        <is>
          <t>Sophie Marchand</t>
        </is>
      </c>
      <c r="I2351" s="65" t="inlineStr">
        <is>
          <t>Salle de bain</t>
        </is>
      </c>
      <c r="J2351" s="65" t="inlineStr">
        <is>
          <t>SB-001</t>
        </is>
      </c>
      <c r="K2351" s="65" t="inlineStr">
        <is>
          <t>Rénovation salle de bain complète</t>
        </is>
      </c>
      <c r="L2351" s="67" t="n">
        <v>1</v>
      </c>
      <c r="M2351" s="68" t="n">
        <v>11013.01</v>
      </c>
      <c r="N2351" s="65" t="inlineStr">
        <is>
          <t>Sans réponse</t>
        </is>
      </c>
      <c r="O2351" s="66" t="n">
        <v>45981</v>
      </c>
      <c r="P2351" s="67" t="n"/>
      <c r="Q2351" s="67" t="n">
        <v>0</v>
      </c>
      <c r="R2351" s="67">
        <f>$I2351</f>
        <v/>
      </c>
      <c r="S2351" s="67">
        <f>$K2351</f>
        <v/>
      </c>
      <c r="T2351" s="67">
        <f>IFERROR(INDEX(Clients!$G$2:$G$1020,MATCH($E2351,Clients!$A$2:$A$1020,0)),"")</f>
        <v/>
      </c>
      <c r="U2351" s="67">
        <f>IFERROR(INDEX(Clients!$I$2:$I$1020,MATCH($E2351,Clients!$A$2:$A$1020,0)),"")</f>
        <v/>
      </c>
      <c r="V2351" s="69">
        <f>1</f>
        <v/>
      </c>
      <c r="W2351" s="69">
        <f>IF($N2351="Accepté",1,0)</f>
        <v/>
      </c>
      <c r="X2351" s="68">
        <f>$M2351*$W2351</f>
        <v/>
      </c>
      <c r="Y2351" s="68">
        <f>IF($N2351="En cours",0,$M2351)</f>
        <v/>
      </c>
      <c r="Z2351" s="69">
        <f>IF($P2351="",0,1)</f>
        <v/>
      </c>
      <c r="AA2351" s="70">
        <f>IF($P2351="",0,$P2351)</f>
        <v/>
      </c>
      <c r="AB2351" s="69">
        <f>IF(AND($P2351&lt;&gt;"",$P2351&lt;=Paramètres!$C$14),1,0)</f>
        <v/>
      </c>
      <c r="AC2351" s="67">
        <f>IF($P2351="","Jamais relancé",IF($P2351&lt;=3,"0-3 j",IF($P2351&lt;=7,"4-7 j",IF($P2351&lt;=15,"8-15 j","Plus de 15 j"))))</f>
        <v/>
      </c>
      <c r="AD2351" s="67">
        <f>IF($M2351&lt;=1000,"Moins de 1 k€",IF($M2351&lt;=5000,"1 à 5 k€",IF($M2351&lt;=15000,"5 à 15 k€","Plus de 15 k€")))</f>
        <v/>
      </c>
    </row>
    <row r="2352">
      <c r="A2352" s="65" t="inlineStr">
        <is>
          <t>DEV-02351</t>
        </is>
      </c>
      <c r="B2352" s="66" t="n">
        <v>45957</v>
      </c>
      <c r="C2352" s="65" t="inlineStr">
        <is>
          <t>2025-10</t>
        </is>
      </c>
      <c r="D2352" s="65" t="inlineStr">
        <is>
          <t>2025-2026</t>
        </is>
      </c>
      <c r="E2352" s="65" t="inlineStr">
        <is>
          <t>CLI-0676</t>
        </is>
      </c>
      <c r="F2352" s="65" t="inlineStr">
        <is>
          <t>Particulier</t>
        </is>
      </c>
      <c r="G2352" s="65" t="inlineStr">
        <is>
          <t>Toulouse</t>
        </is>
      </c>
      <c r="H2352" s="65" t="inlineStr">
        <is>
          <t>Julien Fabre</t>
        </is>
      </c>
      <c r="I2352" s="65" t="inlineStr">
        <is>
          <t>Électricité</t>
        </is>
      </c>
      <c r="J2352" s="65" t="inlineStr">
        <is>
          <t>EL-003</t>
        </is>
      </c>
      <c r="K2352" s="65" t="inlineStr">
        <is>
          <t>Rénovation électrique complète</t>
        </is>
      </c>
      <c r="L2352" s="67" t="n">
        <v>1</v>
      </c>
      <c r="M2352" s="68" t="n">
        <v>8784.17</v>
      </c>
      <c r="N2352" s="65" t="inlineStr">
        <is>
          <t>Sans réponse</t>
        </is>
      </c>
      <c r="O2352" s="66" t="n">
        <v>45978</v>
      </c>
      <c r="P2352" s="67" t="n"/>
      <c r="Q2352" s="67" t="n">
        <v>0</v>
      </c>
      <c r="R2352" s="67">
        <f>$I2352</f>
        <v/>
      </c>
      <c r="S2352" s="67">
        <f>$K2352</f>
        <v/>
      </c>
      <c r="T2352" s="67">
        <f>IFERROR(INDEX(Clients!$G$2:$G$1020,MATCH($E2352,Clients!$A$2:$A$1020,0)),"")</f>
        <v/>
      </c>
      <c r="U2352" s="67">
        <f>IFERROR(INDEX(Clients!$I$2:$I$1020,MATCH($E2352,Clients!$A$2:$A$1020,0)),"")</f>
        <v/>
      </c>
      <c r="V2352" s="69">
        <f>1</f>
        <v/>
      </c>
      <c r="W2352" s="69">
        <f>IF($N2352="Accepté",1,0)</f>
        <v/>
      </c>
      <c r="X2352" s="68">
        <f>$M2352*$W2352</f>
        <v/>
      </c>
      <c r="Y2352" s="68">
        <f>IF($N2352="En cours",0,$M2352)</f>
        <v/>
      </c>
      <c r="Z2352" s="69">
        <f>IF($P2352="",0,1)</f>
        <v/>
      </c>
      <c r="AA2352" s="70">
        <f>IF($P2352="",0,$P2352)</f>
        <v/>
      </c>
      <c r="AB2352" s="69">
        <f>IF(AND($P2352&lt;&gt;"",$P2352&lt;=Paramètres!$C$14),1,0)</f>
        <v/>
      </c>
      <c r="AC2352" s="67">
        <f>IF($P2352="","Jamais relancé",IF($P2352&lt;=3,"0-3 j",IF($P2352&lt;=7,"4-7 j",IF($P2352&lt;=15,"8-15 j","Plus de 15 j"))))</f>
        <v/>
      </c>
      <c r="AD2352" s="67">
        <f>IF($M2352&lt;=1000,"Moins de 1 k€",IF($M2352&lt;=5000,"1 à 5 k€",IF($M2352&lt;=15000,"5 à 15 k€","Plus de 15 k€")))</f>
        <v/>
      </c>
    </row>
    <row r="2353">
      <c r="A2353" s="65" t="inlineStr">
        <is>
          <t>DEV-02352</t>
        </is>
      </c>
      <c r="B2353" s="66" t="n">
        <v>45957</v>
      </c>
      <c r="C2353" s="65" t="inlineStr">
        <is>
          <t>2025-10</t>
        </is>
      </c>
      <c r="D2353" s="65" t="inlineStr">
        <is>
          <t>2025-2026</t>
        </is>
      </c>
      <c r="E2353" s="65" t="inlineStr">
        <is>
          <t>CLI-0606</t>
        </is>
      </c>
      <c r="F2353" s="65" t="inlineStr">
        <is>
          <t>Particulier</t>
        </is>
      </c>
      <c r="G2353" s="65" t="inlineStr">
        <is>
          <t>Bordeaux</t>
        </is>
      </c>
      <c r="H2353" s="65" t="inlineStr">
        <is>
          <t>Sophie Marchand</t>
        </is>
      </c>
      <c r="I2353" s="65" t="inlineStr">
        <is>
          <t>Chauffage</t>
        </is>
      </c>
      <c r="J2353" s="65" t="inlineStr">
        <is>
          <t>CH-005</t>
        </is>
      </c>
      <c r="K2353" s="65" t="inlineStr">
        <is>
          <t>Désembouage circuit chauffage</t>
        </is>
      </c>
      <c r="L2353" s="67" t="n">
        <v>1</v>
      </c>
      <c r="M2353" s="68" t="n">
        <v>851.4</v>
      </c>
      <c r="N2353" s="65" t="inlineStr">
        <is>
          <t>Accepté</t>
        </is>
      </c>
      <c r="O2353" s="66" t="n">
        <v>45961</v>
      </c>
      <c r="P2353" s="67" t="n">
        <v>10</v>
      </c>
      <c r="Q2353" s="67" t="n">
        <v>0</v>
      </c>
      <c r="R2353" s="67">
        <f>$I2353</f>
        <v/>
      </c>
      <c r="S2353" s="67">
        <f>$K2353</f>
        <v/>
      </c>
      <c r="T2353" s="67">
        <f>IFERROR(INDEX(Clients!$G$2:$G$1020,MATCH($E2353,Clients!$A$2:$A$1020,0)),"")</f>
        <v/>
      </c>
      <c r="U2353" s="67">
        <f>IFERROR(INDEX(Clients!$I$2:$I$1020,MATCH($E2353,Clients!$A$2:$A$1020,0)),"")</f>
        <v/>
      </c>
      <c r="V2353" s="69">
        <f>1</f>
        <v/>
      </c>
      <c r="W2353" s="69">
        <f>IF($N2353="Accepté",1,0)</f>
        <v/>
      </c>
      <c r="X2353" s="68">
        <f>$M2353*$W2353</f>
        <v/>
      </c>
      <c r="Y2353" s="68">
        <f>IF($N2353="En cours",0,$M2353)</f>
        <v/>
      </c>
      <c r="Z2353" s="69">
        <f>IF($P2353="",0,1)</f>
        <v/>
      </c>
      <c r="AA2353" s="70">
        <f>IF($P2353="",0,$P2353)</f>
        <v/>
      </c>
      <c r="AB2353" s="69">
        <f>IF(AND($P2353&lt;&gt;"",$P2353&lt;=Paramètres!$C$14),1,0)</f>
        <v/>
      </c>
      <c r="AC2353" s="67">
        <f>IF($P2353="","Jamais relancé",IF($P2353&lt;=3,"0-3 j",IF($P2353&lt;=7,"4-7 j",IF($P2353&lt;=15,"8-15 j","Plus de 15 j"))))</f>
        <v/>
      </c>
      <c r="AD2353" s="67">
        <f>IF($M2353&lt;=1000,"Moins de 1 k€",IF($M2353&lt;=5000,"1 à 5 k€",IF($M2353&lt;=15000,"5 à 15 k€","Plus de 15 k€")))</f>
        <v/>
      </c>
    </row>
    <row r="2354">
      <c r="A2354" s="65" t="inlineStr">
        <is>
          <t>DEV-02353</t>
        </is>
      </c>
      <c r="B2354" s="66" t="n">
        <v>45957</v>
      </c>
      <c r="C2354" s="65" t="inlineStr">
        <is>
          <t>2025-10</t>
        </is>
      </c>
      <c r="D2354" s="65" t="inlineStr">
        <is>
          <t>2025-2026</t>
        </is>
      </c>
      <c r="E2354" s="65" t="inlineStr">
        <is>
          <t>CLI-0705</t>
        </is>
      </c>
      <c r="F2354" s="65" t="inlineStr">
        <is>
          <t>Particulier</t>
        </is>
      </c>
      <c r="G2354" s="65" t="inlineStr">
        <is>
          <t>Montpellier</t>
        </is>
      </c>
      <c r="H2354" s="65" t="inlineStr">
        <is>
          <t>Thomas Rey</t>
        </is>
      </c>
      <c r="I2354" s="65" t="inlineStr">
        <is>
          <t>Électricité</t>
        </is>
      </c>
      <c r="J2354" s="65" t="inlineStr">
        <is>
          <t>EL-002</t>
        </is>
      </c>
      <c r="K2354" s="65" t="inlineStr">
        <is>
          <t>Installation borne de recharge VE</t>
        </is>
      </c>
      <c r="L2354" s="67" t="n">
        <v>1</v>
      </c>
      <c r="M2354" s="68" t="n">
        <v>1457.49</v>
      </c>
      <c r="N2354" s="65" t="inlineStr">
        <is>
          <t>Refusé</t>
        </is>
      </c>
      <c r="O2354" s="66" t="n">
        <v>45971</v>
      </c>
      <c r="P2354" s="67" t="n">
        <v>5</v>
      </c>
      <c r="Q2354" s="67" t="n">
        <v>1</v>
      </c>
      <c r="R2354" s="67">
        <f>$I2354</f>
        <v/>
      </c>
      <c r="S2354" s="67">
        <f>$K2354</f>
        <v/>
      </c>
      <c r="T2354" s="67">
        <f>IFERROR(INDEX(Clients!$G$2:$G$1020,MATCH($E2354,Clients!$A$2:$A$1020,0)),"")</f>
        <v/>
      </c>
      <c r="U2354" s="67">
        <f>IFERROR(INDEX(Clients!$I$2:$I$1020,MATCH($E2354,Clients!$A$2:$A$1020,0)),"")</f>
        <v/>
      </c>
      <c r="V2354" s="69">
        <f>1</f>
        <v/>
      </c>
      <c r="W2354" s="69">
        <f>IF($N2354="Accepté",1,0)</f>
        <v/>
      </c>
      <c r="X2354" s="68">
        <f>$M2354*$W2354</f>
        <v/>
      </c>
      <c r="Y2354" s="68">
        <f>IF($N2354="En cours",0,$M2354)</f>
        <v/>
      </c>
      <c r="Z2354" s="69">
        <f>IF($P2354="",0,1)</f>
        <v/>
      </c>
      <c r="AA2354" s="70">
        <f>IF($P2354="",0,$P2354)</f>
        <v/>
      </c>
      <c r="AB2354" s="69">
        <f>IF(AND($P2354&lt;&gt;"",$P2354&lt;=Paramètres!$C$14),1,0)</f>
        <v/>
      </c>
      <c r="AC2354" s="67">
        <f>IF($P2354="","Jamais relancé",IF($P2354&lt;=3,"0-3 j",IF($P2354&lt;=7,"4-7 j",IF($P2354&lt;=15,"8-15 j","Plus de 15 j"))))</f>
        <v/>
      </c>
      <c r="AD2354" s="67">
        <f>IF($M2354&lt;=1000,"Moins de 1 k€",IF($M2354&lt;=5000,"1 à 5 k€",IF($M2354&lt;=15000,"5 à 15 k€","Plus de 15 k€")))</f>
        <v/>
      </c>
    </row>
    <row r="2355">
      <c r="A2355" s="65" t="inlineStr">
        <is>
          <t>DEV-02354</t>
        </is>
      </c>
      <c r="B2355" s="66" t="n">
        <v>45958</v>
      </c>
      <c r="C2355" s="65" t="inlineStr">
        <is>
          <t>2025-10</t>
        </is>
      </c>
      <c r="D2355" s="65" t="inlineStr">
        <is>
          <t>2025-2026</t>
        </is>
      </c>
      <c r="E2355" s="65" t="inlineStr">
        <is>
          <t>CLI-0186</t>
        </is>
      </c>
      <c r="F2355" s="65" t="inlineStr">
        <is>
          <t>Particulier</t>
        </is>
      </c>
      <c r="G2355" s="65" t="inlineStr">
        <is>
          <t>Bordeaux</t>
        </is>
      </c>
      <c r="H2355" s="65" t="inlineStr">
        <is>
          <t>Karim Belkacem</t>
        </is>
      </c>
      <c r="I2355" s="65" t="inlineStr">
        <is>
          <t>Salle de bain</t>
        </is>
      </c>
      <c r="J2355" s="65" t="inlineStr">
        <is>
          <t>SB-002</t>
        </is>
      </c>
      <c r="K2355" s="65" t="inlineStr">
        <is>
          <t>Remplacement baignoire par douche</t>
        </is>
      </c>
      <c r="L2355" s="67" t="n">
        <v>3</v>
      </c>
      <c r="M2355" s="68" t="n">
        <v>10981.52</v>
      </c>
      <c r="N2355" s="65" t="inlineStr">
        <is>
          <t>Accepté</t>
        </is>
      </c>
      <c r="O2355" s="66" t="n">
        <v>45961</v>
      </c>
      <c r="P2355" s="67" t="n">
        <v>7</v>
      </c>
      <c r="Q2355" s="67" t="n">
        <v>0</v>
      </c>
      <c r="R2355" s="67">
        <f>$I2355</f>
        <v/>
      </c>
      <c r="S2355" s="67">
        <f>$K2355</f>
        <v/>
      </c>
      <c r="T2355" s="67">
        <f>IFERROR(INDEX(Clients!$G$2:$G$1020,MATCH($E2355,Clients!$A$2:$A$1020,0)),"")</f>
        <v/>
      </c>
      <c r="U2355" s="67">
        <f>IFERROR(INDEX(Clients!$I$2:$I$1020,MATCH($E2355,Clients!$A$2:$A$1020,0)),"")</f>
        <v/>
      </c>
      <c r="V2355" s="69">
        <f>1</f>
        <v/>
      </c>
      <c r="W2355" s="69">
        <f>IF($N2355="Accepté",1,0)</f>
        <v/>
      </c>
      <c r="X2355" s="68">
        <f>$M2355*$W2355</f>
        <v/>
      </c>
      <c r="Y2355" s="68">
        <f>IF($N2355="En cours",0,$M2355)</f>
        <v/>
      </c>
      <c r="Z2355" s="69">
        <f>IF($P2355="",0,1)</f>
        <v/>
      </c>
      <c r="AA2355" s="70">
        <f>IF($P2355="",0,$P2355)</f>
        <v/>
      </c>
      <c r="AB2355" s="69">
        <f>IF(AND($P2355&lt;&gt;"",$P2355&lt;=Paramètres!$C$14),1,0)</f>
        <v/>
      </c>
      <c r="AC2355" s="67">
        <f>IF($P2355="","Jamais relancé",IF($P2355&lt;=3,"0-3 j",IF($P2355&lt;=7,"4-7 j",IF($P2355&lt;=15,"8-15 j","Plus de 15 j"))))</f>
        <v/>
      </c>
      <c r="AD2355" s="67">
        <f>IF($M2355&lt;=1000,"Moins de 1 k€",IF($M2355&lt;=5000,"1 à 5 k€",IF($M2355&lt;=15000,"5 à 15 k€","Plus de 15 k€")))</f>
        <v/>
      </c>
    </row>
    <row r="2356">
      <c r="A2356" s="65" t="inlineStr">
        <is>
          <t>DEV-02355</t>
        </is>
      </c>
      <c r="B2356" s="66" t="n">
        <v>45958</v>
      </c>
      <c r="C2356" s="65" t="inlineStr">
        <is>
          <t>2025-10</t>
        </is>
      </c>
      <c r="D2356" s="65" t="inlineStr">
        <is>
          <t>2025-2026</t>
        </is>
      </c>
      <c r="E2356" s="65" t="inlineStr">
        <is>
          <t>CLI-0375</t>
        </is>
      </c>
      <c r="F2356" s="65" t="inlineStr">
        <is>
          <t>Particulier</t>
        </is>
      </c>
      <c r="G2356" s="65" t="inlineStr">
        <is>
          <t>Bordeaux</t>
        </is>
      </c>
      <c r="H2356" s="65" t="inlineStr">
        <is>
          <t>Karim Belkacem</t>
        </is>
      </c>
      <c r="I2356" s="65" t="inlineStr">
        <is>
          <t>Électricité</t>
        </is>
      </c>
      <c r="J2356" s="65" t="inlineStr">
        <is>
          <t>EL-002</t>
        </is>
      </c>
      <c r="K2356" s="65" t="inlineStr">
        <is>
          <t>Installation borne de recharge VE</t>
        </is>
      </c>
      <c r="L2356" s="67" t="n">
        <v>1</v>
      </c>
      <c r="M2356" s="68" t="n">
        <v>1415.99</v>
      </c>
      <c r="N2356" s="65" t="inlineStr">
        <is>
          <t>Sans réponse</t>
        </is>
      </c>
      <c r="O2356" s="66" t="n">
        <v>45980</v>
      </c>
      <c r="P2356" s="67" t="n">
        <v>1</v>
      </c>
      <c r="Q2356" s="67" t="n">
        <v>1</v>
      </c>
      <c r="R2356" s="67">
        <f>$I2356</f>
        <v/>
      </c>
      <c r="S2356" s="67">
        <f>$K2356</f>
        <v/>
      </c>
      <c r="T2356" s="67">
        <f>IFERROR(INDEX(Clients!$G$2:$G$1020,MATCH($E2356,Clients!$A$2:$A$1020,0)),"")</f>
        <v/>
      </c>
      <c r="U2356" s="67">
        <f>IFERROR(INDEX(Clients!$I$2:$I$1020,MATCH($E2356,Clients!$A$2:$A$1020,0)),"")</f>
        <v/>
      </c>
      <c r="V2356" s="69">
        <f>1</f>
        <v/>
      </c>
      <c r="W2356" s="69">
        <f>IF($N2356="Accepté",1,0)</f>
        <v/>
      </c>
      <c r="X2356" s="68">
        <f>$M2356*$W2356</f>
        <v/>
      </c>
      <c r="Y2356" s="68">
        <f>IF($N2356="En cours",0,$M2356)</f>
        <v/>
      </c>
      <c r="Z2356" s="69">
        <f>IF($P2356="",0,1)</f>
        <v/>
      </c>
      <c r="AA2356" s="70">
        <f>IF($P2356="",0,$P2356)</f>
        <v/>
      </c>
      <c r="AB2356" s="69">
        <f>IF(AND($P2356&lt;&gt;"",$P2356&lt;=Paramètres!$C$14),1,0)</f>
        <v/>
      </c>
      <c r="AC2356" s="67">
        <f>IF($P2356="","Jamais relancé",IF($P2356&lt;=3,"0-3 j",IF($P2356&lt;=7,"4-7 j",IF($P2356&lt;=15,"8-15 j","Plus de 15 j"))))</f>
        <v/>
      </c>
      <c r="AD2356" s="67">
        <f>IF($M2356&lt;=1000,"Moins de 1 k€",IF($M2356&lt;=5000,"1 à 5 k€",IF($M2356&lt;=15000,"5 à 15 k€","Plus de 15 k€")))</f>
        <v/>
      </c>
    </row>
    <row r="2357">
      <c r="A2357" s="65" t="inlineStr">
        <is>
          <t>DEV-02356</t>
        </is>
      </c>
      <c r="B2357" s="66" t="n">
        <v>45958</v>
      </c>
      <c r="C2357" s="65" t="inlineStr">
        <is>
          <t>2025-10</t>
        </is>
      </c>
      <c r="D2357" s="65" t="inlineStr">
        <is>
          <t>2025-2026</t>
        </is>
      </c>
      <c r="E2357" s="65" t="inlineStr">
        <is>
          <t>CLI-0983</t>
        </is>
      </c>
      <c r="F2357" s="65" t="inlineStr">
        <is>
          <t>Professionnel</t>
        </is>
      </c>
      <c r="G2357" s="65" t="inlineStr">
        <is>
          <t>Montpellier</t>
        </is>
      </c>
      <c r="H2357" s="65" t="inlineStr">
        <is>
          <t>Thomas Rey</t>
        </is>
      </c>
      <c r="I2357" s="65" t="inlineStr">
        <is>
          <t>Chauffage</t>
        </is>
      </c>
      <c r="J2357" s="65" t="inlineStr">
        <is>
          <t>CH-004</t>
        </is>
      </c>
      <c r="K2357" s="65" t="inlineStr">
        <is>
          <t>Remplacement radiateurs (lot de 5)</t>
        </is>
      </c>
      <c r="L2357" s="67" t="n">
        <v>1</v>
      </c>
      <c r="M2357" s="68" t="n">
        <v>4136.85</v>
      </c>
      <c r="N2357" s="65" t="inlineStr">
        <is>
          <t>Sans réponse</t>
        </is>
      </c>
      <c r="O2357" s="66" t="n">
        <v>45987</v>
      </c>
      <c r="P2357" s="67" t="n">
        <v>26</v>
      </c>
      <c r="Q2357" s="67" t="n">
        <v>1</v>
      </c>
      <c r="R2357" s="67">
        <f>$I2357</f>
        <v/>
      </c>
      <c r="S2357" s="67">
        <f>$K2357</f>
        <v/>
      </c>
      <c r="T2357" s="67">
        <f>IFERROR(INDEX(Clients!$G$2:$G$1020,MATCH($E2357,Clients!$A$2:$A$1020,0)),"")</f>
        <v/>
      </c>
      <c r="U2357" s="67">
        <f>IFERROR(INDEX(Clients!$I$2:$I$1020,MATCH($E2357,Clients!$A$2:$A$1020,0)),"")</f>
        <v/>
      </c>
      <c r="V2357" s="69">
        <f>1</f>
        <v/>
      </c>
      <c r="W2357" s="69">
        <f>IF($N2357="Accepté",1,0)</f>
        <v/>
      </c>
      <c r="X2357" s="68">
        <f>$M2357*$W2357</f>
        <v/>
      </c>
      <c r="Y2357" s="68">
        <f>IF($N2357="En cours",0,$M2357)</f>
        <v/>
      </c>
      <c r="Z2357" s="69">
        <f>IF($P2357="",0,1)</f>
        <v/>
      </c>
      <c r="AA2357" s="70">
        <f>IF($P2357="",0,$P2357)</f>
        <v/>
      </c>
      <c r="AB2357" s="69">
        <f>IF(AND($P2357&lt;&gt;"",$P2357&lt;=Paramètres!$C$14),1,0)</f>
        <v/>
      </c>
      <c r="AC2357" s="67">
        <f>IF($P2357="","Jamais relancé",IF($P2357&lt;=3,"0-3 j",IF($P2357&lt;=7,"4-7 j",IF($P2357&lt;=15,"8-15 j","Plus de 15 j"))))</f>
        <v/>
      </c>
      <c r="AD2357" s="67">
        <f>IF($M2357&lt;=1000,"Moins de 1 k€",IF($M2357&lt;=5000,"1 à 5 k€",IF($M2357&lt;=15000,"5 à 15 k€","Plus de 15 k€")))</f>
        <v/>
      </c>
    </row>
    <row r="2358">
      <c r="A2358" s="65" t="inlineStr">
        <is>
          <t>DEV-02357</t>
        </is>
      </c>
      <c r="B2358" s="66" t="n">
        <v>45959</v>
      </c>
      <c r="C2358" s="65" t="inlineStr">
        <is>
          <t>2025-10</t>
        </is>
      </c>
      <c r="D2358" s="65" t="inlineStr">
        <is>
          <t>2025-2026</t>
        </is>
      </c>
      <c r="E2358" s="65" t="inlineStr">
        <is>
          <t>CLI-0573</t>
        </is>
      </c>
      <c r="F2358" s="65" t="inlineStr">
        <is>
          <t>Particulier</t>
        </is>
      </c>
      <c r="G2358" s="65" t="inlineStr">
        <is>
          <t>Bordeaux</t>
        </is>
      </c>
      <c r="H2358" s="65" t="inlineStr">
        <is>
          <t>Karim Belkacem</t>
        </is>
      </c>
      <c r="I2358" s="65" t="inlineStr">
        <is>
          <t>Salle de bain</t>
        </is>
      </c>
      <c r="J2358" s="65" t="inlineStr">
        <is>
          <t>SB-002</t>
        </is>
      </c>
      <c r="K2358" s="65" t="inlineStr">
        <is>
          <t>Remplacement baignoire par douche</t>
        </is>
      </c>
      <c r="L2358" s="67" t="n">
        <v>1</v>
      </c>
      <c r="M2358" s="68" t="n">
        <v>4395.26</v>
      </c>
      <c r="N2358" s="65" t="inlineStr">
        <is>
          <t>Accepté</t>
        </is>
      </c>
      <c r="O2358" s="66" t="n">
        <v>45983</v>
      </c>
      <c r="P2358" s="67" t="n">
        <v>3</v>
      </c>
      <c r="Q2358" s="67" t="n">
        <v>2</v>
      </c>
      <c r="R2358" s="67">
        <f>$I2358</f>
        <v/>
      </c>
      <c r="S2358" s="67">
        <f>$K2358</f>
        <v/>
      </c>
      <c r="T2358" s="67">
        <f>IFERROR(INDEX(Clients!$G$2:$G$1020,MATCH($E2358,Clients!$A$2:$A$1020,0)),"")</f>
        <v/>
      </c>
      <c r="U2358" s="67">
        <f>IFERROR(INDEX(Clients!$I$2:$I$1020,MATCH($E2358,Clients!$A$2:$A$1020,0)),"")</f>
        <v/>
      </c>
      <c r="V2358" s="69">
        <f>1</f>
        <v/>
      </c>
      <c r="W2358" s="69">
        <f>IF($N2358="Accepté",1,0)</f>
        <v/>
      </c>
      <c r="X2358" s="68">
        <f>$M2358*$W2358</f>
        <v/>
      </c>
      <c r="Y2358" s="68">
        <f>IF($N2358="En cours",0,$M2358)</f>
        <v/>
      </c>
      <c r="Z2358" s="69">
        <f>IF($P2358="",0,1)</f>
        <v/>
      </c>
      <c r="AA2358" s="70">
        <f>IF($P2358="",0,$P2358)</f>
        <v/>
      </c>
      <c r="AB2358" s="69">
        <f>IF(AND($P2358&lt;&gt;"",$P2358&lt;=Paramètres!$C$14),1,0)</f>
        <v/>
      </c>
      <c r="AC2358" s="67">
        <f>IF($P2358="","Jamais relancé",IF($P2358&lt;=3,"0-3 j",IF($P2358&lt;=7,"4-7 j",IF($P2358&lt;=15,"8-15 j","Plus de 15 j"))))</f>
        <v/>
      </c>
      <c r="AD2358" s="67">
        <f>IF($M2358&lt;=1000,"Moins de 1 k€",IF($M2358&lt;=5000,"1 à 5 k€",IF($M2358&lt;=15000,"5 à 15 k€","Plus de 15 k€")))</f>
        <v/>
      </c>
    </row>
    <row r="2359">
      <c r="A2359" s="65" t="inlineStr">
        <is>
          <t>DEV-02358</t>
        </is>
      </c>
      <c r="B2359" s="66" t="n">
        <v>45959</v>
      </c>
      <c r="C2359" s="65" t="inlineStr">
        <is>
          <t>2025-10</t>
        </is>
      </c>
      <c r="D2359" s="65" t="inlineStr">
        <is>
          <t>2025-2026</t>
        </is>
      </c>
      <c r="E2359" s="65" t="inlineStr">
        <is>
          <t>CLI-0724</t>
        </is>
      </c>
      <c r="F2359" s="65" t="inlineStr">
        <is>
          <t>Particulier</t>
        </is>
      </c>
      <c r="G2359" s="65" t="inlineStr">
        <is>
          <t>Bordeaux</t>
        </is>
      </c>
      <c r="H2359" s="65" t="inlineStr">
        <is>
          <t>Karim Belkacem</t>
        </is>
      </c>
      <c r="I2359" s="65" t="inlineStr">
        <is>
          <t>Électricité</t>
        </is>
      </c>
      <c r="J2359" s="65" t="inlineStr">
        <is>
          <t>EL-004</t>
        </is>
      </c>
      <c r="K2359" s="65" t="inlineStr">
        <is>
          <t>Éclairage LED locaux professionnels</t>
        </is>
      </c>
      <c r="L2359" s="67" t="n">
        <v>2</v>
      </c>
      <c r="M2359" s="68" t="n">
        <v>7915.05</v>
      </c>
      <c r="N2359" s="65" t="inlineStr">
        <is>
          <t>Refusé</t>
        </is>
      </c>
      <c r="O2359" s="66" t="n">
        <v>45972</v>
      </c>
      <c r="P2359" s="67" t="n"/>
      <c r="Q2359" s="67" t="n">
        <v>0</v>
      </c>
      <c r="R2359" s="67">
        <f>$I2359</f>
        <v/>
      </c>
      <c r="S2359" s="67">
        <f>$K2359</f>
        <v/>
      </c>
      <c r="T2359" s="67">
        <f>IFERROR(INDEX(Clients!$G$2:$G$1020,MATCH($E2359,Clients!$A$2:$A$1020,0)),"")</f>
        <v/>
      </c>
      <c r="U2359" s="67">
        <f>IFERROR(INDEX(Clients!$I$2:$I$1020,MATCH($E2359,Clients!$A$2:$A$1020,0)),"")</f>
        <v/>
      </c>
      <c r="V2359" s="69">
        <f>1</f>
        <v/>
      </c>
      <c r="W2359" s="69">
        <f>IF($N2359="Accepté",1,0)</f>
        <v/>
      </c>
      <c r="X2359" s="68">
        <f>$M2359*$W2359</f>
        <v/>
      </c>
      <c r="Y2359" s="68">
        <f>IF($N2359="En cours",0,$M2359)</f>
        <v/>
      </c>
      <c r="Z2359" s="69">
        <f>IF($P2359="",0,1)</f>
        <v/>
      </c>
      <c r="AA2359" s="70">
        <f>IF($P2359="",0,$P2359)</f>
        <v/>
      </c>
      <c r="AB2359" s="69">
        <f>IF(AND($P2359&lt;&gt;"",$P2359&lt;=Paramètres!$C$14),1,0)</f>
        <v/>
      </c>
      <c r="AC2359" s="67">
        <f>IF($P2359="","Jamais relancé",IF($P2359&lt;=3,"0-3 j",IF($P2359&lt;=7,"4-7 j",IF($P2359&lt;=15,"8-15 j","Plus de 15 j"))))</f>
        <v/>
      </c>
      <c r="AD2359" s="67">
        <f>IF($M2359&lt;=1000,"Moins de 1 k€",IF($M2359&lt;=5000,"1 à 5 k€",IF($M2359&lt;=15000,"5 à 15 k€","Plus de 15 k€")))</f>
        <v/>
      </c>
    </row>
    <row r="2360">
      <c r="A2360" s="65" t="inlineStr">
        <is>
          <t>DEV-02359</t>
        </is>
      </c>
      <c r="B2360" s="66" t="n">
        <v>45960</v>
      </c>
      <c r="C2360" s="65" t="inlineStr">
        <is>
          <t>2025-10</t>
        </is>
      </c>
      <c r="D2360" s="65" t="inlineStr">
        <is>
          <t>2025-2026</t>
        </is>
      </c>
      <c r="E2360" s="65" t="inlineStr">
        <is>
          <t>CLI-0476</t>
        </is>
      </c>
      <c r="F2360" s="65" t="inlineStr">
        <is>
          <t>Particulier</t>
        </is>
      </c>
      <c r="G2360" s="65" t="inlineStr">
        <is>
          <t>Bordeaux</t>
        </is>
      </c>
      <c r="H2360" s="65" t="inlineStr">
        <is>
          <t>Karim Belkacem</t>
        </is>
      </c>
      <c r="I2360" s="65" t="inlineStr">
        <is>
          <t>Électricité</t>
        </is>
      </c>
      <c r="J2360" s="65" t="inlineStr">
        <is>
          <t>EL-003</t>
        </is>
      </c>
      <c r="K2360" s="65" t="inlineStr">
        <is>
          <t>Rénovation électrique complète</t>
        </is>
      </c>
      <c r="L2360" s="67" t="n">
        <v>1</v>
      </c>
      <c r="M2360" s="68" t="n">
        <v>9903.610000000001</v>
      </c>
      <c r="N2360" s="65" t="inlineStr">
        <is>
          <t>Refusé</t>
        </is>
      </c>
      <c r="O2360" s="66" t="n">
        <v>45970</v>
      </c>
      <c r="P2360" s="67" t="n">
        <v>7</v>
      </c>
      <c r="Q2360" s="67" t="n">
        <v>1</v>
      </c>
      <c r="R2360" s="67">
        <f>$I2360</f>
        <v/>
      </c>
      <c r="S2360" s="67">
        <f>$K2360</f>
        <v/>
      </c>
      <c r="T2360" s="67">
        <f>IFERROR(INDEX(Clients!$G$2:$G$1020,MATCH($E2360,Clients!$A$2:$A$1020,0)),"")</f>
        <v/>
      </c>
      <c r="U2360" s="67">
        <f>IFERROR(INDEX(Clients!$I$2:$I$1020,MATCH($E2360,Clients!$A$2:$A$1020,0)),"")</f>
        <v/>
      </c>
      <c r="V2360" s="69">
        <f>1</f>
        <v/>
      </c>
      <c r="W2360" s="69">
        <f>IF($N2360="Accepté",1,0)</f>
        <v/>
      </c>
      <c r="X2360" s="68">
        <f>$M2360*$W2360</f>
        <v/>
      </c>
      <c r="Y2360" s="68">
        <f>IF($N2360="En cours",0,$M2360)</f>
        <v/>
      </c>
      <c r="Z2360" s="69">
        <f>IF($P2360="",0,1)</f>
        <v/>
      </c>
      <c r="AA2360" s="70">
        <f>IF($P2360="",0,$P2360)</f>
        <v/>
      </c>
      <c r="AB2360" s="69">
        <f>IF(AND($P2360&lt;&gt;"",$P2360&lt;=Paramètres!$C$14),1,0)</f>
        <v/>
      </c>
      <c r="AC2360" s="67">
        <f>IF($P2360="","Jamais relancé",IF($P2360&lt;=3,"0-3 j",IF($P2360&lt;=7,"4-7 j",IF($P2360&lt;=15,"8-15 j","Plus de 15 j"))))</f>
        <v/>
      </c>
      <c r="AD2360" s="67">
        <f>IF($M2360&lt;=1000,"Moins de 1 k€",IF($M2360&lt;=5000,"1 à 5 k€",IF($M2360&lt;=15000,"5 à 15 k€","Plus de 15 k€")))</f>
        <v/>
      </c>
    </row>
    <row r="2361">
      <c r="A2361" s="65" t="inlineStr">
        <is>
          <t>DEV-02360</t>
        </is>
      </c>
      <c r="B2361" s="66" t="n">
        <v>45960</v>
      </c>
      <c r="C2361" s="65" t="inlineStr">
        <is>
          <t>2025-10</t>
        </is>
      </c>
      <c r="D2361" s="65" t="inlineStr">
        <is>
          <t>2025-2026</t>
        </is>
      </c>
      <c r="E2361" s="65" t="inlineStr">
        <is>
          <t>CLI-0333</t>
        </is>
      </c>
      <c r="F2361" s="65" t="inlineStr">
        <is>
          <t>Professionnel</t>
        </is>
      </c>
      <c r="G2361" s="65" t="inlineStr">
        <is>
          <t>Toulouse</t>
        </is>
      </c>
      <c r="H2361" s="65" t="inlineStr">
        <is>
          <t>Nadia Cherif</t>
        </is>
      </c>
      <c r="I2361" s="65" t="inlineStr">
        <is>
          <t>Plomberie</t>
        </is>
      </c>
      <c r="J2361" s="65" t="inlineStr">
        <is>
          <t>PR-003</t>
        </is>
      </c>
      <c r="K2361" s="65" t="inlineStr">
        <is>
          <t>Réfection réseau eau appartement</t>
        </is>
      </c>
      <c r="L2361" s="67" t="n">
        <v>1</v>
      </c>
      <c r="M2361" s="68" t="n">
        <v>6345.23</v>
      </c>
      <c r="N2361" s="65" t="inlineStr">
        <is>
          <t>Sans réponse</t>
        </is>
      </c>
      <c r="O2361" s="66" t="n">
        <v>45987</v>
      </c>
      <c r="P2361" s="67" t="n">
        <v>10</v>
      </c>
      <c r="Q2361" s="67" t="n">
        <v>2</v>
      </c>
      <c r="R2361" s="67">
        <f>$I2361</f>
        <v/>
      </c>
      <c r="S2361" s="67">
        <f>$K2361</f>
        <v/>
      </c>
      <c r="T2361" s="67">
        <f>IFERROR(INDEX(Clients!$G$2:$G$1020,MATCH($E2361,Clients!$A$2:$A$1020,0)),"")</f>
        <v/>
      </c>
      <c r="U2361" s="67">
        <f>IFERROR(INDEX(Clients!$I$2:$I$1020,MATCH($E2361,Clients!$A$2:$A$1020,0)),"")</f>
        <v/>
      </c>
      <c r="V2361" s="69">
        <f>1</f>
        <v/>
      </c>
      <c r="W2361" s="69">
        <f>IF($N2361="Accepté",1,0)</f>
        <v/>
      </c>
      <c r="X2361" s="68">
        <f>$M2361*$W2361</f>
        <v/>
      </c>
      <c r="Y2361" s="68">
        <f>IF($N2361="En cours",0,$M2361)</f>
        <v/>
      </c>
      <c r="Z2361" s="69">
        <f>IF($P2361="",0,1)</f>
        <v/>
      </c>
      <c r="AA2361" s="70">
        <f>IF($P2361="",0,$P2361)</f>
        <v/>
      </c>
      <c r="AB2361" s="69">
        <f>IF(AND($P2361&lt;&gt;"",$P2361&lt;=Paramètres!$C$14),1,0)</f>
        <v/>
      </c>
      <c r="AC2361" s="67">
        <f>IF($P2361="","Jamais relancé",IF($P2361&lt;=3,"0-3 j",IF($P2361&lt;=7,"4-7 j",IF($P2361&lt;=15,"8-15 j","Plus de 15 j"))))</f>
        <v/>
      </c>
      <c r="AD2361" s="67">
        <f>IF($M2361&lt;=1000,"Moins de 1 k€",IF($M2361&lt;=5000,"1 à 5 k€",IF($M2361&lt;=15000,"5 à 15 k€","Plus de 15 k€")))</f>
        <v/>
      </c>
    </row>
    <row r="2362">
      <c r="A2362" s="65" t="inlineStr">
        <is>
          <t>DEV-02361</t>
        </is>
      </c>
      <c r="B2362" s="66" t="n">
        <v>45960</v>
      </c>
      <c r="C2362" s="65" t="inlineStr">
        <is>
          <t>2025-10</t>
        </is>
      </c>
      <c r="D2362" s="65" t="inlineStr">
        <is>
          <t>2025-2026</t>
        </is>
      </c>
      <c r="E2362" s="65" t="inlineStr">
        <is>
          <t>CLI-0474</t>
        </is>
      </c>
      <c r="F2362" s="65" t="inlineStr">
        <is>
          <t>Professionnel</t>
        </is>
      </c>
      <c r="G2362" s="65" t="inlineStr">
        <is>
          <t>Toulouse</t>
        </is>
      </c>
      <c r="H2362" s="65" t="inlineStr">
        <is>
          <t>Julien Fabre</t>
        </is>
      </c>
      <c r="I2362" s="65" t="inlineStr">
        <is>
          <t>Chauffage</t>
        </is>
      </c>
      <c r="J2362" s="65" t="inlineStr">
        <is>
          <t>CH-004</t>
        </is>
      </c>
      <c r="K2362" s="65" t="inlineStr">
        <is>
          <t>Remplacement radiateurs (lot de 5)</t>
        </is>
      </c>
      <c r="L2362" s="67" t="n">
        <v>1</v>
      </c>
      <c r="M2362" s="68" t="n">
        <v>5092.5</v>
      </c>
      <c r="N2362" s="65" t="inlineStr">
        <is>
          <t>Accepté</t>
        </is>
      </c>
      <c r="O2362" s="66" t="n">
        <v>45974</v>
      </c>
      <c r="P2362" s="67" t="n">
        <v>6</v>
      </c>
      <c r="Q2362" s="67" t="n">
        <v>1</v>
      </c>
      <c r="R2362" s="67">
        <f>$I2362</f>
        <v/>
      </c>
      <c r="S2362" s="67">
        <f>$K2362</f>
        <v/>
      </c>
      <c r="T2362" s="67">
        <f>IFERROR(INDEX(Clients!$G$2:$G$1020,MATCH($E2362,Clients!$A$2:$A$1020,0)),"")</f>
        <v/>
      </c>
      <c r="U2362" s="67">
        <f>IFERROR(INDEX(Clients!$I$2:$I$1020,MATCH($E2362,Clients!$A$2:$A$1020,0)),"")</f>
        <v/>
      </c>
      <c r="V2362" s="69">
        <f>1</f>
        <v/>
      </c>
      <c r="W2362" s="69">
        <f>IF($N2362="Accepté",1,0)</f>
        <v/>
      </c>
      <c r="X2362" s="68">
        <f>$M2362*$W2362</f>
        <v/>
      </c>
      <c r="Y2362" s="68">
        <f>IF($N2362="En cours",0,$M2362)</f>
        <v/>
      </c>
      <c r="Z2362" s="69">
        <f>IF($P2362="",0,1)</f>
        <v/>
      </c>
      <c r="AA2362" s="70">
        <f>IF($P2362="",0,$P2362)</f>
        <v/>
      </c>
      <c r="AB2362" s="69">
        <f>IF(AND($P2362&lt;&gt;"",$P2362&lt;=Paramètres!$C$14),1,0)</f>
        <v/>
      </c>
      <c r="AC2362" s="67">
        <f>IF($P2362="","Jamais relancé",IF($P2362&lt;=3,"0-3 j",IF($P2362&lt;=7,"4-7 j",IF($P2362&lt;=15,"8-15 j","Plus de 15 j"))))</f>
        <v/>
      </c>
      <c r="AD2362" s="67">
        <f>IF($M2362&lt;=1000,"Moins de 1 k€",IF($M2362&lt;=5000,"1 à 5 k€",IF($M2362&lt;=15000,"5 à 15 k€","Plus de 15 k€")))</f>
        <v/>
      </c>
    </row>
    <row r="2363">
      <c r="A2363" s="65" t="inlineStr">
        <is>
          <t>DEV-02362</t>
        </is>
      </c>
      <c r="B2363" s="66" t="n">
        <v>45960</v>
      </c>
      <c r="C2363" s="65" t="inlineStr">
        <is>
          <t>2025-10</t>
        </is>
      </c>
      <c r="D2363" s="65" t="inlineStr">
        <is>
          <t>2025-2026</t>
        </is>
      </c>
      <c r="E2363" s="65" t="inlineStr">
        <is>
          <t>CLI-0798</t>
        </is>
      </c>
      <c r="F2363" s="65" t="inlineStr">
        <is>
          <t>Particulier</t>
        </is>
      </c>
      <c r="G2363" s="65" t="inlineStr">
        <is>
          <t>Toulouse</t>
        </is>
      </c>
      <c r="H2363" s="65" t="inlineStr">
        <is>
          <t>Nadia Cherif</t>
        </is>
      </c>
      <c r="I2363" s="65" t="inlineStr">
        <is>
          <t>Électricité</t>
        </is>
      </c>
      <c r="J2363" s="65" t="inlineStr">
        <is>
          <t>EL-003</t>
        </is>
      </c>
      <c r="K2363" s="65" t="inlineStr">
        <is>
          <t>Rénovation électrique complète</t>
        </is>
      </c>
      <c r="L2363" s="67" t="n">
        <v>1</v>
      </c>
      <c r="M2363" s="68" t="n">
        <v>10543.08</v>
      </c>
      <c r="N2363" s="65" t="inlineStr">
        <is>
          <t>Refusé</t>
        </is>
      </c>
      <c r="O2363" s="66" t="n">
        <v>45979</v>
      </c>
      <c r="P2363" s="67" t="n">
        <v>4</v>
      </c>
      <c r="Q2363" s="67" t="n">
        <v>2</v>
      </c>
      <c r="R2363" s="67">
        <f>$I2363</f>
        <v/>
      </c>
      <c r="S2363" s="67">
        <f>$K2363</f>
        <v/>
      </c>
      <c r="T2363" s="67">
        <f>IFERROR(INDEX(Clients!$G$2:$G$1020,MATCH($E2363,Clients!$A$2:$A$1020,0)),"")</f>
        <v/>
      </c>
      <c r="U2363" s="67">
        <f>IFERROR(INDEX(Clients!$I$2:$I$1020,MATCH($E2363,Clients!$A$2:$A$1020,0)),"")</f>
        <v/>
      </c>
      <c r="V2363" s="69">
        <f>1</f>
        <v/>
      </c>
      <c r="W2363" s="69">
        <f>IF($N2363="Accepté",1,0)</f>
        <v/>
      </c>
      <c r="X2363" s="68">
        <f>$M2363*$W2363</f>
        <v/>
      </c>
      <c r="Y2363" s="68">
        <f>IF($N2363="En cours",0,$M2363)</f>
        <v/>
      </c>
      <c r="Z2363" s="69">
        <f>IF($P2363="",0,1)</f>
        <v/>
      </c>
      <c r="AA2363" s="70">
        <f>IF($P2363="",0,$P2363)</f>
        <v/>
      </c>
      <c r="AB2363" s="69">
        <f>IF(AND($P2363&lt;&gt;"",$P2363&lt;=Paramètres!$C$14),1,0)</f>
        <v/>
      </c>
      <c r="AC2363" s="67">
        <f>IF($P2363="","Jamais relancé",IF($P2363&lt;=3,"0-3 j",IF($P2363&lt;=7,"4-7 j",IF($P2363&lt;=15,"8-15 j","Plus de 15 j"))))</f>
        <v/>
      </c>
      <c r="AD2363" s="67">
        <f>IF($M2363&lt;=1000,"Moins de 1 k€",IF($M2363&lt;=5000,"1 à 5 k€",IF($M2363&lt;=15000,"5 à 15 k€","Plus de 15 k€")))</f>
        <v/>
      </c>
    </row>
    <row r="2364">
      <c r="A2364" s="65" t="inlineStr">
        <is>
          <t>DEV-02363</t>
        </is>
      </c>
      <c r="B2364" s="66" t="n">
        <v>45960</v>
      </c>
      <c r="C2364" s="65" t="inlineStr">
        <is>
          <t>2025-10</t>
        </is>
      </c>
      <c r="D2364" s="65" t="inlineStr">
        <is>
          <t>2025-2026</t>
        </is>
      </c>
      <c r="E2364" s="65" t="inlineStr">
        <is>
          <t>CLI-0734</t>
        </is>
      </c>
      <c r="F2364" s="65" t="inlineStr">
        <is>
          <t>Syndic</t>
        </is>
      </c>
      <c r="G2364" s="65" t="inlineStr">
        <is>
          <t>Montpellier</t>
        </is>
      </c>
      <c r="H2364" s="65" t="inlineStr">
        <is>
          <t>Thomas Rey</t>
        </is>
      </c>
      <c r="I2364" s="65" t="inlineStr">
        <is>
          <t>Électricité</t>
        </is>
      </c>
      <c r="J2364" s="65" t="inlineStr">
        <is>
          <t>EL-004</t>
        </is>
      </c>
      <c r="K2364" s="65" t="inlineStr">
        <is>
          <t>Éclairage LED locaux professionnels</t>
        </is>
      </c>
      <c r="L2364" s="67" t="n">
        <v>1</v>
      </c>
      <c r="M2364" s="68" t="n">
        <v>8280.83</v>
      </c>
      <c r="N2364" s="65" t="inlineStr">
        <is>
          <t>Refusé</t>
        </is>
      </c>
      <c r="O2364" s="66" t="n">
        <v>45987</v>
      </c>
      <c r="P2364" s="67" t="n">
        <v>9</v>
      </c>
      <c r="Q2364" s="67" t="n">
        <v>1</v>
      </c>
      <c r="R2364" s="67">
        <f>$I2364</f>
        <v/>
      </c>
      <c r="S2364" s="67">
        <f>$K2364</f>
        <v/>
      </c>
      <c r="T2364" s="67">
        <f>IFERROR(INDEX(Clients!$G$2:$G$1020,MATCH($E2364,Clients!$A$2:$A$1020,0)),"")</f>
        <v/>
      </c>
      <c r="U2364" s="67">
        <f>IFERROR(INDEX(Clients!$I$2:$I$1020,MATCH($E2364,Clients!$A$2:$A$1020,0)),"")</f>
        <v/>
      </c>
      <c r="V2364" s="69">
        <f>1</f>
        <v/>
      </c>
      <c r="W2364" s="69">
        <f>IF($N2364="Accepté",1,0)</f>
        <v/>
      </c>
      <c r="X2364" s="68">
        <f>$M2364*$W2364</f>
        <v/>
      </c>
      <c r="Y2364" s="68">
        <f>IF($N2364="En cours",0,$M2364)</f>
        <v/>
      </c>
      <c r="Z2364" s="69">
        <f>IF($P2364="",0,1)</f>
        <v/>
      </c>
      <c r="AA2364" s="70">
        <f>IF($P2364="",0,$P2364)</f>
        <v/>
      </c>
      <c r="AB2364" s="69">
        <f>IF(AND($P2364&lt;&gt;"",$P2364&lt;=Paramètres!$C$14),1,0)</f>
        <v/>
      </c>
      <c r="AC2364" s="67">
        <f>IF($P2364="","Jamais relancé",IF($P2364&lt;=3,"0-3 j",IF($P2364&lt;=7,"4-7 j",IF($P2364&lt;=15,"8-15 j","Plus de 15 j"))))</f>
        <v/>
      </c>
      <c r="AD2364" s="67">
        <f>IF($M2364&lt;=1000,"Moins de 1 k€",IF($M2364&lt;=5000,"1 à 5 k€",IF($M2364&lt;=15000,"5 à 15 k€","Plus de 15 k€")))</f>
        <v/>
      </c>
    </row>
    <row r="2365">
      <c r="A2365" s="65" t="inlineStr">
        <is>
          <t>DEV-02364</t>
        </is>
      </c>
      <c r="B2365" s="66" t="n">
        <v>45961</v>
      </c>
      <c r="C2365" s="65" t="inlineStr">
        <is>
          <t>2025-10</t>
        </is>
      </c>
      <c r="D2365" s="65" t="inlineStr">
        <is>
          <t>2025-2026</t>
        </is>
      </c>
      <c r="E2365" s="65" t="inlineStr">
        <is>
          <t>CLI-0350</t>
        </is>
      </c>
      <c r="F2365" s="65" t="inlineStr">
        <is>
          <t>Particulier</t>
        </is>
      </c>
      <c r="G2365" s="65" t="inlineStr">
        <is>
          <t>Bordeaux</t>
        </is>
      </c>
      <c r="H2365" s="65" t="inlineStr">
        <is>
          <t>Sophie Marchand</t>
        </is>
      </c>
      <c r="I2365" s="65" t="inlineStr">
        <is>
          <t>Dépannage</t>
        </is>
      </c>
      <c r="J2365" s="65" t="inlineStr">
        <is>
          <t>DP-004</t>
        </is>
      </c>
      <c r="K2365" s="65" t="inlineStr">
        <is>
          <t>Remise en service chaudière</t>
        </is>
      </c>
      <c r="L2365" s="67" t="n">
        <v>1</v>
      </c>
      <c r="M2365" s="68" t="n">
        <v>257.2</v>
      </c>
      <c r="N2365" s="65" t="inlineStr">
        <is>
          <t>Accepté</t>
        </is>
      </c>
      <c r="O2365" s="66" t="n">
        <v>45986</v>
      </c>
      <c r="P2365" s="67" t="n">
        <v>6</v>
      </c>
      <c r="Q2365" s="67" t="n">
        <v>1</v>
      </c>
      <c r="R2365" s="67">
        <f>$I2365</f>
        <v/>
      </c>
      <c r="S2365" s="67">
        <f>$K2365</f>
        <v/>
      </c>
      <c r="T2365" s="67">
        <f>IFERROR(INDEX(Clients!$G$2:$G$1020,MATCH($E2365,Clients!$A$2:$A$1020,0)),"")</f>
        <v/>
      </c>
      <c r="U2365" s="67">
        <f>IFERROR(INDEX(Clients!$I$2:$I$1020,MATCH($E2365,Clients!$A$2:$A$1020,0)),"")</f>
        <v/>
      </c>
      <c r="V2365" s="69">
        <f>1</f>
        <v/>
      </c>
      <c r="W2365" s="69">
        <f>IF($N2365="Accepté",1,0)</f>
        <v/>
      </c>
      <c r="X2365" s="68">
        <f>$M2365*$W2365</f>
        <v/>
      </c>
      <c r="Y2365" s="68">
        <f>IF($N2365="En cours",0,$M2365)</f>
        <v/>
      </c>
      <c r="Z2365" s="69">
        <f>IF($P2365="",0,1)</f>
        <v/>
      </c>
      <c r="AA2365" s="70">
        <f>IF($P2365="",0,$P2365)</f>
        <v/>
      </c>
      <c r="AB2365" s="69">
        <f>IF(AND($P2365&lt;&gt;"",$P2365&lt;=Paramètres!$C$14),1,0)</f>
        <v/>
      </c>
      <c r="AC2365" s="67">
        <f>IF($P2365="","Jamais relancé",IF($P2365&lt;=3,"0-3 j",IF($P2365&lt;=7,"4-7 j",IF($P2365&lt;=15,"8-15 j","Plus de 15 j"))))</f>
        <v/>
      </c>
      <c r="AD2365" s="67">
        <f>IF($M2365&lt;=1000,"Moins de 1 k€",IF($M2365&lt;=5000,"1 à 5 k€",IF($M2365&lt;=15000,"5 à 15 k€","Plus de 15 k€")))</f>
        <v/>
      </c>
    </row>
    <row r="2366">
      <c r="A2366" s="65" t="inlineStr">
        <is>
          <t>DEV-02365</t>
        </is>
      </c>
      <c r="B2366" s="66" t="n">
        <v>45961</v>
      </c>
      <c r="C2366" s="65" t="inlineStr">
        <is>
          <t>2025-10</t>
        </is>
      </c>
      <c r="D2366" s="65" t="inlineStr">
        <is>
          <t>2025-2026</t>
        </is>
      </c>
      <c r="E2366" s="65" t="inlineStr">
        <is>
          <t>CLI-0719</t>
        </is>
      </c>
      <c r="F2366" s="65" t="inlineStr">
        <is>
          <t>Particulier</t>
        </is>
      </c>
      <c r="G2366" s="65" t="inlineStr">
        <is>
          <t>Bordeaux</t>
        </is>
      </c>
      <c r="H2366" s="65" t="inlineStr">
        <is>
          <t>Karim Belkacem</t>
        </is>
      </c>
      <c r="I2366" s="65" t="inlineStr">
        <is>
          <t>Plomberie</t>
        </is>
      </c>
      <c r="J2366" s="65" t="inlineStr">
        <is>
          <t>PR-002</t>
        </is>
      </c>
      <c r="K2366" s="65" t="inlineStr">
        <is>
          <t>Recherche de fuite + réparation</t>
        </is>
      </c>
      <c r="L2366" s="67" t="n">
        <v>1</v>
      </c>
      <c r="M2366" s="68" t="n">
        <v>459.02</v>
      </c>
      <c r="N2366" s="65" t="inlineStr">
        <is>
          <t>Sans réponse</t>
        </is>
      </c>
      <c r="O2366" s="66" t="n">
        <v>45983</v>
      </c>
      <c r="P2366" s="67" t="n">
        <v>11</v>
      </c>
      <c r="Q2366" s="67" t="n">
        <v>1</v>
      </c>
      <c r="R2366" s="67">
        <f>$I2366</f>
        <v/>
      </c>
      <c r="S2366" s="67">
        <f>$K2366</f>
        <v/>
      </c>
      <c r="T2366" s="67">
        <f>IFERROR(INDEX(Clients!$G$2:$G$1020,MATCH($E2366,Clients!$A$2:$A$1020,0)),"")</f>
        <v/>
      </c>
      <c r="U2366" s="67">
        <f>IFERROR(INDEX(Clients!$I$2:$I$1020,MATCH($E2366,Clients!$A$2:$A$1020,0)),"")</f>
        <v/>
      </c>
      <c r="V2366" s="69">
        <f>1</f>
        <v/>
      </c>
      <c r="W2366" s="69">
        <f>IF($N2366="Accepté",1,0)</f>
        <v/>
      </c>
      <c r="X2366" s="68">
        <f>$M2366*$W2366</f>
        <v/>
      </c>
      <c r="Y2366" s="68">
        <f>IF($N2366="En cours",0,$M2366)</f>
        <v/>
      </c>
      <c r="Z2366" s="69">
        <f>IF($P2366="",0,1)</f>
        <v/>
      </c>
      <c r="AA2366" s="70">
        <f>IF($P2366="",0,$P2366)</f>
        <v/>
      </c>
      <c r="AB2366" s="69">
        <f>IF(AND($P2366&lt;&gt;"",$P2366&lt;=Paramètres!$C$14),1,0)</f>
        <v/>
      </c>
      <c r="AC2366" s="67">
        <f>IF($P2366="","Jamais relancé",IF($P2366&lt;=3,"0-3 j",IF($P2366&lt;=7,"4-7 j",IF($P2366&lt;=15,"8-15 j","Plus de 15 j"))))</f>
        <v/>
      </c>
      <c r="AD2366" s="67">
        <f>IF($M2366&lt;=1000,"Moins de 1 k€",IF($M2366&lt;=5000,"1 à 5 k€",IF($M2366&lt;=15000,"5 à 15 k€","Plus de 15 k€")))</f>
        <v/>
      </c>
    </row>
    <row r="2367">
      <c r="A2367" s="65" t="inlineStr">
        <is>
          <t>DEV-02366</t>
        </is>
      </c>
      <c r="B2367" s="66" t="n">
        <v>45961</v>
      </c>
      <c r="C2367" s="65" t="inlineStr">
        <is>
          <t>2025-10</t>
        </is>
      </c>
      <c r="D2367" s="65" t="inlineStr">
        <is>
          <t>2025-2026</t>
        </is>
      </c>
      <c r="E2367" s="65" t="inlineStr">
        <is>
          <t>CLI-0725</t>
        </is>
      </c>
      <c r="F2367" s="65" t="inlineStr">
        <is>
          <t>Professionnel</t>
        </is>
      </c>
      <c r="G2367" s="65" t="inlineStr">
        <is>
          <t>Toulouse</t>
        </is>
      </c>
      <c r="H2367" s="65" t="inlineStr">
        <is>
          <t>Julien Fabre</t>
        </is>
      </c>
      <c r="I2367" s="65" t="inlineStr">
        <is>
          <t>Salle de bain</t>
        </is>
      </c>
      <c r="J2367" s="65" t="inlineStr">
        <is>
          <t>SB-003</t>
        </is>
      </c>
      <c r="K2367" s="65" t="inlineStr">
        <is>
          <t>Pose meuble vasque + robinetterie</t>
        </is>
      </c>
      <c r="L2367" s="67" t="n">
        <v>1</v>
      </c>
      <c r="M2367" s="68" t="n">
        <v>2167.1</v>
      </c>
      <c r="N2367" s="65" t="inlineStr">
        <is>
          <t>Refusé</t>
        </is>
      </c>
      <c r="O2367" s="66" t="n">
        <v>45967</v>
      </c>
      <c r="P2367" s="67" t="n"/>
      <c r="Q2367" s="67" t="n">
        <v>0</v>
      </c>
      <c r="R2367" s="67">
        <f>$I2367</f>
        <v/>
      </c>
      <c r="S2367" s="67">
        <f>$K2367</f>
        <v/>
      </c>
      <c r="T2367" s="67">
        <f>IFERROR(INDEX(Clients!$G$2:$G$1020,MATCH($E2367,Clients!$A$2:$A$1020,0)),"")</f>
        <v/>
      </c>
      <c r="U2367" s="67">
        <f>IFERROR(INDEX(Clients!$I$2:$I$1020,MATCH($E2367,Clients!$A$2:$A$1020,0)),"")</f>
        <v/>
      </c>
      <c r="V2367" s="69">
        <f>1</f>
        <v/>
      </c>
      <c r="W2367" s="69">
        <f>IF($N2367="Accepté",1,0)</f>
        <v/>
      </c>
      <c r="X2367" s="68">
        <f>$M2367*$W2367</f>
        <v/>
      </c>
      <c r="Y2367" s="68">
        <f>IF($N2367="En cours",0,$M2367)</f>
        <v/>
      </c>
      <c r="Z2367" s="69">
        <f>IF($P2367="",0,1)</f>
        <v/>
      </c>
      <c r="AA2367" s="70">
        <f>IF($P2367="",0,$P2367)</f>
        <v/>
      </c>
      <c r="AB2367" s="69">
        <f>IF(AND($P2367&lt;&gt;"",$P2367&lt;=Paramètres!$C$14),1,0)</f>
        <v/>
      </c>
      <c r="AC2367" s="67">
        <f>IF($P2367="","Jamais relancé",IF($P2367&lt;=3,"0-3 j",IF($P2367&lt;=7,"4-7 j",IF($P2367&lt;=15,"8-15 j","Plus de 15 j"))))</f>
        <v/>
      </c>
      <c r="AD2367" s="67">
        <f>IF($M2367&lt;=1000,"Moins de 1 k€",IF($M2367&lt;=5000,"1 à 5 k€",IF($M2367&lt;=15000,"5 à 15 k€","Plus de 15 k€")))</f>
        <v/>
      </c>
    </row>
    <row r="2368">
      <c r="A2368" s="65" t="inlineStr">
        <is>
          <t>DEV-02367</t>
        </is>
      </c>
      <c r="B2368" s="66" t="n">
        <v>45961</v>
      </c>
      <c r="C2368" s="65" t="inlineStr">
        <is>
          <t>2025-10</t>
        </is>
      </c>
      <c r="D2368" s="65" t="inlineStr">
        <is>
          <t>2025-2026</t>
        </is>
      </c>
      <c r="E2368" s="65" t="inlineStr">
        <is>
          <t>CLI-0123</t>
        </is>
      </c>
      <c r="F2368" s="65" t="inlineStr">
        <is>
          <t>Particulier</t>
        </is>
      </c>
      <c r="G2368" s="65" t="inlineStr">
        <is>
          <t>Toulouse</t>
        </is>
      </c>
      <c r="H2368" s="65" t="inlineStr">
        <is>
          <t>Julien Fabre</t>
        </is>
      </c>
      <c r="I2368" s="65" t="inlineStr">
        <is>
          <t>Électricité</t>
        </is>
      </c>
      <c r="J2368" s="65" t="inlineStr">
        <is>
          <t>EL-004</t>
        </is>
      </c>
      <c r="K2368" s="65" t="inlineStr">
        <is>
          <t>Éclairage LED locaux professionnels</t>
        </is>
      </c>
      <c r="L2368" s="67" t="n">
        <v>1</v>
      </c>
      <c r="M2368" s="68" t="n">
        <v>4014.32</v>
      </c>
      <c r="N2368" s="65" t="inlineStr">
        <is>
          <t>Accepté</t>
        </is>
      </c>
      <c r="O2368" s="66" t="n">
        <v>45972</v>
      </c>
      <c r="P2368" s="67" t="n">
        <v>10</v>
      </c>
      <c r="Q2368" s="67" t="n">
        <v>1</v>
      </c>
      <c r="R2368" s="67">
        <f>$I2368</f>
        <v/>
      </c>
      <c r="S2368" s="67">
        <f>$K2368</f>
        <v/>
      </c>
      <c r="T2368" s="67">
        <f>IFERROR(INDEX(Clients!$G$2:$G$1020,MATCH($E2368,Clients!$A$2:$A$1020,0)),"")</f>
        <v/>
      </c>
      <c r="U2368" s="67">
        <f>IFERROR(INDEX(Clients!$I$2:$I$1020,MATCH($E2368,Clients!$A$2:$A$1020,0)),"")</f>
        <v/>
      </c>
      <c r="V2368" s="69">
        <f>1</f>
        <v/>
      </c>
      <c r="W2368" s="69">
        <f>IF($N2368="Accepté",1,0)</f>
        <v/>
      </c>
      <c r="X2368" s="68">
        <f>$M2368*$W2368</f>
        <v/>
      </c>
      <c r="Y2368" s="68">
        <f>IF($N2368="En cours",0,$M2368)</f>
        <v/>
      </c>
      <c r="Z2368" s="69">
        <f>IF($P2368="",0,1)</f>
        <v/>
      </c>
      <c r="AA2368" s="70">
        <f>IF($P2368="",0,$P2368)</f>
        <v/>
      </c>
      <c r="AB2368" s="69">
        <f>IF(AND($P2368&lt;&gt;"",$P2368&lt;=Paramètres!$C$14),1,0)</f>
        <v/>
      </c>
      <c r="AC2368" s="67">
        <f>IF($P2368="","Jamais relancé",IF($P2368&lt;=3,"0-3 j",IF($P2368&lt;=7,"4-7 j",IF($P2368&lt;=15,"8-15 j","Plus de 15 j"))))</f>
        <v/>
      </c>
      <c r="AD2368" s="67">
        <f>IF($M2368&lt;=1000,"Moins de 1 k€",IF($M2368&lt;=5000,"1 à 5 k€",IF($M2368&lt;=15000,"5 à 15 k€","Plus de 15 k€")))</f>
        <v/>
      </c>
    </row>
    <row r="2369">
      <c r="A2369" s="65" t="inlineStr">
        <is>
          <t>DEV-02368</t>
        </is>
      </c>
      <c r="B2369" s="66" t="n">
        <v>45961</v>
      </c>
      <c r="C2369" s="65" t="inlineStr">
        <is>
          <t>2025-10</t>
        </is>
      </c>
      <c r="D2369" s="65" t="inlineStr">
        <is>
          <t>2025-2026</t>
        </is>
      </c>
      <c r="E2369" s="65" t="inlineStr">
        <is>
          <t>CLI-0663</t>
        </is>
      </c>
      <c r="F2369" s="65" t="inlineStr">
        <is>
          <t>Collectivité</t>
        </is>
      </c>
      <c r="G2369" s="65" t="inlineStr">
        <is>
          <t>Montpellier</t>
        </is>
      </c>
      <c r="H2369" s="65" t="inlineStr">
        <is>
          <t>Thomas Rey</t>
        </is>
      </c>
      <c r="I2369" s="65" t="inlineStr">
        <is>
          <t>Chauffage</t>
        </is>
      </c>
      <c r="J2369" s="65" t="inlineStr">
        <is>
          <t>CH-001</t>
        </is>
      </c>
      <c r="K2369" s="65" t="inlineStr">
        <is>
          <t>Installation chaudière gaz condensation</t>
        </is>
      </c>
      <c r="L2369" s="67" t="n">
        <v>1</v>
      </c>
      <c r="M2369" s="68" t="n">
        <v>14015.59</v>
      </c>
      <c r="N2369" s="65" t="inlineStr">
        <is>
          <t>Refusé</t>
        </is>
      </c>
      <c r="O2369" s="66" t="n">
        <v>45978</v>
      </c>
      <c r="P2369" s="67" t="n">
        <v>7</v>
      </c>
      <c r="Q2369" s="67" t="n">
        <v>2</v>
      </c>
      <c r="R2369" s="67">
        <f>$I2369</f>
        <v/>
      </c>
      <c r="S2369" s="67">
        <f>$K2369</f>
        <v/>
      </c>
      <c r="T2369" s="67">
        <f>IFERROR(INDEX(Clients!$G$2:$G$1020,MATCH($E2369,Clients!$A$2:$A$1020,0)),"")</f>
        <v/>
      </c>
      <c r="U2369" s="67">
        <f>IFERROR(INDEX(Clients!$I$2:$I$1020,MATCH($E2369,Clients!$A$2:$A$1020,0)),"")</f>
        <v/>
      </c>
      <c r="V2369" s="69">
        <f>1</f>
        <v/>
      </c>
      <c r="W2369" s="69">
        <f>IF($N2369="Accepté",1,0)</f>
        <v/>
      </c>
      <c r="X2369" s="68">
        <f>$M2369*$W2369</f>
        <v/>
      </c>
      <c r="Y2369" s="68">
        <f>IF($N2369="En cours",0,$M2369)</f>
        <v/>
      </c>
      <c r="Z2369" s="69">
        <f>IF($P2369="",0,1)</f>
        <v/>
      </c>
      <c r="AA2369" s="70">
        <f>IF($P2369="",0,$P2369)</f>
        <v/>
      </c>
      <c r="AB2369" s="69">
        <f>IF(AND($P2369&lt;&gt;"",$P2369&lt;=Paramètres!$C$14),1,0)</f>
        <v/>
      </c>
      <c r="AC2369" s="67">
        <f>IF($P2369="","Jamais relancé",IF($P2369&lt;=3,"0-3 j",IF($P2369&lt;=7,"4-7 j",IF($P2369&lt;=15,"8-15 j","Plus de 15 j"))))</f>
        <v/>
      </c>
      <c r="AD2369" s="67">
        <f>IF($M2369&lt;=1000,"Moins de 1 k€",IF($M2369&lt;=5000,"1 à 5 k€",IF($M2369&lt;=15000,"5 à 15 k€","Plus de 15 k€")))</f>
        <v/>
      </c>
    </row>
    <row r="2370">
      <c r="A2370" s="65" t="inlineStr">
        <is>
          <t>DEV-02369</t>
        </is>
      </c>
      <c r="B2370" s="66" t="n">
        <v>45964</v>
      </c>
      <c r="C2370" s="65" t="inlineStr">
        <is>
          <t>2025-11</t>
        </is>
      </c>
      <c r="D2370" s="65" t="inlineStr">
        <is>
          <t>2025-2026</t>
        </is>
      </c>
      <c r="E2370" s="65" t="inlineStr">
        <is>
          <t>CLI-0344</t>
        </is>
      </c>
      <c r="F2370" s="65" t="inlineStr">
        <is>
          <t>Syndic</t>
        </is>
      </c>
      <c r="G2370" s="65" t="inlineStr">
        <is>
          <t>Toulouse</t>
        </is>
      </c>
      <c r="H2370" s="65" t="inlineStr">
        <is>
          <t>Julien Fabre</t>
        </is>
      </c>
      <c r="I2370" s="65" t="inlineStr">
        <is>
          <t>Salle de bain</t>
        </is>
      </c>
      <c r="J2370" s="65" t="inlineStr">
        <is>
          <t>SB-002</t>
        </is>
      </c>
      <c r="K2370" s="65" t="inlineStr">
        <is>
          <t>Remplacement baignoire par douche</t>
        </is>
      </c>
      <c r="L2370" s="67" t="n">
        <v>1</v>
      </c>
      <c r="M2370" s="68" t="n">
        <v>8861.360000000001</v>
      </c>
      <c r="N2370" s="65" t="inlineStr">
        <is>
          <t>Accepté</t>
        </is>
      </c>
      <c r="O2370" s="66" t="n">
        <v>45988</v>
      </c>
      <c r="P2370" s="67" t="n">
        <v>8</v>
      </c>
      <c r="Q2370" s="67" t="n">
        <v>1</v>
      </c>
      <c r="R2370" s="67">
        <f>$I2370</f>
        <v/>
      </c>
      <c r="S2370" s="67">
        <f>$K2370</f>
        <v/>
      </c>
      <c r="T2370" s="67">
        <f>IFERROR(INDEX(Clients!$G$2:$G$1020,MATCH($E2370,Clients!$A$2:$A$1020,0)),"")</f>
        <v/>
      </c>
      <c r="U2370" s="67">
        <f>IFERROR(INDEX(Clients!$I$2:$I$1020,MATCH($E2370,Clients!$A$2:$A$1020,0)),"")</f>
        <v/>
      </c>
      <c r="V2370" s="69">
        <f>1</f>
        <v/>
      </c>
      <c r="W2370" s="69">
        <f>IF($N2370="Accepté",1,0)</f>
        <v/>
      </c>
      <c r="X2370" s="68">
        <f>$M2370*$W2370</f>
        <v/>
      </c>
      <c r="Y2370" s="68">
        <f>IF($N2370="En cours",0,$M2370)</f>
        <v/>
      </c>
      <c r="Z2370" s="69">
        <f>IF($P2370="",0,1)</f>
        <v/>
      </c>
      <c r="AA2370" s="70">
        <f>IF($P2370="",0,$P2370)</f>
        <v/>
      </c>
      <c r="AB2370" s="69">
        <f>IF(AND($P2370&lt;&gt;"",$P2370&lt;=Paramètres!$C$14),1,0)</f>
        <v/>
      </c>
      <c r="AC2370" s="67">
        <f>IF($P2370="","Jamais relancé",IF($P2370&lt;=3,"0-3 j",IF($P2370&lt;=7,"4-7 j",IF($P2370&lt;=15,"8-15 j","Plus de 15 j"))))</f>
        <v/>
      </c>
      <c r="AD2370" s="67">
        <f>IF($M2370&lt;=1000,"Moins de 1 k€",IF($M2370&lt;=5000,"1 à 5 k€",IF($M2370&lt;=15000,"5 à 15 k€","Plus de 15 k€")))</f>
        <v/>
      </c>
    </row>
    <row r="2371">
      <c r="A2371" s="65" t="inlineStr">
        <is>
          <t>DEV-02370</t>
        </is>
      </c>
      <c r="B2371" s="66" t="n">
        <v>45964</v>
      </c>
      <c r="C2371" s="65" t="inlineStr">
        <is>
          <t>2025-11</t>
        </is>
      </c>
      <c r="D2371" s="65" t="inlineStr">
        <is>
          <t>2025-2026</t>
        </is>
      </c>
      <c r="E2371" s="65" t="inlineStr">
        <is>
          <t>CLI-0431</t>
        </is>
      </c>
      <c r="F2371" s="65" t="inlineStr">
        <is>
          <t>Syndic</t>
        </is>
      </c>
      <c r="G2371" s="65" t="inlineStr">
        <is>
          <t>Toulouse</t>
        </is>
      </c>
      <c r="H2371" s="65" t="inlineStr">
        <is>
          <t>Julien Fabre</t>
        </is>
      </c>
      <c r="I2371" s="65" t="inlineStr">
        <is>
          <t>Électricité</t>
        </is>
      </c>
      <c r="J2371" s="65" t="inlineStr">
        <is>
          <t>EL-004</t>
        </is>
      </c>
      <c r="K2371" s="65" t="inlineStr">
        <is>
          <t>Éclairage LED locaux professionnels</t>
        </is>
      </c>
      <c r="L2371" s="67" t="n">
        <v>1</v>
      </c>
      <c r="M2371" s="68" t="n">
        <v>8229.559999999999</v>
      </c>
      <c r="N2371" s="65" t="inlineStr">
        <is>
          <t>Sans réponse</t>
        </is>
      </c>
      <c r="O2371" s="66" t="n">
        <v>45981</v>
      </c>
      <c r="P2371" s="67" t="n"/>
      <c r="Q2371" s="67" t="n">
        <v>0</v>
      </c>
      <c r="R2371" s="67">
        <f>$I2371</f>
        <v/>
      </c>
      <c r="S2371" s="67">
        <f>$K2371</f>
        <v/>
      </c>
      <c r="T2371" s="67">
        <f>IFERROR(INDEX(Clients!$G$2:$G$1020,MATCH($E2371,Clients!$A$2:$A$1020,0)),"")</f>
        <v/>
      </c>
      <c r="U2371" s="67">
        <f>IFERROR(INDEX(Clients!$I$2:$I$1020,MATCH($E2371,Clients!$A$2:$A$1020,0)),"")</f>
        <v/>
      </c>
      <c r="V2371" s="69">
        <f>1</f>
        <v/>
      </c>
      <c r="W2371" s="69">
        <f>IF($N2371="Accepté",1,0)</f>
        <v/>
      </c>
      <c r="X2371" s="68">
        <f>$M2371*$W2371</f>
        <v/>
      </c>
      <c r="Y2371" s="68">
        <f>IF($N2371="En cours",0,$M2371)</f>
        <v/>
      </c>
      <c r="Z2371" s="69">
        <f>IF($P2371="",0,1)</f>
        <v/>
      </c>
      <c r="AA2371" s="70">
        <f>IF($P2371="",0,$P2371)</f>
        <v/>
      </c>
      <c r="AB2371" s="69">
        <f>IF(AND($P2371&lt;&gt;"",$P2371&lt;=Paramètres!$C$14),1,0)</f>
        <v/>
      </c>
      <c r="AC2371" s="67">
        <f>IF($P2371="","Jamais relancé",IF($P2371&lt;=3,"0-3 j",IF($P2371&lt;=7,"4-7 j",IF($P2371&lt;=15,"8-15 j","Plus de 15 j"))))</f>
        <v/>
      </c>
      <c r="AD2371" s="67">
        <f>IF($M2371&lt;=1000,"Moins de 1 k€",IF($M2371&lt;=5000,"1 à 5 k€",IF($M2371&lt;=15000,"5 à 15 k€","Plus de 15 k€")))</f>
        <v/>
      </c>
    </row>
    <row r="2372">
      <c r="A2372" s="65" t="inlineStr">
        <is>
          <t>DEV-02371</t>
        </is>
      </c>
      <c r="B2372" s="66" t="n">
        <v>45964</v>
      </c>
      <c r="C2372" s="65" t="inlineStr">
        <is>
          <t>2025-11</t>
        </is>
      </c>
      <c r="D2372" s="65" t="inlineStr">
        <is>
          <t>2025-2026</t>
        </is>
      </c>
      <c r="E2372" s="65" t="inlineStr">
        <is>
          <t>CLI-0036</t>
        </is>
      </c>
      <c r="F2372" s="65" t="inlineStr">
        <is>
          <t>Particulier</t>
        </is>
      </c>
      <c r="G2372" s="65" t="inlineStr">
        <is>
          <t>Toulouse</t>
        </is>
      </c>
      <c r="H2372" s="65" t="inlineStr">
        <is>
          <t>Julien Fabre</t>
        </is>
      </c>
      <c r="I2372" s="65" t="inlineStr">
        <is>
          <t>Électricité</t>
        </is>
      </c>
      <c r="J2372" s="65" t="inlineStr">
        <is>
          <t>EL-001</t>
        </is>
      </c>
      <c r="K2372" s="65" t="inlineStr">
        <is>
          <t>Mise aux normes tableau électrique</t>
        </is>
      </c>
      <c r="L2372" s="67" t="n">
        <v>1</v>
      </c>
      <c r="M2372" s="68" t="n">
        <v>1889.23</v>
      </c>
      <c r="N2372" s="65" t="inlineStr">
        <is>
          <t>Sans réponse</t>
        </is>
      </c>
      <c r="O2372" s="66" t="n">
        <v>45971</v>
      </c>
      <c r="P2372" s="67" t="n">
        <v>8</v>
      </c>
      <c r="Q2372" s="67" t="n">
        <v>0</v>
      </c>
      <c r="R2372" s="67">
        <f>$I2372</f>
        <v/>
      </c>
      <c r="S2372" s="67">
        <f>$K2372</f>
        <v/>
      </c>
      <c r="T2372" s="67">
        <f>IFERROR(INDEX(Clients!$G$2:$G$1020,MATCH($E2372,Clients!$A$2:$A$1020,0)),"")</f>
        <v/>
      </c>
      <c r="U2372" s="67">
        <f>IFERROR(INDEX(Clients!$I$2:$I$1020,MATCH($E2372,Clients!$A$2:$A$1020,0)),"")</f>
        <v/>
      </c>
      <c r="V2372" s="69">
        <f>1</f>
        <v/>
      </c>
      <c r="W2372" s="69">
        <f>IF($N2372="Accepté",1,0)</f>
        <v/>
      </c>
      <c r="X2372" s="68">
        <f>$M2372*$W2372</f>
        <v/>
      </c>
      <c r="Y2372" s="68">
        <f>IF($N2372="En cours",0,$M2372)</f>
        <v/>
      </c>
      <c r="Z2372" s="69">
        <f>IF($P2372="",0,1)</f>
        <v/>
      </c>
      <c r="AA2372" s="70">
        <f>IF($P2372="",0,$P2372)</f>
        <v/>
      </c>
      <c r="AB2372" s="69">
        <f>IF(AND($P2372&lt;&gt;"",$P2372&lt;=Paramètres!$C$14),1,0)</f>
        <v/>
      </c>
      <c r="AC2372" s="67">
        <f>IF($P2372="","Jamais relancé",IF($P2372&lt;=3,"0-3 j",IF($P2372&lt;=7,"4-7 j",IF($P2372&lt;=15,"8-15 j","Plus de 15 j"))))</f>
        <v/>
      </c>
      <c r="AD2372" s="67">
        <f>IF($M2372&lt;=1000,"Moins de 1 k€",IF($M2372&lt;=5000,"1 à 5 k€",IF($M2372&lt;=15000,"5 à 15 k€","Plus de 15 k€")))</f>
        <v/>
      </c>
    </row>
    <row r="2373">
      <c r="A2373" s="65" t="inlineStr">
        <is>
          <t>DEV-02372</t>
        </is>
      </c>
      <c r="B2373" s="66" t="n">
        <v>45965</v>
      </c>
      <c r="C2373" s="65" t="inlineStr">
        <is>
          <t>2025-11</t>
        </is>
      </c>
      <c r="D2373" s="65" t="inlineStr">
        <is>
          <t>2025-2026</t>
        </is>
      </c>
      <c r="E2373" s="65" t="inlineStr">
        <is>
          <t>CLI-0176</t>
        </is>
      </c>
      <c r="F2373" s="65" t="inlineStr">
        <is>
          <t>Professionnel</t>
        </is>
      </c>
      <c r="G2373" s="65" t="inlineStr">
        <is>
          <t>Toulouse</t>
        </is>
      </c>
      <c r="H2373" s="65" t="inlineStr">
        <is>
          <t>Julien Fabre</t>
        </is>
      </c>
      <c r="I2373" s="65" t="inlineStr">
        <is>
          <t>Électricité</t>
        </is>
      </c>
      <c r="J2373" s="65" t="inlineStr">
        <is>
          <t>EL-002</t>
        </is>
      </c>
      <c r="K2373" s="65" t="inlineStr">
        <is>
          <t>Installation borne de recharge VE</t>
        </is>
      </c>
      <c r="L2373" s="67" t="n">
        <v>1</v>
      </c>
      <c r="M2373" s="68" t="n">
        <v>2871.72</v>
      </c>
      <c r="N2373" s="65" t="inlineStr">
        <is>
          <t>Sans réponse</t>
        </is>
      </c>
      <c r="O2373" s="66" t="n">
        <v>46000</v>
      </c>
      <c r="P2373" s="67" t="n">
        <v>10</v>
      </c>
      <c r="Q2373" s="67" t="n">
        <v>1</v>
      </c>
      <c r="R2373" s="67">
        <f>$I2373</f>
        <v/>
      </c>
      <c r="S2373" s="67">
        <f>$K2373</f>
        <v/>
      </c>
      <c r="T2373" s="67">
        <f>IFERROR(INDEX(Clients!$G$2:$G$1020,MATCH($E2373,Clients!$A$2:$A$1020,0)),"")</f>
        <v/>
      </c>
      <c r="U2373" s="67">
        <f>IFERROR(INDEX(Clients!$I$2:$I$1020,MATCH($E2373,Clients!$A$2:$A$1020,0)),"")</f>
        <v/>
      </c>
      <c r="V2373" s="69">
        <f>1</f>
        <v/>
      </c>
      <c r="W2373" s="69">
        <f>IF($N2373="Accepté",1,0)</f>
        <v/>
      </c>
      <c r="X2373" s="68">
        <f>$M2373*$W2373</f>
        <v/>
      </c>
      <c r="Y2373" s="68">
        <f>IF($N2373="En cours",0,$M2373)</f>
        <v/>
      </c>
      <c r="Z2373" s="69">
        <f>IF($P2373="",0,1)</f>
        <v/>
      </c>
      <c r="AA2373" s="70">
        <f>IF($P2373="",0,$P2373)</f>
        <v/>
      </c>
      <c r="AB2373" s="69">
        <f>IF(AND($P2373&lt;&gt;"",$P2373&lt;=Paramètres!$C$14),1,0)</f>
        <v/>
      </c>
      <c r="AC2373" s="67">
        <f>IF($P2373="","Jamais relancé",IF($P2373&lt;=3,"0-3 j",IF($P2373&lt;=7,"4-7 j",IF($P2373&lt;=15,"8-15 j","Plus de 15 j"))))</f>
        <v/>
      </c>
      <c r="AD2373" s="67">
        <f>IF($M2373&lt;=1000,"Moins de 1 k€",IF($M2373&lt;=5000,"1 à 5 k€",IF($M2373&lt;=15000,"5 à 15 k€","Plus de 15 k€")))</f>
        <v/>
      </c>
    </row>
    <row r="2374">
      <c r="A2374" s="65" t="inlineStr">
        <is>
          <t>DEV-02373</t>
        </is>
      </c>
      <c r="B2374" s="66" t="n">
        <v>45965</v>
      </c>
      <c r="C2374" s="65" t="inlineStr">
        <is>
          <t>2025-11</t>
        </is>
      </c>
      <c r="D2374" s="65" t="inlineStr">
        <is>
          <t>2025-2026</t>
        </is>
      </c>
      <c r="E2374" s="65" t="inlineStr">
        <is>
          <t>CLI-0698</t>
        </is>
      </c>
      <c r="F2374" s="65" t="inlineStr">
        <is>
          <t>Professionnel</t>
        </is>
      </c>
      <c r="G2374" s="65" t="inlineStr">
        <is>
          <t>Bordeaux</t>
        </is>
      </c>
      <c r="H2374" s="65" t="inlineStr">
        <is>
          <t>Karim Belkacem</t>
        </is>
      </c>
      <c r="I2374" s="65" t="inlineStr">
        <is>
          <t>Électricité</t>
        </is>
      </c>
      <c r="J2374" s="65" t="inlineStr">
        <is>
          <t>EL-002</t>
        </is>
      </c>
      <c r="K2374" s="65" t="inlineStr">
        <is>
          <t>Installation borne de recharge VE</t>
        </is>
      </c>
      <c r="L2374" s="67" t="n">
        <v>1</v>
      </c>
      <c r="M2374" s="68" t="n">
        <v>3037.06</v>
      </c>
      <c r="N2374" s="65" t="inlineStr">
        <is>
          <t>Accepté</t>
        </is>
      </c>
      <c r="O2374" s="66" t="n">
        <v>46014</v>
      </c>
      <c r="P2374" s="67" t="n">
        <v>12</v>
      </c>
      <c r="Q2374" s="67" t="n">
        <v>4</v>
      </c>
      <c r="R2374" s="67">
        <f>$I2374</f>
        <v/>
      </c>
      <c r="S2374" s="67">
        <f>$K2374</f>
        <v/>
      </c>
      <c r="T2374" s="67">
        <f>IFERROR(INDEX(Clients!$G$2:$G$1020,MATCH($E2374,Clients!$A$2:$A$1020,0)),"")</f>
        <v/>
      </c>
      <c r="U2374" s="67">
        <f>IFERROR(INDEX(Clients!$I$2:$I$1020,MATCH($E2374,Clients!$A$2:$A$1020,0)),"")</f>
        <v/>
      </c>
      <c r="V2374" s="69">
        <f>1</f>
        <v/>
      </c>
      <c r="W2374" s="69">
        <f>IF($N2374="Accepté",1,0)</f>
        <v/>
      </c>
      <c r="X2374" s="68">
        <f>$M2374*$W2374</f>
        <v/>
      </c>
      <c r="Y2374" s="68">
        <f>IF($N2374="En cours",0,$M2374)</f>
        <v/>
      </c>
      <c r="Z2374" s="69">
        <f>IF($P2374="",0,1)</f>
        <v/>
      </c>
      <c r="AA2374" s="70">
        <f>IF($P2374="",0,$P2374)</f>
        <v/>
      </c>
      <c r="AB2374" s="69">
        <f>IF(AND($P2374&lt;&gt;"",$P2374&lt;=Paramètres!$C$14),1,0)</f>
        <v/>
      </c>
      <c r="AC2374" s="67">
        <f>IF($P2374="","Jamais relancé",IF($P2374&lt;=3,"0-3 j",IF($P2374&lt;=7,"4-7 j",IF($P2374&lt;=15,"8-15 j","Plus de 15 j"))))</f>
        <v/>
      </c>
      <c r="AD2374" s="67">
        <f>IF($M2374&lt;=1000,"Moins de 1 k€",IF($M2374&lt;=5000,"1 à 5 k€",IF($M2374&lt;=15000,"5 à 15 k€","Plus de 15 k€")))</f>
        <v/>
      </c>
    </row>
    <row r="2375">
      <c r="A2375" s="65" t="inlineStr">
        <is>
          <t>DEV-02374</t>
        </is>
      </c>
      <c r="B2375" s="66" t="n">
        <v>45965</v>
      </c>
      <c r="C2375" s="65" t="inlineStr">
        <is>
          <t>2025-11</t>
        </is>
      </c>
      <c r="D2375" s="65" t="inlineStr">
        <is>
          <t>2025-2026</t>
        </is>
      </c>
      <c r="E2375" s="65" t="inlineStr">
        <is>
          <t>CLI-0059</t>
        </is>
      </c>
      <c r="F2375" s="65" t="inlineStr">
        <is>
          <t>Particulier</t>
        </is>
      </c>
      <c r="G2375" s="65" t="inlineStr">
        <is>
          <t>Bordeaux</t>
        </is>
      </c>
      <c r="H2375" s="65" t="inlineStr">
        <is>
          <t>Sophie Marchand</t>
        </is>
      </c>
      <c r="I2375" s="65" t="inlineStr">
        <is>
          <t>Chauffage</t>
        </is>
      </c>
      <c r="J2375" s="65" t="inlineStr">
        <is>
          <t>CH-005</t>
        </is>
      </c>
      <c r="K2375" s="65" t="inlineStr">
        <is>
          <t>Désembouage circuit chauffage</t>
        </is>
      </c>
      <c r="L2375" s="67" t="n">
        <v>1</v>
      </c>
      <c r="M2375" s="68" t="n">
        <v>866.9299999999999</v>
      </c>
      <c r="N2375" s="65" t="inlineStr">
        <is>
          <t>Accepté</t>
        </is>
      </c>
      <c r="O2375" s="66" t="n">
        <v>45989</v>
      </c>
      <c r="P2375" s="67" t="n">
        <v>7</v>
      </c>
      <c r="Q2375" s="67" t="n">
        <v>1</v>
      </c>
      <c r="R2375" s="67">
        <f>$I2375</f>
        <v/>
      </c>
      <c r="S2375" s="67">
        <f>$K2375</f>
        <v/>
      </c>
      <c r="T2375" s="67">
        <f>IFERROR(INDEX(Clients!$G$2:$G$1020,MATCH($E2375,Clients!$A$2:$A$1020,0)),"")</f>
        <v/>
      </c>
      <c r="U2375" s="67">
        <f>IFERROR(INDEX(Clients!$I$2:$I$1020,MATCH($E2375,Clients!$A$2:$A$1020,0)),"")</f>
        <v/>
      </c>
      <c r="V2375" s="69">
        <f>1</f>
        <v/>
      </c>
      <c r="W2375" s="69">
        <f>IF($N2375="Accepté",1,0)</f>
        <v/>
      </c>
      <c r="X2375" s="68">
        <f>$M2375*$W2375</f>
        <v/>
      </c>
      <c r="Y2375" s="68">
        <f>IF($N2375="En cours",0,$M2375)</f>
        <v/>
      </c>
      <c r="Z2375" s="69">
        <f>IF($P2375="",0,1)</f>
        <v/>
      </c>
      <c r="AA2375" s="70">
        <f>IF($P2375="",0,$P2375)</f>
        <v/>
      </c>
      <c r="AB2375" s="69">
        <f>IF(AND($P2375&lt;&gt;"",$P2375&lt;=Paramètres!$C$14),1,0)</f>
        <v/>
      </c>
      <c r="AC2375" s="67">
        <f>IF($P2375="","Jamais relancé",IF($P2375&lt;=3,"0-3 j",IF($P2375&lt;=7,"4-7 j",IF($P2375&lt;=15,"8-15 j","Plus de 15 j"))))</f>
        <v/>
      </c>
      <c r="AD2375" s="67">
        <f>IF($M2375&lt;=1000,"Moins de 1 k€",IF($M2375&lt;=5000,"1 à 5 k€",IF($M2375&lt;=15000,"5 à 15 k€","Plus de 15 k€")))</f>
        <v/>
      </c>
    </row>
    <row r="2376">
      <c r="A2376" s="65" t="inlineStr">
        <is>
          <t>DEV-02375</t>
        </is>
      </c>
      <c r="B2376" s="66" t="n">
        <v>45965</v>
      </c>
      <c r="C2376" s="65" t="inlineStr">
        <is>
          <t>2025-11</t>
        </is>
      </c>
      <c r="D2376" s="65" t="inlineStr">
        <is>
          <t>2025-2026</t>
        </is>
      </c>
      <c r="E2376" s="65" t="inlineStr">
        <is>
          <t>CLI-0222</t>
        </is>
      </c>
      <c r="F2376" s="65" t="inlineStr">
        <is>
          <t>Particulier</t>
        </is>
      </c>
      <c r="G2376" s="65" t="inlineStr">
        <is>
          <t>Bordeaux</t>
        </is>
      </c>
      <c r="H2376" s="65" t="inlineStr">
        <is>
          <t>Sophie Marchand</t>
        </is>
      </c>
      <c r="I2376" s="65" t="inlineStr">
        <is>
          <t>Chauffage</t>
        </is>
      </c>
      <c r="J2376" s="65" t="inlineStr">
        <is>
          <t>CH-002</t>
        </is>
      </c>
      <c r="K2376" s="65" t="inlineStr">
        <is>
          <t>Entretien annuel chaudière</t>
        </is>
      </c>
      <c r="L2376" s="67" t="n">
        <v>1</v>
      </c>
      <c r="M2376" s="68" t="n">
        <v>164.62</v>
      </c>
      <c r="N2376" s="65" t="inlineStr">
        <is>
          <t>Refusé</t>
        </is>
      </c>
      <c r="O2376" s="66" t="n">
        <v>45981</v>
      </c>
      <c r="P2376" s="67" t="n">
        <v>15</v>
      </c>
      <c r="Q2376" s="67" t="n">
        <v>1</v>
      </c>
      <c r="R2376" s="67">
        <f>$I2376</f>
        <v/>
      </c>
      <c r="S2376" s="67">
        <f>$K2376</f>
        <v/>
      </c>
      <c r="T2376" s="67">
        <f>IFERROR(INDEX(Clients!$G$2:$G$1020,MATCH($E2376,Clients!$A$2:$A$1020,0)),"")</f>
        <v/>
      </c>
      <c r="U2376" s="67">
        <f>IFERROR(INDEX(Clients!$I$2:$I$1020,MATCH($E2376,Clients!$A$2:$A$1020,0)),"")</f>
        <v/>
      </c>
      <c r="V2376" s="69">
        <f>1</f>
        <v/>
      </c>
      <c r="W2376" s="69">
        <f>IF($N2376="Accepté",1,0)</f>
        <v/>
      </c>
      <c r="X2376" s="68">
        <f>$M2376*$W2376</f>
        <v/>
      </c>
      <c r="Y2376" s="68">
        <f>IF($N2376="En cours",0,$M2376)</f>
        <v/>
      </c>
      <c r="Z2376" s="69">
        <f>IF($P2376="",0,1)</f>
        <v/>
      </c>
      <c r="AA2376" s="70">
        <f>IF($P2376="",0,$P2376)</f>
        <v/>
      </c>
      <c r="AB2376" s="69">
        <f>IF(AND($P2376&lt;&gt;"",$P2376&lt;=Paramètres!$C$14),1,0)</f>
        <v/>
      </c>
      <c r="AC2376" s="67">
        <f>IF($P2376="","Jamais relancé",IF($P2376&lt;=3,"0-3 j",IF($P2376&lt;=7,"4-7 j",IF($P2376&lt;=15,"8-15 j","Plus de 15 j"))))</f>
        <v/>
      </c>
      <c r="AD2376" s="67">
        <f>IF($M2376&lt;=1000,"Moins de 1 k€",IF($M2376&lt;=5000,"1 à 5 k€",IF($M2376&lt;=15000,"5 à 15 k€","Plus de 15 k€")))</f>
        <v/>
      </c>
    </row>
    <row r="2377">
      <c r="A2377" s="65" t="inlineStr">
        <is>
          <t>DEV-02376</t>
        </is>
      </c>
      <c r="B2377" s="66" t="n">
        <v>45965</v>
      </c>
      <c r="C2377" s="65" t="inlineStr">
        <is>
          <t>2025-11</t>
        </is>
      </c>
      <c r="D2377" s="65" t="inlineStr">
        <is>
          <t>2025-2026</t>
        </is>
      </c>
      <c r="E2377" s="65" t="inlineStr">
        <is>
          <t>CLI-0591</t>
        </is>
      </c>
      <c r="F2377" s="65" t="inlineStr">
        <is>
          <t>Professionnel</t>
        </is>
      </c>
      <c r="G2377" s="65" t="inlineStr">
        <is>
          <t>Montpellier</t>
        </is>
      </c>
      <c r="H2377" s="65" t="inlineStr">
        <is>
          <t>Thomas Rey</t>
        </is>
      </c>
      <c r="I2377" s="65" t="inlineStr">
        <is>
          <t>Dépannage</t>
        </is>
      </c>
      <c r="J2377" s="65" t="inlineStr">
        <is>
          <t>DP-001</t>
        </is>
      </c>
      <c r="K2377" s="65" t="inlineStr">
        <is>
          <t>Dépannage plomberie urgence</t>
        </is>
      </c>
      <c r="L2377" s="67" t="n">
        <v>1</v>
      </c>
      <c r="M2377" s="68" t="n">
        <v>444.83</v>
      </c>
      <c r="N2377" s="65" t="inlineStr">
        <is>
          <t>Accepté</t>
        </is>
      </c>
      <c r="O2377" s="66" t="n">
        <v>45982</v>
      </c>
      <c r="P2377" s="67" t="n"/>
      <c r="Q2377" s="67" t="n">
        <v>0</v>
      </c>
      <c r="R2377" s="67">
        <f>$I2377</f>
        <v/>
      </c>
      <c r="S2377" s="67">
        <f>$K2377</f>
        <v/>
      </c>
      <c r="T2377" s="67">
        <f>IFERROR(INDEX(Clients!$G$2:$G$1020,MATCH($E2377,Clients!$A$2:$A$1020,0)),"")</f>
        <v/>
      </c>
      <c r="U2377" s="67">
        <f>IFERROR(INDEX(Clients!$I$2:$I$1020,MATCH($E2377,Clients!$A$2:$A$1020,0)),"")</f>
        <v/>
      </c>
      <c r="V2377" s="69">
        <f>1</f>
        <v/>
      </c>
      <c r="W2377" s="69">
        <f>IF($N2377="Accepté",1,0)</f>
        <v/>
      </c>
      <c r="X2377" s="68">
        <f>$M2377*$W2377</f>
        <v/>
      </c>
      <c r="Y2377" s="68">
        <f>IF($N2377="En cours",0,$M2377)</f>
        <v/>
      </c>
      <c r="Z2377" s="69">
        <f>IF($P2377="",0,1)</f>
        <v/>
      </c>
      <c r="AA2377" s="70">
        <f>IF($P2377="",0,$P2377)</f>
        <v/>
      </c>
      <c r="AB2377" s="69">
        <f>IF(AND($P2377&lt;&gt;"",$P2377&lt;=Paramètres!$C$14),1,0)</f>
        <v/>
      </c>
      <c r="AC2377" s="67">
        <f>IF($P2377="","Jamais relancé",IF($P2377&lt;=3,"0-3 j",IF($P2377&lt;=7,"4-7 j",IF($P2377&lt;=15,"8-15 j","Plus de 15 j"))))</f>
        <v/>
      </c>
      <c r="AD2377" s="67">
        <f>IF($M2377&lt;=1000,"Moins de 1 k€",IF($M2377&lt;=5000,"1 à 5 k€",IF($M2377&lt;=15000,"5 à 15 k€","Plus de 15 k€")))</f>
        <v/>
      </c>
    </row>
    <row r="2378">
      <c r="A2378" s="65" t="inlineStr">
        <is>
          <t>DEV-02377</t>
        </is>
      </c>
      <c r="B2378" s="66" t="n">
        <v>45966</v>
      </c>
      <c r="C2378" s="65" t="inlineStr">
        <is>
          <t>2025-11</t>
        </is>
      </c>
      <c r="D2378" s="65" t="inlineStr">
        <is>
          <t>2025-2026</t>
        </is>
      </c>
      <c r="E2378" s="65" t="inlineStr">
        <is>
          <t>CLI-0634</t>
        </is>
      </c>
      <c r="F2378" s="65" t="inlineStr">
        <is>
          <t>Particulier</t>
        </is>
      </c>
      <c r="G2378" s="65" t="inlineStr">
        <is>
          <t>Bordeaux</t>
        </is>
      </c>
      <c r="H2378" s="65" t="inlineStr">
        <is>
          <t>Sophie Marchand</t>
        </is>
      </c>
      <c r="I2378" s="65" t="inlineStr">
        <is>
          <t>Chauffage</t>
        </is>
      </c>
      <c r="J2378" s="65" t="inlineStr">
        <is>
          <t>CH-001</t>
        </is>
      </c>
      <c r="K2378" s="65" t="inlineStr">
        <is>
          <t>Installation chaudière gaz condensation</t>
        </is>
      </c>
      <c r="L2378" s="67" t="n">
        <v>1</v>
      </c>
      <c r="M2378" s="68" t="n">
        <v>5287.7</v>
      </c>
      <c r="N2378" s="65" t="inlineStr">
        <is>
          <t>Sans réponse</t>
        </is>
      </c>
      <c r="O2378" s="66" t="n">
        <v>45974</v>
      </c>
      <c r="P2378" s="67" t="n"/>
      <c r="Q2378" s="67" t="n">
        <v>0</v>
      </c>
      <c r="R2378" s="67">
        <f>$I2378</f>
        <v/>
      </c>
      <c r="S2378" s="67">
        <f>$K2378</f>
        <v/>
      </c>
      <c r="T2378" s="67">
        <f>IFERROR(INDEX(Clients!$G$2:$G$1020,MATCH($E2378,Clients!$A$2:$A$1020,0)),"")</f>
        <v/>
      </c>
      <c r="U2378" s="67">
        <f>IFERROR(INDEX(Clients!$I$2:$I$1020,MATCH($E2378,Clients!$A$2:$A$1020,0)),"")</f>
        <v/>
      </c>
      <c r="V2378" s="69">
        <f>1</f>
        <v/>
      </c>
      <c r="W2378" s="69">
        <f>IF($N2378="Accepté",1,0)</f>
        <v/>
      </c>
      <c r="X2378" s="68">
        <f>$M2378*$W2378</f>
        <v/>
      </c>
      <c r="Y2378" s="68">
        <f>IF($N2378="En cours",0,$M2378)</f>
        <v/>
      </c>
      <c r="Z2378" s="69">
        <f>IF($P2378="",0,1)</f>
        <v/>
      </c>
      <c r="AA2378" s="70">
        <f>IF($P2378="",0,$P2378)</f>
        <v/>
      </c>
      <c r="AB2378" s="69">
        <f>IF(AND($P2378&lt;&gt;"",$P2378&lt;=Paramètres!$C$14),1,0)</f>
        <v/>
      </c>
      <c r="AC2378" s="67">
        <f>IF($P2378="","Jamais relancé",IF($P2378&lt;=3,"0-3 j",IF($P2378&lt;=7,"4-7 j",IF($P2378&lt;=15,"8-15 j","Plus de 15 j"))))</f>
        <v/>
      </c>
      <c r="AD2378" s="67">
        <f>IF($M2378&lt;=1000,"Moins de 1 k€",IF($M2378&lt;=5000,"1 à 5 k€",IF($M2378&lt;=15000,"5 à 15 k€","Plus de 15 k€")))</f>
        <v/>
      </c>
    </row>
    <row r="2379">
      <c r="A2379" s="65" t="inlineStr">
        <is>
          <t>DEV-02378</t>
        </is>
      </c>
      <c r="B2379" s="66" t="n">
        <v>45966</v>
      </c>
      <c r="C2379" s="65" t="inlineStr">
        <is>
          <t>2025-11</t>
        </is>
      </c>
      <c r="D2379" s="65" t="inlineStr">
        <is>
          <t>2025-2026</t>
        </is>
      </c>
      <c r="E2379" s="65" t="inlineStr">
        <is>
          <t>CLI-0074</t>
        </is>
      </c>
      <c r="F2379" s="65" t="inlineStr">
        <is>
          <t>Particulier</t>
        </is>
      </c>
      <c r="G2379" s="65" t="inlineStr">
        <is>
          <t>Bordeaux</t>
        </is>
      </c>
      <c r="H2379" s="65" t="inlineStr">
        <is>
          <t>Karim Belkacem</t>
        </is>
      </c>
      <c r="I2379" s="65" t="inlineStr">
        <is>
          <t>Chauffage</t>
        </is>
      </c>
      <c r="J2379" s="65" t="inlineStr">
        <is>
          <t>CH-001</t>
        </is>
      </c>
      <c r="K2379" s="65" t="inlineStr">
        <is>
          <t>Installation chaudière gaz condensation</t>
        </is>
      </c>
      <c r="L2379" s="67" t="n">
        <v>1</v>
      </c>
      <c r="M2379" s="68" t="n">
        <v>5899.28</v>
      </c>
      <c r="N2379" s="65" t="inlineStr">
        <is>
          <t>Accepté</t>
        </is>
      </c>
      <c r="O2379" s="66" t="n">
        <v>45973</v>
      </c>
      <c r="P2379" s="67" t="n">
        <v>5</v>
      </c>
      <c r="Q2379" s="67" t="n">
        <v>1</v>
      </c>
      <c r="R2379" s="67">
        <f>$I2379</f>
        <v/>
      </c>
      <c r="S2379" s="67">
        <f>$K2379</f>
        <v/>
      </c>
      <c r="T2379" s="67">
        <f>IFERROR(INDEX(Clients!$G$2:$G$1020,MATCH($E2379,Clients!$A$2:$A$1020,0)),"")</f>
        <v/>
      </c>
      <c r="U2379" s="67">
        <f>IFERROR(INDEX(Clients!$I$2:$I$1020,MATCH($E2379,Clients!$A$2:$A$1020,0)),"")</f>
        <v/>
      </c>
      <c r="V2379" s="69">
        <f>1</f>
        <v/>
      </c>
      <c r="W2379" s="69">
        <f>IF($N2379="Accepté",1,0)</f>
        <v/>
      </c>
      <c r="X2379" s="68">
        <f>$M2379*$W2379</f>
        <v/>
      </c>
      <c r="Y2379" s="68">
        <f>IF($N2379="En cours",0,$M2379)</f>
        <v/>
      </c>
      <c r="Z2379" s="69">
        <f>IF($P2379="",0,1)</f>
        <v/>
      </c>
      <c r="AA2379" s="70">
        <f>IF($P2379="",0,$P2379)</f>
        <v/>
      </c>
      <c r="AB2379" s="69">
        <f>IF(AND($P2379&lt;&gt;"",$P2379&lt;=Paramètres!$C$14),1,0)</f>
        <v/>
      </c>
      <c r="AC2379" s="67">
        <f>IF($P2379="","Jamais relancé",IF($P2379&lt;=3,"0-3 j",IF($P2379&lt;=7,"4-7 j",IF($P2379&lt;=15,"8-15 j","Plus de 15 j"))))</f>
        <v/>
      </c>
      <c r="AD2379" s="67">
        <f>IF($M2379&lt;=1000,"Moins de 1 k€",IF($M2379&lt;=5000,"1 à 5 k€",IF($M2379&lt;=15000,"5 à 15 k€","Plus de 15 k€")))</f>
        <v/>
      </c>
    </row>
    <row r="2380">
      <c r="A2380" s="65" t="inlineStr">
        <is>
          <t>DEV-02379</t>
        </is>
      </c>
      <c r="B2380" s="66" t="n">
        <v>45966</v>
      </c>
      <c r="C2380" s="65" t="inlineStr">
        <is>
          <t>2025-11</t>
        </is>
      </c>
      <c r="D2380" s="65" t="inlineStr">
        <is>
          <t>2025-2026</t>
        </is>
      </c>
      <c r="E2380" s="65" t="inlineStr">
        <is>
          <t>CLI-0211</t>
        </is>
      </c>
      <c r="F2380" s="65" t="inlineStr">
        <is>
          <t>Particulier</t>
        </is>
      </c>
      <c r="G2380" s="65" t="inlineStr">
        <is>
          <t>Bordeaux</t>
        </is>
      </c>
      <c r="H2380" s="65" t="inlineStr">
        <is>
          <t>Karim Belkacem</t>
        </is>
      </c>
      <c r="I2380" s="65" t="inlineStr">
        <is>
          <t>Électricité</t>
        </is>
      </c>
      <c r="J2380" s="65" t="inlineStr">
        <is>
          <t>EL-002</t>
        </is>
      </c>
      <c r="K2380" s="65" t="inlineStr">
        <is>
          <t>Installation borne de recharge VE</t>
        </is>
      </c>
      <c r="L2380" s="67" t="n">
        <v>1</v>
      </c>
      <c r="M2380" s="68" t="n">
        <v>1460.73</v>
      </c>
      <c r="N2380" s="65" t="inlineStr">
        <is>
          <t>Accepté</t>
        </is>
      </c>
      <c r="O2380" s="66" t="n">
        <v>45984</v>
      </c>
      <c r="P2380" s="67" t="n">
        <v>2</v>
      </c>
      <c r="Q2380" s="67" t="n">
        <v>2</v>
      </c>
      <c r="R2380" s="67">
        <f>$I2380</f>
        <v/>
      </c>
      <c r="S2380" s="67">
        <f>$K2380</f>
        <v/>
      </c>
      <c r="T2380" s="67">
        <f>IFERROR(INDEX(Clients!$G$2:$G$1020,MATCH($E2380,Clients!$A$2:$A$1020,0)),"")</f>
        <v/>
      </c>
      <c r="U2380" s="67">
        <f>IFERROR(INDEX(Clients!$I$2:$I$1020,MATCH($E2380,Clients!$A$2:$A$1020,0)),"")</f>
        <v/>
      </c>
      <c r="V2380" s="69">
        <f>1</f>
        <v/>
      </c>
      <c r="W2380" s="69">
        <f>IF($N2380="Accepté",1,0)</f>
        <v/>
      </c>
      <c r="X2380" s="68">
        <f>$M2380*$W2380</f>
        <v/>
      </c>
      <c r="Y2380" s="68">
        <f>IF($N2380="En cours",0,$M2380)</f>
        <v/>
      </c>
      <c r="Z2380" s="69">
        <f>IF($P2380="",0,1)</f>
        <v/>
      </c>
      <c r="AA2380" s="70">
        <f>IF($P2380="",0,$P2380)</f>
        <v/>
      </c>
      <c r="AB2380" s="69">
        <f>IF(AND($P2380&lt;&gt;"",$P2380&lt;=Paramètres!$C$14),1,0)</f>
        <v/>
      </c>
      <c r="AC2380" s="67">
        <f>IF($P2380="","Jamais relancé",IF($P2380&lt;=3,"0-3 j",IF($P2380&lt;=7,"4-7 j",IF($P2380&lt;=15,"8-15 j","Plus de 15 j"))))</f>
        <v/>
      </c>
      <c r="AD2380" s="67">
        <f>IF($M2380&lt;=1000,"Moins de 1 k€",IF($M2380&lt;=5000,"1 à 5 k€",IF($M2380&lt;=15000,"5 à 15 k€","Plus de 15 k€")))</f>
        <v/>
      </c>
    </row>
    <row r="2381">
      <c r="A2381" s="65" t="inlineStr">
        <is>
          <t>DEV-02380</t>
        </is>
      </c>
      <c r="B2381" s="66" t="n">
        <v>45966</v>
      </c>
      <c r="C2381" s="65" t="inlineStr">
        <is>
          <t>2025-11</t>
        </is>
      </c>
      <c r="D2381" s="65" t="inlineStr">
        <is>
          <t>2025-2026</t>
        </is>
      </c>
      <c r="E2381" s="65" t="inlineStr">
        <is>
          <t>CLI-0679</t>
        </is>
      </c>
      <c r="F2381" s="65" t="inlineStr">
        <is>
          <t>Professionnel</t>
        </is>
      </c>
      <c r="G2381" s="65" t="inlineStr">
        <is>
          <t>Montpellier</t>
        </is>
      </c>
      <c r="H2381" s="65" t="inlineStr">
        <is>
          <t>Thomas Rey</t>
        </is>
      </c>
      <c r="I2381" s="65" t="inlineStr">
        <is>
          <t>Plomberie</t>
        </is>
      </c>
      <c r="J2381" s="65" t="inlineStr">
        <is>
          <t>PR-002</t>
        </is>
      </c>
      <c r="K2381" s="65" t="inlineStr">
        <is>
          <t>Recherche de fuite + réparation</t>
        </is>
      </c>
      <c r="L2381" s="67" t="n">
        <v>1</v>
      </c>
      <c r="M2381" s="68" t="n">
        <v>831.8</v>
      </c>
      <c r="N2381" s="65" t="inlineStr">
        <is>
          <t>Sans réponse</t>
        </is>
      </c>
      <c r="O2381" s="66" t="n">
        <v>45984</v>
      </c>
      <c r="P2381" s="67" t="n">
        <v>7</v>
      </c>
      <c r="Q2381" s="67" t="n">
        <v>2</v>
      </c>
      <c r="R2381" s="67">
        <f>$I2381</f>
        <v/>
      </c>
      <c r="S2381" s="67">
        <f>$K2381</f>
        <v/>
      </c>
      <c r="T2381" s="67">
        <f>IFERROR(INDEX(Clients!$G$2:$G$1020,MATCH($E2381,Clients!$A$2:$A$1020,0)),"")</f>
        <v/>
      </c>
      <c r="U2381" s="67">
        <f>IFERROR(INDEX(Clients!$I$2:$I$1020,MATCH($E2381,Clients!$A$2:$A$1020,0)),"")</f>
        <v/>
      </c>
      <c r="V2381" s="69">
        <f>1</f>
        <v/>
      </c>
      <c r="W2381" s="69">
        <f>IF($N2381="Accepté",1,0)</f>
        <v/>
      </c>
      <c r="X2381" s="68">
        <f>$M2381*$W2381</f>
        <v/>
      </c>
      <c r="Y2381" s="68">
        <f>IF($N2381="En cours",0,$M2381)</f>
        <v/>
      </c>
      <c r="Z2381" s="69">
        <f>IF($P2381="",0,1)</f>
        <v/>
      </c>
      <c r="AA2381" s="70">
        <f>IF($P2381="",0,$P2381)</f>
        <v/>
      </c>
      <c r="AB2381" s="69">
        <f>IF(AND($P2381&lt;&gt;"",$P2381&lt;=Paramètres!$C$14),1,0)</f>
        <v/>
      </c>
      <c r="AC2381" s="67">
        <f>IF($P2381="","Jamais relancé",IF($P2381&lt;=3,"0-3 j",IF($P2381&lt;=7,"4-7 j",IF($P2381&lt;=15,"8-15 j","Plus de 15 j"))))</f>
        <v/>
      </c>
      <c r="AD2381" s="67">
        <f>IF($M2381&lt;=1000,"Moins de 1 k€",IF($M2381&lt;=5000,"1 à 5 k€",IF($M2381&lt;=15000,"5 à 15 k€","Plus de 15 k€")))</f>
        <v/>
      </c>
    </row>
    <row r="2382">
      <c r="A2382" s="65" t="inlineStr">
        <is>
          <t>DEV-02381</t>
        </is>
      </c>
      <c r="B2382" s="66" t="n">
        <v>45967</v>
      </c>
      <c r="C2382" s="65" t="inlineStr">
        <is>
          <t>2025-11</t>
        </is>
      </c>
      <c r="D2382" s="65" t="inlineStr">
        <is>
          <t>2025-2026</t>
        </is>
      </c>
      <c r="E2382" s="65" t="inlineStr">
        <is>
          <t>CLI-0590</t>
        </is>
      </c>
      <c r="F2382" s="65" t="inlineStr">
        <is>
          <t>Particulier</t>
        </is>
      </c>
      <c r="G2382" s="65" t="inlineStr">
        <is>
          <t>Toulouse</t>
        </is>
      </c>
      <c r="H2382" s="65" t="inlineStr">
        <is>
          <t>Nadia Cherif</t>
        </is>
      </c>
      <c r="I2382" s="65" t="inlineStr">
        <is>
          <t>Chauffage</t>
        </is>
      </c>
      <c r="J2382" s="65" t="inlineStr">
        <is>
          <t>CH-003</t>
        </is>
      </c>
      <c r="K2382" s="65" t="inlineStr">
        <is>
          <t>Installation pompe à chaleur air/eau</t>
        </is>
      </c>
      <c r="L2382" s="67" t="n">
        <v>1</v>
      </c>
      <c r="M2382" s="68" t="n">
        <v>14493.4</v>
      </c>
      <c r="N2382" s="65" t="inlineStr">
        <is>
          <t>Sans réponse</t>
        </is>
      </c>
      <c r="O2382" s="66" t="n">
        <v>45985</v>
      </c>
      <c r="P2382" s="67" t="n">
        <v>11</v>
      </c>
      <c r="Q2382" s="67" t="n">
        <v>1</v>
      </c>
      <c r="R2382" s="67">
        <f>$I2382</f>
        <v/>
      </c>
      <c r="S2382" s="67">
        <f>$K2382</f>
        <v/>
      </c>
      <c r="T2382" s="67">
        <f>IFERROR(INDEX(Clients!$G$2:$G$1020,MATCH($E2382,Clients!$A$2:$A$1020,0)),"")</f>
        <v/>
      </c>
      <c r="U2382" s="67">
        <f>IFERROR(INDEX(Clients!$I$2:$I$1020,MATCH($E2382,Clients!$A$2:$A$1020,0)),"")</f>
        <v/>
      </c>
      <c r="V2382" s="69">
        <f>1</f>
        <v/>
      </c>
      <c r="W2382" s="69">
        <f>IF($N2382="Accepté",1,0)</f>
        <v/>
      </c>
      <c r="X2382" s="68">
        <f>$M2382*$W2382</f>
        <v/>
      </c>
      <c r="Y2382" s="68">
        <f>IF($N2382="En cours",0,$M2382)</f>
        <v/>
      </c>
      <c r="Z2382" s="69">
        <f>IF($P2382="",0,1)</f>
        <v/>
      </c>
      <c r="AA2382" s="70">
        <f>IF($P2382="",0,$P2382)</f>
        <v/>
      </c>
      <c r="AB2382" s="69">
        <f>IF(AND($P2382&lt;&gt;"",$P2382&lt;=Paramètres!$C$14),1,0)</f>
        <v/>
      </c>
      <c r="AC2382" s="67">
        <f>IF($P2382="","Jamais relancé",IF($P2382&lt;=3,"0-3 j",IF($P2382&lt;=7,"4-7 j",IF($P2382&lt;=15,"8-15 j","Plus de 15 j"))))</f>
        <v/>
      </c>
      <c r="AD2382" s="67">
        <f>IF($M2382&lt;=1000,"Moins de 1 k€",IF($M2382&lt;=5000,"1 à 5 k€",IF($M2382&lt;=15000,"5 à 15 k€","Plus de 15 k€")))</f>
        <v/>
      </c>
    </row>
    <row r="2383">
      <c r="A2383" s="65" t="inlineStr">
        <is>
          <t>DEV-02382</t>
        </is>
      </c>
      <c r="B2383" s="66" t="n">
        <v>45967</v>
      </c>
      <c r="C2383" s="65" t="inlineStr">
        <is>
          <t>2025-11</t>
        </is>
      </c>
      <c r="D2383" s="65" t="inlineStr">
        <is>
          <t>2025-2026</t>
        </is>
      </c>
      <c r="E2383" s="65" t="inlineStr">
        <is>
          <t>CLI-0802</t>
        </is>
      </c>
      <c r="F2383" s="65" t="inlineStr">
        <is>
          <t>Collectivité</t>
        </is>
      </c>
      <c r="G2383" s="65" t="inlineStr">
        <is>
          <t>Bordeaux</t>
        </is>
      </c>
      <c r="H2383" s="65" t="inlineStr">
        <is>
          <t>Sophie Marchand</t>
        </is>
      </c>
      <c r="I2383" s="65" t="inlineStr">
        <is>
          <t>Salle de bain</t>
        </is>
      </c>
      <c r="J2383" s="65" t="inlineStr">
        <is>
          <t>SB-003</t>
        </is>
      </c>
      <c r="K2383" s="65" t="inlineStr">
        <is>
          <t>Pose meuble vasque + robinetterie</t>
        </is>
      </c>
      <c r="L2383" s="67" t="n">
        <v>1</v>
      </c>
      <c r="M2383" s="68" t="n">
        <v>2965.1</v>
      </c>
      <c r="N2383" s="65" t="inlineStr">
        <is>
          <t>Accepté</t>
        </is>
      </c>
      <c r="O2383" s="66" t="n">
        <v>45995</v>
      </c>
      <c r="P2383" s="67" t="n">
        <v>9</v>
      </c>
      <c r="Q2383" s="67" t="n">
        <v>3</v>
      </c>
      <c r="R2383" s="67">
        <f>$I2383</f>
        <v/>
      </c>
      <c r="S2383" s="67">
        <f>$K2383</f>
        <v/>
      </c>
      <c r="T2383" s="67">
        <f>IFERROR(INDEX(Clients!$G$2:$G$1020,MATCH($E2383,Clients!$A$2:$A$1020,0)),"")</f>
        <v/>
      </c>
      <c r="U2383" s="67">
        <f>IFERROR(INDEX(Clients!$I$2:$I$1020,MATCH($E2383,Clients!$A$2:$A$1020,0)),"")</f>
        <v/>
      </c>
      <c r="V2383" s="69">
        <f>1</f>
        <v/>
      </c>
      <c r="W2383" s="69">
        <f>IF($N2383="Accepté",1,0)</f>
        <v/>
      </c>
      <c r="X2383" s="68">
        <f>$M2383*$W2383</f>
        <v/>
      </c>
      <c r="Y2383" s="68">
        <f>IF($N2383="En cours",0,$M2383)</f>
        <v/>
      </c>
      <c r="Z2383" s="69">
        <f>IF($P2383="",0,1)</f>
        <v/>
      </c>
      <c r="AA2383" s="70">
        <f>IF($P2383="",0,$P2383)</f>
        <v/>
      </c>
      <c r="AB2383" s="69">
        <f>IF(AND($P2383&lt;&gt;"",$P2383&lt;=Paramètres!$C$14),1,0)</f>
        <v/>
      </c>
      <c r="AC2383" s="67">
        <f>IF($P2383="","Jamais relancé",IF($P2383&lt;=3,"0-3 j",IF($P2383&lt;=7,"4-7 j",IF($P2383&lt;=15,"8-15 j","Plus de 15 j"))))</f>
        <v/>
      </c>
      <c r="AD2383" s="67">
        <f>IF($M2383&lt;=1000,"Moins de 1 k€",IF($M2383&lt;=5000,"1 à 5 k€",IF($M2383&lt;=15000,"5 à 15 k€","Plus de 15 k€")))</f>
        <v/>
      </c>
    </row>
    <row r="2384">
      <c r="A2384" s="65" t="inlineStr">
        <is>
          <t>DEV-02383</t>
        </is>
      </c>
      <c r="B2384" s="66" t="n">
        <v>45967</v>
      </c>
      <c r="C2384" s="65" t="inlineStr">
        <is>
          <t>2025-11</t>
        </is>
      </c>
      <c r="D2384" s="65" t="inlineStr">
        <is>
          <t>2025-2026</t>
        </is>
      </c>
      <c r="E2384" s="65" t="inlineStr">
        <is>
          <t>CLI-0341</t>
        </is>
      </c>
      <c r="F2384" s="65" t="inlineStr">
        <is>
          <t>Collectivité</t>
        </is>
      </c>
      <c r="G2384" s="65" t="inlineStr">
        <is>
          <t>Toulouse</t>
        </is>
      </c>
      <c r="H2384" s="65" t="inlineStr">
        <is>
          <t>Julien Fabre</t>
        </is>
      </c>
      <c r="I2384" s="65" t="inlineStr">
        <is>
          <t>Dépannage</t>
        </is>
      </c>
      <c r="J2384" s="65" t="inlineStr">
        <is>
          <t>DP-002</t>
        </is>
      </c>
      <c r="K2384" s="65" t="inlineStr">
        <is>
          <t>Débouchage canalisation</t>
        </is>
      </c>
      <c r="L2384" s="67" t="n">
        <v>2</v>
      </c>
      <c r="M2384" s="68" t="n">
        <v>1886.71</v>
      </c>
      <c r="N2384" s="65" t="inlineStr">
        <is>
          <t>Accepté</t>
        </is>
      </c>
      <c r="O2384" s="66" t="n">
        <v>46009</v>
      </c>
      <c r="P2384" s="67" t="n"/>
      <c r="Q2384" s="67" t="n">
        <v>0</v>
      </c>
      <c r="R2384" s="67">
        <f>$I2384</f>
        <v/>
      </c>
      <c r="S2384" s="67">
        <f>$K2384</f>
        <v/>
      </c>
      <c r="T2384" s="67">
        <f>IFERROR(INDEX(Clients!$G$2:$G$1020,MATCH($E2384,Clients!$A$2:$A$1020,0)),"")</f>
        <v/>
      </c>
      <c r="U2384" s="67">
        <f>IFERROR(INDEX(Clients!$I$2:$I$1020,MATCH($E2384,Clients!$A$2:$A$1020,0)),"")</f>
        <v/>
      </c>
      <c r="V2384" s="69">
        <f>1</f>
        <v/>
      </c>
      <c r="W2384" s="69">
        <f>IF($N2384="Accepté",1,0)</f>
        <v/>
      </c>
      <c r="X2384" s="68">
        <f>$M2384*$W2384</f>
        <v/>
      </c>
      <c r="Y2384" s="68">
        <f>IF($N2384="En cours",0,$M2384)</f>
        <v/>
      </c>
      <c r="Z2384" s="69">
        <f>IF($P2384="",0,1)</f>
        <v/>
      </c>
      <c r="AA2384" s="70">
        <f>IF($P2384="",0,$P2384)</f>
        <v/>
      </c>
      <c r="AB2384" s="69">
        <f>IF(AND($P2384&lt;&gt;"",$P2384&lt;=Paramètres!$C$14),1,0)</f>
        <v/>
      </c>
      <c r="AC2384" s="67">
        <f>IF($P2384="","Jamais relancé",IF($P2384&lt;=3,"0-3 j",IF($P2384&lt;=7,"4-7 j",IF($P2384&lt;=15,"8-15 j","Plus de 15 j"))))</f>
        <v/>
      </c>
      <c r="AD2384" s="67">
        <f>IF($M2384&lt;=1000,"Moins de 1 k€",IF($M2384&lt;=5000,"1 à 5 k€",IF($M2384&lt;=15000,"5 à 15 k€","Plus de 15 k€")))</f>
        <v/>
      </c>
    </row>
    <row r="2385">
      <c r="A2385" s="65" t="inlineStr">
        <is>
          <t>DEV-02384</t>
        </is>
      </c>
      <c r="B2385" s="66" t="n">
        <v>45967</v>
      </c>
      <c r="C2385" s="65" t="inlineStr">
        <is>
          <t>2025-11</t>
        </is>
      </c>
      <c r="D2385" s="65" t="inlineStr">
        <is>
          <t>2025-2026</t>
        </is>
      </c>
      <c r="E2385" s="65" t="inlineStr">
        <is>
          <t>CLI-0716</t>
        </is>
      </c>
      <c r="F2385" s="65" t="inlineStr">
        <is>
          <t>Particulier</t>
        </is>
      </c>
      <c r="G2385" s="65" t="inlineStr">
        <is>
          <t>Bordeaux</t>
        </is>
      </c>
      <c r="H2385" s="65" t="inlineStr">
        <is>
          <t>Karim Belkacem</t>
        </is>
      </c>
      <c r="I2385" s="65" t="inlineStr">
        <is>
          <t>Chauffage</t>
        </is>
      </c>
      <c r="J2385" s="65" t="inlineStr">
        <is>
          <t>CH-003</t>
        </is>
      </c>
      <c r="K2385" s="65" t="inlineStr">
        <is>
          <t>Installation pompe à chaleur air/eau</t>
        </is>
      </c>
      <c r="L2385" s="67" t="n">
        <v>1</v>
      </c>
      <c r="M2385" s="68" t="n">
        <v>14084.39</v>
      </c>
      <c r="N2385" s="65" t="inlineStr">
        <is>
          <t>Accepté</t>
        </is>
      </c>
      <c r="O2385" s="66" t="n">
        <v>46005</v>
      </c>
      <c r="P2385" s="67" t="n">
        <v>5</v>
      </c>
      <c r="Q2385" s="67" t="n">
        <v>2</v>
      </c>
      <c r="R2385" s="67">
        <f>$I2385</f>
        <v/>
      </c>
      <c r="S2385" s="67">
        <f>$K2385</f>
        <v/>
      </c>
      <c r="T2385" s="67">
        <f>IFERROR(INDEX(Clients!$G$2:$G$1020,MATCH($E2385,Clients!$A$2:$A$1020,0)),"")</f>
        <v/>
      </c>
      <c r="U2385" s="67">
        <f>IFERROR(INDEX(Clients!$I$2:$I$1020,MATCH($E2385,Clients!$A$2:$A$1020,0)),"")</f>
        <v/>
      </c>
      <c r="V2385" s="69">
        <f>1</f>
        <v/>
      </c>
      <c r="W2385" s="69">
        <f>IF($N2385="Accepté",1,0)</f>
        <v/>
      </c>
      <c r="X2385" s="68">
        <f>$M2385*$W2385</f>
        <v/>
      </c>
      <c r="Y2385" s="68">
        <f>IF($N2385="En cours",0,$M2385)</f>
        <v/>
      </c>
      <c r="Z2385" s="69">
        <f>IF($P2385="",0,1)</f>
        <v/>
      </c>
      <c r="AA2385" s="70">
        <f>IF($P2385="",0,$P2385)</f>
        <v/>
      </c>
      <c r="AB2385" s="69">
        <f>IF(AND($P2385&lt;&gt;"",$P2385&lt;=Paramètres!$C$14),1,0)</f>
        <v/>
      </c>
      <c r="AC2385" s="67">
        <f>IF($P2385="","Jamais relancé",IF($P2385&lt;=3,"0-3 j",IF($P2385&lt;=7,"4-7 j",IF($P2385&lt;=15,"8-15 j","Plus de 15 j"))))</f>
        <v/>
      </c>
      <c r="AD2385" s="67">
        <f>IF($M2385&lt;=1000,"Moins de 1 k€",IF($M2385&lt;=5000,"1 à 5 k€",IF($M2385&lt;=15000,"5 à 15 k€","Plus de 15 k€")))</f>
        <v/>
      </c>
    </row>
    <row r="2386">
      <c r="A2386" s="65" t="inlineStr">
        <is>
          <t>DEV-02385</t>
        </is>
      </c>
      <c r="B2386" s="66" t="n">
        <v>45967</v>
      </c>
      <c r="C2386" s="65" t="inlineStr">
        <is>
          <t>2025-11</t>
        </is>
      </c>
      <c r="D2386" s="65" t="inlineStr">
        <is>
          <t>2025-2026</t>
        </is>
      </c>
      <c r="E2386" s="65" t="inlineStr">
        <is>
          <t>CLI-1002</t>
        </is>
      </c>
      <c r="F2386" s="65" t="inlineStr">
        <is>
          <t>Particulier</t>
        </is>
      </c>
      <c r="G2386" s="65" t="inlineStr">
        <is>
          <t>Montpellier</t>
        </is>
      </c>
      <c r="H2386" s="65" t="inlineStr">
        <is>
          <t>Thomas Rey</t>
        </is>
      </c>
      <c r="I2386" s="65" t="inlineStr">
        <is>
          <t>Chauffage</t>
        </is>
      </c>
      <c r="J2386" s="65" t="inlineStr">
        <is>
          <t>CH-002</t>
        </is>
      </c>
      <c r="K2386" s="65" t="inlineStr">
        <is>
          <t>Entretien annuel chaudière</t>
        </is>
      </c>
      <c r="L2386" s="67" t="n">
        <v>1</v>
      </c>
      <c r="M2386" s="68" t="n">
        <v>145.98</v>
      </c>
      <c r="N2386" s="65" t="inlineStr">
        <is>
          <t>Accepté</t>
        </is>
      </c>
      <c r="O2386" s="66" t="n">
        <v>45973</v>
      </c>
      <c r="P2386" s="67" t="n">
        <v>4</v>
      </c>
      <c r="Q2386" s="67" t="n">
        <v>1</v>
      </c>
      <c r="R2386" s="67">
        <f>$I2386</f>
        <v/>
      </c>
      <c r="S2386" s="67">
        <f>$K2386</f>
        <v/>
      </c>
      <c r="T2386" s="67">
        <f>IFERROR(INDEX(Clients!$G$2:$G$1020,MATCH($E2386,Clients!$A$2:$A$1020,0)),"")</f>
        <v/>
      </c>
      <c r="U2386" s="67">
        <f>IFERROR(INDEX(Clients!$I$2:$I$1020,MATCH($E2386,Clients!$A$2:$A$1020,0)),"")</f>
        <v/>
      </c>
      <c r="V2386" s="69">
        <f>1</f>
        <v/>
      </c>
      <c r="W2386" s="69">
        <f>IF($N2386="Accepté",1,0)</f>
        <v/>
      </c>
      <c r="X2386" s="68">
        <f>$M2386*$W2386</f>
        <v/>
      </c>
      <c r="Y2386" s="68">
        <f>IF($N2386="En cours",0,$M2386)</f>
        <v/>
      </c>
      <c r="Z2386" s="69">
        <f>IF($P2386="",0,1)</f>
        <v/>
      </c>
      <c r="AA2386" s="70">
        <f>IF($P2386="",0,$P2386)</f>
        <v/>
      </c>
      <c r="AB2386" s="69">
        <f>IF(AND($P2386&lt;&gt;"",$P2386&lt;=Paramètres!$C$14),1,0)</f>
        <v/>
      </c>
      <c r="AC2386" s="67">
        <f>IF($P2386="","Jamais relancé",IF($P2386&lt;=3,"0-3 j",IF($P2386&lt;=7,"4-7 j",IF($P2386&lt;=15,"8-15 j","Plus de 15 j"))))</f>
        <v/>
      </c>
      <c r="AD2386" s="67">
        <f>IF($M2386&lt;=1000,"Moins de 1 k€",IF($M2386&lt;=5000,"1 à 5 k€",IF($M2386&lt;=15000,"5 à 15 k€","Plus de 15 k€")))</f>
        <v/>
      </c>
    </row>
    <row r="2387">
      <c r="A2387" s="65" t="inlineStr">
        <is>
          <t>DEV-02386</t>
        </is>
      </c>
      <c r="B2387" s="66" t="n">
        <v>45968</v>
      </c>
      <c r="C2387" s="65" t="inlineStr">
        <is>
          <t>2025-11</t>
        </is>
      </c>
      <c r="D2387" s="65" t="inlineStr">
        <is>
          <t>2025-2026</t>
        </is>
      </c>
      <c r="E2387" s="65" t="inlineStr">
        <is>
          <t>CLI-0167</t>
        </is>
      </c>
      <c r="F2387" s="65" t="inlineStr">
        <is>
          <t>Particulier</t>
        </is>
      </c>
      <c r="G2387" s="65" t="inlineStr">
        <is>
          <t>Toulouse</t>
        </is>
      </c>
      <c r="H2387" s="65" t="inlineStr">
        <is>
          <t>Julien Fabre</t>
        </is>
      </c>
      <c r="I2387" s="65" t="inlineStr">
        <is>
          <t>Dépannage</t>
        </is>
      </c>
      <c r="J2387" s="65" t="inlineStr">
        <is>
          <t>DP-003</t>
        </is>
      </c>
      <c r="K2387" s="65" t="inlineStr">
        <is>
          <t>Dépannage électrique urgence</t>
        </is>
      </c>
      <c r="L2387" s="67" t="n">
        <v>1</v>
      </c>
      <c r="M2387" s="68" t="n">
        <v>367.29</v>
      </c>
      <c r="N2387" s="65" t="inlineStr">
        <is>
          <t>Refusé</t>
        </is>
      </c>
      <c r="O2387" s="66" t="n">
        <v>45973</v>
      </c>
      <c r="P2387" s="67" t="n">
        <v>7</v>
      </c>
      <c r="Q2387" s="67" t="n">
        <v>0</v>
      </c>
      <c r="R2387" s="67">
        <f>$I2387</f>
        <v/>
      </c>
      <c r="S2387" s="67">
        <f>$K2387</f>
        <v/>
      </c>
      <c r="T2387" s="67">
        <f>IFERROR(INDEX(Clients!$G$2:$G$1020,MATCH($E2387,Clients!$A$2:$A$1020,0)),"")</f>
        <v/>
      </c>
      <c r="U2387" s="67">
        <f>IFERROR(INDEX(Clients!$I$2:$I$1020,MATCH($E2387,Clients!$A$2:$A$1020,0)),"")</f>
        <v/>
      </c>
      <c r="V2387" s="69">
        <f>1</f>
        <v/>
      </c>
      <c r="W2387" s="69">
        <f>IF($N2387="Accepté",1,0)</f>
        <v/>
      </c>
      <c r="X2387" s="68">
        <f>$M2387*$W2387</f>
        <v/>
      </c>
      <c r="Y2387" s="68">
        <f>IF($N2387="En cours",0,$M2387)</f>
        <v/>
      </c>
      <c r="Z2387" s="69">
        <f>IF($P2387="",0,1)</f>
        <v/>
      </c>
      <c r="AA2387" s="70">
        <f>IF($P2387="",0,$P2387)</f>
        <v/>
      </c>
      <c r="AB2387" s="69">
        <f>IF(AND($P2387&lt;&gt;"",$P2387&lt;=Paramètres!$C$14),1,0)</f>
        <v/>
      </c>
      <c r="AC2387" s="67">
        <f>IF($P2387="","Jamais relancé",IF($P2387&lt;=3,"0-3 j",IF($P2387&lt;=7,"4-7 j",IF($P2387&lt;=15,"8-15 j","Plus de 15 j"))))</f>
        <v/>
      </c>
      <c r="AD2387" s="67">
        <f>IF($M2387&lt;=1000,"Moins de 1 k€",IF($M2387&lt;=5000,"1 à 5 k€",IF($M2387&lt;=15000,"5 à 15 k€","Plus de 15 k€")))</f>
        <v/>
      </c>
    </row>
    <row r="2388">
      <c r="A2388" s="65" t="inlineStr">
        <is>
          <t>DEV-02387</t>
        </is>
      </c>
      <c r="B2388" s="66" t="n">
        <v>45968</v>
      </c>
      <c r="C2388" s="65" t="inlineStr">
        <is>
          <t>2025-11</t>
        </is>
      </c>
      <c r="D2388" s="65" t="inlineStr">
        <is>
          <t>2025-2026</t>
        </is>
      </c>
      <c r="E2388" s="65" t="inlineStr">
        <is>
          <t>CLI-0319</t>
        </is>
      </c>
      <c r="F2388" s="65" t="inlineStr">
        <is>
          <t>Particulier</t>
        </is>
      </c>
      <c r="G2388" s="65" t="inlineStr">
        <is>
          <t>Toulouse</t>
        </is>
      </c>
      <c r="H2388" s="65" t="inlineStr">
        <is>
          <t>Nadia Cherif</t>
        </is>
      </c>
      <c r="I2388" s="65" t="inlineStr">
        <is>
          <t>Plomberie</t>
        </is>
      </c>
      <c r="J2388" s="65" t="inlineStr">
        <is>
          <t>PR-003</t>
        </is>
      </c>
      <c r="K2388" s="65" t="inlineStr">
        <is>
          <t>Réfection réseau eau appartement</t>
        </is>
      </c>
      <c r="L2388" s="67" t="n">
        <v>1</v>
      </c>
      <c r="M2388" s="68" t="n">
        <v>3678.16</v>
      </c>
      <c r="N2388" s="65" t="inlineStr">
        <is>
          <t>Sans réponse</t>
        </is>
      </c>
      <c r="O2388" s="66" t="n">
        <v>45989</v>
      </c>
      <c r="P2388" s="67" t="n"/>
      <c r="Q2388" s="67" t="n">
        <v>0</v>
      </c>
      <c r="R2388" s="67">
        <f>$I2388</f>
        <v/>
      </c>
      <c r="S2388" s="67">
        <f>$K2388</f>
        <v/>
      </c>
      <c r="T2388" s="67">
        <f>IFERROR(INDEX(Clients!$G$2:$G$1020,MATCH($E2388,Clients!$A$2:$A$1020,0)),"")</f>
        <v/>
      </c>
      <c r="U2388" s="67">
        <f>IFERROR(INDEX(Clients!$I$2:$I$1020,MATCH($E2388,Clients!$A$2:$A$1020,0)),"")</f>
        <v/>
      </c>
      <c r="V2388" s="69">
        <f>1</f>
        <v/>
      </c>
      <c r="W2388" s="69">
        <f>IF($N2388="Accepté",1,0)</f>
        <v/>
      </c>
      <c r="X2388" s="68">
        <f>$M2388*$W2388</f>
        <v/>
      </c>
      <c r="Y2388" s="68">
        <f>IF($N2388="En cours",0,$M2388)</f>
        <v/>
      </c>
      <c r="Z2388" s="69">
        <f>IF($P2388="",0,1)</f>
        <v/>
      </c>
      <c r="AA2388" s="70">
        <f>IF($P2388="",0,$P2388)</f>
        <v/>
      </c>
      <c r="AB2388" s="69">
        <f>IF(AND($P2388&lt;&gt;"",$P2388&lt;=Paramètres!$C$14),1,0)</f>
        <v/>
      </c>
      <c r="AC2388" s="67">
        <f>IF($P2388="","Jamais relancé",IF($P2388&lt;=3,"0-3 j",IF($P2388&lt;=7,"4-7 j",IF($P2388&lt;=15,"8-15 j","Plus de 15 j"))))</f>
        <v/>
      </c>
      <c r="AD2388" s="67">
        <f>IF($M2388&lt;=1000,"Moins de 1 k€",IF($M2388&lt;=5000,"1 à 5 k€",IF($M2388&lt;=15000,"5 à 15 k€","Plus de 15 k€")))</f>
        <v/>
      </c>
    </row>
    <row r="2389">
      <c r="A2389" s="65" t="inlineStr">
        <is>
          <t>DEV-02388</t>
        </is>
      </c>
      <c r="B2389" s="66" t="n">
        <v>45968</v>
      </c>
      <c r="C2389" s="65" t="inlineStr">
        <is>
          <t>2025-11</t>
        </is>
      </c>
      <c r="D2389" s="65" t="inlineStr">
        <is>
          <t>2025-2026</t>
        </is>
      </c>
      <c r="E2389" s="65" t="inlineStr">
        <is>
          <t>CLI-0598</t>
        </is>
      </c>
      <c r="F2389" s="65" t="inlineStr">
        <is>
          <t>Particulier</t>
        </is>
      </c>
      <c r="G2389" s="65" t="inlineStr">
        <is>
          <t>Toulouse</t>
        </is>
      </c>
      <c r="H2389" s="65" t="inlineStr">
        <is>
          <t>Nadia Cherif</t>
        </is>
      </c>
      <c r="I2389" s="65" t="inlineStr">
        <is>
          <t>Électricité</t>
        </is>
      </c>
      <c r="J2389" s="65" t="inlineStr">
        <is>
          <t>EL-002</t>
        </is>
      </c>
      <c r="K2389" s="65" t="inlineStr">
        <is>
          <t>Installation borne de recharge VE</t>
        </is>
      </c>
      <c r="L2389" s="67" t="n">
        <v>1</v>
      </c>
      <c r="M2389" s="68" t="n">
        <v>1687.03</v>
      </c>
      <c r="N2389" s="65" t="inlineStr">
        <is>
          <t>Sans réponse</t>
        </is>
      </c>
      <c r="O2389" s="66" t="n">
        <v>45991</v>
      </c>
      <c r="P2389" s="67" t="n"/>
      <c r="Q2389" s="67" t="n">
        <v>0</v>
      </c>
      <c r="R2389" s="67">
        <f>$I2389</f>
        <v/>
      </c>
      <c r="S2389" s="67">
        <f>$K2389</f>
        <v/>
      </c>
      <c r="T2389" s="67">
        <f>IFERROR(INDEX(Clients!$G$2:$G$1020,MATCH($E2389,Clients!$A$2:$A$1020,0)),"")</f>
        <v/>
      </c>
      <c r="U2389" s="67">
        <f>IFERROR(INDEX(Clients!$I$2:$I$1020,MATCH($E2389,Clients!$A$2:$A$1020,0)),"")</f>
        <v/>
      </c>
      <c r="V2389" s="69">
        <f>1</f>
        <v/>
      </c>
      <c r="W2389" s="69">
        <f>IF($N2389="Accepté",1,0)</f>
        <v/>
      </c>
      <c r="X2389" s="68">
        <f>$M2389*$W2389</f>
        <v/>
      </c>
      <c r="Y2389" s="68">
        <f>IF($N2389="En cours",0,$M2389)</f>
        <v/>
      </c>
      <c r="Z2389" s="69">
        <f>IF($P2389="",0,1)</f>
        <v/>
      </c>
      <c r="AA2389" s="70">
        <f>IF($P2389="",0,$P2389)</f>
        <v/>
      </c>
      <c r="AB2389" s="69">
        <f>IF(AND($P2389&lt;&gt;"",$P2389&lt;=Paramètres!$C$14),1,0)</f>
        <v/>
      </c>
      <c r="AC2389" s="67">
        <f>IF($P2389="","Jamais relancé",IF($P2389&lt;=3,"0-3 j",IF($P2389&lt;=7,"4-7 j",IF($P2389&lt;=15,"8-15 j","Plus de 15 j"))))</f>
        <v/>
      </c>
      <c r="AD2389" s="67">
        <f>IF($M2389&lt;=1000,"Moins de 1 k€",IF($M2389&lt;=5000,"1 à 5 k€",IF($M2389&lt;=15000,"5 à 15 k€","Plus de 15 k€")))</f>
        <v/>
      </c>
    </row>
    <row r="2390">
      <c r="A2390" s="65" t="inlineStr">
        <is>
          <t>DEV-02389</t>
        </is>
      </c>
      <c r="B2390" s="66" t="n">
        <v>45968</v>
      </c>
      <c r="C2390" s="65" t="inlineStr">
        <is>
          <t>2025-11</t>
        </is>
      </c>
      <c r="D2390" s="65" t="inlineStr">
        <is>
          <t>2025-2026</t>
        </is>
      </c>
      <c r="E2390" s="65" t="inlineStr">
        <is>
          <t>CLI-0696</t>
        </is>
      </c>
      <c r="F2390" s="65" t="inlineStr">
        <is>
          <t>Particulier</t>
        </is>
      </c>
      <c r="G2390" s="65" t="inlineStr">
        <is>
          <t>Montpellier</t>
        </is>
      </c>
      <c r="H2390" s="65" t="inlineStr">
        <is>
          <t>Thomas Rey</t>
        </is>
      </c>
      <c r="I2390" s="65" t="inlineStr">
        <is>
          <t>Dépannage</t>
        </is>
      </c>
      <c r="J2390" s="65" t="inlineStr">
        <is>
          <t>DP-003</t>
        </is>
      </c>
      <c r="K2390" s="65" t="inlineStr">
        <is>
          <t>Dépannage électrique urgence</t>
        </is>
      </c>
      <c r="L2390" s="67" t="n">
        <v>1</v>
      </c>
      <c r="M2390" s="68" t="n">
        <v>363.77</v>
      </c>
      <c r="N2390" s="65" t="inlineStr">
        <is>
          <t>Refusé</t>
        </is>
      </c>
      <c r="O2390" s="66" t="n">
        <v>45992</v>
      </c>
      <c r="P2390" s="67" t="n">
        <v>4</v>
      </c>
      <c r="Q2390" s="67" t="n">
        <v>1</v>
      </c>
      <c r="R2390" s="67">
        <f>$I2390</f>
        <v/>
      </c>
      <c r="S2390" s="67">
        <f>$K2390</f>
        <v/>
      </c>
      <c r="T2390" s="67">
        <f>IFERROR(INDEX(Clients!$G$2:$G$1020,MATCH($E2390,Clients!$A$2:$A$1020,0)),"")</f>
        <v/>
      </c>
      <c r="U2390" s="67">
        <f>IFERROR(INDEX(Clients!$I$2:$I$1020,MATCH($E2390,Clients!$A$2:$A$1020,0)),"")</f>
        <v/>
      </c>
      <c r="V2390" s="69">
        <f>1</f>
        <v/>
      </c>
      <c r="W2390" s="69">
        <f>IF($N2390="Accepté",1,0)</f>
        <v/>
      </c>
      <c r="X2390" s="68">
        <f>$M2390*$W2390</f>
        <v/>
      </c>
      <c r="Y2390" s="68">
        <f>IF($N2390="En cours",0,$M2390)</f>
        <v/>
      </c>
      <c r="Z2390" s="69">
        <f>IF($P2390="",0,1)</f>
        <v/>
      </c>
      <c r="AA2390" s="70">
        <f>IF($P2390="",0,$P2390)</f>
        <v/>
      </c>
      <c r="AB2390" s="69">
        <f>IF(AND($P2390&lt;&gt;"",$P2390&lt;=Paramètres!$C$14),1,0)</f>
        <v/>
      </c>
      <c r="AC2390" s="67">
        <f>IF($P2390="","Jamais relancé",IF($P2390&lt;=3,"0-3 j",IF($P2390&lt;=7,"4-7 j",IF($P2390&lt;=15,"8-15 j","Plus de 15 j"))))</f>
        <v/>
      </c>
      <c r="AD2390" s="67">
        <f>IF($M2390&lt;=1000,"Moins de 1 k€",IF($M2390&lt;=5000,"1 à 5 k€",IF($M2390&lt;=15000,"5 à 15 k€","Plus de 15 k€")))</f>
        <v/>
      </c>
    </row>
    <row r="2391">
      <c r="A2391" s="65" t="inlineStr">
        <is>
          <t>DEV-02390</t>
        </is>
      </c>
      <c r="B2391" s="66" t="n">
        <v>45968</v>
      </c>
      <c r="C2391" s="65" t="inlineStr">
        <is>
          <t>2025-11</t>
        </is>
      </c>
      <c r="D2391" s="65" t="inlineStr">
        <is>
          <t>2025-2026</t>
        </is>
      </c>
      <c r="E2391" s="65" t="inlineStr">
        <is>
          <t>CLI-0552</t>
        </is>
      </c>
      <c r="F2391" s="65" t="inlineStr">
        <is>
          <t>Particulier</t>
        </is>
      </c>
      <c r="G2391" s="65" t="inlineStr">
        <is>
          <t>Montpellier</t>
        </is>
      </c>
      <c r="H2391" s="65" t="inlineStr">
        <is>
          <t>Thomas Rey</t>
        </is>
      </c>
      <c r="I2391" s="65" t="inlineStr">
        <is>
          <t>Chauffage</t>
        </is>
      </c>
      <c r="J2391" s="65" t="inlineStr">
        <is>
          <t>CH-004</t>
        </is>
      </c>
      <c r="K2391" s="65" t="inlineStr">
        <is>
          <t>Remplacement radiateurs (lot de 5)</t>
        </is>
      </c>
      <c r="L2391" s="67" t="n">
        <v>1</v>
      </c>
      <c r="M2391" s="68" t="n">
        <v>2576.05</v>
      </c>
      <c r="N2391" s="65" t="inlineStr">
        <is>
          <t>Refusé</t>
        </is>
      </c>
      <c r="O2391" s="66" t="n">
        <v>46008</v>
      </c>
      <c r="P2391" s="67" t="n">
        <v>12</v>
      </c>
      <c r="Q2391" s="67" t="n">
        <v>4</v>
      </c>
      <c r="R2391" s="67">
        <f>$I2391</f>
        <v/>
      </c>
      <c r="S2391" s="67">
        <f>$K2391</f>
        <v/>
      </c>
      <c r="T2391" s="67">
        <f>IFERROR(INDEX(Clients!$G$2:$G$1020,MATCH($E2391,Clients!$A$2:$A$1020,0)),"")</f>
        <v/>
      </c>
      <c r="U2391" s="67">
        <f>IFERROR(INDEX(Clients!$I$2:$I$1020,MATCH($E2391,Clients!$A$2:$A$1020,0)),"")</f>
        <v/>
      </c>
      <c r="V2391" s="69">
        <f>1</f>
        <v/>
      </c>
      <c r="W2391" s="69">
        <f>IF($N2391="Accepté",1,0)</f>
        <v/>
      </c>
      <c r="X2391" s="68">
        <f>$M2391*$W2391</f>
        <v/>
      </c>
      <c r="Y2391" s="68">
        <f>IF($N2391="En cours",0,$M2391)</f>
        <v/>
      </c>
      <c r="Z2391" s="69">
        <f>IF($P2391="",0,1)</f>
        <v/>
      </c>
      <c r="AA2391" s="70">
        <f>IF($P2391="",0,$P2391)</f>
        <v/>
      </c>
      <c r="AB2391" s="69">
        <f>IF(AND($P2391&lt;&gt;"",$P2391&lt;=Paramètres!$C$14),1,0)</f>
        <v/>
      </c>
      <c r="AC2391" s="67">
        <f>IF($P2391="","Jamais relancé",IF($P2391&lt;=3,"0-3 j",IF($P2391&lt;=7,"4-7 j",IF($P2391&lt;=15,"8-15 j","Plus de 15 j"))))</f>
        <v/>
      </c>
      <c r="AD2391" s="67">
        <f>IF($M2391&lt;=1000,"Moins de 1 k€",IF($M2391&lt;=5000,"1 à 5 k€",IF($M2391&lt;=15000,"5 à 15 k€","Plus de 15 k€")))</f>
        <v/>
      </c>
    </row>
    <row r="2392">
      <c r="A2392" s="65" t="inlineStr">
        <is>
          <t>DEV-02391</t>
        </is>
      </c>
      <c r="B2392" s="66" t="n">
        <v>45971</v>
      </c>
      <c r="C2392" s="65" t="inlineStr">
        <is>
          <t>2025-11</t>
        </is>
      </c>
      <c r="D2392" s="65" t="inlineStr">
        <is>
          <t>2025-2026</t>
        </is>
      </c>
      <c r="E2392" s="65" t="inlineStr">
        <is>
          <t>CLI-0703</t>
        </is>
      </c>
      <c r="F2392" s="65" t="inlineStr">
        <is>
          <t>Particulier</t>
        </is>
      </c>
      <c r="G2392" s="65" t="inlineStr">
        <is>
          <t>Bordeaux</t>
        </is>
      </c>
      <c r="H2392" s="65" t="inlineStr">
        <is>
          <t>Sophie Marchand</t>
        </is>
      </c>
      <c r="I2392" s="65" t="inlineStr">
        <is>
          <t>Électricité</t>
        </is>
      </c>
      <c r="J2392" s="65" t="inlineStr">
        <is>
          <t>EL-003</t>
        </is>
      </c>
      <c r="K2392" s="65" t="inlineStr">
        <is>
          <t>Rénovation électrique complète</t>
        </is>
      </c>
      <c r="L2392" s="67" t="n">
        <v>1</v>
      </c>
      <c r="M2392" s="68" t="n">
        <v>9866.969999999999</v>
      </c>
      <c r="N2392" s="65" t="inlineStr">
        <is>
          <t>Refusé</t>
        </is>
      </c>
      <c r="O2392" s="66" t="n">
        <v>45978</v>
      </c>
      <c r="P2392" s="67" t="n">
        <v>13</v>
      </c>
      <c r="Q2392" s="67" t="n">
        <v>0</v>
      </c>
      <c r="R2392" s="67">
        <f>$I2392</f>
        <v/>
      </c>
      <c r="S2392" s="67">
        <f>$K2392</f>
        <v/>
      </c>
      <c r="T2392" s="67">
        <f>IFERROR(INDEX(Clients!$G$2:$G$1020,MATCH($E2392,Clients!$A$2:$A$1020,0)),"")</f>
        <v/>
      </c>
      <c r="U2392" s="67">
        <f>IFERROR(INDEX(Clients!$I$2:$I$1020,MATCH($E2392,Clients!$A$2:$A$1020,0)),"")</f>
        <v/>
      </c>
      <c r="V2392" s="69">
        <f>1</f>
        <v/>
      </c>
      <c r="W2392" s="69">
        <f>IF($N2392="Accepté",1,0)</f>
        <v/>
      </c>
      <c r="X2392" s="68">
        <f>$M2392*$W2392</f>
        <v/>
      </c>
      <c r="Y2392" s="68">
        <f>IF($N2392="En cours",0,$M2392)</f>
        <v/>
      </c>
      <c r="Z2392" s="69">
        <f>IF($P2392="",0,1)</f>
        <v/>
      </c>
      <c r="AA2392" s="70">
        <f>IF($P2392="",0,$P2392)</f>
        <v/>
      </c>
      <c r="AB2392" s="69">
        <f>IF(AND($P2392&lt;&gt;"",$P2392&lt;=Paramètres!$C$14),1,0)</f>
        <v/>
      </c>
      <c r="AC2392" s="67">
        <f>IF($P2392="","Jamais relancé",IF($P2392&lt;=3,"0-3 j",IF($P2392&lt;=7,"4-7 j",IF($P2392&lt;=15,"8-15 j","Plus de 15 j"))))</f>
        <v/>
      </c>
      <c r="AD2392" s="67">
        <f>IF($M2392&lt;=1000,"Moins de 1 k€",IF($M2392&lt;=5000,"1 à 5 k€",IF($M2392&lt;=15000,"5 à 15 k€","Plus de 15 k€")))</f>
        <v/>
      </c>
    </row>
    <row r="2393">
      <c r="A2393" s="65" t="inlineStr">
        <is>
          <t>DEV-02392</t>
        </is>
      </c>
      <c r="B2393" s="66" t="n">
        <v>45971</v>
      </c>
      <c r="C2393" s="65" t="inlineStr">
        <is>
          <t>2025-11</t>
        </is>
      </c>
      <c r="D2393" s="65" t="inlineStr">
        <is>
          <t>2025-2026</t>
        </is>
      </c>
      <c r="E2393" s="65" t="inlineStr">
        <is>
          <t>CLI-0252</t>
        </is>
      </c>
      <c r="F2393" s="65" t="inlineStr">
        <is>
          <t>Particulier</t>
        </is>
      </c>
      <c r="G2393" s="65" t="inlineStr">
        <is>
          <t>Bordeaux</t>
        </is>
      </c>
      <c r="H2393" s="65" t="inlineStr">
        <is>
          <t>Karim Belkacem</t>
        </is>
      </c>
      <c r="I2393" s="65" t="inlineStr">
        <is>
          <t>Dépannage</t>
        </is>
      </c>
      <c r="J2393" s="65" t="inlineStr">
        <is>
          <t>DP-003</t>
        </is>
      </c>
      <c r="K2393" s="65" t="inlineStr">
        <is>
          <t>Dépannage électrique urgence</t>
        </is>
      </c>
      <c r="L2393" s="67" t="n">
        <v>1</v>
      </c>
      <c r="M2393" s="68" t="n">
        <v>284.79</v>
      </c>
      <c r="N2393" s="65" t="inlineStr">
        <is>
          <t>Accepté</t>
        </is>
      </c>
      <c r="O2393" s="66" t="n">
        <v>45987</v>
      </c>
      <c r="P2393" s="67" t="n">
        <v>3</v>
      </c>
      <c r="Q2393" s="67" t="n">
        <v>2</v>
      </c>
      <c r="R2393" s="67">
        <f>$I2393</f>
        <v/>
      </c>
      <c r="S2393" s="67">
        <f>$K2393</f>
        <v/>
      </c>
      <c r="T2393" s="67">
        <f>IFERROR(INDEX(Clients!$G$2:$G$1020,MATCH($E2393,Clients!$A$2:$A$1020,0)),"")</f>
        <v/>
      </c>
      <c r="U2393" s="67">
        <f>IFERROR(INDEX(Clients!$I$2:$I$1020,MATCH($E2393,Clients!$A$2:$A$1020,0)),"")</f>
        <v/>
      </c>
      <c r="V2393" s="69">
        <f>1</f>
        <v/>
      </c>
      <c r="W2393" s="69">
        <f>IF($N2393="Accepté",1,0)</f>
        <v/>
      </c>
      <c r="X2393" s="68">
        <f>$M2393*$W2393</f>
        <v/>
      </c>
      <c r="Y2393" s="68">
        <f>IF($N2393="En cours",0,$M2393)</f>
        <v/>
      </c>
      <c r="Z2393" s="69">
        <f>IF($P2393="",0,1)</f>
        <v/>
      </c>
      <c r="AA2393" s="70">
        <f>IF($P2393="",0,$P2393)</f>
        <v/>
      </c>
      <c r="AB2393" s="69">
        <f>IF(AND($P2393&lt;&gt;"",$P2393&lt;=Paramètres!$C$14),1,0)</f>
        <v/>
      </c>
      <c r="AC2393" s="67">
        <f>IF($P2393="","Jamais relancé",IF($P2393&lt;=3,"0-3 j",IF($P2393&lt;=7,"4-7 j",IF($P2393&lt;=15,"8-15 j","Plus de 15 j"))))</f>
        <v/>
      </c>
      <c r="AD2393" s="67">
        <f>IF($M2393&lt;=1000,"Moins de 1 k€",IF($M2393&lt;=5000,"1 à 5 k€",IF($M2393&lt;=15000,"5 à 15 k€","Plus de 15 k€")))</f>
        <v/>
      </c>
    </row>
    <row r="2394">
      <c r="A2394" s="65" t="inlineStr">
        <is>
          <t>DEV-02393</t>
        </is>
      </c>
      <c r="B2394" s="66" t="n">
        <v>45971</v>
      </c>
      <c r="C2394" s="65" t="inlineStr">
        <is>
          <t>2025-11</t>
        </is>
      </c>
      <c r="D2394" s="65" t="inlineStr">
        <is>
          <t>2025-2026</t>
        </is>
      </c>
      <c r="E2394" s="65" t="inlineStr">
        <is>
          <t>CLI-0156</t>
        </is>
      </c>
      <c r="F2394" s="65" t="inlineStr">
        <is>
          <t>Particulier</t>
        </is>
      </c>
      <c r="G2394" s="65" t="inlineStr">
        <is>
          <t>Bordeaux</t>
        </is>
      </c>
      <c r="H2394" s="65" t="inlineStr">
        <is>
          <t>Karim Belkacem</t>
        </is>
      </c>
      <c r="I2394" s="65" t="inlineStr">
        <is>
          <t>Dépannage</t>
        </is>
      </c>
      <c r="J2394" s="65" t="inlineStr">
        <is>
          <t>DP-003</t>
        </is>
      </c>
      <c r="K2394" s="65" t="inlineStr">
        <is>
          <t>Dépannage électrique urgence</t>
        </is>
      </c>
      <c r="L2394" s="67" t="n">
        <v>3</v>
      </c>
      <c r="M2394" s="68" t="n">
        <v>1004.25</v>
      </c>
      <c r="N2394" s="65" t="inlineStr">
        <is>
          <t>Accepté</t>
        </is>
      </c>
      <c r="O2394" s="66" t="n">
        <v>45979</v>
      </c>
      <c r="P2394" s="67" t="n">
        <v>8</v>
      </c>
      <c r="Q2394" s="67" t="n">
        <v>1</v>
      </c>
      <c r="R2394" s="67">
        <f>$I2394</f>
        <v/>
      </c>
      <c r="S2394" s="67">
        <f>$K2394</f>
        <v/>
      </c>
      <c r="T2394" s="67">
        <f>IFERROR(INDEX(Clients!$G$2:$G$1020,MATCH($E2394,Clients!$A$2:$A$1020,0)),"")</f>
        <v/>
      </c>
      <c r="U2394" s="67">
        <f>IFERROR(INDEX(Clients!$I$2:$I$1020,MATCH($E2394,Clients!$A$2:$A$1020,0)),"")</f>
        <v/>
      </c>
      <c r="V2394" s="69">
        <f>1</f>
        <v/>
      </c>
      <c r="W2394" s="69">
        <f>IF($N2394="Accepté",1,0)</f>
        <v/>
      </c>
      <c r="X2394" s="68">
        <f>$M2394*$W2394</f>
        <v/>
      </c>
      <c r="Y2394" s="68">
        <f>IF($N2394="En cours",0,$M2394)</f>
        <v/>
      </c>
      <c r="Z2394" s="69">
        <f>IF($P2394="",0,1)</f>
        <v/>
      </c>
      <c r="AA2394" s="70">
        <f>IF($P2394="",0,$P2394)</f>
        <v/>
      </c>
      <c r="AB2394" s="69">
        <f>IF(AND($P2394&lt;&gt;"",$P2394&lt;=Paramètres!$C$14),1,0)</f>
        <v/>
      </c>
      <c r="AC2394" s="67">
        <f>IF($P2394="","Jamais relancé",IF($P2394&lt;=3,"0-3 j",IF($P2394&lt;=7,"4-7 j",IF($P2394&lt;=15,"8-15 j","Plus de 15 j"))))</f>
        <v/>
      </c>
      <c r="AD2394" s="67">
        <f>IF($M2394&lt;=1000,"Moins de 1 k€",IF($M2394&lt;=5000,"1 à 5 k€",IF($M2394&lt;=15000,"5 à 15 k€","Plus de 15 k€")))</f>
        <v/>
      </c>
    </row>
    <row r="2395">
      <c r="A2395" s="65" t="inlineStr">
        <is>
          <t>DEV-02394</t>
        </is>
      </c>
      <c r="B2395" s="66" t="n">
        <v>45972</v>
      </c>
      <c r="C2395" s="65" t="inlineStr">
        <is>
          <t>2025-11</t>
        </is>
      </c>
      <c r="D2395" s="65" t="inlineStr">
        <is>
          <t>2025-2026</t>
        </is>
      </c>
      <c r="E2395" s="65" t="inlineStr">
        <is>
          <t>CLI-0009</t>
        </is>
      </c>
      <c r="F2395" s="65" t="inlineStr">
        <is>
          <t>Particulier</t>
        </is>
      </c>
      <c r="G2395" s="65" t="inlineStr">
        <is>
          <t>Toulouse</t>
        </is>
      </c>
      <c r="H2395" s="65" t="inlineStr">
        <is>
          <t>Nadia Cherif</t>
        </is>
      </c>
      <c r="I2395" s="65" t="inlineStr">
        <is>
          <t>Salle de bain</t>
        </is>
      </c>
      <c r="J2395" s="65" t="inlineStr">
        <is>
          <t>SB-001</t>
        </is>
      </c>
      <c r="K2395" s="65" t="inlineStr">
        <is>
          <t>Rénovation salle de bain complète</t>
        </is>
      </c>
      <c r="L2395" s="67" t="n">
        <v>1</v>
      </c>
      <c r="M2395" s="68" t="n">
        <v>11572.52</v>
      </c>
      <c r="N2395" s="65" t="inlineStr">
        <is>
          <t>Accepté</t>
        </is>
      </c>
      <c r="O2395" s="66" t="n">
        <v>46012</v>
      </c>
      <c r="P2395" s="67" t="n"/>
      <c r="Q2395" s="67" t="n">
        <v>0</v>
      </c>
      <c r="R2395" s="67">
        <f>$I2395</f>
        <v/>
      </c>
      <c r="S2395" s="67">
        <f>$K2395</f>
        <v/>
      </c>
      <c r="T2395" s="67">
        <f>IFERROR(INDEX(Clients!$G$2:$G$1020,MATCH($E2395,Clients!$A$2:$A$1020,0)),"")</f>
        <v/>
      </c>
      <c r="U2395" s="67">
        <f>IFERROR(INDEX(Clients!$I$2:$I$1020,MATCH($E2395,Clients!$A$2:$A$1020,0)),"")</f>
        <v/>
      </c>
      <c r="V2395" s="69">
        <f>1</f>
        <v/>
      </c>
      <c r="W2395" s="69">
        <f>IF($N2395="Accepté",1,0)</f>
        <v/>
      </c>
      <c r="X2395" s="68">
        <f>$M2395*$W2395</f>
        <v/>
      </c>
      <c r="Y2395" s="68">
        <f>IF($N2395="En cours",0,$M2395)</f>
        <v/>
      </c>
      <c r="Z2395" s="69">
        <f>IF($P2395="",0,1)</f>
        <v/>
      </c>
      <c r="AA2395" s="70">
        <f>IF($P2395="",0,$P2395)</f>
        <v/>
      </c>
      <c r="AB2395" s="69">
        <f>IF(AND($P2395&lt;&gt;"",$P2395&lt;=Paramètres!$C$14),1,0)</f>
        <v/>
      </c>
      <c r="AC2395" s="67">
        <f>IF($P2395="","Jamais relancé",IF($P2395&lt;=3,"0-3 j",IF($P2395&lt;=7,"4-7 j",IF($P2395&lt;=15,"8-15 j","Plus de 15 j"))))</f>
        <v/>
      </c>
      <c r="AD2395" s="67">
        <f>IF($M2395&lt;=1000,"Moins de 1 k€",IF($M2395&lt;=5000,"1 à 5 k€",IF($M2395&lt;=15000,"5 à 15 k€","Plus de 15 k€")))</f>
        <v/>
      </c>
    </row>
    <row r="2396">
      <c r="A2396" s="65" t="inlineStr">
        <is>
          <t>DEV-02395</t>
        </is>
      </c>
      <c r="B2396" s="66" t="n">
        <v>45972</v>
      </c>
      <c r="C2396" s="65" t="inlineStr">
        <is>
          <t>2025-11</t>
        </is>
      </c>
      <c r="D2396" s="65" t="inlineStr">
        <is>
          <t>2025-2026</t>
        </is>
      </c>
      <c r="E2396" s="65" t="inlineStr">
        <is>
          <t>CLI-0079</t>
        </is>
      </c>
      <c r="F2396" s="65" t="inlineStr">
        <is>
          <t>Particulier</t>
        </is>
      </c>
      <c r="G2396" s="65" t="inlineStr">
        <is>
          <t>Bordeaux</t>
        </is>
      </c>
      <c r="H2396" s="65" t="inlineStr">
        <is>
          <t>Sophie Marchand</t>
        </is>
      </c>
      <c r="I2396" s="65" t="inlineStr">
        <is>
          <t>Électricité</t>
        </is>
      </c>
      <c r="J2396" s="65" t="inlineStr">
        <is>
          <t>EL-004</t>
        </is>
      </c>
      <c r="K2396" s="65" t="inlineStr">
        <is>
          <t>Éclairage LED locaux professionnels</t>
        </is>
      </c>
      <c r="L2396" s="67" t="n">
        <v>1</v>
      </c>
      <c r="M2396" s="68" t="n">
        <v>3392.23</v>
      </c>
      <c r="N2396" s="65" t="inlineStr">
        <is>
          <t>Accepté</t>
        </is>
      </c>
      <c r="O2396" s="66" t="n">
        <v>45982</v>
      </c>
      <c r="P2396" s="67" t="n">
        <v>7</v>
      </c>
      <c r="Q2396" s="67" t="n">
        <v>1</v>
      </c>
      <c r="R2396" s="67">
        <f>$I2396</f>
        <v/>
      </c>
      <c r="S2396" s="67">
        <f>$K2396</f>
        <v/>
      </c>
      <c r="T2396" s="67">
        <f>IFERROR(INDEX(Clients!$G$2:$G$1020,MATCH($E2396,Clients!$A$2:$A$1020,0)),"")</f>
        <v/>
      </c>
      <c r="U2396" s="67">
        <f>IFERROR(INDEX(Clients!$I$2:$I$1020,MATCH($E2396,Clients!$A$2:$A$1020,0)),"")</f>
        <v/>
      </c>
      <c r="V2396" s="69">
        <f>1</f>
        <v/>
      </c>
      <c r="W2396" s="69">
        <f>IF($N2396="Accepté",1,0)</f>
        <v/>
      </c>
      <c r="X2396" s="68">
        <f>$M2396*$W2396</f>
        <v/>
      </c>
      <c r="Y2396" s="68">
        <f>IF($N2396="En cours",0,$M2396)</f>
        <v/>
      </c>
      <c r="Z2396" s="69">
        <f>IF($P2396="",0,1)</f>
        <v/>
      </c>
      <c r="AA2396" s="70">
        <f>IF($P2396="",0,$P2396)</f>
        <v/>
      </c>
      <c r="AB2396" s="69">
        <f>IF(AND($P2396&lt;&gt;"",$P2396&lt;=Paramètres!$C$14),1,0)</f>
        <v/>
      </c>
      <c r="AC2396" s="67">
        <f>IF($P2396="","Jamais relancé",IF($P2396&lt;=3,"0-3 j",IF($P2396&lt;=7,"4-7 j",IF($P2396&lt;=15,"8-15 j","Plus de 15 j"))))</f>
        <v/>
      </c>
      <c r="AD2396" s="67">
        <f>IF($M2396&lt;=1000,"Moins de 1 k€",IF($M2396&lt;=5000,"1 à 5 k€",IF($M2396&lt;=15000,"5 à 15 k€","Plus de 15 k€")))</f>
        <v/>
      </c>
    </row>
    <row r="2397">
      <c r="A2397" s="65" t="inlineStr">
        <is>
          <t>DEV-02396</t>
        </is>
      </c>
      <c r="B2397" s="66" t="n">
        <v>45972</v>
      </c>
      <c r="C2397" s="65" t="inlineStr">
        <is>
          <t>2025-11</t>
        </is>
      </c>
      <c r="D2397" s="65" t="inlineStr">
        <is>
          <t>2025-2026</t>
        </is>
      </c>
      <c r="E2397" s="65" t="inlineStr">
        <is>
          <t>CLI-0572</t>
        </is>
      </c>
      <c r="F2397" s="65" t="inlineStr">
        <is>
          <t>Collectivité</t>
        </is>
      </c>
      <c r="G2397" s="65" t="inlineStr">
        <is>
          <t>Bordeaux</t>
        </is>
      </c>
      <c r="H2397" s="65" t="inlineStr">
        <is>
          <t>Karim Belkacem</t>
        </is>
      </c>
      <c r="I2397" s="65" t="inlineStr">
        <is>
          <t>Électricité</t>
        </is>
      </c>
      <c r="J2397" s="65" t="inlineStr">
        <is>
          <t>EL-002</t>
        </is>
      </c>
      <c r="K2397" s="65" t="inlineStr">
        <is>
          <t>Installation borne de recharge VE</t>
        </is>
      </c>
      <c r="L2397" s="67" t="n">
        <v>1</v>
      </c>
      <c r="M2397" s="68" t="n">
        <v>3359.98</v>
      </c>
      <c r="N2397" s="65" t="inlineStr">
        <is>
          <t>Sans réponse</t>
        </is>
      </c>
      <c r="O2397" s="66" t="n">
        <v>45994</v>
      </c>
      <c r="P2397" s="67" t="n"/>
      <c r="Q2397" s="67" t="n">
        <v>0</v>
      </c>
      <c r="R2397" s="67">
        <f>$I2397</f>
        <v/>
      </c>
      <c r="S2397" s="67">
        <f>$K2397</f>
        <v/>
      </c>
      <c r="T2397" s="67">
        <f>IFERROR(INDEX(Clients!$G$2:$G$1020,MATCH($E2397,Clients!$A$2:$A$1020,0)),"")</f>
        <v/>
      </c>
      <c r="U2397" s="67">
        <f>IFERROR(INDEX(Clients!$I$2:$I$1020,MATCH($E2397,Clients!$A$2:$A$1020,0)),"")</f>
        <v/>
      </c>
      <c r="V2397" s="69">
        <f>1</f>
        <v/>
      </c>
      <c r="W2397" s="69">
        <f>IF($N2397="Accepté",1,0)</f>
        <v/>
      </c>
      <c r="X2397" s="68">
        <f>$M2397*$W2397</f>
        <v/>
      </c>
      <c r="Y2397" s="68">
        <f>IF($N2397="En cours",0,$M2397)</f>
        <v/>
      </c>
      <c r="Z2397" s="69">
        <f>IF($P2397="",0,1)</f>
        <v/>
      </c>
      <c r="AA2397" s="70">
        <f>IF($P2397="",0,$P2397)</f>
        <v/>
      </c>
      <c r="AB2397" s="69">
        <f>IF(AND($P2397&lt;&gt;"",$P2397&lt;=Paramètres!$C$14),1,0)</f>
        <v/>
      </c>
      <c r="AC2397" s="67">
        <f>IF($P2397="","Jamais relancé",IF($P2397&lt;=3,"0-3 j",IF($P2397&lt;=7,"4-7 j",IF($P2397&lt;=15,"8-15 j","Plus de 15 j"))))</f>
        <v/>
      </c>
      <c r="AD2397" s="67">
        <f>IF($M2397&lt;=1000,"Moins de 1 k€",IF($M2397&lt;=5000,"1 à 5 k€",IF($M2397&lt;=15000,"5 à 15 k€","Plus de 15 k€")))</f>
        <v/>
      </c>
    </row>
    <row r="2398">
      <c r="A2398" s="65" t="inlineStr">
        <is>
          <t>DEV-02397</t>
        </is>
      </c>
      <c r="B2398" s="66" t="n">
        <v>45972</v>
      </c>
      <c r="C2398" s="65" t="inlineStr">
        <is>
          <t>2025-11</t>
        </is>
      </c>
      <c r="D2398" s="65" t="inlineStr">
        <is>
          <t>2025-2026</t>
        </is>
      </c>
      <c r="E2398" s="65" t="inlineStr">
        <is>
          <t>CLI-0802</t>
        </is>
      </c>
      <c r="F2398" s="65" t="inlineStr">
        <is>
          <t>Collectivité</t>
        </is>
      </c>
      <c r="G2398" s="65" t="inlineStr">
        <is>
          <t>Bordeaux</t>
        </is>
      </c>
      <c r="H2398" s="65" t="inlineStr">
        <is>
          <t>Karim Belkacem</t>
        </is>
      </c>
      <c r="I2398" s="65" t="inlineStr">
        <is>
          <t>Dépannage</t>
        </is>
      </c>
      <c r="J2398" s="65" t="inlineStr">
        <is>
          <t>DP-004</t>
        </is>
      </c>
      <c r="K2398" s="65" t="inlineStr">
        <is>
          <t>Remise en service chaudière</t>
        </is>
      </c>
      <c r="L2398" s="67" t="n">
        <v>1</v>
      </c>
      <c r="M2398" s="68" t="n">
        <v>659.1799999999999</v>
      </c>
      <c r="N2398" s="65" t="inlineStr">
        <is>
          <t>Sans réponse</t>
        </is>
      </c>
      <c r="O2398" s="66" t="n">
        <v>45986</v>
      </c>
      <c r="P2398" s="67" t="n">
        <v>6</v>
      </c>
      <c r="Q2398" s="67" t="n">
        <v>2</v>
      </c>
      <c r="R2398" s="67">
        <f>$I2398</f>
        <v/>
      </c>
      <c r="S2398" s="67">
        <f>$K2398</f>
        <v/>
      </c>
      <c r="T2398" s="67">
        <f>IFERROR(INDEX(Clients!$G$2:$G$1020,MATCH($E2398,Clients!$A$2:$A$1020,0)),"")</f>
        <v/>
      </c>
      <c r="U2398" s="67">
        <f>IFERROR(INDEX(Clients!$I$2:$I$1020,MATCH($E2398,Clients!$A$2:$A$1020,0)),"")</f>
        <v/>
      </c>
      <c r="V2398" s="69">
        <f>1</f>
        <v/>
      </c>
      <c r="W2398" s="69">
        <f>IF($N2398="Accepté",1,0)</f>
        <v/>
      </c>
      <c r="X2398" s="68">
        <f>$M2398*$W2398</f>
        <v/>
      </c>
      <c r="Y2398" s="68">
        <f>IF($N2398="En cours",0,$M2398)</f>
        <v/>
      </c>
      <c r="Z2398" s="69">
        <f>IF($P2398="",0,1)</f>
        <v/>
      </c>
      <c r="AA2398" s="70">
        <f>IF($P2398="",0,$P2398)</f>
        <v/>
      </c>
      <c r="AB2398" s="69">
        <f>IF(AND($P2398&lt;&gt;"",$P2398&lt;=Paramètres!$C$14),1,0)</f>
        <v/>
      </c>
      <c r="AC2398" s="67">
        <f>IF($P2398="","Jamais relancé",IF($P2398&lt;=3,"0-3 j",IF($P2398&lt;=7,"4-7 j",IF($P2398&lt;=15,"8-15 j","Plus de 15 j"))))</f>
        <v/>
      </c>
      <c r="AD2398" s="67">
        <f>IF($M2398&lt;=1000,"Moins de 1 k€",IF($M2398&lt;=5000,"1 à 5 k€",IF($M2398&lt;=15000,"5 à 15 k€","Plus de 15 k€")))</f>
        <v/>
      </c>
    </row>
    <row r="2399">
      <c r="A2399" s="65" t="inlineStr">
        <is>
          <t>DEV-02398</t>
        </is>
      </c>
      <c r="B2399" s="66" t="n">
        <v>45972</v>
      </c>
      <c r="C2399" s="65" t="inlineStr">
        <is>
          <t>2025-11</t>
        </is>
      </c>
      <c r="D2399" s="65" t="inlineStr">
        <is>
          <t>2025-2026</t>
        </is>
      </c>
      <c r="E2399" s="65" t="inlineStr">
        <is>
          <t>CLI-0694</t>
        </is>
      </c>
      <c r="F2399" s="65" t="inlineStr">
        <is>
          <t>Collectivité</t>
        </is>
      </c>
      <c r="G2399" s="65" t="inlineStr">
        <is>
          <t>Bordeaux</t>
        </is>
      </c>
      <c r="H2399" s="65" t="inlineStr">
        <is>
          <t>Sophie Marchand</t>
        </is>
      </c>
      <c r="I2399" s="65" t="inlineStr">
        <is>
          <t>Plomberie</t>
        </is>
      </c>
      <c r="J2399" s="65" t="inlineStr">
        <is>
          <t>PR-001</t>
        </is>
      </c>
      <c r="K2399" s="65" t="inlineStr">
        <is>
          <t>Remplacement chauffe-eau 200 L</t>
        </is>
      </c>
      <c r="L2399" s="67" t="n">
        <v>3</v>
      </c>
      <c r="M2399" s="68" t="n">
        <v>10793.82</v>
      </c>
      <c r="N2399" s="65" t="inlineStr">
        <is>
          <t>Sans réponse</t>
        </is>
      </c>
      <c r="O2399" s="66" t="n">
        <v>46003</v>
      </c>
      <c r="P2399" s="67" t="n"/>
      <c r="Q2399" s="67" t="n">
        <v>0</v>
      </c>
      <c r="R2399" s="67">
        <f>$I2399</f>
        <v/>
      </c>
      <c r="S2399" s="67">
        <f>$K2399</f>
        <v/>
      </c>
      <c r="T2399" s="67">
        <f>IFERROR(INDEX(Clients!$G$2:$G$1020,MATCH($E2399,Clients!$A$2:$A$1020,0)),"")</f>
        <v/>
      </c>
      <c r="U2399" s="67">
        <f>IFERROR(INDEX(Clients!$I$2:$I$1020,MATCH($E2399,Clients!$A$2:$A$1020,0)),"")</f>
        <v/>
      </c>
      <c r="V2399" s="69">
        <f>1</f>
        <v/>
      </c>
      <c r="W2399" s="69">
        <f>IF($N2399="Accepté",1,0)</f>
        <v/>
      </c>
      <c r="X2399" s="68">
        <f>$M2399*$W2399</f>
        <v/>
      </c>
      <c r="Y2399" s="68">
        <f>IF($N2399="En cours",0,$M2399)</f>
        <v/>
      </c>
      <c r="Z2399" s="69">
        <f>IF($P2399="",0,1)</f>
        <v/>
      </c>
      <c r="AA2399" s="70">
        <f>IF($P2399="",0,$P2399)</f>
        <v/>
      </c>
      <c r="AB2399" s="69">
        <f>IF(AND($P2399&lt;&gt;"",$P2399&lt;=Paramètres!$C$14),1,0)</f>
        <v/>
      </c>
      <c r="AC2399" s="67">
        <f>IF($P2399="","Jamais relancé",IF($P2399&lt;=3,"0-3 j",IF($P2399&lt;=7,"4-7 j",IF($P2399&lt;=15,"8-15 j","Plus de 15 j"))))</f>
        <v/>
      </c>
      <c r="AD2399" s="67">
        <f>IF($M2399&lt;=1000,"Moins de 1 k€",IF($M2399&lt;=5000,"1 à 5 k€",IF($M2399&lt;=15000,"5 à 15 k€","Plus de 15 k€")))</f>
        <v/>
      </c>
    </row>
    <row r="2400">
      <c r="A2400" s="65" t="inlineStr">
        <is>
          <t>DEV-02399</t>
        </is>
      </c>
      <c r="B2400" s="66" t="n">
        <v>45972</v>
      </c>
      <c r="C2400" s="65" t="inlineStr">
        <is>
          <t>2025-11</t>
        </is>
      </c>
      <c r="D2400" s="65" t="inlineStr">
        <is>
          <t>2025-2026</t>
        </is>
      </c>
      <c r="E2400" s="65" t="inlineStr">
        <is>
          <t>CLI-0976</t>
        </is>
      </c>
      <c r="F2400" s="65" t="inlineStr">
        <is>
          <t>Professionnel</t>
        </is>
      </c>
      <c r="G2400" s="65" t="inlineStr">
        <is>
          <t>Montpellier</t>
        </is>
      </c>
      <c r="H2400" s="65" t="inlineStr">
        <is>
          <t>Thomas Rey</t>
        </is>
      </c>
      <c r="I2400" s="65" t="inlineStr">
        <is>
          <t>Salle de bain</t>
        </is>
      </c>
      <c r="J2400" s="65" t="inlineStr">
        <is>
          <t>SB-001</t>
        </is>
      </c>
      <c r="K2400" s="65" t="inlineStr">
        <is>
          <t>Rénovation salle de bain complète</t>
        </is>
      </c>
      <c r="L2400" s="67" t="n">
        <v>1</v>
      </c>
      <c r="M2400" s="68" t="n">
        <v>17716.41</v>
      </c>
      <c r="N2400" s="65" t="inlineStr">
        <is>
          <t>Sans réponse</t>
        </is>
      </c>
      <c r="O2400" s="66" t="n">
        <v>45981</v>
      </c>
      <c r="P2400" s="67" t="n">
        <v>12</v>
      </c>
      <c r="Q2400" s="67" t="n">
        <v>0</v>
      </c>
      <c r="R2400" s="67">
        <f>$I2400</f>
        <v/>
      </c>
      <c r="S2400" s="67">
        <f>$K2400</f>
        <v/>
      </c>
      <c r="T2400" s="67">
        <f>IFERROR(INDEX(Clients!$G$2:$G$1020,MATCH($E2400,Clients!$A$2:$A$1020,0)),"")</f>
        <v/>
      </c>
      <c r="U2400" s="67">
        <f>IFERROR(INDEX(Clients!$I$2:$I$1020,MATCH($E2400,Clients!$A$2:$A$1020,0)),"")</f>
        <v/>
      </c>
      <c r="V2400" s="69">
        <f>1</f>
        <v/>
      </c>
      <c r="W2400" s="69">
        <f>IF($N2400="Accepté",1,0)</f>
        <v/>
      </c>
      <c r="X2400" s="68">
        <f>$M2400*$W2400</f>
        <v/>
      </c>
      <c r="Y2400" s="68">
        <f>IF($N2400="En cours",0,$M2400)</f>
        <v/>
      </c>
      <c r="Z2400" s="69">
        <f>IF($P2400="",0,1)</f>
        <v/>
      </c>
      <c r="AA2400" s="70">
        <f>IF($P2400="",0,$P2400)</f>
        <v/>
      </c>
      <c r="AB2400" s="69">
        <f>IF(AND($P2400&lt;&gt;"",$P2400&lt;=Paramètres!$C$14),1,0)</f>
        <v/>
      </c>
      <c r="AC2400" s="67">
        <f>IF($P2400="","Jamais relancé",IF($P2400&lt;=3,"0-3 j",IF($P2400&lt;=7,"4-7 j",IF($P2400&lt;=15,"8-15 j","Plus de 15 j"))))</f>
        <v/>
      </c>
      <c r="AD2400" s="67">
        <f>IF($M2400&lt;=1000,"Moins de 1 k€",IF($M2400&lt;=5000,"1 à 5 k€",IF($M2400&lt;=15000,"5 à 15 k€","Plus de 15 k€")))</f>
        <v/>
      </c>
    </row>
    <row r="2401">
      <c r="A2401" s="65" t="inlineStr">
        <is>
          <t>DEV-02400</t>
        </is>
      </c>
      <c r="B2401" s="66" t="n">
        <v>45973</v>
      </c>
      <c r="C2401" s="65" t="inlineStr">
        <is>
          <t>2025-11</t>
        </is>
      </c>
      <c r="D2401" s="65" t="inlineStr">
        <is>
          <t>2025-2026</t>
        </is>
      </c>
      <c r="E2401" s="65" t="inlineStr">
        <is>
          <t>CLI-0731</t>
        </is>
      </c>
      <c r="F2401" s="65" t="inlineStr">
        <is>
          <t>Particulier</t>
        </is>
      </c>
      <c r="G2401" s="65" t="inlineStr">
        <is>
          <t>Bordeaux</t>
        </is>
      </c>
      <c r="H2401" s="65" t="inlineStr">
        <is>
          <t>Karim Belkacem</t>
        </is>
      </c>
      <c r="I2401" s="65" t="inlineStr">
        <is>
          <t>Chauffage</t>
        </is>
      </c>
      <c r="J2401" s="65" t="inlineStr">
        <is>
          <t>CH-002</t>
        </is>
      </c>
      <c r="K2401" s="65" t="inlineStr">
        <is>
          <t>Entretien annuel chaudière</t>
        </is>
      </c>
      <c r="L2401" s="67" t="n">
        <v>1</v>
      </c>
      <c r="M2401" s="68" t="n">
        <v>183.23</v>
      </c>
      <c r="N2401" s="65" t="inlineStr">
        <is>
          <t>Accepté</t>
        </is>
      </c>
      <c r="O2401" s="66" t="n">
        <v>46003</v>
      </c>
      <c r="P2401" s="67" t="n">
        <v>5</v>
      </c>
      <c r="Q2401" s="67" t="n">
        <v>1</v>
      </c>
      <c r="R2401" s="67">
        <f>$I2401</f>
        <v/>
      </c>
      <c r="S2401" s="67">
        <f>$K2401</f>
        <v/>
      </c>
      <c r="T2401" s="67">
        <f>IFERROR(INDEX(Clients!$G$2:$G$1020,MATCH($E2401,Clients!$A$2:$A$1020,0)),"")</f>
        <v/>
      </c>
      <c r="U2401" s="67">
        <f>IFERROR(INDEX(Clients!$I$2:$I$1020,MATCH($E2401,Clients!$A$2:$A$1020,0)),"")</f>
        <v/>
      </c>
      <c r="V2401" s="69">
        <f>1</f>
        <v/>
      </c>
      <c r="W2401" s="69">
        <f>IF($N2401="Accepté",1,0)</f>
        <v/>
      </c>
      <c r="X2401" s="68">
        <f>$M2401*$W2401</f>
        <v/>
      </c>
      <c r="Y2401" s="68">
        <f>IF($N2401="En cours",0,$M2401)</f>
        <v/>
      </c>
      <c r="Z2401" s="69">
        <f>IF($P2401="",0,1)</f>
        <v/>
      </c>
      <c r="AA2401" s="70">
        <f>IF($P2401="",0,$P2401)</f>
        <v/>
      </c>
      <c r="AB2401" s="69">
        <f>IF(AND($P2401&lt;&gt;"",$P2401&lt;=Paramètres!$C$14),1,0)</f>
        <v/>
      </c>
      <c r="AC2401" s="67">
        <f>IF($P2401="","Jamais relancé",IF($P2401&lt;=3,"0-3 j",IF($P2401&lt;=7,"4-7 j",IF($P2401&lt;=15,"8-15 j","Plus de 15 j"))))</f>
        <v/>
      </c>
      <c r="AD2401" s="67">
        <f>IF($M2401&lt;=1000,"Moins de 1 k€",IF($M2401&lt;=5000,"1 à 5 k€",IF($M2401&lt;=15000,"5 à 15 k€","Plus de 15 k€")))</f>
        <v/>
      </c>
    </row>
    <row r="2402">
      <c r="A2402" s="65" t="inlineStr">
        <is>
          <t>DEV-02401</t>
        </is>
      </c>
      <c r="B2402" s="66" t="n">
        <v>45973</v>
      </c>
      <c r="C2402" s="65" t="inlineStr">
        <is>
          <t>2025-11</t>
        </is>
      </c>
      <c r="D2402" s="65" t="inlineStr">
        <is>
          <t>2025-2026</t>
        </is>
      </c>
      <c r="E2402" s="65" t="inlineStr">
        <is>
          <t>CLI-0481</t>
        </is>
      </c>
      <c r="F2402" s="65" t="inlineStr">
        <is>
          <t>Syndic</t>
        </is>
      </c>
      <c r="G2402" s="65" t="inlineStr">
        <is>
          <t>Bordeaux</t>
        </is>
      </c>
      <c r="H2402" s="65" t="inlineStr">
        <is>
          <t>Karim Belkacem</t>
        </is>
      </c>
      <c r="I2402" s="65" t="inlineStr">
        <is>
          <t>Chauffage</t>
        </is>
      </c>
      <c r="J2402" s="65" t="inlineStr">
        <is>
          <t>CH-003</t>
        </is>
      </c>
      <c r="K2402" s="65" t="inlineStr">
        <is>
          <t>Installation pompe à chaleur air/eau</t>
        </is>
      </c>
      <c r="L2402" s="67" t="n">
        <v>1</v>
      </c>
      <c r="M2402" s="68" t="n">
        <v>30105.87</v>
      </c>
      <c r="N2402" s="65" t="inlineStr">
        <is>
          <t>Sans réponse</t>
        </is>
      </c>
      <c r="O2402" s="66" t="n">
        <v>45997</v>
      </c>
      <c r="P2402" s="67" t="n">
        <v>13</v>
      </c>
      <c r="Q2402" s="67" t="n">
        <v>1</v>
      </c>
      <c r="R2402" s="67">
        <f>$I2402</f>
        <v/>
      </c>
      <c r="S2402" s="67">
        <f>$K2402</f>
        <v/>
      </c>
      <c r="T2402" s="67">
        <f>IFERROR(INDEX(Clients!$G$2:$G$1020,MATCH($E2402,Clients!$A$2:$A$1020,0)),"")</f>
        <v/>
      </c>
      <c r="U2402" s="67">
        <f>IFERROR(INDEX(Clients!$I$2:$I$1020,MATCH($E2402,Clients!$A$2:$A$1020,0)),"")</f>
        <v/>
      </c>
      <c r="V2402" s="69">
        <f>1</f>
        <v/>
      </c>
      <c r="W2402" s="69">
        <f>IF($N2402="Accepté",1,0)</f>
        <v/>
      </c>
      <c r="X2402" s="68">
        <f>$M2402*$W2402</f>
        <v/>
      </c>
      <c r="Y2402" s="68">
        <f>IF($N2402="En cours",0,$M2402)</f>
        <v/>
      </c>
      <c r="Z2402" s="69">
        <f>IF($P2402="",0,1)</f>
        <v/>
      </c>
      <c r="AA2402" s="70">
        <f>IF($P2402="",0,$P2402)</f>
        <v/>
      </c>
      <c r="AB2402" s="69">
        <f>IF(AND($P2402&lt;&gt;"",$P2402&lt;=Paramètres!$C$14),1,0)</f>
        <v/>
      </c>
      <c r="AC2402" s="67">
        <f>IF($P2402="","Jamais relancé",IF($P2402&lt;=3,"0-3 j",IF($P2402&lt;=7,"4-7 j",IF($P2402&lt;=15,"8-15 j","Plus de 15 j"))))</f>
        <v/>
      </c>
      <c r="AD2402" s="67">
        <f>IF($M2402&lt;=1000,"Moins de 1 k€",IF($M2402&lt;=5000,"1 à 5 k€",IF($M2402&lt;=15000,"5 à 15 k€","Plus de 15 k€")))</f>
        <v/>
      </c>
    </row>
    <row r="2403">
      <c r="A2403" s="65" t="inlineStr">
        <is>
          <t>DEV-02402</t>
        </is>
      </c>
      <c r="B2403" s="66" t="n">
        <v>45974</v>
      </c>
      <c r="C2403" s="65" t="inlineStr">
        <is>
          <t>2025-11</t>
        </is>
      </c>
      <c r="D2403" s="65" t="inlineStr">
        <is>
          <t>2025-2026</t>
        </is>
      </c>
      <c r="E2403" s="65" t="inlineStr">
        <is>
          <t>CLI-0280</t>
        </is>
      </c>
      <c r="F2403" s="65" t="inlineStr">
        <is>
          <t>Particulier</t>
        </is>
      </c>
      <c r="G2403" s="65" t="inlineStr">
        <is>
          <t>Bordeaux</t>
        </is>
      </c>
      <c r="H2403" s="65" t="inlineStr">
        <is>
          <t>Karim Belkacem</t>
        </is>
      </c>
      <c r="I2403" s="65" t="inlineStr">
        <is>
          <t>Plomberie</t>
        </is>
      </c>
      <c r="J2403" s="65" t="inlineStr">
        <is>
          <t>PR-003</t>
        </is>
      </c>
      <c r="K2403" s="65" t="inlineStr">
        <is>
          <t>Réfection réseau eau appartement</t>
        </is>
      </c>
      <c r="L2403" s="67" t="n">
        <v>3</v>
      </c>
      <c r="M2403" s="68" t="n">
        <v>9208.82</v>
      </c>
      <c r="N2403" s="65" t="inlineStr">
        <is>
          <t>Refusé</t>
        </is>
      </c>
      <c r="O2403" s="66" t="n">
        <v>45990</v>
      </c>
      <c r="P2403" s="67" t="n">
        <v>12</v>
      </c>
      <c r="Q2403" s="67" t="n">
        <v>1</v>
      </c>
      <c r="R2403" s="67">
        <f>$I2403</f>
        <v/>
      </c>
      <c r="S2403" s="67">
        <f>$K2403</f>
        <v/>
      </c>
      <c r="T2403" s="67">
        <f>IFERROR(INDEX(Clients!$G$2:$G$1020,MATCH($E2403,Clients!$A$2:$A$1020,0)),"")</f>
        <v/>
      </c>
      <c r="U2403" s="67">
        <f>IFERROR(INDEX(Clients!$I$2:$I$1020,MATCH($E2403,Clients!$A$2:$A$1020,0)),"")</f>
        <v/>
      </c>
      <c r="V2403" s="69">
        <f>1</f>
        <v/>
      </c>
      <c r="W2403" s="69">
        <f>IF($N2403="Accepté",1,0)</f>
        <v/>
      </c>
      <c r="X2403" s="68">
        <f>$M2403*$W2403</f>
        <v/>
      </c>
      <c r="Y2403" s="68">
        <f>IF($N2403="En cours",0,$M2403)</f>
        <v/>
      </c>
      <c r="Z2403" s="69">
        <f>IF($P2403="",0,1)</f>
        <v/>
      </c>
      <c r="AA2403" s="70">
        <f>IF($P2403="",0,$P2403)</f>
        <v/>
      </c>
      <c r="AB2403" s="69">
        <f>IF(AND($P2403&lt;&gt;"",$P2403&lt;=Paramètres!$C$14),1,0)</f>
        <v/>
      </c>
      <c r="AC2403" s="67">
        <f>IF($P2403="","Jamais relancé",IF($P2403&lt;=3,"0-3 j",IF($P2403&lt;=7,"4-7 j",IF($P2403&lt;=15,"8-15 j","Plus de 15 j"))))</f>
        <v/>
      </c>
      <c r="AD2403" s="67">
        <f>IF($M2403&lt;=1000,"Moins de 1 k€",IF($M2403&lt;=5000,"1 à 5 k€",IF($M2403&lt;=15000,"5 à 15 k€","Plus de 15 k€")))</f>
        <v/>
      </c>
    </row>
    <row r="2404">
      <c r="A2404" s="65" t="inlineStr">
        <is>
          <t>DEV-02403</t>
        </is>
      </c>
      <c r="B2404" s="66" t="n">
        <v>45974</v>
      </c>
      <c r="C2404" s="65" t="inlineStr">
        <is>
          <t>2025-11</t>
        </is>
      </c>
      <c r="D2404" s="65" t="inlineStr">
        <is>
          <t>2025-2026</t>
        </is>
      </c>
      <c r="E2404" s="65" t="inlineStr">
        <is>
          <t>CLI-0471</t>
        </is>
      </c>
      <c r="F2404" s="65" t="inlineStr">
        <is>
          <t>Syndic</t>
        </is>
      </c>
      <c r="G2404" s="65" t="inlineStr">
        <is>
          <t>Toulouse</t>
        </is>
      </c>
      <c r="H2404" s="65" t="inlineStr">
        <is>
          <t>Julien Fabre</t>
        </is>
      </c>
      <c r="I2404" s="65" t="inlineStr">
        <is>
          <t>Électricité</t>
        </is>
      </c>
      <c r="J2404" s="65" t="inlineStr">
        <is>
          <t>EL-003</t>
        </is>
      </c>
      <c r="K2404" s="65" t="inlineStr">
        <is>
          <t>Rénovation électrique complète</t>
        </is>
      </c>
      <c r="L2404" s="67" t="n">
        <v>1</v>
      </c>
      <c r="M2404" s="68" t="n">
        <v>20503.2</v>
      </c>
      <c r="N2404" s="65" t="inlineStr">
        <is>
          <t>Sans réponse</t>
        </is>
      </c>
      <c r="O2404" s="66" t="n">
        <v>45984</v>
      </c>
      <c r="P2404" s="67" t="n"/>
      <c r="Q2404" s="67" t="n">
        <v>0</v>
      </c>
      <c r="R2404" s="67">
        <f>$I2404</f>
        <v/>
      </c>
      <c r="S2404" s="67">
        <f>$K2404</f>
        <v/>
      </c>
      <c r="T2404" s="67">
        <f>IFERROR(INDEX(Clients!$G$2:$G$1020,MATCH($E2404,Clients!$A$2:$A$1020,0)),"")</f>
        <v/>
      </c>
      <c r="U2404" s="67">
        <f>IFERROR(INDEX(Clients!$I$2:$I$1020,MATCH($E2404,Clients!$A$2:$A$1020,0)),"")</f>
        <v/>
      </c>
      <c r="V2404" s="69">
        <f>1</f>
        <v/>
      </c>
      <c r="W2404" s="69">
        <f>IF($N2404="Accepté",1,0)</f>
        <v/>
      </c>
      <c r="X2404" s="68">
        <f>$M2404*$W2404</f>
        <v/>
      </c>
      <c r="Y2404" s="68">
        <f>IF($N2404="En cours",0,$M2404)</f>
        <v/>
      </c>
      <c r="Z2404" s="69">
        <f>IF($P2404="",0,1)</f>
        <v/>
      </c>
      <c r="AA2404" s="70">
        <f>IF($P2404="",0,$P2404)</f>
        <v/>
      </c>
      <c r="AB2404" s="69">
        <f>IF(AND($P2404&lt;&gt;"",$P2404&lt;=Paramètres!$C$14),1,0)</f>
        <v/>
      </c>
      <c r="AC2404" s="67">
        <f>IF($P2404="","Jamais relancé",IF($P2404&lt;=3,"0-3 j",IF($P2404&lt;=7,"4-7 j",IF($P2404&lt;=15,"8-15 j","Plus de 15 j"))))</f>
        <v/>
      </c>
      <c r="AD2404" s="67">
        <f>IF($M2404&lt;=1000,"Moins de 1 k€",IF($M2404&lt;=5000,"1 à 5 k€",IF($M2404&lt;=15000,"5 à 15 k€","Plus de 15 k€")))</f>
        <v/>
      </c>
    </row>
    <row r="2405">
      <c r="A2405" s="65" t="inlineStr">
        <is>
          <t>DEV-02404</t>
        </is>
      </c>
      <c r="B2405" s="66" t="n">
        <v>45974</v>
      </c>
      <c r="C2405" s="65" t="inlineStr">
        <is>
          <t>2025-11</t>
        </is>
      </c>
      <c r="D2405" s="65" t="inlineStr">
        <is>
          <t>2025-2026</t>
        </is>
      </c>
      <c r="E2405" s="65" t="inlineStr">
        <is>
          <t>CLI-0423</t>
        </is>
      </c>
      <c r="F2405" s="65" t="inlineStr">
        <is>
          <t>Syndic</t>
        </is>
      </c>
      <c r="G2405" s="65" t="inlineStr">
        <is>
          <t>Bordeaux</t>
        </is>
      </c>
      <c r="H2405" s="65" t="inlineStr">
        <is>
          <t>Sophie Marchand</t>
        </is>
      </c>
      <c r="I2405" s="65" t="inlineStr">
        <is>
          <t>Chauffage</t>
        </is>
      </c>
      <c r="J2405" s="65" t="inlineStr">
        <is>
          <t>CH-001</t>
        </is>
      </c>
      <c r="K2405" s="65" t="inlineStr">
        <is>
          <t>Installation chaudière gaz condensation</t>
        </is>
      </c>
      <c r="L2405" s="67" t="n">
        <v>1</v>
      </c>
      <c r="M2405" s="68" t="n">
        <v>12401.36</v>
      </c>
      <c r="N2405" s="65" t="inlineStr">
        <is>
          <t>Refusé</t>
        </is>
      </c>
      <c r="O2405" s="66" t="n">
        <v>46000</v>
      </c>
      <c r="P2405" s="67" t="n"/>
      <c r="Q2405" s="67" t="n">
        <v>0</v>
      </c>
      <c r="R2405" s="67">
        <f>$I2405</f>
        <v/>
      </c>
      <c r="S2405" s="67">
        <f>$K2405</f>
        <v/>
      </c>
      <c r="T2405" s="67">
        <f>IFERROR(INDEX(Clients!$G$2:$G$1020,MATCH($E2405,Clients!$A$2:$A$1020,0)),"")</f>
        <v/>
      </c>
      <c r="U2405" s="67">
        <f>IFERROR(INDEX(Clients!$I$2:$I$1020,MATCH($E2405,Clients!$A$2:$A$1020,0)),"")</f>
        <v/>
      </c>
      <c r="V2405" s="69">
        <f>1</f>
        <v/>
      </c>
      <c r="W2405" s="69">
        <f>IF($N2405="Accepté",1,0)</f>
        <v/>
      </c>
      <c r="X2405" s="68">
        <f>$M2405*$W2405</f>
        <v/>
      </c>
      <c r="Y2405" s="68">
        <f>IF($N2405="En cours",0,$M2405)</f>
        <v/>
      </c>
      <c r="Z2405" s="69">
        <f>IF($P2405="",0,1)</f>
        <v/>
      </c>
      <c r="AA2405" s="70">
        <f>IF($P2405="",0,$P2405)</f>
        <v/>
      </c>
      <c r="AB2405" s="69">
        <f>IF(AND($P2405&lt;&gt;"",$P2405&lt;=Paramètres!$C$14),1,0)</f>
        <v/>
      </c>
      <c r="AC2405" s="67">
        <f>IF($P2405="","Jamais relancé",IF($P2405&lt;=3,"0-3 j",IF($P2405&lt;=7,"4-7 j",IF($P2405&lt;=15,"8-15 j","Plus de 15 j"))))</f>
        <v/>
      </c>
      <c r="AD2405" s="67">
        <f>IF($M2405&lt;=1000,"Moins de 1 k€",IF($M2405&lt;=5000,"1 à 5 k€",IF($M2405&lt;=15000,"5 à 15 k€","Plus de 15 k€")))</f>
        <v/>
      </c>
    </row>
    <row r="2406">
      <c r="A2406" s="65" t="inlineStr">
        <is>
          <t>DEV-02405</t>
        </is>
      </c>
      <c r="B2406" s="66" t="n">
        <v>45974</v>
      </c>
      <c r="C2406" s="65" t="inlineStr">
        <is>
          <t>2025-11</t>
        </is>
      </c>
      <c r="D2406" s="65" t="inlineStr">
        <is>
          <t>2025-2026</t>
        </is>
      </c>
      <c r="E2406" s="65" t="inlineStr">
        <is>
          <t>CLI-0488</t>
        </is>
      </c>
      <c r="F2406" s="65" t="inlineStr">
        <is>
          <t>Syndic</t>
        </is>
      </c>
      <c r="G2406" s="65" t="inlineStr">
        <is>
          <t>Toulouse</t>
        </is>
      </c>
      <c r="H2406" s="65" t="inlineStr">
        <is>
          <t>Julien Fabre</t>
        </is>
      </c>
      <c r="I2406" s="65" t="inlineStr">
        <is>
          <t>Chauffage</t>
        </is>
      </c>
      <c r="J2406" s="65" t="inlineStr">
        <is>
          <t>CH-001</t>
        </is>
      </c>
      <c r="K2406" s="65" t="inlineStr">
        <is>
          <t>Installation chaudière gaz condensation</t>
        </is>
      </c>
      <c r="L2406" s="67" t="n">
        <v>1</v>
      </c>
      <c r="M2406" s="68" t="n">
        <v>11824.23</v>
      </c>
      <c r="N2406" s="65" t="inlineStr">
        <is>
          <t>Sans réponse</t>
        </is>
      </c>
      <c r="O2406" s="66" t="n">
        <v>46006</v>
      </c>
      <c r="P2406" s="67" t="n">
        <v>14</v>
      </c>
      <c r="Q2406" s="67" t="n">
        <v>1</v>
      </c>
      <c r="R2406" s="67">
        <f>$I2406</f>
        <v/>
      </c>
      <c r="S2406" s="67">
        <f>$K2406</f>
        <v/>
      </c>
      <c r="T2406" s="67">
        <f>IFERROR(INDEX(Clients!$G$2:$G$1020,MATCH($E2406,Clients!$A$2:$A$1020,0)),"")</f>
        <v/>
      </c>
      <c r="U2406" s="67">
        <f>IFERROR(INDEX(Clients!$I$2:$I$1020,MATCH($E2406,Clients!$A$2:$A$1020,0)),"")</f>
        <v/>
      </c>
      <c r="V2406" s="69">
        <f>1</f>
        <v/>
      </c>
      <c r="W2406" s="69">
        <f>IF($N2406="Accepté",1,0)</f>
        <v/>
      </c>
      <c r="X2406" s="68">
        <f>$M2406*$W2406</f>
        <v/>
      </c>
      <c r="Y2406" s="68">
        <f>IF($N2406="En cours",0,$M2406)</f>
        <v/>
      </c>
      <c r="Z2406" s="69">
        <f>IF($P2406="",0,1)</f>
        <v/>
      </c>
      <c r="AA2406" s="70">
        <f>IF($P2406="",0,$P2406)</f>
        <v/>
      </c>
      <c r="AB2406" s="69">
        <f>IF(AND($P2406&lt;&gt;"",$P2406&lt;=Paramètres!$C$14),1,0)</f>
        <v/>
      </c>
      <c r="AC2406" s="67">
        <f>IF($P2406="","Jamais relancé",IF($P2406&lt;=3,"0-3 j",IF($P2406&lt;=7,"4-7 j",IF($P2406&lt;=15,"8-15 j","Plus de 15 j"))))</f>
        <v/>
      </c>
      <c r="AD2406" s="67">
        <f>IF($M2406&lt;=1000,"Moins de 1 k€",IF($M2406&lt;=5000,"1 à 5 k€",IF($M2406&lt;=15000,"5 à 15 k€","Plus de 15 k€")))</f>
        <v/>
      </c>
    </row>
    <row r="2407">
      <c r="A2407" s="65" t="inlineStr">
        <is>
          <t>DEV-02406</t>
        </is>
      </c>
      <c r="B2407" s="66" t="n">
        <v>45974</v>
      </c>
      <c r="C2407" s="65" t="inlineStr">
        <is>
          <t>2025-11</t>
        </is>
      </c>
      <c r="D2407" s="65" t="inlineStr">
        <is>
          <t>2025-2026</t>
        </is>
      </c>
      <c r="E2407" s="65" t="inlineStr">
        <is>
          <t>CLI-0198</t>
        </is>
      </c>
      <c r="F2407" s="65" t="inlineStr">
        <is>
          <t>Syndic</t>
        </is>
      </c>
      <c r="G2407" s="65" t="inlineStr">
        <is>
          <t>Bordeaux</t>
        </is>
      </c>
      <c r="H2407" s="65" t="inlineStr">
        <is>
          <t>Karim Belkacem</t>
        </is>
      </c>
      <c r="I2407" s="65" t="inlineStr">
        <is>
          <t>Électricité</t>
        </is>
      </c>
      <c r="J2407" s="65" t="inlineStr">
        <is>
          <t>EL-003</t>
        </is>
      </c>
      <c r="K2407" s="65" t="inlineStr">
        <is>
          <t>Rénovation électrique complète</t>
        </is>
      </c>
      <c r="L2407" s="67" t="n">
        <v>1</v>
      </c>
      <c r="M2407" s="68" t="n">
        <v>18103.92</v>
      </c>
      <c r="N2407" s="65" t="inlineStr">
        <is>
          <t>Sans réponse</t>
        </is>
      </c>
      <c r="O2407" s="66" t="n">
        <v>45983</v>
      </c>
      <c r="P2407" s="67" t="n">
        <v>4</v>
      </c>
      <c r="Q2407" s="67" t="n">
        <v>1</v>
      </c>
      <c r="R2407" s="67">
        <f>$I2407</f>
        <v/>
      </c>
      <c r="S2407" s="67">
        <f>$K2407</f>
        <v/>
      </c>
      <c r="T2407" s="67">
        <f>IFERROR(INDEX(Clients!$G$2:$G$1020,MATCH($E2407,Clients!$A$2:$A$1020,0)),"")</f>
        <v/>
      </c>
      <c r="U2407" s="67">
        <f>IFERROR(INDEX(Clients!$I$2:$I$1020,MATCH($E2407,Clients!$A$2:$A$1020,0)),"")</f>
        <v/>
      </c>
      <c r="V2407" s="69">
        <f>1</f>
        <v/>
      </c>
      <c r="W2407" s="69">
        <f>IF($N2407="Accepté",1,0)</f>
        <v/>
      </c>
      <c r="X2407" s="68">
        <f>$M2407*$W2407</f>
        <v/>
      </c>
      <c r="Y2407" s="68">
        <f>IF($N2407="En cours",0,$M2407)</f>
        <v/>
      </c>
      <c r="Z2407" s="69">
        <f>IF($P2407="",0,1)</f>
        <v/>
      </c>
      <c r="AA2407" s="70">
        <f>IF($P2407="",0,$P2407)</f>
        <v/>
      </c>
      <c r="AB2407" s="69">
        <f>IF(AND($P2407&lt;&gt;"",$P2407&lt;=Paramètres!$C$14),1,0)</f>
        <v/>
      </c>
      <c r="AC2407" s="67">
        <f>IF($P2407="","Jamais relancé",IF($P2407&lt;=3,"0-3 j",IF($P2407&lt;=7,"4-7 j",IF($P2407&lt;=15,"8-15 j","Plus de 15 j"))))</f>
        <v/>
      </c>
      <c r="AD2407" s="67">
        <f>IF($M2407&lt;=1000,"Moins de 1 k€",IF($M2407&lt;=5000,"1 à 5 k€",IF($M2407&lt;=15000,"5 à 15 k€","Plus de 15 k€")))</f>
        <v/>
      </c>
    </row>
    <row r="2408">
      <c r="A2408" s="65" t="inlineStr">
        <is>
          <t>DEV-02407</t>
        </is>
      </c>
      <c r="B2408" s="66" t="n">
        <v>45974</v>
      </c>
      <c r="C2408" s="65" t="inlineStr">
        <is>
          <t>2025-11</t>
        </is>
      </c>
      <c r="D2408" s="65" t="inlineStr">
        <is>
          <t>2025-2026</t>
        </is>
      </c>
      <c r="E2408" s="65" t="inlineStr">
        <is>
          <t>CLI-0799</t>
        </is>
      </c>
      <c r="F2408" s="65" t="inlineStr">
        <is>
          <t>Particulier</t>
        </is>
      </c>
      <c r="G2408" s="65" t="inlineStr">
        <is>
          <t>Montpellier</t>
        </is>
      </c>
      <c r="H2408" s="65" t="inlineStr">
        <is>
          <t>Thomas Rey</t>
        </is>
      </c>
      <c r="I2408" s="65" t="inlineStr">
        <is>
          <t>Dépannage</t>
        </is>
      </c>
      <c r="J2408" s="65" t="inlineStr">
        <is>
          <t>DP-001</t>
        </is>
      </c>
      <c r="K2408" s="65" t="inlineStr">
        <is>
          <t>Dépannage plomberie urgence</t>
        </is>
      </c>
      <c r="L2408" s="67" t="n">
        <v>1</v>
      </c>
      <c r="M2408" s="68" t="n">
        <v>306.67</v>
      </c>
      <c r="N2408" s="65" t="inlineStr">
        <is>
          <t>Accepté</t>
        </is>
      </c>
      <c r="O2408" s="66" t="n">
        <v>46000</v>
      </c>
      <c r="P2408" s="67" t="n">
        <v>11</v>
      </c>
      <c r="Q2408" s="67" t="n">
        <v>1</v>
      </c>
      <c r="R2408" s="67">
        <f>$I2408</f>
        <v/>
      </c>
      <c r="S2408" s="67">
        <f>$K2408</f>
        <v/>
      </c>
      <c r="T2408" s="67">
        <f>IFERROR(INDEX(Clients!$G$2:$G$1020,MATCH($E2408,Clients!$A$2:$A$1020,0)),"")</f>
        <v/>
      </c>
      <c r="U2408" s="67">
        <f>IFERROR(INDEX(Clients!$I$2:$I$1020,MATCH($E2408,Clients!$A$2:$A$1020,0)),"")</f>
        <v/>
      </c>
      <c r="V2408" s="69">
        <f>1</f>
        <v/>
      </c>
      <c r="W2408" s="69">
        <f>IF($N2408="Accepté",1,0)</f>
        <v/>
      </c>
      <c r="X2408" s="68">
        <f>$M2408*$W2408</f>
        <v/>
      </c>
      <c r="Y2408" s="68">
        <f>IF($N2408="En cours",0,$M2408)</f>
        <v/>
      </c>
      <c r="Z2408" s="69">
        <f>IF($P2408="",0,1)</f>
        <v/>
      </c>
      <c r="AA2408" s="70">
        <f>IF($P2408="",0,$P2408)</f>
        <v/>
      </c>
      <c r="AB2408" s="69">
        <f>IF(AND($P2408&lt;&gt;"",$P2408&lt;=Paramètres!$C$14),1,0)</f>
        <v/>
      </c>
      <c r="AC2408" s="67">
        <f>IF($P2408="","Jamais relancé",IF($P2408&lt;=3,"0-3 j",IF($P2408&lt;=7,"4-7 j",IF($P2408&lt;=15,"8-15 j","Plus de 15 j"))))</f>
        <v/>
      </c>
      <c r="AD2408" s="67">
        <f>IF($M2408&lt;=1000,"Moins de 1 k€",IF($M2408&lt;=5000,"1 à 5 k€",IF($M2408&lt;=15000,"5 à 15 k€","Plus de 15 k€")))</f>
        <v/>
      </c>
    </row>
    <row r="2409">
      <c r="A2409" s="65" t="inlineStr">
        <is>
          <t>DEV-02408</t>
        </is>
      </c>
      <c r="B2409" s="66" t="n">
        <v>45974</v>
      </c>
      <c r="C2409" s="65" t="inlineStr">
        <is>
          <t>2025-11</t>
        </is>
      </c>
      <c r="D2409" s="65" t="inlineStr">
        <is>
          <t>2025-2026</t>
        </is>
      </c>
      <c r="E2409" s="65" t="inlineStr">
        <is>
          <t>CLI-0979</t>
        </is>
      </c>
      <c r="F2409" s="65" t="inlineStr">
        <is>
          <t>Particulier</t>
        </is>
      </c>
      <c r="G2409" s="65" t="inlineStr">
        <is>
          <t>Montpellier</t>
        </is>
      </c>
      <c r="H2409" s="65" t="inlineStr">
        <is>
          <t>Thomas Rey</t>
        </is>
      </c>
      <c r="I2409" s="65" t="inlineStr">
        <is>
          <t>Plomberie</t>
        </is>
      </c>
      <c r="J2409" s="65" t="inlineStr">
        <is>
          <t>PR-004</t>
        </is>
      </c>
      <c r="K2409" s="65" t="inlineStr">
        <is>
          <t>Remplacement colonne d'évacuation</t>
        </is>
      </c>
      <c r="L2409" s="67" t="n">
        <v>1</v>
      </c>
      <c r="M2409" s="68" t="n">
        <v>5405.99</v>
      </c>
      <c r="N2409" s="65" t="inlineStr">
        <is>
          <t>Refusé</t>
        </is>
      </c>
      <c r="O2409" s="66" t="n">
        <v>45996</v>
      </c>
      <c r="P2409" s="67" t="n"/>
      <c r="Q2409" s="67" t="n">
        <v>0</v>
      </c>
      <c r="R2409" s="67">
        <f>$I2409</f>
        <v/>
      </c>
      <c r="S2409" s="67">
        <f>$K2409</f>
        <v/>
      </c>
      <c r="T2409" s="67">
        <f>IFERROR(INDEX(Clients!$G$2:$G$1020,MATCH($E2409,Clients!$A$2:$A$1020,0)),"")</f>
        <v/>
      </c>
      <c r="U2409" s="67">
        <f>IFERROR(INDEX(Clients!$I$2:$I$1020,MATCH($E2409,Clients!$A$2:$A$1020,0)),"")</f>
        <v/>
      </c>
      <c r="V2409" s="69">
        <f>1</f>
        <v/>
      </c>
      <c r="W2409" s="69">
        <f>IF($N2409="Accepté",1,0)</f>
        <v/>
      </c>
      <c r="X2409" s="68">
        <f>$M2409*$W2409</f>
        <v/>
      </c>
      <c r="Y2409" s="68">
        <f>IF($N2409="En cours",0,$M2409)</f>
        <v/>
      </c>
      <c r="Z2409" s="69">
        <f>IF($P2409="",0,1)</f>
        <v/>
      </c>
      <c r="AA2409" s="70">
        <f>IF($P2409="",0,$P2409)</f>
        <v/>
      </c>
      <c r="AB2409" s="69">
        <f>IF(AND($P2409&lt;&gt;"",$P2409&lt;=Paramètres!$C$14),1,0)</f>
        <v/>
      </c>
      <c r="AC2409" s="67">
        <f>IF($P2409="","Jamais relancé",IF($P2409&lt;=3,"0-3 j",IF($P2409&lt;=7,"4-7 j",IF($P2409&lt;=15,"8-15 j","Plus de 15 j"))))</f>
        <v/>
      </c>
      <c r="AD2409" s="67">
        <f>IF($M2409&lt;=1000,"Moins de 1 k€",IF($M2409&lt;=5000,"1 à 5 k€",IF($M2409&lt;=15000,"5 à 15 k€","Plus de 15 k€")))</f>
        <v/>
      </c>
    </row>
    <row r="2410">
      <c r="A2410" s="65" t="inlineStr">
        <is>
          <t>DEV-02409</t>
        </is>
      </c>
      <c r="B2410" s="66" t="n">
        <v>45975</v>
      </c>
      <c r="C2410" s="65" t="inlineStr">
        <is>
          <t>2025-11</t>
        </is>
      </c>
      <c r="D2410" s="65" t="inlineStr">
        <is>
          <t>2025-2026</t>
        </is>
      </c>
      <c r="E2410" s="65" t="inlineStr">
        <is>
          <t>CLI-0501</t>
        </is>
      </c>
      <c r="F2410" s="65" t="inlineStr">
        <is>
          <t>Particulier</t>
        </is>
      </c>
      <c r="G2410" s="65" t="inlineStr">
        <is>
          <t>Bordeaux</t>
        </is>
      </c>
      <c r="H2410" s="65" t="inlineStr">
        <is>
          <t>Sophie Marchand</t>
        </is>
      </c>
      <c r="I2410" s="65" t="inlineStr">
        <is>
          <t>Chauffage</t>
        </is>
      </c>
      <c r="J2410" s="65" t="inlineStr">
        <is>
          <t>CH-005</t>
        </is>
      </c>
      <c r="K2410" s="65" t="inlineStr">
        <is>
          <t>Désembouage circuit chauffage</t>
        </is>
      </c>
      <c r="L2410" s="67" t="n">
        <v>1</v>
      </c>
      <c r="M2410" s="68" t="n">
        <v>859.49</v>
      </c>
      <c r="N2410" s="65" t="inlineStr">
        <is>
          <t>Accepté</t>
        </is>
      </c>
      <c r="O2410" s="66" t="n">
        <v>46013</v>
      </c>
      <c r="P2410" s="67" t="n">
        <v>9</v>
      </c>
      <c r="Q2410" s="67" t="n">
        <v>1</v>
      </c>
      <c r="R2410" s="67">
        <f>$I2410</f>
        <v/>
      </c>
      <c r="S2410" s="67">
        <f>$K2410</f>
        <v/>
      </c>
      <c r="T2410" s="67">
        <f>IFERROR(INDEX(Clients!$G$2:$G$1020,MATCH($E2410,Clients!$A$2:$A$1020,0)),"")</f>
        <v/>
      </c>
      <c r="U2410" s="67">
        <f>IFERROR(INDEX(Clients!$I$2:$I$1020,MATCH($E2410,Clients!$A$2:$A$1020,0)),"")</f>
        <v/>
      </c>
      <c r="V2410" s="69">
        <f>1</f>
        <v/>
      </c>
      <c r="W2410" s="69">
        <f>IF($N2410="Accepté",1,0)</f>
        <v/>
      </c>
      <c r="X2410" s="68">
        <f>$M2410*$W2410</f>
        <v/>
      </c>
      <c r="Y2410" s="68">
        <f>IF($N2410="En cours",0,$M2410)</f>
        <v/>
      </c>
      <c r="Z2410" s="69">
        <f>IF($P2410="",0,1)</f>
        <v/>
      </c>
      <c r="AA2410" s="70">
        <f>IF($P2410="",0,$P2410)</f>
        <v/>
      </c>
      <c r="AB2410" s="69">
        <f>IF(AND($P2410&lt;&gt;"",$P2410&lt;=Paramètres!$C$14),1,0)</f>
        <v/>
      </c>
      <c r="AC2410" s="67">
        <f>IF($P2410="","Jamais relancé",IF($P2410&lt;=3,"0-3 j",IF($P2410&lt;=7,"4-7 j",IF($P2410&lt;=15,"8-15 j","Plus de 15 j"))))</f>
        <v/>
      </c>
      <c r="AD2410" s="67">
        <f>IF($M2410&lt;=1000,"Moins de 1 k€",IF($M2410&lt;=5000,"1 à 5 k€",IF($M2410&lt;=15000,"5 à 15 k€","Plus de 15 k€")))</f>
        <v/>
      </c>
    </row>
    <row r="2411">
      <c r="A2411" s="65" t="inlineStr">
        <is>
          <t>DEV-02410</t>
        </is>
      </c>
      <c r="B2411" s="66" t="n">
        <v>45978</v>
      </c>
      <c r="C2411" s="65" t="inlineStr">
        <is>
          <t>2025-11</t>
        </is>
      </c>
      <c r="D2411" s="65" t="inlineStr">
        <is>
          <t>2025-2026</t>
        </is>
      </c>
      <c r="E2411" s="65" t="inlineStr">
        <is>
          <t>CLI-0494</t>
        </is>
      </c>
      <c r="F2411" s="65" t="inlineStr">
        <is>
          <t>Professionnel</t>
        </is>
      </c>
      <c r="G2411" s="65" t="inlineStr">
        <is>
          <t>Bordeaux</t>
        </is>
      </c>
      <c r="H2411" s="65" t="inlineStr">
        <is>
          <t>Karim Belkacem</t>
        </is>
      </c>
      <c r="I2411" s="65" t="inlineStr">
        <is>
          <t>Salle de bain</t>
        </is>
      </c>
      <c r="J2411" s="65" t="inlineStr">
        <is>
          <t>SB-003</t>
        </is>
      </c>
      <c r="K2411" s="65" t="inlineStr">
        <is>
          <t>Pose meuble vasque + robinetterie</t>
        </is>
      </c>
      <c r="L2411" s="67" t="n">
        <v>1</v>
      </c>
      <c r="M2411" s="68" t="n">
        <v>2392.09</v>
      </c>
      <c r="N2411" s="65" t="inlineStr">
        <is>
          <t>Accepté</t>
        </is>
      </c>
      <c r="O2411" s="66" t="n">
        <v>45992</v>
      </c>
      <c r="P2411" s="67" t="n">
        <v>7</v>
      </c>
      <c r="Q2411" s="67" t="n">
        <v>1</v>
      </c>
      <c r="R2411" s="67">
        <f>$I2411</f>
        <v/>
      </c>
      <c r="S2411" s="67">
        <f>$K2411</f>
        <v/>
      </c>
      <c r="T2411" s="67">
        <f>IFERROR(INDEX(Clients!$G$2:$G$1020,MATCH($E2411,Clients!$A$2:$A$1020,0)),"")</f>
        <v/>
      </c>
      <c r="U2411" s="67">
        <f>IFERROR(INDEX(Clients!$I$2:$I$1020,MATCH($E2411,Clients!$A$2:$A$1020,0)),"")</f>
        <v/>
      </c>
      <c r="V2411" s="69">
        <f>1</f>
        <v/>
      </c>
      <c r="W2411" s="69">
        <f>IF($N2411="Accepté",1,0)</f>
        <v/>
      </c>
      <c r="X2411" s="68">
        <f>$M2411*$W2411</f>
        <v/>
      </c>
      <c r="Y2411" s="68">
        <f>IF($N2411="En cours",0,$M2411)</f>
        <v/>
      </c>
      <c r="Z2411" s="69">
        <f>IF($P2411="",0,1)</f>
        <v/>
      </c>
      <c r="AA2411" s="70">
        <f>IF($P2411="",0,$P2411)</f>
        <v/>
      </c>
      <c r="AB2411" s="69">
        <f>IF(AND($P2411&lt;&gt;"",$P2411&lt;=Paramètres!$C$14),1,0)</f>
        <v/>
      </c>
      <c r="AC2411" s="67">
        <f>IF($P2411="","Jamais relancé",IF($P2411&lt;=3,"0-3 j",IF($P2411&lt;=7,"4-7 j",IF($P2411&lt;=15,"8-15 j","Plus de 15 j"))))</f>
        <v/>
      </c>
      <c r="AD2411" s="67">
        <f>IF($M2411&lt;=1000,"Moins de 1 k€",IF($M2411&lt;=5000,"1 à 5 k€",IF($M2411&lt;=15000,"5 à 15 k€","Plus de 15 k€")))</f>
        <v/>
      </c>
    </row>
    <row r="2412">
      <c r="A2412" s="65" t="inlineStr">
        <is>
          <t>DEV-02411</t>
        </is>
      </c>
      <c r="B2412" s="66" t="n">
        <v>45978</v>
      </c>
      <c r="C2412" s="65" t="inlineStr">
        <is>
          <t>2025-11</t>
        </is>
      </c>
      <c r="D2412" s="65" t="inlineStr">
        <is>
          <t>2025-2026</t>
        </is>
      </c>
      <c r="E2412" s="65" t="inlineStr">
        <is>
          <t>CLI-0800</t>
        </is>
      </c>
      <c r="F2412" s="65" t="inlineStr">
        <is>
          <t>Particulier</t>
        </is>
      </c>
      <c r="G2412" s="65" t="inlineStr">
        <is>
          <t>Bordeaux</t>
        </is>
      </c>
      <c r="H2412" s="65" t="inlineStr">
        <is>
          <t>Karim Belkacem</t>
        </is>
      </c>
      <c r="I2412" s="65" t="inlineStr">
        <is>
          <t>Électricité</t>
        </is>
      </c>
      <c r="J2412" s="65" t="inlineStr">
        <is>
          <t>EL-003</t>
        </is>
      </c>
      <c r="K2412" s="65" t="inlineStr">
        <is>
          <t>Rénovation électrique complète</t>
        </is>
      </c>
      <c r="L2412" s="67" t="n">
        <v>1</v>
      </c>
      <c r="M2412" s="68" t="n">
        <v>10811.88</v>
      </c>
      <c r="N2412" s="65" t="inlineStr">
        <is>
          <t>Accepté</t>
        </is>
      </c>
      <c r="O2412" s="66" t="n">
        <v>46006</v>
      </c>
      <c r="P2412" s="67" t="n"/>
      <c r="Q2412" s="67" t="n">
        <v>0</v>
      </c>
      <c r="R2412" s="67">
        <f>$I2412</f>
        <v/>
      </c>
      <c r="S2412" s="67">
        <f>$K2412</f>
        <v/>
      </c>
      <c r="T2412" s="67">
        <f>IFERROR(INDEX(Clients!$G$2:$G$1020,MATCH($E2412,Clients!$A$2:$A$1020,0)),"")</f>
        <v/>
      </c>
      <c r="U2412" s="67">
        <f>IFERROR(INDEX(Clients!$I$2:$I$1020,MATCH($E2412,Clients!$A$2:$A$1020,0)),"")</f>
        <v/>
      </c>
      <c r="V2412" s="69">
        <f>1</f>
        <v/>
      </c>
      <c r="W2412" s="69">
        <f>IF($N2412="Accepté",1,0)</f>
        <v/>
      </c>
      <c r="X2412" s="68">
        <f>$M2412*$W2412</f>
        <v/>
      </c>
      <c r="Y2412" s="68">
        <f>IF($N2412="En cours",0,$M2412)</f>
        <v/>
      </c>
      <c r="Z2412" s="69">
        <f>IF($P2412="",0,1)</f>
        <v/>
      </c>
      <c r="AA2412" s="70">
        <f>IF($P2412="",0,$P2412)</f>
        <v/>
      </c>
      <c r="AB2412" s="69">
        <f>IF(AND($P2412&lt;&gt;"",$P2412&lt;=Paramètres!$C$14),1,0)</f>
        <v/>
      </c>
      <c r="AC2412" s="67">
        <f>IF($P2412="","Jamais relancé",IF($P2412&lt;=3,"0-3 j",IF($P2412&lt;=7,"4-7 j",IF($P2412&lt;=15,"8-15 j","Plus de 15 j"))))</f>
        <v/>
      </c>
      <c r="AD2412" s="67">
        <f>IF($M2412&lt;=1000,"Moins de 1 k€",IF($M2412&lt;=5000,"1 à 5 k€",IF($M2412&lt;=15000,"5 à 15 k€","Plus de 15 k€")))</f>
        <v/>
      </c>
    </row>
    <row r="2413">
      <c r="A2413" s="65" t="inlineStr">
        <is>
          <t>DEV-02412</t>
        </is>
      </c>
      <c r="B2413" s="66" t="n">
        <v>45978</v>
      </c>
      <c r="C2413" s="65" t="inlineStr">
        <is>
          <t>2025-11</t>
        </is>
      </c>
      <c r="D2413" s="65" t="inlineStr">
        <is>
          <t>2025-2026</t>
        </is>
      </c>
      <c r="E2413" s="65" t="inlineStr">
        <is>
          <t>CLI-0375</t>
        </is>
      </c>
      <c r="F2413" s="65" t="inlineStr">
        <is>
          <t>Particulier</t>
        </is>
      </c>
      <c r="G2413" s="65" t="inlineStr">
        <is>
          <t>Bordeaux</t>
        </is>
      </c>
      <c r="H2413" s="65" t="inlineStr">
        <is>
          <t>Sophie Marchand</t>
        </is>
      </c>
      <c r="I2413" s="65" t="inlineStr">
        <is>
          <t>Dépannage</t>
        </is>
      </c>
      <c r="J2413" s="65" t="inlineStr">
        <is>
          <t>DP-001</t>
        </is>
      </c>
      <c r="K2413" s="65" t="inlineStr">
        <is>
          <t>Dépannage plomberie urgence</t>
        </is>
      </c>
      <c r="L2413" s="67" t="n">
        <v>1</v>
      </c>
      <c r="M2413" s="68" t="n">
        <v>305.42</v>
      </c>
      <c r="N2413" s="65" t="inlineStr">
        <is>
          <t>Refusé</t>
        </is>
      </c>
      <c r="O2413" s="66" t="n">
        <v>45990</v>
      </c>
      <c r="P2413" s="67" t="n">
        <v>12</v>
      </c>
      <c r="Q2413" s="67" t="n">
        <v>1</v>
      </c>
      <c r="R2413" s="67">
        <f>$I2413</f>
        <v/>
      </c>
      <c r="S2413" s="67">
        <f>$K2413</f>
        <v/>
      </c>
      <c r="T2413" s="67">
        <f>IFERROR(INDEX(Clients!$G$2:$G$1020,MATCH($E2413,Clients!$A$2:$A$1020,0)),"")</f>
        <v/>
      </c>
      <c r="U2413" s="67">
        <f>IFERROR(INDEX(Clients!$I$2:$I$1020,MATCH($E2413,Clients!$A$2:$A$1020,0)),"")</f>
        <v/>
      </c>
      <c r="V2413" s="69">
        <f>1</f>
        <v/>
      </c>
      <c r="W2413" s="69">
        <f>IF($N2413="Accepté",1,0)</f>
        <v/>
      </c>
      <c r="X2413" s="68">
        <f>$M2413*$W2413</f>
        <v/>
      </c>
      <c r="Y2413" s="68">
        <f>IF($N2413="En cours",0,$M2413)</f>
        <v/>
      </c>
      <c r="Z2413" s="69">
        <f>IF($P2413="",0,1)</f>
        <v/>
      </c>
      <c r="AA2413" s="70">
        <f>IF($P2413="",0,$P2413)</f>
        <v/>
      </c>
      <c r="AB2413" s="69">
        <f>IF(AND($P2413&lt;&gt;"",$P2413&lt;=Paramètres!$C$14),1,0)</f>
        <v/>
      </c>
      <c r="AC2413" s="67">
        <f>IF($P2413="","Jamais relancé",IF($P2413&lt;=3,"0-3 j",IF($P2413&lt;=7,"4-7 j",IF($P2413&lt;=15,"8-15 j","Plus de 15 j"))))</f>
        <v/>
      </c>
      <c r="AD2413" s="67">
        <f>IF($M2413&lt;=1000,"Moins de 1 k€",IF($M2413&lt;=5000,"1 à 5 k€",IF($M2413&lt;=15000,"5 à 15 k€","Plus de 15 k€")))</f>
        <v/>
      </c>
    </row>
    <row r="2414">
      <c r="A2414" s="65" t="inlineStr">
        <is>
          <t>DEV-02413</t>
        </is>
      </c>
      <c r="B2414" s="66" t="n">
        <v>45978</v>
      </c>
      <c r="C2414" s="65" t="inlineStr">
        <is>
          <t>2025-11</t>
        </is>
      </c>
      <c r="D2414" s="65" t="inlineStr">
        <is>
          <t>2025-2026</t>
        </is>
      </c>
      <c r="E2414" s="65" t="inlineStr">
        <is>
          <t>CLI-0814</t>
        </is>
      </c>
      <c r="F2414" s="65" t="inlineStr">
        <is>
          <t>Syndic</t>
        </is>
      </c>
      <c r="G2414" s="65" t="inlineStr">
        <is>
          <t>Montpellier</t>
        </is>
      </c>
      <c r="H2414" s="65" t="inlineStr">
        <is>
          <t>Thomas Rey</t>
        </is>
      </c>
      <c r="I2414" s="65" t="inlineStr">
        <is>
          <t>Chauffage</t>
        </is>
      </c>
      <c r="J2414" s="65" t="inlineStr">
        <is>
          <t>CH-004</t>
        </is>
      </c>
      <c r="K2414" s="65" t="inlineStr">
        <is>
          <t>Remplacement radiateurs (lot de 5)</t>
        </is>
      </c>
      <c r="L2414" s="67" t="n">
        <v>1</v>
      </c>
      <c r="M2414" s="68" t="n">
        <v>5362.29</v>
      </c>
      <c r="N2414" s="65" t="inlineStr">
        <is>
          <t>Sans réponse</t>
        </is>
      </c>
      <c r="O2414" s="66" t="n">
        <v>45997</v>
      </c>
      <c r="P2414" s="67" t="n"/>
      <c r="Q2414" s="67" t="n">
        <v>0</v>
      </c>
      <c r="R2414" s="67">
        <f>$I2414</f>
        <v/>
      </c>
      <c r="S2414" s="67">
        <f>$K2414</f>
        <v/>
      </c>
      <c r="T2414" s="67">
        <f>IFERROR(INDEX(Clients!$G$2:$G$1020,MATCH($E2414,Clients!$A$2:$A$1020,0)),"")</f>
        <v/>
      </c>
      <c r="U2414" s="67">
        <f>IFERROR(INDEX(Clients!$I$2:$I$1020,MATCH($E2414,Clients!$A$2:$A$1020,0)),"")</f>
        <v/>
      </c>
      <c r="V2414" s="69">
        <f>1</f>
        <v/>
      </c>
      <c r="W2414" s="69">
        <f>IF($N2414="Accepté",1,0)</f>
        <v/>
      </c>
      <c r="X2414" s="68">
        <f>$M2414*$W2414</f>
        <v/>
      </c>
      <c r="Y2414" s="68">
        <f>IF($N2414="En cours",0,$M2414)</f>
        <v/>
      </c>
      <c r="Z2414" s="69">
        <f>IF($P2414="",0,1)</f>
        <v/>
      </c>
      <c r="AA2414" s="70">
        <f>IF($P2414="",0,$P2414)</f>
        <v/>
      </c>
      <c r="AB2414" s="69">
        <f>IF(AND($P2414&lt;&gt;"",$P2414&lt;=Paramètres!$C$14),1,0)</f>
        <v/>
      </c>
      <c r="AC2414" s="67">
        <f>IF($P2414="","Jamais relancé",IF($P2414&lt;=3,"0-3 j",IF($P2414&lt;=7,"4-7 j",IF($P2414&lt;=15,"8-15 j","Plus de 15 j"))))</f>
        <v/>
      </c>
      <c r="AD2414" s="67">
        <f>IF($M2414&lt;=1000,"Moins de 1 k€",IF($M2414&lt;=5000,"1 à 5 k€",IF($M2414&lt;=15000,"5 à 15 k€","Plus de 15 k€")))</f>
        <v/>
      </c>
    </row>
    <row r="2415">
      <c r="A2415" s="65" t="inlineStr">
        <is>
          <t>DEV-02414</t>
        </is>
      </c>
      <c r="B2415" s="66" t="n">
        <v>45979</v>
      </c>
      <c r="C2415" s="65" t="inlineStr">
        <is>
          <t>2025-11</t>
        </is>
      </c>
      <c r="D2415" s="65" t="inlineStr">
        <is>
          <t>2025-2026</t>
        </is>
      </c>
      <c r="E2415" s="65" t="inlineStr">
        <is>
          <t>CLI-0330</t>
        </is>
      </c>
      <c r="F2415" s="65" t="inlineStr">
        <is>
          <t>Particulier</t>
        </is>
      </c>
      <c r="G2415" s="65" t="inlineStr">
        <is>
          <t>Toulouse</t>
        </is>
      </c>
      <c r="H2415" s="65" t="inlineStr">
        <is>
          <t>Julien Fabre</t>
        </is>
      </c>
      <c r="I2415" s="65" t="inlineStr">
        <is>
          <t>Dépannage</t>
        </is>
      </c>
      <c r="J2415" s="65" t="inlineStr">
        <is>
          <t>DP-003</t>
        </is>
      </c>
      <c r="K2415" s="65" t="inlineStr">
        <is>
          <t>Dépannage électrique urgence</t>
        </is>
      </c>
      <c r="L2415" s="67" t="n">
        <v>1</v>
      </c>
      <c r="M2415" s="68" t="n">
        <v>330.48</v>
      </c>
      <c r="N2415" s="65" t="inlineStr">
        <is>
          <t>Accepté</t>
        </is>
      </c>
      <c r="O2415" s="66" t="n">
        <v>45986</v>
      </c>
      <c r="P2415" s="67" t="n">
        <v>13</v>
      </c>
      <c r="Q2415" s="67" t="n">
        <v>0</v>
      </c>
      <c r="R2415" s="67">
        <f>$I2415</f>
        <v/>
      </c>
      <c r="S2415" s="67">
        <f>$K2415</f>
        <v/>
      </c>
      <c r="T2415" s="67">
        <f>IFERROR(INDEX(Clients!$G$2:$G$1020,MATCH($E2415,Clients!$A$2:$A$1020,0)),"")</f>
        <v/>
      </c>
      <c r="U2415" s="67">
        <f>IFERROR(INDEX(Clients!$I$2:$I$1020,MATCH($E2415,Clients!$A$2:$A$1020,0)),"")</f>
        <v/>
      </c>
      <c r="V2415" s="69">
        <f>1</f>
        <v/>
      </c>
      <c r="W2415" s="69">
        <f>IF($N2415="Accepté",1,0)</f>
        <v/>
      </c>
      <c r="X2415" s="68">
        <f>$M2415*$W2415</f>
        <v/>
      </c>
      <c r="Y2415" s="68">
        <f>IF($N2415="En cours",0,$M2415)</f>
        <v/>
      </c>
      <c r="Z2415" s="69">
        <f>IF($P2415="",0,1)</f>
        <v/>
      </c>
      <c r="AA2415" s="70">
        <f>IF($P2415="",0,$P2415)</f>
        <v/>
      </c>
      <c r="AB2415" s="69">
        <f>IF(AND($P2415&lt;&gt;"",$P2415&lt;=Paramètres!$C$14),1,0)</f>
        <v/>
      </c>
      <c r="AC2415" s="67">
        <f>IF($P2415="","Jamais relancé",IF($P2415&lt;=3,"0-3 j",IF($P2415&lt;=7,"4-7 j",IF($P2415&lt;=15,"8-15 j","Plus de 15 j"))))</f>
        <v/>
      </c>
      <c r="AD2415" s="67">
        <f>IF($M2415&lt;=1000,"Moins de 1 k€",IF($M2415&lt;=5000,"1 à 5 k€",IF($M2415&lt;=15000,"5 à 15 k€","Plus de 15 k€")))</f>
        <v/>
      </c>
    </row>
    <row r="2416">
      <c r="A2416" s="65" t="inlineStr">
        <is>
          <t>DEV-02415</t>
        </is>
      </c>
      <c r="B2416" s="66" t="n">
        <v>45979</v>
      </c>
      <c r="C2416" s="65" t="inlineStr">
        <is>
          <t>2025-11</t>
        </is>
      </c>
      <c r="D2416" s="65" t="inlineStr">
        <is>
          <t>2025-2026</t>
        </is>
      </c>
      <c r="E2416" s="65" t="inlineStr">
        <is>
          <t>CLI-0315</t>
        </is>
      </c>
      <c r="F2416" s="65" t="inlineStr">
        <is>
          <t>Professionnel</t>
        </is>
      </c>
      <c r="G2416" s="65" t="inlineStr">
        <is>
          <t>Bordeaux</t>
        </is>
      </c>
      <c r="H2416" s="65" t="inlineStr">
        <is>
          <t>Karim Belkacem</t>
        </is>
      </c>
      <c r="I2416" s="65" t="inlineStr">
        <is>
          <t>Chauffage</t>
        </is>
      </c>
      <c r="J2416" s="65" t="inlineStr">
        <is>
          <t>CH-001</t>
        </is>
      </c>
      <c r="K2416" s="65" t="inlineStr">
        <is>
          <t>Installation chaudière gaz condensation</t>
        </is>
      </c>
      <c r="L2416" s="67" t="n">
        <v>1</v>
      </c>
      <c r="M2416" s="68" t="n">
        <v>9636.01</v>
      </c>
      <c r="N2416" s="65" t="inlineStr">
        <is>
          <t>Refusé</t>
        </is>
      </c>
      <c r="O2416" s="66" t="n">
        <v>45985</v>
      </c>
      <c r="P2416" s="67" t="n">
        <v>13</v>
      </c>
      <c r="Q2416" s="67" t="n">
        <v>0</v>
      </c>
      <c r="R2416" s="67">
        <f>$I2416</f>
        <v/>
      </c>
      <c r="S2416" s="67">
        <f>$K2416</f>
        <v/>
      </c>
      <c r="T2416" s="67">
        <f>IFERROR(INDEX(Clients!$G$2:$G$1020,MATCH($E2416,Clients!$A$2:$A$1020,0)),"")</f>
        <v/>
      </c>
      <c r="U2416" s="67">
        <f>IFERROR(INDEX(Clients!$I$2:$I$1020,MATCH($E2416,Clients!$A$2:$A$1020,0)),"")</f>
        <v/>
      </c>
      <c r="V2416" s="69">
        <f>1</f>
        <v/>
      </c>
      <c r="W2416" s="69">
        <f>IF($N2416="Accepté",1,0)</f>
        <v/>
      </c>
      <c r="X2416" s="68">
        <f>$M2416*$W2416</f>
        <v/>
      </c>
      <c r="Y2416" s="68">
        <f>IF($N2416="En cours",0,$M2416)</f>
        <v/>
      </c>
      <c r="Z2416" s="69">
        <f>IF($P2416="",0,1)</f>
        <v/>
      </c>
      <c r="AA2416" s="70">
        <f>IF($P2416="",0,$P2416)</f>
        <v/>
      </c>
      <c r="AB2416" s="69">
        <f>IF(AND($P2416&lt;&gt;"",$P2416&lt;=Paramètres!$C$14),1,0)</f>
        <v/>
      </c>
      <c r="AC2416" s="67">
        <f>IF($P2416="","Jamais relancé",IF($P2416&lt;=3,"0-3 j",IF($P2416&lt;=7,"4-7 j",IF($P2416&lt;=15,"8-15 j","Plus de 15 j"))))</f>
        <v/>
      </c>
      <c r="AD2416" s="67">
        <f>IF($M2416&lt;=1000,"Moins de 1 k€",IF($M2416&lt;=5000,"1 à 5 k€",IF($M2416&lt;=15000,"5 à 15 k€","Plus de 15 k€")))</f>
        <v/>
      </c>
    </row>
    <row r="2417">
      <c r="A2417" s="65" t="inlineStr">
        <is>
          <t>DEV-02416</t>
        </is>
      </c>
      <c r="B2417" s="66" t="n">
        <v>45979</v>
      </c>
      <c r="C2417" s="65" t="inlineStr">
        <is>
          <t>2025-11</t>
        </is>
      </c>
      <c r="D2417" s="65" t="inlineStr">
        <is>
          <t>2025-2026</t>
        </is>
      </c>
      <c r="E2417" s="65" t="inlineStr">
        <is>
          <t>CLI-0644</t>
        </is>
      </c>
      <c r="F2417" s="65" t="inlineStr">
        <is>
          <t>Particulier</t>
        </is>
      </c>
      <c r="G2417" s="65" t="inlineStr">
        <is>
          <t>Bordeaux</t>
        </is>
      </c>
      <c r="H2417" s="65" t="inlineStr">
        <is>
          <t>Karim Belkacem</t>
        </is>
      </c>
      <c r="I2417" s="65" t="inlineStr">
        <is>
          <t>Salle de bain</t>
        </is>
      </c>
      <c r="J2417" s="65" t="inlineStr">
        <is>
          <t>SB-002</t>
        </is>
      </c>
      <c r="K2417" s="65" t="inlineStr">
        <is>
          <t>Remplacement baignoire par douche</t>
        </is>
      </c>
      <c r="L2417" s="67" t="n">
        <v>1</v>
      </c>
      <c r="M2417" s="68" t="n">
        <v>3961.3</v>
      </c>
      <c r="N2417" s="65" t="inlineStr">
        <is>
          <t>Sans réponse</t>
        </is>
      </c>
      <c r="O2417" s="66" t="n">
        <v>46018</v>
      </c>
      <c r="P2417" s="67" t="n">
        <v>10</v>
      </c>
      <c r="Q2417" s="67" t="n">
        <v>2</v>
      </c>
      <c r="R2417" s="67">
        <f>$I2417</f>
        <v/>
      </c>
      <c r="S2417" s="67">
        <f>$K2417</f>
        <v/>
      </c>
      <c r="T2417" s="67">
        <f>IFERROR(INDEX(Clients!$G$2:$G$1020,MATCH($E2417,Clients!$A$2:$A$1020,0)),"")</f>
        <v/>
      </c>
      <c r="U2417" s="67">
        <f>IFERROR(INDEX(Clients!$I$2:$I$1020,MATCH($E2417,Clients!$A$2:$A$1020,0)),"")</f>
        <v/>
      </c>
      <c r="V2417" s="69">
        <f>1</f>
        <v/>
      </c>
      <c r="W2417" s="69">
        <f>IF($N2417="Accepté",1,0)</f>
        <v/>
      </c>
      <c r="X2417" s="68">
        <f>$M2417*$W2417</f>
        <v/>
      </c>
      <c r="Y2417" s="68">
        <f>IF($N2417="En cours",0,$M2417)</f>
        <v/>
      </c>
      <c r="Z2417" s="69">
        <f>IF($P2417="",0,1)</f>
        <v/>
      </c>
      <c r="AA2417" s="70">
        <f>IF($P2417="",0,$P2417)</f>
        <v/>
      </c>
      <c r="AB2417" s="69">
        <f>IF(AND($P2417&lt;&gt;"",$P2417&lt;=Paramètres!$C$14),1,0)</f>
        <v/>
      </c>
      <c r="AC2417" s="67">
        <f>IF($P2417="","Jamais relancé",IF($P2417&lt;=3,"0-3 j",IF($P2417&lt;=7,"4-7 j",IF($P2417&lt;=15,"8-15 j","Plus de 15 j"))))</f>
        <v/>
      </c>
      <c r="AD2417" s="67">
        <f>IF($M2417&lt;=1000,"Moins de 1 k€",IF($M2417&lt;=5000,"1 à 5 k€",IF($M2417&lt;=15000,"5 à 15 k€","Plus de 15 k€")))</f>
        <v/>
      </c>
    </row>
    <row r="2418">
      <c r="A2418" s="65" t="inlineStr">
        <is>
          <t>DEV-02417</t>
        </is>
      </c>
      <c r="B2418" s="66" t="n">
        <v>45979</v>
      </c>
      <c r="C2418" s="65" t="inlineStr">
        <is>
          <t>2025-11</t>
        </is>
      </c>
      <c r="D2418" s="65" t="inlineStr">
        <is>
          <t>2025-2026</t>
        </is>
      </c>
      <c r="E2418" s="65" t="inlineStr">
        <is>
          <t>CLI-0417</t>
        </is>
      </c>
      <c r="F2418" s="65" t="inlineStr">
        <is>
          <t>Particulier</t>
        </is>
      </c>
      <c r="G2418" s="65" t="inlineStr">
        <is>
          <t>Toulouse</t>
        </is>
      </c>
      <c r="H2418" s="65" t="inlineStr">
        <is>
          <t>Julien Fabre</t>
        </is>
      </c>
      <c r="I2418" s="65" t="inlineStr">
        <is>
          <t>Dépannage</t>
        </is>
      </c>
      <c r="J2418" s="65" t="inlineStr">
        <is>
          <t>DP-002</t>
        </is>
      </c>
      <c r="K2418" s="65" t="inlineStr">
        <is>
          <t>Débouchage canalisation</t>
        </is>
      </c>
      <c r="L2418" s="67" t="n">
        <v>3</v>
      </c>
      <c r="M2418" s="68" t="n">
        <v>978.35</v>
      </c>
      <c r="N2418" s="65" t="inlineStr">
        <is>
          <t>Accepté</t>
        </is>
      </c>
      <c r="O2418" s="66" t="n">
        <v>46017</v>
      </c>
      <c r="P2418" s="67" t="n">
        <v>12</v>
      </c>
      <c r="Q2418" s="67" t="n">
        <v>2</v>
      </c>
      <c r="R2418" s="67">
        <f>$I2418</f>
        <v/>
      </c>
      <c r="S2418" s="67">
        <f>$K2418</f>
        <v/>
      </c>
      <c r="T2418" s="67">
        <f>IFERROR(INDEX(Clients!$G$2:$G$1020,MATCH($E2418,Clients!$A$2:$A$1020,0)),"")</f>
        <v/>
      </c>
      <c r="U2418" s="67">
        <f>IFERROR(INDEX(Clients!$I$2:$I$1020,MATCH($E2418,Clients!$A$2:$A$1020,0)),"")</f>
        <v/>
      </c>
      <c r="V2418" s="69">
        <f>1</f>
        <v/>
      </c>
      <c r="W2418" s="69">
        <f>IF($N2418="Accepté",1,0)</f>
        <v/>
      </c>
      <c r="X2418" s="68">
        <f>$M2418*$W2418</f>
        <v/>
      </c>
      <c r="Y2418" s="68">
        <f>IF($N2418="En cours",0,$M2418)</f>
        <v/>
      </c>
      <c r="Z2418" s="69">
        <f>IF($P2418="",0,1)</f>
        <v/>
      </c>
      <c r="AA2418" s="70">
        <f>IF($P2418="",0,$P2418)</f>
        <v/>
      </c>
      <c r="AB2418" s="69">
        <f>IF(AND($P2418&lt;&gt;"",$P2418&lt;=Paramètres!$C$14),1,0)</f>
        <v/>
      </c>
      <c r="AC2418" s="67">
        <f>IF($P2418="","Jamais relancé",IF($P2418&lt;=3,"0-3 j",IF($P2418&lt;=7,"4-7 j",IF($P2418&lt;=15,"8-15 j","Plus de 15 j"))))</f>
        <v/>
      </c>
      <c r="AD2418" s="67">
        <f>IF($M2418&lt;=1000,"Moins de 1 k€",IF($M2418&lt;=5000,"1 à 5 k€",IF($M2418&lt;=15000,"5 à 15 k€","Plus de 15 k€")))</f>
        <v/>
      </c>
    </row>
    <row r="2419">
      <c r="A2419" s="65" t="inlineStr">
        <is>
          <t>DEV-02418</t>
        </is>
      </c>
      <c r="B2419" s="66" t="n">
        <v>45980</v>
      </c>
      <c r="C2419" s="65" t="inlineStr">
        <is>
          <t>2025-11</t>
        </is>
      </c>
      <c r="D2419" s="65" t="inlineStr">
        <is>
          <t>2025-2026</t>
        </is>
      </c>
      <c r="E2419" s="65" t="inlineStr">
        <is>
          <t>CLI-0709</t>
        </is>
      </c>
      <c r="F2419" s="65" t="inlineStr">
        <is>
          <t>Professionnel</t>
        </is>
      </c>
      <c r="G2419" s="65" t="inlineStr">
        <is>
          <t>Montpellier</t>
        </is>
      </c>
      <c r="H2419" s="65" t="inlineStr">
        <is>
          <t>Thomas Rey</t>
        </is>
      </c>
      <c r="I2419" s="65" t="inlineStr">
        <is>
          <t>Plomberie</t>
        </is>
      </c>
      <c r="J2419" s="65" t="inlineStr">
        <is>
          <t>PR-002</t>
        </is>
      </c>
      <c r="K2419" s="65" t="inlineStr">
        <is>
          <t>Recherche de fuite + réparation</t>
        </is>
      </c>
      <c r="L2419" s="67" t="n">
        <v>1</v>
      </c>
      <c r="M2419" s="68" t="n">
        <v>684.86</v>
      </c>
      <c r="N2419" s="65" t="inlineStr">
        <is>
          <t>Accepté</t>
        </is>
      </c>
      <c r="O2419" s="66" t="n">
        <v>45993</v>
      </c>
      <c r="P2419" s="67" t="n">
        <v>10</v>
      </c>
      <c r="Q2419" s="67" t="n">
        <v>1</v>
      </c>
      <c r="R2419" s="67">
        <f>$I2419</f>
        <v/>
      </c>
      <c r="S2419" s="67">
        <f>$K2419</f>
        <v/>
      </c>
      <c r="T2419" s="67">
        <f>IFERROR(INDEX(Clients!$G$2:$G$1020,MATCH($E2419,Clients!$A$2:$A$1020,0)),"")</f>
        <v/>
      </c>
      <c r="U2419" s="67">
        <f>IFERROR(INDEX(Clients!$I$2:$I$1020,MATCH($E2419,Clients!$A$2:$A$1020,0)),"")</f>
        <v/>
      </c>
      <c r="V2419" s="69">
        <f>1</f>
        <v/>
      </c>
      <c r="W2419" s="69">
        <f>IF($N2419="Accepté",1,0)</f>
        <v/>
      </c>
      <c r="X2419" s="68">
        <f>$M2419*$W2419</f>
        <v/>
      </c>
      <c r="Y2419" s="68">
        <f>IF($N2419="En cours",0,$M2419)</f>
        <v/>
      </c>
      <c r="Z2419" s="69">
        <f>IF($P2419="",0,1)</f>
        <v/>
      </c>
      <c r="AA2419" s="70">
        <f>IF($P2419="",0,$P2419)</f>
        <v/>
      </c>
      <c r="AB2419" s="69">
        <f>IF(AND($P2419&lt;&gt;"",$P2419&lt;=Paramètres!$C$14),1,0)</f>
        <v/>
      </c>
      <c r="AC2419" s="67">
        <f>IF($P2419="","Jamais relancé",IF($P2419&lt;=3,"0-3 j",IF($P2419&lt;=7,"4-7 j",IF($P2419&lt;=15,"8-15 j","Plus de 15 j"))))</f>
        <v/>
      </c>
      <c r="AD2419" s="67">
        <f>IF($M2419&lt;=1000,"Moins de 1 k€",IF($M2419&lt;=5000,"1 à 5 k€",IF($M2419&lt;=15000,"5 à 15 k€","Plus de 15 k€")))</f>
        <v/>
      </c>
    </row>
    <row r="2420">
      <c r="A2420" s="65" t="inlineStr">
        <is>
          <t>DEV-02419</t>
        </is>
      </c>
      <c r="B2420" s="66" t="n">
        <v>45981</v>
      </c>
      <c r="C2420" s="65" t="inlineStr">
        <is>
          <t>2025-11</t>
        </is>
      </c>
      <c r="D2420" s="65" t="inlineStr">
        <is>
          <t>2025-2026</t>
        </is>
      </c>
      <c r="E2420" s="65" t="inlineStr">
        <is>
          <t>CLI-0046</t>
        </is>
      </c>
      <c r="F2420" s="65" t="inlineStr">
        <is>
          <t>Syndic</t>
        </is>
      </c>
      <c r="G2420" s="65" t="inlineStr">
        <is>
          <t>Toulouse</t>
        </is>
      </c>
      <c r="H2420" s="65" t="inlineStr">
        <is>
          <t>Nadia Cherif</t>
        </is>
      </c>
      <c r="I2420" s="65" t="inlineStr">
        <is>
          <t>Dépannage</t>
        </is>
      </c>
      <c r="J2420" s="65" t="inlineStr">
        <is>
          <t>DP-003</t>
        </is>
      </c>
      <c r="K2420" s="65" t="inlineStr">
        <is>
          <t>Dépannage électrique urgence</t>
        </is>
      </c>
      <c r="L2420" s="67" t="n">
        <v>1</v>
      </c>
      <c r="M2420" s="68" t="n">
        <v>734.52</v>
      </c>
      <c r="N2420" s="65" t="inlineStr">
        <is>
          <t>Sans réponse</t>
        </is>
      </c>
      <c r="O2420" s="66" t="n">
        <v>46003</v>
      </c>
      <c r="P2420" s="67" t="n"/>
      <c r="Q2420" s="67" t="n">
        <v>0</v>
      </c>
      <c r="R2420" s="67">
        <f>$I2420</f>
        <v/>
      </c>
      <c r="S2420" s="67">
        <f>$K2420</f>
        <v/>
      </c>
      <c r="T2420" s="67">
        <f>IFERROR(INDEX(Clients!$G$2:$G$1020,MATCH($E2420,Clients!$A$2:$A$1020,0)),"")</f>
        <v/>
      </c>
      <c r="U2420" s="67">
        <f>IFERROR(INDEX(Clients!$I$2:$I$1020,MATCH($E2420,Clients!$A$2:$A$1020,0)),"")</f>
        <v/>
      </c>
      <c r="V2420" s="69">
        <f>1</f>
        <v/>
      </c>
      <c r="W2420" s="69">
        <f>IF($N2420="Accepté",1,0)</f>
        <v/>
      </c>
      <c r="X2420" s="68">
        <f>$M2420*$W2420</f>
        <v/>
      </c>
      <c r="Y2420" s="68">
        <f>IF($N2420="En cours",0,$M2420)</f>
        <v/>
      </c>
      <c r="Z2420" s="69">
        <f>IF($P2420="",0,1)</f>
        <v/>
      </c>
      <c r="AA2420" s="70">
        <f>IF($P2420="",0,$P2420)</f>
        <v/>
      </c>
      <c r="AB2420" s="69">
        <f>IF(AND($P2420&lt;&gt;"",$P2420&lt;=Paramètres!$C$14),1,0)</f>
        <v/>
      </c>
      <c r="AC2420" s="67">
        <f>IF($P2420="","Jamais relancé",IF($P2420&lt;=3,"0-3 j",IF($P2420&lt;=7,"4-7 j",IF($P2420&lt;=15,"8-15 j","Plus de 15 j"))))</f>
        <v/>
      </c>
      <c r="AD2420" s="67">
        <f>IF($M2420&lt;=1000,"Moins de 1 k€",IF($M2420&lt;=5000,"1 à 5 k€",IF($M2420&lt;=15000,"5 à 15 k€","Plus de 15 k€")))</f>
        <v/>
      </c>
    </row>
    <row r="2421">
      <c r="A2421" s="65" t="inlineStr">
        <is>
          <t>DEV-02420</t>
        </is>
      </c>
      <c r="B2421" s="66" t="n">
        <v>45981</v>
      </c>
      <c r="C2421" s="65" t="inlineStr">
        <is>
          <t>2025-11</t>
        </is>
      </c>
      <c r="D2421" s="65" t="inlineStr">
        <is>
          <t>2025-2026</t>
        </is>
      </c>
      <c r="E2421" s="65" t="inlineStr">
        <is>
          <t>CLI-0119</t>
        </is>
      </c>
      <c r="F2421" s="65" t="inlineStr">
        <is>
          <t>Particulier</t>
        </is>
      </c>
      <c r="G2421" s="65" t="inlineStr">
        <is>
          <t>Bordeaux</t>
        </is>
      </c>
      <c r="H2421" s="65" t="inlineStr">
        <is>
          <t>Karim Belkacem</t>
        </is>
      </c>
      <c r="I2421" s="65" t="inlineStr">
        <is>
          <t>Électricité</t>
        </is>
      </c>
      <c r="J2421" s="65" t="inlineStr">
        <is>
          <t>EL-003</t>
        </is>
      </c>
      <c r="K2421" s="65" t="inlineStr">
        <is>
          <t>Rénovation électrique complète</t>
        </is>
      </c>
      <c r="L2421" s="67" t="n">
        <v>1</v>
      </c>
      <c r="M2421" s="68" t="n">
        <v>8801.76</v>
      </c>
      <c r="N2421" s="65" t="inlineStr">
        <is>
          <t>Refusé</t>
        </is>
      </c>
      <c r="O2421" s="66" t="n">
        <v>45993</v>
      </c>
      <c r="P2421" s="67" t="n"/>
      <c r="Q2421" s="67" t="n">
        <v>0</v>
      </c>
      <c r="R2421" s="67">
        <f>$I2421</f>
        <v/>
      </c>
      <c r="S2421" s="67">
        <f>$K2421</f>
        <v/>
      </c>
      <c r="T2421" s="67">
        <f>IFERROR(INDEX(Clients!$G$2:$G$1020,MATCH($E2421,Clients!$A$2:$A$1020,0)),"")</f>
        <v/>
      </c>
      <c r="U2421" s="67">
        <f>IFERROR(INDEX(Clients!$I$2:$I$1020,MATCH($E2421,Clients!$A$2:$A$1020,0)),"")</f>
        <v/>
      </c>
      <c r="V2421" s="69">
        <f>1</f>
        <v/>
      </c>
      <c r="W2421" s="69">
        <f>IF($N2421="Accepté",1,0)</f>
        <v/>
      </c>
      <c r="X2421" s="68">
        <f>$M2421*$W2421</f>
        <v/>
      </c>
      <c r="Y2421" s="68">
        <f>IF($N2421="En cours",0,$M2421)</f>
        <v/>
      </c>
      <c r="Z2421" s="69">
        <f>IF($P2421="",0,1)</f>
        <v/>
      </c>
      <c r="AA2421" s="70">
        <f>IF($P2421="",0,$P2421)</f>
        <v/>
      </c>
      <c r="AB2421" s="69">
        <f>IF(AND($P2421&lt;&gt;"",$P2421&lt;=Paramètres!$C$14),1,0)</f>
        <v/>
      </c>
      <c r="AC2421" s="67">
        <f>IF($P2421="","Jamais relancé",IF($P2421&lt;=3,"0-3 j",IF($P2421&lt;=7,"4-7 j",IF($P2421&lt;=15,"8-15 j","Plus de 15 j"))))</f>
        <v/>
      </c>
      <c r="AD2421" s="67">
        <f>IF($M2421&lt;=1000,"Moins de 1 k€",IF($M2421&lt;=5000,"1 à 5 k€",IF($M2421&lt;=15000,"5 à 15 k€","Plus de 15 k€")))</f>
        <v/>
      </c>
    </row>
    <row r="2422">
      <c r="A2422" s="65" t="inlineStr">
        <is>
          <t>DEV-02421</t>
        </is>
      </c>
      <c r="B2422" s="66" t="n">
        <v>45981</v>
      </c>
      <c r="C2422" s="65" t="inlineStr">
        <is>
          <t>2025-11</t>
        </is>
      </c>
      <c r="D2422" s="65" t="inlineStr">
        <is>
          <t>2025-2026</t>
        </is>
      </c>
      <c r="E2422" s="65" t="inlineStr">
        <is>
          <t>CLI-0548</t>
        </is>
      </c>
      <c r="F2422" s="65" t="inlineStr">
        <is>
          <t>Collectivité</t>
        </is>
      </c>
      <c r="G2422" s="65" t="inlineStr">
        <is>
          <t>Bordeaux</t>
        </is>
      </c>
      <c r="H2422" s="65" t="inlineStr">
        <is>
          <t>Karim Belkacem</t>
        </is>
      </c>
      <c r="I2422" s="65" t="inlineStr">
        <is>
          <t>Salle de bain</t>
        </is>
      </c>
      <c r="J2422" s="65" t="inlineStr">
        <is>
          <t>SB-002</t>
        </is>
      </c>
      <c r="K2422" s="65" t="inlineStr">
        <is>
          <t>Remplacement baignoire par douche</t>
        </is>
      </c>
      <c r="L2422" s="67" t="n">
        <v>1</v>
      </c>
      <c r="M2422" s="68" t="n">
        <v>9895.129999999999</v>
      </c>
      <c r="N2422" s="65" t="inlineStr">
        <is>
          <t>Accepté</t>
        </is>
      </c>
      <c r="O2422" s="66" t="n">
        <v>45998</v>
      </c>
      <c r="P2422" s="67" t="n">
        <v>3</v>
      </c>
      <c r="Q2422" s="67" t="n">
        <v>2</v>
      </c>
      <c r="R2422" s="67">
        <f>$I2422</f>
        <v/>
      </c>
      <c r="S2422" s="67">
        <f>$K2422</f>
        <v/>
      </c>
      <c r="T2422" s="67">
        <f>IFERROR(INDEX(Clients!$G$2:$G$1020,MATCH($E2422,Clients!$A$2:$A$1020,0)),"")</f>
        <v/>
      </c>
      <c r="U2422" s="67">
        <f>IFERROR(INDEX(Clients!$I$2:$I$1020,MATCH($E2422,Clients!$A$2:$A$1020,0)),"")</f>
        <v/>
      </c>
      <c r="V2422" s="69">
        <f>1</f>
        <v/>
      </c>
      <c r="W2422" s="69">
        <f>IF($N2422="Accepté",1,0)</f>
        <v/>
      </c>
      <c r="X2422" s="68">
        <f>$M2422*$W2422</f>
        <v/>
      </c>
      <c r="Y2422" s="68">
        <f>IF($N2422="En cours",0,$M2422)</f>
        <v/>
      </c>
      <c r="Z2422" s="69">
        <f>IF($P2422="",0,1)</f>
        <v/>
      </c>
      <c r="AA2422" s="70">
        <f>IF($P2422="",0,$P2422)</f>
        <v/>
      </c>
      <c r="AB2422" s="69">
        <f>IF(AND($P2422&lt;&gt;"",$P2422&lt;=Paramètres!$C$14),1,0)</f>
        <v/>
      </c>
      <c r="AC2422" s="67">
        <f>IF($P2422="","Jamais relancé",IF($P2422&lt;=3,"0-3 j",IF($P2422&lt;=7,"4-7 j",IF($P2422&lt;=15,"8-15 j","Plus de 15 j"))))</f>
        <v/>
      </c>
      <c r="AD2422" s="67">
        <f>IF($M2422&lt;=1000,"Moins de 1 k€",IF($M2422&lt;=5000,"1 à 5 k€",IF($M2422&lt;=15000,"5 à 15 k€","Plus de 15 k€")))</f>
        <v/>
      </c>
    </row>
    <row r="2423">
      <c r="A2423" s="65" t="inlineStr">
        <is>
          <t>DEV-02422</t>
        </is>
      </c>
      <c r="B2423" s="66" t="n">
        <v>45982</v>
      </c>
      <c r="C2423" s="65" t="inlineStr">
        <is>
          <t>2025-11</t>
        </is>
      </c>
      <c r="D2423" s="65" t="inlineStr">
        <is>
          <t>2025-2026</t>
        </is>
      </c>
      <c r="E2423" s="65" t="inlineStr">
        <is>
          <t>CLI-0593</t>
        </is>
      </c>
      <c r="F2423" s="65" t="inlineStr">
        <is>
          <t>Professionnel</t>
        </is>
      </c>
      <c r="G2423" s="65" t="inlineStr">
        <is>
          <t>Toulouse</t>
        </is>
      </c>
      <c r="H2423" s="65" t="inlineStr">
        <is>
          <t>Julien Fabre</t>
        </is>
      </c>
      <c r="I2423" s="65" t="inlineStr">
        <is>
          <t>Dépannage</t>
        </is>
      </c>
      <c r="J2423" s="65" t="inlineStr">
        <is>
          <t>DP-001</t>
        </is>
      </c>
      <c r="K2423" s="65" t="inlineStr">
        <is>
          <t>Dépannage plomberie urgence</t>
        </is>
      </c>
      <c r="L2423" s="67" t="n">
        <v>1</v>
      </c>
      <c r="M2423" s="68" t="n">
        <v>452.35</v>
      </c>
      <c r="N2423" s="65" t="inlineStr">
        <is>
          <t>Refusé</t>
        </is>
      </c>
      <c r="O2423" s="66" t="n">
        <v>46010</v>
      </c>
      <c r="P2423" s="67" t="n">
        <v>9</v>
      </c>
      <c r="Q2423" s="67" t="n">
        <v>2</v>
      </c>
      <c r="R2423" s="67">
        <f>$I2423</f>
        <v/>
      </c>
      <c r="S2423" s="67">
        <f>$K2423</f>
        <v/>
      </c>
      <c r="T2423" s="67">
        <f>IFERROR(INDEX(Clients!$G$2:$G$1020,MATCH($E2423,Clients!$A$2:$A$1020,0)),"")</f>
        <v/>
      </c>
      <c r="U2423" s="67">
        <f>IFERROR(INDEX(Clients!$I$2:$I$1020,MATCH($E2423,Clients!$A$2:$A$1020,0)),"")</f>
        <v/>
      </c>
      <c r="V2423" s="69">
        <f>1</f>
        <v/>
      </c>
      <c r="W2423" s="69">
        <f>IF($N2423="Accepté",1,0)</f>
        <v/>
      </c>
      <c r="X2423" s="68">
        <f>$M2423*$W2423</f>
        <v/>
      </c>
      <c r="Y2423" s="68">
        <f>IF($N2423="En cours",0,$M2423)</f>
        <v/>
      </c>
      <c r="Z2423" s="69">
        <f>IF($P2423="",0,1)</f>
        <v/>
      </c>
      <c r="AA2423" s="70">
        <f>IF($P2423="",0,$P2423)</f>
        <v/>
      </c>
      <c r="AB2423" s="69">
        <f>IF(AND($P2423&lt;&gt;"",$P2423&lt;=Paramètres!$C$14),1,0)</f>
        <v/>
      </c>
      <c r="AC2423" s="67">
        <f>IF($P2423="","Jamais relancé",IF($P2423&lt;=3,"0-3 j",IF($P2423&lt;=7,"4-7 j",IF($P2423&lt;=15,"8-15 j","Plus de 15 j"))))</f>
        <v/>
      </c>
      <c r="AD2423" s="67">
        <f>IF($M2423&lt;=1000,"Moins de 1 k€",IF($M2423&lt;=5000,"1 à 5 k€",IF($M2423&lt;=15000,"5 à 15 k€","Plus de 15 k€")))</f>
        <v/>
      </c>
    </row>
    <row r="2424">
      <c r="A2424" s="65" t="inlineStr">
        <is>
          <t>DEV-02423</t>
        </is>
      </c>
      <c r="B2424" s="66" t="n">
        <v>45982</v>
      </c>
      <c r="C2424" s="65" t="inlineStr">
        <is>
          <t>2025-11</t>
        </is>
      </c>
      <c r="D2424" s="65" t="inlineStr">
        <is>
          <t>2025-2026</t>
        </is>
      </c>
      <c r="E2424" s="65" t="inlineStr">
        <is>
          <t>CLI-0465</t>
        </is>
      </c>
      <c r="F2424" s="65" t="inlineStr">
        <is>
          <t>Particulier</t>
        </is>
      </c>
      <c r="G2424" s="65" t="inlineStr">
        <is>
          <t>Bordeaux</t>
        </is>
      </c>
      <c r="H2424" s="65" t="inlineStr">
        <is>
          <t>Karim Belkacem</t>
        </is>
      </c>
      <c r="I2424" s="65" t="inlineStr">
        <is>
          <t>Dépannage</t>
        </is>
      </c>
      <c r="J2424" s="65" t="inlineStr">
        <is>
          <t>DP-001</t>
        </is>
      </c>
      <c r="K2424" s="65" t="inlineStr">
        <is>
          <t>Dépannage plomberie urgence</t>
        </is>
      </c>
      <c r="L2424" s="67" t="n">
        <v>1</v>
      </c>
      <c r="M2424" s="68" t="n">
        <v>279.88</v>
      </c>
      <c r="N2424" s="65" t="inlineStr">
        <is>
          <t>Accepté</t>
        </is>
      </c>
      <c r="O2424" s="66" t="n">
        <v>46012</v>
      </c>
      <c r="P2424" s="67" t="n">
        <v>13</v>
      </c>
      <c r="Q2424" s="67" t="n">
        <v>2</v>
      </c>
      <c r="R2424" s="67">
        <f>$I2424</f>
        <v/>
      </c>
      <c r="S2424" s="67">
        <f>$K2424</f>
        <v/>
      </c>
      <c r="T2424" s="67">
        <f>IFERROR(INDEX(Clients!$G$2:$G$1020,MATCH($E2424,Clients!$A$2:$A$1020,0)),"")</f>
        <v/>
      </c>
      <c r="U2424" s="67">
        <f>IFERROR(INDEX(Clients!$I$2:$I$1020,MATCH($E2424,Clients!$A$2:$A$1020,0)),"")</f>
        <v/>
      </c>
      <c r="V2424" s="69">
        <f>1</f>
        <v/>
      </c>
      <c r="W2424" s="69">
        <f>IF($N2424="Accepté",1,0)</f>
        <v/>
      </c>
      <c r="X2424" s="68">
        <f>$M2424*$W2424</f>
        <v/>
      </c>
      <c r="Y2424" s="68">
        <f>IF($N2424="En cours",0,$M2424)</f>
        <v/>
      </c>
      <c r="Z2424" s="69">
        <f>IF($P2424="",0,1)</f>
        <v/>
      </c>
      <c r="AA2424" s="70">
        <f>IF($P2424="",0,$P2424)</f>
        <v/>
      </c>
      <c r="AB2424" s="69">
        <f>IF(AND($P2424&lt;&gt;"",$P2424&lt;=Paramètres!$C$14),1,0)</f>
        <v/>
      </c>
      <c r="AC2424" s="67">
        <f>IF($P2424="","Jamais relancé",IF($P2424&lt;=3,"0-3 j",IF($P2424&lt;=7,"4-7 j",IF($P2424&lt;=15,"8-15 j","Plus de 15 j"))))</f>
        <v/>
      </c>
      <c r="AD2424" s="67">
        <f>IF($M2424&lt;=1000,"Moins de 1 k€",IF($M2424&lt;=5000,"1 à 5 k€",IF($M2424&lt;=15000,"5 à 15 k€","Plus de 15 k€")))</f>
        <v/>
      </c>
    </row>
    <row r="2425">
      <c r="A2425" s="65" t="inlineStr">
        <is>
          <t>DEV-02424</t>
        </is>
      </c>
      <c r="B2425" s="66" t="n">
        <v>45982</v>
      </c>
      <c r="C2425" s="65" t="inlineStr">
        <is>
          <t>2025-11</t>
        </is>
      </c>
      <c r="D2425" s="65" t="inlineStr">
        <is>
          <t>2025-2026</t>
        </is>
      </c>
      <c r="E2425" s="65" t="inlineStr">
        <is>
          <t>CLI-0077</t>
        </is>
      </c>
      <c r="F2425" s="65" t="inlineStr">
        <is>
          <t>Particulier</t>
        </is>
      </c>
      <c r="G2425" s="65" t="inlineStr">
        <is>
          <t>Bordeaux</t>
        </is>
      </c>
      <c r="H2425" s="65" t="inlineStr">
        <is>
          <t>Sophie Marchand</t>
        </is>
      </c>
      <c r="I2425" s="65" t="inlineStr">
        <is>
          <t>Chauffage</t>
        </is>
      </c>
      <c r="J2425" s="65" t="inlineStr">
        <is>
          <t>CH-001</t>
        </is>
      </c>
      <c r="K2425" s="65" t="inlineStr">
        <is>
          <t>Installation chaudière gaz condensation</t>
        </is>
      </c>
      <c r="L2425" s="67" t="n">
        <v>1</v>
      </c>
      <c r="M2425" s="68" t="n">
        <v>5571.66</v>
      </c>
      <c r="N2425" s="65" t="inlineStr">
        <is>
          <t>Refusé</t>
        </is>
      </c>
      <c r="O2425" s="66" t="n">
        <v>45995</v>
      </c>
      <c r="P2425" s="67" t="n"/>
      <c r="Q2425" s="67" t="n">
        <v>0</v>
      </c>
      <c r="R2425" s="67">
        <f>$I2425</f>
        <v/>
      </c>
      <c r="S2425" s="67">
        <f>$K2425</f>
        <v/>
      </c>
      <c r="T2425" s="67">
        <f>IFERROR(INDEX(Clients!$G$2:$G$1020,MATCH($E2425,Clients!$A$2:$A$1020,0)),"")</f>
        <v/>
      </c>
      <c r="U2425" s="67">
        <f>IFERROR(INDEX(Clients!$I$2:$I$1020,MATCH($E2425,Clients!$A$2:$A$1020,0)),"")</f>
        <v/>
      </c>
      <c r="V2425" s="69">
        <f>1</f>
        <v/>
      </c>
      <c r="W2425" s="69">
        <f>IF($N2425="Accepté",1,0)</f>
        <v/>
      </c>
      <c r="X2425" s="68">
        <f>$M2425*$W2425</f>
        <v/>
      </c>
      <c r="Y2425" s="68">
        <f>IF($N2425="En cours",0,$M2425)</f>
        <v/>
      </c>
      <c r="Z2425" s="69">
        <f>IF($P2425="",0,1)</f>
        <v/>
      </c>
      <c r="AA2425" s="70">
        <f>IF($P2425="",0,$P2425)</f>
        <v/>
      </c>
      <c r="AB2425" s="69">
        <f>IF(AND($P2425&lt;&gt;"",$P2425&lt;=Paramètres!$C$14),1,0)</f>
        <v/>
      </c>
      <c r="AC2425" s="67">
        <f>IF($P2425="","Jamais relancé",IF($P2425&lt;=3,"0-3 j",IF($P2425&lt;=7,"4-7 j",IF($P2425&lt;=15,"8-15 j","Plus de 15 j"))))</f>
        <v/>
      </c>
      <c r="AD2425" s="67">
        <f>IF($M2425&lt;=1000,"Moins de 1 k€",IF($M2425&lt;=5000,"1 à 5 k€",IF($M2425&lt;=15000,"5 à 15 k€","Plus de 15 k€")))</f>
        <v/>
      </c>
    </row>
    <row r="2426">
      <c r="A2426" s="65" t="inlineStr">
        <is>
          <t>DEV-02425</t>
        </is>
      </c>
      <c r="B2426" s="66" t="n">
        <v>45982</v>
      </c>
      <c r="C2426" s="65" t="inlineStr">
        <is>
          <t>2025-11</t>
        </is>
      </c>
      <c r="D2426" s="65" t="inlineStr">
        <is>
          <t>2025-2026</t>
        </is>
      </c>
      <c r="E2426" s="65" t="inlineStr">
        <is>
          <t>CLI-0979</t>
        </is>
      </c>
      <c r="F2426" s="65" t="inlineStr">
        <is>
          <t>Particulier</t>
        </is>
      </c>
      <c r="G2426" s="65" t="inlineStr">
        <is>
          <t>Montpellier</t>
        </is>
      </c>
      <c r="H2426" s="65" t="inlineStr">
        <is>
          <t>Thomas Rey</t>
        </is>
      </c>
      <c r="I2426" s="65" t="inlineStr">
        <is>
          <t>Plomberie</t>
        </is>
      </c>
      <c r="J2426" s="65" t="inlineStr">
        <is>
          <t>PR-001</t>
        </is>
      </c>
      <c r="K2426" s="65" t="inlineStr">
        <is>
          <t>Remplacement chauffe-eau 200 L</t>
        </is>
      </c>
      <c r="L2426" s="67" t="n">
        <v>2</v>
      </c>
      <c r="M2426" s="68" t="n">
        <v>2877.19</v>
      </c>
      <c r="N2426" s="65" t="inlineStr">
        <is>
          <t>Accepté</t>
        </is>
      </c>
      <c r="O2426" s="66" t="n">
        <v>46010</v>
      </c>
      <c r="P2426" s="67" t="n">
        <v>11</v>
      </c>
      <c r="Q2426" s="67" t="n">
        <v>2</v>
      </c>
      <c r="R2426" s="67">
        <f>$I2426</f>
        <v/>
      </c>
      <c r="S2426" s="67">
        <f>$K2426</f>
        <v/>
      </c>
      <c r="T2426" s="67">
        <f>IFERROR(INDEX(Clients!$G$2:$G$1020,MATCH($E2426,Clients!$A$2:$A$1020,0)),"")</f>
        <v/>
      </c>
      <c r="U2426" s="67">
        <f>IFERROR(INDEX(Clients!$I$2:$I$1020,MATCH($E2426,Clients!$A$2:$A$1020,0)),"")</f>
        <v/>
      </c>
      <c r="V2426" s="69">
        <f>1</f>
        <v/>
      </c>
      <c r="W2426" s="69">
        <f>IF($N2426="Accepté",1,0)</f>
        <v/>
      </c>
      <c r="X2426" s="68">
        <f>$M2426*$W2426</f>
        <v/>
      </c>
      <c r="Y2426" s="68">
        <f>IF($N2426="En cours",0,$M2426)</f>
        <v/>
      </c>
      <c r="Z2426" s="69">
        <f>IF($P2426="",0,1)</f>
        <v/>
      </c>
      <c r="AA2426" s="70">
        <f>IF($P2426="",0,$P2426)</f>
        <v/>
      </c>
      <c r="AB2426" s="69">
        <f>IF(AND($P2426&lt;&gt;"",$P2426&lt;=Paramètres!$C$14),1,0)</f>
        <v/>
      </c>
      <c r="AC2426" s="67">
        <f>IF($P2426="","Jamais relancé",IF($P2426&lt;=3,"0-3 j",IF($P2426&lt;=7,"4-7 j",IF($P2426&lt;=15,"8-15 j","Plus de 15 j"))))</f>
        <v/>
      </c>
      <c r="AD2426" s="67">
        <f>IF($M2426&lt;=1000,"Moins de 1 k€",IF($M2426&lt;=5000,"1 à 5 k€",IF($M2426&lt;=15000,"5 à 15 k€","Plus de 15 k€")))</f>
        <v/>
      </c>
    </row>
    <row r="2427">
      <c r="A2427" s="65" t="inlineStr">
        <is>
          <t>DEV-02426</t>
        </is>
      </c>
      <c r="B2427" s="66" t="n">
        <v>45985</v>
      </c>
      <c r="C2427" s="65" t="inlineStr">
        <is>
          <t>2025-11</t>
        </is>
      </c>
      <c r="D2427" s="65" t="inlineStr">
        <is>
          <t>2025-2026</t>
        </is>
      </c>
      <c r="E2427" s="65" t="inlineStr">
        <is>
          <t>CLI-0009</t>
        </is>
      </c>
      <c r="F2427" s="65" t="inlineStr">
        <is>
          <t>Particulier</t>
        </is>
      </c>
      <c r="G2427" s="65" t="inlineStr">
        <is>
          <t>Toulouse</t>
        </is>
      </c>
      <c r="H2427" s="65" t="inlineStr">
        <is>
          <t>Julien Fabre</t>
        </is>
      </c>
      <c r="I2427" s="65" t="inlineStr">
        <is>
          <t>Dépannage</t>
        </is>
      </c>
      <c r="J2427" s="65" t="inlineStr">
        <is>
          <t>DP-004</t>
        </is>
      </c>
      <c r="K2427" s="65" t="inlineStr">
        <is>
          <t>Remise en service chaudière</t>
        </is>
      </c>
      <c r="L2427" s="67" t="n">
        <v>1</v>
      </c>
      <c r="M2427" s="68" t="n">
        <v>231.88</v>
      </c>
      <c r="N2427" s="65" t="inlineStr">
        <is>
          <t>Sans réponse</t>
        </is>
      </c>
      <c r="O2427" s="66" t="n">
        <v>46022</v>
      </c>
      <c r="P2427" s="67" t="n">
        <v>5</v>
      </c>
      <c r="Q2427" s="67" t="n">
        <v>1</v>
      </c>
      <c r="R2427" s="67">
        <f>$I2427</f>
        <v/>
      </c>
      <c r="S2427" s="67">
        <f>$K2427</f>
        <v/>
      </c>
      <c r="T2427" s="67">
        <f>IFERROR(INDEX(Clients!$G$2:$G$1020,MATCH($E2427,Clients!$A$2:$A$1020,0)),"")</f>
        <v/>
      </c>
      <c r="U2427" s="67">
        <f>IFERROR(INDEX(Clients!$I$2:$I$1020,MATCH($E2427,Clients!$A$2:$A$1020,0)),"")</f>
        <v/>
      </c>
      <c r="V2427" s="69">
        <f>1</f>
        <v/>
      </c>
      <c r="W2427" s="69">
        <f>IF($N2427="Accepté",1,0)</f>
        <v/>
      </c>
      <c r="X2427" s="68">
        <f>$M2427*$W2427</f>
        <v/>
      </c>
      <c r="Y2427" s="68">
        <f>IF($N2427="En cours",0,$M2427)</f>
        <v/>
      </c>
      <c r="Z2427" s="69">
        <f>IF($P2427="",0,1)</f>
        <v/>
      </c>
      <c r="AA2427" s="70">
        <f>IF($P2427="",0,$P2427)</f>
        <v/>
      </c>
      <c r="AB2427" s="69">
        <f>IF(AND($P2427&lt;&gt;"",$P2427&lt;=Paramètres!$C$14),1,0)</f>
        <v/>
      </c>
      <c r="AC2427" s="67">
        <f>IF($P2427="","Jamais relancé",IF($P2427&lt;=3,"0-3 j",IF($P2427&lt;=7,"4-7 j",IF($P2427&lt;=15,"8-15 j","Plus de 15 j"))))</f>
        <v/>
      </c>
      <c r="AD2427" s="67">
        <f>IF($M2427&lt;=1000,"Moins de 1 k€",IF($M2427&lt;=5000,"1 à 5 k€",IF($M2427&lt;=15000,"5 à 15 k€","Plus de 15 k€")))</f>
        <v/>
      </c>
    </row>
    <row r="2428">
      <c r="A2428" s="65" t="inlineStr">
        <is>
          <t>DEV-02427</t>
        </is>
      </c>
      <c r="B2428" s="66" t="n">
        <v>45985</v>
      </c>
      <c r="C2428" s="65" t="inlineStr">
        <is>
          <t>2025-11</t>
        </is>
      </c>
      <c r="D2428" s="65" t="inlineStr">
        <is>
          <t>2025-2026</t>
        </is>
      </c>
      <c r="E2428" s="65" t="inlineStr">
        <is>
          <t>CLI-0726</t>
        </is>
      </c>
      <c r="F2428" s="65" t="inlineStr">
        <is>
          <t>Professionnel</t>
        </is>
      </c>
      <c r="G2428" s="65" t="inlineStr">
        <is>
          <t>Bordeaux</t>
        </is>
      </c>
      <c r="H2428" s="65" t="inlineStr">
        <is>
          <t>Sophie Marchand</t>
        </is>
      </c>
      <c r="I2428" s="65" t="inlineStr">
        <is>
          <t>Plomberie</t>
        </is>
      </c>
      <c r="J2428" s="65" t="inlineStr">
        <is>
          <t>PR-002</t>
        </is>
      </c>
      <c r="K2428" s="65" t="inlineStr">
        <is>
          <t>Recherche de fuite + réparation</t>
        </is>
      </c>
      <c r="L2428" s="67" t="n">
        <v>1</v>
      </c>
      <c r="M2428" s="68" t="n">
        <v>727.01</v>
      </c>
      <c r="N2428" s="65" t="inlineStr">
        <is>
          <t>Refusé</t>
        </is>
      </c>
      <c r="O2428" s="66" t="n">
        <v>45998</v>
      </c>
      <c r="P2428" s="67" t="n">
        <v>10</v>
      </c>
      <c r="Q2428" s="67" t="n">
        <v>1</v>
      </c>
      <c r="R2428" s="67">
        <f>$I2428</f>
        <v/>
      </c>
      <c r="S2428" s="67">
        <f>$K2428</f>
        <v/>
      </c>
      <c r="T2428" s="67">
        <f>IFERROR(INDEX(Clients!$G$2:$G$1020,MATCH($E2428,Clients!$A$2:$A$1020,0)),"")</f>
        <v/>
      </c>
      <c r="U2428" s="67">
        <f>IFERROR(INDEX(Clients!$I$2:$I$1020,MATCH($E2428,Clients!$A$2:$A$1020,0)),"")</f>
        <v/>
      </c>
      <c r="V2428" s="69">
        <f>1</f>
        <v/>
      </c>
      <c r="W2428" s="69">
        <f>IF($N2428="Accepté",1,0)</f>
        <v/>
      </c>
      <c r="X2428" s="68">
        <f>$M2428*$W2428</f>
        <v/>
      </c>
      <c r="Y2428" s="68">
        <f>IF($N2428="En cours",0,$M2428)</f>
        <v/>
      </c>
      <c r="Z2428" s="69">
        <f>IF($P2428="",0,1)</f>
        <v/>
      </c>
      <c r="AA2428" s="70">
        <f>IF($P2428="",0,$P2428)</f>
        <v/>
      </c>
      <c r="AB2428" s="69">
        <f>IF(AND($P2428&lt;&gt;"",$P2428&lt;=Paramètres!$C$14),1,0)</f>
        <v/>
      </c>
      <c r="AC2428" s="67">
        <f>IF($P2428="","Jamais relancé",IF($P2428&lt;=3,"0-3 j",IF($P2428&lt;=7,"4-7 j",IF($P2428&lt;=15,"8-15 j","Plus de 15 j"))))</f>
        <v/>
      </c>
      <c r="AD2428" s="67">
        <f>IF($M2428&lt;=1000,"Moins de 1 k€",IF($M2428&lt;=5000,"1 à 5 k€",IF($M2428&lt;=15000,"5 à 15 k€","Plus de 15 k€")))</f>
        <v/>
      </c>
    </row>
    <row r="2429">
      <c r="A2429" s="65" t="inlineStr">
        <is>
          <t>DEV-02428</t>
        </is>
      </c>
      <c r="B2429" s="66" t="n">
        <v>45985</v>
      </c>
      <c r="C2429" s="65" t="inlineStr">
        <is>
          <t>2025-11</t>
        </is>
      </c>
      <c r="D2429" s="65" t="inlineStr">
        <is>
          <t>2025-2026</t>
        </is>
      </c>
      <c r="E2429" s="65" t="inlineStr">
        <is>
          <t>CLI-0100</t>
        </is>
      </c>
      <c r="F2429" s="65" t="inlineStr">
        <is>
          <t>Particulier</t>
        </is>
      </c>
      <c r="G2429" s="65" t="inlineStr">
        <is>
          <t>Bordeaux</t>
        </is>
      </c>
      <c r="H2429" s="65" t="inlineStr">
        <is>
          <t>Karim Belkacem</t>
        </is>
      </c>
      <c r="I2429" s="65" t="inlineStr">
        <is>
          <t>Dépannage</t>
        </is>
      </c>
      <c r="J2429" s="65" t="inlineStr">
        <is>
          <t>DP-002</t>
        </is>
      </c>
      <c r="K2429" s="65" t="inlineStr">
        <is>
          <t>Débouchage canalisation</t>
        </is>
      </c>
      <c r="L2429" s="67" t="n">
        <v>1</v>
      </c>
      <c r="M2429" s="68" t="n">
        <v>408.76</v>
      </c>
      <c r="N2429" s="65" t="inlineStr">
        <is>
          <t>Accepté</t>
        </is>
      </c>
      <c r="O2429" s="66" t="n">
        <v>46019</v>
      </c>
      <c r="P2429" s="67" t="n">
        <v>4</v>
      </c>
      <c r="Q2429" s="67" t="n">
        <v>1</v>
      </c>
      <c r="R2429" s="67">
        <f>$I2429</f>
        <v/>
      </c>
      <c r="S2429" s="67">
        <f>$K2429</f>
        <v/>
      </c>
      <c r="T2429" s="67">
        <f>IFERROR(INDEX(Clients!$G$2:$G$1020,MATCH($E2429,Clients!$A$2:$A$1020,0)),"")</f>
        <v/>
      </c>
      <c r="U2429" s="67">
        <f>IFERROR(INDEX(Clients!$I$2:$I$1020,MATCH($E2429,Clients!$A$2:$A$1020,0)),"")</f>
        <v/>
      </c>
      <c r="V2429" s="69">
        <f>1</f>
        <v/>
      </c>
      <c r="W2429" s="69">
        <f>IF($N2429="Accepté",1,0)</f>
        <v/>
      </c>
      <c r="X2429" s="68">
        <f>$M2429*$W2429</f>
        <v/>
      </c>
      <c r="Y2429" s="68">
        <f>IF($N2429="En cours",0,$M2429)</f>
        <v/>
      </c>
      <c r="Z2429" s="69">
        <f>IF($P2429="",0,1)</f>
        <v/>
      </c>
      <c r="AA2429" s="70">
        <f>IF($P2429="",0,$P2429)</f>
        <v/>
      </c>
      <c r="AB2429" s="69">
        <f>IF(AND($P2429&lt;&gt;"",$P2429&lt;=Paramètres!$C$14),1,0)</f>
        <v/>
      </c>
      <c r="AC2429" s="67">
        <f>IF($P2429="","Jamais relancé",IF($P2429&lt;=3,"0-3 j",IF($P2429&lt;=7,"4-7 j",IF($P2429&lt;=15,"8-15 j","Plus de 15 j"))))</f>
        <v/>
      </c>
      <c r="AD2429" s="67">
        <f>IF($M2429&lt;=1000,"Moins de 1 k€",IF($M2429&lt;=5000,"1 à 5 k€",IF($M2429&lt;=15000,"5 à 15 k€","Plus de 15 k€")))</f>
        <v/>
      </c>
    </row>
    <row r="2430">
      <c r="A2430" s="65" t="inlineStr">
        <is>
          <t>DEV-02429</t>
        </is>
      </c>
      <c r="B2430" s="66" t="n">
        <v>45985</v>
      </c>
      <c r="C2430" s="65" t="inlineStr">
        <is>
          <t>2025-11</t>
        </is>
      </c>
      <c r="D2430" s="65" t="inlineStr">
        <is>
          <t>2025-2026</t>
        </is>
      </c>
      <c r="E2430" s="65" t="inlineStr">
        <is>
          <t>CLI-0530</t>
        </is>
      </c>
      <c r="F2430" s="65" t="inlineStr">
        <is>
          <t>Particulier</t>
        </is>
      </c>
      <c r="G2430" s="65" t="inlineStr">
        <is>
          <t>Toulouse</t>
        </is>
      </c>
      <c r="H2430" s="65" t="inlineStr">
        <is>
          <t>Nadia Cherif</t>
        </is>
      </c>
      <c r="I2430" s="65" t="inlineStr">
        <is>
          <t>Électricité</t>
        </is>
      </c>
      <c r="J2430" s="65" t="inlineStr">
        <is>
          <t>EL-004</t>
        </is>
      </c>
      <c r="K2430" s="65" t="inlineStr">
        <is>
          <t>Éclairage LED locaux professionnels</t>
        </is>
      </c>
      <c r="L2430" s="67" t="n">
        <v>1</v>
      </c>
      <c r="M2430" s="68" t="n">
        <v>3690.34</v>
      </c>
      <c r="N2430" s="65" t="inlineStr">
        <is>
          <t>Sans réponse</t>
        </is>
      </c>
      <c r="O2430" s="66" t="n">
        <v>46019</v>
      </c>
      <c r="P2430" s="67" t="n">
        <v>12</v>
      </c>
      <c r="Q2430" s="67" t="n">
        <v>1</v>
      </c>
      <c r="R2430" s="67">
        <f>$I2430</f>
        <v/>
      </c>
      <c r="S2430" s="67">
        <f>$K2430</f>
        <v/>
      </c>
      <c r="T2430" s="67">
        <f>IFERROR(INDEX(Clients!$G$2:$G$1020,MATCH($E2430,Clients!$A$2:$A$1020,0)),"")</f>
        <v/>
      </c>
      <c r="U2430" s="67">
        <f>IFERROR(INDEX(Clients!$I$2:$I$1020,MATCH($E2430,Clients!$A$2:$A$1020,0)),"")</f>
        <v/>
      </c>
      <c r="V2430" s="69">
        <f>1</f>
        <v/>
      </c>
      <c r="W2430" s="69">
        <f>IF($N2430="Accepté",1,0)</f>
        <v/>
      </c>
      <c r="X2430" s="68">
        <f>$M2430*$W2430</f>
        <v/>
      </c>
      <c r="Y2430" s="68">
        <f>IF($N2430="En cours",0,$M2430)</f>
        <v/>
      </c>
      <c r="Z2430" s="69">
        <f>IF($P2430="",0,1)</f>
        <v/>
      </c>
      <c r="AA2430" s="70">
        <f>IF($P2430="",0,$P2430)</f>
        <v/>
      </c>
      <c r="AB2430" s="69">
        <f>IF(AND($P2430&lt;&gt;"",$P2430&lt;=Paramètres!$C$14),1,0)</f>
        <v/>
      </c>
      <c r="AC2430" s="67">
        <f>IF($P2430="","Jamais relancé",IF($P2430&lt;=3,"0-3 j",IF($P2430&lt;=7,"4-7 j",IF($P2430&lt;=15,"8-15 j","Plus de 15 j"))))</f>
        <v/>
      </c>
      <c r="AD2430" s="67">
        <f>IF($M2430&lt;=1000,"Moins de 1 k€",IF($M2430&lt;=5000,"1 à 5 k€",IF($M2430&lt;=15000,"5 à 15 k€","Plus de 15 k€")))</f>
        <v/>
      </c>
    </row>
    <row r="2431">
      <c r="A2431" s="65" t="inlineStr">
        <is>
          <t>DEV-02430</t>
        </is>
      </c>
      <c r="B2431" s="66" t="n">
        <v>45985</v>
      </c>
      <c r="C2431" s="65" t="inlineStr">
        <is>
          <t>2025-11</t>
        </is>
      </c>
      <c r="D2431" s="65" t="inlineStr">
        <is>
          <t>2025-2026</t>
        </is>
      </c>
      <c r="E2431" s="65" t="inlineStr">
        <is>
          <t>CLI-0551</t>
        </is>
      </c>
      <c r="F2431" s="65" t="inlineStr">
        <is>
          <t>Particulier</t>
        </is>
      </c>
      <c r="G2431" s="65" t="inlineStr">
        <is>
          <t>Montpellier</t>
        </is>
      </c>
      <c r="H2431" s="65" t="inlineStr">
        <is>
          <t>Thomas Rey</t>
        </is>
      </c>
      <c r="I2431" s="65" t="inlineStr">
        <is>
          <t>Chauffage</t>
        </is>
      </c>
      <c r="J2431" s="65" t="inlineStr">
        <is>
          <t>CH-004</t>
        </is>
      </c>
      <c r="K2431" s="65" t="inlineStr">
        <is>
          <t>Remplacement radiateurs (lot de 5)</t>
        </is>
      </c>
      <c r="L2431" s="67" t="n">
        <v>1</v>
      </c>
      <c r="M2431" s="68" t="n">
        <v>2365.69</v>
      </c>
      <c r="N2431" s="65" t="inlineStr">
        <is>
          <t>Refusé</t>
        </is>
      </c>
      <c r="O2431" s="66" t="n">
        <v>46000</v>
      </c>
      <c r="P2431" s="67" t="n">
        <v>10</v>
      </c>
      <c r="Q2431" s="67" t="n">
        <v>1</v>
      </c>
      <c r="R2431" s="67">
        <f>$I2431</f>
        <v/>
      </c>
      <c r="S2431" s="67">
        <f>$K2431</f>
        <v/>
      </c>
      <c r="T2431" s="67">
        <f>IFERROR(INDEX(Clients!$G$2:$G$1020,MATCH($E2431,Clients!$A$2:$A$1020,0)),"")</f>
        <v/>
      </c>
      <c r="U2431" s="67">
        <f>IFERROR(INDEX(Clients!$I$2:$I$1020,MATCH($E2431,Clients!$A$2:$A$1020,0)),"")</f>
        <v/>
      </c>
      <c r="V2431" s="69">
        <f>1</f>
        <v/>
      </c>
      <c r="W2431" s="69">
        <f>IF($N2431="Accepté",1,0)</f>
        <v/>
      </c>
      <c r="X2431" s="68">
        <f>$M2431*$W2431</f>
        <v/>
      </c>
      <c r="Y2431" s="68">
        <f>IF($N2431="En cours",0,$M2431)</f>
        <v/>
      </c>
      <c r="Z2431" s="69">
        <f>IF($P2431="",0,1)</f>
        <v/>
      </c>
      <c r="AA2431" s="70">
        <f>IF($P2431="",0,$P2431)</f>
        <v/>
      </c>
      <c r="AB2431" s="69">
        <f>IF(AND($P2431&lt;&gt;"",$P2431&lt;=Paramètres!$C$14),1,0)</f>
        <v/>
      </c>
      <c r="AC2431" s="67">
        <f>IF($P2431="","Jamais relancé",IF($P2431&lt;=3,"0-3 j",IF($P2431&lt;=7,"4-7 j",IF($P2431&lt;=15,"8-15 j","Plus de 15 j"))))</f>
        <v/>
      </c>
      <c r="AD2431" s="67">
        <f>IF($M2431&lt;=1000,"Moins de 1 k€",IF($M2431&lt;=5000,"1 à 5 k€",IF($M2431&lt;=15000,"5 à 15 k€","Plus de 15 k€")))</f>
        <v/>
      </c>
    </row>
    <row r="2432">
      <c r="A2432" s="65" t="inlineStr">
        <is>
          <t>DEV-02431</t>
        </is>
      </c>
      <c r="B2432" s="66" t="n">
        <v>45985</v>
      </c>
      <c r="C2432" s="65" t="inlineStr">
        <is>
          <t>2025-11</t>
        </is>
      </c>
      <c r="D2432" s="65" t="inlineStr">
        <is>
          <t>2025-2026</t>
        </is>
      </c>
      <c r="E2432" s="65" t="inlineStr">
        <is>
          <t>CLI-0569</t>
        </is>
      </c>
      <c r="F2432" s="65" t="inlineStr">
        <is>
          <t>Particulier</t>
        </is>
      </c>
      <c r="G2432" s="65" t="inlineStr">
        <is>
          <t>Montpellier</t>
        </is>
      </c>
      <c r="H2432" s="65" t="inlineStr">
        <is>
          <t>Thomas Rey</t>
        </is>
      </c>
      <c r="I2432" s="65" t="inlineStr">
        <is>
          <t>Dépannage</t>
        </is>
      </c>
      <c r="J2432" s="65" t="inlineStr">
        <is>
          <t>DP-004</t>
        </is>
      </c>
      <c r="K2432" s="65" t="inlineStr">
        <is>
          <t>Remise en service chaudière</t>
        </is>
      </c>
      <c r="L2432" s="67" t="n">
        <v>1</v>
      </c>
      <c r="M2432" s="68" t="n">
        <v>220</v>
      </c>
      <c r="N2432" s="65" t="inlineStr">
        <is>
          <t>Refusé</t>
        </is>
      </c>
      <c r="O2432" s="66" t="n">
        <v>45998</v>
      </c>
      <c r="P2432" s="67" t="n">
        <v>13</v>
      </c>
      <c r="Q2432" s="67" t="n">
        <v>1</v>
      </c>
      <c r="R2432" s="67">
        <f>$I2432</f>
        <v/>
      </c>
      <c r="S2432" s="67">
        <f>$K2432</f>
        <v/>
      </c>
      <c r="T2432" s="67">
        <f>IFERROR(INDEX(Clients!$G$2:$G$1020,MATCH($E2432,Clients!$A$2:$A$1020,0)),"")</f>
        <v/>
      </c>
      <c r="U2432" s="67">
        <f>IFERROR(INDEX(Clients!$I$2:$I$1020,MATCH($E2432,Clients!$A$2:$A$1020,0)),"")</f>
        <v/>
      </c>
      <c r="V2432" s="69">
        <f>1</f>
        <v/>
      </c>
      <c r="W2432" s="69">
        <f>IF($N2432="Accepté",1,0)</f>
        <v/>
      </c>
      <c r="X2432" s="68">
        <f>$M2432*$W2432</f>
        <v/>
      </c>
      <c r="Y2432" s="68">
        <f>IF($N2432="En cours",0,$M2432)</f>
        <v/>
      </c>
      <c r="Z2432" s="69">
        <f>IF($P2432="",0,1)</f>
        <v/>
      </c>
      <c r="AA2432" s="70">
        <f>IF($P2432="",0,$P2432)</f>
        <v/>
      </c>
      <c r="AB2432" s="69">
        <f>IF(AND($P2432&lt;&gt;"",$P2432&lt;=Paramètres!$C$14),1,0)</f>
        <v/>
      </c>
      <c r="AC2432" s="67">
        <f>IF($P2432="","Jamais relancé",IF($P2432&lt;=3,"0-3 j",IF($P2432&lt;=7,"4-7 j",IF($P2432&lt;=15,"8-15 j","Plus de 15 j"))))</f>
        <v/>
      </c>
      <c r="AD2432" s="67">
        <f>IF($M2432&lt;=1000,"Moins de 1 k€",IF($M2432&lt;=5000,"1 à 5 k€",IF($M2432&lt;=15000,"5 à 15 k€","Plus de 15 k€")))</f>
        <v/>
      </c>
    </row>
    <row r="2433">
      <c r="A2433" s="65" t="inlineStr">
        <is>
          <t>DEV-02432</t>
        </is>
      </c>
      <c r="B2433" s="66" t="n">
        <v>45986</v>
      </c>
      <c r="C2433" s="65" t="inlineStr">
        <is>
          <t>2025-11</t>
        </is>
      </c>
      <c r="D2433" s="65" t="inlineStr">
        <is>
          <t>2025-2026</t>
        </is>
      </c>
      <c r="E2433" s="65" t="inlineStr">
        <is>
          <t>CLI-0023</t>
        </is>
      </c>
      <c r="F2433" s="65" t="inlineStr">
        <is>
          <t>Particulier</t>
        </is>
      </c>
      <c r="G2433" s="65" t="inlineStr">
        <is>
          <t>Toulouse</t>
        </is>
      </c>
      <c r="H2433" s="65" t="inlineStr">
        <is>
          <t>Nadia Cherif</t>
        </is>
      </c>
      <c r="I2433" s="65" t="inlineStr">
        <is>
          <t>Chauffage</t>
        </is>
      </c>
      <c r="J2433" s="65" t="inlineStr">
        <is>
          <t>CH-005</t>
        </is>
      </c>
      <c r="K2433" s="65" t="inlineStr">
        <is>
          <t>Désembouage circuit chauffage</t>
        </is>
      </c>
      <c r="L2433" s="67" t="n">
        <v>2</v>
      </c>
      <c r="M2433" s="68" t="n">
        <v>1430.36</v>
      </c>
      <c r="N2433" s="65" t="inlineStr">
        <is>
          <t>Refusé</t>
        </is>
      </c>
      <c r="O2433" s="66" t="n">
        <v>46014</v>
      </c>
      <c r="P2433" s="67" t="n"/>
      <c r="Q2433" s="67" t="n">
        <v>0</v>
      </c>
      <c r="R2433" s="67">
        <f>$I2433</f>
        <v/>
      </c>
      <c r="S2433" s="67">
        <f>$K2433</f>
        <v/>
      </c>
      <c r="T2433" s="67">
        <f>IFERROR(INDEX(Clients!$G$2:$G$1020,MATCH($E2433,Clients!$A$2:$A$1020,0)),"")</f>
        <v/>
      </c>
      <c r="U2433" s="67">
        <f>IFERROR(INDEX(Clients!$I$2:$I$1020,MATCH($E2433,Clients!$A$2:$A$1020,0)),"")</f>
        <v/>
      </c>
      <c r="V2433" s="69">
        <f>1</f>
        <v/>
      </c>
      <c r="W2433" s="69">
        <f>IF($N2433="Accepté",1,0)</f>
        <v/>
      </c>
      <c r="X2433" s="68">
        <f>$M2433*$W2433</f>
        <v/>
      </c>
      <c r="Y2433" s="68">
        <f>IF($N2433="En cours",0,$M2433)</f>
        <v/>
      </c>
      <c r="Z2433" s="69">
        <f>IF($P2433="",0,1)</f>
        <v/>
      </c>
      <c r="AA2433" s="70">
        <f>IF($P2433="",0,$P2433)</f>
        <v/>
      </c>
      <c r="AB2433" s="69">
        <f>IF(AND($P2433&lt;&gt;"",$P2433&lt;=Paramètres!$C$14),1,0)</f>
        <v/>
      </c>
      <c r="AC2433" s="67">
        <f>IF($P2433="","Jamais relancé",IF($P2433&lt;=3,"0-3 j",IF($P2433&lt;=7,"4-7 j",IF($P2433&lt;=15,"8-15 j","Plus de 15 j"))))</f>
        <v/>
      </c>
      <c r="AD2433" s="67">
        <f>IF($M2433&lt;=1000,"Moins de 1 k€",IF($M2433&lt;=5000,"1 à 5 k€",IF($M2433&lt;=15000,"5 à 15 k€","Plus de 15 k€")))</f>
        <v/>
      </c>
    </row>
    <row r="2434">
      <c r="A2434" s="65" t="inlineStr">
        <is>
          <t>DEV-02433</t>
        </is>
      </c>
      <c r="B2434" s="66" t="n">
        <v>45986</v>
      </c>
      <c r="C2434" s="65" t="inlineStr">
        <is>
          <t>2025-11</t>
        </is>
      </c>
      <c r="D2434" s="65" t="inlineStr">
        <is>
          <t>2025-2026</t>
        </is>
      </c>
      <c r="E2434" s="65" t="inlineStr">
        <is>
          <t>CLI-0380</t>
        </is>
      </c>
      <c r="F2434" s="65" t="inlineStr">
        <is>
          <t>Particulier</t>
        </is>
      </c>
      <c r="G2434" s="65" t="inlineStr">
        <is>
          <t>Toulouse</t>
        </is>
      </c>
      <c r="H2434" s="65" t="inlineStr">
        <is>
          <t>Julien Fabre</t>
        </is>
      </c>
      <c r="I2434" s="65" t="inlineStr">
        <is>
          <t>Électricité</t>
        </is>
      </c>
      <c r="J2434" s="65" t="inlineStr">
        <is>
          <t>EL-003</t>
        </is>
      </c>
      <c r="K2434" s="65" t="inlineStr">
        <is>
          <t>Rénovation électrique complète</t>
        </is>
      </c>
      <c r="L2434" s="67" t="n">
        <v>1</v>
      </c>
      <c r="M2434" s="68" t="n">
        <v>10534.61</v>
      </c>
      <c r="N2434" s="65" t="inlineStr">
        <is>
          <t>Sans réponse</t>
        </is>
      </c>
      <c r="O2434" s="66" t="n">
        <v>45999</v>
      </c>
      <c r="P2434" s="67" t="n"/>
      <c r="Q2434" s="67" t="n">
        <v>0</v>
      </c>
      <c r="R2434" s="67">
        <f>$I2434</f>
        <v/>
      </c>
      <c r="S2434" s="67">
        <f>$K2434</f>
        <v/>
      </c>
      <c r="T2434" s="67">
        <f>IFERROR(INDEX(Clients!$G$2:$G$1020,MATCH($E2434,Clients!$A$2:$A$1020,0)),"")</f>
        <v/>
      </c>
      <c r="U2434" s="67">
        <f>IFERROR(INDEX(Clients!$I$2:$I$1020,MATCH($E2434,Clients!$A$2:$A$1020,0)),"")</f>
        <v/>
      </c>
      <c r="V2434" s="69">
        <f>1</f>
        <v/>
      </c>
      <c r="W2434" s="69">
        <f>IF($N2434="Accepté",1,0)</f>
        <v/>
      </c>
      <c r="X2434" s="68">
        <f>$M2434*$W2434</f>
        <v/>
      </c>
      <c r="Y2434" s="68">
        <f>IF($N2434="En cours",0,$M2434)</f>
        <v/>
      </c>
      <c r="Z2434" s="69">
        <f>IF($P2434="",0,1)</f>
        <v/>
      </c>
      <c r="AA2434" s="70">
        <f>IF($P2434="",0,$P2434)</f>
        <v/>
      </c>
      <c r="AB2434" s="69">
        <f>IF(AND($P2434&lt;&gt;"",$P2434&lt;=Paramètres!$C$14),1,0)</f>
        <v/>
      </c>
      <c r="AC2434" s="67">
        <f>IF($P2434="","Jamais relancé",IF($P2434&lt;=3,"0-3 j",IF($P2434&lt;=7,"4-7 j",IF($P2434&lt;=15,"8-15 j","Plus de 15 j"))))</f>
        <v/>
      </c>
      <c r="AD2434" s="67">
        <f>IF($M2434&lt;=1000,"Moins de 1 k€",IF($M2434&lt;=5000,"1 à 5 k€",IF($M2434&lt;=15000,"5 à 15 k€","Plus de 15 k€")))</f>
        <v/>
      </c>
    </row>
    <row r="2435">
      <c r="A2435" s="65" t="inlineStr">
        <is>
          <t>DEV-02434</t>
        </is>
      </c>
      <c r="B2435" s="66" t="n">
        <v>45986</v>
      </c>
      <c r="C2435" s="65" t="inlineStr">
        <is>
          <t>2025-11</t>
        </is>
      </c>
      <c r="D2435" s="65" t="inlineStr">
        <is>
          <t>2025-2026</t>
        </is>
      </c>
      <c r="E2435" s="65" t="inlineStr">
        <is>
          <t>CLI-0349</t>
        </is>
      </c>
      <c r="F2435" s="65" t="inlineStr">
        <is>
          <t>Particulier</t>
        </is>
      </c>
      <c r="G2435" s="65" t="inlineStr">
        <is>
          <t>Toulouse</t>
        </is>
      </c>
      <c r="H2435" s="65" t="inlineStr">
        <is>
          <t>Nadia Cherif</t>
        </is>
      </c>
      <c r="I2435" s="65" t="inlineStr">
        <is>
          <t>Chauffage</t>
        </is>
      </c>
      <c r="J2435" s="65" t="inlineStr">
        <is>
          <t>CH-005</t>
        </is>
      </c>
      <c r="K2435" s="65" t="inlineStr">
        <is>
          <t>Désembouage circuit chauffage</t>
        </is>
      </c>
      <c r="L2435" s="67" t="n">
        <v>1</v>
      </c>
      <c r="M2435" s="68" t="n">
        <v>831.95</v>
      </c>
      <c r="N2435" s="65" t="inlineStr">
        <is>
          <t>Refusé</t>
        </is>
      </c>
      <c r="O2435" s="66" t="n">
        <v>46010</v>
      </c>
      <c r="P2435" s="67" t="n"/>
      <c r="Q2435" s="67" t="n">
        <v>0</v>
      </c>
      <c r="R2435" s="67">
        <f>$I2435</f>
        <v/>
      </c>
      <c r="S2435" s="67">
        <f>$K2435</f>
        <v/>
      </c>
      <c r="T2435" s="67">
        <f>IFERROR(INDEX(Clients!$G$2:$G$1020,MATCH($E2435,Clients!$A$2:$A$1020,0)),"")</f>
        <v/>
      </c>
      <c r="U2435" s="67">
        <f>IFERROR(INDEX(Clients!$I$2:$I$1020,MATCH($E2435,Clients!$A$2:$A$1020,0)),"")</f>
        <v/>
      </c>
      <c r="V2435" s="69">
        <f>1</f>
        <v/>
      </c>
      <c r="W2435" s="69">
        <f>IF($N2435="Accepté",1,0)</f>
        <v/>
      </c>
      <c r="X2435" s="68">
        <f>$M2435*$W2435</f>
        <v/>
      </c>
      <c r="Y2435" s="68">
        <f>IF($N2435="En cours",0,$M2435)</f>
        <v/>
      </c>
      <c r="Z2435" s="69">
        <f>IF($P2435="",0,1)</f>
        <v/>
      </c>
      <c r="AA2435" s="70">
        <f>IF($P2435="",0,$P2435)</f>
        <v/>
      </c>
      <c r="AB2435" s="69">
        <f>IF(AND($P2435&lt;&gt;"",$P2435&lt;=Paramètres!$C$14),1,0)</f>
        <v/>
      </c>
      <c r="AC2435" s="67">
        <f>IF($P2435="","Jamais relancé",IF($P2435&lt;=3,"0-3 j",IF($P2435&lt;=7,"4-7 j",IF($P2435&lt;=15,"8-15 j","Plus de 15 j"))))</f>
        <v/>
      </c>
      <c r="AD2435" s="67">
        <f>IF($M2435&lt;=1000,"Moins de 1 k€",IF($M2435&lt;=5000,"1 à 5 k€",IF($M2435&lt;=15000,"5 à 15 k€","Plus de 15 k€")))</f>
        <v/>
      </c>
    </row>
    <row r="2436">
      <c r="A2436" s="65" t="inlineStr">
        <is>
          <t>DEV-02435</t>
        </is>
      </c>
      <c r="B2436" s="66" t="n">
        <v>45986</v>
      </c>
      <c r="C2436" s="65" t="inlineStr">
        <is>
          <t>2025-11</t>
        </is>
      </c>
      <c r="D2436" s="65" t="inlineStr">
        <is>
          <t>2025-2026</t>
        </is>
      </c>
      <c r="E2436" s="65" t="inlineStr">
        <is>
          <t>CLI-0128</t>
        </is>
      </c>
      <c r="F2436" s="65" t="inlineStr">
        <is>
          <t>Particulier</t>
        </is>
      </c>
      <c r="G2436" s="65" t="inlineStr">
        <is>
          <t>Bordeaux</t>
        </is>
      </c>
      <c r="H2436" s="65" t="inlineStr">
        <is>
          <t>Karim Belkacem</t>
        </is>
      </c>
      <c r="I2436" s="65" t="inlineStr">
        <is>
          <t>Électricité</t>
        </is>
      </c>
      <c r="J2436" s="65" t="inlineStr">
        <is>
          <t>EL-002</t>
        </is>
      </c>
      <c r="K2436" s="65" t="inlineStr">
        <is>
          <t>Installation borne de recharge VE</t>
        </is>
      </c>
      <c r="L2436" s="67" t="n">
        <v>1</v>
      </c>
      <c r="M2436" s="68" t="n">
        <v>1500.41</v>
      </c>
      <c r="N2436" s="65" t="inlineStr">
        <is>
          <t>Sans réponse</t>
        </is>
      </c>
      <c r="O2436" s="66" t="n">
        <v>45993</v>
      </c>
      <c r="P2436" s="67" t="n"/>
      <c r="Q2436" s="67" t="n">
        <v>0</v>
      </c>
      <c r="R2436" s="67">
        <f>$I2436</f>
        <v/>
      </c>
      <c r="S2436" s="67">
        <f>$K2436</f>
        <v/>
      </c>
      <c r="T2436" s="67">
        <f>IFERROR(INDEX(Clients!$G$2:$G$1020,MATCH($E2436,Clients!$A$2:$A$1020,0)),"")</f>
        <v/>
      </c>
      <c r="U2436" s="67">
        <f>IFERROR(INDEX(Clients!$I$2:$I$1020,MATCH($E2436,Clients!$A$2:$A$1020,0)),"")</f>
        <v/>
      </c>
      <c r="V2436" s="69">
        <f>1</f>
        <v/>
      </c>
      <c r="W2436" s="69">
        <f>IF($N2436="Accepté",1,0)</f>
        <v/>
      </c>
      <c r="X2436" s="68">
        <f>$M2436*$W2436</f>
        <v/>
      </c>
      <c r="Y2436" s="68">
        <f>IF($N2436="En cours",0,$M2436)</f>
        <v/>
      </c>
      <c r="Z2436" s="69">
        <f>IF($P2436="",0,1)</f>
        <v/>
      </c>
      <c r="AA2436" s="70">
        <f>IF($P2436="",0,$P2436)</f>
        <v/>
      </c>
      <c r="AB2436" s="69">
        <f>IF(AND($P2436&lt;&gt;"",$P2436&lt;=Paramètres!$C$14),1,0)</f>
        <v/>
      </c>
      <c r="AC2436" s="67">
        <f>IF($P2436="","Jamais relancé",IF($P2436&lt;=3,"0-3 j",IF($P2436&lt;=7,"4-7 j",IF($P2436&lt;=15,"8-15 j","Plus de 15 j"))))</f>
        <v/>
      </c>
      <c r="AD2436" s="67">
        <f>IF($M2436&lt;=1000,"Moins de 1 k€",IF($M2436&lt;=5000,"1 à 5 k€",IF($M2436&lt;=15000,"5 à 15 k€","Plus de 15 k€")))</f>
        <v/>
      </c>
    </row>
    <row r="2437">
      <c r="A2437" s="65" t="inlineStr">
        <is>
          <t>DEV-02436</t>
        </is>
      </c>
      <c r="B2437" s="66" t="n">
        <v>45986</v>
      </c>
      <c r="C2437" s="65" t="inlineStr">
        <is>
          <t>2025-11</t>
        </is>
      </c>
      <c r="D2437" s="65" t="inlineStr">
        <is>
          <t>2025-2026</t>
        </is>
      </c>
      <c r="E2437" s="65" t="inlineStr">
        <is>
          <t>CLI-0688</t>
        </is>
      </c>
      <c r="F2437" s="65" t="inlineStr">
        <is>
          <t>Particulier</t>
        </is>
      </c>
      <c r="G2437" s="65" t="inlineStr">
        <is>
          <t>Toulouse</t>
        </is>
      </c>
      <c r="H2437" s="65" t="inlineStr">
        <is>
          <t>Nadia Cherif</t>
        </is>
      </c>
      <c r="I2437" s="65" t="inlineStr">
        <is>
          <t>Salle de bain</t>
        </is>
      </c>
      <c r="J2437" s="65" t="inlineStr">
        <is>
          <t>SB-003</t>
        </is>
      </c>
      <c r="K2437" s="65" t="inlineStr">
        <is>
          <t>Pose meuble vasque + robinetterie</t>
        </is>
      </c>
      <c r="L2437" s="67" t="n">
        <v>1</v>
      </c>
      <c r="M2437" s="68" t="n">
        <v>1153.83</v>
      </c>
      <c r="N2437" s="65" t="inlineStr">
        <is>
          <t>Accepté</t>
        </is>
      </c>
      <c r="O2437" s="66" t="n">
        <v>46007</v>
      </c>
      <c r="P2437" s="67" t="n"/>
      <c r="Q2437" s="67" t="n">
        <v>0</v>
      </c>
      <c r="R2437" s="67">
        <f>$I2437</f>
        <v/>
      </c>
      <c r="S2437" s="67">
        <f>$K2437</f>
        <v/>
      </c>
      <c r="T2437" s="67">
        <f>IFERROR(INDEX(Clients!$G$2:$G$1020,MATCH($E2437,Clients!$A$2:$A$1020,0)),"")</f>
        <v/>
      </c>
      <c r="U2437" s="67">
        <f>IFERROR(INDEX(Clients!$I$2:$I$1020,MATCH($E2437,Clients!$A$2:$A$1020,0)),"")</f>
        <v/>
      </c>
      <c r="V2437" s="69">
        <f>1</f>
        <v/>
      </c>
      <c r="W2437" s="69">
        <f>IF($N2437="Accepté",1,0)</f>
        <v/>
      </c>
      <c r="X2437" s="68">
        <f>$M2437*$W2437</f>
        <v/>
      </c>
      <c r="Y2437" s="68">
        <f>IF($N2437="En cours",0,$M2437)</f>
        <v/>
      </c>
      <c r="Z2437" s="69">
        <f>IF($P2437="",0,1)</f>
        <v/>
      </c>
      <c r="AA2437" s="70">
        <f>IF($P2437="",0,$P2437)</f>
        <v/>
      </c>
      <c r="AB2437" s="69">
        <f>IF(AND($P2437&lt;&gt;"",$P2437&lt;=Paramètres!$C$14),1,0)</f>
        <v/>
      </c>
      <c r="AC2437" s="67">
        <f>IF($P2437="","Jamais relancé",IF($P2437&lt;=3,"0-3 j",IF($P2437&lt;=7,"4-7 j",IF($P2437&lt;=15,"8-15 j","Plus de 15 j"))))</f>
        <v/>
      </c>
      <c r="AD2437" s="67">
        <f>IF($M2437&lt;=1000,"Moins de 1 k€",IF($M2437&lt;=5000,"1 à 5 k€",IF($M2437&lt;=15000,"5 à 15 k€","Plus de 15 k€")))</f>
        <v/>
      </c>
    </row>
    <row r="2438">
      <c r="A2438" s="65" t="inlineStr">
        <is>
          <t>DEV-02437</t>
        </is>
      </c>
      <c r="B2438" s="66" t="n">
        <v>45986</v>
      </c>
      <c r="C2438" s="65" t="inlineStr">
        <is>
          <t>2025-11</t>
        </is>
      </c>
      <c r="D2438" s="65" t="inlineStr">
        <is>
          <t>2025-2026</t>
        </is>
      </c>
      <c r="E2438" s="65" t="inlineStr">
        <is>
          <t>CLI-0780</t>
        </is>
      </c>
      <c r="F2438" s="65" t="inlineStr">
        <is>
          <t>Particulier</t>
        </is>
      </c>
      <c r="G2438" s="65" t="inlineStr">
        <is>
          <t>Montpellier</t>
        </is>
      </c>
      <c r="H2438" s="65" t="inlineStr">
        <is>
          <t>Thomas Rey</t>
        </is>
      </c>
      <c r="I2438" s="65" t="inlineStr">
        <is>
          <t>Électricité</t>
        </is>
      </c>
      <c r="J2438" s="65" t="inlineStr">
        <is>
          <t>EL-004</t>
        </is>
      </c>
      <c r="K2438" s="65" t="inlineStr">
        <is>
          <t>Éclairage LED locaux professionnels</t>
        </is>
      </c>
      <c r="L2438" s="67" t="n">
        <v>1</v>
      </c>
      <c r="M2438" s="68" t="n">
        <v>3435.12</v>
      </c>
      <c r="N2438" s="65" t="inlineStr">
        <is>
          <t>Accepté</t>
        </is>
      </c>
      <c r="O2438" s="66" t="n">
        <v>46001</v>
      </c>
      <c r="P2438" s="67" t="n"/>
      <c r="Q2438" s="67" t="n">
        <v>0</v>
      </c>
      <c r="R2438" s="67">
        <f>$I2438</f>
        <v/>
      </c>
      <c r="S2438" s="67">
        <f>$K2438</f>
        <v/>
      </c>
      <c r="T2438" s="67">
        <f>IFERROR(INDEX(Clients!$G$2:$G$1020,MATCH($E2438,Clients!$A$2:$A$1020,0)),"")</f>
        <v/>
      </c>
      <c r="U2438" s="67">
        <f>IFERROR(INDEX(Clients!$I$2:$I$1020,MATCH($E2438,Clients!$A$2:$A$1020,0)),"")</f>
        <v/>
      </c>
      <c r="V2438" s="69">
        <f>1</f>
        <v/>
      </c>
      <c r="W2438" s="69">
        <f>IF($N2438="Accepté",1,0)</f>
        <v/>
      </c>
      <c r="X2438" s="68">
        <f>$M2438*$W2438</f>
        <v/>
      </c>
      <c r="Y2438" s="68">
        <f>IF($N2438="En cours",0,$M2438)</f>
        <v/>
      </c>
      <c r="Z2438" s="69">
        <f>IF($P2438="",0,1)</f>
        <v/>
      </c>
      <c r="AA2438" s="70">
        <f>IF($P2438="",0,$P2438)</f>
        <v/>
      </c>
      <c r="AB2438" s="69">
        <f>IF(AND($P2438&lt;&gt;"",$P2438&lt;=Paramètres!$C$14),1,0)</f>
        <v/>
      </c>
      <c r="AC2438" s="67">
        <f>IF($P2438="","Jamais relancé",IF($P2438&lt;=3,"0-3 j",IF($P2438&lt;=7,"4-7 j",IF($P2438&lt;=15,"8-15 j","Plus de 15 j"))))</f>
        <v/>
      </c>
      <c r="AD2438" s="67">
        <f>IF($M2438&lt;=1000,"Moins de 1 k€",IF($M2438&lt;=5000,"1 à 5 k€",IF($M2438&lt;=15000,"5 à 15 k€","Plus de 15 k€")))</f>
        <v/>
      </c>
    </row>
    <row r="2439">
      <c r="A2439" s="65" t="inlineStr">
        <is>
          <t>DEV-02438</t>
        </is>
      </c>
      <c r="B2439" s="66" t="n">
        <v>45987</v>
      </c>
      <c r="C2439" s="65" t="inlineStr">
        <is>
          <t>2025-11</t>
        </is>
      </c>
      <c r="D2439" s="65" t="inlineStr">
        <is>
          <t>2025-2026</t>
        </is>
      </c>
      <c r="E2439" s="65" t="inlineStr">
        <is>
          <t>CLI-0785</t>
        </is>
      </c>
      <c r="F2439" s="65" t="inlineStr">
        <is>
          <t>Syndic</t>
        </is>
      </c>
      <c r="G2439" s="65" t="inlineStr">
        <is>
          <t>Toulouse</t>
        </is>
      </c>
      <c r="H2439" s="65" t="inlineStr">
        <is>
          <t>Julien Fabre</t>
        </is>
      </c>
      <c r="I2439" s="65" t="inlineStr">
        <is>
          <t>Chauffage</t>
        </is>
      </c>
      <c r="J2439" s="65" t="inlineStr">
        <is>
          <t>CH-002</t>
        </is>
      </c>
      <c r="K2439" s="65" t="inlineStr">
        <is>
          <t>Entretien annuel chaudière</t>
        </is>
      </c>
      <c r="L2439" s="67" t="n">
        <v>1</v>
      </c>
      <c r="M2439" s="68" t="n">
        <v>354.37</v>
      </c>
      <c r="N2439" s="65" t="inlineStr">
        <is>
          <t>Accepté</t>
        </is>
      </c>
      <c r="O2439" s="66" t="n">
        <v>45997</v>
      </c>
      <c r="P2439" s="67" t="n">
        <v>10</v>
      </c>
      <c r="Q2439" s="67" t="n">
        <v>1</v>
      </c>
      <c r="R2439" s="67">
        <f>$I2439</f>
        <v/>
      </c>
      <c r="S2439" s="67">
        <f>$K2439</f>
        <v/>
      </c>
      <c r="T2439" s="67">
        <f>IFERROR(INDEX(Clients!$G$2:$G$1020,MATCH($E2439,Clients!$A$2:$A$1020,0)),"")</f>
        <v/>
      </c>
      <c r="U2439" s="67">
        <f>IFERROR(INDEX(Clients!$I$2:$I$1020,MATCH($E2439,Clients!$A$2:$A$1020,0)),"")</f>
        <v/>
      </c>
      <c r="V2439" s="69">
        <f>1</f>
        <v/>
      </c>
      <c r="W2439" s="69">
        <f>IF($N2439="Accepté",1,0)</f>
        <v/>
      </c>
      <c r="X2439" s="68">
        <f>$M2439*$W2439</f>
        <v/>
      </c>
      <c r="Y2439" s="68">
        <f>IF($N2439="En cours",0,$M2439)</f>
        <v/>
      </c>
      <c r="Z2439" s="69">
        <f>IF($P2439="",0,1)</f>
        <v/>
      </c>
      <c r="AA2439" s="70">
        <f>IF($P2439="",0,$P2439)</f>
        <v/>
      </c>
      <c r="AB2439" s="69">
        <f>IF(AND($P2439&lt;&gt;"",$P2439&lt;=Paramètres!$C$14),1,0)</f>
        <v/>
      </c>
      <c r="AC2439" s="67">
        <f>IF($P2439="","Jamais relancé",IF($P2439&lt;=3,"0-3 j",IF($P2439&lt;=7,"4-7 j",IF($P2439&lt;=15,"8-15 j","Plus de 15 j"))))</f>
        <v/>
      </c>
      <c r="AD2439" s="67">
        <f>IF($M2439&lt;=1000,"Moins de 1 k€",IF($M2439&lt;=5000,"1 à 5 k€",IF($M2439&lt;=15000,"5 à 15 k€","Plus de 15 k€")))</f>
        <v/>
      </c>
    </row>
    <row r="2440">
      <c r="A2440" s="65" t="inlineStr">
        <is>
          <t>DEV-02439</t>
        </is>
      </c>
      <c r="B2440" s="66" t="n">
        <v>45987</v>
      </c>
      <c r="C2440" s="65" t="inlineStr">
        <is>
          <t>2025-11</t>
        </is>
      </c>
      <c r="D2440" s="65" t="inlineStr">
        <is>
          <t>2025-2026</t>
        </is>
      </c>
      <c r="E2440" s="65" t="inlineStr">
        <is>
          <t>CLI-0306</t>
        </is>
      </c>
      <c r="F2440" s="65" t="inlineStr">
        <is>
          <t>Particulier</t>
        </is>
      </c>
      <c r="G2440" s="65" t="inlineStr">
        <is>
          <t>Bordeaux</t>
        </is>
      </c>
      <c r="H2440" s="65" t="inlineStr">
        <is>
          <t>Sophie Marchand</t>
        </is>
      </c>
      <c r="I2440" s="65" t="inlineStr">
        <is>
          <t>Dépannage</t>
        </is>
      </c>
      <c r="J2440" s="65" t="inlineStr">
        <is>
          <t>DP-004</t>
        </is>
      </c>
      <c r="K2440" s="65" t="inlineStr">
        <is>
          <t>Remise en service chaudière</t>
        </is>
      </c>
      <c r="L2440" s="67" t="n">
        <v>1</v>
      </c>
      <c r="M2440" s="68" t="n">
        <v>234.06</v>
      </c>
      <c r="N2440" s="65" t="inlineStr">
        <is>
          <t>Accepté</t>
        </is>
      </c>
      <c r="O2440" s="66" t="n">
        <v>46013</v>
      </c>
      <c r="P2440" s="67" t="n">
        <v>10</v>
      </c>
      <c r="Q2440" s="67" t="n">
        <v>2</v>
      </c>
      <c r="R2440" s="67">
        <f>$I2440</f>
        <v/>
      </c>
      <c r="S2440" s="67">
        <f>$K2440</f>
        <v/>
      </c>
      <c r="T2440" s="67">
        <f>IFERROR(INDEX(Clients!$G$2:$G$1020,MATCH($E2440,Clients!$A$2:$A$1020,0)),"")</f>
        <v/>
      </c>
      <c r="U2440" s="67">
        <f>IFERROR(INDEX(Clients!$I$2:$I$1020,MATCH($E2440,Clients!$A$2:$A$1020,0)),"")</f>
        <v/>
      </c>
      <c r="V2440" s="69">
        <f>1</f>
        <v/>
      </c>
      <c r="W2440" s="69">
        <f>IF($N2440="Accepté",1,0)</f>
        <v/>
      </c>
      <c r="X2440" s="68">
        <f>$M2440*$W2440</f>
        <v/>
      </c>
      <c r="Y2440" s="68">
        <f>IF($N2440="En cours",0,$M2440)</f>
        <v/>
      </c>
      <c r="Z2440" s="69">
        <f>IF($P2440="",0,1)</f>
        <v/>
      </c>
      <c r="AA2440" s="70">
        <f>IF($P2440="",0,$P2440)</f>
        <v/>
      </c>
      <c r="AB2440" s="69">
        <f>IF(AND($P2440&lt;&gt;"",$P2440&lt;=Paramètres!$C$14),1,0)</f>
        <v/>
      </c>
      <c r="AC2440" s="67">
        <f>IF($P2440="","Jamais relancé",IF($P2440&lt;=3,"0-3 j",IF($P2440&lt;=7,"4-7 j",IF($P2440&lt;=15,"8-15 j","Plus de 15 j"))))</f>
        <v/>
      </c>
      <c r="AD2440" s="67">
        <f>IF($M2440&lt;=1000,"Moins de 1 k€",IF($M2440&lt;=5000,"1 à 5 k€",IF($M2440&lt;=15000,"5 à 15 k€","Plus de 15 k€")))</f>
        <v/>
      </c>
    </row>
    <row r="2441">
      <c r="A2441" s="65" t="inlineStr">
        <is>
          <t>DEV-02440</t>
        </is>
      </c>
      <c r="B2441" s="66" t="n">
        <v>45987</v>
      </c>
      <c r="C2441" s="65" t="inlineStr">
        <is>
          <t>2025-11</t>
        </is>
      </c>
      <c r="D2441" s="65" t="inlineStr">
        <is>
          <t>2025-2026</t>
        </is>
      </c>
      <c r="E2441" s="65" t="inlineStr">
        <is>
          <t>CLI-0478</t>
        </is>
      </c>
      <c r="F2441" s="65" t="inlineStr">
        <is>
          <t>Particulier</t>
        </is>
      </c>
      <c r="G2441" s="65" t="inlineStr">
        <is>
          <t>Bordeaux</t>
        </is>
      </c>
      <c r="H2441" s="65" t="inlineStr">
        <is>
          <t>Karim Belkacem</t>
        </is>
      </c>
      <c r="I2441" s="65" t="inlineStr">
        <is>
          <t>Chauffage</t>
        </is>
      </c>
      <c r="J2441" s="65" t="inlineStr">
        <is>
          <t>CH-001</t>
        </is>
      </c>
      <c r="K2441" s="65" t="inlineStr">
        <is>
          <t>Installation chaudière gaz condensation</t>
        </is>
      </c>
      <c r="L2441" s="67" t="n">
        <v>1</v>
      </c>
      <c r="M2441" s="68" t="n">
        <v>4573.37</v>
      </c>
      <c r="N2441" s="65" t="inlineStr">
        <is>
          <t>Accepté</t>
        </is>
      </c>
      <c r="O2441" s="66" t="n">
        <v>46001</v>
      </c>
      <c r="P2441" s="67" t="n">
        <v>8</v>
      </c>
      <c r="Q2441" s="67" t="n">
        <v>1</v>
      </c>
      <c r="R2441" s="67">
        <f>$I2441</f>
        <v/>
      </c>
      <c r="S2441" s="67">
        <f>$K2441</f>
        <v/>
      </c>
      <c r="T2441" s="67">
        <f>IFERROR(INDEX(Clients!$G$2:$G$1020,MATCH($E2441,Clients!$A$2:$A$1020,0)),"")</f>
        <v/>
      </c>
      <c r="U2441" s="67">
        <f>IFERROR(INDEX(Clients!$I$2:$I$1020,MATCH($E2441,Clients!$A$2:$A$1020,0)),"")</f>
        <v/>
      </c>
      <c r="V2441" s="69">
        <f>1</f>
        <v/>
      </c>
      <c r="W2441" s="69">
        <f>IF($N2441="Accepté",1,0)</f>
        <v/>
      </c>
      <c r="X2441" s="68">
        <f>$M2441*$W2441</f>
        <v/>
      </c>
      <c r="Y2441" s="68">
        <f>IF($N2441="En cours",0,$M2441)</f>
        <v/>
      </c>
      <c r="Z2441" s="69">
        <f>IF($P2441="",0,1)</f>
        <v/>
      </c>
      <c r="AA2441" s="70">
        <f>IF($P2441="",0,$P2441)</f>
        <v/>
      </c>
      <c r="AB2441" s="69">
        <f>IF(AND($P2441&lt;&gt;"",$P2441&lt;=Paramètres!$C$14),1,0)</f>
        <v/>
      </c>
      <c r="AC2441" s="67">
        <f>IF($P2441="","Jamais relancé",IF($P2441&lt;=3,"0-3 j",IF($P2441&lt;=7,"4-7 j",IF($P2441&lt;=15,"8-15 j","Plus de 15 j"))))</f>
        <v/>
      </c>
      <c r="AD2441" s="67">
        <f>IF($M2441&lt;=1000,"Moins de 1 k€",IF($M2441&lt;=5000,"1 à 5 k€",IF($M2441&lt;=15000,"5 à 15 k€","Plus de 15 k€")))</f>
        <v/>
      </c>
    </row>
    <row r="2442">
      <c r="A2442" s="65" t="inlineStr">
        <is>
          <t>DEV-02441</t>
        </is>
      </c>
      <c r="B2442" s="66" t="n">
        <v>45987</v>
      </c>
      <c r="C2442" s="65" t="inlineStr">
        <is>
          <t>2025-11</t>
        </is>
      </c>
      <c r="D2442" s="65" t="inlineStr">
        <is>
          <t>2025-2026</t>
        </is>
      </c>
      <c r="E2442" s="65" t="inlineStr">
        <is>
          <t>CLI-0689</t>
        </is>
      </c>
      <c r="F2442" s="65" t="inlineStr">
        <is>
          <t>Particulier</t>
        </is>
      </c>
      <c r="G2442" s="65" t="inlineStr">
        <is>
          <t>Bordeaux</t>
        </is>
      </c>
      <c r="H2442" s="65" t="inlineStr">
        <is>
          <t>Karim Belkacem</t>
        </is>
      </c>
      <c r="I2442" s="65" t="inlineStr">
        <is>
          <t>Plomberie</t>
        </is>
      </c>
      <c r="J2442" s="65" t="inlineStr">
        <is>
          <t>PR-004</t>
        </is>
      </c>
      <c r="K2442" s="65" t="inlineStr">
        <is>
          <t>Remplacement colonne d'évacuation</t>
        </is>
      </c>
      <c r="L2442" s="67" t="n">
        <v>1</v>
      </c>
      <c r="M2442" s="68" t="n">
        <v>5811.39</v>
      </c>
      <c r="N2442" s="65" t="inlineStr">
        <is>
          <t>Accepté</t>
        </is>
      </c>
      <c r="O2442" s="66" t="n">
        <v>45994</v>
      </c>
      <c r="P2442" s="67" t="n">
        <v>3</v>
      </c>
      <c r="Q2442" s="67" t="n">
        <v>1</v>
      </c>
      <c r="R2442" s="67">
        <f>$I2442</f>
        <v/>
      </c>
      <c r="S2442" s="67">
        <f>$K2442</f>
        <v/>
      </c>
      <c r="T2442" s="67">
        <f>IFERROR(INDEX(Clients!$G$2:$G$1020,MATCH($E2442,Clients!$A$2:$A$1020,0)),"")</f>
        <v/>
      </c>
      <c r="U2442" s="67">
        <f>IFERROR(INDEX(Clients!$I$2:$I$1020,MATCH($E2442,Clients!$A$2:$A$1020,0)),"")</f>
        <v/>
      </c>
      <c r="V2442" s="69">
        <f>1</f>
        <v/>
      </c>
      <c r="W2442" s="69">
        <f>IF($N2442="Accepté",1,0)</f>
        <v/>
      </c>
      <c r="X2442" s="68">
        <f>$M2442*$W2442</f>
        <v/>
      </c>
      <c r="Y2442" s="68">
        <f>IF($N2442="En cours",0,$M2442)</f>
        <v/>
      </c>
      <c r="Z2442" s="69">
        <f>IF($P2442="",0,1)</f>
        <v/>
      </c>
      <c r="AA2442" s="70">
        <f>IF($P2442="",0,$P2442)</f>
        <v/>
      </c>
      <c r="AB2442" s="69">
        <f>IF(AND($P2442&lt;&gt;"",$P2442&lt;=Paramètres!$C$14),1,0)</f>
        <v/>
      </c>
      <c r="AC2442" s="67">
        <f>IF($P2442="","Jamais relancé",IF($P2442&lt;=3,"0-3 j",IF($P2442&lt;=7,"4-7 j",IF($P2442&lt;=15,"8-15 j","Plus de 15 j"))))</f>
        <v/>
      </c>
      <c r="AD2442" s="67">
        <f>IF($M2442&lt;=1000,"Moins de 1 k€",IF($M2442&lt;=5000,"1 à 5 k€",IF($M2442&lt;=15000,"5 à 15 k€","Plus de 15 k€")))</f>
        <v/>
      </c>
    </row>
    <row r="2443">
      <c r="A2443" s="65" t="inlineStr">
        <is>
          <t>DEV-02442</t>
        </is>
      </c>
      <c r="B2443" s="66" t="n">
        <v>45987</v>
      </c>
      <c r="C2443" s="65" t="inlineStr">
        <is>
          <t>2025-11</t>
        </is>
      </c>
      <c r="D2443" s="65" t="inlineStr">
        <is>
          <t>2025-2026</t>
        </is>
      </c>
      <c r="E2443" s="65" t="inlineStr">
        <is>
          <t>CLI-0026</t>
        </is>
      </c>
      <c r="F2443" s="65" t="inlineStr">
        <is>
          <t>Particulier</t>
        </is>
      </c>
      <c r="G2443" s="65" t="inlineStr">
        <is>
          <t>Bordeaux</t>
        </is>
      </c>
      <c r="H2443" s="65" t="inlineStr">
        <is>
          <t>Karim Belkacem</t>
        </is>
      </c>
      <c r="I2443" s="65" t="inlineStr">
        <is>
          <t>Électricité</t>
        </is>
      </c>
      <c r="J2443" s="65" t="inlineStr">
        <is>
          <t>EL-002</t>
        </is>
      </c>
      <c r="K2443" s="65" t="inlineStr">
        <is>
          <t>Installation borne de recharge VE</t>
        </is>
      </c>
      <c r="L2443" s="67" t="n">
        <v>1</v>
      </c>
      <c r="M2443" s="68" t="n">
        <v>1541.66</v>
      </c>
      <c r="N2443" s="65" t="inlineStr">
        <is>
          <t>Accepté</t>
        </is>
      </c>
      <c r="O2443" s="66" t="n">
        <v>45998</v>
      </c>
      <c r="P2443" s="67" t="n">
        <v>9</v>
      </c>
      <c r="Q2443" s="67" t="n">
        <v>1</v>
      </c>
      <c r="R2443" s="67">
        <f>$I2443</f>
        <v/>
      </c>
      <c r="S2443" s="67">
        <f>$K2443</f>
        <v/>
      </c>
      <c r="T2443" s="67">
        <f>IFERROR(INDEX(Clients!$G$2:$G$1020,MATCH($E2443,Clients!$A$2:$A$1020,0)),"")</f>
        <v/>
      </c>
      <c r="U2443" s="67">
        <f>IFERROR(INDEX(Clients!$I$2:$I$1020,MATCH($E2443,Clients!$A$2:$A$1020,0)),"")</f>
        <v/>
      </c>
      <c r="V2443" s="69">
        <f>1</f>
        <v/>
      </c>
      <c r="W2443" s="69">
        <f>IF($N2443="Accepté",1,0)</f>
        <v/>
      </c>
      <c r="X2443" s="68">
        <f>$M2443*$W2443</f>
        <v/>
      </c>
      <c r="Y2443" s="68">
        <f>IF($N2443="En cours",0,$M2443)</f>
        <v/>
      </c>
      <c r="Z2443" s="69">
        <f>IF($P2443="",0,1)</f>
        <v/>
      </c>
      <c r="AA2443" s="70">
        <f>IF($P2443="",0,$P2443)</f>
        <v/>
      </c>
      <c r="AB2443" s="69">
        <f>IF(AND($P2443&lt;&gt;"",$P2443&lt;=Paramètres!$C$14),1,0)</f>
        <v/>
      </c>
      <c r="AC2443" s="67">
        <f>IF($P2443="","Jamais relancé",IF($P2443&lt;=3,"0-3 j",IF($P2443&lt;=7,"4-7 j",IF($P2443&lt;=15,"8-15 j","Plus de 15 j"))))</f>
        <v/>
      </c>
      <c r="AD2443" s="67">
        <f>IF($M2443&lt;=1000,"Moins de 1 k€",IF($M2443&lt;=5000,"1 à 5 k€",IF($M2443&lt;=15000,"5 à 15 k€","Plus de 15 k€")))</f>
        <v/>
      </c>
    </row>
    <row r="2444">
      <c r="A2444" s="65" t="inlineStr">
        <is>
          <t>DEV-02443</t>
        </is>
      </c>
      <c r="B2444" s="66" t="n">
        <v>45987</v>
      </c>
      <c r="C2444" s="65" t="inlineStr">
        <is>
          <t>2025-11</t>
        </is>
      </c>
      <c r="D2444" s="65" t="inlineStr">
        <is>
          <t>2025-2026</t>
        </is>
      </c>
      <c r="E2444" s="65" t="inlineStr">
        <is>
          <t>CLI-0494</t>
        </is>
      </c>
      <c r="F2444" s="65" t="inlineStr">
        <is>
          <t>Professionnel</t>
        </is>
      </c>
      <c r="G2444" s="65" t="inlineStr">
        <is>
          <t>Bordeaux</t>
        </is>
      </c>
      <c r="H2444" s="65" t="inlineStr">
        <is>
          <t>Sophie Marchand</t>
        </is>
      </c>
      <c r="I2444" s="65" t="inlineStr">
        <is>
          <t>Salle de bain</t>
        </is>
      </c>
      <c r="J2444" s="65" t="inlineStr">
        <is>
          <t>SB-003</t>
        </is>
      </c>
      <c r="K2444" s="65" t="inlineStr">
        <is>
          <t>Pose meuble vasque + robinetterie</t>
        </is>
      </c>
      <c r="L2444" s="67" t="n">
        <v>2</v>
      </c>
      <c r="M2444" s="68" t="n">
        <v>4530.4</v>
      </c>
      <c r="N2444" s="65" t="inlineStr">
        <is>
          <t>Sans réponse</t>
        </is>
      </c>
      <c r="O2444" s="66" t="n">
        <v>46012</v>
      </c>
      <c r="P2444" s="67" t="n"/>
      <c r="Q2444" s="67" t="n">
        <v>0</v>
      </c>
      <c r="R2444" s="67">
        <f>$I2444</f>
        <v/>
      </c>
      <c r="S2444" s="67">
        <f>$K2444</f>
        <v/>
      </c>
      <c r="T2444" s="67">
        <f>IFERROR(INDEX(Clients!$G$2:$G$1020,MATCH($E2444,Clients!$A$2:$A$1020,0)),"")</f>
        <v/>
      </c>
      <c r="U2444" s="67">
        <f>IFERROR(INDEX(Clients!$I$2:$I$1020,MATCH($E2444,Clients!$A$2:$A$1020,0)),"")</f>
        <v/>
      </c>
      <c r="V2444" s="69">
        <f>1</f>
        <v/>
      </c>
      <c r="W2444" s="69">
        <f>IF($N2444="Accepté",1,0)</f>
        <v/>
      </c>
      <c r="X2444" s="68">
        <f>$M2444*$W2444</f>
        <v/>
      </c>
      <c r="Y2444" s="68">
        <f>IF($N2444="En cours",0,$M2444)</f>
        <v/>
      </c>
      <c r="Z2444" s="69">
        <f>IF($P2444="",0,1)</f>
        <v/>
      </c>
      <c r="AA2444" s="70">
        <f>IF($P2444="",0,$P2444)</f>
        <v/>
      </c>
      <c r="AB2444" s="69">
        <f>IF(AND($P2444&lt;&gt;"",$P2444&lt;=Paramètres!$C$14),1,0)</f>
        <v/>
      </c>
      <c r="AC2444" s="67">
        <f>IF($P2444="","Jamais relancé",IF($P2444&lt;=3,"0-3 j",IF($P2444&lt;=7,"4-7 j",IF($P2444&lt;=15,"8-15 j","Plus de 15 j"))))</f>
        <v/>
      </c>
      <c r="AD2444" s="67">
        <f>IF($M2444&lt;=1000,"Moins de 1 k€",IF($M2444&lt;=5000,"1 à 5 k€",IF($M2444&lt;=15000,"5 à 15 k€","Plus de 15 k€")))</f>
        <v/>
      </c>
    </row>
    <row r="2445">
      <c r="A2445" s="65" t="inlineStr">
        <is>
          <t>DEV-02444</t>
        </is>
      </c>
      <c r="B2445" s="66" t="n">
        <v>45987</v>
      </c>
      <c r="C2445" s="65" t="inlineStr">
        <is>
          <t>2025-11</t>
        </is>
      </c>
      <c r="D2445" s="65" t="inlineStr">
        <is>
          <t>2025-2026</t>
        </is>
      </c>
      <c r="E2445" s="65" t="inlineStr">
        <is>
          <t>CLI-0631</t>
        </is>
      </c>
      <c r="F2445" s="65" t="inlineStr">
        <is>
          <t>Professionnel</t>
        </is>
      </c>
      <c r="G2445" s="65" t="inlineStr">
        <is>
          <t>Montpellier</t>
        </is>
      </c>
      <c r="H2445" s="65" t="inlineStr">
        <is>
          <t>Thomas Rey</t>
        </is>
      </c>
      <c r="I2445" s="65" t="inlineStr">
        <is>
          <t>Dépannage</t>
        </is>
      </c>
      <c r="J2445" s="65" t="inlineStr">
        <is>
          <t>DP-004</t>
        </is>
      </c>
      <c r="K2445" s="65" t="inlineStr">
        <is>
          <t>Remise en service chaudière</t>
        </is>
      </c>
      <c r="L2445" s="67" t="n">
        <v>1</v>
      </c>
      <c r="M2445" s="68" t="n">
        <v>423.59</v>
      </c>
      <c r="N2445" s="65" t="inlineStr">
        <is>
          <t>Sans réponse</t>
        </is>
      </c>
      <c r="O2445" s="66" t="n">
        <v>45998</v>
      </c>
      <c r="P2445" s="67" t="n">
        <v>9</v>
      </c>
      <c r="Q2445" s="67" t="n">
        <v>1</v>
      </c>
      <c r="R2445" s="67">
        <f>$I2445</f>
        <v/>
      </c>
      <c r="S2445" s="67">
        <f>$K2445</f>
        <v/>
      </c>
      <c r="T2445" s="67">
        <f>IFERROR(INDEX(Clients!$G$2:$G$1020,MATCH($E2445,Clients!$A$2:$A$1020,0)),"")</f>
        <v/>
      </c>
      <c r="U2445" s="67">
        <f>IFERROR(INDEX(Clients!$I$2:$I$1020,MATCH($E2445,Clients!$A$2:$A$1020,0)),"")</f>
        <v/>
      </c>
      <c r="V2445" s="69">
        <f>1</f>
        <v/>
      </c>
      <c r="W2445" s="69">
        <f>IF($N2445="Accepté",1,0)</f>
        <v/>
      </c>
      <c r="X2445" s="68">
        <f>$M2445*$W2445</f>
        <v/>
      </c>
      <c r="Y2445" s="68">
        <f>IF($N2445="En cours",0,$M2445)</f>
        <v/>
      </c>
      <c r="Z2445" s="69">
        <f>IF($P2445="",0,1)</f>
        <v/>
      </c>
      <c r="AA2445" s="70">
        <f>IF($P2445="",0,$P2445)</f>
        <v/>
      </c>
      <c r="AB2445" s="69">
        <f>IF(AND($P2445&lt;&gt;"",$P2445&lt;=Paramètres!$C$14),1,0)</f>
        <v/>
      </c>
      <c r="AC2445" s="67">
        <f>IF($P2445="","Jamais relancé",IF($P2445&lt;=3,"0-3 j",IF($P2445&lt;=7,"4-7 j",IF($P2445&lt;=15,"8-15 j","Plus de 15 j"))))</f>
        <v/>
      </c>
      <c r="AD2445" s="67">
        <f>IF($M2445&lt;=1000,"Moins de 1 k€",IF($M2445&lt;=5000,"1 à 5 k€",IF($M2445&lt;=15000,"5 à 15 k€","Plus de 15 k€")))</f>
        <v/>
      </c>
    </row>
    <row r="2446">
      <c r="A2446" s="65" t="inlineStr">
        <is>
          <t>DEV-02445</t>
        </is>
      </c>
      <c r="B2446" s="66" t="n">
        <v>45988</v>
      </c>
      <c r="C2446" s="65" t="inlineStr">
        <is>
          <t>2025-11</t>
        </is>
      </c>
      <c r="D2446" s="65" t="inlineStr">
        <is>
          <t>2025-2026</t>
        </is>
      </c>
      <c r="E2446" s="65" t="inlineStr">
        <is>
          <t>CLI-0782</t>
        </is>
      </c>
      <c r="F2446" s="65" t="inlineStr">
        <is>
          <t>Particulier</t>
        </is>
      </c>
      <c r="G2446" s="65" t="inlineStr">
        <is>
          <t>Toulouse</t>
        </is>
      </c>
      <c r="H2446" s="65" t="inlineStr">
        <is>
          <t>Nadia Cherif</t>
        </is>
      </c>
      <c r="I2446" s="65" t="inlineStr">
        <is>
          <t>Dépannage</t>
        </is>
      </c>
      <c r="J2446" s="65" t="inlineStr">
        <is>
          <t>DP-002</t>
        </is>
      </c>
      <c r="K2446" s="65" t="inlineStr">
        <is>
          <t>Débouchage canalisation</t>
        </is>
      </c>
      <c r="L2446" s="67" t="n">
        <v>1</v>
      </c>
      <c r="M2446" s="68" t="n">
        <v>374.31</v>
      </c>
      <c r="N2446" s="65" t="inlineStr">
        <is>
          <t>Accepté</t>
        </is>
      </c>
      <c r="O2446" s="66" t="n">
        <v>46011</v>
      </c>
      <c r="P2446" s="67" t="n"/>
      <c r="Q2446" s="67" t="n">
        <v>0</v>
      </c>
      <c r="R2446" s="67">
        <f>$I2446</f>
        <v/>
      </c>
      <c r="S2446" s="67">
        <f>$K2446</f>
        <v/>
      </c>
      <c r="T2446" s="67">
        <f>IFERROR(INDEX(Clients!$G$2:$G$1020,MATCH($E2446,Clients!$A$2:$A$1020,0)),"")</f>
        <v/>
      </c>
      <c r="U2446" s="67">
        <f>IFERROR(INDEX(Clients!$I$2:$I$1020,MATCH($E2446,Clients!$A$2:$A$1020,0)),"")</f>
        <v/>
      </c>
      <c r="V2446" s="69">
        <f>1</f>
        <v/>
      </c>
      <c r="W2446" s="69">
        <f>IF($N2446="Accepté",1,0)</f>
        <v/>
      </c>
      <c r="X2446" s="68">
        <f>$M2446*$W2446</f>
        <v/>
      </c>
      <c r="Y2446" s="68">
        <f>IF($N2446="En cours",0,$M2446)</f>
        <v/>
      </c>
      <c r="Z2446" s="69">
        <f>IF($P2446="",0,1)</f>
        <v/>
      </c>
      <c r="AA2446" s="70">
        <f>IF($P2446="",0,$P2446)</f>
        <v/>
      </c>
      <c r="AB2446" s="69">
        <f>IF(AND($P2446&lt;&gt;"",$P2446&lt;=Paramètres!$C$14),1,0)</f>
        <v/>
      </c>
      <c r="AC2446" s="67">
        <f>IF($P2446="","Jamais relancé",IF($P2446&lt;=3,"0-3 j",IF($P2446&lt;=7,"4-7 j",IF($P2446&lt;=15,"8-15 j","Plus de 15 j"))))</f>
        <v/>
      </c>
      <c r="AD2446" s="67">
        <f>IF($M2446&lt;=1000,"Moins de 1 k€",IF($M2446&lt;=5000,"1 à 5 k€",IF($M2446&lt;=15000,"5 à 15 k€","Plus de 15 k€")))</f>
        <v/>
      </c>
    </row>
    <row r="2447">
      <c r="A2447" s="65" t="inlineStr">
        <is>
          <t>DEV-02446</t>
        </is>
      </c>
      <c r="B2447" s="66" t="n">
        <v>45988</v>
      </c>
      <c r="C2447" s="65" t="inlineStr">
        <is>
          <t>2025-11</t>
        </is>
      </c>
      <c r="D2447" s="65" t="inlineStr">
        <is>
          <t>2025-2026</t>
        </is>
      </c>
      <c r="E2447" s="65" t="inlineStr">
        <is>
          <t>CLI-0259</t>
        </is>
      </c>
      <c r="F2447" s="65" t="inlineStr">
        <is>
          <t>Professionnel</t>
        </is>
      </c>
      <c r="G2447" s="65" t="inlineStr">
        <is>
          <t>Bordeaux</t>
        </is>
      </c>
      <c r="H2447" s="65" t="inlineStr">
        <is>
          <t>Sophie Marchand</t>
        </is>
      </c>
      <c r="I2447" s="65" t="inlineStr">
        <is>
          <t>Chauffage</t>
        </is>
      </c>
      <c r="J2447" s="65" t="inlineStr">
        <is>
          <t>CH-004</t>
        </is>
      </c>
      <c r="K2447" s="65" t="inlineStr">
        <is>
          <t>Remplacement radiateurs (lot de 5)</t>
        </is>
      </c>
      <c r="L2447" s="67" t="n">
        <v>2</v>
      </c>
      <c r="M2447" s="68" t="n">
        <v>8354.58</v>
      </c>
      <c r="N2447" s="65" t="inlineStr">
        <is>
          <t>Accepté</t>
        </is>
      </c>
      <c r="O2447" s="66" t="n">
        <v>46008</v>
      </c>
      <c r="P2447" s="67" t="n">
        <v>14</v>
      </c>
      <c r="Q2447" s="67" t="n">
        <v>1</v>
      </c>
      <c r="R2447" s="67">
        <f>$I2447</f>
        <v/>
      </c>
      <c r="S2447" s="67">
        <f>$K2447</f>
        <v/>
      </c>
      <c r="T2447" s="67">
        <f>IFERROR(INDEX(Clients!$G$2:$G$1020,MATCH($E2447,Clients!$A$2:$A$1020,0)),"")</f>
        <v/>
      </c>
      <c r="U2447" s="67">
        <f>IFERROR(INDEX(Clients!$I$2:$I$1020,MATCH($E2447,Clients!$A$2:$A$1020,0)),"")</f>
        <v/>
      </c>
      <c r="V2447" s="69">
        <f>1</f>
        <v/>
      </c>
      <c r="W2447" s="69">
        <f>IF($N2447="Accepté",1,0)</f>
        <v/>
      </c>
      <c r="X2447" s="68">
        <f>$M2447*$W2447</f>
        <v/>
      </c>
      <c r="Y2447" s="68">
        <f>IF($N2447="En cours",0,$M2447)</f>
        <v/>
      </c>
      <c r="Z2447" s="69">
        <f>IF($P2447="",0,1)</f>
        <v/>
      </c>
      <c r="AA2447" s="70">
        <f>IF($P2447="",0,$P2447)</f>
        <v/>
      </c>
      <c r="AB2447" s="69">
        <f>IF(AND($P2447&lt;&gt;"",$P2447&lt;=Paramètres!$C$14),1,0)</f>
        <v/>
      </c>
      <c r="AC2447" s="67">
        <f>IF($P2447="","Jamais relancé",IF($P2447&lt;=3,"0-3 j",IF($P2447&lt;=7,"4-7 j",IF($P2447&lt;=15,"8-15 j","Plus de 15 j"))))</f>
        <v/>
      </c>
      <c r="AD2447" s="67">
        <f>IF($M2447&lt;=1000,"Moins de 1 k€",IF($M2447&lt;=5000,"1 à 5 k€",IF($M2447&lt;=15000,"5 à 15 k€","Plus de 15 k€")))</f>
        <v/>
      </c>
    </row>
    <row r="2448">
      <c r="A2448" s="65" t="inlineStr">
        <is>
          <t>DEV-02447</t>
        </is>
      </c>
      <c r="B2448" s="66" t="n">
        <v>45988</v>
      </c>
      <c r="C2448" s="65" t="inlineStr">
        <is>
          <t>2025-11</t>
        </is>
      </c>
      <c r="D2448" s="65" t="inlineStr">
        <is>
          <t>2025-2026</t>
        </is>
      </c>
      <c r="E2448" s="65" t="inlineStr">
        <is>
          <t>CLI-0163</t>
        </is>
      </c>
      <c r="F2448" s="65" t="inlineStr">
        <is>
          <t>Particulier</t>
        </is>
      </c>
      <c r="G2448" s="65" t="inlineStr">
        <is>
          <t>Toulouse</t>
        </is>
      </c>
      <c r="H2448" s="65" t="inlineStr">
        <is>
          <t>Nadia Cherif</t>
        </is>
      </c>
      <c r="I2448" s="65" t="inlineStr">
        <is>
          <t>Plomberie</t>
        </is>
      </c>
      <c r="J2448" s="65" t="inlineStr">
        <is>
          <t>PR-001</t>
        </is>
      </c>
      <c r="K2448" s="65" t="inlineStr">
        <is>
          <t>Remplacement chauffe-eau 200 L</t>
        </is>
      </c>
      <c r="L2448" s="67" t="n">
        <v>1</v>
      </c>
      <c r="M2448" s="68" t="n">
        <v>1364.73</v>
      </c>
      <c r="N2448" s="65" t="inlineStr">
        <is>
          <t>Refusé</t>
        </is>
      </c>
      <c r="O2448" s="66" t="n">
        <v>46003</v>
      </c>
      <c r="P2448" s="67" t="n">
        <v>8</v>
      </c>
      <c r="Q2448" s="67" t="n">
        <v>1</v>
      </c>
      <c r="R2448" s="67">
        <f>$I2448</f>
        <v/>
      </c>
      <c r="S2448" s="67">
        <f>$K2448</f>
        <v/>
      </c>
      <c r="T2448" s="67">
        <f>IFERROR(INDEX(Clients!$G$2:$G$1020,MATCH($E2448,Clients!$A$2:$A$1020,0)),"")</f>
        <v/>
      </c>
      <c r="U2448" s="67">
        <f>IFERROR(INDEX(Clients!$I$2:$I$1020,MATCH($E2448,Clients!$A$2:$A$1020,0)),"")</f>
        <v/>
      </c>
      <c r="V2448" s="69">
        <f>1</f>
        <v/>
      </c>
      <c r="W2448" s="69">
        <f>IF($N2448="Accepté",1,0)</f>
        <v/>
      </c>
      <c r="X2448" s="68">
        <f>$M2448*$W2448</f>
        <v/>
      </c>
      <c r="Y2448" s="68">
        <f>IF($N2448="En cours",0,$M2448)</f>
        <v/>
      </c>
      <c r="Z2448" s="69">
        <f>IF($P2448="",0,1)</f>
        <v/>
      </c>
      <c r="AA2448" s="70">
        <f>IF($P2448="",0,$P2448)</f>
        <v/>
      </c>
      <c r="AB2448" s="69">
        <f>IF(AND($P2448&lt;&gt;"",$P2448&lt;=Paramètres!$C$14),1,0)</f>
        <v/>
      </c>
      <c r="AC2448" s="67">
        <f>IF($P2448="","Jamais relancé",IF($P2448&lt;=3,"0-3 j",IF($P2448&lt;=7,"4-7 j",IF($P2448&lt;=15,"8-15 j","Plus de 15 j"))))</f>
        <v/>
      </c>
      <c r="AD2448" s="67">
        <f>IF($M2448&lt;=1000,"Moins de 1 k€",IF($M2448&lt;=5000,"1 à 5 k€",IF($M2448&lt;=15000,"5 à 15 k€","Plus de 15 k€")))</f>
        <v/>
      </c>
    </row>
    <row r="2449">
      <c r="A2449" s="65" t="inlineStr">
        <is>
          <t>DEV-02448</t>
        </is>
      </c>
      <c r="B2449" s="66" t="n">
        <v>45988</v>
      </c>
      <c r="C2449" s="65" t="inlineStr">
        <is>
          <t>2025-11</t>
        </is>
      </c>
      <c r="D2449" s="65" t="inlineStr">
        <is>
          <t>2025-2026</t>
        </is>
      </c>
      <c r="E2449" s="65" t="inlineStr">
        <is>
          <t>CLI-0988</t>
        </is>
      </c>
      <c r="F2449" s="65" t="inlineStr">
        <is>
          <t>Particulier</t>
        </is>
      </c>
      <c r="G2449" s="65" t="inlineStr">
        <is>
          <t>Montpellier</t>
        </is>
      </c>
      <c r="H2449" s="65" t="inlineStr">
        <is>
          <t>Thomas Rey</t>
        </is>
      </c>
      <c r="I2449" s="65" t="inlineStr">
        <is>
          <t>Plomberie</t>
        </is>
      </c>
      <c r="J2449" s="65" t="inlineStr">
        <is>
          <t>PR-003</t>
        </is>
      </c>
      <c r="K2449" s="65" t="inlineStr">
        <is>
          <t>Réfection réseau eau appartement</t>
        </is>
      </c>
      <c r="L2449" s="67" t="n">
        <v>1</v>
      </c>
      <c r="M2449" s="68" t="n">
        <v>3616.27</v>
      </c>
      <c r="N2449" s="65" t="inlineStr">
        <is>
          <t>Sans réponse</t>
        </is>
      </c>
      <c r="O2449" s="66" t="n">
        <v>45993</v>
      </c>
      <c r="P2449" s="67" t="n">
        <v>12</v>
      </c>
      <c r="Q2449" s="67" t="n">
        <v>0</v>
      </c>
      <c r="R2449" s="67">
        <f>$I2449</f>
        <v/>
      </c>
      <c r="S2449" s="67">
        <f>$K2449</f>
        <v/>
      </c>
      <c r="T2449" s="67">
        <f>IFERROR(INDEX(Clients!$G$2:$G$1020,MATCH($E2449,Clients!$A$2:$A$1020,0)),"")</f>
        <v/>
      </c>
      <c r="U2449" s="67">
        <f>IFERROR(INDEX(Clients!$I$2:$I$1020,MATCH($E2449,Clients!$A$2:$A$1020,0)),"")</f>
        <v/>
      </c>
      <c r="V2449" s="69">
        <f>1</f>
        <v/>
      </c>
      <c r="W2449" s="69">
        <f>IF($N2449="Accepté",1,0)</f>
        <v/>
      </c>
      <c r="X2449" s="68">
        <f>$M2449*$W2449</f>
        <v/>
      </c>
      <c r="Y2449" s="68">
        <f>IF($N2449="En cours",0,$M2449)</f>
        <v/>
      </c>
      <c r="Z2449" s="69">
        <f>IF($P2449="",0,1)</f>
        <v/>
      </c>
      <c r="AA2449" s="70">
        <f>IF($P2449="",0,$P2449)</f>
        <v/>
      </c>
      <c r="AB2449" s="69">
        <f>IF(AND($P2449&lt;&gt;"",$P2449&lt;=Paramètres!$C$14),1,0)</f>
        <v/>
      </c>
      <c r="AC2449" s="67">
        <f>IF($P2449="","Jamais relancé",IF($P2449&lt;=3,"0-3 j",IF($P2449&lt;=7,"4-7 j",IF($P2449&lt;=15,"8-15 j","Plus de 15 j"))))</f>
        <v/>
      </c>
      <c r="AD2449" s="67">
        <f>IF($M2449&lt;=1000,"Moins de 1 k€",IF($M2449&lt;=5000,"1 à 5 k€",IF($M2449&lt;=15000,"5 à 15 k€","Plus de 15 k€")))</f>
        <v/>
      </c>
    </row>
    <row r="2450">
      <c r="A2450" s="65" t="inlineStr">
        <is>
          <t>DEV-02449</t>
        </is>
      </c>
      <c r="B2450" s="66" t="n">
        <v>45989</v>
      </c>
      <c r="C2450" s="65" t="inlineStr">
        <is>
          <t>2025-11</t>
        </is>
      </c>
      <c r="D2450" s="65" t="inlineStr">
        <is>
          <t>2025-2026</t>
        </is>
      </c>
      <c r="E2450" s="65" t="inlineStr">
        <is>
          <t>CLI-0182</t>
        </is>
      </c>
      <c r="F2450" s="65" t="inlineStr">
        <is>
          <t>Professionnel</t>
        </is>
      </c>
      <c r="G2450" s="65" t="inlineStr">
        <is>
          <t>Bordeaux</t>
        </is>
      </c>
      <c r="H2450" s="65" t="inlineStr">
        <is>
          <t>Sophie Marchand</t>
        </is>
      </c>
      <c r="I2450" s="65" t="inlineStr">
        <is>
          <t>Dépannage</t>
        </is>
      </c>
      <c r="J2450" s="65" t="inlineStr">
        <is>
          <t>DP-001</t>
        </is>
      </c>
      <c r="K2450" s="65" t="inlineStr">
        <is>
          <t>Dépannage plomberie urgence</t>
        </is>
      </c>
      <c r="L2450" s="67" t="n">
        <v>1</v>
      </c>
      <c r="M2450" s="68" t="n">
        <v>544.05</v>
      </c>
      <c r="N2450" s="65" t="inlineStr">
        <is>
          <t>Sans réponse</t>
        </is>
      </c>
      <c r="O2450" s="66" t="n">
        <v>45993</v>
      </c>
      <c r="P2450" s="67" t="n">
        <v>9</v>
      </c>
      <c r="Q2450" s="67" t="n">
        <v>0</v>
      </c>
      <c r="R2450" s="67">
        <f>$I2450</f>
        <v/>
      </c>
      <c r="S2450" s="67">
        <f>$K2450</f>
        <v/>
      </c>
      <c r="T2450" s="67">
        <f>IFERROR(INDEX(Clients!$G$2:$G$1020,MATCH($E2450,Clients!$A$2:$A$1020,0)),"")</f>
        <v/>
      </c>
      <c r="U2450" s="67">
        <f>IFERROR(INDEX(Clients!$I$2:$I$1020,MATCH($E2450,Clients!$A$2:$A$1020,0)),"")</f>
        <v/>
      </c>
      <c r="V2450" s="69">
        <f>1</f>
        <v/>
      </c>
      <c r="W2450" s="69">
        <f>IF($N2450="Accepté",1,0)</f>
        <v/>
      </c>
      <c r="X2450" s="68">
        <f>$M2450*$W2450</f>
        <v/>
      </c>
      <c r="Y2450" s="68">
        <f>IF($N2450="En cours",0,$M2450)</f>
        <v/>
      </c>
      <c r="Z2450" s="69">
        <f>IF($P2450="",0,1)</f>
        <v/>
      </c>
      <c r="AA2450" s="70">
        <f>IF($P2450="",0,$P2450)</f>
        <v/>
      </c>
      <c r="AB2450" s="69">
        <f>IF(AND($P2450&lt;&gt;"",$P2450&lt;=Paramètres!$C$14),1,0)</f>
        <v/>
      </c>
      <c r="AC2450" s="67">
        <f>IF($P2450="","Jamais relancé",IF($P2450&lt;=3,"0-3 j",IF($P2450&lt;=7,"4-7 j",IF($P2450&lt;=15,"8-15 j","Plus de 15 j"))))</f>
        <v/>
      </c>
      <c r="AD2450" s="67">
        <f>IF($M2450&lt;=1000,"Moins de 1 k€",IF($M2450&lt;=5000,"1 à 5 k€",IF($M2450&lt;=15000,"5 à 15 k€","Plus de 15 k€")))</f>
        <v/>
      </c>
    </row>
    <row r="2451">
      <c r="A2451" s="65" t="inlineStr">
        <is>
          <t>DEV-02450</t>
        </is>
      </c>
      <c r="B2451" s="66" t="n">
        <v>45989</v>
      </c>
      <c r="C2451" s="65" t="inlineStr">
        <is>
          <t>2025-11</t>
        </is>
      </c>
      <c r="D2451" s="65" t="inlineStr">
        <is>
          <t>2025-2026</t>
        </is>
      </c>
      <c r="E2451" s="65" t="inlineStr">
        <is>
          <t>CLI-0332</t>
        </is>
      </c>
      <c r="F2451" s="65" t="inlineStr">
        <is>
          <t>Particulier</t>
        </is>
      </c>
      <c r="G2451" s="65" t="inlineStr">
        <is>
          <t>Bordeaux</t>
        </is>
      </c>
      <c r="H2451" s="65" t="inlineStr">
        <is>
          <t>Sophie Marchand</t>
        </is>
      </c>
      <c r="I2451" s="65" t="inlineStr">
        <is>
          <t>Dépannage</t>
        </is>
      </c>
      <c r="J2451" s="65" t="inlineStr">
        <is>
          <t>DP-003</t>
        </is>
      </c>
      <c r="K2451" s="65" t="inlineStr">
        <is>
          <t>Dépannage électrique urgence</t>
        </is>
      </c>
      <c r="L2451" s="67" t="n">
        <v>1</v>
      </c>
      <c r="M2451" s="68" t="n">
        <v>322.01</v>
      </c>
      <c r="N2451" s="65" t="inlineStr">
        <is>
          <t>Sans réponse</t>
        </is>
      </c>
      <c r="O2451" s="66" t="n">
        <v>46002</v>
      </c>
      <c r="P2451" s="67" t="n">
        <v>10</v>
      </c>
      <c r="Q2451" s="67" t="n">
        <v>1</v>
      </c>
      <c r="R2451" s="67">
        <f>$I2451</f>
        <v/>
      </c>
      <c r="S2451" s="67">
        <f>$K2451</f>
        <v/>
      </c>
      <c r="T2451" s="67">
        <f>IFERROR(INDEX(Clients!$G$2:$G$1020,MATCH($E2451,Clients!$A$2:$A$1020,0)),"")</f>
        <v/>
      </c>
      <c r="U2451" s="67">
        <f>IFERROR(INDEX(Clients!$I$2:$I$1020,MATCH($E2451,Clients!$A$2:$A$1020,0)),"")</f>
        <v/>
      </c>
      <c r="V2451" s="69">
        <f>1</f>
        <v/>
      </c>
      <c r="W2451" s="69">
        <f>IF($N2451="Accepté",1,0)</f>
        <v/>
      </c>
      <c r="X2451" s="68">
        <f>$M2451*$W2451</f>
        <v/>
      </c>
      <c r="Y2451" s="68">
        <f>IF($N2451="En cours",0,$M2451)</f>
        <v/>
      </c>
      <c r="Z2451" s="69">
        <f>IF($P2451="",0,1)</f>
        <v/>
      </c>
      <c r="AA2451" s="70">
        <f>IF($P2451="",0,$P2451)</f>
        <v/>
      </c>
      <c r="AB2451" s="69">
        <f>IF(AND($P2451&lt;&gt;"",$P2451&lt;=Paramètres!$C$14),1,0)</f>
        <v/>
      </c>
      <c r="AC2451" s="67">
        <f>IF($P2451="","Jamais relancé",IF($P2451&lt;=3,"0-3 j",IF($P2451&lt;=7,"4-7 j",IF($P2451&lt;=15,"8-15 j","Plus de 15 j"))))</f>
        <v/>
      </c>
      <c r="AD2451" s="67">
        <f>IF($M2451&lt;=1000,"Moins de 1 k€",IF($M2451&lt;=5000,"1 à 5 k€",IF($M2451&lt;=15000,"5 à 15 k€","Plus de 15 k€")))</f>
        <v/>
      </c>
    </row>
    <row r="2452">
      <c r="A2452" s="65" t="inlineStr">
        <is>
          <t>DEV-02451</t>
        </is>
      </c>
      <c r="B2452" s="66" t="n">
        <v>45989</v>
      </c>
      <c r="C2452" s="65" t="inlineStr">
        <is>
          <t>2025-11</t>
        </is>
      </c>
      <c r="D2452" s="65" t="inlineStr">
        <is>
          <t>2025-2026</t>
        </is>
      </c>
      <c r="E2452" s="65" t="inlineStr">
        <is>
          <t>CLI-0571</t>
        </is>
      </c>
      <c r="F2452" s="65" t="inlineStr">
        <is>
          <t>Particulier</t>
        </is>
      </c>
      <c r="G2452" s="65" t="inlineStr">
        <is>
          <t>Montpellier</t>
        </is>
      </c>
      <c r="H2452" s="65" t="inlineStr">
        <is>
          <t>Thomas Rey</t>
        </is>
      </c>
      <c r="I2452" s="65" t="inlineStr">
        <is>
          <t>Chauffage</t>
        </is>
      </c>
      <c r="J2452" s="65" t="inlineStr">
        <is>
          <t>CH-005</t>
        </is>
      </c>
      <c r="K2452" s="65" t="inlineStr">
        <is>
          <t>Désembouage circuit chauffage</t>
        </is>
      </c>
      <c r="L2452" s="67" t="n">
        <v>3</v>
      </c>
      <c r="M2452" s="68" t="n">
        <v>2492.51</v>
      </c>
      <c r="N2452" s="65" t="inlineStr">
        <is>
          <t>Sans réponse</t>
        </is>
      </c>
      <c r="O2452" s="66" t="n">
        <v>45998</v>
      </c>
      <c r="P2452" s="67" t="n">
        <v>12</v>
      </c>
      <c r="Q2452" s="67" t="n">
        <v>0</v>
      </c>
      <c r="R2452" s="67">
        <f>$I2452</f>
        <v/>
      </c>
      <c r="S2452" s="67">
        <f>$K2452</f>
        <v/>
      </c>
      <c r="T2452" s="67">
        <f>IFERROR(INDEX(Clients!$G$2:$G$1020,MATCH($E2452,Clients!$A$2:$A$1020,0)),"")</f>
        <v/>
      </c>
      <c r="U2452" s="67">
        <f>IFERROR(INDEX(Clients!$I$2:$I$1020,MATCH($E2452,Clients!$A$2:$A$1020,0)),"")</f>
        <v/>
      </c>
      <c r="V2452" s="69">
        <f>1</f>
        <v/>
      </c>
      <c r="W2452" s="69">
        <f>IF($N2452="Accepté",1,0)</f>
        <v/>
      </c>
      <c r="X2452" s="68">
        <f>$M2452*$W2452</f>
        <v/>
      </c>
      <c r="Y2452" s="68">
        <f>IF($N2452="En cours",0,$M2452)</f>
        <v/>
      </c>
      <c r="Z2452" s="69">
        <f>IF($P2452="",0,1)</f>
        <v/>
      </c>
      <c r="AA2452" s="70">
        <f>IF($P2452="",0,$P2452)</f>
        <v/>
      </c>
      <c r="AB2452" s="69">
        <f>IF(AND($P2452&lt;&gt;"",$P2452&lt;=Paramètres!$C$14),1,0)</f>
        <v/>
      </c>
      <c r="AC2452" s="67">
        <f>IF($P2452="","Jamais relancé",IF($P2452&lt;=3,"0-3 j",IF($P2452&lt;=7,"4-7 j",IF($P2452&lt;=15,"8-15 j","Plus de 15 j"))))</f>
        <v/>
      </c>
      <c r="AD2452" s="67">
        <f>IF($M2452&lt;=1000,"Moins de 1 k€",IF($M2452&lt;=5000,"1 à 5 k€",IF($M2452&lt;=15000,"5 à 15 k€","Plus de 15 k€")))</f>
        <v/>
      </c>
    </row>
    <row r="2453">
      <c r="A2453" s="65" t="inlineStr">
        <is>
          <t>DEV-02452</t>
        </is>
      </c>
      <c r="B2453" s="66" t="n">
        <v>45992</v>
      </c>
      <c r="C2453" s="65" t="inlineStr">
        <is>
          <t>2025-12</t>
        </is>
      </c>
      <c r="D2453" s="65" t="inlineStr">
        <is>
          <t>2025-2026</t>
        </is>
      </c>
      <c r="E2453" s="65" t="inlineStr">
        <is>
          <t>CLI-0279</t>
        </is>
      </c>
      <c r="F2453" s="65" t="inlineStr">
        <is>
          <t>Particulier</t>
        </is>
      </c>
      <c r="G2453" s="65" t="inlineStr">
        <is>
          <t>Toulouse</t>
        </is>
      </c>
      <c r="H2453" s="65" t="inlineStr">
        <is>
          <t>Nadia Cherif</t>
        </is>
      </c>
      <c r="I2453" s="65" t="inlineStr">
        <is>
          <t>Chauffage</t>
        </is>
      </c>
      <c r="J2453" s="65" t="inlineStr">
        <is>
          <t>CH-002</t>
        </is>
      </c>
      <c r="K2453" s="65" t="inlineStr">
        <is>
          <t>Entretien annuel chaudière</t>
        </is>
      </c>
      <c r="L2453" s="67" t="n">
        <v>1</v>
      </c>
      <c r="M2453" s="68" t="n">
        <v>158.45</v>
      </c>
      <c r="N2453" s="65" t="inlineStr">
        <is>
          <t>Accepté</t>
        </is>
      </c>
      <c r="O2453" s="66" t="n">
        <v>46010</v>
      </c>
      <c r="P2453" s="67" t="n">
        <v>1</v>
      </c>
      <c r="Q2453" s="67" t="n">
        <v>1</v>
      </c>
      <c r="R2453" s="67">
        <f>$I2453</f>
        <v/>
      </c>
      <c r="S2453" s="67">
        <f>$K2453</f>
        <v/>
      </c>
      <c r="T2453" s="67">
        <f>IFERROR(INDEX(Clients!$G$2:$G$1020,MATCH($E2453,Clients!$A$2:$A$1020,0)),"")</f>
        <v/>
      </c>
      <c r="U2453" s="67">
        <f>IFERROR(INDEX(Clients!$I$2:$I$1020,MATCH($E2453,Clients!$A$2:$A$1020,0)),"")</f>
        <v/>
      </c>
      <c r="V2453" s="69">
        <f>1</f>
        <v/>
      </c>
      <c r="W2453" s="69">
        <f>IF($N2453="Accepté",1,0)</f>
        <v/>
      </c>
      <c r="X2453" s="68">
        <f>$M2453*$W2453</f>
        <v/>
      </c>
      <c r="Y2453" s="68">
        <f>IF($N2453="En cours",0,$M2453)</f>
        <v/>
      </c>
      <c r="Z2453" s="69">
        <f>IF($P2453="",0,1)</f>
        <v/>
      </c>
      <c r="AA2453" s="70">
        <f>IF($P2453="",0,$P2453)</f>
        <v/>
      </c>
      <c r="AB2453" s="69">
        <f>IF(AND($P2453&lt;&gt;"",$P2453&lt;=Paramètres!$C$14),1,0)</f>
        <v/>
      </c>
      <c r="AC2453" s="67">
        <f>IF($P2453="","Jamais relancé",IF($P2453&lt;=3,"0-3 j",IF($P2453&lt;=7,"4-7 j",IF($P2453&lt;=15,"8-15 j","Plus de 15 j"))))</f>
        <v/>
      </c>
      <c r="AD2453" s="67">
        <f>IF($M2453&lt;=1000,"Moins de 1 k€",IF($M2453&lt;=5000,"1 à 5 k€",IF($M2453&lt;=15000,"5 à 15 k€","Plus de 15 k€")))</f>
        <v/>
      </c>
    </row>
    <row r="2454">
      <c r="A2454" s="65" t="inlineStr">
        <is>
          <t>DEV-02453</t>
        </is>
      </c>
      <c r="B2454" s="66" t="n">
        <v>45992</v>
      </c>
      <c r="C2454" s="65" t="inlineStr">
        <is>
          <t>2025-12</t>
        </is>
      </c>
      <c r="D2454" s="65" t="inlineStr">
        <is>
          <t>2025-2026</t>
        </is>
      </c>
      <c r="E2454" s="65" t="inlineStr">
        <is>
          <t>CLI-0608</t>
        </is>
      </c>
      <c r="F2454" s="65" t="inlineStr">
        <is>
          <t>Particulier</t>
        </is>
      </c>
      <c r="G2454" s="65" t="inlineStr">
        <is>
          <t>Toulouse</t>
        </is>
      </c>
      <c r="H2454" s="65" t="inlineStr">
        <is>
          <t>Nadia Cherif</t>
        </is>
      </c>
      <c r="I2454" s="65" t="inlineStr">
        <is>
          <t>Électricité</t>
        </is>
      </c>
      <c r="J2454" s="65" t="inlineStr">
        <is>
          <t>EL-001</t>
        </is>
      </c>
      <c r="K2454" s="65" t="inlineStr">
        <is>
          <t>Mise aux normes tableau électrique</t>
        </is>
      </c>
      <c r="L2454" s="67" t="n">
        <v>1</v>
      </c>
      <c r="M2454" s="68" t="n">
        <v>1653.22</v>
      </c>
      <c r="N2454" s="65" t="inlineStr">
        <is>
          <t>Accepté</t>
        </is>
      </c>
      <c r="O2454" s="66" t="n">
        <v>46029</v>
      </c>
      <c r="P2454" s="67" t="n">
        <v>13</v>
      </c>
      <c r="Q2454" s="67" t="n">
        <v>2</v>
      </c>
      <c r="R2454" s="67">
        <f>$I2454</f>
        <v/>
      </c>
      <c r="S2454" s="67">
        <f>$K2454</f>
        <v/>
      </c>
      <c r="T2454" s="67">
        <f>IFERROR(INDEX(Clients!$G$2:$G$1020,MATCH($E2454,Clients!$A$2:$A$1020,0)),"")</f>
        <v/>
      </c>
      <c r="U2454" s="67">
        <f>IFERROR(INDEX(Clients!$I$2:$I$1020,MATCH($E2454,Clients!$A$2:$A$1020,0)),"")</f>
        <v/>
      </c>
      <c r="V2454" s="69">
        <f>1</f>
        <v/>
      </c>
      <c r="W2454" s="69">
        <f>IF($N2454="Accepté",1,0)</f>
        <v/>
      </c>
      <c r="X2454" s="68">
        <f>$M2454*$W2454</f>
        <v/>
      </c>
      <c r="Y2454" s="68">
        <f>IF($N2454="En cours",0,$M2454)</f>
        <v/>
      </c>
      <c r="Z2454" s="69">
        <f>IF($P2454="",0,1)</f>
        <v/>
      </c>
      <c r="AA2454" s="70">
        <f>IF($P2454="",0,$P2454)</f>
        <v/>
      </c>
      <c r="AB2454" s="69">
        <f>IF(AND($P2454&lt;&gt;"",$P2454&lt;=Paramètres!$C$14),1,0)</f>
        <v/>
      </c>
      <c r="AC2454" s="67">
        <f>IF($P2454="","Jamais relancé",IF($P2454&lt;=3,"0-3 j",IF($P2454&lt;=7,"4-7 j",IF($P2454&lt;=15,"8-15 j","Plus de 15 j"))))</f>
        <v/>
      </c>
      <c r="AD2454" s="67">
        <f>IF($M2454&lt;=1000,"Moins de 1 k€",IF($M2454&lt;=5000,"1 à 5 k€",IF($M2454&lt;=15000,"5 à 15 k€","Plus de 15 k€")))</f>
        <v/>
      </c>
    </row>
    <row r="2455">
      <c r="A2455" s="65" t="inlineStr">
        <is>
          <t>DEV-02454</t>
        </is>
      </c>
      <c r="B2455" s="66" t="n">
        <v>45992</v>
      </c>
      <c r="C2455" s="65" t="inlineStr">
        <is>
          <t>2025-12</t>
        </is>
      </c>
      <c r="D2455" s="65" t="inlineStr">
        <is>
          <t>2025-2026</t>
        </is>
      </c>
      <c r="E2455" s="65" t="inlineStr">
        <is>
          <t>CLI-0451</t>
        </is>
      </c>
      <c r="F2455" s="65" t="inlineStr">
        <is>
          <t>Particulier</t>
        </is>
      </c>
      <c r="G2455" s="65" t="inlineStr">
        <is>
          <t>Bordeaux</t>
        </is>
      </c>
      <c r="H2455" s="65" t="inlineStr">
        <is>
          <t>Sophie Marchand</t>
        </is>
      </c>
      <c r="I2455" s="65" t="inlineStr">
        <is>
          <t>Dépannage</t>
        </is>
      </c>
      <c r="J2455" s="65" t="inlineStr">
        <is>
          <t>DP-001</t>
        </is>
      </c>
      <c r="K2455" s="65" t="inlineStr">
        <is>
          <t>Dépannage plomberie urgence</t>
        </is>
      </c>
      <c r="L2455" s="67" t="n">
        <v>2</v>
      </c>
      <c r="M2455" s="68" t="n">
        <v>578.48</v>
      </c>
      <c r="N2455" s="65" t="inlineStr">
        <is>
          <t>Sans réponse</t>
        </is>
      </c>
      <c r="O2455" s="66" t="n">
        <v>46004</v>
      </c>
      <c r="P2455" s="67" t="n">
        <v>6</v>
      </c>
      <c r="Q2455" s="67" t="n">
        <v>1</v>
      </c>
      <c r="R2455" s="67">
        <f>$I2455</f>
        <v/>
      </c>
      <c r="S2455" s="67">
        <f>$K2455</f>
        <v/>
      </c>
      <c r="T2455" s="67">
        <f>IFERROR(INDEX(Clients!$G$2:$G$1020,MATCH($E2455,Clients!$A$2:$A$1020,0)),"")</f>
        <v/>
      </c>
      <c r="U2455" s="67">
        <f>IFERROR(INDEX(Clients!$I$2:$I$1020,MATCH($E2455,Clients!$A$2:$A$1020,0)),"")</f>
        <v/>
      </c>
      <c r="V2455" s="69">
        <f>1</f>
        <v/>
      </c>
      <c r="W2455" s="69">
        <f>IF($N2455="Accepté",1,0)</f>
        <v/>
      </c>
      <c r="X2455" s="68">
        <f>$M2455*$W2455</f>
        <v/>
      </c>
      <c r="Y2455" s="68">
        <f>IF($N2455="En cours",0,$M2455)</f>
        <v/>
      </c>
      <c r="Z2455" s="69">
        <f>IF($P2455="",0,1)</f>
        <v/>
      </c>
      <c r="AA2455" s="70">
        <f>IF($P2455="",0,$P2455)</f>
        <v/>
      </c>
      <c r="AB2455" s="69">
        <f>IF(AND($P2455&lt;&gt;"",$P2455&lt;=Paramètres!$C$14),1,0)</f>
        <v/>
      </c>
      <c r="AC2455" s="67">
        <f>IF($P2455="","Jamais relancé",IF($P2455&lt;=3,"0-3 j",IF($P2455&lt;=7,"4-7 j",IF($P2455&lt;=15,"8-15 j","Plus de 15 j"))))</f>
        <v/>
      </c>
      <c r="AD2455" s="67">
        <f>IF($M2455&lt;=1000,"Moins de 1 k€",IF($M2455&lt;=5000,"1 à 5 k€",IF($M2455&lt;=15000,"5 à 15 k€","Plus de 15 k€")))</f>
        <v/>
      </c>
    </row>
    <row r="2456">
      <c r="A2456" s="65" t="inlineStr">
        <is>
          <t>DEV-02455</t>
        </is>
      </c>
      <c r="B2456" s="66" t="n">
        <v>45992</v>
      </c>
      <c r="C2456" s="65" t="inlineStr">
        <is>
          <t>2025-12</t>
        </is>
      </c>
      <c r="D2456" s="65" t="inlineStr">
        <is>
          <t>2025-2026</t>
        </is>
      </c>
      <c r="E2456" s="65" t="inlineStr">
        <is>
          <t>CLI-0176</t>
        </is>
      </c>
      <c r="F2456" s="65" t="inlineStr">
        <is>
          <t>Professionnel</t>
        </is>
      </c>
      <c r="G2456" s="65" t="inlineStr">
        <is>
          <t>Toulouse</t>
        </is>
      </c>
      <c r="H2456" s="65" t="inlineStr">
        <is>
          <t>Julien Fabre</t>
        </is>
      </c>
      <c r="I2456" s="65" t="inlineStr">
        <is>
          <t>Salle de bain</t>
        </is>
      </c>
      <c r="J2456" s="65" t="inlineStr">
        <is>
          <t>SB-001</t>
        </is>
      </c>
      <c r="K2456" s="65" t="inlineStr">
        <is>
          <t>Rénovation salle de bain complète</t>
        </is>
      </c>
      <c r="L2456" s="67" t="n">
        <v>1</v>
      </c>
      <c r="M2456" s="68" t="n">
        <v>15992.91</v>
      </c>
      <c r="N2456" s="65" t="inlineStr">
        <is>
          <t>Refusé</t>
        </is>
      </c>
      <c r="O2456" s="66" t="n">
        <v>46001</v>
      </c>
      <c r="P2456" s="67" t="n">
        <v>15</v>
      </c>
      <c r="Q2456" s="67" t="n">
        <v>0</v>
      </c>
      <c r="R2456" s="67">
        <f>$I2456</f>
        <v/>
      </c>
      <c r="S2456" s="67">
        <f>$K2456</f>
        <v/>
      </c>
      <c r="T2456" s="67">
        <f>IFERROR(INDEX(Clients!$G$2:$G$1020,MATCH($E2456,Clients!$A$2:$A$1020,0)),"")</f>
        <v/>
      </c>
      <c r="U2456" s="67">
        <f>IFERROR(INDEX(Clients!$I$2:$I$1020,MATCH($E2456,Clients!$A$2:$A$1020,0)),"")</f>
        <v/>
      </c>
      <c r="V2456" s="69">
        <f>1</f>
        <v/>
      </c>
      <c r="W2456" s="69">
        <f>IF($N2456="Accepté",1,0)</f>
        <v/>
      </c>
      <c r="X2456" s="68">
        <f>$M2456*$W2456</f>
        <v/>
      </c>
      <c r="Y2456" s="68">
        <f>IF($N2456="En cours",0,$M2456)</f>
        <v/>
      </c>
      <c r="Z2456" s="69">
        <f>IF($P2456="",0,1)</f>
        <v/>
      </c>
      <c r="AA2456" s="70">
        <f>IF($P2456="",0,$P2456)</f>
        <v/>
      </c>
      <c r="AB2456" s="69">
        <f>IF(AND($P2456&lt;&gt;"",$P2456&lt;=Paramètres!$C$14),1,0)</f>
        <v/>
      </c>
      <c r="AC2456" s="67">
        <f>IF($P2456="","Jamais relancé",IF($P2456&lt;=3,"0-3 j",IF($P2456&lt;=7,"4-7 j",IF($P2456&lt;=15,"8-15 j","Plus de 15 j"))))</f>
        <v/>
      </c>
      <c r="AD2456" s="67">
        <f>IF($M2456&lt;=1000,"Moins de 1 k€",IF($M2456&lt;=5000,"1 à 5 k€",IF($M2456&lt;=15000,"5 à 15 k€","Plus de 15 k€")))</f>
        <v/>
      </c>
    </row>
    <row r="2457">
      <c r="A2457" s="65" t="inlineStr">
        <is>
          <t>DEV-02456</t>
        </is>
      </c>
      <c r="B2457" s="66" t="n">
        <v>45992</v>
      </c>
      <c r="C2457" s="65" t="inlineStr">
        <is>
          <t>2025-12</t>
        </is>
      </c>
      <c r="D2457" s="65" t="inlineStr">
        <is>
          <t>2025-2026</t>
        </is>
      </c>
      <c r="E2457" s="65" t="inlineStr">
        <is>
          <t>CLI-1015</t>
        </is>
      </c>
      <c r="F2457" s="65" t="inlineStr">
        <is>
          <t>Particulier</t>
        </is>
      </c>
      <c r="G2457" s="65" t="inlineStr">
        <is>
          <t>Montpellier</t>
        </is>
      </c>
      <c r="H2457" s="65" t="inlineStr">
        <is>
          <t>Thomas Rey</t>
        </is>
      </c>
      <c r="I2457" s="65" t="inlineStr">
        <is>
          <t>Électricité</t>
        </is>
      </c>
      <c r="J2457" s="65" t="inlineStr">
        <is>
          <t>EL-001</t>
        </is>
      </c>
      <c r="K2457" s="65" t="inlineStr">
        <is>
          <t>Mise aux normes tableau électrique</t>
        </is>
      </c>
      <c r="L2457" s="67" t="n">
        <v>1</v>
      </c>
      <c r="M2457" s="68" t="n">
        <v>1816.18</v>
      </c>
      <c r="N2457" s="65" t="inlineStr">
        <is>
          <t>Sans réponse</t>
        </is>
      </c>
      <c r="O2457" s="66" t="n">
        <v>46001</v>
      </c>
      <c r="P2457" s="67" t="n"/>
      <c r="Q2457" s="67" t="n">
        <v>0</v>
      </c>
      <c r="R2457" s="67">
        <f>$I2457</f>
        <v/>
      </c>
      <c r="S2457" s="67">
        <f>$K2457</f>
        <v/>
      </c>
      <c r="T2457" s="67">
        <f>IFERROR(INDEX(Clients!$G$2:$G$1020,MATCH($E2457,Clients!$A$2:$A$1020,0)),"")</f>
        <v/>
      </c>
      <c r="U2457" s="67">
        <f>IFERROR(INDEX(Clients!$I$2:$I$1020,MATCH($E2457,Clients!$A$2:$A$1020,0)),"")</f>
        <v/>
      </c>
      <c r="V2457" s="69">
        <f>1</f>
        <v/>
      </c>
      <c r="W2457" s="69">
        <f>IF($N2457="Accepté",1,0)</f>
        <v/>
      </c>
      <c r="X2457" s="68">
        <f>$M2457*$W2457</f>
        <v/>
      </c>
      <c r="Y2457" s="68">
        <f>IF($N2457="En cours",0,$M2457)</f>
        <v/>
      </c>
      <c r="Z2457" s="69">
        <f>IF($P2457="",0,1)</f>
        <v/>
      </c>
      <c r="AA2457" s="70">
        <f>IF($P2457="",0,$P2457)</f>
        <v/>
      </c>
      <c r="AB2457" s="69">
        <f>IF(AND($P2457&lt;&gt;"",$P2457&lt;=Paramètres!$C$14),1,0)</f>
        <v/>
      </c>
      <c r="AC2457" s="67">
        <f>IF($P2457="","Jamais relancé",IF($P2457&lt;=3,"0-3 j",IF($P2457&lt;=7,"4-7 j",IF($P2457&lt;=15,"8-15 j","Plus de 15 j"))))</f>
        <v/>
      </c>
      <c r="AD2457" s="67">
        <f>IF($M2457&lt;=1000,"Moins de 1 k€",IF($M2457&lt;=5000,"1 à 5 k€",IF($M2457&lt;=15000,"5 à 15 k€","Plus de 15 k€")))</f>
        <v/>
      </c>
    </row>
    <row r="2458">
      <c r="A2458" s="65" t="inlineStr">
        <is>
          <t>DEV-02457</t>
        </is>
      </c>
      <c r="B2458" s="66" t="n">
        <v>45992</v>
      </c>
      <c r="C2458" s="65" t="inlineStr">
        <is>
          <t>2025-12</t>
        </is>
      </c>
      <c r="D2458" s="65" t="inlineStr">
        <is>
          <t>2025-2026</t>
        </is>
      </c>
      <c r="E2458" s="65" t="inlineStr">
        <is>
          <t>CLI-0990</t>
        </is>
      </c>
      <c r="F2458" s="65" t="inlineStr">
        <is>
          <t>Particulier</t>
        </is>
      </c>
      <c r="G2458" s="65" t="inlineStr">
        <is>
          <t>Montpellier</t>
        </is>
      </c>
      <c r="H2458" s="65" t="inlineStr">
        <is>
          <t>Thomas Rey</t>
        </is>
      </c>
      <c r="I2458" s="65" t="inlineStr">
        <is>
          <t>Plomberie</t>
        </is>
      </c>
      <c r="J2458" s="65" t="inlineStr">
        <is>
          <t>PR-002</t>
        </is>
      </c>
      <c r="K2458" s="65" t="inlineStr">
        <is>
          <t>Recherche de fuite + réparation</t>
        </is>
      </c>
      <c r="L2458" s="67" t="n">
        <v>1</v>
      </c>
      <c r="M2458" s="68" t="n">
        <v>485.34</v>
      </c>
      <c r="N2458" s="65" t="inlineStr">
        <is>
          <t>Refusé</t>
        </is>
      </c>
      <c r="O2458" s="66" t="n">
        <v>46014</v>
      </c>
      <c r="P2458" s="67" t="n">
        <v>13</v>
      </c>
      <c r="Q2458" s="67" t="n">
        <v>1</v>
      </c>
      <c r="R2458" s="67">
        <f>$I2458</f>
        <v/>
      </c>
      <c r="S2458" s="67">
        <f>$K2458</f>
        <v/>
      </c>
      <c r="T2458" s="67">
        <f>IFERROR(INDEX(Clients!$G$2:$G$1020,MATCH($E2458,Clients!$A$2:$A$1020,0)),"")</f>
        <v/>
      </c>
      <c r="U2458" s="67">
        <f>IFERROR(INDEX(Clients!$I$2:$I$1020,MATCH($E2458,Clients!$A$2:$A$1020,0)),"")</f>
        <v/>
      </c>
      <c r="V2458" s="69">
        <f>1</f>
        <v/>
      </c>
      <c r="W2458" s="69">
        <f>IF($N2458="Accepté",1,0)</f>
        <v/>
      </c>
      <c r="X2458" s="68">
        <f>$M2458*$W2458</f>
        <v/>
      </c>
      <c r="Y2458" s="68">
        <f>IF($N2458="En cours",0,$M2458)</f>
        <v/>
      </c>
      <c r="Z2458" s="69">
        <f>IF($P2458="",0,1)</f>
        <v/>
      </c>
      <c r="AA2458" s="70">
        <f>IF($P2458="",0,$P2458)</f>
        <v/>
      </c>
      <c r="AB2458" s="69">
        <f>IF(AND($P2458&lt;&gt;"",$P2458&lt;=Paramètres!$C$14),1,0)</f>
        <v/>
      </c>
      <c r="AC2458" s="67">
        <f>IF($P2458="","Jamais relancé",IF($P2458&lt;=3,"0-3 j",IF($P2458&lt;=7,"4-7 j",IF($P2458&lt;=15,"8-15 j","Plus de 15 j"))))</f>
        <v/>
      </c>
      <c r="AD2458" s="67">
        <f>IF($M2458&lt;=1000,"Moins de 1 k€",IF($M2458&lt;=5000,"1 à 5 k€",IF($M2458&lt;=15000,"5 à 15 k€","Plus de 15 k€")))</f>
        <v/>
      </c>
    </row>
    <row r="2459">
      <c r="A2459" s="65" t="inlineStr">
        <is>
          <t>DEV-02458</t>
        </is>
      </c>
      <c r="B2459" s="66" t="n">
        <v>45993</v>
      </c>
      <c r="C2459" s="65" t="inlineStr">
        <is>
          <t>2025-12</t>
        </is>
      </c>
      <c r="D2459" s="65" t="inlineStr">
        <is>
          <t>2025-2026</t>
        </is>
      </c>
      <c r="E2459" s="65" t="inlineStr">
        <is>
          <t>CLI-0164</t>
        </is>
      </c>
      <c r="F2459" s="65" t="inlineStr">
        <is>
          <t>Particulier</t>
        </is>
      </c>
      <c r="G2459" s="65" t="inlineStr">
        <is>
          <t>Toulouse</t>
        </is>
      </c>
      <c r="H2459" s="65" t="inlineStr">
        <is>
          <t>Nadia Cherif</t>
        </is>
      </c>
      <c r="I2459" s="65" t="inlineStr">
        <is>
          <t>Dépannage</t>
        </is>
      </c>
      <c r="J2459" s="65" t="inlineStr">
        <is>
          <t>DP-004</t>
        </is>
      </c>
      <c r="K2459" s="65" t="inlineStr">
        <is>
          <t>Remise en service chaudière</t>
        </is>
      </c>
      <c r="L2459" s="67" t="n">
        <v>1</v>
      </c>
      <c r="M2459" s="68" t="n">
        <v>227.71</v>
      </c>
      <c r="N2459" s="65" t="inlineStr">
        <is>
          <t>Accepté</t>
        </is>
      </c>
      <c r="O2459" s="66" t="n">
        <v>46021</v>
      </c>
      <c r="P2459" s="67" t="n"/>
      <c r="Q2459" s="67" t="n">
        <v>0</v>
      </c>
      <c r="R2459" s="67">
        <f>$I2459</f>
        <v/>
      </c>
      <c r="S2459" s="67">
        <f>$K2459</f>
        <v/>
      </c>
      <c r="T2459" s="67">
        <f>IFERROR(INDEX(Clients!$G$2:$G$1020,MATCH($E2459,Clients!$A$2:$A$1020,0)),"")</f>
        <v/>
      </c>
      <c r="U2459" s="67">
        <f>IFERROR(INDEX(Clients!$I$2:$I$1020,MATCH($E2459,Clients!$A$2:$A$1020,0)),"")</f>
        <v/>
      </c>
      <c r="V2459" s="69">
        <f>1</f>
        <v/>
      </c>
      <c r="W2459" s="69">
        <f>IF($N2459="Accepté",1,0)</f>
        <v/>
      </c>
      <c r="X2459" s="68">
        <f>$M2459*$W2459</f>
        <v/>
      </c>
      <c r="Y2459" s="68">
        <f>IF($N2459="En cours",0,$M2459)</f>
        <v/>
      </c>
      <c r="Z2459" s="69">
        <f>IF($P2459="",0,1)</f>
        <v/>
      </c>
      <c r="AA2459" s="70">
        <f>IF($P2459="",0,$P2459)</f>
        <v/>
      </c>
      <c r="AB2459" s="69">
        <f>IF(AND($P2459&lt;&gt;"",$P2459&lt;=Paramètres!$C$14),1,0)</f>
        <v/>
      </c>
      <c r="AC2459" s="67">
        <f>IF($P2459="","Jamais relancé",IF($P2459&lt;=3,"0-3 j",IF($P2459&lt;=7,"4-7 j",IF($P2459&lt;=15,"8-15 j","Plus de 15 j"))))</f>
        <v/>
      </c>
      <c r="AD2459" s="67">
        <f>IF($M2459&lt;=1000,"Moins de 1 k€",IF($M2459&lt;=5000,"1 à 5 k€",IF($M2459&lt;=15000,"5 à 15 k€","Plus de 15 k€")))</f>
        <v/>
      </c>
    </row>
    <row r="2460">
      <c r="A2460" s="65" t="inlineStr">
        <is>
          <t>DEV-02459</t>
        </is>
      </c>
      <c r="B2460" s="66" t="n">
        <v>45993</v>
      </c>
      <c r="C2460" s="65" t="inlineStr">
        <is>
          <t>2025-12</t>
        </is>
      </c>
      <c r="D2460" s="65" t="inlineStr">
        <is>
          <t>2025-2026</t>
        </is>
      </c>
      <c r="E2460" s="65" t="inlineStr">
        <is>
          <t>CLI-0042</t>
        </is>
      </c>
      <c r="F2460" s="65" t="inlineStr">
        <is>
          <t>Particulier</t>
        </is>
      </c>
      <c r="G2460" s="65" t="inlineStr">
        <is>
          <t>Bordeaux</t>
        </is>
      </c>
      <c r="H2460" s="65" t="inlineStr">
        <is>
          <t>Karim Belkacem</t>
        </is>
      </c>
      <c r="I2460" s="65" t="inlineStr">
        <is>
          <t>Salle de bain</t>
        </is>
      </c>
      <c r="J2460" s="65" t="inlineStr">
        <is>
          <t>SB-002</t>
        </is>
      </c>
      <c r="K2460" s="65" t="inlineStr">
        <is>
          <t>Remplacement baignoire par douche</t>
        </is>
      </c>
      <c r="L2460" s="67" t="n">
        <v>1</v>
      </c>
      <c r="M2460" s="68" t="n">
        <v>3827.8</v>
      </c>
      <c r="N2460" s="65" t="inlineStr">
        <is>
          <t>Sans réponse</t>
        </is>
      </c>
      <c r="O2460" s="66" t="n">
        <v>46002</v>
      </c>
      <c r="P2460" s="67" t="n"/>
      <c r="Q2460" s="67" t="n">
        <v>0</v>
      </c>
      <c r="R2460" s="67">
        <f>$I2460</f>
        <v/>
      </c>
      <c r="S2460" s="67">
        <f>$K2460</f>
        <v/>
      </c>
      <c r="T2460" s="67">
        <f>IFERROR(INDEX(Clients!$G$2:$G$1020,MATCH($E2460,Clients!$A$2:$A$1020,0)),"")</f>
        <v/>
      </c>
      <c r="U2460" s="67">
        <f>IFERROR(INDEX(Clients!$I$2:$I$1020,MATCH($E2460,Clients!$A$2:$A$1020,0)),"")</f>
        <v/>
      </c>
      <c r="V2460" s="69">
        <f>1</f>
        <v/>
      </c>
      <c r="W2460" s="69">
        <f>IF($N2460="Accepté",1,0)</f>
        <v/>
      </c>
      <c r="X2460" s="68">
        <f>$M2460*$W2460</f>
        <v/>
      </c>
      <c r="Y2460" s="68">
        <f>IF($N2460="En cours",0,$M2460)</f>
        <v/>
      </c>
      <c r="Z2460" s="69">
        <f>IF($P2460="",0,1)</f>
        <v/>
      </c>
      <c r="AA2460" s="70">
        <f>IF($P2460="",0,$P2460)</f>
        <v/>
      </c>
      <c r="AB2460" s="69">
        <f>IF(AND($P2460&lt;&gt;"",$P2460&lt;=Paramètres!$C$14),1,0)</f>
        <v/>
      </c>
      <c r="AC2460" s="67">
        <f>IF($P2460="","Jamais relancé",IF($P2460&lt;=3,"0-3 j",IF($P2460&lt;=7,"4-7 j",IF($P2460&lt;=15,"8-15 j","Plus de 15 j"))))</f>
        <v/>
      </c>
      <c r="AD2460" s="67">
        <f>IF($M2460&lt;=1000,"Moins de 1 k€",IF($M2460&lt;=5000,"1 à 5 k€",IF($M2460&lt;=15000,"5 à 15 k€","Plus de 15 k€")))</f>
        <v/>
      </c>
    </row>
    <row r="2461">
      <c r="A2461" s="65" t="inlineStr">
        <is>
          <t>DEV-02460</t>
        </is>
      </c>
      <c r="B2461" s="66" t="n">
        <v>45993</v>
      </c>
      <c r="C2461" s="65" t="inlineStr">
        <is>
          <t>2025-12</t>
        </is>
      </c>
      <c r="D2461" s="65" t="inlineStr">
        <is>
          <t>2025-2026</t>
        </is>
      </c>
      <c r="E2461" s="65" t="inlineStr">
        <is>
          <t>CLI-0180</t>
        </is>
      </c>
      <c r="F2461" s="65" t="inlineStr">
        <is>
          <t>Particulier</t>
        </is>
      </c>
      <c r="G2461" s="65" t="inlineStr">
        <is>
          <t>Toulouse</t>
        </is>
      </c>
      <c r="H2461" s="65" t="inlineStr">
        <is>
          <t>Nadia Cherif</t>
        </is>
      </c>
      <c r="I2461" s="65" t="inlineStr">
        <is>
          <t>Électricité</t>
        </is>
      </c>
      <c r="J2461" s="65" t="inlineStr">
        <is>
          <t>EL-001</t>
        </is>
      </c>
      <c r="K2461" s="65" t="inlineStr">
        <is>
          <t>Mise aux normes tableau électrique</t>
        </is>
      </c>
      <c r="L2461" s="67" t="n">
        <v>1</v>
      </c>
      <c r="M2461" s="68" t="n">
        <v>1759.36</v>
      </c>
      <c r="N2461" s="65" t="inlineStr">
        <is>
          <t>Accepté</t>
        </is>
      </c>
      <c r="O2461" s="66" t="n">
        <v>46013</v>
      </c>
      <c r="P2461" s="67" t="n">
        <v>4</v>
      </c>
      <c r="Q2461" s="67" t="n">
        <v>2</v>
      </c>
      <c r="R2461" s="67">
        <f>$I2461</f>
        <v/>
      </c>
      <c r="S2461" s="67">
        <f>$K2461</f>
        <v/>
      </c>
      <c r="T2461" s="67">
        <f>IFERROR(INDEX(Clients!$G$2:$G$1020,MATCH($E2461,Clients!$A$2:$A$1020,0)),"")</f>
        <v/>
      </c>
      <c r="U2461" s="67">
        <f>IFERROR(INDEX(Clients!$I$2:$I$1020,MATCH($E2461,Clients!$A$2:$A$1020,0)),"")</f>
        <v/>
      </c>
      <c r="V2461" s="69">
        <f>1</f>
        <v/>
      </c>
      <c r="W2461" s="69">
        <f>IF($N2461="Accepté",1,0)</f>
        <v/>
      </c>
      <c r="X2461" s="68">
        <f>$M2461*$W2461</f>
        <v/>
      </c>
      <c r="Y2461" s="68">
        <f>IF($N2461="En cours",0,$M2461)</f>
        <v/>
      </c>
      <c r="Z2461" s="69">
        <f>IF($P2461="",0,1)</f>
        <v/>
      </c>
      <c r="AA2461" s="70">
        <f>IF($P2461="",0,$P2461)</f>
        <v/>
      </c>
      <c r="AB2461" s="69">
        <f>IF(AND($P2461&lt;&gt;"",$P2461&lt;=Paramètres!$C$14),1,0)</f>
        <v/>
      </c>
      <c r="AC2461" s="67">
        <f>IF($P2461="","Jamais relancé",IF($P2461&lt;=3,"0-3 j",IF($P2461&lt;=7,"4-7 j",IF($P2461&lt;=15,"8-15 j","Plus de 15 j"))))</f>
        <v/>
      </c>
      <c r="AD2461" s="67">
        <f>IF($M2461&lt;=1000,"Moins de 1 k€",IF($M2461&lt;=5000,"1 à 5 k€",IF($M2461&lt;=15000,"5 à 15 k€","Plus de 15 k€")))</f>
        <v/>
      </c>
    </row>
    <row r="2462">
      <c r="A2462" s="65" t="inlineStr">
        <is>
          <t>DEV-02461</t>
        </is>
      </c>
      <c r="B2462" s="66" t="n">
        <v>45993</v>
      </c>
      <c r="C2462" s="65" t="inlineStr">
        <is>
          <t>2025-12</t>
        </is>
      </c>
      <c r="D2462" s="65" t="inlineStr">
        <is>
          <t>2025-2026</t>
        </is>
      </c>
      <c r="E2462" s="65" t="inlineStr">
        <is>
          <t>CLI-1015</t>
        </is>
      </c>
      <c r="F2462" s="65" t="inlineStr">
        <is>
          <t>Particulier</t>
        </is>
      </c>
      <c r="G2462" s="65" t="inlineStr">
        <is>
          <t>Montpellier</t>
        </is>
      </c>
      <c r="H2462" s="65" t="inlineStr">
        <is>
          <t>Thomas Rey</t>
        </is>
      </c>
      <c r="I2462" s="65" t="inlineStr">
        <is>
          <t>Plomberie</t>
        </is>
      </c>
      <c r="J2462" s="65" t="inlineStr">
        <is>
          <t>PR-003</t>
        </is>
      </c>
      <c r="K2462" s="65" t="inlineStr">
        <is>
          <t>Réfection réseau eau appartement</t>
        </is>
      </c>
      <c r="L2462" s="67" t="n">
        <v>1</v>
      </c>
      <c r="M2462" s="68" t="n">
        <v>3188.22</v>
      </c>
      <c r="N2462" s="65" t="inlineStr">
        <is>
          <t>Sans réponse</t>
        </is>
      </c>
      <c r="O2462" s="66" t="n">
        <v>46020</v>
      </c>
      <c r="P2462" s="67" t="n">
        <v>17</v>
      </c>
      <c r="Q2462" s="67" t="n">
        <v>1</v>
      </c>
      <c r="R2462" s="67">
        <f>$I2462</f>
        <v/>
      </c>
      <c r="S2462" s="67">
        <f>$K2462</f>
        <v/>
      </c>
      <c r="T2462" s="67">
        <f>IFERROR(INDEX(Clients!$G$2:$G$1020,MATCH($E2462,Clients!$A$2:$A$1020,0)),"")</f>
        <v/>
      </c>
      <c r="U2462" s="67">
        <f>IFERROR(INDEX(Clients!$I$2:$I$1020,MATCH($E2462,Clients!$A$2:$A$1020,0)),"")</f>
        <v/>
      </c>
      <c r="V2462" s="69">
        <f>1</f>
        <v/>
      </c>
      <c r="W2462" s="69">
        <f>IF($N2462="Accepté",1,0)</f>
        <v/>
      </c>
      <c r="X2462" s="68">
        <f>$M2462*$W2462</f>
        <v/>
      </c>
      <c r="Y2462" s="68">
        <f>IF($N2462="En cours",0,$M2462)</f>
        <v/>
      </c>
      <c r="Z2462" s="69">
        <f>IF($P2462="",0,1)</f>
        <v/>
      </c>
      <c r="AA2462" s="70">
        <f>IF($P2462="",0,$P2462)</f>
        <v/>
      </c>
      <c r="AB2462" s="69">
        <f>IF(AND($P2462&lt;&gt;"",$P2462&lt;=Paramètres!$C$14),1,0)</f>
        <v/>
      </c>
      <c r="AC2462" s="67">
        <f>IF($P2462="","Jamais relancé",IF($P2462&lt;=3,"0-3 j",IF($P2462&lt;=7,"4-7 j",IF($P2462&lt;=15,"8-15 j","Plus de 15 j"))))</f>
        <v/>
      </c>
      <c r="AD2462" s="67">
        <f>IF($M2462&lt;=1000,"Moins de 1 k€",IF($M2462&lt;=5000,"1 à 5 k€",IF($M2462&lt;=15000,"5 à 15 k€","Plus de 15 k€")))</f>
        <v/>
      </c>
    </row>
    <row r="2463">
      <c r="A2463" s="65" t="inlineStr">
        <is>
          <t>DEV-02462</t>
        </is>
      </c>
      <c r="B2463" s="66" t="n">
        <v>45993</v>
      </c>
      <c r="C2463" s="65" t="inlineStr">
        <is>
          <t>2025-12</t>
        </is>
      </c>
      <c r="D2463" s="65" t="inlineStr">
        <is>
          <t>2025-2026</t>
        </is>
      </c>
      <c r="E2463" s="65" t="inlineStr">
        <is>
          <t>CLI-0760</t>
        </is>
      </c>
      <c r="F2463" s="65" t="inlineStr">
        <is>
          <t>Syndic</t>
        </is>
      </c>
      <c r="G2463" s="65" t="inlineStr">
        <is>
          <t>Montpellier</t>
        </is>
      </c>
      <c r="H2463" s="65" t="inlineStr">
        <is>
          <t>Thomas Rey</t>
        </is>
      </c>
      <c r="I2463" s="65" t="inlineStr">
        <is>
          <t>Plomberie</t>
        </is>
      </c>
      <c r="J2463" s="65" t="inlineStr">
        <is>
          <t>PR-004</t>
        </is>
      </c>
      <c r="K2463" s="65" t="inlineStr">
        <is>
          <t>Remplacement colonne d'évacuation</t>
        </is>
      </c>
      <c r="L2463" s="67" t="n">
        <v>1</v>
      </c>
      <c r="M2463" s="68" t="n">
        <v>14262.71</v>
      </c>
      <c r="N2463" s="65" t="inlineStr">
        <is>
          <t>Sans réponse</t>
        </is>
      </c>
      <c r="O2463" s="66" t="n">
        <v>46005</v>
      </c>
      <c r="P2463" s="67" t="n">
        <v>13</v>
      </c>
      <c r="Q2463" s="67" t="n">
        <v>0</v>
      </c>
      <c r="R2463" s="67">
        <f>$I2463</f>
        <v/>
      </c>
      <c r="S2463" s="67">
        <f>$K2463</f>
        <v/>
      </c>
      <c r="T2463" s="67">
        <f>IFERROR(INDEX(Clients!$G$2:$G$1020,MATCH($E2463,Clients!$A$2:$A$1020,0)),"")</f>
        <v/>
      </c>
      <c r="U2463" s="67">
        <f>IFERROR(INDEX(Clients!$I$2:$I$1020,MATCH($E2463,Clients!$A$2:$A$1020,0)),"")</f>
        <v/>
      </c>
      <c r="V2463" s="69">
        <f>1</f>
        <v/>
      </c>
      <c r="W2463" s="69">
        <f>IF($N2463="Accepté",1,0)</f>
        <v/>
      </c>
      <c r="X2463" s="68">
        <f>$M2463*$W2463</f>
        <v/>
      </c>
      <c r="Y2463" s="68">
        <f>IF($N2463="En cours",0,$M2463)</f>
        <v/>
      </c>
      <c r="Z2463" s="69">
        <f>IF($P2463="",0,1)</f>
        <v/>
      </c>
      <c r="AA2463" s="70">
        <f>IF($P2463="",0,$P2463)</f>
        <v/>
      </c>
      <c r="AB2463" s="69">
        <f>IF(AND($P2463&lt;&gt;"",$P2463&lt;=Paramètres!$C$14),1,0)</f>
        <v/>
      </c>
      <c r="AC2463" s="67">
        <f>IF($P2463="","Jamais relancé",IF($P2463&lt;=3,"0-3 j",IF($P2463&lt;=7,"4-7 j",IF($P2463&lt;=15,"8-15 j","Plus de 15 j"))))</f>
        <v/>
      </c>
      <c r="AD2463" s="67">
        <f>IF($M2463&lt;=1000,"Moins de 1 k€",IF($M2463&lt;=5000,"1 à 5 k€",IF($M2463&lt;=15000,"5 à 15 k€","Plus de 15 k€")))</f>
        <v/>
      </c>
    </row>
    <row r="2464">
      <c r="A2464" s="65" t="inlineStr">
        <is>
          <t>DEV-02463</t>
        </is>
      </c>
      <c r="B2464" s="66" t="n">
        <v>45994</v>
      </c>
      <c r="C2464" s="65" t="inlineStr">
        <is>
          <t>2025-12</t>
        </is>
      </c>
      <c r="D2464" s="65" t="inlineStr">
        <is>
          <t>2025-2026</t>
        </is>
      </c>
      <c r="E2464" s="65" t="inlineStr">
        <is>
          <t>CLI-0280</t>
        </is>
      </c>
      <c r="F2464" s="65" t="inlineStr">
        <is>
          <t>Particulier</t>
        </is>
      </c>
      <c r="G2464" s="65" t="inlineStr">
        <is>
          <t>Bordeaux</t>
        </is>
      </c>
      <c r="H2464" s="65" t="inlineStr">
        <is>
          <t>Sophie Marchand</t>
        </is>
      </c>
      <c r="I2464" s="65" t="inlineStr">
        <is>
          <t>Salle de bain</t>
        </is>
      </c>
      <c r="J2464" s="65" t="inlineStr">
        <is>
          <t>SB-003</t>
        </is>
      </c>
      <c r="K2464" s="65" t="inlineStr">
        <is>
          <t>Pose meuble vasque + robinetterie</t>
        </is>
      </c>
      <c r="L2464" s="67" t="n">
        <v>2</v>
      </c>
      <c r="M2464" s="68" t="n">
        <v>2435.3</v>
      </c>
      <c r="N2464" s="65" t="inlineStr">
        <is>
          <t>Sans réponse</t>
        </is>
      </c>
      <c r="O2464" s="66" t="n">
        <v>46009</v>
      </c>
      <c r="P2464" s="67" t="n">
        <v>12</v>
      </c>
      <c r="Q2464" s="67" t="n">
        <v>1</v>
      </c>
      <c r="R2464" s="67">
        <f>$I2464</f>
        <v/>
      </c>
      <c r="S2464" s="67">
        <f>$K2464</f>
        <v/>
      </c>
      <c r="T2464" s="67">
        <f>IFERROR(INDEX(Clients!$G$2:$G$1020,MATCH($E2464,Clients!$A$2:$A$1020,0)),"")</f>
        <v/>
      </c>
      <c r="U2464" s="67">
        <f>IFERROR(INDEX(Clients!$I$2:$I$1020,MATCH($E2464,Clients!$A$2:$A$1020,0)),"")</f>
        <v/>
      </c>
      <c r="V2464" s="69">
        <f>1</f>
        <v/>
      </c>
      <c r="W2464" s="69">
        <f>IF($N2464="Accepté",1,0)</f>
        <v/>
      </c>
      <c r="X2464" s="68">
        <f>$M2464*$W2464</f>
        <v/>
      </c>
      <c r="Y2464" s="68">
        <f>IF($N2464="En cours",0,$M2464)</f>
        <v/>
      </c>
      <c r="Z2464" s="69">
        <f>IF($P2464="",0,1)</f>
        <v/>
      </c>
      <c r="AA2464" s="70">
        <f>IF($P2464="",0,$P2464)</f>
        <v/>
      </c>
      <c r="AB2464" s="69">
        <f>IF(AND($P2464&lt;&gt;"",$P2464&lt;=Paramètres!$C$14),1,0)</f>
        <v/>
      </c>
      <c r="AC2464" s="67">
        <f>IF($P2464="","Jamais relancé",IF($P2464&lt;=3,"0-3 j",IF($P2464&lt;=7,"4-7 j",IF($P2464&lt;=15,"8-15 j","Plus de 15 j"))))</f>
        <v/>
      </c>
      <c r="AD2464" s="67">
        <f>IF($M2464&lt;=1000,"Moins de 1 k€",IF($M2464&lt;=5000,"1 à 5 k€",IF($M2464&lt;=15000,"5 à 15 k€","Plus de 15 k€")))</f>
        <v/>
      </c>
    </row>
    <row r="2465">
      <c r="A2465" s="65" t="inlineStr">
        <is>
          <t>DEV-02464</t>
        </is>
      </c>
      <c r="B2465" s="66" t="n">
        <v>45994</v>
      </c>
      <c r="C2465" s="65" t="inlineStr">
        <is>
          <t>2025-12</t>
        </is>
      </c>
      <c r="D2465" s="65" t="inlineStr">
        <is>
          <t>2025-2026</t>
        </is>
      </c>
      <c r="E2465" s="65" t="inlineStr">
        <is>
          <t>CLI-0232</t>
        </is>
      </c>
      <c r="F2465" s="65" t="inlineStr">
        <is>
          <t>Particulier</t>
        </is>
      </c>
      <c r="G2465" s="65" t="inlineStr">
        <is>
          <t>Bordeaux</t>
        </is>
      </c>
      <c r="H2465" s="65" t="inlineStr">
        <is>
          <t>Sophie Marchand</t>
        </is>
      </c>
      <c r="I2465" s="65" t="inlineStr">
        <is>
          <t>Chauffage</t>
        </is>
      </c>
      <c r="J2465" s="65" t="inlineStr">
        <is>
          <t>CH-005</t>
        </is>
      </c>
      <c r="K2465" s="65" t="inlineStr">
        <is>
          <t>Désembouage circuit chauffage</t>
        </is>
      </c>
      <c r="L2465" s="67" t="n">
        <v>1</v>
      </c>
      <c r="M2465" s="68" t="n">
        <v>764.52</v>
      </c>
      <c r="N2465" s="65" t="inlineStr">
        <is>
          <t>Refusé</t>
        </is>
      </c>
      <c r="O2465" s="66" t="n">
        <v>46005</v>
      </c>
      <c r="P2465" s="67" t="n"/>
      <c r="Q2465" s="67" t="n">
        <v>0</v>
      </c>
      <c r="R2465" s="67">
        <f>$I2465</f>
        <v/>
      </c>
      <c r="S2465" s="67">
        <f>$K2465</f>
        <v/>
      </c>
      <c r="T2465" s="67">
        <f>IFERROR(INDEX(Clients!$G$2:$G$1020,MATCH($E2465,Clients!$A$2:$A$1020,0)),"")</f>
        <v/>
      </c>
      <c r="U2465" s="67">
        <f>IFERROR(INDEX(Clients!$I$2:$I$1020,MATCH($E2465,Clients!$A$2:$A$1020,0)),"")</f>
        <v/>
      </c>
      <c r="V2465" s="69">
        <f>1</f>
        <v/>
      </c>
      <c r="W2465" s="69">
        <f>IF($N2465="Accepté",1,0)</f>
        <v/>
      </c>
      <c r="X2465" s="68">
        <f>$M2465*$W2465</f>
        <v/>
      </c>
      <c r="Y2465" s="68">
        <f>IF($N2465="En cours",0,$M2465)</f>
        <v/>
      </c>
      <c r="Z2465" s="69">
        <f>IF($P2465="",0,1)</f>
        <v/>
      </c>
      <c r="AA2465" s="70">
        <f>IF($P2465="",0,$P2465)</f>
        <v/>
      </c>
      <c r="AB2465" s="69">
        <f>IF(AND($P2465&lt;&gt;"",$P2465&lt;=Paramètres!$C$14),1,0)</f>
        <v/>
      </c>
      <c r="AC2465" s="67">
        <f>IF($P2465="","Jamais relancé",IF($P2465&lt;=3,"0-3 j",IF($P2465&lt;=7,"4-7 j",IF($P2465&lt;=15,"8-15 j","Plus de 15 j"))))</f>
        <v/>
      </c>
      <c r="AD2465" s="67">
        <f>IF($M2465&lt;=1000,"Moins de 1 k€",IF($M2465&lt;=5000,"1 à 5 k€",IF($M2465&lt;=15000,"5 à 15 k€","Plus de 15 k€")))</f>
        <v/>
      </c>
    </row>
    <row r="2466">
      <c r="A2466" s="65" t="inlineStr">
        <is>
          <t>DEV-02465</t>
        </is>
      </c>
      <c r="B2466" s="66" t="n">
        <v>45994</v>
      </c>
      <c r="C2466" s="65" t="inlineStr">
        <is>
          <t>2025-12</t>
        </is>
      </c>
      <c r="D2466" s="65" t="inlineStr">
        <is>
          <t>2025-2026</t>
        </is>
      </c>
      <c r="E2466" s="65" t="inlineStr">
        <is>
          <t>CLI-0049</t>
        </is>
      </c>
      <c r="F2466" s="65" t="inlineStr">
        <is>
          <t>Particulier</t>
        </is>
      </c>
      <c r="G2466" s="65" t="inlineStr">
        <is>
          <t>Bordeaux</t>
        </is>
      </c>
      <c r="H2466" s="65" t="inlineStr">
        <is>
          <t>Sophie Marchand</t>
        </is>
      </c>
      <c r="I2466" s="65" t="inlineStr">
        <is>
          <t>Plomberie</t>
        </is>
      </c>
      <c r="J2466" s="65" t="inlineStr">
        <is>
          <t>PR-002</t>
        </is>
      </c>
      <c r="K2466" s="65" t="inlineStr">
        <is>
          <t>Recherche de fuite + réparation</t>
        </is>
      </c>
      <c r="L2466" s="67" t="n">
        <v>1</v>
      </c>
      <c r="M2466" s="68" t="n">
        <v>454.64</v>
      </c>
      <c r="N2466" s="65" t="inlineStr">
        <is>
          <t>Refusé</t>
        </is>
      </c>
      <c r="O2466" s="66" t="n">
        <v>46026</v>
      </c>
      <c r="P2466" s="67" t="n">
        <v>11</v>
      </c>
      <c r="Q2466" s="67" t="n">
        <v>1</v>
      </c>
      <c r="R2466" s="67">
        <f>$I2466</f>
        <v/>
      </c>
      <c r="S2466" s="67">
        <f>$K2466</f>
        <v/>
      </c>
      <c r="T2466" s="67">
        <f>IFERROR(INDEX(Clients!$G$2:$G$1020,MATCH($E2466,Clients!$A$2:$A$1020,0)),"")</f>
        <v/>
      </c>
      <c r="U2466" s="67">
        <f>IFERROR(INDEX(Clients!$I$2:$I$1020,MATCH($E2466,Clients!$A$2:$A$1020,0)),"")</f>
        <v/>
      </c>
      <c r="V2466" s="69">
        <f>1</f>
        <v/>
      </c>
      <c r="W2466" s="69">
        <f>IF($N2466="Accepté",1,0)</f>
        <v/>
      </c>
      <c r="X2466" s="68">
        <f>$M2466*$W2466</f>
        <v/>
      </c>
      <c r="Y2466" s="68">
        <f>IF($N2466="En cours",0,$M2466)</f>
        <v/>
      </c>
      <c r="Z2466" s="69">
        <f>IF($P2466="",0,1)</f>
        <v/>
      </c>
      <c r="AA2466" s="70">
        <f>IF($P2466="",0,$P2466)</f>
        <v/>
      </c>
      <c r="AB2466" s="69">
        <f>IF(AND($P2466&lt;&gt;"",$P2466&lt;=Paramètres!$C$14),1,0)</f>
        <v/>
      </c>
      <c r="AC2466" s="67">
        <f>IF($P2466="","Jamais relancé",IF($P2466&lt;=3,"0-3 j",IF($P2466&lt;=7,"4-7 j",IF($P2466&lt;=15,"8-15 j","Plus de 15 j"))))</f>
        <v/>
      </c>
      <c r="AD2466" s="67">
        <f>IF($M2466&lt;=1000,"Moins de 1 k€",IF($M2466&lt;=5000,"1 à 5 k€",IF($M2466&lt;=15000,"5 à 15 k€","Plus de 15 k€")))</f>
        <v/>
      </c>
    </row>
    <row r="2467">
      <c r="A2467" s="65" t="inlineStr">
        <is>
          <t>DEV-02466</t>
        </is>
      </c>
      <c r="B2467" s="66" t="n">
        <v>45994</v>
      </c>
      <c r="C2467" s="65" t="inlineStr">
        <is>
          <t>2025-12</t>
        </is>
      </c>
      <c r="D2467" s="65" t="inlineStr">
        <is>
          <t>2025-2026</t>
        </is>
      </c>
      <c r="E2467" s="65" t="inlineStr">
        <is>
          <t>CLI-0183</t>
        </is>
      </c>
      <c r="F2467" s="65" t="inlineStr">
        <is>
          <t>Particulier</t>
        </is>
      </c>
      <c r="G2467" s="65" t="inlineStr">
        <is>
          <t>Bordeaux</t>
        </is>
      </c>
      <c r="H2467" s="65" t="inlineStr">
        <is>
          <t>Sophie Marchand</t>
        </is>
      </c>
      <c r="I2467" s="65" t="inlineStr">
        <is>
          <t>Dépannage</t>
        </is>
      </c>
      <c r="J2467" s="65" t="inlineStr">
        <is>
          <t>DP-003</t>
        </is>
      </c>
      <c r="K2467" s="65" t="inlineStr">
        <is>
          <t>Dépannage électrique urgence</t>
        </is>
      </c>
      <c r="L2467" s="67" t="n">
        <v>1</v>
      </c>
      <c r="M2467" s="68" t="n">
        <v>305.37</v>
      </c>
      <c r="N2467" s="65" t="inlineStr">
        <is>
          <t>Refusé</t>
        </is>
      </c>
      <c r="O2467" s="66" t="n">
        <v>45998</v>
      </c>
      <c r="P2467" s="67" t="n">
        <v>16</v>
      </c>
      <c r="Q2467" s="67" t="n">
        <v>0</v>
      </c>
      <c r="R2467" s="67">
        <f>$I2467</f>
        <v/>
      </c>
      <c r="S2467" s="67">
        <f>$K2467</f>
        <v/>
      </c>
      <c r="T2467" s="67">
        <f>IFERROR(INDEX(Clients!$G$2:$G$1020,MATCH($E2467,Clients!$A$2:$A$1020,0)),"")</f>
        <v/>
      </c>
      <c r="U2467" s="67">
        <f>IFERROR(INDEX(Clients!$I$2:$I$1020,MATCH($E2467,Clients!$A$2:$A$1020,0)),"")</f>
        <v/>
      </c>
      <c r="V2467" s="69">
        <f>1</f>
        <v/>
      </c>
      <c r="W2467" s="69">
        <f>IF($N2467="Accepté",1,0)</f>
        <v/>
      </c>
      <c r="X2467" s="68">
        <f>$M2467*$W2467</f>
        <v/>
      </c>
      <c r="Y2467" s="68">
        <f>IF($N2467="En cours",0,$M2467)</f>
        <v/>
      </c>
      <c r="Z2467" s="69">
        <f>IF($P2467="",0,1)</f>
        <v/>
      </c>
      <c r="AA2467" s="70">
        <f>IF($P2467="",0,$P2467)</f>
        <v/>
      </c>
      <c r="AB2467" s="69">
        <f>IF(AND($P2467&lt;&gt;"",$P2467&lt;=Paramètres!$C$14),1,0)</f>
        <v/>
      </c>
      <c r="AC2467" s="67">
        <f>IF($P2467="","Jamais relancé",IF($P2467&lt;=3,"0-3 j",IF($P2467&lt;=7,"4-7 j",IF($P2467&lt;=15,"8-15 j","Plus de 15 j"))))</f>
        <v/>
      </c>
      <c r="AD2467" s="67">
        <f>IF($M2467&lt;=1000,"Moins de 1 k€",IF($M2467&lt;=5000,"1 à 5 k€",IF($M2467&lt;=15000,"5 à 15 k€","Plus de 15 k€")))</f>
        <v/>
      </c>
    </row>
    <row r="2468">
      <c r="A2468" s="65" t="inlineStr">
        <is>
          <t>DEV-02467</t>
        </is>
      </c>
      <c r="B2468" s="66" t="n">
        <v>45994</v>
      </c>
      <c r="C2468" s="65" t="inlineStr">
        <is>
          <t>2025-12</t>
        </is>
      </c>
      <c r="D2468" s="65" t="inlineStr">
        <is>
          <t>2025-2026</t>
        </is>
      </c>
      <c r="E2468" s="65" t="inlineStr">
        <is>
          <t>CLI-0985</t>
        </is>
      </c>
      <c r="F2468" s="65" t="inlineStr">
        <is>
          <t>Particulier</t>
        </is>
      </c>
      <c r="G2468" s="65" t="inlineStr">
        <is>
          <t>Montpellier</t>
        </is>
      </c>
      <c r="H2468" s="65" t="inlineStr">
        <is>
          <t>Thomas Rey</t>
        </is>
      </c>
      <c r="I2468" s="65" t="inlineStr">
        <is>
          <t>Chauffage</t>
        </is>
      </c>
      <c r="J2468" s="65" t="inlineStr">
        <is>
          <t>CH-005</t>
        </is>
      </c>
      <c r="K2468" s="65" t="inlineStr">
        <is>
          <t>Désembouage circuit chauffage</t>
        </is>
      </c>
      <c r="L2468" s="67" t="n">
        <v>1</v>
      </c>
      <c r="M2468" s="68" t="n">
        <v>824.75</v>
      </c>
      <c r="N2468" s="65" t="inlineStr">
        <is>
          <t>Refusé</t>
        </is>
      </c>
      <c r="O2468" s="66" t="n">
        <v>46014</v>
      </c>
      <c r="P2468" s="67" t="n"/>
      <c r="Q2468" s="67" t="n">
        <v>0</v>
      </c>
      <c r="R2468" s="67">
        <f>$I2468</f>
        <v/>
      </c>
      <c r="S2468" s="67">
        <f>$K2468</f>
        <v/>
      </c>
      <c r="T2468" s="67">
        <f>IFERROR(INDEX(Clients!$G$2:$G$1020,MATCH($E2468,Clients!$A$2:$A$1020,0)),"")</f>
        <v/>
      </c>
      <c r="U2468" s="67">
        <f>IFERROR(INDEX(Clients!$I$2:$I$1020,MATCH($E2468,Clients!$A$2:$A$1020,0)),"")</f>
        <v/>
      </c>
      <c r="V2468" s="69">
        <f>1</f>
        <v/>
      </c>
      <c r="W2468" s="69">
        <f>IF($N2468="Accepté",1,0)</f>
        <v/>
      </c>
      <c r="X2468" s="68">
        <f>$M2468*$W2468</f>
        <v/>
      </c>
      <c r="Y2468" s="68">
        <f>IF($N2468="En cours",0,$M2468)</f>
        <v/>
      </c>
      <c r="Z2468" s="69">
        <f>IF($P2468="",0,1)</f>
        <v/>
      </c>
      <c r="AA2468" s="70">
        <f>IF($P2468="",0,$P2468)</f>
        <v/>
      </c>
      <c r="AB2468" s="69">
        <f>IF(AND($P2468&lt;&gt;"",$P2468&lt;=Paramètres!$C$14),1,0)</f>
        <v/>
      </c>
      <c r="AC2468" s="67">
        <f>IF($P2468="","Jamais relancé",IF($P2468&lt;=3,"0-3 j",IF($P2468&lt;=7,"4-7 j",IF($P2468&lt;=15,"8-15 j","Plus de 15 j"))))</f>
        <v/>
      </c>
      <c r="AD2468" s="67">
        <f>IF($M2468&lt;=1000,"Moins de 1 k€",IF($M2468&lt;=5000,"1 à 5 k€",IF($M2468&lt;=15000,"5 à 15 k€","Plus de 15 k€")))</f>
        <v/>
      </c>
    </row>
    <row r="2469">
      <c r="A2469" s="65" t="inlineStr">
        <is>
          <t>DEV-02468</t>
        </is>
      </c>
      <c r="B2469" s="66" t="n">
        <v>45994</v>
      </c>
      <c r="C2469" s="65" t="inlineStr">
        <is>
          <t>2025-12</t>
        </is>
      </c>
      <c r="D2469" s="65" t="inlineStr">
        <is>
          <t>2025-2026</t>
        </is>
      </c>
      <c r="E2469" s="65" t="inlineStr">
        <is>
          <t>CLI-0641</t>
        </is>
      </c>
      <c r="F2469" s="65" t="inlineStr">
        <is>
          <t>Professionnel</t>
        </is>
      </c>
      <c r="G2469" s="65" t="inlineStr">
        <is>
          <t>Montpellier</t>
        </is>
      </c>
      <c r="H2469" s="65" t="inlineStr">
        <is>
          <t>Thomas Rey</t>
        </is>
      </c>
      <c r="I2469" s="65" t="inlineStr">
        <is>
          <t>Chauffage</t>
        </is>
      </c>
      <c r="J2469" s="65" t="inlineStr">
        <is>
          <t>CH-002</t>
        </is>
      </c>
      <c r="K2469" s="65" t="inlineStr">
        <is>
          <t>Entretien annuel chaudière</t>
        </is>
      </c>
      <c r="L2469" s="67" t="n">
        <v>1</v>
      </c>
      <c r="M2469" s="68" t="n">
        <v>239.39</v>
      </c>
      <c r="N2469" s="65" t="inlineStr">
        <is>
          <t>Sans réponse</t>
        </is>
      </c>
      <c r="O2469" s="66" t="n">
        <v>45999</v>
      </c>
      <c r="P2469" s="67" t="n">
        <v>5</v>
      </c>
      <c r="Q2469" s="67" t="n">
        <v>1</v>
      </c>
      <c r="R2469" s="67">
        <f>$I2469</f>
        <v/>
      </c>
      <c r="S2469" s="67">
        <f>$K2469</f>
        <v/>
      </c>
      <c r="T2469" s="67">
        <f>IFERROR(INDEX(Clients!$G$2:$G$1020,MATCH($E2469,Clients!$A$2:$A$1020,0)),"")</f>
        <v/>
      </c>
      <c r="U2469" s="67">
        <f>IFERROR(INDEX(Clients!$I$2:$I$1020,MATCH($E2469,Clients!$A$2:$A$1020,0)),"")</f>
        <v/>
      </c>
      <c r="V2469" s="69">
        <f>1</f>
        <v/>
      </c>
      <c r="W2469" s="69">
        <f>IF($N2469="Accepté",1,0)</f>
        <v/>
      </c>
      <c r="X2469" s="68">
        <f>$M2469*$W2469</f>
        <v/>
      </c>
      <c r="Y2469" s="68">
        <f>IF($N2469="En cours",0,$M2469)</f>
        <v/>
      </c>
      <c r="Z2469" s="69">
        <f>IF($P2469="",0,1)</f>
        <v/>
      </c>
      <c r="AA2469" s="70">
        <f>IF($P2469="",0,$P2469)</f>
        <v/>
      </c>
      <c r="AB2469" s="69">
        <f>IF(AND($P2469&lt;&gt;"",$P2469&lt;=Paramètres!$C$14),1,0)</f>
        <v/>
      </c>
      <c r="AC2469" s="67">
        <f>IF($P2469="","Jamais relancé",IF($P2469&lt;=3,"0-3 j",IF($P2469&lt;=7,"4-7 j",IF($P2469&lt;=15,"8-15 j","Plus de 15 j"))))</f>
        <v/>
      </c>
      <c r="AD2469" s="67">
        <f>IF($M2469&lt;=1000,"Moins de 1 k€",IF($M2469&lt;=5000,"1 à 5 k€",IF($M2469&lt;=15000,"5 à 15 k€","Plus de 15 k€")))</f>
        <v/>
      </c>
    </row>
    <row r="2470">
      <c r="A2470" s="65" t="inlineStr">
        <is>
          <t>DEV-02469</t>
        </is>
      </c>
      <c r="B2470" s="66" t="n">
        <v>45995</v>
      </c>
      <c r="C2470" s="65" t="inlineStr">
        <is>
          <t>2025-12</t>
        </is>
      </c>
      <c r="D2470" s="65" t="inlineStr">
        <is>
          <t>2025-2026</t>
        </is>
      </c>
      <c r="E2470" s="65" t="inlineStr">
        <is>
          <t>CLI-0269</t>
        </is>
      </c>
      <c r="F2470" s="65" t="inlineStr">
        <is>
          <t>Particulier</t>
        </is>
      </c>
      <c r="G2470" s="65" t="inlineStr">
        <is>
          <t>Toulouse</t>
        </is>
      </c>
      <c r="H2470" s="65" t="inlineStr">
        <is>
          <t>Julien Fabre</t>
        </is>
      </c>
      <c r="I2470" s="65" t="inlineStr">
        <is>
          <t>Chauffage</t>
        </is>
      </c>
      <c r="J2470" s="65" t="inlineStr">
        <is>
          <t>CH-001</t>
        </is>
      </c>
      <c r="K2470" s="65" t="inlineStr">
        <is>
          <t>Installation chaudière gaz condensation</t>
        </is>
      </c>
      <c r="L2470" s="67" t="n">
        <v>1</v>
      </c>
      <c r="M2470" s="68" t="n">
        <v>5129.58</v>
      </c>
      <c r="N2470" s="65" t="inlineStr">
        <is>
          <t>Refusé</t>
        </is>
      </c>
      <c r="O2470" s="66" t="n">
        <v>46021</v>
      </c>
      <c r="P2470" s="67" t="n"/>
      <c r="Q2470" s="67" t="n">
        <v>0</v>
      </c>
      <c r="R2470" s="67">
        <f>$I2470</f>
        <v/>
      </c>
      <c r="S2470" s="67">
        <f>$K2470</f>
        <v/>
      </c>
      <c r="T2470" s="67">
        <f>IFERROR(INDEX(Clients!$G$2:$G$1020,MATCH($E2470,Clients!$A$2:$A$1020,0)),"")</f>
        <v/>
      </c>
      <c r="U2470" s="67">
        <f>IFERROR(INDEX(Clients!$I$2:$I$1020,MATCH($E2470,Clients!$A$2:$A$1020,0)),"")</f>
        <v/>
      </c>
      <c r="V2470" s="69">
        <f>1</f>
        <v/>
      </c>
      <c r="W2470" s="69">
        <f>IF($N2470="Accepté",1,0)</f>
        <v/>
      </c>
      <c r="X2470" s="68">
        <f>$M2470*$W2470</f>
        <v/>
      </c>
      <c r="Y2470" s="68">
        <f>IF($N2470="En cours",0,$M2470)</f>
        <v/>
      </c>
      <c r="Z2470" s="69">
        <f>IF($P2470="",0,1)</f>
        <v/>
      </c>
      <c r="AA2470" s="70">
        <f>IF($P2470="",0,$P2470)</f>
        <v/>
      </c>
      <c r="AB2470" s="69">
        <f>IF(AND($P2470&lt;&gt;"",$P2470&lt;=Paramètres!$C$14),1,0)</f>
        <v/>
      </c>
      <c r="AC2470" s="67">
        <f>IF($P2470="","Jamais relancé",IF($P2470&lt;=3,"0-3 j",IF($P2470&lt;=7,"4-7 j",IF($P2470&lt;=15,"8-15 j","Plus de 15 j"))))</f>
        <v/>
      </c>
      <c r="AD2470" s="67">
        <f>IF($M2470&lt;=1000,"Moins de 1 k€",IF($M2470&lt;=5000,"1 à 5 k€",IF($M2470&lt;=15000,"5 à 15 k€","Plus de 15 k€")))</f>
        <v/>
      </c>
    </row>
    <row r="2471">
      <c r="A2471" s="65" t="inlineStr">
        <is>
          <t>DEV-02470</t>
        </is>
      </c>
      <c r="B2471" s="66" t="n">
        <v>45995</v>
      </c>
      <c r="C2471" s="65" t="inlineStr">
        <is>
          <t>2025-12</t>
        </is>
      </c>
      <c r="D2471" s="65" t="inlineStr">
        <is>
          <t>2025-2026</t>
        </is>
      </c>
      <c r="E2471" s="65" t="inlineStr">
        <is>
          <t>CLI-0074</t>
        </is>
      </c>
      <c r="F2471" s="65" t="inlineStr">
        <is>
          <t>Particulier</t>
        </is>
      </c>
      <c r="G2471" s="65" t="inlineStr">
        <is>
          <t>Bordeaux</t>
        </is>
      </c>
      <c r="H2471" s="65" t="inlineStr">
        <is>
          <t>Karim Belkacem</t>
        </is>
      </c>
      <c r="I2471" s="65" t="inlineStr">
        <is>
          <t>Salle de bain</t>
        </is>
      </c>
      <c r="J2471" s="65" t="inlineStr">
        <is>
          <t>SB-002</t>
        </is>
      </c>
      <c r="K2471" s="65" t="inlineStr">
        <is>
          <t>Remplacement baignoire par douche</t>
        </is>
      </c>
      <c r="L2471" s="67" t="n">
        <v>3</v>
      </c>
      <c r="M2471" s="68" t="n">
        <v>10984.1</v>
      </c>
      <c r="N2471" s="65" t="inlineStr">
        <is>
          <t>Refusé</t>
        </is>
      </c>
      <c r="O2471" s="66" t="n">
        <v>46004</v>
      </c>
      <c r="P2471" s="67" t="n"/>
      <c r="Q2471" s="67" t="n">
        <v>0</v>
      </c>
      <c r="R2471" s="67">
        <f>$I2471</f>
        <v/>
      </c>
      <c r="S2471" s="67">
        <f>$K2471</f>
        <v/>
      </c>
      <c r="T2471" s="67">
        <f>IFERROR(INDEX(Clients!$G$2:$G$1020,MATCH($E2471,Clients!$A$2:$A$1020,0)),"")</f>
        <v/>
      </c>
      <c r="U2471" s="67">
        <f>IFERROR(INDEX(Clients!$I$2:$I$1020,MATCH($E2471,Clients!$A$2:$A$1020,0)),"")</f>
        <v/>
      </c>
      <c r="V2471" s="69">
        <f>1</f>
        <v/>
      </c>
      <c r="W2471" s="69">
        <f>IF($N2471="Accepté",1,0)</f>
        <v/>
      </c>
      <c r="X2471" s="68">
        <f>$M2471*$W2471</f>
        <v/>
      </c>
      <c r="Y2471" s="68">
        <f>IF($N2471="En cours",0,$M2471)</f>
        <v/>
      </c>
      <c r="Z2471" s="69">
        <f>IF($P2471="",0,1)</f>
        <v/>
      </c>
      <c r="AA2471" s="70">
        <f>IF($P2471="",0,$P2471)</f>
        <v/>
      </c>
      <c r="AB2471" s="69">
        <f>IF(AND($P2471&lt;&gt;"",$P2471&lt;=Paramètres!$C$14),1,0)</f>
        <v/>
      </c>
      <c r="AC2471" s="67">
        <f>IF($P2471="","Jamais relancé",IF($P2471&lt;=3,"0-3 j",IF($P2471&lt;=7,"4-7 j",IF($P2471&lt;=15,"8-15 j","Plus de 15 j"))))</f>
        <v/>
      </c>
      <c r="AD2471" s="67">
        <f>IF($M2471&lt;=1000,"Moins de 1 k€",IF($M2471&lt;=5000,"1 à 5 k€",IF($M2471&lt;=15000,"5 à 15 k€","Plus de 15 k€")))</f>
        <v/>
      </c>
    </row>
    <row r="2472">
      <c r="A2472" s="65" t="inlineStr">
        <is>
          <t>DEV-02471</t>
        </is>
      </c>
      <c r="B2472" s="66" t="n">
        <v>45995</v>
      </c>
      <c r="C2472" s="65" t="inlineStr">
        <is>
          <t>2025-12</t>
        </is>
      </c>
      <c r="D2472" s="65" t="inlineStr">
        <is>
          <t>2025-2026</t>
        </is>
      </c>
      <c r="E2472" s="65" t="inlineStr">
        <is>
          <t>CLI-0327</t>
        </is>
      </c>
      <c r="F2472" s="65" t="inlineStr">
        <is>
          <t>Professionnel</t>
        </is>
      </c>
      <c r="G2472" s="65" t="inlineStr">
        <is>
          <t>Toulouse</t>
        </is>
      </c>
      <c r="H2472" s="65" t="inlineStr">
        <is>
          <t>Nadia Cherif</t>
        </is>
      </c>
      <c r="I2472" s="65" t="inlineStr">
        <is>
          <t>Chauffage</t>
        </is>
      </c>
      <c r="J2472" s="65" t="inlineStr">
        <is>
          <t>CH-001</t>
        </is>
      </c>
      <c r="K2472" s="65" t="inlineStr">
        <is>
          <t>Installation chaudière gaz condensation</t>
        </is>
      </c>
      <c r="L2472" s="67" t="n">
        <v>1</v>
      </c>
      <c r="M2472" s="68" t="n">
        <v>8153.06</v>
      </c>
      <c r="N2472" s="65" t="inlineStr">
        <is>
          <t>Sans réponse</t>
        </is>
      </c>
      <c r="O2472" s="66" t="n">
        <v>46023</v>
      </c>
      <c r="P2472" s="67" t="n">
        <v>6</v>
      </c>
      <c r="Q2472" s="67" t="n">
        <v>1</v>
      </c>
      <c r="R2472" s="67">
        <f>$I2472</f>
        <v/>
      </c>
      <c r="S2472" s="67">
        <f>$K2472</f>
        <v/>
      </c>
      <c r="T2472" s="67">
        <f>IFERROR(INDEX(Clients!$G$2:$G$1020,MATCH($E2472,Clients!$A$2:$A$1020,0)),"")</f>
        <v/>
      </c>
      <c r="U2472" s="67">
        <f>IFERROR(INDEX(Clients!$I$2:$I$1020,MATCH($E2472,Clients!$A$2:$A$1020,0)),"")</f>
        <v/>
      </c>
      <c r="V2472" s="69">
        <f>1</f>
        <v/>
      </c>
      <c r="W2472" s="69">
        <f>IF($N2472="Accepté",1,0)</f>
        <v/>
      </c>
      <c r="X2472" s="68">
        <f>$M2472*$W2472</f>
        <v/>
      </c>
      <c r="Y2472" s="68">
        <f>IF($N2472="En cours",0,$M2472)</f>
        <v/>
      </c>
      <c r="Z2472" s="69">
        <f>IF($P2472="",0,1)</f>
        <v/>
      </c>
      <c r="AA2472" s="70">
        <f>IF($P2472="",0,$P2472)</f>
        <v/>
      </c>
      <c r="AB2472" s="69">
        <f>IF(AND($P2472&lt;&gt;"",$P2472&lt;=Paramètres!$C$14),1,0)</f>
        <v/>
      </c>
      <c r="AC2472" s="67">
        <f>IF($P2472="","Jamais relancé",IF($P2472&lt;=3,"0-3 j",IF($P2472&lt;=7,"4-7 j",IF($P2472&lt;=15,"8-15 j","Plus de 15 j"))))</f>
        <v/>
      </c>
      <c r="AD2472" s="67">
        <f>IF($M2472&lt;=1000,"Moins de 1 k€",IF($M2472&lt;=5000,"1 à 5 k€",IF($M2472&lt;=15000,"5 à 15 k€","Plus de 15 k€")))</f>
        <v/>
      </c>
    </row>
    <row r="2473">
      <c r="A2473" s="65" t="inlineStr">
        <is>
          <t>DEV-02472</t>
        </is>
      </c>
      <c r="B2473" s="66" t="n">
        <v>45996</v>
      </c>
      <c r="C2473" s="65" t="inlineStr">
        <is>
          <t>2025-12</t>
        </is>
      </c>
      <c r="D2473" s="65" t="inlineStr">
        <is>
          <t>2025-2026</t>
        </is>
      </c>
      <c r="E2473" s="65" t="inlineStr">
        <is>
          <t>CLI-0114</t>
        </is>
      </c>
      <c r="F2473" s="65" t="inlineStr">
        <is>
          <t>Particulier</t>
        </is>
      </c>
      <c r="G2473" s="65" t="inlineStr">
        <is>
          <t>Bordeaux</t>
        </is>
      </c>
      <c r="H2473" s="65" t="inlineStr">
        <is>
          <t>Karim Belkacem</t>
        </is>
      </c>
      <c r="I2473" s="65" t="inlineStr">
        <is>
          <t>Dépannage</t>
        </is>
      </c>
      <c r="J2473" s="65" t="inlineStr">
        <is>
          <t>DP-001</t>
        </is>
      </c>
      <c r="K2473" s="65" t="inlineStr">
        <is>
          <t>Dépannage plomberie urgence</t>
        </is>
      </c>
      <c r="L2473" s="67" t="n">
        <v>1</v>
      </c>
      <c r="M2473" s="68" t="n">
        <v>288.11</v>
      </c>
      <c r="N2473" s="65" t="inlineStr">
        <is>
          <t>Accepté</t>
        </is>
      </c>
      <c r="O2473" s="66" t="n">
        <v>46002</v>
      </c>
      <c r="P2473" s="67" t="n">
        <v>12</v>
      </c>
      <c r="Q2473" s="67" t="n">
        <v>0</v>
      </c>
      <c r="R2473" s="67">
        <f>$I2473</f>
        <v/>
      </c>
      <c r="S2473" s="67">
        <f>$K2473</f>
        <v/>
      </c>
      <c r="T2473" s="67">
        <f>IFERROR(INDEX(Clients!$G$2:$G$1020,MATCH($E2473,Clients!$A$2:$A$1020,0)),"")</f>
        <v/>
      </c>
      <c r="U2473" s="67">
        <f>IFERROR(INDEX(Clients!$I$2:$I$1020,MATCH($E2473,Clients!$A$2:$A$1020,0)),"")</f>
        <v/>
      </c>
      <c r="V2473" s="69">
        <f>1</f>
        <v/>
      </c>
      <c r="W2473" s="69">
        <f>IF($N2473="Accepté",1,0)</f>
        <v/>
      </c>
      <c r="X2473" s="68">
        <f>$M2473*$W2473</f>
        <v/>
      </c>
      <c r="Y2473" s="68">
        <f>IF($N2473="En cours",0,$M2473)</f>
        <v/>
      </c>
      <c r="Z2473" s="69">
        <f>IF($P2473="",0,1)</f>
        <v/>
      </c>
      <c r="AA2473" s="70">
        <f>IF($P2473="",0,$P2473)</f>
        <v/>
      </c>
      <c r="AB2473" s="69">
        <f>IF(AND($P2473&lt;&gt;"",$P2473&lt;=Paramètres!$C$14),1,0)</f>
        <v/>
      </c>
      <c r="AC2473" s="67">
        <f>IF($P2473="","Jamais relancé",IF($P2473&lt;=3,"0-3 j",IF($P2473&lt;=7,"4-7 j",IF($P2473&lt;=15,"8-15 j","Plus de 15 j"))))</f>
        <v/>
      </c>
      <c r="AD2473" s="67">
        <f>IF($M2473&lt;=1000,"Moins de 1 k€",IF($M2473&lt;=5000,"1 à 5 k€",IF($M2473&lt;=15000,"5 à 15 k€","Plus de 15 k€")))</f>
        <v/>
      </c>
    </row>
    <row r="2474">
      <c r="A2474" s="65" t="inlineStr">
        <is>
          <t>DEV-02473</t>
        </is>
      </c>
      <c r="B2474" s="66" t="n">
        <v>45996</v>
      </c>
      <c r="C2474" s="65" t="inlineStr">
        <is>
          <t>2025-12</t>
        </is>
      </c>
      <c r="D2474" s="65" t="inlineStr">
        <is>
          <t>2025-2026</t>
        </is>
      </c>
      <c r="E2474" s="65" t="inlineStr">
        <is>
          <t>CLI-0594</t>
        </is>
      </c>
      <c r="F2474" s="65" t="inlineStr">
        <is>
          <t>Professionnel</t>
        </is>
      </c>
      <c r="G2474" s="65" t="inlineStr">
        <is>
          <t>Bordeaux</t>
        </is>
      </c>
      <c r="H2474" s="65" t="inlineStr">
        <is>
          <t>Sophie Marchand</t>
        </is>
      </c>
      <c r="I2474" s="65" t="inlineStr">
        <is>
          <t>Dépannage</t>
        </is>
      </c>
      <c r="J2474" s="65" t="inlineStr">
        <is>
          <t>DP-001</t>
        </is>
      </c>
      <c r="K2474" s="65" t="inlineStr">
        <is>
          <t>Dépannage plomberie urgence</t>
        </is>
      </c>
      <c r="L2474" s="67" t="n">
        <v>1</v>
      </c>
      <c r="M2474" s="68" t="n">
        <v>448.02</v>
      </c>
      <c r="N2474" s="65" t="inlineStr">
        <is>
          <t>Sans réponse</t>
        </is>
      </c>
      <c r="O2474" s="66" t="n">
        <v>46030</v>
      </c>
      <c r="P2474" s="67" t="n">
        <v>4</v>
      </c>
      <c r="Q2474" s="67" t="n">
        <v>3</v>
      </c>
      <c r="R2474" s="67">
        <f>$I2474</f>
        <v/>
      </c>
      <c r="S2474" s="67">
        <f>$K2474</f>
        <v/>
      </c>
      <c r="T2474" s="67">
        <f>IFERROR(INDEX(Clients!$G$2:$G$1020,MATCH($E2474,Clients!$A$2:$A$1020,0)),"")</f>
        <v/>
      </c>
      <c r="U2474" s="67">
        <f>IFERROR(INDEX(Clients!$I$2:$I$1020,MATCH($E2474,Clients!$A$2:$A$1020,0)),"")</f>
        <v/>
      </c>
      <c r="V2474" s="69">
        <f>1</f>
        <v/>
      </c>
      <c r="W2474" s="69">
        <f>IF($N2474="Accepté",1,0)</f>
        <v/>
      </c>
      <c r="X2474" s="68">
        <f>$M2474*$W2474</f>
        <v/>
      </c>
      <c r="Y2474" s="68">
        <f>IF($N2474="En cours",0,$M2474)</f>
        <v/>
      </c>
      <c r="Z2474" s="69">
        <f>IF($P2474="",0,1)</f>
        <v/>
      </c>
      <c r="AA2474" s="70">
        <f>IF($P2474="",0,$P2474)</f>
        <v/>
      </c>
      <c r="AB2474" s="69">
        <f>IF(AND($P2474&lt;&gt;"",$P2474&lt;=Paramètres!$C$14),1,0)</f>
        <v/>
      </c>
      <c r="AC2474" s="67">
        <f>IF($P2474="","Jamais relancé",IF($P2474&lt;=3,"0-3 j",IF($P2474&lt;=7,"4-7 j",IF($P2474&lt;=15,"8-15 j","Plus de 15 j"))))</f>
        <v/>
      </c>
      <c r="AD2474" s="67">
        <f>IF($M2474&lt;=1000,"Moins de 1 k€",IF($M2474&lt;=5000,"1 à 5 k€",IF($M2474&lt;=15000,"5 à 15 k€","Plus de 15 k€")))</f>
        <v/>
      </c>
    </row>
    <row r="2475">
      <c r="A2475" s="65" t="inlineStr">
        <is>
          <t>DEV-02474</t>
        </is>
      </c>
      <c r="B2475" s="66" t="n">
        <v>45996</v>
      </c>
      <c r="C2475" s="65" t="inlineStr">
        <is>
          <t>2025-12</t>
        </is>
      </c>
      <c r="D2475" s="65" t="inlineStr">
        <is>
          <t>2025-2026</t>
        </is>
      </c>
      <c r="E2475" s="65" t="inlineStr">
        <is>
          <t>CLI-0595</t>
        </is>
      </c>
      <c r="F2475" s="65" t="inlineStr">
        <is>
          <t>Particulier</t>
        </is>
      </c>
      <c r="G2475" s="65" t="inlineStr">
        <is>
          <t>Toulouse</t>
        </is>
      </c>
      <c r="H2475" s="65" t="inlineStr">
        <is>
          <t>Nadia Cherif</t>
        </is>
      </c>
      <c r="I2475" s="65" t="inlineStr">
        <is>
          <t>Plomberie</t>
        </is>
      </c>
      <c r="J2475" s="65" t="inlineStr">
        <is>
          <t>PR-001</t>
        </is>
      </c>
      <c r="K2475" s="65" t="inlineStr">
        <is>
          <t>Remplacement chauffe-eau 200 L</t>
        </is>
      </c>
      <c r="L2475" s="67" t="n">
        <v>1</v>
      </c>
      <c r="M2475" s="68" t="n">
        <v>1134.95</v>
      </c>
      <c r="N2475" s="65" t="inlineStr">
        <is>
          <t>Refusé</t>
        </is>
      </c>
      <c r="O2475" s="66" t="n">
        <v>46007</v>
      </c>
      <c r="P2475" s="67" t="n">
        <v>8</v>
      </c>
      <c r="Q2475" s="67" t="n">
        <v>1</v>
      </c>
      <c r="R2475" s="67">
        <f>$I2475</f>
        <v/>
      </c>
      <c r="S2475" s="67">
        <f>$K2475</f>
        <v/>
      </c>
      <c r="T2475" s="67">
        <f>IFERROR(INDEX(Clients!$G$2:$G$1020,MATCH($E2475,Clients!$A$2:$A$1020,0)),"")</f>
        <v/>
      </c>
      <c r="U2475" s="67">
        <f>IFERROR(INDEX(Clients!$I$2:$I$1020,MATCH($E2475,Clients!$A$2:$A$1020,0)),"")</f>
        <v/>
      </c>
      <c r="V2475" s="69">
        <f>1</f>
        <v/>
      </c>
      <c r="W2475" s="69">
        <f>IF($N2475="Accepté",1,0)</f>
        <v/>
      </c>
      <c r="X2475" s="68">
        <f>$M2475*$W2475</f>
        <v/>
      </c>
      <c r="Y2475" s="68">
        <f>IF($N2475="En cours",0,$M2475)</f>
        <v/>
      </c>
      <c r="Z2475" s="69">
        <f>IF($P2475="",0,1)</f>
        <v/>
      </c>
      <c r="AA2475" s="70">
        <f>IF($P2475="",0,$P2475)</f>
        <v/>
      </c>
      <c r="AB2475" s="69">
        <f>IF(AND($P2475&lt;&gt;"",$P2475&lt;=Paramètres!$C$14),1,0)</f>
        <v/>
      </c>
      <c r="AC2475" s="67">
        <f>IF($P2475="","Jamais relancé",IF($P2475&lt;=3,"0-3 j",IF($P2475&lt;=7,"4-7 j",IF($P2475&lt;=15,"8-15 j","Plus de 15 j"))))</f>
        <v/>
      </c>
      <c r="AD2475" s="67">
        <f>IF($M2475&lt;=1000,"Moins de 1 k€",IF($M2475&lt;=5000,"1 à 5 k€",IF($M2475&lt;=15000,"5 à 15 k€","Plus de 15 k€")))</f>
        <v/>
      </c>
    </row>
    <row r="2476">
      <c r="A2476" s="65" t="inlineStr">
        <is>
          <t>DEV-02475</t>
        </is>
      </c>
      <c r="B2476" s="66" t="n">
        <v>45996</v>
      </c>
      <c r="C2476" s="65" t="inlineStr">
        <is>
          <t>2025-12</t>
        </is>
      </c>
      <c r="D2476" s="65" t="inlineStr">
        <is>
          <t>2025-2026</t>
        </is>
      </c>
      <c r="E2476" s="65" t="inlineStr">
        <is>
          <t>CLI-0326</t>
        </is>
      </c>
      <c r="F2476" s="65" t="inlineStr">
        <is>
          <t>Particulier</t>
        </is>
      </c>
      <c r="G2476" s="65" t="inlineStr">
        <is>
          <t>Toulouse</t>
        </is>
      </c>
      <c r="H2476" s="65" t="inlineStr">
        <is>
          <t>Julien Fabre</t>
        </is>
      </c>
      <c r="I2476" s="65" t="inlineStr">
        <is>
          <t>Chauffage</t>
        </is>
      </c>
      <c r="J2476" s="65" t="inlineStr">
        <is>
          <t>CH-002</t>
        </is>
      </c>
      <c r="K2476" s="65" t="inlineStr">
        <is>
          <t>Entretien annuel chaudière</t>
        </is>
      </c>
      <c r="L2476" s="67" t="n">
        <v>1</v>
      </c>
      <c r="M2476" s="68" t="n">
        <v>184.33</v>
      </c>
      <c r="N2476" s="65" t="inlineStr">
        <is>
          <t>Accepté</t>
        </is>
      </c>
      <c r="O2476" s="66" t="n">
        <v>46004</v>
      </c>
      <c r="P2476" s="67" t="n">
        <v>13</v>
      </c>
      <c r="Q2476" s="67" t="n">
        <v>0</v>
      </c>
      <c r="R2476" s="67">
        <f>$I2476</f>
        <v/>
      </c>
      <c r="S2476" s="67">
        <f>$K2476</f>
        <v/>
      </c>
      <c r="T2476" s="67">
        <f>IFERROR(INDEX(Clients!$G$2:$G$1020,MATCH($E2476,Clients!$A$2:$A$1020,0)),"")</f>
        <v/>
      </c>
      <c r="U2476" s="67">
        <f>IFERROR(INDEX(Clients!$I$2:$I$1020,MATCH($E2476,Clients!$A$2:$A$1020,0)),"")</f>
        <v/>
      </c>
      <c r="V2476" s="69">
        <f>1</f>
        <v/>
      </c>
      <c r="W2476" s="69">
        <f>IF($N2476="Accepté",1,0)</f>
        <v/>
      </c>
      <c r="X2476" s="68">
        <f>$M2476*$W2476</f>
        <v/>
      </c>
      <c r="Y2476" s="68">
        <f>IF($N2476="En cours",0,$M2476)</f>
        <v/>
      </c>
      <c r="Z2476" s="69">
        <f>IF($P2476="",0,1)</f>
        <v/>
      </c>
      <c r="AA2476" s="70">
        <f>IF($P2476="",0,$P2476)</f>
        <v/>
      </c>
      <c r="AB2476" s="69">
        <f>IF(AND($P2476&lt;&gt;"",$P2476&lt;=Paramètres!$C$14),1,0)</f>
        <v/>
      </c>
      <c r="AC2476" s="67">
        <f>IF($P2476="","Jamais relancé",IF($P2476&lt;=3,"0-3 j",IF($P2476&lt;=7,"4-7 j",IF($P2476&lt;=15,"8-15 j","Plus de 15 j"))))</f>
        <v/>
      </c>
      <c r="AD2476" s="67">
        <f>IF($M2476&lt;=1000,"Moins de 1 k€",IF($M2476&lt;=5000,"1 à 5 k€",IF($M2476&lt;=15000,"5 à 15 k€","Plus de 15 k€")))</f>
        <v/>
      </c>
    </row>
    <row r="2477">
      <c r="A2477" s="65" t="inlineStr">
        <is>
          <t>DEV-02476</t>
        </is>
      </c>
      <c r="B2477" s="66" t="n">
        <v>45996</v>
      </c>
      <c r="C2477" s="65" t="inlineStr">
        <is>
          <t>2025-12</t>
        </is>
      </c>
      <c r="D2477" s="65" t="inlineStr">
        <is>
          <t>2025-2026</t>
        </is>
      </c>
      <c r="E2477" s="65" t="inlineStr">
        <is>
          <t>CLI-0975</t>
        </is>
      </c>
      <c r="F2477" s="65" t="inlineStr">
        <is>
          <t>Particulier</t>
        </is>
      </c>
      <c r="G2477" s="65" t="inlineStr">
        <is>
          <t>Montpellier</t>
        </is>
      </c>
      <c r="H2477" s="65" t="inlineStr">
        <is>
          <t>Thomas Rey</t>
        </is>
      </c>
      <c r="I2477" s="65" t="inlineStr">
        <is>
          <t>Dépannage</t>
        </is>
      </c>
      <c r="J2477" s="65" t="inlineStr">
        <is>
          <t>DP-001</t>
        </is>
      </c>
      <c r="K2477" s="65" t="inlineStr">
        <is>
          <t>Dépannage plomberie urgence</t>
        </is>
      </c>
      <c r="L2477" s="67" t="n">
        <v>2</v>
      </c>
      <c r="M2477" s="68" t="n">
        <v>498.95</v>
      </c>
      <c r="N2477" s="65" t="inlineStr">
        <is>
          <t>Accepté</t>
        </is>
      </c>
      <c r="O2477" s="66" t="n">
        <v>46011</v>
      </c>
      <c r="P2477" s="67" t="n"/>
      <c r="Q2477" s="67" t="n">
        <v>0</v>
      </c>
      <c r="R2477" s="67">
        <f>$I2477</f>
        <v/>
      </c>
      <c r="S2477" s="67">
        <f>$K2477</f>
        <v/>
      </c>
      <c r="T2477" s="67">
        <f>IFERROR(INDEX(Clients!$G$2:$G$1020,MATCH($E2477,Clients!$A$2:$A$1020,0)),"")</f>
        <v/>
      </c>
      <c r="U2477" s="67">
        <f>IFERROR(INDEX(Clients!$I$2:$I$1020,MATCH($E2477,Clients!$A$2:$A$1020,0)),"")</f>
        <v/>
      </c>
      <c r="V2477" s="69">
        <f>1</f>
        <v/>
      </c>
      <c r="W2477" s="69">
        <f>IF($N2477="Accepté",1,0)</f>
        <v/>
      </c>
      <c r="X2477" s="68">
        <f>$M2477*$W2477</f>
        <v/>
      </c>
      <c r="Y2477" s="68">
        <f>IF($N2477="En cours",0,$M2477)</f>
        <v/>
      </c>
      <c r="Z2477" s="69">
        <f>IF($P2477="",0,1)</f>
        <v/>
      </c>
      <c r="AA2477" s="70">
        <f>IF($P2477="",0,$P2477)</f>
        <v/>
      </c>
      <c r="AB2477" s="69">
        <f>IF(AND($P2477&lt;&gt;"",$P2477&lt;=Paramètres!$C$14),1,0)</f>
        <v/>
      </c>
      <c r="AC2477" s="67">
        <f>IF($P2477="","Jamais relancé",IF($P2477&lt;=3,"0-3 j",IF($P2477&lt;=7,"4-7 j",IF($P2477&lt;=15,"8-15 j","Plus de 15 j"))))</f>
        <v/>
      </c>
      <c r="AD2477" s="67">
        <f>IF($M2477&lt;=1000,"Moins de 1 k€",IF($M2477&lt;=5000,"1 à 5 k€",IF($M2477&lt;=15000,"5 à 15 k€","Plus de 15 k€")))</f>
        <v/>
      </c>
    </row>
    <row r="2478">
      <c r="A2478" s="65" t="inlineStr">
        <is>
          <t>DEV-02477</t>
        </is>
      </c>
      <c r="B2478" s="66" t="n">
        <v>45999</v>
      </c>
      <c r="C2478" s="65" t="inlineStr">
        <is>
          <t>2025-12</t>
        </is>
      </c>
      <c r="D2478" s="65" t="inlineStr">
        <is>
          <t>2025-2026</t>
        </is>
      </c>
      <c r="E2478" s="65" t="inlineStr">
        <is>
          <t>CLI-0189</t>
        </is>
      </c>
      <c r="F2478" s="65" t="inlineStr">
        <is>
          <t>Professionnel</t>
        </is>
      </c>
      <c r="G2478" s="65" t="inlineStr">
        <is>
          <t>Bordeaux</t>
        </is>
      </c>
      <c r="H2478" s="65" t="inlineStr">
        <is>
          <t>Karim Belkacem</t>
        </is>
      </c>
      <c r="I2478" s="65" t="inlineStr">
        <is>
          <t>Électricité</t>
        </is>
      </c>
      <c r="J2478" s="65" t="inlineStr">
        <is>
          <t>EL-001</t>
        </is>
      </c>
      <c r="K2478" s="65" t="inlineStr">
        <is>
          <t>Mise aux normes tableau électrique</t>
        </is>
      </c>
      <c r="L2478" s="67" t="n">
        <v>1</v>
      </c>
      <c r="M2478" s="68" t="n">
        <v>3350.65</v>
      </c>
      <c r="N2478" s="65" t="inlineStr">
        <is>
          <t>Accepté</t>
        </is>
      </c>
      <c r="O2478" s="66" t="n">
        <v>46009</v>
      </c>
      <c r="P2478" s="67" t="n">
        <v>7</v>
      </c>
      <c r="Q2478" s="67" t="n">
        <v>1</v>
      </c>
      <c r="R2478" s="67">
        <f>$I2478</f>
        <v/>
      </c>
      <c r="S2478" s="67">
        <f>$K2478</f>
        <v/>
      </c>
      <c r="T2478" s="67">
        <f>IFERROR(INDEX(Clients!$G$2:$G$1020,MATCH($E2478,Clients!$A$2:$A$1020,0)),"")</f>
        <v/>
      </c>
      <c r="U2478" s="67">
        <f>IFERROR(INDEX(Clients!$I$2:$I$1020,MATCH($E2478,Clients!$A$2:$A$1020,0)),"")</f>
        <v/>
      </c>
      <c r="V2478" s="69">
        <f>1</f>
        <v/>
      </c>
      <c r="W2478" s="69">
        <f>IF($N2478="Accepté",1,0)</f>
        <v/>
      </c>
      <c r="X2478" s="68">
        <f>$M2478*$W2478</f>
        <v/>
      </c>
      <c r="Y2478" s="68">
        <f>IF($N2478="En cours",0,$M2478)</f>
        <v/>
      </c>
      <c r="Z2478" s="69">
        <f>IF($P2478="",0,1)</f>
        <v/>
      </c>
      <c r="AA2478" s="70">
        <f>IF($P2478="",0,$P2478)</f>
        <v/>
      </c>
      <c r="AB2478" s="69">
        <f>IF(AND($P2478&lt;&gt;"",$P2478&lt;=Paramètres!$C$14),1,0)</f>
        <v/>
      </c>
      <c r="AC2478" s="67">
        <f>IF($P2478="","Jamais relancé",IF($P2478&lt;=3,"0-3 j",IF($P2478&lt;=7,"4-7 j",IF($P2478&lt;=15,"8-15 j","Plus de 15 j"))))</f>
        <v/>
      </c>
      <c r="AD2478" s="67">
        <f>IF($M2478&lt;=1000,"Moins de 1 k€",IF($M2478&lt;=5000,"1 à 5 k€",IF($M2478&lt;=15000,"5 à 15 k€","Plus de 15 k€")))</f>
        <v/>
      </c>
    </row>
    <row r="2479">
      <c r="A2479" s="65" t="inlineStr">
        <is>
          <t>DEV-02478</t>
        </is>
      </c>
      <c r="B2479" s="66" t="n">
        <v>45999</v>
      </c>
      <c r="C2479" s="65" t="inlineStr">
        <is>
          <t>2025-12</t>
        </is>
      </c>
      <c r="D2479" s="65" t="inlineStr">
        <is>
          <t>2025-2026</t>
        </is>
      </c>
      <c r="E2479" s="65" t="inlineStr">
        <is>
          <t>CLI-0463</t>
        </is>
      </c>
      <c r="F2479" s="65" t="inlineStr">
        <is>
          <t>Particulier</t>
        </is>
      </c>
      <c r="G2479" s="65" t="inlineStr">
        <is>
          <t>Toulouse</t>
        </is>
      </c>
      <c r="H2479" s="65" t="inlineStr">
        <is>
          <t>Nadia Cherif</t>
        </is>
      </c>
      <c r="I2479" s="65" t="inlineStr">
        <is>
          <t>Chauffage</t>
        </is>
      </c>
      <c r="J2479" s="65" t="inlineStr">
        <is>
          <t>CH-004</t>
        </is>
      </c>
      <c r="K2479" s="65" t="inlineStr">
        <is>
          <t>Remplacement radiateurs (lot de 5)</t>
        </is>
      </c>
      <c r="L2479" s="67" t="n">
        <v>1</v>
      </c>
      <c r="M2479" s="68" t="n">
        <v>2683.48</v>
      </c>
      <c r="N2479" s="65" t="inlineStr">
        <is>
          <t>Sans réponse</t>
        </is>
      </c>
      <c r="O2479" s="66" t="n">
        <v>46036</v>
      </c>
      <c r="P2479" s="67" t="n">
        <v>9</v>
      </c>
      <c r="Q2479" s="67" t="n">
        <v>3</v>
      </c>
      <c r="R2479" s="67">
        <f>$I2479</f>
        <v/>
      </c>
      <c r="S2479" s="67">
        <f>$K2479</f>
        <v/>
      </c>
      <c r="T2479" s="67">
        <f>IFERROR(INDEX(Clients!$G$2:$G$1020,MATCH($E2479,Clients!$A$2:$A$1020,0)),"")</f>
        <v/>
      </c>
      <c r="U2479" s="67">
        <f>IFERROR(INDEX(Clients!$I$2:$I$1020,MATCH($E2479,Clients!$A$2:$A$1020,0)),"")</f>
        <v/>
      </c>
      <c r="V2479" s="69">
        <f>1</f>
        <v/>
      </c>
      <c r="W2479" s="69">
        <f>IF($N2479="Accepté",1,0)</f>
        <v/>
      </c>
      <c r="X2479" s="68">
        <f>$M2479*$W2479</f>
        <v/>
      </c>
      <c r="Y2479" s="68">
        <f>IF($N2479="En cours",0,$M2479)</f>
        <v/>
      </c>
      <c r="Z2479" s="69">
        <f>IF($P2479="",0,1)</f>
        <v/>
      </c>
      <c r="AA2479" s="70">
        <f>IF($P2479="",0,$P2479)</f>
        <v/>
      </c>
      <c r="AB2479" s="69">
        <f>IF(AND($P2479&lt;&gt;"",$P2479&lt;=Paramètres!$C$14),1,0)</f>
        <v/>
      </c>
      <c r="AC2479" s="67">
        <f>IF($P2479="","Jamais relancé",IF($P2479&lt;=3,"0-3 j",IF($P2479&lt;=7,"4-7 j",IF($P2479&lt;=15,"8-15 j","Plus de 15 j"))))</f>
        <v/>
      </c>
      <c r="AD2479" s="67">
        <f>IF($M2479&lt;=1000,"Moins de 1 k€",IF($M2479&lt;=5000,"1 à 5 k€",IF($M2479&lt;=15000,"5 à 15 k€","Plus de 15 k€")))</f>
        <v/>
      </c>
    </row>
    <row r="2480">
      <c r="A2480" s="65" t="inlineStr">
        <is>
          <t>DEV-02479</t>
        </is>
      </c>
      <c r="B2480" s="66" t="n">
        <v>45999</v>
      </c>
      <c r="C2480" s="65" t="inlineStr">
        <is>
          <t>2025-12</t>
        </is>
      </c>
      <c r="D2480" s="65" t="inlineStr">
        <is>
          <t>2025-2026</t>
        </is>
      </c>
      <c r="E2480" s="65" t="inlineStr">
        <is>
          <t>CLI-0745</t>
        </is>
      </c>
      <c r="F2480" s="65" t="inlineStr">
        <is>
          <t>Particulier</t>
        </is>
      </c>
      <c r="G2480" s="65" t="inlineStr">
        <is>
          <t>Montpellier</t>
        </is>
      </c>
      <c r="H2480" s="65" t="inlineStr">
        <is>
          <t>Thomas Rey</t>
        </is>
      </c>
      <c r="I2480" s="65" t="inlineStr">
        <is>
          <t>Électricité</t>
        </is>
      </c>
      <c r="J2480" s="65" t="inlineStr">
        <is>
          <t>EL-004</t>
        </is>
      </c>
      <c r="K2480" s="65" t="inlineStr">
        <is>
          <t>Éclairage LED locaux professionnels</t>
        </is>
      </c>
      <c r="L2480" s="67" t="n">
        <v>1</v>
      </c>
      <c r="M2480" s="68" t="n">
        <v>3320.78</v>
      </c>
      <c r="N2480" s="65" t="inlineStr">
        <is>
          <t>Sans réponse</t>
        </is>
      </c>
      <c r="O2480" s="66" t="n">
        <v>46019</v>
      </c>
      <c r="P2480" s="67" t="n">
        <v>19</v>
      </c>
      <c r="Q2480" s="67" t="n">
        <v>1</v>
      </c>
      <c r="R2480" s="67">
        <f>$I2480</f>
        <v/>
      </c>
      <c r="S2480" s="67">
        <f>$K2480</f>
        <v/>
      </c>
      <c r="T2480" s="67">
        <f>IFERROR(INDEX(Clients!$G$2:$G$1020,MATCH($E2480,Clients!$A$2:$A$1020,0)),"")</f>
        <v/>
      </c>
      <c r="U2480" s="67">
        <f>IFERROR(INDEX(Clients!$I$2:$I$1020,MATCH($E2480,Clients!$A$2:$A$1020,0)),"")</f>
        <v/>
      </c>
      <c r="V2480" s="69">
        <f>1</f>
        <v/>
      </c>
      <c r="W2480" s="69">
        <f>IF($N2480="Accepté",1,0)</f>
        <v/>
      </c>
      <c r="X2480" s="68">
        <f>$M2480*$W2480</f>
        <v/>
      </c>
      <c r="Y2480" s="68">
        <f>IF($N2480="En cours",0,$M2480)</f>
        <v/>
      </c>
      <c r="Z2480" s="69">
        <f>IF($P2480="",0,1)</f>
        <v/>
      </c>
      <c r="AA2480" s="70">
        <f>IF($P2480="",0,$P2480)</f>
        <v/>
      </c>
      <c r="AB2480" s="69">
        <f>IF(AND($P2480&lt;&gt;"",$P2480&lt;=Paramètres!$C$14),1,0)</f>
        <v/>
      </c>
      <c r="AC2480" s="67">
        <f>IF($P2480="","Jamais relancé",IF($P2480&lt;=3,"0-3 j",IF($P2480&lt;=7,"4-7 j",IF($P2480&lt;=15,"8-15 j","Plus de 15 j"))))</f>
        <v/>
      </c>
      <c r="AD2480" s="67">
        <f>IF($M2480&lt;=1000,"Moins de 1 k€",IF($M2480&lt;=5000,"1 à 5 k€",IF($M2480&lt;=15000,"5 à 15 k€","Plus de 15 k€")))</f>
        <v/>
      </c>
    </row>
    <row r="2481">
      <c r="A2481" s="65" t="inlineStr">
        <is>
          <t>DEV-02480</t>
        </is>
      </c>
      <c r="B2481" s="66" t="n">
        <v>46000</v>
      </c>
      <c r="C2481" s="65" t="inlineStr">
        <is>
          <t>2025-12</t>
        </is>
      </c>
      <c r="D2481" s="65" t="inlineStr">
        <is>
          <t>2025-2026</t>
        </is>
      </c>
      <c r="E2481" s="65" t="inlineStr">
        <is>
          <t>CLI-0395</t>
        </is>
      </c>
      <c r="F2481" s="65" t="inlineStr">
        <is>
          <t>Particulier</t>
        </is>
      </c>
      <c r="G2481" s="65" t="inlineStr">
        <is>
          <t>Bordeaux</t>
        </is>
      </c>
      <c r="H2481" s="65" t="inlineStr">
        <is>
          <t>Karim Belkacem</t>
        </is>
      </c>
      <c r="I2481" s="65" t="inlineStr">
        <is>
          <t>Électricité</t>
        </is>
      </c>
      <c r="J2481" s="65" t="inlineStr">
        <is>
          <t>EL-001</t>
        </is>
      </c>
      <c r="K2481" s="65" t="inlineStr">
        <is>
          <t>Mise aux normes tableau électrique</t>
        </is>
      </c>
      <c r="L2481" s="67" t="n">
        <v>1</v>
      </c>
      <c r="M2481" s="68" t="n">
        <v>1752.55</v>
      </c>
      <c r="N2481" s="65" t="inlineStr">
        <is>
          <t>Accepté</t>
        </is>
      </c>
      <c r="O2481" s="66" t="n">
        <v>46024</v>
      </c>
      <c r="P2481" s="67" t="n">
        <v>2</v>
      </c>
      <c r="Q2481" s="67" t="n">
        <v>2</v>
      </c>
      <c r="R2481" s="67">
        <f>$I2481</f>
        <v/>
      </c>
      <c r="S2481" s="67">
        <f>$K2481</f>
        <v/>
      </c>
      <c r="T2481" s="67">
        <f>IFERROR(INDEX(Clients!$G$2:$G$1020,MATCH($E2481,Clients!$A$2:$A$1020,0)),"")</f>
        <v/>
      </c>
      <c r="U2481" s="67">
        <f>IFERROR(INDEX(Clients!$I$2:$I$1020,MATCH($E2481,Clients!$A$2:$A$1020,0)),"")</f>
        <v/>
      </c>
      <c r="V2481" s="69">
        <f>1</f>
        <v/>
      </c>
      <c r="W2481" s="69">
        <f>IF($N2481="Accepté",1,0)</f>
        <v/>
      </c>
      <c r="X2481" s="68">
        <f>$M2481*$W2481</f>
        <v/>
      </c>
      <c r="Y2481" s="68">
        <f>IF($N2481="En cours",0,$M2481)</f>
        <v/>
      </c>
      <c r="Z2481" s="69">
        <f>IF($P2481="",0,1)</f>
        <v/>
      </c>
      <c r="AA2481" s="70">
        <f>IF($P2481="",0,$P2481)</f>
        <v/>
      </c>
      <c r="AB2481" s="69">
        <f>IF(AND($P2481&lt;&gt;"",$P2481&lt;=Paramètres!$C$14),1,0)</f>
        <v/>
      </c>
      <c r="AC2481" s="67">
        <f>IF($P2481="","Jamais relancé",IF($P2481&lt;=3,"0-3 j",IF($P2481&lt;=7,"4-7 j",IF($P2481&lt;=15,"8-15 j","Plus de 15 j"))))</f>
        <v/>
      </c>
      <c r="AD2481" s="67">
        <f>IF($M2481&lt;=1000,"Moins de 1 k€",IF($M2481&lt;=5000,"1 à 5 k€",IF($M2481&lt;=15000,"5 à 15 k€","Plus de 15 k€")))</f>
        <v/>
      </c>
    </row>
    <row r="2482">
      <c r="A2482" s="65" t="inlineStr">
        <is>
          <t>DEV-02481</t>
        </is>
      </c>
      <c r="B2482" s="66" t="n">
        <v>46000</v>
      </c>
      <c r="C2482" s="65" t="inlineStr">
        <is>
          <t>2025-12</t>
        </is>
      </c>
      <c r="D2482" s="65" t="inlineStr">
        <is>
          <t>2025-2026</t>
        </is>
      </c>
      <c r="E2482" s="65" t="inlineStr">
        <is>
          <t>CLI-0225</t>
        </is>
      </c>
      <c r="F2482" s="65" t="inlineStr">
        <is>
          <t>Particulier</t>
        </is>
      </c>
      <c r="G2482" s="65" t="inlineStr">
        <is>
          <t>Toulouse</t>
        </is>
      </c>
      <c r="H2482" s="65" t="inlineStr">
        <is>
          <t>Julien Fabre</t>
        </is>
      </c>
      <c r="I2482" s="65" t="inlineStr">
        <is>
          <t>Électricité</t>
        </is>
      </c>
      <c r="J2482" s="65" t="inlineStr">
        <is>
          <t>EL-001</t>
        </is>
      </c>
      <c r="K2482" s="65" t="inlineStr">
        <is>
          <t>Mise aux normes tableau électrique</t>
        </is>
      </c>
      <c r="L2482" s="67" t="n">
        <v>1</v>
      </c>
      <c r="M2482" s="68" t="n">
        <v>1913.15</v>
      </c>
      <c r="N2482" s="65" t="inlineStr">
        <is>
          <t>Refusé</t>
        </is>
      </c>
      <c r="O2482" s="66" t="n">
        <v>46005</v>
      </c>
      <c r="P2482" s="67" t="n">
        <v>15</v>
      </c>
      <c r="Q2482" s="67" t="n">
        <v>0</v>
      </c>
      <c r="R2482" s="67">
        <f>$I2482</f>
        <v/>
      </c>
      <c r="S2482" s="67">
        <f>$K2482</f>
        <v/>
      </c>
      <c r="T2482" s="67">
        <f>IFERROR(INDEX(Clients!$G$2:$G$1020,MATCH($E2482,Clients!$A$2:$A$1020,0)),"")</f>
        <v/>
      </c>
      <c r="U2482" s="67">
        <f>IFERROR(INDEX(Clients!$I$2:$I$1020,MATCH($E2482,Clients!$A$2:$A$1020,0)),"")</f>
        <v/>
      </c>
      <c r="V2482" s="69">
        <f>1</f>
        <v/>
      </c>
      <c r="W2482" s="69">
        <f>IF($N2482="Accepté",1,0)</f>
        <v/>
      </c>
      <c r="X2482" s="68">
        <f>$M2482*$W2482</f>
        <v/>
      </c>
      <c r="Y2482" s="68">
        <f>IF($N2482="En cours",0,$M2482)</f>
        <v/>
      </c>
      <c r="Z2482" s="69">
        <f>IF($P2482="",0,1)</f>
        <v/>
      </c>
      <c r="AA2482" s="70">
        <f>IF($P2482="",0,$P2482)</f>
        <v/>
      </c>
      <c r="AB2482" s="69">
        <f>IF(AND($P2482&lt;&gt;"",$P2482&lt;=Paramètres!$C$14),1,0)</f>
        <v/>
      </c>
      <c r="AC2482" s="67">
        <f>IF($P2482="","Jamais relancé",IF($P2482&lt;=3,"0-3 j",IF($P2482&lt;=7,"4-7 j",IF($P2482&lt;=15,"8-15 j","Plus de 15 j"))))</f>
        <v/>
      </c>
      <c r="AD2482" s="67">
        <f>IF($M2482&lt;=1000,"Moins de 1 k€",IF($M2482&lt;=5000,"1 à 5 k€",IF($M2482&lt;=15000,"5 à 15 k€","Plus de 15 k€")))</f>
        <v/>
      </c>
    </row>
    <row r="2483">
      <c r="A2483" s="65" t="inlineStr">
        <is>
          <t>DEV-02482</t>
        </is>
      </c>
      <c r="B2483" s="66" t="n">
        <v>46000</v>
      </c>
      <c r="C2483" s="65" t="inlineStr">
        <is>
          <t>2025-12</t>
        </is>
      </c>
      <c r="D2483" s="65" t="inlineStr">
        <is>
          <t>2025-2026</t>
        </is>
      </c>
      <c r="E2483" s="65" t="inlineStr">
        <is>
          <t>CLI-0714</t>
        </is>
      </c>
      <c r="F2483" s="65" t="inlineStr">
        <is>
          <t>Professionnel</t>
        </is>
      </c>
      <c r="G2483" s="65" t="inlineStr">
        <is>
          <t>Bordeaux</t>
        </is>
      </c>
      <c r="H2483" s="65" t="inlineStr">
        <is>
          <t>Karim Belkacem</t>
        </is>
      </c>
      <c r="I2483" s="65" t="inlineStr">
        <is>
          <t>Dépannage</t>
        </is>
      </c>
      <c r="J2483" s="65" t="inlineStr">
        <is>
          <t>DP-004</t>
        </is>
      </c>
      <c r="K2483" s="65" t="inlineStr">
        <is>
          <t>Remise en service chaudière</t>
        </is>
      </c>
      <c r="L2483" s="67" t="n">
        <v>1</v>
      </c>
      <c r="M2483" s="68" t="n">
        <v>368.47</v>
      </c>
      <c r="N2483" s="65" t="inlineStr">
        <is>
          <t>Accepté</t>
        </is>
      </c>
      <c r="O2483" s="66" t="n">
        <v>46018</v>
      </c>
      <c r="P2483" s="67" t="n">
        <v>7</v>
      </c>
      <c r="Q2483" s="67" t="n">
        <v>2</v>
      </c>
      <c r="R2483" s="67">
        <f>$I2483</f>
        <v/>
      </c>
      <c r="S2483" s="67">
        <f>$K2483</f>
        <v/>
      </c>
      <c r="T2483" s="67">
        <f>IFERROR(INDEX(Clients!$G$2:$G$1020,MATCH($E2483,Clients!$A$2:$A$1020,0)),"")</f>
        <v/>
      </c>
      <c r="U2483" s="67">
        <f>IFERROR(INDEX(Clients!$I$2:$I$1020,MATCH($E2483,Clients!$A$2:$A$1020,0)),"")</f>
        <v/>
      </c>
      <c r="V2483" s="69">
        <f>1</f>
        <v/>
      </c>
      <c r="W2483" s="69">
        <f>IF($N2483="Accepté",1,0)</f>
        <v/>
      </c>
      <c r="X2483" s="68">
        <f>$M2483*$W2483</f>
        <v/>
      </c>
      <c r="Y2483" s="68">
        <f>IF($N2483="En cours",0,$M2483)</f>
        <v/>
      </c>
      <c r="Z2483" s="69">
        <f>IF($P2483="",0,1)</f>
        <v/>
      </c>
      <c r="AA2483" s="70">
        <f>IF($P2483="",0,$P2483)</f>
        <v/>
      </c>
      <c r="AB2483" s="69">
        <f>IF(AND($P2483&lt;&gt;"",$P2483&lt;=Paramètres!$C$14),1,0)</f>
        <v/>
      </c>
      <c r="AC2483" s="67">
        <f>IF($P2483="","Jamais relancé",IF($P2483&lt;=3,"0-3 j",IF($P2483&lt;=7,"4-7 j",IF($P2483&lt;=15,"8-15 j","Plus de 15 j"))))</f>
        <v/>
      </c>
      <c r="AD2483" s="67">
        <f>IF($M2483&lt;=1000,"Moins de 1 k€",IF($M2483&lt;=5000,"1 à 5 k€",IF($M2483&lt;=15000,"5 à 15 k€","Plus de 15 k€")))</f>
        <v/>
      </c>
    </row>
    <row r="2484">
      <c r="A2484" s="65" t="inlineStr">
        <is>
          <t>DEV-02483</t>
        </is>
      </c>
      <c r="B2484" s="66" t="n">
        <v>46000</v>
      </c>
      <c r="C2484" s="65" t="inlineStr">
        <is>
          <t>2025-12</t>
        </is>
      </c>
      <c r="D2484" s="65" t="inlineStr">
        <is>
          <t>2025-2026</t>
        </is>
      </c>
      <c r="E2484" s="65" t="inlineStr">
        <is>
          <t>CLI-0783</t>
        </is>
      </c>
      <c r="F2484" s="65" t="inlineStr">
        <is>
          <t>Professionnel</t>
        </is>
      </c>
      <c r="G2484" s="65" t="inlineStr">
        <is>
          <t>Bordeaux</t>
        </is>
      </c>
      <c r="H2484" s="65" t="inlineStr">
        <is>
          <t>Karim Belkacem</t>
        </is>
      </c>
      <c r="I2484" s="65" t="inlineStr">
        <is>
          <t>Salle de bain</t>
        </is>
      </c>
      <c r="J2484" s="65" t="inlineStr">
        <is>
          <t>SB-003</t>
        </is>
      </c>
      <c r="K2484" s="65" t="inlineStr">
        <is>
          <t>Pose meuble vasque + robinetterie</t>
        </is>
      </c>
      <c r="L2484" s="67" t="n">
        <v>3</v>
      </c>
      <c r="M2484" s="68" t="n">
        <v>6736.05</v>
      </c>
      <c r="N2484" s="65" t="inlineStr">
        <is>
          <t>Accepté</t>
        </is>
      </c>
      <c r="O2484" s="66" t="n">
        <v>46008</v>
      </c>
      <c r="P2484" s="67" t="n">
        <v>7</v>
      </c>
      <c r="Q2484" s="67" t="n">
        <v>1</v>
      </c>
      <c r="R2484" s="67">
        <f>$I2484</f>
        <v/>
      </c>
      <c r="S2484" s="67">
        <f>$K2484</f>
        <v/>
      </c>
      <c r="T2484" s="67">
        <f>IFERROR(INDEX(Clients!$G$2:$G$1020,MATCH($E2484,Clients!$A$2:$A$1020,0)),"")</f>
        <v/>
      </c>
      <c r="U2484" s="67">
        <f>IFERROR(INDEX(Clients!$I$2:$I$1020,MATCH($E2484,Clients!$A$2:$A$1020,0)),"")</f>
        <v/>
      </c>
      <c r="V2484" s="69">
        <f>1</f>
        <v/>
      </c>
      <c r="W2484" s="69">
        <f>IF($N2484="Accepté",1,0)</f>
        <v/>
      </c>
      <c r="X2484" s="68">
        <f>$M2484*$W2484</f>
        <v/>
      </c>
      <c r="Y2484" s="68">
        <f>IF($N2484="En cours",0,$M2484)</f>
        <v/>
      </c>
      <c r="Z2484" s="69">
        <f>IF($P2484="",0,1)</f>
        <v/>
      </c>
      <c r="AA2484" s="70">
        <f>IF($P2484="",0,$P2484)</f>
        <v/>
      </c>
      <c r="AB2484" s="69">
        <f>IF(AND($P2484&lt;&gt;"",$P2484&lt;=Paramètres!$C$14),1,0)</f>
        <v/>
      </c>
      <c r="AC2484" s="67">
        <f>IF($P2484="","Jamais relancé",IF($P2484&lt;=3,"0-3 j",IF($P2484&lt;=7,"4-7 j",IF($P2484&lt;=15,"8-15 j","Plus de 15 j"))))</f>
        <v/>
      </c>
      <c r="AD2484" s="67">
        <f>IF($M2484&lt;=1000,"Moins de 1 k€",IF($M2484&lt;=5000,"1 à 5 k€",IF($M2484&lt;=15000,"5 à 15 k€","Plus de 15 k€")))</f>
        <v/>
      </c>
    </row>
    <row r="2485">
      <c r="A2485" s="65" t="inlineStr">
        <is>
          <t>DEV-02484</t>
        </is>
      </c>
      <c r="B2485" s="66" t="n">
        <v>46000</v>
      </c>
      <c r="C2485" s="65" t="inlineStr">
        <is>
          <t>2025-12</t>
        </is>
      </c>
      <c r="D2485" s="65" t="inlineStr">
        <is>
          <t>2025-2026</t>
        </is>
      </c>
      <c r="E2485" s="65" t="inlineStr">
        <is>
          <t>CLI-0328</t>
        </is>
      </c>
      <c r="F2485" s="65" t="inlineStr">
        <is>
          <t>Particulier</t>
        </is>
      </c>
      <c r="G2485" s="65" t="inlineStr">
        <is>
          <t>Bordeaux</t>
        </is>
      </c>
      <c r="H2485" s="65" t="inlineStr">
        <is>
          <t>Karim Belkacem</t>
        </is>
      </c>
      <c r="I2485" s="65" t="inlineStr">
        <is>
          <t>Dépannage</t>
        </is>
      </c>
      <c r="J2485" s="65" t="inlineStr">
        <is>
          <t>DP-004</t>
        </is>
      </c>
      <c r="K2485" s="65" t="inlineStr">
        <is>
          <t>Remise en service chaudière</t>
        </is>
      </c>
      <c r="L2485" s="67" t="n">
        <v>1</v>
      </c>
      <c r="M2485" s="68" t="n">
        <v>226.6</v>
      </c>
      <c r="N2485" s="65" t="inlineStr">
        <is>
          <t>Sans réponse</t>
        </is>
      </c>
      <c r="O2485" s="66" t="n">
        <v>46032</v>
      </c>
      <c r="P2485" s="67" t="n">
        <v>11</v>
      </c>
      <c r="Q2485" s="67" t="n">
        <v>1</v>
      </c>
      <c r="R2485" s="67">
        <f>$I2485</f>
        <v/>
      </c>
      <c r="S2485" s="67">
        <f>$K2485</f>
        <v/>
      </c>
      <c r="T2485" s="67">
        <f>IFERROR(INDEX(Clients!$G$2:$G$1020,MATCH($E2485,Clients!$A$2:$A$1020,0)),"")</f>
        <v/>
      </c>
      <c r="U2485" s="67">
        <f>IFERROR(INDEX(Clients!$I$2:$I$1020,MATCH($E2485,Clients!$A$2:$A$1020,0)),"")</f>
        <v/>
      </c>
      <c r="V2485" s="69">
        <f>1</f>
        <v/>
      </c>
      <c r="W2485" s="69">
        <f>IF($N2485="Accepté",1,0)</f>
        <v/>
      </c>
      <c r="X2485" s="68">
        <f>$M2485*$W2485</f>
        <v/>
      </c>
      <c r="Y2485" s="68">
        <f>IF($N2485="En cours",0,$M2485)</f>
        <v/>
      </c>
      <c r="Z2485" s="69">
        <f>IF($P2485="",0,1)</f>
        <v/>
      </c>
      <c r="AA2485" s="70">
        <f>IF($P2485="",0,$P2485)</f>
        <v/>
      </c>
      <c r="AB2485" s="69">
        <f>IF(AND($P2485&lt;&gt;"",$P2485&lt;=Paramètres!$C$14),1,0)</f>
        <v/>
      </c>
      <c r="AC2485" s="67">
        <f>IF($P2485="","Jamais relancé",IF($P2485&lt;=3,"0-3 j",IF($P2485&lt;=7,"4-7 j",IF($P2485&lt;=15,"8-15 j","Plus de 15 j"))))</f>
        <v/>
      </c>
      <c r="AD2485" s="67">
        <f>IF($M2485&lt;=1000,"Moins de 1 k€",IF($M2485&lt;=5000,"1 à 5 k€",IF($M2485&lt;=15000,"5 à 15 k€","Plus de 15 k€")))</f>
        <v/>
      </c>
    </row>
    <row r="2486">
      <c r="A2486" s="65" t="inlineStr">
        <is>
          <t>DEV-02485</t>
        </is>
      </c>
      <c r="B2486" s="66" t="n">
        <v>46000</v>
      </c>
      <c r="C2486" s="65" t="inlineStr">
        <is>
          <t>2025-12</t>
        </is>
      </c>
      <c r="D2486" s="65" t="inlineStr">
        <is>
          <t>2025-2026</t>
        </is>
      </c>
      <c r="E2486" s="65" t="inlineStr">
        <is>
          <t>CLI-0615</t>
        </is>
      </c>
      <c r="F2486" s="65" t="inlineStr">
        <is>
          <t>Professionnel</t>
        </is>
      </c>
      <c r="G2486" s="65" t="inlineStr">
        <is>
          <t>Montpellier</t>
        </is>
      </c>
      <c r="H2486" s="65" t="inlineStr">
        <is>
          <t>Thomas Rey</t>
        </is>
      </c>
      <c r="I2486" s="65" t="inlineStr">
        <is>
          <t>Chauffage</t>
        </is>
      </c>
      <c r="J2486" s="65" t="inlineStr">
        <is>
          <t>CH-005</t>
        </is>
      </c>
      <c r="K2486" s="65" t="inlineStr">
        <is>
          <t>Désembouage circuit chauffage</t>
        </is>
      </c>
      <c r="L2486" s="67" t="n">
        <v>1</v>
      </c>
      <c r="M2486" s="68" t="n">
        <v>1215.16</v>
      </c>
      <c r="N2486" s="65" t="inlineStr">
        <is>
          <t>Accepté</t>
        </is>
      </c>
      <c r="O2486" s="66" t="n">
        <v>46015</v>
      </c>
      <c r="P2486" s="67" t="n">
        <v>14</v>
      </c>
      <c r="Q2486" s="67" t="n">
        <v>1</v>
      </c>
      <c r="R2486" s="67">
        <f>$I2486</f>
        <v/>
      </c>
      <c r="S2486" s="67">
        <f>$K2486</f>
        <v/>
      </c>
      <c r="T2486" s="67">
        <f>IFERROR(INDEX(Clients!$G$2:$G$1020,MATCH($E2486,Clients!$A$2:$A$1020,0)),"")</f>
        <v/>
      </c>
      <c r="U2486" s="67">
        <f>IFERROR(INDEX(Clients!$I$2:$I$1020,MATCH($E2486,Clients!$A$2:$A$1020,0)),"")</f>
        <v/>
      </c>
      <c r="V2486" s="69">
        <f>1</f>
        <v/>
      </c>
      <c r="W2486" s="69">
        <f>IF($N2486="Accepté",1,0)</f>
        <v/>
      </c>
      <c r="X2486" s="68">
        <f>$M2486*$W2486</f>
        <v/>
      </c>
      <c r="Y2486" s="68">
        <f>IF($N2486="En cours",0,$M2486)</f>
        <v/>
      </c>
      <c r="Z2486" s="69">
        <f>IF($P2486="",0,1)</f>
        <v/>
      </c>
      <c r="AA2486" s="70">
        <f>IF($P2486="",0,$P2486)</f>
        <v/>
      </c>
      <c r="AB2486" s="69">
        <f>IF(AND($P2486&lt;&gt;"",$P2486&lt;=Paramètres!$C$14),1,0)</f>
        <v/>
      </c>
      <c r="AC2486" s="67">
        <f>IF($P2486="","Jamais relancé",IF($P2486&lt;=3,"0-3 j",IF($P2486&lt;=7,"4-7 j",IF($P2486&lt;=15,"8-15 j","Plus de 15 j"))))</f>
        <v/>
      </c>
      <c r="AD2486" s="67">
        <f>IF($M2486&lt;=1000,"Moins de 1 k€",IF($M2486&lt;=5000,"1 à 5 k€",IF($M2486&lt;=15000,"5 à 15 k€","Plus de 15 k€")))</f>
        <v/>
      </c>
    </row>
    <row r="2487">
      <c r="A2487" s="65" t="inlineStr">
        <is>
          <t>DEV-02486</t>
        </is>
      </c>
      <c r="B2487" s="66" t="n">
        <v>46001</v>
      </c>
      <c r="C2487" s="65" t="inlineStr">
        <is>
          <t>2025-12</t>
        </is>
      </c>
      <c r="D2487" s="65" t="inlineStr">
        <is>
          <t>2025-2026</t>
        </is>
      </c>
      <c r="E2487" s="65" t="inlineStr">
        <is>
          <t>CLI-0418</t>
        </is>
      </c>
      <c r="F2487" s="65" t="inlineStr">
        <is>
          <t>Particulier</t>
        </is>
      </c>
      <c r="G2487" s="65" t="inlineStr">
        <is>
          <t>Bordeaux</t>
        </is>
      </c>
      <c r="H2487" s="65" t="inlineStr">
        <is>
          <t>Sophie Marchand</t>
        </is>
      </c>
      <c r="I2487" s="65" t="inlineStr">
        <is>
          <t>Électricité</t>
        </is>
      </c>
      <c r="J2487" s="65" t="inlineStr">
        <is>
          <t>EL-002</t>
        </is>
      </c>
      <c r="K2487" s="65" t="inlineStr">
        <is>
          <t>Installation borne de recharge VE</t>
        </is>
      </c>
      <c r="L2487" s="67" t="n">
        <v>1</v>
      </c>
      <c r="M2487" s="68" t="n">
        <v>1389.96</v>
      </c>
      <c r="N2487" s="65" t="inlineStr">
        <is>
          <t>Sans réponse</t>
        </is>
      </c>
      <c r="O2487" s="66" t="n">
        <v>46044</v>
      </c>
      <c r="P2487" s="67" t="n">
        <v>9</v>
      </c>
      <c r="Q2487" s="67" t="n">
        <v>1</v>
      </c>
      <c r="R2487" s="67">
        <f>$I2487</f>
        <v/>
      </c>
      <c r="S2487" s="67">
        <f>$K2487</f>
        <v/>
      </c>
      <c r="T2487" s="67">
        <f>IFERROR(INDEX(Clients!$G$2:$G$1020,MATCH($E2487,Clients!$A$2:$A$1020,0)),"")</f>
        <v/>
      </c>
      <c r="U2487" s="67">
        <f>IFERROR(INDEX(Clients!$I$2:$I$1020,MATCH($E2487,Clients!$A$2:$A$1020,0)),"")</f>
        <v/>
      </c>
      <c r="V2487" s="69">
        <f>1</f>
        <v/>
      </c>
      <c r="W2487" s="69">
        <f>IF($N2487="Accepté",1,0)</f>
        <v/>
      </c>
      <c r="X2487" s="68">
        <f>$M2487*$W2487</f>
        <v/>
      </c>
      <c r="Y2487" s="68">
        <f>IF($N2487="En cours",0,$M2487)</f>
        <v/>
      </c>
      <c r="Z2487" s="69">
        <f>IF($P2487="",0,1)</f>
        <v/>
      </c>
      <c r="AA2487" s="70">
        <f>IF($P2487="",0,$P2487)</f>
        <v/>
      </c>
      <c r="AB2487" s="69">
        <f>IF(AND($P2487&lt;&gt;"",$P2487&lt;=Paramètres!$C$14),1,0)</f>
        <v/>
      </c>
      <c r="AC2487" s="67">
        <f>IF($P2487="","Jamais relancé",IF($P2487&lt;=3,"0-3 j",IF($P2487&lt;=7,"4-7 j",IF($P2487&lt;=15,"8-15 j","Plus de 15 j"))))</f>
        <v/>
      </c>
      <c r="AD2487" s="67">
        <f>IF($M2487&lt;=1000,"Moins de 1 k€",IF($M2487&lt;=5000,"1 à 5 k€",IF($M2487&lt;=15000,"5 à 15 k€","Plus de 15 k€")))</f>
        <v/>
      </c>
    </row>
    <row r="2488">
      <c r="A2488" s="65" t="inlineStr">
        <is>
          <t>DEV-02487</t>
        </is>
      </c>
      <c r="B2488" s="66" t="n">
        <v>46001</v>
      </c>
      <c r="C2488" s="65" t="inlineStr">
        <is>
          <t>2025-12</t>
        </is>
      </c>
      <c r="D2488" s="65" t="inlineStr">
        <is>
          <t>2025-2026</t>
        </is>
      </c>
      <c r="E2488" s="65" t="inlineStr">
        <is>
          <t>CLI-0628</t>
        </is>
      </c>
      <c r="F2488" s="65" t="inlineStr">
        <is>
          <t>Syndic</t>
        </is>
      </c>
      <c r="G2488" s="65" t="inlineStr">
        <is>
          <t>Bordeaux</t>
        </is>
      </c>
      <c r="H2488" s="65" t="inlineStr">
        <is>
          <t>Sophie Marchand</t>
        </is>
      </c>
      <c r="I2488" s="65" t="inlineStr">
        <is>
          <t>Dépannage</t>
        </is>
      </c>
      <c r="J2488" s="65" t="inlineStr">
        <is>
          <t>DP-002</t>
        </is>
      </c>
      <c r="K2488" s="65" t="inlineStr">
        <is>
          <t>Débouchage canalisation</t>
        </is>
      </c>
      <c r="L2488" s="67" t="n">
        <v>1</v>
      </c>
      <c r="M2488" s="68" t="n">
        <v>834.12</v>
      </c>
      <c r="N2488" s="65" t="inlineStr">
        <is>
          <t>Sans réponse</t>
        </is>
      </c>
      <c r="O2488" s="66" t="n">
        <v>46038</v>
      </c>
      <c r="P2488" s="67" t="n"/>
      <c r="Q2488" s="67" t="n">
        <v>0</v>
      </c>
      <c r="R2488" s="67">
        <f>$I2488</f>
        <v/>
      </c>
      <c r="S2488" s="67">
        <f>$K2488</f>
        <v/>
      </c>
      <c r="T2488" s="67">
        <f>IFERROR(INDEX(Clients!$G$2:$G$1020,MATCH($E2488,Clients!$A$2:$A$1020,0)),"")</f>
        <v/>
      </c>
      <c r="U2488" s="67">
        <f>IFERROR(INDEX(Clients!$I$2:$I$1020,MATCH($E2488,Clients!$A$2:$A$1020,0)),"")</f>
        <v/>
      </c>
      <c r="V2488" s="69">
        <f>1</f>
        <v/>
      </c>
      <c r="W2488" s="69">
        <f>IF($N2488="Accepté",1,0)</f>
        <v/>
      </c>
      <c r="X2488" s="68">
        <f>$M2488*$W2488</f>
        <v/>
      </c>
      <c r="Y2488" s="68">
        <f>IF($N2488="En cours",0,$M2488)</f>
        <v/>
      </c>
      <c r="Z2488" s="69">
        <f>IF($P2488="",0,1)</f>
        <v/>
      </c>
      <c r="AA2488" s="70">
        <f>IF($P2488="",0,$P2488)</f>
        <v/>
      </c>
      <c r="AB2488" s="69">
        <f>IF(AND($P2488&lt;&gt;"",$P2488&lt;=Paramètres!$C$14),1,0)</f>
        <v/>
      </c>
      <c r="AC2488" s="67">
        <f>IF($P2488="","Jamais relancé",IF($P2488&lt;=3,"0-3 j",IF($P2488&lt;=7,"4-7 j",IF($P2488&lt;=15,"8-15 j","Plus de 15 j"))))</f>
        <v/>
      </c>
      <c r="AD2488" s="67">
        <f>IF($M2488&lt;=1000,"Moins de 1 k€",IF($M2488&lt;=5000,"1 à 5 k€",IF($M2488&lt;=15000,"5 à 15 k€","Plus de 15 k€")))</f>
        <v/>
      </c>
    </row>
    <row r="2489">
      <c r="A2489" s="65" t="inlineStr">
        <is>
          <t>DEV-02488</t>
        </is>
      </c>
      <c r="B2489" s="66" t="n">
        <v>46001</v>
      </c>
      <c r="C2489" s="65" t="inlineStr">
        <is>
          <t>2025-12</t>
        </is>
      </c>
      <c r="D2489" s="65" t="inlineStr">
        <is>
          <t>2025-2026</t>
        </is>
      </c>
      <c r="E2489" s="65" t="inlineStr">
        <is>
          <t>CLI-0412</t>
        </is>
      </c>
      <c r="F2489" s="65" t="inlineStr">
        <is>
          <t>Professionnel</t>
        </is>
      </c>
      <c r="G2489" s="65" t="inlineStr">
        <is>
          <t>Bordeaux</t>
        </is>
      </c>
      <c r="H2489" s="65" t="inlineStr">
        <is>
          <t>Karim Belkacem</t>
        </is>
      </c>
      <c r="I2489" s="65" t="inlineStr">
        <is>
          <t>Salle de bain</t>
        </is>
      </c>
      <c r="J2489" s="65" t="inlineStr">
        <is>
          <t>SB-002</t>
        </is>
      </c>
      <c r="K2489" s="65" t="inlineStr">
        <is>
          <t>Remplacement baignoire par douche</t>
        </is>
      </c>
      <c r="L2489" s="67" t="n">
        <v>1</v>
      </c>
      <c r="M2489" s="68" t="n">
        <v>6511.25</v>
      </c>
      <c r="N2489" s="65" t="inlineStr">
        <is>
          <t>Sans réponse</t>
        </is>
      </c>
      <c r="O2489" s="66" t="n">
        <v>46033</v>
      </c>
      <c r="P2489" s="67" t="n"/>
      <c r="Q2489" s="67" t="n">
        <v>0</v>
      </c>
      <c r="R2489" s="67">
        <f>$I2489</f>
        <v/>
      </c>
      <c r="S2489" s="67">
        <f>$K2489</f>
        <v/>
      </c>
      <c r="T2489" s="67">
        <f>IFERROR(INDEX(Clients!$G$2:$G$1020,MATCH($E2489,Clients!$A$2:$A$1020,0)),"")</f>
        <v/>
      </c>
      <c r="U2489" s="67">
        <f>IFERROR(INDEX(Clients!$I$2:$I$1020,MATCH($E2489,Clients!$A$2:$A$1020,0)),"")</f>
        <v/>
      </c>
      <c r="V2489" s="69">
        <f>1</f>
        <v/>
      </c>
      <c r="W2489" s="69">
        <f>IF($N2489="Accepté",1,0)</f>
        <v/>
      </c>
      <c r="X2489" s="68">
        <f>$M2489*$W2489</f>
        <v/>
      </c>
      <c r="Y2489" s="68">
        <f>IF($N2489="En cours",0,$M2489)</f>
        <v/>
      </c>
      <c r="Z2489" s="69">
        <f>IF($P2489="",0,1)</f>
        <v/>
      </c>
      <c r="AA2489" s="70">
        <f>IF($P2489="",0,$P2489)</f>
        <v/>
      </c>
      <c r="AB2489" s="69">
        <f>IF(AND($P2489&lt;&gt;"",$P2489&lt;=Paramètres!$C$14),1,0)</f>
        <v/>
      </c>
      <c r="AC2489" s="67">
        <f>IF($P2489="","Jamais relancé",IF($P2489&lt;=3,"0-3 j",IF($P2489&lt;=7,"4-7 j",IF($P2489&lt;=15,"8-15 j","Plus de 15 j"))))</f>
        <v/>
      </c>
      <c r="AD2489" s="67">
        <f>IF($M2489&lt;=1000,"Moins de 1 k€",IF($M2489&lt;=5000,"1 à 5 k€",IF($M2489&lt;=15000,"5 à 15 k€","Plus de 15 k€")))</f>
        <v/>
      </c>
    </row>
    <row r="2490">
      <c r="A2490" s="65" t="inlineStr">
        <is>
          <t>DEV-02489</t>
        </is>
      </c>
      <c r="B2490" s="66" t="n">
        <v>46001</v>
      </c>
      <c r="C2490" s="65" t="inlineStr">
        <is>
          <t>2025-12</t>
        </is>
      </c>
      <c r="D2490" s="65" t="inlineStr">
        <is>
          <t>2025-2026</t>
        </is>
      </c>
      <c r="E2490" s="65" t="inlineStr">
        <is>
          <t>CLI-0639</t>
        </is>
      </c>
      <c r="F2490" s="65" t="inlineStr">
        <is>
          <t>Particulier</t>
        </is>
      </c>
      <c r="G2490" s="65" t="inlineStr">
        <is>
          <t>Toulouse</t>
        </is>
      </c>
      <c r="H2490" s="65" t="inlineStr">
        <is>
          <t>Nadia Cherif</t>
        </is>
      </c>
      <c r="I2490" s="65" t="inlineStr">
        <is>
          <t>Chauffage</t>
        </is>
      </c>
      <c r="J2490" s="65" t="inlineStr">
        <is>
          <t>CH-004</t>
        </is>
      </c>
      <c r="K2490" s="65" t="inlineStr">
        <is>
          <t>Remplacement radiateurs (lot de 5)</t>
        </is>
      </c>
      <c r="L2490" s="67" t="n">
        <v>1</v>
      </c>
      <c r="M2490" s="68" t="n">
        <v>2828.06</v>
      </c>
      <c r="N2490" s="65" t="inlineStr">
        <is>
          <t>Sans réponse</t>
        </is>
      </c>
      <c r="O2490" s="66" t="n">
        <v>46007</v>
      </c>
      <c r="P2490" s="67" t="n">
        <v>12</v>
      </c>
      <c r="Q2490" s="67" t="n">
        <v>0</v>
      </c>
      <c r="R2490" s="67">
        <f>$I2490</f>
        <v/>
      </c>
      <c r="S2490" s="67">
        <f>$K2490</f>
        <v/>
      </c>
      <c r="T2490" s="67">
        <f>IFERROR(INDEX(Clients!$G$2:$G$1020,MATCH($E2490,Clients!$A$2:$A$1020,0)),"")</f>
        <v/>
      </c>
      <c r="U2490" s="67">
        <f>IFERROR(INDEX(Clients!$I$2:$I$1020,MATCH($E2490,Clients!$A$2:$A$1020,0)),"")</f>
        <v/>
      </c>
      <c r="V2490" s="69">
        <f>1</f>
        <v/>
      </c>
      <c r="W2490" s="69">
        <f>IF($N2490="Accepté",1,0)</f>
        <v/>
      </c>
      <c r="X2490" s="68">
        <f>$M2490*$W2490</f>
        <v/>
      </c>
      <c r="Y2490" s="68">
        <f>IF($N2490="En cours",0,$M2490)</f>
        <v/>
      </c>
      <c r="Z2490" s="69">
        <f>IF($P2490="",0,1)</f>
        <v/>
      </c>
      <c r="AA2490" s="70">
        <f>IF($P2490="",0,$P2490)</f>
        <v/>
      </c>
      <c r="AB2490" s="69">
        <f>IF(AND($P2490&lt;&gt;"",$P2490&lt;=Paramètres!$C$14),1,0)</f>
        <v/>
      </c>
      <c r="AC2490" s="67">
        <f>IF($P2490="","Jamais relancé",IF($P2490&lt;=3,"0-3 j",IF($P2490&lt;=7,"4-7 j",IF($P2490&lt;=15,"8-15 j","Plus de 15 j"))))</f>
        <v/>
      </c>
      <c r="AD2490" s="67">
        <f>IF($M2490&lt;=1000,"Moins de 1 k€",IF($M2490&lt;=5000,"1 à 5 k€",IF($M2490&lt;=15000,"5 à 15 k€","Plus de 15 k€")))</f>
        <v/>
      </c>
    </row>
    <row r="2491">
      <c r="A2491" s="65" t="inlineStr">
        <is>
          <t>DEV-02490</t>
        </is>
      </c>
      <c r="B2491" s="66" t="n">
        <v>46002</v>
      </c>
      <c r="C2491" s="65" t="inlineStr">
        <is>
          <t>2025-12</t>
        </is>
      </c>
      <c r="D2491" s="65" t="inlineStr">
        <is>
          <t>2025-2026</t>
        </is>
      </c>
      <c r="E2491" s="65" t="inlineStr">
        <is>
          <t>CLI-0198</t>
        </is>
      </c>
      <c r="F2491" s="65" t="inlineStr">
        <is>
          <t>Syndic</t>
        </is>
      </c>
      <c r="G2491" s="65" t="inlineStr">
        <is>
          <t>Bordeaux</t>
        </is>
      </c>
      <c r="H2491" s="65" t="inlineStr">
        <is>
          <t>Karim Belkacem</t>
        </is>
      </c>
      <c r="I2491" s="65" t="inlineStr">
        <is>
          <t>Dépannage</t>
        </is>
      </c>
      <c r="J2491" s="65" t="inlineStr">
        <is>
          <t>DP-003</t>
        </is>
      </c>
      <c r="K2491" s="65" t="inlineStr">
        <is>
          <t>Dépannage électrique urgence</t>
        </is>
      </c>
      <c r="L2491" s="67" t="n">
        <v>1</v>
      </c>
      <c r="M2491" s="68" t="n">
        <v>694.84</v>
      </c>
      <c r="N2491" s="65" t="inlineStr">
        <is>
          <t>Refusé</t>
        </is>
      </c>
      <c r="O2491" s="66" t="n">
        <v>46013</v>
      </c>
      <c r="P2491" s="67" t="n">
        <v>9</v>
      </c>
      <c r="Q2491" s="67" t="n">
        <v>1</v>
      </c>
      <c r="R2491" s="67">
        <f>$I2491</f>
        <v/>
      </c>
      <c r="S2491" s="67">
        <f>$K2491</f>
        <v/>
      </c>
      <c r="T2491" s="67">
        <f>IFERROR(INDEX(Clients!$G$2:$G$1020,MATCH($E2491,Clients!$A$2:$A$1020,0)),"")</f>
        <v/>
      </c>
      <c r="U2491" s="67">
        <f>IFERROR(INDEX(Clients!$I$2:$I$1020,MATCH($E2491,Clients!$A$2:$A$1020,0)),"")</f>
        <v/>
      </c>
      <c r="V2491" s="69">
        <f>1</f>
        <v/>
      </c>
      <c r="W2491" s="69">
        <f>IF($N2491="Accepté",1,0)</f>
        <v/>
      </c>
      <c r="X2491" s="68">
        <f>$M2491*$W2491</f>
        <v/>
      </c>
      <c r="Y2491" s="68">
        <f>IF($N2491="En cours",0,$M2491)</f>
        <v/>
      </c>
      <c r="Z2491" s="69">
        <f>IF($P2491="",0,1)</f>
        <v/>
      </c>
      <c r="AA2491" s="70">
        <f>IF($P2491="",0,$P2491)</f>
        <v/>
      </c>
      <c r="AB2491" s="69">
        <f>IF(AND($P2491&lt;&gt;"",$P2491&lt;=Paramètres!$C$14),1,0)</f>
        <v/>
      </c>
      <c r="AC2491" s="67">
        <f>IF($P2491="","Jamais relancé",IF($P2491&lt;=3,"0-3 j",IF($P2491&lt;=7,"4-7 j",IF($P2491&lt;=15,"8-15 j","Plus de 15 j"))))</f>
        <v/>
      </c>
      <c r="AD2491" s="67">
        <f>IF($M2491&lt;=1000,"Moins de 1 k€",IF($M2491&lt;=5000,"1 à 5 k€",IF($M2491&lt;=15000,"5 à 15 k€","Plus de 15 k€")))</f>
        <v/>
      </c>
    </row>
    <row r="2492">
      <c r="A2492" s="65" t="inlineStr">
        <is>
          <t>DEV-02491</t>
        </is>
      </c>
      <c r="B2492" s="66" t="n">
        <v>46002</v>
      </c>
      <c r="C2492" s="65" t="inlineStr">
        <is>
          <t>2025-12</t>
        </is>
      </c>
      <c r="D2492" s="65" t="inlineStr">
        <is>
          <t>2025-2026</t>
        </is>
      </c>
      <c r="E2492" s="65" t="inlineStr">
        <is>
          <t>CLI-0718</t>
        </is>
      </c>
      <c r="F2492" s="65" t="inlineStr">
        <is>
          <t>Particulier</t>
        </is>
      </c>
      <c r="G2492" s="65" t="inlineStr">
        <is>
          <t>Toulouse</t>
        </is>
      </c>
      <c r="H2492" s="65" t="inlineStr">
        <is>
          <t>Julien Fabre</t>
        </is>
      </c>
      <c r="I2492" s="65" t="inlineStr">
        <is>
          <t>Salle de bain</t>
        </is>
      </c>
      <c r="J2492" s="65" t="inlineStr">
        <is>
          <t>SB-003</t>
        </is>
      </c>
      <c r="K2492" s="65" t="inlineStr">
        <is>
          <t>Pose meuble vasque + robinetterie</t>
        </is>
      </c>
      <c r="L2492" s="67" t="n">
        <v>1</v>
      </c>
      <c r="M2492" s="68" t="n">
        <v>1107.24</v>
      </c>
      <c r="N2492" s="65" t="inlineStr">
        <is>
          <t>Accepté</t>
        </is>
      </c>
      <c r="O2492" s="66" t="n">
        <v>46033</v>
      </c>
      <c r="P2492" s="67" t="n">
        <v>14</v>
      </c>
      <c r="Q2492" s="67" t="n">
        <v>2</v>
      </c>
      <c r="R2492" s="67">
        <f>$I2492</f>
        <v/>
      </c>
      <c r="S2492" s="67">
        <f>$K2492</f>
        <v/>
      </c>
      <c r="T2492" s="67">
        <f>IFERROR(INDEX(Clients!$G$2:$G$1020,MATCH($E2492,Clients!$A$2:$A$1020,0)),"")</f>
        <v/>
      </c>
      <c r="U2492" s="67">
        <f>IFERROR(INDEX(Clients!$I$2:$I$1020,MATCH($E2492,Clients!$A$2:$A$1020,0)),"")</f>
        <v/>
      </c>
      <c r="V2492" s="69">
        <f>1</f>
        <v/>
      </c>
      <c r="W2492" s="69">
        <f>IF($N2492="Accepté",1,0)</f>
        <v/>
      </c>
      <c r="X2492" s="68">
        <f>$M2492*$W2492</f>
        <v/>
      </c>
      <c r="Y2492" s="68">
        <f>IF($N2492="En cours",0,$M2492)</f>
        <v/>
      </c>
      <c r="Z2492" s="69">
        <f>IF($P2492="",0,1)</f>
        <v/>
      </c>
      <c r="AA2492" s="70">
        <f>IF($P2492="",0,$P2492)</f>
        <v/>
      </c>
      <c r="AB2492" s="69">
        <f>IF(AND($P2492&lt;&gt;"",$P2492&lt;=Paramètres!$C$14),1,0)</f>
        <v/>
      </c>
      <c r="AC2492" s="67">
        <f>IF($P2492="","Jamais relancé",IF($P2492&lt;=3,"0-3 j",IF($P2492&lt;=7,"4-7 j",IF($P2492&lt;=15,"8-15 j","Plus de 15 j"))))</f>
        <v/>
      </c>
      <c r="AD2492" s="67">
        <f>IF($M2492&lt;=1000,"Moins de 1 k€",IF($M2492&lt;=5000,"1 à 5 k€",IF($M2492&lt;=15000,"5 à 15 k€","Plus de 15 k€")))</f>
        <v/>
      </c>
    </row>
    <row r="2493">
      <c r="A2493" s="65" t="inlineStr">
        <is>
          <t>DEV-02492</t>
        </is>
      </c>
      <c r="B2493" s="66" t="n">
        <v>46002</v>
      </c>
      <c r="C2493" s="65" t="inlineStr">
        <is>
          <t>2025-12</t>
        </is>
      </c>
      <c r="D2493" s="65" t="inlineStr">
        <is>
          <t>2025-2026</t>
        </is>
      </c>
      <c r="E2493" s="65" t="inlineStr">
        <is>
          <t>CLI-0453</t>
        </is>
      </c>
      <c r="F2493" s="65" t="inlineStr">
        <is>
          <t>Particulier</t>
        </is>
      </c>
      <c r="G2493" s="65" t="inlineStr">
        <is>
          <t>Bordeaux</t>
        </is>
      </c>
      <c r="H2493" s="65" t="inlineStr">
        <is>
          <t>Karim Belkacem</t>
        </is>
      </c>
      <c r="I2493" s="65" t="inlineStr">
        <is>
          <t>Plomberie</t>
        </is>
      </c>
      <c r="J2493" s="65" t="inlineStr">
        <is>
          <t>PR-003</t>
        </is>
      </c>
      <c r="K2493" s="65" t="inlineStr">
        <is>
          <t>Réfection réseau eau appartement</t>
        </is>
      </c>
      <c r="L2493" s="67" t="n">
        <v>1</v>
      </c>
      <c r="M2493" s="68" t="n">
        <v>2910.73</v>
      </c>
      <c r="N2493" s="65" t="inlineStr">
        <is>
          <t>Refusé</t>
        </is>
      </c>
      <c r="O2493" s="66" t="n">
        <v>46036</v>
      </c>
      <c r="P2493" s="67" t="n"/>
      <c r="Q2493" s="67" t="n">
        <v>0</v>
      </c>
      <c r="R2493" s="67">
        <f>$I2493</f>
        <v/>
      </c>
      <c r="S2493" s="67">
        <f>$K2493</f>
        <v/>
      </c>
      <c r="T2493" s="67">
        <f>IFERROR(INDEX(Clients!$G$2:$G$1020,MATCH($E2493,Clients!$A$2:$A$1020,0)),"")</f>
        <v/>
      </c>
      <c r="U2493" s="67">
        <f>IFERROR(INDEX(Clients!$I$2:$I$1020,MATCH($E2493,Clients!$A$2:$A$1020,0)),"")</f>
        <v/>
      </c>
      <c r="V2493" s="69">
        <f>1</f>
        <v/>
      </c>
      <c r="W2493" s="69">
        <f>IF($N2493="Accepté",1,0)</f>
        <v/>
      </c>
      <c r="X2493" s="68">
        <f>$M2493*$W2493</f>
        <v/>
      </c>
      <c r="Y2493" s="68">
        <f>IF($N2493="En cours",0,$M2493)</f>
        <v/>
      </c>
      <c r="Z2493" s="69">
        <f>IF($P2493="",0,1)</f>
        <v/>
      </c>
      <c r="AA2493" s="70">
        <f>IF($P2493="",0,$P2493)</f>
        <v/>
      </c>
      <c r="AB2493" s="69">
        <f>IF(AND($P2493&lt;&gt;"",$P2493&lt;=Paramètres!$C$14),1,0)</f>
        <v/>
      </c>
      <c r="AC2493" s="67">
        <f>IF($P2493="","Jamais relancé",IF($P2493&lt;=3,"0-3 j",IF($P2493&lt;=7,"4-7 j",IF($P2493&lt;=15,"8-15 j","Plus de 15 j"))))</f>
        <v/>
      </c>
      <c r="AD2493" s="67">
        <f>IF($M2493&lt;=1000,"Moins de 1 k€",IF($M2493&lt;=5000,"1 à 5 k€",IF($M2493&lt;=15000,"5 à 15 k€","Plus de 15 k€")))</f>
        <v/>
      </c>
    </row>
    <row r="2494">
      <c r="A2494" s="65" t="inlineStr">
        <is>
          <t>DEV-02493</t>
        </is>
      </c>
      <c r="B2494" s="66" t="n">
        <v>46002</v>
      </c>
      <c r="C2494" s="65" t="inlineStr">
        <is>
          <t>2025-12</t>
        </is>
      </c>
      <c r="D2494" s="65" t="inlineStr">
        <is>
          <t>2025-2026</t>
        </is>
      </c>
      <c r="E2494" s="65" t="inlineStr">
        <is>
          <t>CLI-0378</t>
        </is>
      </c>
      <c r="F2494" s="65" t="inlineStr">
        <is>
          <t>Particulier</t>
        </is>
      </c>
      <c r="G2494" s="65" t="inlineStr">
        <is>
          <t>Bordeaux</t>
        </is>
      </c>
      <c r="H2494" s="65" t="inlineStr">
        <is>
          <t>Karim Belkacem</t>
        </is>
      </c>
      <c r="I2494" s="65" t="inlineStr">
        <is>
          <t>Chauffage</t>
        </is>
      </c>
      <c r="J2494" s="65" t="inlineStr">
        <is>
          <t>CH-003</t>
        </is>
      </c>
      <c r="K2494" s="65" t="inlineStr">
        <is>
          <t>Installation pompe à chaleur air/eau</t>
        </is>
      </c>
      <c r="L2494" s="67" t="n">
        <v>1</v>
      </c>
      <c r="M2494" s="68" t="n">
        <v>15518.89</v>
      </c>
      <c r="N2494" s="65" t="inlineStr">
        <is>
          <t>Refusé</t>
        </is>
      </c>
      <c r="O2494" s="66" t="n">
        <v>46021</v>
      </c>
      <c r="P2494" s="67" t="n"/>
      <c r="Q2494" s="67" t="n">
        <v>0</v>
      </c>
      <c r="R2494" s="67">
        <f>$I2494</f>
        <v/>
      </c>
      <c r="S2494" s="67">
        <f>$K2494</f>
        <v/>
      </c>
      <c r="T2494" s="67">
        <f>IFERROR(INDEX(Clients!$G$2:$G$1020,MATCH($E2494,Clients!$A$2:$A$1020,0)),"")</f>
        <v/>
      </c>
      <c r="U2494" s="67">
        <f>IFERROR(INDEX(Clients!$I$2:$I$1020,MATCH($E2494,Clients!$A$2:$A$1020,0)),"")</f>
        <v/>
      </c>
      <c r="V2494" s="69">
        <f>1</f>
        <v/>
      </c>
      <c r="W2494" s="69">
        <f>IF($N2494="Accepté",1,0)</f>
        <v/>
      </c>
      <c r="X2494" s="68">
        <f>$M2494*$W2494</f>
        <v/>
      </c>
      <c r="Y2494" s="68">
        <f>IF($N2494="En cours",0,$M2494)</f>
        <v/>
      </c>
      <c r="Z2494" s="69">
        <f>IF($P2494="",0,1)</f>
        <v/>
      </c>
      <c r="AA2494" s="70">
        <f>IF($P2494="",0,$P2494)</f>
        <v/>
      </c>
      <c r="AB2494" s="69">
        <f>IF(AND($P2494&lt;&gt;"",$P2494&lt;=Paramètres!$C$14),1,0)</f>
        <v/>
      </c>
      <c r="AC2494" s="67">
        <f>IF($P2494="","Jamais relancé",IF($P2494&lt;=3,"0-3 j",IF($P2494&lt;=7,"4-7 j",IF($P2494&lt;=15,"8-15 j","Plus de 15 j"))))</f>
        <v/>
      </c>
      <c r="AD2494" s="67">
        <f>IF($M2494&lt;=1000,"Moins de 1 k€",IF($M2494&lt;=5000,"1 à 5 k€",IF($M2494&lt;=15000,"5 à 15 k€","Plus de 15 k€")))</f>
        <v/>
      </c>
    </row>
    <row r="2495">
      <c r="A2495" s="65" t="inlineStr">
        <is>
          <t>DEV-02494</t>
        </is>
      </c>
      <c r="B2495" s="66" t="n">
        <v>46003</v>
      </c>
      <c r="C2495" s="65" t="inlineStr">
        <is>
          <t>2025-12</t>
        </is>
      </c>
      <c r="D2495" s="65" t="inlineStr">
        <is>
          <t>2025-2026</t>
        </is>
      </c>
      <c r="E2495" s="65" t="inlineStr">
        <is>
          <t>CLI-0562</t>
        </is>
      </c>
      <c r="F2495" s="65" t="inlineStr">
        <is>
          <t>Particulier</t>
        </is>
      </c>
      <c r="G2495" s="65" t="inlineStr">
        <is>
          <t>Toulouse</t>
        </is>
      </c>
      <c r="H2495" s="65" t="inlineStr">
        <is>
          <t>Julien Fabre</t>
        </is>
      </c>
      <c r="I2495" s="65" t="inlineStr">
        <is>
          <t>Chauffage</t>
        </is>
      </c>
      <c r="J2495" s="65" t="inlineStr">
        <is>
          <t>CH-003</t>
        </is>
      </c>
      <c r="K2495" s="65" t="inlineStr">
        <is>
          <t>Installation pompe à chaleur air/eau</t>
        </is>
      </c>
      <c r="L2495" s="67" t="n">
        <v>1</v>
      </c>
      <c r="M2495" s="68" t="n">
        <v>15930.24</v>
      </c>
      <c r="N2495" s="65" t="inlineStr">
        <is>
          <t>Sans réponse</t>
        </is>
      </c>
      <c r="O2495" s="66" t="n">
        <v>46017</v>
      </c>
      <c r="P2495" s="67" t="n">
        <v>14</v>
      </c>
      <c r="Q2495" s="67" t="n">
        <v>1</v>
      </c>
      <c r="R2495" s="67">
        <f>$I2495</f>
        <v/>
      </c>
      <c r="S2495" s="67">
        <f>$K2495</f>
        <v/>
      </c>
      <c r="T2495" s="67">
        <f>IFERROR(INDEX(Clients!$G$2:$G$1020,MATCH($E2495,Clients!$A$2:$A$1020,0)),"")</f>
        <v/>
      </c>
      <c r="U2495" s="67">
        <f>IFERROR(INDEX(Clients!$I$2:$I$1020,MATCH($E2495,Clients!$A$2:$A$1020,0)),"")</f>
        <v/>
      </c>
      <c r="V2495" s="69">
        <f>1</f>
        <v/>
      </c>
      <c r="W2495" s="69">
        <f>IF($N2495="Accepté",1,0)</f>
        <v/>
      </c>
      <c r="X2495" s="68">
        <f>$M2495*$W2495</f>
        <v/>
      </c>
      <c r="Y2495" s="68">
        <f>IF($N2495="En cours",0,$M2495)</f>
        <v/>
      </c>
      <c r="Z2495" s="69">
        <f>IF($P2495="",0,1)</f>
        <v/>
      </c>
      <c r="AA2495" s="70">
        <f>IF($P2495="",0,$P2495)</f>
        <v/>
      </c>
      <c r="AB2495" s="69">
        <f>IF(AND($P2495&lt;&gt;"",$P2495&lt;=Paramètres!$C$14),1,0)</f>
        <v/>
      </c>
      <c r="AC2495" s="67">
        <f>IF($P2495="","Jamais relancé",IF($P2495&lt;=3,"0-3 j",IF($P2495&lt;=7,"4-7 j",IF($P2495&lt;=15,"8-15 j","Plus de 15 j"))))</f>
        <v/>
      </c>
      <c r="AD2495" s="67">
        <f>IF($M2495&lt;=1000,"Moins de 1 k€",IF($M2495&lt;=5000,"1 à 5 k€",IF($M2495&lt;=15000,"5 à 15 k€","Plus de 15 k€")))</f>
        <v/>
      </c>
    </row>
    <row r="2496">
      <c r="A2496" s="65" t="inlineStr">
        <is>
          <t>DEV-02495</t>
        </is>
      </c>
      <c r="B2496" s="66" t="n">
        <v>46003</v>
      </c>
      <c r="C2496" s="65" t="inlineStr">
        <is>
          <t>2025-12</t>
        </is>
      </c>
      <c r="D2496" s="65" t="inlineStr">
        <is>
          <t>2025-2026</t>
        </is>
      </c>
      <c r="E2496" s="65" t="inlineStr">
        <is>
          <t>CLI-0410</t>
        </is>
      </c>
      <c r="F2496" s="65" t="inlineStr">
        <is>
          <t>Professionnel</t>
        </is>
      </c>
      <c r="G2496" s="65" t="inlineStr">
        <is>
          <t>Bordeaux</t>
        </is>
      </c>
      <c r="H2496" s="65" t="inlineStr">
        <is>
          <t>Karim Belkacem</t>
        </is>
      </c>
      <c r="I2496" s="65" t="inlineStr">
        <is>
          <t>Électricité</t>
        </is>
      </c>
      <c r="J2496" s="65" t="inlineStr">
        <is>
          <t>EL-001</t>
        </is>
      </c>
      <c r="K2496" s="65" t="inlineStr">
        <is>
          <t>Mise aux normes tableau électrique</t>
        </is>
      </c>
      <c r="L2496" s="67" t="n">
        <v>1</v>
      </c>
      <c r="M2496" s="68" t="n">
        <v>2990.81</v>
      </c>
      <c r="N2496" s="65" t="inlineStr">
        <is>
          <t>Accepté</t>
        </is>
      </c>
      <c r="O2496" s="66" t="n">
        <v>46020</v>
      </c>
      <c r="P2496" s="67" t="n">
        <v>8</v>
      </c>
      <c r="Q2496" s="67" t="n">
        <v>2</v>
      </c>
      <c r="R2496" s="67">
        <f>$I2496</f>
        <v/>
      </c>
      <c r="S2496" s="67">
        <f>$K2496</f>
        <v/>
      </c>
      <c r="T2496" s="67">
        <f>IFERROR(INDEX(Clients!$G$2:$G$1020,MATCH($E2496,Clients!$A$2:$A$1020,0)),"")</f>
        <v/>
      </c>
      <c r="U2496" s="67">
        <f>IFERROR(INDEX(Clients!$I$2:$I$1020,MATCH($E2496,Clients!$A$2:$A$1020,0)),"")</f>
        <v/>
      </c>
      <c r="V2496" s="69">
        <f>1</f>
        <v/>
      </c>
      <c r="W2496" s="69">
        <f>IF($N2496="Accepté",1,0)</f>
        <v/>
      </c>
      <c r="X2496" s="68">
        <f>$M2496*$W2496</f>
        <v/>
      </c>
      <c r="Y2496" s="68">
        <f>IF($N2496="En cours",0,$M2496)</f>
        <v/>
      </c>
      <c r="Z2496" s="69">
        <f>IF($P2496="",0,1)</f>
        <v/>
      </c>
      <c r="AA2496" s="70">
        <f>IF($P2496="",0,$P2496)</f>
        <v/>
      </c>
      <c r="AB2496" s="69">
        <f>IF(AND($P2496&lt;&gt;"",$P2496&lt;=Paramètres!$C$14),1,0)</f>
        <v/>
      </c>
      <c r="AC2496" s="67">
        <f>IF($P2496="","Jamais relancé",IF($P2496&lt;=3,"0-3 j",IF($P2496&lt;=7,"4-7 j",IF($P2496&lt;=15,"8-15 j","Plus de 15 j"))))</f>
        <v/>
      </c>
      <c r="AD2496" s="67">
        <f>IF($M2496&lt;=1000,"Moins de 1 k€",IF($M2496&lt;=5000,"1 à 5 k€",IF($M2496&lt;=15000,"5 à 15 k€","Plus de 15 k€")))</f>
        <v/>
      </c>
    </row>
    <row r="2497">
      <c r="A2497" s="65" t="inlineStr">
        <is>
          <t>DEV-02496</t>
        </is>
      </c>
      <c r="B2497" s="66" t="n">
        <v>46006</v>
      </c>
      <c r="C2497" s="65" t="inlineStr">
        <is>
          <t>2025-12</t>
        </is>
      </c>
      <c r="D2497" s="65" t="inlineStr">
        <is>
          <t>2025-2026</t>
        </is>
      </c>
      <c r="E2497" s="65" t="inlineStr">
        <is>
          <t>CLI-0336</t>
        </is>
      </c>
      <c r="F2497" s="65" t="inlineStr">
        <is>
          <t>Particulier</t>
        </is>
      </c>
      <c r="G2497" s="65" t="inlineStr">
        <is>
          <t>Toulouse</t>
        </is>
      </c>
      <c r="H2497" s="65" t="inlineStr">
        <is>
          <t>Nadia Cherif</t>
        </is>
      </c>
      <c r="I2497" s="65" t="inlineStr">
        <is>
          <t>Plomberie</t>
        </is>
      </c>
      <c r="J2497" s="65" t="inlineStr">
        <is>
          <t>PR-001</t>
        </is>
      </c>
      <c r="K2497" s="65" t="inlineStr">
        <is>
          <t>Remplacement chauffe-eau 200 L</t>
        </is>
      </c>
      <c r="L2497" s="67" t="n">
        <v>3</v>
      </c>
      <c r="M2497" s="68" t="n">
        <v>3445.31</v>
      </c>
      <c r="N2497" s="65" t="inlineStr">
        <is>
          <t>Sans réponse</t>
        </is>
      </c>
      <c r="O2497" s="66" t="n">
        <v>46034</v>
      </c>
      <c r="P2497" s="67" t="n">
        <v>12</v>
      </c>
      <c r="Q2497" s="67" t="n">
        <v>2</v>
      </c>
      <c r="R2497" s="67">
        <f>$I2497</f>
        <v/>
      </c>
      <c r="S2497" s="67">
        <f>$K2497</f>
        <v/>
      </c>
      <c r="T2497" s="67">
        <f>IFERROR(INDEX(Clients!$G$2:$G$1020,MATCH($E2497,Clients!$A$2:$A$1020,0)),"")</f>
        <v/>
      </c>
      <c r="U2497" s="67">
        <f>IFERROR(INDEX(Clients!$I$2:$I$1020,MATCH($E2497,Clients!$A$2:$A$1020,0)),"")</f>
        <v/>
      </c>
      <c r="V2497" s="69">
        <f>1</f>
        <v/>
      </c>
      <c r="W2497" s="69">
        <f>IF($N2497="Accepté",1,0)</f>
        <v/>
      </c>
      <c r="X2497" s="68">
        <f>$M2497*$W2497</f>
        <v/>
      </c>
      <c r="Y2497" s="68">
        <f>IF($N2497="En cours",0,$M2497)</f>
        <v/>
      </c>
      <c r="Z2497" s="69">
        <f>IF($P2497="",0,1)</f>
        <v/>
      </c>
      <c r="AA2497" s="70">
        <f>IF($P2497="",0,$P2497)</f>
        <v/>
      </c>
      <c r="AB2497" s="69">
        <f>IF(AND($P2497&lt;&gt;"",$P2497&lt;=Paramètres!$C$14),1,0)</f>
        <v/>
      </c>
      <c r="AC2497" s="67">
        <f>IF($P2497="","Jamais relancé",IF($P2497&lt;=3,"0-3 j",IF($P2497&lt;=7,"4-7 j",IF($P2497&lt;=15,"8-15 j","Plus de 15 j"))))</f>
        <v/>
      </c>
      <c r="AD2497" s="67">
        <f>IF($M2497&lt;=1000,"Moins de 1 k€",IF($M2497&lt;=5000,"1 à 5 k€",IF($M2497&lt;=15000,"5 à 15 k€","Plus de 15 k€")))</f>
        <v/>
      </c>
    </row>
    <row r="2498">
      <c r="A2498" s="65" t="inlineStr">
        <is>
          <t>DEV-02497</t>
        </is>
      </c>
      <c r="B2498" s="66" t="n">
        <v>46006</v>
      </c>
      <c r="C2498" s="65" t="inlineStr">
        <is>
          <t>2025-12</t>
        </is>
      </c>
      <c r="D2498" s="65" t="inlineStr">
        <is>
          <t>2025-2026</t>
        </is>
      </c>
      <c r="E2498" s="65" t="inlineStr">
        <is>
          <t>CLI-0473</t>
        </is>
      </c>
      <c r="F2498" s="65" t="inlineStr">
        <is>
          <t>Particulier</t>
        </is>
      </c>
      <c r="G2498" s="65" t="inlineStr">
        <is>
          <t>Toulouse</t>
        </is>
      </c>
      <c r="H2498" s="65" t="inlineStr">
        <is>
          <t>Nadia Cherif</t>
        </is>
      </c>
      <c r="I2498" s="65" t="inlineStr">
        <is>
          <t>Chauffage</t>
        </is>
      </c>
      <c r="J2498" s="65" t="inlineStr">
        <is>
          <t>CH-002</t>
        </is>
      </c>
      <c r="K2498" s="65" t="inlineStr">
        <is>
          <t>Entretien annuel chaudière</t>
        </is>
      </c>
      <c r="L2498" s="67" t="n">
        <v>1</v>
      </c>
      <c r="M2498" s="68" t="n">
        <v>167.35</v>
      </c>
      <c r="N2498" s="65" t="inlineStr">
        <is>
          <t>Accepté</t>
        </is>
      </c>
      <c r="O2498" s="66" t="n">
        <v>46056</v>
      </c>
      <c r="P2498" s="67" t="n">
        <v>9</v>
      </c>
      <c r="Q2498" s="67" t="n">
        <v>1</v>
      </c>
      <c r="R2498" s="67">
        <f>$I2498</f>
        <v/>
      </c>
      <c r="S2498" s="67">
        <f>$K2498</f>
        <v/>
      </c>
      <c r="T2498" s="67">
        <f>IFERROR(INDEX(Clients!$G$2:$G$1020,MATCH($E2498,Clients!$A$2:$A$1020,0)),"")</f>
        <v/>
      </c>
      <c r="U2498" s="67">
        <f>IFERROR(INDEX(Clients!$I$2:$I$1020,MATCH($E2498,Clients!$A$2:$A$1020,0)),"")</f>
        <v/>
      </c>
      <c r="V2498" s="69">
        <f>1</f>
        <v/>
      </c>
      <c r="W2498" s="69">
        <f>IF($N2498="Accepté",1,0)</f>
        <v/>
      </c>
      <c r="X2498" s="68">
        <f>$M2498*$W2498</f>
        <v/>
      </c>
      <c r="Y2498" s="68">
        <f>IF($N2498="En cours",0,$M2498)</f>
        <v/>
      </c>
      <c r="Z2498" s="69">
        <f>IF($P2498="",0,1)</f>
        <v/>
      </c>
      <c r="AA2498" s="70">
        <f>IF($P2498="",0,$P2498)</f>
        <v/>
      </c>
      <c r="AB2498" s="69">
        <f>IF(AND($P2498&lt;&gt;"",$P2498&lt;=Paramètres!$C$14),1,0)</f>
        <v/>
      </c>
      <c r="AC2498" s="67">
        <f>IF($P2498="","Jamais relancé",IF($P2498&lt;=3,"0-3 j",IF($P2498&lt;=7,"4-7 j",IF($P2498&lt;=15,"8-15 j","Plus de 15 j"))))</f>
        <v/>
      </c>
      <c r="AD2498" s="67">
        <f>IF($M2498&lt;=1000,"Moins de 1 k€",IF($M2498&lt;=5000,"1 à 5 k€",IF($M2498&lt;=15000,"5 à 15 k€","Plus de 15 k€")))</f>
        <v/>
      </c>
    </row>
    <row r="2499">
      <c r="A2499" s="65" t="inlineStr">
        <is>
          <t>DEV-02498</t>
        </is>
      </c>
      <c r="B2499" s="66" t="n">
        <v>46006</v>
      </c>
      <c r="C2499" s="65" t="inlineStr">
        <is>
          <t>2025-12</t>
        </is>
      </c>
      <c r="D2499" s="65" t="inlineStr">
        <is>
          <t>2025-2026</t>
        </is>
      </c>
      <c r="E2499" s="65" t="inlineStr">
        <is>
          <t>CLI-0209</t>
        </is>
      </c>
      <c r="F2499" s="65" t="inlineStr">
        <is>
          <t>Particulier</t>
        </is>
      </c>
      <c r="G2499" s="65" t="inlineStr">
        <is>
          <t>Toulouse</t>
        </is>
      </c>
      <c r="H2499" s="65" t="inlineStr">
        <is>
          <t>Julien Fabre</t>
        </is>
      </c>
      <c r="I2499" s="65" t="inlineStr">
        <is>
          <t>Dépannage</t>
        </is>
      </c>
      <c r="J2499" s="65" t="inlineStr">
        <is>
          <t>DP-004</t>
        </is>
      </c>
      <c r="K2499" s="65" t="inlineStr">
        <is>
          <t>Remise en service chaudière</t>
        </is>
      </c>
      <c r="L2499" s="67" t="n">
        <v>2</v>
      </c>
      <c r="M2499" s="68" t="n">
        <v>457.45</v>
      </c>
      <c r="N2499" s="65" t="inlineStr">
        <is>
          <t>Accepté</t>
        </is>
      </c>
      <c r="O2499" s="66" t="n">
        <v>46026</v>
      </c>
      <c r="P2499" s="67" t="n">
        <v>13</v>
      </c>
      <c r="Q2499" s="67" t="n">
        <v>1</v>
      </c>
      <c r="R2499" s="67">
        <f>$I2499</f>
        <v/>
      </c>
      <c r="S2499" s="67">
        <f>$K2499</f>
        <v/>
      </c>
      <c r="T2499" s="67">
        <f>IFERROR(INDEX(Clients!$G$2:$G$1020,MATCH($E2499,Clients!$A$2:$A$1020,0)),"")</f>
        <v/>
      </c>
      <c r="U2499" s="67">
        <f>IFERROR(INDEX(Clients!$I$2:$I$1020,MATCH($E2499,Clients!$A$2:$A$1020,0)),"")</f>
        <v/>
      </c>
      <c r="V2499" s="69">
        <f>1</f>
        <v/>
      </c>
      <c r="W2499" s="69">
        <f>IF($N2499="Accepté",1,0)</f>
        <v/>
      </c>
      <c r="X2499" s="68">
        <f>$M2499*$W2499</f>
        <v/>
      </c>
      <c r="Y2499" s="68">
        <f>IF($N2499="En cours",0,$M2499)</f>
        <v/>
      </c>
      <c r="Z2499" s="69">
        <f>IF($P2499="",0,1)</f>
        <v/>
      </c>
      <c r="AA2499" s="70">
        <f>IF($P2499="",0,$P2499)</f>
        <v/>
      </c>
      <c r="AB2499" s="69">
        <f>IF(AND($P2499&lt;&gt;"",$P2499&lt;=Paramètres!$C$14),1,0)</f>
        <v/>
      </c>
      <c r="AC2499" s="67">
        <f>IF($P2499="","Jamais relancé",IF($P2499&lt;=3,"0-3 j",IF($P2499&lt;=7,"4-7 j",IF($P2499&lt;=15,"8-15 j","Plus de 15 j"))))</f>
        <v/>
      </c>
      <c r="AD2499" s="67">
        <f>IF($M2499&lt;=1000,"Moins de 1 k€",IF($M2499&lt;=5000,"1 à 5 k€",IF($M2499&lt;=15000,"5 à 15 k€","Plus de 15 k€")))</f>
        <v/>
      </c>
    </row>
    <row r="2500">
      <c r="A2500" s="65" t="inlineStr">
        <is>
          <t>DEV-02499</t>
        </is>
      </c>
      <c r="B2500" s="66" t="n">
        <v>46006</v>
      </c>
      <c r="C2500" s="65" t="inlineStr">
        <is>
          <t>2025-12</t>
        </is>
      </c>
      <c r="D2500" s="65" t="inlineStr">
        <is>
          <t>2025-2026</t>
        </is>
      </c>
      <c r="E2500" s="65" t="inlineStr">
        <is>
          <t>CLI-0131</t>
        </is>
      </c>
      <c r="F2500" s="65" t="inlineStr">
        <is>
          <t>Particulier</t>
        </is>
      </c>
      <c r="G2500" s="65" t="inlineStr">
        <is>
          <t>Toulouse</t>
        </is>
      </c>
      <c r="H2500" s="65" t="inlineStr">
        <is>
          <t>Nadia Cherif</t>
        </is>
      </c>
      <c r="I2500" s="65" t="inlineStr">
        <is>
          <t>Chauffage</t>
        </is>
      </c>
      <c r="J2500" s="65" t="inlineStr">
        <is>
          <t>CH-005</t>
        </is>
      </c>
      <c r="K2500" s="65" t="inlineStr">
        <is>
          <t>Désembouage circuit chauffage</t>
        </is>
      </c>
      <c r="L2500" s="67" t="n">
        <v>2</v>
      </c>
      <c r="M2500" s="68" t="n">
        <v>1400.37</v>
      </c>
      <c r="N2500" s="65" t="inlineStr">
        <is>
          <t>Sans réponse</t>
        </is>
      </c>
      <c r="O2500" s="66" t="n">
        <v>46023</v>
      </c>
      <c r="P2500" s="67" t="n"/>
      <c r="Q2500" s="67" t="n">
        <v>0</v>
      </c>
      <c r="R2500" s="67">
        <f>$I2500</f>
        <v/>
      </c>
      <c r="S2500" s="67">
        <f>$K2500</f>
        <v/>
      </c>
      <c r="T2500" s="67">
        <f>IFERROR(INDEX(Clients!$G$2:$G$1020,MATCH($E2500,Clients!$A$2:$A$1020,0)),"")</f>
        <v/>
      </c>
      <c r="U2500" s="67">
        <f>IFERROR(INDEX(Clients!$I$2:$I$1020,MATCH($E2500,Clients!$A$2:$A$1020,0)),"")</f>
        <v/>
      </c>
      <c r="V2500" s="69">
        <f>1</f>
        <v/>
      </c>
      <c r="W2500" s="69">
        <f>IF($N2500="Accepté",1,0)</f>
        <v/>
      </c>
      <c r="X2500" s="68">
        <f>$M2500*$W2500</f>
        <v/>
      </c>
      <c r="Y2500" s="68">
        <f>IF($N2500="En cours",0,$M2500)</f>
        <v/>
      </c>
      <c r="Z2500" s="69">
        <f>IF($P2500="",0,1)</f>
        <v/>
      </c>
      <c r="AA2500" s="70">
        <f>IF($P2500="",0,$P2500)</f>
        <v/>
      </c>
      <c r="AB2500" s="69">
        <f>IF(AND($P2500&lt;&gt;"",$P2500&lt;=Paramètres!$C$14),1,0)</f>
        <v/>
      </c>
      <c r="AC2500" s="67">
        <f>IF($P2500="","Jamais relancé",IF($P2500&lt;=3,"0-3 j",IF($P2500&lt;=7,"4-7 j",IF($P2500&lt;=15,"8-15 j","Plus de 15 j"))))</f>
        <v/>
      </c>
      <c r="AD2500" s="67">
        <f>IF($M2500&lt;=1000,"Moins de 1 k€",IF($M2500&lt;=5000,"1 à 5 k€",IF($M2500&lt;=15000,"5 à 15 k€","Plus de 15 k€")))</f>
        <v/>
      </c>
    </row>
    <row r="2501">
      <c r="A2501" s="65" t="inlineStr">
        <is>
          <t>DEV-02500</t>
        </is>
      </c>
      <c r="B2501" s="66" t="n">
        <v>46006</v>
      </c>
      <c r="C2501" s="65" t="inlineStr">
        <is>
          <t>2025-12</t>
        </is>
      </c>
      <c r="D2501" s="65" t="inlineStr">
        <is>
          <t>2025-2026</t>
        </is>
      </c>
      <c r="E2501" s="65" t="inlineStr">
        <is>
          <t>CLI-0096</t>
        </is>
      </c>
      <c r="F2501" s="65" t="inlineStr">
        <is>
          <t>Particulier</t>
        </is>
      </c>
      <c r="G2501" s="65" t="inlineStr">
        <is>
          <t>Bordeaux</t>
        </is>
      </c>
      <c r="H2501" s="65" t="inlineStr">
        <is>
          <t>Sophie Marchand</t>
        </is>
      </c>
      <c r="I2501" s="65" t="inlineStr">
        <is>
          <t>Électricité</t>
        </is>
      </c>
      <c r="J2501" s="65" t="inlineStr">
        <is>
          <t>EL-004</t>
        </is>
      </c>
      <c r="K2501" s="65" t="inlineStr">
        <is>
          <t>Éclairage LED locaux professionnels</t>
        </is>
      </c>
      <c r="L2501" s="67" t="n">
        <v>1</v>
      </c>
      <c r="M2501" s="68" t="n">
        <v>3300.26</v>
      </c>
      <c r="N2501" s="65" t="inlineStr">
        <is>
          <t>Refusé</t>
        </is>
      </c>
      <c r="O2501" s="66" t="n">
        <v>46021</v>
      </c>
      <c r="P2501" s="67" t="n"/>
      <c r="Q2501" s="67" t="n">
        <v>0</v>
      </c>
      <c r="R2501" s="67">
        <f>$I2501</f>
        <v/>
      </c>
      <c r="S2501" s="67">
        <f>$K2501</f>
        <v/>
      </c>
      <c r="T2501" s="67">
        <f>IFERROR(INDEX(Clients!$G$2:$G$1020,MATCH($E2501,Clients!$A$2:$A$1020,0)),"")</f>
        <v/>
      </c>
      <c r="U2501" s="67">
        <f>IFERROR(INDEX(Clients!$I$2:$I$1020,MATCH($E2501,Clients!$A$2:$A$1020,0)),"")</f>
        <v/>
      </c>
      <c r="V2501" s="69">
        <f>1</f>
        <v/>
      </c>
      <c r="W2501" s="69">
        <f>IF($N2501="Accepté",1,0)</f>
        <v/>
      </c>
      <c r="X2501" s="68">
        <f>$M2501*$W2501</f>
        <v/>
      </c>
      <c r="Y2501" s="68">
        <f>IF($N2501="En cours",0,$M2501)</f>
        <v/>
      </c>
      <c r="Z2501" s="69">
        <f>IF($P2501="",0,1)</f>
        <v/>
      </c>
      <c r="AA2501" s="70">
        <f>IF($P2501="",0,$P2501)</f>
        <v/>
      </c>
      <c r="AB2501" s="69">
        <f>IF(AND($P2501&lt;&gt;"",$P2501&lt;=Paramètres!$C$14),1,0)</f>
        <v/>
      </c>
      <c r="AC2501" s="67">
        <f>IF($P2501="","Jamais relancé",IF($P2501&lt;=3,"0-3 j",IF($P2501&lt;=7,"4-7 j",IF($P2501&lt;=15,"8-15 j","Plus de 15 j"))))</f>
        <v/>
      </c>
      <c r="AD2501" s="67">
        <f>IF($M2501&lt;=1000,"Moins de 1 k€",IF($M2501&lt;=5000,"1 à 5 k€",IF($M2501&lt;=15000,"5 à 15 k€","Plus de 15 k€")))</f>
        <v/>
      </c>
    </row>
    <row r="2502">
      <c r="A2502" s="65" t="inlineStr">
        <is>
          <t>DEV-02501</t>
        </is>
      </c>
      <c r="B2502" s="66" t="n">
        <v>46007</v>
      </c>
      <c r="C2502" s="65" t="inlineStr">
        <is>
          <t>2025-12</t>
        </is>
      </c>
      <c r="D2502" s="65" t="inlineStr">
        <is>
          <t>2025-2026</t>
        </is>
      </c>
      <c r="E2502" s="65" t="inlineStr">
        <is>
          <t>CLI-0694</t>
        </is>
      </c>
      <c r="F2502" s="65" t="inlineStr">
        <is>
          <t>Collectivité</t>
        </is>
      </c>
      <c r="G2502" s="65" t="inlineStr">
        <is>
          <t>Bordeaux</t>
        </is>
      </c>
      <c r="H2502" s="65" t="inlineStr">
        <is>
          <t>Sophie Marchand</t>
        </is>
      </c>
      <c r="I2502" s="65" t="inlineStr">
        <is>
          <t>Dépannage</t>
        </is>
      </c>
      <c r="J2502" s="65" t="inlineStr">
        <is>
          <t>DP-002</t>
        </is>
      </c>
      <c r="K2502" s="65" t="inlineStr">
        <is>
          <t>Débouchage canalisation</t>
        </is>
      </c>
      <c r="L2502" s="67" t="n">
        <v>1</v>
      </c>
      <c r="M2502" s="68" t="n">
        <v>1045.69</v>
      </c>
      <c r="N2502" s="65" t="inlineStr">
        <is>
          <t>Sans réponse</t>
        </is>
      </c>
      <c r="O2502" s="66" t="n">
        <v>46013</v>
      </c>
      <c r="P2502" s="67" t="n">
        <v>8</v>
      </c>
      <c r="Q2502" s="67" t="n">
        <v>0</v>
      </c>
      <c r="R2502" s="67">
        <f>$I2502</f>
        <v/>
      </c>
      <c r="S2502" s="67">
        <f>$K2502</f>
        <v/>
      </c>
      <c r="T2502" s="67">
        <f>IFERROR(INDEX(Clients!$G$2:$G$1020,MATCH($E2502,Clients!$A$2:$A$1020,0)),"")</f>
        <v/>
      </c>
      <c r="U2502" s="67">
        <f>IFERROR(INDEX(Clients!$I$2:$I$1020,MATCH($E2502,Clients!$A$2:$A$1020,0)),"")</f>
        <v/>
      </c>
      <c r="V2502" s="69">
        <f>1</f>
        <v/>
      </c>
      <c r="W2502" s="69">
        <f>IF($N2502="Accepté",1,0)</f>
        <v/>
      </c>
      <c r="X2502" s="68">
        <f>$M2502*$W2502</f>
        <v/>
      </c>
      <c r="Y2502" s="68">
        <f>IF($N2502="En cours",0,$M2502)</f>
        <v/>
      </c>
      <c r="Z2502" s="69">
        <f>IF($P2502="",0,1)</f>
        <v/>
      </c>
      <c r="AA2502" s="70">
        <f>IF($P2502="",0,$P2502)</f>
        <v/>
      </c>
      <c r="AB2502" s="69">
        <f>IF(AND($P2502&lt;&gt;"",$P2502&lt;=Paramètres!$C$14),1,0)</f>
        <v/>
      </c>
      <c r="AC2502" s="67">
        <f>IF($P2502="","Jamais relancé",IF($P2502&lt;=3,"0-3 j",IF($P2502&lt;=7,"4-7 j",IF($P2502&lt;=15,"8-15 j","Plus de 15 j"))))</f>
        <v/>
      </c>
      <c r="AD2502" s="67">
        <f>IF($M2502&lt;=1000,"Moins de 1 k€",IF($M2502&lt;=5000,"1 à 5 k€",IF($M2502&lt;=15000,"5 à 15 k€","Plus de 15 k€")))</f>
        <v/>
      </c>
    </row>
    <row r="2503">
      <c r="A2503" s="65" t="inlineStr">
        <is>
          <t>DEV-02502</t>
        </is>
      </c>
      <c r="B2503" s="66" t="n">
        <v>46007</v>
      </c>
      <c r="C2503" s="65" t="inlineStr">
        <is>
          <t>2025-12</t>
        </is>
      </c>
      <c r="D2503" s="65" t="inlineStr">
        <is>
          <t>2025-2026</t>
        </is>
      </c>
      <c r="E2503" s="65" t="inlineStr">
        <is>
          <t>CLI-0040</t>
        </is>
      </c>
      <c r="F2503" s="65" t="inlineStr">
        <is>
          <t>Professionnel</t>
        </is>
      </c>
      <c r="G2503" s="65" t="inlineStr">
        <is>
          <t>Bordeaux</t>
        </is>
      </c>
      <c r="H2503" s="65" t="inlineStr">
        <is>
          <t>Sophie Marchand</t>
        </is>
      </c>
      <c r="I2503" s="65" t="inlineStr">
        <is>
          <t>Électricité</t>
        </is>
      </c>
      <c r="J2503" s="65" t="inlineStr">
        <is>
          <t>EL-003</t>
        </is>
      </c>
      <c r="K2503" s="65" t="inlineStr">
        <is>
          <t>Rénovation électrique complète</t>
        </is>
      </c>
      <c r="L2503" s="67" t="n">
        <v>1</v>
      </c>
      <c r="M2503" s="68" t="n">
        <v>15653.05</v>
      </c>
      <c r="N2503" s="65" t="inlineStr">
        <is>
          <t>Sans réponse</t>
        </is>
      </c>
      <c r="O2503" s="66" t="n">
        <v>46036</v>
      </c>
      <c r="P2503" s="67" t="n"/>
      <c r="Q2503" s="67" t="n">
        <v>0</v>
      </c>
      <c r="R2503" s="67">
        <f>$I2503</f>
        <v/>
      </c>
      <c r="S2503" s="67">
        <f>$K2503</f>
        <v/>
      </c>
      <c r="T2503" s="67">
        <f>IFERROR(INDEX(Clients!$G$2:$G$1020,MATCH($E2503,Clients!$A$2:$A$1020,0)),"")</f>
        <v/>
      </c>
      <c r="U2503" s="67">
        <f>IFERROR(INDEX(Clients!$I$2:$I$1020,MATCH($E2503,Clients!$A$2:$A$1020,0)),"")</f>
        <v/>
      </c>
      <c r="V2503" s="69">
        <f>1</f>
        <v/>
      </c>
      <c r="W2503" s="69">
        <f>IF($N2503="Accepté",1,0)</f>
        <v/>
      </c>
      <c r="X2503" s="68">
        <f>$M2503*$W2503</f>
        <v/>
      </c>
      <c r="Y2503" s="68">
        <f>IF($N2503="En cours",0,$M2503)</f>
        <v/>
      </c>
      <c r="Z2503" s="69">
        <f>IF($P2503="",0,1)</f>
        <v/>
      </c>
      <c r="AA2503" s="70">
        <f>IF($P2503="",0,$P2503)</f>
        <v/>
      </c>
      <c r="AB2503" s="69">
        <f>IF(AND($P2503&lt;&gt;"",$P2503&lt;=Paramètres!$C$14),1,0)</f>
        <v/>
      </c>
      <c r="AC2503" s="67">
        <f>IF($P2503="","Jamais relancé",IF($P2503&lt;=3,"0-3 j",IF($P2503&lt;=7,"4-7 j",IF($P2503&lt;=15,"8-15 j","Plus de 15 j"))))</f>
        <v/>
      </c>
      <c r="AD2503" s="67">
        <f>IF($M2503&lt;=1000,"Moins de 1 k€",IF($M2503&lt;=5000,"1 à 5 k€",IF($M2503&lt;=15000,"5 à 15 k€","Plus de 15 k€")))</f>
        <v/>
      </c>
    </row>
    <row r="2504">
      <c r="A2504" s="65" t="inlineStr">
        <is>
          <t>DEV-02503</t>
        </is>
      </c>
      <c r="B2504" s="66" t="n">
        <v>46007</v>
      </c>
      <c r="C2504" s="65" t="inlineStr">
        <is>
          <t>2025-12</t>
        </is>
      </c>
      <c r="D2504" s="65" t="inlineStr">
        <is>
          <t>2025-2026</t>
        </is>
      </c>
      <c r="E2504" s="65" t="inlineStr">
        <is>
          <t>CLI-0819</t>
        </is>
      </c>
      <c r="F2504" s="65" t="inlineStr">
        <is>
          <t>Professionnel</t>
        </is>
      </c>
      <c r="G2504" s="65" t="inlineStr">
        <is>
          <t>Bordeaux</t>
        </is>
      </c>
      <c r="H2504" s="65" t="inlineStr">
        <is>
          <t>Karim Belkacem</t>
        </is>
      </c>
      <c r="I2504" s="65" t="inlineStr">
        <is>
          <t>Plomberie</t>
        </is>
      </c>
      <c r="J2504" s="65" t="inlineStr">
        <is>
          <t>PR-004</t>
        </is>
      </c>
      <c r="K2504" s="65" t="inlineStr">
        <is>
          <t>Remplacement colonne d'évacuation</t>
        </is>
      </c>
      <c r="L2504" s="67" t="n">
        <v>1</v>
      </c>
      <c r="M2504" s="68" t="n">
        <v>9559.25</v>
      </c>
      <c r="N2504" s="65" t="inlineStr">
        <is>
          <t>Sans réponse</t>
        </is>
      </c>
      <c r="O2504" s="66" t="n">
        <v>46025</v>
      </c>
      <c r="P2504" s="67" t="n"/>
      <c r="Q2504" s="67" t="n">
        <v>0</v>
      </c>
      <c r="R2504" s="67">
        <f>$I2504</f>
        <v/>
      </c>
      <c r="S2504" s="67">
        <f>$K2504</f>
        <v/>
      </c>
      <c r="T2504" s="67">
        <f>IFERROR(INDEX(Clients!$G$2:$G$1020,MATCH($E2504,Clients!$A$2:$A$1020,0)),"")</f>
        <v/>
      </c>
      <c r="U2504" s="67">
        <f>IFERROR(INDEX(Clients!$I$2:$I$1020,MATCH($E2504,Clients!$A$2:$A$1020,0)),"")</f>
        <v/>
      </c>
      <c r="V2504" s="69">
        <f>1</f>
        <v/>
      </c>
      <c r="W2504" s="69">
        <f>IF($N2504="Accepté",1,0)</f>
        <v/>
      </c>
      <c r="X2504" s="68">
        <f>$M2504*$W2504</f>
        <v/>
      </c>
      <c r="Y2504" s="68">
        <f>IF($N2504="En cours",0,$M2504)</f>
        <v/>
      </c>
      <c r="Z2504" s="69">
        <f>IF($P2504="",0,1)</f>
        <v/>
      </c>
      <c r="AA2504" s="70">
        <f>IF($P2504="",0,$P2504)</f>
        <v/>
      </c>
      <c r="AB2504" s="69">
        <f>IF(AND($P2504&lt;&gt;"",$P2504&lt;=Paramètres!$C$14),1,0)</f>
        <v/>
      </c>
      <c r="AC2504" s="67">
        <f>IF($P2504="","Jamais relancé",IF($P2504&lt;=3,"0-3 j",IF($P2504&lt;=7,"4-7 j",IF($P2504&lt;=15,"8-15 j","Plus de 15 j"))))</f>
        <v/>
      </c>
      <c r="AD2504" s="67">
        <f>IF($M2504&lt;=1000,"Moins de 1 k€",IF($M2504&lt;=5000,"1 à 5 k€",IF($M2504&lt;=15000,"5 à 15 k€","Plus de 15 k€")))</f>
        <v/>
      </c>
    </row>
    <row r="2505">
      <c r="A2505" s="65" t="inlineStr">
        <is>
          <t>DEV-02504</t>
        </is>
      </c>
      <c r="B2505" s="66" t="n">
        <v>46007</v>
      </c>
      <c r="C2505" s="65" t="inlineStr">
        <is>
          <t>2025-12</t>
        </is>
      </c>
      <c r="D2505" s="65" t="inlineStr">
        <is>
          <t>2025-2026</t>
        </is>
      </c>
      <c r="E2505" s="65" t="inlineStr">
        <is>
          <t>CLI-0115</t>
        </is>
      </c>
      <c r="F2505" s="65" t="inlineStr">
        <is>
          <t>Particulier</t>
        </is>
      </c>
      <c r="G2505" s="65" t="inlineStr">
        <is>
          <t>Bordeaux</t>
        </is>
      </c>
      <c r="H2505" s="65" t="inlineStr">
        <is>
          <t>Sophie Marchand</t>
        </is>
      </c>
      <c r="I2505" s="65" t="inlineStr">
        <is>
          <t>Dépannage</t>
        </is>
      </c>
      <c r="J2505" s="65" t="inlineStr">
        <is>
          <t>DP-004</t>
        </is>
      </c>
      <c r="K2505" s="65" t="inlineStr">
        <is>
          <t>Remise en service chaudière</t>
        </is>
      </c>
      <c r="L2505" s="67" t="n">
        <v>1</v>
      </c>
      <c r="M2505" s="68" t="n">
        <v>260.59</v>
      </c>
      <c r="N2505" s="65" t="inlineStr">
        <is>
          <t>Accepté</t>
        </is>
      </c>
      <c r="O2505" s="66" t="n">
        <v>46013</v>
      </c>
      <c r="P2505" s="67" t="n">
        <v>15</v>
      </c>
      <c r="Q2505" s="67" t="n">
        <v>0</v>
      </c>
      <c r="R2505" s="67">
        <f>$I2505</f>
        <v/>
      </c>
      <c r="S2505" s="67">
        <f>$K2505</f>
        <v/>
      </c>
      <c r="T2505" s="67">
        <f>IFERROR(INDEX(Clients!$G$2:$G$1020,MATCH($E2505,Clients!$A$2:$A$1020,0)),"")</f>
        <v/>
      </c>
      <c r="U2505" s="67">
        <f>IFERROR(INDEX(Clients!$I$2:$I$1020,MATCH($E2505,Clients!$A$2:$A$1020,0)),"")</f>
        <v/>
      </c>
      <c r="V2505" s="69">
        <f>1</f>
        <v/>
      </c>
      <c r="W2505" s="69">
        <f>IF($N2505="Accepté",1,0)</f>
        <v/>
      </c>
      <c r="X2505" s="68">
        <f>$M2505*$W2505</f>
        <v/>
      </c>
      <c r="Y2505" s="68">
        <f>IF($N2505="En cours",0,$M2505)</f>
        <v/>
      </c>
      <c r="Z2505" s="69">
        <f>IF($P2505="",0,1)</f>
        <v/>
      </c>
      <c r="AA2505" s="70">
        <f>IF($P2505="",0,$P2505)</f>
        <v/>
      </c>
      <c r="AB2505" s="69">
        <f>IF(AND($P2505&lt;&gt;"",$P2505&lt;=Paramètres!$C$14),1,0)</f>
        <v/>
      </c>
      <c r="AC2505" s="67">
        <f>IF($P2505="","Jamais relancé",IF($P2505&lt;=3,"0-3 j",IF($P2505&lt;=7,"4-7 j",IF($P2505&lt;=15,"8-15 j","Plus de 15 j"))))</f>
        <v/>
      </c>
      <c r="AD2505" s="67">
        <f>IF($M2505&lt;=1000,"Moins de 1 k€",IF($M2505&lt;=5000,"1 à 5 k€",IF($M2505&lt;=15000,"5 à 15 k€","Plus de 15 k€")))</f>
        <v/>
      </c>
    </row>
    <row r="2506">
      <c r="A2506" s="65" t="inlineStr">
        <is>
          <t>DEV-02505</t>
        </is>
      </c>
      <c r="B2506" s="66" t="n">
        <v>46007</v>
      </c>
      <c r="C2506" s="65" t="inlineStr">
        <is>
          <t>2025-12</t>
        </is>
      </c>
      <c r="D2506" s="65" t="inlineStr">
        <is>
          <t>2025-2026</t>
        </is>
      </c>
      <c r="E2506" s="65" t="inlineStr">
        <is>
          <t>CLI-0985</t>
        </is>
      </c>
      <c r="F2506" s="65" t="inlineStr">
        <is>
          <t>Particulier</t>
        </is>
      </c>
      <c r="G2506" s="65" t="inlineStr">
        <is>
          <t>Montpellier</t>
        </is>
      </c>
      <c r="H2506" s="65" t="inlineStr">
        <is>
          <t>Thomas Rey</t>
        </is>
      </c>
      <c r="I2506" s="65" t="inlineStr">
        <is>
          <t>Chauffage</t>
        </is>
      </c>
      <c r="J2506" s="65" t="inlineStr">
        <is>
          <t>CH-002</t>
        </is>
      </c>
      <c r="K2506" s="65" t="inlineStr">
        <is>
          <t>Entretien annuel chaudière</t>
        </is>
      </c>
      <c r="L2506" s="67" t="n">
        <v>1</v>
      </c>
      <c r="M2506" s="68" t="n">
        <v>164.55</v>
      </c>
      <c r="N2506" s="65" t="inlineStr">
        <is>
          <t>Sans réponse</t>
        </is>
      </c>
      <c r="O2506" s="66" t="n">
        <v>46023</v>
      </c>
      <c r="P2506" s="67" t="n"/>
      <c r="Q2506" s="67" t="n">
        <v>0</v>
      </c>
      <c r="R2506" s="67">
        <f>$I2506</f>
        <v/>
      </c>
      <c r="S2506" s="67">
        <f>$K2506</f>
        <v/>
      </c>
      <c r="T2506" s="67">
        <f>IFERROR(INDEX(Clients!$G$2:$G$1020,MATCH($E2506,Clients!$A$2:$A$1020,0)),"")</f>
        <v/>
      </c>
      <c r="U2506" s="67">
        <f>IFERROR(INDEX(Clients!$I$2:$I$1020,MATCH($E2506,Clients!$A$2:$A$1020,0)),"")</f>
        <v/>
      </c>
      <c r="V2506" s="69">
        <f>1</f>
        <v/>
      </c>
      <c r="W2506" s="69">
        <f>IF($N2506="Accepté",1,0)</f>
        <v/>
      </c>
      <c r="X2506" s="68">
        <f>$M2506*$W2506</f>
        <v/>
      </c>
      <c r="Y2506" s="68">
        <f>IF($N2506="En cours",0,$M2506)</f>
        <v/>
      </c>
      <c r="Z2506" s="69">
        <f>IF($P2506="",0,1)</f>
        <v/>
      </c>
      <c r="AA2506" s="70">
        <f>IF($P2506="",0,$P2506)</f>
        <v/>
      </c>
      <c r="AB2506" s="69">
        <f>IF(AND($P2506&lt;&gt;"",$P2506&lt;=Paramètres!$C$14),1,0)</f>
        <v/>
      </c>
      <c r="AC2506" s="67">
        <f>IF($P2506="","Jamais relancé",IF($P2506&lt;=3,"0-3 j",IF($P2506&lt;=7,"4-7 j",IF($P2506&lt;=15,"8-15 j","Plus de 15 j"))))</f>
        <v/>
      </c>
      <c r="AD2506" s="67">
        <f>IF($M2506&lt;=1000,"Moins de 1 k€",IF($M2506&lt;=5000,"1 à 5 k€",IF($M2506&lt;=15000,"5 à 15 k€","Plus de 15 k€")))</f>
        <v/>
      </c>
    </row>
    <row r="2507">
      <c r="A2507" s="65" t="inlineStr">
        <is>
          <t>DEV-02506</t>
        </is>
      </c>
      <c r="B2507" s="66" t="n">
        <v>46007</v>
      </c>
      <c r="C2507" s="65" t="inlineStr">
        <is>
          <t>2025-12</t>
        </is>
      </c>
      <c r="D2507" s="65" t="inlineStr">
        <is>
          <t>2025-2026</t>
        </is>
      </c>
      <c r="E2507" s="65" t="inlineStr">
        <is>
          <t>CLI-0999</t>
        </is>
      </c>
      <c r="F2507" s="65" t="inlineStr">
        <is>
          <t>Particulier</t>
        </is>
      </c>
      <c r="G2507" s="65" t="inlineStr">
        <is>
          <t>Montpellier</t>
        </is>
      </c>
      <c r="H2507" s="65" t="inlineStr">
        <is>
          <t>Thomas Rey</t>
        </is>
      </c>
      <c r="I2507" s="65" t="inlineStr">
        <is>
          <t>Plomberie</t>
        </is>
      </c>
      <c r="J2507" s="65" t="inlineStr">
        <is>
          <t>PR-004</t>
        </is>
      </c>
      <c r="K2507" s="65" t="inlineStr">
        <is>
          <t>Remplacement colonne d'évacuation</t>
        </is>
      </c>
      <c r="L2507" s="67" t="n">
        <v>1</v>
      </c>
      <c r="M2507" s="68" t="n">
        <v>5696.57</v>
      </c>
      <c r="N2507" s="65" t="inlineStr">
        <is>
          <t>Sans réponse</t>
        </is>
      </c>
      <c r="O2507" s="66" t="n">
        <v>46021</v>
      </c>
      <c r="P2507" s="67" t="n"/>
      <c r="Q2507" s="67" t="n">
        <v>0</v>
      </c>
      <c r="R2507" s="67">
        <f>$I2507</f>
        <v/>
      </c>
      <c r="S2507" s="67">
        <f>$K2507</f>
        <v/>
      </c>
      <c r="T2507" s="67">
        <f>IFERROR(INDEX(Clients!$G$2:$G$1020,MATCH($E2507,Clients!$A$2:$A$1020,0)),"")</f>
        <v/>
      </c>
      <c r="U2507" s="67">
        <f>IFERROR(INDEX(Clients!$I$2:$I$1020,MATCH($E2507,Clients!$A$2:$A$1020,0)),"")</f>
        <v/>
      </c>
      <c r="V2507" s="69">
        <f>1</f>
        <v/>
      </c>
      <c r="W2507" s="69">
        <f>IF($N2507="Accepté",1,0)</f>
        <v/>
      </c>
      <c r="X2507" s="68">
        <f>$M2507*$W2507</f>
        <v/>
      </c>
      <c r="Y2507" s="68">
        <f>IF($N2507="En cours",0,$M2507)</f>
        <v/>
      </c>
      <c r="Z2507" s="69">
        <f>IF($P2507="",0,1)</f>
        <v/>
      </c>
      <c r="AA2507" s="70">
        <f>IF($P2507="",0,$P2507)</f>
        <v/>
      </c>
      <c r="AB2507" s="69">
        <f>IF(AND($P2507&lt;&gt;"",$P2507&lt;=Paramètres!$C$14),1,0)</f>
        <v/>
      </c>
      <c r="AC2507" s="67">
        <f>IF($P2507="","Jamais relancé",IF($P2507&lt;=3,"0-3 j",IF($P2507&lt;=7,"4-7 j",IF($P2507&lt;=15,"8-15 j","Plus de 15 j"))))</f>
        <v/>
      </c>
      <c r="AD2507" s="67">
        <f>IF($M2507&lt;=1000,"Moins de 1 k€",IF($M2507&lt;=5000,"1 à 5 k€",IF($M2507&lt;=15000,"5 à 15 k€","Plus de 15 k€")))</f>
        <v/>
      </c>
    </row>
    <row r="2508">
      <c r="A2508" s="65" t="inlineStr">
        <is>
          <t>DEV-02507</t>
        </is>
      </c>
      <c r="B2508" s="66" t="n">
        <v>46008</v>
      </c>
      <c r="C2508" s="65" t="inlineStr">
        <is>
          <t>2025-12</t>
        </is>
      </c>
      <c r="D2508" s="65" t="inlineStr">
        <is>
          <t>2025-2026</t>
        </is>
      </c>
      <c r="E2508" s="65" t="inlineStr">
        <is>
          <t>CLI-0634</t>
        </is>
      </c>
      <c r="F2508" s="65" t="inlineStr">
        <is>
          <t>Particulier</t>
        </is>
      </c>
      <c r="G2508" s="65" t="inlineStr">
        <is>
          <t>Bordeaux</t>
        </is>
      </c>
      <c r="H2508" s="65" t="inlineStr">
        <is>
          <t>Karim Belkacem</t>
        </is>
      </c>
      <c r="I2508" s="65" t="inlineStr">
        <is>
          <t>Plomberie</t>
        </is>
      </c>
      <c r="J2508" s="65" t="inlineStr">
        <is>
          <t>PR-002</t>
        </is>
      </c>
      <c r="K2508" s="65" t="inlineStr">
        <is>
          <t>Recherche de fuite + réparation</t>
        </is>
      </c>
      <c r="L2508" s="67" t="n">
        <v>1</v>
      </c>
      <c r="M2508" s="68" t="n">
        <v>406.7</v>
      </c>
      <c r="N2508" s="65" t="inlineStr">
        <is>
          <t>Sans réponse</t>
        </is>
      </c>
      <c r="O2508" s="66" t="n">
        <v>46035</v>
      </c>
      <c r="P2508" s="67" t="n">
        <v>13</v>
      </c>
      <c r="Q2508" s="67" t="n">
        <v>2</v>
      </c>
      <c r="R2508" s="67">
        <f>$I2508</f>
        <v/>
      </c>
      <c r="S2508" s="67">
        <f>$K2508</f>
        <v/>
      </c>
      <c r="T2508" s="67">
        <f>IFERROR(INDEX(Clients!$G$2:$G$1020,MATCH($E2508,Clients!$A$2:$A$1020,0)),"")</f>
        <v/>
      </c>
      <c r="U2508" s="67">
        <f>IFERROR(INDEX(Clients!$I$2:$I$1020,MATCH($E2508,Clients!$A$2:$A$1020,0)),"")</f>
        <v/>
      </c>
      <c r="V2508" s="69">
        <f>1</f>
        <v/>
      </c>
      <c r="W2508" s="69">
        <f>IF($N2508="Accepté",1,0)</f>
        <v/>
      </c>
      <c r="X2508" s="68">
        <f>$M2508*$W2508</f>
        <v/>
      </c>
      <c r="Y2508" s="68">
        <f>IF($N2508="En cours",0,$M2508)</f>
        <v/>
      </c>
      <c r="Z2508" s="69">
        <f>IF($P2508="",0,1)</f>
        <v/>
      </c>
      <c r="AA2508" s="70">
        <f>IF($P2508="",0,$P2508)</f>
        <v/>
      </c>
      <c r="AB2508" s="69">
        <f>IF(AND($P2508&lt;&gt;"",$P2508&lt;=Paramètres!$C$14),1,0)</f>
        <v/>
      </c>
      <c r="AC2508" s="67">
        <f>IF($P2508="","Jamais relancé",IF($P2508&lt;=3,"0-3 j",IF($P2508&lt;=7,"4-7 j",IF($P2508&lt;=15,"8-15 j","Plus de 15 j"))))</f>
        <v/>
      </c>
      <c r="AD2508" s="67">
        <f>IF($M2508&lt;=1000,"Moins de 1 k€",IF($M2508&lt;=5000,"1 à 5 k€",IF($M2508&lt;=15000,"5 à 15 k€","Plus de 15 k€")))</f>
        <v/>
      </c>
    </row>
    <row r="2509">
      <c r="A2509" s="65" t="inlineStr">
        <is>
          <t>DEV-02508</t>
        </is>
      </c>
      <c r="B2509" s="66" t="n">
        <v>46008</v>
      </c>
      <c r="C2509" s="65" t="inlineStr">
        <is>
          <t>2025-12</t>
        </is>
      </c>
      <c r="D2509" s="65" t="inlineStr">
        <is>
          <t>2025-2026</t>
        </is>
      </c>
      <c r="E2509" s="65" t="inlineStr">
        <is>
          <t>CLI-0436</t>
        </is>
      </c>
      <c r="F2509" s="65" t="inlineStr">
        <is>
          <t>Particulier</t>
        </is>
      </c>
      <c r="G2509" s="65" t="inlineStr">
        <is>
          <t>Bordeaux</t>
        </is>
      </c>
      <c r="H2509" s="65" t="inlineStr">
        <is>
          <t>Karim Belkacem</t>
        </is>
      </c>
      <c r="I2509" s="65" t="inlineStr">
        <is>
          <t>Chauffage</t>
        </is>
      </c>
      <c r="J2509" s="65" t="inlineStr">
        <is>
          <t>CH-002</t>
        </is>
      </c>
      <c r="K2509" s="65" t="inlineStr">
        <is>
          <t>Entretien annuel chaudière</t>
        </is>
      </c>
      <c r="L2509" s="67" t="n">
        <v>1</v>
      </c>
      <c r="M2509" s="68" t="n">
        <v>183.56</v>
      </c>
      <c r="N2509" s="65" t="inlineStr">
        <is>
          <t>Refusé</t>
        </is>
      </c>
      <c r="O2509" s="66" t="n">
        <v>46028</v>
      </c>
      <c r="P2509" s="67" t="n">
        <v>7</v>
      </c>
      <c r="Q2509" s="67" t="n">
        <v>1</v>
      </c>
      <c r="R2509" s="67">
        <f>$I2509</f>
        <v/>
      </c>
      <c r="S2509" s="67">
        <f>$K2509</f>
        <v/>
      </c>
      <c r="T2509" s="67">
        <f>IFERROR(INDEX(Clients!$G$2:$G$1020,MATCH($E2509,Clients!$A$2:$A$1020,0)),"")</f>
        <v/>
      </c>
      <c r="U2509" s="67">
        <f>IFERROR(INDEX(Clients!$I$2:$I$1020,MATCH($E2509,Clients!$A$2:$A$1020,0)),"")</f>
        <v/>
      </c>
      <c r="V2509" s="69">
        <f>1</f>
        <v/>
      </c>
      <c r="W2509" s="69">
        <f>IF($N2509="Accepté",1,0)</f>
        <v/>
      </c>
      <c r="X2509" s="68">
        <f>$M2509*$W2509</f>
        <v/>
      </c>
      <c r="Y2509" s="68">
        <f>IF($N2509="En cours",0,$M2509)</f>
        <v/>
      </c>
      <c r="Z2509" s="69">
        <f>IF($P2509="",0,1)</f>
        <v/>
      </c>
      <c r="AA2509" s="70">
        <f>IF($P2509="",0,$P2509)</f>
        <v/>
      </c>
      <c r="AB2509" s="69">
        <f>IF(AND($P2509&lt;&gt;"",$P2509&lt;=Paramètres!$C$14),1,0)</f>
        <v/>
      </c>
      <c r="AC2509" s="67">
        <f>IF($P2509="","Jamais relancé",IF($P2509&lt;=3,"0-3 j",IF($P2509&lt;=7,"4-7 j",IF($P2509&lt;=15,"8-15 j","Plus de 15 j"))))</f>
        <v/>
      </c>
      <c r="AD2509" s="67">
        <f>IF($M2509&lt;=1000,"Moins de 1 k€",IF($M2509&lt;=5000,"1 à 5 k€",IF($M2509&lt;=15000,"5 à 15 k€","Plus de 15 k€")))</f>
        <v/>
      </c>
    </row>
    <row r="2510">
      <c r="A2510" s="65" t="inlineStr">
        <is>
          <t>DEV-02509</t>
        </is>
      </c>
      <c r="B2510" s="66" t="n">
        <v>46008</v>
      </c>
      <c r="C2510" s="65" t="inlineStr">
        <is>
          <t>2025-12</t>
        </is>
      </c>
      <c r="D2510" s="65" t="inlineStr">
        <is>
          <t>2025-2026</t>
        </is>
      </c>
      <c r="E2510" s="65" t="inlineStr">
        <is>
          <t>CLI-0052</t>
        </is>
      </c>
      <c r="F2510" s="65" t="inlineStr">
        <is>
          <t>Particulier</t>
        </is>
      </c>
      <c r="G2510" s="65" t="inlineStr">
        <is>
          <t>Toulouse</t>
        </is>
      </c>
      <c r="H2510" s="65" t="inlineStr">
        <is>
          <t>Nadia Cherif</t>
        </is>
      </c>
      <c r="I2510" s="65" t="inlineStr">
        <is>
          <t>Chauffage</t>
        </is>
      </c>
      <c r="J2510" s="65" t="inlineStr">
        <is>
          <t>CH-003</t>
        </is>
      </c>
      <c r="K2510" s="65" t="inlineStr">
        <is>
          <t>Installation pompe à chaleur air/eau</t>
        </is>
      </c>
      <c r="L2510" s="67" t="n">
        <v>1</v>
      </c>
      <c r="M2510" s="68" t="n">
        <v>15339.84</v>
      </c>
      <c r="N2510" s="65" t="inlineStr">
        <is>
          <t>Sans réponse</t>
        </is>
      </c>
      <c r="O2510" s="66" t="n">
        <v>46017</v>
      </c>
      <c r="P2510" s="67" t="n"/>
      <c r="Q2510" s="67" t="n">
        <v>0</v>
      </c>
      <c r="R2510" s="67">
        <f>$I2510</f>
        <v/>
      </c>
      <c r="S2510" s="67">
        <f>$K2510</f>
        <v/>
      </c>
      <c r="T2510" s="67">
        <f>IFERROR(INDEX(Clients!$G$2:$G$1020,MATCH($E2510,Clients!$A$2:$A$1020,0)),"")</f>
        <v/>
      </c>
      <c r="U2510" s="67">
        <f>IFERROR(INDEX(Clients!$I$2:$I$1020,MATCH($E2510,Clients!$A$2:$A$1020,0)),"")</f>
        <v/>
      </c>
      <c r="V2510" s="69">
        <f>1</f>
        <v/>
      </c>
      <c r="W2510" s="69">
        <f>IF($N2510="Accepté",1,0)</f>
        <v/>
      </c>
      <c r="X2510" s="68">
        <f>$M2510*$W2510</f>
        <v/>
      </c>
      <c r="Y2510" s="68">
        <f>IF($N2510="En cours",0,$M2510)</f>
        <v/>
      </c>
      <c r="Z2510" s="69">
        <f>IF($P2510="",0,1)</f>
        <v/>
      </c>
      <c r="AA2510" s="70">
        <f>IF($P2510="",0,$P2510)</f>
        <v/>
      </c>
      <c r="AB2510" s="69">
        <f>IF(AND($P2510&lt;&gt;"",$P2510&lt;=Paramètres!$C$14),1,0)</f>
        <v/>
      </c>
      <c r="AC2510" s="67">
        <f>IF($P2510="","Jamais relancé",IF($P2510&lt;=3,"0-3 j",IF($P2510&lt;=7,"4-7 j",IF($P2510&lt;=15,"8-15 j","Plus de 15 j"))))</f>
        <v/>
      </c>
      <c r="AD2510" s="67">
        <f>IF($M2510&lt;=1000,"Moins de 1 k€",IF($M2510&lt;=5000,"1 à 5 k€",IF($M2510&lt;=15000,"5 à 15 k€","Plus de 15 k€")))</f>
        <v/>
      </c>
    </row>
    <row r="2511">
      <c r="A2511" s="65" t="inlineStr">
        <is>
          <t>DEV-02510</t>
        </is>
      </c>
      <c r="B2511" s="66" t="n">
        <v>46009</v>
      </c>
      <c r="C2511" s="65" t="inlineStr">
        <is>
          <t>2025-12</t>
        </is>
      </c>
      <c r="D2511" s="65" t="inlineStr">
        <is>
          <t>2025-2026</t>
        </is>
      </c>
      <c r="E2511" s="65" t="inlineStr">
        <is>
          <t>CLI-0574</t>
        </is>
      </c>
      <c r="F2511" s="65" t="inlineStr">
        <is>
          <t>Particulier</t>
        </is>
      </c>
      <c r="G2511" s="65" t="inlineStr">
        <is>
          <t>Toulouse</t>
        </is>
      </c>
      <c r="H2511" s="65" t="inlineStr">
        <is>
          <t>Nadia Cherif</t>
        </is>
      </c>
      <c r="I2511" s="65" t="inlineStr">
        <is>
          <t>Dépannage</t>
        </is>
      </c>
      <c r="J2511" s="65" t="inlineStr">
        <is>
          <t>DP-002</t>
        </is>
      </c>
      <c r="K2511" s="65" t="inlineStr">
        <is>
          <t>Débouchage canalisation</t>
        </is>
      </c>
      <c r="L2511" s="67" t="n">
        <v>1</v>
      </c>
      <c r="M2511" s="68" t="n">
        <v>376.21</v>
      </c>
      <c r="N2511" s="65" t="inlineStr">
        <is>
          <t>Accepté</t>
        </is>
      </c>
      <c r="O2511" s="66" t="n">
        <v>46045</v>
      </c>
      <c r="P2511" s="67" t="n">
        <v>8</v>
      </c>
      <c r="Q2511" s="67" t="n">
        <v>1</v>
      </c>
      <c r="R2511" s="67">
        <f>$I2511</f>
        <v/>
      </c>
      <c r="S2511" s="67">
        <f>$K2511</f>
        <v/>
      </c>
      <c r="T2511" s="67">
        <f>IFERROR(INDEX(Clients!$G$2:$G$1020,MATCH($E2511,Clients!$A$2:$A$1020,0)),"")</f>
        <v/>
      </c>
      <c r="U2511" s="67">
        <f>IFERROR(INDEX(Clients!$I$2:$I$1020,MATCH($E2511,Clients!$A$2:$A$1020,0)),"")</f>
        <v/>
      </c>
      <c r="V2511" s="69">
        <f>1</f>
        <v/>
      </c>
      <c r="W2511" s="69">
        <f>IF($N2511="Accepté",1,0)</f>
        <v/>
      </c>
      <c r="X2511" s="68">
        <f>$M2511*$W2511</f>
        <v/>
      </c>
      <c r="Y2511" s="68">
        <f>IF($N2511="En cours",0,$M2511)</f>
        <v/>
      </c>
      <c r="Z2511" s="69">
        <f>IF($P2511="",0,1)</f>
        <v/>
      </c>
      <c r="AA2511" s="70">
        <f>IF($P2511="",0,$P2511)</f>
        <v/>
      </c>
      <c r="AB2511" s="69">
        <f>IF(AND($P2511&lt;&gt;"",$P2511&lt;=Paramètres!$C$14),1,0)</f>
        <v/>
      </c>
      <c r="AC2511" s="67">
        <f>IF($P2511="","Jamais relancé",IF($P2511&lt;=3,"0-3 j",IF($P2511&lt;=7,"4-7 j",IF($P2511&lt;=15,"8-15 j","Plus de 15 j"))))</f>
        <v/>
      </c>
      <c r="AD2511" s="67">
        <f>IF($M2511&lt;=1000,"Moins de 1 k€",IF($M2511&lt;=5000,"1 à 5 k€",IF($M2511&lt;=15000,"5 à 15 k€","Plus de 15 k€")))</f>
        <v/>
      </c>
    </row>
    <row r="2512">
      <c r="A2512" s="65" t="inlineStr">
        <is>
          <t>DEV-02511</t>
        </is>
      </c>
      <c r="B2512" s="66" t="n">
        <v>46009</v>
      </c>
      <c r="C2512" s="65" t="inlineStr">
        <is>
          <t>2025-12</t>
        </is>
      </c>
      <c r="D2512" s="65" t="inlineStr">
        <is>
          <t>2025-2026</t>
        </is>
      </c>
      <c r="E2512" s="65" t="inlineStr">
        <is>
          <t>CLI-0626</t>
        </is>
      </c>
      <c r="F2512" s="65" t="inlineStr">
        <is>
          <t>Professionnel</t>
        </is>
      </c>
      <c r="G2512" s="65" t="inlineStr">
        <is>
          <t>Toulouse</t>
        </is>
      </c>
      <c r="H2512" s="65" t="inlineStr">
        <is>
          <t>Julien Fabre</t>
        </is>
      </c>
      <c r="I2512" s="65" t="inlineStr">
        <is>
          <t>Électricité</t>
        </is>
      </c>
      <c r="J2512" s="65" t="inlineStr">
        <is>
          <t>EL-002</t>
        </is>
      </c>
      <c r="K2512" s="65" t="inlineStr">
        <is>
          <t>Installation borne de recharge VE</t>
        </is>
      </c>
      <c r="L2512" s="67" t="n">
        <v>1</v>
      </c>
      <c r="M2512" s="68" t="n">
        <v>2605.13</v>
      </c>
      <c r="N2512" s="65" t="inlineStr">
        <is>
          <t>Accepté</t>
        </is>
      </c>
      <c r="O2512" s="66" t="n">
        <v>46027</v>
      </c>
      <c r="P2512" s="67" t="n">
        <v>10</v>
      </c>
      <c r="Q2512" s="67" t="n">
        <v>1</v>
      </c>
      <c r="R2512" s="67">
        <f>$I2512</f>
        <v/>
      </c>
      <c r="S2512" s="67">
        <f>$K2512</f>
        <v/>
      </c>
      <c r="T2512" s="67">
        <f>IFERROR(INDEX(Clients!$G$2:$G$1020,MATCH($E2512,Clients!$A$2:$A$1020,0)),"")</f>
        <v/>
      </c>
      <c r="U2512" s="67">
        <f>IFERROR(INDEX(Clients!$I$2:$I$1020,MATCH($E2512,Clients!$A$2:$A$1020,0)),"")</f>
        <v/>
      </c>
      <c r="V2512" s="69">
        <f>1</f>
        <v/>
      </c>
      <c r="W2512" s="69">
        <f>IF($N2512="Accepté",1,0)</f>
        <v/>
      </c>
      <c r="X2512" s="68">
        <f>$M2512*$W2512</f>
        <v/>
      </c>
      <c r="Y2512" s="68">
        <f>IF($N2512="En cours",0,$M2512)</f>
        <v/>
      </c>
      <c r="Z2512" s="69">
        <f>IF($P2512="",0,1)</f>
        <v/>
      </c>
      <c r="AA2512" s="70">
        <f>IF($P2512="",0,$P2512)</f>
        <v/>
      </c>
      <c r="AB2512" s="69">
        <f>IF(AND($P2512&lt;&gt;"",$P2512&lt;=Paramètres!$C$14),1,0)</f>
        <v/>
      </c>
      <c r="AC2512" s="67">
        <f>IF($P2512="","Jamais relancé",IF($P2512&lt;=3,"0-3 j",IF($P2512&lt;=7,"4-7 j",IF($P2512&lt;=15,"8-15 j","Plus de 15 j"))))</f>
        <v/>
      </c>
      <c r="AD2512" s="67">
        <f>IF($M2512&lt;=1000,"Moins de 1 k€",IF($M2512&lt;=5000,"1 à 5 k€",IF($M2512&lt;=15000,"5 à 15 k€","Plus de 15 k€")))</f>
        <v/>
      </c>
    </row>
    <row r="2513">
      <c r="A2513" s="65" t="inlineStr">
        <is>
          <t>DEV-02512</t>
        </is>
      </c>
      <c r="B2513" s="66" t="n">
        <v>46010</v>
      </c>
      <c r="C2513" s="65" t="inlineStr">
        <is>
          <t>2025-12</t>
        </is>
      </c>
      <c r="D2513" s="65" t="inlineStr">
        <is>
          <t>2025-2026</t>
        </is>
      </c>
      <c r="E2513" s="65" t="inlineStr">
        <is>
          <t>CLI-0482</t>
        </is>
      </c>
      <c r="F2513" s="65" t="inlineStr">
        <is>
          <t>Syndic</t>
        </is>
      </c>
      <c r="G2513" s="65" t="inlineStr">
        <is>
          <t>Toulouse</t>
        </is>
      </c>
      <c r="H2513" s="65" t="inlineStr">
        <is>
          <t>Nadia Cherif</t>
        </is>
      </c>
      <c r="I2513" s="65" t="inlineStr">
        <is>
          <t>Électricité</t>
        </is>
      </c>
      <c r="J2513" s="65" t="inlineStr">
        <is>
          <t>EL-002</t>
        </is>
      </c>
      <c r="K2513" s="65" t="inlineStr">
        <is>
          <t>Installation borne de recharge VE</t>
        </is>
      </c>
      <c r="L2513" s="67" t="n">
        <v>1</v>
      </c>
      <c r="M2513" s="68" t="n">
        <v>3580.56</v>
      </c>
      <c r="N2513" s="65" t="inlineStr">
        <is>
          <t>Sans réponse</t>
        </is>
      </c>
      <c r="O2513" s="66" t="n">
        <v>46038</v>
      </c>
      <c r="P2513" s="67" t="n">
        <v>9</v>
      </c>
      <c r="Q2513" s="67" t="n">
        <v>2</v>
      </c>
      <c r="R2513" s="67">
        <f>$I2513</f>
        <v/>
      </c>
      <c r="S2513" s="67">
        <f>$K2513</f>
        <v/>
      </c>
      <c r="T2513" s="67">
        <f>IFERROR(INDEX(Clients!$G$2:$G$1020,MATCH($E2513,Clients!$A$2:$A$1020,0)),"")</f>
        <v/>
      </c>
      <c r="U2513" s="67">
        <f>IFERROR(INDEX(Clients!$I$2:$I$1020,MATCH($E2513,Clients!$A$2:$A$1020,0)),"")</f>
        <v/>
      </c>
      <c r="V2513" s="69">
        <f>1</f>
        <v/>
      </c>
      <c r="W2513" s="69">
        <f>IF($N2513="Accepté",1,0)</f>
        <v/>
      </c>
      <c r="X2513" s="68">
        <f>$M2513*$W2513</f>
        <v/>
      </c>
      <c r="Y2513" s="68">
        <f>IF($N2513="En cours",0,$M2513)</f>
        <v/>
      </c>
      <c r="Z2513" s="69">
        <f>IF($P2513="",0,1)</f>
        <v/>
      </c>
      <c r="AA2513" s="70">
        <f>IF($P2513="",0,$P2513)</f>
        <v/>
      </c>
      <c r="AB2513" s="69">
        <f>IF(AND($P2513&lt;&gt;"",$P2513&lt;=Paramètres!$C$14),1,0)</f>
        <v/>
      </c>
      <c r="AC2513" s="67">
        <f>IF($P2513="","Jamais relancé",IF($P2513&lt;=3,"0-3 j",IF($P2513&lt;=7,"4-7 j",IF($P2513&lt;=15,"8-15 j","Plus de 15 j"))))</f>
        <v/>
      </c>
      <c r="AD2513" s="67">
        <f>IF($M2513&lt;=1000,"Moins de 1 k€",IF($M2513&lt;=5000,"1 à 5 k€",IF($M2513&lt;=15000,"5 à 15 k€","Plus de 15 k€")))</f>
        <v/>
      </c>
    </row>
    <row r="2514">
      <c r="A2514" s="65" t="inlineStr">
        <is>
          <t>DEV-02513</t>
        </is>
      </c>
      <c r="B2514" s="66" t="n">
        <v>46010</v>
      </c>
      <c r="C2514" s="65" t="inlineStr">
        <is>
          <t>2025-12</t>
        </is>
      </c>
      <c r="D2514" s="65" t="inlineStr">
        <is>
          <t>2025-2026</t>
        </is>
      </c>
      <c r="E2514" s="65" t="inlineStr">
        <is>
          <t>CLI-0010</t>
        </is>
      </c>
      <c r="F2514" s="65" t="inlineStr">
        <is>
          <t>Particulier</t>
        </is>
      </c>
      <c r="G2514" s="65" t="inlineStr">
        <is>
          <t>Bordeaux</t>
        </is>
      </c>
      <c r="H2514" s="65" t="inlineStr">
        <is>
          <t>Karim Belkacem</t>
        </is>
      </c>
      <c r="I2514" s="65" t="inlineStr">
        <is>
          <t>Plomberie</t>
        </is>
      </c>
      <c r="J2514" s="65" t="inlineStr">
        <is>
          <t>PR-002</t>
        </is>
      </c>
      <c r="K2514" s="65" t="inlineStr">
        <is>
          <t>Recherche de fuite + réparation</t>
        </is>
      </c>
      <c r="L2514" s="67" t="n">
        <v>1</v>
      </c>
      <c r="M2514" s="68" t="n">
        <v>419.19</v>
      </c>
      <c r="N2514" s="65" t="inlineStr">
        <is>
          <t>Accepté</t>
        </is>
      </c>
      <c r="O2514" s="66" t="n">
        <v>46033</v>
      </c>
      <c r="P2514" s="67" t="n"/>
      <c r="Q2514" s="67" t="n">
        <v>0</v>
      </c>
      <c r="R2514" s="67">
        <f>$I2514</f>
        <v/>
      </c>
      <c r="S2514" s="67">
        <f>$K2514</f>
        <v/>
      </c>
      <c r="T2514" s="67">
        <f>IFERROR(INDEX(Clients!$G$2:$G$1020,MATCH($E2514,Clients!$A$2:$A$1020,0)),"")</f>
        <v/>
      </c>
      <c r="U2514" s="67">
        <f>IFERROR(INDEX(Clients!$I$2:$I$1020,MATCH($E2514,Clients!$A$2:$A$1020,0)),"")</f>
        <v/>
      </c>
      <c r="V2514" s="69">
        <f>1</f>
        <v/>
      </c>
      <c r="W2514" s="69">
        <f>IF($N2514="Accepté",1,0)</f>
        <v/>
      </c>
      <c r="X2514" s="68">
        <f>$M2514*$W2514</f>
        <v/>
      </c>
      <c r="Y2514" s="68">
        <f>IF($N2514="En cours",0,$M2514)</f>
        <v/>
      </c>
      <c r="Z2514" s="69">
        <f>IF($P2514="",0,1)</f>
        <v/>
      </c>
      <c r="AA2514" s="70">
        <f>IF($P2514="",0,$P2514)</f>
        <v/>
      </c>
      <c r="AB2514" s="69">
        <f>IF(AND($P2514&lt;&gt;"",$P2514&lt;=Paramètres!$C$14),1,0)</f>
        <v/>
      </c>
      <c r="AC2514" s="67">
        <f>IF($P2514="","Jamais relancé",IF($P2514&lt;=3,"0-3 j",IF($P2514&lt;=7,"4-7 j",IF($P2514&lt;=15,"8-15 j","Plus de 15 j"))))</f>
        <v/>
      </c>
      <c r="AD2514" s="67">
        <f>IF($M2514&lt;=1000,"Moins de 1 k€",IF($M2514&lt;=5000,"1 à 5 k€",IF($M2514&lt;=15000,"5 à 15 k€","Plus de 15 k€")))</f>
        <v/>
      </c>
    </row>
    <row r="2515">
      <c r="A2515" s="65" t="inlineStr">
        <is>
          <t>DEV-02514</t>
        </is>
      </c>
      <c r="B2515" s="66" t="n">
        <v>46010</v>
      </c>
      <c r="C2515" s="65" t="inlineStr">
        <is>
          <t>2025-12</t>
        </is>
      </c>
      <c r="D2515" s="65" t="inlineStr">
        <is>
          <t>2025-2026</t>
        </is>
      </c>
      <c r="E2515" s="65" t="inlineStr">
        <is>
          <t>CLI-1008</t>
        </is>
      </c>
      <c r="F2515" s="65" t="inlineStr">
        <is>
          <t>Professionnel</t>
        </is>
      </c>
      <c r="G2515" s="65" t="inlineStr">
        <is>
          <t>Montpellier</t>
        </is>
      </c>
      <c r="H2515" s="65" t="inlineStr">
        <is>
          <t>Thomas Rey</t>
        </is>
      </c>
      <c r="I2515" s="65" t="inlineStr">
        <is>
          <t>Dépannage</t>
        </is>
      </c>
      <c r="J2515" s="65" t="inlineStr">
        <is>
          <t>DP-001</t>
        </is>
      </c>
      <c r="K2515" s="65" t="inlineStr">
        <is>
          <t>Dépannage plomberie urgence</t>
        </is>
      </c>
      <c r="L2515" s="67" t="n">
        <v>1</v>
      </c>
      <c r="M2515" s="68" t="n">
        <v>477.65</v>
      </c>
      <c r="N2515" s="65" t="inlineStr">
        <is>
          <t>Refusé</t>
        </is>
      </c>
      <c r="O2515" s="66" t="n">
        <v>46024</v>
      </c>
      <c r="P2515" s="67" t="n">
        <v>14</v>
      </c>
      <c r="Q2515" s="67" t="n">
        <v>1</v>
      </c>
      <c r="R2515" s="67">
        <f>$I2515</f>
        <v/>
      </c>
      <c r="S2515" s="67">
        <f>$K2515</f>
        <v/>
      </c>
      <c r="T2515" s="67">
        <f>IFERROR(INDEX(Clients!$G$2:$G$1020,MATCH($E2515,Clients!$A$2:$A$1020,0)),"")</f>
        <v/>
      </c>
      <c r="U2515" s="67">
        <f>IFERROR(INDEX(Clients!$I$2:$I$1020,MATCH($E2515,Clients!$A$2:$A$1020,0)),"")</f>
        <v/>
      </c>
      <c r="V2515" s="69">
        <f>1</f>
        <v/>
      </c>
      <c r="W2515" s="69">
        <f>IF($N2515="Accepté",1,0)</f>
        <v/>
      </c>
      <c r="X2515" s="68">
        <f>$M2515*$W2515</f>
        <v/>
      </c>
      <c r="Y2515" s="68">
        <f>IF($N2515="En cours",0,$M2515)</f>
        <v/>
      </c>
      <c r="Z2515" s="69">
        <f>IF($P2515="",0,1)</f>
        <v/>
      </c>
      <c r="AA2515" s="70">
        <f>IF($P2515="",0,$P2515)</f>
        <v/>
      </c>
      <c r="AB2515" s="69">
        <f>IF(AND($P2515&lt;&gt;"",$P2515&lt;=Paramètres!$C$14),1,0)</f>
        <v/>
      </c>
      <c r="AC2515" s="67">
        <f>IF($P2515="","Jamais relancé",IF($P2515&lt;=3,"0-3 j",IF($P2515&lt;=7,"4-7 j",IF($P2515&lt;=15,"8-15 j","Plus de 15 j"))))</f>
        <v/>
      </c>
      <c r="AD2515" s="67">
        <f>IF($M2515&lt;=1000,"Moins de 1 k€",IF($M2515&lt;=5000,"1 à 5 k€",IF($M2515&lt;=15000,"5 à 15 k€","Plus de 15 k€")))</f>
        <v/>
      </c>
    </row>
    <row r="2516">
      <c r="A2516" s="65" t="inlineStr">
        <is>
          <t>DEV-02515</t>
        </is>
      </c>
      <c r="B2516" s="66" t="n">
        <v>46013</v>
      </c>
      <c r="C2516" s="65" t="inlineStr">
        <is>
          <t>2025-12</t>
        </is>
      </c>
      <c r="D2516" s="65" t="inlineStr">
        <is>
          <t>2025-2026</t>
        </is>
      </c>
      <c r="E2516" s="65" t="inlineStr">
        <is>
          <t>CLI-0140</t>
        </is>
      </c>
      <c r="F2516" s="65" t="inlineStr">
        <is>
          <t>Syndic</t>
        </is>
      </c>
      <c r="G2516" s="65" t="inlineStr">
        <is>
          <t>Toulouse</t>
        </is>
      </c>
      <c r="H2516" s="65" t="inlineStr">
        <is>
          <t>Julien Fabre</t>
        </is>
      </c>
      <c r="I2516" s="65" t="inlineStr">
        <is>
          <t>Électricité</t>
        </is>
      </c>
      <c r="J2516" s="65" t="inlineStr">
        <is>
          <t>EL-001</t>
        </is>
      </c>
      <c r="K2516" s="65" t="inlineStr">
        <is>
          <t>Mise aux normes tableau électrique</t>
        </is>
      </c>
      <c r="L2516" s="67" t="n">
        <v>1</v>
      </c>
      <c r="M2516" s="68" t="n">
        <v>3750.61</v>
      </c>
      <c r="N2516" s="65" t="inlineStr">
        <is>
          <t>Refusé</t>
        </is>
      </c>
      <c r="O2516" s="66" t="n">
        <v>46042</v>
      </c>
      <c r="P2516" s="67" t="n">
        <v>11</v>
      </c>
      <c r="Q2516" s="67" t="n">
        <v>2</v>
      </c>
      <c r="R2516" s="67">
        <f>$I2516</f>
        <v/>
      </c>
      <c r="S2516" s="67">
        <f>$K2516</f>
        <v/>
      </c>
      <c r="T2516" s="67">
        <f>IFERROR(INDEX(Clients!$G$2:$G$1020,MATCH($E2516,Clients!$A$2:$A$1020,0)),"")</f>
        <v/>
      </c>
      <c r="U2516" s="67">
        <f>IFERROR(INDEX(Clients!$I$2:$I$1020,MATCH($E2516,Clients!$A$2:$A$1020,0)),"")</f>
        <v/>
      </c>
      <c r="V2516" s="69">
        <f>1</f>
        <v/>
      </c>
      <c r="W2516" s="69">
        <f>IF($N2516="Accepté",1,0)</f>
        <v/>
      </c>
      <c r="X2516" s="68">
        <f>$M2516*$W2516</f>
        <v/>
      </c>
      <c r="Y2516" s="68">
        <f>IF($N2516="En cours",0,$M2516)</f>
        <v/>
      </c>
      <c r="Z2516" s="69">
        <f>IF($P2516="",0,1)</f>
        <v/>
      </c>
      <c r="AA2516" s="70">
        <f>IF($P2516="",0,$P2516)</f>
        <v/>
      </c>
      <c r="AB2516" s="69">
        <f>IF(AND($P2516&lt;&gt;"",$P2516&lt;=Paramètres!$C$14),1,0)</f>
        <v/>
      </c>
      <c r="AC2516" s="67">
        <f>IF($P2516="","Jamais relancé",IF($P2516&lt;=3,"0-3 j",IF($P2516&lt;=7,"4-7 j",IF($P2516&lt;=15,"8-15 j","Plus de 15 j"))))</f>
        <v/>
      </c>
      <c r="AD2516" s="67">
        <f>IF($M2516&lt;=1000,"Moins de 1 k€",IF($M2516&lt;=5000,"1 à 5 k€",IF($M2516&lt;=15000,"5 à 15 k€","Plus de 15 k€")))</f>
        <v/>
      </c>
    </row>
    <row r="2517">
      <c r="A2517" s="65" t="inlineStr">
        <is>
          <t>DEV-02516</t>
        </is>
      </c>
      <c r="B2517" s="66" t="n">
        <v>46013</v>
      </c>
      <c r="C2517" s="65" t="inlineStr">
        <is>
          <t>2025-12</t>
        </is>
      </c>
      <c r="D2517" s="65" t="inlineStr">
        <is>
          <t>2025-2026</t>
        </is>
      </c>
      <c r="E2517" s="65" t="inlineStr">
        <is>
          <t>CLI-0780</t>
        </is>
      </c>
      <c r="F2517" s="65" t="inlineStr">
        <is>
          <t>Particulier</t>
        </is>
      </c>
      <c r="G2517" s="65" t="inlineStr">
        <is>
          <t>Montpellier</t>
        </is>
      </c>
      <c r="H2517" s="65" t="inlineStr">
        <is>
          <t>Thomas Rey</t>
        </is>
      </c>
      <c r="I2517" s="65" t="inlineStr">
        <is>
          <t>Dépannage</t>
        </is>
      </c>
      <c r="J2517" s="65" t="inlineStr">
        <is>
          <t>DP-002</t>
        </is>
      </c>
      <c r="K2517" s="65" t="inlineStr">
        <is>
          <t>Débouchage canalisation</t>
        </is>
      </c>
      <c r="L2517" s="67" t="n">
        <v>1</v>
      </c>
      <c r="M2517" s="68" t="n">
        <v>367.32</v>
      </c>
      <c r="N2517" s="65" t="inlineStr">
        <is>
          <t>Refusé</t>
        </is>
      </c>
      <c r="O2517" s="66" t="n">
        <v>46036</v>
      </c>
      <c r="P2517" s="67" t="n">
        <v>20</v>
      </c>
      <c r="Q2517" s="67" t="n">
        <v>1</v>
      </c>
      <c r="R2517" s="67">
        <f>$I2517</f>
        <v/>
      </c>
      <c r="S2517" s="67">
        <f>$K2517</f>
        <v/>
      </c>
      <c r="T2517" s="67">
        <f>IFERROR(INDEX(Clients!$G$2:$G$1020,MATCH($E2517,Clients!$A$2:$A$1020,0)),"")</f>
        <v/>
      </c>
      <c r="U2517" s="67">
        <f>IFERROR(INDEX(Clients!$I$2:$I$1020,MATCH($E2517,Clients!$A$2:$A$1020,0)),"")</f>
        <v/>
      </c>
      <c r="V2517" s="69">
        <f>1</f>
        <v/>
      </c>
      <c r="W2517" s="69">
        <f>IF($N2517="Accepté",1,0)</f>
        <v/>
      </c>
      <c r="X2517" s="68">
        <f>$M2517*$W2517</f>
        <v/>
      </c>
      <c r="Y2517" s="68">
        <f>IF($N2517="En cours",0,$M2517)</f>
        <v/>
      </c>
      <c r="Z2517" s="69">
        <f>IF($P2517="",0,1)</f>
        <v/>
      </c>
      <c r="AA2517" s="70">
        <f>IF($P2517="",0,$P2517)</f>
        <v/>
      </c>
      <c r="AB2517" s="69">
        <f>IF(AND($P2517&lt;&gt;"",$P2517&lt;=Paramètres!$C$14),1,0)</f>
        <v/>
      </c>
      <c r="AC2517" s="67">
        <f>IF($P2517="","Jamais relancé",IF($P2517&lt;=3,"0-3 j",IF($P2517&lt;=7,"4-7 j",IF($P2517&lt;=15,"8-15 j","Plus de 15 j"))))</f>
        <v/>
      </c>
      <c r="AD2517" s="67">
        <f>IF($M2517&lt;=1000,"Moins de 1 k€",IF($M2517&lt;=5000,"1 à 5 k€",IF($M2517&lt;=15000,"5 à 15 k€","Plus de 15 k€")))</f>
        <v/>
      </c>
    </row>
    <row r="2518">
      <c r="A2518" s="65" t="inlineStr">
        <is>
          <t>DEV-02517</t>
        </is>
      </c>
      <c r="B2518" s="66" t="n">
        <v>46014</v>
      </c>
      <c r="C2518" s="65" t="inlineStr">
        <is>
          <t>2025-12</t>
        </is>
      </c>
      <c r="D2518" s="65" t="inlineStr">
        <is>
          <t>2025-2026</t>
        </is>
      </c>
      <c r="E2518" s="65" t="inlineStr">
        <is>
          <t>CLI-0019</t>
        </is>
      </c>
      <c r="F2518" s="65" t="inlineStr">
        <is>
          <t>Particulier</t>
        </is>
      </c>
      <c r="G2518" s="65" t="inlineStr">
        <is>
          <t>Bordeaux</t>
        </is>
      </c>
      <c r="H2518" s="65" t="inlineStr">
        <is>
          <t>Sophie Marchand</t>
        </is>
      </c>
      <c r="I2518" s="65" t="inlineStr">
        <is>
          <t>Plomberie</t>
        </is>
      </c>
      <c r="J2518" s="65" t="inlineStr">
        <is>
          <t>PR-002</t>
        </is>
      </c>
      <c r="K2518" s="65" t="inlineStr">
        <is>
          <t>Recherche de fuite + réparation</t>
        </is>
      </c>
      <c r="L2518" s="67" t="n">
        <v>1</v>
      </c>
      <c r="M2518" s="68" t="n">
        <v>416.2</v>
      </c>
      <c r="N2518" s="65" t="inlineStr">
        <is>
          <t>Sans réponse</t>
        </is>
      </c>
      <c r="O2518" s="66" t="n">
        <v>46039</v>
      </c>
      <c r="P2518" s="67" t="n">
        <v>14</v>
      </c>
      <c r="Q2518" s="67" t="n">
        <v>1</v>
      </c>
      <c r="R2518" s="67">
        <f>$I2518</f>
        <v/>
      </c>
      <c r="S2518" s="67">
        <f>$K2518</f>
        <v/>
      </c>
      <c r="T2518" s="67">
        <f>IFERROR(INDEX(Clients!$G$2:$G$1020,MATCH($E2518,Clients!$A$2:$A$1020,0)),"")</f>
        <v/>
      </c>
      <c r="U2518" s="67">
        <f>IFERROR(INDEX(Clients!$I$2:$I$1020,MATCH($E2518,Clients!$A$2:$A$1020,0)),"")</f>
        <v/>
      </c>
      <c r="V2518" s="69">
        <f>1</f>
        <v/>
      </c>
      <c r="W2518" s="69">
        <f>IF($N2518="Accepté",1,0)</f>
        <v/>
      </c>
      <c r="X2518" s="68">
        <f>$M2518*$W2518</f>
        <v/>
      </c>
      <c r="Y2518" s="68">
        <f>IF($N2518="En cours",0,$M2518)</f>
        <v/>
      </c>
      <c r="Z2518" s="69">
        <f>IF($P2518="",0,1)</f>
        <v/>
      </c>
      <c r="AA2518" s="70">
        <f>IF($P2518="",0,$P2518)</f>
        <v/>
      </c>
      <c r="AB2518" s="69">
        <f>IF(AND($P2518&lt;&gt;"",$P2518&lt;=Paramètres!$C$14),1,0)</f>
        <v/>
      </c>
      <c r="AC2518" s="67">
        <f>IF($P2518="","Jamais relancé",IF($P2518&lt;=3,"0-3 j",IF($P2518&lt;=7,"4-7 j",IF($P2518&lt;=15,"8-15 j","Plus de 15 j"))))</f>
        <v/>
      </c>
      <c r="AD2518" s="67">
        <f>IF($M2518&lt;=1000,"Moins de 1 k€",IF($M2518&lt;=5000,"1 à 5 k€",IF($M2518&lt;=15000,"5 à 15 k€","Plus de 15 k€")))</f>
        <v/>
      </c>
    </row>
    <row r="2519">
      <c r="A2519" s="65" t="inlineStr">
        <is>
          <t>DEV-02518</t>
        </is>
      </c>
      <c r="B2519" s="66" t="n">
        <v>46014</v>
      </c>
      <c r="C2519" s="65" t="inlineStr">
        <is>
          <t>2025-12</t>
        </is>
      </c>
      <c r="D2519" s="65" t="inlineStr">
        <is>
          <t>2025-2026</t>
        </is>
      </c>
      <c r="E2519" s="65" t="inlineStr">
        <is>
          <t>CLI-0074</t>
        </is>
      </c>
      <c r="F2519" s="65" t="inlineStr">
        <is>
          <t>Particulier</t>
        </is>
      </c>
      <c r="G2519" s="65" t="inlineStr">
        <is>
          <t>Bordeaux</t>
        </is>
      </c>
      <c r="H2519" s="65" t="inlineStr">
        <is>
          <t>Sophie Marchand</t>
        </is>
      </c>
      <c r="I2519" s="65" t="inlineStr">
        <is>
          <t>Électricité</t>
        </is>
      </c>
      <c r="J2519" s="65" t="inlineStr">
        <is>
          <t>EL-001</t>
        </is>
      </c>
      <c r="K2519" s="65" t="inlineStr">
        <is>
          <t>Mise aux normes tableau électrique</t>
        </is>
      </c>
      <c r="L2519" s="67" t="n">
        <v>1</v>
      </c>
      <c r="M2519" s="68" t="n">
        <v>1657.54</v>
      </c>
      <c r="N2519" s="65" t="inlineStr">
        <is>
          <t>Sans réponse</t>
        </is>
      </c>
      <c r="O2519" s="66" t="n">
        <v>46035</v>
      </c>
      <c r="P2519" s="67" t="n">
        <v>10</v>
      </c>
      <c r="Q2519" s="67" t="n">
        <v>1</v>
      </c>
      <c r="R2519" s="67">
        <f>$I2519</f>
        <v/>
      </c>
      <c r="S2519" s="67">
        <f>$K2519</f>
        <v/>
      </c>
      <c r="T2519" s="67">
        <f>IFERROR(INDEX(Clients!$G$2:$G$1020,MATCH($E2519,Clients!$A$2:$A$1020,0)),"")</f>
        <v/>
      </c>
      <c r="U2519" s="67">
        <f>IFERROR(INDEX(Clients!$I$2:$I$1020,MATCH($E2519,Clients!$A$2:$A$1020,0)),"")</f>
        <v/>
      </c>
      <c r="V2519" s="69">
        <f>1</f>
        <v/>
      </c>
      <c r="W2519" s="69">
        <f>IF($N2519="Accepté",1,0)</f>
        <v/>
      </c>
      <c r="X2519" s="68">
        <f>$M2519*$W2519</f>
        <v/>
      </c>
      <c r="Y2519" s="68">
        <f>IF($N2519="En cours",0,$M2519)</f>
        <v/>
      </c>
      <c r="Z2519" s="69">
        <f>IF($P2519="",0,1)</f>
        <v/>
      </c>
      <c r="AA2519" s="70">
        <f>IF($P2519="",0,$P2519)</f>
        <v/>
      </c>
      <c r="AB2519" s="69">
        <f>IF(AND($P2519&lt;&gt;"",$P2519&lt;=Paramètres!$C$14),1,0)</f>
        <v/>
      </c>
      <c r="AC2519" s="67">
        <f>IF($P2519="","Jamais relancé",IF($P2519&lt;=3,"0-3 j",IF($P2519&lt;=7,"4-7 j",IF($P2519&lt;=15,"8-15 j","Plus de 15 j"))))</f>
        <v/>
      </c>
      <c r="AD2519" s="67">
        <f>IF($M2519&lt;=1000,"Moins de 1 k€",IF($M2519&lt;=5000,"1 à 5 k€",IF($M2519&lt;=15000,"5 à 15 k€","Plus de 15 k€")))</f>
        <v/>
      </c>
    </row>
    <row r="2520">
      <c r="A2520" s="65" t="inlineStr">
        <is>
          <t>DEV-02519</t>
        </is>
      </c>
      <c r="B2520" s="66" t="n">
        <v>46014</v>
      </c>
      <c r="C2520" s="65" t="inlineStr">
        <is>
          <t>2025-12</t>
        </is>
      </c>
      <c r="D2520" s="65" t="inlineStr">
        <is>
          <t>2025-2026</t>
        </is>
      </c>
      <c r="E2520" s="65" t="inlineStr">
        <is>
          <t>CLI-0211</t>
        </is>
      </c>
      <c r="F2520" s="65" t="inlineStr">
        <is>
          <t>Particulier</t>
        </is>
      </c>
      <c r="G2520" s="65" t="inlineStr">
        <is>
          <t>Bordeaux</t>
        </is>
      </c>
      <c r="H2520" s="65" t="inlineStr">
        <is>
          <t>Sophie Marchand</t>
        </is>
      </c>
      <c r="I2520" s="65" t="inlineStr">
        <is>
          <t>Chauffage</t>
        </is>
      </c>
      <c r="J2520" s="65" t="inlineStr">
        <is>
          <t>CH-003</t>
        </is>
      </c>
      <c r="K2520" s="65" t="inlineStr">
        <is>
          <t>Installation pompe à chaleur air/eau</t>
        </is>
      </c>
      <c r="L2520" s="67" t="n">
        <v>1</v>
      </c>
      <c r="M2520" s="68" t="n">
        <v>12531.36</v>
      </c>
      <c r="N2520" s="65" t="inlineStr">
        <is>
          <t>Accepté</t>
        </is>
      </c>
      <c r="O2520" s="66" t="n">
        <v>46064</v>
      </c>
      <c r="P2520" s="67" t="n">
        <v>5</v>
      </c>
      <c r="Q2520" s="67" t="n">
        <v>1</v>
      </c>
      <c r="R2520" s="67">
        <f>$I2520</f>
        <v/>
      </c>
      <c r="S2520" s="67">
        <f>$K2520</f>
        <v/>
      </c>
      <c r="T2520" s="67">
        <f>IFERROR(INDEX(Clients!$G$2:$G$1020,MATCH($E2520,Clients!$A$2:$A$1020,0)),"")</f>
        <v/>
      </c>
      <c r="U2520" s="67">
        <f>IFERROR(INDEX(Clients!$I$2:$I$1020,MATCH($E2520,Clients!$A$2:$A$1020,0)),"")</f>
        <v/>
      </c>
      <c r="V2520" s="69">
        <f>1</f>
        <v/>
      </c>
      <c r="W2520" s="69">
        <f>IF($N2520="Accepté",1,0)</f>
        <v/>
      </c>
      <c r="X2520" s="68">
        <f>$M2520*$W2520</f>
        <v/>
      </c>
      <c r="Y2520" s="68">
        <f>IF($N2520="En cours",0,$M2520)</f>
        <v/>
      </c>
      <c r="Z2520" s="69">
        <f>IF($P2520="",0,1)</f>
        <v/>
      </c>
      <c r="AA2520" s="70">
        <f>IF($P2520="",0,$P2520)</f>
        <v/>
      </c>
      <c r="AB2520" s="69">
        <f>IF(AND($P2520&lt;&gt;"",$P2520&lt;=Paramètres!$C$14),1,0)</f>
        <v/>
      </c>
      <c r="AC2520" s="67">
        <f>IF($P2520="","Jamais relancé",IF($P2520&lt;=3,"0-3 j",IF($P2520&lt;=7,"4-7 j",IF($P2520&lt;=15,"8-15 j","Plus de 15 j"))))</f>
        <v/>
      </c>
      <c r="AD2520" s="67">
        <f>IF($M2520&lt;=1000,"Moins de 1 k€",IF($M2520&lt;=5000,"1 à 5 k€",IF($M2520&lt;=15000,"5 à 15 k€","Plus de 15 k€")))</f>
        <v/>
      </c>
    </row>
    <row r="2521">
      <c r="A2521" s="65" t="inlineStr">
        <is>
          <t>DEV-02520</t>
        </is>
      </c>
      <c r="B2521" s="66" t="n">
        <v>46014</v>
      </c>
      <c r="C2521" s="65" t="inlineStr">
        <is>
          <t>2025-12</t>
        </is>
      </c>
      <c r="D2521" s="65" t="inlineStr">
        <is>
          <t>2025-2026</t>
        </is>
      </c>
      <c r="E2521" s="65" t="inlineStr">
        <is>
          <t>CLI-0615</t>
        </is>
      </c>
      <c r="F2521" s="65" t="inlineStr">
        <is>
          <t>Professionnel</t>
        </is>
      </c>
      <c r="G2521" s="65" t="inlineStr">
        <is>
          <t>Montpellier</t>
        </is>
      </c>
      <c r="H2521" s="65" t="inlineStr">
        <is>
          <t>Thomas Rey</t>
        </is>
      </c>
      <c r="I2521" s="65" t="inlineStr">
        <is>
          <t>Salle de bain</t>
        </is>
      </c>
      <c r="J2521" s="65" t="inlineStr">
        <is>
          <t>SB-001</t>
        </is>
      </c>
      <c r="K2521" s="65" t="inlineStr">
        <is>
          <t>Rénovation salle de bain complète</t>
        </is>
      </c>
      <c r="L2521" s="67" t="n">
        <v>1</v>
      </c>
      <c r="M2521" s="68" t="n">
        <v>15690.37</v>
      </c>
      <c r="N2521" s="65" t="inlineStr">
        <is>
          <t>Refusé</t>
        </is>
      </c>
      <c r="O2521" s="66" t="n">
        <v>46029</v>
      </c>
      <c r="P2521" s="67" t="n">
        <v>12</v>
      </c>
      <c r="Q2521" s="67" t="n">
        <v>1</v>
      </c>
      <c r="R2521" s="67">
        <f>$I2521</f>
        <v/>
      </c>
      <c r="S2521" s="67">
        <f>$K2521</f>
        <v/>
      </c>
      <c r="T2521" s="67">
        <f>IFERROR(INDEX(Clients!$G$2:$G$1020,MATCH($E2521,Clients!$A$2:$A$1020,0)),"")</f>
        <v/>
      </c>
      <c r="U2521" s="67">
        <f>IFERROR(INDEX(Clients!$I$2:$I$1020,MATCH($E2521,Clients!$A$2:$A$1020,0)),"")</f>
        <v/>
      </c>
      <c r="V2521" s="69">
        <f>1</f>
        <v/>
      </c>
      <c r="W2521" s="69">
        <f>IF($N2521="Accepté",1,0)</f>
        <v/>
      </c>
      <c r="X2521" s="68">
        <f>$M2521*$W2521</f>
        <v/>
      </c>
      <c r="Y2521" s="68">
        <f>IF($N2521="En cours",0,$M2521)</f>
        <v/>
      </c>
      <c r="Z2521" s="69">
        <f>IF($P2521="",0,1)</f>
        <v/>
      </c>
      <c r="AA2521" s="70">
        <f>IF($P2521="",0,$P2521)</f>
        <v/>
      </c>
      <c r="AB2521" s="69">
        <f>IF(AND($P2521&lt;&gt;"",$P2521&lt;=Paramètres!$C$14),1,0)</f>
        <v/>
      </c>
      <c r="AC2521" s="67">
        <f>IF($P2521="","Jamais relancé",IF($P2521&lt;=3,"0-3 j",IF($P2521&lt;=7,"4-7 j",IF($P2521&lt;=15,"8-15 j","Plus de 15 j"))))</f>
        <v/>
      </c>
      <c r="AD2521" s="67">
        <f>IF($M2521&lt;=1000,"Moins de 1 k€",IF($M2521&lt;=5000,"1 à 5 k€",IF($M2521&lt;=15000,"5 à 15 k€","Plus de 15 k€")))</f>
        <v/>
      </c>
    </row>
    <row r="2522">
      <c r="A2522" s="65" t="inlineStr">
        <is>
          <t>DEV-02521</t>
        </is>
      </c>
      <c r="B2522" s="66" t="n">
        <v>46015</v>
      </c>
      <c r="C2522" s="65" t="inlineStr">
        <is>
          <t>2025-12</t>
        </is>
      </c>
      <c r="D2522" s="65" t="inlineStr">
        <is>
          <t>2025-2026</t>
        </is>
      </c>
      <c r="E2522" s="65" t="inlineStr">
        <is>
          <t>CLI-0238</t>
        </is>
      </c>
      <c r="F2522" s="65" t="inlineStr">
        <is>
          <t>Particulier</t>
        </is>
      </c>
      <c r="G2522" s="65" t="inlineStr">
        <is>
          <t>Bordeaux</t>
        </is>
      </c>
      <c r="H2522" s="65" t="inlineStr">
        <is>
          <t>Sophie Marchand</t>
        </is>
      </c>
      <c r="I2522" s="65" t="inlineStr">
        <is>
          <t>Plomberie</t>
        </is>
      </c>
      <c r="J2522" s="65" t="inlineStr">
        <is>
          <t>PR-004</t>
        </is>
      </c>
      <c r="K2522" s="65" t="inlineStr">
        <is>
          <t>Remplacement colonne d'évacuation</t>
        </is>
      </c>
      <c r="L2522" s="67" t="n">
        <v>1</v>
      </c>
      <c r="M2522" s="68" t="n">
        <v>5515.4</v>
      </c>
      <c r="N2522" s="65" t="inlineStr">
        <is>
          <t>Sans réponse</t>
        </is>
      </c>
      <c r="O2522" s="66" t="n">
        <v>46027</v>
      </c>
      <c r="P2522" s="67" t="n"/>
      <c r="Q2522" s="67" t="n">
        <v>0</v>
      </c>
      <c r="R2522" s="67">
        <f>$I2522</f>
        <v/>
      </c>
      <c r="S2522" s="67">
        <f>$K2522</f>
        <v/>
      </c>
      <c r="T2522" s="67">
        <f>IFERROR(INDEX(Clients!$G$2:$G$1020,MATCH($E2522,Clients!$A$2:$A$1020,0)),"")</f>
        <v/>
      </c>
      <c r="U2522" s="67">
        <f>IFERROR(INDEX(Clients!$I$2:$I$1020,MATCH($E2522,Clients!$A$2:$A$1020,0)),"")</f>
        <v/>
      </c>
      <c r="V2522" s="69">
        <f>1</f>
        <v/>
      </c>
      <c r="W2522" s="69">
        <f>IF($N2522="Accepté",1,0)</f>
        <v/>
      </c>
      <c r="X2522" s="68">
        <f>$M2522*$W2522</f>
        <v/>
      </c>
      <c r="Y2522" s="68">
        <f>IF($N2522="En cours",0,$M2522)</f>
        <v/>
      </c>
      <c r="Z2522" s="69">
        <f>IF($P2522="",0,1)</f>
        <v/>
      </c>
      <c r="AA2522" s="70">
        <f>IF($P2522="",0,$P2522)</f>
        <v/>
      </c>
      <c r="AB2522" s="69">
        <f>IF(AND($P2522&lt;&gt;"",$P2522&lt;=Paramètres!$C$14),1,0)</f>
        <v/>
      </c>
      <c r="AC2522" s="67">
        <f>IF($P2522="","Jamais relancé",IF($P2522&lt;=3,"0-3 j",IF($P2522&lt;=7,"4-7 j",IF($P2522&lt;=15,"8-15 j","Plus de 15 j"))))</f>
        <v/>
      </c>
      <c r="AD2522" s="67">
        <f>IF($M2522&lt;=1000,"Moins de 1 k€",IF($M2522&lt;=5000,"1 à 5 k€",IF($M2522&lt;=15000,"5 à 15 k€","Plus de 15 k€")))</f>
        <v/>
      </c>
    </row>
    <row r="2523">
      <c r="A2523" s="65" t="inlineStr">
        <is>
          <t>DEV-02522</t>
        </is>
      </c>
      <c r="B2523" s="66" t="n">
        <v>46015</v>
      </c>
      <c r="C2523" s="65" t="inlineStr">
        <is>
          <t>2025-12</t>
        </is>
      </c>
      <c r="D2523" s="65" t="inlineStr">
        <is>
          <t>2025-2026</t>
        </is>
      </c>
      <c r="E2523" s="65" t="inlineStr">
        <is>
          <t>CLI-0483</t>
        </is>
      </c>
      <c r="F2523" s="65" t="inlineStr">
        <is>
          <t>Particulier</t>
        </is>
      </c>
      <c r="G2523" s="65" t="inlineStr">
        <is>
          <t>Bordeaux</t>
        </is>
      </c>
      <c r="H2523" s="65" t="inlineStr">
        <is>
          <t>Karim Belkacem</t>
        </is>
      </c>
      <c r="I2523" s="65" t="inlineStr">
        <is>
          <t>Chauffage</t>
        </is>
      </c>
      <c r="J2523" s="65" t="inlineStr">
        <is>
          <t>CH-002</t>
        </is>
      </c>
      <c r="K2523" s="65" t="inlineStr">
        <is>
          <t>Entretien annuel chaudière</t>
        </is>
      </c>
      <c r="L2523" s="67" t="n">
        <v>2</v>
      </c>
      <c r="M2523" s="68" t="n">
        <v>338.27</v>
      </c>
      <c r="N2523" s="65" t="inlineStr">
        <is>
          <t>Refusé</t>
        </is>
      </c>
      <c r="O2523" s="66" t="n">
        <v>46049</v>
      </c>
      <c r="P2523" s="67" t="n">
        <v>9</v>
      </c>
      <c r="Q2523" s="67" t="n">
        <v>1</v>
      </c>
      <c r="R2523" s="67">
        <f>$I2523</f>
        <v/>
      </c>
      <c r="S2523" s="67">
        <f>$K2523</f>
        <v/>
      </c>
      <c r="T2523" s="67">
        <f>IFERROR(INDEX(Clients!$G$2:$G$1020,MATCH($E2523,Clients!$A$2:$A$1020,0)),"")</f>
        <v/>
      </c>
      <c r="U2523" s="67">
        <f>IFERROR(INDEX(Clients!$I$2:$I$1020,MATCH($E2523,Clients!$A$2:$A$1020,0)),"")</f>
        <v/>
      </c>
      <c r="V2523" s="69">
        <f>1</f>
        <v/>
      </c>
      <c r="W2523" s="69">
        <f>IF($N2523="Accepté",1,0)</f>
        <v/>
      </c>
      <c r="X2523" s="68">
        <f>$M2523*$W2523</f>
        <v/>
      </c>
      <c r="Y2523" s="68">
        <f>IF($N2523="En cours",0,$M2523)</f>
        <v/>
      </c>
      <c r="Z2523" s="69">
        <f>IF($P2523="",0,1)</f>
        <v/>
      </c>
      <c r="AA2523" s="70">
        <f>IF($P2523="",0,$P2523)</f>
        <v/>
      </c>
      <c r="AB2523" s="69">
        <f>IF(AND($P2523&lt;&gt;"",$P2523&lt;=Paramètres!$C$14),1,0)</f>
        <v/>
      </c>
      <c r="AC2523" s="67">
        <f>IF($P2523="","Jamais relancé",IF($P2523&lt;=3,"0-3 j",IF($P2523&lt;=7,"4-7 j",IF($P2523&lt;=15,"8-15 j","Plus de 15 j"))))</f>
        <v/>
      </c>
      <c r="AD2523" s="67">
        <f>IF($M2523&lt;=1000,"Moins de 1 k€",IF($M2523&lt;=5000,"1 à 5 k€",IF($M2523&lt;=15000,"5 à 15 k€","Plus de 15 k€")))</f>
        <v/>
      </c>
    </row>
    <row r="2524">
      <c r="A2524" s="65" t="inlineStr">
        <is>
          <t>DEV-02523</t>
        </is>
      </c>
      <c r="B2524" s="66" t="n">
        <v>46015</v>
      </c>
      <c r="C2524" s="65" t="inlineStr">
        <is>
          <t>2025-12</t>
        </is>
      </c>
      <c r="D2524" s="65" t="inlineStr">
        <is>
          <t>2025-2026</t>
        </is>
      </c>
      <c r="E2524" s="65" t="inlineStr">
        <is>
          <t>CLI-0660</t>
        </is>
      </c>
      <c r="F2524" s="65" t="inlineStr">
        <is>
          <t>Particulier</t>
        </is>
      </c>
      <c r="G2524" s="65" t="inlineStr">
        <is>
          <t>Toulouse</t>
        </is>
      </c>
      <c r="H2524" s="65" t="inlineStr">
        <is>
          <t>Julien Fabre</t>
        </is>
      </c>
      <c r="I2524" s="65" t="inlineStr">
        <is>
          <t>Chauffage</t>
        </is>
      </c>
      <c r="J2524" s="65" t="inlineStr">
        <is>
          <t>CH-004</t>
        </is>
      </c>
      <c r="K2524" s="65" t="inlineStr">
        <is>
          <t>Remplacement radiateurs (lot de 5)</t>
        </is>
      </c>
      <c r="L2524" s="67" t="n">
        <v>1</v>
      </c>
      <c r="M2524" s="68" t="n">
        <v>2514.44</v>
      </c>
      <c r="N2524" s="65" t="inlineStr">
        <is>
          <t>Refusé</t>
        </is>
      </c>
      <c r="O2524" s="66" t="n">
        <v>46046</v>
      </c>
      <c r="P2524" s="67" t="n">
        <v>6</v>
      </c>
      <c r="Q2524" s="67" t="n">
        <v>1</v>
      </c>
      <c r="R2524" s="67">
        <f>$I2524</f>
        <v/>
      </c>
      <c r="S2524" s="67">
        <f>$K2524</f>
        <v/>
      </c>
      <c r="T2524" s="67">
        <f>IFERROR(INDEX(Clients!$G$2:$G$1020,MATCH($E2524,Clients!$A$2:$A$1020,0)),"")</f>
        <v/>
      </c>
      <c r="U2524" s="67">
        <f>IFERROR(INDEX(Clients!$I$2:$I$1020,MATCH($E2524,Clients!$A$2:$A$1020,0)),"")</f>
        <v/>
      </c>
      <c r="V2524" s="69">
        <f>1</f>
        <v/>
      </c>
      <c r="W2524" s="69">
        <f>IF($N2524="Accepté",1,0)</f>
        <v/>
      </c>
      <c r="X2524" s="68">
        <f>$M2524*$W2524</f>
        <v/>
      </c>
      <c r="Y2524" s="68">
        <f>IF($N2524="En cours",0,$M2524)</f>
        <v/>
      </c>
      <c r="Z2524" s="69">
        <f>IF($P2524="",0,1)</f>
        <v/>
      </c>
      <c r="AA2524" s="70">
        <f>IF($P2524="",0,$P2524)</f>
        <v/>
      </c>
      <c r="AB2524" s="69">
        <f>IF(AND($P2524&lt;&gt;"",$P2524&lt;=Paramètres!$C$14),1,0)</f>
        <v/>
      </c>
      <c r="AC2524" s="67">
        <f>IF($P2524="","Jamais relancé",IF($P2524&lt;=3,"0-3 j",IF($P2524&lt;=7,"4-7 j",IF($P2524&lt;=15,"8-15 j","Plus de 15 j"))))</f>
        <v/>
      </c>
      <c r="AD2524" s="67">
        <f>IF($M2524&lt;=1000,"Moins de 1 k€",IF($M2524&lt;=5000,"1 à 5 k€",IF($M2524&lt;=15000,"5 à 15 k€","Plus de 15 k€")))</f>
        <v/>
      </c>
    </row>
    <row r="2525">
      <c r="A2525" s="65" t="inlineStr">
        <is>
          <t>DEV-02524</t>
        </is>
      </c>
      <c r="B2525" s="66" t="n">
        <v>46015</v>
      </c>
      <c r="C2525" s="65" t="inlineStr">
        <is>
          <t>2025-12</t>
        </is>
      </c>
      <c r="D2525" s="65" t="inlineStr">
        <is>
          <t>2025-2026</t>
        </is>
      </c>
      <c r="E2525" s="65" t="inlineStr">
        <is>
          <t>CLI-0547</t>
        </is>
      </c>
      <c r="F2525" s="65" t="inlineStr">
        <is>
          <t>Particulier</t>
        </is>
      </c>
      <c r="G2525" s="65" t="inlineStr">
        <is>
          <t>Montpellier</t>
        </is>
      </c>
      <c r="H2525" s="65" t="inlineStr">
        <is>
          <t>Thomas Rey</t>
        </is>
      </c>
      <c r="I2525" s="65" t="inlineStr">
        <is>
          <t>Chauffage</t>
        </is>
      </c>
      <c r="J2525" s="65" t="inlineStr">
        <is>
          <t>CH-004</t>
        </is>
      </c>
      <c r="K2525" s="65" t="inlineStr">
        <is>
          <t>Remplacement radiateurs (lot de 5)</t>
        </is>
      </c>
      <c r="L2525" s="67" t="n">
        <v>2</v>
      </c>
      <c r="M2525" s="68" t="n">
        <v>5239.27</v>
      </c>
      <c r="N2525" s="65" t="inlineStr">
        <is>
          <t>Sans réponse</t>
        </is>
      </c>
      <c r="O2525" s="66" t="n">
        <v>46024</v>
      </c>
      <c r="P2525" s="67" t="n">
        <v>16</v>
      </c>
      <c r="Q2525" s="67" t="n">
        <v>0</v>
      </c>
      <c r="R2525" s="67">
        <f>$I2525</f>
        <v/>
      </c>
      <c r="S2525" s="67">
        <f>$K2525</f>
        <v/>
      </c>
      <c r="T2525" s="67">
        <f>IFERROR(INDEX(Clients!$G$2:$G$1020,MATCH($E2525,Clients!$A$2:$A$1020,0)),"")</f>
        <v/>
      </c>
      <c r="U2525" s="67">
        <f>IFERROR(INDEX(Clients!$I$2:$I$1020,MATCH($E2525,Clients!$A$2:$A$1020,0)),"")</f>
        <v/>
      </c>
      <c r="V2525" s="69">
        <f>1</f>
        <v/>
      </c>
      <c r="W2525" s="69">
        <f>IF($N2525="Accepté",1,0)</f>
        <v/>
      </c>
      <c r="X2525" s="68">
        <f>$M2525*$W2525</f>
        <v/>
      </c>
      <c r="Y2525" s="68">
        <f>IF($N2525="En cours",0,$M2525)</f>
        <v/>
      </c>
      <c r="Z2525" s="69">
        <f>IF($P2525="",0,1)</f>
        <v/>
      </c>
      <c r="AA2525" s="70">
        <f>IF($P2525="",0,$P2525)</f>
        <v/>
      </c>
      <c r="AB2525" s="69">
        <f>IF(AND($P2525&lt;&gt;"",$P2525&lt;=Paramètres!$C$14),1,0)</f>
        <v/>
      </c>
      <c r="AC2525" s="67">
        <f>IF($P2525="","Jamais relancé",IF($P2525&lt;=3,"0-3 j",IF($P2525&lt;=7,"4-7 j",IF($P2525&lt;=15,"8-15 j","Plus de 15 j"))))</f>
        <v/>
      </c>
      <c r="AD2525" s="67">
        <f>IF($M2525&lt;=1000,"Moins de 1 k€",IF($M2525&lt;=5000,"1 à 5 k€",IF($M2525&lt;=15000,"5 à 15 k€","Plus de 15 k€")))</f>
        <v/>
      </c>
    </row>
    <row r="2526">
      <c r="A2526" s="65" t="inlineStr">
        <is>
          <t>DEV-02525</t>
        </is>
      </c>
      <c r="B2526" s="66" t="n">
        <v>46015</v>
      </c>
      <c r="C2526" s="65" t="inlineStr">
        <is>
          <t>2025-12</t>
        </is>
      </c>
      <c r="D2526" s="65" t="inlineStr">
        <is>
          <t>2025-2026</t>
        </is>
      </c>
      <c r="E2526" s="65" t="inlineStr">
        <is>
          <t>CLI-0729</t>
        </is>
      </c>
      <c r="F2526" s="65" t="inlineStr">
        <is>
          <t>Particulier</t>
        </is>
      </c>
      <c r="G2526" s="65" t="inlineStr">
        <is>
          <t>Montpellier</t>
        </is>
      </c>
      <c r="H2526" s="65" t="inlineStr">
        <is>
          <t>Thomas Rey</t>
        </is>
      </c>
      <c r="I2526" s="65" t="inlineStr">
        <is>
          <t>Dépannage</t>
        </is>
      </c>
      <c r="J2526" s="65" t="inlineStr">
        <is>
          <t>DP-003</t>
        </is>
      </c>
      <c r="K2526" s="65" t="inlineStr">
        <is>
          <t>Dépannage électrique urgence</t>
        </is>
      </c>
      <c r="L2526" s="67" t="n">
        <v>1</v>
      </c>
      <c r="M2526" s="68" t="n">
        <v>345.25</v>
      </c>
      <c r="N2526" s="65" t="inlineStr">
        <is>
          <t>Accepté</t>
        </is>
      </c>
      <c r="O2526" s="66" t="n">
        <v>46038</v>
      </c>
      <c r="P2526" s="67" t="n">
        <v>12</v>
      </c>
      <c r="Q2526" s="67" t="n">
        <v>1</v>
      </c>
      <c r="R2526" s="67">
        <f>$I2526</f>
        <v/>
      </c>
      <c r="S2526" s="67">
        <f>$K2526</f>
        <v/>
      </c>
      <c r="T2526" s="67">
        <f>IFERROR(INDEX(Clients!$G$2:$G$1020,MATCH($E2526,Clients!$A$2:$A$1020,0)),"")</f>
        <v/>
      </c>
      <c r="U2526" s="67">
        <f>IFERROR(INDEX(Clients!$I$2:$I$1020,MATCH($E2526,Clients!$A$2:$A$1020,0)),"")</f>
        <v/>
      </c>
      <c r="V2526" s="69">
        <f>1</f>
        <v/>
      </c>
      <c r="W2526" s="69">
        <f>IF($N2526="Accepté",1,0)</f>
        <v/>
      </c>
      <c r="X2526" s="68">
        <f>$M2526*$W2526</f>
        <v/>
      </c>
      <c r="Y2526" s="68">
        <f>IF($N2526="En cours",0,$M2526)</f>
        <v/>
      </c>
      <c r="Z2526" s="69">
        <f>IF($P2526="",0,1)</f>
        <v/>
      </c>
      <c r="AA2526" s="70">
        <f>IF($P2526="",0,$P2526)</f>
        <v/>
      </c>
      <c r="AB2526" s="69">
        <f>IF(AND($P2526&lt;&gt;"",$P2526&lt;=Paramètres!$C$14),1,0)</f>
        <v/>
      </c>
      <c r="AC2526" s="67">
        <f>IF($P2526="","Jamais relancé",IF($P2526&lt;=3,"0-3 j",IF($P2526&lt;=7,"4-7 j",IF($P2526&lt;=15,"8-15 j","Plus de 15 j"))))</f>
        <v/>
      </c>
      <c r="AD2526" s="67">
        <f>IF($M2526&lt;=1000,"Moins de 1 k€",IF($M2526&lt;=5000,"1 à 5 k€",IF($M2526&lt;=15000,"5 à 15 k€","Plus de 15 k€")))</f>
        <v/>
      </c>
    </row>
    <row r="2527">
      <c r="A2527" s="65" t="inlineStr">
        <is>
          <t>DEV-02526</t>
        </is>
      </c>
      <c r="B2527" s="66" t="n">
        <v>46016</v>
      </c>
      <c r="C2527" s="65" t="inlineStr">
        <is>
          <t>2025-12</t>
        </is>
      </c>
      <c r="D2527" s="65" t="inlineStr">
        <is>
          <t>2025-2026</t>
        </is>
      </c>
      <c r="E2527" s="65" t="inlineStr">
        <is>
          <t>CLI-0526</t>
        </is>
      </c>
      <c r="F2527" s="65" t="inlineStr">
        <is>
          <t>Particulier</t>
        </is>
      </c>
      <c r="G2527" s="65" t="inlineStr">
        <is>
          <t>Bordeaux</t>
        </is>
      </c>
      <c r="H2527" s="65" t="inlineStr">
        <is>
          <t>Sophie Marchand</t>
        </is>
      </c>
      <c r="I2527" s="65" t="inlineStr">
        <is>
          <t>Salle de bain</t>
        </is>
      </c>
      <c r="J2527" s="65" t="inlineStr">
        <is>
          <t>SB-001</t>
        </is>
      </c>
      <c r="K2527" s="65" t="inlineStr">
        <is>
          <t>Rénovation salle de bain complète</t>
        </is>
      </c>
      <c r="L2527" s="67" t="n">
        <v>1</v>
      </c>
      <c r="M2527" s="68" t="n">
        <v>8916.790000000001</v>
      </c>
      <c r="N2527" s="65" t="inlineStr">
        <is>
          <t>Sans réponse</t>
        </is>
      </c>
      <c r="O2527" s="66" t="n">
        <v>46045</v>
      </c>
      <c r="P2527" s="67" t="n">
        <v>11</v>
      </c>
      <c r="Q2527" s="67" t="n">
        <v>1</v>
      </c>
      <c r="R2527" s="67">
        <f>$I2527</f>
        <v/>
      </c>
      <c r="S2527" s="67">
        <f>$K2527</f>
        <v/>
      </c>
      <c r="T2527" s="67">
        <f>IFERROR(INDEX(Clients!$G$2:$G$1020,MATCH($E2527,Clients!$A$2:$A$1020,0)),"")</f>
        <v/>
      </c>
      <c r="U2527" s="67">
        <f>IFERROR(INDEX(Clients!$I$2:$I$1020,MATCH($E2527,Clients!$A$2:$A$1020,0)),"")</f>
        <v/>
      </c>
      <c r="V2527" s="69">
        <f>1</f>
        <v/>
      </c>
      <c r="W2527" s="69">
        <f>IF($N2527="Accepté",1,0)</f>
        <v/>
      </c>
      <c r="X2527" s="68">
        <f>$M2527*$W2527</f>
        <v/>
      </c>
      <c r="Y2527" s="68">
        <f>IF($N2527="En cours",0,$M2527)</f>
        <v/>
      </c>
      <c r="Z2527" s="69">
        <f>IF($P2527="",0,1)</f>
        <v/>
      </c>
      <c r="AA2527" s="70">
        <f>IF($P2527="",0,$P2527)</f>
        <v/>
      </c>
      <c r="AB2527" s="69">
        <f>IF(AND($P2527&lt;&gt;"",$P2527&lt;=Paramètres!$C$14),1,0)</f>
        <v/>
      </c>
      <c r="AC2527" s="67">
        <f>IF($P2527="","Jamais relancé",IF($P2527&lt;=3,"0-3 j",IF($P2527&lt;=7,"4-7 j",IF($P2527&lt;=15,"8-15 j","Plus de 15 j"))))</f>
        <v/>
      </c>
      <c r="AD2527" s="67">
        <f>IF($M2527&lt;=1000,"Moins de 1 k€",IF($M2527&lt;=5000,"1 à 5 k€",IF($M2527&lt;=15000,"5 à 15 k€","Plus de 15 k€")))</f>
        <v/>
      </c>
    </row>
    <row r="2528">
      <c r="A2528" s="65" t="inlineStr">
        <is>
          <t>DEV-02527</t>
        </is>
      </c>
      <c r="B2528" s="66" t="n">
        <v>46016</v>
      </c>
      <c r="C2528" s="65" t="inlineStr">
        <is>
          <t>2025-12</t>
        </is>
      </c>
      <c r="D2528" s="65" t="inlineStr">
        <is>
          <t>2025-2026</t>
        </is>
      </c>
      <c r="E2528" s="65" t="inlineStr">
        <is>
          <t>CLI-0295</t>
        </is>
      </c>
      <c r="F2528" s="65" t="inlineStr">
        <is>
          <t>Particulier</t>
        </is>
      </c>
      <c r="G2528" s="65" t="inlineStr">
        <is>
          <t>Toulouse</t>
        </is>
      </c>
      <c r="H2528" s="65" t="inlineStr">
        <is>
          <t>Julien Fabre</t>
        </is>
      </c>
      <c r="I2528" s="65" t="inlineStr">
        <is>
          <t>Chauffage</t>
        </is>
      </c>
      <c r="J2528" s="65" t="inlineStr">
        <is>
          <t>CH-001</t>
        </is>
      </c>
      <c r="K2528" s="65" t="inlineStr">
        <is>
          <t>Installation chaudière gaz condensation</t>
        </is>
      </c>
      <c r="L2528" s="67" t="n">
        <v>3</v>
      </c>
      <c r="M2528" s="68" t="n">
        <v>16847.26</v>
      </c>
      <c r="N2528" s="65" t="inlineStr">
        <is>
          <t>Accepté</t>
        </is>
      </c>
      <c r="O2528" s="66" t="n">
        <v>46040</v>
      </c>
      <c r="P2528" s="67" t="n">
        <v>3</v>
      </c>
      <c r="Q2528" s="67" t="n">
        <v>1</v>
      </c>
      <c r="R2528" s="67">
        <f>$I2528</f>
        <v/>
      </c>
      <c r="S2528" s="67">
        <f>$K2528</f>
        <v/>
      </c>
      <c r="T2528" s="67">
        <f>IFERROR(INDEX(Clients!$G$2:$G$1020,MATCH($E2528,Clients!$A$2:$A$1020,0)),"")</f>
        <v/>
      </c>
      <c r="U2528" s="67">
        <f>IFERROR(INDEX(Clients!$I$2:$I$1020,MATCH($E2528,Clients!$A$2:$A$1020,0)),"")</f>
        <v/>
      </c>
      <c r="V2528" s="69">
        <f>1</f>
        <v/>
      </c>
      <c r="W2528" s="69">
        <f>IF($N2528="Accepté",1,0)</f>
        <v/>
      </c>
      <c r="X2528" s="68">
        <f>$M2528*$W2528</f>
        <v/>
      </c>
      <c r="Y2528" s="68">
        <f>IF($N2528="En cours",0,$M2528)</f>
        <v/>
      </c>
      <c r="Z2528" s="69">
        <f>IF($P2528="",0,1)</f>
        <v/>
      </c>
      <c r="AA2528" s="70">
        <f>IF($P2528="",0,$P2528)</f>
        <v/>
      </c>
      <c r="AB2528" s="69">
        <f>IF(AND($P2528&lt;&gt;"",$P2528&lt;=Paramètres!$C$14),1,0)</f>
        <v/>
      </c>
      <c r="AC2528" s="67">
        <f>IF($P2528="","Jamais relancé",IF($P2528&lt;=3,"0-3 j",IF($P2528&lt;=7,"4-7 j",IF($P2528&lt;=15,"8-15 j","Plus de 15 j"))))</f>
        <v/>
      </c>
      <c r="AD2528" s="67">
        <f>IF($M2528&lt;=1000,"Moins de 1 k€",IF($M2528&lt;=5000,"1 à 5 k€",IF($M2528&lt;=15000,"5 à 15 k€","Plus de 15 k€")))</f>
        <v/>
      </c>
    </row>
    <row r="2529">
      <c r="A2529" s="65" t="inlineStr">
        <is>
          <t>DEV-02528</t>
        </is>
      </c>
      <c r="B2529" s="66" t="n">
        <v>46016</v>
      </c>
      <c r="C2529" s="65" t="inlineStr">
        <is>
          <t>2025-12</t>
        </is>
      </c>
      <c r="D2529" s="65" t="inlineStr">
        <is>
          <t>2025-2026</t>
        </is>
      </c>
      <c r="E2529" s="65" t="inlineStr">
        <is>
          <t>CLI-0072</t>
        </is>
      </c>
      <c r="F2529" s="65" t="inlineStr">
        <is>
          <t>Particulier</t>
        </is>
      </c>
      <c r="G2529" s="65" t="inlineStr">
        <is>
          <t>Bordeaux</t>
        </is>
      </c>
      <c r="H2529" s="65" t="inlineStr">
        <is>
          <t>Sophie Marchand</t>
        </is>
      </c>
      <c r="I2529" s="65" t="inlineStr">
        <is>
          <t>Salle de bain</t>
        </is>
      </c>
      <c r="J2529" s="65" t="inlineStr">
        <is>
          <t>SB-001</t>
        </is>
      </c>
      <c r="K2529" s="65" t="inlineStr">
        <is>
          <t>Rénovation salle de bain complète</t>
        </is>
      </c>
      <c r="L2529" s="67" t="n">
        <v>1</v>
      </c>
      <c r="M2529" s="68" t="n">
        <v>11724.43</v>
      </c>
      <c r="N2529" s="65" t="inlineStr">
        <is>
          <t>Accepté</t>
        </is>
      </c>
      <c r="O2529" s="66" t="n">
        <v>46032</v>
      </c>
      <c r="P2529" s="67" t="n">
        <v>16</v>
      </c>
      <c r="Q2529" s="67" t="n">
        <v>1</v>
      </c>
      <c r="R2529" s="67">
        <f>$I2529</f>
        <v/>
      </c>
      <c r="S2529" s="67">
        <f>$K2529</f>
        <v/>
      </c>
      <c r="T2529" s="67">
        <f>IFERROR(INDEX(Clients!$G$2:$G$1020,MATCH($E2529,Clients!$A$2:$A$1020,0)),"")</f>
        <v/>
      </c>
      <c r="U2529" s="67">
        <f>IFERROR(INDEX(Clients!$I$2:$I$1020,MATCH($E2529,Clients!$A$2:$A$1020,0)),"")</f>
        <v/>
      </c>
      <c r="V2529" s="69">
        <f>1</f>
        <v/>
      </c>
      <c r="W2529" s="69">
        <f>IF($N2529="Accepté",1,0)</f>
        <v/>
      </c>
      <c r="X2529" s="68">
        <f>$M2529*$W2529</f>
        <v/>
      </c>
      <c r="Y2529" s="68">
        <f>IF($N2529="En cours",0,$M2529)</f>
        <v/>
      </c>
      <c r="Z2529" s="69">
        <f>IF($P2529="",0,1)</f>
        <v/>
      </c>
      <c r="AA2529" s="70">
        <f>IF($P2529="",0,$P2529)</f>
        <v/>
      </c>
      <c r="AB2529" s="69">
        <f>IF(AND($P2529&lt;&gt;"",$P2529&lt;=Paramètres!$C$14),1,0)</f>
        <v/>
      </c>
      <c r="AC2529" s="67">
        <f>IF($P2529="","Jamais relancé",IF($P2529&lt;=3,"0-3 j",IF($P2529&lt;=7,"4-7 j",IF($P2529&lt;=15,"8-15 j","Plus de 15 j"))))</f>
        <v/>
      </c>
      <c r="AD2529" s="67">
        <f>IF($M2529&lt;=1000,"Moins de 1 k€",IF($M2529&lt;=5000,"1 à 5 k€",IF($M2529&lt;=15000,"5 à 15 k€","Plus de 15 k€")))</f>
        <v/>
      </c>
    </row>
    <row r="2530">
      <c r="A2530" s="65" t="inlineStr">
        <is>
          <t>DEV-02529</t>
        </is>
      </c>
      <c r="B2530" s="66" t="n">
        <v>46016</v>
      </c>
      <c r="C2530" s="65" t="inlineStr">
        <is>
          <t>2025-12</t>
        </is>
      </c>
      <c r="D2530" s="65" t="inlineStr">
        <is>
          <t>2025-2026</t>
        </is>
      </c>
      <c r="E2530" s="65" t="inlineStr">
        <is>
          <t>CLI-0704</t>
        </is>
      </c>
      <c r="F2530" s="65" t="inlineStr">
        <is>
          <t>Particulier</t>
        </is>
      </c>
      <c r="G2530" s="65" t="inlineStr">
        <is>
          <t>Toulouse</t>
        </is>
      </c>
      <c r="H2530" s="65" t="inlineStr">
        <is>
          <t>Julien Fabre</t>
        </is>
      </c>
      <c r="I2530" s="65" t="inlineStr">
        <is>
          <t>Chauffage</t>
        </is>
      </c>
      <c r="J2530" s="65" t="inlineStr">
        <is>
          <t>CH-001</t>
        </is>
      </c>
      <c r="K2530" s="65" t="inlineStr">
        <is>
          <t>Installation chaudière gaz condensation</t>
        </is>
      </c>
      <c r="L2530" s="67" t="n">
        <v>1</v>
      </c>
      <c r="M2530" s="68" t="n">
        <v>4455.74</v>
      </c>
      <c r="N2530" s="65" t="inlineStr">
        <is>
          <t>Refusé</t>
        </is>
      </c>
      <c r="O2530" s="66" t="n">
        <v>46024</v>
      </c>
      <c r="P2530" s="67" t="n">
        <v>7</v>
      </c>
      <c r="Q2530" s="67" t="n">
        <v>1</v>
      </c>
      <c r="R2530" s="67">
        <f>$I2530</f>
        <v/>
      </c>
      <c r="S2530" s="67">
        <f>$K2530</f>
        <v/>
      </c>
      <c r="T2530" s="67">
        <f>IFERROR(INDEX(Clients!$G$2:$G$1020,MATCH($E2530,Clients!$A$2:$A$1020,0)),"")</f>
        <v/>
      </c>
      <c r="U2530" s="67">
        <f>IFERROR(INDEX(Clients!$I$2:$I$1020,MATCH($E2530,Clients!$A$2:$A$1020,0)),"")</f>
        <v/>
      </c>
      <c r="V2530" s="69">
        <f>1</f>
        <v/>
      </c>
      <c r="W2530" s="69">
        <f>IF($N2530="Accepté",1,0)</f>
        <v/>
      </c>
      <c r="X2530" s="68">
        <f>$M2530*$W2530</f>
        <v/>
      </c>
      <c r="Y2530" s="68">
        <f>IF($N2530="En cours",0,$M2530)</f>
        <v/>
      </c>
      <c r="Z2530" s="69">
        <f>IF($P2530="",0,1)</f>
        <v/>
      </c>
      <c r="AA2530" s="70">
        <f>IF($P2530="",0,$P2530)</f>
        <v/>
      </c>
      <c r="AB2530" s="69">
        <f>IF(AND($P2530&lt;&gt;"",$P2530&lt;=Paramètres!$C$14),1,0)</f>
        <v/>
      </c>
      <c r="AC2530" s="67">
        <f>IF($P2530="","Jamais relancé",IF($P2530&lt;=3,"0-3 j",IF($P2530&lt;=7,"4-7 j",IF($P2530&lt;=15,"8-15 j","Plus de 15 j"))))</f>
        <v/>
      </c>
      <c r="AD2530" s="67">
        <f>IF($M2530&lt;=1000,"Moins de 1 k€",IF($M2530&lt;=5000,"1 à 5 k€",IF($M2530&lt;=15000,"5 à 15 k€","Plus de 15 k€")))</f>
        <v/>
      </c>
    </row>
    <row r="2531">
      <c r="A2531" s="65" t="inlineStr">
        <is>
          <t>DEV-02530</t>
        </is>
      </c>
      <c r="B2531" s="66" t="n">
        <v>46017</v>
      </c>
      <c r="C2531" s="65" t="inlineStr">
        <is>
          <t>2025-12</t>
        </is>
      </c>
      <c r="D2531" s="65" t="inlineStr">
        <is>
          <t>2025-2026</t>
        </is>
      </c>
      <c r="E2531" s="65" t="inlineStr">
        <is>
          <t>CLI-0380</t>
        </is>
      </c>
      <c r="F2531" s="65" t="inlineStr">
        <is>
          <t>Particulier</t>
        </is>
      </c>
      <c r="G2531" s="65" t="inlineStr">
        <is>
          <t>Toulouse</t>
        </is>
      </c>
      <c r="H2531" s="65" t="inlineStr">
        <is>
          <t>Nadia Cherif</t>
        </is>
      </c>
      <c r="I2531" s="65" t="inlineStr">
        <is>
          <t>Chauffage</t>
        </is>
      </c>
      <c r="J2531" s="65" t="inlineStr">
        <is>
          <t>CH-005</t>
        </is>
      </c>
      <c r="K2531" s="65" t="inlineStr">
        <is>
          <t>Désembouage circuit chauffage</t>
        </is>
      </c>
      <c r="L2531" s="67" t="n">
        <v>1</v>
      </c>
      <c r="M2531" s="68" t="n">
        <v>781.1799999999999</v>
      </c>
      <c r="N2531" s="65" t="inlineStr">
        <is>
          <t>Refusé</t>
        </is>
      </c>
      <c r="O2531" s="66" t="n">
        <v>46029</v>
      </c>
      <c r="P2531" s="67" t="n"/>
      <c r="Q2531" s="67" t="n">
        <v>0</v>
      </c>
      <c r="R2531" s="67">
        <f>$I2531</f>
        <v/>
      </c>
      <c r="S2531" s="67">
        <f>$K2531</f>
        <v/>
      </c>
      <c r="T2531" s="67">
        <f>IFERROR(INDEX(Clients!$G$2:$G$1020,MATCH($E2531,Clients!$A$2:$A$1020,0)),"")</f>
        <v/>
      </c>
      <c r="U2531" s="67">
        <f>IFERROR(INDEX(Clients!$I$2:$I$1020,MATCH($E2531,Clients!$A$2:$A$1020,0)),"")</f>
        <v/>
      </c>
      <c r="V2531" s="69">
        <f>1</f>
        <v/>
      </c>
      <c r="W2531" s="69">
        <f>IF($N2531="Accepté",1,0)</f>
        <v/>
      </c>
      <c r="X2531" s="68">
        <f>$M2531*$W2531</f>
        <v/>
      </c>
      <c r="Y2531" s="68">
        <f>IF($N2531="En cours",0,$M2531)</f>
        <v/>
      </c>
      <c r="Z2531" s="69">
        <f>IF($P2531="",0,1)</f>
        <v/>
      </c>
      <c r="AA2531" s="70">
        <f>IF($P2531="",0,$P2531)</f>
        <v/>
      </c>
      <c r="AB2531" s="69">
        <f>IF(AND($P2531&lt;&gt;"",$P2531&lt;=Paramètres!$C$14),1,0)</f>
        <v/>
      </c>
      <c r="AC2531" s="67">
        <f>IF($P2531="","Jamais relancé",IF($P2531&lt;=3,"0-3 j",IF($P2531&lt;=7,"4-7 j",IF($P2531&lt;=15,"8-15 j","Plus de 15 j"))))</f>
        <v/>
      </c>
      <c r="AD2531" s="67">
        <f>IF($M2531&lt;=1000,"Moins de 1 k€",IF($M2531&lt;=5000,"1 à 5 k€",IF($M2531&lt;=15000,"5 à 15 k€","Plus de 15 k€")))</f>
        <v/>
      </c>
    </row>
    <row r="2532">
      <c r="A2532" s="65" t="inlineStr">
        <is>
          <t>DEV-02531</t>
        </is>
      </c>
      <c r="B2532" s="66" t="n">
        <v>46020</v>
      </c>
      <c r="C2532" s="65" t="inlineStr">
        <is>
          <t>2025-12</t>
        </is>
      </c>
      <c r="D2532" s="65" t="inlineStr">
        <is>
          <t>2025-2026</t>
        </is>
      </c>
      <c r="E2532" s="65" t="inlineStr">
        <is>
          <t>CLI-0339</t>
        </is>
      </c>
      <c r="F2532" s="65" t="inlineStr">
        <is>
          <t>Particulier</t>
        </is>
      </c>
      <c r="G2532" s="65" t="inlineStr">
        <is>
          <t>Bordeaux</t>
        </is>
      </c>
      <c r="H2532" s="65" t="inlineStr">
        <is>
          <t>Sophie Marchand</t>
        </is>
      </c>
      <c r="I2532" s="65" t="inlineStr">
        <is>
          <t>Salle de bain</t>
        </is>
      </c>
      <c r="J2532" s="65" t="inlineStr">
        <is>
          <t>SB-001</t>
        </is>
      </c>
      <c r="K2532" s="65" t="inlineStr">
        <is>
          <t>Rénovation salle de bain complète</t>
        </is>
      </c>
      <c r="L2532" s="67" t="n">
        <v>1</v>
      </c>
      <c r="M2532" s="68" t="n">
        <v>9503.280000000001</v>
      </c>
      <c r="N2532" s="65" t="inlineStr">
        <is>
          <t>Refusé</t>
        </is>
      </c>
      <c r="O2532" s="66" t="n">
        <v>46028</v>
      </c>
      <c r="P2532" s="67" t="n">
        <v>10</v>
      </c>
      <c r="Q2532" s="67" t="n">
        <v>0</v>
      </c>
      <c r="R2532" s="67">
        <f>$I2532</f>
        <v/>
      </c>
      <c r="S2532" s="67">
        <f>$K2532</f>
        <v/>
      </c>
      <c r="T2532" s="67">
        <f>IFERROR(INDEX(Clients!$G$2:$G$1020,MATCH($E2532,Clients!$A$2:$A$1020,0)),"")</f>
        <v/>
      </c>
      <c r="U2532" s="67">
        <f>IFERROR(INDEX(Clients!$I$2:$I$1020,MATCH($E2532,Clients!$A$2:$A$1020,0)),"")</f>
        <v/>
      </c>
      <c r="V2532" s="69">
        <f>1</f>
        <v/>
      </c>
      <c r="W2532" s="69">
        <f>IF($N2532="Accepté",1,0)</f>
        <v/>
      </c>
      <c r="X2532" s="68">
        <f>$M2532*$W2532</f>
        <v/>
      </c>
      <c r="Y2532" s="68">
        <f>IF($N2532="En cours",0,$M2532)</f>
        <v/>
      </c>
      <c r="Z2532" s="69">
        <f>IF($P2532="",0,1)</f>
        <v/>
      </c>
      <c r="AA2532" s="70">
        <f>IF($P2532="",0,$P2532)</f>
        <v/>
      </c>
      <c r="AB2532" s="69">
        <f>IF(AND($P2532&lt;&gt;"",$P2532&lt;=Paramètres!$C$14),1,0)</f>
        <v/>
      </c>
      <c r="AC2532" s="67">
        <f>IF($P2532="","Jamais relancé",IF($P2532&lt;=3,"0-3 j",IF($P2532&lt;=7,"4-7 j",IF($P2532&lt;=15,"8-15 j","Plus de 15 j"))))</f>
        <v/>
      </c>
      <c r="AD2532" s="67">
        <f>IF($M2532&lt;=1000,"Moins de 1 k€",IF($M2532&lt;=5000,"1 à 5 k€",IF($M2532&lt;=15000,"5 à 15 k€","Plus de 15 k€")))</f>
        <v/>
      </c>
    </row>
    <row r="2533">
      <c r="A2533" s="65" t="inlineStr">
        <is>
          <t>DEV-02532</t>
        </is>
      </c>
      <c r="B2533" s="66" t="n">
        <v>46020</v>
      </c>
      <c r="C2533" s="65" t="inlineStr">
        <is>
          <t>2025-12</t>
        </is>
      </c>
      <c r="D2533" s="65" t="inlineStr">
        <is>
          <t>2025-2026</t>
        </is>
      </c>
      <c r="E2533" s="65" t="inlineStr">
        <is>
          <t>CLI-0257</t>
        </is>
      </c>
      <c r="F2533" s="65" t="inlineStr">
        <is>
          <t>Professionnel</t>
        </is>
      </c>
      <c r="G2533" s="65" t="inlineStr">
        <is>
          <t>Toulouse</t>
        </is>
      </c>
      <c r="H2533" s="65" t="inlineStr">
        <is>
          <t>Julien Fabre</t>
        </is>
      </c>
      <c r="I2533" s="65" t="inlineStr">
        <is>
          <t>Électricité</t>
        </is>
      </c>
      <c r="J2533" s="65" t="inlineStr">
        <is>
          <t>EL-001</t>
        </is>
      </c>
      <c r="K2533" s="65" t="inlineStr">
        <is>
          <t>Mise aux normes tableau électrique</t>
        </is>
      </c>
      <c r="L2533" s="67" t="n">
        <v>1</v>
      </c>
      <c r="M2533" s="68" t="n">
        <v>2853.61</v>
      </c>
      <c r="N2533" s="65" t="inlineStr">
        <is>
          <t>Refusé</t>
        </is>
      </c>
      <c r="O2533" s="66" t="n">
        <v>46054</v>
      </c>
      <c r="P2533" s="67" t="n">
        <v>9</v>
      </c>
      <c r="Q2533" s="67" t="n">
        <v>3</v>
      </c>
      <c r="R2533" s="67">
        <f>$I2533</f>
        <v/>
      </c>
      <c r="S2533" s="67">
        <f>$K2533</f>
        <v/>
      </c>
      <c r="T2533" s="67">
        <f>IFERROR(INDEX(Clients!$G$2:$G$1020,MATCH($E2533,Clients!$A$2:$A$1020,0)),"")</f>
        <v/>
      </c>
      <c r="U2533" s="67">
        <f>IFERROR(INDEX(Clients!$I$2:$I$1020,MATCH($E2533,Clients!$A$2:$A$1020,0)),"")</f>
        <v/>
      </c>
      <c r="V2533" s="69">
        <f>1</f>
        <v/>
      </c>
      <c r="W2533" s="69">
        <f>IF($N2533="Accepté",1,0)</f>
        <v/>
      </c>
      <c r="X2533" s="68">
        <f>$M2533*$W2533</f>
        <v/>
      </c>
      <c r="Y2533" s="68">
        <f>IF($N2533="En cours",0,$M2533)</f>
        <v/>
      </c>
      <c r="Z2533" s="69">
        <f>IF($P2533="",0,1)</f>
        <v/>
      </c>
      <c r="AA2533" s="70">
        <f>IF($P2533="",0,$P2533)</f>
        <v/>
      </c>
      <c r="AB2533" s="69">
        <f>IF(AND($P2533&lt;&gt;"",$P2533&lt;=Paramètres!$C$14),1,0)</f>
        <v/>
      </c>
      <c r="AC2533" s="67">
        <f>IF($P2533="","Jamais relancé",IF($P2533&lt;=3,"0-3 j",IF($P2533&lt;=7,"4-7 j",IF($P2533&lt;=15,"8-15 j","Plus de 15 j"))))</f>
        <v/>
      </c>
      <c r="AD2533" s="67">
        <f>IF($M2533&lt;=1000,"Moins de 1 k€",IF($M2533&lt;=5000,"1 à 5 k€",IF($M2533&lt;=15000,"5 à 15 k€","Plus de 15 k€")))</f>
        <v/>
      </c>
    </row>
    <row r="2534">
      <c r="A2534" s="65" t="inlineStr">
        <is>
          <t>DEV-02533</t>
        </is>
      </c>
      <c r="B2534" s="66" t="n">
        <v>46020</v>
      </c>
      <c r="C2534" s="65" t="inlineStr">
        <is>
          <t>2025-12</t>
        </is>
      </c>
      <c r="D2534" s="65" t="inlineStr">
        <is>
          <t>2025-2026</t>
        </is>
      </c>
      <c r="E2534" s="65" t="inlineStr">
        <is>
          <t>CLI-0169</t>
        </is>
      </c>
      <c r="F2534" s="65" t="inlineStr">
        <is>
          <t>Professionnel</t>
        </is>
      </c>
      <c r="G2534" s="65" t="inlineStr">
        <is>
          <t>Bordeaux</t>
        </is>
      </c>
      <c r="H2534" s="65" t="inlineStr">
        <is>
          <t>Karim Belkacem</t>
        </is>
      </c>
      <c r="I2534" s="65" t="inlineStr">
        <is>
          <t>Chauffage</t>
        </is>
      </c>
      <c r="J2534" s="65" t="inlineStr">
        <is>
          <t>CH-001</t>
        </is>
      </c>
      <c r="K2534" s="65" t="inlineStr">
        <is>
          <t>Installation chaudière gaz condensation</t>
        </is>
      </c>
      <c r="L2534" s="67" t="n">
        <v>1</v>
      </c>
      <c r="M2534" s="68" t="n">
        <v>8746.32</v>
      </c>
      <c r="N2534" s="65" t="inlineStr">
        <is>
          <t>Sans réponse</t>
        </is>
      </c>
      <c r="O2534" s="66" t="n">
        <v>46024</v>
      </c>
      <c r="P2534" s="67" t="n">
        <v>11</v>
      </c>
      <c r="Q2534" s="67" t="n">
        <v>0</v>
      </c>
      <c r="R2534" s="67">
        <f>$I2534</f>
        <v/>
      </c>
      <c r="S2534" s="67">
        <f>$K2534</f>
        <v/>
      </c>
      <c r="T2534" s="67">
        <f>IFERROR(INDEX(Clients!$G$2:$G$1020,MATCH($E2534,Clients!$A$2:$A$1020,0)),"")</f>
        <v/>
      </c>
      <c r="U2534" s="67">
        <f>IFERROR(INDEX(Clients!$I$2:$I$1020,MATCH($E2534,Clients!$A$2:$A$1020,0)),"")</f>
        <v/>
      </c>
      <c r="V2534" s="69">
        <f>1</f>
        <v/>
      </c>
      <c r="W2534" s="69">
        <f>IF($N2534="Accepté",1,0)</f>
        <v/>
      </c>
      <c r="X2534" s="68">
        <f>$M2534*$W2534</f>
        <v/>
      </c>
      <c r="Y2534" s="68">
        <f>IF($N2534="En cours",0,$M2534)</f>
        <v/>
      </c>
      <c r="Z2534" s="69">
        <f>IF($P2534="",0,1)</f>
        <v/>
      </c>
      <c r="AA2534" s="70">
        <f>IF($P2534="",0,$P2534)</f>
        <v/>
      </c>
      <c r="AB2534" s="69">
        <f>IF(AND($P2534&lt;&gt;"",$P2534&lt;=Paramètres!$C$14),1,0)</f>
        <v/>
      </c>
      <c r="AC2534" s="67">
        <f>IF($P2534="","Jamais relancé",IF($P2534&lt;=3,"0-3 j",IF($P2534&lt;=7,"4-7 j",IF($P2534&lt;=15,"8-15 j","Plus de 15 j"))))</f>
        <v/>
      </c>
      <c r="AD2534" s="67">
        <f>IF($M2534&lt;=1000,"Moins de 1 k€",IF($M2534&lt;=5000,"1 à 5 k€",IF($M2534&lt;=15000,"5 à 15 k€","Plus de 15 k€")))</f>
        <v/>
      </c>
    </row>
    <row r="2535">
      <c r="A2535" s="65" t="inlineStr">
        <is>
          <t>DEV-02534</t>
        </is>
      </c>
      <c r="B2535" s="66" t="n">
        <v>46020</v>
      </c>
      <c r="C2535" s="65" t="inlineStr">
        <is>
          <t>2025-12</t>
        </is>
      </c>
      <c r="D2535" s="65" t="inlineStr">
        <is>
          <t>2025-2026</t>
        </is>
      </c>
      <c r="E2535" s="65" t="inlineStr">
        <is>
          <t>CLI-0005</t>
        </is>
      </c>
      <c r="F2535" s="65" t="inlineStr">
        <is>
          <t>Particulier</t>
        </is>
      </c>
      <c r="G2535" s="65" t="inlineStr">
        <is>
          <t>Bordeaux</t>
        </is>
      </c>
      <c r="H2535" s="65" t="inlineStr">
        <is>
          <t>Karim Belkacem</t>
        </is>
      </c>
      <c r="I2535" s="65" t="inlineStr">
        <is>
          <t>Chauffage</t>
        </is>
      </c>
      <c r="J2535" s="65" t="inlineStr">
        <is>
          <t>CH-003</t>
        </is>
      </c>
      <c r="K2535" s="65" t="inlineStr">
        <is>
          <t>Installation pompe à chaleur air/eau</t>
        </is>
      </c>
      <c r="L2535" s="67" t="n">
        <v>1</v>
      </c>
      <c r="M2535" s="68" t="n">
        <v>15871.08</v>
      </c>
      <c r="N2535" s="65" t="inlineStr">
        <is>
          <t>Sans réponse</t>
        </is>
      </c>
      <c r="O2535" s="66" t="n">
        <v>46028</v>
      </c>
      <c r="P2535" s="67" t="n">
        <v>1</v>
      </c>
      <c r="Q2535" s="67" t="n">
        <v>1</v>
      </c>
      <c r="R2535" s="67">
        <f>$I2535</f>
        <v/>
      </c>
      <c r="S2535" s="67">
        <f>$K2535</f>
        <v/>
      </c>
      <c r="T2535" s="67">
        <f>IFERROR(INDEX(Clients!$G$2:$G$1020,MATCH($E2535,Clients!$A$2:$A$1020,0)),"")</f>
        <v/>
      </c>
      <c r="U2535" s="67">
        <f>IFERROR(INDEX(Clients!$I$2:$I$1020,MATCH($E2535,Clients!$A$2:$A$1020,0)),"")</f>
        <v/>
      </c>
      <c r="V2535" s="69">
        <f>1</f>
        <v/>
      </c>
      <c r="W2535" s="69">
        <f>IF($N2535="Accepté",1,0)</f>
        <v/>
      </c>
      <c r="X2535" s="68">
        <f>$M2535*$W2535</f>
        <v/>
      </c>
      <c r="Y2535" s="68">
        <f>IF($N2535="En cours",0,$M2535)</f>
        <v/>
      </c>
      <c r="Z2535" s="69">
        <f>IF($P2535="",0,1)</f>
        <v/>
      </c>
      <c r="AA2535" s="70">
        <f>IF($P2535="",0,$P2535)</f>
        <v/>
      </c>
      <c r="AB2535" s="69">
        <f>IF(AND($P2535&lt;&gt;"",$P2535&lt;=Paramètres!$C$14),1,0)</f>
        <v/>
      </c>
      <c r="AC2535" s="67">
        <f>IF($P2535="","Jamais relancé",IF($P2535&lt;=3,"0-3 j",IF($P2535&lt;=7,"4-7 j",IF($P2535&lt;=15,"8-15 j","Plus de 15 j"))))</f>
        <v/>
      </c>
      <c r="AD2535" s="67">
        <f>IF($M2535&lt;=1000,"Moins de 1 k€",IF($M2535&lt;=5000,"1 à 5 k€",IF($M2535&lt;=15000,"5 à 15 k€","Plus de 15 k€")))</f>
        <v/>
      </c>
    </row>
    <row r="2536">
      <c r="A2536" s="65" t="inlineStr">
        <is>
          <t>DEV-02535</t>
        </is>
      </c>
      <c r="B2536" s="66" t="n">
        <v>46020</v>
      </c>
      <c r="C2536" s="65" t="inlineStr">
        <is>
          <t>2025-12</t>
        </is>
      </c>
      <c r="D2536" s="65" t="inlineStr">
        <is>
          <t>2025-2026</t>
        </is>
      </c>
      <c r="E2536" s="65" t="inlineStr">
        <is>
          <t>CLI-0147</t>
        </is>
      </c>
      <c r="F2536" s="65" t="inlineStr">
        <is>
          <t>Particulier</t>
        </is>
      </c>
      <c r="G2536" s="65" t="inlineStr">
        <is>
          <t>Bordeaux</t>
        </is>
      </c>
      <c r="H2536" s="65" t="inlineStr">
        <is>
          <t>Karim Belkacem</t>
        </is>
      </c>
      <c r="I2536" s="65" t="inlineStr">
        <is>
          <t>Plomberie</t>
        </is>
      </c>
      <c r="J2536" s="65" t="inlineStr">
        <is>
          <t>PR-001</t>
        </is>
      </c>
      <c r="K2536" s="65" t="inlineStr">
        <is>
          <t>Remplacement chauffe-eau 200 L</t>
        </is>
      </c>
      <c r="L2536" s="67" t="n">
        <v>3</v>
      </c>
      <c r="M2536" s="68" t="n">
        <v>4295.61</v>
      </c>
      <c r="N2536" s="65" t="inlineStr">
        <is>
          <t>Accepté</t>
        </is>
      </c>
      <c r="O2536" s="66" t="n">
        <v>46050</v>
      </c>
      <c r="P2536" s="67" t="n">
        <v>7</v>
      </c>
      <c r="Q2536" s="67" t="n">
        <v>1</v>
      </c>
      <c r="R2536" s="67">
        <f>$I2536</f>
        <v/>
      </c>
      <c r="S2536" s="67">
        <f>$K2536</f>
        <v/>
      </c>
      <c r="T2536" s="67">
        <f>IFERROR(INDEX(Clients!$G$2:$G$1020,MATCH($E2536,Clients!$A$2:$A$1020,0)),"")</f>
        <v/>
      </c>
      <c r="U2536" s="67">
        <f>IFERROR(INDEX(Clients!$I$2:$I$1020,MATCH($E2536,Clients!$A$2:$A$1020,0)),"")</f>
        <v/>
      </c>
      <c r="V2536" s="69">
        <f>1</f>
        <v/>
      </c>
      <c r="W2536" s="69">
        <f>IF($N2536="Accepté",1,0)</f>
        <v/>
      </c>
      <c r="X2536" s="68">
        <f>$M2536*$W2536</f>
        <v/>
      </c>
      <c r="Y2536" s="68">
        <f>IF($N2536="En cours",0,$M2536)</f>
        <v/>
      </c>
      <c r="Z2536" s="69">
        <f>IF($P2536="",0,1)</f>
        <v/>
      </c>
      <c r="AA2536" s="70">
        <f>IF($P2536="",0,$P2536)</f>
        <v/>
      </c>
      <c r="AB2536" s="69">
        <f>IF(AND($P2536&lt;&gt;"",$P2536&lt;=Paramètres!$C$14),1,0)</f>
        <v/>
      </c>
      <c r="AC2536" s="67">
        <f>IF($P2536="","Jamais relancé",IF($P2536&lt;=3,"0-3 j",IF($P2536&lt;=7,"4-7 j",IF($P2536&lt;=15,"8-15 j","Plus de 15 j"))))</f>
        <v/>
      </c>
      <c r="AD2536" s="67">
        <f>IF($M2536&lt;=1000,"Moins de 1 k€",IF($M2536&lt;=5000,"1 à 5 k€",IF($M2536&lt;=15000,"5 à 15 k€","Plus de 15 k€")))</f>
        <v/>
      </c>
    </row>
    <row r="2537">
      <c r="A2537" s="65" t="inlineStr">
        <is>
          <t>DEV-02536</t>
        </is>
      </c>
      <c r="B2537" s="66" t="n">
        <v>46020</v>
      </c>
      <c r="C2537" s="65" t="inlineStr">
        <is>
          <t>2025-12</t>
        </is>
      </c>
      <c r="D2537" s="65" t="inlineStr">
        <is>
          <t>2025-2026</t>
        </is>
      </c>
      <c r="E2537" s="65" t="inlineStr">
        <is>
          <t>CLI-1015</t>
        </is>
      </c>
      <c r="F2537" s="65" t="inlineStr">
        <is>
          <t>Particulier</t>
        </is>
      </c>
      <c r="G2537" s="65" t="inlineStr">
        <is>
          <t>Montpellier</t>
        </is>
      </c>
      <c r="H2537" s="65" t="inlineStr">
        <is>
          <t>Thomas Rey</t>
        </is>
      </c>
      <c r="I2537" s="65" t="inlineStr">
        <is>
          <t>Dépannage</t>
        </is>
      </c>
      <c r="J2537" s="65" t="inlineStr">
        <is>
          <t>DP-002</t>
        </is>
      </c>
      <c r="K2537" s="65" t="inlineStr">
        <is>
          <t>Débouchage canalisation</t>
        </is>
      </c>
      <c r="L2537" s="67" t="n">
        <v>1</v>
      </c>
      <c r="M2537" s="68" t="n">
        <v>363.47</v>
      </c>
      <c r="N2537" s="65" t="inlineStr">
        <is>
          <t>Refusé</t>
        </is>
      </c>
      <c r="O2537" s="66" t="n">
        <v>46044</v>
      </c>
      <c r="P2537" s="67" t="n">
        <v>6</v>
      </c>
      <c r="Q2537" s="67" t="n">
        <v>1</v>
      </c>
      <c r="R2537" s="67">
        <f>$I2537</f>
        <v/>
      </c>
      <c r="S2537" s="67">
        <f>$K2537</f>
        <v/>
      </c>
      <c r="T2537" s="67">
        <f>IFERROR(INDEX(Clients!$G$2:$G$1020,MATCH($E2537,Clients!$A$2:$A$1020,0)),"")</f>
        <v/>
      </c>
      <c r="U2537" s="67">
        <f>IFERROR(INDEX(Clients!$I$2:$I$1020,MATCH($E2537,Clients!$A$2:$A$1020,0)),"")</f>
        <v/>
      </c>
      <c r="V2537" s="69">
        <f>1</f>
        <v/>
      </c>
      <c r="W2537" s="69">
        <f>IF($N2537="Accepté",1,0)</f>
        <v/>
      </c>
      <c r="X2537" s="68">
        <f>$M2537*$W2537</f>
        <v/>
      </c>
      <c r="Y2537" s="68">
        <f>IF($N2537="En cours",0,$M2537)</f>
        <v/>
      </c>
      <c r="Z2537" s="69">
        <f>IF($P2537="",0,1)</f>
        <v/>
      </c>
      <c r="AA2537" s="70">
        <f>IF($P2537="",0,$P2537)</f>
        <v/>
      </c>
      <c r="AB2537" s="69">
        <f>IF(AND($P2537&lt;&gt;"",$P2537&lt;=Paramètres!$C$14),1,0)</f>
        <v/>
      </c>
      <c r="AC2537" s="67">
        <f>IF($P2537="","Jamais relancé",IF($P2537&lt;=3,"0-3 j",IF($P2537&lt;=7,"4-7 j",IF($P2537&lt;=15,"8-15 j","Plus de 15 j"))))</f>
        <v/>
      </c>
      <c r="AD2537" s="67">
        <f>IF($M2537&lt;=1000,"Moins de 1 k€",IF($M2537&lt;=5000,"1 à 5 k€",IF($M2537&lt;=15000,"5 à 15 k€","Plus de 15 k€")))</f>
        <v/>
      </c>
    </row>
    <row r="2538">
      <c r="A2538" s="65" t="inlineStr">
        <is>
          <t>DEV-02537</t>
        </is>
      </c>
      <c r="B2538" s="66" t="n">
        <v>46021</v>
      </c>
      <c r="C2538" s="65" t="inlineStr">
        <is>
          <t>2025-12</t>
        </is>
      </c>
      <c r="D2538" s="65" t="inlineStr">
        <is>
          <t>2025-2026</t>
        </is>
      </c>
      <c r="E2538" s="65" t="inlineStr">
        <is>
          <t>CLI-0687</t>
        </is>
      </c>
      <c r="F2538" s="65" t="inlineStr">
        <is>
          <t>Particulier</t>
        </is>
      </c>
      <c r="G2538" s="65" t="inlineStr">
        <is>
          <t>Bordeaux</t>
        </is>
      </c>
      <c r="H2538" s="65" t="inlineStr">
        <is>
          <t>Sophie Marchand</t>
        </is>
      </c>
      <c r="I2538" s="65" t="inlineStr">
        <is>
          <t>Chauffage</t>
        </is>
      </c>
      <c r="J2538" s="65" t="inlineStr">
        <is>
          <t>CH-002</t>
        </is>
      </c>
      <c r="K2538" s="65" t="inlineStr">
        <is>
          <t>Entretien annuel chaudière</t>
        </is>
      </c>
      <c r="L2538" s="67" t="n">
        <v>1</v>
      </c>
      <c r="M2538" s="68" t="n">
        <v>145.41</v>
      </c>
      <c r="N2538" s="65" t="inlineStr">
        <is>
          <t>Accepté</t>
        </is>
      </c>
      <c r="O2538" s="66" t="n">
        <v>46028</v>
      </c>
      <c r="P2538" s="67" t="n">
        <v>10</v>
      </c>
      <c r="Q2538" s="67" t="n">
        <v>0</v>
      </c>
      <c r="R2538" s="67">
        <f>$I2538</f>
        <v/>
      </c>
      <c r="S2538" s="67">
        <f>$K2538</f>
        <v/>
      </c>
      <c r="T2538" s="67">
        <f>IFERROR(INDEX(Clients!$G$2:$G$1020,MATCH($E2538,Clients!$A$2:$A$1020,0)),"")</f>
        <v/>
      </c>
      <c r="U2538" s="67">
        <f>IFERROR(INDEX(Clients!$I$2:$I$1020,MATCH($E2538,Clients!$A$2:$A$1020,0)),"")</f>
        <v/>
      </c>
      <c r="V2538" s="69">
        <f>1</f>
        <v/>
      </c>
      <c r="W2538" s="69">
        <f>IF($N2538="Accepté",1,0)</f>
        <v/>
      </c>
      <c r="X2538" s="68">
        <f>$M2538*$W2538</f>
        <v/>
      </c>
      <c r="Y2538" s="68">
        <f>IF($N2538="En cours",0,$M2538)</f>
        <v/>
      </c>
      <c r="Z2538" s="69">
        <f>IF($P2538="",0,1)</f>
        <v/>
      </c>
      <c r="AA2538" s="70">
        <f>IF($P2538="",0,$P2538)</f>
        <v/>
      </c>
      <c r="AB2538" s="69">
        <f>IF(AND($P2538&lt;&gt;"",$P2538&lt;=Paramètres!$C$14),1,0)</f>
        <v/>
      </c>
      <c r="AC2538" s="67">
        <f>IF($P2538="","Jamais relancé",IF($P2538&lt;=3,"0-3 j",IF($P2538&lt;=7,"4-7 j",IF($P2538&lt;=15,"8-15 j","Plus de 15 j"))))</f>
        <v/>
      </c>
      <c r="AD2538" s="67">
        <f>IF($M2538&lt;=1000,"Moins de 1 k€",IF($M2538&lt;=5000,"1 à 5 k€",IF($M2538&lt;=15000,"5 à 15 k€","Plus de 15 k€")))</f>
        <v/>
      </c>
    </row>
    <row r="2539">
      <c r="A2539" s="65" t="inlineStr">
        <is>
          <t>DEV-02538</t>
        </is>
      </c>
      <c r="B2539" s="66" t="n">
        <v>46021</v>
      </c>
      <c r="C2539" s="65" t="inlineStr">
        <is>
          <t>2025-12</t>
        </is>
      </c>
      <c r="D2539" s="65" t="inlineStr">
        <is>
          <t>2025-2026</t>
        </is>
      </c>
      <c r="E2539" s="65" t="inlineStr">
        <is>
          <t>CLI-0711</t>
        </is>
      </c>
      <c r="F2539" s="65" t="inlineStr">
        <is>
          <t>Particulier</t>
        </is>
      </c>
      <c r="G2539" s="65" t="inlineStr">
        <is>
          <t>Bordeaux</t>
        </is>
      </c>
      <c r="H2539" s="65" t="inlineStr">
        <is>
          <t>Sophie Marchand</t>
        </is>
      </c>
      <c r="I2539" s="65" t="inlineStr">
        <is>
          <t>Chauffage</t>
        </is>
      </c>
      <c r="J2539" s="65" t="inlineStr">
        <is>
          <t>CH-004</t>
        </is>
      </c>
      <c r="K2539" s="65" t="inlineStr">
        <is>
          <t>Remplacement radiateurs (lot de 5)</t>
        </is>
      </c>
      <c r="L2539" s="67" t="n">
        <v>1</v>
      </c>
      <c r="M2539" s="68" t="n">
        <v>2452.54</v>
      </c>
      <c r="N2539" s="65" t="inlineStr">
        <is>
          <t>Refusé</t>
        </is>
      </c>
      <c r="O2539" s="66" t="n">
        <v>46046</v>
      </c>
      <c r="P2539" s="67" t="n"/>
      <c r="Q2539" s="67" t="n">
        <v>0</v>
      </c>
      <c r="R2539" s="67">
        <f>$I2539</f>
        <v/>
      </c>
      <c r="S2539" s="67">
        <f>$K2539</f>
        <v/>
      </c>
      <c r="T2539" s="67">
        <f>IFERROR(INDEX(Clients!$G$2:$G$1020,MATCH($E2539,Clients!$A$2:$A$1020,0)),"")</f>
        <v/>
      </c>
      <c r="U2539" s="67">
        <f>IFERROR(INDEX(Clients!$I$2:$I$1020,MATCH($E2539,Clients!$A$2:$A$1020,0)),"")</f>
        <v/>
      </c>
      <c r="V2539" s="69">
        <f>1</f>
        <v/>
      </c>
      <c r="W2539" s="69">
        <f>IF($N2539="Accepté",1,0)</f>
        <v/>
      </c>
      <c r="X2539" s="68">
        <f>$M2539*$W2539</f>
        <v/>
      </c>
      <c r="Y2539" s="68">
        <f>IF($N2539="En cours",0,$M2539)</f>
        <v/>
      </c>
      <c r="Z2539" s="69">
        <f>IF($P2539="",0,1)</f>
        <v/>
      </c>
      <c r="AA2539" s="70">
        <f>IF($P2539="",0,$P2539)</f>
        <v/>
      </c>
      <c r="AB2539" s="69">
        <f>IF(AND($P2539&lt;&gt;"",$P2539&lt;=Paramètres!$C$14),1,0)</f>
        <v/>
      </c>
      <c r="AC2539" s="67">
        <f>IF($P2539="","Jamais relancé",IF($P2539&lt;=3,"0-3 j",IF($P2539&lt;=7,"4-7 j",IF($P2539&lt;=15,"8-15 j","Plus de 15 j"))))</f>
        <v/>
      </c>
      <c r="AD2539" s="67">
        <f>IF($M2539&lt;=1000,"Moins de 1 k€",IF($M2539&lt;=5000,"1 à 5 k€",IF($M2539&lt;=15000,"5 à 15 k€","Plus de 15 k€")))</f>
        <v/>
      </c>
    </row>
    <row r="2540">
      <c r="A2540" s="65" t="inlineStr">
        <is>
          <t>DEV-02539</t>
        </is>
      </c>
      <c r="B2540" s="66" t="n">
        <v>46022</v>
      </c>
      <c r="C2540" s="65" t="inlineStr">
        <is>
          <t>2025-12</t>
        </is>
      </c>
      <c r="D2540" s="65" t="inlineStr">
        <is>
          <t>2025-2026</t>
        </is>
      </c>
      <c r="E2540" s="65" t="inlineStr">
        <is>
          <t>CLI-0487</t>
        </is>
      </c>
      <c r="F2540" s="65" t="inlineStr">
        <is>
          <t>Professionnel</t>
        </is>
      </c>
      <c r="G2540" s="65" t="inlineStr">
        <is>
          <t>Bordeaux</t>
        </is>
      </c>
      <c r="H2540" s="65" t="inlineStr">
        <is>
          <t>Sophie Marchand</t>
        </is>
      </c>
      <c r="I2540" s="65" t="inlineStr">
        <is>
          <t>Salle de bain</t>
        </is>
      </c>
      <c r="J2540" s="65" t="inlineStr">
        <is>
          <t>SB-003</t>
        </is>
      </c>
      <c r="K2540" s="65" t="inlineStr">
        <is>
          <t>Pose meuble vasque + robinetterie</t>
        </is>
      </c>
      <c r="L2540" s="67" t="n">
        <v>1</v>
      </c>
      <c r="M2540" s="68" t="n">
        <v>2416.77</v>
      </c>
      <c r="N2540" s="65" t="inlineStr">
        <is>
          <t>Refusé</t>
        </is>
      </c>
      <c r="O2540" s="66" t="n">
        <v>46044</v>
      </c>
      <c r="P2540" s="67" t="n"/>
      <c r="Q2540" s="67" t="n">
        <v>0</v>
      </c>
      <c r="R2540" s="67">
        <f>$I2540</f>
        <v/>
      </c>
      <c r="S2540" s="67">
        <f>$K2540</f>
        <v/>
      </c>
      <c r="T2540" s="67">
        <f>IFERROR(INDEX(Clients!$G$2:$G$1020,MATCH($E2540,Clients!$A$2:$A$1020,0)),"")</f>
        <v/>
      </c>
      <c r="U2540" s="67">
        <f>IFERROR(INDEX(Clients!$I$2:$I$1020,MATCH($E2540,Clients!$A$2:$A$1020,0)),"")</f>
        <v/>
      </c>
      <c r="V2540" s="69">
        <f>1</f>
        <v/>
      </c>
      <c r="W2540" s="69">
        <f>IF($N2540="Accepté",1,0)</f>
        <v/>
      </c>
      <c r="X2540" s="68">
        <f>$M2540*$W2540</f>
        <v/>
      </c>
      <c r="Y2540" s="68">
        <f>IF($N2540="En cours",0,$M2540)</f>
        <v/>
      </c>
      <c r="Z2540" s="69">
        <f>IF($P2540="",0,1)</f>
        <v/>
      </c>
      <c r="AA2540" s="70">
        <f>IF($P2540="",0,$P2540)</f>
        <v/>
      </c>
      <c r="AB2540" s="69">
        <f>IF(AND($P2540&lt;&gt;"",$P2540&lt;=Paramètres!$C$14),1,0)</f>
        <v/>
      </c>
      <c r="AC2540" s="67">
        <f>IF($P2540="","Jamais relancé",IF($P2540&lt;=3,"0-3 j",IF($P2540&lt;=7,"4-7 j",IF($P2540&lt;=15,"8-15 j","Plus de 15 j"))))</f>
        <v/>
      </c>
      <c r="AD2540" s="67">
        <f>IF($M2540&lt;=1000,"Moins de 1 k€",IF($M2540&lt;=5000,"1 à 5 k€",IF($M2540&lt;=15000,"5 à 15 k€","Plus de 15 k€")))</f>
        <v/>
      </c>
    </row>
    <row r="2541">
      <c r="A2541" s="65" t="inlineStr">
        <is>
          <t>DEV-02540</t>
        </is>
      </c>
      <c r="B2541" s="66" t="n">
        <v>46022</v>
      </c>
      <c r="C2541" s="65" t="inlineStr">
        <is>
          <t>2025-12</t>
        </is>
      </c>
      <c r="D2541" s="65" t="inlineStr">
        <is>
          <t>2025-2026</t>
        </is>
      </c>
      <c r="E2541" s="65" t="inlineStr">
        <is>
          <t>CLI-0508</t>
        </is>
      </c>
      <c r="F2541" s="65" t="inlineStr">
        <is>
          <t>Particulier</t>
        </is>
      </c>
      <c r="G2541" s="65" t="inlineStr">
        <is>
          <t>Bordeaux</t>
        </is>
      </c>
      <c r="H2541" s="65" t="inlineStr">
        <is>
          <t>Karim Belkacem</t>
        </is>
      </c>
      <c r="I2541" s="65" t="inlineStr">
        <is>
          <t>Salle de bain</t>
        </is>
      </c>
      <c r="J2541" s="65" t="inlineStr">
        <is>
          <t>SB-003</t>
        </is>
      </c>
      <c r="K2541" s="65" t="inlineStr">
        <is>
          <t>Pose meuble vasque + robinetterie</t>
        </is>
      </c>
      <c r="L2541" s="67" t="n">
        <v>1</v>
      </c>
      <c r="M2541" s="68" t="n">
        <v>1294.96</v>
      </c>
      <c r="N2541" s="65" t="inlineStr">
        <is>
          <t>Accepté</t>
        </is>
      </c>
      <c r="O2541" s="66" t="n">
        <v>46042</v>
      </c>
      <c r="P2541" s="67" t="n"/>
      <c r="Q2541" s="67" t="n">
        <v>0</v>
      </c>
      <c r="R2541" s="67">
        <f>$I2541</f>
        <v/>
      </c>
      <c r="S2541" s="67">
        <f>$K2541</f>
        <v/>
      </c>
      <c r="T2541" s="67">
        <f>IFERROR(INDEX(Clients!$G$2:$G$1020,MATCH($E2541,Clients!$A$2:$A$1020,0)),"")</f>
        <v/>
      </c>
      <c r="U2541" s="67">
        <f>IFERROR(INDEX(Clients!$I$2:$I$1020,MATCH($E2541,Clients!$A$2:$A$1020,0)),"")</f>
        <v/>
      </c>
      <c r="V2541" s="69">
        <f>1</f>
        <v/>
      </c>
      <c r="W2541" s="69">
        <f>IF($N2541="Accepté",1,0)</f>
        <v/>
      </c>
      <c r="X2541" s="68">
        <f>$M2541*$W2541</f>
        <v/>
      </c>
      <c r="Y2541" s="68">
        <f>IF($N2541="En cours",0,$M2541)</f>
        <v/>
      </c>
      <c r="Z2541" s="69">
        <f>IF($P2541="",0,1)</f>
        <v/>
      </c>
      <c r="AA2541" s="70">
        <f>IF($P2541="",0,$P2541)</f>
        <v/>
      </c>
      <c r="AB2541" s="69">
        <f>IF(AND($P2541&lt;&gt;"",$P2541&lt;=Paramètres!$C$14),1,0)</f>
        <v/>
      </c>
      <c r="AC2541" s="67">
        <f>IF($P2541="","Jamais relancé",IF($P2541&lt;=3,"0-3 j",IF($P2541&lt;=7,"4-7 j",IF($P2541&lt;=15,"8-15 j","Plus de 15 j"))))</f>
        <v/>
      </c>
      <c r="AD2541" s="67">
        <f>IF($M2541&lt;=1000,"Moins de 1 k€",IF($M2541&lt;=5000,"1 à 5 k€",IF($M2541&lt;=15000,"5 à 15 k€","Plus de 15 k€")))</f>
        <v/>
      </c>
    </row>
    <row r="2542">
      <c r="A2542" s="65" t="inlineStr">
        <is>
          <t>DEV-02541</t>
        </is>
      </c>
      <c r="B2542" s="66" t="n">
        <v>46022</v>
      </c>
      <c r="C2542" s="65" t="inlineStr">
        <is>
          <t>2025-12</t>
        </is>
      </c>
      <c r="D2542" s="65" t="inlineStr">
        <is>
          <t>2025-2026</t>
        </is>
      </c>
      <c r="E2542" s="65" t="inlineStr">
        <is>
          <t>CLI-0061</t>
        </is>
      </c>
      <c r="F2542" s="65" t="inlineStr">
        <is>
          <t>Professionnel</t>
        </is>
      </c>
      <c r="G2542" s="65" t="inlineStr">
        <is>
          <t>Toulouse</t>
        </is>
      </c>
      <c r="H2542" s="65" t="inlineStr">
        <is>
          <t>Nadia Cherif</t>
        </is>
      </c>
      <c r="I2542" s="65" t="inlineStr">
        <is>
          <t>Chauffage</t>
        </is>
      </c>
      <c r="J2542" s="65" t="inlineStr">
        <is>
          <t>CH-002</t>
        </is>
      </c>
      <c r="K2542" s="65" t="inlineStr">
        <is>
          <t>Entretien annuel chaudière</t>
        </is>
      </c>
      <c r="L2542" s="67" t="n">
        <v>1</v>
      </c>
      <c r="M2542" s="68" t="n">
        <v>276.79</v>
      </c>
      <c r="N2542" s="65" t="inlineStr">
        <is>
          <t>Refusé</t>
        </is>
      </c>
      <c r="O2542" s="66" t="n">
        <v>46025</v>
      </c>
      <c r="P2542" s="67" t="n"/>
      <c r="Q2542" s="67" t="n">
        <v>0</v>
      </c>
      <c r="R2542" s="67">
        <f>$I2542</f>
        <v/>
      </c>
      <c r="S2542" s="67">
        <f>$K2542</f>
        <v/>
      </c>
      <c r="T2542" s="67">
        <f>IFERROR(INDEX(Clients!$G$2:$G$1020,MATCH($E2542,Clients!$A$2:$A$1020,0)),"")</f>
        <v/>
      </c>
      <c r="U2542" s="67">
        <f>IFERROR(INDEX(Clients!$I$2:$I$1020,MATCH($E2542,Clients!$A$2:$A$1020,0)),"")</f>
        <v/>
      </c>
      <c r="V2542" s="69">
        <f>1</f>
        <v/>
      </c>
      <c r="W2542" s="69">
        <f>IF($N2542="Accepté",1,0)</f>
        <v/>
      </c>
      <c r="X2542" s="68">
        <f>$M2542*$W2542</f>
        <v/>
      </c>
      <c r="Y2542" s="68">
        <f>IF($N2542="En cours",0,$M2542)</f>
        <v/>
      </c>
      <c r="Z2542" s="69">
        <f>IF($P2542="",0,1)</f>
        <v/>
      </c>
      <c r="AA2542" s="70">
        <f>IF($P2542="",0,$P2542)</f>
        <v/>
      </c>
      <c r="AB2542" s="69">
        <f>IF(AND($P2542&lt;&gt;"",$P2542&lt;=Paramètres!$C$14),1,0)</f>
        <v/>
      </c>
      <c r="AC2542" s="67">
        <f>IF($P2542="","Jamais relancé",IF($P2542&lt;=3,"0-3 j",IF($P2542&lt;=7,"4-7 j",IF($P2542&lt;=15,"8-15 j","Plus de 15 j"))))</f>
        <v/>
      </c>
      <c r="AD2542" s="67">
        <f>IF($M2542&lt;=1000,"Moins de 1 k€",IF($M2542&lt;=5000,"1 à 5 k€",IF($M2542&lt;=15000,"5 à 15 k€","Plus de 15 k€")))</f>
        <v/>
      </c>
    </row>
    <row r="2543">
      <c r="A2543" s="65" t="inlineStr">
        <is>
          <t>DEV-02542</t>
        </is>
      </c>
      <c r="B2543" s="66" t="n">
        <v>46022</v>
      </c>
      <c r="C2543" s="65" t="inlineStr">
        <is>
          <t>2025-12</t>
        </is>
      </c>
      <c r="D2543" s="65" t="inlineStr">
        <is>
          <t>2025-2026</t>
        </is>
      </c>
      <c r="E2543" s="65" t="inlineStr">
        <is>
          <t>CLI-0102</t>
        </is>
      </c>
      <c r="F2543" s="65" t="inlineStr">
        <is>
          <t>Particulier</t>
        </is>
      </c>
      <c r="G2543" s="65" t="inlineStr">
        <is>
          <t>Toulouse</t>
        </is>
      </c>
      <c r="H2543" s="65" t="inlineStr">
        <is>
          <t>Julien Fabre</t>
        </is>
      </c>
      <c r="I2543" s="65" t="inlineStr">
        <is>
          <t>Électricité</t>
        </is>
      </c>
      <c r="J2543" s="65" t="inlineStr">
        <is>
          <t>EL-002</t>
        </is>
      </c>
      <c r="K2543" s="65" t="inlineStr">
        <is>
          <t>Installation borne de recharge VE</t>
        </is>
      </c>
      <c r="L2543" s="67" t="n">
        <v>1</v>
      </c>
      <c r="M2543" s="68" t="n">
        <v>1685.82</v>
      </c>
      <c r="N2543" s="65" t="inlineStr">
        <is>
          <t>Sans réponse</t>
        </is>
      </c>
      <c r="O2543" s="66" t="n">
        <v>46029</v>
      </c>
      <c r="P2543" s="67" t="n"/>
      <c r="Q2543" s="67" t="n">
        <v>0</v>
      </c>
      <c r="R2543" s="67">
        <f>$I2543</f>
        <v/>
      </c>
      <c r="S2543" s="67">
        <f>$K2543</f>
        <v/>
      </c>
      <c r="T2543" s="67">
        <f>IFERROR(INDEX(Clients!$G$2:$G$1020,MATCH($E2543,Clients!$A$2:$A$1020,0)),"")</f>
        <v/>
      </c>
      <c r="U2543" s="67">
        <f>IFERROR(INDEX(Clients!$I$2:$I$1020,MATCH($E2543,Clients!$A$2:$A$1020,0)),"")</f>
        <v/>
      </c>
      <c r="V2543" s="69">
        <f>1</f>
        <v/>
      </c>
      <c r="W2543" s="69">
        <f>IF($N2543="Accepté",1,0)</f>
        <v/>
      </c>
      <c r="X2543" s="68">
        <f>$M2543*$W2543</f>
        <v/>
      </c>
      <c r="Y2543" s="68">
        <f>IF($N2543="En cours",0,$M2543)</f>
        <v/>
      </c>
      <c r="Z2543" s="69">
        <f>IF($P2543="",0,1)</f>
        <v/>
      </c>
      <c r="AA2543" s="70">
        <f>IF($P2543="",0,$P2543)</f>
        <v/>
      </c>
      <c r="AB2543" s="69">
        <f>IF(AND($P2543&lt;&gt;"",$P2543&lt;=Paramètres!$C$14),1,0)</f>
        <v/>
      </c>
      <c r="AC2543" s="67">
        <f>IF($P2543="","Jamais relancé",IF($P2543&lt;=3,"0-3 j",IF($P2543&lt;=7,"4-7 j",IF($P2543&lt;=15,"8-15 j","Plus de 15 j"))))</f>
        <v/>
      </c>
      <c r="AD2543" s="67">
        <f>IF($M2543&lt;=1000,"Moins de 1 k€",IF($M2543&lt;=5000,"1 à 5 k€",IF($M2543&lt;=15000,"5 à 15 k€","Plus de 15 k€")))</f>
        <v/>
      </c>
    </row>
    <row r="2544">
      <c r="A2544" s="65" t="inlineStr">
        <is>
          <t>DEV-02543</t>
        </is>
      </c>
      <c r="B2544" s="66" t="n">
        <v>46022</v>
      </c>
      <c r="C2544" s="65" t="inlineStr">
        <is>
          <t>2025-12</t>
        </is>
      </c>
      <c r="D2544" s="65" t="inlineStr">
        <is>
          <t>2025-2026</t>
        </is>
      </c>
      <c r="E2544" s="65" t="inlineStr">
        <is>
          <t>CLI-1008</t>
        </is>
      </c>
      <c r="F2544" s="65" t="inlineStr">
        <is>
          <t>Professionnel</t>
        </is>
      </c>
      <c r="G2544" s="65" t="inlineStr">
        <is>
          <t>Montpellier</t>
        </is>
      </c>
      <c r="H2544" s="65" t="inlineStr">
        <is>
          <t>Thomas Rey</t>
        </is>
      </c>
      <c r="I2544" s="65" t="inlineStr">
        <is>
          <t>Chauffage</t>
        </is>
      </c>
      <c r="J2544" s="65" t="inlineStr">
        <is>
          <t>CH-004</t>
        </is>
      </c>
      <c r="K2544" s="65" t="inlineStr">
        <is>
          <t>Remplacement radiateurs (lot de 5)</t>
        </is>
      </c>
      <c r="L2544" s="67" t="n">
        <v>1</v>
      </c>
      <c r="M2544" s="68" t="n">
        <v>4722.52</v>
      </c>
      <c r="N2544" s="65" t="inlineStr">
        <is>
          <t>Refusé</t>
        </is>
      </c>
      <c r="O2544" s="66" t="n">
        <v>46041</v>
      </c>
      <c r="P2544" s="67" t="n">
        <v>12</v>
      </c>
      <c r="Q2544" s="67" t="n">
        <v>1</v>
      </c>
      <c r="R2544" s="67">
        <f>$I2544</f>
        <v/>
      </c>
      <c r="S2544" s="67">
        <f>$K2544</f>
        <v/>
      </c>
      <c r="T2544" s="67">
        <f>IFERROR(INDEX(Clients!$G$2:$G$1020,MATCH($E2544,Clients!$A$2:$A$1020,0)),"")</f>
        <v/>
      </c>
      <c r="U2544" s="67">
        <f>IFERROR(INDEX(Clients!$I$2:$I$1020,MATCH($E2544,Clients!$A$2:$A$1020,0)),"")</f>
        <v/>
      </c>
      <c r="V2544" s="69">
        <f>1</f>
        <v/>
      </c>
      <c r="W2544" s="69">
        <f>IF($N2544="Accepté",1,0)</f>
        <v/>
      </c>
      <c r="X2544" s="68">
        <f>$M2544*$W2544</f>
        <v/>
      </c>
      <c r="Y2544" s="68">
        <f>IF($N2544="En cours",0,$M2544)</f>
        <v/>
      </c>
      <c r="Z2544" s="69">
        <f>IF($P2544="",0,1)</f>
        <v/>
      </c>
      <c r="AA2544" s="70">
        <f>IF($P2544="",0,$P2544)</f>
        <v/>
      </c>
      <c r="AB2544" s="69">
        <f>IF(AND($P2544&lt;&gt;"",$P2544&lt;=Paramètres!$C$14),1,0)</f>
        <v/>
      </c>
      <c r="AC2544" s="67">
        <f>IF($P2544="","Jamais relancé",IF($P2544&lt;=3,"0-3 j",IF($P2544&lt;=7,"4-7 j",IF($P2544&lt;=15,"8-15 j","Plus de 15 j"))))</f>
        <v/>
      </c>
      <c r="AD2544" s="67">
        <f>IF($M2544&lt;=1000,"Moins de 1 k€",IF($M2544&lt;=5000,"1 à 5 k€",IF($M2544&lt;=15000,"5 à 15 k€","Plus de 15 k€")))</f>
        <v/>
      </c>
    </row>
    <row r="2545">
      <c r="A2545" s="65" t="inlineStr">
        <is>
          <t>DEV-02544</t>
        </is>
      </c>
      <c r="B2545" s="66" t="n">
        <v>46023</v>
      </c>
      <c r="C2545" s="65" t="inlineStr">
        <is>
          <t>2026-01</t>
        </is>
      </c>
      <c r="D2545" s="65" t="inlineStr">
        <is>
          <t>2025-2026</t>
        </is>
      </c>
      <c r="E2545" s="65" t="inlineStr">
        <is>
          <t>CLI-0192</t>
        </is>
      </c>
      <c r="F2545" s="65" t="inlineStr">
        <is>
          <t>Particulier</t>
        </is>
      </c>
      <c r="G2545" s="65" t="inlineStr">
        <is>
          <t>Toulouse</t>
        </is>
      </c>
      <c r="H2545" s="65" t="inlineStr">
        <is>
          <t>Julien Fabre</t>
        </is>
      </c>
      <c r="I2545" s="65" t="inlineStr">
        <is>
          <t>Plomberie</t>
        </is>
      </c>
      <c r="J2545" s="65" t="inlineStr">
        <is>
          <t>PR-003</t>
        </is>
      </c>
      <c r="K2545" s="65" t="inlineStr">
        <is>
          <t>Réfection réseau eau appartement</t>
        </is>
      </c>
      <c r="L2545" s="67" t="n">
        <v>3</v>
      </c>
      <c r="M2545" s="68" t="n">
        <v>8486.23</v>
      </c>
      <c r="N2545" s="65" t="inlineStr">
        <is>
          <t>Refusé</t>
        </is>
      </c>
      <c r="O2545" s="66" t="n">
        <v>46049</v>
      </c>
      <c r="P2545" s="67" t="n"/>
      <c r="Q2545" s="67" t="n">
        <v>0</v>
      </c>
      <c r="R2545" s="67">
        <f>$I2545</f>
        <v/>
      </c>
      <c r="S2545" s="67">
        <f>$K2545</f>
        <v/>
      </c>
      <c r="T2545" s="67">
        <f>IFERROR(INDEX(Clients!$G$2:$G$1020,MATCH($E2545,Clients!$A$2:$A$1020,0)),"")</f>
        <v/>
      </c>
      <c r="U2545" s="67">
        <f>IFERROR(INDEX(Clients!$I$2:$I$1020,MATCH($E2545,Clients!$A$2:$A$1020,0)),"")</f>
        <v/>
      </c>
      <c r="V2545" s="69">
        <f>1</f>
        <v/>
      </c>
      <c r="W2545" s="69">
        <f>IF($N2545="Accepté",1,0)</f>
        <v/>
      </c>
      <c r="X2545" s="68">
        <f>$M2545*$W2545</f>
        <v/>
      </c>
      <c r="Y2545" s="68">
        <f>IF($N2545="En cours",0,$M2545)</f>
        <v/>
      </c>
      <c r="Z2545" s="69">
        <f>IF($P2545="",0,1)</f>
        <v/>
      </c>
      <c r="AA2545" s="70">
        <f>IF($P2545="",0,$P2545)</f>
        <v/>
      </c>
      <c r="AB2545" s="69">
        <f>IF(AND($P2545&lt;&gt;"",$P2545&lt;=Paramètres!$C$14),1,0)</f>
        <v/>
      </c>
      <c r="AC2545" s="67">
        <f>IF($P2545="","Jamais relancé",IF($P2545&lt;=3,"0-3 j",IF($P2545&lt;=7,"4-7 j",IF($P2545&lt;=15,"8-15 j","Plus de 15 j"))))</f>
        <v/>
      </c>
      <c r="AD2545" s="67">
        <f>IF($M2545&lt;=1000,"Moins de 1 k€",IF($M2545&lt;=5000,"1 à 5 k€",IF($M2545&lt;=15000,"5 à 15 k€","Plus de 15 k€")))</f>
        <v/>
      </c>
    </row>
    <row r="2546">
      <c r="A2546" s="65" t="inlineStr">
        <is>
          <t>DEV-02545</t>
        </is>
      </c>
      <c r="B2546" s="66" t="n">
        <v>46023</v>
      </c>
      <c r="C2546" s="65" t="inlineStr">
        <is>
          <t>2026-01</t>
        </is>
      </c>
      <c r="D2546" s="65" t="inlineStr">
        <is>
          <t>2025-2026</t>
        </is>
      </c>
      <c r="E2546" s="65" t="inlineStr">
        <is>
          <t>CLI-0653</t>
        </is>
      </c>
      <c r="F2546" s="65" t="inlineStr">
        <is>
          <t>Professionnel</t>
        </is>
      </c>
      <c r="G2546" s="65" t="inlineStr">
        <is>
          <t>Toulouse</t>
        </is>
      </c>
      <c r="H2546" s="65" t="inlineStr">
        <is>
          <t>Nadia Cherif</t>
        </is>
      </c>
      <c r="I2546" s="65" t="inlineStr">
        <is>
          <t>Électricité</t>
        </is>
      </c>
      <c r="J2546" s="65" t="inlineStr">
        <is>
          <t>EL-003</t>
        </is>
      </c>
      <c r="K2546" s="65" t="inlineStr">
        <is>
          <t>Rénovation électrique complète</t>
        </is>
      </c>
      <c r="L2546" s="67" t="n">
        <v>1</v>
      </c>
      <c r="M2546" s="68" t="n">
        <v>17846.96</v>
      </c>
      <c r="N2546" s="65" t="inlineStr">
        <is>
          <t>Refusé</t>
        </is>
      </c>
      <c r="O2546" s="66" t="n">
        <v>46034</v>
      </c>
      <c r="P2546" s="67" t="n"/>
      <c r="Q2546" s="67" t="n">
        <v>0</v>
      </c>
      <c r="R2546" s="67">
        <f>$I2546</f>
        <v/>
      </c>
      <c r="S2546" s="67">
        <f>$K2546</f>
        <v/>
      </c>
      <c r="T2546" s="67">
        <f>IFERROR(INDEX(Clients!$G$2:$G$1020,MATCH($E2546,Clients!$A$2:$A$1020,0)),"")</f>
        <v/>
      </c>
      <c r="U2546" s="67">
        <f>IFERROR(INDEX(Clients!$I$2:$I$1020,MATCH($E2546,Clients!$A$2:$A$1020,0)),"")</f>
        <v/>
      </c>
      <c r="V2546" s="69">
        <f>1</f>
        <v/>
      </c>
      <c r="W2546" s="69">
        <f>IF($N2546="Accepté",1,0)</f>
        <v/>
      </c>
      <c r="X2546" s="68">
        <f>$M2546*$W2546</f>
        <v/>
      </c>
      <c r="Y2546" s="68">
        <f>IF($N2546="En cours",0,$M2546)</f>
        <v/>
      </c>
      <c r="Z2546" s="69">
        <f>IF($P2546="",0,1)</f>
        <v/>
      </c>
      <c r="AA2546" s="70">
        <f>IF($P2546="",0,$P2546)</f>
        <v/>
      </c>
      <c r="AB2546" s="69">
        <f>IF(AND($P2546&lt;&gt;"",$P2546&lt;=Paramètres!$C$14),1,0)</f>
        <v/>
      </c>
      <c r="AC2546" s="67">
        <f>IF($P2546="","Jamais relancé",IF($P2546&lt;=3,"0-3 j",IF($P2546&lt;=7,"4-7 j",IF($P2546&lt;=15,"8-15 j","Plus de 15 j"))))</f>
        <v/>
      </c>
      <c r="AD2546" s="67">
        <f>IF($M2546&lt;=1000,"Moins de 1 k€",IF($M2546&lt;=5000,"1 à 5 k€",IF($M2546&lt;=15000,"5 à 15 k€","Plus de 15 k€")))</f>
        <v/>
      </c>
    </row>
    <row r="2547">
      <c r="A2547" s="65" t="inlineStr">
        <is>
          <t>DEV-02546</t>
        </is>
      </c>
      <c r="B2547" s="66" t="n">
        <v>46023</v>
      </c>
      <c r="C2547" s="65" t="inlineStr">
        <is>
          <t>2026-01</t>
        </is>
      </c>
      <c r="D2547" s="65" t="inlineStr">
        <is>
          <t>2025-2026</t>
        </is>
      </c>
      <c r="E2547" s="65" t="inlineStr">
        <is>
          <t>CLI-0434</t>
        </is>
      </c>
      <c r="F2547" s="65" t="inlineStr">
        <is>
          <t>Particulier</t>
        </is>
      </c>
      <c r="G2547" s="65" t="inlineStr">
        <is>
          <t>Bordeaux</t>
        </is>
      </c>
      <c r="H2547" s="65" t="inlineStr">
        <is>
          <t>Karim Belkacem</t>
        </is>
      </c>
      <c r="I2547" s="65" t="inlineStr">
        <is>
          <t>Électricité</t>
        </is>
      </c>
      <c r="J2547" s="65" t="inlineStr">
        <is>
          <t>EL-002</t>
        </is>
      </c>
      <c r="K2547" s="65" t="inlineStr">
        <is>
          <t>Installation borne de recharge VE</t>
        </is>
      </c>
      <c r="L2547" s="67" t="n">
        <v>1</v>
      </c>
      <c r="M2547" s="68" t="n">
        <v>1445.53</v>
      </c>
      <c r="N2547" s="65" t="inlineStr">
        <is>
          <t>Accepté</t>
        </is>
      </c>
      <c r="O2547" s="66" t="n">
        <v>46040</v>
      </c>
      <c r="P2547" s="67" t="n">
        <v>6</v>
      </c>
      <c r="Q2547" s="67" t="n">
        <v>1</v>
      </c>
      <c r="R2547" s="67">
        <f>$I2547</f>
        <v/>
      </c>
      <c r="S2547" s="67">
        <f>$K2547</f>
        <v/>
      </c>
      <c r="T2547" s="67">
        <f>IFERROR(INDEX(Clients!$G$2:$G$1020,MATCH($E2547,Clients!$A$2:$A$1020,0)),"")</f>
        <v/>
      </c>
      <c r="U2547" s="67">
        <f>IFERROR(INDEX(Clients!$I$2:$I$1020,MATCH($E2547,Clients!$A$2:$A$1020,0)),"")</f>
        <v/>
      </c>
      <c r="V2547" s="69">
        <f>1</f>
        <v/>
      </c>
      <c r="W2547" s="69">
        <f>IF($N2547="Accepté",1,0)</f>
        <v/>
      </c>
      <c r="X2547" s="68">
        <f>$M2547*$W2547</f>
        <v/>
      </c>
      <c r="Y2547" s="68">
        <f>IF($N2547="En cours",0,$M2547)</f>
        <v/>
      </c>
      <c r="Z2547" s="69">
        <f>IF($P2547="",0,1)</f>
        <v/>
      </c>
      <c r="AA2547" s="70">
        <f>IF($P2547="",0,$P2547)</f>
        <v/>
      </c>
      <c r="AB2547" s="69">
        <f>IF(AND($P2547&lt;&gt;"",$P2547&lt;=Paramètres!$C$14),1,0)</f>
        <v/>
      </c>
      <c r="AC2547" s="67">
        <f>IF($P2547="","Jamais relancé",IF($P2547&lt;=3,"0-3 j",IF($P2547&lt;=7,"4-7 j",IF($P2547&lt;=15,"8-15 j","Plus de 15 j"))))</f>
        <v/>
      </c>
      <c r="AD2547" s="67">
        <f>IF($M2547&lt;=1000,"Moins de 1 k€",IF($M2547&lt;=5000,"1 à 5 k€",IF($M2547&lt;=15000,"5 à 15 k€","Plus de 15 k€")))</f>
        <v/>
      </c>
    </row>
    <row r="2548">
      <c r="A2548" s="65" t="inlineStr">
        <is>
          <t>DEV-02547</t>
        </is>
      </c>
      <c r="B2548" s="66" t="n">
        <v>46023</v>
      </c>
      <c r="C2548" s="65" t="inlineStr">
        <is>
          <t>2026-01</t>
        </is>
      </c>
      <c r="D2548" s="65" t="inlineStr">
        <is>
          <t>2025-2026</t>
        </is>
      </c>
      <c r="E2548" s="65" t="inlineStr">
        <is>
          <t>CLI-0747</t>
        </is>
      </c>
      <c r="F2548" s="65" t="inlineStr">
        <is>
          <t>Syndic</t>
        </is>
      </c>
      <c r="G2548" s="65" t="inlineStr">
        <is>
          <t>Bordeaux</t>
        </is>
      </c>
      <c r="H2548" s="65" t="inlineStr">
        <is>
          <t>Sophie Marchand</t>
        </is>
      </c>
      <c r="I2548" s="65" t="inlineStr">
        <is>
          <t>Salle de bain</t>
        </is>
      </c>
      <c r="J2548" s="65" t="inlineStr">
        <is>
          <t>SB-002</t>
        </is>
      </c>
      <c r="K2548" s="65" t="inlineStr">
        <is>
          <t>Remplacement baignoire par douche</t>
        </is>
      </c>
      <c r="L2548" s="67" t="n">
        <v>1</v>
      </c>
      <c r="M2548" s="68" t="n">
        <v>8069.89</v>
      </c>
      <c r="N2548" s="65" t="inlineStr">
        <is>
          <t>Refusé</t>
        </is>
      </c>
      <c r="O2548" s="66" t="n">
        <v>46026</v>
      </c>
      <c r="P2548" s="67" t="n">
        <v>11</v>
      </c>
      <c r="Q2548" s="67" t="n">
        <v>0</v>
      </c>
      <c r="R2548" s="67">
        <f>$I2548</f>
        <v/>
      </c>
      <c r="S2548" s="67">
        <f>$K2548</f>
        <v/>
      </c>
      <c r="T2548" s="67">
        <f>IFERROR(INDEX(Clients!$G$2:$G$1020,MATCH($E2548,Clients!$A$2:$A$1020,0)),"")</f>
        <v/>
      </c>
      <c r="U2548" s="67">
        <f>IFERROR(INDEX(Clients!$I$2:$I$1020,MATCH($E2548,Clients!$A$2:$A$1020,0)),"")</f>
        <v/>
      </c>
      <c r="V2548" s="69">
        <f>1</f>
        <v/>
      </c>
      <c r="W2548" s="69">
        <f>IF($N2548="Accepté",1,0)</f>
        <v/>
      </c>
      <c r="X2548" s="68">
        <f>$M2548*$W2548</f>
        <v/>
      </c>
      <c r="Y2548" s="68">
        <f>IF($N2548="En cours",0,$M2548)</f>
        <v/>
      </c>
      <c r="Z2548" s="69">
        <f>IF($P2548="",0,1)</f>
        <v/>
      </c>
      <c r="AA2548" s="70">
        <f>IF($P2548="",0,$P2548)</f>
        <v/>
      </c>
      <c r="AB2548" s="69">
        <f>IF(AND($P2548&lt;&gt;"",$P2548&lt;=Paramètres!$C$14),1,0)</f>
        <v/>
      </c>
      <c r="AC2548" s="67">
        <f>IF($P2548="","Jamais relancé",IF($P2548&lt;=3,"0-3 j",IF($P2548&lt;=7,"4-7 j",IF($P2548&lt;=15,"8-15 j","Plus de 15 j"))))</f>
        <v/>
      </c>
      <c r="AD2548" s="67">
        <f>IF($M2548&lt;=1000,"Moins de 1 k€",IF($M2548&lt;=5000,"1 à 5 k€",IF($M2548&lt;=15000,"5 à 15 k€","Plus de 15 k€")))</f>
        <v/>
      </c>
    </row>
    <row r="2549">
      <c r="A2549" s="65" t="inlineStr">
        <is>
          <t>DEV-02548</t>
        </is>
      </c>
      <c r="B2549" s="66" t="n">
        <v>46024</v>
      </c>
      <c r="C2549" s="65" t="inlineStr">
        <is>
          <t>2026-01</t>
        </is>
      </c>
      <c r="D2549" s="65" t="inlineStr">
        <is>
          <t>2025-2026</t>
        </is>
      </c>
      <c r="E2549" s="65" t="inlineStr">
        <is>
          <t>CLI-0797</t>
        </is>
      </c>
      <c r="F2549" s="65" t="inlineStr">
        <is>
          <t>Collectivité</t>
        </is>
      </c>
      <c r="G2549" s="65" t="inlineStr">
        <is>
          <t>Bordeaux</t>
        </is>
      </c>
      <c r="H2549" s="65" t="inlineStr">
        <is>
          <t>Sophie Marchand</t>
        </is>
      </c>
      <c r="I2549" s="65" t="inlineStr">
        <is>
          <t>Dépannage</t>
        </is>
      </c>
      <c r="J2549" s="65" t="inlineStr">
        <is>
          <t>DP-001</t>
        </is>
      </c>
      <c r="K2549" s="65" t="inlineStr">
        <is>
          <t>Dépannage plomberie urgence</t>
        </is>
      </c>
      <c r="L2549" s="67" t="n">
        <v>1</v>
      </c>
      <c r="M2549" s="68" t="n">
        <v>731.4400000000001</v>
      </c>
      <c r="N2549" s="65" t="inlineStr">
        <is>
          <t>Sans réponse</t>
        </is>
      </c>
      <c r="O2549" s="66" t="n">
        <v>46036</v>
      </c>
      <c r="P2549" s="67" t="n"/>
      <c r="Q2549" s="67" t="n">
        <v>0</v>
      </c>
      <c r="R2549" s="67">
        <f>$I2549</f>
        <v/>
      </c>
      <c r="S2549" s="67">
        <f>$K2549</f>
        <v/>
      </c>
      <c r="T2549" s="67">
        <f>IFERROR(INDEX(Clients!$G$2:$G$1020,MATCH($E2549,Clients!$A$2:$A$1020,0)),"")</f>
        <v/>
      </c>
      <c r="U2549" s="67">
        <f>IFERROR(INDEX(Clients!$I$2:$I$1020,MATCH($E2549,Clients!$A$2:$A$1020,0)),"")</f>
        <v/>
      </c>
      <c r="V2549" s="69">
        <f>1</f>
        <v/>
      </c>
      <c r="W2549" s="69">
        <f>IF($N2549="Accepté",1,0)</f>
        <v/>
      </c>
      <c r="X2549" s="68">
        <f>$M2549*$W2549</f>
        <v/>
      </c>
      <c r="Y2549" s="68">
        <f>IF($N2549="En cours",0,$M2549)</f>
        <v/>
      </c>
      <c r="Z2549" s="69">
        <f>IF($P2549="",0,1)</f>
        <v/>
      </c>
      <c r="AA2549" s="70">
        <f>IF($P2549="",0,$P2549)</f>
        <v/>
      </c>
      <c r="AB2549" s="69">
        <f>IF(AND($P2549&lt;&gt;"",$P2549&lt;=Paramètres!$C$14),1,0)</f>
        <v/>
      </c>
      <c r="AC2549" s="67">
        <f>IF($P2549="","Jamais relancé",IF($P2549&lt;=3,"0-3 j",IF($P2549&lt;=7,"4-7 j",IF($P2549&lt;=15,"8-15 j","Plus de 15 j"))))</f>
        <v/>
      </c>
      <c r="AD2549" s="67">
        <f>IF($M2549&lt;=1000,"Moins de 1 k€",IF($M2549&lt;=5000,"1 à 5 k€",IF($M2549&lt;=15000,"5 à 15 k€","Plus de 15 k€")))</f>
        <v/>
      </c>
    </row>
    <row r="2550">
      <c r="A2550" s="65" t="inlineStr">
        <is>
          <t>DEV-02549</t>
        </is>
      </c>
      <c r="B2550" s="66" t="n">
        <v>46024</v>
      </c>
      <c r="C2550" s="65" t="inlineStr">
        <is>
          <t>2026-01</t>
        </is>
      </c>
      <c r="D2550" s="65" t="inlineStr">
        <is>
          <t>2025-2026</t>
        </is>
      </c>
      <c r="E2550" s="65" t="inlineStr">
        <is>
          <t>CLI-0651</t>
        </is>
      </c>
      <c r="F2550" s="65" t="inlineStr">
        <is>
          <t>Professionnel</t>
        </is>
      </c>
      <c r="G2550" s="65" t="inlineStr">
        <is>
          <t>Toulouse</t>
        </is>
      </c>
      <c r="H2550" s="65" t="inlineStr">
        <is>
          <t>Julien Fabre</t>
        </is>
      </c>
      <c r="I2550" s="65" t="inlineStr">
        <is>
          <t>Chauffage</t>
        </is>
      </c>
      <c r="J2550" s="65" t="inlineStr">
        <is>
          <t>CH-001</t>
        </is>
      </c>
      <c r="K2550" s="65" t="inlineStr">
        <is>
          <t>Installation chaudière gaz condensation</t>
        </is>
      </c>
      <c r="L2550" s="67" t="n">
        <v>1</v>
      </c>
      <c r="M2550" s="68" t="n">
        <v>9690.700000000001</v>
      </c>
      <c r="N2550" s="65" t="inlineStr">
        <is>
          <t>Sans réponse</t>
        </is>
      </c>
      <c r="O2550" s="66" t="n">
        <v>46049</v>
      </c>
      <c r="P2550" s="67" t="n">
        <v>18</v>
      </c>
      <c r="Q2550" s="67" t="n">
        <v>1</v>
      </c>
      <c r="R2550" s="67">
        <f>$I2550</f>
        <v/>
      </c>
      <c r="S2550" s="67">
        <f>$K2550</f>
        <v/>
      </c>
      <c r="T2550" s="67">
        <f>IFERROR(INDEX(Clients!$G$2:$G$1020,MATCH($E2550,Clients!$A$2:$A$1020,0)),"")</f>
        <v/>
      </c>
      <c r="U2550" s="67">
        <f>IFERROR(INDEX(Clients!$I$2:$I$1020,MATCH($E2550,Clients!$A$2:$A$1020,0)),"")</f>
        <v/>
      </c>
      <c r="V2550" s="69">
        <f>1</f>
        <v/>
      </c>
      <c r="W2550" s="69">
        <f>IF($N2550="Accepté",1,0)</f>
        <v/>
      </c>
      <c r="X2550" s="68">
        <f>$M2550*$W2550</f>
        <v/>
      </c>
      <c r="Y2550" s="68">
        <f>IF($N2550="En cours",0,$M2550)</f>
        <v/>
      </c>
      <c r="Z2550" s="69">
        <f>IF($P2550="",0,1)</f>
        <v/>
      </c>
      <c r="AA2550" s="70">
        <f>IF($P2550="",0,$P2550)</f>
        <v/>
      </c>
      <c r="AB2550" s="69">
        <f>IF(AND($P2550&lt;&gt;"",$P2550&lt;=Paramètres!$C$14),1,0)</f>
        <v/>
      </c>
      <c r="AC2550" s="67">
        <f>IF($P2550="","Jamais relancé",IF($P2550&lt;=3,"0-3 j",IF($P2550&lt;=7,"4-7 j",IF($P2550&lt;=15,"8-15 j","Plus de 15 j"))))</f>
        <v/>
      </c>
      <c r="AD2550" s="67">
        <f>IF($M2550&lt;=1000,"Moins de 1 k€",IF($M2550&lt;=5000,"1 à 5 k€",IF($M2550&lt;=15000,"5 à 15 k€","Plus de 15 k€")))</f>
        <v/>
      </c>
    </row>
    <row r="2551">
      <c r="A2551" s="65" t="inlineStr">
        <is>
          <t>DEV-02550</t>
        </is>
      </c>
      <c r="B2551" s="66" t="n">
        <v>46024</v>
      </c>
      <c r="C2551" s="65" t="inlineStr">
        <is>
          <t>2026-01</t>
        </is>
      </c>
      <c r="D2551" s="65" t="inlineStr">
        <is>
          <t>2025-2026</t>
        </is>
      </c>
      <c r="E2551" s="65" t="inlineStr">
        <is>
          <t>CLI-0020</t>
        </is>
      </c>
      <c r="F2551" s="65" t="inlineStr">
        <is>
          <t>Particulier</t>
        </is>
      </c>
      <c r="G2551" s="65" t="inlineStr">
        <is>
          <t>Bordeaux</t>
        </is>
      </c>
      <c r="H2551" s="65" t="inlineStr">
        <is>
          <t>Sophie Marchand</t>
        </is>
      </c>
      <c r="I2551" s="65" t="inlineStr">
        <is>
          <t>Dépannage</t>
        </is>
      </c>
      <c r="J2551" s="65" t="inlineStr">
        <is>
          <t>DP-003</t>
        </is>
      </c>
      <c r="K2551" s="65" t="inlineStr">
        <is>
          <t>Dépannage électrique urgence</t>
        </is>
      </c>
      <c r="L2551" s="67" t="n">
        <v>1</v>
      </c>
      <c r="M2551" s="68" t="n">
        <v>370.25</v>
      </c>
      <c r="N2551" s="65" t="inlineStr">
        <is>
          <t>Sans réponse</t>
        </is>
      </c>
      <c r="O2551" s="66" t="n">
        <v>46052</v>
      </c>
      <c r="P2551" s="67" t="n">
        <v>14</v>
      </c>
      <c r="Q2551" s="67" t="n">
        <v>1</v>
      </c>
      <c r="R2551" s="67">
        <f>$I2551</f>
        <v/>
      </c>
      <c r="S2551" s="67">
        <f>$K2551</f>
        <v/>
      </c>
      <c r="T2551" s="67">
        <f>IFERROR(INDEX(Clients!$G$2:$G$1020,MATCH($E2551,Clients!$A$2:$A$1020,0)),"")</f>
        <v/>
      </c>
      <c r="U2551" s="67">
        <f>IFERROR(INDEX(Clients!$I$2:$I$1020,MATCH($E2551,Clients!$A$2:$A$1020,0)),"")</f>
        <v/>
      </c>
      <c r="V2551" s="69">
        <f>1</f>
        <v/>
      </c>
      <c r="W2551" s="69">
        <f>IF($N2551="Accepté",1,0)</f>
        <v/>
      </c>
      <c r="X2551" s="68">
        <f>$M2551*$W2551</f>
        <v/>
      </c>
      <c r="Y2551" s="68">
        <f>IF($N2551="En cours",0,$M2551)</f>
        <v/>
      </c>
      <c r="Z2551" s="69">
        <f>IF($P2551="",0,1)</f>
        <v/>
      </c>
      <c r="AA2551" s="70">
        <f>IF($P2551="",0,$P2551)</f>
        <v/>
      </c>
      <c r="AB2551" s="69">
        <f>IF(AND($P2551&lt;&gt;"",$P2551&lt;=Paramètres!$C$14),1,0)</f>
        <v/>
      </c>
      <c r="AC2551" s="67">
        <f>IF($P2551="","Jamais relancé",IF($P2551&lt;=3,"0-3 j",IF($P2551&lt;=7,"4-7 j",IF($P2551&lt;=15,"8-15 j","Plus de 15 j"))))</f>
        <v/>
      </c>
      <c r="AD2551" s="67">
        <f>IF($M2551&lt;=1000,"Moins de 1 k€",IF($M2551&lt;=5000,"1 à 5 k€",IF($M2551&lt;=15000,"5 à 15 k€","Plus de 15 k€")))</f>
        <v/>
      </c>
    </row>
    <row r="2552">
      <c r="A2552" s="65" t="inlineStr">
        <is>
          <t>DEV-02551</t>
        </is>
      </c>
      <c r="B2552" s="66" t="n">
        <v>46024</v>
      </c>
      <c r="C2552" s="65" t="inlineStr">
        <is>
          <t>2026-01</t>
        </is>
      </c>
      <c r="D2552" s="65" t="inlineStr">
        <is>
          <t>2025-2026</t>
        </is>
      </c>
      <c r="E2552" s="65" t="inlineStr">
        <is>
          <t>CLI-0799</t>
        </is>
      </c>
      <c r="F2552" s="65" t="inlineStr">
        <is>
          <t>Particulier</t>
        </is>
      </c>
      <c r="G2552" s="65" t="inlineStr">
        <is>
          <t>Montpellier</t>
        </is>
      </c>
      <c r="H2552" s="65" t="inlineStr">
        <is>
          <t>Thomas Rey</t>
        </is>
      </c>
      <c r="I2552" s="65" t="inlineStr">
        <is>
          <t>Électricité</t>
        </is>
      </c>
      <c r="J2552" s="65" t="inlineStr">
        <is>
          <t>EL-001</t>
        </is>
      </c>
      <c r="K2552" s="65" t="inlineStr">
        <is>
          <t>Mise aux normes tableau électrique</t>
        </is>
      </c>
      <c r="L2552" s="67" t="n">
        <v>2</v>
      </c>
      <c r="M2552" s="68" t="n">
        <v>3694.58</v>
      </c>
      <c r="N2552" s="65" t="inlineStr">
        <is>
          <t>Sans réponse</t>
        </is>
      </c>
      <c r="O2552" s="66" t="n">
        <v>46047</v>
      </c>
      <c r="P2552" s="67" t="n"/>
      <c r="Q2552" s="67" t="n">
        <v>0</v>
      </c>
      <c r="R2552" s="67">
        <f>$I2552</f>
        <v/>
      </c>
      <c r="S2552" s="67">
        <f>$K2552</f>
        <v/>
      </c>
      <c r="T2552" s="67">
        <f>IFERROR(INDEX(Clients!$G$2:$G$1020,MATCH($E2552,Clients!$A$2:$A$1020,0)),"")</f>
        <v/>
      </c>
      <c r="U2552" s="67">
        <f>IFERROR(INDEX(Clients!$I$2:$I$1020,MATCH($E2552,Clients!$A$2:$A$1020,0)),"")</f>
        <v/>
      </c>
      <c r="V2552" s="69">
        <f>1</f>
        <v/>
      </c>
      <c r="W2552" s="69">
        <f>IF($N2552="Accepté",1,0)</f>
        <v/>
      </c>
      <c r="X2552" s="68">
        <f>$M2552*$W2552</f>
        <v/>
      </c>
      <c r="Y2552" s="68">
        <f>IF($N2552="En cours",0,$M2552)</f>
        <v/>
      </c>
      <c r="Z2552" s="69">
        <f>IF($P2552="",0,1)</f>
        <v/>
      </c>
      <c r="AA2552" s="70">
        <f>IF($P2552="",0,$P2552)</f>
        <v/>
      </c>
      <c r="AB2552" s="69">
        <f>IF(AND($P2552&lt;&gt;"",$P2552&lt;=Paramètres!$C$14),1,0)</f>
        <v/>
      </c>
      <c r="AC2552" s="67">
        <f>IF($P2552="","Jamais relancé",IF($P2552&lt;=3,"0-3 j",IF($P2552&lt;=7,"4-7 j",IF($P2552&lt;=15,"8-15 j","Plus de 15 j"))))</f>
        <v/>
      </c>
      <c r="AD2552" s="67">
        <f>IF($M2552&lt;=1000,"Moins de 1 k€",IF($M2552&lt;=5000,"1 à 5 k€",IF($M2552&lt;=15000,"5 à 15 k€","Plus de 15 k€")))</f>
        <v/>
      </c>
    </row>
    <row r="2553">
      <c r="A2553" s="65" t="inlineStr">
        <is>
          <t>DEV-02552</t>
        </is>
      </c>
      <c r="B2553" s="66" t="n">
        <v>46027</v>
      </c>
      <c r="C2553" s="65" t="inlineStr">
        <is>
          <t>2026-01</t>
        </is>
      </c>
      <c r="D2553" s="65" t="inlineStr">
        <is>
          <t>2025-2026</t>
        </is>
      </c>
      <c r="E2553" s="65" t="inlineStr">
        <is>
          <t>CLI-0305</t>
        </is>
      </c>
      <c r="F2553" s="65" t="inlineStr">
        <is>
          <t>Particulier</t>
        </is>
      </c>
      <c r="G2553" s="65" t="inlineStr">
        <is>
          <t>Toulouse</t>
        </is>
      </c>
      <c r="H2553" s="65" t="inlineStr">
        <is>
          <t>Julien Fabre</t>
        </is>
      </c>
      <c r="I2553" s="65" t="inlineStr">
        <is>
          <t>Salle de bain</t>
        </is>
      </c>
      <c r="J2553" s="65" t="inlineStr">
        <is>
          <t>SB-002</t>
        </is>
      </c>
      <c r="K2553" s="65" t="inlineStr">
        <is>
          <t>Remplacement baignoire par douche</t>
        </is>
      </c>
      <c r="L2553" s="67" t="n">
        <v>3</v>
      </c>
      <c r="M2553" s="68" t="n">
        <v>11292.9</v>
      </c>
      <c r="N2553" s="65" t="inlineStr">
        <is>
          <t>Sans réponse</t>
        </is>
      </c>
      <c r="O2553" s="66" t="n">
        <v>46045</v>
      </c>
      <c r="P2553" s="67" t="n"/>
      <c r="Q2553" s="67" t="n">
        <v>0</v>
      </c>
      <c r="R2553" s="67">
        <f>$I2553</f>
        <v/>
      </c>
      <c r="S2553" s="67">
        <f>$K2553</f>
        <v/>
      </c>
      <c r="T2553" s="67">
        <f>IFERROR(INDEX(Clients!$G$2:$G$1020,MATCH($E2553,Clients!$A$2:$A$1020,0)),"")</f>
        <v/>
      </c>
      <c r="U2553" s="67">
        <f>IFERROR(INDEX(Clients!$I$2:$I$1020,MATCH($E2553,Clients!$A$2:$A$1020,0)),"")</f>
        <v/>
      </c>
      <c r="V2553" s="69">
        <f>1</f>
        <v/>
      </c>
      <c r="W2553" s="69">
        <f>IF($N2553="Accepté",1,0)</f>
        <v/>
      </c>
      <c r="X2553" s="68">
        <f>$M2553*$W2553</f>
        <v/>
      </c>
      <c r="Y2553" s="68">
        <f>IF($N2553="En cours",0,$M2553)</f>
        <v/>
      </c>
      <c r="Z2553" s="69">
        <f>IF($P2553="",0,1)</f>
        <v/>
      </c>
      <c r="AA2553" s="70">
        <f>IF($P2553="",0,$P2553)</f>
        <v/>
      </c>
      <c r="AB2553" s="69">
        <f>IF(AND($P2553&lt;&gt;"",$P2553&lt;=Paramètres!$C$14),1,0)</f>
        <v/>
      </c>
      <c r="AC2553" s="67">
        <f>IF($P2553="","Jamais relancé",IF($P2553&lt;=3,"0-3 j",IF($P2553&lt;=7,"4-7 j",IF($P2553&lt;=15,"8-15 j","Plus de 15 j"))))</f>
        <v/>
      </c>
      <c r="AD2553" s="67">
        <f>IF($M2553&lt;=1000,"Moins de 1 k€",IF($M2553&lt;=5000,"1 à 5 k€",IF($M2553&lt;=15000,"5 à 15 k€","Plus de 15 k€")))</f>
        <v/>
      </c>
    </row>
    <row r="2554">
      <c r="A2554" s="65" t="inlineStr">
        <is>
          <t>DEV-02553</t>
        </is>
      </c>
      <c r="B2554" s="66" t="n">
        <v>46027</v>
      </c>
      <c r="C2554" s="65" t="inlineStr">
        <is>
          <t>2026-01</t>
        </is>
      </c>
      <c r="D2554" s="65" t="inlineStr">
        <is>
          <t>2025-2026</t>
        </is>
      </c>
      <c r="E2554" s="65" t="inlineStr">
        <is>
          <t>CLI-0335</t>
        </is>
      </c>
      <c r="F2554" s="65" t="inlineStr">
        <is>
          <t>Syndic</t>
        </is>
      </c>
      <c r="G2554" s="65" t="inlineStr">
        <is>
          <t>Bordeaux</t>
        </is>
      </c>
      <c r="H2554" s="65" t="inlineStr">
        <is>
          <t>Karim Belkacem</t>
        </is>
      </c>
      <c r="I2554" s="65" t="inlineStr">
        <is>
          <t>Plomberie</t>
        </is>
      </c>
      <c r="J2554" s="65" t="inlineStr">
        <is>
          <t>PR-001</t>
        </is>
      </c>
      <c r="K2554" s="65" t="inlineStr">
        <is>
          <t>Remplacement chauffe-eau 200 L</t>
        </is>
      </c>
      <c r="L2554" s="67" t="n">
        <v>2</v>
      </c>
      <c r="M2554" s="68" t="n">
        <v>4812.91</v>
      </c>
      <c r="N2554" s="65" t="inlineStr">
        <is>
          <t>Refusé</t>
        </is>
      </c>
      <c r="O2554" s="66" t="n">
        <v>46061</v>
      </c>
      <c r="P2554" s="67" t="n">
        <v>10</v>
      </c>
      <c r="Q2554" s="67" t="n">
        <v>1</v>
      </c>
      <c r="R2554" s="67">
        <f>$I2554</f>
        <v/>
      </c>
      <c r="S2554" s="67">
        <f>$K2554</f>
        <v/>
      </c>
      <c r="T2554" s="67">
        <f>IFERROR(INDEX(Clients!$G$2:$G$1020,MATCH($E2554,Clients!$A$2:$A$1020,0)),"")</f>
        <v/>
      </c>
      <c r="U2554" s="67">
        <f>IFERROR(INDEX(Clients!$I$2:$I$1020,MATCH($E2554,Clients!$A$2:$A$1020,0)),"")</f>
        <v/>
      </c>
      <c r="V2554" s="69">
        <f>1</f>
        <v/>
      </c>
      <c r="W2554" s="69">
        <f>IF($N2554="Accepté",1,0)</f>
        <v/>
      </c>
      <c r="X2554" s="68">
        <f>$M2554*$W2554</f>
        <v/>
      </c>
      <c r="Y2554" s="68">
        <f>IF($N2554="En cours",0,$M2554)</f>
        <v/>
      </c>
      <c r="Z2554" s="69">
        <f>IF($P2554="",0,1)</f>
        <v/>
      </c>
      <c r="AA2554" s="70">
        <f>IF($P2554="",0,$P2554)</f>
        <v/>
      </c>
      <c r="AB2554" s="69">
        <f>IF(AND($P2554&lt;&gt;"",$P2554&lt;=Paramètres!$C$14),1,0)</f>
        <v/>
      </c>
      <c r="AC2554" s="67">
        <f>IF($P2554="","Jamais relancé",IF($P2554&lt;=3,"0-3 j",IF($P2554&lt;=7,"4-7 j",IF($P2554&lt;=15,"8-15 j","Plus de 15 j"))))</f>
        <v/>
      </c>
      <c r="AD2554" s="67">
        <f>IF($M2554&lt;=1000,"Moins de 1 k€",IF($M2554&lt;=5000,"1 à 5 k€",IF($M2554&lt;=15000,"5 à 15 k€","Plus de 15 k€")))</f>
        <v/>
      </c>
    </row>
    <row r="2555">
      <c r="A2555" s="65" t="inlineStr">
        <is>
          <t>DEV-02554</t>
        </is>
      </c>
      <c r="B2555" s="66" t="n">
        <v>46027</v>
      </c>
      <c r="C2555" s="65" t="inlineStr">
        <is>
          <t>2026-01</t>
        </is>
      </c>
      <c r="D2555" s="65" t="inlineStr">
        <is>
          <t>2025-2026</t>
        </is>
      </c>
      <c r="E2555" s="65" t="inlineStr">
        <is>
          <t>CLI-0109</t>
        </is>
      </c>
      <c r="F2555" s="65" t="inlineStr">
        <is>
          <t>Professionnel</t>
        </is>
      </c>
      <c r="G2555" s="65" t="inlineStr">
        <is>
          <t>Toulouse</t>
        </is>
      </c>
      <c r="H2555" s="65" t="inlineStr">
        <is>
          <t>Nadia Cherif</t>
        </is>
      </c>
      <c r="I2555" s="65" t="inlineStr">
        <is>
          <t>Salle de bain</t>
        </is>
      </c>
      <c r="J2555" s="65" t="inlineStr">
        <is>
          <t>SB-003</t>
        </is>
      </c>
      <c r="K2555" s="65" t="inlineStr">
        <is>
          <t>Pose meuble vasque + robinetterie</t>
        </is>
      </c>
      <c r="L2555" s="67" t="n">
        <v>1</v>
      </c>
      <c r="M2555" s="68" t="n">
        <v>1886.76</v>
      </c>
      <c r="N2555" s="65" t="inlineStr">
        <is>
          <t>Refusé</t>
        </is>
      </c>
      <c r="O2555" s="66" t="n">
        <v>46048</v>
      </c>
      <c r="P2555" s="67" t="n"/>
      <c r="Q2555" s="67" t="n">
        <v>0</v>
      </c>
      <c r="R2555" s="67">
        <f>$I2555</f>
        <v/>
      </c>
      <c r="S2555" s="67">
        <f>$K2555</f>
        <v/>
      </c>
      <c r="T2555" s="67">
        <f>IFERROR(INDEX(Clients!$G$2:$G$1020,MATCH($E2555,Clients!$A$2:$A$1020,0)),"")</f>
        <v/>
      </c>
      <c r="U2555" s="67">
        <f>IFERROR(INDEX(Clients!$I$2:$I$1020,MATCH($E2555,Clients!$A$2:$A$1020,0)),"")</f>
        <v/>
      </c>
      <c r="V2555" s="69">
        <f>1</f>
        <v/>
      </c>
      <c r="W2555" s="69">
        <f>IF($N2555="Accepté",1,0)</f>
        <v/>
      </c>
      <c r="X2555" s="68">
        <f>$M2555*$W2555</f>
        <v/>
      </c>
      <c r="Y2555" s="68">
        <f>IF($N2555="En cours",0,$M2555)</f>
        <v/>
      </c>
      <c r="Z2555" s="69">
        <f>IF($P2555="",0,1)</f>
        <v/>
      </c>
      <c r="AA2555" s="70">
        <f>IF($P2555="",0,$P2555)</f>
        <v/>
      </c>
      <c r="AB2555" s="69">
        <f>IF(AND($P2555&lt;&gt;"",$P2555&lt;=Paramètres!$C$14),1,0)</f>
        <v/>
      </c>
      <c r="AC2555" s="67">
        <f>IF($P2555="","Jamais relancé",IF($P2555&lt;=3,"0-3 j",IF($P2555&lt;=7,"4-7 j",IF($P2555&lt;=15,"8-15 j","Plus de 15 j"))))</f>
        <v/>
      </c>
      <c r="AD2555" s="67">
        <f>IF($M2555&lt;=1000,"Moins de 1 k€",IF($M2555&lt;=5000,"1 à 5 k€",IF($M2555&lt;=15000,"5 à 15 k€","Plus de 15 k€")))</f>
        <v/>
      </c>
    </row>
    <row r="2556">
      <c r="A2556" s="65" t="inlineStr">
        <is>
          <t>DEV-02555</t>
        </is>
      </c>
      <c r="B2556" s="66" t="n">
        <v>46027</v>
      </c>
      <c r="C2556" s="65" t="inlineStr">
        <is>
          <t>2026-01</t>
        </is>
      </c>
      <c r="D2556" s="65" t="inlineStr">
        <is>
          <t>2025-2026</t>
        </is>
      </c>
      <c r="E2556" s="65" t="inlineStr">
        <is>
          <t>CLI-0354</t>
        </is>
      </c>
      <c r="F2556" s="65" t="inlineStr">
        <is>
          <t>Particulier</t>
        </is>
      </c>
      <c r="G2556" s="65" t="inlineStr">
        <is>
          <t>Bordeaux</t>
        </is>
      </c>
      <c r="H2556" s="65" t="inlineStr">
        <is>
          <t>Karim Belkacem</t>
        </is>
      </c>
      <c r="I2556" s="65" t="inlineStr">
        <is>
          <t>Chauffage</t>
        </is>
      </c>
      <c r="J2556" s="65" t="inlineStr">
        <is>
          <t>CH-004</t>
        </is>
      </c>
      <c r="K2556" s="65" t="inlineStr">
        <is>
          <t>Remplacement radiateurs (lot de 5)</t>
        </is>
      </c>
      <c r="L2556" s="67" t="n">
        <v>1</v>
      </c>
      <c r="M2556" s="68" t="n">
        <v>2561.42</v>
      </c>
      <c r="N2556" s="65" t="inlineStr">
        <is>
          <t>Sans réponse</t>
        </is>
      </c>
      <c r="O2556" s="66" t="n">
        <v>46063</v>
      </c>
      <c r="P2556" s="67" t="n"/>
      <c r="Q2556" s="67" t="n">
        <v>0</v>
      </c>
      <c r="R2556" s="67">
        <f>$I2556</f>
        <v/>
      </c>
      <c r="S2556" s="67">
        <f>$K2556</f>
        <v/>
      </c>
      <c r="T2556" s="67">
        <f>IFERROR(INDEX(Clients!$G$2:$G$1020,MATCH($E2556,Clients!$A$2:$A$1020,0)),"")</f>
        <v/>
      </c>
      <c r="U2556" s="67">
        <f>IFERROR(INDEX(Clients!$I$2:$I$1020,MATCH($E2556,Clients!$A$2:$A$1020,0)),"")</f>
        <v/>
      </c>
      <c r="V2556" s="69">
        <f>1</f>
        <v/>
      </c>
      <c r="W2556" s="69">
        <f>IF($N2556="Accepté",1,0)</f>
        <v/>
      </c>
      <c r="X2556" s="68">
        <f>$M2556*$W2556</f>
        <v/>
      </c>
      <c r="Y2556" s="68">
        <f>IF($N2556="En cours",0,$M2556)</f>
        <v/>
      </c>
      <c r="Z2556" s="69">
        <f>IF($P2556="",0,1)</f>
        <v/>
      </c>
      <c r="AA2556" s="70">
        <f>IF($P2556="",0,$P2556)</f>
        <v/>
      </c>
      <c r="AB2556" s="69">
        <f>IF(AND($P2556&lt;&gt;"",$P2556&lt;=Paramètres!$C$14),1,0)</f>
        <v/>
      </c>
      <c r="AC2556" s="67">
        <f>IF($P2556="","Jamais relancé",IF($P2556&lt;=3,"0-3 j",IF($P2556&lt;=7,"4-7 j",IF($P2556&lt;=15,"8-15 j","Plus de 15 j"))))</f>
        <v/>
      </c>
      <c r="AD2556" s="67">
        <f>IF($M2556&lt;=1000,"Moins de 1 k€",IF($M2556&lt;=5000,"1 à 5 k€",IF($M2556&lt;=15000,"5 à 15 k€","Plus de 15 k€")))</f>
        <v/>
      </c>
    </row>
    <row r="2557">
      <c r="A2557" s="65" t="inlineStr">
        <is>
          <t>DEV-02556</t>
        </is>
      </c>
      <c r="B2557" s="66" t="n">
        <v>46027</v>
      </c>
      <c r="C2557" s="65" t="inlineStr">
        <is>
          <t>2026-01</t>
        </is>
      </c>
      <c r="D2557" s="65" t="inlineStr">
        <is>
          <t>2025-2026</t>
        </is>
      </c>
      <c r="E2557" s="65" t="inlineStr">
        <is>
          <t>CLI-0780</t>
        </is>
      </c>
      <c r="F2557" s="65" t="inlineStr">
        <is>
          <t>Particulier</t>
        </is>
      </c>
      <c r="G2557" s="65" t="inlineStr">
        <is>
          <t>Montpellier</t>
        </is>
      </c>
      <c r="H2557" s="65" t="inlineStr">
        <is>
          <t>Thomas Rey</t>
        </is>
      </c>
      <c r="I2557" s="65" t="inlineStr">
        <is>
          <t>Chauffage</t>
        </is>
      </c>
      <c r="J2557" s="65" t="inlineStr">
        <is>
          <t>CH-001</t>
        </is>
      </c>
      <c r="K2557" s="65" t="inlineStr">
        <is>
          <t>Installation chaudière gaz condensation</t>
        </is>
      </c>
      <c r="L2557" s="67" t="n">
        <v>1</v>
      </c>
      <c r="M2557" s="68" t="n">
        <v>5336.22</v>
      </c>
      <c r="N2557" s="65" t="inlineStr">
        <is>
          <t>Refusé</t>
        </is>
      </c>
      <c r="O2557" s="66" t="n">
        <v>46060</v>
      </c>
      <c r="P2557" s="67" t="n">
        <v>15</v>
      </c>
      <c r="Q2557" s="67" t="n">
        <v>1</v>
      </c>
      <c r="R2557" s="67">
        <f>$I2557</f>
        <v/>
      </c>
      <c r="S2557" s="67">
        <f>$K2557</f>
        <v/>
      </c>
      <c r="T2557" s="67">
        <f>IFERROR(INDEX(Clients!$G$2:$G$1020,MATCH($E2557,Clients!$A$2:$A$1020,0)),"")</f>
        <v/>
      </c>
      <c r="U2557" s="67">
        <f>IFERROR(INDEX(Clients!$I$2:$I$1020,MATCH($E2557,Clients!$A$2:$A$1020,0)),"")</f>
        <v/>
      </c>
      <c r="V2557" s="69">
        <f>1</f>
        <v/>
      </c>
      <c r="W2557" s="69">
        <f>IF($N2557="Accepté",1,0)</f>
        <v/>
      </c>
      <c r="X2557" s="68">
        <f>$M2557*$W2557</f>
        <v/>
      </c>
      <c r="Y2557" s="68">
        <f>IF($N2557="En cours",0,$M2557)</f>
        <v/>
      </c>
      <c r="Z2557" s="69">
        <f>IF($P2557="",0,1)</f>
        <v/>
      </c>
      <c r="AA2557" s="70">
        <f>IF($P2557="",0,$P2557)</f>
        <v/>
      </c>
      <c r="AB2557" s="69">
        <f>IF(AND($P2557&lt;&gt;"",$P2557&lt;=Paramètres!$C$14),1,0)</f>
        <v/>
      </c>
      <c r="AC2557" s="67">
        <f>IF($P2557="","Jamais relancé",IF($P2557&lt;=3,"0-3 j",IF($P2557&lt;=7,"4-7 j",IF($P2557&lt;=15,"8-15 j","Plus de 15 j"))))</f>
        <v/>
      </c>
      <c r="AD2557" s="67">
        <f>IF($M2557&lt;=1000,"Moins de 1 k€",IF($M2557&lt;=5000,"1 à 5 k€",IF($M2557&lt;=15000,"5 à 15 k€","Plus de 15 k€")))</f>
        <v/>
      </c>
    </row>
    <row r="2558">
      <c r="A2558" s="65" t="inlineStr">
        <is>
          <t>DEV-02557</t>
        </is>
      </c>
      <c r="B2558" s="66" t="n">
        <v>46028</v>
      </c>
      <c r="C2558" s="65" t="inlineStr">
        <is>
          <t>2026-01</t>
        </is>
      </c>
      <c r="D2558" s="65" t="inlineStr">
        <is>
          <t>2025-2026</t>
        </is>
      </c>
      <c r="E2558" s="65" t="inlineStr">
        <is>
          <t>CLI-0616</t>
        </is>
      </c>
      <c r="F2558" s="65" t="inlineStr">
        <is>
          <t>Particulier</t>
        </is>
      </c>
      <c r="G2558" s="65" t="inlineStr">
        <is>
          <t>Bordeaux</t>
        </is>
      </c>
      <c r="H2558" s="65" t="inlineStr">
        <is>
          <t>Karim Belkacem</t>
        </is>
      </c>
      <c r="I2558" s="65" t="inlineStr">
        <is>
          <t>Plomberie</t>
        </is>
      </c>
      <c r="J2558" s="65" t="inlineStr">
        <is>
          <t>PR-001</t>
        </is>
      </c>
      <c r="K2558" s="65" t="inlineStr">
        <is>
          <t>Remplacement chauffe-eau 200 L</t>
        </is>
      </c>
      <c r="L2558" s="67" t="n">
        <v>1</v>
      </c>
      <c r="M2558" s="68" t="n">
        <v>1296.89</v>
      </c>
      <c r="N2558" s="65" t="inlineStr">
        <is>
          <t>Refusé</t>
        </is>
      </c>
      <c r="O2558" s="66" t="n">
        <v>46067</v>
      </c>
      <c r="P2558" s="67" t="n">
        <v>8</v>
      </c>
      <c r="Q2558" s="67" t="n">
        <v>3</v>
      </c>
      <c r="R2558" s="67">
        <f>$I2558</f>
        <v/>
      </c>
      <c r="S2558" s="67">
        <f>$K2558</f>
        <v/>
      </c>
      <c r="T2558" s="67">
        <f>IFERROR(INDEX(Clients!$G$2:$G$1020,MATCH($E2558,Clients!$A$2:$A$1020,0)),"")</f>
        <v/>
      </c>
      <c r="U2558" s="67">
        <f>IFERROR(INDEX(Clients!$I$2:$I$1020,MATCH($E2558,Clients!$A$2:$A$1020,0)),"")</f>
        <v/>
      </c>
      <c r="V2558" s="69">
        <f>1</f>
        <v/>
      </c>
      <c r="W2558" s="69">
        <f>IF($N2558="Accepté",1,0)</f>
        <v/>
      </c>
      <c r="X2558" s="68">
        <f>$M2558*$W2558</f>
        <v/>
      </c>
      <c r="Y2558" s="68">
        <f>IF($N2558="En cours",0,$M2558)</f>
        <v/>
      </c>
      <c r="Z2558" s="69">
        <f>IF($P2558="",0,1)</f>
        <v/>
      </c>
      <c r="AA2558" s="70">
        <f>IF($P2558="",0,$P2558)</f>
        <v/>
      </c>
      <c r="AB2558" s="69">
        <f>IF(AND($P2558&lt;&gt;"",$P2558&lt;=Paramètres!$C$14),1,0)</f>
        <v/>
      </c>
      <c r="AC2558" s="67">
        <f>IF($P2558="","Jamais relancé",IF($P2558&lt;=3,"0-3 j",IF($P2558&lt;=7,"4-7 j",IF($P2558&lt;=15,"8-15 j","Plus de 15 j"))))</f>
        <v/>
      </c>
      <c r="AD2558" s="67">
        <f>IF($M2558&lt;=1000,"Moins de 1 k€",IF($M2558&lt;=5000,"1 à 5 k€",IF($M2558&lt;=15000,"5 à 15 k€","Plus de 15 k€")))</f>
        <v/>
      </c>
    </row>
    <row r="2559">
      <c r="A2559" s="65" t="inlineStr">
        <is>
          <t>DEV-02558</t>
        </is>
      </c>
      <c r="B2559" s="66" t="n">
        <v>46028</v>
      </c>
      <c r="C2559" s="65" t="inlineStr">
        <is>
          <t>2026-01</t>
        </is>
      </c>
      <c r="D2559" s="65" t="inlineStr">
        <is>
          <t>2025-2026</t>
        </is>
      </c>
      <c r="E2559" s="65" t="inlineStr">
        <is>
          <t>CLI-0040</t>
        </is>
      </c>
      <c r="F2559" s="65" t="inlineStr">
        <is>
          <t>Professionnel</t>
        </is>
      </c>
      <c r="G2559" s="65" t="inlineStr">
        <is>
          <t>Bordeaux</t>
        </is>
      </c>
      <c r="H2559" s="65" t="inlineStr">
        <is>
          <t>Karim Belkacem</t>
        </is>
      </c>
      <c r="I2559" s="65" t="inlineStr">
        <is>
          <t>Salle de bain</t>
        </is>
      </c>
      <c r="J2559" s="65" t="inlineStr">
        <is>
          <t>SB-002</t>
        </is>
      </c>
      <c r="K2559" s="65" t="inlineStr">
        <is>
          <t>Remplacement baignoire par douche</t>
        </is>
      </c>
      <c r="L2559" s="67" t="n">
        <v>1</v>
      </c>
      <c r="M2559" s="68" t="n">
        <v>7256.88</v>
      </c>
      <c r="N2559" s="65" t="inlineStr">
        <is>
          <t>Accepté</t>
        </is>
      </c>
      <c r="O2559" s="66" t="n">
        <v>46034</v>
      </c>
      <c r="P2559" s="67" t="n"/>
      <c r="Q2559" s="67" t="n">
        <v>0</v>
      </c>
      <c r="R2559" s="67">
        <f>$I2559</f>
        <v/>
      </c>
      <c r="S2559" s="67">
        <f>$K2559</f>
        <v/>
      </c>
      <c r="T2559" s="67">
        <f>IFERROR(INDEX(Clients!$G$2:$G$1020,MATCH($E2559,Clients!$A$2:$A$1020,0)),"")</f>
        <v/>
      </c>
      <c r="U2559" s="67">
        <f>IFERROR(INDEX(Clients!$I$2:$I$1020,MATCH($E2559,Clients!$A$2:$A$1020,0)),"")</f>
        <v/>
      </c>
      <c r="V2559" s="69">
        <f>1</f>
        <v/>
      </c>
      <c r="W2559" s="69">
        <f>IF($N2559="Accepté",1,0)</f>
        <v/>
      </c>
      <c r="X2559" s="68">
        <f>$M2559*$W2559</f>
        <v/>
      </c>
      <c r="Y2559" s="68">
        <f>IF($N2559="En cours",0,$M2559)</f>
        <v/>
      </c>
      <c r="Z2559" s="69">
        <f>IF($P2559="",0,1)</f>
        <v/>
      </c>
      <c r="AA2559" s="70">
        <f>IF($P2559="",0,$P2559)</f>
        <v/>
      </c>
      <c r="AB2559" s="69">
        <f>IF(AND($P2559&lt;&gt;"",$P2559&lt;=Paramètres!$C$14),1,0)</f>
        <v/>
      </c>
      <c r="AC2559" s="67">
        <f>IF($P2559="","Jamais relancé",IF($P2559&lt;=3,"0-3 j",IF($P2559&lt;=7,"4-7 j",IF($P2559&lt;=15,"8-15 j","Plus de 15 j"))))</f>
        <v/>
      </c>
      <c r="AD2559" s="67">
        <f>IF($M2559&lt;=1000,"Moins de 1 k€",IF($M2559&lt;=5000,"1 à 5 k€",IF($M2559&lt;=15000,"5 à 15 k€","Plus de 15 k€")))</f>
        <v/>
      </c>
    </row>
    <row r="2560">
      <c r="A2560" s="65" t="inlineStr">
        <is>
          <t>DEV-02559</t>
        </is>
      </c>
      <c r="B2560" s="66" t="n">
        <v>46028</v>
      </c>
      <c r="C2560" s="65" t="inlineStr">
        <is>
          <t>2026-01</t>
        </is>
      </c>
      <c r="D2560" s="65" t="inlineStr">
        <is>
          <t>2025-2026</t>
        </is>
      </c>
      <c r="E2560" s="65" t="inlineStr">
        <is>
          <t>CLI-0301</t>
        </is>
      </c>
      <c r="F2560" s="65" t="inlineStr">
        <is>
          <t>Particulier</t>
        </is>
      </c>
      <c r="G2560" s="65" t="inlineStr">
        <is>
          <t>Toulouse</t>
        </is>
      </c>
      <c r="H2560" s="65" t="inlineStr">
        <is>
          <t>Julien Fabre</t>
        </is>
      </c>
      <c r="I2560" s="65" t="inlineStr">
        <is>
          <t>Plomberie</t>
        </is>
      </c>
      <c r="J2560" s="65" t="inlineStr">
        <is>
          <t>PR-004</t>
        </is>
      </c>
      <c r="K2560" s="65" t="inlineStr">
        <is>
          <t>Remplacement colonne d'évacuation</t>
        </is>
      </c>
      <c r="L2560" s="67" t="n">
        <v>3</v>
      </c>
      <c r="M2560" s="68" t="n">
        <v>18626.56</v>
      </c>
      <c r="N2560" s="65" t="inlineStr">
        <is>
          <t>Sans réponse</t>
        </is>
      </c>
      <c r="O2560" s="66" t="n">
        <v>46062</v>
      </c>
      <c r="P2560" s="67" t="n">
        <v>7</v>
      </c>
      <c r="Q2560" s="67" t="n">
        <v>2</v>
      </c>
      <c r="R2560" s="67">
        <f>$I2560</f>
        <v/>
      </c>
      <c r="S2560" s="67">
        <f>$K2560</f>
        <v/>
      </c>
      <c r="T2560" s="67">
        <f>IFERROR(INDEX(Clients!$G$2:$G$1020,MATCH($E2560,Clients!$A$2:$A$1020,0)),"")</f>
        <v/>
      </c>
      <c r="U2560" s="67">
        <f>IFERROR(INDEX(Clients!$I$2:$I$1020,MATCH($E2560,Clients!$A$2:$A$1020,0)),"")</f>
        <v/>
      </c>
      <c r="V2560" s="69">
        <f>1</f>
        <v/>
      </c>
      <c r="W2560" s="69">
        <f>IF($N2560="Accepté",1,0)</f>
        <v/>
      </c>
      <c r="X2560" s="68">
        <f>$M2560*$W2560</f>
        <v/>
      </c>
      <c r="Y2560" s="68">
        <f>IF($N2560="En cours",0,$M2560)</f>
        <v/>
      </c>
      <c r="Z2560" s="69">
        <f>IF($P2560="",0,1)</f>
        <v/>
      </c>
      <c r="AA2560" s="70">
        <f>IF($P2560="",0,$P2560)</f>
        <v/>
      </c>
      <c r="AB2560" s="69">
        <f>IF(AND($P2560&lt;&gt;"",$P2560&lt;=Paramètres!$C$14),1,0)</f>
        <v/>
      </c>
      <c r="AC2560" s="67">
        <f>IF($P2560="","Jamais relancé",IF($P2560&lt;=3,"0-3 j",IF($P2560&lt;=7,"4-7 j",IF($P2560&lt;=15,"8-15 j","Plus de 15 j"))))</f>
        <v/>
      </c>
      <c r="AD2560" s="67">
        <f>IF($M2560&lt;=1000,"Moins de 1 k€",IF($M2560&lt;=5000,"1 à 5 k€",IF($M2560&lt;=15000,"5 à 15 k€","Plus de 15 k€")))</f>
        <v/>
      </c>
    </row>
    <row r="2561">
      <c r="A2561" s="65" t="inlineStr">
        <is>
          <t>DEV-02560</t>
        </is>
      </c>
      <c r="B2561" s="66" t="n">
        <v>46028</v>
      </c>
      <c r="C2561" s="65" t="inlineStr">
        <is>
          <t>2026-01</t>
        </is>
      </c>
      <c r="D2561" s="65" t="inlineStr">
        <is>
          <t>2025-2026</t>
        </is>
      </c>
      <c r="E2561" s="65" t="inlineStr">
        <is>
          <t>CLI-0524</t>
        </is>
      </c>
      <c r="F2561" s="65" t="inlineStr">
        <is>
          <t>Collectivité</t>
        </is>
      </c>
      <c r="G2561" s="65" t="inlineStr">
        <is>
          <t>Bordeaux</t>
        </is>
      </c>
      <c r="H2561" s="65" t="inlineStr">
        <is>
          <t>Karim Belkacem</t>
        </is>
      </c>
      <c r="I2561" s="65" t="inlineStr">
        <is>
          <t>Électricité</t>
        </is>
      </c>
      <c r="J2561" s="65" t="inlineStr">
        <is>
          <t>EL-004</t>
        </is>
      </c>
      <c r="K2561" s="65" t="inlineStr">
        <is>
          <t>Éclairage LED locaux professionnels</t>
        </is>
      </c>
      <c r="L2561" s="67" t="n">
        <v>1</v>
      </c>
      <c r="M2561" s="68" t="n">
        <v>9670.75</v>
      </c>
      <c r="N2561" s="65" t="inlineStr">
        <is>
          <t>Accepté</t>
        </is>
      </c>
      <c r="O2561" s="66" t="n">
        <v>46042</v>
      </c>
      <c r="P2561" s="67" t="n"/>
      <c r="Q2561" s="67" t="n">
        <v>0</v>
      </c>
      <c r="R2561" s="67">
        <f>$I2561</f>
        <v/>
      </c>
      <c r="S2561" s="67">
        <f>$K2561</f>
        <v/>
      </c>
      <c r="T2561" s="67">
        <f>IFERROR(INDEX(Clients!$G$2:$G$1020,MATCH($E2561,Clients!$A$2:$A$1020,0)),"")</f>
        <v/>
      </c>
      <c r="U2561" s="67">
        <f>IFERROR(INDEX(Clients!$I$2:$I$1020,MATCH($E2561,Clients!$A$2:$A$1020,0)),"")</f>
        <v/>
      </c>
      <c r="V2561" s="69">
        <f>1</f>
        <v/>
      </c>
      <c r="W2561" s="69">
        <f>IF($N2561="Accepté",1,0)</f>
        <v/>
      </c>
      <c r="X2561" s="68">
        <f>$M2561*$W2561</f>
        <v/>
      </c>
      <c r="Y2561" s="68">
        <f>IF($N2561="En cours",0,$M2561)</f>
        <v/>
      </c>
      <c r="Z2561" s="69">
        <f>IF($P2561="",0,1)</f>
        <v/>
      </c>
      <c r="AA2561" s="70">
        <f>IF($P2561="",0,$P2561)</f>
        <v/>
      </c>
      <c r="AB2561" s="69">
        <f>IF(AND($P2561&lt;&gt;"",$P2561&lt;=Paramètres!$C$14),1,0)</f>
        <v/>
      </c>
      <c r="AC2561" s="67">
        <f>IF($P2561="","Jamais relancé",IF($P2561&lt;=3,"0-3 j",IF($P2561&lt;=7,"4-7 j",IF($P2561&lt;=15,"8-15 j","Plus de 15 j"))))</f>
        <v/>
      </c>
      <c r="AD2561" s="67">
        <f>IF($M2561&lt;=1000,"Moins de 1 k€",IF($M2561&lt;=5000,"1 à 5 k€",IF($M2561&lt;=15000,"5 à 15 k€","Plus de 15 k€")))</f>
        <v/>
      </c>
    </row>
    <row r="2562">
      <c r="A2562" s="65" t="inlineStr">
        <is>
          <t>DEV-02561</t>
        </is>
      </c>
      <c r="B2562" s="66" t="n">
        <v>46028</v>
      </c>
      <c r="C2562" s="65" t="inlineStr">
        <is>
          <t>2026-01</t>
        </is>
      </c>
      <c r="D2562" s="65" t="inlineStr">
        <is>
          <t>2025-2026</t>
        </is>
      </c>
      <c r="E2562" s="65" t="inlineStr">
        <is>
          <t>CLI-0069</t>
        </is>
      </c>
      <c r="F2562" s="65" t="inlineStr">
        <is>
          <t>Professionnel</t>
        </is>
      </c>
      <c r="G2562" s="65" t="inlineStr">
        <is>
          <t>Toulouse</t>
        </is>
      </c>
      <c r="H2562" s="65" t="inlineStr">
        <is>
          <t>Nadia Cherif</t>
        </is>
      </c>
      <c r="I2562" s="65" t="inlineStr">
        <is>
          <t>Chauffage</t>
        </is>
      </c>
      <c r="J2562" s="65" t="inlineStr">
        <is>
          <t>CH-001</t>
        </is>
      </c>
      <c r="K2562" s="65" t="inlineStr">
        <is>
          <t>Installation chaudière gaz condensation</t>
        </is>
      </c>
      <c r="L2562" s="67" t="n">
        <v>1</v>
      </c>
      <c r="M2562" s="68" t="n">
        <v>7755.34</v>
      </c>
      <c r="N2562" s="65" t="inlineStr">
        <is>
          <t>Refusé</t>
        </is>
      </c>
      <c r="O2562" s="66" t="n">
        <v>46058</v>
      </c>
      <c r="P2562" s="67" t="n">
        <v>4</v>
      </c>
      <c r="Q2562" s="67" t="n">
        <v>3</v>
      </c>
      <c r="R2562" s="67">
        <f>$I2562</f>
        <v/>
      </c>
      <c r="S2562" s="67">
        <f>$K2562</f>
        <v/>
      </c>
      <c r="T2562" s="67">
        <f>IFERROR(INDEX(Clients!$G$2:$G$1020,MATCH($E2562,Clients!$A$2:$A$1020,0)),"")</f>
        <v/>
      </c>
      <c r="U2562" s="67">
        <f>IFERROR(INDEX(Clients!$I$2:$I$1020,MATCH($E2562,Clients!$A$2:$A$1020,0)),"")</f>
        <v/>
      </c>
      <c r="V2562" s="69">
        <f>1</f>
        <v/>
      </c>
      <c r="W2562" s="69">
        <f>IF($N2562="Accepté",1,0)</f>
        <v/>
      </c>
      <c r="X2562" s="68">
        <f>$M2562*$W2562</f>
        <v/>
      </c>
      <c r="Y2562" s="68">
        <f>IF($N2562="En cours",0,$M2562)</f>
        <v/>
      </c>
      <c r="Z2562" s="69">
        <f>IF($P2562="",0,1)</f>
        <v/>
      </c>
      <c r="AA2562" s="70">
        <f>IF($P2562="",0,$P2562)</f>
        <v/>
      </c>
      <c r="AB2562" s="69">
        <f>IF(AND($P2562&lt;&gt;"",$P2562&lt;=Paramètres!$C$14),1,0)</f>
        <v/>
      </c>
      <c r="AC2562" s="67">
        <f>IF($P2562="","Jamais relancé",IF($P2562&lt;=3,"0-3 j",IF($P2562&lt;=7,"4-7 j",IF($P2562&lt;=15,"8-15 j","Plus de 15 j"))))</f>
        <v/>
      </c>
      <c r="AD2562" s="67">
        <f>IF($M2562&lt;=1000,"Moins de 1 k€",IF($M2562&lt;=5000,"1 à 5 k€",IF($M2562&lt;=15000,"5 à 15 k€","Plus de 15 k€")))</f>
        <v/>
      </c>
    </row>
    <row r="2563">
      <c r="A2563" s="65" t="inlineStr">
        <is>
          <t>DEV-02562</t>
        </is>
      </c>
      <c r="B2563" s="66" t="n">
        <v>46028</v>
      </c>
      <c r="C2563" s="65" t="inlineStr">
        <is>
          <t>2026-01</t>
        </is>
      </c>
      <c r="D2563" s="65" t="inlineStr">
        <is>
          <t>2025-2026</t>
        </is>
      </c>
      <c r="E2563" s="65" t="inlineStr">
        <is>
          <t>CLI-0005</t>
        </is>
      </c>
      <c r="F2563" s="65" t="inlineStr">
        <is>
          <t>Particulier</t>
        </is>
      </c>
      <c r="G2563" s="65" t="inlineStr">
        <is>
          <t>Bordeaux</t>
        </is>
      </c>
      <c r="H2563" s="65" t="inlineStr">
        <is>
          <t>Sophie Marchand</t>
        </is>
      </c>
      <c r="I2563" s="65" t="inlineStr">
        <is>
          <t>Chauffage</t>
        </is>
      </c>
      <c r="J2563" s="65" t="inlineStr">
        <is>
          <t>CH-003</t>
        </is>
      </c>
      <c r="K2563" s="65" t="inlineStr">
        <is>
          <t>Installation pompe à chaleur air/eau</t>
        </is>
      </c>
      <c r="L2563" s="67" t="n">
        <v>1</v>
      </c>
      <c r="M2563" s="68" t="n">
        <v>14709.9</v>
      </c>
      <c r="N2563" s="65" t="inlineStr">
        <is>
          <t>Sans réponse</t>
        </is>
      </c>
      <c r="O2563" s="66" t="n">
        <v>46045</v>
      </c>
      <c r="P2563" s="67" t="n"/>
      <c r="Q2563" s="67" t="n">
        <v>0</v>
      </c>
      <c r="R2563" s="67">
        <f>$I2563</f>
        <v/>
      </c>
      <c r="S2563" s="67">
        <f>$K2563</f>
        <v/>
      </c>
      <c r="T2563" s="67">
        <f>IFERROR(INDEX(Clients!$G$2:$G$1020,MATCH($E2563,Clients!$A$2:$A$1020,0)),"")</f>
        <v/>
      </c>
      <c r="U2563" s="67">
        <f>IFERROR(INDEX(Clients!$I$2:$I$1020,MATCH($E2563,Clients!$A$2:$A$1020,0)),"")</f>
        <v/>
      </c>
      <c r="V2563" s="69">
        <f>1</f>
        <v/>
      </c>
      <c r="W2563" s="69">
        <f>IF($N2563="Accepté",1,0)</f>
        <v/>
      </c>
      <c r="X2563" s="68">
        <f>$M2563*$W2563</f>
        <v/>
      </c>
      <c r="Y2563" s="68">
        <f>IF($N2563="En cours",0,$M2563)</f>
        <v/>
      </c>
      <c r="Z2563" s="69">
        <f>IF($P2563="",0,1)</f>
        <v/>
      </c>
      <c r="AA2563" s="70">
        <f>IF($P2563="",0,$P2563)</f>
        <v/>
      </c>
      <c r="AB2563" s="69">
        <f>IF(AND($P2563&lt;&gt;"",$P2563&lt;=Paramètres!$C$14),1,0)</f>
        <v/>
      </c>
      <c r="AC2563" s="67">
        <f>IF($P2563="","Jamais relancé",IF($P2563&lt;=3,"0-3 j",IF($P2563&lt;=7,"4-7 j",IF($P2563&lt;=15,"8-15 j","Plus de 15 j"))))</f>
        <v/>
      </c>
      <c r="AD2563" s="67">
        <f>IF($M2563&lt;=1000,"Moins de 1 k€",IF($M2563&lt;=5000,"1 à 5 k€",IF($M2563&lt;=15000,"5 à 15 k€","Plus de 15 k€")))</f>
        <v/>
      </c>
    </row>
    <row r="2564">
      <c r="A2564" s="65" t="inlineStr">
        <is>
          <t>DEV-02563</t>
        </is>
      </c>
      <c r="B2564" s="66" t="n">
        <v>46028</v>
      </c>
      <c r="C2564" s="65" t="inlineStr">
        <is>
          <t>2026-01</t>
        </is>
      </c>
      <c r="D2564" s="65" t="inlineStr">
        <is>
          <t>2025-2026</t>
        </is>
      </c>
      <c r="E2564" s="65" t="inlineStr">
        <is>
          <t>CLI-0760</t>
        </is>
      </c>
      <c r="F2564" s="65" t="inlineStr">
        <is>
          <t>Syndic</t>
        </is>
      </c>
      <c r="G2564" s="65" t="inlineStr">
        <is>
          <t>Montpellier</t>
        </is>
      </c>
      <c r="H2564" s="65" t="inlineStr">
        <is>
          <t>Thomas Rey</t>
        </is>
      </c>
      <c r="I2564" s="65" t="inlineStr">
        <is>
          <t>Électricité</t>
        </is>
      </c>
      <c r="J2564" s="65" t="inlineStr">
        <is>
          <t>EL-004</t>
        </is>
      </c>
      <c r="K2564" s="65" t="inlineStr">
        <is>
          <t>Éclairage LED locaux professionnels</t>
        </is>
      </c>
      <c r="L2564" s="67" t="n">
        <v>1</v>
      </c>
      <c r="M2564" s="68" t="n">
        <v>7908.55</v>
      </c>
      <c r="N2564" s="65" t="inlineStr">
        <is>
          <t>Sans réponse</t>
        </is>
      </c>
      <c r="O2564" s="66" t="n">
        <v>46058</v>
      </c>
      <c r="P2564" s="67" t="n">
        <v>11</v>
      </c>
      <c r="Q2564" s="67" t="n">
        <v>1</v>
      </c>
      <c r="R2564" s="67">
        <f>$I2564</f>
        <v/>
      </c>
      <c r="S2564" s="67">
        <f>$K2564</f>
        <v/>
      </c>
      <c r="T2564" s="67">
        <f>IFERROR(INDEX(Clients!$G$2:$G$1020,MATCH($E2564,Clients!$A$2:$A$1020,0)),"")</f>
        <v/>
      </c>
      <c r="U2564" s="67">
        <f>IFERROR(INDEX(Clients!$I$2:$I$1020,MATCH($E2564,Clients!$A$2:$A$1020,0)),"")</f>
        <v/>
      </c>
      <c r="V2564" s="69">
        <f>1</f>
        <v/>
      </c>
      <c r="W2564" s="69">
        <f>IF($N2564="Accepté",1,0)</f>
        <v/>
      </c>
      <c r="X2564" s="68">
        <f>$M2564*$W2564</f>
        <v/>
      </c>
      <c r="Y2564" s="68">
        <f>IF($N2564="En cours",0,$M2564)</f>
        <v/>
      </c>
      <c r="Z2564" s="69">
        <f>IF($P2564="",0,1)</f>
        <v/>
      </c>
      <c r="AA2564" s="70">
        <f>IF($P2564="",0,$P2564)</f>
        <v/>
      </c>
      <c r="AB2564" s="69">
        <f>IF(AND($P2564&lt;&gt;"",$P2564&lt;=Paramètres!$C$14),1,0)</f>
        <v/>
      </c>
      <c r="AC2564" s="67">
        <f>IF($P2564="","Jamais relancé",IF($P2564&lt;=3,"0-3 j",IF($P2564&lt;=7,"4-7 j",IF($P2564&lt;=15,"8-15 j","Plus de 15 j"))))</f>
        <v/>
      </c>
      <c r="AD2564" s="67">
        <f>IF($M2564&lt;=1000,"Moins de 1 k€",IF($M2564&lt;=5000,"1 à 5 k€",IF($M2564&lt;=15000,"5 à 15 k€","Plus de 15 k€")))</f>
        <v/>
      </c>
    </row>
    <row r="2565">
      <c r="A2565" s="65" t="inlineStr">
        <is>
          <t>DEV-02564</t>
        </is>
      </c>
      <c r="B2565" s="66" t="n">
        <v>46029</v>
      </c>
      <c r="C2565" s="65" t="inlineStr">
        <is>
          <t>2026-01</t>
        </is>
      </c>
      <c r="D2565" s="65" t="inlineStr">
        <is>
          <t>2025-2026</t>
        </is>
      </c>
      <c r="E2565" s="65" t="inlineStr">
        <is>
          <t>CLI-0130</t>
        </is>
      </c>
      <c r="F2565" s="65" t="inlineStr">
        <is>
          <t>Particulier</t>
        </is>
      </c>
      <c r="G2565" s="65" t="inlineStr">
        <is>
          <t>Toulouse</t>
        </is>
      </c>
      <c r="H2565" s="65" t="inlineStr">
        <is>
          <t>Julien Fabre</t>
        </is>
      </c>
      <c r="I2565" s="65" t="inlineStr">
        <is>
          <t>Dépannage</t>
        </is>
      </c>
      <c r="J2565" s="65" t="inlineStr">
        <is>
          <t>DP-004</t>
        </is>
      </c>
      <c r="K2565" s="65" t="inlineStr">
        <is>
          <t>Remise en service chaudière</t>
        </is>
      </c>
      <c r="L2565" s="67" t="n">
        <v>1</v>
      </c>
      <c r="M2565" s="68" t="n">
        <v>252.21</v>
      </c>
      <c r="N2565" s="65" t="inlineStr">
        <is>
          <t>Accepté</t>
        </is>
      </c>
      <c r="O2565" s="66" t="n">
        <v>46054</v>
      </c>
      <c r="P2565" s="67" t="n">
        <v>7</v>
      </c>
      <c r="Q2565" s="67" t="n">
        <v>2</v>
      </c>
      <c r="R2565" s="67">
        <f>$I2565</f>
        <v/>
      </c>
      <c r="S2565" s="67">
        <f>$K2565</f>
        <v/>
      </c>
      <c r="T2565" s="67">
        <f>IFERROR(INDEX(Clients!$G$2:$G$1020,MATCH($E2565,Clients!$A$2:$A$1020,0)),"")</f>
        <v/>
      </c>
      <c r="U2565" s="67">
        <f>IFERROR(INDEX(Clients!$I$2:$I$1020,MATCH($E2565,Clients!$A$2:$A$1020,0)),"")</f>
        <v/>
      </c>
      <c r="V2565" s="69">
        <f>1</f>
        <v/>
      </c>
      <c r="W2565" s="69">
        <f>IF($N2565="Accepté",1,0)</f>
        <v/>
      </c>
      <c r="X2565" s="68">
        <f>$M2565*$W2565</f>
        <v/>
      </c>
      <c r="Y2565" s="68">
        <f>IF($N2565="En cours",0,$M2565)</f>
        <v/>
      </c>
      <c r="Z2565" s="69">
        <f>IF($P2565="",0,1)</f>
        <v/>
      </c>
      <c r="AA2565" s="70">
        <f>IF($P2565="",0,$P2565)</f>
        <v/>
      </c>
      <c r="AB2565" s="69">
        <f>IF(AND($P2565&lt;&gt;"",$P2565&lt;=Paramètres!$C$14),1,0)</f>
        <v/>
      </c>
      <c r="AC2565" s="67">
        <f>IF($P2565="","Jamais relancé",IF($P2565&lt;=3,"0-3 j",IF($P2565&lt;=7,"4-7 j",IF($P2565&lt;=15,"8-15 j","Plus de 15 j"))))</f>
        <v/>
      </c>
      <c r="AD2565" s="67">
        <f>IF($M2565&lt;=1000,"Moins de 1 k€",IF($M2565&lt;=5000,"1 à 5 k€",IF($M2565&lt;=15000,"5 à 15 k€","Plus de 15 k€")))</f>
        <v/>
      </c>
    </row>
    <row r="2566">
      <c r="A2566" s="65" t="inlineStr">
        <is>
          <t>DEV-02565</t>
        </is>
      </c>
      <c r="B2566" s="66" t="n">
        <v>46029</v>
      </c>
      <c r="C2566" s="65" t="inlineStr">
        <is>
          <t>2026-01</t>
        </is>
      </c>
      <c r="D2566" s="65" t="inlineStr">
        <is>
          <t>2025-2026</t>
        </is>
      </c>
      <c r="E2566" s="65" t="inlineStr">
        <is>
          <t>CLI-0777</t>
        </is>
      </c>
      <c r="F2566" s="65" t="inlineStr">
        <is>
          <t>Particulier</t>
        </is>
      </c>
      <c r="G2566" s="65" t="inlineStr">
        <is>
          <t>Bordeaux</t>
        </is>
      </c>
      <c r="H2566" s="65" t="inlineStr">
        <is>
          <t>Sophie Marchand</t>
        </is>
      </c>
      <c r="I2566" s="65" t="inlineStr">
        <is>
          <t>Salle de bain</t>
        </is>
      </c>
      <c r="J2566" s="65" t="inlineStr">
        <is>
          <t>SB-003</t>
        </is>
      </c>
      <c r="K2566" s="65" t="inlineStr">
        <is>
          <t>Pose meuble vasque + robinetterie</t>
        </is>
      </c>
      <c r="L2566" s="67" t="n">
        <v>1</v>
      </c>
      <c r="M2566" s="68" t="n">
        <v>1355.94</v>
      </c>
      <c r="N2566" s="65" t="inlineStr">
        <is>
          <t>Sans réponse</t>
        </is>
      </c>
      <c r="O2566" s="66" t="n">
        <v>46037</v>
      </c>
      <c r="P2566" s="67" t="n">
        <v>20</v>
      </c>
      <c r="Q2566" s="67" t="n">
        <v>0</v>
      </c>
      <c r="R2566" s="67">
        <f>$I2566</f>
        <v/>
      </c>
      <c r="S2566" s="67">
        <f>$K2566</f>
        <v/>
      </c>
      <c r="T2566" s="67">
        <f>IFERROR(INDEX(Clients!$G$2:$G$1020,MATCH($E2566,Clients!$A$2:$A$1020,0)),"")</f>
        <v/>
      </c>
      <c r="U2566" s="67">
        <f>IFERROR(INDEX(Clients!$I$2:$I$1020,MATCH($E2566,Clients!$A$2:$A$1020,0)),"")</f>
        <v/>
      </c>
      <c r="V2566" s="69">
        <f>1</f>
        <v/>
      </c>
      <c r="W2566" s="69">
        <f>IF($N2566="Accepté",1,0)</f>
        <v/>
      </c>
      <c r="X2566" s="68">
        <f>$M2566*$W2566</f>
        <v/>
      </c>
      <c r="Y2566" s="68">
        <f>IF($N2566="En cours",0,$M2566)</f>
        <v/>
      </c>
      <c r="Z2566" s="69">
        <f>IF($P2566="",0,1)</f>
        <v/>
      </c>
      <c r="AA2566" s="70">
        <f>IF($P2566="",0,$P2566)</f>
        <v/>
      </c>
      <c r="AB2566" s="69">
        <f>IF(AND($P2566&lt;&gt;"",$P2566&lt;=Paramètres!$C$14),1,0)</f>
        <v/>
      </c>
      <c r="AC2566" s="67">
        <f>IF($P2566="","Jamais relancé",IF($P2566&lt;=3,"0-3 j",IF($P2566&lt;=7,"4-7 j",IF($P2566&lt;=15,"8-15 j","Plus de 15 j"))))</f>
        <v/>
      </c>
      <c r="AD2566" s="67">
        <f>IF($M2566&lt;=1000,"Moins de 1 k€",IF($M2566&lt;=5000,"1 à 5 k€",IF($M2566&lt;=15000,"5 à 15 k€","Plus de 15 k€")))</f>
        <v/>
      </c>
    </row>
    <row r="2567">
      <c r="A2567" s="65" t="inlineStr">
        <is>
          <t>DEV-02566</t>
        </is>
      </c>
      <c r="B2567" s="66" t="n">
        <v>46029</v>
      </c>
      <c r="C2567" s="65" t="inlineStr">
        <is>
          <t>2026-01</t>
        </is>
      </c>
      <c r="D2567" s="65" t="inlineStr">
        <is>
          <t>2025-2026</t>
        </is>
      </c>
      <c r="E2567" s="65" t="inlineStr">
        <is>
          <t>CLI-1016</t>
        </is>
      </c>
      <c r="F2567" s="65" t="inlineStr">
        <is>
          <t>Particulier</t>
        </is>
      </c>
      <c r="G2567" s="65" t="inlineStr">
        <is>
          <t>Montpellier</t>
        </is>
      </c>
      <c r="H2567" s="65" t="inlineStr">
        <is>
          <t>Thomas Rey</t>
        </is>
      </c>
      <c r="I2567" s="65" t="inlineStr">
        <is>
          <t>Plomberie</t>
        </is>
      </c>
      <c r="J2567" s="65" t="inlineStr">
        <is>
          <t>PR-002</t>
        </is>
      </c>
      <c r="K2567" s="65" t="inlineStr">
        <is>
          <t>Recherche de fuite + réparation</t>
        </is>
      </c>
      <c r="L2567" s="67" t="n">
        <v>1</v>
      </c>
      <c r="M2567" s="68" t="n">
        <v>442.59</v>
      </c>
      <c r="N2567" s="65" t="inlineStr">
        <is>
          <t>Refusé</t>
        </is>
      </c>
      <c r="O2567" s="66" t="n">
        <v>46037</v>
      </c>
      <c r="P2567" s="67" t="n">
        <v>12</v>
      </c>
      <c r="Q2567" s="67" t="n">
        <v>0</v>
      </c>
      <c r="R2567" s="67">
        <f>$I2567</f>
        <v/>
      </c>
      <c r="S2567" s="67">
        <f>$K2567</f>
        <v/>
      </c>
      <c r="T2567" s="67">
        <f>IFERROR(INDEX(Clients!$G$2:$G$1020,MATCH($E2567,Clients!$A$2:$A$1020,0)),"")</f>
        <v/>
      </c>
      <c r="U2567" s="67">
        <f>IFERROR(INDEX(Clients!$I$2:$I$1020,MATCH($E2567,Clients!$A$2:$A$1020,0)),"")</f>
        <v/>
      </c>
      <c r="V2567" s="69">
        <f>1</f>
        <v/>
      </c>
      <c r="W2567" s="69">
        <f>IF($N2567="Accepté",1,0)</f>
        <v/>
      </c>
      <c r="X2567" s="68">
        <f>$M2567*$W2567</f>
        <v/>
      </c>
      <c r="Y2567" s="68">
        <f>IF($N2567="En cours",0,$M2567)</f>
        <v/>
      </c>
      <c r="Z2567" s="69">
        <f>IF($P2567="",0,1)</f>
        <v/>
      </c>
      <c r="AA2567" s="70">
        <f>IF($P2567="",0,$P2567)</f>
        <v/>
      </c>
      <c r="AB2567" s="69">
        <f>IF(AND($P2567&lt;&gt;"",$P2567&lt;=Paramètres!$C$14),1,0)</f>
        <v/>
      </c>
      <c r="AC2567" s="67">
        <f>IF($P2567="","Jamais relancé",IF($P2567&lt;=3,"0-3 j",IF($P2567&lt;=7,"4-7 j",IF($P2567&lt;=15,"8-15 j","Plus de 15 j"))))</f>
        <v/>
      </c>
      <c r="AD2567" s="67">
        <f>IF($M2567&lt;=1000,"Moins de 1 k€",IF($M2567&lt;=5000,"1 à 5 k€",IF($M2567&lt;=15000,"5 à 15 k€","Plus de 15 k€")))</f>
        <v/>
      </c>
    </row>
    <row r="2568">
      <c r="A2568" s="65" t="inlineStr">
        <is>
          <t>DEV-02567</t>
        </is>
      </c>
      <c r="B2568" s="66" t="n">
        <v>46030</v>
      </c>
      <c r="C2568" s="65" t="inlineStr">
        <is>
          <t>2026-01</t>
        </is>
      </c>
      <c r="D2568" s="65" t="inlineStr">
        <is>
          <t>2025-2026</t>
        </is>
      </c>
      <c r="E2568" s="65" t="inlineStr">
        <is>
          <t>CLI-0806</t>
        </is>
      </c>
      <c r="F2568" s="65" t="inlineStr">
        <is>
          <t>Professionnel</t>
        </is>
      </c>
      <c r="G2568" s="65" t="inlineStr">
        <is>
          <t>Toulouse</t>
        </is>
      </c>
      <c r="H2568" s="65" t="inlineStr">
        <is>
          <t>Julien Fabre</t>
        </is>
      </c>
      <c r="I2568" s="65" t="inlineStr">
        <is>
          <t>Chauffage</t>
        </is>
      </c>
      <c r="J2568" s="65" t="inlineStr">
        <is>
          <t>CH-005</t>
        </is>
      </c>
      <c r="K2568" s="65" t="inlineStr">
        <is>
          <t>Désembouage circuit chauffage</t>
        </is>
      </c>
      <c r="L2568" s="67" t="n">
        <v>1</v>
      </c>
      <c r="M2568" s="68" t="n">
        <v>1197.24</v>
      </c>
      <c r="N2568" s="65" t="inlineStr">
        <is>
          <t>Sans réponse</t>
        </is>
      </c>
      <c r="O2568" s="66" t="n">
        <v>46046</v>
      </c>
      <c r="P2568" s="67" t="n"/>
      <c r="Q2568" s="67" t="n">
        <v>0</v>
      </c>
      <c r="R2568" s="67">
        <f>$I2568</f>
        <v/>
      </c>
      <c r="S2568" s="67">
        <f>$K2568</f>
        <v/>
      </c>
      <c r="T2568" s="67">
        <f>IFERROR(INDEX(Clients!$G$2:$G$1020,MATCH($E2568,Clients!$A$2:$A$1020,0)),"")</f>
        <v/>
      </c>
      <c r="U2568" s="67">
        <f>IFERROR(INDEX(Clients!$I$2:$I$1020,MATCH($E2568,Clients!$A$2:$A$1020,0)),"")</f>
        <v/>
      </c>
      <c r="V2568" s="69">
        <f>1</f>
        <v/>
      </c>
      <c r="W2568" s="69">
        <f>IF($N2568="Accepté",1,0)</f>
        <v/>
      </c>
      <c r="X2568" s="68">
        <f>$M2568*$W2568</f>
        <v/>
      </c>
      <c r="Y2568" s="68">
        <f>IF($N2568="En cours",0,$M2568)</f>
        <v/>
      </c>
      <c r="Z2568" s="69">
        <f>IF($P2568="",0,1)</f>
        <v/>
      </c>
      <c r="AA2568" s="70">
        <f>IF($P2568="",0,$P2568)</f>
        <v/>
      </c>
      <c r="AB2568" s="69">
        <f>IF(AND($P2568&lt;&gt;"",$P2568&lt;=Paramètres!$C$14),1,0)</f>
        <v/>
      </c>
      <c r="AC2568" s="67">
        <f>IF($P2568="","Jamais relancé",IF($P2568&lt;=3,"0-3 j",IF($P2568&lt;=7,"4-7 j",IF($P2568&lt;=15,"8-15 j","Plus de 15 j"))))</f>
        <v/>
      </c>
      <c r="AD2568" s="67">
        <f>IF($M2568&lt;=1000,"Moins de 1 k€",IF($M2568&lt;=5000,"1 à 5 k€",IF($M2568&lt;=15000,"5 à 15 k€","Plus de 15 k€")))</f>
        <v/>
      </c>
    </row>
    <row r="2569">
      <c r="A2569" s="65" t="inlineStr">
        <is>
          <t>DEV-02568</t>
        </is>
      </c>
      <c r="B2569" s="66" t="n">
        <v>46030</v>
      </c>
      <c r="C2569" s="65" t="inlineStr">
        <is>
          <t>2026-01</t>
        </is>
      </c>
      <c r="D2569" s="65" t="inlineStr">
        <is>
          <t>2025-2026</t>
        </is>
      </c>
      <c r="E2569" s="65" t="inlineStr">
        <is>
          <t>CLI-1001</t>
        </is>
      </c>
      <c r="F2569" s="65" t="inlineStr">
        <is>
          <t>Syndic</t>
        </is>
      </c>
      <c r="G2569" s="65" t="inlineStr">
        <is>
          <t>Montpellier</t>
        </is>
      </c>
      <c r="H2569" s="65" t="inlineStr">
        <is>
          <t>Thomas Rey</t>
        </is>
      </c>
      <c r="I2569" s="65" t="inlineStr">
        <is>
          <t>Dépannage</t>
        </is>
      </c>
      <c r="J2569" s="65" t="inlineStr">
        <is>
          <t>DP-001</t>
        </is>
      </c>
      <c r="K2569" s="65" t="inlineStr">
        <is>
          <t>Dépannage plomberie urgence</t>
        </is>
      </c>
      <c r="L2569" s="67" t="n">
        <v>1</v>
      </c>
      <c r="M2569" s="68" t="n">
        <v>682.62</v>
      </c>
      <c r="N2569" s="65" t="inlineStr">
        <is>
          <t>Refusé</t>
        </is>
      </c>
      <c r="O2569" s="66" t="n">
        <v>46058</v>
      </c>
      <c r="P2569" s="67" t="n">
        <v>9</v>
      </c>
      <c r="Q2569" s="67" t="n">
        <v>1</v>
      </c>
      <c r="R2569" s="67">
        <f>$I2569</f>
        <v/>
      </c>
      <c r="S2569" s="67">
        <f>$K2569</f>
        <v/>
      </c>
      <c r="T2569" s="67">
        <f>IFERROR(INDEX(Clients!$G$2:$G$1020,MATCH($E2569,Clients!$A$2:$A$1020,0)),"")</f>
        <v/>
      </c>
      <c r="U2569" s="67">
        <f>IFERROR(INDEX(Clients!$I$2:$I$1020,MATCH($E2569,Clients!$A$2:$A$1020,0)),"")</f>
        <v/>
      </c>
      <c r="V2569" s="69">
        <f>1</f>
        <v/>
      </c>
      <c r="W2569" s="69">
        <f>IF($N2569="Accepté",1,0)</f>
        <v/>
      </c>
      <c r="X2569" s="68">
        <f>$M2569*$W2569</f>
        <v/>
      </c>
      <c r="Y2569" s="68">
        <f>IF($N2569="En cours",0,$M2569)</f>
        <v/>
      </c>
      <c r="Z2569" s="69">
        <f>IF($P2569="",0,1)</f>
        <v/>
      </c>
      <c r="AA2569" s="70">
        <f>IF($P2569="",0,$P2569)</f>
        <v/>
      </c>
      <c r="AB2569" s="69">
        <f>IF(AND($P2569&lt;&gt;"",$P2569&lt;=Paramètres!$C$14),1,0)</f>
        <v/>
      </c>
      <c r="AC2569" s="67">
        <f>IF($P2569="","Jamais relancé",IF($P2569&lt;=3,"0-3 j",IF($P2569&lt;=7,"4-7 j",IF($P2569&lt;=15,"8-15 j","Plus de 15 j"))))</f>
        <v/>
      </c>
      <c r="AD2569" s="67">
        <f>IF($M2569&lt;=1000,"Moins de 1 k€",IF($M2569&lt;=5000,"1 à 5 k€",IF($M2569&lt;=15000,"5 à 15 k€","Plus de 15 k€")))</f>
        <v/>
      </c>
    </row>
    <row r="2570">
      <c r="A2570" s="65" t="inlineStr">
        <is>
          <t>DEV-02569</t>
        </is>
      </c>
      <c r="B2570" s="66" t="n">
        <v>46030</v>
      </c>
      <c r="C2570" s="65" t="inlineStr">
        <is>
          <t>2026-01</t>
        </is>
      </c>
      <c r="D2570" s="65" t="inlineStr">
        <is>
          <t>2025-2026</t>
        </is>
      </c>
      <c r="E2570" s="65" t="inlineStr">
        <is>
          <t>CLI-0597</t>
        </is>
      </c>
      <c r="F2570" s="65" t="inlineStr">
        <is>
          <t>Particulier</t>
        </is>
      </c>
      <c r="G2570" s="65" t="inlineStr">
        <is>
          <t>Montpellier</t>
        </is>
      </c>
      <c r="H2570" s="65" t="inlineStr">
        <is>
          <t>Thomas Rey</t>
        </is>
      </c>
      <c r="I2570" s="65" t="inlineStr">
        <is>
          <t>Électricité</t>
        </is>
      </c>
      <c r="J2570" s="65" t="inlineStr">
        <is>
          <t>EL-004</t>
        </is>
      </c>
      <c r="K2570" s="65" t="inlineStr">
        <is>
          <t>Éclairage LED locaux professionnels</t>
        </is>
      </c>
      <c r="L2570" s="67" t="n">
        <v>1</v>
      </c>
      <c r="M2570" s="68" t="n">
        <v>3434.66</v>
      </c>
      <c r="N2570" s="65" t="inlineStr">
        <is>
          <t>Accepté</t>
        </is>
      </c>
      <c r="O2570" s="66" t="n">
        <v>46049</v>
      </c>
      <c r="P2570" s="67" t="n">
        <v>12</v>
      </c>
      <c r="Q2570" s="67" t="n">
        <v>1</v>
      </c>
      <c r="R2570" s="67">
        <f>$I2570</f>
        <v/>
      </c>
      <c r="S2570" s="67">
        <f>$K2570</f>
        <v/>
      </c>
      <c r="T2570" s="67">
        <f>IFERROR(INDEX(Clients!$G$2:$G$1020,MATCH($E2570,Clients!$A$2:$A$1020,0)),"")</f>
        <v/>
      </c>
      <c r="U2570" s="67">
        <f>IFERROR(INDEX(Clients!$I$2:$I$1020,MATCH($E2570,Clients!$A$2:$A$1020,0)),"")</f>
        <v/>
      </c>
      <c r="V2570" s="69">
        <f>1</f>
        <v/>
      </c>
      <c r="W2570" s="69">
        <f>IF($N2570="Accepté",1,0)</f>
        <v/>
      </c>
      <c r="X2570" s="68">
        <f>$M2570*$W2570</f>
        <v/>
      </c>
      <c r="Y2570" s="68">
        <f>IF($N2570="En cours",0,$M2570)</f>
        <v/>
      </c>
      <c r="Z2570" s="69">
        <f>IF($P2570="",0,1)</f>
        <v/>
      </c>
      <c r="AA2570" s="70">
        <f>IF($P2570="",0,$P2570)</f>
        <v/>
      </c>
      <c r="AB2570" s="69">
        <f>IF(AND($P2570&lt;&gt;"",$P2570&lt;=Paramètres!$C$14),1,0)</f>
        <v/>
      </c>
      <c r="AC2570" s="67">
        <f>IF($P2570="","Jamais relancé",IF($P2570&lt;=3,"0-3 j",IF($P2570&lt;=7,"4-7 j",IF($P2570&lt;=15,"8-15 j","Plus de 15 j"))))</f>
        <v/>
      </c>
      <c r="AD2570" s="67">
        <f>IF($M2570&lt;=1000,"Moins de 1 k€",IF($M2570&lt;=5000,"1 à 5 k€",IF($M2570&lt;=15000,"5 à 15 k€","Plus de 15 k€")))</f>
        <v/>
      </c>
    </row>
    <row r="2571">
      <c r="A2571" s="65" t="inlineStr">
        <is>
          <t>DEV-02570</t>
        </is>
      </c>
      <c r="B2571" s="66" t="n">
        <v>46031</v>
      </c>
      <c r="C2571" s="65" t="inlineStr">
        <is>
          <t>2026-01</t>
        </is>
      </c>
      <c r="D2571" s="65" t="inlineStr">
        <is>
          <t>2025-2026</t>
        </is>
      </c>
      <c r="E2571" s="65" t="inlineStr">
        <is>
          <t>CLI-0323</t>
        </is>
      </c>
      <c r="F2571" s="65" t="inlineStr">
        <is>
          <t>Particulier</t>
        </is>
      </c>
      <c r="G2571" s="65" t="inlineStr">
        <is>
          <t>Bordeaux</t>
        </is>
      </c>
      <c r="H2571" s="65" t="inlineStr">
        <is>
          <t>Karim Belkacem</t>
        </is>
      </c>
      <c r="I2571" s="65" t="inlineStr">
        <is>
          <t>Chauffage</t>
        </is>
      </c>
      <c r="J2571" s="65" t="inlineStr">
        <is>
          <t>CH-001</t>
        </is>
      </c>
      <c r="K2571" s="65" t="inlineStr">
        <is>
          <t>Installation chaudière gaz condensation</t>
        </is>
      </c>
      <c r="L2571" s="67" t="n">
        <v>2</v>
      </c>
      <c r="M2571" s="68" t="n">
        <v>10704.63</v>
      </c>
      <c r="N2571" s="65" t="inlineStr">
        <is>
          <t>Accepté</t>
        </is>
      </c>
      <c r="O2571" s="66" t="n">
        <v>46038</v>
      </c>
      <c r="P2571" s="67" t="n">
        <v>8</v>
      </c>
      <c r="Q2571" s="67" t="n">
        <v>0</v>
      </c>
      <c r="R2571" s="67">
        <f>$I2571</f>
        <v/>
      </c>
      <c r="S2571" s="67">
        <f>$K2571</f>
        <v/>
      </c>
      <c r="T2571" s="67">
        <f>IFERROR(INDEX(Clients!$G$2:$G$1020,MATCH($E2571,Clients!$A$2:$A$1020,0)),"")</f>
        <v/>
      </c>
      <c r="U2571" s="67">
        <f>IFERROR(INDEX(Clients!$I$2:$I$1020,MATCH($E2571,Clients!$A$2:$A$1020,0)),"")</f>
        <v/>
      </c>
      <c r="V2571" s="69">
        <f>1</f>
        <v/>
      </c>
      <c r="W2571" s="69">
        <f>IF($N2571="Accepté",1,0)</f>
        <v/>
      </c>
      <c r="X2571" s="68">
        <f>$M2571*$W2571</f>
        <v/>
      </c>
      <c r="Y2571" s="68">
        <f>IF($N2571="En cours",0,$M2571)</f>
        <v/>
      </c>
      <c r="Z2571" s="69">
        <f>IF($P2571="",0,1)</f>
        <v/>
      </c>
      <c r="AA2571" s="70">
        <f>IF($P2571="",0,$P2571)</f>
        <v/>
      </c>
      <c r="AB2571" s="69">
        <f>IF(AND($P2571&lt;&gt;"",$P2571&lt;=Paramètres!$C$14),1,0)</f>
        <v/>
      </c>
      <c r="AC2571" s="67">
        <f>IF($P2571="","Jamais relancé",IF($P2571&lt;=3,"0-3 j",IF($P2571&lt;=7,"4-7 j",IF($P2571&lt;=15,"8-15 j","Plus de 15 j"))))</f>
        <v/>
      </c>
      <c r="AD2571" s="67">
        <f>IF($M2571&lt;=1000,"Moins de 1 k€",IF($M2571&lt;=5000,"1 à 5 k€",IF($M2571&lt;=15000,"5 à 15 k€","Plus de 15 k€")))</f>
        <v/>
      </c>
    </row>
    <row r="2572">
      <c r="A2572" s="65" t="inlineStr">
        <is>
          <t>DEV-02571</t>
        </is>
      </c>
      <c r="B2572" s="66" t="n">
        <v>46031</v>
      </c>
      <c r="C2572" s="65" t="inlineStr">
        <is>
          <t>2026-01</t>
        </is>
      </c>
      <c r="D2572" s="65" t="inlineStr">
        <is>
          <t>2025-2026</t>
        </is>
      </c>
      <c r="E2572" s="65" t="inlineStr">
        <is>
          <t>CLI-0272</t>
        </is>
      </c>
      <c r="F2572" s="65" t="inlineStr">
        <is>
          <t>Professionnel</t>
        </is>
      </c>
      <c r="G2572" s="65" t="inlineStr">
        <is>
          <t>Toulouse</t>
        </is>
      </c>
      <c r="H2572" s="65" t="inlineStr">
        <is>
          <t>Nadia Cherif</t>
        </is>
      </c>
      <c r="I2572" s="65" t="inlineStr">
        <is>
          <t>Salle de bain</t>
        </is>
      </c>
      <c r="J2572" s="65" t="inlineStr">
        <is>
          <t>SB-001</t>
        </is>
      </c>
      <c r="K2572" s="65" t="inlineStr">
        <is>
          <t>Rénovation salle de bain complète</t>
        </is>
      </c>
      <c r="L2572" s="67" t="n">
        <v>1</v>
      </c>
      <c r="M2572" s="68" t="n">
        <v>19749.09</v>
      </c>
      <c r="N2572" s="65" t="inlineStr">
        <is>
          <t>Refusé</t>
        </is>
      </c>
      <c r="O2572" s="66" t="n">
        <v>46037</v>
      </c>
      <c r="P2572" s="67" t="n">
        <v>5</v>
      </c>
      <c r="Q2572" s="67" t="n">
        <v>1</v>
      </c>
      <c r="R2572" s="67">
        <f>$I2572</f>
        <v/>
      </c>
      <c r="S2572" s="67">
        <f>$K2572</f>
        <v/>
      </c>
      <c r="T2572" s="67">
        <f>IFERROR(INDEX(Clients!$G$2:$G$1020,MATCH($E2572,Clients!$A$2:$A$1020,0)),"")</f>
        <v/>
      </c>
      <c r="U2572" s="67">
        <f>IFERROR(INDEX(Clients!$I$2:$I$1020,MATCH($E2572,Clients!$A$2:$A$1020,0)),"")</f>
        <v/>
      </c>
      <c r="V2572" s="69">
        <f>1</f>
        <v/>
      </c>
      <c r="W2572" s="69">
        <f>IF($N2572="Accepté",1,0)</f>
        <v/>
      </c>
      <c r="X2572" s="68">
        <f>$M2572*$W2572</f>
        <v/>
      </c>
      <c r="Y2572" s="68">
        <f>IF($N2572="En cours",0,$M2572)</f>
        <v/>
      </c>
      <c r="Z2572" s="69">
        <f>IF($P2572="",0,1)</f>
        <v/>
      </c>
      <c r="AA2572" s="70">
        <f>IF($P2572="",0,$P2572)</f>
        <v/>
      </c>
      <c r="AB2572" s="69">
        <f>IF(AND($P2572&lt;&gt;"",$P2572&lt;=Paramètres!$C$14),1,0)</f>
        <v/>
      </c>
      <c r="AC2572" s="67">
        <f>IF($P2572="","Jamais relancé",IF($P2572&lt;=3,"0-3 j",IF($P2572&lt;=7,"4-7 j",IF($P2572&lt;=15,"8-15 j","Plus de 15 j"))))</f>
        <v/>
      </c>
      <c r="AD2572" s="67">
        <f>IF($M2572&lt;=1000,"Moins de 1 k€",IF($M2572&lt;=5000,"1 à 5 k€",IF($M2572&lt;=15000,"5 à 15 k€","Plus de 15 k€")))</f>
        <v/>
      </c>
    </row>
    <row r="2573">
      <c r="A2573" s="65" t="inlineStr">
        <is>
          <t>DEV-02572</t>
        </is>
      </c>
      <c r="B2573" s="66" t="n">
        <v>46031</v>
      </c>
      <c r="C2573" s="65" t="inlineStr">
        <is>
          <t>2026-01</t>
        </is>
      </c>
      <c r="D2573" s="65" t="inlineStr">
        <is>
          <t>2025-2026</t>
        </is>
      </c>
      <c r="E2573" s="65" t="inlineStr">
        <is>
          <t>CLI-0412</t>
        </is>
      </c>
      <c r="F2573" s="65" t="inlineStr">
        <is>
          <t>Professionnel</t>
        </is>
      </c>
      <c r="G2573" s="65" t="inlineStr">
        <is>
          <t>Bordeaux</t>
        </is>
      </c>
      <c r="H2573" s="65" t="inlineStr">
        <is>
          <t>Sophie Marchand</t>
        </is>
      </c>
      <c r="I2573" s="65" t="inlineStr">
        <is>
          <t>Plomberie</t>
        </is>
      </c>
      <c r="J2573" s="65" t="inlineStr">
        <is>
          <t>PR-004</t>
        </is>
      </c>
      <c r="K2573" s="65" t="inlineStr">
        <is>
          <t>Remplacement colonne d'évacuation</t>
        </is>
      </c>
      <c r="L2573" s="67" t="n">
        <v>1</v>
      </c>
      <c r="M2573" s="68" t="n">
        <v>9927.639999999999</v>
      </c>
      <c r="N2573" s="65" t="inlineStr">
        <is>
          <t>Refusé</t>
        </is>
      </c>
      <c r="O2573" s="66" t="n">
        <v>46052</v>
      </c>
      <c r="P2573" s="67" t="n">
        <v>14</v>
      </c>
      <c r="Q2573" s="67" t="n">
        <v>1</v>
      </c>
      <c r="R2573" s="67">
        <f>$I2573</f>
        <v/>
      </c>
      <c r="S2573" s="67">
        <f>$K2573</f>
        <v/>
      </c>
      <c r="T2573" s="67">
        <f>IFERROR(INDEX(Clients!$G$2:$G$1020,MATCH($E2573,Clients!$A$2:$A$1020,0)),"")</f>
        <v/>
      </c>
      <c r="U2573" s="67">
        <f>IFERROR(INDEX(Clients!$I$2:$I$1020,MATCH($E2573,Clients!$A$2:$A$1020,0)),"")</f>
        <v/>
      </c>
      <c r="V2573" s="69">
        <f>1</f>
        <v/>
      </c>
      <c r="W2573" s="69">
        <f>IF($N2573="Accepté",1,0)</f>
        <v/>
      </c>
      <c r="X2573" s="68">
        <f>$M2573*$W2573</f>
        <v/>
      </c>
      <c r="Y2573" s="68">
        <f>IF($N2573="En cours",0,$M2573)</f>
        <v/>
      </c>
      <c r="Z2573" s="69">
        <f>IF($P2573="",0,1)</f>
        <v/>
      </c>
      <c r="AA2573" s="70">
        <f>IF($P2573="",0,$P2573)</f>
        <v/>
      </c>
      <c r="AB2573" s="69">
        <f>IF(AND($P2573&lt;&gt;"",$P2573&lt;=Paramètres!$C$14),1,0)</f>
        <v/>
      </c>
      <c r="AC2573" s="67">
        <f>IF($P2573="","Jamais relancé",IF($P2573&lt;=3,"0-3 j",IF($P2573&lt;=7,"4-7 j",IF($P2573&lt;=15,"8-15 j","Plus de 15 j"))))</f>
        <v/>
      </c>
      <c r="AD2573" s="67">
        <f>IF($M2573&lt;=1000,"Moins de 1 k€",IF($M2573&lt;=5000,"1 à 5 k€",IF($M2573&lt;=15000,"5 à 15 k€","Plus de 15 k€")))</f>
        <v/>
      </c>
    </row>
    <row r="2574">
      <c r="A2574" s="65" t="inlineStr">
        <is>
          <t>DEV-02573</t>
        </is>
      </c>
      <c r="B2574" s="66" t="n">
        <v>46031</v>
      </c>
      <c r="C2574" s="65" t="inlineStr">
        <is>
          <t>2026-01</t>
        </is>
      </c>
      <c r="D2574" s="65" t="inlineStr">
        <is>
          <t>2025-2026</t>
        </is>
      </c>
      <c r="E2574" s="65" t="inlineStr">
        <is>
          <t>CLI-0505</t>
        </is>
      </c>
      <c r="F2574" s="65" t="inlineStr">
        <is>
          <t>Syndic</t>
        </is>
      </c>
      <c r="G2574" s="65" t="inlineStr">
        <is>
          <t>Bordeaux</t>
        </is>
      </c>
      <c r="H2574" s="65" t="inlineStr">
        <is>
          <t>Karim Belkacem</t>
        </is>
      </c>
      <c r="I2574" s="65" t="inlineStr">
        <is>
          <t>Dépannage</t>
        </is>
      </c>
      <c r="J2574" s="65" t="inlineStr">
        <is>
          <t>DP-002</t>
        </is>
      </c>
      <c r="K2574" s="65" t="inlineStr">
        <is>
          <t>Débouchage canalisation</t>
        </is>
      </c>
      <c r="L2574" s="67" t="n">
        <v>1</v>
      </c>
      <c r="M2574" s="68" t="n">
        <v>891.71</v>
      </c>
      <c r="N2574" s="65" t="inlineStr">
        <is>
          <t>Sans réponse</t>
        </is>
      </c>
      <c r="O2574" s="66" t="n">
        <v>46050</v>
      </c>
      <c r="P2574" s="67" t="n">
        <v>7</v>
      </c>
      <c r="Q2574" s="67" t="n">
        <v>1</v>
      </c>
      <c r="R2574" s="67">
        <f>$I2574</f>
        <v/>
      </c>
      <c r="S2574" s="67">
        <f>$K2574</f>
        <v/>
      </c>
      <c r="T2574" s="67">
        <f>IFERROR(INDEX(Clients!$G$2:$G$1020,MATCH($E2574,Clients!$A$2:$A$1020,0)),"")</f>
        <v/>
      </c>
      <c r="U2574" s="67">
        <f>IFERROR(INDEX(Clients!$I$2:$I$1020,MATCH($E2574,Clients!$A$2:$A$1020,0)),"")</f>
        <v/>
      </c>
      <c r="V2574" s="69">
        <f>1</f>
        <v/>
      </c>
      <c r="W2574" s="69">
        <f>IF($N2574="Accepté",1,0)</f>
        <v/>
      </c>
      <c r="X2574" s="68">
        <f>$M2574*$W2574</f>
        <v/>
      </c>
      <c r="Y2574" s="68">
        <f>IF($N2574="En cours",0,$M2574)</f>
        <v/>
      </c>
      <c r="Z2574" s="69">
        <f>IF($P2574="",0,1)</f>
        <v/>
      </c>
      <c r="AA2574" s="70">
        <f>IF($P2574="",0,$P2574)</f>
        <v/>
      </c>
      <c r="AB2574" s="69">
        <f>IF(AND($P2574&lt;&gt;"",$P2574&lt;=Paramètres!$C$14),1,0)</f>
        <v/>
      </c>
      <c r="AC2574" s="67">
        <f>IF($P2574="","Jamais relancé",IF($P2574&lt;=3,"0-3 j",IF($P2574&lt;=7,"4-7 j",IF($P2574&lt;=15,"8-15 j","Plus de 15 j"))))</f>
        <v/>
      </c>
      <c r="AD2574" s="67">
        <f>IF($M2574&lt;=1000,"Moins de 1 k€",IF($M2574&lt;=5000,"1 à 5 k€",IF($M2574&lt;=15000,"5 à 15 k€","Plus de 15 k€")))</f>
        <v/>
      </c>
    </row>
    <row r="2575">
      <c r="A2575" s="65" t="inlineStr">
        <is>
          <t>DEV-02574</t>
        </is>
      </c>
      <c r="B2575" s="66" t="n">
        <v>46031</v>
      </c>
      <c r="C2575" s="65" t="inlineStr">
        <is>
          <t>2026-01</t>
        </is>
      </c>
      <c r="D2575" s="65" t="inlineStr">
        <is>
          <t>2025-2026</t>
        </is>
      </c>
      <c r="E2575" s="65" t="inlineStr">
        <is>
          <t>CLI-0551</t>
        </is>
      </c>
      <c r="F2575" s="65" t="inlineStr">
        <is>
          <t>Particulier</t>
        </is>
      </c>
      <c r="G2575" s="65" t="inlineStr">
        <is>
          <t>Montpellier</t>
        </is>
      </c>
      <c r="H2575" s="65" t="inlineStr">
        <is>
          <t>Thomas Rey</t>
        </is>
      </c>
      <c r="I2575" s="65" t="inlineStr">
        <is>
          <t>Plomberie</t>
        </is>
      </c>
      <c r="J2575" s="65" t="inlineStr">
        <is>
          <t>PR-004</t>
        </is>
      </c>
      <c r="K2575" s="65" t="inlineStr">
        <is>
          <t>Remplacement colonne d'évacuation</t>
        </is>
      </c>
      <c r="L2575" s="67" t="n">
        <v>1</v>
      </c>
      <c r="M2575" s="68" t="n">
        <v>5181.34</v>
      </c>
      <c r="N2575" s="65" t="inlineStr">
        <is>
          <t>Refusé</t>
        </is>
      </c>
      <c r="O2575" s="66" t="n">
        <v>46060</v>
      </c>
      <c r="P2575" s="67" t="n"/>
      <c r="Q2575" s="67" t="n">
        <v>0</v>
      </c>
      <c r="R2575" s="67">
        <f>$I2575</f>
        <v/>
      </c>
      <c r="S2575" s="67">
        <f>$K2575</f>
        <v/>
      </c>
      <c r="T2575" s="67">
        <f>IFERROR(INDEX(Clients!$G$2:$G$1020,MATCH($E2575,Clients!$A$2:$A$1020,0)),"")</f>
        <v/>
      </c>
      <c r="U2575" s="67">
        <f>IFERROR(INDEX(Clients!$I$2:$I$1020,MATCH($E2575,Clients!$A$2:$A$1020,0)),"")</f>
        <v/>
      </c>
      <c r="V2575" s="69">
        <f>1</f>
        <v/>
      </c>
      <c r="W2575" s="69">
        <f>IF($N2575="Accepté",1,0)</f>
        <v/>
      </c>
      <c r="X2575" s="68">
        <f>$M2575*$W2575</f>
        <v/>
      </c>
      <c r="Y2575" s="68">
        <f>IF($N2575="En cours",0,$M2575)</f>
        <v/>
      </c>
      <c r="Z2575" s="69">
        <f>IF($P2575="",0,1)</f>
        <v/>
      </c>
      <c r="AA2575" s="70">
        <f>IF($P2575="",0,$P2575)</f>
        <v/>
      </c>
      <c r="AB2575" s="69">
        <f>IF(AND($P2575&lt;&gt;"",$P2575&lt;=Paramètres!$C$14),1,0)</f>
        <v/>
      </c>
      <c r="AC2575" s="67">
        <f>IF($P2575="","Jamais relancé",IF($P2575&lt;=3,"0-3 j",IF($P2575&lt;=7,"4-7 j",IF($P2575&lt;=15,"8-15 j","Plus de 15 j"))))</f>
        <v/>
      </c>
      <c r="AD2575" s="67">
        <f>IF($M2575&lt;=1000,"Moins de 1 k€",IF($M2575&lt;=5000,"1 à 5 k€",IF($M2575&lt;=15000,"5 à 15 k€","Plus de 15 k€")))</f>
        <v/>
      </c>
    </row>
    <row r="2576">
      <c r="A2576" s="65" t="inlineStr">
        <is>
          <t>DEV-02575</t>
        </is>
      </c>
      <c r="B2576" s="66" t="n">
        <v>46031</v>
      </c>
      <c r="C2576" s="65" t="inlineStr">
        <is>
          <t>2026-01</t>
        </is>
      </c>
      <c r="D2576" s="65" t="inlineStr">
        <is>
          <t>2025-2026</t>
        </is>
      </c>
      <c r="E2576" s="65" t="inlineStr">
        <is>
          <t>CLI-0984</t>
        </is>
      </c>
      <c r="F2576" s="65" t="inlineStr">
        <is>
          <t>Professionnel</t>
        </is>
      </c>
      <c r="G2576" s="65" t="inlineStr">
        <is>
          <t>Montpellier</t>
        </is>
      </c>
      <c r="H2576" s="65" t="inlineStr">
        <is>
          <t>Thomas Rey</t>
        </is>
      </c>
      <c r="I2576" s="65" t="inlineStr">
        <is>
          <t>Salle de bain</t>
        </is>
      </c>
      <c r="J2576" s="65" t="inlineStr">
        <is>
          <t>SB-003</t>
        </is>
      </c>
      <c r="K2576" s="65" t="inlineStr">
        <is>
          <t>Pose meuble vasque + robinetterie</t>
        </is>
      </c>
      <c r="L2576" s="67" t="n">
        <v>1</v>
      </c>
      <c r="M2576" s="68" t="n">
        <v>1986.88</v>
      </c>
      <c r="N2576" s="65" t="inlineStr">
        <is>
          <t>Sans réponse</t>
        </is>
      </c>
      <c r="O2576" s="66" t="n">
        <v>46060</v>
      </c>
      <c r="P2576" s="67" t="n">
        <v>11</v>
      </c>
      <c r="Q2576" s="67" t="n">
        <v>1</v>
      </c>
      <c r="R2576" s="67">
        <f>$I2576</f>
        <v/>
      </c>
      <c r="S2576" s="67">
        <f>$K2576</f>
        <v/>
      </c>
      <c r="T2576" s="67">
        <f>IFERROR(INDEX(Clients!$G$2:$G$1020,MATCH($E2576,Clients!$A$2:$A$1020,0)),"")</f>
        <v/>
      </c>
      <c r="U2576" s="67">
        <f>IFERROR(INDEX(Clients!$I$2:$I$1020,MATCH($E2576,Clients!$A$2:$A$1020,0)),"")</f>
        <v/>
      </c>
      <c r="V2576" s="69">
        <f>1</f>
        <v/>
      </c>
      <c r="W2576" s="69">
        <f>IF($N2576="Accepté",1,0)</f>
        <v/>
      </c>
      <c r="X2576" s="68">
        <f>$M2576*$W2576</f>
        <v/>
      </c>
      <c r="Y2576" s="68">
        <f>IF($N2576="En cours",0,$M2576)</f>
        <v/>
      </c>
      <c r="Z2576" s="69">
        <f>IF($P2576="",0,1)</f>
        <v/>
      </c>
      <c r="AA2576" s="70">
        <f>IF($P2576="",0,$P2576)</f>
        <v/>
      </c>
      <c r="AB2576" s="69">
        <f>IF(AND($P2576&lt;&gt;"",$P2576&lt;=Paramètres!$C$14),1,0)</f>
        <v/>
      </c>
      <c r="AC2576" s="67">
        <f>IF($P2576="","Jamais relancé",IF($P2576&lt;=3,"0-3 j",IF($P2576&lt;=7,"4-7 j",IF($P2576&lt;=15,"8-15 j","Plus de 15 j"))))</f>
        <v/>
      </c>
      <c r="AD2576" s="67">
        <f>IF($M2576&lt;=1000,"Moins de 1 k€",IF($M2576&lt;=5000,"1 à 5 k€",IF($M2576&lt;=15000,"5 à 15 k€","Plus de 15 k€")))</f>
        <v/>
      </c>
    </row>
    <row r="2577">
      <c r="A2577" s="65" t="inlineStr">
        <is>
          <t>DEV-02576</t>
        </is>
      </c>
      <c r="B2577" s="66" t="n">
        <v>46034</v>
      </c>
      <c r="C2577" s="65" t="inlineStr">
        <is>
          <t>2026-01</t>
        </is>
      </c>
      <c r="D2577" s="65" t="inlineStr">
        <is>
          <t>2025-2026</t>
        </is>
      </c>
      <c r="E2577" s="65" t="inlineStr">
        <is>
          <t>CLI-0255</t>
        </is>
      </c>
      <c r="F2577" s="65" t="inlineStr">
        <is>
          <t>Particulier</t>
        </is>
      </c>
      <c r="G2577" s="65" t="inlineStr">
        <is>
          <t>Bordeaux</t>
        </is>
      </c>
      <c r="H2577" s="65" t="inlineStr">
        <is>
          <t>Sophie Marchand</t>
        </is>
      </c>
      <c r="I2577" s="65" t="inlineStr">
        <is>
          <t>Plomberie</t>
        </is>
      </c>
      <c r="J2577" s="65" t="inlineStr">
        <is>
          <t>PR-003</t>
        </is>
      </c>
      <c r="K2577" s="65" t="inlineStr">
        <is>
          <t>Réfection réseau eau appartement</t>
        </is>
      </c>
      <c r="L2577" s="67" t="n">
        <v>1</v>
      </c>
      <c r="M2577" s="68" t="n">
        <v>3353.76</v>
      </c>
      <c r="N2577" s="65" t="inlineStr">
        <is>
          <t>Refusé</t>
        </is>
      </c>
      <c r="O2577" s="66" t="n">
        <v>46075</v>
      </c>
      <c r="P2577" s="67" t="n">
        <v>8</v>
      </c>
      <c r="Q2577" s="67" t="n">
        <v>1</v>
      </c>
      <c r="R2577" s="67">
        <f>$I2577</f>
        <v/>
      </c>
      <c r="S2577" s="67">
        <f>$K2577</f>
        <v/>
      </c>
      <c r="T2577" s="67">
        <f>IFERROR(INDEX(Clients!$G$2:$G$1020,MATCH($E2577,Clients!$A$2:$A$1020,0)),"")</f>
        <v/>
      </c>
      <c r="U2577" s="67">
        <f>IFERROR(INDEX(Clients!$I$2:$I$1020,MATCH($E2577,Clients!$A$2:$A$1020,0)),"")</f>
        <v/>
      </c>
      <c r="V2577" s="69">
        <f>1</f>
        <v/>
      </c>
      <c r="W2577" s="69">
        <f>IF($N2577="Accepté",1,0)</f>
        <v/>
      </c>
      <c r="X2577" s="68">
        <f>$M2577*$W2577</f>
        <v/>
      </c>
      <c r="Y2577" s="68">
        <f>IF($N2577="En cours",0,$M2577)</f>
        <v/>
      </c>
      <c r="Z2577" s="69">
        <f>IF($P2577="",0,1)</f>
        <v/>
      </c>
      <c r="AA2577" s="70">
        <f>IF($P2577="",0,$P2577)</f>
        <v/>
      </c>
      <c r="AB2577" s="69">
        <f>IF(AND($P2577&lt;&gt;"",$P2577&lt;=Paramètres!$C$14),1,0)</f>
        <v/>
      </c>
      <c r="AC2577" s="67">
        <f>IF($P2577="","Jamais relancé",IF($P2577&lt;=3,"0-3 j",IF($P2577&lt;=7,"4-7 j",IF($P2577&lt;=15,"8-15 j","Plus de 15 j"))))</f>
        <v/>
      </c>
      <c r="AD2577" s="67">
        <f>IF($M2577&lt;=1000,"Moins de 1 k€",IF($M2577&lt;=5000,"1 à 5 k€",IF($M2577&lt;=15000,"5 à 15 k€","Plus de 15 k€")))</f>
        <v/>
      </c>
    </row>
    <row r="2578">
      <c r="A2578" s="65" t="inlineStr">
        <is>
          <t>DEV-02577</t>
        </is>
      </c>
      <c r="B2578" s="66" t="n">
        <v>46034</v>
      </c>
      <c r="C2578" s="65" t="inlineStr">
        <is>
          <t>2026-01</t>
        </is>
      </c>
      <c r="D2578" s="65" t="inlineStr">
        <is>
          <t>2025-2026</t>
        </is>
      </c>
      <c r="E2578" s="65" t="inlineStr">
        <is>
          <t>CLI-0137</t>
        </is>
      </c>
      <c r="F2578" s="65" t="inlineStr">
        <is>
          <t>Particulier</t>
        </is>
      </c>
      <c r="G2578" s="65" t="inlineStr">
        <is>
          <t>Bordeaux</t>
        </is>
      </c>
      <c r="H2578" s="65" t="inlineStr">
        <is>
          <t>Karim Belkacem</t>
        </is>
      </c>
      <c r="I2578" s="65" t="inlineStr">
        <is>
          <t>Chauffage</t>
        </is>
      </c>
      <c r="J2578" s="65" t="inlineStr">
        <is>
          <t>CH-005</t>
        </is>
      </c>
      <c r="K2578" s="65" t="inlineStr">
        <is>
          <t>Désembouage circuit chauffage</t>
        </is>
      </c>
      <c r="L2578" s="67" t="n">
        <v>3</v>
      </c>
      <c r="M2578" s="68" t="n">
        <v>2587.55</v>
      </c>
      <c r="N2578" s="65" t="inlineStr">
        <is>
          <t>Refusé</t>
        </is>
      </c>
      <c r="O2578" s="66" t="n">
        <v>46048</v>
      </c>
      <c r="P2578" s="67" t="n"/>
      <c r="Q2578" s="67" t="n">
        <v>0</v>
      </c>
      <c r="R2578" s="67">
        <f>$I2578</f>
        <v/>
      </c>
      <c r="S2578" s="67">
        <f>$K2578</f>
        <v/>
      </c>
      <c r="T2578" s="67">
        <f>IFERROR(INDEX(Clients!$G$2:$G$1020,MATCH($E2578,Clients!$A$2:$A$1020,0)),"")</f>
        <v/>
      </c>
      <c r="U2578" s="67">
        <f>IFERROR(INDEX(Clients!$I$2:$I$1020,MATCH($E2578,Clients!$A$2:$A$1020,0)),"")</f>
        <v/>
      </c>
      <c r="V2578" s="69">
        <f>1</f>
        <v/>
      </c>
      <c r="W2578" s="69">
        <f>IF($N2578="Accepté",1,0)</f>
        <v/>
      </c>
      <c r="X2578" s="68">
        <f>$M2578*$W2578</f>
        <v/>
      </c>
      <c r="Y2578" s="68">
        <f>IF($N2578="En cours",0,$M2578)</f>
        <v/>
      </c>
      <c r="Z2578" s="69">
        <f>IF($P2578="",0,1)</f>
        <v/>
      </c>
      <c r="AA2578" s="70">
        <f>IF($P2578="",0,$P2578)</f>
        <v/>
      </c>
      <c r="AB2578" s="69">
        <f>IF(AND($P2578&lt;&gt;"",$P2578&lt;=Paramètres!$C$14),1,0)</f>
        <v/>
      </c>
      <c r="AC2578" s="67">
        <f>IF($P2578="","Jamais relancé",IF($P2578&lt;=3,"0-3 j",IF($P2578&lt;=7,"4-7 j",IF($P2578&lt;=15,"8-15 j","Plus de 15 j"))))</f>
        <v/>
      </c>
      <c r="AD2578" s="67">
        <f>IF($M2578&lt;=1000,"Moins de 1 k€",IF($M2578&lt;=5000,"1 à 5 k€",IF($M2578&lt;=15000,"5 à 15 k€","Plus de 15 k€")))</f>
        <v/>
      </c>
    </row>
    <row r="2579">
      <c r="A2579" s="65" t="inlineStr">
        <is>
          <t>DEV-02578</t>
        </is>
      </c>
      <c r="B2579" s="66" t="n">
        <v>46034</v>
      </c>
      <c r="C2579" s="65" t="inlineStr">
        <is>
          <t>2026-01</t>
        </is>
      </c>
      <c r="D2579" s="65" t="inlineStr">
        <is>
          <t>2025-2026</t>
        </is>
      </c>
      <c r="E2579" s="65" t="inlineStr">
        <is>
          <t>CLI-0714</t>
        </is>
      </c>
      <c r="F2579" s="65" t="inlineStr">
        <is>
          <t>Professionnel</t>
        </is>
      </c>
      <c r="G2579" s="65" t="inlineStr">
        <is>
          <t>Bordeaux</t>
        </is>
      </c>
      <c r="H2579" s="65" t="inlineStr">
        <is>
          <t>Sophie Marchand</t>
        </is>
      </c>
      <c r="I2579" s="65" t="inlineStr">
        <is>
          <t>Dépannage</t>
        </is>
      </c>
      <c r="J2579" s="65" t="inlineStr">
        <is>
          <t>DP-003</t>
        </is>
      </c>
      <c r="K2579" s="65" t="inlineStr">
        <is>
          <t>Dépannage électrique urgence</t>
        </is>
      </c>
      <c r="L2579" s="67" t="n">
        <v>1</v>
      </c>
      <c r="M2579" s="68" t="n">
        <v>618.73</v>
      </c>
      <c r="N2579" s="65" t="inlineStr">
        <is>
          <t>Accepté</t>
        </is>
      </c>
      <c r="O2579" s="66" t="n">
        <v>46051</v>
      </c>
      <c r="P2579" s="67" t="n">
        <v>14</v>
      </c>
      <c r="Q2579" s="67" t="n">
        <v>1</v>
      </c>
      <c r="R2579" s="67">
        <f>$I2579</f>
        <v/>
      </c>
      <c r="S2579" s="67">
        <f>$K2579</f>
        <v/>
      </c>
      <c r="T2579" s="67">
        <f>IFERROR(INDEX(Clients!$G$2:$G$1020,MATCH($E2579,Clients!$A$2:$A$1020,0)),"")</f>
        <v/>
      </c>
      <c r="U2579" s="67">
        <f>IFERROR(INDEX(Clients!$I$2:$I$1020,MATCH($E2579,Clients!$A$2:$A$1020,0)),"")</f>
        <v/>
      </c>
      <c r="V2579" s="69">
        <f>1</f>
        <v/>
      </c>
      <c r="W2579" s="69">
        <f>IF($N2579="Accepté",1,0)</f>
        <v/>
      </c>
      <c r="X2579" s="68">
        <f>$M2579*$W2579</f>
        <v/>
      </c>
      <c r="Y2579" s="68">
        <f>IF($N2579="En cours",0,$M2579)</f>
        <v/>
      </c>
      <c r="Z2579" s="69">
        <f>IF($P2579="",0,1)</f>
        <v/>
      </c>
      <c r="AA2579" s="70">
        <f>IF($P2579="",0,$P2579)</f>
        <v/>
      </c>
      <c r="AB2579" s="69">
        <f>IF(AND($P2579&lt;&gt;"",$P2579&lt;=Paramètres!$C$14),1,0)</f>
        <v/>
      </c>
      <c r="AC2579" s="67">
        <f>IF($P2579="","Jamais relancé",IF($P2579&lt;=3,"0-3 j",IF($P2579&lt;=7,"4-7 j",IF($P2579&lt;=15,"8-15 j","Plus de 15 j"))))</f>
        <v/>
      </c>
      <c r="AD2579" s="67">
        <f>IF($M2579&lt;=1000,"Moins de 1 k€",IF($M2579&lt;=5000,"1 à 5 k€",IF($M2579&lt;=15000,"5 à 15 k€","Plus de 15 k€")))</f>
        <v/>
      </c>
    </row>
    <row r="2580">
      <c r="A2580" s="65" t="inlineStr">
        <is>
          <t>DEV-02579</t>
        </is>
      </c>
      <c r="B2580" s="66" t="n">
        <v>46034</v>
      </c>
      <c r="C2580" s="65" t="inlineStr">
        <is>
          <t>2026-01</t>
        </is>
      </c>
      <c r="D2580" s="65" t="inlineStr">
        <is>
          <t>2025-2026</t>
        </is>
      </c>
      <c r="E2580" s="65" t="inlineStr">
        <is>
          <t>CLI-0692</t>
        </is>
      </c>
      <c r="F2580" s="65" t="inlineStr">
        <is>
          <t>Professionnel</t>
        </is>
      </c>
      <c r="G2580" s="65" t="inlineStr">
        <is>
          <t>Toulouse</t>
        </is>
      </c>
      <c r="H2580" s="65" t="inlineStr">
        <is>
          <t>Nadia Cherif</t>
        </is>
      </c>
      <c r="I2580" s="65" t="inlineStr">
        <is>
          <t>Salle de bain</t>
        </is>
      </c>
      <c r="J2580" s="65" t="inlineStr">
        <is>
          <t>SB-001</t>
        </is>
      </c>
      <c r="K2580" s="65" t="inlineStr">
        <is>
          <t>Rénovation salle de bain complète</t>
        </is>
      </c>
      <c r="L2580" s="67" t="n">
        <v>1</v>
      </c>
      <c r="M2580" s="68" t="n">
        <v>15723.31</v>
      </c>
      <c r="N2580" s="65" t="inlineStr">
        <is>
          <t>Refusé</t>
        </is>
      </c>
      <c r="O2580" s="66" t="n">
        <v>46058</v>
      </c>
      <c r="P2580" s="67" t="n"/>
      <c r="Q2580" s="67" t="n">
        <v>0</v>
      </c>
      <c r="R2580" s="67">
        <f>$I2580</f>
        <v/>
      </c>
      <c r="S2580" s="67">
        <f>$K2580</f>
        <v/>
      </c>
      <c r="T2580" s="67">
        <f>IFERROR(INDEX(Clients!$G$2:$G$1020,MATCH($E2580,Clients!$A$2:$A$1020,0)),"")</f>
        <v/>
      </c>
      <c r="U2580" s="67">
        <f>IFERROR(INDEX(Clients!$I$2:$I$1020,MATCH($E2580,Clients!$A$2:$A$1020,0)),"")</f>
        <v/>
      </c>
      <c r="V2580" s="69">
        <f>1</f>
        <v/>
      </c>
      <c r="W2580" s="69">
        <f>IF($N2580="Accepté",1,0)</f>
        <v/>
      </c>
      <c r="X2580" s="68">
        <f>$M2580*$W2580</f>
        <v/>
      </c>
      <c r="Y2580" s="68">
        <f>IF($N2580="En cours",0,$M2580)</f>
        <v/>
      </c>
      <c r="Z2580" s="69">
        <f>IF($P2580="",0,1)</f>
        <v/>
      </c>
      <c r="AA2580" s="70">
        <f>IF($P2580="",0,$P2580)</f>
        <v/>
      </c>
      <c r="AB2580" s="69">
        <f>IF(AND($P2580&lt;&gt;"",$P2580&lt;=Paramètres!$C$14),1,0)</f>
        <v/>
      </c>
      <c r="AC2580" s="67">
        <f>IF($P2580="","Jamais relancé",IF($P2580&lt;=3,"0-3 j",IF($P2580&lt;=7,"4-7 j",IF($P2580&lt;=15,"8-15 j","Plus de 15 j"))))</f>
        <v/>
      </c>
      <c r="AD2580" s="67">
        <f>IF($M2580&lt;=1000,"Moins de 1 k€",IF($M2580&lt;=5000,"1 à 5 k€",IF($M2580&lt;=15000,"5 à 15 k€","Plus de 15 k€")))</f>
        <v/>
      </c>
    </row>
    <row r="2581">
      <c r="A2581" s="65" t="inlineStr">
        <is>
          <t>DEV-02580</t>
        </is>
      </c>
      <c r="B2581" s="66" t="n">
        <v>46034</v>
      </c>
      <c r="C2581" s="65" t="inlineStr">
        <is>
          <t>2026-01</t>
        </is>
      </c>
      <c r="D2581" s="65" t="inlineStr">
        <is>
          <t>2025-2026</t>
        </is>
      </c>
      <c r="E2581" s="65" t="inlineStr">
        <is>
          <t>CLI-1001</t>
        </is>
      </c>
      <c r="F2581" s="65" t="inlineStr">
        <is>
          <t>Syndic</t>
        </is>
      </c>
      <c r="G2581" s="65" t="inlineStr">
        <is>
          <t>Montpellier</t>
        </is>
      </c>
      <c r="H2581" s="65" t="inlineStr">
        <is>
          <t>Thomas Rey</t>
        </is>
      </c>
      <c r="I2581" s="65" t="inlineStr">
        <is>
          <t>Plomberie</t>
        </is>
      </c>
      <c r="J2581" s="65" t="inlineStr">
        <is>
          <t>PR-001</t>
        </is>
      </c>
      <c r="K2581" s="65" t="inlineStr">
        <is>
          <t>Remplacement chauffe-eau 200 L</t>
        </is>
      </c>
      <c r="L2581" s="67" t="n">
        <v>1</v>
      </c>
      <c r="M2581" s="68" t="n">
        <v>2964.44</v>
      </c>
      <c r="N2581" s="65" t="inlineStr">
        <is>
          <t>Sans réponse</t>
        </is>
      </c>
      <c r="O2581" s="66" t="n">
        <v>46041</v>
      </c>
      <c r="P2581" s="67" t="n"/>
      <c r="Q2581" s="67" t="n">
        <v>0</v>
      </c>
      <c r="R2581" s="67">
        <f>$I2581</f>
        <v/>
      </c>
      <c r="S2581" s="67">
        <f>$K2581</f>
        <v/>
      </c>
      <c r="T2581" s="67">
        <f>IFERROR(INDEX(Clients!$G$2:$G$1020,MATCH($E2581,Clients!$A$2:$A$1020,0)),"")</f>
        <v/>
      </c>
      <c r="U2581" s="67">
        <f>IFERROR(INDEX(Clients!$I$2:$I$1020,MATCH($E2581,Clients!$A$2:$A$1020,0)),"")</f>
        <v/>
      </c>
      <c r="V2581" s="69">
        <f>1</f>
        <v/>
      </c>
      <c r="W2581" s="69">
        <f>IF($N2581="Accepté",1,0)</f>
        <v/>
      </c>
      <c r="X2581" s="68">
        <f>$M2581*$W2581</f>
        <v/>
      </c>
      <c r="Y2581" s="68">
        <f>IF($N2581="En cours",0,$M2581)</f>
        <v/>
      </c>
      <c r="Z2581" s="69">
        <f>IF($P2581="",0,1)</f>
        <v/>
      </c>
      <c r="AA2581" s="70">
        <f>IF($P2581="",0,$P2581)</f>
        <v/>
      </c>
      <c r="AB2581" s="69">
        <f>IF(AND($P2581&lt;&gt;"",$P2581&lt;=Paramètres!$C$14),1,0)</f>
        <v/>
      </c>
      <c r="AC2581" s="67">
        <f>IF($P2581="","Jamais relancé",IF($P2581&lt;=3,"0-3 j",IF($P2581&lt;=7,"4-7 j",IF($P2581&lt;=15,"8-15 j","Plus de 15 j"))))</f>
        <v/>
      </c>
      <c r="AD2581" s="67">
        <f>IF($M2581&lt;=1000,"Moins de 1 k€",IF($M2581&lt;=5000,"1 à 5 k€",IF($M2581&lt;=15000,"5 à 15 k€","Plus de 15 k€")))</f>
        <v/>
      </c>
    </row>
    <row r="2582">
      <c r="A2582" s="65" t="inlineStr">
        <is>
          <t>DEV-02581</t>
        </is>
      </c>
      <c r="B2582" s="66" t="n">
        <v>46035</v>
      </c>
      <c r="C2582" s="65" t="inlineStr">
        <is>
          <t>2026-01</t>
        </is>
      </c>
      <c r="D2582" s="65" t="inlineStr">
        <is>
          <t>2025-2026</t>
        </is>
      </c>
      <c r="E2582" s="65" t="inlineStr">
        <is>
          <t>CLI-0469</t>
        </is>
      </c>
      <c r="F2582" s="65" t="inlineStr">
        <is>
          <t>Professionnel</t>
        </is>
      </c>
      <c r="G2582" s="65" t="inlineStr">
        <is>
          <t>Toulouse</t>
        </is>
      </c>
      <c r="H2582" s="65" t="inlineStr">
        <is>
          <t>Nadia Cherif</t>
        </is>
      </c>
      <c r="I2582" s="65" t="inlineStr">
        <is>
          <t>Électricité</t>
        </is>
      </c>
      <c r="J2582" s="65" t="inlineStr">
        <is>
          <t>EL-001</t>
        </is>
      </c>
      <c r="K2582" s="65" t="inlineStr">
        <is>
          <t>Mise aux normes tableau électrique</t>
        </is>
      </c>
      <c r="L2582" s="67" t="n">
        <v>1</v>
      </c>
      <c r="M2582" s="68" t="n">
        <v>3195.36</v>
      </c>
      <c r="N2582" s="65" t="inlineStr">
        <is>
          <t>Refusé</t>
        </is>
      </c>
      <c r="O2582" s="66" t="n">
        <v>46047</v>
      </c>
      <c r="P2582" s="67" t="n"/>
      <c r="Q2582" s="67" t="n">
        <v>0</v>
      </c>
      <c r="R2582" s="67">
        <f>$I2582</f>
        <v/>
      </c>
      <c r="S2582" s="67">
        <f>$K2582</f>
        <v/>
      </c>
      <c r="T2582" s="67">
        <f>IFERROR(INDEX(Clients!$G$2:$G$1020,MATCH($E2582,Clients!$A$2:$A$1020,0)),"")</f>
        <v/>
      </c>
      <c r="U2582" s="67">
        <f>IFERROR(INDEX(Clients!$I$2:$I$1020,MATCH($E2582,Clients!$A$2:$A$1020,0)),"")</f>
        <v/>
      </c>
      <c r="V2582" s="69">
        <f>1</f>
        <v/>
      </c>
      <c r="W2582" s="69">
        <f>IF($N2582="Accepté",1,0)</f>
        <v/>
      </c>
      <c r="X2582" s="68">
        <f>$M2582*$W2582</f>
        <v/>
      </c>
      <c r="Y2582" s="68">
        <f>IF($N2582="En cours",0,$M2582)</f>
        <v/>
      </c>
      <c r="Z2582" s="69">
        <f>IF($P2582="",0,1)</f>
        <v/>
      </c>
      <c r="AA2582" s="70">
        <f>IF($P2582="",0,$P2582)</f>
        <v/>
      </c>
      <c r="AB2582" s="69">
        <f>IF(AND($P2582&lt;&gt;"",$P2582&lt;=Paramètres!$C$14),1,0)</f>
        <v/>
      </c>
      <c r="AC2582" s="67">
        <f>IF($P2582="","Jamais relancé",IF($P2582&lt;=3,"0-3 j",IF($P2582&lt;=7,"4-7 j",IF($P2582&lt;=15,"8-15 j","Plus de 15 j"))))</f>
        <v/>
      </c>
      <c r="AD2582" s="67">
        <f>IF($M2582&lt;=1000,"Moins de 1 k€",IF($M2582&lt;=5000,"1 à 5 k€",IF($M2582&lt;=15000,"5 à 15 k€","Plus de 15 k€")))</f>
        <v/>
      </c>
    </row>
    <row r="2583">
      <c r="A2583" s="65" t="inlineStr">
        <is>
          <t>DEV-02582</t>
        </is>
      </c>
      <c r="B2583" s="66" t="n">
        <v>46035</v>
      </c>
      <c r="C2583" s="65" t="inlineStr">
        <is>
          <t>2026-01</t>
        </is>
      </c>
      <c r="D2583" s="65" t="inlineStr">
        <is>
          <t>2025-2026</t>
        </is>
      </c>
      <c r="E2583" s="65" t="inlineStr">
        <is>
          <t>CLI-0805</t>
        </is>
      </c>
      <c r="F2583" s="65" t="inlineStr">
        <is>
          <t>Professionnel</t>
        </is>
      </c>
      <c r="G2583" s="65" t="inlineStr">
        <is>
          <t>Bordeaux</t>
        </is>
      </c>
      <c r="H2583" s="65" t="inlineStr">
        <is>
          <t>Karim Belkacem</t>
        </is>
      </c>
      <c r="I2583" s="65" t="inlineStr">
        <is>
          <t>Dépannage</t>
        </is>
      </c>
      <c r="J2583" s="65" t="inlineStr">
        <is>
          <t>DP-004</t>
        </is>
      </c>
      <c r="K2583" s="65" t="inlineStr">
        <is>
          <t>Remise en service chaudière</t>
        </is>
      </c>
      <c r="L2583" s="67" t="n">
        <v>1</v>
      </c>
      <c r="M2583" s="68" t="n">
        <v>460.47</v>
      </c>
      <c r="N2583" s="65" t="inlineStr">
        <is>
          <t>Sans réponse</t>
        </is>
      </c>
      <c r="O2583" s="66" t="n">
        <v>46044</v>
      </c>
      <c r="P2583" s="67" t="n"/>
      <c r="Q2583" s="67" t="n">
        <v>0</v>
      </c>
      <c r="R2583" s="67">
        <f>$I2583</f>
        <v/>
      </c>
      <c r="S2583" s="67">
        <f>$K2583</f>
        <v/>
      </c>
      <c r="T2583" s="67">
        <f>IFERROR(INDEX(Clients!$G$2:$G$1020,MATCH($E2583,Clients!$A$2:$A$1020,0)),"")</f>
        <v/>
      </c>
      <c r="U2583" s="67">
        <f>IFERROR(INDEX(Clients!$I$2:$I$1020,MATCH($E2583,Clients!$A$2:$A$1020,0)),"")</f>
        <v/>
      </c>
      <c r="V2583" s="69">
        <f>1</f>
        <v/>
      </c>
      <c r="W2583" s="69">
        <f>IF($N2583="Accepté",1,0)</f>
        <v/>
      </c>
      <c r="X2583" s="68">
        <f>$M2583*$W2583</f>
        <v/>
      </c>
      <c r="Y2583" s="68">
        <f>IF($N2583="En cours",0,$M2583)</f>
        <v/>
      </c>
      <c r="Z2583" s="69">
        <f>IF($P2583="",0,1)</f>
        <v/>
      </c>
      <c r="AA2583" s="70">
        <f>IF($P2583="",0,$P2583)</f>
        <v/>
      </c>
      <c r="AB2583" s="69">
        <f>IF(AND($P2583&lt;&gt;"",$P2583&lt;=Paramètres!$C$14),1,0)</f>
        <v/>
      </c>
      <c r="AC2583" s="67">
        <f>IF($P2583="","Jamais relancé",IF($P2583&lt;=3,"0-3 j",IF($P2583&lt;=7,"4-7 j",IF($P2583&lt;=15,"8-15 j","Plus de 15 j"))))</f>
        <v/>
      </c>
      <c r="AD2583" s="67">
        <f>IF($M2583&lt;=1000,"Moins de 1 k€",IF($M2583&lt;=5000,"1 à 5 k€",IF($M2583&lt;=15000,"5 à 15 k€","Plus de 15 k€")))</f>
        <v/>
      </c>
    </row>
    <row r="2584">
      <c r="A2584" s="65" t="inlineStr">
        <is>
          <t>DEV-02583</t>
        </is>
      </c>
      <c r="B2584" s="66" t="n">
        <v>46035</v>
      </c>
      <c r="C2584" s="65" t="inlineStr">
        <is>
          <t>2026-01</t>
        </is>
      </c>
      <c r="D2584" s="65" t="inlineStr">
        <is>
          <t>2025-2026</t>
        </is>
      </c>
      <c r="E2584" s="65" t="inlineStr">
        <is>
          <t>CLI-0443</t>
        </is>
      </c>
      <c r="F2584" s="65" t="inlineStr">
        <is>
          <t>Collectivité</t>
        </is>
      </c>
      <c r="G2584" s="65" t="inlineStr">
        <is>
          <t>Bordeaux</t>
        </is>
      </c>
      <c r="H2584" s="65" t="inlineStr">
        <is>
          <t>Sophie Marchand</t>
        </is>
      </c>
      <c r="I2584" s="65" t="inlineStr">
        <is>
          <t>Plomberie</t>
        </is>
      </c>
      <c r="J2584" s="65" t="inlineStr">
        <is>
          <t>PR-003</t>
        </is>
      </c>
      <c r="K2584" s="65" t="inlineStr">
        <is>
          <t>Réfection réseau eau appartement</t>
        </is>
      </c>
      <c r="L2584" s="67" t="n">
        <v>2</v>
      </c>
      <c r="M2584" s="68" t="n">
        <v>13748.56</v>
      </c>
      <c r="N2584" s="65" t="inlineStr">
        <is>
          <t>Sans réponse</t>
        </is>
      </c>
      <c r="O2584" s="66" t="n">
        <v>46066</v>
      </c>
      <c r="P2584" s="67" t="n"/>
      <c r="Q2584" s="67" t="n">
        <v>0</v>
      </c>
      <c r="R2584" s="67">
        <f>$I2584</f>
        <v/>
      </c>
      <c r="S2584" s="67">
        <f>$K2584</f>
        <v/>
      </c>
      <c r="T2584" s="67">
        <f>IFERROR(INDEX(Clients!$G$2:$G$1020,MATCH($E2584,Clients!$A$2:$A$1020,0)),"")</f>
        <v/>
      </c>
      <c r="U2584" s="67">
        <f>IFERROR(INDEX(Clients!$I$2:$I$1020,MATCH($E2584,Clients!$A$2:$A$1020,0)),"")</f>
        <v/>
      </c>
      <c r="V2584" s="69">
        <f>1</f>
        <v/>
      </c>
      <c r="W2584" s="69">
        <f>IF($N2584="Accepté",1,0)</f>
        <v/>
      </c>
      <c r="X2584" s="68">
        <f>$M2584*$W2584</f>
        <v/>
      </c>
      <c r="Y2584" s="68">
        <f>IF($N2584="En cours",0,$M2584)</f>
        <v/>
      </c>
      <c r="Z2584" s="69">
        <f>IF($P2584="",0,1)</f>
        <v/>
      </c>
      <c r="AA2584" s="70">
        <f>IF($P2584="",0,$P2584)</f>
        <v/>
      </c>
      <c r="AB2584" s="69">
        <f>IF(AND($P2584&lt;&gt;"",$P2584&lt;=Paramètres!$C$14),1,0)</f>
        <v/>
      </c>
      <c r="AC2584" s="67">
        <f>IF($P2584="","Jamais relancé",IF($P2584&lt;=3,"0-3 j",IF($P2584&lt;=7,"4-7 j",IF($P2584&lt;=15,"8-15 j","Plus de 15 j"))))</f>
        <v/>
      </c>
      <c r="AD2584" s="67">
        <f>IF($M2584&lt;=1000,"Moins de 1 k€",IF($M2584&lt;=5000,"1 à 5 k€",IF($M2584&lt;=15000,"5 à 15 k€","Plus de 15 k€")))</f>
        <v/>
      </c>
    </row>
    <row r="2585">
      <c r="A2585" s="65" t="inlineStr">
        <is>
          <t>DEV-02584</t>
        </is>
      </c>
      <c r="B2585" s="66" t="n">
        <v>46035</v>
      </c>
      <c r="C2585" s="65" t="inlineStr">
        <is>
          <t>2026-01</t>
        </is>
      </c>
      <c r="D2585" s="65" t="inlineStr">
        <is>
          <t>2025-2026</t>
        </is>
      </c>
      <c r="E2585" s="65" t="inlineStr">
        <is>
          <t>CLI-0496</t>
        </is>
      </c>
      <c r="F2585" s="65" t="inlineStr">
        <is>
          <t>Professionnel</t>
        </is>
      </c>
      <c r="G2585" s="65" t="inlineStr">
        <is>
          <t>Toulouse</t>
        </is>
      </c>
      <c r="H2585" s="65" t="inlineStr">
        <is>
          <t>Julien Fabre</t>
        </is>
      </c>
      <c r="I2585" s="65" t="inlineStr">
        <is>
          <t>Dépannage</t>
        </is>
      </c>
      <c r="J2585" s="65" t="inlineStr">
        <is>
          <t>DP-002</t>
        </is>
      </c>
      <c r="K2585" s="65" t="inlineStr">
        <is>
          <t>Débouchage canalisation</t>
        </is>
      </c>
      <c r="L2585" s="67" t="n">
        <v>1</v>
      </c>
      <c r="M2585" s="68" t="n">
        <v>680.3200000000001</v>
      </c>
      <c r="N2585" s="65" t="inlineStr">
        <is>
          <t>Refusé</t>
        </is>
      </c>
      <c r="O2585" s="66" t="n">
        <v>46048</v>
      </c>
      <c r="P2585" s="67" t="n">
        <v>7</v>
      </c>
      <c r="Q2585" s="67" t="n">
        <v>1</v>
      </c>
      <c r="R2585" s="67">
        <f>$I2585</f>
        <v/>
      </c>
      <c r="S2585" s="67">
        <f>$K2585</f>
        <v/>
      </c>
      <c r="T2585" s="67">
        <f>IFERROR(INDEX(Clients!$G$2:$G$1020,MATCH($E2585,Clients!$A$2:$A$1020,0)),"")</f>
        <v/>
      </c>
      <c r="U2585" s="67">
        <f>IFERROR(INDEX(Clients!$I$2:$I$1020,MATCH($E2585,Clients!$A$2:$A$1020,0)),"")</f>
        <v/>
      </c>
      <c r="V2585" s="69">
        <f>1</f>
        <v/>
      </c>
      <c r="W2585" s="69">
        <f>IF($N2585="Accepté",1,0)</f>
        <v/>
      </c>
      <c r="X2585" s="68">
        <f>$M2585*$W2585</f>
        <v/>
      </c>
      <c r="Y2585" s="68">
        <f>IF($N2585="En cours",0,$M2585)</f>
        <v/>
      </c>
      <c r="Z2585" s="69">
        <f>IF($P2585="",0,1)</f>
        <v/>
      </c>
      <c r="AA2585" s="70">
        <f>IF($P2585="",0,$P2585)</f>
        <v/>
      </c>
      <c r="AB2585" s="69">
        <f>IF(AND($P2585&lt;&gt;"",$P2585&lt;=Paramètres!$C$14),1,0)</f>
        <v/>
      </c>
      <c r="AC2585" s="67">
        <f>IF($P2585="","Jamais relancé",IF($P2585&lt;=3,"0-3 j",IF($P2585&lt;=7,"4-7 j",IF($P2585&lt;=15,"8-15 j","Plus de 15 j"))))</f>
        <v/>
      </c>
      <c r="AD2585" s="67">
        <f>IF($M2585&lt;=1000,"Moins de 1 k€",IF($M2585&lt;=5000,"1 à 5 k€",IF($M2585&lt;=15000,"5 à 15 k€","Plus de 15 k€")))</f>
        <v/>
      </c>
    </row>
    <row r="2586">
      <c r="A2586" s="65" t="inlineStr">
        <is>
          <t>DEV-02585</t>
        </is>
      </c>
      <c r="B2586" s="66" t="n">
        <v>46035</v>
      </c>
      <c r="C2586" s="65" t="inlineStr">
        <is>
          <t>2026-01</t>
        </is>
      </c>
      <c r="D2586" s="65" t="inlineStr">
        <is>
          <t>2025-2026</t>
        </is>
      </c>
      <c r="E2586" s="65" t="inlineStr">
        <is>
          <t>CLI-1002</t>
        </is>
      </c>
      <c r="F2586" s="65" t="inlineStr">
        <is>
          <t>Particulier</t>
        </is>
      </c>
      <c r="G2586" s="65" t="inlineStr">
        <is>
          <t>Montpellier</t>
        </is>
      </c>
      <c r="H2586" s="65" t="inlineStr">
        <is>
          <t>Thomas Rey</t>
        </is>
      </c>
      <c r="I2586" s="65" t="inlineStr">
        <is>
          <t>Dépannage</t>
        </is>
      </c>
      <c r="J2586" s="65" t="inlineStr">
        <is>
          <t>DP-003</t>
        </is>
      </c>
      <c r="K2586" s="65" t="inlineStr">
        <is>
          <t>Dépannage électrique urgence</t>
        </is>
      </c>
      <c r="L2586" s="67" t="n">
        <v>1</v>
      </c>
      <c r="M2586" s="68" t="n">
        <v>330.94</v>
      </c>
      <c r="N2586" s="65" t="inlineStr">
        <is>
          <t>Sans réponse</t>
        </is>
      </c>
      <c r="O2586" s="66" t="n">
        <v>46067</v>
      </c>
      <c r="P2586" s="67" t="n"/>
      <c r="Q2586" s="67" t="n">
        <v>0</v>
      </c>
      <c r="R2586" s="67">
        <f>$I2586</f>
        <v/>
      </c>
      <c r="S2586" s="67">
        <f>$K2586</f>
        <v/>
      </c>
      <c r="T2586" s="67">
        <f>IFERROR(INDEX(Clients!$G$2:$G$1020,MATCH($E2586,Clients!$A$2:$A$1020,0)),"")</f>
        <v/>
      </c>
      <c r="U2586" s="67">
        <f>IFERROR(INDEX(Clients!$I$2:$I$1020,MATCH($E2586,Clients!$A$2:$A$1020,0)),"")</f>
        <v/>
      </c>
      <c r="V2586" s="69">
        <f>1</f>
        <v/>
      </c>
      <c r="W2586" s="69">
        <f>IF($N2586="Accepté",1,0)</f>
        <v/>
      </c>
      <c r="X2586" s="68">
        <f>$M2586*$W2586</f>
        <v/>
      </c>
      <c r="Y2586" s="68">
        <f>IF($N2586="En cours",0,$M2586)</f>
        <v/>
      </c>
      <c r="Z2586" s="69">
        <f>IF($P2586="",0,1)</f>
        <v/>
      </c>
      <c r="AA2586" s="70">
        <f>IF($P2586="",0,$P2586)</f>
        <v/>
      </c>
      <c r="AB2586" s="69">
        <f>IF(AND($P2586&lt;&gt;"",$P2586&lt;=Paramètres!$C$14),1,0)</f>
        <v/>
      </c>
      <c r="AC2586" s="67">
        <f>IF($P2586="","Jamais relancé",IF($P2586&lt;=3,"0-3 j",IF($P2586&lt;=7,"4-7 j",IF($P2586&lt;=15,"8-15 j","Plus de 15 j"))))</f>
        <v/>
      </c>
      <c r="AD2586" s="67">
        <f>IF($M2586&lt;=1000,"Moins de 1 k€",IF($M2586&lt;=5000,"1 à 5 k€",IF($M2586&lt;=15000,"5 à 15 k€","Plus de 15 k€")))</f>
        <v/>
      </c>
    </row>
    <row r="2587">
      <c r="A2587" s="65" t="inlineStr">
        <is>
          <t>DEV-02586</t>
        </is>
      </c>
      <c r="B2587" s="66" t="n">
        <v>46036</v>
      </c>
      <c r="C2587" s="65" t="inlineStr">
        <is>
          <t>2026-01</t>
        </is>
      </c>
      <c r="D2587" s="65" t="inlineStr">
        <is>
          <t>2025-2026</t>
        </is>
      </c>
      <c r="E2587" s="65" t="inlineStr">
        <is>
          <t>CLI-0237</t>
        </is>
      </c>
      <c r="F2587" s="65" t="inlineStr">
        <is>
          <t>Particulier</t>
        </is>
      </c>
      <c r="G2587" s="65" t="inlineStr">
        <is>
          <t>Toulouse</t>
        </is>
      </c>
      <c r="H2587" s="65" t="inlineStr">
        <is>
          <t>Julien Fabre</t>
        </is>
      </c>
      <c r="I2587" s="65" t="inlineStr">
        <is>
          <t>Chauffage</t>
        </is>
      </c>
      <c r="J2587" s="65" t="inlineStr">
        <is>
          <t>CH-002</t>
        </is>
      </c>
      <c r="K2587" s="65" t="inlineStr">
        <is>
          <t>Entretien annuel chaudière</t>
        </is>
      </c>
      <c r="L2587" s="67" t="n">
        <v>1</v>
      </c>
      <c r="M2587" s="68" t="n">
        <v>143.04</v>
      </c>
      <c r="N2587" s="65" t="inlineStr">
        <is>
          <t>Sans réponse</t>
        </is>
      </c>
      <c r="O2587" s="66" t="n">
        <v>46042</v>
      </c>
      <c r="P2587" s="67" t="n">
        <v>10</v>
      </c>
      <c r="Q2587" s="67" t="n">
        <v>0</v>
      </c>
      <c r="R2587" s="67">
        <f>$I2587</f>
        <v/>
      </c>
      <c r="S2587" s="67">
        <f>$K2587</f>
        <v/>
      </c>
      <c r="T2587" s="67">
        <f>IFERROR(INDEX(Clients!$G$2:$G$1020,MATCH($E2587,Clients!$A$2:$A$1020,0)),"")</f>
        <v/>
      </c>
      <c r="U2587" s="67">
        <f>IFERROR(INDEX(Clients!$I$2:$I$1020,MATCH($E2587,Clients!$A$2:$A$1020,0)),"")</f>
        <v/>
      </c>
      <c r="V2587" s="69">
        <f>1</f>
        <v/>
      </c>
      <c r="W2587" s="69">
        <f>IF($N2587="Accepté",1,0)</f>
        <v/>
      </c>
      <c r="X2587" s="68">
        <f>$M2587*$W2587</f>
        <v/>
      </c>
      <c r="Y2587" s="68">
        <f>IF($N2587="En cours",0,$M2587)</f>
        <v/>
      </c>
      <c r="Z2587" s="69">
        <f>IF($P2587="",0,1)</f>
        <v/>
      </c>
      <c r="AA2587" s="70">
        <f>IF($P2587="",0,$P2587)</f>
        <v/>
      </c>
      <c r="AB2587" s="69">
        <f>IF(AND($P2587&lt;&gt;"",$P2587&lt;=Paramètres!$C$14),1,0)</f>
        <v/>
      </c>
      <c r="AC2587" s="67">
        <f>IF($P2587="","Jamais relancé",IF($P2587&lt;=3,"0-3 j",IF($P2587&lt;=7,"4-7 j",IF($P2587&lt;=15,"8-15 j","Plus de 15 j"))))</f>
        <v/>
      </c>
      <c r="AD2587" s="67">
        <f>IF($M2587&lt;=1000,"Moins de 1 k€",IF($M2587&lt;=5000,"1 à 5 k€",IF($M2587&lt;=15000,"5 à 15 k€","Plus de 15 k€")))</f>
        <v/>
      </c>
    </row>
    <row r="2588">
      <c r="A2588" s="65" t="inlineStr">
        <is>
          <t>DEV-02587</t>
        </is>
      </c>
      <c r="B2588" s="66" t="n">
        <v>46036</v>
      </c>
      <c r="C2588" s="65" t="inlineStr">
        <is>
          <t>2026-01</t>
        </is>
      </c>
      <c r="D2588" s="65" t="inlineStr">
        <is>
          <t>2025-2026</t>
        </is>
      </c>
      <c r="E2588" s="65" t="inlineStr">
        <is>
          <t>CLI-0695</t>
        </is>
      </c>
      <c r="F2588" s="65" t="inlineStr">
        <is>
          <t>Particulier</t>
        </is>
      </c>
      <c r="G2588" s="65" t="inlineStr">
        <is>
          <t>Bordeaux</t>
        </is>
      </c>
      <c r="H2588" s="65" t="inlineStr">
        <is>
          <t>Karim Belkacem</t>
        </is>
      </c>
      <c r="I2588" s="65" t="inlineStr">
        <is>
          <t>Électricité</t>
        </is>
      </c>
      <c r="J2588" s="65" t="inlineStr">
        <is>
          <t>EL-003</t>
        </is>
      </c>
      <c r="K2588" s="65" t="inlineStr">
        <is>
          <t>Rénovation électrique complète</t>
        </is>
      </c>
      <c r="L2588" s="67" t="n">
        <v>1</v>
      </c>
      <c r="M2588" s="68" t="n">
        <v>9133.74</v>
      </c>
      <c r="N2588" s="65" t="inlineStr">
        <is>
          <t>Accepté</t>
        </is>
      </c>
      <c r="O2588" s="66" t="n">
        <v>46079</v>
      </c>
      <c r="P2588" s="67" t="n">
        <v>9</v>
      </c>
      <c r="Q2588" s="67" t="n">
        <v>2</v>
      </c>
      <c r="R2588" s="67">
        <f>$I2588</f>
        <v/>
      </c>
      <c r="S2588" s="67">
        <f>$K2588</f>
        <v/>
      </c>
      <c r="T2588" s="67">
        <f>IFERROR(INDEX(Clients!$G$2:$G$1020,MATCH($E2588,Clients!$A$2:$A$1020,0)),"")</f>
        <v/>
      </c>
      <c r="U2588" s="67">
        <f>IFERROR(INDEX(Clients!$I$2:$I$1020,MATCH($E2588,Clients!$A$2:$A$1020,0)),"")</f>
        <v/>
      </c>
      <c r="V2588" s="69">
        <f>1</f>
        <v/>
      </c>
      <c r="W2588" s="69">
        <f>IF($N2588="Accepté",1,0)</f>
        <v/>
      </c>
      <c r="X2588" s="68">
        <f>$M2588*$W2588</f>
        <v/>
      </c>
      <c r="Y2588" s="68">
        <f>IF($N2588="En cours",0,$M2588)</f>
        <v/>
      </c>
      <c r="Z2588" s="69">
        <f>IF($P2588="",0,1)</f>
        <v/>
      </c>
      <c r="AA2588" s="70">
        <f>IF($P2588="",0,$P2588)</f>
        <v/>
      </c>
      <c r="AB2588" s="69">
        <f>IF(AND($P2588&lt;&gt;"",$P2588&lt;=Paramètres!$C$14),1,0)</f>
        <v/>
      </c>
      <c r="AC2588" s="67">
        <f>IF($P2588="","Jamais relancé",IF($P2588&lt;=3,"0-3 j",IF($P2588&lt;=7,"4-7 j",IF($P2588&lt;=15,"8-15 j","Plus de 15 j"))))</f>
        <v/>
      </c>
      <c r="AD2588" s="67">
        <f>IF($M2588&lt;=1000,"Moins de 1 k€",IF($M2588&lt;=5000,"1 à 5 k€",IF($M2588&lt;=15000,"5 à 15 k€","Plus de 15 k€")))</f>
        <v/>
      </c>
    </row>
    <row r="2589">
      <c r="A2589" s="65" t="inlineStr">
        <is>
          <t>DEV-02588</t>
        </is>
      </c>
      <c r="B2589" s="66" t="n">
        <v>46036</v>
      </c>
      <c r="C2589" s="65" t="inlineStr">
        <is>
          <t>2026-01</t>
        </is>
      </c>
      <c r="D2589" s="65" t="inlineStr">
        <is>
          <t>2025-2026</t>
        </is>
      </c>
      <c r="E2589" s="65" t="inlineStr">
        <is>
          <t>CLI-0038</t>
        </is>
      </c>
      <c r="F2589" s="65" t="inlineStr">
        <is>
          <t>Particulier</t>
        </is>
      </c>
      <c r="G2589" s="65" t="inlineStr">
        <is>
          <t>Bordeaux</t>
        </is>
      </c>
      <c r="H2589" s="65" t="inlineStr">
        <is>
          <t>Sophie Marchand</t>
        </is>
      </c>
      <c r="I2589" s="65" t="inlineStr">
        <is>
          <t>Dépannage</t>
        </is>
      </c>
      <c r="J2589" s="65" t="inlineStr">
        <is>
          <t>DP-003</t>
        </is>
      </c>
      <c r="K2589" s="65" t="inlineStr">
        <is>
          <t>Dépannage électrique urgence</t>
        </is>
      </c>
      <c r="L2589" s="67" t="n">
        <v>2</v>
      </c>
      <c r="M2589" s="68" t="n">
        <v>653.8</v>
      </c>
      <c r="N2589" s="65" t="inlineStr">
        <is>
          <t>Sans réponse</t>
        </is>
      </c>
      <c r="O2589" s="66" t="n">
        <v>46048</v>
      </c>
      <c r="P2589" s="67" t="n">
        <v>10</v>
      </c>
      <c r="Q2589" s="67" t="n">
        <v>1</v>
      </c>
      <c r="R2589" s="67">
        <f>$I2589</f>
        <v/>
      </c>
      <c r="S2589" s="67">
        <f>$K2589</f>
        <v/>
      </c>
      <c r="T2589" s="67">
        <f>IFERROR(INDEX(Clients!$G$2:$G$1020,MATCH($E2589,Clients!$A$2:$A$1020,0)),"")</f>
        <v/>
      </c>
      <c r="U2589" s="67">
        <f>IFERROR(INDEX(Clients!$I$2:$I$1020,MATCH($E2589,Clients!$A$2:$A$1020,0)),"")</f>
        <v/>
      </c>
      <c r="V2589" s="69">
        <f>1</f>
        <v/>
      </c>
      <c r="W2589" s="69">
        <f>IF($N2589="Accepté",1,0)</f>
        <v/>
      </c>
      <c r="X2589" s="68">
        <f>$M2589*$W2589</f>
        <v/>
      </c>
      <c r="Y2589" s="68">
        <f>IF($N2589="En cours",0,$M2589)</f>
        <v/>
      </c>
      <c r="Z2589" s="69">
        <f>IF($P2589="",0,1)</f>
        <v/>
      </c>
      <c r="AA2589" s="70">
        <f>IF($P2589="",0,$P2589)</f>
        <v/>
      </c>
      <c r="AB2589" s="69">
        <f>IF(AND($P2589&lt;&gt;"",$P2589&lt;=Paramètres!$C$14),1,0)</f>
        <v/>
      </c>
      <c r="AC2589" s="67">
        <f>IF($P2589="","Jamais relancé",IF($P2589&lt;=3,"0-3 j",IF($P2589&lt;=7,"4-7 j",IF($P2589&lt;=15,"8-15 j","Plus de 15 j"))))</f>
        <v/>
      </c>
      <c r="AD2589" s="67">
        <f>IF($M2589&lt;=1000,"Moins de 1 k€",IF($M2589&lt;=5000,"1 à 5 k€",IF($M2589&lt;=15000,"5 à 15 k€","Plus de 15 k€")))</f>
        <v/>
      </c>
    </row>
    <row r="2590">
      <c r="A2590" s="65" t="inlineStr">
        <is>
          <t>DEV-02589</t>
        </is>
      </c>
      <c r="B2590" s="66" t="n">
        <v>46036</v>
      </c>
      <c r="C2590" s="65" t="inlineStr">
        <is>
          <t>2026-01</t>
        </is>
      </c>
      <c r="D2590" s="65" t="inlineStr">
        <is>
          <t>2025-2026</t>
        </is>
      </c>
      <c r="E2590" s="65" t="inlineStr">
        <is>
          <t>CLI-0162</t>
        </is>
      </c>
      <c r="F2590" s="65" t="inlineStr">
        <is>
          <t>Particulier</t>
        </is>
      </c>
      <c r="G2590" s="65" t="inlineStr">
        <is>
          <t>Bordeaux</t>
        </is>
      </c>
      <c r="H2590" s="65" t="inlineStr">
        <is>
          <t>Sophie Marchand</t>
        </is>
      </c>
      <c r="I2590" s="65" t="inlineStr">
        <is>
          <t>Plomberie</t>
        </is>
      </c>
      <c r="J2590" s="65" t="inlineStr">
        <is>
          <t>PR-001</t>
        </is>
      </c>
      <c r="K2590" s="65" t="inlineStr">
        <is>
          <t>Remplacement chauffe-eau 200 L</t>
        </is>
      </c>
      <c r="L2590" s="67" t="n">
        <v>1</v>
      </c>
      <c r="M2590" s="68" t="n">
        <v>1442.09</v>
      </c>
      <c r="N2590" s="65" t="inlineStr">
        <is>
          <t>Sans réponse</t>
        </is>
      </c>
      <c r="O2590" s="66" t="n">
        <v>46065</v>
      </c>
      <c r="P2590" s="67" t="n">
        <v>4</v>
      </c>
      <c r="Q2590" s="67" t="n">
        <v>1</v>
      </c>
      <c r="R2590" s="67">
        <f>$I2590</f>
        <v/>
      </c>
      <c r="S2590" s="67">
        <f>$K2590</f>
        <v/>
      </c>
      <c r="T2590" s="67">
        <f>IFERROR(INDEX(Clients!$G$2:$G$1020,MATCH($E2590,Clients!$A$2:$A$1020,0)),"")</f>
        <v/>
      </c>
      <c r="U2590" s="67">
        <f>IFERROR(INDEX(Clients!$I$2:$I$1020,MATCH($E2590,Clients!$A$2:$A$1020,0)),"")</f>
        <v/>
      </c>
      <c r="V2590" s="69">
        <f>1</f>
        <v/>
      </c>
      <c r="W2590" s="69">
        <f>IF($N2590="Accepté",1,0)</f>
        <v/>
      </c>
      <c r="X2590" s="68">
        <f>$M2590*$W2590</f>
        <v/>
      </c>
      <c r="Y2590" s="68">
        <f>IF($N2590="En cours",0,$M2590)</f>
        <v/>
      </c>
      <c r="Z2590" s="69">
        <f>IF($P2590="",0,1)</f>
        <v/>
      </c>
      <c r="AA2590" s="70">
        <f>IF($P2590="",0,$P2590)</f>
        <v/>
      </c>
      <c r="AB2590" s="69">
        <f>IF(AND($P2590&lt;&gt;"",$P2590&lt;=Paramètres!$C$14),1,0)</f>
        <v/>
      </c>
      <c r="AC2590" s="67">
        <f>IF($P2590="","Jamais relancé",IF($P2590&lt;=3,"0-3 j",IF($P2590&lt;=7,"4-7 j",IF($P2590&lt;=15,"8-15 j","Plus de 15 j"))))</f>
        <v/>
      </c>
      <c r="AD2590" s="67">
        <f>IF($M2590&lt;=1000,"Moins de 1 k€",IF($M2590&lt;=5000,"1 à 5 k€",IF($M2590&lt;=15000,"5 à 15 k€","Plus de 15 k€")))</f>
        <v/>
      </c>
    </row>
    <row r="2591">
      <c r="A2591" s="65" t="inlineStr">
        <is>
          <t>DEV-02590</t>
        </is>
      </c>
      <c r="B2591" s="66" t="n">
        <v>46036</v>
      </c>
      <c r="C2591" s="65" t="inlineStr">
        <is>
          <t>2026-01</t>
        </is>
      </c>
      <c r="D2591" s="65" t="inlineStr">
        <is>
          <t>2025-2026</t>
        </is>
      </c>
      <c r="E2591" s="65" t="inlineStr">
        <is>
          <t>CLI-0474</t>
        </is>
      </c>
      <c r="F2591" s="65" t="inlineStr">
        <is>
          <t>Professionnel</t>
        </is>
      </c>
      <c r="G2591" s="65" t="inlineStr">
        <is>
          <t>Toulouse</t>
        </is>
      </c>
      <c r="H2591" s="65" t="inlineStr">
        <is>
          <t>Nadia Cherif</t>
        </is>
      </c>
      <c r="I2591" s="65" t="inlineStr">
        <is>
          <t>Électricité</t>
        </is>
      </c>
      <c r="J2591" s="65" t="inlineStr">
        <is>
          <t>EL-004</t>
        </is>
      </c>
      <c r="K2591" s="65" t="inlineStr">
        <is>
          <t>Éclairage LED locaux professionnels</t>
        </is>
      </c>
      <c r="L2591" s="67" t="n">
        <v>1</v>
      </c>
      <c r="M2591" s="68" t="n">
        <v>6775.72</v>
      </c>
      <c r="N2591" s="65" t="inlineStr">
        <is>
          <t>Sans réponse</t>
        </is>
      </c>
      <c r="O2591" s="66" t="n">
        <v>46071</v>
      </c>
      <c r="P2591" s="67" t="n"/>
      <c r="Q2591" s="67" t="n">
        <v>0</v>
      </c>
      <c r="R2591" s="67">
        <f>$I2591</f>
        <v/>
      </c>
      <c r="S2591" s="67">
        <f>$K2591</f>
        <v/>
      </c>
      <c r="T2591" s="67">
        <f>IFERROR(INDEX(Clients!$G$2:$G$1020,MATCH($E2591,Clients!$A$2:$A$1020,0)),"")</f>
        <v/>
      </c>
      <c r="U2591" s="67">
        <f>IFERROR(INDEX(Clients!$I$2:$I$1020,MATCH($E2591,Clients!$A$2:$A$1020,0)),"")</f>
        <v/>
      </c>
      <c r="V2591" s="69">
        <f>1</f>
        <v/>
      </c>
      <c r="W2591" s="69">
        <f>IF($N2591="Accepté",1,0)</f>
        <v/>
      </c>
      <c r="X2591" s="68">
        <f>$M2591*$W2591</f>
        <v/>
      </c>
      <c r="Y2591" s="68">
        <f>IF($N2591="En cours",0,$M2591)</f>
        <v/>
      </c>
      <c r="Z2591" s="69">
        <f>IF($P2591="",0,1)</f>
        <v/>
      </c>
      <c r="AA2591" s="70">
        <f>IF($P2591="",0,$P2591)</f>
        <v/>
      </c>
      <c r="AB2591" s="69">
        <f>IF(AND($P2591&lt;&gt;"",$P2591&lt;=Paramètres!$C$14),1,0)</f>
        <v/>
      </c>
      <c r="AC2591" s="67">
        <f>IF($P2591="","Jamais relancé",IF($P2591&lt;=3,"0-3 j",IF($P2591&lt;=7,"4-7 j",IF($P2591&lt;=15,"8-15 j","Plus de 15 j"))))</f>
        <v/>
      </c>
      <c r="AD2591" s="67">
        <f>IF($M2591&lt;=1000,"Moins de 1 k€",IF($M2591&lt;=5000,"1 à 5 k€",IF($M2591&lt;=15000,"5 à 15 k€","Plus de 15 k€")))</f>
        <v/>
      </c>
    </row>
    <row r="2592">
      <c r="A2592" s="65" t="inlineStr">
        <is>
          <t>DEV-02591</t>
        </is>
      </c>
      <c r="B2592" s="66" t="n">
        <v>46036</v>
      </c>
      <c r="C2592" s="65" t="inlineStr">
        <is>
          <t>2026-01</t>
        </is>
      </c>
      <c r="D2592" s="65" t="inlineStr">
        <is>
          <t>2025-2026</t>
        </is>
      </c>
      <c r="E2592" s="65" t="inlineStr">
        <is>
          <t>CLI-0558</t>
        </is>
      </c>
      <c r="F2592" s="65" t="inlineStr">
        <is>
          <t>Particulier</t>
        </is>
      </c>
      <c r="G2592" s="65" t="inlineStr">
        <is>
          <t>Montpellier</t>
        </is>
      </c>
      <c r="H2592" s="65" t="inlineStr">
        <is>
          <t>Thomas Rey</t>
        </is>
      </c>
      <c r="I2592" s="65" t="inlineStr">
        <is>
          <t>Électricité</t>
        </is>
      </c>
      <c r="J2592" s="65" t="inlineStr">
        <is>
          <t>EL-002</t>
        </is>
      </c>
      <c r="K2592" s="65" t="inlineStr">
        <is>
          <t>Installation borne de recharge VE</t>
        </is>
      </c>
      <c r="L2592" s="67" t="n">
        <v>1</v>
      </c>
      <c r="M2592" s="68" t="n">
        <v>1647.82</v>
      </c>
      <c r="N2592" s="65" t="inlineStr">
        <is>
          <t>Sans réponse</t>
        </is>
      </c>
      <c r="O2592" s="66" t="n">
        <v>46064</v>
      </c>
      <c r="P2592" s="67" t="n">
        <v>6</v>
      </c>
      <c r="Q2592" s="67" t="n">
        <v>2</v>
      </c>
      <c r="R2592" s="67">
        <f>$I2592</f>
        <v/>
      </c>
      <c r="S2592" s="67">
        <f>$K2592</f>
        <v/>
      </c>
      <c r="T2592" s="67">
        <f>IFERROR(INDEX(Clients!$G$2:$G$1020,MATCH($E2592,Clients!$A$2:$A$1020,0)),"")</f>
        <v/>
      </c>
      <c r="U2592" s="67">
        <f>IFERROR(INDEX(Clients!$I$2:$I$1020,MATCH($E2592,Clients!$A$2:$A$1020,0)),"")</f>
        <v/>
      </c>
      <c r="V2592" s="69">
        <f>1</f>
        <v/>
      </c>
      <c r="W2592" s="69">
        <f>IF($N2592="Accepté",1,0)</f>
        <v/>
      </c>
      <c r="X2592" s="68">
        <f>$M2592*$W2592</f>
        <v/>
      </c>
      <c r="Y2592" s="68">
        <f>IF($N2592="En cours",0,$M2592)</f>
        <v/>
      </c>
      <c r="Z2592" s="69">
        <f>IF($P2592="",0,1)</f>
        <v/>
      </c>
      <c r="AA2592" s="70">
        <f>IF($P2592="",0,$P2592)</f>
        <v/>
      </c>
      <c r="AB2592" s="69">
        <f>IF(AND($P2592&lt;&gt;"",$P2592&lt;=Paramètres!$C$14),1,0)</f>
        <v/>
      </c>
      <c r="AC2592" s="67">
        <f>IF($P2592="","Jamais relancé",IF($P2592&lt;=3,"0-3 j",IF($P2592&lt;=7,"4-7 j",IF($P2592&lt;=15,"8-15 j","Plus de 15 j"))))</f>
        <v/>
      </c>
      <c r="AD2592" s="67">
        <f>IF($M2592&lt;=1000,"Moins de 1 k€",IF($M2592&lt;=5000,"1 à 5 k€",IF($M2592&lt;=15000,"5 à 15 k€","Plus de 15 k€")))</f>
        <v/>
      </c>
    </row>
    <row r="2593">
      <c r="A2593" s="65" t="inlineStr">
        <is>
          <t>DEV-02592</t>
        </is>
      </c>
      <c r="B2593" s="66" t="n">
        <v>46037</v>
      </c>
      <c r="C2593" s="65" t="inlineStr">
        <is>
          <t>2026-01</t>
        </is>
      </c>
      <c r="D2593" s="65" t="inlineStr">
        <is>
          <t>2025-2026</t>
        </is>
      </c>
      <c r="E2593" s="65" t="inlineStr">
        <is>
          <t>CLI-0266</t>
        </is>
      </c>
      <c r="F2593" s="65" t="inlineStr">
        <is>
          <t>Particulier</t>
        </is>
      </c>
      <c r="G2593" s="65" t="inlineStr">
        <is>
          <t>Toulouse</t>
        </is>
      </c>
      <c r="H2593" s="65" t="inlineStr">
        <is>
          <t>Nadia Cherif</t>
        </is>
      </c>
      <c r="I2593" s="65" t="inlineStr">
        <is>
          <t>Dépannage</t>
        </is>
      </c>
      <c r="J2593" s="65" t="inlineStr">
        <is>
          <t>DP-004</t>
        </is>
      </c>
      <c r="K2593" s="65" t="inlineStr">
        <is>
          <t>Remise en service chaudière</t>
        </is>
      </c>
      <c r="L2593" s="67" t="n">
        <v>1</v>
      </c>
      <c r="M2593" s="68" t="n">
        <v>232.78</v>
      </c>
      <c r="N2593" s="65" t="inlineStr">
        <is>
          <t>Accepté</t>
        </is>
      </c>
      <c r="O2593" s="66" t="n">
        <v>46073</v>
      </c>
      <c r="P2593" s="67" t="n">
        <v>8</v>
      </c>
      <c r="Q2593" s="67" t="n">
        <v>1</v>
      </c>
      <c r="R2593" s="67">
        <f>$I2593</f>
        <v/>
      </c>
      <c r="S2593" s="67">
        <f>$K2593</f>
        <v/>
      </c>
      <c r="T2593" s="67">
        <f>IFERROR(INDEX(Clients!$G$2:$G$1020,MATCH($E2593,Clients!$A$2:$A$1020,0)),"")</f>
        <v/>
      </c>
      <c r="U2593" s="67">
        <f>IFERROR(INDEX(Clients!$I$2:$I$1020,MATCH($E2593,Clients!$A$2:$A$1020,0)),"")</f>
        <v/>
      </c>
      <c r="V2593" s="69">
        <f>1</f>
        <v/>
      </c>
      <c r="W2593" s="69">
        <f>IF($N2593="Accepté",1,0)</f>
        <v/>
      </c>
      <c r="X2593" s="68">
        <f>$M2593*$W2593</f>
        <v/>
      </c>
      <c r="Y2593" s="68">
        <f>IF($N2593="En cours",0,$M2593)</f>
        <v/>
      </c>
      <c r="Z2593" s="69">
        <f>IF($P2593="",0,1)</f>
        <v/>
      </c>
      <c r="AA2593" s="70">
        <f>IF($P2593="",0,$P2593)</f>
        <v/>
      </c>
      <c r="AB2593" s="69">
        <f>IF(AND($P2593&lt;&gt;"",$P2593&lt;=Paramètres!$C$14),1,0)</f>
        <v/>
      </c>
      <c r="AC2593" s="67">
        <f>IF($P2593="","Jamais relancé",IF($P2593&lt;=3,"0-3 j",IF($P2593&lt;=7,"4-7 j",IF($P2593&lt;=15,"8-15 j","Plus de 15 j"))))</f>
        <v/>
      </c>
      <c r="AD2593" s="67">
        <f>IF($M2593&lt;=1000,"Moins de 1 k€",IF($M2593&lt;=5000,"1 à 5 k€",IF($M2593&lt;=15000,"5 à 15 k€","Plus de 15 k€")))</f>
        <v/>
      </c>
    </row>
    <row r="2594">
      <c r="A2594" s="65" t="inlineStr">
        <is>
          <t>DEV-02593</t>
        </is>
      </c>
      <c r="B2594" s="66" t="n">
        <v>46037</v>
      </c>
      <c r="C2594" s="65" t="inlineStr">
        <is>
          <t>2026-01</t>
        </is>
      </c>
      <c r="D2594" s="65" t="inlineStr">
        <is>
          <t>2025-2026</t>
        </is>
      </c>
      <c r="E2594" s="65" t="inlineStr">
        <is>
          <t>CLI-0305</t>
        </is>
      </c>
      <c r="F2594" s="65" t="inlineStr">
        <is>
          <t>Particulier</t>
        </is>
      </c>
      <c r="G2594" s="65" t="inlineStr">
        <is>
          <t>Toulouse</t>
        </is>
      </c>
      <c r="H2594" s="65" t="inlineStr">
        <is>
          <t>Julien Fabre</t>
        </is>
      </c>
      <c r="I2594" s="65" t="inlineStr">
        <is>
          <t>Dépannage</t>
        </is>
      </c>
      <c r="J2594" s="65" t="inlineStr">
        <is>
          <t>DP-003</t>
        </is>
      </c>
      <c r="K2594" s="65" t="inlineStr">
        <is>
          <t>Dépannage électrique urgence</t>
        </is>
      </c>
      <c r="L2594" s="67" t="n">
        <v>2</v>
      </c>
      <c r="M2594" s="68" t="n">
        <v>666.54</v>
      </c>
      <c r="N2594" s="65" t="inlineStr">
        <is>
          <t>Accepté</t>
        </is>
      </c>
      <c r="O2594" s="66" t="n">
        <v>46058</v>
      </c>
      <c r="P2594" s="67" t="n"/>
      <c r="Q2594" s="67" t="n">
        <v>0</v>
      </c>
      <c r="R2594" s="67">
        <f>$I2594</f>
        <v/>
      </c>
      <c r="S2594" s="67">
        <f>$K2594</f>
        <v/>
      </c>
      <c r="T2594" s="67">
        <f>IFERROR(INDEX(Clients!$G$2:$G$1020,MATCH($E2594,Clients!$A$2:$A$1020,0)),"")</f>
        <v/>
      </c>
      <c r="U2594" s="67">
        <f>IFERROR(INDEX(Clients!$I$2:$I$1020,MATCH($E2594,Clients!$A$2:$A$1020,0)),"")</f>
        <v/>
      </c>
      <c r="V2594" s="69">
        <f>1</f>
        <v/>
      </c>
      <c r="W2594" s="69">
        <f>IF($N2594="Accepté",1,0)</f>
        <v/>
      </c>
      <c r="X2594" s="68">
        <f>$M2594*$W2594</f>
        <v/>
      </c>
      <c r="Y2594" s="68">
        <f>IF($N2594="En cours",0,$M2594)</f>
        <v/>
      </c>
      <c r="Z2594" s="69">
        <f>IF($P2594="",0,1)</f>
        <v/>
      </c>
      <c r="AA2594" s="70">
        <f>IF($P2594="",0,$P2594)</f>
        <v/>
      </c>
      <c r="AB2594" s="69">
        <f>IF(AND($P2594&lt;&gt;"",$P2594&lt;=Paramètres!$C$14),1,0)</f>
        <v/>
      </c>
      <c r="AC2594" s="67">
        <f>IF($P2594="","Jamais relancé",IF($P2594&lt;=3,"0-3 j",IF($P2594&lt;=7,"4-7 j",IF($P2594&lt;=15,"8-15 j","Plus de 15 j"))))</f>
        <v/>
      </c>
      <c r="AD2594" s="67">
        <f>IF($M2594&lt;=1000,"Moins de 1 k€",IF($M2594&lt;=5000,"1 à 5 k€",IF($M2594&lt;=15000,"5 à 15 k€","Plus de 15 k€")))</f>
        <v/>
      </c>
    </row>
    <row r="2595">
      <c r="A2595" s="65" t="inlineStr">
        <is>
          <t>DEV-02594</t>
        </is>
      </c>
      <c r="B2595" s="66" t="n">
        <v>46038</v>
      </c>
      <c r="C2595" s="65" t="inlineStr">
        <is>
          <t>2026-01</t>
        </is>
      </c>
      <c r="D2595" s="65" t="inlineStr">
        <is>
          <t>2025-2026</t>
        </is>
      </c>
      <c r="E2595" s="65" t="inlineStr">
        <is>
          <t>CLI-0274</t>
        </is>
      </c>
      <c r="F2595" s="65" t="inlineStr">
        <is>
          <t>Particulier</t>
        </is>
      </c>
      <c r="G2595" s="65" t="inlineStr">
        <is>
          <t>Bordeaux</t>
        </is>
      </c>
      <c r="H2595" s="65" t="inlineStr">
        <is>
          <t>Karim Belkacem</t>
        </is>
      </c>
      <c r="I2595" s="65" t="inlineStr">
        <is>
          <t>Dépannage</t>
        </is>
      </c>
      <c r="J2595" s="65" t="inlineStr">
        <is>
          <t>DP-004</t>
        </is>
      </c>
      <c r="K2595" s="65" t="inlineStr">
        <is>
          <t>Remise en service chaudière</t>
        </is>
      </c>
      <c r="L2595" s="67" t="n">
        <v>1</v>
      </c>
      <c r="M2595" s="68" t="n">
        <v>257.92</v>
      </c>
      <c r="N2595" s="65" t="inlineStr">
        <is>
          <t>Accepté</t>
        </is>
      </c>
      <c r="O2595" s="66" t="n">
        <v>46050</v>
      </c>
      <c r="P2595" s="67" t="n">
        <v>6</v>
      </c>
      <c r="Q2595" s="67" t="n">
        <v>1</v>
      </c>
      <c r="R2595" s="67">
        <f>$I2595</f>
        <v/>
      </c>
      <c r="S2595" s="67">
        <f>$K2595</f>
        <v/>
      </c>
      <c r="T2595" s="67">
        <f>IFERROR(INDEX(Clients!$G$2:$G$1020,MATCH($E2595,Clients!$A$2:$A$1020,0)),"")</f>
        <v/>
      </c>
      <c r="U2595" s="67">
        <f>IFERROR(INDEX(Clients!$I$2:$I$1020,MATCH($E2595,Clients!$A$2:$A$1020,0)),"")</f>
        <v/>
      </c>
      <c r="V2595" s="69">
        <f>1</f>
        <v/>
      </c>
      <c r="W2595" s="69">
        <f>IF($N2595="Accepté",1,0)</f>
        <v/>
      </c>
      <c r="X2595" s="68">
        <f>$M2595*$W2595</f>
        <v/>
      </c>
      <c r="Y2595" s="68">
        <f>IF($N2595="En cours",0,$M2595)</f>
        <v/>
      </c>
      <c r="Z2595" s="69">
        <f>IF($P2595="",0,1)</f>
        <v/>
      </c>
      <c r="AA2595" s="70">
        <f>IF($P2595="",0,$P2595)</f>
        <v/>
      </c>
      <c r="AB2595" s="69">
        <f>IF(AND($P2595&lt;&gt;"",$P2595&lt;=Paramètres!$C$14),1,0)</f>
        <v/>
      </c>
      <c r="AC2595" s="67">
        <f>IF($P2595="","Jamais relancé",IF($P2595&lt;=3,"0-3 j",IF($P2595&lt;=7,"4-7 j",IF($P2595&lt;=15,"8-15 j","Plus de 15 j"))))</f>
        <v/>
      </c>
      <c r="AD2595" s="67">
        <f>IF($M2595&lt;=1000,"Moins de 1 k€",IF($M2595&lt;=5000,"1 à 5 k€",IF($M2595&lt;=15000,"5 à 15 k€","Plus de 15 k€")))</f>
        <v/>
      </c>
    </row>
    <row r="2596">
      <c r="A2596" s="65" t="inlineStr">
        <is>
          <t>DEV-02595</t>
        </is>
      </c>
      <c r="B2596" s="66" t="n">
        <v>46038</v>
      </c>
      <c r="C2596" s="65" t="inlineStr">
        <is>
          <t>2026-01</t>
        </is>
      </c>
      <c r="D2596" s="65" t="inlineStr">
        <is>
          <t>2025-2026</t>
        </is>
      </c>
      <c r="E2596" s="65" t="inlineStr">
        <is>
          <t>CLI-0486</t>
        </is>
      </c>
      <c r="F2596" s="65" t="inlineStr">
        <is>
          <t>Particulier</t>
        </is>
      </c>
      <c r="G2596" s="65" t="inlineStr">
        <is>
          <t>Bordeaux</t>
        </is>
      </c>
      <c r="H2596" s="65" t="inlineStr">
        <is>
          <t>Karim Belkacem</t>
        </is>
      </c>
      <c r="I2596" s="65" t="inlineStr">
        <is>
          <t>Électricité</t>
        </is>
      </c>
      <c r="J2596" s="65" t="inlineStr">
        <is>
          <t>EL-003</t>
        </is>
      </c>
      <c r="K2596" s="65" t="inlineStr">
        <is>
          <t>Rénovation électrique complète</t>
        </is>
      </c>
      <c r="L2596" s="67" t="n">
        <v>1</v>
      </c>
      <c r="M2596" s="68" t="n">
        <v>9144.700000000001</v>
      </c>
      <c r="N2596" s="65" t="inlineStr">
        <is>
          <t>Sans réponse</t>
        </is>
      </c>
      <c r="O2596" s="66" t="n">
        <v>46041</v>
      </c>
      <c r="P2596" s="67" t="n">
        <v>10</v>
      </c>
      <c r="Q2596" s="67" t="n">
        <v>0</v>
      </c>
      <c r="R2596" s="67">
        <f>$I2596</f>
        <v/>
      </c>
      <c r="S2596" s="67">
        <f>$K2596</f>
        <v/>
      </c>
      <c r="T2596" s="67">
        <f>IFERROR(INDEX(Clients!$G$2:$G$1020,MATCH($E2596,Clients!$A$2:$A$1020,0)),"")</f>
        <v/>
      </c>
      <c r="U2596" s="67">
        <f>IFERROR(INDEX(Clients!$I$2:$I$1020,MATCH($E2596,Clients!$A$2:$A$1020,0)),"")</f>
        <v/>
      </c>
      <c r="V2596" s="69">
        <f>1</f>
        <v/>
      </c>
      <c r="W2596" s="69">
        <f>IF($N2596="Accepté",1,0)</f>
        <v/>
      </c>
      <c r="X2596" s="68">
        <f>$M2596*$W2596</f>
        <v/>
      </c>
      <c r="Y2596" s="68">
        <f>IF($N2596="En cours",0,$M2596)</f>
        <v/>
      </c>
      <c r="Z2596" s="69">
        <f>IF($P2596="",0,1)</f>
        <v/>
      </c>
      <c r="AA2596" s="70">
        <f>IF($P2596="",0,$P2596)</f>
        <v/>
      </c>
      <c r="AB2596" s="69">
        <f>IF(AND($P2596&lt;&gt;"",$P2596&lt;=Paramètres!$C$14),1,0)</f>
        <v/>
      </c>
      <c r="AC2596" s="67">
        <f>IF($P2596="","Jamais relancé",IF($P2596&lt;=3,"0-3 j",IF($P2596&lt;=7,"4-7 j",IF($P2596&lt;=15,"8-15 j","Plus de 15 j"))))</f>
        <v/>
      </c>
      <c r="AD2596" s="67">
        <f>IF($M2596&lt;=1000,"Moins de 1 k€",IF($M2596&lt;=5000,"1 à 5 k€",IF($M2596&lt;=15000,"5 à 15 k€","Plus de 15 k€")))</f>
        <v/>
      </c>
    </row>
    <row r="2597">
      <c r="A2597" s="65" t="inlineStr">
        <is>
          <t>DEV-02596</t>
        </is>
      </c>
      <c r="B2597" s="66" t="n">
        <v>46038</v>
      </c>
      <c r="C2597" s="65" t="inlineStr">
        <is>
          <t>2026-01</t>
        </is>
      </c>
      <c r="D2597" s="65" t="inlineStr">
        <is>
          <t>2025-2026</t>
        </is>
      </c>
      <c r="E2597" s="65" t="inlineStr">
        <is>
          <t>CLI-0416</t>
        </is>
      </c>
      <c r="F2597" s="65" t="inlineStr">
        <is>
          <t>Particulier</t>
        </is>
      </c>
      <c r="G2597" s="65" t="inlineStr">
        <is>
          <t>Bordeaux</t>
        </is>
      </c>
      <c r="H2597" s="65" t="inlineStr">
        <is>
          <t>Karim Belkacem</t>
        </is>
      </c>
      <c r="I2597" s="65" t="inlineStr">
        <is>
          <t>Plomberie</t>
        </is>
      </c>
      <c r="J2597" s="65" t="inlineStr">
        <is>
          <t>PR-001</t>
        </is>
      </c>
      <c r="K2597" s="65" t="inlineStr">
        <is>
          <t>Remplacement chauffe-eau 200 L</t>
        </is>
      </c>
      <c r="L2597" s="67" t="n">
        <v>1</v>
      </c>
      <c r="M2597" s="68" t="n">
        <v>1273.57</v>
      </c>
      <c r="N2597" s="65" t="inlineStr">
        <is>
          <t>Sans réponse</t>
        </is>
      </c>
      <c r="O2597" s="66" t="n">
        <v>46066</v>
      </c>
      <c r="P2597" s="67" t="n">
        <v>1</v>
      </c>
      <c r="Q2597" s="67" t="n">
        <v>1</v>
      </c>
      <c r="R2597" s="67">
        <f>$I2597</f>
        <v/>
      </c>
      <c r="S2597" s="67">
        <f>$K2597</f>
        <v/>
      </c>
      <c r="T2597" s="67">
        <f>IFERROR(INDEX(Clients!$G$2:$G$1020,MATCH($E2597,Clients!$A$2:$A$1020,0)),"")</f>
        <v/>
      </c>
      <c r="U2597" s="67">
        <f>IFERROR(INDEX(Clients!$I$2:$I$1020,MATCH($E2597,Clients!$A$2:$A$1020,0)),"")</f>
        <v/>
      </c>
      <c r="V2597" s="69">
        <f>1</f>
        <v/>
      </c>
      <c r="W2597" s="69">
        <f>IF($N2597="Accepté",1,0)</f>
        <v/>
      </c>
      <c r="X2597" s="68">
        <f>$M2597*$W2597</f>
        <v/>
      </c>
      <c r="Y2597" s="68">
        <f>IF($N2597="En cours",0,$M2597)</f>
        <v/>
      </c>
      <c r="Z2597" s="69">
        <f>IF($P2597="",0,1)</f>
        <v/>
      </c>
      <c r="AA2597" s="70">
        <f>IF($P2597="",0,$P2597)</f>
        <v/>
      </c>
      <c r="AB2597" s="69">
        <f>IF(AND($P2597&lt;&gt;"",$P2597&lt;=Paramètres!$C$14),1,0)</f>
        <v/>
      </c>
      <c r="AC2597" s="67">
        <f>IF($P2597="","Jamais relancé",IF($P2597&lt;=3,"0-3 j",IF($P2597&lt;=7,"4-7 j",IF($P2597&lt;=15,"8-15 j","Plus de 15 j"))))</f>
        <v/>
      </c>
      <c r="AD2597" s="67">
        <f>IF($M2597&lt;=1000,"Moins de 1 k€",IF($M2597&lt;=5000,"1 à 5 k€",IF($M2597&lt;=15000,"5 à 15 k€","Plus de 15 k€")))</f>
        <v/>
      </c>
    </row>
    <row r="2598">
      <c r="A2598" s="65" t="inlineStr">
        <is>
          <t>DEV-02597</t>
        </is>
      </c>
      <c r="B2598" s="66" t="n">
        <v>46038</v>
      </c>
      <c r="C2598" s="65" t="inlineStr">
        <is>
          <t>2026-01</t>
        </is>
      </c>
      <c r="D2598" s="65" t="inlineStr">
        <is>
          <t>2025-2026</t>
        </is>
      </c>
      <c r="E2598" s="65" t="inlineStr">
        <is>
          <t>CLI-1009</t>
        </is>
      </c>
      <c r="F2598" s="65" t="inlineStr">
        <is>
          <t>Particulier</t>
        </is>
      </c>
      <c r="G2598" s="65" t="inlineStr">
        <is>
          <t>Montpellier</t>
        </is>
      </c>
      <c r="H2598" s="65" t="inlineStr">
        <is>
          <t>Thomas Rey</t>
        </is>
      </c>
      <c r="I2598" s="65" t="inlineStr">
        <is>
          <t>Plomberie</t>
        </is>
      </c>
      <c r="J2598" s="65" t="inlineStr">
        <is>
          <t>PR-003</t>
        </is>
      </c>
      <c r="K2598" s="65" t="inlineStr">
        <is>
          <t>Réfection réseau eau appartement</t>
        </is>
      </c>
      <c r="L2598" s="67" t="n">
        <v>1</v>
      </c>
      <c r="M2598" s="68" t="n">
        <v>3374.04</v>
      </c>
      <c r="N2598" s="65" t="inlineStr">
        <is>
          <t>Sans réponse</t>
        </is>
      </c>
      <c r="O2598" s="66" t="n">
        <v>46055</v>
      </c>
      <c r="P2598" s="67" t="n">
        <v>16</v>
      </c>
      <c r="Q2598" s="67" t="n">
        <v>1</v>
      </c>
      <c r="R2598" s="67">
        <f>$I2598</f>
        <v/>
      </c>
      <c r="S2598" s="67">
        <f>$K2598</f>
        <v/>
      </c>
      <c r="T2598" s="67">
        <f>IFERROR(INDEX(Clients!$G$2:$G$1020,MATCH($E2598,Clients!$A$2:$A$1020,0)),"")</f>
        <v/>
      </c>
      <c r="U2598" s="67">
        <f>IFERROR(INDEX(Clients!$I$2:$I$1020,MATCH($E2598,Clients!$A$2:$A$1020,0)),"")</f>
        <v/>
      </c>
      <c r="V2598" s="69">
        <f>1</f>
        <v/>
      </c>
      <c r="W2598" s="69">
        <f>IF($N2598="Accepté",1,0)</f>
        <v/>
      </c>
      <c r="X2598" s="68">
        <f>$M2598*$W2598</f>
        <v/>
      </c>
      <c r="Y2598" s="68">
        <f>IF($N2598="En cours",0,$M2598)</f>
        <v/>
      </c>
      <c r="Z2598" s="69">
        <f>IF($P2598="",0,1)</f>
        <v/>
      </c>
      <c r="AA2598" s="70">
        <f>IF($P2598="",0,$P2598)</f>
        <v/>
      </c>
      <c r="AB2598" s="69">
        <f>IF(AND($P2598&lt;&gt;"",$P2598&lt;=Paramètres!$C$14),1,0)</f>
        <v/>
      </c>
      <c r="AC2598" s="67">
        <f>IF($P2598="","Jamais relancé",IF($P2598&lt;=3,"0-3 j",IF($P2598&lt;=7,"4-7 j",IF($P2598&lt;=15,"8-15 j","Plus de 15 j"))))</f>
        <v/>
      </c>
      <c r="AD2598" s="67">
        <f>IF($M2598&lt;=1000,"Moins de 1 k€",IF($M2598&lt;=5000,"1 à 5 k€",IF($M2598&lt;=15000,"5 à 15 k€","Plus de 15 k€")))</f>
        <v/>
      </c>
    </row>
    <row r="2599">
      <c r="A2599" s="65" t="inlineStr">
        <is>
          <t>DEV-02598</t>
        </is>
      </c>
      <c r="B2599" s="66" t="n">
        <v>46041</v>
      </c>
      <c r="C2599" s="65" t="inlineStr">
        <is>
          <t>2026-01</t>
        </is>
      </c>
      <c r="D2599" s="65" t="inlineStr">
        <is>
          <t>2025-2026</t>
        </is>
      </c>
      <c r="E2599" s="65" t="inlineStr">
        <is>
          <t>CLI-0629</t>
        </is>
      </c>
      <c r="F2599" s="65" t="inlineStr">
        <is>
          <t>Collectivité</t>
        </is>
      </c>
      <c r="G2599" s="65" t="inlineStr">
        <is>
          <t>Bordeaux</t>
        </is>
      </c>
      <c r="H2599" s="65" t="inlineStr">
        <is>
          <t>Karim Belkacem</t>
        </is>
      </c>
      <c r="I2599" s="65" t="inlineStr">
        <is>
          <t>Chauffage</t>
        </is>
      </c>
      <c r="J2599" s="65" t="inlineStr">
        <is>
          <t>CH-003</t>
        </is>
      </c>
      <c r="K2599" s="65" t="inlineStr">
        <is>
          <t>Installation pompe à chaleur air/eau</t>
        </is>
      </c>
      <c r="L2599" s="67" t="n">
        <v>1</v>
      </c>
      <c r="M2599" s="68" t="n">
        <v>32864.37</v>
      </c>
      <c r="N2599" s="65" t="inlineStr">
        <is>
          <t>Sans réponse</t>
        </is>
      </c>
      <c r="O2599" s="66" t="n">
        <v>46062</v>
      </c>
      <c r="P2599" s="67" t="n"/>
      <c r="Q2599" s="67" t="n">
        <v>0</v>
      </c>
      <c r="R2599" s="67">
        <f>$I2599</f>
        <v/>
      </c>
      <c r="S2599" s="67">
        <f>$K2599</f>
        <v/>
      </c>
      <c r="T2599" s="67">
        <f>IFERROR(INDEX(Clients!$G$2:$G$1020,MATCH($E2599,Clients!$A$2:$A$1020,0)),"")</f>
        <v/>
      </c>
      <c r="U2599" s="67">
        <f>IFERROR(INDEX(Clients!$I$2:$I$1020,MATCH($E2599,Clients!$A$2:$A$1020,0)),"")</f>
        <v/>
      </c>
      <c r="V2599" s="69">
        <f>1</f>
        <v/>
      </c>
      <c r="W2599" s="69">
        <f>IF($N2599="Accepté",1,0)</f>
        <v/>
      </c>
      <c r="X2599" s="68">
        <f>$M2599*$W2599</f>
        <v/>
      </c>
      <c r="Y2599" s="68">
        <f>IF($N2599="En cours",0,$M2599)</f>
        <v/>
      </c>
      <c r="Z2599" s="69">
        <f>IF($P2599="",0,1)</f>
        <v/>
      </c>
      <c r="AA2599" s="70">
        <f>IF($P2599="",0,$P2599)</f>
        <v/>
      </c>
      <c r="AB2599" s="69">
        <f>IF(AND($P2599&lt;&gt;"",$P2599&lt;=Paramètres!$C$14),1,0)</f>
        <v/>
      </c>
      <c r="AC2599" s="67">
        <f>IF($P2599="","Jamais relancé",IF($P2599&lt;=3,"0-3 j",IF($P2599&lt;=7,"4-7 j",IF($P2599&lt;=15,"8-15 j","Plus de 15 j"))))</f>
        <v/>
      </c>
      <c r="AD2599" s="67">
        <f>IF($M2599&lt;=1000,"Moins de 1 k€",IF($M2599&lt;=5000,"1 à 5 k€",IF($M2599&lt;=15000,"5 à 15 k€","Plus de 15 k€")))</f>
        <v/>
      </c>
    </row>
    <row r="2600">
      <c r="A2600" s="65" t="inlineStr">
        <is>
          <t>DEV-02599</t>
        </is>
      </c>
      <c r="B2600" s="66" t="n">
        <v>46041</v>
      </c>
      <c r="C2600" s="65" t="inlineStr">
        <is>
          <t>2026-01</t>
        </is>
      </c>
      <c r="D2600" s="65" t="inlineStr">
        <is>
          <t>2025-2026</t>
        </is>
      </c>
      <c r="E2600" s="65" t="inlineStr">
        <is>
          <t>CLI-0604</t>
        </is>
      </c>
      <c r="F2600" s="65" t="inlineStr">
        <is>
          <t>Syndic</t>
        </is>
      </c>
      <c r="G2600" s="65" t="inlineStr">
        <is>
          <t>Bordeaux</t>
        </is>
      </c>
      <c r="H2600" s="65" t="inlineStr">
        <is>
          <t>Sophie Marchand</t>
        </is>
      </c>
      <c r="I2600" s="65" t="inlineStr">
        <is>
          <t>Chauffage</t>
        </is>
      </c>
      <c r="J2600" s="65" t="inlineStr">
        <is>
          <t>CH-005</t>
        </is>
      </c>
      <c r="K2600" s="65" t="inlineStr">
        <is>
          <t>Désembouage circuit chauffage</t>
        </is>
      </c>
      <c r="L2600" s="67" t="n">
        <v>1</v>
      </c>
      <c r="M2600" s="68" t="n">
        <v>1799.97</v>
      </c>
      <c r="N2600" s="65" t="inlineStr">
        <is>
          <t>Sans réponse</t>
        </is>
      </c>
      <c r="O2600" s="66" t="n">
        <v>46069</v>
      </c>
      <c r="P2600" s="67" t="n"/>
      <c r="Q2600" s="67" t="n">
        <v>0</v>
      </c>
      <c r="R2600" s="67">
        <f>$I2600</f>
        <v/>
      </c>
      <c r="S2600" s="67">
        <f>$K2600</f>
        <v/>
      </c>
      <c r="T2600" s="67">
        <f>IFERROR(INDEX(Clients!$G$2:$G$1020,MATCH($E2600,Clients!$A$2:$A$1020,0)),"")</f>
        <v/>
      </c>
      <c r="U2600" s="67">
        <f>IFERROR(INDEX(Clients!$I$2:$I$1020,MATCH($E2600,Clients!$A$2:$A$1020,0)),"")</f>
        <v/>
      </c>
      <c r="V2600" s="69">
        <f>1</f>
        <v/>
      </c>
      <c r="W2600" s="69">
        <f>IF($N2600="Accepté",1,0)</f>
        <v/>
      </c>
      <c r="X2600" s="68">
        <f>$M2600*$W2600</f>
        <v/>
      </c>
      <c r="Y2600" s="68">
        <f>IF($N2600="En cours",0,$M2600)</f>
        <v/>
      </c>
      <c r="Z2600" s="69">
        <f>IF($P2600="",0,1)</f>
        <v/>
      </c>
      <c r="AA2600" s="70">
        <f>IF($P2600="",0,$P2600)</f>
        <v/>
      </c>
      <c r="AB2600" s="69">
        <f>IF(AND($P2600&lt;&gt;"",$P2600&lt;=Paramètres!$C$14),1,0)</f>
        <v/>
      </c>
      <c r="AC2600" s="67">
        <f>IF($P2600="","Jamais relancé",IF($P2600&lt;=3,"0-3 j",IF($P2600&lt;=7,"4-7 j",IF($P2600&lt;=15,"8-15 j","Plus de 15 j"))))</f>
        <v/>
      </c>
      <c r="AD2600" s="67">
        <f>IF($M2600&lt;=1000,"Moins de 1 k€",IF($M2600&lt;=5000,"1 à 5 k€",IF($M2600&lt;=15000,"5 à 15 k€","Plus de 15 k€")))</f>
        <v/>
      </c>
    </row>
    <row r="2601">
      <c r="A2601" s="65" t="inlineStr">
        <is>
          <t>DEV-02600</t>
        </is>
      </c>
      <c r="B2601" s="66" t="n">
        <v>46041</v>
      </c>
      <c r="C2601" s="65" t="inlineStr">
        <is>
          <t>2026-01</t>
        </is>
      </c>
      <c r="D2601" s="65" t="inlineStr">
        <is>
          <t>2025-2026</t>
        </is>
      </c>
      <c r="E2601" s="65" t="inlineStr">
        <is>
          <t>CLI-0406</t>
        </is>
      </c>
      <c r="F2601" s="65" t="inlineStr">
        <is>
          <t>Particulier</t>
        </is>
      </c>
      <c r="G2601" s="65" t="inlineStr">
        <is>
          <t>Toulouse</t>
        </is>
      </c>
      <c r="H2601" s="65" t="inlineStr">
        <is>
          <t>Julien Fabre</t>
        </is>
      </c>
      <c r="I2601" s="65" t="inlineStr">
        <is>
          <t>Chauffage</t>
        </is>
      </c>
      <c r="J2601" s="65" t="inlineStr">
        <is>
          <t>CH-005</t>
        </is>
      </c>
      <c r="K2601" s="65" t="inlineStr">
        <is>
          <t>Désembouage circuit chauffage</t>
        </is>
      </c>
      <c r="L2601" s="67" t="n">
        <v>2</v>
      </c>
      <c r="M2601" s="68" t="n">
        <v>1647.18</v>
      </c>
      <c r="N2601" s="65" t="inlineStr">
        <is>
          <t>Sans réponse</t>
        </is>
      </c>
      <c r="O2601" s="66" t="n">
        <v>46065</v>
      </c>
      <c r="P2601" s="67" t="n"/>
      <c r="Q2601" s="67" t="n">
        <v>0</v>
      </c>
      <c r="R2601" s="67">
        <f>$I2601</f>
        <v/>
      </c>
      <c r="S2601" s="67">
        <f>$K2601</f>
        <v/>
      </c>
      <c r="T2601" s="67">
        <f>IFERROR(INDEX(Clients!$G$2:$G$1020,MATCH($E2601,Clients!$A$2:$A$1020,0)),"")</f>
        <v/>
      </c>
      <c r="U2601" s="67">
        <f>IFERROR(INDEX(Clients!$I$2:$I$1020,MATCH($E2601,Clients!$A$2:$A$1020,0)),"")</f>
        <v/>
      </c>
      <c r="V2601" s="69">
        <f>1</f>
        <v/>
      </c>
      <c r="W2601" s="69">
        <f>IF($N2601="Accepté",1,0)</f>
        <v/>
      </c>
      <c r="X2601" s="68">
        <f>$M2601*$W2601</f>
        <v/>
      </c>
      <c r="Y2601" s="68">
        <f>IF($N2601="En cours",0,$M2601)</f>
        <v/>
      </c>
      <c r="Z2601" s="69">
        <f>IF($P2601="",0,1)</f>
        <v/>
      </c>
      <c r="AA2601" s="70">
        <f>IF($P2601="",0,$P2601)</f>
        <v/>
      </c>
      <c r="AB2601" s="69">
        <f>IF(AND($P2601&lt;&gt;"",$P2601&lt;=Paramètres!$C$14),1,0)</f>
        <v/>
      </c>
      <c r="AC2601" s="67">
        <f>IF($P2601="","Jamais relancé",IF($P2601&lt;=3,"0-3 j",IF($P2601&lt;=7,"4-7 j",IF($P2601&lt;=15,"8-15 j","Plus de 15 j"))))</f>
        <v/>
      </c>
      <c r="AD2601" s="67">
        <f>IF($M2601&lt;=1000,"Moins de 1 k€",IF($M2601&lt;=5000,"1 à 5 k€",IF($M2601&lt;=15000,"5 à 15 k€","Plus de 15 k€")))</f>
        <v/>
      </c>
    </row>
    <row r="2602">
      <c r="A2602" s="65" t="inlineStr">
        <is>
          <t>DEV-02601</t>
        </is>
      </c>
      <c r="B2602" s="66" t="n">
        <v>46041</v>
      </c>
      <c r="C2602" s="65" t="inlineStr">
        <is>
          <t>2026-01</t>
        </is>
      </c>
      <c r="D2602" s="65" t="inlineStr">
        <is>
          <t>2025-2026</t>
        </is>
      </c>
      <c r="E2602" s="65" t="inlineStr">
        <is>
          <t>CLI-0217</t>
        </is>
      </c>
      <c r="F2602" s="65" t="inlineStr">
        <is>
          <t>Particulier</t>
        </is>
      </c>
      <c r="G2602" s="65" t="inlineStr">
        <is>
          <t>Bordeaux</t>
        </is>
      </c>
      <c r="H2602" s="65" t="inlineStr">
        <is>
          <t>Karim Belkacem</t>
        </is>
      </c>
      <c r="I2602" s="65" t="inlineStr">
        <is>
          <t>Dépannage</t>
        </is>
      </c>
      <c r="J2602" s="65" t="inlineStr">
        <is>
          <t>DP-002</t>
        </is>
      </c>
      <c r="K2602" s="65" t="inlineStr">
        <is>
          <t>Débouchage canalisation</t>
        </is>
      </c>
      <c r="L2602" s="67" t="n">
        <v>1</v>
      </c>
      <c r="M2602" s="68" t="n">
        <v>327.87</v>
      </c>
      <c r="N2602" s="65" t="inlineStr">
        <is>
          <t>Accepté</t>
        </is>
      </c>
      <c r="O2602" s="66" t="n">
        <v>46051</v>
      </c>
      <c r="P2602" s="67" t="n"/>
      <c r="Q2602" s="67" t="n">
        <v>0</v>
      </c>
      <c r="R2602" s="67">
        <f>$I2602</f>
        <v/>
      </c>
      <c r="S2602" s="67">
        <f>$K2602</f>
        <v/>
      </c>
      <c r="T2602" s="67">
        <f>IFERROR(INDEX(Clients!$G$2:$G$1020,MATCH($E2602,Clients!$A$2:$A$1020,0)),"")</f>
        <v/>
      </c>
      <c r="U2602" s="67">
        <f>IFERROR(INDEX(Clients!$I$2:$I$1020,MATCH($E2602,Clients!$A$2:$A$1020,0)),"")</f>
        <v/>
      </c>
      <c r="V2602" s="69">
        <f>1</f>
        <v/>
      </c>
      <c r="W2602" s="69">
        <f>IF($N2602="Accepté",1,0)</f>
        <v/>
      </c>
      <c r="X2602" s="68">
        <f>$M2602*$W2602</f>
        <v/>
      </c>
      <c r="Y2602" s="68">
        <f>IF($N2602="En cours",0,$M2602)</f>
        <v/>
      </c>
      <c r="Z2602" s="69">
        <f>IF($P2602="",0,1)</f>
        <v/>
      </c>
      <c r="AA2602" s="70">
        <f>IF($P2602="",0,$P2602)</f>
        <v/>
      </c>
      <c r="AB2602" s="69">
        <f>IF(AND($P2602&lt;&gt;"",$P2602&lt;=Paramètres!$C$14),1,0)</f>
        <v/>
      </c>
      <c r="AC2602" s="67">
        <f>IF($P2602="","Jamais relancé",IF($P2602&lt;=3,"0-3 j",IF($P2602&lt;=7,"4-7 j",IF($P2602&lt;=15,"8-15 j","Plus de 15 j"))))</f>
        <v/>
      </c>
      <c r="AD2602" s="67">
        <f>IF($M2602&lt;=1000,"Moins de 1 k€",IF($M2602&lt;=5000,"1 à 5 k€",IF($M2602&lt;=15000,"5 à 15 k€","Plus de 15 k€")))</f>
        <v/>
      </c>
    </row>
    <row r="2603">
      <c r="A2603" s="65" t="inlineStr">
        <is>
          <t>DEV-02602</t>
        </is>
      </c>
      <c r="B2603" s="66" t="n">
        <v>46041</v>
      </c>
      <c r="C2603" s="65" t="inlineStr">
        <is>
          <t>2026-01</t>
        </is>
      </c>
      <c r="D2603" s="65" t="inlineStr">
        <is>
          <t>2025-2026</t>
        </is>
      </c>
      <c r="E2603" s="65" t="inlineStr">
        <is>
          <t>CLI-0623</t>
        </is>
      </c>
      <c r="F2603" s="65" t="inlineStr">
        <is>
          <t>Syndic</t>
        </is>
      </c>
      <c r="G2603" s="65" t="inlineStr">
        <is>
          <t>Montpellier</t>
        </is>
      </c>
      <c r="H2603" s="65" t="inlineStr">
        <is>
          <t>Thomas Rey</t>
        </is>
      </c>
      <c r="I2603" s="65" t="inlineStr">
        <is>
          <t>Chauffage</t>
        </is>
      </c>
      <c r="J2603" s="65" t="inlineStr">
        <is>
          <t>CH-004</t>
        </is>
      </c>
      <c r="K2603" s="65" t="inlineStr">
        <is>
          <t>Remplacement radiateurs (lot de 5)</t>
        </is>
      </c>
      <c r="L2603" s="67" t="n">
        <v>1</v>
      </c>
      <c r="M2603" s="68" t="n">
        <v>5418.95</v>
      </c>
      <c r="N2603" s="65" t="inlineStr">
        <is>
          <t>Sans réponse</t>
        </is>
      </c>
      <c r="O2603" s="66" t="n">
        <v>46055</v>
      </c>
      <c r="P2603" s="67" t="n"/>
      <c r="Q2603" s="67" t="n">
        <v>0</v>
      </c>
      <c r="R2603" s="67">
        <f>$I2603</f>
        <v/>
      </c>
      <c r="S2603" s="67">
        <f>$K2603</f>
        <v/>
      </c>
      <c r="T2603" s="67">
        <f>IFERROR(INDEX(Clients!$G$2:$G$1020,MATCH($E2603,Clients!$A$2:$A$1020,0)),"")</f>
        <v/>
      </c>
      <c r="U2603" s="67">
        <f>IFERROR(INDEX(Clients!$I$2:$I$1020,MATCH($E2603,Clients!$A$2:$A$1020,0)),"")</f>
        <v/>
      </c>
      <c r="V2603" s="69">
        <f>1</f>
        <v/>
      </c>
      <c r="W2603" s="69">
        <f>IF($N2603="Accepté",1,0)</f>
        <v/>
      </c>
      <c r="X2603" s="68">
        <f>$M2603*$W2603</f>
        <v/>
      </c>
      <c r="Y2603" s="68">
        <f>IF($N2603="En cours",0,$M2603)</f>
        <v/>
      </c>
      <c r="Z2603" s="69">
        <f>IF($P2603="",0,1)</f>
        <v/>
      </c>
      <c r="AA2603" s="70">
        <f>IF($P2603="",0,$P2603)</f>
        <v/>
      </c>
      <c r="AB2603" s="69">
        <f>IF(AND($P2603&lt;&gt;"",$P2603&lt;=Paramètres!$C$14),1,0)</f>
        <v/>
      </c>
      <c r="AC2603" s="67">
        <f>IF($P2603="","Jamais relancé",IF($P2603&lt;=3,"0-3 j",IF($P2603&lt;=7,"4-7 j",IF($P2603&lt;=15,"8-15 j","Plus de 15 j"))))</f>
        <v/>
      </c>
      <c r="AD2603" s="67">
        <f>IF($M2603&lt;=1000,"Moins de 1 k€",IF($M2603&lt;=5000,"1 à 5 k€",IF($M2603&lt;=15000,"5 à 15 k€","Plus de 15 k€")))</f>
        <v/>
      </c>
    </row>
    <row r="2604">
      <c r="A2604" s="65" t="inlineStr">
        <is>
          <t>DEV-02603</t>
        </is>
      </c>
      <c r="B2604" s="66" t="n">
        <v>46041</v>
      </c>
      <c r="C2604" s="65" t="inlineStr">
        <is>
          <t>2026-01</t>
        </is>
      </c>
      <c r="D2604" s="65" t="inlineStr">
        <is>
          <t>2025-2026</t>
        </is>
      </c>
      <c r="E2604" s="65" t="inlineStr">
        <is>
          <t>CLI-0795</t>
        </is>
      </c>
      <c r="F2604" s="65" t="inlineStr">
        <is>
          <t>Particulier</t>
        </is>
      </c>
      <c r="G2604" s="65" t="inlineStr">
        <is>
          <t>Montpellier</t>
        </is>
      </c>
      <c r="H2604" s="65" t="inlineStr">
        <is>
          <t>Thomas Rey</t>
        </is>
      </c>
      <c r="I2604" s="65" t="inlineStr">
        <is>
          <t>Salle de bain</t>
        </is>
      </c>
      <c r="J2604" s="65" t="inlineStr">
        <is>
          <t>SB-001</t>
        </is>
      </c>
      <c r="K2604" s="65" t="inlineStr">
        <is>
          <t>Rénovation salle de bain complète</t>
        </is>
      </c>
      <c r="L2604" s="67" t="n">
        <v>1</v>
      </c>
      <c r="M2604" s="68" t="n">
        <v>10927.89</v>
      </c>
      <c r="N2604" s="65" t="inlineStr">
        <is>
          <t>Sans réponse</t>
        </is>
      </c>
      <c r="O2604" s="66" t="n">
        <v>46057</v>
      </c>
      <c r="P2604" s="67" t="n">
        <v>10</v>
      </c>
      <c r="Q2604" s="67" t="n">
        <v>1</v>
      </c>
      <c r="R2604" s="67">
        <f>$I2604</f>
        <v/>
      </c>
      <c r="S2604" s="67">
        <f>$K2604</f>
        <v/>
      </c>
      <c r="T2604" s="67">
        <f>IFERROR(INDEX(Clients!$G$2:$G$1020,MATCH($E2604,Clients!$A$2:$A$1020,0)),"")</f>
        <v/>
      </c>
      <c r="U2604" s="67">
        <f>IFERROR(INDEX(Clients!$I$2:$I$1020,MATCH($E2604,Clients!$A$2:$A$1020,0)),"")</f>
        <v/>
      </c>
      <c r="V2604" s="69">
        <f>1</f>
        <v/>
      </c>
      <c r="W2604" s="69">
        <f>IF($N2604="Accepté",1,0)</f>
        <v/>
      </c>
      <c r="X2604" s="68">
        <f>$M2604*$W2604</f>
        <v/>
      </c>
      <c r="Y2604" s="68">
        <f>IF($N2604="En cours",0,$M2604)</f>
        <v/>
      </c>
      <c r="Z2604" s="69">
        <f>IF($P2604="",0,1)</f>
        <v/>
      </c>
      <c r="AA2604" s="70">
        <f>IF($P2604="",0,$P2604)</f>
        <v/>
      </c>
      <c r="AB2604" s="69">
        <f>IF(AND($P2604&lt;&gt;"",$P2604&lt;=Paramètres!$C$14),1,0)</f>
        <v/>
      </c>
      <c r="AC2604" s="67">
        <f>IF($P2604="","Jamais relancé",IF($P2604&lt;=3,"0-3 j",IF($P2604&lt;=7,"4-7 j",IF($P2604&lt;=15,"8-15 j","Plus de 15 j"))))</f>
        <v/>
      </c>
      <c r="AD2604" s="67">
        <f>IF($M2604&lt;=1000,"Moins de 1 k€",IF($M2604&lt;=5000,"1 à 5 k€",IF($M2604&lt;=15000,"5 à 15 k€","Plus de 15 k€")))</f>
        <v/>
      </c>
    </row>
    <row r="2605">
      <c r="A2605" s="65" t="inlineStr">
        <is>
          <t>DEV-02604</t>
        </is>
      </c>
      <c r="B2605" s="66" t="n">
        <v>46042</v>
      </c>
      <c r="C2605" s="65" t="inlineStr">
        <is>
          <t>2026-01</t>
        </is>
      </c>
      <c r="D2605" s="65" t="inlineStr">
        <is>
          <t>2025-2026</t>
        </is>
      </c>
      <c r="E2605" s="65" t="inlineStr">
        <is>
          <t>CLI-0806</t>
        </is>
      </c>
      <c r="F2605" s="65" t="inlineStr">
        <is>
          <t>Professionnel</t>
        </is>
      </c>
      <c r="G2605" s="65" t="inlineStr">
        <is>
          <t>Toulouse</t>
        </is>
      </c>
      <c r="H2605" s="65" t="inlineStr">
        <is>
          <t>Julien Fabre</t>
        </is>
      </c>
      <c r="I2605" s="65" t="inlineStr">
        <is>
          <t>Plomberie</t>
        </is>
      </c>
      <c r="J2605" s="65" t="inlineStr">
        <is>
          <t>PR-002</t>
        </is>
      </c>
      <c r="K2605" s="65" t="inlineStr">
        <is>
          <t>Recherche de fuite + réparation</t>
        </is>
      </c>
      <c r="L2605" s="67" t="n">
        <v>3</v>
      </c>
      <c r="M2605" s="68" t="n">
        <v>2158.74</v>
      </c>
      <c r="N2605" s="65" t="inlineStr">
        <is>
          <t>Refusé</t>
        </is>
      </c>
      <c r="O2605" s="66" t="n">
        <v>46068</v>
      </c>
      <c r="P2605" s="67" t="n">
        <v>11</v>
      </c>
      <c r="Q2605" s="67" t="n">
        <v>2</v>
      </c>
      <c r="R2605" s="67">
        <f>$I2605</f>
        <v/>
      </c>
      <c r="S2605" s="67">
        <f>$K2605</f>
        <v/>
      </c>
      <c r="T2605" s="67">
        <f>IFERROR(INDEX(Clients!$G$2:$G$1020,MATCH($E2605,Clients!$A$2:$A$1020,0)),"")</f>
        <v/>
      </c>
      <c r="U2605" s="67">
        <f>IFERROR(INDEX(Clients!$I$2:$I$1020,MATCH($E2605,Clients!$A$2:$A$1020,0)),"")</f>
        <v/>
      </c>
      <c r="V2605" s="69">
        <f>1</f>
        <v/>
      </c>
      <c r="W2605" s="69">
        <f>IF($N2605="Accepté",1,0)</f>
        <v/>
      </c>
      <c r="X2605" s="68">
        <f>$M2605*$W2605</f>
        <v/>
      </c>
      <c r="Y2605" s="68">
        <f>IF($N2605="En cours",0,$M2605)</f>
        <v/>
      </c>
      <c r="Z2605" s="69">
        <f>IF($P2605="",0,1)</f>
        <v/>
      </c>
      <c r="AA2605" s="70">
        <f>IF($P2605="",0,$P2605)</f>
        <v/>
      </c>
      <c r="AB2605" s="69">
        <f>IF(AND($P2605&lt;&gt;"",$P2605&lt;=Paramètres!$C$14),1,0)</f>
        <v/>
      </c>
      <c r="AC2605" s="67">
        <f>IF($P2605="","Jamais relancé",IF($P2605&lt;=3,"0-3 j",IF($P2605&lt;=7,"4-7 j",IF($P2605&lt;=15,"8-15 j","Plus de 15 j"))))</f>
        <v/>
      </c>
      <c r="AD2605" s="67">
        <f>IF($M2605&lt;=1000,"Moins de 1 k€",IF($M2605&lt;=5000,"1 à 5 k€",IF($M2605&lt;=15000,"5 à 15 k€","Plus de 15 k€")))</f>
        <v/>
      </c>
    </row>
    <row r="2606">
      <c r="A2606" s="65" t="inlineStr">
        <is>
          <t>DEV-02605</t>
        </is>
      </c>
      <c r="B2606" s="66" t="n">
        <v>46042</v>
      </c>
      <c r="C2606" s="65" t="inlineStr">
        <is>
          <t>2026-01</t>
        </is>
      </c>
      <c r="D2606" s="65" t="inlineStr">
        <is>
          <t>2025-2026</t>
        </is>
      </c>
      <c r="E2606" s="65" t="inlineStr">
        <is>
          <t>CLI-0398</t>
        </is>
      </c>
      <c r="F2606" s="65" t="inlineStr">
        <is>
          <t>Syndic</t>
        </is>
      </c>
      <c r="G2606" s="65" t="inlineStr">
        <is>
          <t>Toulouse</t>
        </is>
      </c>
      <c r="H2606" s="65" t="inlineStr">
        <is>
          <t>Nadia Cherif</t>
        </is>
      </c>
      <c r="I2606" s="65" t="inlineStr">
        <is>
          <t>Dépannage</t>
        </is>
      </c>
      <c r="J2606" s="65" t="inlineStr">
        <is>
          <t>DP-002</t>
        </is>
      </c>
      <c r="K2606" s="65" t="inlineStr">
        <is>
          <t>Débouchage canalisation</t>
        </is>
      </c>
      <c r="L2606" s="67" t="n">
        <v>1</v>
      </c>
      <c r="M2606" s="68" t="n">
        <v>790.33</v>
      </c>
      <c r="N2606" s="65" t="inlineStr">
        <is>
          <t>Sans réponse</t>
        </is>
      </c>
      <c r="O2606" s="66" t="n">
        <v>46052</v>
      </c>
      <c r="P2606" s="67" t="n">
        <v>9</v>
      </c>
      <c r="Q2606" s="67" t="n">
        <v>1</v>
      </c>
      <c r="R2606" s="67">
        <f>$I2606</f>
        <v/>
      </c>
      <c r="S2606" s="67">
        <f>$K2606</f>
        <v/>
      </c>
      <c r="T2606" s="67">
        <f>IFERROR(INDEX(Clients!$G$2:$G$1020,MATCH($E2606,Clients!$A$2:$A$1020,0)),"")</f>
        <v/>
      </c>
      <c r="U2606" s="67">
        <f>IFERROR(INDEX(Clients!$I$2:$I$1020,MATCH($E2606,Clients!$A$2:$A$1020,0)),"")</f>
        <v/>
      </c>
      <c r="V2606" s="69">
        <f>1</f>
        <v/>
      </c>
      <c r="W2606" s="69">
        <f>IF($N2606="Accepté",1,0)</f>
        <v/>
      </c>
      <c r="X2606" s="68">
        <f>$M2606*$W2606</f>
        <v/>
      </c>
      <c r="Y2606" s="68">
        <f>IF($N2606="En cours",0,$M2606)</f>
        <v/>
      </c>
      <c r="Z2606" s="69">
        <f>IF($P2606="",0,1)</f>
        <v/>
      </c>
      <c r="AA2606" s="70">
        <f>IF($P2606="",0,$P2606)</f>
        <v/>
      </c>
      <c r="AB2606" s="69">
        <f>IF(AND($P2606&lt;&gt;"",$P2606&lt;=Paramètres!$C$14),1,0)</f>
        <v/>
      </c>
      <c r="AC2606" s="67">
        <f>IF($P2606="","Jamais relancé",IF($P2606&lt;=3,"0-3 j",IF($P2606&lt;=7,"4-7 j",IF($P2606&lt;=15,"8-15 j","Plus de 15 j"))))</f>
        <v/>
      </c>
      <c r="AD2606" s="67">
        <f>IF($M2606&lt;=1000,"Moins de 1 k€",IF($M2606&lt;=5000,"1 à 5 k€",IF($M2606&lt;=15000,"5 à 15 k€","Plus de 15 k€")))</f>
        <v/>
      </c>
    </row>
    <row r="2607">
      <c r="A2607" s="65" t="inlineStr">
        <is>
          <t>DEV-02606</t>
        </is>
      </c>
      <c r="B2607" s="66" t="n">
        <v>46042</v>
      </c>
      <c r="C2607" s="65" t="inlineStr">
        <is>
          <t>2026-01</t>
        </is>
      </c>
      <c r="D2607" s="65" t="inlineStr">
        <is>
          <t>2025-2026</t>
        </is>
      </c>
      <c r="E2607" s="65" t="inlineStr">
        <is>
          <t>CLI-0756</t>
        </is>
      </c>
      <c r="F2607" s="65" t="inlineStr">
        <is>
          <t>Particulier</t>
        </is>
      </c>
      <c r="G2607" s="65" t="inlineStr">
        <is>
          <t>Toulouse</t>
        </is>
      </c>
      <c r="H2607" s="65" t="inlineStr">
        <is>
          <t>Nadia Cherif</t>
        </is>
      </c>
      <c r="I2607" s="65" t="inlineStr">
        <is>
          <t>Dépannage</t>
        </is>
      </c>
      <c r="J2607" s="65" t="inlineStr">
        <is>
          <t>DP-003</t>
        </is>
      </c>
      <c r="K2607" s="65" t="inlineStr">
        <is>
          <t>Dépannage électrique urgence</t>
        </is>
      </c>
      <c r="L2607" s="67" t="n">
        <v>1</v>
      </c>
      <c r="M2607" s="68" t="n">
        <v>300.74</v>
      </c>
      <c r="N2607" s="65" t="inlineStr">
        <is>
          <t>Refusé</t>
        </is>
      </c>
      <c r="O2607" s="66" t="n">
        <v>46050</v>
      </c>
      <c r="P2607" s="67" t="n">
        <v>9</v>
      </c>
      <c r="Q2607" s="67" t="n">
        <v>0</v>
      </c>
      <c r="R2607" s="67">
        <f>$I2607</f>
        <v/>
      </c>
      <c r="S2607" s="67">
        <f>$K2607</f>
        <v/>
      </c>
      <c r="T2607" s="67">
        <f>IFERROR(INDEX(Clients!$G$2:$G$1020,MATCH($E2607,Clients!$A$2:$A$1020,0)),"")</f>
        <v/>
      </c>
      <c r="U2607" s="67">
        <f>IFERROR(INDEX(Clients!$I$2:$I$1020,MATCH($E2607,Clients!$A$2:$A$1020,0)),"")</f>
        <v/>
      </c>
      <c r="V2607" s="69">
        <f>1</f>
        <v/>
      </c>
      <c r="W2607" s="69">
        <f>IF($N2607="Accepté",1,0)</f>
        <v/>
      </c>
      <c r="X2607" s="68">
        <f>$M2607*$W2607</f>
        <v/>
      </c>
      <c r="Y2607" s="68">
        <f>IF($N2607="En cours",0,$M2607)</f>
        <v/>
      </c>
      <c r="Z2607" s="69">
        <f>IF($P2607="",0,1)</f>
        <v/>
      </c>
      <c r="AA2607" s="70">
        <f>IF($P2607="",0,$P2607)</f>
        <v/>
      </c>
      <c r="AB2607" s="69">
        <f>IF(AND($P2607&lt;&gt;"",$P2607&lt;=Paramètres!$C$14),1,0)</f>
        <v/>
      </c>
      <c r="AC2607" s="67">
        <f>IF($P2607="","Jamais relancé",IF($P2607&lt;=3,"0-3 j",IF($P2607&lt;=7,"4-7 j",IF($P2607&lt;=15,"8-15 j","Plus de 15 j"))))</f>
        <v/>
      </c>
      <c r="AD2607" s="67">
        <f>IF($M2607&lt;=1000,"Moins de 1 k€",IF($M2607&lt;=5000,"1 à 5 k€",IF($M2607&lt;=15000,"5 à 15 k€","Plus de 15 k€")))</f>
        <v/>
      </c>
    </row>
    <row r="2608">
      <c r="A2608" s="65" t="inlineStr">
        <is>
          <t>DEV-02607</t>
        </is>
      </c>
      <c r="B2608" s="66" t="n">
        <v>46042</v>
      </c>
      <c r="C2608" s="65" t="inlineStr">
        <is>
          <t>2026-01</t>
        </is>
      </c>
      <c r="D2608" s="65" t="inlineStr">
        <is>
          <t>2025-2026</t>
        </is>
      </c>
      <c r="E2608" s="65" t="inlineStr">
        <is>
          <t>CLI-0587</t>
        </is>
      </c>
      <c r="F2608" s="65" t="inlineStr">
        <is>
          <t>Syndic</t>
        </is>
      </c>
      <c r="G2608" s="65" t="inlineStr">
        <is>
          <t>Toulouse</t>
        </is>
      </c>
      <c r="H2608" s="65" t="inlineStr">
        <is>
          <t>Julien Fabre</t>
        </is>
      </c>
      <c r="I2608" s="65" t="inlineStr">
        <is>
          <t>Salle de bain</t>
        </is>
      </c>
      <c r="J2608" s="65" t="inlineStr">
        <is>
          <t>SB-002</t>
        </is>
      </c>
      <c r="K2608" s="65" t="inlineStr">
        <is>
          <t>Remplacement baignoire par douche</t>
        </is>
      </c>
      <c r="L2608" s="67" t="n">
        <v>1</v>
      </c>
      <c r="M2608" s="68" t="n">
        <v>7135.08</v>
      </c>
      <c r="N2608" s="65" t="inlineStr">
        <is>
          <t>Refusé</t>
        </is>
      </c>
      <c r="O2608" s="66" t="n">
        <v>46062</v>
      </c>
      <c r="P2608" s="67" t="n"/>
      <c r="Q2608" s="67" t="n">
        <v>0</v>
      </c>
      <c r="R2608" s="67">
        <f>$I2608</f>
        <v/>
      </c>
      <c r="S2608" s="67">
        <f>$K2608</f>
        <v/>
      </c>
      <c r="T2608" s="67">
        <f>IFERROR(INDEX(Clients!$G$2:$G$1020,MATCH($E2608,Clients!$A$2:$A$1020,0)),"")</f>
        <v/>
      </c>
      <c r="U2608" s="67">
        <f>IFERROR(INDEX(Clients!$I$2:$I$1020,MATCH($E2608,Clients!$A$2:$A$1020,0)),"")</f>
        <v/>
      </c>
      <c r="V2608" s="69">
        <f>1</f>
        <v/>
      </c>
      <c r="W2608" s="69">
        <f>IF($N2608="Accepté",1,0)</f>
        <v/>
      </c>
      <c r="X2608" s="68">
        <f>$M2608*$W2608</f>
        <v/>
      </c>
      <c r="Y2608" s="68">
        <f>IF($N2608="En cours",0,$M2608)</f>
        <v/>
      </c>
      <c r="Z2608" s="69">
        <f>IF($P2608="",0,1)</f>
        <v/>
      </c>
      <c r="AA2608" s="70">
        <f>IF($P2608="",0,$P2608)</f>
        <v/>
      </c>
      <c r="AB2608" s="69">
        <f>IF(AND($P2608&lt;&gt;"",$P2608&lt;=Paramètres!$C$14),1,0)</f>
        <v/>
      </c>
      <c r="AC2608" s="67">
        <f>IF($P2608="","Jamais relancé",IF($P2608&lt;=3,"0-3 j",IF($P2608&lt;=7,"4-7 j",IF($P2608&lt;=15,"8-15 j","Plus de 15 j"))))</f>
        <v/>
      </c>
      <c r="AD2608" s="67">
        <f>IF($M2608&lt;=1000,"Moins de 1 k€",IF($M2608&lt;=5000,"1 à 5 k€",IF($M2608&lt;=15000,"5 à 15 k€","Plus de 15 k€")))</f>
        <v/>
      </c>
    </row>
    <row r="2609">
      <c r="A2609" s="65" t="inlineStr">
        <is>
          <t>DEV-02608</t>
        </is>
      </c>
      <c r="B2609" s="66" t="n">
        <v>46042</v>
      </c>
      <c r="C2609" s="65" t="inlineStr">
        <is>
          <t>2026-01</t>
        </is>
      </c>
      <c r="D2609" s="65" t="inlineStr">
        <is>
          <t>2025-2026</t>
        </is>
      </c>
      <c r="E2609" s="65" t="inlineStr">
        <is>
          <t>CLI-0435</t>
        </is>
      </c>
      <c r="F2609" s="65" t="inlineStr">
        <is>
          <t>Particulier</t>
        </is>
      </c>
      <c r="G2609" s="65" t="inlineStr">
        <is>
          <t>Toulouse</t>
        </is>
      </c>
      <c r="H2609" s="65" t="inlineStr">
        <is>
          <t>Julien Fabre</t>
        </is>
      </c>
      <c r="I2609" s="65" t="inlineStr">
        <is>
          <t>Chauffage</t>
        </is>
      </c>
      <c r="J2609" s="65" t="inlineStr">
        <is>
          <t>CH-003</t>
        </is>
      </c>
      <c r="K2609" s="65" t="inlineStr">
        <is>
          <t>Installation pompe à chaleur air/eau</t>
        </is>
      </c>
      <c r="L2609" s="67" t="n">
        <v>1</v>
      </c>
      <c r="M2609" s="68" t="n">
        <v>14827.83</v>
      </c>
      <c r="N2609" s="65" t="inlineStr">
        <is>
          <t>Refusé</t>
        </is>
      </c>
      <c r="O2609" s="66" t="n">
        <v>46072</v>
      </c>
      <c r="P2609" s="67" t="n"/>
      <c r="Q2609" s="67" t="n">
        <v>0</v>
      </c>
      <c r="R2609" s="67">
        <f>$I2609</f>
        <v/>
      </c>
      <c r="S2609" s="67">
        <f>$K2609</f>
        <v/>
      </c>
      <c r="T2609" s="67">
        <f>IFERROR(INDEX(Clients!$G$2:$G$1020,MATCH($E2609,Clients!$A$2:$A$1020,0)),"")</f>
        <v/>
      </c>
      <c r="U2609" s="67">
        <f>IFERROR(INDEX(Clients!$I$2:$I$1020,MATCH($E2609,Clients!$A$2:$A$1020,0)),"")</f>
        <v/>
      </c>
      <c r="V2609" s="69">
        <f>1</f>
        <v/>
      </c>
      <c r="W2609" s="69">
        <f>IF($N2609="Accepté",1,0)</f>
        <v/>
      </c>
      <c r="X2609" s="68">
        <f>$M2609*$W2609</f>
        <v/>
      </c>
      <c r="Y2609" s="68">
        <f>IF($N2609="En cours",0,$M2609)</f>
        <v/>
      </c>
      <c r="Z2609" s="69">
        <f>IF($P2609="",0,1)</f>
        <v/>
      </c>
      <c r="AA2609" s="70">
        <f>IF($P2609="",0,$P2609)</f>
        <v/>
      </c>
      <c r="AB2609" s="69">
        <f>IF(AND($P2609&lt;&gt;"",$P2609&lt;=Paramètres!$C$14),1,0)</f>
        <v/>
      </c>
      <c r="AC2609" s="67">
        <f>IF($P2609="","Jamais relancé",IF($P2609&lt;=3,"0-3 j",IF($P2609&lt;=7,"4-7 j",IF($P2609&lt;=15,"8-15 j","Plus de 15 j"))))</f>
        <v/>
      </c>
      <c r="AD2609" s="67">
        <f>IF($M2609&lt;=1000,"Moins de 1 k€",IF($M2609&lt;=5000,"1 à 5 k€",IF($M2609&lt;=15000,"5 à 15 k€","Plus de 15 k€")))</f>
        <v/>
      </c>
    </row>
    <row r="2610">
      <c r="A2610" s="65" t="inlineStr">
        <is>
          <t>DEV-02609</t>
        </is>
      </c>
      <c r="B2610" s="66" t="n">
        <v>46042</v>
      </c>
      <c r="C2610" s="65" t="inlineStr">
        <is>
          <t>2026-01</t>
        </is>
      </c>
      <c r="D2610" s="65" t="inlineStr">
        <is>
          <t>2025-2026</t>
        </is>
      </c>
      <c r="E2610" s="65" t="inlineStr">
        <is>
          <t>CLI-0987</t>
        </is>
      </c>
      <c r="F2610" s="65" t="inlineStr">
        <is>
          <t>Collectivité</t>
        </is>
      </c>
      <c r="G2610" s="65" t="inlineStr">
        <is>
          <t>Montpellier</t>
        </is>
      </c>
      <c r="H2610" s="65" t="inlineStr">
        <is>
          <t>Thomas Rey</t>
        </is>
      </c>
      <c r="I2610" s="65" t="inlineStr">
        <is>
          <t>Chauffage</t>
        </is>
      </c>
      <c r="J2610" s="65" t="inlineStr">
        <is>
          <t>CH-003</t>
        </is>
      </c>
      <c r="K2610" s="65" t="inlineStr">
        <is>
          <t>Installation pompe à chaleur air/eau</t>
        </is>
      </c>
      <c r="L2610" s="67" t="n">
        <v>1</v>
      </c>
      <c r="M2610" s="68" t="n">
        <v>35364.97</v>
      </c>
      <c r="N2610" s="65" t="inlineStr">
        <is>
          <t>Refusé</t>
        </is>
      </c>
      <c r="O2610" s="66" t="n">
        <v>46072</v>
      </c>
      <c r="P2610" s="67" t="n">
        <v>13</v>
      </c>
      <c r="Q2610" s="67" t="n">
        <v>1</v>
      </c>
      <c r="R2610" s="67">
        <f>$I2610</f>
        <v/>
      </c>
      <c r="S2610" s="67">
        <f>$K2610</f>
        <v/>
      </c>
      <c r="T2610" s="67">
        <f>IFERROR(INDEX(Clients!$G$2:$G$1020,MATCH($E2610,Clients!$A$2:$A$1020,0)),"")</f>
        <v/>
      </c>
      <c r="U2610" s="67">
        <f>IFERROR(INDEX(Clients!$I$2:$I$1020,MATCH($E2610,Clients!$A$2:$A$1020,0)),"")</f>
        <v/>
      </c>
      <c r="V2610" s="69">
        <f>1</f>
        <v/>
      </c>
      <c r="W2610" s="69">
        <f>IF($N2610="Accepté",1,0)</f>
        <v/>
      </c>
      <c r="X2610" s="68">
        <f>$M2610*$W2610</f>
        <v/>
      </c>
      <c r="Y2610" s="68">
        <f>IF($N2610="En cours",0,$M2610)</f>
        <v/>
      </c>
      <c r="Z2610" s="69">
        <f>IF($P2610="",0,1)</f>
        <v/>
      </c>
      <c r="AA2610" s="70">
        <f>IF($P2610="",0,$P2610)</f>
        <v/>
      </c>
      <c r="AB2610" s="69">
        <f>IF(AND($P2610&lt;&gt;"",$P2610&lt;=Paramètres!$C$14),1,0)</f>
        <v/>
      </c>
      <c r="AC2610" s="67">
        <f>IF($P2610="","Jamais relancé",IF($P2610&lt;=3,"0-3 j",IF($P2610&lt;=7,"4-7 j",IF($P2610&lt;=15,"8-15 j","Plus de 15 j"))))</f>
        <v/>
      </c>
      <c r="AD2610" s="67">
        <f>IF($M2610&lt;=1000,"Moins de 1 k€",IF($M2610&lt;=5000,"1 à 5 k€",IF($M2610&lt;=15000,"5 à 15 k€","Plus de 15 k€")))</f>
        <v/>
      </c>
    </row>
    <row r="2611">
      <c r="A2611" s="65" t="inlineStr">
        <is>
          <t>DEV-02610</t>
        </is>
      </c>
      <c r="B2611" s="66" t="n">
        <v>46042</v>
      </c>
      <c r="C2611" s="65" t="inlineStr">
        <is>
          <t>2026-01</t>
        </is>
      </c>
      <c r="D2611" s="65" t="inlineStr">
        <is>
          <t>2025-2026</t>
        </is>
      </c>
      <c r="E2611" s="65" t="inlineStr">
        <is>
          <t>CLI-1017</t>
        </is>
      </c>
      <c r="F2611" s="65" t="inlineStr">
        <is>
          <t>Particulier</t>
        </is>
      </c>
      <c r="G2611" s="65" t="inlineStr">
        <is>
          <t>Montpellier</t>
        </is>
      </c>
      <c r="H2611" s="65" t="inlineStr">
        <is>
          <t>Thomas Rey</t>
        </is>
      </c>
      <c r="I2611" s="65" t="inlineStr">
        <is>
          <t>Électricité</t>
        </is>
      </c>
      <c r="J2611" s="65" t="inlineStr">
        <is>
          <t>EL-003</t>
        </is>
      </c>
      <c r="K2611" s="65" t="inlineStr">
        <is>
          <t>Rénovation électrique complète</t>
        </is>
      </c>
      <c r="L2611" s="67" t="n">
        <v>1</v>
      </c>
      <c r="M2611" s="68" t="n">
        <v>8771.43</v>
      </c>
      <c r="N2611" s="65" t="inlineStr">
        <is>
          <t>Sans réponse</t>
        </is>
      </c>
      <c r="O2611" s="66" t="n">
        <v>46085</v>
      </c>
      <c r="P2611" s="67" t="n">
        <v>18</v>
      </c>
      <c r="Q2611" s="67" t="n">
        <v>2</v>
      </c>
      <c r="R2611" s="67">
        <f>$I2611</f>
        <v/>
      </c>
      <c r="S2611" s="67">
        <f>$K2611</f>
        <v/>
      </c>
      <c r="T2611" s="67">
        <f>IFERROR(INDEX(Clients!$G$2:$G$1020,MATCH($E2611,Clients!$A$2:$A$1020,0)),"")</f>
        <v/>
      </c>
      <c r="U2611" s="67">
        <f>IFERROR(INDEX(Clients!$I$2:$I$1020,MATCH($E2611,Clients!$A$2:$A$1020,0)),"")</f>
        <v/>
      </c>
      <c r="V2611" s="69">
        <f>1</f>
        <v/>
      </c>
      <c r="W2611" s="69">
        <f>IF($N2611="Accepté",1,0)</f>
        <v/>
      </c>
      <c r="X2611" s="68">
        <f>$M2611*$W2611</f>
        <v/>
      </c>
      <c r="Y2611" s="68">
        <f>IF($N2611="En cours",0,$M2611)</f>
        <v/>
      </c>
      <c r="Z2611" s="69">
        <f>IF($P2611="",0,1)</f>
        <v/>
      </c>
      <c r="AA2611" s="70">
        <f>IF($P2611="",0,$P2611)</f>
        <v/>
      </c>
      <c r="AB2611" s="69">
        <f>IF(AND($P2611&lt;&gt;"",$P2611&lt;=Paramètres!$C$14),1,0)</f>
        <v/>
      </c>
      <c r="AC2611" s="67">
        <f>IF($P2611="","Jamais relancé",IF($P2611&lt;=3,"0-3 j",IF($P2611&lt;=7,"4-7 j",IF($P2611&lt;=15,"8-15 j","Plus de 15 j"))))</f>
        <v/>
      </c>
      <c r="AD2611" s="67">
        <f>IF($M2611&lt;=1000,"Moins de 1 k€",IF($M2611&lt;=5000,"1 à 5 k€",IF($M2611&lt;=15000,"5 à 15 k€","Plus de 15 k€")))</f>
        <v/>
      </c>
    </row>
    <row r="2612">
      <c r="A2612" s="65" t="inlineStr">
        <is>
          <t>DEV-02611</t>
        </is>
      </c>
      <c r="B2612" s="66" t="n">
        <v>46043</v>
      </c>
      <c r="C2612" s="65" t="inlineStr">
        <is>
          <t>2026-01</t>
        </is>
      </c>
      <c r="D2612" s="65" t="inlineStr">
        <is>
          <t>2025-2026</t>
        </is>
      </c>
      <c r="E2612" s="65" t="inlineStr">
        <is>
          <t>CLI-0616</t>
        </is>
      </c>
      <c r="F2612" s="65" t="inlineStr">
        <is>
          <t>Particulier</t>
        </is>
      </c>
      <c r="G2612" s="65" t="inlineStr">
        <is>
          <t>Bordeaux</t>
        </is>
      </c>
      <c r="H2612" s="65" t="inlineStr">
        <is>
          <t>Sophie Marchand</t>
        </is>
      </c>
      <c r="I2612" s="65" t="inlineStr">
        <is>
          <t>Dépannage</t>
        </is>
      </c>
      <c r="J2612" s="65" t="inlineStr">
        <is>
          <t>DP-001</t>
        </is>
      </c>
      <c r="K2612" s="65" t="inlineStr">
        <is>
          <t>Dépannage plomberie urgence</t>
        </is>
      </c>
      <c r="L2612" s="67" t="n">
        <v>1</v>
      </c>
      <c r="M2612" s="68" t="n">
        <v>273.34</v>
      </c>
      <c r="N2612" s="65" t="inlineStr">
        <is>
          <t>Sans réponse</t>
        </is>
      </c>
      <c r="O2612" s="66" t="n">
        <v>46060</v>
      </c>
      <c r="P2612" s="67" t="n">
        <v>7</v>
      </c>
      <c r="Q2612" s="67" t="n">
        <v>1</v>
      </c>
      <c r="R2612" s="67">
        <f>$I2612</f>
        <v/>
      </c>
      <c r="S2612" s="67">
        <f>$K2612</f>
        <v/>
      </c>
      <c r="T2612" s="67">
        <f>IFERROR(INDEX(Clients!$G$2:$G$1020,MATCH($E2612,Clients!$A$2:$A$1020,0)),"")</f>
        <v/>
      </c>
      <c r="U2612" s="67">
        <f>IFERROR(INDEX(Clients!$I$2:$I$1020,MATCH($E2612,Clients!$A$2:$A$1020,0)),"")</f>
        <v/>
      </c>
      <c r="V2612" s="69">
        <f>1</f>
        <v/>
      </c>
      <c r="W2612" s="69">
        <f>IF($N2612="Accepté",1,0)</f>
        <v/>
      </c>
      <c r="X2612" s="68">
        <f>$M2612*$W2612</f>
        <v/>
      </c>
      <c r="Y2612" s="68">
        <f>IF($N2612="En cours",0,$M2612)</f>
        <v/>
      </c>
      <c r="Z2612" s="69">
        <f>IF($P2612="",0,1)</f>
        <v/>
      </c>
      <c r="AA2612" s="70">
        <f>IF($P2612="",0,$P2612)</f>
        <v/>
      </c>
      <c r="AB2612" s="69">
        <f>IF(AND($P2612&lt;&gt;"",$P2612&lt;=Paramètres!$C$14),1,0)</f>
        <v/>
      </c>
      <c r="AC2612" s="67">
        <f>IF($P2612="","Jamais relancé",IF($P2612&lt;=3,"0-3 j",IF($P2612&lt;=7,"4-7 j",IF($P2612&lt;=15,"8-15 j","Plus de 15 j"))))</f>
        <v/>
      </c>
      <c r="AD2612" s="67">
        <f>IF($M2612&lt;=1000,"Moins de 1 k€",IF($M2612&lt;=5000,"1 à 5 k€",IF($M2612&lt;=15000,"5 à 15 k€","Plus de 15 k€")))</f>
        <v/>
      </c>
    </row>
    <row r="2613">
      <c r="A2613" s="65" t="inlineStr">
        <is>
          <t>DEV-02612</t>
        </is>
      </c>
      <c r="B2613" s="66" t="n">
        <v>46043</v>
      </c>
      <c r="C2613" s="65" t="inlineStr">
        <is>
          <t>2026-01</t>
        </is>
      </c>
      <c r="D2613" s="65" t="inlineStr">
        <is>
          <t>2025-2026</t>
        </is>
      </c>
      <c r="E2613" s="65" t="inlineStr">
        <is>
          <t>CLI-0683</t>
        </is>
      </c>
      <c r="F2613" s="65" t="inlineStr">
        <is>
          <t>Particulier</t>
        </is>
      </c>
      <c r="G2613" s="65" t="inlineStr">
        <is>
          <t>Bordeaux</t>
        </is>
      </c>
      <c r="H2613" s="65" t="inlineStr">
        <is>
          <t>Sophie Marchand</t>
        </is>
      </c>
      <c r="I2613" s="65" t="inlineStr">
        <is>
          <t>Plomberie</t>
        </is>
      </c>
      <c r="J2613" s="65" t="inlineStr">
        <is>
          <t>PR-002</t>
        </is>
      </c>
      <c r="K2613" s="65" t="inlineStr">
        <is>
          <t>Recherche de fuite + réparation</t>
        </is>
      </c>
      <c r="L2613" s="67" t="n">
        <v>1</v>
      </c>
      <c r="M2613" s="68" t="n">
        <v>538.5</v>
      </c>
      <c r="N2613" s="65" t="inlineStr">
        <is>
          <t>Sans réponse</t>
        </is>
      </c>
      <c r="O2613" s="66" t="n">
        <v>46046</v>
      </c>
      <c r="P2613" s="67" t="n">
        <v>9</v>
      </c>
      <c r="Q2613" s="67" t="n">
        <v>0</v>
      </c>
      <c r="R2613" s="67">
        <f>$I2613</f>
        <v/>
      </c>
      <c r="S2613" s="67">
        <f>$K2613</f>
        <v/>
      </c>
      <c r="T2613" s="67">
        <f>IFERROR(INDEX(Clients!$G$2:$G$1020,MATCH($E2613,Clients!$A$2:$A$1020,0)),"")</f>
        <v/>
      </c>
      <c r="U2613" s="67">
        <f>IFERROR(INDEX(Clients!$I$2:$I$1020,MATCH($E2613,Clients!$A$2:$A$1020,0)),"")</f>
        <v/>
      </c>
      <c r="V2613" s="69">
        <f>1</f>
        <v/>
      </c>
      <c r="W2613" s="69">
        <f>IF($N2613="Accepté",1,0)</f>
        <v/>
      </c>
      <c r="X2613" s="68">
        <f>$M2613*$W2613</f>
        <v/>
      </c>
      <c r="Y2613" s="68">
        <f>IF($N2613="En cours",0,$M2613)</f>
        <v/>
      </c>
      <c r="Z2613" s="69">
        <f>IF($P2613="",0,1)</f>
        <v/>
      </c>
      <c r="AA2613" s="70">
        <f>IF($P2613="",0,$P2613)</f>
        <v/>
      </c>
      <c r="AB2613" s="69">
        <f>IF(AND($P2613&lt;&gt;"",$P2613&lt;=Paramètres!$C$14),1,0)</f>
        <v/>
      </c>
      <c r="AC2613" s="67">
        <f>IF($P2613="","Jamais relancé",IF($P2613&lt;=3,"0-3 j",IF($P2613&lt;=7,"4-7 j",IF($P2613&lt;=15,"8-15 j","Plus de 15 j"))))</f>
        <v/>
      </c>
      <c r="AD2613" s="67">
        <f>IF($M2613&lt;=1000,"Moins de 1 k€",IF($M2613&lt;=5000,"1 à 5 k€",IF($M2613&lt;=15000,"5 à 15 k€","Plus de 15 k€")))</f>
        <v/>
      </c>
    </row>
    <row r="2614">
      <c r="A2614" s="65" t="inlineStr">
        <is>
          <t>DEV-02613</t>
        </is>
      </c>
      <c r="B2614" s="66" t="n">
        <v>46043</v>
      </c>
      <c r="C2614" s="65" t="inlineStr">
        <is>
          <t>2026-01</t>
        </is>
      </c>
      <c r="D2614" s="65" t="inlineStr">
        <is>
          <t>2025-2026</t>
        </is>
      </c>
      <c r="E2614" s="65" t="inlineStr">
        <is>
          <t>CLI-0041</t>
        </is>
      </c>
      <c r="F2614" s="65" t="inlineStr">
        <is>
          <t>Particulier</t>
        </is>
      </c>
      <c r="G2614" s="65" t="inlineStr">
        <is>
          <t>Toulouse</t>
        </is>
      </c>
      <c r="H2614" s="65" t="inlineStr">
        <is>
          <t>Julien Fabre</t>
        </is>
      </c>
      <c r="I2614" s="65" t="inlineStr">
        <is>
          <t>Électricité</t>
        </is>
      </c>
      <c r="J2614" s="65" t="inlineStr">
        <is>
          <t>EL-004</t>
        </is>
      </c>
      <c r="K2614" s="65" t="inlineStr">
        <is>
          <t>Éclairage LED locaux professionnels</t>
        </is>
      </c>
      <c r="L2614" s="67" t="n">
        <v>1</v>
      </c>
      <c r="M2614" s="68" t="n">
        <v>3310.07</v>
      </c>
      <c r="N2614" s="65" t="inlineStr">
        <is>
          <t>Refusé</t>
        </is>
      </c>
      <c r="O2614" s="66" t="n">
        <v>46076</v>
      </c>
      <c r="P2614" s="67" t="n"/>
      <c r="Q2614" s="67" t="n">
        <v>0</v>
      </c>
      <c r="R2614" s="67">
        <f>$I2614</f>
        <v/>
      </c>
      <c r="S2614" s="67">
        <f>$K2614</f>
        <v/>
      </c>
      <c r="T2614" s="67">
        <f>IFERROR(INDEX(Clients!$G$2:$G$1020,MATCH($E2614,Clients!$A$2:$A$1020,0)),"")</f>
        <v/>
      </c>
      <c r="U2614" s="67">
        <f>IFERROR(INDEX(Clients!$I$2:$I$1020,MATCH($E2614,Clients!$A$2:$A$1020,0)),"")</f>
        <v/>
      </c>
      <c r="V2614" s="69">
        <f>1</f>
        <v/>
      </c>
      <c r="W2614" s="69">
        <f>IF($N2614="Accepté",1,0)</f>
        <v/>
      </c>
      <c r="X2614" s="68">
        <f>$M2614*$W2614</f>
        <v/>
      </c>
      <c r="Y2614" s="68">
        <f>IF($N2614="En cours",0,$M2614)</f>
        <v/>
      </c>
      <c r="Z2614" s="69">
        <f>IF($P2614="",0,1)</f>
        <v/>
      </c>
      <c r="AA2614" s="70">
        <f>IF($P2614="",0,$P2614)</f>
        <v/>
      </c>
      <c r="AB2614" s="69">
        <f>IF(AND($P2614&lt;&gt;"",$P2614&lt;=Paramètres!$C$14),1,0)</f>
        <v/>
      </c>
      <c r="AC2614" s="67">
        <f>IF($P2614="","Jamais relancé",IF($P2614&lt;=3,"0-3 j",IF($P2614&lt;=7,"4-7 j",IF($P2614&lt;=15,"8-15 j","Plus de 15 j"))))</f>
        <v/>
      </c>
      <c r="AD2614" s="67">
        <f>IF($M2614&lt;=1000,"Moins de 1 k€",IF($M2614&lt;=5000,"1 à 5 k€",IF($M2614&lt;=15000,"5 à 15 k€","Plus de 15 k€")))</f>
        <v/>
      </c>
    </row>
    <row r="2615">
      <c r="A2615" s="65" t="inlineStr">
        <is>
          <t>DEV-02614</t>
        </is>
      </c>
      <c r="B2615" s="66" t="n">
        <v>46044</v>
      </c>
      <c r="C2615" s="65" t="inlineStr">
        <is>
          <t>2026-01</t>
        </is>
      </c>
      <c r="D2615" s="65" t="inlineStr">
        <is>
          <t>2025-2026</t>
        </is>
      </c>
      <c r="E2615" s="65" t="inlineStr">
        <is>
          <t>CLI-0759</t>
        </is>
      </c>
      <c r="F2615" s="65" t="inlineStr">
        <is>
          <t>Particulier</t>
        </is>
      </c>
      <c r="G2615" s="65" t="inlineStr">
        <is>
          <t>Bordeaux</t>
        </is>
      </c>
      <c r="H2615" s="65" t="inlineStr">
        <is>
          <t>Sophie Marchand</t>
        </is>
      </c>
      <c r="I2615" s="65" t="inlineStr">
        <is>
          <t>Chauffage</t>
        </is>
      </c>
      <c r="J2615" s="65" t="inlineStr">
        <is>
          <t>CH-004</t>
        </is>
      </c>
      <c r="K2615" s="65" t="inlineStr">
        <is>
          <t>Remplacement radiateurs (lot de 5)</t>
        </is>
      </c>
      <c r="L2615" s="67" t="n">
        <v>1</v>
      </c>
      <c r="M2615" s="68" t="n">
        <v>2483.68</v>
      </c>
      <c r="N2615" s="65" t="inlineStr">
        <is>
          <t>Accepté</t>
        </is>
      </c>
      <c r="O2615" s="66" t="n">
        <v>46085</v>
      </c>
      <c r="P2615" s="67" t="n">
        <v>5</v>
      </c>
      <c r="Q2615" s="67" t="n">
        <v>2</v>
      </c>
      <c r="R2615" s="67">
        <f>$I2615</f>
        <v/>
      </c>
      <c r="S2615" s="67">
        <f>$K2615</f>
        <v/>
      </c>
      <c r="T2615" s="67">
        <f>IFERROR(INDEX(Clients!$G$2:$G$1020,MATCH($E2615,Clients!$A$2:$A$1020,0)),"")</f>
        <v/>
      </c>
      <c r="U2615" s="67">
        <f>IFERROR(INDEX(Clients!$I$2:$I$1020,MATCH($E2615,Clients!$A$2:$A$1020,0)),"")</f>
        <v/>
      </c>
      <c r="V2615" s="69">
        <f>1</f>
        <v/>
      </c>
      <c r="W2615" s="69">
        <f>IF($N2615="Accepté",1,0)</f>
        <v/>
      </c>
      <c r="X2615" s="68">
        <f>$M2615*$W2615</f>
        <v/>
      </c>
      <c r="Y2615" s="68">
        <f>IF($N2615="En cours",0,$M2615)</f>
        <v/>
      </c>
      <c r="Z2615" s="69">
        <f>IF($P2615="",0,1)</f>
        <v/>
      </c>
      <c r="AA2615" s="70">
        <f>IF($P2615="",0,$P2615)</f>
        <v/>
      </c>
      <c r="AB2615" s="69">
        <f>IF(AND($P2615&lt;&gt;"",$P2615&lt;=Paramètres!$C$14),1,0)</f>
        <v/>
      </c>
      <c r="AC2615" s="67">
        <f>IF($P2615="","Jamais relancé",IF($P2615&lt;=3,"0-3 j",IF($P2615&lt;=7,"4-7 j",IF($P2615&lt;=15,"8-15 j","Plus de 15 j"))))</f>
        <v/>
      </c>
      <c r="AD2615" s="67">
        <f>IF($M2615&lt;=1000,"Moins de 1 k€",IF($M2615&lt;=5000,"1 à 5 k€",IF($M2615&lt;=15000,"5 à 15 k€","Plus de 15 k€")))</f>
        <v/>
      </c>
    </row>
    <row r="2616">
      <c r="A2616" s="65" t="inlineStr">
        <is>
          <t>DEV-02615</t>
        </is>
      </c>
      <c r="B2616" s="66" t="n">
        <v>46044</v>
      </c>
      <c r="C2616" s="65" t="inlineStr">
        <is>
          <t>2026-01</t>
        </is>
      </c>
      <c r="D2616" s="65" t="inlineStr">
        <is>
          <t>2025-2026</t>
        </is>
      </c>
      <c r="E2616" s="65" t="inlineStr">
        <is>
          <t>CLI-0759</t>
        </is>
      </c>
      <c r="F2616" s="65" t="inlineStr">
        <is>
          <t>Particulier</t>
        </is>
      </c>
      <c r="G2616" s="65" t="inlineStr">
        <is>
          <t>Bordeaux</t>
        </is>
      </c>
      <c r="H2616" s="65" t="inlineStr">
        <is>
          <t>Sophie Marchand</t>
        </is>
      </c>
      <c r="I2616" s="65" t="inlineStr">
        <is>
          <t>Électricité</t>
        </is>
      </c>
      <c r="J2616" s="65" t="inlineStr">
        <is>
          <t>EL-004</t>
        </is>
      </c>
      <c r="K2616" s="65" t="inlineStr">
        <is>
          <t>Éclairage LED locaux professionnels</t>
        </is>
      </c>
      <c r="L2616" s="67" t="n">
        <v>1</v>
      </c>
      <c r="M2616" s="68" t="n">
        <v>3647.17</v>
      </c>
      <c r="N2616" s="65" t="inlineStr">
        <is>
          <t>Accepté</t>
        </is>
      </c>
      <c r="O2616" s="66" t="n">
        <v>46064</v>
      </c>
      <c r="P2616" s="67" t="n"/>
      <c r="Q2616" s="67" t="n">
        <v>0</v>
      </c>
      <c r="R2616" s="67">
        <f>$I2616</f>
        <v/>
      </c>
      <c r="S2616" s="67">
        <f>$K2616</f>
        <v/>
      </c>
      <c r="T2616" s="67">
        <f>IFERROR(INDEX(Clients!$G$2:$G$1020,MATCH($E2616,Clients!$A$2:$A$1020,0)),"")</f>
        <v/>
      </c>
      <c r="U2616" s="67">
        <f>IFERROR(INDEX(Clients!$I$2:$I$1020,MATCH($E2616,Clients!$A$2:$A$1020,0)),"")</f>
        <v/>
      </c>
      <c r="V2616" s="69">
        <f>1</f>
        <v/>
      </c>
      <c r="W2616" s="69">
        <f>IF($N2616="Accepté",1,0)</f>
        <v/>
      </c>
      <c r="X2616" s="68">
        <f>$M2616*$W2616</f>
        <v/>
      </c>
      <c r="Y2616" s="68">
        <f>IF($N2616="En cours",0,$M2616)</f>
        <v/>
      </c>
      <c r="Z2616" s="69">
        <f>IF($P2616="",0,1)</f>
        <v/>
      </c>
      <c r="AA2616" s="70">
        <f>IF($P2616="",0,$P2616)</f>
        <v/>
      </c>
      <c r="AB2616" s="69">
        <f>IF(AND($P2616&lt;&gt;"",$P2616&lt;=Paramètres!$C$14),1,0)</f>
        <v/>
      </c>
      <c r="AC2616" s="67">
        <f>IF($P2616="","Jamais relancé",IF($P2616&lt;=3,"0-3 j",IF($P2616&lt;=7,"4-7 j",IF($P2616&lt;=15,"8-15 j","Plus de 15 j"))))</f>
        <v/>
      </c>
      <c r="AD2616" s="67">
        <f>IF($M2616&lt;=1000,"Moins de 1 k€",IF($M2616&lt;=5000,"1 à 5 k€",IF($M2616&lt;=15000,"5 à 15 k€","Plus de 15 k€")))</f>
        <v/>
      </c>
    </row>
    <row r="2617">
      <c r="A2617" s="65" t="inlineStr">
        <is>
          <t>DEV-02616</t>
        </is>
      </c>
      <c r="B2617" s="66" t="n">
        <v>46045</v>
      </c>
      <c r="C2617" s="65" t="inlineStr">
        <is>
          <t>2026-01</t>
        </is>
      </c>
      <c r="D2617" s="65" t="inlineStr">
        <is>
          <t>2025-2026</t>
        </is>
      </c>
      <c r="E2617" s="65" t="inlineStr">
        <is>
          <t>CLI-0080</t>
        </is>
      </c>
      <c r="F2617" s="65" t="inlineStr">
        <is>
          <t>Particulier</t>
        </is>
      </c>
      <c r="G2617" s="65" t="inlineStr">
        <is>
          <t>Bordeaux</t>
        </is>
      </c>
      <c r="H2617" s="65" t="inlineStr">
        <is>
          <t>Sophie Marchand</t>
        </is>
      </c>
      <c r="I2617" s="65" t="inlineStr">
        <is>
          <t>Dépannage</t>
        </is>
      </c>
      <c r="J2617" s="65" t="inlineStr">
        <is>
          <t>DP-001</t>
        </is>
      </c>
      <c r="K2617" s="65" t="inlineStr">
        <is>
          <t>Dépannage plomberie urgence</t>
        </is>
      </c>
      <c r="L2617" s="67" t="n">
        <v>1</v>
      </c>
      <c r="M2617" s="68" t="n">
        <v>327.49</v>
      </c>
      <c r="N2617" s="65" t="inlineStr">
        <is>
          <t>Accepté</t>
        </is>
      </c>
      <c r="O2617" s="66" t="n">
        <v>46060</v>
      </c>
      <c r="P2617" s="67" t="n">
        <v>5</v>
      </c>
      <c r="Q2617" s="67" t="n">
        <v>2</v>
      </c>
      <c r="R2617" s="67">
        <f>$I2617</f>
        <v/>
      </c>
      <c r="S2617" s="67">
        <f>$K2617</f>
        <v/>
      </c>
      <c r="T2617" s="67">
        <f>IFERROR(INDEX(Clients!$G$2:$G$1020,MATCH($E2617,Clients!$A$2:$A$1020,0)),"")</f>
        <v/>
      </c>
      <c r="U2617" s="67">
        <f>IFERROR(INDEX(Clients!$I$2:$I$1020,MATCH($E2617,Clients!$A$2:$A$1020,0)),"")</f>
        <v/>
      </c>
      <c r="V2617" s="69">
        <f>1</f>
        <v/>
      </c>
      <c r="W2617" s="69">
        <f>IF($N2617="Accepté",1,0)</f>
        <v/>
      </c>
      <c r="X2617" s="68">
        <f>$M2617*$W2617</f>
        <v/>
      </c>
      <c r="Y2617" s="68">
        <f>IF($N2617="En cours",0,$M2617)</f>
        <v/>
      </c>
      <c r="Z2617" s="69">
        <f>IF($P2617="",0,1)</f>
        <v/>
      </c>
      <c r="AA2617" s="70">
        <f>IF($P2617="",0,$P2617)</f>
        <v/>
      </c>
      <c r="AB2617" s="69">
        <f>IF(AND($P2617&lt;&gt;"",$P2617&lt;=Paramètres!$C$14),1,0)</f>
        <v/>
      </c>
      <c r="AC2617" s="67">
        <f>IF($P2617="","Jamais relancé",IF($P2617&lt;=3,"0-3 j",IF($P2617&lt;=7,"4-7 j",IF($P2617&lt;=15,"8-15 j","Plus de 15 j"))))</f>
        <v/>
      </c>
      <c r="AD2617" s="67">
        <f>IF($M2617&lt;=1000,"Moins de 1 k€",IF($M2617&lt;=5000,"1 à 5 k€",IF($M2617&lt;=15000,"5 à 15 k€","Plus de 15 k€")))</f>
        <v/>
      </c>
    </row>
    <row r="2618">
      <c r="A2618" s="65" t="inlineStr">
        <is>
          <t>DEV-02617</t>
        </is>
      </c>
      <c r="B2618" s="66" t="n">
        <v>46045</v>
      </c>
      <c r="C2618" s="65" t="inlineStr">
        <is>
          <t>2026-01</t>
        </is>
      </c>
      <c r="D2618" s="65" t="inlineStr">
        <is>
          <t>2025-2026</t>
        </is>
      </c>
      <c r="E2618" s="65" t="inlineStr">
        <is>
          <t>CLI-0537</t>
        </is>
      </c>
      <c r="F2618" s="65" t="inlineStr">
        <is>
          <t>Particulier</t>
        </is>
      </c>
      <c r="G2618" s="65" t="inlineStr">
        <is>
          <t>Toulouse</t>
        </is>
      </c>
      <c r="H2618" s="65" t="inlineStr">
        <is>
          <t>Julien Fabre</t>
        </is>
      </c>
      <c r="I2618" s="65" t="inlineStr">
        <is>
          <t>Électricité</t>
        </is>
      </c>
      <c r="J2618" s="65" t="inlineStr">
        <is>
          <t>EL-004</t>
        </is>
      </c>
      <c r="K2618" s="65" t="inlineStr">
        <is>
          <t>Éclairage LED locaux professionnels</t>
        </is>
      </c>
      <c r="L2618" s="67" t="n">
        <v>1</v>
      </c>
      <c r="M2618" s="68" t="n">
        <v>3996.23</v>
      </c>
      <c r="N2618" s="65" t="inlineStr">
        <is>
          <t>Sans réponse</t>
        </is>
      </c>
      <c r="O2618" s="66" t="n">
        <v>46061</v>
      </c>
      <c r="P2618" s="67" t="n">
        <v>6</v>
      </c>
      <c r="Q2618" s="67" t="n">
        <v>2</v>
      </c>
      <c r="R2618" s="67">
        <f>$I2618</f>
        <v/>
      </c>
      <c r="S2618" s="67">
        <f>$K2618</f>
        <v/>
      </c>
      <c r="T2618" s="67">
        <f>IFERROR(INDEX(Clients!$G$2:$G$1020,MATCH($E2618,Clients!$A$2:$A$1020,0)),"")</f>
        <v/>
      </c>
      <c r="U2618" s="67">
        <f>IFERROR(INDEX(Clients!$I$2:$I$1020,MATCH($E2618,Clients!$A$2:$A$1020,0)),"")</f>
        <v/>
      </c>
      <c r="V2618" s="69">
        <f>1</f>
        <v/>
      </c>
      <c r="W2618" s="69">
        <f>IF($N2618="Accepté",1,0)</f>
        <v/>
      </c>
      <c r="X2618" s="68">
        <f>$M2618*$W2618</f>
        <v/>
      </c>
      <c r="Y2618" s="68">
        <f>IF($N2618="En cours",0,$M2618)</f>
        <v/>
      </c>
      <c r="Z2618" s="69">
        <f>IF($P2618="",0,1)</f>
        <v/>
      </c>
      <c r="AA2618" s="70">
        <f>IF($P2618="",0,$P2618)</f>
        <v/>
      </c>
      <c r="AB2618" s="69">
        <f>IF(AND($P2618&lt;&gt;"",$P2618&lt;=Paramètres!$C$14),1,0)</f>
        <v/>
      </c>
      <c r="AC2618" s="67">
        <f>IF($P2618="","Jamais relancé",IF($P2618&lt;=3,"0-3 j",IF($P2618&lt;=7,"4-7 j",IF($P2618&lt;=15,"8-15 j","Plus de 15 j"))))</f>
        <v/>
      </c>
      <c r="AD2618" s="67">
        <f>IF($M2618&lt;=1000,"Moins de 1 k€",IF($M2618&lt;=5000,"1 à 5 k€",IF($M2618&lt;=15000,"5 à 15 k€","Plus de 15 k€")))</f>
        <v/>
      </c>
    </row>
    <row r="2619">
      <c r="A2619" s="65" t="inlineStr">
        <is>
          <t>DEV-02618</t>
        </is>
      </c>
      <c r="B2619" s="66" t="n">
        <v>46045</v>
      </c>
      <c r="C2619" s="65" t="inlineStr">
        <is>
          <t>2026-01</t>
        </is>
      </c>
      <c r="D2619" s="65" t="inlineStr">
        <is>
          <t>2025-2026</t>
        </is>
      </c>
      <c r="E2619" s="65" t="inlineStr">
        <is>
          <t>CLI-0484</t>
        </is>
      </c>
      <c r="F2619" s="65" t="inlineStr">
        <is>
          <t>Particulier</t>
        </is>
      </c>
      <c r="G2619" s="65" t="inlineStr">
        <is>
          <t>Bordeaux</t>
        </is>
      </c>
      <c r="H2619" s="65" t="inlineStr">
        <is>
          <t>Sophie Marchand</t>
        </is>
      </c>
      <c r="I2619" s="65" t="inlineStr">
        <is>
          <t>Salle de bain</t>
        </is>
      </c>
      <c r="J2619" s="65" t="inlineStr">
        <is>
          <t>SB-003</t>
        </is>
      </c>
      <c r="K2619" s="65" t="inlineStr">
        <is>
          <t>Pose meuble vasque + robinetterie</t>
        </is>
      </c>
      <c r="L2619" s="67" t="n">
        <v>1</v>
      </c>
      <c r="M2619" s="68" t="n">
        <v>1137.29</v>
      </c>
      <c r="N2619" s="65" t="inlineStr">
        <is>
          <t>Accepté</t>
        </is>
      </c>
      <c r="O2619" s="66" t="n">
        <v>46058</v>
      </c>
      <c r="P2619" s="67" t="n"/>
      <c r="Q2619" s="67" t="n">
        <v>0</v>
      </c>
      <c r="R2619" s="67">
        <f>$I2619</f>
        <v/>
      </c>
      <c r="S2619" s="67">
        <f>$K2619</f>
        <v/>
      </c>
      <c r="T2619" s="67">
        <f>IFERROR(INDEX(Clients!$G$2:$G$1020,MATCH($E2619,Clients!$A$2:$A$1020,0)),"")</f>
        <v/>
      </c>
      <c r="U2619" s="67">
        <f>IFERROR(INDEX(Clients!$I$2:$I$1020,MATCH($E2619,Clients!$A$2:$A$1020,0)),"")</f>
        <v/>
      </c>
      <c r="V2619" s="69">
        <f>1</f>
        <v/>
      </c>
      <c r="W2619" s="69">
        <f>IF($N2619="Accepté",1,0)</f>
        <v/>
      </c>
      <c r="X2619" s="68">
        <f>$M2619*$W2619</f>
        <v/>
      </c>
      <c r="Y2619" s="68">
        <f>IF($N2619="En cours",0,$M2619)</f>
        <v/>
      </c>
      <c r="Z2619" s="69">
        <f>IF($P2619="",0,1)</f>
        <v/>
      </c>
      <c r="AA2619" s="70">
        <f>IF($P2619="",0,$P2619)</f>
        <v/>
      </c>
      <c r="AB2619" s="69">
        <f>IF(AND($P2619&lt;&gt;"",$P2619&lt;=Paramètres!$C$14),1,0)</f>
        <v/>
      </c>
      <c r="AC2619" s="67">
        <f>IF($P2619="","Jamais relancé",IF($P2619&lt;=3,"0-3 j",IF($P2619&lt;=7,"4-7 j",IF($P2619&lt;=15,"8-15 j","Plus de 15 j"))))</f>
        <v/>
      </c>
      <c r="AD2619" s="67">
        <f>IF($M2619&lt;=1000,"Moins de 1 k€",IF($M2619&lt;=5000,"1 à 5 k€",IF($M2619&lt;=15000,"5 à 15 k€","Plus de 15 k€")))</f>
        <v/>
      </c>
    </row>
    <row r="2620">
      <c r="A2620" s="65" t="inlineStr">
        <is>
          <t>DEV-02619</t>
        </is>
      </c>
      <c r="B2620" s="66" t="n">
        <v>46045</v>
      </c>
      <c r="C2620" s="65" t="inlineStr">
        <is>
          <t>2026-01</t>
        </is>
      </c>
      <c r="D2620" s="65" t="inlineStr">
        <is>
          <t>2025-2026</t>
        </is>
      </c>
      <c r="E2620" s="65" t="inlineStr">
        <is>
          <t>CLI-0106</t>
        </is>
      </c>
      <c r="F2620" s="65" t="inlineStr">
        <is>
          <t>Particulier</t>
        </is>
      </c>
      <c r="G2620" s="65" t="inlineStr">
        <is>
          <t>Toulouse</t>
        </is>
      </c>
      <c r="H2620" s="65" t="inlineStr">
        <is>
          <t>Julien Fabre</t>
        </is>
      </c>
      <c r="I2620" s="65" t="inlineStr">
        <is>
          <t>Électricité</t>
        </is>
      </c>
      <c r="J2620" s="65" t="inlineStr">
        <is>
          <t>EL-003</t>
        </is>
      </c>
      <c r="K2620" s="65" t="inlineStr">
        <is>
          <t>Rénovation électrique complète</t>
        </is>
      </c>
      <c r="L2620" s="67" t="n">
        <v>1</v>
      </c>
      <c r="M2620" s="68" t="n">
        <v>9899.73</v>
      </c>
      <c r="N2620" s="65" t="inlineStr">
        <is>
          <t>Accepté</t>
        </is>
      </c>
      <c r="O2620" s="66" t="n">
        <v>46050</v>
      </c>
      <c r="P2620" s="67" t="n">
        <v>6</v>
      </c>
      <c r="Q2620" s="67" t="n">
        <v>0</v>
      </c>
      <c r="R2620" s="67">
        <f>$I2620</f>
        <v/>
      </c>
      <c r="S2620" s="67">
        <f>$K2620</f>
        <v/>
      </c>
      <c r="T2620" s="67">
        <f>IFERROR(INDEX(Clients!$G$2:$G$1020,MATCH($E2620,Clients!$A$2:$A$1020,0)),"")</f>
        <v/>
      </c>
      <c r="U2620" s="67">
        <f>IFERROR(INDEX(Clients!$I$2:$I$1020,MATCH($E2620,Clients!$A$2:$A$1020,0)),"")</f>
        <v/>
      </c>
      <c r="V2620" s="69">
        <f>1</f>
        <v/>
      </c>
      <c r="W2620" s="69">
        <f>IF($N2620="Accepté",1,0)</f>
        <v/>
      </c>
      <c r="X2620" s="68">
        <f>$M2620*$W2620</f>
        <v/>
      </c>
      <c r="Y2620" s="68">
        <f>IF($N2620="En cours",0,$M2620)</f>
        <v/>
      </c>
      <c r="Z2620" s="69">
        <f>IF($P2620="",0,1)</f>
        <v/>
      </c>
      <c r="AA2620" s="70">
        <f>IF($P2620="",0,$P2620)</f>
        <v/>
      </c>
      <c r="AB2620" s="69">
        <f>IF(AND($P2620&lt;&gt;"",$P2620&lt;=Paramètres!$C$14),1,0)</f>
        <v/>
      </c>
      <c r="AC2620" s="67">
        <f>IF($P2620="","Jamais relancé",IF($P2620&lt;=3,"0-3 j",IF($P2620&lt;=7,"4-7 j",IF($P2620&lt;=15,"8-15 j","Plus de 15 j"))))</f>
        <v/>
      </c>
      <c r="AD2620" s="67">
        <f>IF($M2620&lt;=1000,"Moins de 1 k€",IF($M2620&lt;=5000,"1 à 5 k€",IF($M2620&lt;=15000,"5 à 15 k€","Plus de 15 k€")))</f>
        <v/>
      </c>
    </row>
    <row r="2621">
      <c r="A2621" s="65" t="inlineStr">
        <is>
          <t>DEV-02620</t>
        </is>
      </c>
      <c r="B2621" s="66" t="n">
        <v>46048</v>
      </c>
      <c r="C2621" s="65" t="inlineStr">
        <is>
          <t>2026-01</t>
        </is>
      </c>
      <c r="D2621" s="65" t="inlineStr">
        <is>
          <t>2025-2026</t>
        </is>
      </c>
      <c r="E2621" s="65" t="inlineStr">
        <is>
          <t>CLI-0408</t>
        </is>
      </c>
      <c r="F2621" s="65" t="inlineStr">
        <is>
          <t>Particulier</t>
        </is>
      </c>
      <c r="G2621" s="65" t="inlineStr">
        <is>
          <t>Bordeaux</t>
        </is>
      </c>
      <c r="H2621" s="65" t="inlineStr">
        <is>
          <t>Sophie Marchand</t>
        </is>
      </c>
      <c r="I2621" s="65" t="inlineStr">
        <is>
          <t>Chauffage</t>
        </is>
      </c>
      <c r="J2621" s="65" t="inlineStr">
        <is>
          <t>CH-005</t>
        </is>
      </c>
      <c r="K2621" s="65" t="inlineStr">
        <is>
          <t>Désembouage circuit chauffage</t>
        </is>
      </c>
      <c r="L2621" s="67" t="n">
        <v>1</v>
      </c>
      <c r="M2621" s="68" t="n">
        <v>865.1900000000001</v>
      </c>
      <c r="N2621" s="65" t="inlineStr">
        <is>
          <t>Sans réponse</t>
        </is>
      </c>
      <c r="O2621" s="66" t="n">
        <v>46069</v>
      </c>
      <c r="P2621" s="67" t="n"/>
      <c r="Q2621" s="67" t="n">
        <v>0</v>
      </c>
      <c r="R2621" s="67">
        <f>$I2621</f>
        <v/>
      </c>
      <c r="S2621" s="67">
        <f>$K2621</f>
        <v/>
      </c>
      <c r="T2621" s="67">
        <f>IFERROR(INDEX(Clients!$G$2:$G$1020,MATCH($E2621,Clients!$A$2:$A$1020,0)),"")</f>
        <v/>
      </c>
      <c r="U2621" s="67">
        <f>IFERROR(INDEX(Clients!$I$2:$I$1020,MATCH($E2621,Clients!$A$2:$A$1020,0)),"")</f>
        <v/>
      </c>
      <c r="V2621" s="69">
        <f>1</f>
        <v/>
      </c>
      <c r="W2621" s="69">
        <f>IF($N2621="Accepté",1,0)</f>
        <v/>
      </c>
      <c r="X2621" s="68">
        <f>$M2621*$W2621</f>
        <v/>
      </c>
      <c r="Y2621" s="68">
        <f>IF($N2621="En cours",0,$M2621)</f>
        <v/>
      </c>
      <c r="Z2621" s="69">
        <f>IF($P2621="",0,1)</f>
        <v/>
      </c>
      <c r="AA2621" s="70">
        <f>IF($P2621="",0,$P2621)</f>
        <v/>
      </c>
      <c r="AB2621" s="69">
        <f>IF(AND($P2621&lt;&gt;"",$P2621&lt;=Paramètres!$C$14),1,0)</f>
        <v/>
      </c>
      <c r="AC2621" s="67">
        <f>IF($P2621="","Jamais relancé",IF($P2621&lt;=3,"0-3 j",IF($P2621&lt;=7,"4-7 j",IF($P2621&lt;=15,"8-15 j","Plus de 15 j"))))</f>
        <v/>
      </c>
      <c r="AD2621" s="67">
        <f>IF($M2621&lt;=1000,"Moins de 1 k€",IF($M2621&lt;=5000,"1 à 5 k€",IF($M2621&lt;=15000,"5 à 15 k€","Plus de 15 k€")))</f>
        <v/>
      </c>
    </row>
    <row r="2622">
      <c r="A2622" s="65" t="inlineStr">
        <is>
          <t>DEV-02621</t>
        </is>
      </c>
      <c r="B2622" s="66" t="n">
        <v>46048</v>
      </c>
      <c r="C2622" s="65" t="inlineStr">
        <is>
          <t>2026-01</t>
        </is>
      </c>
      <c r="D2622" s="65" t="inlineStr">
        <is>
          <t>2025-2026</t>
        </is>
      </c>
      <c r="E2622" s="65" t="inlineStr">
        <is>
          <t>CLI-0033</t>
        </is>
      </c>
      <c r="F2622" s="65" t="inlineStr">
        <is>
          <t>Syndic</t>
        </is>
      </c>
      <c r="G2622" s="65" t="inlineStr">
        <is>
          <t>Bordeaux</t>
        </is>
      </c>
      <c r="H2622" s="65" t="inlineStr">
        <is>
          <t>Karim Belkacem</t>
        </is>
      </c>
      <c r="I2622" s="65" t="inlineStr">
        <is>
          <t>Chauffage</t>
        </is>
      </c>
      <c r="J2622" s="65" t="inlineStr">
        <is>
          <t>CH-002</t>
        </is>
      </c>
      <c r="K2622" s="65" t="inlineStr">
        <is>
          <t>Entretien annuel chaudière</t>
        </is>
      </c>
      <c r="L2622" s="67" t="n">
        <v>1</v>
      </c>
      <c r="M2622" s="68" t="n">
        <v>352.27</v>
      </c>
      <c r="N2622" s="65" t="inlineStr">
        <is>
          <t>Sans réponse</t>
        </is>
      </c>
      <c r="O2622" s="66" t="n">
        <v>46068</v>
      </c>
      <c r="P2622" s="67" t="n">
        <v>2</v>
      </c>
      <c r="Q2622" s="67" t="n">
        <v>2</v>
      </c>
      <c r="R2622" s="67">
        <f>$I2622</f>
        <v/>
      </c>
      <c r="S2622" s="67">
        <f>$K2622</f>
        <v/>
      </c>
      <c r="T2622" s="67">
        <f>IFERROR(INDEX(Clients!$G$2:$G$1020,MATCH($E2622,Clients!$A$2:$A$1020,0)),"")</f>
        <v/>
      </c>
      <c r="U2622" s="67">
        <f>IFERROR(INDEX(Clients!$I$2:$I$1020,MATCH($E2622,Clients!$A$2:$A$1020,0)),"")</f>
        <v/>
      </c>
      <c r="V2622" s="69">
        <f>1</f>
        <v/>
      </c>
      <c r="W2622" s="69">
        <f>IF($N2622="Accepté",1,0)</f>
        <v/>
      </c>
      <c r="X2622" s="68">
        <f>$M2622*$W2622</f>
        <v/>
      </c>
      <c r="Y2622" s="68">
        <f>IF($N2622="En cours",0,$M2622)</f>
        <v/>
      </c>
      <c r="Z2622" s="69">
        <f>IF($P2622="",0,1)</f>
        <v/>
      </c>
      <c r="AA2622" s="70">
        <f>IF($P2622="",0,$P2622)</f>
        <v/>
      </c>
      <c r="AB2622" s="69">
        <f>IF(AND($P2622&lt;&gt;"",$P2622&lt;=Paramètres!$C$14),1,0)</f>
        <v/>
      </c>
      <c r="AC2622" s="67">
        <f>IF($P2622="","Jamais relancé",IF($P2622&lt;=3,"0-3 j",IF($P2622&lt;=7,"4-7 j",IF($P2622&lt;=15,"8-15 j","Plus de 15 j"))))</f>
        <v/>
      </c>
      <c r="AD2622" s="67">
        <f>IF($M2622&lt;=1000,"Moins de 1 k€",IF($M2622&lt;=5000,"1 à 5 k€",IF($M2622&lt;=15000,"5 à 15 k€","Plus de 15 k€")))</f>
        <v/>
      </c>
    </row>
    <row r="2623">
      <c r="A2623" s="65" t="inlineStr">
        <is>
          <t>DEV-02622</t>
        </is>
      </c>
      <c r="B2623" s="66" t="n">
        <v>46049</v>
      </c>
      <c r="C2623" s="65" t="inlineStr">
        <is>
          <t>2026-01</t>
        </is>
      </c>
      <c r="D2623" s="65" t="inlineStr">
        <is>
          <t>2025-2026</t>
        </is>
      </c>
      <c r="E2623" s="65" t="inlineStr">
        <is>
          <t>CLI-0375</t>
        </is>
      </c>
      <c r="F2623" s="65" t="inlineStr">
        <is>
          <t>Particulier</t>
        </is>
      </c>
      <c r="G2623" s="65" t="inlineStr">
        <is>
          <t>Bordeaux</t>
        </is>
      </c>
      <c r="H2623" s="65" t="inlineStr">
        <is>
          <t>Karim Belkacem</t>
        </is>
      </c>
      <c r="I2623" s="65" t="inlineStr">
        <is>
          <t>Plomberie</t>
        </is>
      </c>
      <c r="J2623" s="65" t="inlineStr">
        <is>
          <t>PR-002</t>
        </is>
      </c>
      <c r="K2623" s="65" t="inlineStr">
        <is>
          <t>Recherche de fuite + réparation</t>
        </is>
      </c>
      <c r="L2623" s="67" t="n">
        <v>1</v>
      </c>
      <c r="M2623" s="68" t="n">
        <v>483.36</v>
      </c>
      <c r="N2623" s="65" t="inlineStr">
        <is>
          <t>Sans réponse</t>
        </is>
      </c>
      <c r="O2623" s="66" t="n">
        <v>46079</v>
      </c>
      <c r="P2623" s="67" t="n">
        <v>7</v>
      </c>
      <c r="Q2623" s="67" t="n">
        <v>2</v>
      </c>
      <c r="R2623" s="67">
        <f>$I2623</f>
        <v/>
      </c>
      <c r="S2623" s="67">
        <f>$K2623</f>
        <v/>
      </c>
      <c r="T2623" s="67">
        <f>IFERROR(INDEX(Clients!$G$2:$G$1020,MATCH($E2623,Clients!$A$2:$A$1020,0)),"")</f>
        <v/>
      </c>
      <c r="U2623" s="67">
        <f>IFERROR(INDEX(Clients!$I$2:$I$1020,MATCH($E2623,Clients!$A$2:$A$1020,0)),"")</f>
        <v/>
      </c>
      <c r="V2623" s="69">
        <f>1</f>
        <v/>
      </c>
      <c r="W2623" s="69">
        <f>IF($N2623="Accepté",1,0)</f>
        <v/>
      </c>
      <c r="X2623" s="68">
        <f>$M2623*$W2623</f>
        <v/>
      </c>
      <c r="Y2623" s="68">
        <f>IF($N2623="En cours",0,$M2623)</f>
        <v/>
      </c>
      <c r="Z2623" s="69">
        <f>IF($P2623="",0,1)</f>
        <v/>
      </c>
      <c r="AA2623" s="70">
        <f>IF($P2623="",0,$P2623)</f>
        <v/>
      </c>
      <c r="AB2623" s="69">
        <f>IF(AND($P2623&lt;&gt;"",$P2623&lt;=Paramètres!$C$14),1,0)</f>
        <v/>
      </c>
      <c r="AC2623" s="67">
        <f>IF($P2623="","Jamais relancé",IF($P2623&lt;=3,"0-3 j",IF($P2623&lt;=7,"4-7 j",IF($P2623&lt;=15,"8-15 j","Plus de 15 j"))))</f>
        <v/>
      </c>
      <c r="AD2623" s="67">
        <f>IF($M2623&lt;=1000,"Moins de 1 k€",IF($M2623&lt;=5000,"1 à 5 k€",IF($M2623&lt;=15000,"5 à 15 k€","Plus de 15 k€")))</f>
        <v/>
      </c>
    </row>
    <row r="2624">
      <c r="A2624" s="65" t="inlineStr">
        <is>
          <t>DEV-02623</t>
        </is>
      </c>
      <c r="B2624" s="66" t="n">
        <v>46049</v>
      </c>
      <c r="C2624" s="65" t="inlineStr">
        <is>
          <t>2026-01</t>
        </is>
      </c>
      <c r="D2624" s="65" t="inlineStr">
        <is>
          <t>2025-2026</t>
        </is>
      </c>
      <c r="E2624" s="65" t="inlineStr">
        <is>
          <t>CLI-0754</t>
        </is>
      </c>
      <c r="F2624" s="65" t="inlineStr">
        <is>
          <t>Professionnel</t>
        </is>
      </c>
      <c r="G2624" s="65" t="inlineStr">
        <is>
          <t>Bordeaux</t>
        </is>
      </c>
      <c r="H2624" s="65" t="inlineStr">
        <is>
          <t>Sophie Marchand</t>
        </is>
      </c>
      <c r="I2624" s="65" t="inlineStr">
        <is>
          <t>Plomberie</t>
        </is>
      </c>
      <c r="J2624" s="65" t="inlineStr">
        <is>
          <t>PR-004</t>
        </is>
      </c>
      <c r="K2624" s="65" t="inlineStr">
        <is>
          <t>Remplacement colonne d'évacuation</t>
        </is>
      </c>
      <c r="L2624" s="67" t="n">
        <v>1</v>
      </c>
      <c r="M2624" s="68" t="n">
        <v>11578.94</v>
      </c>
      <c r="N2624" s="65" t="inlineStr">
        <is>
          <t>Refusé</t>
        </is>
      </c>
      <c r="O2624" s="66" t="n">
        <v>46078</v>
      </c>
      <c r="P2624" s="67" t="n">
        <v>8</v>
      </c>
      <c r="Q2624" s="67" t="n">
        <v>1</v>
      </c>
      <c r="R2624" s="67">
        <f>$I2624</f>
        <v/>
      </c>
      <c r="S2624" s="67">
        <f>$K2624</f>
        <v/>
      </c>
      <c r="T2624" s="67">
        <f>IFERROR(INDEX(Clients!$G$2:$G$1020,MATCH($E2624,Clients!$A$2:$A$1020,0)),"")</f>
        <v/>
      </c>
      <c r="U2624" s="67">
        <f>IFERROR(INDEX(Clients!$I$2:$I$1020,MATCH($E2624,Clients!$A$2:$A$1020,0)),"")</f>
        <v/>
      </c>
      <c r="V2624" s="69">
        <f>1</f>
        <v/>
      </c>
      <c r="W2624" s="69">
        <f>IF($N2624="Accepté",1,0)</f>
        <v/>
      </c>
      <c r="X2624" s="68">
        <f>$M2624*$W2624</f>
        <v/>
      </c>
      <c r="Y2624" s="68">
        <f>IF($N2624="En cours",0,$M2624)</f>
        <v/>
      </c>
      <c r="Z2624" s="69">
        <f>IF($P2624="",0,1)</f>
        <v/>
      </c>
      <c r="AA2624" s="70">
        <f>IF($P2624="",0,$P2624)</f>
        <v/>
      </c>
      <c r="AB2624" s="69">
        <f>IF(AND($P2624&lt;&gt;"",$P2624&lt;=Paramètres!$C$14),1,0)</f>
        <v/>
      </c>
      <c r="AC2624" s="67">
        <f>IF($P2624="","Jamais relancé",IF($P2624&lt;=3,"0-3 j",IF($P2624&lt;=7,"4-7 j",IF($P2624&lt;=15,"8-15 j","Plus de 15 j"))))</f>
        <v/>
      </c>
      <c r="AD2624" s="67">
        <f>IF($M2624&lt;=1000,"Moins de 1 k€",IF($M2624&lt;=5000,"1 à 5 k€",IF($M2624&lt;=15000,"5 à 15 k€","Plus de 15 k€")))</f>
        <v/>
      </c>
    </row>
    <row r="2625">
      <c r="A2625" s="65" t="inlineStr">
        <is>
          <t>DEV-02624</t>
        </is>
      </c>
      <c r="B2625" s="66" t="n">
        <v>46049</v>
      </c>
      <c r="C2625" s="65" t="inlineStr">
        <is>
          <t>2026-01</t>
        </is>
      </c>
      <c r="D2625" s="65" t="inlineStr">
        <is>
          <t>2025-2026</t>
        </is>
      </c>
      <c r="E2625" s="65" t="inlineStr">
        <is>
          <t>CLI-0664</t>
        </is>
      </c>
      <c r="F2625" s="65" t="inlineStr">
        <is>
          <t>Particulier</t>
        </is>
      </c>
      <c r="G2625" s="65" t="inlineStr">
        <is>
          <t>Toulouse</t>
        </is>
      </c>
      <c r="H2625" s="65" t="inlineStr">
        <is>
          <t>Julien Fabre</t>
        </is>
      </c>
      <c r="I2625" s="65" t="inlineStr">
        <is>
          <t>Dépannage</t>
        </is>
      </c>
      <c r="J2625" s="65" t="inlineStr">
        <is>
          <t>DP-004</t>
        </is>
      </c>
      <c r="K2625" s="65" t="inlineStr">
        <is>
          <t>Remise en service chaudière</t>
        </is>
      </c>
      <c r="L2625" s="67" t="n">
        <v>2</v>
      </c>
      <c r="M2625" s="68" t="n">
        <v>458.07</v>
      </c>
      <c r="N2625" s="65" t="inlineStr">
        <is>
          <t>Accepté</t>
        </is>
      </c>
      <c r="O2625" s="66" t="n">
        <v>46068</v>
      </c>
      <c r="P2625" s="67" t="n">
        <v>10</v>
      </c>
      <c r="Q2625" s="67" t="n">
        <v>2</v>
      </c>
      <c r="R2625" s="67">
        <f>$I2625</f>
        <v/>
      </c>
      <c r="S2625" s="67">
        <f>$K2625</f>
        <v/>
      </c>
      <c r="T2625" s="67">
        <f>IFERROR(INDEX(Clients!$G$2:$G$1020,MATCH($E2625,Clients!$A$2:$A$1020,0)),"")</f>
        <v/>
      </c>
      <c r="U2625" s="67">
        <f>IFERROR(INDEX(Clients!$I$2:$I$1020,MATCH($E2625,Clients!$A$2:$A$1020,0)),"")</f>
        <v/>
      </c>
      <c r="V2625" s="69">
        <f>1</f>
        <v/>
      </c>
      <c r="W2625" s="69">
        <f>IF($N2625="Accepté",1,0)</f>
        <v/>
      </c>
      <c r="X2625" s="68">
        <f>$M2625*$W2625</f>
        <v/>
      </c>
      <c r="Y2625" s="68">
        <f>IF($N2625="En cours",0,$M2625)</f>
        <v/>
      </c>
      <c r="Z2625" s="69">
        <f>IF($P2625="",0,1)</f>
        <v/>
      </c>
      <c r="AA2625" s="70">
        <f>IF($P2625="",0,$P2625)</f>
        <v/>
      </c>
      <c r="AB2625" s="69">
        <f>IF(AND($P2625&lt;&gt;"",$P2625&lt;=Paramètres!$C$14),1,0)</f>
        <v/>
      </c>
      <c r="AC2625" s="67">
        <f>IF($P2625="","Jamais relancé",IF($P2625&lt;=3,"0-3 j",IF($P2625&lt;=7,"4-7 j",IF($P2625&lt;=15,"8-15 j","Plus de 15 j"))))</f>
        <v/>
      </c>
      <c r="AD2625" s="67">
        <f>IF($M2625&lt;=1000,"Moins de 1 k€",IF($M2625&lt;=5000,"1 à 5 k€",IF($M2625&lt;=15000,"5 à 15 k€","Plus de 15 k€")))</f>
        <v/>
      </c>
    </row>
    <row r="2626">
      <c r="A2626" s="65" t="inlineStr">
        <is>
          <t>DEV-02625</t>
        </is>
      </c>
      <c r="B2626" s="66" t="n">
        <v>46049</v>
      </c>
      <c r="C2626" s="65" t="inlineStr">
        <is>
          <t>2026-01</t>
        </is>
      </c>
      <c r="D2626" s="65" t="inlineStr">
        <is>
          <t>2025-2026</t>
        </is>
      </c>
      <c r="E2626" s="65" t="inlineStr">
        <is>
          <t>CLI-0118</t>
        </is>
      </c>
      <c r="F2626" s="65" t="inlineStr">
        <is>
          <t>Particulier</t>
        </is>
      </c>
      <c r="G2626" s="65" t="inlineStr">
        <is>
          <t>Toulouse</t>
        </is>
      </c>
      <c r="H2626" s="65" t="inlineStr">
        <is>
          <t>Julien Fabre</t>
        </is>
      </c>
      <c r="I2626" s="65" t="inlineStr">
        <is>
          <t>Chauffage</t>
        </is>
      </c>
      <c r="J2626" s="65" t="inlineStr">
        <is>
          <t>CH-004</t>
        </is>
      </c>
      <c r="K2626" s="65" t="inlineStr">
        <is>
          <t>Remplacement radiateurs (lot de 5)</t>
        </is>
      </c>
      <c r="L2626" s="67" t="n">
        <v>1</v>
      </c>
      <c r="M2626" s="68" t="n">
        <v>2714.87</v>
      </c>
      <c r="N2626" s="65" t="inlineStr">
        <is>
          <t>Sans réponse</t>
        </is>
      </c>
      <c r="O2626" s="66" t="n">
        <v>46065</v>
      </c>
      <c r="P2626" s="67" t="n"/>
      <c r="Q2626" s="67" t="n">
        <v>0</v>
      </c>
      <c r="R2626" s="67">
        <f>$I2626</f>
        <v/>
      </c>
      <c r="S2626" s="67">
        <f>$K2626</f>
        <v/>
      </c>
      <c r="T2626" s="67">
        <f>IFERROR(INDEX(Clients!$G$2:$G$1020,MATCH($E2626,Clients!$A$2:$A$1020,0)),"")</f>
        <v/>
      </c>
      <c r="U2626" s="67">
        <f>IFERROR(INDEX(Clients!$I$2:$I$1020,MATCH($E2626,Clients!$A$2:$A$1020,0)),"")</f>
        <v/>
      </c>
      <c r="V2626" s="69">
        <f>1</f>
        <v/>
      </c>
      <c r="W2626" s="69">
        <f>IF($N2626="Accepté",1,0)</f>
        <v/>
      </c>
      <c r="X2626" s="68">
        <f>$M2626*$W2626</f>
        <v/>
      </c>
      <c r="Y2626" s="68">
        <f>IF($N2626="En cours",0,$M2626)</f>
        <v/>
      </c>
      <c r="Z2626" s="69">
        <f>IF($P2626="",0,1)</f>
        <v/>
      </c>
      <c r="AA2626" s="70">
        <f>IF($P2626="",0,$P2626)</f>
        <v/>
      </c>
      <c r="AB2626" s="69">
        <f>IF(AND($P2626&lt;&gt;"",$P2626&lt;=Paramètres!$C$14),1,0)</f>
        <v/>
      </c>
      <c r="AC2626" s="67">
        <f>IF($P2626="","Jamais relancé",IF($P2626&lt;=3,"0-3 j",IF($P2626&lt;=7,"4-7 j",IF($P2626&lt;=15,"8-15 j","Plus de 15 j"))))</f>
        <v/>
      </c>
      <c r="AD2626" s="67">
        <f>IF($M2626&lt;=1000,"Moins de 1 k€",IF($M2626&lt;=5000,"1 à 5 k€",IF($M2626&lt;=15000,"5 à 15 k€","Plus de 15 k€")))</f>
        <v/>
      </c>
    </row>
    <row r="2627">
      <c r="A2627" s="65" t="inlineStr">
        <is>
          <t>DEV-02626</t>
        </is>
      </c>
      <c r="B2627" s="66" t="n">
        <v>46049</v>
      </c>
      <c r="C2627" s="65" t="inlineStr">
        <is>
          <t>2026-01</t>
        </is>
      </c>
      <c r="D2627" s="65" t="inlineStr">
        <is>
          <t>2025-2026</t>
        </is>
      </c>
      <c r="E2627" s="65" t="inlineStr">
        <is>
          <t>CLI-0581</t>
        </is>
      </c>
      <c r="F2627" s="65" t="inlineStr">
        <is>
          <t>Particulier</t>
        </is>
      </c>
      <c r="G2627" s="65" t="inlineStr">
        <is>
          <t>Montpellier</t>
        </is>
      </c>
      <c r="H2627" s="65" t="inlineStr">
        <is>
          <t>Thomas Rey</t>
        </is>
      </c>
      <c r="I2627" s="65" t="inlineStr">
        <is>
          <t>Électricité</t>
        </is>
      </c>
      <c r="J2627" s="65" t="inlineStr">
        <is>
          <t>EL-002</t>
        </is>
      </c>
      <c r="K2627" s="65" t="inlineStr">
        <is>
          <t>Installation borne de recharge VE</t>
        </is>
      </c>
      <c r="L2627" s="67" t="n">
        <v>1</v>
      </c>
      <c r="M2627" s="68" t="n">
        <v>1663.52</v>
      </c>
      <c r="N2627" s="65" t="inlineStr">
        <is>
          <t>Refusé</t>
        </is>
      </c>
      <c r="O2627" s="66" t="n">
        <v>46077</v>
      </c>
      <c r="P2627" s="67" t="n"/>
      <c r="Q2627" s="67" t="n">
        <v>0</v>
      </c>
      <c r="R2627" s="67">
        <f>$I2627</f>
        <v/>
      </c>
      <c r="S2627" s="67">
        <f>$K2627</f>
        <v/>
      </c>
      <c r="T2627" s="67">
        <f>IFERROR(INDEX(Clients!$G$2:$G$1020,MATCH($E2627,Clients!$A$2:$A$1020,0)),"")</f>
        <v/>
      </c>
      <c r="U2627" s="67">
        <f>IFERROR(INDEX(Clients!$I$2:$I$1020,MATCH($E2627,Clients!$A$2:$A$1020,0)),"")</f>
        <v/>
      </c>
      <c r="V2627" s="69">
        <f>1</f>
        <v/>
      </c>
      <c r="W2627" s="69">
        <f>IF($N2627="Accepté",1,0)</f>
        <v/>
      </c>
      <c r="X2627" s="68">
        <f>$M2627*$W2627</f>
        <v/>
      </c>
      <c r="Y2627" s="68">
        <f>IF($N2627="En cours",0,$M2627)</f>
        <v/>
      </c>
      <c r="Z2627" s="69">
        <f>IF($P2627="",0,1)</f>
        <v/>
      </c>
      <c r="AA2627" s="70">
        <f>IF($P2627="",0,$P2627)</f>
        <v/>
      </c>
      <c r="AB2627" s="69">
        <f>IF(AND($P2627&lt;&gt;"",$P2627&lt;=Paramètres!$C$14),1,0)</f>
        <v/>
      </c>
      <c r="AC2627" s="67">
        <f>IF($P2627="","Jamais relancé",IF($P2627&lt;=3,"0-3 j",IF($P2627&lt;=7,"4-7 j",IF($P2627&lt;=15,"8-15 j","Plus de 15 j"))))</f>
        <v/>
      </c>
      <c r="AD2627" s="67">
        <f>IF($M2627&lt;=1000,"Moins de 1 k€",IF($M2627&lt;=5000,"1 à 5 k€",IF($M2627&lt;=15000,"5 à 15 k€","Plus de 15 k€")))</f>
        <v/>
      </c>
    </row>
    <row r="2628">
      <c r="A2628" s="65" t="inlineStr">
        <is>
          <t>DEV-02627</t>
        </is>
      </c>
      <c r="B2628" s="66" t="n">
        <v>46050</v>
      </c>
      <c r="C2628" s="65" t="inlineStr">
        <is>
          <t>2026-01</t>
        </is>
      </c>
      <c r="D2628" s="65" t="inlineStr">
        <is>
          <t>2025-2026</t>
        </is>
      </c>
      <c r="E2628" s="65" t="inlineStr">
        <is>
          <t>CLI-0657</t>
        </is>
      </c>
      <c r="F2628" s="65" t="inlineStr">
        <is>
          <t>Syndic</t>
        </is>
      </c>
      <c r="G2628" s="65" t="inlineStr">
        <is>
          <t>Bordeaux</t>
        </is>
      </c>
      <c r="H2628" s="65" t="inlineStr">
        <is>
          <t>Sophie Marchand</t>
        </is>
      </c>
      <c r="I2628" s="65" t="inlineStr">
        <is>
          <t>Chauffage</t>
        </is>
      </c>
      <c r="J2628" s="65" t="inlineStr">
        <is>
          <t>CH-002</t>
        </is>
      </c>
      <c r="K2628" s="65" t="inlineStr">
        <is>
          <t>Entretien annuel chaudière</t>
        </is>
      </c>
      <c r="L2628" s="67" t="n">
        <v>1</v>
      </c>
      <c r="M2628" s="68" t="n">
        <v>306.54</v>
      </c>
      <c r="N2628" s="65" t="inlineStr">
        <is>
          <t>Refusé</t>
        </is>
      </c>
      <c r="O2628" s="66" t="n">
        <v>46080</v>
      </c>
      <c r="P2628" s="67" t="n"/>
      <c r="Q2628" s="67" t="n">
        <v>0</v>
      </c>
      <c r="R2628" s="67">
        <f>$I2628</f>
        <v/>
      </c>
      <c r="S2628" s="67">
        <f>$K2628</f>
        <v/>
      </c>
      <c r="T2628" s="67">
        <f>IFERROR(INDEX(Clients!$G$2:$G$1020,MATCH($E2628,Clients!$A$2:$A$1020,0)),"")</f>
        <v/>
      </c>
      <c r="U2628" s="67">
        <f>IFERROR(INDEX(Clients!$I$2:$I$1020,MATCH($E2628,Clients!$A$2:$A$1020,0)),"")</f>
        <v/>
      </c>
      <c r="V2628" s="69">
        <f>1</f>
        <v/>
      </c>
      <c r="W2628" s="69">
        <f>IF($N2628="Accepté",1,0)</f>
        <v/>
      </c>
      <c r="X2628" s="68">
        <f>$M2628*$W2628</f>
        <v/>
      </c>
      <c r="Y2628" s="68">
        <f>IF($N2628="En cours",0,$M2628)</f>
        <v/>
      </c>
      <c r="Z2628" s="69">
        <f>IF($P2628="",0,1)</f>
        <v/>
      </c>
      <c r="AA2628" s="70">
        <f>IF($P2628="",0,$P2628)</f>
        <v/>
      </c>
      <c r="AB2628" s="69">
        <f>IF(AND($P2628&lt;&gt;"",$P2628&lt;=Paramètres!$C$14),1,0)</f>
        <v/>
      </c>
      <c r="AC2628" s="67">
        <f>IF($P2628="","Jamais relancé",IF($P2628&lt;=3,"0-3 j",IF($P2628&lt;=7,"4-7 j",IF($P2628&lt;=15,"8-15 j","Plus de 15 j"))))</f>
        <v/>
      </c>
      <c r="AD2628" s="67">
        <f>IF($M2628&lt;=1000,"Moins de 1 k€",IF($M2628&lt;=5000,"1 à 5 k€",IF($M2628&lt;=15000,"5 à 15 k€","Plus de 15 k€")))</f>
        <v/>
      </c>
    </row>
    <row r="2629">
      <c r="A2629" s="65" t="inlineStr">
        <is>
          <t>DEV-02628</t>
        </is>
      </c>
      <c r="B2629" s="66" t="n">
        <v>46050</v>
      </c>
      <c r="C2629" s="65" t="inlineStr">
        <is>
          <t>2026-01</t>
        </is>
      </c>
      <c r="D2629" s="65" t="inlineStr">
        <is>
          <t>2025-2026</t>
        </is>
      </c>
      <c r="E2629" s="65" t="inlineStr">
        <is>
          <t>CLI-0541</t>
        </is>
      </c>
      <c r="F2629" s="65" t="inlineStr">
        <is>
          <t>Professionnel</t>
        </is>
      </c>
      <c r="G2629" s="65" t="inlineStr">
        <is>
          <t>Toulouse</t>
        </is>
      </c>
      <c r="H2629" s="65" t="inlineStr">
        <is>
          <t>Julien Fabre</t>
        </is>
      </c>
      <c r="I2629" s="65" t="inlineStr">
        <is>
          <t>Salle de bain</t>
        </is>
      </c>
      <c r="J2629" s="65" t="inlineStr">
        <is>
          <t>SB-002</t>
        </is>
      </c>
      <c r="K2629" s="65" t="inlineStr">
        <is>
          <t>Remplacement baignoire par douche</t>
        </is>
      </c>
      <c r="L2629" s="67" t="n">
        <v>1</v>
      </c>
      <c r="M2629" s="68" t="n">
        <v>5640.32</v>
      </c>
      <c r="N2629" s="65" t="inlineStr">
        <is>
          <t>Refusé</t>
        </is>
      </c>
      <c r="O2629" s="66" t="n">
        <v>46054</v>
      </c>
      <c r="P2629" s="67" t="n">
        <v>13</v>
      </c>
      <c r="Q2629" s="67" t="n">
        <v>0</v>
      </c>
      <c r="R2629" s="67">
        <f>$I2629</f>
        <v/>
      </c>
      <c r="S2629" s="67">
        <f>$K2629</f>
        <v/>
      </c>
      <c r="T2629" s="67">
        <f>IFERROR(INDEX(Clients!$G$2:$G$1020,MATCH($E2629,Clients!$A$2:$A$1020,0)),"")</f>
        <v/>
      </c>
      <c r="U2629" s="67">
        <f>IFERROR(INDEX(Clients!$I$2:$I$1020,MATCH($E2629,Clients!$A$2:$A$1020,0)),"")</f>
        <v/>
      </c>
      <c r="V2629" s="69">
        <f>1</f>
        <v/>
      </c>
      <c r="W2629" s="69">
        <f>IF($N2629="Accepté",1,0)</f>
        <v/>
      </c>
      <c r="X2629" s="68">
        <f>$M2629*$W2629</f>
        <v/>
      </c>
      <c r="Y2629" s="68">
        <f>IF($N2629="En cours",0,$M2629)</f>
        <v/>
      </c>
      <c r="Z2629" s="69">
        <f>IF($P2629="",0,1)</f>
        <v/>
      </c>
      <c r="AA2629" s="70">
        <f>IF($P2629="",0,$P2629)</f>
        <v/>
      </c>
      <c r="AB2629" s="69">
        <f>IF(AND($P2629&lt;&gt;"",$P2629&lt;=Paramètres!$C$14),1,0)</f>
        <v/>
      </c>
      <c r="AC2629" s="67">
        <f>IF($P2629="","Jamais relancé",IF($P2629&lt;=3,"0-3 j",IF($P2629&lt;=7,"4-7 j",IF($P2629&lt;=15,"8-15 j","Plus de 15 j"))))</f>
        <v/>
      </c>
      <c r="AD2629" s="67">
        <f>IF($M2629&lt;=1000,"Moins de 1 k€",IF($M2629&lt;=5000,"1 à 5 k€",IF($M2629&lt;=15000,"5 à 15 k€","Plus de 15 k€")))</f>
        <v/>
      </c>
    </row>
    <row r="2630">
      <c r="A2630" s="65" t="inlineStr">
        <is>
          <t>DEV-02629</t>
        </is>
      </c>
      <c r="B2630" s="66" t="n">
        <v>46050</v>
      </c>
      <c r="C2630" s="65" t="inlineStr">
        <is>
          <t>2026-01</t>
        </is>
      </c>
      <c r="D2630" s="65" t="inlineStr">
        <is>
          <t>2025-2026</t>
        </is>
      </c>
      <c r="E2630" s="65" t="inlineStr">
        <is>
          <t>CLI-0308</t>
        </is>
      </c>
      <c r="F2630" s="65" t="inlineStr">
        <is>
          <t>Particulier</t>
        </is>
      </c>
      <c r="G2630" s="65" t="inlineStr">
        <is>
          <t>Bordeaux</t>
        </is>
      </c>
      <c r="H2630" s="65" t="inlineStr">
        <is>
          <t>Sophie Marchand</t>
        </is>
      </c>
      <c r="I2630" s="65" t="inlineStr">
        <is>
          <t>Électricité</t>
        </is>
      </c>
      <c r="J2630" s="65" t="inlineStr">
        <is>
          <t>EL-002</t>
        </is>
      </c>
      <c r="K2630" s="65" t="inlineStr">
        <is>
          <t>Installation borne de recharge VE</t>
        </is>
      </c>
      <c r="L2630" s="67" t="n">
        <v>1</v>
      </c>
      <c r="M2630" s="68" t="n">
        <v>1597.68</v>
      </c>
      <c r="N2630" s="65" t="inlineStr">
        <is>
          <t>Refusé</t>
        </is>
      </c>
      <c r="O2630" s="66" t="n">
        <v>46067</v>
      </c>
      <c r="P2630" s="67" t="n"/>
      <c r="Q2630" s="67" t="n">
        <v>0</v>
      </c>
      <c r="R2630" s="67">
        <f>$I2630</f>
        <v/>
      </c>
      <c r="S2630" s="67">
        <f>$K2630</f>
        <v/>
      </c>
      <c r="T2630" s="67">
        <f>IFERROR(INDEX(Clients!$G$2:$G$1020,MATCH($E2630,Clients!$A$2:$A$1020,0)),"")</f>
        <v/>
      </c>
      <c r="U2630" s="67">
        <f>IFERROR(INDEX(Clients!$I$2:$I$1020,MATCH($E2630,Clients!$A$2:$A$1020,0)),"")</f>
        <v/>
      </c>
      <c r="V2630" s="69">
        <f>1</f>
        <v/>
      </c>
      <c r="W2630" s="69">
        <f>IF($N2630="Accepté",1,0)</f>
        <v/>
      </c>
      <c r="X2630" s="68">
        <f>$M2630*$W2630</f>
        <v/>
      </c>
      <c r="Y2630" s="68">
        <f>IF($N2630="En cours",0,$M2630)</f>
        <v/>
      </c>
      <c r="Z2630" s="69">
        <f>IF($P2630="",0,1)</f>
        <v/>
      </c>
      <c r="AA2630" s="70">
        <f>IF($P2630="",0,$P2630)</f>
        <v/>
      </c>
      <c r="AB2630" s="69">
        <f>IF(AND($P2630&lt;&gt;"",$P2630&lt;=Paramètres!$C$14),1,0)</f>
        <v/>
      </c>
      <c r="AC2630" s="67">
        <f>IF($P2630="","Jamais relancé",IF($P2630&lt;=3,"0-3 j",IF($P2630&lt;=7,"4-7 j",IF($P2630&lt;=15,"8-15 j","Plus de 15 j"))))</f>
        <v/>
      </c>
      <c r="AD2630" s="67">
        <f>IF($M2630&lt;=1000,"Moins de 1 k€",IF($M2630&lt;=5000,"1 à 5 k€",IF($M2630&lt;=15000,"5 à 15 k€","Plus de 15 k€")))</f>
        <v/>
      </c>
    </row>
    <row r="2631">
      <c r="A2631" s="65" t="inlineStr">
        <is>
          <t>DEV-02630</t>
        </is>
      </c>
      <c r="B2631" s="66" t="n">
        <v>46050</v>
      </c>
      <c r="C2631" s="65" t="inlineStr">
        <is>
          <t>2026-01</t>
        </is>
      </c>
      <c r="D2631" s="65" t="inlineStr">
        <is>
          <t>2025-2026</t>
        </is>
      </c>
      <c r="E2631" s="65" t="inlineStr">
        <is>
          <t>CLI-0984</t>
        </is>
      </c>
      <c r="F2631" s="65" t="inlineStr">
        <is>
          <t>Professionnel</t>
        </is>
      </c>
      <c r="G2631" s="65" t="inlineStr">
        <is>
          <t>Montpellier</t>
        </is>
      </c>
      <c r="H2631" s="65" t="inlineStr">
        <is>
          <t>Thomas Rey</t>
        </is>
      </c>
      <c r="I2631" s="65" t="inlineStr">
        <is>
          <t>Dépannage</t>
        </is>
      </c>
      <c r="J2631" s="65" t="inlineStr">
        <is>
          <t>DP-002</t>
        </is>
      </c>
      <c r="K2631" s="65" t="inlineStr">
        <is>
          <t>Débouchage canalisation</t>
        </is>
      </c>
      <c r="L2631" s="67" t="n">
        <v>2</v>
      </c>
      <c r="M2631" s="68" t="n">
        <v>1401.49</v>
      </c>
      <c r="N2631" s="65" t="inlineStr">
        <is>
          <t>Sans réponse</t>
        </is>
      </c>
      <c r="O2631" s="66" t="n">
        <v>46075</v>
      </c>
      <c r="P2631" s="67" t="n"/>
      <c r="Q2631" s="67" t="n">
        <v>0</v>
      </c>
      <c r="R2631" s="67">
        <f>$I2631</f>
        <v/>
      </c>
      <c r="S2631" s="67">
        <f>$K2631</f>
        <v/>
      </c>
      <c r="T2631" s="67">
        <f>IFERROR(INDEX(Clients!$G$2:$G$1020,MATCH($E2631,Clients!$A$2:$A$1020,0)),"")</f>
        <v/>
      </c>
      <c r="U2631" s="67">
        <f>IFERROR(INDEX(Clients!$I$2:$I$1020,MATCH($E2631,Clients!$A$2:$A$1020,0)),"")</f>
        <v/>
      </c>
      <c r="V2631" s="69">
        <f>1</f>
        <v/>
      </c>
      <c r="W2631" s="69">
        <f>IF($N2631="Accepté",1,0)</f>
        <v/>
      </c>
      <c r="X2631" s="68">
        <f>$M2631*$W2631</f>
        <v/>
      </c>
      <c r="Y2631" s="68">
        <f>IF($N2631="En cours",0,$M2631)</f>
        <v/>
      </c>
      <c r="Z2631" s="69">
        <f>IF($P2631="",0,1)</f>
        <v/>
      </c>
      <c r="AA2631" s="70">
        <f>IF($P2631="",0,$P2631)</f>
        <v/>
      </c>
      <c r="AB2631" s="69">
        <f>IF(AND($P2631&lt;&gt;"",$P2631&lt;=Paramètres!$C$14),1,0)</f>
        <v/>
      </c>
      <c r="AC2631" s="67">
        <f>IF($P2631="","Jamais relancé",IF($P2631&lt;=3,"0-3 j",IF($P2631&lt;=7,"4-7 j",IF($P2631&lt;=15,"8-15 j","Plus de 15 j"))))</f>
        <v/>
      </c>
      <c r="AD2631" s="67">
        <f>IF($M2631&lt;=1000,"Moins de 1 k€",IF($M2631&lt;=5000,"1 à 5 k€",IF($M2631&lt;=15000,"5 à 15 k€","Plus de 15 k€")))</f>
        <v/>
      </c>
    </row>
    <row r="2632">
      <c r="A2632" s="65" t="inlineStr">
        <is>
          <t>DEV-02631</t>
        </is>
      </c>
      <c r="B2632" s="66" t="n">
        <v>46051</v>
      </c>
      <c r="C2632" s="65" t="inlineStr">
        <is>
          <t>2026-01</t>
        </is>
      </c>
      <c r="D2632" s="65" t="inlineStr">
        <is>
          <t>2025-2026</t>
        </is>
      </c>
      <c r="E2632" s="65" t="inlineStr">
        <is>
          <t>CLI-0325</t>
        </is>
      </c>
      <c r="F2632" s="65" t="inlineStr">
        <is>
          <t>Particulier</t>
        </is>
      </c>
      <c r="G2632" s="65" t="inlineStr">
        <is>
          <t>Toulouse</t>
        </is>
      </c>
      <c r="H2632" s="65" t="inlineStr">
        <is>
          <t>Nadia Cherif</t>
        </is>
      </c>
      <c r="I2632" s="65" t="inlineStr">
        <is>
          <t>Chauffage</t>
        </is>
      </c>
      <c r="J2632" s="65" t="inlineStr">
        <is>
          <t>CH-001</t>
        </is>
      </c>
      <c r="K2632" s="65" t="inlineStr">
        <is>
          <t>Installation chaudière gaz condensation</t>
        </is>
      </c>
      <c r="L2632" s="67" t="n">
        <v>1</v>
      </c>
      <c r="M2632" s="68" t="n">
        <v>5719.55</v>
      </c>
      <c r="N2632" s="65" t="inlineStr">
        <is>
          <t>Accepté</t>
        </is>
      </c>
      <c r="O2632" s="66" t="n">
        <v>46081</v>
      </c>
      <c r="P2632" s="67" t="n">
        <v>18</v>
      </c>
      <c r="Q2632" s="67" t="n">
        <v>1</v>
      </c>
      <c r="R2632" s="67">
        <f>$I2632</f>
        <v/>
      </c>
      <c r="S2632" s="67">
        <f>$K2632</f>
        <v/>
      </c>
      <c r="T2632" s="67">
        <f>IFERROR(INDEX(Clients!$G$2:$G$1020,MATCH($E2632,Clients!$A$2:$A$1020,0)),"")</f>
        <v/>
      </c>
      <c r="U2632" s="67">
        <f>IFERROR(INDEX(Clients!$I$2:$I$1020,MATCH($E2632,Clients!$A$2:$A$1020,0)),"")</f>
        <v/>
      </c>
      <c r="V2632" s="69">
        <f>1</f>
        <v/>
      </c>
      <c r="W2632" s="69">
        <f>IF($N2632="Accepté",1,0)</f>
        <v/>
      </c>
      <c r="X2632" s="68">
        <f>$M2632*$W2632</f>
        <v/>
      </c>
      <c r="Y2632" s="68">
        <f>IF($N2632="En cours",0,$M2632)</f>
        <v/>
      </c>
      <c r="Z2632" s="69">
        <f>IF($P2632="",0,1)</f>
        <v/>
      </c>
      <c r="AA2632" s="70">
        <f>IF($P2632="",0,$P2632)</f>
        <v/>
      </c>
      <c r="AB2632" s="69">
        <f>IF(AND($P2632&lt;&gt;"",$P2632&lt;=Paramètres!$C$14),1,0)</f>
        <v/>
      </c>
      <c r="AC2632" s="67">
        <f>IF($P2632="","Jamais relancé",IF($P2632&lt;=3,"0-3 j",IF($P2632&lt;=7,"4-7 j",IF($P2632&lt;=15,"8-15 j","Plus de 15 j"))))</f>
        <v/>
      </c>
      <c r="AD2632" s="67">
        <f>IF($M2632&lt;=1000,"Moins de 1 k€",IF($M2632&lt;=5000,"1 à 5 k€",IF($M2632&lt;=15000,"5 à 15 k€","Plus de 15 k€")))</f>
        <v/>
      </c>
    </row>
    <row r="2633">
      <c r="A2633" s="65" t="inlineStr">
        <is>
          <t>DEV-02632</t>
        </is>
      </c>
      <c r="B2633" s="66" t="n">
        <v>46051</v>
      </c>
      <c r="C2633" s="65" t="inlineStr">
        <is>
          <t>2026-01</t>
        </is>
      </c>
      <c r="D2633" s="65" t="inlineStr">
        <is>
          <t>2025-2026</t>
        </is>
      </c>
      <c r="E2633" s="65" t="inlineStr">
        <is>
          <t>CLI-0718</t>
        </is>
      </c>
      <c r="F2633" s="65" t="inlineStr">
        <is>
          <t>Particulier</t>
        </is>
      </c>
      <c r="G2633" s="65" t="inlineStr">
        <is>
          <t>Toulouse</t>
        </is>
      </c>
      <c r="H2633" s="65" t="inlineStr">
        <is>
          <t>Nadia Cherif</t>
        </is>
      </c>
      <c r="I2633" s="65" t="inlineStr">
        <is>
          <t>Plomberie</t>
        </is>
      </c>
      <c r="J2633" s="65" t="inlineStr">
        <is>
          <t>PR-002</t>
        </is>
      </c>
      <c r="K2633" s="65" t="inlineStr">
        <is>
          <t>Recherche de fuite + réparation</t>
        </is>
      </c>
      <c r="L2633" s="67" t="n">
        <v>3</v>
      </c>
      <c r="M2633" s="68" t="n">
        <v>1267.26</v>
      </c>
      <c r="N2633" s="65" t="inlineStr">
        <is>
          <t>Sans réponse</t>
        </is>
      </c>
      <c r="O2633" s="66" t="n">
        <v>46077</v>
      </c>
      <c r="P2633" s="67" t="n">
        <v>11</v>
      </c>
      <c r="Q2633" s="67" t="n">
        <v>2</v>
      </c>
      <c r="R2633" s="67">
        <f>$I2633</f>
        <v/>
      </c>
      <c r="S2633" s="67">
        <f>$K2633</f>
        <v/>
      </c>
      <c r="T2633" s="67">
        <f>IFERROR(INDEX(Clients!$G$2:$G$1020,MATCH($E2633,Clients!$A$2:$A$1020,0)),"")</f>
        <v/>
      </c>
      <c r="U2633" s="67">
        <f>IFERROR(INDEX(Clients!$I$2:$I$1020,MATCH($E2633,Clients!$A$2:$A$1020,0)),"")</f>
        <v/>
      </c>
      <c r="V2633" s="69">
        <f>1</f>
        <v/>
      </c>
      <c r="W2633" s="69">
        <f>IF($N2633="Accepté",1,0)</f>
        <v/>
      </c>
      <c r="X2633" s="68">
        <f>$M2633*$W2633</f>
        <v/>
      </c>
      <c r="Y2633" s="68">
        <f>IF($N2633="En cours",0,$M2633)</f>
        <v/>
      </c>
      <c r="Z2633" s="69">
        <f>IF($P2633="",0,1)</f>
        <v/>
      </c>
      <c r="AA2633" s="70">
        <f>IF($P2633="",0,$P2633)</f>
        <v/>
      </c>
      <c r="AB2633" s="69">
        <f>IF(AND($P2633&lt;&gt;"",$P2633&lt;=Paramètres!$C$14),1,0)</f>
        <v/>
      </c>
      <c r="AC2633" s="67">
        <f>IF($P2633="","Jamais relancé",IF($P2633&lt;=3,"0-3 j",IF($P2633&lt;=7,"4-7 j",IF($P2633&lt;=15,"8-15 j","Plus de 15 j"))))</f>
        <v/>
      </c>
      <c r="AD2633" s="67">
        <f>IF($M2633&lt;=1000,"Moins de 1 k€",IF($M2633&lt;=5000,"1 à 5 k€",IF($M2633&lt;=15000,"5 à 15 k€","Plus de 15 k€")))</f>
        <v/>
      </c>
    </row>
    <row r="2634">
      <c r="A2634" s="65" t="inlineStr">
        <is>
          <t>DEV-02633</t>
        </is>
      </c>
      <c r="B2634" s="66" t="n">
        <v>46052</v>
      </c>
      <c r="C2634" s="65" t="inlineStr">
        <is>
          <t>2026-01</t>
        </is>
      </c>
      <c r="D2634" s="65" t="inlineStr">
        <is>
          <t>2025-2026</t>
        </is>
      </c>
      <c r="E2634" s="65" t="inlineStr">
        <is>
          <t>CLI-0262</t>
        </is>
      </c>
      <c r="F2634" s="65" t="inlineStr">
        <is>
          <t>Particulier</t>
        </is>
      </c>
      <c r="G2634" s="65" t="inlineStr">
        <is>
          <t>Toulouse</t>
        </is>
      </c>
      <c r="H2634" s="65" t="inlineStr">
        <is>
          <t>Julien Fabre</t>
        </is>
      </c>
      <c r="I2634" s="65" t="inlineStr">
        <is>
          <t>Salle de bain</t>
        </is>
      </c>
      <c r="J2634" s="65" t="inlineStr">
        <is>
          <t>SB-001</t>
        </is>
      </c>
      <c r="K2634" s="65" t="inlineStr">
        <is>
          <t>Rénovation salle de bain complète</t>
        </is>
      </c>
      <c r="L2634" s="67" t="n">
        <v>1</v>
      </c>
      <c r="M2634" s="68" t="n">
        <v>9834.23</v>
      </c>
      <c r="N2634" s="65" t="inlineStr">
        <is>
          <t>Refusé</t>
        </is>
      </c>
      <c r="O2634" s="66" t="n">
        <v>46088</v>
      </c>
      <c r="P2634" s="67" t="n"/>
      <c r="Q2634" s="67" t="n">
        <v>0</v>
      </c>
      <c r="R2634" s="67">
        <f>$I2634</f>
        <v/>
      </c>
      <c r="S2634" s="67">
        <f>$K2634</f>
        <v/>
      </c>
      <c r="T2634" s="67">
        <f>IFERROR(INDEX(Clients!$G$2:$G$1020,MATCH($E2634,Clients!$A$2:$A$1020,0)),"")</f>
        <v/>
      </c>
      <c r="U2634" s="67">
        <f>IFERROR(INDEX(Clients!$I$2:$I$1020,MATCH($E2634,Clients!$A$2:$A$1020,0)),"")</f>
        <v/>
      </c>
      <c r="V2634" s="69">
        <f>1</f>
        <v/>
      </c>
      <c r="W2634" s="69">
        <f>IF($N2634="Accepté",1,0)</f>
        <v/>
      </c>
      <c r="X2634" s="68">
        <f>$M2634*$W2634</f>
        <v/>
      </c>
      <c r="Y2634" s="68">
        <f>IF($N2634="En cours",0,$M2634)</f>
        <v/>
      </c>
      <c r="Z2634" s="69">
        <f>IF($P2634="",0,1)</f>
        <v/>
      </c>
      <c r="AA2634" s="70">
        <f>IF($P2634="",0,$P2634)</f>
        <v/>
      </c>
      <c r="AB2634" s="69">
        <f>IF(AND($P2634&lt;&gt;"",$P2634&lt;=Paramètres!$C$14),1,0)</f>
        <v/>
      </c>
      <c r="AC2634" s="67">
        <f>IF($P2634="","Jamais relancé",IF($P2634&lt;=3,"0-3 j",IF($P2634&lt;=7,"4-7 j",IF($P2634&lt;=15,"8-15 j","Plus de 15 j"))))</f>
        <v/>
      </c>
      <c r="AD2634" s="67">
        <f>IF($M2634&lt;=1000,"Moins de 1 k€",IF($M2634&lt;=5000,"1 à 5 k€",IF($M2634&lt;=15000,"5 à 15 k€","Plus de 15 k€")))</f>
        <v/>
      </c>
    </row>
    <row r="2635">
      <c r="A2635" s="65" t="inlineStr">
        <is>
          <t>DEV-02634</t>
        </is>
      </c>
      <c r="B2635" s="66" t="n">
        <v>46052</v>
      </c>
      <c r="C2635" s="65" t="inlineStr">
        <is>
          <t>2026-01</t>
        </is>
      </c>
      <c r="D2635" s="65" t="inlineStr">
        <is>
          <t>2025-2026</t>
        </is>
      </c>
      <c r="E2635" s="65" t="inlineStr">
        <is>
          <t>CLI-0728</t>
        </is>
      </c>
      <c r="F2635" s="65" t="inlineStr">
        <is>
          <t>Particulier</t>
        </is>
      </c>
      <c r="G2635" s="65" t="inlineStr">
        <is>
          <t>Bordeaux</t>
        </is>
      </c>
      <c r="H2635" s="65" t="inlineStr">
        <is>
          <t>Karim Belkacem</t>
        </is>
      </c>
      <c r="I2635" s="65" t="inlineStr">
        <is>
          <t>Chauffage</t>
        </is>
      </c>
      <c r="J2635" s="65" t="inlineStr">
        <is>
          <t>CH-001</t>
        </is>
      </c>
      <c r="K2635" s="65" t="inlineStr">
        <is>
          <t>Installation chaudière gaz condensation</t>
        </is>
      </c>
      <c r="L2635" s="67" t="n">
        <v>1</v>
      </c>
      <c r="M2635" s="68" t="n">
        <v>4890.67</v>
      </c>
      <c r="N2635" s="65" t="inlineStr">
        <is>
          <t>Sans réponse</t>
        </is>
      </c>
      <c r="O2635" s="66" t="n">
        <v>46078</v>
      </c>
      <c r="P2635" s="67" t="n">
        <v>3</v>
      </c>
      <c r="Q2635" s="67" t="n">
        <v>2</v>
      </c>
      <c r="R2635" s="67">
        <f>$I2635</f>
        <v/>
      </c>
      <c r="S2635" s="67">
        <f>$K2635</f>
        <v/>
      </c>
      <c r="T2635" s="67">
        <f>IFERROR(INDEX(Clients!$G$2:$G$1020,MATCH($E2635,Clients!$A$2:$A$1020,0)),"")</f>
        <v/>
      </c>
      <c r="U2635" s="67">
        <f>IFERROR(INDEX(Clients!$I$2:$I$1020,MATCH($E2635,Clients!$A$2:$A$1020,0)),"")</f>
        <v/>
      </c>
      <c r="V2635" s="69">
        <f>1</f>
        <v/>
      </c>
      <c r="W2635" s="69">
        <f>IF($N2635="Accepté",1,0)</f>
        <v/>
      </c>
      <c r="X2635" s="68">
        <f>$M2635*$W2635</f>
        <v/>
      </c>
      <c r="Y2635" s="68">
        <f>IF($N2635="En cours",0,$M2635)</f>
        <v/>
      </c>
      <c r="Z2635" s="69">
        <f>IF($P2635="",0,1)</f>
        <v/>
      </c>
      <c r="AA2635" s="70">
        <f>IF($P2635="",0,$P2635)</f>
        <v/>
      </c>
      <c r="AB2635" s="69">
        <f>IF(AND($P2635&lt;&gt;"",$P2635&lt;=Paramètres!$C$14),1,0)</f>
        <v/>
      </c>
      <c r="AC2635" s="67">
        <f>IF($P2635="","Jamais relancé",IF($P2635&lt;=3,"0-3 j",IF($P2635&lt;=7,"4-7 j",IF($P2635&lt;=15,"8-15 j","Plus de 15 j"))))</f>
        <v/>
      </c>
      <c r="AD2635" s="67">
        <f>IF($M2635&lt;=1000,"Moins de 1 k€",IF($M2635&lt;=5000,"1 à 5 k€",IF($M2635&lt;=15000,"5 à 15 k€","Plus de 15 k€")))</f>
        <v/>
      </c>
    </row>
    <row r="2636">
      <c r="A2636" s="65" t="inlineStr">
        <is>
          <t>DEV-02635</t>
        </is>
      </c>
      <c r="B2636" s="66" t="n">
        <v>46052</v>
      </c>
      <c r="C2636" s="65" t="inlineStr">
        <is>
          <t>2026-01</t>
        </is>
      </c>
      <c r="D2636" s="65" t="inlineStr">
        <is>
          <t>2025-2026</t>
        </is>
      </c>
      <c r="E2636" s="65" t="inlineStr">
        <is>
          <t>CLI-0505</t>
        </is>
      </c>
      <c r="F2636" s="65" t="inlineStr">
        <is>
          <t>Syndic</t>
        </is>
      </c>
      <c r="G2636" s="65" t="inlineStr">
        <is>
          <t>Bordeaux</t>
        </is>
      </c>
      <c r="H2636" s="65" t="inlineStr">
        <is>
          <t>Sophie Marchand</t>
        </is>
      </c>
      <c r="I2636" s="65" t="inlineStr">
        <is>
          <t>Plomberie</t>
        </is>
      </c>
      <c r="J2636" s="65" t="inlineStr">
        <is>
          <t>PR-003</t>
        </is>
      </c>
      <c r="K2636" s="65" t="inlineStr">
        <is>
          <t>Réfection réseau eau appartement</t>
        </is>
      </c>
      <c r="L2636" s="67" t="n">
        <v>1</v>
      </c>
      <c r="M2636" s="68" t="n">
        <v>6190.59</v>
      </c>
      <c r="N2636" s="65" t="inlineStr">
        <is>
          <t>Refusé</t>
        </is>
      </c>
      <c r="O2636" s="66" t="n">
        <v>46087</v>
      </c>
      <c r="P2636" s="67" t="n">
        <v>11</v>
      </c>
      <c r="Q2636" s="67" t="n">
        <v>2</v>
      </c>
      <c r="R2636" s="67">
        <f>$I2636</f>
        <v/>
      </c>
      <c r="S2636" s="67">
        <f>$K2636</f>
        <v/>
      </c>
      <c r="T2636" s="67">
        <f>IFERROR(INDEX(Clients!$G$2:$G$1020,MATCH($E2636,Clients!$A$2:$A$1020,0)),"")</f>
        <v/>
      </c>
      <c r="U2636" s="67">
        <f>IFERROR(INDEX(Clients!$I$2:$I$1020,MATCH($E2636,Clients!$A$2:$A$1020,0)),"")</f>
        <v/>
      </c>
      <c r="V2636" s="69">
        <f>1</f>
        <v/>
      </c>
      <c r="W2636" s="69">
        <f>IF($N2636="Accepté",1,0)</f>
        <v/>
      </c>
      <c r="X2636" s="68">
        <f>$M2636*$W2636</f>
        <v/>
      </c>
      <c r="Y2636" s="68">
        <f>IF($N2636="En cours",0,$M2636)</f>
        <v/>
      </c>
      <c r="Z2636" s="69">
        <f>IF($P2636="",0,1)</f>
        <v/>
      </c>
      <c r="AA2636" s="70">
        <f>IF($P2636="",0,$P2636)</f>
        <v/>
      </c>
      <c r="AB2636" s="69">
        <f>IF(AND($P2636&lt;&gt;"",$P2636&lt;=Paramètres!$C$14),1,0)</f>
        <v/>
      </c>
      <c r="AC2636" s="67">
        <f>IF($P2636="","Jamais relancé",IF($P2636&lt;=3,"0-3 j",IF($P2636&lt;=7,"4-7 j",IF($P2636&lt;=15,"8-15 j","Plus de 15 j"))))</f>
        <v/>
      </c>
      <c r="AD2636" s="67">
        <f>IF($M2636&lt;=1000,"Moins de 1 k€",IF($M2636&lt;=5000,"1 à 5 k€",IF($M2636&lt;=15000,"5 à 15 k€","Plus de 15 k€")))</f>
        <v/>
      </c>
    </row>
    <row r="2637">
      <c r="A2637" s="65" t="inlineStr">
        <is>
          <t>DEV-02636</t>
        </is>
      </c>
      <c r="B2637" s="66" t="n">
        <v>46052</v>
      </c>
      <c r="C2637" s="65" t="inlineStr">
        <is>
          <t>2026-01</t>
        </is>
      </c>
      <c r="D2637" s="65" t="inlineStr">
        <is>
          <t>2025-2026</t>
        </is>
      </c>
      <c r="E2637" s="65" t="inlineStr">
        <is>
          <t>CLI-0367</t>
        </is>
      </c>
      <c r="F2637" s="65" t="inlineStr">
        <is>
          <t>Particulier</t>
        </is>
      </c>
      <c r="G2637" s="65" t="inlineStr">
        <is>
          <t>Toulouse</t>
        </is>
      </c>
      <c r="H2637" s="65" t="inlineStr">
        <is>
          <t>Julien Fabre</t>
        </is>
      </c>
      <c r="I2637" s="65" t="inlineStr">
        <is>
          <t>Dépannage</t>
        </is>
      </c>
      <c r="J2637" s="65" t="inlineStr">
        <is>
          <t>DP-002</t>
        </is>
      </c>
      <c r="K2637" s="65" t="inlineStr">
        <is>
          <t>Débouchage canalisation</t>
        </is>
      </c>
      <c r="L2637" s="67" t="n">
        <v>1</v>
      </c>
      <c r="M2637" s="68" t="n">
        <v>366.61</v>
      </c>
      <c r="N2637" s="65" t="inlineStr">
        <is>
          <t>Sans réponse</t>
        </is>
      </c>
      <c r="O2637" s="66" t="n">
        <v>46069</v>
      </c>
      <c r="P2637" s="67" t="n">
        <v>17</v>
      </c>
      <c r="Q2637" s="67" t="n">
        <v>1</v>
      </c>
      <c r="R2637" s="67">
        <f>$I2637</f>
        <v/>
      </c>
      <c r="S2637" s="67">
        <f>$K2637</f>
        <v/>
      </c>
      <c r="T2637" s="67">
        <f>IFERROR(INDEX(Clients!$G$2:$G$1020,MATCH($E2637,Clients!$A$2:$A$1020,0)),"")</f>
        <v/>
      </c>
      <c r="U2637" s="67">
        <f>IFERROR(INDEX(Clients!$I$2:$I$1020,MATCH($E2637,Clients!$A$2:$A$1020,0)),"")</f>
        <v/>
      </c>
      <c r="V2637" s="69">
        <f>1</f>
        <v/>
      </c>
      <c r="W2637" s="69">
        <f>IF($N2637="Accepté",1,0)</f>
        <v/>
      </c>
      <c r="X2637" s="68">
        <f>$M2637*$W2637</f>
        <v/>
      </c>
      <c r="Y2637" s="68">
        <f>IF($N2637="En cours",0,$M2637)</f>
        <v/>
      </c>
      <c r="Z2637" s="69">
        <f>IF($P2637="",0,1)</f>
        <v/>
      </c>
      <c r="AA2637" s="70">
        <f>IF($P2637="",0,$P2637)</f>
        <v/>
      </c>
      <c r="AB2637" s="69">
        <f>IF(AND($P2637&lt;&gt;"",$P2637&lt;=Paramètres!$C$14),1,0)</f>
        <v/>
      </c>
      <c r="AC2637" s="67">
        <f>IF($P2637="","Jamais relancé",IF($P2637&lt;=3,"0-3 j",IF($P2637&lt;=7,"4-7 j",IF($P2637&lt;=15,"8-15 j","Plus de 15 j"))))</f>
        <v/>
      </c>
      <c r="AD2637" s="67">
        <f>IF($M2637&lt;=1000,"Moins de 1 k€",IF($M2637&lt;=5000,"1 à 5 k€",IF($M2637&lt;=15000,"5 à 15 k€","Plus de 15 k€")))</f>
        <v/>
      </c>
    </row>
    <row r="2638">
      <c r="A2638" s="65" t="inlineStr">
        <is>
          <t>DEV-02637</t>
        </is>
      </c>
      <c r="B2638" s="66" t="n">
        <v>46052</v>
      </c>
      <c r="C2638" s="65" t="inlineStr">
        <is>
          <t>2026-01</t>
        </is>
      </c>
      <c r="D2638" s="65" t="inlineStr">
        <is>
          <t>2025-2026</t>
        </is>
      </c>
      <c r="E2638" s="65" t="inlineStr">
        <is>
          <t>CLI-0558</t>
        </is>
      </c>
      <c r="F2638" s="65" t="inlineStr">
        <is>
          <t>Particulier</t>
        </is>
      </c>
      <c r="G2638" s="65" t="inlineStr">
        <is>
          <t>Montpellier</t>
        </is>
      </c>
      <c r="H2638" s="65" t="inlineStr">
        <is>
          <t>Thomas Rey</t>
        </is>
      </c>
      <c r="I2638" s="65" t="inlineStr">
        <is>
          <t>Plomberie</t>
        </is>
      </c>
      <c r="J2638" s="65" t="inlineStr">
        <is>
          <t>PR-001</t>
        </is>
      </c>
      <c r="K2638" s="65" t="inlineStr">
        <is>
          <t>Remplacement chauffe-eau 200 L</t>
        </is>
      </c>
      <c r="L2638" s="67" t="n">
        <v>2</v>
      </c>
      <c r="M2638" s="68" t="n">
        <v>2387.14</v>
      </c>
      <c r="N2638" s="65" t="inlineStr">
        <is>
          <t>Refusé</t>
        </is>
      </c>
      <c r="O2638" s="66" t="n">
        <v>46060</v>
      </c>
      <c r="P2638" s="67" t="n"/>
      <c r="Q2638" s="67" t="n">
        <v>0</v>
      </c>
      <c r="R2638" s="67">
        <f>$I2638</f>
        <v/>
      </c>
      <c r="S2638" s="67">
        <f>$K2638</f>
        <v/>
      </c>
      <c r="T2638" s="67">
        <f>IFERROR(INDEX(Clients!$G$2:$G$1020,MATCH($E2638,Clients!$A$2:$A$1020,0)),"")</f>
        <v/>
      </c>
      <c r="U2638" s="67">
        <f>IFERROR(INDEX(Clients!$I$2:$I$1020,MATCH($E2638,Clients!$A$2:$A$1020,0)),"")</f>
        <v/>
      </c>
      <c r="V2638" s="69">
        <f>1</f>
        <v/>
      </c>
      <c r="W2638" s="69">
        <f>IF($N2638="Accepté",1,0)</f>
        <v/>
      </c>
      <c r="X2638" s="68">
        <f>$M2638*$W2638</f>
        <v/>
      </c>
      <c r="Y2638" s="68">
        <f>IF($N2638="En cours",0,$M2638)</f>
        <v/>
      </c>
      <c r="Z2638" s="69">
        <f>IF($P2638="",0,1)</f>
        <v/>
      </c>
      <c r="AA2638" s="70">
        <f>IF($P2638="",0,$P2638)</f>
        <v/>
      </c>
      <c r="AB2638" s="69">
        <f>IF(AND($P2638&lt;&gt;"",$P2638&lt;=Paramètres!$C$14),1,0)</f>
        <v/>
      </c>
      <c r="AC2638" s="67">
        <f>IF($P2638="","Jamais relancé",IF($P2638&lt;=3,"0-3 j",IF($P2638&lt;=7,"4-7 j",IF($P2638&lt;=15,"8-15 j","Plus de 15 j"))))</f>
        <v/>
      </c>
      <c r="AD2638" s="67">
        <f>IF($M2638&lt;=1000,"Moins de 1 k€",IF($M2638&lt;=5000,"1 à 5 k€",IF($M2638&lt;=15000,"5 à 15 k€","Plus de 15 k€")))</f>
        <v/>
      </c>
    </row>
    <row r="2639">
      <c r="A2639" s="65" t="inlineStr">
        <is>
          <t>DEV-02638</t>
        </is>
      </c>
      <c r="B2639" s="66" t="n">
        <v>46055</v>
      </c>
      <c r="C2639" s="65" t="inlineStr">
        <is>
          <t>2026-02</t>
        </is>
      </c>
      <c r="D2639" s="65" t="inlineStr">
        <is>
          <t>2025-2026</t>
        </is>
      </c>
      <c r="E2639" s="65" t="inlineStr">
        <is>
          <t>CLI-0166</t>
        </is>
      </c>
      <c r="F2639" s="65" t="inlineStr">
        <is>
          <t>Particulier</t>
        </is>
      </c>
      <c r="G2639" s="65" t="inlineStr">
        <is>
          <t>Bordeaux</t>
        </is>
      </c>
      <c r="H2639" s="65" t="inlineStr">
        <is>
          <t>Karim Belkacem</t>
        </is>
      </c>
      <c r="I2639" s="65" t="inlineStr">
        <is>
          <t>Salle de bain</t>
        </is>
      </c>
      <c r="J2639" s="65" t="inlineStr">
        <is>
          <t>SB-002</t>
        </is>
      </c>
      <c r="K2639" s="65" t="inlineStr">
        <is>
          <t>Remplacement baignoire par douche</t>
        </is>
      </c>
      <c r="L2639" s="67" t="n">
        <v>1</v>
      </c>
      <c r="M2639" s="68" t="n">
        <v>3757.82</v>
      </c>
      <c r="N2639" s="65" t="inlineStr">
        <is>
          <t>Refusé</t>
        </is>
      </c>
      <c r="O2639" s="66" t="n">
        <v>46070</v>
      </c>
      <c r="P2639" s="67" t="n"/>
      <c r="Q2639" s="67" t="n">
        <v>0</v>
      </c>
      <c r="R2639" s="67">
        <f>$I2639</f>
        <v/>
      </c>
      <c r="S2639" s="67">
        <f>$K2639</f>
        <v/>
      </c>
      <c r="T2639" s="67">
        <f>IFERROR(INDEX(Clients!$G$2:$G$1020,MATCH($E2639,Clients!$A$2:$A$1020,0)),"")</f>
        <v/>
      </c>
      <c r="U2639" s="67">
        <f>IFERROR(INDEX(Clients!$I$2:$I$1020,MATCH($E2639,Clients!$A$2:$A$1020,0)),"")</f>
        <v/>
      </c>
      <c r="V2639" s="69">
        <f>1</f>
        <v/>
      </c>
      <c r="W2639" s="69">
        <f>IF($N2639="Accepté",1,0)</f>
        <v/>
      </c>
      <c r="X2639" s="68">
        <f>$M2639*$W2639</f>
        <v/>
      </c>
      <c r="Y2639" s="68">
        <f>IF($N2639="En cours",0,$M2639)</f>
        <v/>
      </c>
      <c r="Z2639" s="69">
        <f>IF($P2639="",0,1)</f>
        <v/>
      </c>
      <c r="AA2639" s="70">
        <f>IF($P2639="",0,$P2639)</f>
        <v/>
      </c>
      <c r="AB2639" s="69">
        <f>IF(AND($P2639&lt;&gt;"",$P2639&lt;=Paramètres!$C$14),1,0)</f>
        <v/>
      </c>
      <c r="AC2639" s="67">
        <f>IF($P2639="","Jamais relancé",IF($P2639&lt;=3,"0-3 j",IF($P2639&lt;=7,"4-7 j",IF($P2639&lt;=15,"8-15 j","Plus de 15 j"))))</f>
        <v/>
      </c>
      <c r="AD2639" s="67">
        <f>IF($M2639&lt;=1000,"Moins de 1 k€",IF($M2639&lt;=5000,"1 à 5 k€",IF($M2639&lt;=15000,"5 à 15 k€","Plus de 15 k€")))</f>
        <v/>
      </c>
    </row>
    <row r="2640">
      <c r="A2640" s="65" t="inlineStr">
        <is>
          <t>DEV-02639</t>
        </is>
      </c>
      <c r="B2640" s="66" t="n">
        <v>46055</v>
      </c>
      <c r="C2640" s="65" t="inlineStr">
        <is>
          <t>2026-02</t>
        </is>
      </c>
      <c r="D2640" s="65" t="inlineStr">
        <is>
          <t>2025-2026</t>
        </is>
      </c>
      <c r="E2640" s="65" t="inlineStr">
        <is>
          <t>CLI-0664</t>
        </is>
      </c>
      <c r="F2640" s="65" t="inlineStr">
        <is>
          <t>Particulier</t>
        </is>
      </c>
      <c r="G2640" s="65" t="inlineStr">
        <is>
          <t>Toulouse</t>
        </is>
      </c>
      <c r="H2640" s="65" t="inlineStr">
        <is>
          <t>Julien Fabre</t>
        </is>
      </c>
      <c r="I2640" s="65" t="inlineStr">
        <is>
          <t>Dépannage</t>
        </is>
      </c>
      <c r="J2640" s="65" t="inlineStr">
        <is>
          <t>DP-002</t>
        </is>
      </c>
      <c r="K2640" s="65" t="inlineStr">
        <is>
          <t>Débouchage canalisation</t>
        </is>
      </c>
      <c r="L2640" s="67" t="n">
        <v>1</v>
      </c>
      <c r="M2640" s="68" t="n">
        <v>432.4</v>
      </c>
      <c r="N2640" s="65" t="inlineStr">
        <is>
          <t>Accepté</t>
        </is>
      </c>
      <c r="O2640" s="66" t="n">
        <v>46076</v>
      </c>
      <c r="P2640" s="67" t="n">
        <v>8</v>
      </c>
      <c r="Q2640" s="67" t="n">
        <v>1</v>
      </c>
      <c r="R2640" s="67">
        <f>$I2640</f>
        <v/>
      </c>
      <c r="S2640" s="67">
        <f>$K2640</f>
        <v/>
      </c>
      <c r="T2640" s="67">
        <f>IFERROR(INDEX(Clients!$G$2:$G$1020,MATCH($E2640,Clients!$A$2:$A$1020,0)),"")</f>
        <v/>
      </c>
      <c r="U2640" s="67">
        <f>IFERROR(INDEX(Clients!$I$2:$I$1020,MATCH($E2640,Clients!$A$2:$A$1020,0)),"")</f>
        <v/>
      </c>
      <c r="V2640" s="69">
        <f>1</f>
        <v/>
      </c>
      <c r="W2640" s="69">
        <f>IF($N2640="Accepté",1,0)</f>
        <v/>
      </c>
      <c r="X2640" s="68">
        <f>$M2640*$W2640</f>
        <v/>
      </c>
      <c r="Y2640" s="68">
        <f>IF($N2640="En cours",0,$M2640)</f>
        <v/>
      </c>
      <c r="Z2640" s="69">
        <f>IF($P2640="",0,1)</f>
        <v/>
      </c>
      <c r="AA2640" s="70">
        <f>IF($P2640="",0,$P2640)</f>
        <v/>
      </c>
      <c r="AB2640" s="69">
        <f>IF(AND($P2640&lt;&gt;"",$P2640&lt;=Paramètres!$C$14),1,0)</f>
        <v/>
      </c>
      <c r="AC2640" s="67">
        <f>IF($P2640="","Jamais relancé",IF($P2640&lt;=3,"0-3 j",IF($P2640&lt;=7,"4-7 j",IF($P2640&lt;=15,"8-15 j","Plus de 15 j"))))</f>
        <v/>
      </c>
      <c r="AD2640" s="67">
        <f>IF($M2640&lt;=1000,"Moins de 1 k€",IF($M2640&lt;=5000,"1 à 5 k€",IF($M2640&lt;=15000,"5 à 15 k€","Plus de 15 k€")))</f>
        <v/>
      </c>
    </row>
    <row r="2641">
      <c r="A2641" s="65" t="inlineStr">
        <is>
          <t>DEV-02640</t>
        </is>
      </c>
      <c r="B2641" s="66" t="n">
        <v>46055</v>
      </c>
      <c r="C2641" s="65" t="inlineStr">
        <is>
          <t>2026-02</t>
        </is>
      </c>
      <c r="D2641" s="65" t="inlineStr">
        <is>
          <t>2025-2026</t>
        </is>
      </c>
      <c r="E2641" s="65" t="inlineStr">
        <is>
          <t>CLI-0065</t>
        </is>
      </c>
      <c r="F2641" s="65" t="inlineStr">
        <is>
          <t>Particulier</t>
        </is>
      </c>
      <c r="G2641" s="65" t="inlineStr">
        <is>
          <t>Bordeaux</t>
        </is>
      </c>
      <c r="H2641" s="65" t="inlineStr">
        <is>
          <t>Sophie Marchand</t>
        </is>
      </c>
      <c r="I2641" s="65" t="inlineStr">
        <is>
          <t>Dépannage</t>
        </is>
      </c>
      <c r="J2641" s="65" t="inlineStr">
        <is>
          <t>DP-001</t>
        </is>
      </c>
      <c r="K2641" s="65" t="inlineStr">
        <is>
          <t>Dépannage plomberie urgence</t>
        </is>
      </c>
      <c r="L2641" s="67" t="n">
        <v>1</v>
      </c>
      <c r="M2641" s="68" t="n">
        <v>314.03</v>
      </c>
      <c r="N2641" s="65" t="inlineStr">
        <is>
          <t>Sans réponse</t>
        </is>
      </c>
      <c r="O2641" s="66" t="n">
        <v>46068</v>
      </c>
      <c r="P2641" s="67" t="n">
        <v>5</v>
      </c>
      <c r="Q2641" s="67" t="n">
        <v>1</v>
      </c>
      <c r="R2641" s="67">
        <f>$I2641</f>
        <v/>
      </c>
      <c r="S2641" s="67">
        <f>$K2641</f>
        <v/>
      </c>
      <c r="T2641" s="67">
        <f>IFERROR(INDEX(Clients!$G$2:$G$1020,MATCH($E2641,Clients!$A$2:$A$1020,0)),"")</f>
        <v/>
      </c>
      <c r="U2641" s="67">
        <f>IFERROR(INDEX(Clients!$I$2:$I$1020,MATCH($E2641,Clients!$A$2:$A$1020,0)),"")</f>
        <v/>
      </c>
      <c r="V2641" s="69">
        <f>1</f>
        <v/>
      </c>
      <c r="W2641" s="69">
        <f>IF($N2641="Accepté",1,0)</f>
        <v/>
      </c>
      <c r="X2641" s="68">
        <f>$M2641*$W2641</f>
        <v/>
      </c>
      <c r="Y2641" s="68">
        <f>IF($N2641="En cours",0,$M2641)</f>
        <v/>
      </c>
      <c r="Z2641" s="69">
        <f>IF($P2641="",0,1)</f>
        <v/>
      </c>
      <c r="AA2641" s="70">
        <f>IF($P2641="",0,$P2641)</f>
        <v/>
      </c>
      <c r="AB2641" s="69">
        <f>IF(AND($P2641&lt;&gt;"",$P2641&lt;=Paramètres!$C$14),1,0)</f>
        <v/>
      </c>
      <c r="AC2641" s="67">
        <f>IF($P2641="","Jamais relancé",IF($P2641&lt;=3,"0-3 j",IF($P2641&lt;=7,"4-7 j",IF($P2641&lt;=15,"8-15 j","Plus de 15 j"))))</f>
        <v/>
      </c>
      <c r="AD2641" s="67">
        <f>IF($M2641&lt;=1000,"Moins de 1 k€",IF($M2641&lt;=5000,"1 à 5 k€",IF($M2641&lt;=15000,"5 à 15 k€","Plus de 15 k€")))</f>
        <v/>
      </c>
    </row>
    <row r="2642">
      <c r="A2642" s="65" t="inlineStr">
        <is>
          <t>DEV-02641</t>
        </is>
      </c>
      <c r="B2642" s="66" t="n">
        <v>46055</v>
      </c>
      <c r="C2642" s="65" t="inlineStr">
        <is>
          <t>2026-02</t>
        </is>
      </c>
      <c r="D2642" s="65" t="inlineStr">
        <is>
          <t>2025-2026</t>
        </is>
      </c>
      <c r="E2642" s="65" t="inlineStr">
        <is>
          <t>CLI-0498</t>
        </is>
      </c>
      <c r="F2642" s="65" t="inlineStr">
        <is>
          <t>Particulier</t>
        </is>
      </c>
      <c r="G2642" s="65" t="inlineStr">
        <is>
          <t>Toulouse</t>
        </is>
      </c>
      <c r="H2642" s="65" t="inlineStr">
        <is>
          <t>Nadia Cherif</t>
        </is>
      </c>
      <c r="I2642" s="65" t="inlineStr">
        <is>
          <t>Salle de bain</t>
        </is>
      </c>
      <c r="J2642" s="65" t="inlineStr">
        <is>
          <t>SB-001</t>
        </is>
      </c>
      <c r="K2642" s="65" t="inlineStr">
        <is>
          <t>Rénovation salle de bain complète</t>
        </is>
      </c>
      <c r="L2642" s="67" t="n">
        <v>1</v>
      </c>
      <c r="M2642" s="68" t="n">
        <v>10634.95</v>
      </c>
      <c r="N2642" s="65" t="inlineStr">
        <is>
          <t>Accepté</t>
        </is>
      </c>
      <c r="O2642" s="66" t="n">
        <v>46067</v>
      </c>
      <c r="P2642" s="67" t="n">
        <v>3</v>
      </c>
      <c r="Q2642" s="67" t="n">
        <v>2</v>
      </c>
      <c r="R2642" s="67">
        <f>$I2642</f>
        <v/>
      </c>
      <c r="S2642" s="67">
        <f>$K2642</f>
        <v/>
      </c>
      <c r="T2642" s="67">
        <f>IFERROR(INDEX(Clients!$G$2:$G$1020,MATCH($E2642,Clients!$A$2:$A$1020,0)),"")</f>
        <v/>
      </c>
      <c r="U2642" s="67">
        <f>IFERROR(INDEX(Clients!$I$2:$I$1020,MATCH($E2642,Clients!$A$2:$A$1020,0)),"")</f>
        <v/>
      </c>
      <c r="V2642" s="69">
        <f>1</f>
        <v/>
      </c>
      <c r="W2642" s="69">
        <f>IF($N2642="Accepté",1,0)</f>
        <v/>
      </c>
      <c r="X2642" s="68">
        <f>$M2642*$W2642</f>
        <v/>
      </c>
      <c r="Y2642" s="68">
        <f>IF($N2642="En cours",0,$M2642)</f>
        <v/>
      </c>
      <c r="Z2642" s="69">
        <f>IF($P2642="",0,1)</f>
        <v/>
      </c>
      <c r="AA2642" s="70">
        <f>IF($P2642="",0,$P2642)</f>
        <v/>
      </c>
      <c r="AB2642" s="69">
        <f>IF(AND($P2642&lt;&gt;"",$P2642&lt;=Paramètres!$C$14),1,0)</f>
        <v/>
      </c>
      <c r="AC2642" s="67">
        <f>IF($P2642="","Jamais relancé",IF($P2642&lt;=3,"0-3 j",IF($P2642&lt;=7,"4-7 j",IF($P2642&lt;=15,"8-15 j","Plus de 15 j"))))</f>
        <v/>
      </c>
      <c r="AD2642" s="67">
        <f>IF($M2642&lt;=1000,"Moins de 1 k€",IF($M2642&lt;=5000,"1 à 5 k€",IF($M2642&lt;=15000,"5 à 15 k€","Plus de 15 k€")))</f>
        <v/>
      </c>
    </row>
    <row r="2643">
      <c r="A2643" s="65" t="inlineStr">
        <is>
          <t>DEV-02642</t>
        </is>
      </c>
      <c r="B2643" s="66" t="n">
        <v>46055</v>
      </c>
      <c r="C2643" s="65" t="inlineStr">
        <is>
          <t>2026-02</t>
        </is>
      </c>
      <c r="D2643" s="65" t="inlineStr">
        <is>
          <t>2025-2026</t>
        </is>
      </c>
      <c r="E2643" s="65" t="inlineStr">
        <is>
          <t>CLI-0261</t>
        </is>
      </c>
      <c r="F2643" s="65" t="inlineStr">
        <is>
          <t>Particulier</t>
        </is>
      </c>
      <c r="G2643" s="65" t="inlineStr">
        <is>
          <t>Toulouse</t>
        </is>
      </c>
      <c r="H2643" s="65" t="inlineStr">
        <is>
          <t>Nadia Cherif</t>
        </is>
      </c>
      <c r="I2643" s="65" t="inlineStr">
        <is>
          <t>Plomberie</t>
        </is>
      </c>
      <c r="J2643" s="65" t="inlineStr">
        <is>
          <t>PR-004</t>
        </is>
      </c>
      <c r="K2643" s="65" t="inlineStr">
        <is>
          <t>Remplacement colonne d'évacuation</t>
        </is>
      </c>
      <c r="L2643" s="67" t="n">
        <v>1</v>
      </c>
      <c r="M2643" s="68" t="n">
        <v>5654.12</v>
      </c>
      <c r="N2643" s="65" t="inlineStr">
        <is>
          <t>Sans réponse</t>
        </is>
      </c>
      <c r="O2643" s="66" t="n">
        <v>46089</v>
      </c>
      <c r="P2643" s="67" t="n"/>
      <c r="Q2643" s="67" t="n">
        <v>0</v>
      </c>
      <c r="R2643" s="67">
        <f>$I2643</f>
        <v/>
      </c>
      <c r="S2643" s="67">
        <f>$K2643</f>
        <v/>
      </c>
      <c r="T2643" s="67">
        <f>IFERROR(INDEX(Clients!$G$2:$G$1020,MATCH($E2643,Clients!$A$2:$A$1020,0)),"")</f>
        <v/>
      </c>
      <c r="U2643" s="67">
        <f>IFERROR(INDEX(Clients!$I$2:$I$1020,MATCH($E2643,Clients!$A$2:$A$1020,0)),"")</f>
        <v/>
      </c>
      <c r="V2643" s="69">
        <f>1</f>
        <v/>
      </c>
      <c r="W2643" s="69">
        <f>IF($N2643="Accepté",1,0)</f>
        <v/>
      </c>
      <c r="X2643" s="68">
        <f>$M2643*$W2643</f>
        <v/>
      </c>
      <c r="Y2643" s="68">
        <f>IF($N2643="En cours",0,$M2643)</f>
        <v/>
      </c>
      <c r="Z2643" s="69">
        <f>IF($P2643="",0,1)</f>
        <v/>
      </c>
      <c r="AA2643" s="70">
        <f>IF($P2643="",0,$P2643)</f>
        <v/>
      </c>
      <c r="AB2643" s="69">
        <f>IF(AND($P2643&lt;&gt;"",$P2643&lt;=Paramètres!$C$14),1,0)</f>
        <v/>
      </c>
      <c r="AC2643" s="67">
        <f>IF($P2643="","Jamais relancé",IF($P2643&lt;=3,"0-3 j",IF($P2643&lt;=7,"4-7 j",IF($P2643&lt;=15,"8-15 j","Plus de 15 j"))))</f>
        <v/>
      </c>
      <c r="AD2643" s="67">
        <f>IF($M2643&lt;=1000,"Moins de 1 k€",IF($M2643&lt;=5000,"1 à 5 k€",IF($M2643&lt;=15000,"5 à 15 k€","Plus de 15 k€")))</f>
        <v/>
      </c>
    </row>
    <row r="2644">
      <c r="A2644" s="65" t="inlineStr">
        <is>
          <t>DEV-02643</t>
        </is>
      </c>
      <c r="B2644" s="66" t="n">
        <v>46055</v>
      </c>
      <c r="C2644" s="65" t="inlineStr">
        <is>
          <t>2026-02</t>
        </is>
      </c>
      <c r="D2644" s="65" t="inlineStr">
        <is>
          <t>2025-2026</t>
        </is>
      </c>
      <c r="E2644" s="65" t="inlineStr">
        <is>
          <t>CLI-0031</t>
        </is>
      </c>
      <c r="F2644" s="65" t="inlineStr">
        <is>
          <t>Professionnel</t>
        </is>
      </c>
      <c r="G2644" s="65" t="inlineStr">
        <is>
          <t>Bordeaux</t>
        </is>
      </c>
      <c r="H2644" s="65" t="inlineStr">
        <is>
          <t>Sophie Marchand</t>
        </is>
      </c>
      <c r="I2644" s="65" t="inlineStr">
        <is>
          <t>Chauffage</t>
        </is>
      </c>
      <c r="J2644" s="65" t="inlineStr">
        <is>
          <t>CH-001</t>
        </is>
      </c>
      <c r="K2644" s="65" t="inlineStr">
        <is>
          <t>Installation chaudière gaz condensation</t>
        </is>
      </c>
      <c r="L2644" s="67" t="n">
        <v>3</v>
      </c>
      <c r="M2644" s="68" t="n">
        <v>26301.92</v>
      </c>
      <c r="N2644" s="65" t="inlineStr">
        <is>
          <t>Sans réponse</t>
        </is>
      </c>
      <c r="O2644" s="66" t="n">
        <v>46068</v>
      </c>
      <c r="P2644" s="67" t="n"/>
      <c r="Q2644" s="67" t="n">
        <v>0</v>
      </c>
      <c r="R2644" s="67">
        <f>$I2644</f>
        <v/>
      </c>
      <c r="S2644" s="67">
        <f>$K2644</f>
        <v/>
      </c>
      <c r="T2644" s="67">
        <f>IFERROR(INDEX(Clients!$G$2:$G$1020,MATCH($E2644,Clients!$A$2:$A$1020,0)),"")</f>
        <v/>
      </c>
      <c r="U2644" s="67">
        <f>IFERROR(INDEX(Clients!$I$2:$I$1020,MATCH($E2644,Clients!$A$2:$A$1020,0)),"")</f>
        <v/>
      </c>
      <c r="V2644" s="69">
        <f>1</f>
        <v/>
      </c>
      <c r="W2644" s="69">
        <f>IF($N2644="Accepté",1,0)</f>
        <v/>
      </c>
      <c r="X2644" s="68">
        <f>$M2644*$W2644</f>
        <v/>
      </c>
      <c r="Y2644" s="68">
        <f>IF($N2644="En cours",0,$M2644)</f>
        <v/>
      </c>
      <c r="Z2644" s="69">
        <f>IF($P2644="",0,1)</f>
        <v/>
      </c>
      <c r="AA2644" s="70">
        <f>IF($P2644="",0,$P2644)</f>
        <v/>
      </c>
      <c r="AB2644" s="69">
        <f>IF(AND($P2644&lt;&gt;"",$P2644&lt;=Paramètres!$C$14),1,0)</f>
        <v/>
      </c>
      <c r="AC2644" s="67">
        <f>IF($P2644="","Jamais relancé",IF($P2644&lt;=3,"0-3 j",IF($P2644&lt;=7,"4-7 j",IF($P2644&lt;=15,"8-15 j","Plus de 15 j"))))</f>
        <v/>
      </c>
      <c r="AD2644" s="67">
        <f>IF($M2644&lt;=1000,"Moins de 1 k€",IF($M2644&lt;=5000,"1 à 5 k€",IF($M2644&lt;=15000,"5 à 15 k€","Plus de 15 k€")))</f>
        <v/>
      </c>
    </row>
    <row r="2645">
      <c r="A2645" s="65" t="inlineStr">
        <is>
          <t>DEV-02644</t>
        </is>
      </c>
      <c r="B2645" s="66" t="n">
        <v>46056</v>
      </c>
      <c r="C2645" s="65" t="inlineStr">
        <is>
          <t>2026-02</t>
        </is>
      </c>
      <c r="D2645" s="65" t="inlineStr">
        <is>
          <t>2025-2026</t>
        </is>
      </c>
      <c r="E2645" s="65" t="inlineStr">
        <is>
          <t>CLI-0770</t>
        </is>
      </c>
      <c r="F2645" s="65" t="inlineStr">
        <is>
          <t>Professionnel</t>
        </is>
      </c>
      <c r="G2645" s="65" t="inlineStr">
        <is>
          <t>Toulouse</t>
        </is>
      </c>
      <c r="H2645" s="65" t="inlineStr">
        <is>
          <t>Nadia Cherif</t>
        </is>
      </c>
      <c r="I2645" s="65" t="inlineStr">
        <is>
          <t>Électricité</t>
        </is>
      </c>
      <c r="J2645" s="65" t="inlineStr">
        <is>
          <t>EL-004</t>
        </is>
      </c>
      <c r="K2645" s="65" t="inlineStr">
        <is>
          <t>Éclairage LED locaux professionnels</t>
        </is>
      </c>
      <c r="L2645" s="67" t="n">
        <v>1</v>
      </c>
      <c r="M2645" s="68" t="n">
        <v>5986.91</v>
      </c>
      <c r="N2645" s="65" t="inlineStr">
        <is>
          <t>Refusé</t>
        </is>
      </c>
      <c r="O2645" s="66" t="n">
        <v>46064</v>
      </c>
      <c r="P2645" s="67" t="n"/>
      <c r="Q2645" s="67" t="n">
        <v>0</v>
      </c>
      <c r="R2645" s="67">
        <f>$I2645</f>
        <v/>
      </c>
      <c r="S2645" s="67">
        <f>$K2645</f>
        <v/>
      </c>
      <c r="T2645" s="67">
        <f>IFERROR(INDEX(Clients!$G$2:$G$1020,MATCH($E2645,Clients!$A$2:$A$1020,0)),"")</f>
        <v/>
      </c>
      <c r="U2645" s="67">
        <f>IFERROR(INDEX(Clients!$I$2:$I$1020,MATCH($E2645,Clients!$A$2:$A$1020,0)),"")</f>
        <v/>
      </c>
      <c r="V2645" s="69">
        <f>1</f>
        <v/>
      </c>
      <c r="W2645" s="69">
        <f>IF($N2645="Accepté",1,0)</f>
        <v/>
      </c>
      <c r="X2645" s="68">
        <f>$M2645*$W2645</f>
        <v/>
      </c>
      <c r="Y2645" s="68">
        <f>IF($N2645="En cours",0,$M2645)</f>
        <v/>
      </c>
      <c r="Z2645" s="69">
        <f>IF($P2645="",0,1)</f>
        <v/>
      </c>
      <c r="AA2645" s="70">
        <f>IF($P2645="",0,$P2645)</f>
        <v/>
      </c>
      <c r="AB2645" s="69">
        <f>IF(AND($P2645&lt;&gt;"",$P2645&lt;=Paramètres!$C$14),1,0)</f>
        <v/>
      </c>
      <c r="AC2645" s="67">
        <f>IF($P2645="","Jamais relancé",IF($P2645&lt;=3,"0-3 j",IF($P2645&lt;=7,"4-7 j",IF($P2645&lt;=15,"8-15 j","Plus de 15 j"))))</f>
        <v/>
      </c>
      <c r="AD2645" s="67">
        <f>IF($M2645&lt;=1000,"Moins de 1 k€",IF($M2645&lt;=5000,"1 à 5 k€",IF($M2645&lt;=15000,"5 à 15 k€","Plus de 15 k€")))</f>
        <v/>
      </c>
    </row>
    <row r="2646">
      <c r="A2646" s="65" t="inlineStr">
        <is>
          <t>DEV-02645</t>
        </is>
      </c>
      <c r="B2646" s="66" t="n">
        <v>46056</v>
      </c>
      <c r="C2646" s="65" t="inlineStr">
        <is>
          <t>2026-02</t>
        </is>
      </c>
      <c r="D2646" s="65" t="inlineStr">
        <is>
          <t>2025-2026</t>
        </is>
      </c>
      <c r="E2646" s="65" t="inlineStr">
        <is>
          <t>CLI-0073</t>
        </is>
      </c>
      <c r="F2646" s="65" t="inlineStr">
        <is>
          <t>Professionnel</t>
        </is>
      </c>
      <c r="G2646" s="65" t="inlineStr">
        <is>
          <t>Toulouse</t>
        </is>
      </c>
      <c r="H2646" s="65" t="inlineStr">
        <is>
          <t>Julien Fabre</t>
        </is>
      </c>
      <c r="I2646" s="65" t="inlineStr">
        <is>
          <t>Électricité</t>
        </is>
      </c>
      <c r="J2646" s="65" t="inlineStr">
        <is>
          <t>EL-004</t>
        </is>
      </c>
      <c r="K2646" s="65" t="inlineStr">
        <is>
          <t>Éclairage LED locaux professionnels</t>
        </is>
      </c>
      <c r="L2646" s="67" t="n">
        <v>1</v>
      </c>
      <c r="M2646" s="68" t="n">
        <v>6417.85</v>
      </c>
      <c r="N2646" s="65" t="inlineStr">
        <is>
          <t>Accepté</t>
        </is>
      </c>
      <c r="O2646" s="66" t="n">
        <v>46090</v>
      </c>
      <c r="P2646" s="67" t="n">
        <v>3</v>
      </c>
      <c r="Q2646" s="67" t="n">
        <v>1</v>
      </c>
      <c r="R2646" s="67">
        <f>$I2646</f>
        <v/>
      </c>
      <c r="S2646" s="67">
        <f>$K2646</f>
        <v/>
      </c>
      <c r="T2646" s="67">
        <f>IFERROR(INDEX(Clients!$G$2:$G$1020,MATCH($E2646,Clients!$A$2:$A$1020,0)),"")</f>
        <v/>
      </c>
      <c r="U2646" s="67">
        <f>IFERROR(INDEX(Clients!$I$2:$I$1020,MATCH($E2646,Clients!$A$2:$A$1020,0)),"")</f>
        <v/>
      </c>
      <c r="V2646" s="69">
        <f>1</f>
        <v/>
      </c>
      <c r="W2646" s="69">
        <f>IF($N2646="Accepté",1,0)</f>
        <v/>
      </c>
      <c r="X2646" s="68">
        <f>$M2646*$W2646</f>
        <v/>
      </c>
      <c r="Y2646" s="68">
        <f>IF($N2646="En cours",0,$M2646)</f>
        <v/>
      </c>
      <c r="Z2646" s="69">
        <f>IF($P2646="",0,1)</f>
        <v/>
      </c>
      <c r="AA2646" s="70">
        <f>IF($P2646="",0,$P2646)</f>
        <v/>
      </c>
      <c r="AB2646" s="69">
        <f>IF(AND($P2646&lt;&gt;"",$P2646&lt;=Paramètres!$C$14),1,0)</f>
        <v/>
      </c>
      <c r="AC2646" s="67">
        <f>IF($P2646="","Jamais relancé",IF($P2646&lt;=3,"0-3 j",IF($P2646&lt;=7,"4-7 j",IF($P2646&lt;=15,"8-15 j","Plus de 15 j"))))</f>
        <v/>
      </c>
      <c r="AD2646" s="67">
        <f>IF($M2646&lt;=1000,"Moins de 1 k€",IF($M2646&lt;=5000,"1 à 5 k€",IF($M2646&lt;=15000,"5 à 15 k€","Plus de 15 k€")))</f>
        <v/>
      </c>
    </row>
    <row r="2647">
      <c r="A2647" s="65" t="inlineStr">
        <is>
          <t>DEV-02646</t>
        </is>
      </c>
      <c r="B2647" s="66" t="n">
        <v>46056</v>
      </c>
      <c r="C2647" s="65" t="inlineStr">
        <is>
          <t>2026-02</t>
        </is>
      </c>
      <c r="D2647" s="65" t="inlineStr">
        <is>
          <t>2025-2026</t>
        </is>
      </c>
      <c r="E2647" s="65" t="inlineStr">
        <is>
          <t>CLI-0256</t>
        </is>
      </c>
      <c r="F2647" s="65" t="inlineStr">
        <is>
          <t>Particulier</t>
        </is>
      </c>
      <c r="G2647" s="65" t="inlineStr">
        <is>
          <t>Bordeaux</t>
        </is>
      </c>
      <c r="H2647" s="65" t="inlineStr">
        <is>
          <t>Sophie Marchand</t>
        </is>
      </c>
      <c r="I2647" s="65" t="inlineStr">
        <is>
          <t>Électricité</t>
        </is>
      </c>
      <c r="J2647" s="65" t="inlineStr">
        <is>
          <t>EL-003</t>
        </is>
      </c>
      <c r="K2647" s="65" t="inlineStr">
        <is>
          <t>Rénovation électrique complète</t>
        </is>
      </c>
      <c r="L2647" s="67" t="n">
        <v>1</v>
      </c>
      <c r="M2647" s="68" t="n">
        <v>10046.17</v>
      </c>
      <c r="N2647" s="65" t="inlineStr">
        <is>
          <t>Accepté</t>
        </is>
      </c>
      <c r="O2647" s="66" t="n">
        <v>46074</v>
      </c>
      <c r="P2647" s="67" t="n">
        <v>9</v>
      </c>
      <c r="Q2647" s="67" t="n">
        <v>1</v>
      </c>
      <c r="R2647" s="67">
        <f>$I2647</f>
        <v/>
      </c>
      <c r="S2647" s="67">
        <f>$K2647</f>
        <v/>
      </c>
      <c r="T2647" s="67">
        <f>IFERROR(INDEX(Clients!$G$2:$G$1020,MATCH($E2647,Clients!$A$2:$A$1020,0)),"")</f>
        <v/>
      </c>
      <c r="U2647" s="67">
        <f>IFERROR(INDEX(Clients!$I$2:$I$1020,MATCH($E2647,Clients!$A$2:$A$1020,0)),"")</f>
        <v/>
      </c>
      <c r="V2647" s="69">
        <f>1</f>
        <v/>
      </c>
      <c r="W2647" s="69">
        <f>IF($N2647="Accepté",1,0)</f>
        <v/>
      </c>
      <c r="X2647" s="68">
        <f>$M2647*$W2647</f>
        <v/>
      </c>
      <c r="Y2647" s="68">
        <f>IF($N2647="En cours",0,$M2647)</f>
        <v/>
      </c>
      <c r="Z2647" s="69">
        <f>IF($P2647="",0,1)</f>
        <v/>
      </c>
      <c r="AA2647" s="70">
        <f>IF($P2647="",0,$P2647)</f>
        <v/>
      </c>
      <c r="AB2647" s="69">
        <f>IF(AND($P2647&lt;&gt;"",$P2647&lt;=Paramètres!$C$14),1,0)</f>
        <v/>
      </c>
      <c r="AC2647" s="67">
        <f>IF($P2647="","Jamais relancé",IF($P2647&lt;=3,"0-3 j",IF($P2647&lt;=7,"4-7 j",IF($P2647&lt;=15,"8-15 j","Plus de 15 j"))))</f>
        <v/>
      </c>
      <c r="AD2647" s="67">
        <f>IF($M2647&lt;=1000,"Moins de 1 k€",IF($M2647&lt;=5000,"1 à 5 k€",IF($M2647&lt;=15000,"5 à 15 k€","Plus de 15 k€")))</f>
        <v/>
      </c>
    </row>
    <row r="2648">
      <c r="A2648" s="65" t="inlineStr">
        <is>
          <t>DEV-02647</t>
        </is>
      </c>
      <c r="B2648" s="66" t="n">
        <v>46056</v>
      </c>
      <c r="C2648" s="65" t="inlineStr">
        <is>
          <t>2026-02</t>
        </is>
      </c>
      <c r="D2648" s="65" t="inlineStr">
        <is>
          <t>2025-2026</t>
        </is>
      </c>
      <c r="E2648" s="65" t="inlineStr">
        <is>
          <t>CLI-0539</t>
        </is>
      </c>
      <c r="F2648" s="65" t="inlineStr">
        <is>
          <t>Particulier</t>
        </is>
      </c>
      <c r="G2648" s="65" t="inlineStr">
        <is>
          <t>Toulouse</t>
        </is>
      </c>
      <c r="H2648" s="65" t="inlineStr">
        <is>
          <t>Julien Fabre</t>
        </is>
      </c>
      <c r="I2648" s="65" t="inlineStr">
        <is>
          <t>Salle de bain</t>
        </is>
      </c>
      <c r="J2648" s="65" t="inlineStr">
        <is>
          <t>SB-001</t>
        </is>
      </c>
      <c r="K2648" s="65" t="inlineStr">
        <is>
          <t>Rénovation salle de bain complète</t>
        </is>
      </c>
      <c r="L2648" s="67" t="n">
        <v>1</v>
      </c>
      <c r="M2648" s="68" t="n">
        <v>10371.7</v>
      </c>
      <c r="N2648" s="65" t="inlineStr">
        <is>
          <t>Refusé</t>
        </is>
      </c>
      <c r="O2648" s="66" t="n">
        <v>46068</v>
      </c>
      <c r="P2648" s="67" t="n">
        <v>14</v>
      </c>
      <c r="Q2648" s="67" t="n">
        <v>0</v>
      </c>
      <c r="R2648" s="67">
        <f>$I2648</f>
        <v/>
      </c>
      <c r="S2648" s="67">
        <f>$K2648</f>
        <v/>
      </c>
      <c r="T2648" s="67">
        <f>IFERROR(INDEX(Clients!$G$2:$G$1020,MATCH($E2648,Clients!$A$2:$A$1020,0)),"")</f>
        <v/>
      </c>
      <c r="U2648" s="67">
        <f>IFERROR(INDEX(Clients!$I$2:$I$1020,MATCH($E2648,Clients!$A$2:$A$1020,0)),"")</f>
        <v/>
      </c>
      <c r="V2648" s="69">
        <f>1</f>
        <v/>
      </c>
      <c r="W2648" s="69">
        <f>IF($N2648="Accepté",1,0)</f>
        <v/>
      </c>
      <c r="X2648" s="68">
        <f>$M2648*$W2648</f>
        <v/>
      </c>
      <c r="Y2648" s="68">
        <f>IF($N2648="En cours",0,$M2648)</f>
        <v/>
      </c>
      <c r="Z2648" s="69">
        <f>IF($P2648="",0,1)</f>
        <v/>
      </c>
      <c r="AA2648" s="70">
        <f>IF($P2648="",0,$P2648)</f>
        <v/>
      </c>
      <c r="AB2648" s="69">
        <f>IF(AND($P2648&lt;&gt;"",$P2648&lt;=Paramètres!$C$14),1,0)</f>
        <v/>
      </c>
      <c r="AC2648" s="67">
        <f>IF($P2648="","Jamais relancé",IF($P2648&lt;=3,"0-3 j",IF($P2648&lt;=7,"4-7 j",IF($P2648&lt;=15,"8-15 j","Plus de 15 j"))))</f>
        <v/>
      </c>
      <c r="AD2648" s="67">
        <f>IF($M2648&lt;=1000,"Moins de 1 k€",IF($M2648&lt;=5000,"1 à 5 k€",IF($M2648&lt;=15000,"5 à 15 k€","Plus de 15 k€")))</f>
        <v/>
      </c>
    </row>
    <row r="2649">
      <c r="A2649" s="65" t="inlineStr">
        <is>
          <t>DEV-02648</t>
        </is>
      </c>
      <c r="B2649" s="66" t="n">
        <v>46056</v>
      </c>
      <c r="C2649" s="65" t="inlineStr">
        <is>
          <t>2026-02</t>
        </is>
      </c>
      <c r="D2649" s="65" t="inlineStr">
        <is>
          <t>2025-2026</t>
        </is>
      </c>
      <c r="E2649" s="65" t="inlineStr">
        <is>
          <t>CLI-0164</t>
        </is>
      </c>
      <c r="F2649" s="65" t="inlineStr">
        <is>
          <t>Particulier</t>
        </is>
      </c>
      <c r="G2649" s="65" t="inlineStr">
        <is>
          <t>Toulouse</t>
        </is>
      </c>
      <c r="H2649" s="65" t="inlineStr">
        <is>
          <t>Julien Fabre</t>
        </is>
      </c>
      <c r="I2649" s="65" t="inlineStr">
        <is>
          <t>Salle de bain</t>
        </is>
      </c>
      <c r="J2649" s="65" t="inlineStr">
        <is>
          <t>SB-002</t>
        </is>
      </c>
      <c r="K2649" s="65" t="inlineStr">
        <is>
          <t>Remplacement baignoire par douche</t>
        </is>
      </c>
      <c r="L2649" s="67" t="n">
        <v>1</v>
      </c>
      <c r="M2649" s="68" t="n">
        <v>4242.19</v>
      </c>
      <c r="N2649" s="65" t="inlineStr">
        <is>
          <t>Refusé</t>
        </is>
      </c>
      <c r="O2649" s="66" t="n">
        <v>46080</v>
      </c>
      <c r="P2649" s="67" t="n"/>
      <c r="Q2649" s="67" t="n">
        <v>0</v>
      </c>
      <c r="R2649" s="67">
        <f>$I2649</f>
        <v/>
      </c>
      <c r="S2649" s="67">
        <f>$K2649</f>
        <v/>
      </c>
      <c r="T2649" s="67">
        <f>IFERROR(INDEX(Clients!$G$2:$G$1020,MATCH($E2649,Clients!$A$2:$A$1020,0)),"")</f>
        <v/>
      </c>
      <c r="U2649" s="67">
        <f>IFERROR(INDEX(Clients!$I$2:$I$1020,MATCH($E2649,Clients!$A$2:$A$1020,0)),"")</f>
        <v/>
      </c>
      <c r="V2649" s="69">
        <f>1</f>
        <v/>
      </c>
      <c r="W2649" s="69">
        <f>IF($N2649="Accepté",1,0)</f>
        <v/>
      </c>
      <c r="X2649" s="68">
        <f>$M2649*$W2649</f>
        <v/>
      </c>
      <c r="Y2649" s="68">
        <f>IF($N2649="En cours",0,$M2649)</f>
        <v/>
      </c>
      <c r="Z2649" s="69">
        <f>IF($P2649="",0,1)</f>
        <v/>
      </c>
      <c r="AA2649" s="70">
        <f>IF($P2649="",0,$P2649)</f>
        <v/>
      </c>
      <c r="AB2649" s="69">
        <f>IF(AND($P2649&lt;&gt;"",$P2649&lt;=Paramètres!$C$14),1,0)</f>
        <v/>
      </c>
      <c r="AC2649" s="67">
        <f>IF($P2649="","Jamais relancé",IF($P2649&lt;=3,"0-3 j",IF($P2649&lt;=7,"4-7 j",IF($P2649&lt;=15,"8-15 j","Plus de 15 j"))))</f>
        <v/>
      </c>
      <c r="AD2649" s="67">
        <f>IF($M2649&lt;=1000,"Moins de 1 k€",IF($M2649&lt;=5000,"1 à 5 k€",IF($M2649&lt;=15000,"5 à 15 k€","Plus de 15 k€")))</f>
        <v/>
      </c>
    </row>
    <row r="2650">
      <c r="A2650" s="65" t="inlineStr">
        <is>
          <t>DEV-02649</t>
        </is>
      </c>
      <c r="B2650" s="66" t="n">
        <v>46057</v>
      </c>
      <c r="C2650" s="65" t="inlineStr">
        <is>
          <t>2026-02</t>
        </is>
      </c>
      <c r="D2650" s="65" t="inlineStr">
        <is>
          <t>2025-2026</t>
        </is>
      </c>
      <c r="E2650" s="65" t="inlineStr">
        <is>
          <t>CLI-0198</t>
        </is>
      </c>
      <c r="F2650" s="65" t="inlineStr">
        <is>
          <t>Syndic</t>
        </is>
      </c>
      <c r="G2650" s="65" t="inlineStr">
        <is>
          <t>Bordeaux</t>
        </is>
      </c>
      <c r="H2650" s="65" t="inlineStr">
        <is>
          <t>Karim Belkacem</t>
        </is>
      </c>
      <c r="I2650" s="65" t="inlineStr">
        <is>
          <t>Chauffage</t>
        </is>
      </c>
      <c r="J2650" s="65" t="inlineStr">
        <is>
          <t>CH-004</t>
        </is>
      </c>
      <c r="K2650" s="65" t="inlineStr">
        <is>
          <t>Remplacement radiateurs (lot de 5)</t>
        </is>
      </c>
      <c r="L2650" s="67" t="n">
        <v>1</v>
      </c>
      <c r="M2650" s="68" t="n">
        <v>6338.68</v>
      </c>
      <c r="N2650" s="65" t="inlineStr">
        <is>
          <t>Refusé</t>
        </is>
      </c>
      <c r="O2650" s="66" t="n">
        <v>46068</v>
      </c>
      <c r="P2650" s="67" t="n">
        <v>2</v>
      </c>
      <c r="Q2650" s="67" t="n">
        <v>1</v>
      </c>
      <c r="R2650" s="67">
        <f>$I2650</f>
        <v/>
      </c>
      <c r="S2650" s="67">
        <f>$K2650</f>
        <v/>
      </c>
      <c r="T2650" s="67">
        <f>IFERROR(INDEX(Clients!$G$2:$G$1020,MATCH($E2650,Clients!$A$2:$A$1020,0)),"")</f>
        <v/>
      </c>
      <c r="U2650" s="67">
        <f>IFERROR(INDEX(Clients!$I$2:$I$1020,MATCH($E2650,Clients!$A$2:$A$1020,0)),"")</f>
        <v/>
      </c>
      <c r="V2650" s="69">
        <f>1</f>
        <v/>
      </c>
      <c r="W2650" s="69">
        <f>IF($N2650="Accepté",1,0)</f>
        <v/>
      </c>
      <c r="X2650" s="68">
        <f>$M2650*$W2650</f>
        <v/>
      </c>
      <c r="Y2650" s="68">
        <f>IF($N2650="En cours",0,$M2650)</f>
        <v/>
      </c>
      <c r="Z2650" s="69">
        <f>IF($P2650="",0,1)</f>
        <v/>
      </c>
      <c r="AA2650" s="70">
        <f>IF($P2650="",0,$P2650)</f>
        <v/>
      </c>
      <c r="AB2650" s="69">
        <f>IF(AND($P2650&lt;&gt;"",$P2650&lt;=Paramètres!$C$14),1,0)</f>
        <v/>
      </c>
      <c r="AC2650" s="67">
        <f>IF($P2650="","Jamais relancé",IF($P2650&lt;=3,"0-3 j",IF($P2650&lt;=7,"4-7 j",IF($P2650&lt;=15,"8-15 j","Plus de 15 j"))))</f>
        <v/>
      </c>
      <c r="AD2650" s="67">
        <f>IF($M2650&lt;=1000,"Moins de 1 k€",IF($M2650&lt;=5000,"1 à 5 k€",IF($M2650&lt;=15000,"5 à 15 k€","Plus de 15 k€")))</f>
        <v/>
      </c>
    </row>
    <row r="2651">
      <c r="A2651" s="65" t="inlineStr">
        <is>
          <t>DEV-02650</t>
        </is>
      </c>
      <c r="B2651" s="66" t="n">
        <v>46057</v>
      </c>
      <c r="C2651" s="65" t="inlineStr">
        <is>
          <t>2026-02</t>
        </is>
      </c>
      <c r="D2651" s="65" t="inlineStr">
        <is>
          <t>2025-2026</t>
        </is>
      </c>
      <c r="E2651" s="65" t="inlineStr">
        <is>
          <t>CLI-0528</t>
        </is>
      </c>
      <c r="F2651" s="65" t="inlineStr">
        <is>
          <t>Particulier</t>
        </is>
      </c>
      <c r="G2651" s="65" t="inlineStr">
        <is>
          <t>Bordeaux</t>
        </is>
      </c>
      <c r="H2651" s="65" t="inlineStr">
        <is>
          <t>Sophie Marchand</t>
        </is>
      </c>
      <c r="I2651" s="65" t="inlineStr">
        <is>
          <t>Plomberie</t>
        </is>
      </c>
      <c r="J2651" s="65" t="inlineStr">
        <is>
          <t>PR-004</t>
        </is>
      </c>
      <c r="K2651" s="65" t="inlineStr">
        <is>
          <t>Remplacement colonne d'évacuation</t>
        </is>
      </c>
      <c r="L2651" s="67" t="n">
        <v>1</v>
      </c>
      <c r="M2651" s="68" t="n">
        <v>5449.01</v>
      </c>
      <c r="N2651" s="65" t="inlineStr">
        <is>
          <t>Accepté</t>
        </is>
      </c>
      <c r="O2651" s="66" t="n">
        <v>46060</v>
      </c>
      <c r="P2651" s="67" t="n">
        <v>2</v>
      </c>
      <c r="Q2651" s="67" t="n">
        <v>1</v>
      </c>
      <c r="R2651" s="67">
        <f>$I2651</f>
        <v/>
      </c>
      <c r="S2651" s="67">
        <f>$K2651</f>
        <v/>
      </c>
      <c r="T2651" s="67">
        <f>IFERROR(INDEX(Clients!$G$2:$G$1020,MATCH($E2651,Clients!$A$2:$A$1020,0)),"")</f>
        <v/>
      </c>
      <c r="U2651" s="67">
        <f>IFERROR(INDEX(Clients!$I$2:$I$1020,MATCH($E2651,Clients!$A$2:$A$1020,0)),"")</f>
        <v/>
      </c>
      <c r="V2651" s="69">
        <f>1</f>
        <v/>
      </c>
      <c r="W2651" s="69">
        <f>IF($N2651="Accepté",1,0)</f>
        <v/>
      </c>
      <c r="X2651" s="68">
        <f>$M2651*$W2651</f>
        <v/>
      </c>
      <c r="Y2651" s="68">
        <f>IF($N2651="En cours",0,$M2651)</f>
        <v/>
      </c>
      <c r="Z2651" s="69">
        <f>IF($P2651="",0,1)</f>
        <v/>
      </c>
      <c r="AA2651" s="70">
        <f>IF($P2651="",0,$P2651)</f>
        <v/>
      </c>
      <c r="AB2651" s="69">
        <f>IF(AND($P2651&lt;&gt;"",$P2651&lt;=Paramètres!$C$14),1,0)</f>
        <v/>
      </c>
      <c r="AC2651" s="67">
        <f>IF($P2651="","Jamais relancé",IF($P2651&lt;=3,"0-3 j",IF($P2651&lt;=7,"4-7 j",IF($P2651&lt;=15,"8-15 j","Plus de 15 j"))))</f>
        <v/>
      </c>
      <c r="AD2651" s="67">
        <f>IF($M2651&lt;=1000,"Moins de 1 k€",IF($M2651&lt;=5000,"1 à 5 k€",IF($M2651&lt;=15000,"5 à 15 k€","Plus de 15 k€")))</f>
        <v/>
      </c>
    </row>
    <row r="2652">
      <c r="A2652" s="65" t="inlineStr">
        <is>
          <t>DEV-02651</t>
        </is>
      </c>
      <c r="B2652" s="66" t="n">
        <v>46057</v>
      </c>
      <c r="C2652" s="65" t="inlineStr">
        <is>
          <t>2026-02</t>
        </is>
      </c>
      <c r="D2652" s="65" t="inlineStr">
        <is>
          <t>2025-2026</t>
        </is>
      </c>
      <c r="E2652" s="65" t="inlineStr">
        <is>
          <t>CLI-0340</t>
        </is>
      </c>
      <c r="F2652" s="65" t="inlineStr">
        <is>
          <t>Particulier</t>
        </is>
      </c>
      <c r="G2652" s="65" t="inlineStr">
        <is>
          <t>Bordeaux</t>
        </is>
      </c>
      <c r="H2652" s="65" t="inlineStr">
        <is>
          <t>Sophie Marchand</t>
        </is>
      </c>
      <c r="I2652" s="65" t="inlineStr">
        <is>
          <t>Électricité</t>
        </is>
      </c>
      <c r="J2652" s="65" t="inlineStr">
        <is>
          <t>EL-003</t>
        </is>
      </c>
      <c r="K2652" s="65" t="inlineStr">
        <is>
          <t>Rénovation électrique complète</t>
        </is>
      </c>
      <c r="L2652" s="67" t="n">
        <v>1</v>
      </c>
      <c r="M2652" s="68" t="n">
        <v>10104.97</v>
      </c>
      <c r="N2652" s="65" t="inlineStr">
        <is>
          <t>Refusé</t>
        </is>
      </c>
      <c r="O2652" s="66" t="n">
        <v>46079</v>
      </c>
      <c r="P2652" s="67" t="n"/>
      <c r="Q2652" s="67" t="n">
        <v>0</v>
      </c>
      <c r="R2652" s="67">
        <f>$I2652</f>
        <v/>
      </c>
      <c r="S2652" s="67">
        <f>$K2652</f>
        <v/>
      </c>
      <c r="T2652" s="67">
        <f>IFERROR(INDEX(Clients!$G$2:$G$1020,MATCH($E2652,Clients!$A$2:$A$1020,0)),"")</f>
        <v/>
      </c>
      <c r="U2652" s="67">
        <f>IFERROR(INDEX(Clients!$I$2:$I$1020,MATCH($E2652,Clients!$A$2:$A$1020,0)),"")</f>
        <v/>
      </c>
      <c r="V2652" s="69">
        <f>1</f>
        <v/>
      </c>
      <c r="W2652" s="69">
        <f>IF($N2652="Accepté",1,0)</f>
        <v/>
      </c>
      <c r="X2652" s="68">
        <f>$M2652*$W2652</f>
        <v/>
      </c>
      <c r="Y2652" s="68">
        <f>IF($N2652="En cours",0,$M2652)</f>
        <v/>
      </c>
      <c r="Z2652" s="69">
        <f>IF($P2652="",0,1)</f>
        <v/>
      </c>
      <c r="AA2652" s="70">
        <f>IF($P2652="",0,$P2652)</f>
        <v/>
      </c>
      <c r="AB2652" s="69">
        <f>IF(AND($P2652&lt;&gt;"",$P2652&lt;=Paramètres!$C$14),1,0)</f>
        <v/>
      </c>
      <c r="AC2652" s="67">
        <f>IF($P2652="","Jamais relancé",IF($P2652&lt;=3,"0-3 j",IF($P2652&lt;=7,"4-7 j",IF($P2652&lt;=15,"8-15 j","Plus de 15 j"))))</f>
        <v/>
      </c>
      <c r="AD2652" s="67">
        <f>IF($M2652&lt;=1000,"Moins de 1 k€",IF($M2652&lt;=5000,"1 à 5 k€",IF($M2652&lt;=15000,"5 à 15 k€","Plus de 15 k€")))</f>
        <v/>
      </c>
    </row>
    <row r="2653">
      <c r="A2653" s="65" t="inlineStr">
        <is>
          <t>DEV-02652</t>
        </is>
      </c>
      <c r="B2653" s="66" t="n">
        <v>46057</v>
      </c>
      <c r="C2653" s="65" t="inlineStr">
        <is>
          <t>2026-02</t>
        </is>
      </c>
      <c r="D2653" s="65" t="inlineStr">
        <is>
          <t>2025-2026</t>
        </is>
      </c>
      <c r="E2653" s="65" t="inlineStr">
        <is>
          <t>CLI-0615</t>
        </is>
      </c>
      <c r="F2653" s="65" t="inlineStr">
        <is>
          <t>Professionnel</t>
        </is>
      </c>
      <c r="G2653" s="65" t="inlineStr">
        <is>
          <t>Montpellier</t>
        </is>
      </c>
      <c r="H2653" s="65" t="inlineStr">
        <is>
          <t>Thomas Rey</t>
        </is>
      </c>
      <c r="I2653" s="65" t="inlineStr">
        <is>
          <t>Chauffage</t>
        </is>
      </c>
      <c r="J2653" s="65" t="inlineStr">
        <is>
          <t>CH-003</t>
        </is>
      </c>
      <c r="K2653" s="65" t="inlineStr">
        <is>
          <t>Installation pompe à chaleur air/eau</t>
        </is>
      </c>
      <c r="L2653" s="67" t="n">
        <v>1</v>
      </c>
      <c r="M2653" s="68" t="n">
        <v>23194.81</v>
      </c>
      <c r="N2653" s="65" t="inlineStr">
        <is>
          <t>Sans réponse</t>
        </is>
      </c>
      <c r="O2653" s="66" t="n">
        <v>46076</v>
      </c>
      <c r="P2653" s="67" t="n"/>
      <c r="Q2653" s="67" t="n">
        <v>0</v>
      </c>
      <c r="R2653" s="67">
        <f>$I2653</f>
        <v/>
      </c>
      <c r="S2653" s="67">
        <f>$K2653</f>
        <v/>
      </c>
      <c r="T2653" s="67">
        <f>IFERROR(INDEX(Clients!$G$2:$G$1020,MATCH($E2653,Clients!$A$2:$A$1020,0)),"")</f>
        <v/>
      </c>
      <c r="U2653" s="67">
        <f>IFERROR(INDEX(Clients!$I$2:$I$1020,MATCH($E2653,Clients!$A$2:$A$1020,0)),"")</f>
        <v/>
      </c>
      <c r="V2653" s="69">
        <f>1</f>
        <v/>
      </c>
      <c r="W2653" s="69">
        <f>IF($N2653="Accepté",1,0)</f>
        <v/>
      </c>
      <c r="X2653" s="68">
        <f>$M2653*$W2653</f>
        <v/>
      </c>
      <c r="Y2653" s="68">
        <f>IF($N2653="En cours",0,$M2653)</f>
        <v/>
      </c>
      <c r="Z2653" s="69">
        <f>IF($P2653="",0,1)</f>
        <v/>
      </c>
      <c r="AA2653" s="70">
        <f>IF($P2653="",0,$P2653)</f>
        <v/>
      </c>
      <c r="AB2653" s="69">
        <f>IF(AND($P2653&lt;&gt;"",$P2653&lt;=Paramètres!$C$14),1,0)</f>
        <v/>
      </c>
      <c r="AC2653" s="67">
        <f>IF($P2653="","Jamais relancé",IF($P2653&lt;=3,"0-3 j",IF($P2653&lt;=7,"4-7 j",IF($P2653&lt;=15,"8-15 j","Plus de 15 j"))))</f>
        <v/>
      </c>
      <c r="AD2653" s="67">
        <f>IF($M2653&lt;=1000,"Moins de 1 k€",IF($M2653&lt;=5000,"1 à 5 k€",IF($M2653&lt;=15000,"5 à 15 k€","Plus de 15 k€")))</f>
        <v/>
      </c>
    </row>
    <row r="2654">
      <c r="A2654" s="65" t="inlineStr">
        <is>
          <t>DEV-02653</t>
        </is>
      </c>
      <c r="B2654" s="66" t="n">
        <v>46058</v>
      </c>
      <c r="C2654" s="65" t="inlineStr">
        <is>
          <t>2026-02</t>
        </is>
      </c>
      <c r="D2654" s="65" t="inlineStr">
        <is>
          <t>2025-2026</t>
        </is>
      </c>
      <c r="E2654" s="65" t="inlineStr">
        <is>
          <t>CLI-0230</t>
        </is>
      </c>
      <c r="F2654" s="65" t="inlineStr">
        <is>
          <t>Professionnel</t>
        </is>
      </c>
      <c r="G2654" s="65" t="inlineStr">
        <is>
          <t>Bordeaux</t>
        </is>
      </c>
      <c r="H2654" s="65" t="inlineStr">
        <is>
          <t>Sophie Marchand</t>
        </is>
      </c>
      <c r="I2654" s="65" t="inlineStr">
        <is>
          <t>Chauffage</t>
        </is>
      </c>
      <c r="J2654" s="65" t="inlineStr">
        <is>
          <t>CH-001</t>
        </is>
      </c>
      <c r="K2654" s="65" t="inlineStr">
        <is>
          <t>Installation chaudière gaz condensation</t>
        </is>
      </c>
      <c r="L2654" s="67" t="n">
        <v>3</v>
      </c>
      <c r="M2654" s="68" t="n">
        <v>28006.66</v>
      </c>
      <c r="N2654" s="65" t="inlineStr">
        <is>
          <t>Sans réponse</t>
        </is>
      </c>
      <c r="O2654" s="66" t="n">
        <v>46077</v>
      </c>
      <c r="P2654" s="67" t="n">
        <v>8</v>
      </c>
      <c r="Q2654" s="67" t="n">
        <v>2</v>
      </c>
      <c r="R2654" s="67">
        <f>$I2654</f>
        <v/>
      </c>
      <c r="S2654" s="67">
        <f>$K2654</f>
        <v/>
      </c>
      <c r="T2654" s="67">
        <f>IFERROR(INDEX(Clients!$G$2:$G$1020,MATCH($E2654,Clients!$A$2:$A$1020,0)),"")</f>
        <v/>
      </c>
      <c r="U2654" s="67">
        <f>IFERROR(INDEX(Clients!$I$2:$I$1020,MATCH($E2654,Clients!$A$2:$A$1020,0)),"")</f>
        <v/>
      </c>
      <c r="V2654" s="69">
        <f>1</f>
        <v/>
      </c>
      <c r="W2654" s="69">
        <f>IF($N2654="Accepté",1,0)</f>
        <v/>
      </c>
      <c r="X2654" s="68">
        <f>$M2654*$W2654</f>
        <v/>
      </c>
      <c r="Y2654" s="68">
        <f>IF($N2654="En cours",0,$M2654)</f>
        <v/>
      </c>
      <c r="Z2654" s="69">
        <f>IF($P2654="",0,1)</f>
        <v/>
      </c>
      <c r="AA2654" s="70">
        <f>IF($P2654="",0,$P2654)</f>
        <v/>
      </c>
      <c r="AB2654" s="69">
        <f>IF(AND($P2654&lt;&gt;"",$P2654&lt;=Paramètres!$C$14),1,0)</f>
        <v/>
      </c>
      <c r="AC2654" s="67">
        <f>IF($P2654="","Jamais relancé",IF($P2654&lt;=3,"0-3 j",IF($P2654&lt;=7,"4-7 j",IF($P2654&lt;=15,"8-15 j","Plus de 15 j"))))</f>
        <v/>
      </c>
      <c r="AD2654" s="67">
        <f>IF($M2654&lt;=1000,"Moins de 1 k€",IF($M2654&lt;=5000,"1 à 5 k€",IF($M2654&lt;=15000,"5 à 15 k€","Plus de 15 k€")))</f>
        <v/>
      </c>
    </row>
    <row r="2655">
      <c r="A2655" s="65" t="inlineStr">
        <is>
          <t>DEV-02654</t>
        </is>
      </c>
      <c r="B2655" s="66" t="n">
        <v>46058</v>
      </c>
      <c r="C2655" s="65" t="inlineStr">
        <is>
          <t>2026-02</t>
        </is>
      </c>
      <c r="D2655" s="65" t="inlineStr">
        <is>
          <t>2025-2026</t>
        </is>
      </c>
      <c r="E2655" s="65" t="inlineStr">
        <is>
          <t>CLI-0499</t>
        </is>
      </c>
      <c r="F2655" s="65" t="inlineStr">
        <is>
          <t>Professionnel</t>
        </is>
      </c>
      <c r="G2655" s="65" t="inlineStr">
        <is>
          <t>Bordeaux</t>
        </is>
      </c>
      <c r="H2655" s="65" t="inlineStr">
        <is>
          <t>Sophie Marchand</t>
        </is>
      </c>
      <c r="I2655" s="65" t="inlineStr">
        <is>
          <t>Dépannage</t>
        </is>
      </c>
      <c r="J2655" s="65" t="inlineStr">
        <is>
          <t>DP-002</t>
        </is>
      </c>
      <c r="K2655" s="65" t="inlineStr">
        <is>
          <t>Débouchage canalisation</t>
        </is>
      </c>
      <c r="L2655" s="67" t="n">
        <v>1</v>
      </c>
      <c r="M2655" s="68" t="n">
        <v>577.66</v>
      </c>
      <c r="N2655" s="65" t="inlineStr">
        <is>
          <t>Refusé</t>
        </is>
      </c>
      <c r="O2655" s="66" t="n">
        <v>46063</v>
      </c>
      <c r="P2655" s="67" t="n">
        <v>16</v>
      </c>
      <c r="Q2655" s="67" t="n">
        <v>0</v>
      </c>
      <c r="R2655" s="67">
        <f>$I2655</f>
        <v/>
      </c>
      <c r="S2655" s="67">
        <f>$K2655</f>
        <v/>
      </c>
      <c r="T2655" s="67">
        <f>IFERROR(INDEX(Clients!$G$2:$G$1020,MATCH($E2655,Clients!$A$2:$A$1020,0)),"")</f>
        <v/>
      </c>
      <c r="U2655" s="67">
        <f>IFERROR(INDEX(Clients!$I$2:$I$1020,MATCH($E2655,Clients!$A$2:$A$1020,0)),"")</f>
        <v/>
      </c>
      <c r="V2655" s="69">
        <f>1</f>
        <v/>
      </c>
      <c r="W2655" s="69">
        <f>IF($N2655="Accepté",1,0)</f>
        <v/>
      </c>
      <c r="X2655" s="68">
        <f>$M2655*$W2655</f>
        <v/>
      </c>
      <c r="Y2655" s="68">
        <f>IF($N2655="En cours",0,$M2655)</f>
        <v/>
      </c>
      <c r="Z2655" s="69">
        <f>IF($P2655="",0,1)</f>
        <v/>
      </c>
      <c r="AA2655" s="70">
        <f>IF($P2655="",0,$P2655)</f>
        <v/>
      </c>
      <c r="AB2655" s="69">
        <f>IF(AND($P2655&lt;&gt;"",$P2655&lt;=Paramètres!$C$14),1,0)</f>
        <v/>
      </c>
      <c r="AC2655" s="67">
        <f>IF($P2655="","Jamais relancé",IF($P2655&lt;=3,"0-3 j",IF($P2655&lt;=7,"4-7 j",IF($P2655&lt;=15,"8-15 j","Plus de 15 j"))))</f>
        <v/>
      </c>
      <c r="AD2655" s="67">
        <f>IF($M2655&lt;=1000,"Moins de 1 k€",IF($M2655&lt;=5000,"1 à 5 k€",IF($M2655&lt;=15000,"5 à 15 k€","Plus de 15 k€")))</f>
        <v/>
      </c>
    </row>
    <row r="2656">
      <c r="A2656" s="65" t="inlineStr">
        <is>
          <t>DEV-02655</t>
        </is>
      </c>
      <c r="B2656" s="66" t="n">
        <v>46058</v>
      </c>
      <c r="C2656" s="65" t="inlineStr">
        <is>
          <t>2026-02</t>
        </is>
      </c>
      <c r="D2656" s="65" t="inlineStr">
        <is>
          <t>2025-2026</t>
        </is>
      </c>
      <c r="E2656" s="65" t="inlineStr">
        <is>
          <t>CLI-0136</t>
        </is>
      </c>
      <c r="F2656" s="65" t="inlineStr">
        <is>
          <t>Particulier</t>
        </is>
      </c>
      <c r="G2656" s="65" t="inlineStr">
        <is>
          <t>Toulouse</t>
        </is>
      </c>
      <c r="H2656" s="65" t="inlineStr">
        <is>
          <t>Nadia Cherif</t>
        </is>
      </c>
      <c r="I2656" s="65" t="inlineStr">
        <is>
          <t>Chauffage</t>
        </is>
      </c>
      <c r="J2656" s="65" t="inlineStr">
        <is>
          <t>CH-004</t>
        </is>
      </c>
      <c r="K2656" s="65" t="inlineStr">
        <is>
          <t>Remplacement radiateurs (lot de 5)</t>
        </is>
      </c>
      <c r="L2656" s="67" t="n">
        <v>1</v>
      </c>
      <c r="M2656" s="68" t="n">
        <v>2684.43</v>
      </c>
      <c r="N2656" s="65" t="inlineStr">
        <is>
          <t>Sans réponse</t>
        </is>
      </c>
      <c r="O2656" s="66" t="n">
        <v>46070</v>
      </c>
      <c r="P2656" s="67" t="n">
        <v>10</v>
      </c>
      <c r="Q2656" s="67" t="n">
        <v>1</v>
      </c>
      <c r="R2656" s="67">
        <f>$I2656</f>
        <v/>
      </c>
      <c r="S2656" s="67">
        <f>$K2656</f>
        <v/>
      </c>
      <c r="T2656" s="67">
        <f>IFERROR(INDEX(Clients!$G$2:$G$1020,MATCH($E2656,Clients!$A$2:$A$1020,0)),"")</f>
        <v/>
      </c>
      <c r="U2656" s="67">
        <f>IFERROR(INDEX(Clients!$I$2:$I$1020,MATCH($E2656,Clients!$A$2:$A$1020,0)),"")</f>
        <v/>
      </c>
      <c r="V2656" s="69">
        <f>1</f>
        <v/>
      </c>
      <c r="W2656" s="69">
        <f>IF($N2656="Accepté",1,0)</f>
        <v/>
      </c>
      <c r="X2656" s="68">
        <f>$M2656*$W2656</f>
        <v/>
      </c>
      <c r="Y2656" s="68">
        <f>IF($N2656="En cours",0,$M2656)</f>
        <v/>
      </c>
      <c r="Z2656" s="69">
        <f>IF($P2656="",0,1)</f>
        <v/>
      </c>
      <c r="AA2656" s="70">
        <f>IF($P2656="",0,$P2656)</f>
        <v/>
      </c>
      <c r="AB2656" s="69">
        <f>IF(AND($P2656&lt;&gt;"",$P2656&lt;=Paramètres!$C$14),1,0)</f>
        <v/>
      </c>
      <c r="AC2656" s="67">
        <f>IF($P2656="","Jamais relancé",IF($P2656&lt;=3,"0-3 j",IF($P2656&lt;=7,"4-7 j",IF($P2656&lt;=15,"8-15 j","Plus de 15 j"))))</f>
        <v/>
      </c>
      <c r="AD2656" s="67">
        <f>IF($M2656&lt;=1000,"Moins de 1 k€",IF($M2656&lt;=5000,"1 à 5 k€",IF($M2656&lt;=15000,"5 à 15 k€","Plus de 15 k€")))</f>
        <v/>
      </c>
    </row>
    <row r="2657">
      <c r="A2657" s="65" t="inlineStr">
        <is>
          <t>DEV-02656</t>
        </is>
      </c>
      <c r="B2657" s="66" t="n">
        <v>46059</v>
      </c>
      <c r="C2657" s="65" t="inlineStr">
        <is>
          <t>2026-02</t>
        </is>
      </c>
      <c r="D2657" s="65" t="inlineStr">
        <is>
          <t>2025-2026</t>
        </is>
      </c>
      <c r="E2657" s="65" t="inlineStr">
        <is>
          <t>CLI-0180</t>
        </is>
      </c>
      <c r="F2657" s="65" t="inlineStr">
        <is>
          <t>Particulier</t>
        </is>
      </c>
      <c r="G2657" s="65" t="inlineStr">
        <is>
          <t>Toulouse</t>
        </is>
      </c>
      <c r="H2657" s="65" t="inlineStr">
        <is>
          <t>Nadia Cherif</t>
        </is>
      </c>
      <c r="I2657" s="65" t="inlineStr">
        <is>
          <t>Salle de bain</t>
        </is>
      </c>
      <c r="J2657" s="65" t="inlineStr">
        <is>
          <t>SB-003</t>
        </is>
      </c>
      <c r="K2657" s="65" t="inlineStr">
        <is>
          <t>Pose meuble vasque + robinetterie</t>
        </is>
      </c>
      <c r="L2657" s="67" t="n">
        <v>1</v>
      </c>
      <c r="M2657" s="68" t="n">
        <v>1436.98</v>
      </c>
      <c r="N2657" s="65" t="inlineStr">
        <is>
          <t>Sans réponse</t>
        </is>
      </c>
      <c r="O2657" s="66" t="n">
        <v>46091</v>
      </c>
      <c r="P2657" s="67" t="n"/>
      <c r="Q2657" s="67" t="n">
        <v>0</v>
      </c>
      <c r="R2657" s="67">
        <f>$I2657</f>
        <v/>
      </c>
      <c r="S2657" s="67">
        <f>$K2657</f>
        <v/>
      </c>
      <c r="T2657" s="67">
        <f>IFERROR(INDEX(Clients!$G$2:$G$1020,MATCH($E2657,Clients!$A$2:$A$1020,0)),"")</f>
        <v/>
      </c>
      <c r="U2657" s="67">
        <f>IFERROR(INDEX(Clients!$I$2:$I$1020,MATCH($E2657,Clients!$A$2:$A$1020,0)),"")</f>
        <v/>
      </c>
      <c r="V2657" s="69">
        <f>1</f>
        <v/>
      </c>
      <c r="W2657" s="69">
        <f>IF($N2657="Accepté",1,0)</f>
        <v/>
      </c>
      <c r="X2657" s="68">
        <f>$M2657*$W2657</f>
        <v/>
      </c>
      <c r="Y2657" s="68">
        <f>IF($N2657="En cours",0,$M2657)</f>
        <v/>
      </c>
      <c r="Z2657" s="69">
        <f>IF($P2657="",0,1)</f>
        <v/>
      </c>
      <c r="AA2657" s="70">
        <f>IF($P2657="",0,$P2657)</f>
        <v/>
      </c>
      <c r="AB2657" s="69">
        <f>IF(AND($P2657&lt;&gt;"",$P2657&lt;=Paramètres!$C$14),1,0)</f>
        <v/>
      </c>
      <c r="AC2657" s="67">
        <f>IF($P2657="","Jamais relancé",IF($P2657&lt;=3,"0-3 j",IF($P2657&lt;=7,"4-7 j",IF($P2657&lt;=15,"8-15 j","Plus de 15 j"))))</f>
        <v/>
      </c>
      <c r="AD2657" s="67">
        <f>IF($M2657&lt;=1000,"Moins de 1 k€",IF($M2657&lt;=5000,"1 à 5 k€",IF($M2657&lt;=15000,"5 à 15 k€","Plus de 15 k€")))</f>
        <v/>
      </c>
    </row>
    <row r="2658">
      <c r="A2658" s="65" t="inlineStr">
        <is>
          <t>DEV-02657</t>
        </is>
      </c>
      <c r="B2658" s="66" t="n">
        <v>46059</v>
      </c>
      <c r="C2658" s="65" t="inlineStr">
        <is>
          <t>2026-02</t>
        </is>
      </c>
      <c r="D2658" s="65" t="inlineStr">
        <is>
          <t>2025-2026</t>
        </is>
      </c>
      <c r="E2658" s="65" t="inlineStr">
        <is>
          <t>CLI-0548</t>
        </is>
      </c>
      <c r="F2658" s="65" t="inlineStr">
        <is>
          <t>Collectivité</t>
        </is>
      </c>
      <c r="G2658" s="65" t="inlineStr">
        <is>
          <t>Bordeaux</t>
        </is>
      </c>
      <c r="H2658" s="65" t="inlineStr">
        <is>
          <t>Sophie Marchand</t>
        </is>
      </c>
      <c r="I2658" s="65" t="inlineStr">
        <is>
          <t>Salle de bain</t>
        </is>
      </c>
      <c r="J2658" s="65" t="inlineStr">
        <is>
          <t>SB-001</t>
        </is>
      </c>
      <c r="K2658" s="65" t="inlineStr">
        <is>
          <t>Rénovation salle de bain complète</t>
        </is>
      </c>
      <c r="L2658" s="67" t="n">
        <v>1</v>
      </c>
      <c r="M2658" s="68" t="n">
        <v>25321.02</v>
      </c>
      <c r="N2658" s="65" t="inlineStr">
        <is>
          <t>Accepté</t>
        </is>
      </c>
      <c r="O2658" s="66" t="n">
        <v>46081</v>
      </c>
      <c r="P2658" s="67" t="n">
        <v>12</v>
      </c>
      <c r="Q2658" s="67" t="n">
        <v>1</v>
      </c>
      <c r="R2658" s="67">
        <f>$I2658</f>
        <v/>
      </c>
      <c r="S2658" s="67">
        <f>$K2658</f>
        <v/>
      </c>
      <c r="T2658" s="67">
        <f>IFERROR(INDEX(Clients!$G$2:$G$1020,MATCH($E2658,Clients!$A$2:$A$1020,0)),"")</f>
        <v/>
      </c>
      <c r="U2658" s="67">
        <f>IFERROR(INDEX(Clients!$I$2:$I$1020,MATCH($E2658,Clients!$A$2:$A$1020,0)),"")</f>
        <v/>
      </c>
      <c r="V2658" s="69">
        <f>1</f>
        <v/>
      </c>
      <c r="W2658" s="69">
        <f>IF($N2658="Accepté",1,0)</f>
        <v/>
      </c>
      <c r="X2658" s="68">
        <f>$M2658*$W2658</f>
        <v/>
      </c>
      <c r="Y2658" s="68">
        <f>IF($N2658="En cours",0,$M2658)</f>
        <v/>
      </c>
      <c r="Z2658" s="69">
        <f>IF($P2658="",0,1)</f>
        <v/>
      </c>
      <c r="AA2658" s="70">
        <f>IF($P2658="",0,$P2658)</f>
        <v/>
      </c>
      <c r="AB2658" s="69">
        <f>IF(AND($P2658&lt;&gt;"",$P2658&lt;=Paramètres!$C$14),1,0)</f>
        <v/>
      </c>
      <c r="AC2658" s="67">
        <f>IF($P2658="","Jamais relancé",IF($P2658&lt;=3,"0-3 j",IF($P2658&lt;=7,"4-7 j",IF($P2658&lt;=15,"8-15 j","Plus de 15 j"))))</f>
        <v/>
      </c>
      <c r="AD2658" s="67">
        <f>IF($M2658&lt;=1000,"Moins de 1 k€",IF($M2658&lt;=5000,"1 à 5 k€",IF($M2658&lt;=15000,"5 à 15 k€","Plus de 15 k€")))</f>
        <v/>
      </c>
    </row>
    <row r="2659">
      <c r="A2659" s="65" t="inlineStr">
        <is>
          <t>DEV-02658</t>
        </is>
      </c>
      <c r="B2659" s="66" t="n">
        <v>46059</v>
      </c>
      <c r="C2659" s="65" t="inlineStr">
        <is>
          <t>2026-02</t>
        </is>
      </c>
      <c r="D2659" s="65" t="inlineStr">
        <is>
          <t>2025-2026</t>
        </is>
      </c>
      <c r="E2659" s="65" t="inlineStr">
        <is>
          <t>CLI-0442</t>
        </is>
      </c>
      <c r="F2659" s="65" t="inlineStr">
        <is>
          <t>Particulier</t>
        </is>
      </c>
      <c r="G2659" s="65" t="inlineStr">
        <is>
          <t>Toulouse</t>
        </is>
      </c>
      <c r="H2659" s="65" t="inlineStr">
        <is>
          <t>Nadia Cherif</t>
        </is>
      </c>
      <c r="I2659" s="65" t="inlineStr">
        <is>
          <t>Plomberie</t>
        </is>
      </c>
      <c r="J2659" s="65" t="inlineStr">
        <is>
          <t>PR-003</t>
        </is>
      </c>
      <c r="K2659" s="65" t="inlineStr">
        <is>
          <t>Réfection réseau eau appartement</t>
        </is>
      </c>
      <c r="L2659" s="67" t="n">
        <v>1</v>
      </c>
      <c r="M2659" s="68" t="n">
        <v>3384.83</v>
      </c>
      <c r="N2659" s="65" t="inlineStr">
        <is>
          <t>Accepté</t>
        </is>
      </c>
      <c r="O2659" s="66" t="n">
        <v>46094</v>
      </c>
      <c r="P2659" s="67" t="n"/>
      <c r="Q2659" s="67" t="n">
        <v>0</v>
      </c>
      <c r="R2659" s="67">
        <f>$I2659</f>
        <v/>
      </c>
      <c r="S2659" s="67">
        <f>$K2659</f>
        <v/>
      </c>
      <c r="T2659" s="67">
        <f>IFERROR(INDEX(Clients!$G$2:$G$1020,MATCH($E2659,Clients!$A$2:$A$1020,0)),"")</f>
        <v/>
      </c>
      <c r="U2659" s="67">
        <f>IFERROR(INDEX(Clients!$I$2:$I$1020,MATCH($E2659,Clients!$A$2:$A$1020,0)),"")</f>
        <v/>
      </c>
      <c r="V2659" s="69">
        <f>1</f>
        <v/>
      </c>
      <c r="W2659" s="69">
        <f>IF($N2659="Accepté",1,0)</f>
        <v/>
      </c>
      <c r="X2659" s="68">
        <f>$M2659*$W2659</f>
        <v/>
      </c>
      <c r="Y2659" s="68">
        <f>IF($N2659="En cours",0,$M2659)</f>
        <v/>
      </c>
      <c r="Z2659" s="69">
        <f>IF($P2659="",0,1)</f>
        <v/>
      </c>
      <c r="AA2659" s="70">
        <f>IF($P2659="",0,$P2659)</f>
        <v/>
      </c>
      <c r="AB2659" s="69">
        <f>IF(AND($P2659&lt;&gt;"",$P2659&lt;=Paramètres!$C$14),1,0)</f>
        <v/>
      </c>
      <c r="AC2659" s="67">
        <f>IF($P2659="","Jamais relancé",IF($P2659&lt;=3,"0-3 j",IF($P2659&lt;=7,"4-7 j",IF($P2659&lt;=15,"8-15 j","Plus de 15 j"))))</f>
        <v/>
      </c>
      <c r="AD2659" s="67">
        <f>IF($M2659&lt;=1000,"Moins de 1 k€",IF($M2659&lt;=5000,"1 à 5 k€",IF($M2659&lt;=15000,"5 à 15 k€","Plus de 15 k€")))</f>
        <v/>
      </c>
    </row>
    <row r="2660">
      <c r="A2660" s="65" t="inlineStr">
        <is>
          <t>DEV-02659</t>
        </is>
      </c>
      <c r="B2660" s="66" t="n">
        <v>46062</v>
      </c>
      <c r="C2660" s="65" t="inlineStr">
        <is>
          <t>2026-02</t>
        </is>
      </c>
      <c r="D2660" s="65" t="inlineStr">
        <is>
          <t>2025-2026</t>
        </is>
      </c>
      <c r="E2660" s="65" t="inlineStr">
        <is>
          <t>CLI-0635</t>
        </is>
      </c>
      <c r="F2660" s="65" t="inlineStr">
        <is>
          <t>Professionnel</t>
        </is>
      </c>
      <c r="G2660" s="65" t="inlineStr">
        <is>
          <t>Toulouse</t>
        </is>
      </c>
      <c r="H2660" s="65" t="inlineStr">
        <is>
          <t>Nadia Cherif</t>
        </is>
      </c>
      <c r="I2660" s="65" t="inlineStr">
        <is>
          <t>Plomberie</t>
        </is>
      </c>
      <c r="J2660" s="65" t="inlineStr">
        <is>
          <t>PR-004</t>
        </is>
      </c>
      <c r="K2660" s="65" t="inlineStr">
        <is>
          <t>Remplacement colonne d'évacuation</t>
        </is>
      </c>
      <c r="L2660" s="67" t="n">
        <v>2</v>
      </c>
      <c r="M2660" s="68" t="n">
        <v>22423.21</v>
      </c>
      <c r="N2660" s="65" t="inlineStr">
        <is>
          <t>Sans réponse</t>
        </is>
      </c>
      <c r="O2660" s="66" t="n">
        <v>46110</v>
      </c>
      <c r="P2660" s="67" t="n"/>
      <c r="Q2660" s="67" t="n">
        <v>0</v>
      </c>
      <c r="R2660" s="67">
        <f>$I2660</f>
        <v/>
      </c>
      <c r="S2660" s="67">
        <f>$K2660</f>
        <v/>
      </c>
      <c r="T2660" s="67">
        <f>IFERROR(INDEX(Clients!$G$2:$G$1020,MATCH($E2660,Clients!$A$2:$A$1020,0)),"")</f>
        <v/>
      </c>
      <c r="U2660" s="67">
        <f>IFERROR(INDEX(Clients!$I$2:$I$1020,MATCH($E2660,Clients!$A$2:$A$1020,0)),"")</f>
        <v/>
      </c>
      <c r="V2660" s="69">
        <f>1</f>
        <v/>
      </c>
      <c r="W2660" s="69">
        <f>IF($N2660="Accepté",1,0)</f>
        <v/>
      </c>
      <c r="X2660" s="68">
        <f>$M2660*$W2660</f>
        <v/>
      </c>
      <c r="Y2660" s="68">
        <f>IF($N2660="En cours",0,$M2660)</f>
        <v/>
      </c>
      <c r="Z2660" s="69">
        <f>IF($P2660="",0,1)</f>
        <v/>
      </c>
      <c r="AA2660" s="70">
        <f>IF($P2660="",0,$P2660)</f>
        <v/>
      </c>
      <c r="AB2660" s="69">
        <f>IF(AND($P2660&lt;&gt;"",$P2660&lt;=Paramètres!$C$14),1,0)</f>
        <v/>
      </c>
      <c r="AC2660" s="67">
        <f>IF($P2660="","Jamais relancé",IF($P2660&lt;=3,"0-3 j",IF($P2660&lt;=7,"4-7 j",IF($P2660&lt;=15,"8-15 j","Plus de 15 j"))))</f>
        <v/>
      </c>
      <c r="AD2660" s="67">
        <f>IF($M2660&lt;=1000,"Moins de 1 k€",IF($M2660&lt;=5000,"1 à 5 k€",IF($M2660&lt;=15000,"5 à 15 k€","Plus de 15 k€")))</f>
        <v/>
      </c>
    </row>
    <row r="2661">
      <c r="A2661" s="65" t="inlineStr">
        <is>
          <t>DEV-02660</t>
        </is>
      </c>
      <c r="B2661" s="66" t="n">
        <v>46062</v>
      </c>
      <c r="C2661" s="65" t="inlineStr">
        <is>
          <t>2026-02</t>
        </is>
      </c>
      <c r="D2661" s="65" t="inlineStr">
        <is>
          <t>2025-2026</t>
        </is>
      </c>
      <c r="E2661" s="65" t="inlineStr">
        <is>
          <t>CLI-0598</t>
        </is>
      </c>
      <c r="F2661" s="65" t="inlineStr">
        <is>
          <t>Particulier</t>
        </is>
      </c>
      <c r="G2661" s="65" t="inlineStr">
        <is>
          <t>Toulouse</t>
        </is>
      </c>
      <c r="H2661" s="65" t="inlineStr">
        <is>
          <t>Julien Fabre</t>
        </is>
      </c>
      <c r="I2661" s="65" t="inlineStr">
        <is>
          <t>Salle de bain</t>
        </is>
      </c>
      <c r="J2661" s="65" t="inlineStr">
        <is>
          <t>SB-001</t>
        </is>
      </c>
      <c r="K2661" s="65" t="inlineStr">
        <is>
          <t>Rénovation salle de bain complète</t>
        </is>
      </c>
      <c r="L2661" s="67" t="n">
        <v>1</v>
      </c>
      <c r="M2661" s="68" t="n">
        <v>9691.219999999999</v>
      </c>
      <c r="N2661" s="65" t="inlineStr">
        <is>
          <t>Sans réponse</t>
        </is>
      </c>
      <c r="O2661" s="66" t="n">
        <v>46085</v>
      </c>
      <c r="P2661" s="67" t="n">
        <v>7</v>
      </c>
      <c r="Q2661" s="67" t="n">
        <v>1</v>
      </c>
      <c r="R2661" s="67">
        <f>$I2661</f>
        <v/>
      </c>
      <c r="S2661" s="67">
        <f>$K2661</f>
        <v/>
      </c>
      <c r="T2661" s="67">
        <f>IFERROR(INDEX(Clients!$G$2:$G$1020,MATCH($E2661,Clients!$A$2:$A$1020,0)),"")</f>
        <v/>
      </c>
      <c r="U2661" s="67">
        <f>IFERROR(INDEX(Clients!$I$2:$I$1020,MATCH($E2661,Clients!$A$2:$A$1020,0)),"")</f>
        <v/>
      </c>
      <c r="V2661" s="69">
        <f>1</f>
        <v/>
      </c>
      <c r="W2661" s="69">
        <f>IF($N2661="Accepté",1,0)</f>
        <v/>
      </c>
      <c r="X2661" s="68">
        <f>$M2661*$W2661</f>
        <v/>
      </c>
      <c r="Y2661" s="68">
        <f>IF($N2661="En cours",0,$M2661)</f>
        <v/>
      </c>
      <c r="Z2661" s="69">
        <f>IF($P2661="",0,1)</f>
        <v/>
      </c>
      <c r="AA2661" s="70">
        <f>IF($P2661="",0,$P2661)</f>
        <v/>
      </c>
      <c r="AB2661" s="69">
        <f>IF(AND($P2661&lt;&gt;"",$P2661&lt;=Paramètres!$C$14),1,0)</f>
        <v/>
      </c>
      <c r="AC2661" s="67">
        <f>IF($P2661="","Jamais relancé",IF($P2661&lt;=3,"0-3 j",IF($P2661&lt;=7,"4-7 j",IF($P2661&lt;=15,"8-15 j","Plus de 15 j"))))</f>
        <v/>
      </c>
      <c r="AD2661" s="67">
        <f>IF($M2661&lt;=1000,"Moins de 1 k€",IF($M2661&lt;=5000,"1 à 5 k€",IF($M2661&lt;=15000,"5 à 15 k€","Plus de 15 k€")))</f>
        <v/>
      </c>
    </row>
    <row r="2662">
      <c r="A2662" s="65" t="inlineStr">
        <is>
          <t>DEV-02661</t>
        </is>
      </c>
      <c r="B2662" s="66" t="n">
        <v>46062</v>
      </c>
      <c r="C2662" s="65" t="inlineStr">
        <is>
          <t>2026-02</t>
        </is>
      </c>
      <c r="D2662" s="65" t="inlineStr">
        <is>
          <t>2025-2026</t>
        </is>
      </c>
      <c r="E2662" s="65" t="inlineStr">
        <is>
          <t>CLI-0257</t>
        </is>
      </c>
      <c r="F2662" s="65" t="inlineStr">
        <is>
          <t>Professionnel</t>
        </is>
      </c>
      <c r="G2662" s="65" t="inlineStr">
        <is>
          <t>Toulouse</t>
        </is>
      </c>
      <c r="H2662" s="65" t="inlineStr">
        <is>
          <t>Nadia Cherif</t>
        </is>
      </c>
      <c r="I2662" s="65" t="inlineStr">
        <is>
          <t>Électricité</t>
        </is>
      </c>
      <c r="J2662" s="65" t="inlineStr">
        <is>
          <t>EL-002</t>
        </is>
      </c>
      <c r="K2662" s="65" t="inlineStr">
        <is>
          <t>Installation borne de recharge VE</t>
        </is>
      </c>
      <c r="L2662" s="67" t="n">
        <v>1</v>
      </c>
      <c r="M2662" s="68" t="n">
        <v>2486.63</v>
      </c>
      <c r="N2662" s="65" t="inlineStr">
        <is>
          <t>Accepté</t>
        </is>
      </c>
      <c r="O2662" s="66" t="n">
        <v>46087</v>
      </c>
      <c r="P2662" s="67" t="n">
        <v>4</v>
      </c>
      <c r="Q2662" s="67" t="n">
        <v>1</v>
      </c>
      <c r="R2662" s="67">
        <f>$I2662</f>
        <v/>
      </c>
      <c r="S2662" s="67">
        <f>$K2662</f>
        <v/>
      </c>
      <c r="T2662" s="67">
        <f>IFERROR(INDEX(Clients!$G$2:$G$1020,MATCH($E2662,Clients!$A$2:$A$1020,0)),"")</f>
        <v/>
      </c>
      <c r="U2662" s="67">
        <f>IFERROR(INDEX(Clients!$I$2:$I$1020,MATCH($E2662,Clients!$A$2:$A$1020,0)),"")</f>
        <v/>
      </c>
      <c r="V2662" s="69">
        <f>1</f>
        <v/>
      </c>
      <c r="W2662" s="69">
        <f>IF($N2662="Accepté",1,0)</f>
        <v/>
      </c>
      <c r="X2662" s="68">
        <f>$M2662*$W2662</f>
        <v/>
      </c>
      <c r="Y2662" s="68">
        <f>IF($N2662="En cours",0,$M2662)</f>
        <v/>
      </c>
      <c r="Z2662" s="69">
        <f>IF($P2662="",0,1)</f>
        <v/>
      </c>
      <c r="AA2662" s="70">
        <f>IF($P2662="",0,$P2662)</f>
        <v/>
      </c>
      <c r="AB2662" s="69">
        <f>IF(AND($P2662&lt;&gt;"",$P2662&lt;=Paramètres!$C$14),1,0)</f>
        <v/>
      </c>
      <c r="AC2662" s="67">
        <f>IF($P2662="","Jamais relancé",IF($P2662&lt;=3,"0-3 j",IF($P2662&lt;=7,"4-7 j",IF($P2662&lt;=15,"8-15 j","Plus de 15 j"))))</f>
        <v/>
      </c>
      <c r="AD2662" s="67">
        <f>IF($M2662&lt;=1000,"Moins de 1 k€",IF($M2662&lt;=5000,"1 à 5 k€",IF($M2662&lt;=15000,"5 à 15 k€","Plus de 15 k€")))</f>
        <v/>
      </c>
    </row>
    <row r="2663">
      <c r="A2663" s="65" t="inlineStr">
        <is>
          <t>DEV-02662</t>
        </is>
      </c>
      <c r="B2663" s="66" t="n">
        <v>46062</v>
      </c>
      <c r="C2663" s="65" t="inlineStr">
        <is>
          <t>2026-02</t>
        </is>
      </c>
      <c r="D2663" s="65" t="inlineStr">
        <is>
          <t>2025-2026</t>
        </is>
      </c>
      <c r="E2663" s="65" t="inlineStr">
        <is>
          <t>CLI-0763</t>
        </is>
      </c>
      <c r="F2663" s="65" t="inlineStr">
        <is>
          <t>Syndic</t>
        </is>
      </c>
      <c r="G2663" s="65" t="inlineStr">
        <is>
          <t>Bordeaux</t>
        </is>
      </c>
      <c r="H2663" s="65" t="inlineStr">
        <is>
          <t>Sophie Marchand</t>
        </is>
      </c>
      <c r="I2663" s="65" t="inlineStr">
        <is>
          <t>Salle de bain</t>
        </is>
      </c>
      <c r="J2663" s="65" t="inlineStr">
        <is>
          <t>SB-001</t>
        </is>
      </c>
      <c r="K2663" s="65" t="inlineStr">
        <is>
          <t>Rénovation salle de bain complète</t>
        </is>
      </c>
      <c r="L2663" s="67" t="n">
        <v>1</v>
      </c>
      <c r="M2663" s="68" t="n">
        <v>20998.73</v>
      </c>
      <c r="N2663" s="65" t="inlineStr">
        <is>
          <t>Refusé</t>
        </is>
      </c>
      <c r="O2663" s="66" t="n">
        <v>46077</v>
      </c>
      <c r="P2663" s="67" t="n">
        <v>6</v>
      </c>
      <c r="Q2663" s="67" t="n">
        <v>1</v>
      </c>
      <c r="R2663" s="67">
        <f>$I2663</f>
        <v/>
      </c>
      <c r="S2663" s="67">
        <f>$K2663</f>
        <v/>
      </c>
      <c r="T2663" s="67">
        <f>IFERROR(INDEX(Clients!$G$2:$G$1020,MATCH($E2663,Clients!$A$2:$A$1020,0)),"")</f>
        <v/>
      </c>
      <c r="U2663" s="67">
        <f>IFERROR(INDEX(Clients!$I$2:$I$1020,MATCH($E2663,Clients!$A$2:$A$1020,0)),"")</f>
        <v/>
      </c>
      <c r="V2663" s="69">
        <f>1</f>
        <v/>
      </c>
      <c r="W2663" s="69">
        <f>IF($N2663="Accepté",1,0)</f>
        <v/>
      </c>
      <c r="X2663" s="68">
        <f>$M2663*$W2663</f>
        <v/>
      </c>
      <c r="Y2663" s="68">
        <f>IF($N2663="En cours",0,$M2663)</f>
        <v/>
      </c>
      <c r="Z2663" s="69">
        <f>IF($P2663="",0,1)</f>
        <v/>
      </c>
      <c r="AA2663" s="70">
        <f>IF($P2663="",0,$P2663)</f>
        <v/>
      </c>
      <c r="AB2663" s="69">
        <f>IF(AND($P2663&lt;&gt;"",$P2663&lt;=Paramètres!$C$14),1,0)</f>
        <v/>
      </c>
      <c r="AC2663" s="67">
        <f>IF($P2663="","Jamais relancé",IF($P2663&lt;=3,"0-3 j",IF($P2663&lt;=7,"4-7 j",IF($P2663&lt;=15,"8-15 j","Plus de 15 j"))))</f>
        <v/>
      </c>
      <c r="AD2663" s="67">
        <f>IF($M2663&lt;=1000,"Moins de 1 k€",IF($M2663&lt;=5000,"1 à 5 k€",IF($M2663&lt;=15000,"5 à 15 k€","Plus de 15 k€")))</f>
        <v/>
      </c>
    </row>
    <row r="2664">
      <c r="A2664" s="65" t="inlineStr">
        <is>
          <t>DEV-02663</t>
        </is>
      </c>
      <c r="B2664" s="66" t="n">
        <v>46062</v>
      </c>
      <c r="C2664" s="65" t="inlineStr">
        <is>
          <t>2026-02</t>
        </is>
      </c>
      <c r="D2664" s="65" t="inlineStr">
        <is>
          <t>2025-2026</t>
        </is>
      </c>
      <c r="E2664" s="65" t="inlineStr">
        <is>
          <t>CLI-0506</t>
        </is>
      </c>
      <c r="F2664" s="65" t="inlineStr">
        <is>
          <t>Professionnel</t>
        </is>
      </c>
      <c r="G2664" s="65" t="inlineStr">
        <is>
          <t>Bordeaux</t>
        </is>
      </c>
      <c r="H2664" s="65" t="inlineStr">
        <is>
          <t>Karim Belkacem</t>
        </is>
      </c>
      <c r="I2664" s="65" t="inlineStr">
        <is>
          <t>Salle de bain</t>
        </is>
      </c>
      <c r="J2664" s="65" t="inlineStr">
        <is>
          <t>SB-003</t>
        </is>
      </c>
      <c r="K2664" s="65" t="inlineStr">
        <is>
          <t>Pose meuble vasque + robinetterie</t>
        </is>
      </c>
      <c r="L2664" s="67" t="n">
        <v>1</v>
      </c>
      <c r="M2664" s="68" t="n">
        <v>1882.71</v>
      </c>
      <c r="N2664" s="65" t="inlineStr">
        <is>
          <t>Accepté</t>
        </is>
      </c>
      <c r="O2664" s="66" t="n">
        <v>46078</v>
      </c>
      <c r="P2664" s="67" t="n"/>
      <c r="Q2664" s="67" t="n">
        <v>0</v>
      </c>
      <c r="R2664" s="67">
        <f>$I2664</f>
        <v/>
      </c>
      <c r="S2664" s="67">
        <f>$K2664</f>
        <v/>
      </c>
      <c r="T2664" s="67">
        <f>IFERROR(INDEX(Clients!$G$2:$G$1020,MATCH($E2664,Clients!$A$2:$A$1020,0)),"")</f>
        <v/>
      </c>
      <c r="U2664" s="67">
        <f>IFERROR(INDEX(Clients!$I$2:$I$1020,MATCH($E2664,Clients!$A$2:$A$1020,0)),"")</f>
        <v/>
      </c>
      <c r="V2664" s="69">
        <f>1</f>
        <v/>
      </c>
      <c r="W2664" s="69">
        <f>IF($N2664="Accepté",1,0)</f>
        <v/>
      </c>
      <c r="X2664" s="68">
        <f>$M2664*$W2664</f>
        <v/>
      </c>
      <c r="Y2664" s="68">
        <f>IF($N2664="En cours",0,$M2664)</f>
        <v/>
      </c>
      <c r="Z2664" s="69">
        <f>IF($P2664="",0,1)</f>
        <v/>
      </c>
      <c r="AA2664" s="70">
        <f>IF($P2664="",0,$P2664)</f>
        <v/>
      </c>
      <c r="AB2664" s="69">
        <f>IF(AND($P2664&lt;&gt;"",$P2664&lt;=Paramètres!$C$14),1,0)</f>
        <v/>
      </c>
      <c r="AC2664" s="67">
        <f>IF($P2664="","Jamais relancé",IF($P2664&lt;=3,"0-3 j",IF($P2664&lt;=7,"4-7 j",IF($P2664&lt;=15,"8-15 j","Plus de 15 j"))))</f>
        <v/>
      </c>
      <c r="AD2664" s="67">
        <f>IF($M2664&lt;=1000,"Moins de 1 k€",IF($M2664&lt;=5000,"1 à 5 k€",IF($M2664&lt;=15000,"5 à 15 k€","Plus de 15 k€")))</f>
        <v/>
      </c>
    </row>
    <row r="2665">
      <c r="A2665" s="65" t="inlineStr">
        <is>
          <t>DEV-02664</t>
        </is>
      </c>
      <c r="B2665" s="66" t="n">
        <v>46063</v>
      </c>
      <c r="C2665" s="65" t="inlineStr">
        <is>
          <t>2026-02</t>
        </is>
      </c>
      <c r="D2665" s="65" t="inlineStr">
        <is>
          <t>2025-2026</t>
        </is>
      </c>
      <c r="E2665" s="65" t="inlineStr">
        <is>
          <t>CLI-0516</t>
        </is>
      </c>
      <c r="F2665" s="65" t="inlineStr">
        <is>
          <t>Particulier</t>
        </is>
      </c>
      <c r="G2665" s="65" t="inlineStr">
        <is>
          <t>Bordeaux</t>
        </is>
      </c>
      <c r="H2665" s="65" t="inlineStr">
        <is>
          <t>Karim Belkacem</t>
        </is>
      </c>
      <c r="I2665" s="65" t="inlineStr">
        <is>
          <t>Dépannage</t>
        </is>
      </c>
      <c r="J2665" s="65" t="inlineStr">
        <is>
          <t>DP-001</t>
        </is>
      </c>
      <c r="K2665" s="65" t="inlineStr">
        <is>
          <t>Dépannage plomberie urgence</t>
        </is>
      </c>
      <c r="L2665" s="67" t="n">
        <v>1</v>
      </c>
      <c r="M2665" s="68" t="n">
        <v>252.71</v>
      </c>
      <c r="N2665" s="65" t="inlineStr">
        <is>
          <t>Accepté</t>
        </is>
      </c>
      <c r="O2665" s="66" t="n">
        <v>46091</v>
      </c>
      <c r="P2665" s="67" t="n">
        <v>4</v>
      </c>
      <c r="Q2665" s="67" t="n">
        <v>2</v>
      </c>
      <c r="R2665" s="67">
        <f>$I2665</f>
        <v/>
      </c>
      <c r="S2665" s="67">
        <f>$K2665</f>
        <v/>
      </c>
      <c r="T2665" s="67">
        <f>IFERROR(INDEX(Clients!$G$2:$G$1020,MATCH($E2665,Clients!$A$2:$A$1020,0)),"")</f>
        <v/>
      </c>
      <c r="U2665" s="67">
        <f>IFERROR(INDEX(Clients!$I$2:$I$1020,MATCH($E2665,Clients!$A$2:$A$1020,0)),"")</f>
        <v/>
      </c>
      <c r="V2665" s="69">
        <f>1</f>
        <v/>
      </c>
      <c r="W2665" s="69">
        <f>IF($N2665="Accepté",1,0)</f>
        <v/>
      </c>
      <c r="X2665" s="68">
        <f>$M2665*$W2665</f>
        <v/>
      </c>
      <c r="Y2665" s="68">
        <f>IF($N2665="En cours",0,$M2665)</f>
        <v/>
      </c>
      <c r="Z2665" s="69">
        <f>IF($P2665="",0,1)</f>
        <v/>
      </c>
      <c r="AA2665" s="70">
        <f>IF($P2665="",0,$P2665)</f>
        <v/>
      </c>
      <c r="AB2665" s="69">
        <f>IF(AND($P2665&lt;&gt;"",$P2665&lt;=Paramètres!$C$14),1,0)</f>
        <v/>
      </c>
      <c r="AC2665" s="67">
        <f>IF($P2665="","Jamais relancé",IF($P2665&lt;=3,"0-3 j",IF($P2665&lt;=7,"4-7 j",IF($P2665&lt;=15,"8-15 j","Plus de 15 j"))))</f>
        <v/>
      </c>
      <c r="AD2665" s="67">
        <f>IF($M2665&lt;=1000,"Moins de 1 k€",IF($M2665&lt;=5000,"1 à 5 k€",IF($M2665&lt;=15000,"5 à 15 k€","Plus de 15 k€")))</f>
        <v/>
      </c>
    </row>
    <row r="2666">
      <c r="A2666" s="65" t="inlineStr">
        <is>
          <t>DEV-02665</t>
        </is>
      </c>
      <c r="B2666" s="66" t="n">
        <v>46063</v>
      </c>
      <c r="C2666" s="65" t="inlineStr">
        <is>
          <t>2026-02</t>
        </is>
      </c>
      <c r="D2666" s="65" t="inlineStr">
        <is>
          <t>2025-2026</t>
        </is>
      </c>
      <c r="E2666" s="65" t="inlineStr">
        <is>
          <t>CLI-0398</t>
        </is>
      </c>
      <c r="F2666" s="65" t="inlineStr">
        <is>
          <t>Syndic</t>
        </is>
      </c>
      <c r="G2666" s="65" t="inlineStr">
        <is>
          <t>Toulouse</t>
        </is>
      </c>
      <c r="H2666" s="65" t="inlineStr">
        <is>
          <t>Julien Fabre</t>
        </is>
      </c>
      <c r="I2666" s="65" t="inlineStr">
        <is>
          <t>Électricité</t>
        </is>
      </c>
      <c r="J2666" s="65" t="inlineStr">
        <is>
          <t>EL-003</t>
        </is>
      </c>
      <c r="K2666" s="65" t="inlineStr">
        <is>
          <t>Rénovation électrique complète</t>
        </is>
      </c>
      <c r="L2666" s="67" t="n">
        <v>1</v>
      </c>
      <c r="M2666" s="68" t="n">
        <v>19967.81</v>
      </c>
      <c r="N2666" s="65" t="inlineStr">
        <is>
          <t>Sans réponse</t>
        </is>
      </c>
      <c r="O2666" s="66" t="n">
        <v>46076</v>
      </c>
      <c r="P2666" s="67" t="n"/>
      <c r="Q2666" s="67" t="n">
        <v>0</v>
      </c>
      <c r="R2666" s="67">
        <f>$I2666</f>
        <v/>
      </c>
      <c r="S2666" s="67">
        <f>$K2666</f>
        <v/>
      </c>
      <c r="T2666" s="67">
        <f>IFERROR(INDEX(Clients!$G$2:$G$1020,MATCH($E2666,Clients!$A$2:$A$1020,0)),"")</f>
        <v/>
      </c>
      <c r="U2666" s="67">
        <f>IFERROR(INDEX(Clients!$I$2:$I$1020,MATCH($E2666,Clients!$A$2:$A$1020,0)),"")</f>
        <v/>
      </c>
      <c r="V2666" s="69">
        <f>1</f>
        <v/>
      </c>
      <c r="W2666" s="69">
        <f>IF($N2666="Accepté",1,0)</f>
        <v/>
      </c>
      <c r="X2666" s="68">
        <f>$M2666*$W2666</f>
        <v/>
      </c>
      <c r="Y2666" s="68">
        <f>IF($N2666="En cours",0,$M2666)</f>
        <v/>
      </c>
      <c r="Z2666" s="69">
        <f>IF($P2666="",0,1)</f>
        <v/>
      </c>
      <c r="AA2666" s="70">
        <f>IF($P2666="",0,$P2666)</f>
        <v/>
      </c>
      <c r="AB2666" s="69">
        <f>IF(AND($P2666&lt;&gt;"",$P2666&lt;=Paramètres!$C$14),1,0)</f>
        <v/>
      </c>
      <c r="AC2666" s="67">
        <f>IF($P2666="","Jamais relancé",IF($P2666&lt;=3,"0-3 j",IF($P2666&lt;=7,"4-7 j",IF($P2666&lt;=15,"8-15 j","Plus de 15 j"))))</f>
        <v/>
      </c>
      <c r="AD2666" s="67">
        <f>IF($M2666&lt;=1000,"Moins de 1 k€",IF($M2666&lt;=5000,"1 à 5 k€",IF($M2666&lt;=15000,"5 à 15 k€","Plus de 15 k€")))</f>
        <v/>
      </c>
    </row>
    <row r="2667">
      <c r="A2667" s="65" t="inlineStr">
        <is>
          <t>DEV-02666</t>
        </is>
      </c>
      <c r="B2667" s="66" t="n">
        <v>46063</v>
      </c>
      <c r="C2667" s="65" t="inlineStr">
        <is>
          <t>2026-02</t>
        </is>
      </c>
      <c r="D2667" s="65" t="inlineStr">
        <is>
          <t>2025-2026</t>
        </is>
      </c>
      <c r="E2667" s="65" t="inlineStr">
        <is>
          <t>CLI-0283</t>
        </is>
      </c>
      <c r="F2667" s="65" t="inlineStr">
        <is>
          <t>Particulier</t>
        </is>
      </c>
      <c r="G2667" s="65" t="inlineStr">
        <is>
          <t>Bordeaux</t>
        </is>
      </c>
      <c r="H2667" s="65" t="inlineStr">
        <is>
          <t>Karim Belkacem</t>
        </is>
      </c>
      <c r="I2667" s="65" t="inlineStr">
        <is>
          <t>Chauffage</t>
        </is>
      </c>
      <c r="J2667" s="65" t="inlineStr">
        <is>
          <t>CH-004</t>
        </is>
      </c>
      <c r="K2667" s="65" t="inlineStr">
        <is>
          <t>Remplacement radiateurs (lot de 5)</t>
        </is>
      </c>
      <c r="L2667" s="67" t="n">
        <v>1</v>
      </c>
      <c r="M2667" s="68" t="n">
        <v>2756.03</v>
      </c>
      <c r="N2667" s="65" t="inlineStr">
        <is>
          <t>Accepté</t>
        </is>
      </c>
      <c r="O2667" s="66" t="n">
        <v>46077</v>
      </c>
      <c r="P2667" s="67" t="n">
        <v>16</v>
      </c>
      <c r="Q2667" s="67" t="n">
        <v>0</v>
      </c>
      <c r="R2667" s="67">
        <f>$I2667</f>
        <v/>
      </c>
      <c r="S2667" s="67">
        <f>$K2667</f>
        <v/>
      </c>
      <c r="T2667" s="67">
        <f>IFERROR(INDEX(Clients!$G$2:$G$1020,MATCH($E2667,Clients!$A$2:$A$1020,0)),"")</f>
        <v/>
      </c>
      <c r="U2667" s="67">
        <f>IFERROR(INDEX(Clients!$I$2:$I$1020,MATCH($E2667,Clients!$A$2:$A$1020,0)),"")</f>
        <v/>
      </c>
      <c r="V2667" s="69">
        <f>1</f>
        <v/>
      </c>
      <c r="W2667" s="69">
        <f>IF($N2667="Accepté",1,0)</f>
        <v/>
      </c>
      <c r="X2667" s="68">
        <f>$M2667*$W2667</f>
        <v/>
      </c>
      <c r="Y2667" s="68">
        <f>IF($N2667="En cours",0,$M2667)</f>
        <v/>
      </c>
      <c r="Z2667" s="69">
        <f>IF($P2667="",0,1)</f>
        <v/>
      </c>
      <c r="AA2667" s="70">
        <f>IF($P2667="",0,$P2667)</f>
        <v/>
      </c>
      <c r="AB2667" s="69">
        <f>IF(AND($P2667&lt;&gt;"",$P2667&lt;=Paramètres!$C$14),1,0)</f>
        <v/>
      </c>
      <c r="AC2667" s="67">
        <f>IF($P2667="","Jamais relancé",IF($P2667&lt;=3,"0-3 j",IF($P2667&lt;=7,"4-7 j",IF($P2667&lt;=15,"8-15 j","Plus de 15 j"))))</f>
        <v/>
      </c>
      <c r="AD2667" s="67">
        <f>IF($M2667&lt;=1000,"Moins de 1 k€",IF($M2667&lt;=5000,"1 à 5 k€",IF($M2667&lt;=15000,"5 à 15 k€","Plus de 15 k€")))</f>
        <v/>
      </c>
    </row>
    <row r="2668">
      <c r="A2668" s="65" t="inlineStr">
        <is>
          <t>DEV-02667</t>
        </is>
      </c>
      <c r="B2668" s="66" t="n">
        <v>46063</v>
      </c>
      <c r="C2668" s="65" t="inlineStr">
        <is>
          <t>2026-02</t>
        </is>
      </c>
      <c r="D2668" s="65" t="inlineStr">
        <is>
          <t>2025-2026</t>
        </is>
      </c>
      <c r="E2668" s="65" t="inlineStr">
        <is>
          <t>CLI-0794</t>
        </is>
      </c>
      <c r="F2668" s="65" t="inlineStr">
        <is>
          <t>Particulier</t>
        </is>
      </c>
      <c r="G2668" s="65" t="inlineStr">
        <is>
          <t>Montpellier</t>
        </is>
      </c>
      <c r="H2668" s="65" t="inlineStr">
        <is>
          <t>Thomas Rey</t>
        </is>
      </c>
      <c r="I2668" s="65" t="inlineStr">
        <is>
          <t>Chauffage</t>
        </is>
      </c>
      <c r="J2668" s="65" t="inlineStr">
        <is>
          <t>CH-004</t>
        </is>
      </c>
      <c r="K2668" s="65" t="inlineStr">
        <is>
          <t>Remplacement radiateurs (lot de 5)</t>
        </is>
      </c>
      <c r="L2668" s="67" t="n">
        <v>2</v>
      </c>
      <c r="M2668" s="68" t="n">
        <v>6063.66</v>
      </c>
      <c r="N2668" s="65" t="inlineStr">
        <is>
          <t>Refusé</t>
        </is>
      </c>
      <c r="O2668" s="66" t="n">
        <v>46077</v>
      </c>
      <c r="P2668" s="67" t="n">
        <v>16</v>
      </c>
      <c r="Q2668" s="67" t="n">
        <v>0</v>
      </c>
      <c r="R2668" s="67">
        <f>$I2668</f>
        <v/>
      </c>
      <c r="S2668" s="67">
        <f>$K2668</f>
        <v/>
      </c>
      <c r="T2668" s="67">
        <f>IFERROR(INDEX(Clients!$G$2:$G$1020,MATCH($E2668,Clients!$A$2:$A$1020,0)),"")</f>
        <v/>
      </c>
      <c r="U2668" s="67">
        <f>IFERROR(INDEX(Clients!$I$2:$I$1020,MATCH($E2668,Clients!$A$2:$A$1020,0)),"")</f>
        <v/>
      </c>
      <c r="V2668" s="69">
        <f>1</f>
        <v/>
      </c>
      <c r="W2668" s="69">
        <f>IF($N2668="Accepté",1,0)</f>
        <v/>
      </c>
      <c r="X2668" s="68">
        <f>$M2668*$W2668</f>
        <v/>
      </c>
      <c r="Y2668" s="68">
        <f>IF($N2668="En cours",0,$M2668)</f>
        <v/>
      </c>
      <c r="Z2668" s="69">
        <f>IF($P2668="",0,1)</f>
        <v/>
      </c>
      <c r="AA2668" s="70">
        <f>IF($P2668="",0,$P2668)</f>
        <v/>
      </c>
      <c r="AB2668" s="69">
        <f>IF(AND($P2668&lt;&gt;"",$P2668&lt;=Paramètres!$C$14),1,0)</f>
        <v/>
      </c>
      <c r="AC2668" s="67">
        <f>IF($P2668="","Jamais relancé",IF($P2668&lt;=3,"0-3 j",IF($P2668&lt;=7,"4-7 j",IF($P2668&lt;=15,"8-15 j","Plus de 15 j"))))</f>
        <v/>
      </c>
      <c r="AD2668" s="67">
        <f>IF($M2668&lt;=1000,"Moins de 1 k€",IF($M2668&lt;=5000,"1 à 5 k€",IF($M2668&lt;=15000,"5 à 15 k€","Plus de 15 k€")))</f>
        <v/>
      </c>
    </row>
    <row r="2669">
      <c r="A2669" s="65" t="inlineStr">
        <is>
          <t>DEV-02668</t>
        </is>
      </c>
      <c r="B2669" s="66" t="n">
        <v>46064</v>
      </c>
      <c r="C2669" s="65" t="inlineStr">
        <is>
          <t>2026-02</t>
        </is>
      </c>
      <c r="D2669" s="65" t="inlineStr">
        <is>
          <t>2025-2026</t>
        </is>
      </c>
      <c r="E2669" s="65" t="inlineStr">
        <is>
          <t>CLI-0013</t>
        </is>
      </c>
      <c r="F2669" s="65" t="inlineStr">
        <is>
          <t>Professionnel</t>
        </is>
      </c>
      <c r="G2669" s="65" t="inlineStr">
        <is>
          <t>Toulouse</t>
        </is>
      </c>
      <c r="H2669" s="65" t="inlineStr">
        <is>
          <t>Julien Fabre</t>
        </is>
      </c>
      <c r="I2669" s="65" t="inlineStr">
        <is>
          <t>Électricité</t>
        </is>
      </c>
      <c r="J2669" s="65" t="inlineStr">
        <is>
          <t>EL-004</t>
        </is>
      </c>
      <c r="K2669" s="65" t="inlineStr">
        <is>
          <t>Éclairage LED locaux professionnels</t>
        </is>
      </c>
      <c r="L2669" s="67" t="n">
        <v>1</v>
      </c>
      <c r="M2669" s="68" t="n">
        <v>6023.21</v>
      </c>
      <c r="N2669" s="65" t="inlineStr">
        <is>
          <t>Sans réponse</t>
        </is>
      </c>
      <c r="O2669" s="66" t="n">
        <v>46073</v>
      </c>
      <c r="P2669" s="67" t="n">
        <v>14</v>
      </c>
      <c r="Q2669" s="67" t="n">
        <v>0</v>
      </c>
      <c r="R2669" s="67">
        <f>$I2669</f>
        <v/>
      </c>
      <c r="S2669" s="67">
        <f>$K2669</f>
        <v/>
      </c>
      <c r="T2669" s="67">
        <f>IFERROR(INDEX(Clients!$G$2:$G$1020,MATCH($E2669,Clients!$A$2:$A$1020,0)),"")</f>
        <v/>
      </c>
      <c r="U2669" s="67">
        <f>IFERROR(INDEX(Clients!$I$2:$I$1020,MATCH($E2669,Clients!$A$2:$A$1020,0)),"")</f>
        <v/>
      </c>
      <c r="V2669" s="69">
        <f>1</f>
        <v/>
      </c>
      <c r="W2669" s="69">
        <f>IF($N2669="Accepté",1,0)</f>
        <v/>
      </c>
      <c r="X2669" s="68">
        <f>$M2669*$W2669</f>
        <v/>
      </c>
      <c r="Y2669" s="68">
        <f>IF($N2669="En cours",0,$M2669)</f>
        <v/>
      </c>
      <c r="Z2669" s="69">
        <f>IF($P2669="",0,1)</f>
        <v/>
      </c>
      <c r="AA2669" s="70">
        <f>IF($P2669="",0,$P2669)</f>
        <v/>
      </c>
      <c r="AB2669" s="69">
        <f>IF(AND($P2669&lt;&gt;"",$P2669&lt;=Paramètres!$C$14),1,0)</f>
        <v/>
      </c>
      <c r="AC2669" s="67">
        <f>IF($P2669="","Jamais relancé",IF($P2669&lt;=3,"0-3 j",IF($P2669&lt;=7,"4-7 j",IF($P2669&lt;=15,"8-15 j","Plus de 15 j"))))</f>
        <v/>
      </c>
      <c r="AD2669" s="67">
        <f>IF($M2669&lt;=1000,"Moins de 1 k€",IF($M2669&lt;=5000,"1 à 5 k€",IF($M2669&lt;=15000,"5 à 15 k€","Plus de 15 k€")))</f>
        <v/>
      </c>
    </row>
    <row r="2670">
      <c r="A2670" s="65" t="inlineStr">
        <is>
          <t>DEV-02669</t>
        </is>
      </c>
      <c r="B2670" s="66" t="n">
        <v>46064</v>
      </c>
      <c r="C2670" s="65" t="inlineStr">
        <is>
          <t>2026-02</t>
        </is>
      </c>
      <c r="D2670" s="65" t="inlineStr">
        <is>
          <t>2025-2026</t>
        </is>
      </c>
      <c r="E2670" s="65" t="inlineStr">
        <is>
          <t>CLI-0179</t>
        </is>
      </c>
      <c r="F2670" s="65" t="inlineStr">
        <is>
          <t>Professionnel</t>
        </is>
      </c>
      <c r="G2670" s="65" t="inlineStr">
        <is>
          <t>Bordeaux</t>
        </is>
      </c>
      <c r="H2670" s="65" t="inlineStr">
        <is>
          <t>Sophie Marchand</t>
        </is>
      </c>
      <c r="I2670" s="65" t="inlineStr">
        <is>
          <t>Chauffage</t>
        </is>
      </c>
      <c r="J2670" s="65" t="inlineStr">
        <is>
          <t>CH-001</t>
        </is>
      </c>
      <c r="K2670" s="65" t="inlineStr">
        <is>
          <t>Installation chaudière gaz condensation</t>
        </is>
      </c>
      <c r="L2670" s="67" t="n">
        <v>2</v>
      </c>
      <c r="M2670" s="68" t="n">
        <v>19585.31</v>
      </c>
      <c r="N2670" s="65" t="inlineStr">
        <is>
          <t>Sans réponse</t>
        </is>
      </c>
      <c r="O2670" s="66" t="n">
        <v>46096</v>
      </c>
      <c r="P2670" s="67" t="n"/>
      <c r="Q2670" s="67" t="n">
        <v>0</v>
      </c>
      <c r="R2670" s="67">
        <f>$I2670</f>
        <v/>
      </c>
      <c r="S2670" s="67">
        <f>$K2670</f>
        <v/>
      </c>
      <c r="T2670" s="67">
        <f>IFERROR(INDEX(Clients!$G$2:$G$1020,MATCH($E2670,Clients!$A$2:$A$1020,0)),"")</f>
        <v/>
      </c>
      <c r="U2670" s="67">
        <f>IFERROR(INDEX(Clients!$I$2:$I$1020,MATCH($E2670,Clients!$A$2:$A$1020,0)),"")</f>
        <v/>
      </c>
      <c r="V2670" s="69">
        <f>1</f>
        <v/>
      </c>
      <c r="W2670" s="69">
        <f>IF($N2670="Accepté",1,0)</f>
        <v/>
      </c>
      <c r="X2670" s="68">
        <f>$M2670*$W2670</f>
        <v/>
      </c>
      <c r="Y2670" s="68">
        <f>IF($N2670="En cours",0,$M2670)</f>
        <v/>
      </c>
      <c r="Z2670" s="69">
        <f>IF($P2670="",0,1)</f>
        <v/>
      </c>
      <c r="AA2670" s="70">
        <f>IF($P2670="",0,$P2670)</f>
        <v/>
      </c>
      <c r="AB2670" s="69">
        <f>IF(AND($P2670&lt;&gt;"",$P2670&lt;=Paramètres!$C$14),1,0)</f>
        <v/>
      </c>
      <c r="AC2670" s="67">
        <f>IF($P2670="","Jamais relancé",IF($P2670&lt;=3,"0-3 j",IF($P2670&lt;=7,"4-7 j",IF($P2670&lt;=15,"8-15 j","Plus de 15 j"))))</f>
        <v/>
      </c>
      <c r="AD2670" s="67">
        <f>IF($M2670&lt;=1000,"Moins de 1 k€",IF($M2670&lt;=5000,"1 à 5 k€",IF($M2670&lt;=15000,"5 à 15 k€","Plus de 15 k€")))</f>
        <v/>
      </c>
    </row>
    <row r="2671">
      <c r="A2671" s="65" t="inlineStr">
        <is>
          <t>DEV-02670</t>
        </is>
      </c>
      <c r="B2671" s="66" t="n">
        <v>46065</v>
      </c>
      <c r="C2671" s="65" t="inlineStr">
        <is>
          <t>2026-02</t>
        </is>
      </c>
      <c r="D2671" s="65" t="inlineStr">
        <is>
          <t>2025-2026</t>
        </is>
      </c>
      <c r="E2671" s="65" t="inlineStr">
        <is>
          <t>CLI-0240</t>
        </is>
      </c>
      <c r="F2671" s="65" t="inlineStr">
        <is>
          <t>Syndic</t>
        </is>
      </c>
      <c r="G2671" s="65" t="inlineStr">
        <is>
          <t>Bordeaux</t>
        </is>
      </c>
      <c r="H2671" s="65" t="inlineStr">
        <is>
          <t>Sophie Marchand</t>
        </is>
      </c>
      <c r="I2671" s="65" t="inlineStr">
        <is>
          <t>Chauffage</t>
        </is>
      </c>
      <c r="J2671" s="65" t="inlineStr">
        <is>
          <t>CH-004</t>
        </is>
      </c>
      <c r="K2671" s="65" t="inlineStr">
        <is>
          <t>Remplacement radiateurs (lot de 5)</t>
        </is>
      </c>
      <c r="L2671" s="67" t="n">
        <v>1</v>
      </c>
      <c r="M2671" s="68" t="n">
        <v>5150.1</v>
      </c>
      <c r="N2671" s="65" t="inlineStr">
        <is>
          <t>Sans réponse</t>
        </is>
      </c>
      <c r="O2671" s="66" t="n">
        <v>46090</v>
      </c>
      <c r="P2671" s="67" t="n"/>
      <c r="Q2671" s="67" t="n">
        <v>0</v>
      </c>
      <c r="R2671" s="67">
        <f>$I2671</f>
        <v/>
      </c>
      <c r="S2671" s="67">
        <f>$K2671</f>
        <v/>
      </c>
      <c r="T2671" s="67">
        <f>IFERROR(INDEX(Clients!$G$2:$G$1020,MATCH($E2671,Clients!$A$2:$A$1020,0)),"")</f>
        <v/>
      </c>
      <c r="U2671" s="67">
        <f>IFERROR(INDEX(Clients!$I$2:$I$1020,MATCH($E2671,Clients!$A$2:$A$1020,0)),"")</f>
        <v/>
      </c>
      <c r="V2671" s="69">
        <f>1</f>
        <v/>
      </c>
      <c r="W2671" s="69">
        <f>IF($N2671="Accepté",1,0)</f>
        <v/>
      </c>
      <c r="X2671" s="68">
        <f>$M2671*$W2671</f>
        <v/>
      </c>
      <c r="Y2671" s="68">
        <f>IF($N2671="En cours",0,$M2671)</f>
        <v/>
      </c>
      <c r="Z2671" s="69">
        <f>IF($P2671="",0,1)</f>
        <v/>
      </c>
      <c r="AA2671" s="70">
        <f>IF($P2671="",0,$P2671)</f>
        <v/>
      </c>
      <c r="AB2671" s="69">
        <f>IF(AND($P2671&lt;&gt;"",$P2671&lt;=Paramètres!$C$14),1,0)</f>
        <v/>
      </c>
      <c r="AC2671" s="67">
        <f>IF($P2671="","Jamais relancé",IF($P2671&lt;=3,"0-3 j",IF($P2671&lt;=7,"4-7 j",IF($P2671&lt;=15,"8-15 j","Plus de 15 j"))))</f>
        <v/>
      </c>
      <c r="AD2671" s="67">
        <f>IF($M2671&lt;=1000,"Moins de 1 k€",IF($M2671&lt;=5000,"1 à 5 k€",IF($M2671&lt;=15000,"5 à 15 k€","Plus de 15 k€")))</f>
        <v/>
      </c>
    </row>
    <row r="2672">
      <c r="A2672" s="65" t="inlineStr">
        <is>
          <t>DEV-02671</t>
        </is>
      </c>
      <c r="B2672" s="66" t="n">
        <v>46065</v>
      </c>
      <c r="C2672" s="65" t="inlineStr">
        <is>
          <t>2026-02</t>
        </is>
      </c>
      <c r="D2672" s="65" t="inlineStr">
        <is>
          <t>2025-2026</t>
        </is>
      </c>
      <c r="E2672" s="65" t="inlineStr">
        <is>
          <t>CLI-0751</t>
        </is>
      </c>
      <c r="F2672" s="65" t="inlineStr">
        <is>
          <t>Particulier</t>
        </is>
      </c>
      <c r="G2672" s="65" t="inlineStr">
        <is>
          <t>Bordeaux</t>
        </is>
      </c>
      <c r="H2672" s="65" t="inlineStr">
        <is>
          <t>Sophie Marchand</t>
        </is>
      </c>
      <c r="I2672" s="65" t="inlineStr">
        <is>
          <t>Chauffage</t>
        </is>
      </c>
      <c r="J2672" s="65" t="inlineStr">
        <is>
          <t>CH-004</t>
        </is>
      </c>
      <c r="K2672" s="65" t="inlineStr">
        <is>
          <t>Remplacement radiateurs (lot de 5)</t>
        </is>
      </c>
      <c r="L2672" s="67" t="n">
        <v>1</v>
      </c>
      <c r="M2672" s="68" t="n">
        <v>2978.79</v>
      </c>
      <c r="N2672" s="65" t="inlineStr">
        <is>
          <t>Refusé</t>
        </is>
      </c>
      <c r="O2672" s="66" t="n">
        <v>46097</v>
      </c>
      <c r="P2672" s="67" t="n">
        <v>5</v>
      </c>
      <c r="Q2672" s="67" t="n">
        <v>1</v>
      </c>
      <c r="R2672" s="67">
        <f>$I2672</f>
        <v/>
      </c>
      <c r="S2672" s="67">
        <f>$K2672</f>
        <v/>
      </c>
      <c r="T2672" s="67">
        <f>IFERROR(INDEX(Clients!$G$2:$G$1020,MATCH($E2672,Clients!$A$2:$A$1020,0)),"")</f>
        <v/>
      </c>
      <c r="U2672" s="67">
        <f>IFERROR(INDEX(Clients!$I$2:$I$1020,MATCH($E2672,Clients!$A$2:$A$1020,0)),"")</f>
        <v/>
      </c>
      <c r="V2672" s="69">
        <f>1</f>
        <v/>
      </c>
      <c r="W2672" s="69">
        <f>IF($N2672="Accepté",1,0)</f>
        <v/>
      </c>
      <c r="X2672" s="68">
        <f>$M2672*$W2672</f>
        <v/>
      </c>
      <c r="Y2672" s="68">
        <f>IF($N2672="En cours",0,$M2672)</f>
        <v/>
      </c>
      <c r="Z2672" s="69">
        <f>IF($P2672="",0,1)</f>
        <v/>
      </c>
      <c r="AA2672" s="70">
        <f>IF($P2672="",0,$P2672)</f>
        <v/>
      </c>
      <c r="AB2672" s="69">
        <f>IF(AND($P2672&lt;&gt;"",$P2672&lt;=Paramètres!$C$14),1,0)</f>
        <v/>
      </c>
      <c r="AC2672" s="67">
        <f>IF($P2672="","Jamais relancé",IF($P2672&lt;=3,"0-3 j",IF($P2672&lt;=7,"4-7 j",IF($P2672&lt;=15,"8-15 j","Plus de 15 j"))))</f>
        <v/>
      </c>
      <c r="AD2672" s="67">
        <f>IF($M2672&lt;=1000,"Moins de 1 k€",IF($M2672&lt;=5000,"1 à 5 k€",IF($M2672&lt;=15000,"5 à 15 k€","Plus de 15 k€")))</f>
        <v/>
      </c>
    </row>
    <row r="2673">
      <c r="A2673" s="65" t="inlineStr">
        <is>
          <t>DEV-02672</t>
        </is>
      </c>
      <c r="B2673" s="66" t="n">
        <v>46065</v>
      </c>
      <c r="C2673" s="65" t="inlineStr">
        <is>
          <t>2026-02</t>
        </is>
      </c>
      <c r="D2673" s="65" t="inlineStr">
        <is>
          <t>2025-2026</t>
        </is>
      </c>
      <c r="E2673" s="65" t="inlineStr">
        <is>
          <t>CLI-0094</t>
        </is>
      </c>
      <c r="F2673" s="65" t="inlineStr">
        <is>
          <t>Professionnel</t>
        </is>
      </c>
      <c r="G2673" s="65" t="inlineStr">
        <is>
          <t>Toulouse</t>
        </is>
      </c>
      <c r="H2673" s="65" t="inlineStr">
        <is>
          <t>Julien Fabre</t>
        </is>
      </c>
      <c r="I2673" s="65" t="inlineStr">
        <is>
          <t>Dépannage</t>
        </is>
      </c>
      <c r="J2673" s="65" t="inlineStr">
        <is>
          <t>DP-001</t>
        </is>
      </c>
      <c r="K2673" s="65" t="inlineStr">
        <is>
          <t>Dépannage plomberie urgence</t>
        </is>
      </c>
      <c r="L2673" s="67" t="n">
        <v>1</v>
      </c>
      <c r="M2673" s="68" t="n">
        <v>435.54</v>
      </c>
      <c r="N2673" s="65" t="inlineStr">
        <is>
          <t>Accepté</t>
        </is>
      </c>
      <c r="O2673" s="66" t="n">
        <v>46095</v>
      </c>
      <c r="P2673" s="67" t="n">
        <v>15</v>
      </c>
      <c r="Q2673" s="67" t="n">
        <v>2</v>
      </c>
      <c r="R2673" s="67">
        <f>$I2673</f>
        <v/>
      </c>
      <c r="S2673" s="67">
        <f>$K2673</f>
        <v/>
      </c>
      <c r="T2673" s="67">
        <f>IFERROR(INDEX(Clients!$G$2:$G$1020,MATCH($E2673,Clients!$A$2:$A$1020,0)),"")</f>
        <v/>
      </c>
      <c r="U2673" s="67">
        <f>IFERROR(INDEX(Clients!$I$2:$I$1020,MATCH($E2673,Clients!$A$2:$A$1020,0)),"")</f>
        <v/>
      </c>
      <c r="V2673" s="69">
        <f>1</f>
        <v/>
      </c>
      <c r="W2673" s="69">
        <f>IF($N2673="Accepté",1,0)</f>
        <v/>
      </c>
      <c r="X2673" s="68">
        <f>$M2673*$W2673</f>
        <v/>
      </c>
      <c r="Y2673" s="68">
        <f>IF($N2673="En cours",0,$M2673)</f>
        <v/>
      </c>
      <c r="Z2673" s="69">
        <f>IF($P2673="",0,1)</f>
        <v/>
      </c>
      <c r="AA2673" s="70">
        <f>IF($P2673="",0,$P2673)</f>
        <v/>
      </c>
      <c r="AB2673" s="69">
        <f>IF(AND($P2673&lt;&gt;"",$P2673&lt;=Paramètres!$C$14),1,0)</f>
        <v/>
      </c>
      <c r="AC2673" s="67">
        <f>IF($P2673="","Jamais relancé",IF($P2673&lt;=3,"0-3 j",IF($P2673&lt;=7,"4-7 j",IF($P2673&lt;=15,"8-15 j","Plus de 15 j"))))</f>
        <v/>
      </c>
      <c r="AD2673" s="67">
        <f>IF($M2673&lt;=1000,"Moins de 1 k€",IF($M2673&lt;=5000,"1 à 5 k€",IF($M2673&lt;=15000,"5 à 15 k€","Plus de 15 k€")))</f>
        <v/>
      </c>
    </row>
    <row r="2674">
      <c r="A2674" s="65" t="inlineStr">
        <is>
          <t>DEV-02673</t>
        </is>
      </c>
      <c r="B2674" s="66" t="n">
        <v>46066</v>
      </c>
      <c r="C2674" s="65" t="inlineStr">
        <is>
          <t>2026-02</t>
        </is>
      </c>
      <c r="D2674" s="65" t="inlineStr">
        <is>
          <t>2025-2026</t>
        </is>
      </c>
      <c r="E2674" s="65" t="inlineStr">
        <is>
          <t>CLI-0456</t>
        </is>
      </c>
      <c r="F2674" s="65" t="inlineStr">
        <is>
          <t>Professionnel</t>
        </is>
      </c>
      <c r="G2674" s="65" t="inlineStr">
        <is>
          <t>Bordeaux</t>
        </is>
      </c>
      <c r="H2674" s="65" t="inlineStr">
        <is>
          <t>Karim Belkacem</t>
        </is>
      </c>
      <c r="I2674" s="65" t="inlineStr">
        <is>
          <t>Électricité</t>
        </is>
      </c>
      <c r="J2674" s="65" t="inlineStr">
        <is>
          <t>EL-001</t>
        </is>
      </c>
      <c r="K2674" s="65" t="inlineStr">
        <is>
          <t>Mise aux normes tableau électrique</t>
        </is>
      </c>
      <c r="L2674" s="67" t="n">
        <v>1</v>
      </c>
      <c r="M2674" s="68" t="n">
        <v>3169.16</v>
      </c>
      <c r="N2674" s="65" t="inlineStr">
        <is>
          <t>Accepté</t>
        </is>
      </c>
      <c r="O2674" s="66" t="n">
        <v>46095</v>
      </c>
      <c r="P2674" s="67" t="n">
        <v>2</v>
      </c>
      <c r="Q2674" s="67" t="n">
        <v>3</v>
      </c>
      <c r="R2674" s="67">
        <f>$I2674</f>
        <v/>
      </c>
      <c r="S2674" s="67">
        <f>$K2674</f>
        <v/>
      </c>
      <c r="T2674" s="67">
        <f>IFERROR(INDEX(Clients!$G$2:$G$1020,MATCH($E2674,Clients!$A$2:$A$1020,0)),"")</f>
        <v/>
      </c>
      <c r="U2674" s="67">
        <f>IFERROR(INDEX(Clients!$I$2:$I$1020,MATCH($E2674,Clients!$A$2:$A$1020,0)),"")</f>
        <v/>
      </c>
      <c r="V2674" s="69">
        <f>1</f>
        <v/>
      </c>
      <c r="W2674" s="69">
        <f>IF($N2674="Accepté",1,0)</f>
        <v/>
      </c>
      <c r="X2674" s="68">
        <f>$M2674*$W2674</f>
        <v/>
      </c>
      <c r="Y2674" s="68">
        <f>IF($N2674="En cours",0,$M2674)</f>
        <v/>
      </c>
      <c r="Z2674" s="69">
        <f>IF($P2674="",0,1)</f>
        <v/>
      </c>
      <c r="AA2674" s="70">
        <f>IF($P2674="",0,$P2674)</f>
        <v/>
      </c>
      <c r="AB2674" s="69">
        <f>IF(AND($P2674&lt;&gt;"",$P2674&lt;=Paramètres!$C$14),1,0)</f>
        <v/>
      </c>
      <c r="AC2674" s="67">
        <f>IF($P2674="","Jamais relancé",IF($P2674&lt;=3,"0-3 j",IF($P2674&lt;=7,"4-7 j",IF($P2674&lt;=15,"8-15 j","Plus de 15 j"))))</f>
        <v/>
      </c>
      <c r="AD2674" s="67">
        <f>IF($M2674&lt;=1000,"Moins de 1 k€",IF($M2674&lt;=5000,"1 à 5 k€",IF($M2674&lt;=15000,"5 à 15 k€","Plus de 15 k€")))</f>
        <v/>
      </c>
    </row>
    <row r="2675">
      <c r="A2675" s="65" t="inlineStr">
        <is>
          <t>DEV-02674</t>
        </is>
      </c>
      <c r="B2675" s="66" t="n">
        <v>46066</v>
      </c>
      <c r="C2675" s="65" t="inlineStr">
        <is>
          <t>2026-02</t>
        </is>
      </c>
      <c r="D2675" s="65" t="inlineStr">
        <is>
          <t>2025-2026</t>
        </is>
      </c>
      <c r="E2675" s="65" t="inlineStr">
        <is>
          <t>CLI-0413</t>
        </is>
      </c>
      <c r="F2675" s="65" t="inlineStr">
        <is>
          <t>Particulier</t>
        </is>
      </c>
      <c r="G2675" s="65" t="inlineStr">
        <is>
          <t>Bordeaux</t>
        </is>
      </c>
      <c r="H2675" s="65" t="inlineStr">
        <is>
          <t>Sophie Marchand</t>
        </is>
      </c>
      <c r="I2675" s="65" t="inlineStr">
        <is>
          <t>Plomberie</t>
        </is>
      </c>
      <c r="J2675" s="65" t="inlineStr">
        <is>
          <t>PR-004</t>
        </is>
      </c>
      <c r="K2675" s="65" t="inlineStr">
        <is>
          <t>Remplacement colonne d'évacuation</t>
        </is>
      </c>
      <c r="L2675" s="67" t="n">
        <v>1</v>
      </c>
      <c r="M2675" s="68" t="n">
        <v>6429.59</v>
      </c>
      <c r="N2675" s="65" t="inlineStr">
        <is>
          <t>Refusé</t>
        </is>
      </c>
      <c r="O2675" s="66" t="n">
        <v>46080</v>
      </c>
      <c r="P2675" s="67" t="n">
        <v>10</v>
      </c>
      <c r="Q2675" s="67" t="n">
        <v>1</v>
      </c>
      <c r="R2675" s="67">
        <f>$I2675</f>
        <v/>
      </c>
      <c r="S2675" s="67">
        <f>$K2675</f>
        <v/>
      </c>
      <c r="T2675" s="67">
        <f>IFERROR(INDEX(Clients!$G$2:$G$1020,MATCH($E2675,Clients!$A$2:$A$1020,0)),"")</f>
        <v/>
      </c>
      <c r="U2675" s="67">
        <f>IFERROR(INDEX(Clients!$I$2:$I$1020,MATCH($E2675,Clients!$A$2:$A$1020,0)),"")</f>
        <v/>
      </c>
      <c r="V2675" s="69">
        <f>1</f>
        <v/>
      </c>
      <c r="W2675" s="69">
        <f>IF($N2675="Accepté",1,0)</f>
        <v/>
      </c>
      <c r="X2675" s="68">
        <f>$M2675*$W2675</f>
        <v/>
      </c>
      <c r="Y2675" s="68">
        <f>IF($N2675="En cours",0,$M2675)</f>
        <v/>
      </c>
      <c r="Z2675" s="69">
        <f>IF($P2675="",0,1)</f>
        <v/>
      </c>
      <c r="AA2675" s="70">
        <f>IF($P2675="",0,$P2675)</f>
        <v/>
      </c>
      <c r="AB2675" s="69">
        <f>IF(AND($P2675&lt;&gt;"",$P2675&lt;=Paramètres!$C$14),1,0)</f>
        <v/>
      </c>
      <c r="AC2675" s="67">
        <f>IF($P2675="","Jamais relancé",IF($P2675&lt;=3,"0-3 j",IF($P2675&lt;=7,"4-7 j",IF($P2675&lt;=15,"8-15 j","Plus de 15 j"))))</f>
        <v/>
      </c>
      <c r="AD2675" s="67">
        <f>IF($M2675&lt;=1000,"Moins de 1 k€",IF($M2675&lt;=5000,"1 à 5 k€",IF($M2675&lt;=15000,"5 à 15 k€","Plus de 15 k€")))</f>
        <v/>
      </c>
    </row>
    <row r="2676">
      <c r="A2676" s="65" t="inlineStr">
        <is>
          <t>DEV-02675</t>
        </is>
      </c>
      <c r="B2676" s="66" t="n">
        <v>46066</v>
      </c>
      <c r="C2676" s="65" t="inlineStr">
        <is>
          <t>2026-02</t>
        </is>
      </c>
      <c r="D2676" s="65" t="inlineStr">
        <is>
          <t>2025-2026</t>
        </is>
      </c>
      <c r="E2676" s="65" t="inlineStr">
        <is>
          <t>CLI-0157</t>
        </is>
      </c>
      <c r="F2676" s="65" t="inlineStr">
        <is>
          <t>Particulier</t>
        </is>
      </c>
      <c r="G2676" s="65" t="inlineStr">
        <is>
          <t>Bordeaux</t>
        </is>
      </c>
      <c r="H2676" s="65" t="inlineStr">
        <is>
          <t>Karim Belkacem</t>
        </is>
      </c>
      <c r="I2676" s="65" t="inlineStr">
        <is>
          <t>Chauffage</t>
        </is>
      </c>
      <c r="J2676" s="65" t="inlineStr">
        <is>
          <t>CH-004</t>
        </is>
      </c>
      <c r="K2676" s="65" t="inlineStr">
        <is>
          <t>Remplacement radiateurs (lot de 5)</t>
        </is>
      </c>
      <c r="L2676" s="67" t="n">
        <v>1</v>
      </c>
      <c r="M2676" s="68" t="n">
        <v>2628.78</v>
      </c>
      <c r="N2676" s="65" t="inlineStr">
        <is>
          <t>Sans réponse</t>
        </is>
      </c>
      <c r="O2676" s="66" t="n">
        <v>46087</v>
      </c>
      <c r="P2676" s="67" t="n"/>
      <c r="Q2676" s="67" t="n">
        <v>0</v>
      </c>
      <c r="R2676" s="67">
        <f>$I2676</f>
        <v/>
      </c>
      <c r="S2676" s="67">
        <f>$K2676</f>
        <v/>
      </c>
      <c r="T2676" s="67">
        <f>IFERROR(INDEX(Clients!$G$2:$G$1020,MATCH($E2676,Clients!$A$2:$A$1020,0)),"")</f>
        <v/>
      </c>
      <c r="U2676" s="67">
        <f>IFERROR(INDEX(Clients!$I$2:$I$1020,MATCH($E2676,Clients!$A$2:$A$1020,0)),"")</f>
        <v/>
      </c>
      <c r="V2676" s="69">
        <f>1</f>
        <v/>
      </c>
      <c r="W2676" s="69">
        <f>IF($N2676="Accepté",1,0)</f>
        <v/>
      </c>
      <c r="X2676" s="68">
        <f>$M2676*$W2676</f>
        <v/>
      </c>
      <c r="Y2676" s="68">
        <f>IF($N2676="En cours",0,$M2676)</f>
        <v/>
      </c>
      <c r="Z2676" s="69">
        <f>IF($P2676="",0,1)</f>
        <v/>
      </c>
      <c r="AA2676" s="70">
        <f>IF($P2676="",0,$P2676)</f>
        <v/>
      </c>
      <c r="AB2676" s="69">
        <f>IF(AND($P2676&lt;&gt;"",$P2676&lt;=Paramètres!$C$14),1,0)</f>
        <v/>
      </c>
      <c r="AC2676" s="67">
        <f>IF($P2676="","Jamais relancé",IF($P2676&lt;=3,"0-3 j",IF($P2676&lt;=7,"4-7 j",IF($P2676&lt;=15,"8-15 j","Plus de 15 j"))))</f>
        <v/>
      </c>
      <c r="AD2676" s="67">
        <f>IF($M2676&lt;=1000,"Moins de 1 k€",IF($M2676&lt;=5000,"1 à 5 k€",IF($M2676&lt;=15000,"5 à 15 k€","Plus de 15 k€")))</f>
        <v/>
      </c>
    </row>
    <row r="2677">
      <c r="A2677" s="65" t="inlineStr">
        <is>
          <t>DEV-02676</t>
        </is>
      </c>
      <c r="B2677" s="66" t="n">
        <v>46069</v>
      </c>
      <c r="C2677" s="65" t="inlineStr">
        <is>
          <t>2026-02</t>
        </is>
      </c>
      <c r="D2677" s="65" t="inlineStr">
        <is>
          <t>2025-2026</t>
        </is>
      </c>
      <c r="E2677" s="65" t="inlineStr">
        <is>
          <t>CLI-0279</t>
        </is>
      </c>
      <c r="F2677" s="65" t="inlineStr">
        <is>
          <t>Particulier</t>
        </is>
      </c>
      <c r="G2677" s="65" t="inlineStr">
        <is>
          <t>Toulouse</t>
        </is>
      </c>
      <c r="H2677" s="65" t="inlineStr">
        <is>
          <t>Julien Fabre</t>
        </is>
      </c>
      <c r="I2677" s="65" t="inlineStr">
        <is>
          <t>Salle de bain</t>
        </is>
      </c>
      <c r="J2677" s="65" t="inlineStr">
        <is>
          <t>SB-002</t>
        </is>
      </c>
      <c r="K2677" s="65" t="inlineStr">
        <is>
          <t>Remplacement baignoire par douche</t>
        </is>
      </c>
      <c r="L2677" s="67" t="n">
        <v>1</v>
      </c>
      <c r="M2677" s="68" t="n">
        <v>4317</v>
      </c>
      <c r="N2677" s="65" t="inlineStr">
        <is>
          <t>Accepté</t>
        </is>
      </c>
      <c r="O2677" s="66" t="n">
        <v>46083</v>
      </c>
      <c r="P2677" s="67" t="n">
        <v>7</v>
      </c>
      <c r="Q2677" s="67" t="n">
        <v>2</v>
      </c>
      <c r="R2677" s="67">
        <f>$I2677</f>
        <v/>
      </c>
      <c r="S2677" s="67">
        <f>$K2677</f>
        <v/>
      </c>
      <c r="T2677" s="67">
        <f>IFERROR(INDEX(Clients!$G$2:$G$1020,MATCH($E2677,Clients!$A$2:$A$1020,0)),"")</f>
        <v/>
      </c>
      <c r="U2677" s="67">
        <f>IFERROR(INDEX(Clients!$I$2:$I$1020,MATCH($E2677,Clients!$A$2:$A$1020,0)),"")</f>
        <v/>
      </c>
      <c r="V2677" s="69">
        <f>1</f>
        <v/>
      </c>
      <c r="W2677" s="69">
        <f>IF($N2677="Accepté",1,0)</f>
        <v/>
      </c>
      <c r="X2677" s="68">
        <f>$M2677*$W2677</f>
        <v/>
      </c>
      <c r="Y2677" s="68">
        <f>IF($N2677="En cours",0,$M2677)</f>
        <v/>
      </c>
      <c r="Z2677" s="69">
        <f>IF($P2677="",0,1)</f>
        <v/>
      </c>
      <c r="AA2677" s="70">
        <f>IF($P2677="",0,$P2677)</f>
        <v/>
      </c>
      <c r="AB2677" s="69">
        <f>IF(AND($P2677&lt;&gt;"",$P2677&lt;=Paramètres!$C$14),1,0)</f>
        <v/>
      </c>
      <c r="AC2677" s="67">
        <f>IF($P2677="","Jamais relancé",IF($P2677&lt;=3,"0-3 j",IF($P2677&lt;=7,"4-7 j",IF($P2677&lt;=15,"8-15 j","Plus de 15 j"))))</f>
        <v/>
      </c>
      <c r="AD2677" s="67">
        <f>IF($M2677&lt;=1000,"Moins de 1 k€",IF($M2677&lt;=5000,"1 à 5 k€",IF($M2677&lt;=15000,"5 à 15 k€","Plus de 15 k€")))</f>
        <v/>
      </c>
    </row>
    <row r="2678">
      <c r="A2678" s="65" t="inlineStr">
        <is>
          <t>DEV-02677</t>
        </is>
      </c>
      <c r="B2678" s="66" t="n">
        <v>46069</v>
      </c>
      <c r="C2678" s="65" t="inlineStr">
        <is>
          <t>2026-02</t>
        </is>
      </c>
      <c r="D2678" s="65" t="inlineStr">
        <is>
          <t>2025-2026</t>
        </is>
      </c>
      <c r="E2678" s="65" t="inlineStr">
        <is>
          <t>CLI-0517</t>
        </is>
      </c>
      <c r="F2678" s="65" t="inlineStr">
        <is>
          <t>Particulier</t>
        </is>
      </c>
      <c r="G2678" s="65" t="inlineStr">
        <is>
          <t>Toulouse</t>
        </is>
      </c>
      <c r="H2678" s="65" t="inlineStr">
        <is>
          <t>Julien Fabre</t>
        </is>
      </c>
      <c r="I2678" s="65" t="inlineStr">
        <is>
          <t>Salle de bain</t>
        </is>
      </c>
      <c r="J2678" s="65" t="inlineStr">
        <is>
          <t>SB-001</t>
        </is>
      </c>
      <c r="K2678" s="65" t="inlineStr">
        <is>
          <t>Rénovation salle de bain complète</t>
        </is>
      </c>
      <c r="L2678" s="67" t="n">
        <v>1</v>
      </c>
      <c r="M2678" s="68" t="n">
        <v>10734.09</v>
      </c>
      <c r="N2678" s="65" t="inlineStr">
        <is>
          <t>Sans réponse</t>
        </is>
      </c>
      <c r="O2678" s="66" t="n">
        <v>46103</v>
      </c>
      <c r="P2678" s="67" t="n"/>
      <c r="Q2678" s="67" t="n">
        <v>0</v>
      </c>
      <c r="R2678" s="67">
        <f>$I2678</f>
        <v/>
      </c>
      <c r="S2678" s="67">
        <f>$K2678</f>
        <v/>
      </c>
      <c r="T2678" s="67">
        <f>IFERROR(INDEX(Clients!$G$2:$G$1020,MATCH($E2678,Clients!$A$2:$A$1020,0)),"")</f>
        <v/>
      </c>
      <c r="U2678" s="67">
        <f>IFERROR(INDEX(Clients!$I$2:$I$1020,MATCH($E2678,Clients!$A$2:$A$1020,0)),"")</f>
        <v/>
      </c>
      <c r="V2678" s="69">
        <f>1</f>
        <v/>
      </c>
      <c r="W2678" s="69">
        <f>IF($N2678="Accepté",1,0)</f>
        <v/>
      </c>
      <c r="X2678" s="68">
        <f>$M2678*$W2678</f>
        <v/>
      </c>
      <c r="Y2678" s="68">
        <f>IF($N2678="En cours",0,$M2678)</f>
        <v/>
      </c>
      <c r="Z2678" s="69">
        <f>IF($P2678="",0,1)</f>
        <v/>
      </c>
      <c r="AA2678" s="70">
        <f>IF($P2678="",0,$P2678)</f>
        <v/>
      </c>
      <c r="AB2678" s="69">
        <f>IF(AND($P2678&lt;&gt;"",$P2678&lt;=Paramètres!$C$14),1,0)</f>
        <v/>
      </c>
      <c r="AC2678" s="67">
        <f>IF($P2678="","Jamais relancé",IF($P2678&lt;=3,"0-3 j",IF($P2678&lt;=7,"4-7 j",IF($P2678&lt;=15,"8-15 j","Plus de 15 j"))))</f>
        <v/>
      </c>
      <c r="AD2678" s="67">
        <f>IF($M2678&lt;=1000,"Moins de 1 k€",IF($M2678&lt;=5000,"1 à 5 k€",IF($M2678&lt;=15000,"5 à 15 k€","Plus de 15 k€")))</f>
        <v/>
      </c>
    </row>
    <row r="2679">
      <c r="A2679" s="65" t="inlineStr">
        <is>
          <t>DEV-02678</t>
        </is>
      </c>
      <c r="B2679" s="66" t="n">
        <v>46069</v>
      </c>
      <c r="C2679" s="65" t="inlineStr">
        <is>
          <t>2026-02</t>
        </is>
      </c>
      <c r="D2679" s="65" t="inlineStr">
        <is>
          <t>2025-2026</t>
        </is>
      </c>
      <c r="E2679" s="65" t="inlineStr">
        <is>
          <t>CLI-0425</t>
        </is>
      </c>
      <c r="F2679" s="65" t="inlineStr">
        <is>
          <t>Professionnel</t>
        </is>
      </c>
      <c r="G2679" s="65" t="inlineStr">
        <is>
          <t>Toulouse</t>
        </is>
      </c>
      <c r="H2679" s="65" t="inlineStr">
        <is>
          <t>Julien Fabre</t>
        </is>
      </c>
      <c r="I2679" s="65" t="inlineStr">
        <is>
          <t>Chauffage</t>
        </is>
      </c>
      <c r="J2679" s="65" t="inlineStr">
        <is>
          <t>CH-003</t>
        </is>
      </c>
      <c r="K2679" s="65" t="inlineStr">
        <is>
          <t>Installation pompe à chaleur air/eau</t>
        </is>
      </c>
      <c r="L2679" s="67" t="n">
        <v>1</v>
      </c>
      <c r="M2679" s="68" t="n">
        <v>23471.1</v>
      </c>
      <c r="N2679" s="65" t="inlineStr">
        <is>
          <t>Refusé</t>
        </is>
      </c>
      <c r="O2679" s="66" t="n">
        <v>46096</v>
      </c>
      <c r="P2679" s="67" t="n">
        <v>16</v>
      </c>
      <c r="Q2679" s="67" t="n">
        <v>2</v>
      </c>
      <c r="R2679" s="67">
        <f>$I2679</f>
        <v/>
      </c>
      <c r="S2679" s="67">
        <f>$K2679</f>
        <v/>
      </c>
      <c r="T2679" s="67">
        <f>IFERROR(INDEX(Clients!$G$2:$G$1020,MATCH($E2679,Clients!$A$2:$A$1020,0)),"")</f>
        <v/>
      </c>
      <c r="U2679" s="67">
        <f>IFERROR(INDEX(Clients!$I$2:$I$1020,MATCH($E2679,Clients!$A$2:$A$1020,0)),"")</f>
        <v/>
      </c>
      <c r="V2679" s="69">
        <f>1</f>
        <v/>
      </c>
      <c r="W2679" s="69">
        <f>IF($N2679="Accepté",1,0)</f>
        <v/>
      </c>
      <c r="X2679" s="68">
        <f>$M2679*$W2679</f>
        <v/>
      </c>
      <c r="Y2679" s="68">
        <f>IF($N2679="En cours",0,$M2679)</f>
        <v/>
      </c>
      <c r="Z2679" s="69">
        <f>IF($P2679="",0,1)</f>
        <v/>
      </c>
      <c r="AA2679" s="70">
        <f>IF($P2679="",0,$P2679)</f>
        <v/>
      </c>
      <c r="AB2679" s="69">
        <f>IF(AND($P2679&lt;&gt;"",$P2679&lt;=Paramètres!$C$14),1,0)</f>
        <v/>
      </c>
      <c r="AC2679" s="67">
        <f>IF($P2679="","Jamais relancé",IF($P2679&lt;=3,"0-3 j",IF($P2679&lt;=7,"4-7 j",IF($P2679&lt;=15,"8-15 j","Plus de 15 j"))))</f>
        <v/>
      </c>
      <c r="AD2679" s="67">
        <f>IF($M2679&lt;=1000,"Moins de 1 k€",IF($M2679&lt;=5000,"1 à 5 k€",IF($M2679&lt;=15000,"5 à 15 k€","Plus de 15 k€")))</f>
        <v/>
      </c>
    </row>
    <row r="2680">
      <c r="A2680" s="65" t="inlineStr">
        <is>
          <t>DEV-02679</t>
        </is>
      </c>
      <c r="B2680" s="66" t="n">
        <v>46070</v>
      </c>
      <c r="C2680" s="65" t="inlineStr">
        <is>
          <t>2026-02</t>
        </is>
      </c>
      <c r="D2680" s="65" t="inlineStr">
        <is>
          <t>2025-2026</t>
        </is>
      </c>
      <c r="E2680" s="65" t="inlineStr">
        <is>
          <t>CLI-0196</t>
        </is>
      </c>
      <c r="F2680" s="65" t="inlineStr">
        <is>
          <t>Particulier</t>
        </is>
      </c>
      <c r="G2680" s="65" t="inlineStr">
        <is>
          <t>Bordeaux</t>
        </is>
      </c>
      <c r="H2680" s="65" t="inlineStr">
        <is>
          <t>Sophie Marchand</t>
        </is>
      </c>
      <c r="I2680" s="65" t="inlineStr">
        <is>
          <t>Chauffage</t>
        </is>
      </c>
      <c r="J2680" s="65" t="inlineStr">
        <is>
          <t>CH-002</t>
        </is>
      </c>
      <c r="K2680" s="65" t="inlineStr">
        <is>
          <t>Entretien annuel chaudière</t>
        </is>
      </c>
      <c r="L2680" s="67" t="n">
        <v>1</v>
      </c>
      <c r="M2680" s="68" t="n">
        <v>163.67</v>
      </c>
      <c r="N2680" s="65" t="inlineStr">
        <is>
          <t>Sans réponse</t>
        </is>
      </c>
      <c r="O2680" s="66" t="n">
        <v>46096</v>
      </c>
      <c r="P2680" s="67" t="n"/>
      <c r="Q2680" s="67" t="n">
        <v>0</v>
      </c>
      <c r="R2680" s="67">
        <f>$I2680</f>
        <v/>
      </c>
      <c r="S2680" s="67">
        <f>$K2680</f>
        <v/>
      </c>
      <c r="T2680" s="67">
        <f>IFERROR(INDEX(Clients!$G$2:$G$1020,MATCH($E2680,Clients!$A$2:$A$1020,0)),"")</f>
        <v/>
      </c>
      <c r="U2680" s="67">
        <f>IFERROR(INDEX(Clients!$I$2:$I$1020,MATCH($E2680,Clients!$A$2:$A$1020,0)),"")</f>
        <v/>
      </c>
      <c r="V2680" s="69">
        <f>1</f>
        <v/>
      </c>
      <c r="W2680" s="69">
        <f>IF($N2680="Accepté",1,0)</f>
        <v/>
      </c>
      <c r="X2680" s="68">
        <f>$M2680*$W2680</f>
        <v/>
      </c>
      <c r="Y2680" s="68">
        <f>IF($N2680="En cours",0,$M2680)</f>
        <v/>
      </c>
      <c r="Z2680" s="69">
        <f>IF($P2680="",0,1)</f>
        <v/>
      </c>
      <c r="AA2680" s="70">
        <f>IF($P2680="",0,$P2680)</f>
        <v/>
      </c>
      <c r="AB2680" s="69">
        <f>IF(AND($P2680&lt;&gt;"",$P2680&lt;=Paramètres!$C$14),1,0)</f>
        <v/>
      </c>
      <c r="AC2680" s="67">
        <f>IF($P2680="","Jamais relancé",IF($P2680&lt;=3,"0-3 j",IF($P2680&lt;=7,"4-7 j",IF($P2680&lt;=15,"8-15 j","Plus de 15 j"))))</f>
        <v/>
      </c>
      <c r="AD2680" s="67">
        <f>IF($M2680&lt;=1000,"Moins de 1 k€",IF($M2680&lt;=5000,"1 à 5 k€",IF($M2680&lt;=15000,"5 à 15 k€","Plus de 15 k€")))</f>
        <v/>
      </c>
    </row>
    <row r="2681">
      <c r="A2681" s="65" t="inlineStr">
        <is>
          <t>DEV-02680</t>
        </is>
      </c>
      <c r="B2681" s="66" t="n">
        <v>46070</v>
      </c>
      <c r="C2681" s="65" t="inlineStr">
        <is>
          <t>2026-02</t>
        </is>
      </c>
      <c r="D2681" s="65" t="inlineStr">
        <is>
          <t>2025-2026</t>
        </is>
      </c>
      <c r="E2681" s="65" t="inlineStr">
        <is>
          <t>CLI-0218</t>
        </is>
      </c>
      <c r="F2681" s="65" t="inlineStr">
        <is>
          <t>Syndic</t>
        </is>
      </c>
      <c r="G2681" s="65" t="inlineStr">
        <is>
          <t>Bordeaux</t>
        </is>
      </c>
      <c r="H2681" s="65" t="inlineStr">
        <is>
          <t>Sophie Marchand</t>
        </is>
      </c>
      <c r="I2681" s="65" t="inlineStr">
        <is>
          <t>Chauffage</t>
        </is>
      </c>
      <c r="J2681" s="65" t="inlineStr">
        <is>
          <t>CH-005</t>
        </is>
      </c>
      <c r="K2681" s="65" t="inlineStr">
        <is>
          <t>Désembouage circuit chauffage</t>
        </is>
      </c>
      <c r="L2681" s="67" t="n">
        <v>1</v>
      </c>
      <c r="M2681" s="68" t="n">
        <v>1604.84</v>
      </c>
      <c r="N2681" s="65" t="inlineStr">
        <is>
          <t>Sans réponse</t>
        </is>
      </c>
      <c r="O2681" s="66" t="n">
        <v>46087</v>
      </c>
      <c r="P2681" s="67" t="n">
        <v>17</v>
      </c>
      <c r="Q2681" s="67" t="n">
        <v>1</v>
      </c>
      <c r="R2681" s="67">
        <f>$I2681</f>
        <v/>
      </c>
      <c r="S2681" s="67">
        <f>$K2681</f>
        <v/>
      </c>
      <c r="T2681" s="67">
        <f>IFERROR(INDEX(Clients!$G$2:$G$1020,MATCH($E2681,Clients!$A$2:$A$1020,0)),"")</f>
        <v/>
      </c>
      <c r="U2681" s="67">
        <f>IFERROR(INDEX(Clients!$I$2:$I$1020,MATCH($E2681,Clients!$A$2:$A$1020,0)),"")</f>
        <v/>
      </c>
      <c r="V2681" s="69">
        <f>1</f>
        <v/>
      </c>
      <c r="W2681" s="69">
        <f>IF($N2681="Accepté",1,0)</f>
        <v/>
      </c>
      <c r="X2681" s="68">
        <f>$M2681*$W2681</f>
        <v/>
      </c>
      <c r="Y2681" s="68">
        <f>IF($N2681="En cours",0,$M2681)</f>
        <v/>
      </c>
      <c r="Z2681" s="69">
        <f>IF($P2681="",0,1)</f>
        <v/>
      </c>
      <c r="AA2681" s="70">
        <f>IF($P2681="",0,$P2681)</f>
        <v/>
      </c>
      <c r="AB2681" s="69">
        <f>IF(AND($P2681&lt;&gt;"",$P2681&lt;=Paramètres!$C$14),1,0)</f>
        <v/>
      </c>
      <c r="AC2681" s="67">
        <f>IF($P2681="","Jamais relancé",IF($P2681&lt;=3,"0-3 j",IF($P2681&lt;=7,"4-7 j",IF($P2681&lt;=15,"8-15 j","Plus de 15 j"))))</f>
        <v/>
      </c>
      <c r="AD2681" s="67">
        <f>IF($M2681&lt;=1000,"Moins de 1 k€",IF($M2681&lt;=5000,"1 à 5 k€",IF($M2681&lt;=15000,"5 à 15 k€","Plus de 15 k€")))</f>
        <v/>
      </c>
    </row>
    <row r="2682">
      <c r="A2682" s="65" t="inlineStr">
        <is>
          <t>DEV-02681</t>
        </is>
      </c>
      <c r="B2682" s="66" t="n">
        <v>46070</v>
      </c>
      <c r="C2682" s="65" t="inlineStr">
        <is>
          <t>2026-02</t>
        </is>
      </c>
      <c r="D2682" s="65" t="inlineStr">
        <is>
          <t>2025-2026</t>
        </is>
      </c>
      <c r="E2682" s="65" t="inlineStr">
        <is>
          <t>CLI-0312</t>
        </is>
      </c>
      <c r="F2682" s="65" t="inlineStr">
        <is>
          <t>Professionnel</t>
        </is>
      </c>
      <c r="G2682" s="65" t="inlineStr">
        <is>
          <t>Toulouse</t>
        </is>
      </c>
      <c r="H2682" s="65" t="inlineStr">
        <is>
          <t>Julien Fabre</t>
        </is>
      </c>
      <c r="I2682" s="65" t="inlineStr">
        <is>
          <t>Salle de bain</t>
        </is>
      </c>
      <c r="J2682" s="65" t="inlineStr">
        <is>
          <t>SB-003</t>
        </is>
      </c>
      <c r="K2682" s="65" t="inlineStr">
        <is>
          <t>Pose meuble vasque + robinetterie</t>
        </is>
      </c>
      <c r="L2682" s="67" t="n">
        <v>2</v>
      </c>
      <c r="M2682" s="68" t="n">
        <v>4031.3</v>
      </c>
      <c r="N2682" s="65" t="inlineStr">
        <is>
          <t>Sans réponse</t>
        </is>
      </c>
      <c r="O2682" s="66" t="n">
        <v>46075</v>
      </c>
      <c r="P2682" s="67" t="n">
        <v>10</v>
      </c>
      <c r="Q2682" s="67" t="n">
        <v>0</v>
      </c>
      <c r="R2682" s="67">
        <f>$I2682</f>
        <v/>
      </c>
      <c r="S2682" s="67">
        <f>$K2682</f>
        <v/>
      </c>
      <c r="T2682" s="67">
        <f>IFERROR(INDEX(Clients!$G$2:$G$1020,MATCH($E2682,Clients!$A$2:$A$1020,0)),"")</f>
        <v/>
      </c>
      <c r="U2682" s="67">
        <f>IFERROR(INDEX(Clients!$I$2:$I$1020,MATCH($E2682,Clients!$A$2:$A$1020,0)),"")</f>
        <v/>
      </c>
      <c r="V2682" s="69">
        <f>1</f>
        <v/>
      </c>
      <c r="W2682" s="69">
        <f>IF($N2682="Accepté",1,0)</f>
        <v/>
      </c>
      <c r="X2682" s="68">
        <f>$M2682*$W2682</f>
        <v/>
      </c>
      <c r="Y2682" s="68">
        <f>IF($N2682="En cours",0,$M2682)</f>
        <v/>
      </c>
      <c r="Z2682" s="69">
        <f>IF($P2682="",0,1)</f>
        <v/>
      </c>
      <c r="AA2682" s="70">
        <f>IF($P2682="",0,$P2682)</f>
        <v/>
      </c>
      <c r="AB2682" s="69">
        <f>IF(AND($P2682&lt;&gt;"",$P2682&lt;=Paramètres!$C$14),1,0)</f>
        <v/>
      </c>
      <c r="AC2682" s="67">
        <f>IF($P2682="","Jamais relancé",IF($P2682&lt;=3,"0-3 j",IF($P2682&lt;=7,"4-7 j",IF($P2682&lt;=15,"8-15 j","Plus de 15 j"))))</f>
        <v/>
      </c>
      <c r="AD2682" s="67">
        <f>IF($M2682&lt;=1000,"Moins de 1 k€",IF($M2682&lt;=5000,"1 à 5 k€",IF($M2682&lt;=15000,"5 à 15 k€","Plus de 15 k€")))</f>
        <v/>
      </c>
    </row>
    <row r="2683">
      <c r="A2683" s="65" t="inlineStr">
        <is>
          <t>DEV-02682</t>
        </is>
      </c>
      <c r="B2683" s="66" t="n">
        <v>46070</v>
      </c>
      <c r="C2683" s="65" t="inlineStr">
        <is>
          <t>2026-02</t>
        </is>
      </c>
      <c r="D2683" s="65" t="inlineStr">
        <is>
          <t>2025-2026</t>
        </is>
      </c>
      <c r="E2683" s="65" t="inlineStr">
        <is>
          <t>CLI-0161</t>
        </is>
      </c>
      <c r="F2683" s="65" t="inlineStr">
        <is>
          <t>Particulier</t>
        </is>
      </c>
      <c r="G2683" s="65" t="inlineStr">
        <is>
          <t>Bordeaux</t>
        </is>
      </c>
      <c r="H2683" s="65" t="inlineStr">
        <is>
          <t>Sophie Marchand</t>
        </is>
      </c>
      <c r="I2683" s="65" t="inlineStr">
        <is>
          <t>Chauffage</t>
        </is>
      </c>
      <c r="J2683" s="65" t="inlineStr">
        <is>
          <t>CH-004</t>
        </is>
      </c>
      <c r="K2683" s="65" t="inlineStr">
        <is>
          <t>Remplacement radiateurs (lot de 5)</t>
        </is>
      </c>
      <c r="L2683" s="67" t="n">
        <v>1</v>
      </c>
      <c r="M2683" s="68" t="n">
        <v>2959.79</v>
      </c>
      <c r="N2683" s="65" t="inlineStr">
        <is>
          <t>Sans réponse</t>
        </is>
      </c>
      <c r="O2683" s="66" t="n">
        <v>46093</v>
      </c>
      <c r="P2683" s="67" t="n">
        <v>3</v>
      </c>
      <c r="Q2683" s="67" t="n">
        <v>3</v>
      </c>
      <c r="R2683" s="67">
        <f>$I2683</f>
        <v/>
      </c>
      <c r="S2683" s="67">
        <f>$K2683</f>
        <v/>
      </c>
      <c r="T2683" s="67">
        <f>IFERROR(INDEX(Clients!$G$2:$G$1020,MATCH($E2683,Clients!$A$2:$A$1020,0)),"")</f>
        <v/>
      </c>
      <c r="U2683" s="67">
        <f>IFERROR(INDEX(Clients!$I$2:$I$1020,MATCH($E2683,Clients!$A$2:$A$1020,0)),"")</f>
        <v/>
      </c>
      <c r="V2683" s="69">
        <f>1</f>
        <v/>
      </c>
      <c r="W2683" s="69">
        <f>IF($N2683="Accepté",1,0)</f>
        <v/>
      </c>
      <c r="X2683" s="68">
        <f>$M2683*$W2683</f>
        <v/>
      </c>
      <c r="Y2683" s="68">
        <f>IF($N2683="En cours",0,$M2683)</f>
        <v/>
      </c>
      <c r="Z2683" s="69">
        <f>IF($P2683="",0,1)</f>
        <v/>
      </c>
      <c r="AA2683" s="70">
        <f>IF($P2683="",0,$P2683)</f>
        <v/>
      </c>
      <c r="AB2683" s="69">
        <f>IF(AND($P2683&lt;&gt;"",$P2683&lt;=Paramètres!$C$14),1,0)</f>
        <v/>
      </c>
      <c r="AC2683" s="67">
        <f>IF($P2683="","Jamais relancé",IF($P2683&lt;=3,"0-3 j",IF($P2683&lt;=7,"4-7 j",IF($P2683&lt;=15,"8-15 j","Plus de 15 j"))))</f>
        <v/>
      </c>
      <c r="AD2683" s="67">
        <f>IF($M2683&lt;=1000,"Moins de 1 k€",IF($M2683&lt;=5000,"1 à 5 k€",IF($M2683&lt;=15000,"5 à 15 k€","Plus de 15 k€")))</f>
        <v/>
      </c>
    </row>
    <row r="2684">
      <c r="A2684" s="65" t="inlineStr">
        <is>
          <t>DEV-02683</t>
        </is>
      </c>
      <c r="B2684" s="66" t="n">
        <v>46070</v>
      </c>
      <c r="C2684" s="65" t="inlineStr">
        <is>
          <t>2026-02</t>
        </is>
      </c>
      <c r="D2684" s="65" t="inlineStr">
        <is>
          <t>2025-2026</t>
        </is>
      </c>
      <c r="E2684" s="65" t="inlineStr">
        <is>
          <t>CLI-0261</t>
        </is>
      </c>
      <c r="F2684" s="65" t="inlineStr">
        <is>
          <t>Particulier</t>
        </is>
      </c>
      <c r="G2684" s="65" t="inlineStr">
        <is>
          <t>Toulouse</t>
        </is>
      </c>
      <c r="H2684" s="65" t="inlineStr">
        <is>
          <t>Nadia Cherif</t>
        </is>
      </c>
      <c r="I2684" s="65" t="inlineStr">
        <is>
          <t>Salle de bain</t>
        </is>
      </c>
      <c r="J2684" s="65" t="inlineStr">
        <is>
          <t>SB-003</t>
        </is>
      </c>
      <c r="K2684" s="65" t="inlineStr">
        <is>
          <t>Pose meuble vasque + robinetterie</t>
        </is>
      </c>
      <c r="L2684" s="67" t="n">
        <v>1</v>
      </c>
      <c r="M2684" s="68" t="n">
        <v>1293.97</v>
      </c>
      <c r="N2684" s="65" t="inlineStr">
        <is>
          <t>Sans réponse</t>
        </is>
      </c>
      <c r="O2684" s="66" t="n">
        <v>46092</v>
      </c>
      <c r="P2684" s="67" t="n"/>
      <c r="Q2684" s="67" t="n">
        <v>0</v>
      </c>
      <c r="R2684" s="67">
        <f>$I2684</f>
        <v/>
      </c>
      <c r="S2684" s="67">
        <f>$K2684</f>
        <v/>
      </c>
      <c r="T2684" s="67">
        <f>IFERROR(INDEX(Clients!$G$2:$G$1020,MATCH($E2684,Clients!$A$2:$A$1020,0)),"")</f>
        <v/>
      </c>
      <c r="U2684" s="67">
        <f>IFERROR(INDEX(Clients!$I$2:$I$1020,MATCH($E2684,Clients!$A$2:$A$1020,0)),"")</f>
        <v/>
      </c>
      <c r="V2684" s="69">
        <f>1</f>
        <v/>
      </c>
      <c r="W2684" s="69">
        <f>IF($N2684="Accepté",1,0)</f>
        <v/>
      </c>
      <c r="X2684" s="68">
        <f>$M2684*$W2684</f>
        <v/>
      </c>
      <c r="Y2684" s="68">
        <f>IF($N2684="En cours",0,$M2684)</f>
        <v/>
      </c>
      <c r="Z2684" s="69">
        <f>IF($P2684="",0,1)</f>
        <v/>
      </c>
      <c r="AA2684" s="70">
        <f>IF($P2684="",0,$P2684)</f>
        <v/>
      </c>
      <c r="AB2684" s="69">
        <f>IF(AND($P2684&lt;&gt;"",$P2684&lt;=Paramètres!$C$14),1,0)</f>
        <v/>
      </c>
      <c r="AC2684" s="67">
        <f>IF($P2684="","Jamais relancé",IF($P2684&lt;=3,"0-3 j",IF($P2684&lt;=7,"4-7 j",IF($P2684&lt;=15,"8-15 j","Plus de 15 j"))))</f>
        <v/>
      </c>
      <c r="AD2684" s="67">
        <f>IF($M2684&lt;=1000,"Moins de 1 k€",IF($M2684&lt;=5000,"1 à 5 k€",IF($M2684&lt;=15000,"5 à 15 k€","Plus de 15 k€")))</f>
        <v/>
      </c>
    </row>
    <row r="2685">
      <c r="A2685" s="65" t="inlineStr">
        <is>
          <t>DEV-02684</t>
        </is>
      </c>
      <c r="B2685" s="66" t="n">
        <v>46070</v>
      </c>
      <c r="C2685" s="65" t="inlineStr">
        <is>
          <t>2026-02</t>
        </is>
      </c>
      <c r="D2685" s="65" t="inlineStr">
        <is>
          <t>2025-2026</t>
        </is>
      </c>
      <c r="E2685" s="65" t="inlineStr">
        <is>
          <t>CLI-0836</t>
        </is>
      </c>
      <c r="F2685" s="65" t="inlineStr">
        <is>
          <t>Collectivité</t>
        </is>
      </c>
      <c r="G2685" s="65" t="inlineStr">
        <is>
          <t>Montpellier</t>
        </is>
      </c>
      <c r="H2685" s="65" t="inlineStr">
        <is>
          <t>Thomas Rey</t>
        </is>
      </c>
      <c r="I2685" s="65" t="inlineStr">
        <is>
          <t>Chauffage</t>
        </is>
      </c>
      <c r="J2685" s="65" t="inlineStr">
        <is>
          <t>CH-005</t>
        </is>
      </c>
      <c r="K2685" s="65" t="inlineStr">
        <is>
          <t>Désembouage circuit chauffage</t>
        </is>
      </c>
      <c r="L2685" s="67" t="n">
        <v>3</v>
      </c>
      <c r="M2685" s="68" t="n">
        <v>5600.54</v>
      </c>
      <c r="N2685" s="65" t="inlineStr">
        <is>
          <t>Refusé</t>
        </is>
      </c>
      <c r="O2685" s="66" t="n">
        <v>46103</v>
      </c>
      <c r="P2685" s="67" t="n">
        <v>4</v>
      </c>
      <c r="Q2685" s="67" t="n">
        <v>1</v>
      </c>
      <c r="R2685" s="67">
        <f>$I2685</f>
        <v/>
      </c>
      <c r="S2685" s="67">
        <f>$K2685</f>
        <v/>
      </c>
      <c r="T2685" s="67">
        <f>IFERROR(INDEX(Clients!$G$2:$G$1020,MATCH($E2685,Clients!$A$2:$A$1020,0)),"")</f>
        <v/>
      </c>
      <c r="U2685" s="67">
        <f>IFERROR(INDEX(Clients!$I$2:$I$1020,MATCH($E2685,Clients!$A$2:$A$1020,0)),"")</f>
        <v/>
      </c>
      <c r="V2685" s="69">
        <f>1</f>
        <v/>
      </c>
      <c r="W2685" s="69">
        <f>IF($N2685="Accepté",1,0)</f>
        <v/>
      </c>
      <c r="X2685" s="68">
        <f>$M2685*$W2685</f>
        <v/>
      </c>
      <c r="Y2685" s="68">
        <f>IF($N2685="En cours",0,$M2685)</f>
        <v/>
      </c>
      <c r="Z2685" s="69">
        <f>IF($P2685="",0,1)</f>
        <v/>
      </c>
      <c r="AA2685" s="70">
        <f>IF($P2685="",0,$P2685)</f>
        <v/>
      </c>
      <c r="AB2685" s="69">
        <f>IF(AND($P2685&lt;&gt;"",$P2685&lt;=Paramètres!$C$14),1,0)</f>
        <v/>
      </c>
      <c r="AC2685" s="67">
        <f>IF($P2685="","Jamais relancé",IF($P2685&lt;=3,"0-3 j",IF($P2685&lt;=7,"4-7 j",IF($P2685&lt;=15,"8-15 j","Plus de 15 j"))))</f>
        <v/>
      </c>
      <c r="AD2685" s="67">
        <f>IF($M2685&lt;=1000,"Moins de 1 k€",IF($M2685&lt;=5000,"1 à 5 k€",IF($M2685&lt;=15000,"5 à 15 k€","Plus de 15 k€")))</f>
        <v/>
      </c>
    </row>
    <row r="2686">
      <c r="A2686" s="65" t="inlineStr">
        <is>
          <t>DEV-02685</t>
        </is>
      </c>
      <c r="B2686" s="66" t="n">
        <v>46071</v>
      </c>
      <c r="C2686" s="65" t="inlineStr">
        <is>
          <t>2026-02</t>
        </is>
      </c>
      <c r="D2686" s="65" t="inlineStr">
        <is>
          <t>2025-2026</t>
        </is>
      </c>
      <c r="E2686" s="65" t="inlineStr">
        <is>
          <t>CLI-0698</t>
        </is>
      </c>
      <c r="F2686" s="65" t="inlineStr">
        <is>
          <t>Professionnel</t>
        </is>
      </c>
      <c r="G2686" s="65" t="inlineStr">
        <is>
          <t>Bordeaux</t>
        </is>
      </c>
      <c r="H2686" s="65" t="inlineStr">
        <is>
          <t>Karim Belkacem</t>
        </is>
      </c>
      <c r="I2686" s="65" t="inlineStr">
        <is>
          <t>Plomberie</t>
        </is>
      </c>
      <c r="J2686" s="65" t="inlineStr">
        <is>
          <t>PR-003</t>
        </is>
      </c>
      <c r="K2686" s="65" t="inlineStr">
        <is>
          <t>Réfection réseau eau appartement</t>
        </is>
      </c>
      <c r="L2686" s="67" t="n">
        <v>1</v>
      </c>
      <c r="M2686" s="68" t="n">
        <v>4987.4</v>
      </c>
      <c r="N2686" s="65" t="inlineStr">
        <is>
          <t>Sans réponse</t>
        </is>
      </c>
      <c r="O2686" s="66" t="n">
        <v>46104</v>
      </c>
      <c r="P2686" s="67" t="n"/>
      <c r="Q2686" s="67" t="n">
        <v>0</v>
      </c>
      <c r="R2686" s="67">
        <f>$I2686</f>
        <v/>
      </c>
      <c r="S2686" s="67">
        <f>$K2686</f>
        <v/>
      </c>
      <c r="T2686" s="67">
        <f>IFERROR(INDEX(Clients!$G$2:$G$1020,MATCH($E2686,Clients!$A$2:$A$1020,0)),"")</f>
        <v/>
      </c>
      <c r="U2686" s="67">
        <f>IFERROR(INDEX(Clients!$I$2:$I$1020,MATCH($E2686,Clients!$A$2:$A$1020,0)),"")</f>
        <v/>
      </c>
      <c r="V2686" s="69">
        <f>1</f>
        <v/>
      </c>
      <c r="W2686" s="69">
        <f>IF($N2686="Accepté",1,0)</f>
        <v/>
      </c>
      <c r="X2686" s="68">
        <f>$M2686*$W2686</f>
        <v/>
      </c>
      <c r="Y2686" s="68">
        <f>IF($N2686="En cours",0,$M2686)</f>
        <v/>
      </c>
      <c r="Z2686" s="69">
        <f>IF($P2686="",0,1)</f>
        <v/>
      </c>
      <c r="AA2686" s="70">
        <f>IF($P2686="",0,$P2686)</f>
        <v/>
      </c>
      <c r="AB2686" s="69">
        <f>IF(AND($P2686&lt;&gt;"",$P2686&lt;=Paramètres!$C$14),1,0)</f>
        <v/>
      </c>
      <c r="AC2686" s="67">
        <f>IF($P2686="","Jamais relancé",IF($P2686&lt;=3,"0-3 j",IF($P2686&lt;=7,"4-7 j",IF($P2686&lt;=15,"8-15 j","Plus de 15 j"))))</f>
        <v/>
      </c>
      <c r="AD2686" s="67">
        <f>IF($M2686&lt;=1000,"Moins de 1 k€",IF($M2686&lt;=5000,"1 à 5 k€",IF($M2686&lt;=15000,"5 à 15 k€","Plus de 15 k€")))</f>
        <v/>
      </c>
    </row>
    <row r="2687">
      <c r="A2687" s="65" t="inlineStr">
        <is>
          <t>DEV-02686</t>
        </is>
      </c>
      <c r="B2687" s="66" t="n">
        <v>46071</v>
      </c>
      <c r="C2687" s="65" t="inlineStr">
        <is>
          <t>2026-02</t>
        </is>
      </c>
      <c r="D2687" s="65" t="inlineStr">
        <is>
          <t>2025-2026</t>
        </is>
      </c>
      <c r="E2687" s="65" t="inlineStr">
        <is>
          <t>CLI-0159</t>
        </is>
      </c>
      <c r="F2687" s="65" t="inlineStr">
        <is>
          <t>Syndic</t>
        </is>
      </c>
      <c r="G2687" s="65" t="inlineStr">
        <is>
          <t>Bordeaux</t>
        </is>
      </c>
      <c r="H2687" s="65" t="inlineStr">
        <is>
          <t>Sophie Marchand</t>
        </is>
      </c>
      <c r="I2687" s="65" t="inlineStr">
        <is>
          <t>Salle de bain</t>
        </is>
      </c>
      <c r="J2687" s="65" t="inlineStr">
        <is>
          <t>SB-002</t>
        </is>
      </c>
      <c r="K2687" s="65" t="inlineStr">
        <is>
          <t>Remplacement baignoire par douche</t>
        </is>
      </c>
      <c r="L2687" s="67" t="n">
        <v>1</v>
      </c>
      <c r="M2687" s="68" t="n">
        <v>9133.040000000001</v>
      </c>
      <c r="N2687" s="65" t="inlineStr">
        <is>
          <t>Sans réponse</t>
        </is>
      </c>
      <c r="O2687" s="66" t="n">
        <v>46089</v>
      </c>
      <c r="P2687" s="67" t="n">
        <v>12</v>
      </c>
      <c r="Q2687" s="67" t="n">
        <v>2</v>
      </c>
      <c r="R2687" s="67">
        <f>$I2687</f>
        <v/>
      </c>
      <c r="S2687" s="67">
        <f>$K2687</f>
        <v/>
      </c>
      <c r="T2687" s="67">
        <f>IFERROR(INDEX(Clients!$G$2:$G$1020,MATCH($E2687,Clients!$A$2:$A$1020,0)),"")</f>
        <v/>
      </c>
      <c r="U2687" s="67">
        <f>IFERROR(INDEX(Clients!$I$2:$I$1020,MATCH($E2687,Clients!$A$2:$A$1020,0)),"")</f>
        <v/>
      </c>
      <c r="V2687" s="69">
        <f>1</f>
        <v/>
      </c>
      <c r="W2687" s="69">
        <f>IF($N2687="Accepté",1,0)</f>
        <v/>
      </c>
      <c r="X2687" s="68">
        <f>$M2687*$W2687</f>
        <v/>
      </c>
      <c r="Y2687" s="68">
        <f>IF($N2687="En cours",0,$M2687)</f>
        <v/>
      </c>
      <c r="Z2687" s="69">
        <f>IF($P2687="",0,1)</f>
        <v/>
      </c>
      <c r="AA2687" s="70">
        <f>IF($P2687="",0,$P2687)</f>
        <v/>
      </c>
      <c r="AB2687" s="69">
        <f>IF(AND($P2687&lt;&gt;"",$P2687&lt;=Paramètres!$C$14),1,0)</f>
        <v/>
      </c>
      <c r="AC2687" s="67">
        <f>IF($P2687="","Jamais relancé",IF($P2687&lt;=3,"0-3 j",IF($P2687&lt;=7,"4-7 j",IF($P2687&lt;=15,"8-15 j","Plus de 15 j"))))</f>
        <v/>
      </c>
      <c r="AD2687" s="67">
        <f>IF($M2687&lt;=1000,"Moins de 1 k€",IF($M2687&lt;=5000,"1 à 5 k€",IF($M2687&lt;=15000,"5 à 15 k€","Plus de 15 k€")))</f>
        <v/>
      </c>
    </row>
    <row r="2688">
      <c r="A2688" s="65" t="inlineStr">
        <is>
          <t>DEV-02687</t>
        </is>
      </c>
      <c r="B2688" s="66" t="n">
        <v>46071</v>
      </c>
      <c r="C2688" s="65" t="inlineStr">
        <is>
          <t>2026-02</t>
        </is>
      </c>
      <c r="D2688" s="65" t="inlineStr">
        <is>
          <t>2025-2026</t>
        </is>
      </c>
      <c r="E2688" s="65" t="inlineStr">
        <is>
          <t>CLI-0437</t>
        </is>
      </c>
      <c r="F2688" s="65" t="inlineStr">
        <is>
          <t>Syndic</t>
        </is>
      </c>
      <c r="G2688" s="65" t="inlineStr">
        <is>
          <t>Bordeaux</t>
        </is>
      </c>
      <c r="H2688" s="65" t="inlineStr">
        <is>
          <t>Karim Belkacem</t>
        </is>
      </c>
      <c r="I2688" s="65" t="inlineStr">
        <is>
          <t>Plomberie</t>
        </is>
      </c>
      <c r="J2688" s="65" t="inlineStr">
        <is>
          <t>PR-003</t>
        </is>
      </c>
      <c r="K2688" s="65" t="inlineStr">
        <is>
          <t>Réfection réseau eau appartement</t>
        </is>
      </c>
      <c r="L2688" s="67" t="n">
        <v>1</v>
      </c>
      <c r="M2688" s="68" t="n">
        <v>6650.47</v>
      </c>
      <c r="N2688" s="65" t="inlineStr">
        <is>
          <t>Refusé</t>
        </is>
      </c>
      <c r="O2688" s="66" t="n">
        <v>46082</v>
      </c>
      <c r="P2688" s="67" t="n"/>
      <c r="Q2688" s="67" t="n">
        <v>0</v>
      </c>
      <c r="R2688" s="67">
        <f>$I2688</f>
        <v/>
      </c>
      <c r="S2688" s="67">
        <f>$K2688</f>
        <v/>
      </c>
      <c r="T2688" s="67">
        <f>IFERROR(INDEX(Clients!$G$2:$G$1020,MATCH($E2688,Clients!$A$2:$A$1020,0)),"")</f>
        <v/>
      </c>
      <c r="U2688" s="67">
        <f>IFERROR(INDEX(Clients!$I$2:$I$1020,MATCH($E2688,Clients!$A$2:$A$1020,0)),"")</f>
        <v/>
      </c>
      <c r="V2688" s="69">
        <f>1</f>
        <v/>
      </c>
      <c r="W2688" s="69">
        <f>IF($N2688="Accepté",1,0)</f>
        <v/>
      </c>
      <c r="X2688" s="68">
        <f>$M2688*$W2688</f>
        <v/>
      </c>
      <c r="Y2688" s="68">
        <f>IF($N2688="En cours",0,$M2688)</f>
        <v/>
      </c>
      <c r="Z2688" s="69">
        <f>IF($P2688="",0,1)</f>
        <v/>
      </c>
      <c r="AA2688" s="70">
        <f>IF($P2688="",0,$P2688)</f>
        <v/>
      </c>
      <c r="AB2688" s="69">
        <f>IF(AND($P2688&lt;&gt;"",$P2688&lt;=Paramètres!$C$14),1,0)</f>
        <v/>
      </c>
      <c r="AC2688" s="67">
        <f>IF($P2688="","Jamais relancé",IF($P2688&lt;=3,"0-3 j",IF($P2688&lt;=7,"4-7 j",IF($P2688&lt;=15,"8-15 j","Plus de 15 j"))))</f>
        <v/>
      </c>
      <c r="AD2688" s="67">
        <f>IF($M2688&lt;=1000,"Moins de 1 k€",IF($M2688&lt;=5000,"1 à 5 k€",IF($M2688&lt;=15000,"5 à 15 k€","Plus de 15 k€")))</f>
        <v/>
      </c>
    </row>
    <row r="2689">
      <c r="A2689" s="65" t="inlineStr">
        <is>
          <t>DEV-02688</t>
        </is>
      </c>
      <c r="B2689" s="66" t="n">
        <v>46071</v>
      </c>
      <c r="C2689" s="65" t="inlineStr">
        <is>
          <t>2026-02</t>
        </is>
      </c>
      <c r="D2689" s="65" t="inlineStr">
        <is>
          <t>2025-2026</t>
        </is>
      </c>
      <c r="E2689" s="65" t="inlineStr">
        <is>
          <t>CLI-0826</t>
        </is>
      </c>
      <c r="F2689" s="65" t="inlineStr">
        <is>
          <t>Particulier</t>
        </is>
      </c>
      <c r="G2689" s="65" t="inlineStr">
        <is>
          <t>Bordeaux</t>
        </is>
      </c>
      <c r="H2689" s="65" t="inlineStr">
        <is>
          <t>Karim Belkacem</t>
        </is>
      </c>
      <c r="I2689" s="65" t="inlineStr">
        <is>
          <t>Chauffage</t>
        </is>
      </c>
      <c r="J2689" s="65" t="inlineStr">
        <is>
          <t>CH-002</t>
        </is>
      </c>
      <c r="K2689" s="65" t="inlineStr">
        <is>
          <t>Entretien annuel chaudière</t>
        </is>
      </c>
      <c r="L2689" s="67" t="n">
        <v>1</v>
      </c>
      <c r="M2689" s="68" t="n">
        <v>154.9</v>
      </c>
      <c r="N2689" s="65" t="inlineStr">
        <is>
          <t>Accepté</t>
        </is>
      </c>
      <c r="O2689" s="66" t="n">
        <v>46086</v>
      </c>
      <c r="P2689" s="67" t="n"/>
      <c r="Q2689" s="67" t="n">
        <v>0</v>
      </c>
      <c r="R2689" s="67">
        <f>$I2689</f>
        <v/>
      </c>
      <c r="S2689" s="67">
        <f>$K2689</f>
        <v/>
      </c>
      <c r="T2689" s="67">
        <f>IFERROR(INDEX(Clients!$G$2:$G$1020,MATCH($E2689,Clients!$A$2:$A$1020,0)),"")</f>
        <v/>
      </c>
      <c r="U2689" s="67">
        <f>IFERROR(INDEX(Clients!$I$2:$I$1020,MATCH($E2689,Clients!$A$2:$A$1020,0)),"")</f>
        <v/>
      </c>
      <c r="V2689" s="69">
        <f>1</f>
        <v/>
      </c>
      <c r="W2689" s="69">
        <f>IF($N2689="Accepté",1,0)</f>
        <v/>
      </c>
      <c r="X2689" s="68">
        <f>$M2689*$W2689</f>
        <v/>
      </c>
      <c r="Y2689" s="68">
        <f>IF($N2689="En cours",0,$M2689)</f>
        <v/>
      </c>
      <c r="Z2689" s="69">
        <f>IF($P2689="",0,1)</f>
        <v/>
      </c>
      <c r="AA2689" s="70">
        <f>IF($P2689="",0,$P2689)</f>
        <v/>
      </c>
      <c r="AB2689" s="69">
        <f>IF(AND($P2689&lt;&gt;"",$P2689&lt;=Paramètres!$C$14),1,0)</f>
        <v/>
      </c>
      <c r="AC2689" s="67">
        <f>IF($P2689="","Jamais relancé",IF($P2689&lt;=3,"0-3 j",IF($P2689&lt;=7,"4-7 j",IF($P2689&lt;=15,"8-15 j","Plus de 15 j"))))</f>
        <v/>
      </c>
      <c r="AD2689" s="67">
        <f>IF($M2689&lt;=1000,"Moins de 1 k€",IF($M2689&lt;=5000,"1 à 5 k€",IF($M2689&lt;=15000,"5 à 15 k€","Plus de 15 k€")))</f>
        <v/>
      </c>
    </row>
    <row r="2690">
      <c r="A2690" s="65" t="inlineStr">
        <is>
          <t>DEV-02689</t>
        </is>
      </c>
      <c r="B2690" s="66" t="n">
        <v>46071</v>
      </c>
      <c r="C2690" s="65" t="inlineStr">
        <is>
          <t>2026-02</t>
        </is>
      </c>
      <c r="D2690" s="65" t="inlineStr">
        <is>
          <t>2025-2026</t>
        </is>
      </c>
      <c r="E2690" s="65" t="inlineStr">
        <is>
          <t>CLI-0855</t>
        </is>
      </c>
      <c r="F2690" s="65" t="inlineStr">
        <is>
          <t>Particulier</t>
        </is>
      </c>
      <c r="G2690" s="65" t="inlineStr">
        <is>
          <t>Montpellier</t>
        </is>
      </c>
      <c r="H2690" s="65" t="inlineStr">
        <is>
          <t>Thomas Rey</t>
        </is>
      </c>
      <c r="I2690" s="65" t="inlineStr">
        <is>
          <t>Plomberie</t>
        </is>
      </c>
      <c r="J2690" s="65" t="inlineStr">
        <is>
          <t>PR-001</t>
        </is>
      </c>
      <c r="K2690" s="65" t="inlineStr">
        <is>
          <t>Remplacement chauffe-eau 200 L</t>
        </is>
      </c>
      <c r="L2690" s="67" t="n">
        <v>1</v>
      </c>
      <c r="M2690" s="68" t="n">
        <v>1388.67</v>
      </c>
      <c r="N2690" s="65" t="inlineStr">
        <is>
          <t>Accepté</t>
        </is>
      </c>
      <c r="O2690" s="66" t="n">
        <v>46123</v>
      </c>
      <c r="P2690" s="67" t="n"/>
      <c r="Q2690" s="67" t="n">
        <v>0</v>
      </c>
      <c r="R2690" s="67">
        <f>$I2690</f>
        <v/>
      </c>
      <c r="S2690" s="67">
        <f>$K2690</f>
        <v/>
      </c>
      <c r="T2690" s="67">
        <f>IFERROR(INDEX(Clients!$G$2:$G$1020,MATCH($E2690,Clients!$A$2:$A$1020,0)),"")</f>
        <v/>
      </c>
      <c r="U2690" s="67">
        <f>IFERROR(INDEX(Clients!$I$2:$I$1020,MATCH($E2690,Clients!$A$2:$A$1020,0)),"")</f>
        <v/>
      </c>
      <c r="V2690" s="69">
        <f>1</f>
        <v/>
      </c>
      <c r="W2690" s="69">
        <f>IF($N2690="Accepté",1,0)</f>
        <v/>
      </c>
      <c r="X2690" s="68">
        <f>$M2690*$W2690</f>
        <v/>
      </c>
      <c r="Y2690" s="68">
        <f>IF($N2690="En cours",0,$M2690)</f>
        <v/>
      </c>
      <c r="Z2690" s="69">
        <f>IF($P2690="",0,1)</f>
        <v/>
      </c>
      <c r="AA2690" s="70">
        <f>IF($P2690="",0,$P2690)</f>
        <v/>
      </c>
      <c r="AB2690" s="69">
        <f>IF(AND($P2690&lt;&gt;"",$P2690&lt;=Paramètres!$C$14),1,0)</f>
        <v/>
      </c>
      <c r="AC2690" s="67">
        <f>IF($P2690="","Jamais relancé",IF($P2690&lt;=3,"0-3 j",IF($P2690&lt;=7,"4-7 j",IF($P2690&lt;=15,"8-15 j","Plus de 15 j"))))</f>
        <v/>
      </c>
      <c r="AD2690" s="67">
        <f>IF($M2690&lt;=1000,"Moins de 1 k€",IF($M2690&lt;=5000,"1 à 5 k€",IF($M2690&lt;=15000,"5 à 15 k€","Plus de 15 k€")))</f>
        <v/>
      </c>
    </row>
    <row r="2691">
      <c r="A2691" s="65" t="inlineStr">
        <is>
          <t>DEV-02690</t>
        </is>
      </c>
      <c r="B2691" s="66" t="n">
        <v>46072</v>
      </c>
      <c r="C2691" s="65" t="inlineStr">
        <is>
          <t>2026-02</t>
        </is>
      </c>
      <c r="D2691" s="65" t="inlineStr">
        <is>
          <t>2025-2026</t>
        </is>
      </c>
      <c r="E2691" s="65" t="inlineStr">
        <is>
          <t>CLI-0352</t>
        </is>
      </c>
      <c r="F2691" s="65" t="inlineStr">
        <is>
          <t>Professionnel</t>
        </is>
      </c>
      <c r="G2691" s="65" t="inlineStr">
        <is>
          <t>Bordeaux</t>
        </is>
      </c>
      <c r="H2691" s="65" t="inlineStr">
        <is>
          <t>Sophie Marchand</t>
        </is>
      </c>
      <c r="I2691" s="65" t="inlineStr">
        <is>
          <t>Salle de bain</t>
        </is>
      </c>
      <c r="J2691" s="65" t="inlineStr">
        <is>
          <t>SB-003</t>
        </is>
      </c>
      <c r="K2691" s="65" t="inlineStr">
        <is>
          <t>Pose meuble vasque + robinetterie</t>
        </is>
      </c>
      <c r="L2691" s="67" t="n">
        <v>1</v>
      </c>
      <c r="M2691" s="68" t="n">
        <v>2504.77</v>
      </c>
      <c r="N2691" s="65" t="inlineStr">
        <is>
          <t>Sans réponse</t>
        </is>
      </c>
      <c r="O2691" s="66" t="n">
        <v>46076</v>
      </c>
      <c r="P2691" s="67" t="n">
        <v>20</v>
      </c>
      <c r="Q2691" s="67" t="n">
        <v>0</v>
      </c>
      <c r="R2691" s="67">
        <f>$I2691</f>
        <v/>
      </c>
      <c r="S2691" s="67">
        <f>$K2691</f>
        <v/>
      </c>
      <c r="T2691" s="67">
        <f>IFERROR(INDEX(Clients!$G$2:$G$1020,MATCH($E2691,Clients!$A$2:$A$1020,0)),"")</f>
        <v/>
      </c>
      <c r="U2691" s="67">
        <f>IFERROR(INDEX(Clients!$I$2:$I$1020,MATCH($E2691,Clients!$A$2:$A$1020,0)),"")</f>
        <v/>
      </c>
      <c r="V2691" s="69">
        <f>1</f>
        <v/>
      </c>
      <c r="W2691" s="69">
        <f>IF($N2691="Accepté",1,0)</f>
        <v/>
      </c>
      <c r="X2691" s="68">
        <f>$M2691*$W2691</f>
        <v/>
      </c>
      <c r="Y2691" s="68">
        <f>IF($N2691="En cours",0,$M2691)</f>
        <v/>
      </c>
      <c r="Z2691" s="69">
        <f>IF($P2691="",0,1)</f>
        <v/>
      </c>
      <c r="AA2691" s="70">
        <f>IF($P2691="",0,$P2691)</f>
        <v/>
      </c>
      <c r="AB2691" s="69">
        <f>IF(AND($P2691&lt;&gt;"",$P2691&lt;=Paramètres!$C$14),1,0)</f>
        <v/>
      </c>
      <c r="AC2691" s="67">
        <f>IF($P2691="","Jamais relancé",IF($P2691&lt;=3,"0-3 j",IF($P2691&lt;=7,"4-7 j",IF($P2691&lt;=15,"8-15 j","Plus de 15 j"))))</f>
        <v/>
      </c>
      <c r="AD2691" s="67">
        <f>IF($M2691&lt;=1000,"Moins de 1 k€",IF($M2691&lt;=5000,"1 à 5 k€",IF($M2691&lt;=15000,"5 à 15 k€","Plus de 15 k€")))</f>
        <v/>
      </c>
    </row>
    <row r="2692">
      <c r="A2692" s="65" t="inlineStr">
        <is>
          <t>DEV-02691</t>
        </is>
      </c>
      <c r="B2692" s="66" t="n">
        <v>46072</v>
      </c>
      <c r="C2692" s="65" t="inlineStr">
        <is>
          <t>2026-02</t>
        </is>
      </c>
      <c r="D2692" s="65" t="inlineStr">
        <is>
          <t>2025-2026</t>
        </is>
      </c>
      <c r="E2692" s="65" t="inlineStr">
        <is>
          <t>CLI-0782</t>
        </is>
      </c>
      <c r="F2692" s="65" t="inlineStr">
        <is>
          <t>Particulier</t>
        </is>
      </c>
      <c r="G2692" s="65" t="inlineStr">
        <is>
          <t>Toulouse</t>
        </is>
      </c>
      <c r="H2692" s="65" t="inlineStr">
        <is>
          <t>Nadia Cherif</t>
        </is>
      </c>
      <c r="I2692" s="65" t="inlineStr">
        <is>
          <t>Chauffage</t>
        </is>
      </c>
      <c r="J2692" s="65" t="inlineStr">
        <is>
          <t>CH-004</t>
        </is>
      </c>
      <c r="K2692" s="65" t="inlineStr">
        <is>
          <t>Remplacement radiateurs (lot de 5)</t>
        </is>
      </c>
      <c r="L2692" s="67" t="n">
        <v>1</v>
      </c>
      <c r="M2692" s="68" t="n">
        <v>2698.56</v>
      </c>
      <c r="N2692" s="65" t="inlineStr">
        <is>
          <t>Refusé</t>
        </is>
      </c>
      <c r="O2692" s="66" t="n">
        <v>46099</v>
      </c>
      <c r="P2692" s="67" t="n">
        <v>14</v>
      </c>
      <c r="Q2692" s="67" t="n">
        <v>2</v>
      </c>
      <c r="R2692" s="67">
        <f>$I2692</f>
        <v/>
      </c>
      <c r="S2692" s="67">
        <f>$K2692</f>
        <v/>
      </c>
      <c r="T2692" s="67">
        <f>IFERROR(INDEX(Clients!$G$2:$G$1020,MATCH($E2692,Clients!$A$2:$A$1020,0)),"")</f>
        <v/>
      </c>
      <c r="U2692" s="67">
        <f>IFERROR(INDEX(Clients!$I$2:$I$1020,MATCH($E2692,Clients!$A$2:$A$1020,0)),"")</f>
        <v/>
      </c>
      <c r="V2692" s="69">
        <f>1</f>
        <v/>
      </c>
      <c r="W2692" s="69">
        <f>IF($N2692="Accepté",1,0)</f>
        <v/>
      </c>
      <c r="X2692" s="68">
        <f>$M2692*$W2692</f>
        <v/>
      </c>
      <c r="Y2692" s="68">
        <f>IF($N2692="En cours",0,$M2692)</f>
        <v/>
      </c>
      <c r="Z2692" s="69">
        <f>IF($P2692="",0,1)</f>
        <v/>
      </c>
      <c r="AA2692" s="70">
        <f>IF($P2692="",0,$P2692)</f>
        <v/>
      </c>
      <c r="AB2692" s="69">
        <f>IF(AND($P2692&lt;&gt;"",$P2692&lt;=Paramètres!$C$14),1,0)</f>
        <v/>
      </c>
      <c r="AC2692" s="67">
        <f>IF($P2692="","Jamais relancé",IF($P2692&lt;=3,"0-3 j",IF($P2692&lt;=7,"4-7 j",IF($P2692&lt;=15,"8-15 j","Plus de 15 j"))))</f>
        <v/>
      </c>
      <c r="AD2692" s="67">
        <f>IF($M2692&lt;=1000,"Moins de 1 k€",IF($M2692&lt;=5000,"1 à 5 k€",IF($M2692&lt;=15000,"5 à 15 k€","Plus de 15 k€")))</f>
        <v/>
      </c>
    </row>
    <row r="2693">
      <c r="A2693" s="65" t="inlineStr">
        <is>
          <t>DEV-02692</t>
        </is>
      </c>
      <c r="B2693" s="66" t="n">
        <v>46072</v>
      </c>
      <c r="C2693" s="65" t="inlineStr">
        <is>
          <t>2026-02</t>
        </is>
      </c>
      <c r="D2693" s="65" t="inlineStr">
        <is>
          <t>2025-2026</t>
        </is>
      </c>
      <c r="E2693" s="65" t="inlineStr">
        <is>
          <t>CLI-0445</t>
        </is>
      </c>
      <c r="F2693" s="65" t="inlineStr">
        <is>
          <t>Professionnel</t>
        </is>
      </c>
      <c r="G2693" s="65" t="inlineStr">
        <is>
          <t>Bordeaux</t>
        </is>
      </c>
      <c r="H2693" s="65" t="inlineStr">
        <is>
          <t>Karim Belkacem</t>
        </is>
      </c>
      <c r="I2693" s="65" t="inlineStr">
        <is>
          <t>Plomberie</t>
        </is>
      </c>
      <c r="J2693" s="65" t="inlineStr">
        <is>
          <t>PR-003</t>
        </is>
      </c>
      <c r="K2693" s="65" t="inlineStr">
        <is>
          <t>Réfection réseau eau appartement</t>
        </is>
      </c>
      <c r="L2693" s="67" t="n">
        <v>1</v>
      </c>
      <c r="M2693" s="68" t="n">
        <v>6206.32</v>
      </c>
      <c r="N2693" s="65" t="inlineStr">
        <is>
          <t>Accepté</t>
        </is>
      </c>
      <c r="O2693" s="66" t="n">
        <v>46096</v>
      </c>
      <c r="P2693" s="67" t="n"/>
      <c r="Q2693" s="67" t="n">
        <v>0</v>
      </c>
      <c r="R2693" s="67">
        <f>$I2693</f>
        <v/>
      </c>
      <c r="S2693" s="67">
        <f>$K2693</f>
        <v/>
      </c>
      <c r="T2693" s="67">
        <f>IFERROR(INDEX(Clients!$G$2:$G$1020,MATCH($E2693,Clients!$A$2:$A$1020,0)),"")</f>
        <v/>
      </c>
      <c r="U2693" s="67">
        <f>IFERROR(INDEX(Clients!$I$2:$I$1020,MATCH($E2693,Clients!$A$2:$A$1020,0)),"")</f>
        <v/>
      </c>
      <c r="V2693" s="69">
        <f>1</f>
        <v/>
      </c>
      <c r="W2693" s="69">
        <f>IF($N2693="Accepté",1,0)</f>
        <v/>
      </c>
      <c r="X2693" s="68">
        <f>$M2693*$W2693</f>
        <v/>
      </c>
      <c r="Y2693" s="68">
        <f>IF($N2693="En cours",0,$M2693)</f>
        <v/>
      </c>
      <c r="Z2693" s="69">
        <f>IF($P2693="",0,1)</f>
        <v/>
      </c>
      <c r="AA2693" s="70">
        <f>IF($P2693="",0,$P2693)</f>
        <v/>
      </c>
      <c r="AB2693" s="69">
        <f>IF(AND($P2693&lt;&gt;"",$P2693&lt;=Paramètres!$C$14),1,0)</f>
        <v/>
      </c>
      <c r="AC2693" s="67">
        <f>IF($P2693="","Jamais relancé",IF($P2693&lt;=3,"0-3 j",IF($P2693&lt;=7,"4-7 j",IF($P2693&lt;=15,"8-15 j","Plus de 15 j"))))</f>
        <v/>
      </c>
      <c r="AD2693" s="67">
        <f>IF($M2693&lt;=1000,"Moins de 1 k€",IF($M2693&lt;=5000,"1 à 5 k€",IF($M2693&lt;=15000,"5 à 15 k€","Plus de 15 k€")))</f>
        <v/>
      </c>
    </row>
    <row r="2694">
      <c r="A2694" s="65" t="inlineStr">
        <is>
          <t>DEV-02693</t>
        </is>
      </c>
      <c r="B2694" s="66" t="n">
        <v>46072</v>
      </c>
      <c r="C2694" s="65" t="inlineStr">
        <is>
          <t>2026-02</t>
        </is>
      </c>
      <c r="D2694" s="65" t="inlineStr">
        <is>
          <t>2025-2026</t>
        </is>
      </c>
      <c r="E2694" s="65" t="inlineStr">
        <is>
          <t>CLI-0022</t>
        </is>
      </c>
      <c r="F2694" s="65" t="inlineStr">
        <is>
          <t>Particulier</t>
        </is>
      </c>
      <c r="G2694" s="65" t="inlineStr">
        <is>
          <t>Bordeaux</t>
        </is>
      </c>
      <c r="H2694" s="65" t="inlineStr">
        <is>
          <t>Sophie Marchand</t>
        </is>
      </c>
      <c r="I2694" s="65" t="inlineStr">
        <is>
          <t>Chauffage</t>
        </is>
      </c>
      <c r="J2694" s="65" t="inlineStr">
        <is>
          <t>CH-004</t>
        </is>
      </c>
      <c r="K2694" s="65" t="inlineStr">
        <is>
          <t>Remplacement radiateurs (lot de 5)</t>
        </is>
      </c>
      <c r="L2694" s="67" t="n">
        <v>1</v>
      </c>
      <c r="M2694" s="68" t="n">
        <v>2434.34</v>
      </c>
      <c r="N2694" s="65" t="inlineStr">
        <is>
          <t>Sans réponse</t>
        </is>
      </c>
      <c r="O2694" s="66" t="n">
        <v>46104</v>
      </c>
      <c r="P2694" s="67" t="n">
        <v>17</v>
      </c>
      <c r="Q2694" s="67" t="n">
        <v>2</v>
      </c>
      <c r="R2694" s="67">
        <f>$I2694</f>
        <v/>
      </c>
      <c r="S2694" s="67">
        <f>$K2694</f>
        <v/>
      </c>
      <c r="T2694" s="67">
        <f>IFERROR(INDEX(Clients!$G$2:$G$1020,MATCH($E2694,Clients!$A$2:$A$1020,0)),"")</f>
        <v/>
      </c>
      <c r="U2694" s="67">
        <f>IFERROR(INDEX(Clients!$I$2:$I$1020,MATCH($E2694,Clients!$A$2:$A$1020,0)),"")</f>
        <v/>
      </c>
      <c r="V2694" s="69">
        <f>1</f>
        <v/>
      </c>
      <c r="W2694" s="69">
        <f>IF($N2694="Accepté",1,0)</f>
        <v/>
      </c>
      <c r="X2694" s="68">
        <f>$M2694*$W2694</f>
        <v/>
      </c>
      <c r="Y2694" s="68">
        <f>IF($N2694="En cours",0,$M2694)</f>
        <v/>
      </c>
      <c r="Z2694" s="69">
        <f>IF($P2694="",0,1)</f>
        <v/>
      </c>
      <c r="AA2694" s="70">
        <f>IF($P2694="",0,$P2694)</f>
        <v/>
      </c>
      <c r="AB2694" s="69">
        <f>IF(AND($P2694&lt;&gt;"",$P2694&lt;=Paramètres!$C$14),1,0)</f>
        <v/>
      </c>
      <c r="AC2694" s="67">
        <f>IF($P2694="","Jamais relancé",IF($P2694&lt;=3,"0-3 j",IF($P2694&lt;=7,"4-7 j",IF($P2694&lt;=15,"8-15 j","Plus de 15 j"))))</f>
        <v/>
      </c>
      <c r="AD2694" s="67">
        <f>IF($M2694&lt;=1000,"Moins de 1 k€",IF($M2694&lt;=5000,"1 à 5 k€",IF($M2694&lt;=15000,"5 à 15 k€","Plus de 15 k€")))</f>
        <v/>
      </c>
    </row>
    <row r="2695">
      <c r="A2695" s="65" t="inlineStr">
        <is>
          <t>DEV-02694</t>
        </is>
      </c>
      <c r="B2695" s="66" t="n">
        <v>46072</v>
      </c>
      <c r="C2695" s="65" t="inlineStr">
        <is>
          <t>2026-02</t>
        </is>
      </c>
      <c r="D2695" s="65" t="inlineStr">
        <is>
          <t>2025-2026</t>
        </is>
      </c>
      <c r="E2695" s="65" t="inlineStr">
        <is>
          <t>CLI-0638</t>
        </is>
      </c>
      <c r="F2695" s="65" t="inlineStr">
        <is>
          <t>Particulier</t>
        </is>
      </c>
      <c r="G2695" s="65" t="inlineStr">
        <is>
          <t>Montpellier</t>
        </is>
      </c>
      <c r="H2695" s="65" t="inlineStr">
        <is>
          <t>Thomas Rey</t>
        </is>
      </c>
      <c r="I2695" s="65" t="inlineStr">
        <is>
          <t>Électricité</t>
        </is>
      </c>
      <c r="J2695" s="65" t="inlineStr">
        <is>
          <t>EL-004</t>
        </is>
      </c>
      <c r="K2695" s="65" t="inlineStr">
        <is>
          <t>Éclairage LED locaux professionnels</t>
        </is>
      </c>
      <c r="L2695" s="67" t="n">
        <v>1</v>
      </c>
      <c r="M2695" s="68" t="n">
        <v>3780.37</v>
      </c>
      <c r="N2695" s="65" t="inlineStr">
        <is>
          <t>Accepté</t>
        </is>
      </c>
      <c r="O2695" s="66" t="n">
        <v>46099</v>
      </c>
      <c r="P2695" s="67" t="n"/>
      <c r="Q2695" s="67" t="n">
        <v>0</v>
      </c>
      <c r="R2695" s="67">
        <f>$I2695</f>
        <v/>
      </c>
      <c r="S2695" s="67">
        <f>$K2695</f>
        <v/>
      </c>
      <c r="T2695" s="67">
        <f>IFERROR(INDEX(Clients!$G$2:$G$1020,MATCH($E2695,Clients!$A$2:$A$1020,0)),"")</f>
        <v/>
      </c>
      <c r="U2695" s="67">
        <f>IFERROR(INDEX(Clients!$I$2:$I$1020,MATCH($E2695,Clients!$A$2:$A$1020,0)),"")</f>
        <v/>
      </c>
      <c r="V2695" s="69">
        <f>1</f>
        <v/>
      </c>
      <c r="W2695" s="69">
        <f>IF($N2695="Accepté",1,0)</f>
        <v/>
      </c>
      <c r="X2695" s="68">
        <f>$M2695*$W2695</f>
        <v/>
      </c>
      <c r="Y2695" s="68">
        <f>IF($N2695="En cours",0,$M2695)</f>
        <v/>
      </c>
      <c r="Z2695" s="69">
        <f>IF($P2695="",0,1)</f>
        <v/>
      </c>
      <c r="AA2695" s="70">
        <f>IF($P2695="",0,$P2695)</f>
        <v/>
      </c>
      <c r="AB2695" s="69">
        <f>IF(AND($P2695&lt;&gt;"",$P2695&lt;=Paramètres!$C$14),1,0)</f>
        <v/>
      </c>
      <c r="AC2695" s="67">
        <f>IF($P2695="","Jamais relancé",IF($P2695&lt;=3,"0-3 j",IF($P2695&lt;=7,"4-7 j",IF($P2695&lt;=15,"8-15 j","Plus de 15 j"))))</f>
        <v/>
      </c>
      <c r="AD2695" s="67">
        <f>IF($M2695&lt;=1000,"Moins de 1 k€",IF($M2695&lt;=5000,"1 à 5 k€",IF($M2695&lt;=15000,"5 à 15 k€","Plus de 15 k€")))</f>
        <v/>
      </c>
    </row>
    <row r="2696">
      <c r="A2696" s="65" t="inlineStr">
        <is>
          <t>DEV-02695</t>
        </is>
      </c>
      <c r="B2696" s="66" t="n">
        <v>46073</v>
      </c>
      <c r="C2696" s="65" t="inlineStr">
        <is>
          <t>2026-02</t>
        </is>
      </c>
      <c r="D2696" s="65" t="inlineStr">
        <is>
          <t>2025-2026</t>
        </is>
      </c>
      <c r="E2696" s="65" t="inlineStr">
        <is>
          <t>CLI-0650</t>
        </is>
      </c>
      <c r="F2696" s="65" t="inlineStr">
        <is>
          <t>Particulier</t>
        </is>
      </c>
      <c r="G2696" s="65" t="inlineStr">
        <is>
          <t>Toulouse</t>
        </is>
      </c>
      <c r="H2696" s="65" t="inlineStr">
        <is>
          <t>Nadia Cherif</t>
        </is>
      </c>
      <c r="I2696" s="65" t="inlineStr">
        <is>
          <t>Dépannage</t>
        </is>
      </c>
      <c r="J2696" s="65" t="inlineStr">
        <is>
          <t>DP-001</t>
        </is>
      </c>
      <c r="K2696" s="65" t="inlineStr">
        <is>
          <t>Dépannage plomberie urgence</t>
        </is>
      </c>
      <c r="L2696" s="67" t="n">
        <v>3</v>
      </c>
      <c r="M2696" s="68" t="n">
        <v>956.92</v>
      </c>
      <c r="N2696" s="65" t="inlineStr">
        <is>
          <t>Sans réponse</t>
        </is>
      </c>
      <c r="O2696" s="66" t="n">
        <v>46105</v>
      </c>
      <c r="P2696" s="67" t="n"/>
      <c r="Q2696" s="67" t="n">
        <v>0</v>
      </c>
      <c r="R2696" s="67">
        <f>$I2696</f>
        <v/>
      </c>
      <c r="S2696" s="67">
        <f>$K2696</f>
        <v/>
      </c>
      <c r="T2696" s="67">
        <f>IFERROR(INDEX(Clients!$G$2:$G$1020,MATCH($E2696,Clients!$A$2:$A$1020,0)),"")</f>
        <v/>
      </c>
      <c r="U2696" s="67">
        <f>IFERROR(INDEX(Clients!$I$2:$I$1020,MATCH($E2696,Clients!$A$2:$A$1020,0)),"")</f>
        <v/>
      </c>
      <c r="V2696" s="69">
        <f>1</f>
        <v/>
      </c>
      <c r="W2696" s="69">
        <f>IF($N2696="Accepté",1,0)</f>
        <v/>
      </c>
      <c r="X2696" s="68">
        <f>$M2696*$W2696</f>
        <v/>
      </c>
      <c r="Y2696" s="68">
        <f>IF($N2696="En cours",0,$M2696)</f>
        <v/>
      </c>
      <c r="Z2696" s="69">
        <f>IF($P2696="",0,1)</f>
        <v/>
      </c>
      <c r="AA2696" s="70">
        <f>IF($P2696="",0,$P2696)</f>
        <v/>
      </c>
      <c r="AB2696" s="69">
        <f>IF(AND($P2696&lt;&gt;"",$P2696&lt;=Paramètres!$C$14),1,0)</f>
        <v/>
      </c>
      <c r="AC2696" s="67">
        <f>IF($P2696="","Jamais relancé",IF($P2696&lt;=3,"0-3 j",IF($P2696&lt;=7,"4-7 j",IF($P2696&lt;=15,"8-15 j","Plus de 15 j"))))</f>
        <v/>
      </c>
      <c r="AD2696" s="67">
        <f>IF($M2696&lt;=1000,"Moins de 1 k€",IF($M2696&lt;=5000,"1 à 5 k€",IF($M2696&lt;=15000,"5 à 15 k€","Plus de 15 k€")))</f>
        <v/>
      </c>
    </row>
    <row r="2697">
      <c r="A2697" s="65" t="inlineStr">
        <is>
          <t>DEV-02696</t>
        </is>
      </c>
      <c r="B2697" s="66" t="n">
        <v>46073</v>
      </c>
      <c r="C2697" s="65" t="inlineStr">
        <is>
          <t>2026-02</t>
        </is>
      </c>
      <c r="D2697" s="65" t="inlineStr">
        <is>
          <t>2025-2026</t>
        </is>
      </c>
      <c r="E2697" s="65" t="inlineStr">
        <is>
          <t>CLI-0070</t>
        </is>
      </c>
      <c r="F2697" s="65" t="inlineStr">
        <is>
          <t>Particulier</t>
        </is>
      </c>
      <c r="G2697" s="65" t="inlineStr">
        <is>
          <t>Toulouse</t>
        </is>
      </c>
      <c r="H2697" s="65" t="inlineStr">
        <is>
          <t>Julien Fabre</t>
        </is>
      </c>
      <c r="I2697" s="65" t="inlineStr">
        <is>
          <t>Salle de bain</t>
        </is>
      </c>
      <c r="J2697" s="65" t="inlineStr">
        <is>
          <t>SB-003</t>
        </is>
      </c>
      <c r="K2697" s="65" t="inlineStr">
        <is>
          <t>Pose meuble vasque + robinetterie</t>
        </is>
      </c>
      <c r="L2697" s="67" t="n">
        <v>1</v>
      </c>
      <c r="M2697" s="68" t="n">
        <v>1362.24</v>
      </c>
      <c r="N2697" s="65" t="inlineStr">
        <is>
          <t>Refusé</t>
        </is>
      </c>
      <c r="O2697" s="66" t="n">
        <v>46116</v>
      </c>
      <c r="P2697" s="67" t="n">
        <v>13</v>
      </c>
      <c r="Q2697" s="67" t="n">
        <v>2</v>
      </c>
      <c r="R2697" s="67">
        <f>$I2697</f>
        <v/>
      </c>
      <c r="S2697" s="67">
        <f>$K2697</f>
        <v/>
      </c>
      <c r="T2697" s="67">
        <f>IFERROR(INDEX(Clients!$G$2:$G$1020,MATCH($E2697,Clients!$A$2:$A$1020,0)),"")</f>
        <v/>
      </c>
      <c r="U2697" s="67">
        <f>IFERROR(INDEX(Clients!$I$2:$I$1020,MATCH($E2697,Clients!$A$2:$A$1020,0)),"")</f>
        <v/>
      </c>
      <c r="V2697" s="69">
        <f>1</f>
        <v/>
      </c>
      <c r="W2697" s="69">
        <f>IF($N2697="Accepté",1,0)</f>
        <v/>
      </c>
      <c r="X2697" s="68">
        <f>$M2697*$W2697</f>
        <v/>
      </c>
      <c r="Y2697" s="68">
        <f>IF($N2697="En cours",0,$M2697)</f>
        <v/>
      </c>
      <c r="Z2697" s="69">
        <f>IF($P2697="",0,1)</f>
        <v/>
      </c>
      <c r="AA2697" s="70">
        <f>IF($P2697="",0,$P2697)</f>
        <v/>
      </c>
      <c r="AB2697" s="69">
        <f>IF(AND($P2697&lt;&gt;"",$P2697&lt;=Paramètres!$C$14),1,0)</f>
        <v/>
      </c>
      <c r="AC2697" s="67">
        <f>IF($P2697="","Jamais relancé",IF($P2697&lt;=3,"0-3 j",IF($P2697&lt;=7,"4-7 j",IF($P2697&lt;=15,"8-15 j","Plus de 15 j"))))</f>
        <v/>
      </c>
      <c r="AD2697" s="67">
        <f>IF($M2697&lt;=1000,"Moins de 1 k€",IF($M2697&lt;=5000,"1 à 5 k€",IF($M2697&lt;=15000,"5 à 15 k€","Plus de 15 k€")))</f>
        <v/>
      </c>
    </row>
    <row r="2698">
      <c r="A2698" s="65" t="inlineStr">
        <is>
          <t>DEV-02697</t>
        </is>
      </c>
      <c r="B2698" s="66" t="n">
        <v>46073</v>
      </c>
      <c r="C2698" s="65" t="inlineStr">
        <is>
          <t>2026-02</t>
        </is>
      </c>
      <c r="D2698" s="65" t="inlineStr">
        <is>
          <t>2025-2026</t>
        </is>
      </c>
      <c r="E2698" s="65" t="inlineStr">
        <is>
          <t>CLI-0349</t>
        </is>
      </c>
      <c r="F2698" s="65" t="inlineStr">
        <is>
          <t>Particulier</t>
        </is>
      </c>
      <c r="G2698" s="65" t="inlineStr">
        <is>
          <t>Toulouse</t>
        </is>
      </c>
      <c r="H2698" s="65" t="inlineStr">
        <is>
          <t>Julien Fabre</t>
        </is>
      </c>
      <c r="I2698" s="65" t="inlineStr">
        <is>
          <t>Salle de bain</t>
        </is>
      </c>
      <c r="J2698" s="65" t="inlineStr">
        <is>
          <t>SB-003</t>
        </is>
      </c>
      <c r="K2698" s="65" t="inlineStr">
        <is>
          <t>Pose meuble vasque + robinetterie</t>
        </is>
      </c>
      <c r="L2698" s="67" t="n">
        <v>1</v>
      </c>
      <c r="M2698" s="68" t="n">
        <v>1110.53</v>
      </c>
      <c r="N2698" s="65" t="inlineStr">
        <is>
          <t>Sans réponse</t>
        </is>
      </c>
      <c r="O2698" s="66" t="n">
        <v>46085</v>
      </c>
      <c r="P2698" s="67" t="n">
        <v>6</v>
      </c>
      <c r="Q2698" s="67" t="n">
        <v>1</v>
      </c>
      <c r="R2698" s="67">
        <f>$I2698</f>
        <v/>
      </c>
      <c r="S2698" s="67">
        <f>$K2698</f>
        <v/>
      </c>
      <c r="T2698" s="67">
        <f>IFERROR(INDEX(Clients!$G$2:$G$1020,MATCH($E2698,Clients!$A$2:$A$1020,0)),"")</f>
        <v/>
      </c>
      <c r="U2698" s="67">
        <f>IFERROR(INDEX(Clients!$I$2:$I$1020,MATCH($E2698,Clients!$A$2:$A$1020,0)),"")</f>
        <v/>
      </c>
      <c r="V2698" s="69">
        <f>1</f>
        <v/>
      </c>
      <c r="W2698" s="69">
        <f>IF($N2698="Accepté",1,0)</f>
        <v/>
      </c>
      <c r="X2698" s="68">
        <f>$M2698*$W2698</f>
        <v/>
      </c>
      <c r="Y2698" s="68">
        <f>IF($N2698="En cours",0,$M2698)</f>
        <v/>
      </c>
      <c r="Z2698" s="69">
        <f>IF($P2698="",0,1)</f>
        <v/>
      </c>
      <c r="AA2698" s="70">
        <f>IF($P2698="",0,$P2698)</f>
        <v/>
      </c>
      <c r="AB2698" s="69">
        <f>IF(AND($P2698&lt;&gt;"",$P2698&lt;=Paramètres!$C$14),1,0)</f>
        <v/>
      </c>
      <c r="AC2698" s="67">
        <f>IF($P2698="","Jamais relancé",IF($P2698&lt;=3,"0-3 j",IF($P2698&lt;=7,"4-7 j",IF($P2698&lt;=15,"8-15 j","Plus de 15 j"))))</f>
        <v/>
      </c>
      <c r="AD2698" s="67">
        <f>IF($M2698&lt;=1000,"Moins de 1 k€",IF($M2698&lt;=5000,"1 à 5 k€",IF($M2698&lt;=15000,"5 à 15 k€","Plus de 15 k€")))</f>
        <v/>
      </c>
    </row>
    <row r="2699">
      <c r="A2699" s="65" t="inlineStr">
        <is>
          <t>DEV-02698</t>
        </is>
      </c>
      <c r="B2699" s="66" t="n">
        <v>46073</v>
      </c>
      <c r="C2699" s="65" t="inlineStr">
        <is>
          <t>2026-02</t>
        </is>
      </c>
      <c r="D2699" s="65" t="inlineStr">
        <is>
          <t>2025-2026</t>
        </is>
      </c>
      <c r="E2699" s="65" t="inlineStr">
        <is>
          <t>CLI-1011</t>
        </is>
      </c>
      <c r="F2699" s="65" t="inlineStr">
        <is>
          <t>Particulier</t>
        </is>
      </c>
      <c r="G2699" s="65" t="inlineStr">
        <is>
          <t>Montpellier</t>
        </is>
      </c>
      <c r="H2699" s="65" t="inlineStr">
        <is>
          <t>Thomas Rey</t>
        </is>
      </c>
      <c r="I2699" s="65" t="inlineStr">
        <is>
          <t>Électricité</t>
        </is>
      </c>
      <c r="J2699" s="65" t="inlineStr">
        <is>
          <t>EL-002</t>
        </is>
      </c>
      <c r="K2699" s="65" t="inlineStr">
        <is>
          <t>Installation borne de recharge VE</t>
        </is>
      </c>
      <c r="L2699" s="67" t="n">
        <v>1</v>
      </c>
      <c r="M2699" s="68" t="n">
        <v>1605.55</v>
      </c>
      <c r="N2699" s="65" t="inlineStr">
        <is>
          <t>Refusé</t>
        </is>
      </c>
      <c r="O2699" s="66" t="n">
        <v>46107</v>
      </c>
      <c r="P2699" s="67" t="n">
        <v>11</v>
      </c>
      <c r="Q2699" s="67" t="n">
        <v>3</v>
      </c>
      <c r="R2699" s="67">
        <f>$I2699</f>
        <v/>
      </c>
      <c r="S2699" s="67">
        <f>$K2699</f>
        <v/>
      </c>
      <c r="T2699" s="67">
        <f>IFERROR(INDEX(Clients!$G$2:$G$1020,MATCH($E2699,Clients!$A$2:$A$1020,0)),"")</f>
        <v/>
      </c>
      <c r="U2699" s="67">
        <f>IFERROR(INDEX(Clients!$I$2:$I$1020,MATCH($E2699,Clients!$A$2:$A$1020,0)),"")</f>
        <v/>
      </c>
      <c r="V2699" s="69">
        <f>1</f>
        <v/>
      </c>
      <c r="W2699" s="69">
        <f>IF($N2699="Accepté",1,0)</f>
        <v/>
      </c>
      <c r="X2699" s="68">
        <f>$M2699*$W2699</f>
        <v/>
      </c>
      <c r="Y2699" s="68">
        <f>IF($N2699="En cours",0,$M2699)</f>
        <v/>
      </c>
      <c r="Z2699" s="69">
        <f>IF($P2699="",0,1)</f>
        <v/>
      </c>
      <c r="AA2699" s="70">
        <f>IF($P2699="",0,$P2699)</f>
        <v/>
      </c>
      <c r="AB2699" s="69">
        <f>IF(AND($P2699&lt;&gt;"",$P2699&lt;=Paramètres!$C$14),1,0)</f>
        <v/>
      </c>
      <c r="AC2699" s="67">
        <f>IF($P2699="","Jamais relancé",IF($P2699&lt;=3,"0-3 j",IF($P2699&lt;=7,"4-7 j",IF($P2699&lt;=15,"8-15 j","Plus de 15 j"))))</f>
        <v/>
      </c>
      <c r="AD2699" s="67">
        <f>IF($M2699&lt;=1000,"Moins de 1 k€",IF($M2699&lt;=5000,"1 à 5 k€",IF($M2699&lt;=15000,"5 à 15 k€","Plus de 15 k€")))</f>
        <v/>
      </c>
    </row>
    <row r="2700">
      <c r="A2700" s="65" t="inlineStr">
        <is>
          <t>DEV-02699</t>
        </is>
      </c>
      <c r="B2700" s="66" t="n">
        <v>46076</v>
      </c>
      <c r="C2700" s="65" t="inlineStr">
        <is>
          <t>2026-02</t>
        </is>
      </c>
      <c r="D2700" s="65" t="inlineStr">
        <is>
          <t>2025-2026</t>
        </is>
      </c>
      <c r="E2700" s="65" t="inlineStr">
        <is>
          <t>CLI-0639</t>
        </is>
      </c>
      <c r="F2700" s="65" t="inlineStr">
        <is>
          <t>Particulier</t>
        </is>
      </c>
      <c r="G2700" s="65" t="inlineStr">
        <is>
          <t>Toulouse</t>
        </is>
      </c>
      <c r="H2700" s="65" t="inlineStr">
        <is>
          <t>Julien Fabre</t>
        </is>
      </c>
      <c r="I2700" s="65" t="inlineStr">
        <is>
          <t>Dépannage</t>
        </is>
      </c>
      <c r="J2700" s="65" t="inlineStr">
        <is>
          <t>DP-001</t>
        </is>
      </c>
      <c r="K2700" s="65" t="inlineStr">
        <is>
          <t>Dépannage plomberie urgence</t>
        </is>
      </c>
      <c r="L2700" s="67" t="n">
        <v>3</v>
      </c>
      <c r="M2700" s="68" t="n">
        <v>844.86</v>
      </c>
      <c r="N2700" s="65" t="inlineStr">
        <is>
          <t>Accepté</t>
        </is>
      </c>
      <c r="O2700" s="66" t="n">
        <v>46112</v>
      </c>
      <c r="P2700" s="67" t="n"/>
      <c r="Q2700" s="67" t="n">
        <v>0</v>
      </c>
      <c r="R2700" s="67">
        <f>$I2700</f>
        <v/>
      </c>
      <c r="S2700" s="67">
        <f>$K2700</f>
        <v/>
      </c>
      <c r="T2700" s="67">
        <f>IFERROR(INDEX(Clients!$G$2:$G$1020,MATCH($E2700,Clients!$A$2:$A$1020,0)),"")</f>
        <v/>
      </c>
      <c r="U2700" s="67">
        <f>IFERROR(INDEX(Clients!$I$2:$I$1020,MATCH($E2700,Clients!$A$2:$A$1020,0)),"")</f>
        <v/>
      </c>
      <c r="V2700" s="69">
        <f>1</f>
        <v/>
      </c>
      <c r="W2700" s="69">
        <f>IF($N2700="Accepté",1,0)</f>
        <v/>
      </c>
      <c r="X2700" s="68">
        <f>$M2700*$W2700</f>
        <v/>
      </c>
      <c r="Y2700" s="68">
        <f>IF($N2700="En cours",0,$M2700)</f>
        <v/>
      </c>
      <c r="Z2700" s="69">
        <f>IF($P2700="",0,1)</f>
        <v/>
      </c>
      <c r="AA2700" s="70">
        <f>IF($P2700="",0,$P2700)</f>
        <v/>
      </c>
      <c r="AB2700" s="69">
        <f>IF(AND($P2700&lt;&gt;"",$P2700&lt;=Paramètres!$C$14),1,0)</f>
        <v/>
      </c>
      <c r="AC2700" s="67">
        <f>IF($P2700="","Jamais relancé",IF($P2700&lt;=3,"0-3 j",IF($P2700&lt;=7,"4-7 j",IF($P2700&lt;=15,"8-15 j","Plus de 15 j"))))</f>
        <v/>
      </c>
      <c r="AD2700" s="67">
        <f>IF($M2700&lt;=1000,"Moins de 1 k€",IF($M2700&lt;=5000,"1 à 5 k€",IF($M2700&lt;=15000,"5 à 15 k€","Plus de 15 k€")))</f>
        <v/>
      </c>
    </row>
    <row r="2701">
      <c r="A2701" s="65" t="inlineStr">
        <is>
          <t>DEV-02700</t>
        </is>
      </c>
      <c r="B2701" s="66" t="n">
        <v>46076</v>
      </c>
      <c r="C2701" s="65" t="inlineStr">
        <is>
          <t>2026-02</t>
        </is>
      </c>
      <c r="D2701" s="65" t="inlineStr">
        <is>
          <t>2025-2026</t>
        </is>
      </c>
      <c r="E2701" s="65" t="inlineStr">
        <is>
          <t>CLI-0040</t>
        </is>
      </c>
      <c r="F2701" s="65" t="inlineStr">
        <is>
          <t>Professionnel</t>
        </is>
      </c>
      <c r="G2701" s="65" t="inlineStr">
        <is>
          <t>Bordeaux</t>
        </is>
      </c>
      <c r="H2701" s="65" t="inlineStr">
        <is>
          <t>Karim Belkacem</t>
        </is>
      </c>
      <c r="I2701" s="65" t="inlineStr">
        <is>
          <t>Chauffage</t>
        </is>
      </c>
      <c r="J2701" s="65" t="inlineStr">
        <is>
          <t>CH-004</t>
        </is>
      </c>
      <c r="K2701" s="65" t="inlineStr">
        <is>
          <t>Remplacement radiateurs (lot de 5)</t>
        </is>
      </c>
      <c r="L2701" s="67" t="n">
        <v>1</v>
      </c>
      <c r="M2701" s="68" t="n">
        <v>4824.74</v>
      </c>
      <c r="N2701" s="65" t="inlineStr">
        <is>
          <t>Accepté</t>
        </is>
      </c>
      <c r="O2701" s="66" t="n">
        <v>46083</v>
      </c>
      <c r="P2701" s="67" t="n">
        <v>6</v>
      </c>
      <c r="Q2701" s="67" t="n">
        <v>1</v>
      </c>
      <c r="R2701" s="67">
        <f>$I2701</f>
        <v/>
      </c>
      <c r="S2701" s="67">
        <f>$K2701</f>
        <v/>
      </c>
      <c r="T2701" s="67">
        <f>IFERROR(INDEX(Clients!$G$2:$G$1020,MATCH($E2701,Clients!$A$2:$A$1020,0)),"")</f>
        <v/>
      </c>
      <c r="U2701" s="67">
        <f>IFERROR(INDEX(Clients!$I$2:$I$1020,MATCH($E2701,Clients!$A$2:$A$1020,0)),"")</f>
        <v/>
      </c>
      <c r="V2701" s="69">
        <f>1</f>
        <v/>
      </c>
      <c r="W2701" s="69">
        <f>IF($N2701="Accepté",1,0)</f>
        <v/>
      </c>
      <c r="X2701" s="68">
        <f>$M2701*$W2701</f>
        <v/>
      </c>
      <c r="Y2701" s="68">
        <f>IF($N2701="En cours",0,$M2701)</f>
        <v/>
      </c>
      <c r="Z2701" s="69">
        <f>IF($P2701="",0,1)</f>
        <v/>
      </c>
      <c r="AA2701" s="70">
        <f>IF($P2701="",0,$P2701)</f>
        <v/>
      </c>
      <c r="AB2701" s="69">
        <f>IF(AND($P2701&lt;&gt;"",$P2701&lt;=Paramètres!$C$14),1,0)</f>
        <v/>
      </c>
      <c r="AC2701" s="67">
        <f>IF($P2701="","Jamais relancé",IF($P2701&lt;=3,"0-3 j",IF($P2701&lt;=7,"4-7 j",IF($P2701&lt;=15,"8-15 j","Plus de 15 j"))))</f>
        <v/>
      </c>
      <c r="AD2701" s="67">
        <f>IF($M2701&lt;=1000,"Moins de 1 k€",IF($M2701&lt;=5000,"1 à 5 k€",IF($M2701&lt;=15000,"5 à 15 k€","Plus de 15 k€")))</f>
        <v/>
      </c>
    </row>
    <row r="2702">
      <c r="A2702" s="65" t="inlineStr">
        <is>
          <t>DEV-02701</t>
        </is>
      </c>
      <c r="B2702" s="66" t="n">
        <v>46076</v>
      </c>
      <c r="C2702" s="65" t="inlineStr">
        <is>
          <t>2026-02</t>
        </is>
      </c>
      <c r="D2702" s="65" t="inlineStr">
        <is>
          <t>2025-2026</t>
        </is>
      </c>
      <c r="E2702" s="65" t="inlineStr">
        <is>
          <t>CLI-0548</t>
        </is>
      </c>
      <c r="F2702" s="65" t="inlineStr">
        <is>
          <t>Collectivité</t>
        </is>
      </c>
      <c r="G2702" s="65" t="inlineStr">
        <is>
          <t>Bordeaux</t>
        </is>
      </c>
      <c r="H2702" s="65" t="inlineStr">
        <is>
          <t>Sophie Marchand</t>
        </is>
      </c>
      <c r="I2702" s="65" t="inlineStr">
        <is>
          <t>Plomberie</t>
        </is>
      </c>
      <c r="J2702" s="65" t="inlineStr">
        <is>
          <t>PR-002</t>
        </is>
      </c>
      <c r="K2702" s="65" t="inlineStr">
        <is>
          <t>Recherche de fuite + réparation</t>
        </is>
      </c>
      <c r="L2702" s="67" t="n">
        <v>1</v>
      </c>
      <c r="M2702" s="68" t="n">
        <v>1175.54</v>
      </c>
      <c r="N2702" s="65" t="inlineStr">
        <is>
          <t>Accepté</t>
        </is>
      </c>
      <c r="O2702" s="66" t="n">
        <v>46092</v>
      </c>
      <c r="P2702" s="67" t="n">
        <v>13</v>
      </c>
      <c r="Q2702" s="67" t="n">
        <v>1</v>
      </c>
      <c r="R2702" s="67">
        <f>$I2702</f>
        <v/>
      </c>
      <c r="S2702" s="67">
        <f>$K2702</f>
        <v/>
      </c>
      <c r="T2702" s="67">
        <f>IFERROR(INDEX(Clients!$G$2:$G$1020,MATCH($E2702,Clients!$A$2:$A$1020,0)),"")</f>
        <v/>
      </c>
      <c r="U2702" s="67">
        <f>IFERROR(INDEX(Clients!$I$2:$I$1020,MATCH($E2702,Clients!$A$2:$A$1020,0)),"")</f>
        <v/>
      </c>
      <c r="V2702" s="69">
        <f>1</f>
        <v/>
      </c>
      <c r="W2702" s="69">
        <f>IF($N2702="Accepté",1,0)</f>
        <v/>
      </c>
      <c r="X2702" s="68">
        <f>$M2702*$W2702</f>
        <v/>
      </c>
      <c r="Y2702" s="68">
        <f>IF($N2702="En cours",0,$M2702)</f>
        <v/>
      </c>
      <c r="Z2702" s="69">
        <f>IF($P2702="",0,1)</f>
        <v/>
      </c>
      <c r="AA2702" s="70">
        <f>IF($P2702="",0,$P2702)</f>
        <v/>
      </c>
      <c r="AB2702" s="69">
        <f>IF(AND($P2702&lt;&gt;"",$P2702&lt;=Paramètres!$C$14),1,0)</f>
        <v/>
      </c>
      <c r="AC2702" s="67">
        <f>IF($P2702="","Jamais relancé",IF($P2702&lt;=3,"0-3 j",IF($P2702&lt;=7,"4-7 j",IF($P2702&lt;=15,"8-15 j","Plus de 15 j"))))</f>
        <v/>
      </c>
      <c r="AD2702" s="67">
        <f>IF($M2702&lt;=1000,"Moins de 1 k€",IF($M2702&lt;=5000,"1 à 5 k€",IF($M2702&lt;=15000,"5 à 15 k€","Plus de 15 k€")))</f>
        <v/>
      </c>
    </row>
    <row r="2703">
      <c r="A2703" s="65" t="inlineStr">
        <is>
          <t>DEV-02702</t>
        </is>
      </c>
      <c r="B2703" s="66" t="n">
        <v>46076</v>
      </c>
      <c r="C2703" s="65" t="inlineStr">
        <is>
          <t>2026-02</t>
        </is>
      </c>
      <c r="D2703" s="65" t="inlineStr">
        <is>
          <t>2025-2026</t>
        </is>
      </c>
      <c r="E2703" s="65" t="inlineStr">
        <is>
          <t>CLI-0425</t>
        </is>
      </c>
      <c r="F2703" s="65" t="inlineStr">
        <is>
          <t>Professionnel</t>
        </is>
      </c>
      <c r="G2703" s="65" t="inlineStr">
        <is>
          <t>Toulouse</t>
        </is>
      </c>
      <c r="H2703" s="65" t="inlineStr">
        <is>
          <t>Nadia Cherif</t>
        </is>
      </c>
      <c r="I2703" s="65" t="inlineStr">
        <is>
          <t>Électricité</t>
        </is>
      </c>
      <c r="J2703" s="65" t="inlineStr">
        <is>
          <t>EL-001</t>
        </is>
      </c>
      <c r="K2703" s="65" t="inlineStr">
        <is>
          <t>Mise aux normes tableau électrique</t>
        </is>
      </c>
      <c r="L2703" s="67" t="n">
        <v>1</v>
      </c>
      <c r="M2703" s="68" t="n">
        <v>2967.56</v>
      </c>
      <c r="N2703" s="65" t="inlineStr">
        <is>
          <t>Accepté</t>
        </is>
      </c>
      <c r="O2703" s="66" t="n">
        <v>46085</v>
      </c>
      <c r="P2703" s="67" t="n">
        <v>10</v>
      </c>
      <c r="Q2703" s="67" t="n">
        <v>0</v>
      </c>
      <c r="R2703" s="67">
        <f>$I2703</f>
        <v/>
      </c>
      <c r="S2703" s="67">
        <f>$K2703</f>
        <v/>
      </c>
      <c r="T2703" s="67">
        <f>IFERROR(INDEX(Clients!$G$2:$G$1020,MATCH($E2703,Clients!$A$2:$A$1020,0)),"")</f>
        <v/>
      </c>
      <c r="U2703" s="67">
        <f>IFERROR(INDEX(Clients!$I$2:$I$1020,MATCH($E2703,Clients!$A$2:$A$1020,0)),"")</f>
        <v/>
      </c>
      <c r="V2703" s="69">
        <f>1</f>
        <v/>
      </c>
      <c r="W2703" s="69">
        <f>IF($N2703="Accepté",1,0)</f>
        <v/>
      </c>
      <c r="X2703" s="68">
        <f>$M2703*$W2703</f>
        <v/>
      </c>
      <c r="Y2703" s="68">
        <f>IF($N2703="En cours",0,$M2703)</f>
        <v/>
      </c>
      <c r="Z2703" s="69">
        <f>IF($P2703="",0,1)</f>
        <v/>
      </c>
      <c r="AA2703" s="70">
        <f>IF($P2703="",0,$P2703)</f>
        <v/>
      </c>
      <c r="AB2703" s="69">
        <f>IF(AND($P2703&lt;&gt;"",$P2703&lt;=Paramètres!$C$14),1,0)</f>
        <v/>
      </c>
      <c r="AC2703" s="67">
        <f>IF($P2703="","Jamais relancé",IF($P2703&lt;=3,"0-3 j",IF($P2703&lt;=7,"4-7 j",IF($P2703&lt;=15,"8-15 j","Plus de 15 j"))))</f>
        <v/>
      </c>
      <c r="AD2703" s="67">
        <f>IF($M2703&lt;=1000,"Moins de 1 k€",IF($M2703&lt;=5000,"1 à 5 k€",IF($M2703&lt;=15000,"5 à 15 k€","Plus de 15 k€")))</f>
        <v/>
      </c>
    </row>
    <row r="2704">
      <c r="A2704" s="65" t="inlineStr">
        <is>
          <t>DEV-02703</t>
        </is>
      </c>
      <c r="B2704" s="66" t="n">
        <v>46076</v>
      </c>
      <c r="C2704" s="65" t="inlineStr">
        <is>
          <t>2026-02</t>
        </is>
      </c>
      <c r="D2704" s="65" t="inlineStr">
        <is>
          <t>2025-2026</t>
        </is>
      </c>
      <c r="E2704" s="65" t="inlineStr">
        <is>
          <t>CLI-0729</t>
        </is>
      </c>
      <c r="F2704" s="65" t="inlineStr">
        <is>
          <t>Particulier</t>
        </is>
      </c>
      <c r="G2704" s="65" t="inlineStr">
        <is>
          <t>Montpellier</t>
        </is>
      </c>
      <c r="H2704" s="65" t="inlineStr">
        <is>
          <t>Thomas Rey</t>
        </is>
      </c>
      <c r="I2704" s="65" t="inlineStr">
        <is>
          <t>Électricité</t>
        </is>
      </c>
      <c r="J2704" s="65" t="inlineStr">
        <is>
          <t>EL-004</t>
        </is>
      </c>
      <c r="K2704" s="65" t="inlineStr">
        <is>
          <t>Éclairage LED locaux professionnels</t>
        </is>
      </c>
      <c r="L2704" s="67" t="n">
        <v>3</v>
      </c>
      <c r="M2704" s="68" t="n">
        <v>9667.85</v>
      </c>
      <c r="N2704" s="65" t="inlineStr">
        <is>
          <t>Refusé</t>
        </is>
      </c>
      <c r="O2704" s="66" t="n">
        <v>46102</v>
      </c>
      <c r="P2704" s="67" t="n">
        <v>14</v>
      </c>
      <c r="Q2704" s="67" t="n">
        <v>1</v>
      </c>
      <c r="R2704" s="67">
        <f>$I2704</f>
        <v/>
      </c>
      <c r="S2704" s="67">
        <f>$K2704</f>
        <v/>
      </c>
      <c r="T2704" s="67">
        <f>IFERROR(INDEX(Clients!$G$2:$G$1020,MATCH($E2704,Clients!$A$2:$A$1020,0)),"")</f>
        <v/>
      </c>
      <c r="U2704" s="67">
        <f>IFERROR(INDEX(Clients!$I$2:$I$1020,MATCH($E2704,Clients!$A$2:$A$1020,0)),"")</f>
        <v/>
      </c>
      <c r="V2704" s="69">
        <f>1</f>
        <v/>
      </c>
      <c r="W2704" s="69">
        <f>IF($N2704="Accepté",1,0)</f>
        <v/>
      </c>
      <c r="X2704" s="68">
        <f>$M2704*$W2704</f>
        <v/>
      </c>
      <c r="Y2704" s="68">
        <f>IF($N2704="En cours",0,$M2704)</f>
        <v/>
      </c>
      <c r="Z2704" s="69">
        <f>IF($P2704="",0,1)</f>
        <v/>
      </c>
      <c r="AA2704" s="70">
        <f>IF($P2704="",0,$P2704)</f>
        <v/>
      </c>
      <c r="AB2704" s="69">
        <f>IF(AND($P2704&lt;&gt;"",$P2704&lt;=Paramètres!$C$14),1,0)</f>
        <v/>
      </c>
      <c r="AC2704" s="67">
        <f>IF($P2704="","Jamais relancé",IF($P2704&lt;=3,"0-3 j",IF($P2704&lt;=7,"4-7 j",IF($P2704&lt;=15,"8-15 j","Plus de 15 j"))))</f>
        <v/>
      </c>
      <c r="AD2704" s="67">
        <f>IF($M2704&lt;=1000,"Moins de 1 k€",IF($M2704&lt;=5000,"1 à 5 k€",IF($M2704&lt;=15000,"5 à 15 k€","Plus de 15 k€")))</f>
        <v/>
      </c>
    </row>
    <row r="2705">
      <c r="A2705" s="65" t="inlineStr">
        <is>
          <t>DEV-02704</t>
        </is>
      </c>
      <c r="B2705" s="66" t="n">
        <v>46076</v>
      </c>
      <c r="C2705" s="65" t="inlineStr">
        <is>
          <t>2026-02</t>
        </is>
      </c>
      <c r="D2705" s="65" t="inlineStr">
        <is>
          <t>2025-2026</t>
        </is>
      </c>
      <c r="E2705" s="65" t="inlineStr">
        <is>
          <t>CLI-0556</t>
        </is>
      </c>
      <c r="F2705" s="65" t="inlineStr">
        <is>
          <t>Professionnel</t>
        </is>
      </c>
      <c r="G2705" s="65" t="inlineStr">
        <is>
          <t>Montpellier</t>
        </is>
      </c>
      <c r="H2705" s="65" t="inlineStr">
        <is>
          <t>Thomas Rey</t>
        </is>
      </c>
      <c r="I2705" s="65" t="inlineStr">
        <is>
          <t>Plomberie</t>
        </is>
      </c>
      <c r="J2705" s="65" t="inlineStr">
        <is>
          <t>PR-002</t>
        </is>
      </c>
      <c r="K2705" s="65" t="inlineStr">
        <is>
          <t>Recherche de fuite + réparation</t>
        </is>
      </c>
      <c r="L2705" s="67" t="n">
        <v>1</v>
      </c>
      <c r="M2705" s="68" t="n">
        <v>809.25</v>
      </c>
      <c r="N2705" s="65" t="inlineStr">
        <is>
          <t>Accepté</t>
        </is>
      </c>
      <c r="O2705" s="66" t="n">
        <v>46108</v>
      </c>
      <c r="P2705" s="67" t="n">
        <v>6</v>
      </c>
      <c r="Q2705" s="67" t="n">
        <v>2</v>
      </c>
      <c r="R2705" s="67">
        <f>$I2705</f>
        <v/>
      </c>
      <c r="S2705" s="67">
        <f>$K2705</f>
        <v/>
      </c>
      <c r="T2705" s="67">
        <f>IFERROR(INDEX(Clients!$G$2:$G$1020,MATCH($E2705,Clients!$A$2:$A$1020,0)),"")</f>
        <v/>
      </c>
      <c r="U2705" s="67">
        <f>IFERROR(INDEX(Clients!$I$2:$I$1020,MATCH($E2705,Clients!$A$2:$A$1020,0)),"")</f>
        <v/>
      </c>
      <c r="V2705" s="69">
        <f>1</f>
        <v/>
      </c>
      <c r="W2705" s="69">
        <f>IF($N2705="Accepté",1,0)</f>
        <v/>
      </c>
      <c r="X2705" s="68">
        <f>$M2705*$W2705</f>
        <v/>
      </c>
      <c r="Y2705" s="68">
        <f>IF($N2705="En cours",0,$M2705)</f>
        <v/>
      </c>
      <c r="Z2705" s="69">
        <f>IF($P2705="",0,1)</f>
        <v/>
      </c>
      <c r="AA2705" s="70">
        <f>IF($P2705="",0,$P2705)</f>
        <v/>
      </c>
      <c r="AB2705" s="69">
        <f>IF(AND($P2705&lt;&gt;"",$P2705&lt;=Paramètres!$C$14),1,0)</f>
        <v/>
      </c>
      <c r="AC2705" s="67">
        <f>IF($P2705="","Jamais relancé",IF($P2705&lt;=3,"0-3 j",IF($P2705&lt;=7,"4-7 j",IF($P2705&lt;=15,"8-15 j","Plus de 15 j"))))</f>
        <v/>
      </c>
      <c r="AD2705" s="67">
        <f>IF($M2705&lt;=1000,"Moins de 1 k€",IF($M2705&lt;=5000,"1 à 5 k€",IF($M2705&lt;=15000,"5 à 15 k€","Plus de 15 k€")))</f>
        <v/>
      </c>
    </row>
    <row r="2706">
      <c r="A2706" s="65" t="inlineStr">
        <is>
          <t>DEV-02705</t>
        </is>
      </c>
      <c r="B2706" s="66" t="n">
        <v>46077</v>
      </c>
      <c r="C2706" s="65" t="inlineStr">
        <is>
          <t>2026-02</t>
        </is>
      </c>
      <c r="D2706" s="65" t="inlineStr">
        <is>
          <t>2025-2026</t>
        </is>
      </c>
      <c r="E2706" s="65" t="inlineStr">
        <is>
          <t>CLI-0719</t>
        </is>
      </c>
      <c r="F2706" s="65" t="inlineStr">
        <is>
          <t>Particulier</t>
        </is>
      </c>
      <c r="G2706" s="65" t="inlineStr">
        <is>
          <t>Bordeaux</t>
        </is>
      </c>
      <c r="H2706" s="65" t="inlineStr">
        <is>
          <t>Karim Belkacem</t>
        </is>
      </c>
      <c r="I2706" s="65" t="inlineStr">
        <is>
          <t>Chauffage</t>
        </is>
      </c>
      <c r="J2706" s="65" t="inlineStr">
        <is>
          <t>CH-001</t>
        </is>
      </c>
      <c r="K2706" s="65" t="inlineStr">
        <is>
          <t>Installation chaudière gaz condensation</t>
        </is>
      </c>
      <c r="L2706" s="67" t="n">
        <v>1</v>
      </c>
      <c r="M2706" s="68" t="n">
        <v>4916.41</v>
      </c>
      <c r="N2706" s="65" t="inlineStr">
        <is>
          <t>Accepté</t>
        </is>
      </c>
      <c r="O2706" s="66" t="n">
        <v>46104</v>
      </c>
      <c r="P2706" s="67" t="n">
        <v>8</v>
      </c>
      <c r="Q2706" s="67" t="n">
        <v>1</v>
      </c>
      <c r="R2706" s="67">
        <f>$I2706</f>
        <v/>
      </c>
      <c r="S2706" s="67">
        <f>$K2706</f>
        <v/>
      </c>
      <c r="T2706" s="67">
        <f>IFERROR(INDEX(Clients!$G$2:$G$1020,MATCH($E2706,Clients!$A$2:$A$1020,0)),"")</f>
        <v/>
      </c>
      <c r="U2706" s="67">
        <f>IFERROR(INDEX(Clients!$I$2:$I$1020,MATCH($E2706,Clients!$A$2:$A$1020,0)),"")</f>
        <v/>
      </c>
      <c r="V2706" s="69">
        <f>1</f>
        <v/>
      </c>
      <c r="W2706" s="69">
        <f>IF($N2706="Accepté",1,0)</f>
        <v/>
      </c>
      <c r="X2706" s="68">
        <f>$M2706*$W2706</f>
        <v/>
      </c>
      <c r="Y2706" s="68">
        <f>IF($N2706="En cours",0,$M2706)</f>
        <v/>
      </c>
      <c r="Z2706" s="69">
        <f>IF($P2706="",0,1)</f>
        <v/>
      </c>
      <c r="AA2706" s="70">
        <f>IF($P2706="",0,$P2706)</f>
        <v/>
      </c>
      <c r="AB2706" s="69">
        <f>IF(AND($P2706&lt;&gt;"",$P2706&lt;=Paramètres!$C$14),1,0)</f>
        <v/>
      </c>
      <c r="AC2706" s="67">
        <f>IF($P2706="","Jamais relancé",IF($P2706&lt;=3,"0-3 j",IF($P2706&lt;=7,"4-7 j",IF($P2706&lt;=15,"8-15 j","Plus de 15 j"))))</f>
        <v/>
      </c>
      <c r="AD2706" s="67">
        <f>IF($M2706&lt;=1000,"Moins de 1 k€",IF($M2706&lt;=5000,"1 à 5 k€",IF($M2706&lt;=15000,"5 à 15 k€","Plus de 15 k€")))</f>
        <v/>
      </c>
    </row>
    <row r="2707">
      <c r="A2707" s="65" t="inlineStr">
        <is>
          <t>DEV-02706</t>
        </is>
      </c>
      <c r="B2707" s="66" t="n">
        <v>46077</v>
      </c>
      <c r="C2707" s="65" t="inlineStr">
        <is>
          <t>2026-02</t>
        </is>
      </c>
      <c r="D2707" s="65" t="inlineStr">
        <is>
          <t>2025-2026</t>
        </is>
      </c>
      <c r="E2707" s="65" t="inlineStr">
        <is>
          <t>CLI-0322</t>
        </is>
      </c>
      <c r="F2707" s="65" t="inlineStr">
        <is>
          <t>Particulier</t>
        </is>
      </c>
      <c r="G2707" s="65" t="inlineStr">
        <is>
          <t>Bordeaux</t>
        </is>
      </c>
      <c r="H2707" s="65" t="inlineStr">
        <is>
          <t>Karim Belkacem</t>
        </is>
      </c>
      <c r="I2707" s="65" t="inlineStr">
        <is>
          <t>Dépannage</t>
        </is>
      </c>
      <c r="J2707" s="65" t="inlineStr">
        <is>
          <t>DP-003</t>
        </is>
      </c>
      <c r="K2707" s="65" t="inlineStr">
        <is>
          <t>Dépannage électrique urgence</t>
        </is>
      </c>
      <c r="L2707" s="67" t="n">
        <v>1</v>
      </c>
      <c r="M2707" s="68" t="n">
        <v>336.74</v>
      </c>
      <c r="N2707" s="65" t="inlineStr">
        <is>
          <t>Sans réponse</t>
        </is>
      </c>
      <c r="O2707" s="66" t="n">
        <v>46088</v>
      </c>
      <c r="P2707" s="67" t="n"/>
      <c r="Q2707" s="67" t="n">
        <v>0</v>
      </c>
      <c r="R2707" s="67">
        <f>$I2707</f>
        <v/>
      </c>
      <c r="S2707" s="67">
        <f>$K2707</f>
        <v/>
      </c>
      <c r="T2707" s="67">
        <f>IFERROR(INDEX(Clients!$G$2:$G$1020,MATCH($E2707,Clients!$A$2:$A$1020,0)),"")</f>
        <v/>
      </c>
      <c r="U2707" s="67">
        <f>IFERROR(INDEX(Clients!$I$2:$I$1020,MATCH($E2707,Clients!$A$2:$A$1020,0)),"")</f>
        <v/>
      </c>
      <c r="V2707" s="69">
        <f>1</f>
        <v/>
      </c>
      <c r="W2707" s="69">
        <f>IF($N2707="Accepté",1,0)</f>
        <v/>
      </c>
      <c r="X2707" s="68">
        <f>$M2707*$W2707</f>
        <v/>
      </c>
      <c r="Y2707" s="68">
        <f>IF($N2707="En cours",0,$M2707)</f>
        <v/>
      </c>
      <c r="Z2707" s="69">
        <f>IF($P2707="",0,1)</f>
        <v/>
      </c>
      <c r="AA2707" s="70">
        <f>IF($P2707="",0,$P2707)</f>
        <v/>
      </c>
      <c r="AB2707" s="69">
        <f>IF(AND($P2707&lt;&gt;"",$P2707&lt;=Paramètres!$C$14),1,0)</f>
        <v/>
      </c>
      <c r="AC2707" s="67">
        <f>IF($P2707="","Jamais relancé",IF($P2707&lt;=3,"0-3 j",IF($P2707&lt;=7,"4-7 j",IF($P2707&lt;=15,"8-15 j","Plus de 15 j"))))</f>
        <v/>
      </c>
      <c r="AD2707" s="67">
        <f>IF($M2707&lt;=1000,"Moins de 1 k€",IF($M2707&lt;=5000,"1 à 5 k€",IF($M2707&lt;=15000,"5 à 15 k€","Plus de 15 k€")))</f>
        <v/>
      </c>
    </row>
    <row r="2708">
      <c r="A2708" s="65" t="inlineStr">
        <is>
          <t>DEV-02707</t>
        </is>
      </c>
      <c r="B2708" s="66" t="n">
        <v>46077</v>
      </c>
      <c r="C2708" s="65" t="inlineStr">
        <is>
          <t>2026-02</t>
        </is>
      </c>
      <c r="D2708" s="65" t="inlineStr">
        <is>
          <t>2025-2026</t>
        </is>
      </c>
      <c r="E2708" s="65" t="inlineStr">
        <is>
          <t>CLI-0989</t>
        </is>
      </c>
      <c r="F2708" s="65" t="inlineStr">
        <is>
          <t>Syndic</t>
        </is>
      </c>
      <c r="G2708" s="65" t="inlineStr">
        <is>
          <t>Montpellier</t>
        </is>
      </c>
      <c r="H2708" s="65" t="inlineStr">
        <is>
          <t>Thomas Rey</t>
        </is>
      </c>
      <c r="I2708" s="65" t="inlineStr">
        <is>
          <t>Salle de bain</t>
        </is>
      </c>
      <c r="J2708" s="65" t="inlineStr">
        <is>
          <t>SB-003</t>
        </is>
      </c>
      <c r="K2708" s="65" t="inlineStr">
        <is>
          <t>Pose meuble vasque + robinetterie</t>
        </is>
      </c>
      <c r="L2708" s="67" t="n">
        <v>2</v>
      </c>
      <c r="M2708" s="68" t="n">
        <v>5690.54</v>
      </c>
      <c r="N2708" s="65" t="inlineStr">
        <is>
          <t>Sans réponse</t>
        </is>
      </c>
      <c r="O2708" s="66" t="n">
        <v>46080</v>
      </c>
      <c r="P2708" s="67" t="n"/>
      <c r="Q2708" s="67" t="n">
        <v>0</v>
      </c>
      <c r="R2708" s="67">
        <f>$I2708</f>
        <v/>
      </c>
      <c r="S2708" s="67">
        <f>$K2708</f>
        <v/>
      </c>
      <c r="T2708" s="67">
        <f>IFERROR(INDEX(Clients!$G$2:$G$1020,MATCH($E2708,Clients!$A$2:$A$1020,0)),"")</f>
        <v/>
      </c>
      <c r="U2708" s="67">
        <f>IFERROR(INDEX(Clients!$I$2:$I$1020,MATCH($E2708,Clients!$A$2:$A$1020,0)),"")</f>
        <v/>
      </c>
      <c r="V2708" s="69">
        <f>1</f>
        <v/>
      </c>
      <c r="W2708" s="69">
        <f>IF($N2708="Accepté",1,0)</f>
        <v/>
      </c>
      <c r="X2708" s="68">
        <f>$M2708*$W2708</f>
        <v/>
      </c>
      <c r="Y2708" s="68">
        <f>IF($N2708="En cours",0,$M2708)</f>
        <v/>
      </c>
      <c r="Z2708" s="69">
        <f>IF($P2708="",0,1)</f>
        <v/>
      </c>
      <c r="AA2708" s="70">
        <f>IF($P2708="",0,$P2708)</f>
        <v/>
      </c>
      <c r="AB2708" s="69">
        <f>IF(AND($P2708&lt;&gt;"",$P2708&lt;=Paramètres!$C$14),1,0)</f>
        <v/>
      </c>
      <c r="AC2708" s="67">
        <f>IF($P2708="","Jamais relancé",IF($P2708&lt;=3,"0-3 j",IF($P2708&lt;=7,"4-7 j",IF($P2708&lt;=15,"8-15 j","Plus de 15 j"))))</f>
        <v/>
      </c>
      <c r="AD2708" s="67">
        <f>IF($M2708&lt;=1000,"Moins de 1 k€",IF($M2708&lt;=5000,"1 à 5 k€",IF($M2708&lt;=15000,"5 à 15 k€","Plus de 15 k€")))</f>
        <v/>
      </c>
    </row>
    <row r="2709">
      <c r="A2709" s="65" t="inlineStr">
        <is>
          <t>DEV-02708</t>
        </is>
      </c>
      <c r="B2709" s="66" t="n">
        <v>46078</v>
      </c>
      <c r="C2709" s="65" t="inlineStr">
        <is>
          <t>2026-02</t>
        </is>
      </c>
      <c r="D2709" s="65" t="inlineStr">
        <is>
          <t>2025-2026</t>
        </is>
      </c>
      <c r="E2709" s="65" t="inlineStr">
        <is>
          <t>CLI-0293</t>
        </is>
      </c>
      <c r="F2709" s="65" t="inlineStr">
        <is>
          <t>Professionnel</t>
        </is>
      </c>
      <c r="G2709" s="65" t="inlineStr">
        <is>
          <t>Toulouse</t>
        </is>
      </c>
      <c r="H2709" s="65" t="inlineStr">
        <is>
          <t>Julien Fabre</t>
        </is>
      </c>
      <c r="I2709" s="65" t="inlineStr">
        <is>
          <t>Plomberie</t>
        </is>
      </c>
      <c r="J2709" s="65" t="inlineStr">
        <is>
          <t>PR-003</t>
        </is>
      </c>
      <c r="K2709" s="65" t="inlineStr">
        <is>
          <t>Réfection réseau eau appartement</t>
        </is>
      </c>
      <c r="L2709" s="67" t="n">
        <v>1</v>
      </c>
      <c r="M2709" s="68" t="n">
        <v>6160.23</v>
      </c>
      <c r="N2709" s="65" t="inlineStr">
        <is>
          <t>Refusé</t>
        </is>
      </c>
      <c r="O2709" s="66" t="n">
        <v>46099</v>
      </c>
      <c r="P2709" s="67" t="n"/>
      <c r="Q2709" s="67" t="n">
        <v>0</v>
      </c>
      <c r="R2709" s="67">
        <f>$I2709</f>
        <v/>
      </c>
      <c r="S2709" s="67">
        <f>$K2709</f>
        <v/>
      </c>
      <c r="T2709" s="67">
        <f>IFERROR(INDEX(Clients!$G$2:$G$1020,MATCH($E2709,Clients!$A$2:$A$1020,0)),"")</f>
        <v/>
      </c>
      <c r="U2709" s="67">
        <f>IFERROR(INDEX(Clients!$I$2:$I$1020,MATCH($E2709,Clients!$A$2:$A$1020,0)),"")</f>
        <v/>
      </c>
      <c r="V2709" s="69">
        <f>1</f>
        <v/>
      </c>
      <c r="W2709" s="69">
        <f>IF($N2709="Accepté",1,0)</f>
        <v/>
      </c>
      <c r="X2709" s="68">
        <f>$M2709*$W2709</f>
        <v/>
      </c>
      <c r="Y2709" s="68">
        <f>IF($N2709="En cours",0,$M2709)</f>
        <v/>
      </c>
      <c r="Z2709" s="69">
        <f>IF($P2709="",0,1)</f>
        <v/>
      </c>
      <c r="AA2709" s="70">
        <f>IF($P2709="",0,$P2709)</f>
        <v/>
      </c>
      <c r="AB2709" s="69">
        <f>IF(AND($P2709&lt;&gt;"",$P2709&lt;=Paramètres!$C$14),1,0)</f>
        <v/>
      </c>
      <c r="AC2709" s="67">
        <f>IF($P2709="","Jamais relancé",IF($P2709&lt;=3,"0-3 j",IF($P2709&lt;=7,"4-7 j",IF($P2709&lt;=15,"8-15 j","Plus de 15 j"))))</f>
        <v/>
      </c>
      <c r="AD2709" s="67">
        <f>IF($M2709&lt;=1000,"Moins de 1 k€",IF($M2709&lt;=5000,"1 à 5 k€",IF($M2709&lt;=15000,"5 à 15 k€","Plus de 15 k€")))</f>
        <v/>
      </c>
    </row>
    <row r="2710">
      <c r="A2710" s="65" t="inlineStr">
        <is>
          <t>DEV-02709</t>
        </is>
      </c>
      <c r="B2710" s="66" t="n">
        <v>46078</v>
      </c>
      <c r="C2710" s="65" t="inlineStr">
        <is>
          <t>2026-02</t>
        </is>
      </c>
      <c r="D2710" s="65" t="inlineStr">
        <is>
          <t>2025-2026</t>
        </is>
      </c>
      <c r="E2710" s="65" t="inlineStr">
        <is>
          <t>CLI-0337</t>
        </is>
      </c>
      <c r="F2710" s="65" t="inlineStr">
        <is>
          <t>Particulier</t>
        </is>
      </c>
      <c r="G2710" s="65" t="inlineStr">
        <is>
          <t>Toulouse</t>
        </is>
      </c>
      <c r="H2710" s="65" t="inlineStr">
        <is>
          <t>Julien Fabre</t>
        </is>
      </c>
      <c r="I2710" s="65" t="inlineStr">
        <is>
          <t>Dépannage</t>
        </is>
      </c>
      <c r="J2710" s="65" t="inlineStr">
        <is>
          <t>DP-003</t>
        </is>
      </c>
      <c r="K2710" s="65" t="inlineStr">
        <is>
          <t>Dépannage électrique urgence</t>
        </is>
      </c>
      <c r="L2710" s="67" t="n">
        <v>1</v>
      </c>
      <c r="M2710" s="68" t="n">
        <v>313.33</v>
      </c>
      <c r="N2710" s="65" t="inlineStr">
        <is>
          <t>Accepté</t>
        </is>
      </c>
      <c r="O2710" s="66" t="n">
        <v>46095</v>
      </c>
      <c r="P2710" s="67" t="n"/>
      <c r="Q2710" s="67" t="n">
        <v>0</v>
      </c>
      <c r="R2710" s="67">
        <f>$I2710</f>
        <v/>
      </c>
      <c r="S2710" s="67">
        <f>$K2710</f>
        <v/>
      </c>
      <c r="T2710" s="67">
        <f>IFERROR(INDEX(Clients!$G$2:$G$1020,MATCH($E2710,Clients!$A$2:$A$1020,0)),"")</f>
        <v/>
      </c>
      <c r="U2710" s="67">
        <f>IFERROR(INDEX(Clients!$I$2:$I$1020,MATCH($E2710,Clients!$A$2:$A$1020,0)),"")</f>
        <v/>
      </c>
      <c r="V2710" s="69">
        <f>1</f>
        <v/>
      </c>
      <c r="W2710" s="69">
        <f>IF($N2710="Accepté",1,0)</f>
        <v/>
      </c>
      <c r="X2710" s="68">
        <f>$M2710*$W2710</f>
        <v/>
      </c>
      <c r="Y2710" s="68">
        <f>IF($N2710="En cours",0,$M2710)</f>
        <v/>
      </c>
      <c r="Z2710" s="69">
        <f>IF($P2710="",0,1)</f>
        <v/>
      </c>
      <c r="AA2710" s="70">
        <f>IF($P2710="",0,$P2710)</f>
        <v/>
      </c>
      <c r="AB2710" s="69">
        <f>IF(AND($P2710&lt;&gt;"",$P2710&lt;=Paramètres!$C$14),1,0)</f>
        <v/>
      </c>
      <c r="AC2710" s="67">
        <f>IF($P2710="","Jamais relancé",IF($P2710&lt;=3,"0-3 j",IF($P2710&lt;=7,"4-7 j",IF($P2710&lt;=15,"8-15 j","Plus de 15 j"))))</f>
        <v/>
      </c>
      <c r="AD2710" s="67">
        <f>IF($M2710&lt;=1000,"Moins de 1 k€",IF($M2710&lt;=5000,"1 à 5 k€",IF($M2710&lt;=15000,"5 à 15 k€","Plus de 15 k€")))</f>
        <v/>
      </c>
    </row>
    <row r="2711">
      <c r="A2711" s="65" t="inlineStr">
        <is>
          <t>DEV-02710</t>
        </is>
      </c>
      <c r="B2711" s="66" t="n">
        <v>46078</v>
      </c>
      <c r="C2711" s="65" t="inlineStr">
        <is>
          <t>2026-02</t>
        </is>
      </c>
      <c r="D2711" s="65" t="inlineStr">
        <is>
          <t>2025-2026</t>
        </is>
      </c>
      <c r="E2711" s="65" t="inlineStr">
        <is>
          <t>CLI-0651</t>
        </is>
      </c>
      <c r="F2711" s="65" t="inlineStr">
        <is>
          <t>Professionnel</t>
        </is>
      </c>
      <c r="G2711" s="65" t="inlineStr">
        <is>
          <t>Toulouse</t>
        </is>
      </c>
      <c r="H2711" s="65" t="inlineStr">
        <is>
          <t>Nadia Cherif</t>
        </is>
      </c>
      <c r="I2711" s="65" t="inlineStr">
        <is>
          <t>Électricité</t>
        </is>
      </c>
      <c r="J2711" s="65" t="inlineStr">
        <is>
          <t>EL-001</t>
        </is>
      </c>
      <c r="K2711" s="65" t="inlineStr">
        <is>
          <t>Mise aux normes tableau électrique</t>
        </is>
      </c>
      <c r="L2711" s="67" t="n">
        <v>2</v>
      </c>
      <c r="M2711" s="68" t="n">
        <v>7048.02</v>
      </c>
      <c r="N2711" s="65" t="inlineStr">
        <is>
          <t>Refusé</t>
        </is>
      </c>
      <c r="O2711" s="66" t="n">
        <v>46103</v>
      </c>
      <c r="P2711" s="67" t="n">
        <v>13</v>
      </c>
      <c r="Q2711" s="67" t="n">
        <v>1</v>
      </c>
      <c r="R2711" s="67">
        <f>$I2711</f>
        <v/>
      </c>
      <c r="S2711" s="67">
        <f>$K2711</f>
        <v/>
      </c>
      <c r="T2711" s="67">
        <f>IFERROR(INDEX(Clients!$G$2:$G$1020,MATCH($E2711,Clients!$A$2:$A$1020,0)),"")</f>
        <v/>
      </c>
      <c r="U2711" s="67">
        <f>IFERROR(INDEX(Clients!$I$2:$I$1020,MATCH($E2711,Clients!$A$2:$A$1020,0)),"")</f>
        <v/>
      </c>
      <c r="V2711" s="69">
        <f>1</f>
        <v/>
      </c>
      <c r="W2711" s="69">
        <f>IF($N2711="Accepté",1,0)</f>
        <v/>
      </c>
      <c r="X2711" s="68">
        <f>$M2711*$W2711</f>
        <v/>
      </c>
      <c r="Y2711" s="68">
        <f>IF($N2711="En cours",0,$M2711)</f>
        <v/>
      </c>
      <c r="Z2711" s="69">
        <f>IF($P2711="",0,1)</f>
        <v/>
      </c>
      <c r="AA2711" s="70">
        <f>IF($P2711="",0,$P2711)</f>
        <v/>
      </c>
      <c r="AB2711" s="69">
        <f>IF(AND($P2711&lt;&gt;"",$P2711&lt;=Paramètres!$C$14),1,0)</f>
        <v/>
      </c>
      <c r="AC2711" s="67">
        <f>IF($P2711="","Jamais relancé",IF($P2711&lt;=3,"0-3 j",IF($P2711&lt;=7,"4-7 j",IF($P2711&lt;=15,"8-15 j","Plus de 15 j"))))</f>
        <v/>
      </c>
      <c r="AD2711" s="67">
        <f>IF($M2711&lt;=1000,"Moins de 1 k€",IF($M2711&lt;=5000,"1 à 5 k€",IF($M2711&lt;=15000,"5 à 15 k€","Plus de 15 k€")))</f>
        <v/>
      </c>
    </row>
    <row r="2712">
      <c r="A2712" s="65" t="inlineStr">
        <is>
          <t>DEV-02711</t>
        </is>
      </c>
      <c r="B2712" s="66" t="n">
        <v>46078</v>
      </c>
      <c r="C2712" s="65" t="inlineStr">
        <is>
          <t>2026-02</t>
        </is>
      </c>
      <c r="D2712" s="65" t="inlineStr">
        <is>
          <t>2025-2026</t>
        </is>
      </c>
      <c r="E2712" s="65" t="inlineStr">
        <is>
          <t>CLI-0564</t>
        </is>
      </c>
      <c r="F2712" s="65" t="inlineStr">
        <is>
          <t>Particulier</t>
        </is>
      </c>
      <c r="G2712" s="65" t="inlineStr">
        <is>
          <t>Montpellier</t>
        </is>
      </c>
      <c r="H2712" s="65" t="inlineStr">
        <is>
          <t>Thomas Rey</t>
        </is>
      </c>
      <c r="I2712" s="65" t="inlineStr">
        <is>
          <t>Dépannage</t>
        </is>
      </c>
      <c r="J2712" s="65" t="inlineStr">
        <is>
          <t>DP-001</t>
        </is>
      </c>
      <c r="K2712" s="65" t="inlineStr">
        <is>
          <t>Dépannage plomberie urgence</t>
        </is>
      </c>
      <c r="L2712" s="67" t="n">
        <v>1</v>
      </c>
      <c r="M2712" s="68" t="n">
        <v>321.76</v>
      </c>
      <c r="N2712" s="65" t="inlineStr">
        <is>
          <t>Sans réponse</t>
        </is>
      </c>
      <c r="O2712" s="66" t="n">
        <v>46101</v>
      </c>
      <c r="P2712" s="67" t="n">
        <v>15</v>
      </c>
      <c r="Q2712" s="67" t="n">
        <v>1</v>
      </c>
      <c r="R2712" s="67">
        <f>$I2712</f>
        <v/>
      </c>
      <c r="S2712" s="67">
        <f>$K2712</f>
        <v/>
      </c>
      <c r="T2712" s="67">
        <f>IFERROR(INDEX(Clients!$G$2:$G$1020,MATCH($E2712,Clients!$A$2:$A$1020,0)),"")</f>
        <v/>
      </c>
      <c r="U2712" s="67">
        <f>IFERROR(INDEX(Clients!$I$2:$I$1020,MATCH($E2712,Clients!$A$2:$A$1020,0)),"")</f>
        <v/>
      </c>
      <c r="V2712" s="69">
        <f>1</f>
        <v/>
      </c>
      <c r="W2712" s="69">
        <f>IF($N2712="Accepté",1,0)</f>
        <v/>
      </c>
      <c r="X2712" s="68">
        <f>$M2712*$W2712</f>
        <v/>
      </c>
      <c r="Y2712" s="68">
        <f>IF($N2712="En cours",0,$M2712)</f>
        <v/>
      </c>
      <c r="Z2712" s="69">
        <f>IF($P2712="",0,1)</f>
        <v/>
      </c>
      <c r="AA2712" s="70">
        <f>IF($P2712="",0,$P2712)</f>
        <v/>
      </c>
      <c r="AB2712" s="69">
        <f>IF(AND($P2712&lt;&gt;"",$P2712&lt;=Paramètres!$C$14),1,0)</f>
        <v/>
      </c>
      <c r="AC2712" s="67">
        <f>IF($P2712="","Jamais relancé",IF($P2712&lt;=3,"0-3 j",IF($P2712&lt;=7,"4-7 j",IF($P2712&lt;=15,"8-15 j","Plus de 15 j"))))</f>
        <v/>
      </c>
      <c r="AD2712" s="67">
        <f>IF($M2712&lt;=1000,"Moins de 1 k€",IF($M2712&lt;=5000,"1 à 5 k€",IF($M2712&lt;=15000,"5 à 15 k€","Plus de 15 k€")))</f>
        <v/>
      </c>
    </row>
    <row r="2713">
      <c r="A2713" s="65" t="inlineStr">
        <is>
          <t>DEV-02712</t>
        </is>
      </c>
      <c r="B2713" s="66" t="n">
        <v>46079</v>
      </c>
      <c r="C2713" s="65" t="inlineStr">
        <is>
          <t>2026-02</t>
        </is>
      </c>
      <c r="D2713" s="65" t="inlineStr">
        <is>
          <t>2025-2026</t>
        </is>
      </c>
      <c r="E2713" s="65" t="inlineStr">
        <is>
          <t>CLI-0648</t>
        </is>
      </c>
      <c r="F2713" s="65" t="inlineStr">
        <is>
          <t>Particulier</t>
        </is>
      </c>
      <c r="G2713" s="65" t="inlineStr">
        <is>
          <t>Bordeaux</t>
        </is>
      </c>
      <c r="H2713" s="65" t="inlineStr">
        <is>
          <t>Sophie Marchand</t>
        </is>
      </c>
      <c r="I2713" s="65" t="inlineStr">
        <is>
          <t>Dépannage</t>
        </is>
      </c>
      <c r="J2713" s="65" t="inlineStr">
        <is>
          <t>DP-004</t>
        </is>
      </c>
      <c r="K2713" s="65" t="inlineStr">
        <is>
          <t>Remise en service chaudière</t>
        </is>
      </c>
      <c r="L2713" s="67" t="n">
        <v>1</v>
      </c>
      <c r="M2713" s="68" t="n">
        <v>263.09</v>
      </c>
      <c r="N2713" s="65" t="inlineStr">
        <is>
          <t>Refusé</t>
        </is>
      </c>
      <c r="O2713" s="66" t="n">
        <v>46122</v>
      </c>
      <c r="P2713" s="67" t="n">
        <v>13</v>
      </c>
      <c r="Q2713" s="67" t="n">
        <v>2</v>
      </c>
      <c r="R2713" s="67">
        <f>$I2713</f>
        <v/>
      </c>
      <c r="S2713" s="67">
        <f>$K2713</f>
        <v/>
      </c>
      <c r="T2713" s="67">
        <f>IFERROR(INDEX(Clients!$G$2:$G$1020,MATCH($E2713,Clients!$A$2:$A$1020,0)),"")</f>
        <v/>
      </c>
      <c r="U2713" s="67">
        <f>IFERROR(INDEX(Clients!$I$2:$I$1020,MATCH($E2713,Clients!$A$2:$A$1020,0)),"")</f>
        <v/>
      </c>
      <c r="V2713" s="69">
        <f>1</f>
        <v/>
      </c>
      <c r="W2713" s="69">
        <f>IF($N2713="Accepté",1,0)</f>
        <v/>
      </c>
      <c r="X2713" s="68">
        <f>$M2713*$W2713</f>
        <v/>
      </c>
      <c r="Y2713" s="68">
        <f>IF($N2713="En cours",0,$M2713)</f>
        <v/>
      </c>
      <c r="Z2713" s="69">
        <f>IF($P2713="",0,1)</f>
        <v/>
      </c>
      <c r="AA2713" s="70">
        <f>IF($P2713="",0,$P2713)</f>
        <v/>
      </c>
      <c r="AB2713" s="69">
        <f>IF(AND($P2713&lt;&gt;"",$P2713&lt;=Paramètres!$C$14),1,0)</f>
        <v/>
      </c>
      <c r="AC2713" s="67">
        <f>IF($P2713="","Jamais relancé",IF($P2713&lt;=3,"0-3 j",IF($P2713&lt;=7,"4-7 j",IF($P2713&lt;=15,"8-15 j","Plus de 15 j"))))</f>
        <v/>
      </c>
      <c r="AD2713" s="67">
        <f>IF($M2713&lt;=1000,"Moins de 1 k€",IF($M2713&lt;=5000,"1 à 5 k€",IF($M2713&lt;=15000,"5 à 15 k€","Plus de 15 k€")))</f>
        <v/>
      </c>
    </row>
    <row r="2714">
      <c r="A2714" s="65" t="inlineStr">
        <is>
          <t>DEV-02713</t>
        </is>
      </c>
      <c r="B2714" s="66" t="n">
        <v>46079</v>
      </c>
      <c r="C2714" s="65" t="inlineStr">
        <is>
          <t>2026-02</t>
        </is>
      </c>
      <c r="D2714" s="65" t="inlineStr">
        <is>
          <t>2025-2026</t>
        </is>
      </c>
      <c r="E2714" s="65" t="inlineStr">
        <is>
          <t>CLI-0505</t>
        </is>
      </c>
      <c r="F2714" s="65" t="inlineStr">
        <is>
          <t>Syndic</t>
        </is>
      </c>
      <c r="G2714" s="65" t="inlineStr">
        <is>
          <t>Bordeaux</t>
        </is>
      </c>
      <c r="H2714" s="65" t="inlineStr">
        <is>
          <t>Sophie Marchand</t>
        </is>
      </c>
      <c r="I2714" s="65" t="inlineStr">
        <is>
          <t>Salle de bain</t>
        </is>
      </c>
      <c r="J2714" s="65" t="inlineStr">
        <is>
          <t>SB-002</t>
        </is>
      </c>
      <c r="K2714" s="65" t="inlineStr">
        <is>
          <t>Remplacement baignoire par douche</t>
        </is>
      </c>
      <c r="L2714" s="67" t="n">
        <v>1</v>
      </c>
      <c r="M2714" s="68" t="n">
        <v>8672.290000000001</v>
      </c>
      <c r="N2714" s="65" t="inlineStr">
        <is>
          <t>Sans réponse</t>
        </is>
      </c>
      <c r="O2714" s="66" t="n">
        <v>46097</v>
      </c>
      <c r="P2714" s="67" t="n">
        <v>7</v>
      </c>
      <c r="Q2714" s="67" t="n">
        <v>2</v>
      </c>
      <c r="R2714" s="67">
        <f>$I2714</f>
        <v/>
      </c>
      <c r="S2714" s="67">
        <f>$K2714</f>
        <v/>
      </c>
      <c r="T2714" s="67">
        <f>IFERROR(INDEX(Clients!$G$2:$G$1020,MATCH($E2714,Clients!$A$2:$A$1020,0)),"")</f>
        <v/>
      </c>
      <c r="U2714" s="67">
        <f>IFERROR(INDEX(Clients!$I$2:$I$1020,MATCH($E2714,Clients!$A$2:$A$1020,0)),"")</f>
        <v/>
      </c>
      <c r="V2714" s="69">
        <f>1</f>
        <v/>
      </c>
      <c r="W2714" s="69">
        <f>IF($N2714="Accepté",1,0)</f>
        <v/>
      </c>
      <c r="X2714" s="68">
        <f>$M2714*$W2714</f>
        <v/>
      </c>
      <c r="Y2714" s="68">
        <f>IF($N2714="En cours",0,$M2714)</f>
        <v/>
      </c>
      <c r="Z2714" s="69">
        <f>IF($P2714="",0,1)</f>
        <v/>
      </c>
      <c r="AA2714" s="70">
        <f>IF($P2714="",0,$P2714)</f>
        <v/>
      </c>
      <c r="AB2714" s="69">
        <f>IF(AND($P2714&lt;&gt;"",$P2714&lt;=Paramètres!$C$14),1,0)</f>
        <v/>
      </c>
      <c r="AC2714" s="67">
        <f>IF($P2714="","Jamais relancé",IF($P2714&lt;=3,"0-3 j",IF($P2714&lt;=7,"4-7 j",IF($P2714&lt;=15,"8-15 j","Plus de 15 j"))))</f>
        <v/>
      </c>
      <c r="AD2714" s="67">
        <f>IF($M2714&lt;=1000,"Moins de 1 k€",IF($M2714&lt;=5000,"1 à 5 k€",IF($M2714&lt;=15000,"5 à 15 k€","Plus de 15 k€")))</f>
        <v/>
      </c>
    </row>
    <row r="2715">
      <c r="A2715" s="65" t="inlineStr">
        <is>
          <t>DEV-02714</t>
        </is>
      </c>
      <c r="B2715" s="66" t="n">
        <v>46079</v>
      </c>
      <c r="C2715" s="65" t="inlineStr">
        <is>
          <t>2026-02</t>
        </is>
      </c>
      <c r="D2715" s="65" t="inlineStr">
        <is>
          <t>2025-2026</t>
        </is>
      </c>
      <c r="E2715" s="65" t="inlineStr">
        <is>
          <t>CLI-0408</t>
        </is>
      </c>
      <c r="F2715" s="65" t="inlineStr">
        <is>
          <t>Particulier</t>
        </is>
      </c>
      <c r="G2715" s="65" t="inlineStr">
        <is>
          <t>Bordeaux</t>
        </is>
      </c>
      <c r="H2715" s="65" t="inlineStr">
        <is>
          <t>Karim Belkacem</t>
        </is>
      </c>
      <c r="I2715" s="65" t="inlineStr">
        <is>
          <t>Électricité</t>
        </is>
      </c>
      <c r="J2715" s="65" t="inlineStr">
        <is>
          <t>EL-004</t>
        </is>
      </c>
      <c r="K2715" s="65" t="inlineStr">
        <is>
          <t>Éclairage LED locaux professionnels</t>
        </is>
      </c>
      <c r="L2715" s="67" t="n">
        <v>1</v>
      </c>
      <c r="M2715" s="68" t="n">
        <v>3528.17</v>
      </c>
      <c r="N2715" s="65" t="inlineStr">
        <is>
          <t>Refusé</t>
        </is>
      </c>
      <c r="O2715" s="66" t="n">
        <v>46120</v>
      </c>
      <c r="P2715" s="67" t="n">
        <v>10</v>
      </c>
      <c r="Q2715" s="67" t="n">
        <v>2</v>
      </c>
      <c r="R2715" s="67">
        <f>$I2715</f>
        <v/>
      </c>
      <c r="S2715" s="67">
        <f>$K2715</f>
        <v/>
      </c>
      <c r="T2715" s="67">
        <f>IFERROR(INDEX(Clients!$G$2:$G$1020,MATCH($E2715,Clients!$A$2:$A$1020,0)),"")</f>
        <v/>
      </c>
      <c r="U2715" s="67">
        <f>IFERROR(INDEX(Clients!$I$2:$I$1020,MATCH($E2715,Clients!$A$2:$A$1020,0)),"")</f>
        <v/>
      </c>
      <c r="V2715" s="69">
        <f>1</f>
        <v/>
      </c>
      <c r="W2715" s="69">
        <f>IF($N2715="Accepté",1,0)</f>
        <v/>
      </c>
      <c r="X2715" s="68">
        <f>$M2715*$W2715</f>
        <v/>
      </c>
      <c r="Y2715" s="68">
        <f>IF($N2715="En cours",0,$M2715)</f>
        <v/>
      </c>
      <c r="Z2715" s="69">
        <f>IF($P2715="",0,1)</f>
        <v/>
      </c>
      <c r="AA2715" s="70">
        <f>IF($P2715="",0,$P2715)</f>
        <v/>
      </c>
      <c r="AB2715" s="69">
        <f>IF(AND($P2715&lt;&gt;"",$P2715&lt;=Paramètres!$C$14),1,0)</f>
        <v/>
      </c>
      <c r="AC2715" s="67">
        <f>IF($P2715="","Jamais relancé",IF($P2715&lt;=3,"0-3 j",IF($P2715&lt;=7,"4-7 j",IF($P2715&lt;=15,"8-15 j","Plus de 15 j"))))</f>
        <v/>
      </c>
      <c r="AD2715" s="67">
        <f>IF($M2715&lt;=1000,"Moins de 1 k€",IF($M2715&lt;=5000,"1 à 5 k€",IF($M2715&lt;=15000,"5 à 15 k€","Plus de 15 k€")))</f>
        <v/>
      </c>
    </row>
    <row r="2716">
      <c r="A2716" s="65" t="inlineStr">
        <is>
          <t>DEV-02715</t>
        </is>
      </c>
      <c r="B2716" s="66" t="n">
        <v>46079</v>
      </c>
      <c r="C2716" s="65" t="inlineStr">
        <is>
          <t>2026-02</t>
        </is>
      </c>
      <c r="D2716" s="65" t="inlineStr">
        <is>
          <t>2025-2026</t>
        </is>
      </c>
      <c r="E2716" s="65" t="inlineStr">
        <is>
          <t>CLI-0709</t>
        </is>
      </c>
      <c r="F2716" s="65" t="inlineStr">
        <is>
          <t>Professionnel</t>
        </is>
      </c>
      <c r="G2716" s="65" t="inlineStr">
        <is>
          <t>Montpellier</t>
        </is>
      </c>
      <c r="H2716" s="65" t="inlineStr">
        <is>
          <t>Thomas Rey</t>
        </is>
      </c>
      <c r="I2716" s="65" t="inlineStr">
        <is>
          <t>Électricité</t>
        </is>
      </c>
      <c r="J2716" s="65" t="inlineStr">
        <is>
          <t>EL-002</t>
        </is>
      </c>
      <c r="K2716" s="65" t="inlineStr">
        <is>
          <t>Installation borne de recharge VE</t>
        </is>
      </c>
      <c r="L2716" s="67" t="n">
        <v>1</v>
      </c>
      <c r="M2716" s="68" t="n">
        <v>2506.38</v>
      </c>
      <c r="N2716" s="65" t="inlineStr">
        <is>
          <t>Sans réponse</t>
        </is>
      </c>
      <c r="O2716" s="66" t="n">
        <v>46121</v>
      </c>
      <c r="P2716" s="67" t="n">
        <v>8</v>
      </c>
      <c r="Q2716" s="67" t="n">
        <v>3</v>
      </c>
      <c r="R2716" s="67">
        <f>$I2716</f>
        <v/>
      </c>
      <c r="S2716" s="67">
        <f>$K2716</f>
        <v/>
      </c>
      <c r="T2716" s="67">
        <f>IFERROR(INDEX(Clients!$G$2:$G$1020,MATCH($E2716,Clients!$A$2:$A$1020,0)),"")</f>
        <v/>
      </c>
      <c r="U2716" s="67">
        <f>IFERROR(INDEX(Clients!$I$2:$I$1020,MATCH($E2716,Clients!$A$2:$A$1020,0)),"")</f>
        <v/>
      </c>
      <c r="V2716" s="69">
        <f>1</f>
        <v/>
      </c>
      <c r="W2716" s="69">
        <f>IF($N2716="Accepté",1,0)</f>
        <v/>
      </c>
      <c r="X2716" s="68">
        <f>$M2716*$W2716</f>
        <v/>
      </c>
      <c r="Y2716" s="68">
        <f>IF($N2716="En cours",0,$M2716)</f>
        <v/>
      </c>
      <c r="Z2716" s="69">
        <f>IF($P2716="",0,1)</f>
        <v/>
      </c>
      <c r="AA2716" s="70">
        <f>IF($P2716="",0,$P2716)</f>
        <v/>
      </c>
      <c r="AB2716" s="69">
        <f>IF(AND($P2716&lt;&gt;"",$P2716&lt;=Paramètres!$C$14),1,0)</f>
        <v/>
      </c>
      <c r="AC2716" s="67">
        <f>IF($P2716="","Jamais relancé",IF($P2716&lt;=3,"0-3 j",IF($P2716&lt;=7,"4-7 j",IF($P2716&lt;=15,"8-15 j","Plus de 15 j"))))</f>
        <v/>
      </c>
      <c r="AD2716" s="67">
        <f>IF($M2716&lt;=1000,"Moins de 1 k€",IF($M2716&lt;=5000,"1 à 5 k€",IF($M2716&lt;=15000,"5 à 15 k€","Plus de 15 k€")))</f>
        <v/>
      </c>
    </row>
    <row r="2717">
      <c r="A2717" s="65" t="inlineStr">
        <is>
          <t>DEV-02716</t>
        </is>
      </c>
      <c r="B2717" s="66" t="n">
        <v>46080</v>
      </c>
      <c r="C2717" s="65" t="inlineStr">
        <is>
          <t>2026-02</t>
        </is>
      </c>
      <c r="D2717" s="65" t="inlineStr">
        <is>
          <t>2025-2026</t>
        </is>
      </c>
      <c r="E2717" s="65" t="inlineStr">
        <is>
          <t>CLI-0459</t>
        </is>
      </c>
      <c r="F2717" s="65" t="inlineStr">
        <is>
          <t>Professionnel</t>
        </is>
      </c>
      <c r="G2717" s="65" t="inlineStr">
        <is>
          <t>Bordeaux</t>
        </is>
      </c>
      <c r="H2717" s="65" t="inlineStr">
        <is>
          <t>Sophie Marchand</t>
        </is>
      </c>
      <c r="I2717" s="65" t="inlineStr">
        <is>
          <t>Salle de bain</t>
        </is>
      </c>
      <c r="J2717" s="65" t="inlineStr">
        <is>
          <t>SB-003</t>
        </is>
      </c>
      <c r="K2717" s="65" t="inlineStr">
        <is>
          <t>Pose meuble vasque + robinetterie</t>
        </is>
      </c>
      <c r="L2717" s="67" t="n">
        <v>1</v>
      </c>
      <c r="M2717" s="68" t="n">
        <v>1919.3</v>
      </c>
      <c r="N2717" s="65" t="inlineStr">
        <is>
          <t>Accepté</t>
        </is>
      </c>
      <c r="O2717" s="66" t="n">
        <v>46103</v>
      </c>
      <c r="P2717" s="67" t="n"/>
      <c r="Q2717" s="67" t="n">
        <v>0</v>
      </c>
      <c r="R2717" s="67">
        <f>$I2717</f>
        <v/>
      </c>
      <c r="S2717" s="67">
        <f>$K2717</f>
        <v/>
      </c>
      <c r="T2717" s="67">
        <f>IFERROR(INDEX(Clients!$G$2:$G$1020,MATCH($E2717,Clients!$A$2:$A$1020,0)),"")</f>
        <v/>
      </c>
      <c r="U2717" s="67">
        <f>IFERROR(INDEX(Clients!$I$2:$I$1020,MATCH($E2717,Clients!$A$2:$A$1020,0)),"")</f>
        <v/>
      </c>
      <c r="V2717" s="69">
        <f>1</f>
        <v/>
      </c>
      <c r="W2717" s="69">
        <f>IF($N2717="Accepté",1,0)</f>
        <v/>
      </c>
      <c r="X2717" s="68">
        <f>$M2717*$W2717</f>
        <v/>
      </c>
      <c r="Y2717" s="68">
        <f>IF($N2717="En cours",0,$M2717)</f>
        <v/>
      </c>
      <c r="Z2717" s="69">
        <f>IF($P2717="",0,1)</f>
        <v/>
      </c>
      <c r="AA2717" s="70">
        <f>IF($P2717="",0,$P2717)</f>
        <v/>
      </c>
      <c r="AB2717" s="69">
        <f>IF(AND($P2717&lt;&gt;"",$P2717&lt;=Paramètres!$C$14),1,0)</f>
        <v/>
      </c>
      <c r="AC2717" s="67">
        <f>IF($P2717="","Jamais relancé",IF($P2717&lt;=3,"0-3 j",IF($P2717&lt;=7,"4-7 j",IF($P2717&lt;=15,"8-15 j","Plus de 15 j"))))</f>
        <v/>
      </c>
      <c r="AD2717" s="67">
        <f>IF($M2717&lt;=1000,"Moins de 1 k€",IF($M2717&lt;=5000,"1 à 5 k€",IF($M2717&lt;=15000,"5 à 15 k€","Plus de 15 k€")))</f>
        <v/>
      </c>
    </row>
    <row r="2718">
      <c r="A2718" s="65" t="inlineStr">
        <is>
          <t>DEV-02717</t>
        </is>
      </c>
      <c r="B2718" s="66" t="n">
        <v>46080</v>
      </c>
      <c r="C2718" s="65" t="inlineStr">
        <is>
          <t>2026-02</t>
        </is>
      </c>
      <c r="D2718" s="65" t="inlineStr">
        <is>
          <t>2025-2026</t>
        </is>
      </c>
      <c r="E2718" s="65" t="inlineStr">
        <is>
          <t>CLI-0794</t>
        </is>
      </c>
      <c r="F2718" s="65" t="inlineStr">
        <is>
          <t>Particulier</t>
        </is>
      </c>
      <c r="G2718" s="65" t="inlineStr">
        <is>
          <t>Montpellier</t>
        </is>
      </c>
      <c r="H2718" s="65" t="inlineStr">
        <is>
          <t>Thomas Rey</t>
        </is>
      </c>
      <c r="I2718" s="65" t="inlineStr">
        <is>
          <t>Chauffage</t>
        </is>
      </c>
      <c r="J2718" s="65" t="inlineStr">
        <is>
          <t>CH-002</t>
        </is>
      </c>
      <c r="K2718" s="65" t="inlineStr">
        <is>
          <t>Entretien annuel chaudière</t>
        </is>
      </c>
      <c r="L2718" s="67" t="n">
        <v>2</v>
      </c>
      <c r="M2718" s="68" t="n">
        <v>283.9</v>
      </c>
      <c r="N2718" s="65" t="inlineStr">
        <is>
          <t>Refusé</t>
        </is>
      </c>
      <c r="O2718" s="66" t="n">
        <v>46111</v>
      </c>
      <c r="P2718" s="67" t="n">
        <v>14</v>
      </c>
      <c r="Q2718" s="67" t="n">
        <v>1</v>
      </c>
      <c r="R2718" s="67">
        <f>$I2718</f>
        <v/>
      </c>
      <c r="S2718" s="67">
        <f>$K2718</f>
        <v/>
      </c>
      <c r="T2718" s="67">
        <f>IFERROR(INDEX(Clients!$G$2:$G$1020,MATCH($E2718,Clients!$A$2:$A$1020,0)),"")</f>
        <v/>
      </c>
      <c r="U2718" s="67">
        <f>IFERROR(INDEX(Clients!$I$2:$I$1020,MATCH($E2718,Clients!$A$2:$A$1020,0)),"")</f>
        <v/>
      </c>
      <c r="V2718" s="69">
        <f>1</f>
        <v/>
      </c>
      <c r="W2718" s="69">
        <f>IF($N2718="Accepté",1,0)</f>
        <v/>
      </c>
      <c r="X2718" s="68">
        <f>$M2718*$W2718</f>
        <v/>
      </c>
      <c r="Y2718" s="68">
        <f>IF($N2718="En cours",0,$M2718)</f>
        <v/>
      </c>
      <c r="Z2718" s="69">
        <f>IF($P2718="",0,1)</f>
        <v/>
      </c>
      <c r="AA2718" s="70">
        <f>IF($P2718="",0,$P2718)</f>
        <v/>
      </c>
      <c r="AB2718" s="69">
        <f>IF(AND($P2718&lt;&gt;"",$P2718&lt;=Paramètres!$C$14),1,0)</f>
        <v/>
      </c>
      <c r="AC2718" s="67">
        <f>IF($P2718="","Jamais relancé",IF($P2718&lt;=3,"0-3 j",IF($P2718&lt;=7,"4-7 j",IF($P2718&lt;=15,"8-15 j","Plus de 15 j"))))</f>
        <v/>
      </c>
      <c r="AD2718" s="67">
        <f>IF($M2718&lt;=1000,"Moins de 1 k€",IF($M2718&lt;=5000,"1 à 5 k€",IF($M2718&lt;=15000,"5 à 15 k€","Plus de 15 k€")))</f>
        <v/>
      </c>
    </row>
    <row r="2719">
      <c r="A2719" s="65" t="inlineStr">
        <is>
          <t>DEV-02718</t>
        </is>
      </c>
      <c r="B2719" s="66" t="n">
        <v>46083</v>
      </c>
      <c r="C2719" s="65" t="inlineStr">
        <is>
          <t>2026-03</t>
        </is>
      </c>
      <c r="D2719" s="65" t="inlineStr">
        <is>
          <t>2025-2026</t>
        </is>
      </c>
      <c r="E2719" s="65" t="inlineStr">
        <is>
          <t>CLI-0096</t>
        </is>
      </c>
      <c r="F2719" s="65" t="inlineStr">
        <is>
          <t>Particulier</t>
        </is>
      </c>
      <c r="G2719" s="65" t="inlineStr">
        <is>
          <t>Bordeaux</t>
        </is>
      </c>
      <c r="H2719" s="65" t="inlineStr">
        <is>
          <t>Sophie Marchand</t>
        </is>
      </c>
      <c r="I2719" s="65" t="inlineStr">
        <is>
          <t>Plomberie</t>
        </is>
      </c>
      <c r="J2719" s="65" t="inlineStr">
        <is>
          <t>PR-002</t>
        </is>
      </c>
      <c r="K2719" s="65" t="inlineStr">
        <is>
          <t>Recherche de fuite + réparation</t>
        </is>
      </c>
      <c r="L2719" s="67" t="n">
        <v>1</v>
      </c>
      <c r="M2719" s="68" t="n">
        <v>419.69</v>
      </c>
      <c r="N2719" s="65" t="inlineStr">
        <is>
          <t>Refusé</t>
        </is>
      </c>
      <c r="O2719" s="66" t="n">
        <v>46129</v>
      </c>
      <c r="P2719" s="67" t="n">
        <v>14</v>
      </c>
      <c r="Q2719" s="67" t="n">
        <v>1</v>
      </c>
      <c r="R2719" s="67">
        <f>$I2719</f>
        <v/>
      </c>
      <c r="S2719" s="67">
        <f>$K2719</f>
        <v/>
      </c>
      <c r="T2719" s="67">
        <f>IFERROR(INDEX(Clients!$G$2:$G$1020,MATCH($E2719,Clients!$A$2:$A$1020,0)),"")</f>
        <v/>
      </c>
      <c r="U2719" s="67">
        <f>IFERROR(INDEX(Clients!$I$2:$I$1020,MATCH($E2719,Clients!$A$2:$A$1020,0)),"")</f>
        <v/>
      </c>
      <c r="V2719" s="69">
        <f>1</f>
        <v/>
      </c>
      <c r="W2719" s="69">
        <f>IF($N2719="Accepté",1,0)</f>
        <v/>
      </c>
      <c r="X2719" s="68">
        <f>$M2719*$W2719</f>
        <v/>
      </c>
      <c r="Y2719" s="68">
        <f>IF($N2719="En cours",0,$M2719)</f>
        <v/>
      </c>
      <c r="Z2719" s="69">
        <f>IF($P2719="",0,1)</f>
        <v/>
      </c>
      <c r="AA2719" s="70">
        <f>IF($P2719="",0,$P2719)</f>
        <v/>
      </c>
      <c r="AB2719" s="69">
        <f>IF(AND($P2719&lt;&gt;"",$P2719&lt;=Paramètres!$C$14),1,0)</f>
        <v/>
      </c>
      <c r="AC2719" s="67">
        <f>IF($P2719="","Jamais relancé",IF($P2719&lt;=3,"0-3 j",IF($P2719&lt;=7,"4-7 j",IF($P2719&lt;=15,"8-15 j","Plus de 15 j"))))</f>
        <v/>
      </c>
      <c r="AD2719" s="67">
        <f>IF($M2719&lt;=1000,"Moins de 1 k€",IF($M2719&lt;=5000,"1 à 5 k€",IF($M2719&lt;=15000,"5 à 15 k€","Plus de 15 k€")))</f>
        <v/>
      </c>
    </row>
    <row r="2720">
      <c r="A2720" s="65" t="inlineStr">
        <is>
          <t>DEV-02719</t>
        </is>
      </c>
      <c r="B2720" s="66" t="n">
        <v>46083</v>
      </c>
      <c r="C2720" s="65" t="inlineStr">
        <is>
          <t>2026-03</t>
        </is>
      </c>
      <c r="D2720" s="65" t="inlineStr">
        <is>
          <t>2025-2026</t>
        </is>
      </c>
      <c r="E2720" s="65" t="inlineStr">
        <is>
          <t>CLI-0700</t>
        </is>
      </c>
      <c r="F2720" s="65" t="inlineStr">
        <is>
          <t>Particulier</t>
        </is>
      </c>
      <c r="G2720" s="65" t="inlineStr">
        <is>
          <t>Bordeaux</t>
        </is>
      </c>
      <c r="H2720" s="65" t="inlineStr">
        <is>
          <t>Sophie Marchand</t>
        </is>
      </c>
      <c r="I2720" s="65" t="inlineStr">
        <is>
          <t>Plomberie</t>
        </is>
      </c>
      <c r="J2720" s="65" t="inlineStr">
        <is>
          <t>PR-003</t>
        </is>
      </c>
      <c r="K2720" s="65" t="inlineStr">
        <is>
          <t>Réfection réseau eau appartement</t>
        </is>
      </c>
      <c r="L2720" s="67" t="n">
        <v>2</v>
      </c>
      <c r="M2720" s="68" t="n">
        <v>6134.9</v>
      </c>
      <c r="N2720" s="65" t="inlineStr">
        <is>
          <t>Accepté</t>
        </is>
      </c>
      <c r="O2720" s="66" t="n">
        <v>46111</v>
      </c>
      <c r="P2720" s="67" t="n">
        <v>9</v>
      </c>
      <c r="Q2720" s="67" t="n">
        <v>2</v>
      </c>
      <c r="R2720" s="67">
        <f>$I2720</f>
        <v/>
      </c>
      <c r="S2720" s="67">
        <f>$K2720</f>
        <v/>
      </c>
      <c r="T2720" s="67">
        <f>IFERROR(INDEX(Clients!$G$2:$G$1020,MATCH($E2720,Clients!$A$2:$A$1020,0)),"")</f>
        <v/>
      </c>
      <c r="U2720" s="67">
        <f>IFERROR(INDEX(Clients!$I$2:$I$1020,MATCH($E2720,Clients!$A$2:$A$1020,0)),"")</f>
        <v/>
      </c>
      <c r="V2720" s="69">
        <f>1</f>
        <v/>
      </c>
      <c r="W2720" s="69">
        <f>IF($N2720="Accepté",1,0)</f>
        <v/>
      </c>
      <c r="X2720" s="68">
        <f>$M2720*$W2720</f>
        <v/>
      </c>
      <c r="Y2720" s="68">
        <f>IF($N2720="En cours",0,$M2720)</f>
        <v/>
      </c>
      <c r="Z2720" s="69">
        <f>IF($P2720="",0,1)</f>
        <v/>
      </c>
      <c r="AA2720" s="70">
        <f>IF($P2720="",0,$P2720)</f>
        <v/>
      </c>
      <c r="AB2720" s="69">
        <f>IF(AND($P2720&lt;&gt;"",$P2720&lt;=Paramètres!$C$14),1,0)</f>
        <v/>
      </c>
      <c r="AC2720" s="67">
        <f>IF($P2720="","Jamais relancé",IF($P2720&lt;=3,"0-3 j",IF($P2720&lt;=7,"4-7 j",IF($P2720&lt;=15,"8-15 j","Plus de 15 j"))))</f>
        <v/>
      </c>
      <c r="AD2720" s="67">
        <f>IF($M2720&lt;=1000,"Moins de 1 k€",IF($M2720&lt;=5000,"1 à 5 k€",IF($M2720&lt;=15000,"5 à 15 k€","Plus de 15 k€")))</f>
        <v/>
      </c>
    </row>
    <row r="2721">
      <c r="A2721" s="65" t="inlineStr">
        <is>
          <t>DEV-02720</t>
        </is>
      </c>
      <c r="B2721" s="66" t="n">
        <v>46083</v>
      </c>
      <c r="C2721" s="65" t="inlineStr">
        <is>
          <t>2026-03</t>
        </is>
      </c>
      <c r="D2721" s="65" t="inlineStr">
        <is>
          <t>2025-2026</t>
        </is>
      </c>
      <c r="E2721" s="65" t="inlineStr">
        <is>
          <t>CLI-0213</t>
        </is>
      </c>
      <c r="F2721" s="65" t="inlineStr">
        <is>
          <t>Professionnel</t>
        </is>
      </c>
      <c r="G2721" s="65" t="inlineStr">
        <is>
          <t>Bordeaux</t>
        </is>
      </c>
      <c r="H2721" s="65" t="inlineStr">
        <is>
          <t>Sophie Marchand</t>
        </is>
      </c>
      <c r="I2721" s="65" t="inlineStr">
        <is>
          <t>Plomberie</t>
        </is>
      </c>
      <c r="J2721" s="65" t="inlineStr">
        <is>
          <t>PR-004</t>
        </is>
      </c>
      <c r="K2721" s="65" t="inlineStr">
        <is>
          <t>Remplacement colonne d'évacuation</t>
        </is>
      </c>
      <c r="L2721" s="67" t="n">
        <v>1</v>
      </c>
      <c r="M2721" s="68" t="n">
        <v>10677.35</v>
      </c>
      <c r="N2721" s="65" t="inlineStr">
        <is>
          <t>Sans réponse</t>
        </is>
      </c>
      <c r="O2721" s="66" t="n">
        <v>46101</v>
      </c>
      <c r="P2721" s="67" t="n">
        <v>14</v>
      </c>
      <c r="Q2721" s="67" t="n">
        <v>1</v>
      </c>
      <c r="R2721" s="67">
        <f>$I2721</f>
        <v/>
      </c>
      <c r="S2721" s="67">
        <f>$K2721</f>
        <v/>
      </c>
      <c r="T2721" s="67">
        <f>IFERROR(INDEX(Clients!$G$2:$G$1020,MATCH($E2721,Clients!$A$2:$A$1020,0)),"")</f>
        <v/>
      </c>
      <c r="U2721" s="67">
        <f>IFERROR(INDEX(Clients!$I$2:$I$1020,MATCH($E2721,Clients!$A$2:$A$1020,0)),"")</f>
        <v/>
      </c>
      <c r="V2721" s="69">
        <f>1</f>
        <v/>
      </c>
      <c r="W2721" s="69">
        <f>IF($N2721="Accepté",1,0)</f>
        <v/>
      </c>
      <c r="X2721" s="68">
        <f>$M2721*$W2721</f>
        <v/>
      </c>
      <c r="Y2721" s="68">
        <f>IF($N2721="En cours",0,$M2721)</f>
        <v/>
      </c>
      <c r="Z2721" s="69">
        <f>IF($P2721="",0,1)</f>
        <v/>
      </c>
      <c r="AA2721" s="70">
        <f>IF($P2721="",0,$P2721)</f>
        <v/>
      </c>
      <c r="AB2721" s="69">
        <f>IF(AND($P2721&lt;&gt;"",$P2721&lt;=Paramètres!$C$14),1,0)</f>
        <v/>
      </c>
      <c r="AC2721" s="67">
        <f>IF($P2721="","Jamais relancé",IF($P2721&lt;=3,"0-3 j",IF($P2721&lt;=7,"4-7 j",IF($P2721&lt;=15,"8-15 j","Plus de 15 j"))))</f>
        <v/>
      </c>
      <c r="AD2721" s="67">
        <f>IF($M2721&lt;=1000,"Moins de 1 k€",IF($M2721&lt;=5000,"1 à 5 k€",IF($M2721&lt;=15000,"5 à 15 k€","Plus de 15 k€")))</f>
        <v/>
      </c>
    </row>
    <row r="2722">
      <c r="A2722" s="65" t="inlineStr">
        <is>
          <t>DEV-02721</t>
        </is>
      </c>
      <c r="B2722" s="66" t="n">
        <v>46083</v>
      </c>
      <c r="C2722" s="65" t="inlineStr">
        <is>
          <t>2026-03</t>
        </is>
      </c>
      <c r="D2722" s="65" t="inlineStr">
        <is>
          <t>2025-2026</t>
        </is>
      </c>
      <c r="E2722" s="65" t="inlineStr">
        <is>
          <t>CLI-0050</t>
        </is>
      </c>
      <c r="F2722" s="65" t="inlineStr">
        <is>
          <t>Particulier</t>
        </is>
      </c>
      <c r="G2722" s="65" t="inlineStr">
        <is>
          <t>Toulouse</t>
        </is>
      </c>
      <c r="H2722" s="65" t="inlineStr">
        <is>
          <t>Nadia Cherif</t>
        </is>
      </c>
      <c r="I2722" s="65" t="inlineStr">
        <is>
          <t>Électricité</t>
        </is>
      </c>
      <c r="J2722" s="65" t="inlineStr">
        <is>
          <t>EL-003</t>
        </is>
      </c>
      <c r="K2722" s="65" t="inlineStr">
        <is>
          <t>Rénovation électrique complète</t>
        </is>
      </c>
      <c r="L2722" s="67" t="n">
        <v>1</v>
      </c>
      <c r="M2722" s="68" t="n">
        <v>9432.200000000001</v>
      </c>
      <c r="N2722" s="65" t="inlineStr">
        <is>
          <t>Sans réponse</t>
        </is>
      </c>
      <c r="O2722" s="66" t="n">
        <v>46093</v>
      </c>
      <c r="P2722" s="67" t="n"/>
      <c r="Q2722" s="67" t="n">
        <v>0</v>
      </c>
      <c r="R2722" s="67">
        <f>$I2722</f>
        <v/>
      </c>
      <c r="S2722" s="67">
        <f>$K2722</f>
        <v/>
      </c>
      <c r="T2722" s="67">
        <f>IFERROR(INDEX(Clients!$G$2:$G$1020,MATCH($E2722,Clients!$A$2:$A$1020,0)),"")</f>
        <v/>
      </c>
      <c r="U2722" s="67">
        <f>IFERROR(INDEX(Clients!$I$2:$I$1020,MATCH($E2722,Clients!$A$2:$A$1020,0)),"")</f>
        <v/>
      </c>
      <c r="V2722" s="69">
        <f>1</f>
        <v/>
      </c>
      <c r="W2722" s="69">
        <f>IF($N2722="Accepté",1,0)</f>
        <v/>
      </c>
      <c r="X2722" s="68">
        <f>$M2722*$W2722</f>
        <v/>
      </c>
      <c r="Y2722" s="68">
        <f>IF($N2722="En cours",0,$M2722)</f>
        <v/>
      </c>
      <c r="Z2722" s="69">
        <f>IF($P2722="",0,1)</f>
        <v/>
      </c>
      <c r="AA2722" s="70">
        <f>IF($P2722="",0,$P2722)</f>
        <v/>
      </c>
      <c r="AB2722" s="69">
        <f>IF(AND($P2722&lt;&gt;"",$P2722&lt;=Paramètres!$C$14),1,0)</f>
        <v/>
      </c>
      <c r="AC2722" s="67">
        <f>IF($P2722="","Jamais relancé",IF($P2722&lt;=3,"0-3 j",IF($P2722&lt;=7,"4-7 j",IF($P2722&lt;=15,"8-15 j","Plus de 15 j"))))</f>
        <v/>
      </c>
      <c r="AD2722" s="67">
        <f>IF($M2722&lt;=1000,"Moins de 1 k€",IF($M2722&lt;=5000,"1 à 5 k€",IF($M2722&lt;=15000,"5 à 15 k€","Plus de 15 k€")))</f>
        <v/>
      </c>
    </row>
    <row r="2723">
      <c r="A2723" s="65" t="inlineStr">
        <is>
          <t>DEV-02722</t>
        </is>
      </c>
      <c r="B2723" s="66" t="n">
        <v>46083</v>
      </c>
      <c r="C2723" s="65" t="inlineStr">
        <is>
          <t>2026-03</t>
        </is>
      </c>
      <c r="D2723" s="65" t="inlineStr">
        <is>
          <t>2025-2026</t>
        </is>
      </c>
      <c r="E2723" s="65" t="inlineStr">
        <is>
          <t>CLI-0804</t>
        </is>
      </c>
      <c r="F2723" s="65" t="inlineStr">
        <is>
          <t>Particulier</t>
        </is>
      </c>
      <c r="G2723" s="65" t="inlineStr">
        <is>
          <t>Bordeaux</t>
        </is>
      </c>
      <c r="H2723" s="65" t="inlineStr">
        <is>
          <t>Karim Belkacem</t>
        </is>
      </c>
      <c r="I2723" s="65" t="inlineStr">
        <is>
          <t>Plomberie</t>
        </is>
      </c>
      <c r="J2723" s="65" t="inlineStr">
        <is>
          <t>PR-004</t>
        </is>
      </c>
      <c r="K2723" s="65" t="inlineStr">
        <is>
          <t>Remplacement colonne d'évacuation</t>
        </is>
      </c>
      <c r="L2723" s="67" t="n">
        <v>1</v>
      </c>
      <c r="M2723" s="68" t="n">
        <v>6491.78</v>
      </c>
      <c r="N2723" s="65" t="inlineStr">
        <is>
          <t>Sans réponse</t>
        </is>
      </c>
      <c r="O2723" s="66" t="n">
        <v>46112</v>
      </c>
      <c r="P2723" s="67" t="n"/>
      <c r="Q2723" s="67" t="n">
        <v>0</v>
      </c>
      <c r="R2723" s="67">
        <f>$I2723</f>
        <v/>
      </c>
      <c r="S2723" s="67">
        <f>$K2723</f>
        <v/>
      </c>
      <c r="T2723" s="67">
        <f>IFERROR(INDEX(Clients!$G$2:$G$1020,MATCH($E2723,Clients!$A$2:$A$1020,0)),"")</f>
        <v/>
      </c>
      <c r="U2723" s="67">
        <f>IFERROR(INDEX(Clients!$I$2:$I$1020,MATCH($E2723,Clients!$A$2:$A$1020,0)),"")</f>
        <v/>
      </c>
      <c r="V2723" s="69">
        <f>1</f>
        <v/>
      </c>
      <c r="W2723" s="69">
        <f>IF($N2723="Accepté",1,0)</f>
        <v/>
      </c>
      <c r="X2723" s="68">
        <f>$M2723*$W2723</f>
        <v/>
      </c>
      <c r="Y2723" s="68">
        <f>IF($N2723="En cours",0,$M2723)</f>
        <v/>
      </c>
      <c r="Z2723" s="69">
        <f>IF($P2723="",0,1)</f>
        <v/>
      </c>
      <c r="AA2723" s="70">
        <f>IF($P2723="",0,$P2723)</f>
        <v/>
      </c>
      <c r="AB2723" s="69">
        <f>IF(AND($P2723&lt;&gt;"",$P2723&lt;=Paramètres!$C$14),1,0)</f>
        <v/>
      </c>
      <c r="AC2723" s="67">
        <f>IF($P2723="","Jamais relancé",IF($P2723&lt;=3,"0-3 j",IF($P2723&lt;=7,"4-7 j",IF($P2723&lt;=15,"8-15 j","Plus de 15 j"))))</f>
        <v/>
      </c>
      <c r="AD2723" s="67">
        <f>IF($M2723&lt;=1000,"Moins de 1 k€",IF($M2723&lt;=5000,"1 à 5 k€",IF($M2723&lt;=15000,"5 à 15 k€","Plus de 15 k€")))</f>
        <v/>
      </c>
    </row>
    <row r="2724">
      <c r="A2724" s="65" t="inlineStr">
        <is>
          <t>DEV-02723</t>
        </is>
      </c>
      <c r="B2724" s="66" t="n">
        <v>46083</v>
      </c>
      <c r="C2724" s="65" t="inlineStr">
        <is>
          <t>2026-03</t>
        </is>
      </c>
      <c r="D2724" s="65" t="inlineStr">
        <is>
          <t>2025-2026</t>
        </is>
      </c>
      <c r="E2724" s="65" t="inlineStr">
        <is>
          <t>CLI-0569</t>
        </is>
      </c>
      <c r="F2724" s="65" t="inlineStr">
        <is>
          <t>Particulier</t>
        </is>
      </c>
      <c r="G2724" s="65" t="inlineStr">
        <is>
          <t>Montpellier</t>
        </is>
      </c>
      <c r="H2724" s="65" t="inlineStr">
        <is>
          <t>Thomas Rey</t>
        </is>
      </c>
      <c r="I2724" s="65" t="inlineStr">
        <is>
          <t>Dépannage</t>
        </is>
      </c>
      <c r="J2724" s="65" t="inlineStr">
        <is>
          <t>DP-002</t>
        </is>
      </c>
      <c r="K2724" s="65" t="inlineStr">
        <is>
          <t>Débouchage canalisation</t>
        </is>
      </c>
      <c r="L2724" s="67" t="n">
        <v>1</v>
      </c>
      <c r="M2724" s="68" t="n">
        <v>361.83</v>
      </c>
      <c r="N2724" s="65" t="inlineStr">
        <is>
          <t>Accepté</t>
        </is>
      </c>
      <c r="O2724" s="66" t="n">
        <v>46113</v>
      </c>
      <c r="P2724" s="67" t="n">
        <v>14</v>
      </c>
      <c r="Q2724" s="67" t="n">
        <v>2</v>
      </c>
      <c r="R2724" s="67">
        <f>$I2724</f>
        <v/>
      </c>
      <c r="S2724" s="67">
        <f>$K2724</f>
        <v/>
      </c>
      <c r="T2724" s="67">
        <f>IFERROR(INDEX(Clients!$G$2:$G$1020,MATCH($E2724,Clients!$A$2:$A$1020,0)),"")</f>
        <v/>
      </c>
      <c r="U2724" s="67">
        <f>IFERROR(INDEX(Clients!$I$2:$I$1020,MATCH($E2724,Clients!$A$2:$A$1020,0)),"")</f>
        <v/>
      </c>
      <c r="V2724" s="69">
        <f>1</f>
        <v/>
      </c>
      <c r="W2724" s="69">
        <f>IF($N2724="Accepté",1,0)</f>
        <v/>
      </c>
      <c r="X2724" s="68">
        <f>$M2724*$W2724</f>
        <v/>
      </c>
      <c r="Y2724" s="68">
        <f>IF($N2724="En cours",0,$M2724)</f>
        <v/>
      </c>
      <c r="Z2724" s="69">
        <f>IF($P2724="",0,1)</f>
        <v/>
      </c>
      <c r="AA2724" s="70">
        <f>IF($P2724="",0,$P2724)</f>
        <v/>
      </c>
      <c r="AB2724" s="69">
        <f>IF(AND($P2724&lt;&gt;"",$P2724&lt;=Paramètres!$C$14),1,0)</f>
        <v/>
      </c>
      <c r="AC2724" s="67">
        <f>IF($P2724="","Jamais relancé",IF($P2724&lt;=3,"0-3 j",IF($P2724&lt;=7,"4-7 j",IF($P2724&lt;=15,"8-15 j","Plus de 15 j"))))</f>
        <v/>
      </c>
      <c r="AD2724" s="67">
        <f>IF($M2724&lt;=1000,"Moins de 1 k€",IF($M2724&lt;=5000,"1 à 5 k€",IF($M2724&lt;=15000,"5 à 15 k€","Plus de 15 k€")))</f>
        <v/>
      </c>
    </row>
    <row r="2725">
      <c r="A2725" s="65" t="inlineStr">
        <is>
          <t>DEV-02724</t>
        </is>
      </c>
      <c r="B2725" s="66" t="n">
        <v>46084</v>
      </c>
      <c r="C2725" s="65" t="inlineStr">
        <is>
          <t>2026-03</t>
        </is>
      </c>
      <c r="D2725" s="65" t="inlineStr">
        <is>
          <t>2025-2026</t>
        </is>
      </c>
      <c r="E2725" s="65" t="inlineStr">
        <is>
          <t>CLI-0572</t>
        </is>
      </c>
      <c r="F2725" s="65" t="inlineStr">
        <is>
          <t>Collectivité</t>
        </is>
      </c>
      <c r="G2725" s="65" t="inlineStr">
        <is>
          <t>Bordeaux</t>
        </is>
      </c>
      <c r="H2725" s="65" t="inlineStr">
        <is>
          <t>Sophie Marchand</t>
        </is>
      </c>
      <c r="I2725" s="65" t="inlineStr">
        <is>
          <t>Plomberie</t>
        </is>
      </c>
      <c r="J2725" s="65" t="inlineStr">
        <is>
          <t>PR-002</t>
        </is>
      </c>
      <c r="K2725" s="65" t="inlineStr">
        <is>
          <t>Recherche de fuite + réparation</t>
        </is>
      </c>
      <c r="L2725" s="67" t="n">
        <v>1</v>
      </c>
      <c r="M2725" s="68" t="n">
        <v>1174.41</v>
      </c>
      <c r="N2725" s="65" t="inlineStr">
        <is>
          <t>Sans réponse</t>
        </is>
      </c>
      <c r="O2725" s="66" t="n">
        <v>46093</v>
      </c>
      <c r="P2725" s="67" t="n"/>
      <c r="Q2725" s="67" t="n">
        <v>0</v>
      </c>
      <c r="R2725" s="67">
        <f>$I2725</f>
        <v/>
      </c>
      <c r="S2725" s="67">
        <f>$K2725</f>
        <v/>
      </c>
      <c r="T2725" s="67">
        <f>IFERROR(INDEX(Clients!$G$2:$G$1020,MATCH($E2725,Clients!$A$2:$A$1020,0)),"")</f>
        <v/>
      </c>
      <c r="U2725" s="67">
        <f>IFERROR(INDEX(Clients!$I$2:$I$1020,MATCH($E2725,Clients!$A$2:$A$1020,0)),"")</f>
        <v/>
      </c>
      <c r="V2725" s="69">
        <f>1</f>
        <v/>
      </c>
      <c r="W2725" s="69">
        <f>IF($N2725="Accepté",1,0)</f>
        <v/>
      </c>
      <c r="X2725" s="68">
        <f>$M2725*$W2725</f>
        <v/>
      </c>
      <c r="Y2725" s="68">
        <f>IF($N2725="En cours",0,$M2725)</f>
        <v/>
      </c>
      <c r="Z2725" s="69">
        <f>IF($P2725="",0,1)</f>
        <v/>
      </c>
      <c r="AA2725" s="70">
        <f>IF($P2725="",0,$P2725)</f>
        <v/>
      </c>
      <c r="AB2725" s="69">
        <f>IF(AND($P2725&lt;&gt;"",$P2725&lt;=Paramètres!$C$14),1,0)</f>
        <v/>
      </c>
      <c r="AC2725" s="67">
        <f>IF($P2725="","Jamais relancé",IF($P2725&lt;=3,"0-3 j",IF($P2725&lt;=7,"4-7 j",IF($P2725&lt;=15,"8-15 j","Plus de 15 j"))))</f>
        <v/>
      </c>
      <c r="AD2725" s="67">
        <f>IF($M2725&lt;=1000,"Moins de 1 k€",IF($M2725&lt;=5000,"1 à 5 k€",IF($M2725&lt;=15000,"5 à 15 k€","Plus de 15 k€")))</f>
        <v/>
      </c>
    </row>
    <row r="2726">
      <c r="A2726" s="65" t="inlineStr">
        <is>
          <t>DEV-02725</t>
        </is>
      </c>
      <c r="B2726" s="66" t="n">
        <v>46084</v>
      </c>
      <c r="C2726" s="65" t="inlineStr">
        <is>
          <t>2026-03</t>
        </is>
      </c>
      <c r="D2726" s="65" t="inlineStr">
        <is>
          <t>2025-2026</t>
        </is>
      </c>
      <c r="E2726" s="65" t="inlineStr">
        <is>
          <t>CLI-0240</t>
        </is>
      </c>
      <c r="F2726" s="65" t="inlineStr">
        <is>
          <t>Syndic</t>
        </is>
      </c>
      <c r="G2726" s="65" t="inlineStr">
        <is>
          <t>Bordeaux</t>
        </is>
      </c>
      <c r="H2726" s="65" t="inlineStr">
        <is>
          <t>Karim Belkacem</t>
        </is>
      </c>
      <c r="I2726" s="65" t="inlineStr">
        <is>
          <t>Dépannage</t>
        </is>
      </c>
      <c r="J2726" s="65" t="inlineStr">
        <is>
          <t>DP-004</t>
        </is>
      </c>
      <c r="K2726" s="65" t="inlineStr">
        <is>
          <t>Remise en service chaudière</t>
        </is>
      </c>
      <c r="L2726" s="67" t="n">
        <v>1</v>
      </c>
      <c r="M2726" s="68" t="n">
        <v>487.49</v>
      </c>
      <c r="N2726" s="65" t="inlineStr">
        <is>
          <t>Accepté</t>
        </is>
      </c>
      <c r="O2726" s="66" t="n">
        <v>46104</v>
      </c>
      <c r="P2726" s="67" t="n">
        <v>7</v>
      </c>
      <c r="Q2726" s="67" t="n">
        <v>2</v>
      </c>
      <c r="R2726" s="67">
        <f>$I2726</f>
        <v/>
      </c>
      <c r="S2726" s="67">
        <f>$K2726</f>
        <v/>
      </c>
      <c r="T2726" s="67">
        <f>IFERROR(INDEX(Clients!$G$2:$G$1020,MATCH($E2726,Clients!$A$2:$A$1020,0)),"")</f>
        <v/>
      </c>
      <c r="U2726" s="67">
        <f>IFERROR(INDEX(Clients!$I$2:$I$1020,MATCH($E2726,Clients!$A$2:$A$1020,0)),"")</f>
        <v/>
      </c>
      <c r="V2726" s="69">
        <f>1</f>
        <v/>
      </c>
      <c r="W2726" s="69">
        <f>IF($N2726="Accepté",1,0)</f>
        <v/>
      </c>
      <c r="X2726" s="68">
        <f>$M2726*$W2726</f>
        <v/>
      </c>
      <c r="Y2726" s="68">
        <f>IF($N2726="En cours",0,$M2726)</f>
        <v/>
      </c>
      <c r="Z2726" s="69">
        <f>IF($P2726="",0,1)</f>
        <v/>
      </c>
      <c r="AA2726" s="70">
        <f>IF($P2726="",0,$P2726)</f>
        <v/>
      </c>
      <c r="AB2726" s="69">
        <f>IF(AND($P2726&lt;&gt;"",$P2726&lt;=Paramètres!$C$14),1,0)</f>
        <v/>
      </c>
      <c r="AC2726" s="67">
        <f>IF($P2726="","Jamais relancé",IF($P2726&lt;=3,"0-3 j",IF($P2726&lt;=7,"4-7 j",IF($P2726&lt;=15,"8-15 j","Plus de 15 j"))))</f>
        <v/>
      </c>
      <c r="AD2726" s="67">
        <f>IF($M2726&lt;=1000,"Moins de 1 k€",IF($M2726&lt;=5000,"1 à 5 k€",IF($M2726&lt;=15000,"5 à 15 k€","Plus de 15 k€")))</f>
        <v/>
      </c>
    </row>
    <row r="2727">
      <c r="A2727" s="65" t="inlineStr">
        <is>
          <t>DEV-02726</t>
        </is>
      </c>
      <c r="B2727" s="66" t="n">
        <v>46084</v>
      </c>
      <c r="C2727" s="65" t="inlineStr">
        <is>
          <t>2026-03</t>
        </is>
      </c>
      <c r="D2727" s="65" t="inlineStr">
        <is>
          <t>2025-2026</t>
        </is>
      </c>
      <c r="E2727" s="65" t="inlineStr">
        <is>
          <t>CLI-0480</t>
        </is>
      </c>
      <c r="F2727" s="65" t="inlineStr">
        <is>
          <t>Particulier</t>
        </is>
      </c>
      <c r="G2727" s="65" t="inlineStr">
        <is>
          <t>Toulouse</t>
        </is>
      </c>
      <c r="H2727" s="65" t="inlineStr">
        <is>
          <t>Julien Fabre</t>
        </is>
      </c>
      <c r="I2727" s="65" t="inlineStr">
        <is>
          <t>Dépannage</t>
        </is>
      </c>
      <c r="J2727" s="65" t="inlineStr">
        <is>
          <t>DP-002</t>
        </is>
      </c>
      <c r="K2727" s="65" t="inlineStr">
        <is>
          <t>Débouchage canalisation</t>
        </is>
      </c>
      <c r="L2727" s="67" t="n">
        <v>1</v>
      </c>
      <c r="M2727" s="68" t="n">
        <v>394.88</v>
      </c>
      <c r="N2727" s="65" t="inlineStr">
        <is>
          <t>Sans réponse</t>
        </is>
      </c>
      <c r="O2727" s="66" t="n">
        <v>46114</v>
      </c>
      <c r="P2727" s="67" t="n">
        <v>16</v>
      </c>
      <c r="Q2727" s="67" t="n">
        <v>1</v>
      </c>
      <c r="R2727" s="67">
        <f>$I2727</f>
        <v/>
      </c>
      <c r="S2727" s="67">
        <f>$K2727</f>
        <v/>
      </c>
      <c r="T2727" s="67">
        <f>IFERROR(INDEX(Clients!$G$2:$G$1020,MATCH($E2727,Clients!$A$2:$A$1020,0)),"")</f>
        <v/>
      </c>
      <c r="U2727" s="67">
        <f>IFERROR(INDEX(Clients!$I$2:$I$1020,MATCH($E2727,Clients!$A$2:$A$1020,0)),"")</f>
        <v/>
      </c>
      <c r="V2727" s="69">
        <f>1</f>
        <v/>
      </c>
      <c r="W2727" s="69">
        <f>IF($N2727="Accepté",1,0)</f>
        <v/>
      </c>
      <c r="X2727" s="68">
        <f>$M2727*$W2727</f>
        <v/>
      </c>
      <c r="Y2727" s="68">
        <f>IF($N2727="En cours",0,$M2727)</f>
        <v/>
      </c>
      <c r="Z2727" s="69">
        <f>IF($P2727="",0,1)</f>
        <v/>
      </c>
      <c r="AA2727" s="70">
        <f>IF($P2727="",0,$P2727)</f>
        <v/>
      </c>
      <c r="AB2727" s="69">
        <f>IF(AND($P2727&lt;&gt;"",$P2727&lt;=Paramètres!$C$14),1,0)</f>
        <v/>
      </c>
      <c r="AC2727" s="67">
        <f>IF($P2727="","Jamais relancé",IF($P2727&lt;=3,"0-3 j",IF($P2727&lt;=7,"4-7 j",IF($P2727&lt;=15,"8-15 j","Plus de 15 j"))))</f>
        <v/>
      </c>
      <c r="AD2727" s="67">
        <f>IF($M2727&lt;=1000,"Moins de 1 k€",IF($M2727&lt;=5000,"1 à 5 k€",IF($M2727&lt;=15000,"5 à 15 k€","Plus de 15 k€")))</f>
        <v/>
      </c>
    </row>
    <row r="2728">
      <c r="A2728" s="65" t="inlineStr">
        <is>
          <t>DEV-02727</t>
        </is>
      </c>
      <c r="B2728" s="66" t="n">
        <v>46084</v>
      </c>
      <c r="C2728" s="65" t="inlineStr">
        <is>
          <t>2026-03</t>
        </is>
      </c>
      <c r="D2728" s="65" t="inlineStr">
        <is>
          <t>2025-2026</t>
        </is>
      </c>
      <c r="E2728" s="65" t="inlineStr">
        <is>
          <t>CLI-0331</t>
        </is>
      </c>
      <c r="F2728" s="65" t="inlineStr">
        <is>
          <t>Particulier</t>
        </is>
      </c>
      <c r="G2728" s="65" t="inlineStr">
        <is>
          <t>Bordeaux</t>
        </is>
      </c>
      <c r="H2728" s="65" t="inlineStr">
        <is>
          <t>Karim Belkacem</t>
        </is>
      </c>
      <c r="I2728" s="65" t="inlineStr">
        <is>
          <t>Chauffage</t>
        </is>
      </c>
      <c r="J2728" s="65" t="inlineStr">
        <is>
          <t>CH-001</t>
        </is>
      </c>
      <c r="K2728" s="65" t="inlineStr">
        <is>
          <t>Installation chaudière gaz condensation</t>
        </is>
      </c>
      <c r="L2728" s="67" t="n">
        <v>1</v>
      </c>
      <c r="M2728" s="68" t="n">
        <v>5311.06</v>
      </c>
      <c r="N2728" s="65" t="inlineStr">
        <is>
          <t>Sans réponse</t>
        </is>
      </c>
      <c r="O2728" s="66" t="n">
        <v>46095</v>
      </c>
      <c r="P2728" s="67" t="n">
        <v>9</v>
      </c>
      <c r="Q2728" s="67" t="n">
        <v>1</v>
      </c>
      <c r="R2728" s="67">
        <f>$I2728</f>
        <v/>
      </c>
      <c r="S2728" s="67">
        <f>$K2728</f>
        <v/>
      </c>
      <c r="T2728" s="67">
        <f>IFERROR(INDEX(Clients!$G$2:$G$1020,MATCH($E2728,Clients!$A$2:$A$1020,0)),"")</f>
        <v/>
      </c>
      <c r="U2728" s="67">
        <f>IFERROR(INDEX(Clients!$I$2:$I$1020,MATCH($E2728,Clients!$A$2:$A$1020,0)),"")</f>
        <v/>
      </c>
      <c r="V2728" s="69">
        <f>1</f>
        <v/>
      </c>
      <c r="W2728" s="69">
        <f>IF($N2728="Accepté",1,0)</f>
        <v/>
      </c>
      <c r="X2728" s="68">
        <f>$M2728*$W2728</f>
        <v/>
      </c>
      <c r="Y2728" s="68">
        <f>IF($N2728="En cours",0,$M2728)</f>
        <v/>
      </c>
      <c r="Z2728" s="69">
        <f>IF($P2728="",0,1)</f>
        <v/>
      </c>
      <c r="AA2728" s="70">
        <f>IF($P2728="",0,$P2728)</f>
        <v/>
      </c>
      <c r="AB2728" s="69">
        <f>IF(AND($P2728&lt;&gt;"",$P2728&lt;=Paramètres!$C$14),1,0)</f>
        <v/>
      </c>
      <c r="AC2728" s="67">
        <f>IF($P2728="","Jamais relancé",IF($P2728&lt;=3,"0-3 j",IF($P2728&lt;=7,"4-7 j",IF($P2728&lt;=15,"8-15 j","Plus de 15 j"))))</f>
        <v/>
      </c>
      <c r="AD2728" s="67">
        <f>IF($M2728&lt;=1000,"Moins de 1 k€",IF($M2728&lt;=5000,"1 à 5 k€",IF($M2728&lt;=15000,"5 à 15 k€","Plus de 15 k€")))</f>
        <v/>
      </c>
    </row>
    <row r="2729">
      <c r="A2729" s="65" t="inlineStr">
        <is>
          <t>DEV-02728</t>
        </is>
      </c>
      <c r="B2729" s="66" t="n">
        <v>46085</v>
      </c>
      <c r="C2729" s="65" t="inlineStr">
        <is>
          <t>2026-03</t>
        </is>
      </c>
      <c r="D2729" s="65" t="inlineStr">
        <is>
          <t>2025-2026</t>
        </is>
      </c>
      <c r="E2729" s="65" t="inlineStr">
        <is>
          <t>CLI-0082</t>
        </is>
      </c>
      <c r="F2729" s="65" t="inlineStr">
        <is>
          <t>Particulier</t>
        </is>
      </c>
      <c r="G2729" s="65" t="inlineStr">
        <is>
          <t>Toulouse</t>
        </is>
      </c>
      <c r="H2729" s="65" t="inlineStr">
        <is>
          <t>Julien Fabre</t>
        </is>
      </c>
      <c r="I2729" s="65" t="inlineStr">
        <is>
          <t>Électricité</t>
        </is>
      </c>
      <c r="J2729" s="65" t="inlineStr">
        <is>
          <t>EL-003</t>
        </is>
      </c>
      <c r="K2729" s="65" t="inlineStr">
        <is>
          <t>Rénovation électrique complète</t>
        </is>
      </c>
      <c r="L2729" s="67" t="n">
        <v>1</v>
      </c>
      <c r="M2729" s="68" t="n">
        <v>10259.85</v>
      </c>
      <c r="N2729" s="65" t="inlineStr">
        <is>
          <t>Sans réponse</t>
        </is>
      </c>
      <c r="O2729" s="66" t="n">
        <v>46128</v>
      </c>
      <c r="P2729" s="67" t="n">
        <v>11</v>
      </c>
      <c r="Q2729" s="67" t="n">
        <v>1</v>
      </c>
      <c r="R2729" s="67">
        <f>$I2729</f>
        <v/>
      </c>
      <c r="S2729" s="67">
        <f>$K2729</f>
        <v/>
      </c>
      <c r="T2729" s="67">
        <f>IFERROR(INDEX(Clients!$G$2:$G$1020,MATCH($E2729,Clients!$A$2:$A$1020,0)),"")</f>
        <v/>
      </c>
      <c r="U2729" s="67">
        <f>IFERROR(INDEX(Clients!$I$2:$I$1020,MATCH($E2729,Clients!$A$2:$A$1020,0)),"")</f>
        <v/>
      </c>
      <c r="V2729" s="69">
        <f>1</f>
        <v/>
      </c>
      <c r="W2729" s="69">
        <f>IF($N2729="Accepté",1,0)</f>
        <v/>
      </c>
      <c r="X2729" s="68">
        <f>$M2729*$W2729</f>
        <v/>
      </c>
      <c r="Y2729" s="68">
        <f>IF($N2729="En cours",0,$M2729)</f>
        <v/>
      </c>
      <c r="Z2729" s="69">
        <f>IF($P2729="",0,1)</f>
        <v/>
      </c>
      <c r="AA2729" s="70">
        <f>IF($P2729="",0,$P2729)</f>
        <v/>
      </c>
      <c r="AB2729" s="69">
        <f>IF(AND($P2729&lt;&gt;"",$P2729&lt;=Paramètres!$C$14),1,0)</f>
        <v/>
      </c>
      <c r="AC2729" s="67">
        <f>IF($P2729="","Jamais relancé",IF($P2729&lt;=3,"0-3 j",IF($P2729&lt;=7,"4-7 j",IF($P2729&lt;=15,"8-15 j","Plus de 15 j"))))</f>
        <v/>
      </c>
      <c r="AD2729" s="67">
        <f>IF($M2729&lt;=1000,"Moins de 1 k€",IF($M2729&lt;=5000,"1 à 5 k€",IF($M2729&lt;=15000,"5 à 15 k€","Plus de 15 k€")))</f>
        <v/>
      </c>
    </row>
    <row r="2730">
      <c r="A2730" s="65" t="inlineStr">
        <is>
          <t>DEV-02729</t>
        </is>
      </c>
      <c r="B2730" s="66" t="n">
        <v>46085</v>
      </c>
      <c r="C2730" s="65" t="inlineStr">
        <is>
          <t>2026-03</t>
        </is>
      </c>
      <c r="D2730" s="65" t="inlineStr">
        <is>
          <t>2025-2026</t>
        </is>
      </c>
      <c r="E2730" s="65" t="inlineStr">
        <is>
          <t>CLI-0380</t>
        </is>
      </c>
      <c r="F2730" s="65" t="inlineStr">
        <is>
          <t>Particulier</t>
        </is>
      </c>
      <c r="G2730" s="65" t="inlineStr">
        <is>
          <t>Toulouse</t>
        </is>
      </c>
      <c r="H2730" s="65" t="inlineStr">
        <is>
          <t>Nadia Cherif</t>
        </is>
      </c>
      <c r="I2730" s="65" t="inlineStr">
        <is>
          <t>Plomberie</t>
        </is>
      </c>
      <c r="J2730" s="65" t="inlineStr">
        <is>
          <t>PR-003</t>
        </is>
      </c>
      <c r="K2730" s="65" t="inlineStr">
        <is>
          <t>Réfection réseau eau appartement</t>
        </is>
      </c>
      <c r="L2730" s="67" t="n">
        <v>1</v>
      </c>
      <c r="M2730" s="68" t="n">
        <v>3218.91</v>
      </c>
      <c r="N2730" s="65" t="inlineStr">
        <is>
          <t>Accepté</t>
        </is>
      </c>
      <c r="O2730" s="66" t="n">
        <v>46126</v>
      </c>
      <c r="P2730" s="67" t="n"/>
      <c r="Q2730" s="67" t="n">
        <v>0</v>
      </c>
      <c r="R2730" s="67">
        <f>$I2730</f>
        <v/>
      </c>
      <c r="S2730" s="67">
        <f>$K2730</f>
        <v/>
      </c>
      <c r="T2730" s="67">
        <f>IFERROR(INDEX(Clients!$G$2:$G$1020,MATCH($E2730,Clients!$A$2:$A$1020,0)),"")</f>
        <v/>
      </c>
      <c r="U2730" s="67">
        <f>IFERROR(INDEX(Clients!$I$2:$I$1020,MATCH($E2730,Clients!$A$2:$A$1020,0)),"")</f>
        <v/>
      </c>
      <c r="V2730" s="69">
        <f>1</f>
        <v/>
      </c>
      <c r="W2730" s="69">
        <f>IF($N2730="Accepté",1,0)</f>
        <v/>
      </c>
      <c r="X2730" s="68">
        <f>$M2730*$W2730</f>
        <v/>
      </c>
      <c r="Y2730" s="68">
        <f>IF($N2730="En cours",0,$M2730)</f>
        <v/>
      </c>
      <c r="Z2730" s="69">
        <f>IF($P2730="",0,1)</f>
        <v/>
      </c>
      <c r="AA2730" s="70">
        <f>IF($P2730="",0,$P2730)</f>
        <v/>
      </c>
      <c r="AB2730" s="69">
        <f>IF(AND($P2730&lt;&gt;"",$P2730&lt;=Paramètres!$C$14),1,0)</f>
        <v/>
      </c>
      <c r="AC2730" s="67">
        <f>IF($P2730="","Jamais relancé",IF($P2730&lt;=3,"0-3 j",IF($P2730&lt;=7,"4-7 j",IF($P2730&lt;=15,"8-15 j","Plus de 15 j"))))</f>
        <v/>
      </c>
      <c r="AD2730" s="67">
        <f>IF($M2730&lt;=1000,"Moins de 1 k€",IF($M2730&lt;=5000,"1 à 5 k€",IF($M2730&lt;=15000,"5 à 15 k€","Plus de 15 k€")))</f>
        <v/>
      </c>
    </row>
    <row r="2731">
      <c r="A2731" s="65" t="inlineStr">
        <is>
          <t>DEV-02730</t>
        </is>
      </c>
      <c r="B2731" s="66" t="n">
        <v>46085</v>
      </c>
      <c r="C2731" s="65" t="inlineStr">
        <is>
          <t>2026-03</t>
        </is>
      </c>
      <c r="D2731" s="65" t="inlineStr">
        <is>
          <t>2025-2026</t>
        </is>
      </c>
      <c r="E2731" s="65" t="inlineStr">
        <is>
          <t>CLI-0466</t>
        </is>
      </c>
      <c r="F2731" s="65" t="inlineStr">
        <is>
          <t>Collectivité</t>
        </is>
      </c>
      <c r="G2731" s="65" t="inlineStr">
        <is>
          <t>Bordeaux</t>
        </is>
      </c>
      <c r="H2731" s="65" t="inlineStr">
        <is>
          <t>Sophie Marchand</t>
        </is>
      </c>
      <c r="I2731" s="65" t="inlineStr">
        <is>
          <t>Électricité</t>
        </is>
      </c>
      <c r="J2731" s="65" t="inlineStr">
        <is>
          <t>EL-002</t>
        </is>
      </c>
      <c r="K2731" s="65" t="inlineStr">
        <is>
          <t>Installation borne de recharge VE</t>
        </is>
      </c>
      <c r="L2731" s="67" t="n">
        <v>1</v>
      </c>
      <c r="M2731" s="68" t="n">
        <v>3574.79</v>
      </c>
      <c r="N2731" s="65" t="inlineStr">
        <is>
          <t>Accepté</t>
        </is>
      </c>
      <c r="O2731" s="66" t="n">
        <v>46097</v>
      </c>
      <c r="P2731" s="67" t="n">
        <v>8</v>
      </c>
      <c r="Q2731" s="67" t="n">
        <v>1</v>
      </c>
      <c r="R2731" s="67">
        <f>$I2731</f>
        <v/>
      </c>
      <c r="S2731" s="67">
        <f>$K2731</f>
        <v/>
      </c>
      <c r="T2731" s="67">
        <f>IFERROR(INDEX(Clients!$G$2:$G$1020,MATCH($E2731,Clients!$A$2:$A$1020,0)),"")</f>
        <v/>
      </c>
      <c r="U2731" s="67">
        <f>IFERROR(INDEX(Clients!$I$2:$I$1020,MATCH($E2731,Clients!$A$2:$A$1020,0)),"")</f>
        <v/>
      </c>
      <c r="V2731" s="69">
        <f>1</f>
        <v/>
      </c>
      <c r="W2731" s="69">
        <f>IF($N2731="Accepté",1,0)</f>
        <v/>
      </c>
      <c r="X2731" s="68">
        <f>$M2731*$W2731</f>
        <v/>
      </c>
      <c r="Y2731" s="68">
        <f>IF($N2731="En cours",0,$M2731)</f>
        <v/>
      </c>
      <c r="Z2731" s="69">
        <f>IF($P2731="",0,1)</f>
        <v/>
      </c>
      <c r="AA2731" s="70">
        <f>IF($P2731="",0,$P2731)</f>
        <v/>
      </c>
      <c r="AB2731" s="69">
        <f>IF(AND($P2731&lt;&gt;"",$P2731&lt;=Paramètres!$C$14),1,0)</f>
        <v/>
      </c>
      <c r="AC2731" s="67">
        <f>IF($P2731="","Jamais relancé",IF($P2731&lt;=3,"0-3 j",IF($P2731&lt;=7,"4-7 j",IF($P2731&lt;=15,"8-15 j","Plus de 15 j"))))</f>
        <v/>
      </c>
      <c r="AD2731" s="67">
        <f>IF($M2731&lt;=1000,"Moins de 1 k€",IF($M2731&lt;=5000,"1 à 5 k€",IF($M2731&lt;=15000,"5 à 15 k€","Plus de 15 k€")))</f>
        <v/>
      </c>
    </row>
    <row r="2732">
      <c r="A2732" s="65" t="inlineStr">
        <is>
          <t>DEV-02731</t>
        </is>
      </c>
      <c r="B2732" s="66" t="n">
        <v>46086</v>
      </c>
      <c r="C2732" s="65" t="inlineStr">
        <is>
          <t>2026-03</t>
        </is>
      </c>
      <c r="D2732" s="65" t="inlineStr">
        <is>
          <t>2025-2026</t>
        </is>
      </c>
      <c r="E2732" s="65" t="inlineStr">
        <is>
          <t>CLI-0115</t>
        </is>
      </c>
      <c r="F2732" s="65" t="inlineStr">
        <is>
          <t>Particulier</t>
        </is>
      </c>
      <c r="G2732" s="65" t="inlineStr">
        <is>
          <t>Bordeaux</t>
        </is>
      </c>
      <c r="H2732" s="65" t="inlineStr">
        <is>
          <t>Karim Belkacem</t>
        </is>
      </c>
      <c r="I2732" s="65" t="inlineStr">
        <is>
          <t>Salle de bain</t>
        </is>
      </c>
      <c r="J2732" s="65" t="inlineStr">
        <is>
          <t>SB-003</t>
        </is>
      </c>
      <c r="K2732" s="65" t="inlineStr">
        <is>
          <t>Pose meuble vasque + robinetterie</t>
        </is>
      </c>
      <c r="L2732" s="67" t="n">
        <v>1</v>
      </c>
      <c r="M2732" s="68" t="n">
        <v>1368.17</v>
      </c>
      <c r="N2732" s="65" t="inlineStr">
        <is>
          <t>Refusé</t>
        </is>
      </c>
      <c r="O2732" s="66" t="n">
        <v>46096</v>
      </c>
      <c r="P2732" s="67" t="n"/>
      <c r="Q2732" s="67" t="n">
        <v>0</v>
      </c>
      <c r="R2732" s="67">
        <f>$I2732</f>
        <v/>
      </c>
      <c r="S2732" s="67">
        <f>$K2732</f>
        <v/>
      </c>
      <c r="T2732" s="67">
        <f>IFERROR(INDEX(Clients!$G$2:$G$1020,MATCH($E2732,Clients!$A$2:$A$1020,0)),"")</f>
        <v/>
      </c>
      <c r="U2732" s="67">
        <f>IFERROR(INDEX(Clients!$I$2:$I$1020,MATCH($E2732,Clients!$A$2:$A$1020,0)),"")</f>
        <v/>
      </c>
      <c r="V2732" s="69">
        <f>1</f>
        <v/>
      </c>
      <c r="W2732" s="69">
        <f>IF($N2732="Accepté",1,0)</f>
        <v/>
      </c>
      <c r="X2732" s="68">
        <f>$M2732*$W2732</f>
        <v/>
      </c>
      <c r="Y2732" s="68">
        <f>IF($N2732="En cours",0,$M2732)</f>
        <v/>
      </c>
      <c r="Z2732" s="69">
        <f>IF($P2732="",0,1)</f>
        <v/>
      </c>
      <c r="AA2732" s="70">
        <f>IF($P2732="",0,$P2732)</f>
        <v/>
      </c>
      <c r="AB2732" s="69">
        <f>IF(AND($P2732&lt;&gt;"",$P2732&lt;=Paramètres!$C$14),1,0)</f>
        <v/>
      </c>
      <c r="AC2732" s="67">
        <f>IF($P2732="","Jamais relancé",IF($P2732&lt;=3,"0-3 j",IF($P2732&lt;=7,"4-7 j",IF($P2732&lt;=15,"8-15 j","Plus de 15 j"))))</f>
        <v/>
      </c>
      <c r="AD2732" s="67">
        <f>IF($M2732&lt;=1000,"Moins de 1 k€",IF($M2732&lt;=5000,"1 à 5 k€",IF($M2732&lt;=15000,"5 à 15 k€","Plus de 15 k€")))</f>
        <v/>
      </c>
    </row>
    <row r="2733">
      <c r="A2733" s="65" t="inlineStr">
        <is>
          <t>DEV-02732</t>
        </is>
      </c>
      <c r="B2733" s="66" t="n">
        <v>46086</v>
      </c>
      <c r="C2733" s="65" t="inlineStr">
        <is>
          <t>2026-03</t>
        </is>
      </c>
      <c r="D2733" s="65" t="inlineStr">
        <is>
          <t>2025-2026</t>
        </is>
      </c>
      <c r="E2733" s="65" t="inlineStr">
        <is>
          <t>CLI-0242</t>
        </is>
      </c>
      <c r="F2733" s="65" t="inlineStr">
        <is>
          <t>Particulier</t>
        </is>
      </c>
      <c r="G2733" s="65" t="inlineStr">
        <is>
          <t>Toulouse</t>
        </is>
      </c>
      <c r="H2733" s="65" t="inlineStr">
        <is>
          <t>Julien Fabre</t>
        </is>
      </c>
      <c r="I2733" s="65" t="inlineStr">
        <is>
          <t>Plomberie</t>
        </is>
      </c>
      <c r="J2733" s="65" t="inlineStr">
        <is>
          <t>PR-003</t>
        </is>
      </c>
      <c r="K2733" s="65" t="inlineStr">
        <is>
          <t>Réfection réseau eau appartement</t>
        </is>
      </c>
      <c r="L2733" s="67" t="n">
        <v>1</v>
      </c>
      <c r="M2733" s="68" t="n">
        <v>2924.04</v>
      </c>
      <c r="N2733" s="65" t="inlineStr">
        <is>
          <t>Refusé</t>
        </is>
      </c>
      <c r="O2733" s="66" t="n">
        <v>46124</v>
      </c>
      <c r="P2733" s="67" t="n">
        <v>15</v>
      </c>
      <c r="Q2733" s="67" t="n">
        <v>1</v>
      </c>
      <c r="R2733" s="67">
        <f>$I2733</f>
        <v/>
      </c>
      <c r="S2733" s="67">
        <f>$K2733</f>
        <v/>
      </c>
      <c r="T2733" s="67">
        <f>IFERROR(INDEX(Clients!$G$2:$G$1020,MATCH($E2733,Clients!$A$2:$A$1020,0)),"")</f>
        <v/>
      </c>
      <c r="U2733" s="67">
        <f>IFERROR(INDEX(Clients!$I$2:$I$1020,MATCH($E2733,Clients!$A$2:$A$1020,0)),"")</f>
        <v/>
      </c>
      <c r="V2733" s="69">
        <f>1</f>
        <v/>
      </c>
      <c r="W2733" s="69">
        <f>IF($N2733="Accepté",1,0)</f>
        <v/>
      </c>
      <c r="X2733" s="68">
        <f>$M2733*$W2733</f>
        <v/>
      </c>
      <c r="Y2733" s="68">
        <f>IF($N2733="En cours",0,$M2733)</f>
        <v/>
      </c>
      <c r="Z2733" s="69">
        <f>IF($P2733="",0,1)</f>
        <v/>
      </c>
      <c r="AA2733" s="70">
        <f>IF($P2733="",0,$P2733)</f>
        <v/>
      </c>
      <c r="AB2733" s="69">
        <f>IF(AND($P2733&lt;&gt;"",$P2733&lt;=Paramètres!$C$14),1,0)</f>
        <v/>
      </c>
      <c r="AC2733" s="67">
        <f>IF($P2733="","Jamais relancé",IF($P2733&lt;=3,"0-3 j",IF($P2733&lt;=7,"4-7 j",IF($P2733&lt;=15,"8-15 j","Plus de 15 j"))))</f>
        <v/>
      </c>
      <c r="AD2733" s="67">
        <f>IF($M2733&lt;=1000,"Moins de 1 k€",IF($M2733&lt;=5000,"1 à 5 k€",IF($M2733&lt;=15000,"5 à 15 k€","Plus de 15 k€")))</f>
        <v/>
      </c>
    </row>
    <row r="2734">
      <c r="A2734" s="65" t="inlineStr">
        <is>
          <t>DEV-02733</t>
        </is>
      </c>
      <c r="B2734" s="66" t="n">
        <v>46087</v>
      </c>
      <c r="C2734" s="65" t="inlineStr">
        <is>
          <t>2026-03</t>
        </is>
      </c>
      <c r="D2734" s="65" t="inlineStr">
        <is>
          <t>2025-2026</t>
        </is>
      </c>
      <c r="E2734" s="65" t="inlineStr">
        <is>
          <t>CLI-0345</t>
        </is>
      </c>
      <c r="F2734" s="65" t="inlineStr">
        <is>
          <t>Particulier</t>
        </is>
      </c>
      <c r="G2734" s="65" t="inlineStr">
        <is>
          <t>Bordeaux</t>
        </is>
      </c>
      <c r="H2734" s="65" t="inlineStr">
        <is>
          <t>Karim Belkacem</t>
        </is>
      </c>
      <c r="I2734" s="65" t="inlineStr">
        <is>
          <t>Dépannage</t>
        </is>
      </c>
      <c r="J2734" s="65" t="inlineStr">
        <is>
          <t>DP-001</t>
        </is>
      </c>
      <c r="K2734" s="65" t="inlineStr">
        <is>
          <t>Dépannage plomberie urgence</t>
        </is>
      </c>
      <c r="L2734" s="67" t="n">
        <v>1</v>
      </c>
      <c r="M2734" s="68" t="n">
        <v>305.19</v>
      </c>
      <c r="N2734" s="65" t="inlineStr">
        <is>
          <t>Sans réponse</t>
        </is>
      </c>
      <c r="O2734" s="66" t="n">
        <v>46112</v>
      </c>
      <c r="P2734" s="67" t="n">
        <v>6</v>
      </c>
      <c r="Q2734" s="67" t="n">
        <v>3</v>
      </c>
      <c r="R2734" s="67">
        <f>$I2734</f>
        <v/>
      </c>
      <c r="S2734" s="67">
        <f>$K2734</f>
        <v/>
      </c>
      <c r="T2734" s="67">
        <f>IFERROR(INDEX(Clients!$G$2:$G$1020,MATCH($E2734,Clients!$A$2:$A$1020,0)),"")</f>
        <v/>
      </c>
      <c r="U2734" s="67">
        <f>IFERROR(INDEX(Clients!$I$2:$I$1020,MATCH($E2734,Clients!$A$2:$A$1020,0)),"")</f>
        <v/>
      </c>
      <c r="V2734" s="69">
        <f>1</f>
        <v/>
      </c>
      <c r="W2734" s="69">
        <f>IF($N2734="Accepté",1,0)</f>
        <v/>
      </c>
      <c r="X2734" s="68">
        <f>$M2734*$W2734</f>
        <v/>
      </c>
      <c r="Y2734" s="68">
        <f>IF($N2734="En cours",0,$M2734)</f>
        <v/>
      </c>
      <c r="Z2734" s="69">
        <f>IF($P2734="",0,1)</f>
        <v/>
      </c>
      <c r="AA2734" s="70">
        <f>IF($P2734="",0,$P2734)</f>
        <v/>
      </c>
      <c r="AB2734" s="69">
        <f>IF(AND($P2734&lt;&gt;"",$P2734&lt;=Paramètres!$C$14),1,0)</f>
        <v/>
      </c>
      <c r="AC2734" s="67">
        <f>IF($P2734="","Jamais relancé",IF($P2734&lt;=3,"0-3 j",IF($P2734&lt;=7,"4-7 j",IF($P2734&lt;=15,"8-15 j","Plus de 15 j"))))</f>
        <v/>
      </c>
      <c r="AD2734" s="67">
        <f>IF($M2734&lt;=1000,"Moins de 1 k€",IF($M2734&lt;=5000,"1 à 5 k€",IF($M2734&lt;=15000,"5 à 15 k€","Plus de 15 k€")))</f>
        <v/>
      </c>
    </row>
    <row r="2735">
      <c r="A2735" s="65" t="inlineStr">
        <is>
          <t>DEV-02734</t>
        </is>
      </c>
      <c r="B2735" s="66" t="n">
        <v>46087</v>
      </c>
      <c r="C2735" s="65" t="inlineStr">
        <is>
          <t>2026-03</t>
        </is>
      </c>
      <c r="D2735" s="65" t="inlineStr">
        <is>
          <t>2025-2026</t>
        </is>
      </c>
      <c r="E2735" s="65" t="inlineStr">
        <is>
          <t>CLI-0320</t>
        </is>
      </c>
      <c r="F2735" s="65" t="inlineStr">
        <is>
          <t>Particulier</t>
        </is>
      </c>
      <c r="G2735" s="65" t="inlineStr">
        <is>
          <t>Bordeaux</t>
        </is>
      </c>
      <c r="H2735" s="65" t="inlineStr">
        <is>
          <t>Karim Belkacem</t>
        </is>
      </c>
      <c r="I2735" s="65" t="inlineStr">
        <is>
          <t>Plomberie</t>
        </is>
      </c>
      <c r="J2735" s="65" t="inlineStr">
        <is>
          <t>PR-004</t>
        </is>
      </c>
      <c r="K2735" s="65" t="inlineStr">
        <is>
          <t>Remplacement colonne d'évacuation</t>
        </is>
      </c>
      <c r="L2735" s="67" t="n">
        <v>2</v>
      </c>
      <c r="M2735" s="68" t="n">
        <v>11559.95</v>
      </c>
      <c r="N2735" s="65" t="inlineStr">
        <is>
          <t>Accepté</t>
        </is>
      </c>
      <c r="O2735" s="66" t="n">
        <v>46100</v>
      </c>
      <c r="P2735" s="67" t="n">
        <v>13</v>
      </c>
      <c r="Q2735" s="67" t="n">
        <v>1</v>
      </c>
      <c r="R2735" s="67">
        <f>$I2735</f>
        <v/>
      </c>
      <c r="S2735" s="67">
        <f>$K2735</f>
        <v/>
      </c>
      <c r="T2735" s="67">
        <f>IFERROR(INDEX(Clients!$G$2:$G$1020,MATCH($E2735,Clients!$A$2:$A$1020,0)),"")</f>
        <v/>
      </c>
      <c r="U2735" s="67">
        <f>IFERROR(INDEX(Clients!$I$2:$I$1020,MATCH($E2735,Clients!$A$2:$A$1020,0)),"")</f>
        <v/>
      </c>
      <c r="V2735" s="69">
        <f>1</f>
        <v/>
      </c>
      <c r="W2735" s="69">
        <f>IF($N2735="Accepté",1,0)</f>
        <v/>
      </c>
      <c r="X2735" s="68">
        <f>$M2735*$W2735</f>
        <v/>
      </c>
      <c r="Y2735" s="68">
        <f>IF($N2735="En cours",0,$M2735)</f>
        <v/>
      </c>
      <c r="Z2735" s="69">
        <f>IF($P2735="",0,1)</f>
        <v/>
      </c>
      <c r="AA2735" s="70">
        <f>IF($P2735="",0,$P2735)</f>
        <v/>
      </c>
      <c r="AB2735" s="69">
        <f>IF(AND($P2735&lt;&gt;"",$P2735&lt;=Paramètres!$C$14),1,0)</f>
        <v/>
      </c>
      <c r="AC2735" s="67">
        <f>IF($P2735="","Jamais relancé",IF($P2735&lt;=3,"0-3 j",IF($P2735&lt;=7,"4-7 j",IF($P2735&lt;=15,"8-15 j","Plus de 15 j"))))</f>
        <v/>
      </c>
      <c r="AD2735" s="67">
        <f>IF($M2735&lt;=1000,"Moins de 1 k€",IF($M2735&lt;=5000,"1 à 5 k€",IF($M2735&lt;=15000,"5 à 15 k€","Plus de 15 k€")))</f>
        <v/>
      </c>
    </row>
    <row r="2736">
      <c r="A2736" s="65" t="inlineStr">
        <is>
          <t>DEV-02735</t>
        </is>
      </c>
      <c r="B2736" s="66" t="n">
        <v>46087</v>
      </c>
      <c r="C2736" s="65" t="inlineStr">
        <is>
          <t>2026-03</t>
        </is>
      </c>
      <c r="D2736" s="65" t="inlineStr">
        <is>
          <t>2025-2026</t>
        </is>
      </c>
      <c r="E2736" s="65" t="inlineStr">
        <is>
          <t>CLI-0661</t>
        </is>
      </c>
      <c r="F2736" s="65" t="inlineStr">
        <is>
          <t>Particulier</t>
        </is>
      </c>
      <c r="G2736" s="65" t="inlineStr">
        <is>
          <t>Montpellier</t>
        </is>
      </c>
      <c r="H2736" s="65" t="inlineStr">
        <is>
          <t>Thomas Rey</t>
        </is>
      </c>
      <c r="I2736" s="65" t="inlineStr">
        <is>
          <t>Chauffage</t>
        </is>
      </c>
      <c r="J2736" s="65" t="inlineStr">
        <is>
          <t>CH-001</t>
        </is>
      </c>
      <c r="K2736" s="65" t="inlineStr">
        <is>
          <t>Installation chaudière gaz condensation</t>
        </is>
      </c>
      <c r="L2736" s="67" t="n">
        <v>1</v>
      </c>
      <c r="M2736" s="68" t="n">
        <v>5590.07</v>
      </c>
      <c r="N2736" s="65" t="inlineStr">
        <is>
          <t>Sans réponse</t>
        </is>
      </c>
      <c r="O2736" s="66" t="n">
        <v>46133</v>
      </c>
      <c r="P2736" s="67" t="n"/>
      <c r="Q2736" s="67" t="n">
        <v>0</v>
      </c>
      <c r="R2736" s="67">
        <f>$I2736</f>
        <v/>
      </c>
      <c r="S2736" s="67">
        <f>$K2736</f>
        <v/>
      </c>
      <c r="T2736" s="67">
        <f>IFERROR(INDEX(Clients!$G$2:$G$1020,MATCH($E2736,Clients!$A$2:$A$1020,0)),"")</f>
        <v/>
      </c>
      <c r="U2736" s="67">
        <f>IFERROR(INDEX(Clients!$I$2:$I$1020,MATCH($E2736,Clients!$A$2:$A$1020,0)),"")</f>
        <v/>
      </c>
      <c r="V2736" s="69">
        <f>1</f>
        <v/>
      </c>
      <c r="W2736" s="69">
        <f>IF($N2736="Accepté",1,0)</f>
        <v/>
      </c>
      <c r="X2736" s="68">
        <f>$M2736*$W2736</f>
        <v/>
      </c>
      <c r="Y2736" s="68">
        <f>IF($N2736="En cours",0,$M2736)</f>
        <v/>
      </c>
      <c r="Z2736" s="69">
        <f>IF($P2736="",0,1)</f>
        <v/>
      </c>
      <c r="AA2736" s="70">
        <f>IF($P2736="",0,$P2736)</f>
        <v/>
      </c>
      <c r="AB2736" s="69">
        <f>IF(AND($P2736&lt;&gt;"",$P2736&lt;=Paramètres!$C$14),1,0)</f>
        <v/>
      </c>
      <c r="AC2736" s="67">
        <f>IF($P2736="","Jamais relancé",IF($P2736&lt;=3,"0-3 j",IF($P2736&lt;=7,"4-7 j",IF($P2736&lt;=15,"8-15 j","Plus de 15 j"))))</f>
        <v/>
      </c>
      <c r="AD2736" s="67">
        <f>IF($M2736&lt;=1000,"Moins de 1 k€",IF($M2736&lt;=5000,"1 à 5 k€",IF($M2736&lt;=15000,"5 à 15 k€","Plus de 15 k€")))</f>
        <v/>
      </c>
    </row>
    <row r="2737">
      <c r="A2737" s="65" t="inlineStr">
        <is>
          <t>DEV-02736</t>
        </is>
      </c>
      <c r="B2737" s="66" t="n">
        <v>46087</v>
      </c>
      <c r="C2737" s="65" t="inlineStr">
        <is>
          <t>2026-03</t>
        </is>
      </c>
      <c r="D2737" s="65" t="inlineStr">
        <is>
          <t>2025-2026</t>
        </is>
      </c>
      <c r="E2737" s="65" t="inlineStr">
        <is>
          <t>CLI-1013</t>
        </is>
      </c>
      <c r="F2737" s="65" t="inlineStr">
        <is>
          <t>Professionnel</t>
        </is>
      </c>
      <c r="G2737" s="65" t="inlineStr">
        <is>
          <t>Montpellier</t>
        </is>
      </c>
      <c r="H2737" s="65" t="inlineStr">
        <is>
          <t>Thomas Rey</t>
        </is>
      </c>
      <c r="I2737" s="65" t="inlineStr">
        <is>
          <t>Électricité</t>
        </is>
      </c>
      <c r="J2737" s="65" t="inlineStr">
        <is>
          <t>EL-004</t>
        </is>
      </c>
      <c r="K2737" s="65" t="inlineStr">
        <is>
          <t>Éclairage LED locaux professionnels</t>
        </is>
      </c>
      <c r="L2737" s="67" t="n">
        <v>1</v>
      </c>
      <c r="M2737" s="68" t="n">
        <v>6127.31</v>
      </c>
      <c r="N2737" s="65" t="inlineStr">
        <is>
          <t>Accepté</t>
        </is>
      </c>
      <c r="O2737" s="66" t="n">
        <v>46101</v>
      </c>
      <c r="P2737" s="67" t="n">
        <v>15</v>
      </c>
      <c r="Q2737" s="67" t="n">
        <v>0</v>
      </c>
      <c r="R2737" s="67">
        <f>$I2737</f>
        <v/>
      </c>
      <c r="S2737" s="67">
        <f>$K2737</f>
        <v/>
      </c>
      <c r="T2737" s="67">
        <f>IFERROR(INDEX(Clients!$G$2:$G$1020,MATCH($E2737,Clients!$A$2:$A$1020,0)),"")</f>
        <v/>
      </c>
      <c r="U2737" s="67">
        <f>IFERROR(INDEX(Clients!$I$2:$I$1020,MATCH($E2737,Clients!$A$2:$A$1020,0)),"")</f>
        <v/>
      </c>
      <c r="V2737" s="69">
        <f>1</f>
        <v/>
      </c>
      <c r="W2737" s="69">
        <f>IF($N2737="Accepté",1,0)</f>
        <v/>
      </c>
      <c r="X2737" s="68">
        <f>$M2737*$W2737</f>
        <v/>
      </c>
      <c r="Y2737" s="68">
        <f>IF($N2737="En cours",0,$M2737)</f>
        <v/>
      </c>
      <c r="Z2737" s="69">
        <f>IF($P2737="",0,1)</f>
        <v/>
      </c>
      <c r="AA2737" s="70">
        <f>IF($P2737="",0,$P2737)</f>
        <v/>
      </c>
      <c r="AB2737" s="69">
        <f>IF(AND($P2737&lt;&gt;"",$P2737&lt;=Paramètres!$C$14),1,0)</f>
        <v/>
      </c>
      <c r="AC2737" s="67">
        <f>IF($P2737="","Jamais relancé",IF($P2737&lt;=3,"0-3 j",IF($P2737&lt;=7,"4-7 j",IF($P2737&lt;=15,"8-15 j","Plus de 15 j"))))</f>
        <v/>
      </c>
      <c r="AD2737" s="67">
        <f>IF($M2737&lt;=1000,"Moins de 1 k€",IF($M2737&lt;=5000,"1 à 5 k€",IF($M2737&lt;=15000,"5 à 15 k€","Plus de 15 k€")))</f>
        <v/>
      </c>
    </row>
    <row r="2738">
      <c r="A2738" s="65" t="inlineStr">
        <is>
          <t>DEV-02737</t>
        </is>
      </c>
      <c r="B2738" s="66" t="n">
        <v>46090</v>
      </c>
      <c r="C2738" s="65" t="inlineStr">
        <is>
          <t>2026-03</t>
        </is>
      </c>
      <c r="D2738" s="65" t="inlineStr">
        <is>
          <t>2025-2026</t>
        </is>
      </c>
      <c r="E2738" s="65" t="inlineStr">
        <is>
          <t>CLI-0311</t>
        </is>
      </c>
      <c r="F2738" s="65" t="inlineStr">
        <is>
          <t>Syndic</t>
        </is>
      </c>
      <c r="G2738" s="65" t="inlineStr">
        <is>
          <t>Toulouse</t>
        </is>
      </c>
      <c r="H2738" s="65" t="inlineStr">
        <is>
          <t>Julien Fabre</t>
        </is>
      </c>
      <c r="I2738" s="65" t="inlineStr">
        <is>
          <t>Salle de bain</t>
        </is>
      </c>
      <c r="J2738" s="65" t="inlineStr">
        <is>
          <t>SB-001</t>
        </is>
      </c>
      <c r="K2738" s="65" t="inlineStr">
        <is>
          <t>Rénovation salle de bain complète</t>
        </is>
      </c>
      <c r="L2738" s="67" t="n">
        <v>1</v>
      </c>
      <c r="M2738" s="68" t="n">
        <v>21475.56</v>
      </c>
      <c r="N2738" s="65" t="inlineStr">
        <is>
          <t>Refusé</t>
        </is>
      </c>
      <c r="O2738" s="66" t="n">
        <v>46099</v>
      </c>
      <c r="P2738" s="67" t="n">
        <v>7</v>
      </c>
      <c r="Q2738" s="67" t="n">
        <v>1</v>
      </c>
      <c r="R2738" s="67">
        <f>$I2738</f>
        <v/>
      </c>
      <c r="S2738" s="67">
        <f>$K2738</f>
        <v/>
      </c>
      <c r="T2738" s="67">
        <f>IFERROR(INDEX(Clients!$G$2:$G$1020,MATCH($E2738,Clients!$A$2:$A$1020,0)),"")</f>
        <v/>
      </c>
      <c r="U2738" s="67">
        <f>IFERROR(INDEX(Clients!$I$2:$I$1020,MATCH($E2738,Clients!$A$2:$A$1020,0)),"")</f>
        <v/>
      </c>
      <c r="V2738" s="69">
        <f>1</f>
        <v/>
      </c>
      <c r="W2738" s="69">
        <f>IF($N2738="Accepté",1,0)</f>
        <v/>
      </c>
      <c r="X2738" s="68">
        <f>$M2738*$W2738</f>
        <v/>
      </c>
      <c r="Y2738" s="68">
        <f>IF($N2738="En cours",0,$M2738)</f>
        <v/>
      </c>
      <c r="Z2738" s="69">
        <f>IF($P2738="",0,1)</f>
        <v/>
      </c>
      <c r="AA2738" s="70">
        <f>IF($P2738="",0,$P2738)</f>
        <v/>
      </c>
      <c r="AB2738" s="69">
        <f>IF(AND($P2738&lt;&gt;"",$P2738&lt;=Paramètres!$C$14),1,0)</f>
        <v/>
      </c>
      <c r="AC2738" s="67">
        <f>IF($P2738="","Jamais relancé",IF($P2738&lt;=3,"0-3 j",IF($P2738&lt;=7,"4-7 j",IF($P2738&lt;=15,"8-15 j","Plus de 15 j"))))</f>
        <v/>
      </c>
      <c r="AD2738" s="67">
        <f>IF($M2738&lt;=1000,"Moins de 1 k€",IF($M2738&lt;=5000,"1 à 5 k€",IF($M2738&lt;=15000,"5 à 15 k€","Plus de 15 k€")))</f>
        <v/>
      </c>
    </row>
    <row r="2739">
      <c r="A2739" s="65" t="inlineStr">
        <is>
          <t>DEV-02738</t>
        </is>
      </c>
      <c r="B2739" s="66" t="n">
        <v>46090</v>
      </c>
      <c r="C2739" s="65" t="inlineStr">
        <is>
          <t>2026-03</t>
        </is>
      </c>
      <c r="D2739" s="65" t="inlineStr">
        <is>
          <t>2025-2026</t>
        </is>
      </c>
      <c r="E2739" s="65" t="inlineStr">
        <is>
          <t>CLI-0389</t>
        </is>
      </c>
      <c r="F2739" s="65" t="inlineStr">
        <is>
          <t>Professionnel</t>
        </is>
      </c>
      <c r="G2739" s="65" t="inlineStr">
        <is>
          <t>Bordeaux</t>
        </is>
      </c>
      <c r="H2739" s="65" t="inlineStr">
        <is>
          <t>Sophie Marchand</t>
        </is>
      </c>
      <c r="I2739" s="65" t="inlineStr">
        <is>
          <t>Dépannage</t>
        </is>
      </c>
      <c r="J2739" s="65" t="inlineStr">
        <is>
          <t>DP-004</t>
        </is>
      </c>
      <c r="K2739" s="65" t="inlineStr">
        <is>
          <t>Remise en service chaudière</t>
        </is>
      </c>
      <c r="L2739" s="67" t="n">
        <v>1</v>
      </c>
      <c r="M2739" s="68" t="n">
        <v>466.23</v>
      </c>
      <c r="N2739" s="65" t="inlineStr">
        <is>
          <t>Accepté</t>
        </is>
      </c>
      <c r="O2739" s="66" t="n">
        <v>46128</v>
      </c>
      <c r="P2739" s="67" t="n"/>
      <c r="Q2739" s="67" t="n">
        <v>0</v>
      </c>
      <c r="R2739" s="67">
        <f>$I2739</f>
        <v/>
      </c>
      <c r="S2739" s="67">
        <f>$K2739</f>
        <v/>
      </c>
      <c r="T2739" s="67">
        <f>IFERROR(INDEX(Clients!$G$2:$G$1020,MATCH($E2739,Clients!$A$2:$A$1020,0)),"")</f>
        <v/>
      </c>
      <c r="U2739" s="67">
        <f>IFERROR(INDEX(Clients!$I$2:$I$1020,MATCH($E2739,Clients!$A$2:$A$1020,0)),"")</f>
        <v/>
      </c>
      <c r="V2739" s="69">
        <f>1</f>
        <v/>
      </c>
      <c r="W2739" s="69">
        <f>IF($N2739="Accepté",1,0)</f>
        <v/>
      </c>
      <c r="X2739" s="68">
        <f>$M2739*$W2739</f>
        <v/>
      </c>
      <c r="Y2739" s="68">
        <f>IF($N2739="En cours",0,$M2739)</f>
        <v/>
      </c>
      <c r="Z2739" s="69">
        <f>IF($P2739="",0,1)</f>
        <v/>
      </c>
      <c r="AA2739" s="70">
        <f>IF($P2739="",0,$P2739)</f>
        <v/>
      </c>
      <c r="AB2739" s="69">
        <f>IF(AND($P2739&lt;&gt;"",$P2739&lt;=Paramètres!$C$14),1,0)</f>
        <v/>
      </c>
      <c r="AC2739" s="67">
        <f>IF($P2739="","Jamais relancé",IF($P2739&lt;=3,"0-3 j",IF($P2739&lt;=7,"4-7 j",IF($P2739&lt;=15,"8-15 j","Plus de 15 j"))))</f>
        <v/>
      </c>
      <c r="AD2739" s="67">
        <f>IF($M2739&lt;=1000,"Moins de 1 k€",IF($M2739&lt;=5000,"1 à 5 k€",IF($M2739&lt;=15000,"5 à 15 k€","Plus de 15 k€")))</f>
        <v/>
      </c>
    </row>
    <row r="2740">
      <c r="A2740" s="65" t="inlineStr">
        <is>
          <t>DEV-02739</t>
        </is>
      </c>
      <c r="B2740" s="66" t="n">
        <v>46091</v>
      </c>
      <c r="C2740" s="65" t="inlineStr">
        <is>
          <t>2026-03</t>
        </is>
      </c>
      <c r="D2740" s="65" t="inlineStr">
        <is>
          <t>2025-2026</t>
        </is>
      </c>
      <c r="E2740" s="65" t="inlineStr">
        <is>
          <t>CLI-0237</t>
        </is>
      </c>
      <c r="F2740" s="65" t="inlineStr">
        <is>
          <t>Particulier</t>
        </is>
      </c>
      <c r="G2740" s="65" t="inlineStr">
        <is>
          <t>Toulouse</t>
        </is>
      </c>
      <c r="H2740" s="65" t="inlineStr">
        <is>
          <t>Julien Fabre</t>
        </is>
      </c>
      <c r="I2740" s="65" t="inlineStr">
        <is>
          <t>Électricité</t>
        </is>
      </c>
      <c r="J2740" s="65" t="inlineStr">
        <is>
          <t>EL-002</t>
        </is>
      </c>
      <c r="K2740" s="65" t="inlineStr">
        <is>
          <t>Installation borne de recharge VE</t>
        </is>
      </c>
      <c r="L2740" s="67" t="n">
        <v>1</v>
      </c>
      <c r="M2740" s="68" t="n">
        <v>1692.91</v>
      </c>
      <c r="N2740" s="65" t="inlineStr">
        <is>
          <t>Sans réponse</t>
        </is>
      </c>
      <c r="O2740" s="66" t="n">
        <v>46116</v>
      </c>
      <c r="P2740" s="67" t="n"/>
      <c r="Q2740" s="67" t="n">
        <v>0</v>
      </c>
      <c r="R2740" s="67">
        <f>$I2740</f>
        <v/>
      </c>
      <c r="S2740" s="67">
        <f>$K2740</f>
        <v/>
      </c>
      <c r="T2740" s="67">
        <f>IFERROR(INDEX(Clients!$G$2:$G$1020,MATCH($E2740,Clients!$A$2:$A$1020,0)),"")</f>
        <v/>
      </c>
      <c r="U2740" s="67">
        <f>IFERROR(INDEX(Clients!$I$2:$I$1020,MATCH($E2740,Clients!$A$2:$A$1020,0)),"")</f>
        <v/>
      </c>
      <c r="V2740" s="69">
        <f>1</f>
        <v/>
      </c>
      <c r="W2740" s="69">
        <f>IF($N2740="Accepté",1,0)</f>
        <v/>
      </c>
      <c r="X2740" s="68">
        <f>$M2740*$W2740</f>
        <v/>
      </c>
      <c r="Y2740" s="68">
        <f>IF($N2740="En cours",0,$M2740)</f>
        <v/>
      </c>
      <c r="Z2740" s="69">
        <f>IF($P2740="",0,1)</f>
        <v/>
      </c>
      <c r="AA2740" s="70">
        <f>IF($P2740="",0,$P2740)</f>
        <v/>
      </c>
      <c r="AB2740" s="69">
        <f>IF(AND($P2740&lt;&gt;"",$P2740&lt;=Paramètres!$C$14),1,0)</f>
        <v/>
      </c>
      <c r="AC2740" s="67">
        <f>IF($P2740="","Jamais relancé",IF($P2740&lt;=3,"0-3 j",IF($P2740&lt;=7,"4-7 j",IF($P2740&lt;=15,"8-15 j","Plus de 15 j"))))</f>
        <v/>
      </c>
      <c r="AD2740" s="67">
        <f>IF($M2740&lt;=1000,"Moins de 1 k€",IF($M2740&lt;=5000,"1 à 5 k€",IF($M2740&lt;=15000,"5 à 15 k€","Plus de 15 k€")))</f>
        <v/>
      </c>
    </row>
    <row r="2741">
      <c r="A2741" s="65" t="inlineStr">
        <is>
          <t>DEV-02740</t>
        </is>
      </c>
      <c r="B2741" s="66" t="n">
        <v>46091</v>
      </c>
      <c r="C2741" s="65" t="inlineStr">
        <is>
          <t>2026-03</t>
        </is>
      </c>
      <c r="D2741" s="65" t="inlineStr">
        <is>
          <t>2025-2026</t>
        </is>
      </c>
      <c r="E2741" s="65" t="inlineStr">
        <is>
          <t>CLI-0364</t>
        </is>
      </c>
      <c r="F2741" s="65" t="inlineStr">
        <is>
          <t>Particulier</t>
        </is>
      </c>
      <c r="G2741" s="65" t="inlineStr">
        <is>
          <t>Bordeaux</t>
        </is>
      </c>
      <c r="H2741" s="65" t="inlineStr">
        <is>
          <t>Karim Belkacem</t>
        </is>
      </c>
      <c r="I2741" s="65" t="inlineStr">
        <is>
          <t>Salle de bain</t>
        </is>
      </c>
      <c r="J2741" s="65" t="inlineStr">
        <is>
          <t>SB-002</t>
        </is>
      </c>
      <c r="K2741" s="65" t="inlineStr">
        <is>
          <t>Remplacement baignoire par douche</t>
        </is>
      </c>
      <c r="L2741" s="67" t="n">
        <v>2</v>
      </c>
      <c r="M2741" s="68" t="n">
        <v>7151.63</v>
      </c>
      <c r="N2741" s="65" t="inlineStr">
        <is>
          <t>Accepté</t>
        </is>
      </c>
      <c r="O2741" s="66" t="n">
        <v>46105</v>
      </c>
      <c r="P2741" s="67" t="n"/>
      <c r="Q2741" s="67" t="n">
        <v>0</v>
      </c>
      <c r="R2741" s="67">
        <f>$I2741</f>
        <v/>
      </c>
      <c r="S2741" s="67">
        <f>$K2741</f>
        <v/>
      </c>
      <c r="T2741" s="67">
        <f>IFERROR(INDEX(Clients!$G$2:$G$1020,MATCH($E2741,Clients!$A$2:$A$1020,0)),"")</f>
        <v/>
      </c>
      <c r="U2741" s="67">
        <f>IFERROR(INDEX(Clients!$I$2:$I$1020,MATCH($E2741,Clients!$A$2:$A$1020,0)),"")</f>
        <v/>
      </c>
      <c r="V2741" s="69">
        <f>1</f>
        <v/>
      </c>
      <c r="W2741" s="69">
        <f>IF($N2741="Accepté",1,0)</f>
        <v/>
      </c>
      <c r="X2741" s="68">
        <f>$M2741*$W2741</f>
        <v/>
      </c>
      <c r="Y2741" s="68">
        <f>IF($N2741="En cours",0,$M2741)</f>
        <v/>
      </c>
      <c r="Z2741" s="69">
        <f>IF($P2741="",0,1)</f>
        <v/>
      </c>
      <c r="AA2741" s="70">
        <f>IF($P2741="",0,$P2741)</f>
        <v/>
      </c>
      <c r="AB2741" s="69">
        <f>IF(AND($P2741&lt;&gt;"",$P2741&lt;=Paramètres!$C$14),1,0)</f>
        <v/>
      </c>
      <c r="AC2741" s="67">
        <f>IF($P2741="","Jamais relancé",IF($P2741&lt;=3,"0-3 j",IF($P2741&lt;=7,"4-7 j",IF($P2741&lt;=15,"8-15 j","Plus de 15 j"))))</f>
        <v/>
      </c>
      <c r="AD2741" s="67">
        <f>IF($M2741&lt;=1000,"Moins de 1 k€",IF($M2741&lt;=5000,"1 à 5 k€",IF($M2741&lt;=15000,"5 à 15 k€","Plus de 15 k€")))</f>
        <v/>
      </c>
    </row>
    <row r="2742">
      <c r="A2742" s="65" t="inlineStr">
        <is>
          <t>DEV-02741</t>
        </is>
      </c>
      <c r="B2742" s="66" t="n">
        <v>46091</v>
      </c>
      <c r="C2742" s="65" t="inlineStr">
        <is>
          <t>2026-03</t>
        </is>
      </c>
      <c r="D2742" s="65" t="inlineStr">
        <is>
          <t>2025-2026</t>
        </is>
      </c>
      <c r="E2742" s="65" t="inlineStr">
        <is>
          <t>CLI-0004</t>
        </is>
      </c>
      <c r="F2742" s="65" t="inlineStr">
        <is>
          <t>Particulier</t>
        </is>
      </c>
      <c r="G2742" s="65" t="inlineStr">
        <is>
          <t>Bordeaux</t>
        </is>
      </c>
      <c r="H2742" s="65" t="inlineStr">
        <is>
          <t>Sophie Marchand</t>
        </is>
      </c>
      <c r="I2742" s="65" t="inlineStr">
        <is>
          <t>Électricité</t>
        </is>
      </c>
      <c r="J2742" s="65" t="inlineStr">
        <is>
          <t>EL-001</t>
        </is>
      </c>
      <c r="K2742" s="65" t="inlineStr">
        <is>
          <t>Mise aux normes tableau électrique</t>
        </is>
      </c>
      <c r="L2742" s="67" t="n">
        <v>1</v>
      </c>
      <c r="M2742" s="68" t="n">
        <v>1976.52</v>
      </c>
      <c r="N2742" s="65" t="inlineStr">
        <is>
          <t>Refusé</t>
        </is>
      </c>
      <c r="O2742" s="66" t="n">
        <v>46115</v>
      </c>
      <c r="P2742" s="67" t="n">
        <v>12</v>
      </c>
      <c r="Q2742" s="67" t="n">
        <v>2</v>
      </c>
      <c r="R2742" s="67">
        <f>$I2742</f>
        <v/>
      </c>
      <c r="S2742" s="67">
        <f>$K2742</f>
        <v/>
      </c>
      <c r="T2742" s="67">
        <f>IFERROR(INDEX(Clients!$G$2:$G$1020,MATCH($E2742,Clients!$A$2:$A$1020,0)),"")</f>
        <v/>
      </c>
      <c r="U2742" s="67">
        <f>IFERROR(INDEX(Clients!$I$2:$I$1020,MATCH($E2742,Clients!$A$2:$A$1020,0)),"")</f>
        <v/>
      </c>
      <c r="V2742" s="69">
        <f>1</f>
        <v/>
      </c>
      <c r="W2742" s="69">
        <f>IF($N2742="Accepté",1,0)</f>
        <v/>
      </c>
      <c r="X2742" s="68">
        <f>$M2742*$W2742</f>
        <v/>
      </c>
      <c r="Y2742" s="68">
        <f>IF($N2742="En cours",0,$M2742)</f>
        <v/>
      </c>
      <c r="Z2742" s="69">
        <f>IF($P2742="",0,1)</f>
        <v/>
      </c>
      <c r="AA2742" s="70">
        <f>IF($P2742="",0,$P2742)</f>
        <v/>
      </c>
      <c r="AB2742" s="69">
        <f>IF(AND($P2742&lt;&gt;"",$P2742&lt;=Paramètres!$C$14),1,0)</f>
        <v/>
      </c>
      <c r="AC2742" s="67">
        <f>IF($P2742="","Jamais relancé",IF($P2742&lt;=3,"0-3 j",IF($P2742&lt;=7,"4-7 j",IF($P2742&lt;=15,"8-15 j","Plus de 15 j"))))</f>
        <v/>
      </c>
      <c r="AD2742" s="67">
        <f>IF($M2742&lt;=1000,"Moins de 1 k€",IF($M2742&lt;=5000,"1 à 5 k€",IF($M2742&lt;=15000,"5 à 15 k€","Plus de 15 k€")))</f>
        <v/>
      </c>
    </row>
    <row r="2743">
      <c r="A2743" s="65" t="inlineStr">
        <is>
          <t>DEV-02742</t>
        </is>
      </c>
      <c r="B2743" s="66" t="n">
        <v>46091</v>
      </c>
      <c r="C2743" s="65" t="inlineStr">
        <is>
          <t>2026-03</t>
        </is>
      </c>
      <c r="D2743" s="65" t="inlineStr">
        <is>
          <t>2025-2026</t>
        </is>
      </c>
      <c r="E2743" s="65" t="inlineStr">
        <is>
          <t>CLI-0386</t>
        </is>
      </c>
      <c r="F2743" s="65" t="inlineStr">
        <is>
          <t>Collectivité</t>
        </is>
      </c>
      <c r="G2743" s="65" t="inlineStr">
        <is>
          <t>Bordeaux</t>
        </is>
      </c>
      <c r="H2743" s="65" t="inlineStr">
        <is>
          <t>Sophie Marchand</t>
        </is>
      </c>
      <c r="I2743" s="65" t="inlineStr">
        <is>
          <t>Dépannage</t>
        </is>
      </c>
      <c r="J2743" s="65" t="inlineStr">
        <is>
          <t>DP-002</t>
        </is>
      </c>
      <c r="K2743" s="65" t="inlineStr">
        <is>
          <t>Débouchage canalisation</t>
        </is>
      </c>
      <c r="L2743" s="67" t="n">
        <v>1</v>
      </c>
      <c r="M2743" s="68" t="n">
        <v>934.4299999999999</v>
      </c>
      <c r="N2743" s="65" t="inlineStr">
        <is>
          <t>Sans réponse</t>
        </is>
      </c>
      <c r="O2743" s="66" t="n">
        <v>46124</v>
      </c>
      <c r="P2743" s="67" t="n"/>
      <c r="Q2743" s="67" t="n">
        <v>0</v>
      </c>
      <c r="R2743" s="67">
        <f>$I2743</f>
        <v/>
      </c>
      <c r="S2743" s="67">
        <f>$K2743</f>
        <v/>
      </c>
      <c r="T2743" s="67">
        <f>IFERROR(INDEX(Clients!$G$2:$G$1020,MATCH($E2743,Clients!$A$2:$A$1020,0)),"")</f>
        <v/>
      </c>
      <c r="U2743" s="67">
        <f>IFERROR(INDEX(Clients!$I$2:$I$1020,MATCH($E2743,Clients!$A$2:$A$1020,0)),"")</f>
        <v/>
      </c>
      <c r="V2743" s="69">
        <f>1</f>
        <v/>
      </c>
      <c r="W2743" s="69">
        <f>IF($N2743="Accepté",1,0)</f>
        <v/>
      </c>
      <c r="X2743" s="68">
        <f>$M2743*$W2743</f>
        <v/>
      </c>
      <c r="Y2743" s="68">
        <f>IF($N2743="En cours",0,$M2743)</f>
        <v/>
      </c>
      <c r="Z2743" s="69">
        <f>IF($P2743="",0,1)</f>
        <v/>
      </c>
      <c r="AA2743" s="70">
        <f>IF($P2743="",0,$P2743)</f>
        <v/>
      </c>
      <c r="AB2743" s="69">
        <f>IF(AND($P2743&lt;&gt;"",$P2743&lt;=Paramètres!$C$14),1,0)</f>
        <v/>
      </c>
      <c r="AC2743" s="67">
        <f>IF($P2743="","Jamais relancé",IF($P2743&lt;=3,"0-3 j",IF($P2743&lt;=7,"4-7 j",IF($P2743&lt;=15,"8-15 j","Plus de 15 j"))))</f>
        <v/>
      </c>
      <c r="AD2743" s="67">
        <f>IF($M2743&lt;=1000,"Moins de 1 k€",IF($M2743&lt;=5000,"1 à 5 k€",IF($M2743&lt;=15000,"5 à 15 k€","Plus de 15 k€")))</f>
        <v/>
      </c>
    </row>
    <row r="2744">
      <c r="A2744" s="65" t="inlineStr">
        <is>
          <t>DEV-02743</t>
        </is>
      </c>
      <c r="B2744" s="66" t="n">
        <v>46092</v>
      </c>
      <c r="C2744" s="65" t="inlineStr">
        <is>
          <t>2026-03</t>
        </is>
      </c>
      <c r="D2744" s="65" t="inlineStr">
        <is>
          <t>2025-2026</t>
        </is>
      </c>
      <c r="E2744" s="65" t="inlineStr">
        <is>
          <t>CLI-0365</t>
        </is>
      </c>
      <c r="F2744" s="65" t="inlineStr">
        <is>
          <t>Particulier</t>
        </is>
      </c>
      <c r="G2744" s="65" t="inlineStr">
        <is>
          <t>Toulouse</t>
        </is>
      </c>
      <c r="H2744" s="65" t="inlineStr">
        <is>
          <t>Nadia Cherif</t>
        </is>
      </c>
      <c r="I2744" s="65" t="inlineStr">
        <is>
          <t>Salle de bain</t>
        </is>
      </c>
      <c r="J2744" s="65" t="inlineStr">
        <is>
          <t>SB-003</t>
        </is>
      </c>
      <c r="K2744" s="65" t="inlineStr">
        <is>
          <t>Pose meuble vasque + robinetterie</t>
        </is>
      </c>
      <c r="L2744" s="67" t="n">
        <v>1</v>
      </c>
      <c r="M2744" s="68" t="n">
        <v>1435.14</v>
      </c>
      <c r="N2744" s="65" t="inlineStr">
        <is>
          <t>Refusé</t>
        </is>
      </c>
      <c r="O2744" s="66" t="n">
        <v>46112</v>
      </c>
      <c r="P2744" s="67" t="n"/>
      <c r="Q2744" s="67" t="n">
        <v>0</v>
      </c>
      <c r="R2744" s="67">
        <f>$I2744</f>
        <v/>
      </c>
      <c r="S2744" s="67">
        <f>$K2744</f>
        <v/>
      </c>
      <c r="T2744" s="67">
        <f>IFERROR(INDEX(Clients!$G$2:$G$1020,MATCH($E2744,Clients!$A$2:$A$1020,0)),"")</f>
        <v/>
      </c>
      <c r="U2744" s="67">
        <f>IFERROR(INDEX(Clients!$I$2:$I$1020,MATCH($E2744,Clients!$A$2:$A$1020,0)),"")</f>
        <v/>
      </c>
      <c r="V2744" s="69">
        <f>1</f>
        <v/>
      </c>
      <c r="W2744" s="69">
        <f>IF($N2744="Accepté",1,0)</f>
        <v/>
      </c>
      <c r="X2744" s="68">
        <f>$M2744*$W2744</f>
        <v/>
      </c>
      <c r="Y2744" s="68">
        <f>IF($N2744="En cours",0,$M2744)</f>
        <v/>
      </c>
      <c r="Z2744" s="69">
        <f>IF($P2744="",0,1)</f>
        <v/>
      </c>
      <c r="AA2744" s="70">
        <f>IF($P2744="",0,$P2744)</f>
        <v/>
      </c>
      <c r="AB2744" s="69">
        <f>IF(AND($P2744&lt;&gt;"",$P2744&lt;=Paramètres!$C$14),1,0)</f>
        <v/>
      </c>
      <c r="AC2744" s="67">
        <f>IF($P2744="","Jamais relancé",IF($P2744&lt;=3,"0-3 j",IF($P2744&lt;=7,"4-7 j",IF($P2744&lt;=15,"8-15 j","Plus de 15 j"))))</f>
        <v/>
      </c>
      <c r="AD2744" s="67">
        <f>IF($M2744&lt;=1000,"Moins de 1 k€",IF($M2744&lt;=5000,"1 à 5 k€",IF($M2744&lt;=15000,"5 à 15 k€","Plus de 15 k€")))</f>
        <v/>
      </c>
    </row>
    <row r="2745">
      <c r="A2745" s="65" t="inlineStr">
        <is>
          <t>DEV-02744</t>
        </is>
      </c>
      <c r="B2745" s="66" t="n">
        <v>46092</v>
      </c>
      <c r="C2745" s="65" t="inlineStr">
        <is>
          <t>2026-03</t>
        </is>
      </c>
      <c r="D2745" s="65" t="inlineStr">
        <is>
          <t>2025-2026</t>
        </is>
      </c>
      <c r="E2745" s="65" t="inlineStr">
        <is>
          <t>CLI-0229</t>
        </is>
      </c>
      <c r="F2745" s="65" t="inlineStr">
        <is>
          <t>Particulier</t>
        </is>
      </c>
      <c r="G2745" s="65" t="inlineStr">
        <is>
          <t>Toulouse</t>
        </is>
      </c>
      <c r="H2745" s="65" t="inlineStr">
        <is>
          <t>Julien Fabre</t>
        </is>
      </c>
      <c r="I2745" s="65" t="inlineStr">
        <is>
          <t>Électricité</t>
        </is>
      </c>
      <c r="J2745" s="65" t="inlineStr">
        <is>
          <t>EL-001</t>
        </is>
      </c>
      <c r="K2745" s="65" t="inlineStr">
        <is>
          <t>Mise aux normes tableau électrique</t>
        </is>
      </c>
      <c r="L2745" s="67" t="n">
        <v>1</v>
      </c>
      <c r="M2745" s="68" t="n">
        <v>1750.08</v>
      </c>
      <c r="N2745" s="65" t="inlineStr">
        <is>
          <t>Sans réponse</t>
        </is>
      </c>
      <c r="O2745" s="66" t="n">
        <v>46105</v>
      </c>
      <c r="P2745" s="67" t="n">
        <v>9</v>
      </c>
      <c r="Q2745" s="67" t="n">
        <v>1</v>
      </c>
      <c r="R2745" s="67">
        <f>$I2745</f>
        <v/>
      </c>
      <c r="S2745" s="67">
        <f>$K2745</f>
        <v/>
      </c>
      <c r="T2745" s="67">
        <f>IFERROR(INDEX(Clients!$G$2:$G$1020,MATCH($E2745,Clients!$A$2:$A$1020,0)),"")</f>
        <v/>
      </c>
      <c r="U2745" s="67">
        <f>IFERROR(INDEX(Clients!$I$2:$I$1020,MATCH($E2745,Clients!$A$2:$A$1020,0)),"")</f>
        <v/>
      </c>
      <c r="V2745" s="69">
        <f>1</f>
        <v/>
      </c>
      <c r="W2745" s="69">
        <f>IF($N2745="Accepté",1,0)</f>
        <v/>
      </c>
      <c r="X2745" s="68">
        <f>$M2745*$W2745</f>
        <v/>
      </c>
      <c r="Y2745" s="68">
        <f>IF($N2745="En cours",0,$M2745)</f>
        <v/>
      </c>
      <c r="Z2745" s="69">
        <f>IF($P2745="",0,1)</f>
        <v/>
      </c>
      <c r="AA2745" s="70">
        <f>IF($P2745="",0,$P2745)</f>
        <v/>
      </c>
      <c r="AB2745" s="69">
        <f>IF(AND($P2745&lt;&gt;"",$P2745&lt;=Paramètres!$C$14),1,0)</f>
        <v/>
      </c>
      <c r="AC2745" s="67">
        <f>IF($P2745="","Jamais relancé",IF($P2745&lt;=3,"0-3 j",IF($P2745&lt;=7,"4-7 j",IF($P2745&lt;=15,"8-15 j","Plus de 15 j"))))</f>
        <v/>
      </c>
      <c r="AD2745" s="67">
        <f>IF($M2745&lt;=1000,"Moins de 1 k€",IF($M2745&lt;=5000,"1 à 5 k€",IF($M2745&lt;=15000,"5 à 15 k€","Plus de 15 k€")))</f>
        <v/>
      </c>
    </row>
    <row r="2746">
      <c r="A2746" s="65" t="inlineStr">
        <is>
          <t>DEV-02745</t>
        </is>
      </c>
      <c r="B2746" s="66" t="n">
        <v>46092</v>
      </c>
      <c r="C2746" s="65" t="inlineStr">
        <is>
          <t>2026-03</t>
        </is>
      </c>
      <c r="D2746" s="65" t="inlineStr">
        <is>
          <t>2025-2026</t>
        </is>
      </c>
      <c r="E2746" s="65" t="inlineStr">
        <is>
          <t>CLI-0297</t>
        </is>
      </c>
      <c r="F2746" s="65" t="inlineStr">
        <is>
          <t>Professionnel</t>
        </is>
      </c>
      <c r="G2746" s="65" t="inlineStr">
        <is>
          <t>Bordeaux</t>
        </is>
      </c>
      <c r="H2746" s="65" t="inlineStr">
        <is>
          <t>Karim Belkacem</t>
        </is>
      </c>
      <c r="I2746" s="65" t="inlineStr">
        <is>
          <t>Électricité</t>
        </is>
      </c>
      <c r="J2746" s="65" t="inlineStr">
        <is>
          <t>EL-003</t>
        </is>
      </c>
      <c r="K2746" s="65" t="inlineStr">
        <is>
          <t>Rénovation électrique complète</t>
        </is>
      </c>
      <c r="L2746" s="67" t="n">
        <v>1</v>
      </c>
      <c r="M2746" s="68" t="n">
        <v>16887.73</v>
      </c>
      <c r="N2746" s="65" t="inlineStr">
        <is>
          <t>Refusé</t>
        </is>
      </c>
      <c r="O2746" s="66" t="n">
        <v>46114</v>
      </c>
      <c r="P2746" s="67" t="n">
        <v>11</v>
      </c>
      <c r="Q2746" s="67" t="n">
        <v>2</v>
      </c>
      <c r="R2746" s="67">
        <f>$I2746</f>
        <v/>
      </c>
      <c r="S2746" s="67">
        <f>$K2746</f>
        <v/>
      </c>
      <c r="T2746" s="67">
        <f>IFERROR(INDEX(Clients!$G$2:$G$1020,MATCH($E2746,Clients!$A$2:$A$1020,0)),"")</f>
        <v/>
      </c>
      <c r="U2746" s="67">
        <f>IFERROR(INDEX(Clients!$I$2:$I$1020,MATCH($E2746,Clients!$A$2:$A$1020,0)),"")</f>
        <v/>
      </c>
      <c r="V2746" s="69">
        <f>1</f>
        <v/>
      </c>
      <c r="W2746" s="69">
        <f>IF($N2746="Accepté",1,0)</f>
        <v/>
      </c>
      <c r="X2746" s="68">
        <f>$M2746*$W2746</f>
        <v/>
      </c>
      <c r="Y2746" s="68">
        <f>IF($N2746="En cours",0,$M2746)</f>
        <v/>
      </c>
      <c r="Z2746" s="69">
        <f>IF($P2746="",0,1)</f>
        <v/>
      </c>
      <c r="AA2746" s="70">
        <f>IF($P2746="",0,$P2746)</f>
        <v/>
      </c>
      <c r="AB2746" s="69">
        <f>IF(AND($P2746&lt;&gt;"",$P2746&lt;=Paramètres!$C$14),1,0)</f>
        <v/>
      </c>
      <c r="AC2746" s="67">
        <f>IF($P2746="","Jamais relancé",IF($P2746&lt;=3,"0-3 j",IF($P2746&lt;=7,"4-7 j",IF($P2746&lt;=15,"8-15 j","Plus de 15 j"))))</f>
        <v/>
      </c>
      <c r="AD2746" s="67">
        <f>IF($M2746&lt;=1000,"Moins de 1 k€",IF($M2746&lt;=5000,"1 à 5 k€",IF($M2746&lt;=15000,"5 à 15 k€","Plus de 15 k€")))</f>
        <v/>
      </c>
    </row>
    <row r="2747">
      <c r="A2747" s="65" t="inlineStr">
        <is>
          <t>DEV-02746</t>
        </is>
      </c>
      <c r="B2747" s="66" t="n">
        <v>46092</v>
      </c>
      <c r="C2747" s="65" t="inlineStr">
        <is>
          <t>2026-03</t>
        </is>
      </c>
      <c r="D2747" s="65" t="inlineStr">
        <is>
          <t>2025-2026</t>
        </is>
      </c>
      <c r="E2747" s="65" t="inlineStr">
        <is>
          <t>CLI-0143</t>
        </is>
      </c>
      <c r="F2747" s="65" t="inlineStr">
        <is>
          <t>Particulier</t>
        </is>
      </c>
      <c r="G2747" s="65" t="inlineStr">
        <is>
          <t>Toulouse</t>
        </is>
      </c>
      <c r="H2747" s="65" t="inlineStr">
        <is>
          <t>Nadia Cherif</t>
        </is>
      </c>
      <c r="I2747" s="65" t="inlineStr">
        <is>
          <t>Dépannage</t>
        </is>
      </c>
      <c r="J2747" s="65" t="inlineStr">
        <is>
          <t>DP-002</t>
        </is>
      </c>
      <c r="K2747" s="65" t="inlineStr">
        <is>
          <t>Débouchage canalisation</t>
        </is>
      </c>
      <c r="L2747" s="67" t="n">
        <v>1</v>
      </c>
      <c r="M2747" s="68" t="n">
        <v>348.57</v>
      </c>
      <c r="N2747" s="65" t="inlineStr">
        <is>
          <t>Accepté</t>
        </is>
      </c>
      <c r="O2747" s="66" t="n">
        <v>46111</v>
      </c>
      <c r="P2747" s="67" t="n"/>
      <c r="Q2747" s="67" t="n">
        <v>0</v>
      </c>
      <c r="R2747" s="67">
        <f>$I2747</f>
        <v/>
      </c>
      <c r="S2747" s="67">
        <f>$K2747</f>
        <v/>
      </c>
      <c r="T2747" s="67">
        <f>IFERROR(INDEX(Clients!$G$2:$G$1020,MATCH($E2747,Clients!$A$2:$A$1020,0)),"")</f>
        <v/>
      </c>
      <c r="U2747" s="67">
        <f>IFERROR(INDEX(Clients!$I$2:$I$1020,MATCH($E2747,Clients!$A$2:$A$1020,0)),"")</f>
        <v/>
      </c>
      <c r="V2747" s="69">
        <f>1</f>
        <v/>
      </c>
      <c r="W2747" s="69">
        <f>IF($N2747="Accepté",1,0)</f>
        <v/>
      </c>
      <c r="X2747" s="68">
        <f>$M2747*$W2747</f>
        <v/>
      </c>
      <c r="Y2747" s="68">
        <f>IF($N2747="En cours",0,$M2747)</f>
        <v/>
      </c>
      <c r="Z2747" s="69">
        <f>IF($P2747="",0,1)</f>
        <v/>
      </c>
      <c r="AA2747" s="70">
        <f>IF($P2747="",0,$P2747)</f>
        <v/>
      </c>
      <c r="AB2747" s="69">
        <f>IF(AND($P2747&lt;&gt;"",$P2747&lt;=Paramètres!$C$14),1,0)</f>
        <v/>
      </c>
      <c r="AC2747" s="67">
        <f>IF($P2747="","Jamais relancé",IF($P2747&lt;=3,"0-3 j",IF($P2747&lt;=7,"4-7 j",IF($P2747&lt;=15,"8-15 j","Plus de 15 j"))))</f>
        <v/>
      </c>
      <c r="AD2747" s="67">
        <f>IF($M2747&lt;=1000,"Moins de 1 k€",IF($M2747&lt;=5000,"1 à 5 k€",IF($M2747&lt;=15000,"5 à 15 k€","Plus de 15 k€")))</f>
        <v/>
      </c>
    </row>
    <row r="2748">
      <c r="A2748" s="65" t="inlineStr">
        <is>
          <t>DEV-02747</t>
        </is>
      </c>
      <c r="B2748" s="66" t="n">
        <v>46092</v>
      </c>
      <c r="C2748" s="65" t="inlineStr">
        <is>
          <t>2026-03</t>
        </is>
      </c>
      <c r="D2748" s="65" t="inlineStr">
        <is>
          <t>2025-2026</t>
        </is>
      </c>
      <c r="E2748" s="65" t="inlineStr">
        <is>
          <t>CLI-0389</t>
        </is>
      </c>
      <c r="F2748" s="65" t="inlineStr">
        <is>
          <t>Professionnel</t>
        </is>
      </c>
      <c r="G2748" s="65" t="inlineStr">
        <is>
          <t>Bordeaux</t>
        </is>
      </c>
      <c r="H2748" s="65" t="inlineStr">
        <is>
          <t>Karim Belkacem</t>
        </is>
      </c>
      <c r="I2748" s="65" t="inlineStr">
        <is>
          <t>Dépannage</t>
        </is>
      </c>
      <c r="J2748" s="65" t="inlineStr">
        <is>
          <t>DP-001</t>
        </is>
      </c>
      <c r="K2748" s="65" t="inlineStr">
        <is>
          <t>Dépannage plomberie urgence</t>
        </is>
      </c>
      <c r="L2748" s="67" t="n">
        <v>1</v>
      </c>
      <c r="M2748" s="68" t="n">
        <v>426.46</v>
      </c>
      <c r="N2748" s="65" t="inlineStr">
        <is>
          <t>Sans réponse</t>
        </is>
      </c>
      <c r="O2748" s="66" t="n">
        <v>46096</v>
      </c>
      <c r="P2748" s="67" t="n"/>
      <c r="Q2748" s="67" t="n">
        <v>0</v>
      </c>
      <c r="R2748" s="67">
        <f>$I2748</f>
        <v/>
      </c>
      <c r="S2748" s="67">
        <f>$K2748</f>
        <v/>
      </c>
      <c r="T2748" s="67">
        <f>IFERROR(INDEX(Clients!$G$2:$G$1020,MATCH($E2748,Clients!$A$2:$A$1020,0)),"")</f>
        <v/>
      </c>
      <c r="U2748" s="67">
        <f>IFERROR(INDEX(Clients!$I$2:$I$1020,MATCH($E2748,Clients!$A$2:$A$1020,0)),"")</f>
        <v/>
      </c>
      <c r="V2748" s="69">
        <f>1</f>
        <v/>
      </c>
      <c r="W2748" s="69">
        <f>IF($N2748="Accepté",1,0)</f>
        <v/>
      </c>
      <c r="X2748" s="68">
        <f>$M2748*$W2748</f>
        <v/>
      </c>
      <c r="Y2748" s="68">
        <f>IF($N2748="En cours",0,$M2748)</f>
        <v/>
      </c>
      <c r="Z2748" s="69">
        <f>IF($P2748="",0,1)</f>
        <v/>
      </c>
      <c r="AA2748" s="70">
        <f>IF($P2748="",0,$P2748)</f>
        <v/>
      </c>
      <c r="AB2748" s="69">
        <f>IF(AND($P2748&lt;&gt;"",$P2748&lt;=Paramètres!$C$14),1,0)</f>
        <v/>
      </c>
      <c r="AC2748" s="67">
        <f>IF($P2748="","Jamais relancé",IF($P2748&lt;=3,"0-3 j",IF($P2748&lt;=7,"4-7 j",IF($P2748&lt;=15,"8-15 j","Plus de 15 j"))))</f>
        <v/>
      </c>
      <c r="AD2748" s="67">
        <f>IF($M2748&lt;=1000,"Moins de 1 k€",IF($M2748&lt;=5000,"1 à 5 k€",IF($M2748&lt;=15000,"5 à 15 k€","Plus de 15 k€")))</f>
        <v/>
      </c>
    </row>
    <row r="2749">
      <c r="A2749" s="65" t="inlineStr">
        <is>
          <t>DEV-02748</t>
        </is>
      </c>
      <c r="B2749" s="66" t="n">
        <v>46093</v>
      </c>
      <c r="C2749" s="65" t="inlineStr">
        <is>
          <t>2026-03</t>
        </is>
      </c>
      <c r="D2749" s="65" t="inlineStr">
        <is>
          <t>2025-2026</t>
        </is>
      </c>
      <c r="E2749" s="65" t="inlineStr">
        <is>
          <t>CLI-0131</t>
        </is>
      </c>
      <c r="F2749" s="65" t="inlineStr">
        <is>
          <t>Particulier</t>
        </is>
      </c>
      <c r="G2749" s="65" t="inlineStr">
        <is>
          <t>Toulouse</t>
        </is>
      </c>
      <c r="H2749" s="65" t="inlineStr">
        <is>
          <t>Julien Fabre</t>
        </is>
      </c>
      <c r="I2749" s="65" t="inlineStr">
        <is>
          <t>Plomberie</t>
        </is>
      </c>
      <c r="J2749" s="65" t="inlineStr">
        <is>
          <t>PR-003</t>
        </is>
      </c>
      <c r="K2749" s="65" t="inlineStr">
        <is>
          <t>Réfection réseau eau appartement</t>
        </is>
      </c>
      <c r="L2749" s="67" t="n">
        <v>1</v>
      </c>
      <c r="M2749" s="68" t="n">
        <v>3022.39</v>
      </c>
      <c r="N2749" s="65" t="inlineStr">
        <is>
          <t>Accepté</t>
        </is>
      </c>
      <c r="O2749" s="66" t="n">
        <v>46126</v>
      </c>
      <c r="P2749" s="67" t="n">
        <v>6</v>
      </c>
      <c r="Q2749" s="67" t="n">
        <v>3</v>
      </c>
      <c r="R2749" s="67">
        <f>$I2749</f>
        <v/>
      </c>
      <c r="S2749" s="67">
        <f>$K2749</f>
        <v/>
      </c>
      <c r="T2749" s="67">
        <f>IFERROR(INDEX(Clients!$G$2:$G$1020,MATCH($E2749,Clients!$A$2:$A$1020,0)),"")</f>
        <v/>
      </c>
      <c r="U2749" s="67">
        <f>IFERROR(INDEX(Clients!$I$2:$I$1020,MATCH($E2749,Clients!$A$2:$A$1020,0)),"")</f>
        <v/>
      </c>
      <c r="V2749" s="69">
        <f>1</f>
        <v/>
      </c>
      <c r="W2749" s="69">
        <f>IF($N2749="Accepté",1,0)</f>
        <v/>
      </c>
      <c r="X2749" s="68">
        <f>$M2749*$W2749</f>
        <v/>
      </c>
      <c r="Y2749" s="68">
        <f>IF($N2749="En cours",0,$M2749)</f>
        <v/>
      </c>
      <c r="Z2749" s="69">
        <f>IF($P2749="",0,1)</f>
        <v/>
      </c>
      <c r="AA2749" s="70">
        <f>IF($P2749="",0,$P2749)</f>
        <v/>
      </c>
      <c r="AB2749" s="69">
        <f>IF(AND($P2749&lt;&gt;"",$P2749&lt;=Paramètres!$C$14),1,0)</f>
        <v/>
      </c>
      <c r="AC2749" s="67">
        <f>IF($P2749="","Jamais relancé",IF($P2749&lt;=3,"0-3 j",IF($P2749&lt;=7,"4-7 j",IF($P2749&lt;=15,"8-15 j","Plus de 15 j"))))</f>
        <v/>
      </c>
      <c r="AD2749" s="67">
        <f>IF($M2749&lt;=1000,"Moins de 1 k€",IF($M2749&lt;=5000,"1 à 5 k€",IF($M2749&lt;=15000,"5 à 15 k€","Plus de 15 k€")))</f>
        <v/>
      </c>
    </row>
    <row r="2750">
      <c r="A2750" s="65" t="inlineStr">
        <is>
          <t>DEV-02749</t>
        </is>
      </c>
      <c r="B2750" s="66" t="n">
        <v>46093</v>
      </c>
      <c r="C2750" s="65" t="inlineStr">
        <is>
          <t>2026-03</t>
        </is>
      </c>
      <c r="D2750" s="65" t="inlineStr">
        <is>
          <t>2025-2026</t>
        </is>
      </c>
      <c r="E2750" s="65" t="inlineStr">
        <is>
          <t>CLI-0599</t>
        </is>
      </c>
      <c r="F2750" s="65" t="inlineStr">
        <is>
          <t>Particulier</t>
        </is>
      </c>
      <c r="G2750" s="65" t="inlineStr">
        <is>
          <t>Bordeaux</t>
        </is>
      </c>
      <c r="H2750" s="65" t="inlineStr">
        <is>
          <t>Karim Belkacem</t>
        </is>
      </c>
      <c r="I2750" s="65" t="inlineStr">
        <is>
          <t>Dépannage</t>
        </is>
      </c>
      <c r="J2750" s="65" t="inlineStr">
        <is>
          <t>DP-003</t>
        </is>
      </c>
      <c r="K2750" s="65" t="inlineStr">
        <is>
          <t>Dépannage électrique urgence</t>
        </is>
      </c>
      <c r="L2750" s="67" t="n">
        <v>1</v>
      </c>
      <c r="M2750" s="68" t="n">
        <v>345.57</v>
      </c>
      <c r="N2750" s="65" t="inlineStr">
        <is>
          <t>Accepté</t>
        </is>
      </c>
      <c r="O2750" s="66" t="n">
        <v>46099</v>
      </c>
      <c r="P2750" s="67" t="n">
        <v>9</v>
      </c>
      <c r="Q2750" s="67" t="n">
        <v>0</v>
      </c>
      <c r="R2750" s="67">
        <f>$I2750</f>
        <v/>
      </c>
      <c r="S2750" s="67">
        <f>$K2750</f>
        <v/>
      </c>
      <c r="T2750" s="67">
        <f>IFERROR(INDEX(Clients!$G$2:$G$1020,MATCH($E2750,Clients!$A$2:$A$1020,0)),"")</f>
        <v/>
      </c>
      <c r="U2750" s="67">
        <f>IFERROR(INDEX(Clients!$I$2:$I$1020,MATCH($E2750,Clients!$A$2:$A$1020,0)),"")</f>
        <v/>
      </c>
      <c r="V2750" s="69">
        <f>1</f>
        <v/>
      </c>
      <c r="W2750" s="69">
        <f>IF($N2750="Accepté",1,0)</f>
        <v/>
      </c>
      <c r="X2750" s="68">
        <f>$M2750*$W2750</f>
        <v/>
      </c>
      <c r="Y2750" s="68">
        <f>IF($N2750="En cours",0,$M2750)</f>
        <v/>
      </c>
      <c r="Z2750" s="69">
        <f>IF($P2750="",0,1)</f>
        <v/>
      </c>
      <c r="AA2750" s="70">
        <f>IF($P2750="",0,$P2750)</f>
        <v/>
      </c>
      <c r="AB2750" s="69">
        <f>IF(AND($P2750&lt;&gt;"",$P2750&lt;=Paramètres!$C$14),1,0)</f>
        <v/>
      </c>
      <c r="AC2750" s="67">
        <f>IF($P2750="","Jamais relancé",IF($P2750&lt;=3,"0-3 j",IF($P2750&lt;=7,"4-7 j",IF($P2750&lt;=15,"8-15 j","Plus de 15 j"))))</f>
        <v/>
      </c>
      <c r="AD2750" s="67">
        <f>IF($M2750&lt;=1000,"Moins de 1 k€",IF($M2750&lt;=5000,"1 à 5 k€",IF($M2750&lt;=15000,"5 à 15 k€","Plus de 15 k€")))</f>
        <v/>
      </c>
    </row>
    <row r="2751">
      <c r="A2751" s="65" t="inlineStr">
        <is>
          <t>DEV-02750</t>
        </is>
      </c>
      <c r="B2751" s="66" t="n">
        <v>46093</v>
      </c>
      <c r="C2751" s="65" t="inlineStr">
        <is>
          <t>2026-03</t>
        </is>
      </c>
      <c r="D2751" s="65" t="inlineStr">
        <is>
          <t>2025-2026</t>
        </is>
      </c>
      <c r="E2751" s="65" t="inlineStr">
        <is>
          <t>CLI-0270</t>
        </is>
      </c>
      <c r="F2751" s="65" t="inlineStr">
        <is>
          <t>Particulier</t>
        </is>
      </c>
      <c r="G2751" s="65" t="inlineStr">
        <is>
          <t>Bordeaux</t>
        </is>
      </c>
      <c r="H2751" s="65" t="inlineStr">
        <is>
          <t>Sophie Marchand</t>
        </is>
      </c>
      <c r="I2751" s="65" t="inlineStr">
        <is>
          <t>Plomberie</t>
        </is>
      </c>
      <c r="J2751" s="65" t="inlineStr">
        <is>
          <t>PR-003</t>
        </is>
      </c>
      <c r="K2751" s="65" t="inlineStr">
        <is>
          <t>Réfection réseau eau appartement</t>
        </is>
      </c>
      <c r="L2751" s="67" t="n">
        <v>1</v>
      </c>
      <c r="M2751" s="68" t="n">
        <v>3474.65</v>
      </c>
      <c r="N2751" s="65" t="inlineStr">
        <is>
          <t>Accepté</t>
        </is>
      </c>
      <c r="O2751" s="66" t="n">
        <v>46103</v>
      </c>
      <c r="P2751" s="67" t="n">
        <v>11</v>
      </c>
      <c r="Q2751" s="67" t="n">
        <v>0</v>
      </c>
      <c r="R2751" s="67">
        <f>$I2751</f>
        <v/>
      </c>
      <c r="S2751" s="67">
        <f>$K2751</f>
        <v/>
      </c>
      <c r="T2751" s="67">
        <f>IFERROR(INDEX(Clients!$G$2:$G$1020,MATCH($E2751,Clients!$A$2:$A$1020,0)),"")</f>
        <v/>
      </c>
      <c r="U2751" s="67">
        <f>IFERROR(INDEX(Clients!$I$2:$I$1020,MATCH($E2751,Clients!$A$2:$A$1020,0)),"")</f>
        <v/>
      </c>
      <c r="V2751" s="69">
        <f>1</f>
        <v/>
      </c>
      <c r="W2751" s="69">
        <f>IF($N2751="Accepté",1,0)</f>
        <v/>
      </c>
      <c r="X2751" s="68">
        <f>$M2751*$W2751</f>
        <v/>
      </c>
      <c r="Y2751" s="68">
        <f>IF($N2751="En cours",0,$M2751)</f>
        <v/>
      </c>
      <c r="Z2751" s="69">
        <f>IF($P2751="",0,1)</f>
        <v/>
      </c>
      <c r="AA2751" s="70">
        <f>IF($P2751="",0,$P2751)</f>
        <v/>
      </c>
      <c r="AB2751" s="69">
        <f>IF(AND($P2751&lt;&gt;"",$P2751&lt;=Paramètres!$C$14),1,0)</f>
        <v/>
      </c>
      <c r="AC2751" s="67">
        <f>IF($P2751="","Jamais relancé",IF($P2751&lt;=3,"0-3 j",IF($P2751&lt;=7,"4-7 j",IF($P2751&lt;=15,"8-15 j","Plus de 15 j"))))</f>
        <v/>
      </c>
      <c r="AD2751" s="67">
        <f>IF($M2751&lt;=1000,"Moins de 1 k€",IF($M2751&lt;=5000,"1 à 5 k€",IF($M2751&lt;=15000,"5 à 15 k€","Plus de 15 k€")))</f>
        <v/>
      </c>
    </row>
    <row r="2752">
      <c r="A2752" s="65" t="inlineStr">
        <is>
          <t>DEV-02751</t>
        </is>
      </c>
      <c r="B2752" s="66" t="n">
        <v>46093</v>
      </c>
      <c r="C2752" s="65" t="inlineStr">
        <is>
          <t>2026-03</t>
        </is>
      </c>
      <c r="D2752" s="65" t="inlineStr">
        <is>
          <t>2025-2026</t>
        </is>
      </c>
      <c r="E2752" s="65" t="inlineStr">
        <is>
          <t>CLI-0364</t>
        </is>
      </c>
      <c r="F2752" s="65" t="inlineStr">
        <is>
          <t>Particulier</t>
        </is>
      </c>
      <c r="G2752" s="65" t="inlineStr">
        <is>
          <t>Bordeaux</t>
        </is>
      </c>
      <c r="H2752" s="65" t="inlineStr">
        <is>
          <t>Karim Belkacem</t>
        </is>
      </c>
      <c r="I2752" s="65" t="inlineStr">
        <is>
          <t>Plomberie</t>
        </is>
      </c>
      <c r="J2752" s="65" t="inlineStr">
        <is>
          <t>PR-001</t>
        </is>
      </c>
      <c r="K2752" s="65" t="inlineStr">
        <is>
          <t>Remplacement chauffe-eau 200 L</t>
        </is>
      </c>
      <c r="L2752" s="67" t="n">
        <v>1</v>
      </c>
      <c r="M2752" s="68" t="n">
        <v>1509.37</v>
      </c>
      <c r="N2752" s="65" t="inlineStr">
        <is>
          <t>Refusé</t>
        </is>
      </c>
      <c r="O2752" s="66" t="n">
        <v>46098</v>
      </c>
      <c r="P2752" s="67" t="n">
        <v>13</v>
      </c>
      <c r="Q2752" s="67" t="n">
        <v>0</v>
      </c>
      <c r="R2752" s="67">
        <f>$I2752</f>
        <v/>
      </c>
      <c r="S2752" s="67">
        <f>$K2752</f>
        <v/>
      </c>
      <c r="T2752" s="67">
        <f>IFERROR(INDEX(Clients!$G$2:$G$1020,MATCH($E2752,Clients!$A$2:$A$1020,0)),"")</f>
        <v/>
      </c>
      <c r="U2752" s="67">
        <f>IFERROR(INDEX(Clients!$I$2:$I$1020,MATCH($E2752,Clients!$A$2:$A$1020,0)),"")</f>
        <v/>
      </c>
      <c r="V2752" s="69">
        <f>1</f>
        <v/>
      </c>
      <c r="W2752" s="69">
        <f>IF($N2752="Accepté",1,0)</f>
        <v/>
      </c>
      <c r="X2752" s="68">
        <f>$M2752*$W2752</f>
        <v/>
      </c>
      <c r="Y2752" s="68">
        <f>IF($N2752="En cours",0,$M2752)</f>
        <v/>
      </c>
      <c r="Z2752" s="69">
        <f>IF($P2752="",0,1)</f>
        <v/>
      </c>
      <c r="AA2752" s="70">
        <f>IF($P2752="",0,$P2752)</f>
        <v/>
      </c>
      <c r="AB2752" s="69">
        <f>IF(AND($P2752&lt;&gt;"",$P2752&lt;=Paramètres!$C$14),1,0)</f>
        <v/>
      </c>
      <c r="AC2752" s="67">
        <f>IF($P2752="","Jamais relancé",IF($P2752&lt;=3,"0-3 j",IF($P2752&lt;=7,"4-7 j",IF($P2752&lt;=15,"8-15 j","Plus de 15 j"))))</f>
        <v/>
      </c>
      <c r="AD2752" s="67">
        <f>IF($M2752&lt;=1000,"Moins de 1 k€",IF($M2752&lt;=5000,"1 à 5 k€",IF($M2752&lt;=15000,"5 à 15 k€","Plus de 15 k€")))</f>
        <v/>
      </c>
    </row>
    <row r="2753">
      <c r="A2753" s="65" t="inlineStr">
        <is>
          <t>DEV-02752</t>
        </is>
      </c>
      <c r="B2753" s="66" t="n">
        <v>46093</v>
      </c>
      <c r="C2753" s="65" t="inlineStr">
        <is>
          <t>2026-03</t>
        </is>
      </c>
      <c r="D2753" s="65" t="inlineStr">
        <is>
          <t>2025-2026</t>
        </is>
      </c>
      <c r="E2753" s="65" t="inlineStr">
        <is>
          <t>CLI-0730</t>
        </is>
      </c>
      <c r="F2753" s="65" t="inlineStr">
        <is>
          <t>Particulier</t>
        </is>
      </c>
      <c r="G2753" s="65" t="inlineStr">
        <is>
          <t>Toulouse</t>
        </is>
      </c>
      <c r="H2753" s="65" t="inlineStr">
        <is>
          <t>Julien Fabre</t>
        </is>
      </c>
      <c r="I2753" s="65" t="inlineStr">
        <is>
          <t>Plomberie</t>
        </is>
      </c>
      <c r="J2753" s="65" t="inlineStr">
        <is>
          <t>PR-004</t>
        </is>
      </c>
      <c r="K2753" s="65" t="inlineStr">
        <is>
          <t>Remplacement colonne d'évacuation</t>
        </is>
      </c>
      <c r="L2753" s="67" t="n">
        <v>1</v>
      </c>
      <c r="M2753" s="68" t="n">
        <v>5989.2</v>
      </c>
      <c r="N2753" s="65" t="inlineStr">
        <is>
          <t>Accepté</t>
        </is>
      </c>
      <c r="O2753" s="66" t="n">
        <v>46107</v>
      </c>
      <c r="P2753" s="67" t="n">
        <v>15</v>
      </c>
      <c r="Q2753" s="67" t="n">
        <v>0</v>
      </c>
      <c r="R2753" s="67">
        <f>$I2753</f>
        <v/>
      </c>
      <c r="S2753" s="67">
        <f>$K2753</f>
        <v/>
      </c>
      <c r="T2753" s="67">
        <f>IFERROR(INDEX(Clients!$G$2:$G$1020,MATCH($E2753,Clients!$A$2:$A$1020,0)),"")</f>
        <v/>
      </c>
      <c r="U2753" s="67">
        <f>IFERROR(INDEX(Clients!$I$2:$I$1020,MATCH($E2753,Clients!$A$2:$A$1020,0)),"")</f>
        <v/>
      </c>
      <c r="V2753" s="69">
        <f>1</f>
        <v/>
      </c>
      <c r="W2753" s="69">
        <f>IF($N2753="Accepté",1,0)</f>
        <v/>
      </c>
      <c r="X2753" s="68">
        <f>$M2753*$W2753</f>
        <v/>
      </c>
      <c r="Y2753" s="68">
        <f>IF($N2753="En cours",0,$M2753)</f>
        <v/>
      </c>
      <c r="Z2753" s="69">
        <f>IF($P2753="",0,1)</f>
        <v/>
      </c>
      <c r="AA2753" s="70">
        <f>IF($P2753="",0,$P2753)</f>
        <v/>
      </c>
      <c r="AB2753" s="69">
        <f>IF(AND($P2753&lt;&gt;"",$P2753&lt;=Paramètres!$C$14),1,0)</f>
        <v/>
      </c>
      <c r="AC2753" s="67">
        <f>IF($P2753="","Jamais relancé",IF($P2753&lt;=3,"0-3 j",IF($P2753&lt;=7,"4-7 j",IF($P2753&lt;=15,"8-15 j","Plus de 15 j"))))</f>
        <v/>
      </c>
      <c r="AD2753" s="67">
        <f>IF($M2753&lt;=1000,"Moins de 1 k€",IF($M2753&lt;=5000,"1 à 5 k€",IF($M2753&lt;=15000,"5 à 15 k€","Plus de 15 k€")))</f>
        <v/>
      </c>
    </row>
    <row r="2754">
      <c r="A2754" s="65" t="inlineStr">
        <is>
          <t>DEV-02753</t>
        </is>
      </c>
      <c r="B2754" s="66" t="n">
        <v>46093</v>
      </c>
      <c r="C2754" s="65" t="inlineStr">
        <is>
          <t>2026-03</t>
        </is>
      </c>
      <c r="D2754" s="65" t="inlineStr">
        <is>
          <t>2025-2026</t>
        </is>
      </c>
      <c r="E2754" s="65" t="inlineStr">
        <is>
          <t>CLI-0985</t>
        </is>
      </c>
      <c r="F2754" s="65" t="inlineStr">
        <is>
          <t>Particulier</t>
        </is>
      </c>
      <c r="G2754" s="65" t="inlineStr">
        <is>
          <t>Montpellier</t>
        </is>
      </c>
      <c r="H2754" s="65" t="inlineStr">
        <is>
          <t>Thomas Rey</t>
        </is>
      </c>
      <c r="I2754" s="65" t="inlineStr">
        <is>
          <t>Salle de bain</t>
        </is>
      </c>
      <c r="J2754" s="65" t="inlineStr">
        <is>
          <t>SB-002</t>
        </is>
      </c>
      <c r="K2754" s="65" t="inlineStr">
        <is>
          <t>Remplacement baignoire par douche</t>
        </is>
      </c>
      <c r="L2754" s="67" t="n">
        <v>1</v>
      </c>
      <c r="M2754" s="68" t="n">
        <v>4194.5</v>
      </c>
      <c r="N2754" s="65" t="inlineStr">
        <is>
          <t>Sans réponse</t>
        </is>
      </c>
      <c r="O2754" s="66" t="n">
        <v>46116</v>
      </c>
      <c r="P2754" s="67" t="n">
        <v>21</v>
      </c>
      <c r="Q2754" s="67" t="n">
        <v>1</v>
      </c>
      <c r="R2754" s="67">
        <f>$I2754</f>
        <v/>
      </c>
      <c r="S2754" s="67">
        <f>$K2754</f>
        <v/>
      </c>
      <c r="T2754" s="67">
        <f>IFERROR(INDEX(Clients!$G$2:$G$1020,MATCH($E2754,Clients!$A$2:$A$1020,0)),"")</f>
        <v/>
      </c>
      <c r="U2754" s="67">
        <f>IFERROR(INDEX(Clients!$I$2:$I$1020,MATCH($E2754,Clients!$A$2:$A$1020,0)),"")</f>
        <v/>
      </c>
      <c r="V2754" s="69">
        <f>1</f>
        <v/>
      </c>
      <c r="W2754" s="69">
        <f>IF($N2754="Accepté",1,0)</f>
        <v/>
      </c>
      <c r="X2754" s="68">
        <f>$M2754*$W2754</f>
        <v/>
      </c>
      <c r="Y2754" s="68">
        <f>IF($N2754="En cours",0,$M2754)</f>
        <v/>
      </c>
      <c r="Z2754" s="69">
        <f>IF($P2754="",0,1)</f>
        <v/>
      </c>
      <c r="AA2754" s="70">
        <f>IF($P2754="",0,$P2754)</f>
        <v/>
      </c>
      <c r="AB2754" s="69">
        <f>IF(AND($P2754&lt;&gt;"",$P2754&lt;=Paramètres!$C$14),1,0)</f>
        <v/>
      </c>
      <c r="AC2754" s="67">
        <f>IF($P2754="","Jamais relancé",IF($P2754&lt;=3,"0-3 j",IF($P2754&lt;=7,"4-7 j",IF($P2754&lt;=15,"8-15 j","Plus de 15 j"))))</f>
        <v/>
      </c>
      <c r="AD2754" s="67">
        <f>IF($M2754&lt;=1000,"Moins de 1 k€",IF($M2754&lt;=5000,"1 à 5 k€",IF($M2754&lt;=15000,"5 à 15 k€","Plus de 15 k€")))</f>
        <v/>
      </c>
    </row>
    <row r="2755">
      <c r="A2755" s="65" t="inlineStr">
        <is>
          <t>DEV-02754</t>
        </is>
      </c>
      <c r="B2755" s="66" t="n">
        <v>46094</v>
      </c>
      <c r="C2755" s="65" t="inlineStr">
        <is>
          <t>2026-03</t>
        </is>
      </c>
      <c r="D2755" s="65" t="inlineStr">
        <is>
          <t>2025-2026</t>
        </is>
      </c>
      <c r="E2755" s="65" t="inlineStr">
        <is>
          <t>CLI-0854</t>
        </is>
      </c>
      <c r="F2755" s="65" t="inlineStr">
        <is>
          <t>Particulier</t>
        </is>
      </c>
      <c r="G2755" s="65" t="inlineStr">
        <is>
          <t>Toulouse</t>
        </is>
      </c>
      <c r="H2755" s="65" t="inlineStr">
        <is>
          <t>Nadia Cherif</t>
        </is>
      </c>
      <c r="I2755" s="65" t="inlineStr">
        <is>
          <t>Salle de bain</t>
        </is>
      </c>
      <c r="J2755" s="65" t="inlineStr">
        <is>
          <t>SB-003</t>
        </is>
      </c>
      <c r="K2755" s="65" t="inlineStr">
        <is>
          <t>Pose meuble vasque + robinetterie</t>
        </is>
      </c>
      <c r="L2755" s="67" t="n">
        <v>2</v>
      </c>
      <c r="M2755" s="68" t="n">
        <v>2432.56</v>
      </c>
      <c r="N2755" s="65" t="inlineStr">
        <is>
          <t>Refusé</t>
        </is>
      </c>
      <c r="O2755" s="66" t="n">
        <v>46119</v>
      </c>
      <c r="P2755" s="67" t="n">
        <v>14</v>
      </c>
      <c r="Q2755" s="67" t="n">
        <v>2</v>
      </c>
      <c r="R2755" s="67">
        <f>$I2755</f>
        <v/>
      </c>
      <c r="S2755" s="67">
        <f>$K2755</f>
        <v/>
      </c>
      <c r="T2755" s="67">
        <f>IFERROR(INDEX(Clients!$G$2:$G$1020,MATCH($E2755,Clients!$A$2:$A$1020,0)),"")</f>
        <v/>
      </c>
      <c r="U2755" s="67">
        <f>IFERROR(INDEX(Clients!$I$2:$I$1020,MATCH($E2755,Clients!$A$2:$A$1020,0)),"")</f>
        <v/>
      </c>
      <c r="V2755" s="69">
        <f>1</f>
        <v/>
      </c>
      <c r="W2755" s="69">
        <f>IF($N2755="Accepté",1,0)</f>
        <v/>
      </c>
      <c r="X2755" s="68">
        <f>$M2755*$W2755</f>
        <v/>
      </c>
      <c r="Y2755" s="68">
        <f>IF($N2755="En cours",0,$M2755)</f>
        <v/>
      </c>
      <c r="Z2755" s="69">
        <f>IF($P2755="",0,1)</f>
        <v/>
      </c>
      <c r="AA2755" s="70">
        <f>IF($P2755="",0,$P2755)</f>
        <v/>
      </c>
      <c r="AB2755" s="69">
        <f>IF(AND($P2755&lt;&gt;"",$P2755&lt;=Paramètres!$C$14),1,0)</f>
        <v/>
      </c>
      <c r="AC2755" s="67">
        <f>IF($P2755="","Jamais relancé",IF($P2755&lt;=3,"0-3 j",IF($P2755&lt;=7,"4-7 j",IF($P2755&lt;=15,"8-15 j","Plus de 15 j"))))</f>
        <v/>
      </c>
      <c r="AD2755" s="67">
        <f>IF($M2755&lt;=1000,"Moins de 1 k€",IF($M2755&lt;=5000,"1 à 5 k€",IF($M2755&lt;=15000,"5 à 15 k€","Plus de 15 k€")))</f>
        <v/>
      </c>
    </row>
    <row r="2756">
      <c r="A2756" s="65" t="inlineStr">
        <is>
          <t>DEV-02755</t>
        </is>
      </c>
      <c r="B2756" s="66" t="n">
        <v>46094</v>
      </c>
      <c r="C2756" s="65" t="inlineStr">
        <is>
          <t>2026-03</t>
        </is>
      </c>
      <c r="D2756" s="65" t="inlineStr">
        <is>
          <t>2025-2026</t>
        </is>
      </c>
      <c r="E2756" s="65" t="inlineStr">
        <is>
          <t>CLI-0529</t>
        </is>
      </c>
      <c r="F2756" s="65" t="inlineStr">
        <is>
          <t>Professionnel</t>
        </is>
      </c>
      <c r="G2756" s="65" t="inlineStr">
        <is>
          <t>Toulouse</t>
        </is>
      </c>
      <c r="H2756" s="65" t="inlineStr">
        <is>
          <t>Nadia Cherif</t>
        </is>
      </c>
      <c r="I2756" s="65" t="inlineStr">
        <is>
          <t>Plomberie</t>
        </is>
      </c>
      <c r="J2756" s="65" t="inlineStr">
        <is>
          <t>PR-001</t>
        </is>
      </c>
      <c r="K2756" s="65" t="inlineStr">
        <is>
          <t>Remplacement chauffe-eau 200 L</t>
        </is>
      </c>
      <c r="L2756" s="67" t="n">
        <v>1</v>
      </c>
      <c r="M2756" s="68" t="n">
        <v>2029.13</v>
      </c>
      <c r="N2756" s="65" t="inlineStr">
        <is>
          <t>Refusé</t>
        </is>
      </c>
      <c r="O2756" s="66" t="n">
        <v>46115</v>
      </c>
      <c r="P2756" s="67" t="n">
        <v>7</v>
      </c>
      <c r="Q2756" s="67" t="n">
        <v>2</v>
      </c>
      <c r="R2756" s="67">
        <f>$I2756</f>
        <v/>
      </c>
      <c r="S2756" s="67">
        <f>$K2756</f>
        <v/>
      </c>
      <c r="T2756" s="67">
        <f>IFERROR(INDEX(Clients!$G$2:$G$1020,MATCH($E2756,Clients!$A$2:$A$1020,0)),"")</f>
        <v/>
      </c>
      <c r="U2756" s="67">
        <f>IFERROR(INDEX(Clients!$I$2:$I$1020,MATCH($E2756,Clients!$A$2:$A$1020,0)),"")</f>
        <v/>
      </c>
      <c r="V2756" s="69">
        <f>1</f>
        <v/>
      </c>
      <c r="W2756" s="69">
        <f>IF($N2756="Accepté",1,0)</f>
        <v/>
      </c>
      <c r="X2756" s="68">
        <f>$M2756*$W2756</f>
        <v/>
      </c>
      <c r="Y2756" s="68">
        <f>IF($N2756="En cours",0,$M2756)</f>
        <v/>
      </c>
      <c r="Z2756" s="69">
        <f>IF($P2756="",0,1)</f>
        <v/>
      </c>
      <c r="AA2756" s="70">
        <f>IF($P2756="",0,$P2756)</f>
        <v/>
      </c>
      <c r="AB2756" s="69">
        <f>IF(AND($P2756&lt;&gt;"",$P2756&lt;=Paramètres!$C$14),1,0)</f>
        <v/>
      </c>
      <c r="AC2756" s="67">
        <f>IF($P2756="","Jamais relancé",IF($P2756&lt;=3,"0-3 j",IF($P2756&lt;=7,"4-7 j",IF($P2756&lt;=15,"8-15 j","Plus de 15 j"))))</f>
        <v/>
      </c>
      <c r="AD2756" s="67">
        <f>IF($M2756&lt;=1000,"Moins de 1 k€",IF($M2756&lt;=5000,"1 à 5 k€",IF($M2756&lt;=15000,"5 à 15 k€","Plus de 15 k€")))</f>
        <v/>
      </c>
    </row>
    <row r="2757">
      <c r="A2757" s="65" t="inlineStr">
        <is>
          <t>DEV-02756</t>
        </is>
      </c>
      <c r="B2757" s="66" t="n">
        <v>46094</v>
      </c>
      <c r="C2757" s="65" t="inlineStr">
        <is>
          <t>2026-03</t>
        </is>
      </c>
      <c r="D2757" s="65" t="inlineStr">
        <is>
          <t>2025-2026</t>
        </is>
      </c>
      <c r="E2757" s="65" t="inlineStr">
        <is>
          <t>CLI-0505</t>
        </is>
      </c>
      <c r="F2757" s="65" t="inlineStr">
        <is>
          <t>Syndic</t>
        </is>
      </c>
      <c r="G2757" s="65" t="inlineStr">
        <is>
          <t>Bordeaux</t>
        </is>
      </c>
      <c r="H2757" s="65" t="inlineStr">
        <is>
          <t>Sophie Marchand</t>
        </is>
      </c>
      <c r="I2757" s="65" t="inlineStr">
        <is>
          <t>Électricité</t>
        </is>
      </c>
      <c r="J2757" s="65" t="inlineStr">
        <is>
          <t>EL-001</t>
        </is>
      </c>
      <c r="K2757" s="65" t="inlineStr">
        <is>
          <t>Mise aux normes tableau électrique</t>
        </is>
      </c>
      <c r="L2757" s="67" t="n">
        <v>1</v>
      </c>
      <c r="M2757" s="68" t="n">
        <v>3598.4</v>
      </c>
      <c r="N2757" s="65" t="inlineStr">
        <is>
          <t>Sans réponse</t>
        </is>
      </c>
      <c r="O2757" s="66" t="n">
        <v>46131</v>
      </c>
      <c r="P2757" s="67" t="n"/>
      <c r="Q2757" s="67" t="n">
        <v>0</v>
      </c>
      <c r="R2757" s="67">
        <f>$I2757</f>
        <v/>
      </c>
      <c r="S2757" s="67">
        <f>$K2757</f>
        <v/>
      </c>
      <c r="T2757" s="67">
        <f>IFERROR(INDEX(Clients!$G$2:$G$1020,MATCH($E2757,Clients!$A$2:$A$1020,0)),"")</f>
        <v/>
      </c>
      <c r="U2757" s="67">
        <f>IFERROR(INDEX(Clients!$I$2:$I$1020,MATCH($E2757,Clients!$A$2:$A$1020,0)),"")</f>
        <v/>
      </c>
      <c r="V2757" s="69">
        <f>1</f>
        <v/>
      </c>
      <c r="W2757" s="69">
        <f>IF($N2757="Accepté",1,0)</f>
        <v/>
      </c>
      <c r="X2757" s="68">
        <f>$M2757*$W2757</f>
        <v/>
      </c>
      <c r="Y2757" s="68">
        <f>IF($N2757="En cours",0,$M2757)</f>
        <v/>
      </c>
      <c r="Z2757" s="69">
        <f>IF($P2757="",0,1)</f>
        <v/>
      </c>
      <c r="AA2757" s="70">
        <f>IF($P2757="",0,$P2757)</f>
        <v/>
      </c>
      <c r="AB2757" s="69">
        <f>IF(AND($P2757&lt;&gt;"",$P2757&lt;=Paramètres!$C$14),1,0)</f>
        <v/>
      </c>
      <c r="AC2757" s="67">
        <f>IF($P2757="","Jamais relancé",IF($P2757&lt;=3,"0-3 j",IF($P2757&lt;=7,"4-7 j",IF($P2757&lt;=15,"8-15 j","Plus de 15 j"))))</f>
        <v/>
      </c>
      <c r="AD2757" s="67">
        <f>IF($M2757&lt;=1000,"Moins de 1 k€",IF($M2757&lt;=5000,"1 à 5 k€",IF($M2757&lt;=15000,"5 à 15 k€","Plus de 15 k€")))</f>
        <v/>
      </c>
    </row>
    <row r="2758">
      <c r="A2758" s="65" t="inlineStr">
        <is>
          <t>DEV-02757</t>
        </is>
      </c>
      <c r="B2758" s="66" t="n">
        <v>46094</v>
      </c>
      <c r="C2758" s="65" t="inlineStr">
        <is>
          <t>2026-03</t>
        </is>
      </c>
      <c r="D2758" s="65" t="inlineStr">
        <is>
          <t>2025-2026</t>
        </is>
      </c>
      <c r="E2758" s="65" t="inlineStr">
        <is>
          <t>CLI-0393</t>
        </is>
      </c>
      <c r="F2758" s="65" t="inlineStr">
        <is>
          <t>Particulier</t>
        </is>
      </c>
      <c r="G2758" s="65" t="inlineStr">
        <is>
          <t>Bordeaux</t>
        </is>
      </c>
      <c r="H2758" s="65" t="inlineStr">
        <is>
          <t>Karim Belkacem</t>
        </is>
      </c>
      <c r="I2758" s="65" t="inlineStr">
        <is>
          <t>Dépannage</t>
        </is>
      </c>
      <c r="J2758" s="65" t="inlineStr">
        <is>
          <t>DP-003</t>
        </is>
      </c>
      <c r="K2758" s="65" t="inlineStr">
        <is>
          <t>Dépannage électrique urgence</t>
        </is>
      </c>
      <c r="L2758" s="67" t="n">
        <v>1</v>
      </c>
      <c r="M2758" s="68" t="n">
        <v>360.46</v>
      </c>
      <c r="N2758" s="65" t="inlineStr">
        <is>
          <t>Accepté</t>
        </is>
      </c>
      <c r="O2758" s="66" t="n">
        <v>46114</v>
      </c>
      <c r="P2758" s="67" t="n">
        <v>5</v>
      </c>
      <c r="Q2758" s="67" t="n">
        <v>2</v>
      </c>
      <c r="R2758" s="67">
        <f>$I2758</f>
        <v/>
      </c>
      <c r="S2758" s="67">
        <f>$K2758</f>
        <v/>
      </c>
      <c r="T2758" s="67">
        <f>IFERROR(INDEX(Clients!$G$2:$G$1020,MATCH($E2758,Clients!$A$2:$A$1020,0)),"")</f>
        <v/>
      </c>
      <c r="U2758" s="67">
        <f>IFERROR(INDEX(Clients!$I$2:$I$1020,MATCH($E2758,Clients!$A$2:$A$1020,0)),"")</f>
        <v/>
      </c>
      <c r="V2758" s="69">
        <f>1</f>
        <v/>
      </c>
      <c r="W2758" s="69">
        <f>IF($N2758="Accepté",1,0)</f>
        <v/>
      </c>
      <c r="X2758" s="68">
        <f>$M2758*$W2758</f>
        <v/>
      </c>
      <c r="Y2758" s="68">
        <f>IF($N2758="En cours",0,$M2758)</f>
        <v/>
      </c>
      <c r="Z2758" s="69">
        <f>IF($P2758="",0,1)</f>
        <v/>
      </c>
      <c r="AA2758" s="70">
        <f>IF($P2758="",0,$P2758)</f>
        <v/>
      </c>
      <c r="AB2758" s="69">
        <f>IF(AND($P2758&lt;&gt;"",$P2758&lt;=Paramètres!$C$14),1,0)</f>
        <v/>
      </c>
      <c r="AC2758" s="67">
        <f>IF($P2758="","Jamais relancé",IF($P2758&lt;=3,"0-3 j",IF($P2758&lt;=7,"4-7 j",IF($P2758&lt;=15,"8-15 j","Plus de 15 j"))))</f>
        <v/>
      </c>
      <c r="AD2758" s="67">
        <f>IF($M2758&lt;=1000,"Moins de 1 k€",IF($M2758&lt;=5000,"1 à 5 k€",IF($M2758&lt;=15000,"5 à 15 k€","Plus de 15 k€")))</f>
        <v/>
      </c>
    </row>
    <row r="2759">
      <c r="A2759" s="65" t="inlineStr">
        <is>
          <t>DEV-02758</t>
        </is>
      </c>
      <c r="B2759" s="66" t="n">
        <v>46094</v>
      </c>
      <c r="C2759" s="65" t="inlineStr">
        <is>
          <t>2026-03</t>
        </is>
      </c>
      <c r="D2759" s="65" t="inlineStr">
        <is>
          <t>2025-2026</t>
        </is>
      </c>
      <c r="E2759" s="65" t="inlineStr">
        <is>
          <t>CLI-0781</t>
        </is>
      </c>
      <c r="F2759" s="65" t="inlineStr">
        <is>
          <t>Professionnel</t>
        </is>
      </c>
      <c r="G2759" s="65" t="inlineStr">
        <is>
          <t>Bordeaux</t>
        </is>
      </c>
      <c r="H2759" s="65" t="inlineStr">
        <is>
          <t>Karim Belkacem</t>
        </is>
      </c>
      <c r="I2759" s="65" t="inlineStr">
        <is>
          <t>Dépannage</t>
        </is>
      </c>
      <c r="J2759" s="65" t="inlineStr">
        <is>
          <t>DP-004</t>
        </is>
      </c>
      <c r="K2759" s="65" t="inlineStr">
        <is>
          <t>Remise en service chaudière</t>
        </is>
      </c>
      <c r="L2759" s="67" t="n">
        <v>1</v>
      </c>
      <c r="M2759" s="68" t="n">
        <v>359.9</v>
      </c>
      <c r="N2759" s="65" t="inlineStr">
        <is>
          <t>Accepté</t>
        </is>
      </c>
      <c r="O2759" s="66" t="n">
        <v>46132</v>
      </c>
      <c r="P2759" s="67" t="n">
        <v>6</v>
      </c>
      <c r="Q2759" s="67" t="n">
        <v>2</v>
      </c>
      <c r="R2759" s="67">
        <f>$I2759</f>
        <v/>
      </c>
      <c r="S2759" s="67">
        <f>$K2759</f>
        <v/>
      </c>
      <c r="T2759" s="67">
        <f>IFERROR(INDEX(Clients!$G$2:$G$1020,MATCH($E2759,Clients!$A$2:$A$1020,0)),"")</f>
        <v/>
      </c>
      <c r="U2759" s="67">
        <f>IFERROR(INDEX(Clients!$I$2:$I$1020,MATCH($E2759,Clients!$A$2:$A$1020,0)),"")</f>
        <v/>
      </c>
      <c r="V2759" s="69">
        <f>1</f>
        <v/>
      </c>
      <c r="W2759" s="69">
        <f>IF($N2759="Accepté",1,0)</f>
        <v/>
      </c>
      <c r="X2759" s="68">
        <f>$M2759*$W2759</f>
        <v/>
      </c>
      <c r="Y2759" s="68">
        <f>IF($N2759="En cours",0,$M2759)</f>
        <v/>
      </c>
      <c r="Z2759" s="69">
        <f>IF($P2759="",0,1)</f>
        <v/>
      </c>
      <c r="AA2759" s="70">
        <f>IF($P2759="",0,$P2759)</f>
        <v/>
      </c>
      <c r="AB2759" s="69">
        <f>IF(AND($P2759&lt;&gt;"",$P2759&lt;=Paramètres!$C$14),1,0)</f>
        <v/>
      </c>
      <c r="AC2759" s="67">
        <f>IF($P2759="","Jamais relancé",IF($P2759&lt;=3,"0-3 j",IF($P2759&lt;=7,"4-7 j",IF($P2759&lt;=15,"8-15 j","Plus de 15 j"))))</f>
        <v/>
      </c>
      <c r="AD2759" s="67">
        <f>IF($M2759&lt;=1000,"Moins de 1 k€",IF($M2759&lt;=5000,"1 à 5 k€",IF($M2759&lt;=15000,"5 à 15 k€","Plus de 15 k€")))</f>
        <v/>
      </c>
    </row>
    <row r="2760">
      <c r="A2760" s="65" t="inlineStr">
        <is>
          <t>DEV-02759</t>
        </is>
      </c>
      <c r="B2760" s="66" t="n">
        <v>46094</v>
      </c>
      <c r="C2760" s="65" t="inlineStr">
        <is>
          <t>2026-03</t>
        </is>
      </c>
      <c r="D2760" s="65" t="inlineStr">
        <is>
          <t>2025-2026</t>
        </is>
      </c>
      <c r="E2760" s="65" t="inlineStr">
        <is>
          <t>CLI-0539</t>
        </is>
      </c>
      <c r="F2760" s="65" t="inlineStr">
        <is>
          <t>Particulier</t>
        </is>
      </c>
      <c r="G2760" s="65" t="inlineStr">
        <is>
          <t>Toulouse</t>
        </is>
      </c>
      <c r="H2760" s="65" t="inlineStr">
        <is>
          <t>Nadia Cherif</t>
        </is>
      </c>
      <c r="I2760" s="65" t="inlineStr">
        <is>
          <t>Électricité</t>
        </is>
      </c>
      <c r="J2760" s="65" t="inlineStr">
        <is>
          <t>EL-001</t>
        </is>
      </c>
      <c r="K2760" s="65" t="inlineStr">
        <is>
          <t>Mise aux normes tableau électrique</t>
        </is>
      </c>
      <c r="L2760" s="67" t="n">
        <v>1</v>
      </c>
      <c r="M2760" s="68" t="n">
        <v>2046.61</v>
      </c>
      <c r="N2760" s="65" t="inlineStr">
        <is>
          <t>Sans réponse</t>
        </is>
      </c>
      <c r="O2760" s="66" t="n">
        <v>46110</v>
      </c>
      <c r="P2760" s="67" t="n"/>
      <c r="Q2760" s="67" t="n">
        <v>0</v>
      </c>
      <c r="R2760" s="67">
        <f>$I2760</f>
        <v/>
      </c>
      <c r="S2760" s="67">
        <f>$K2760</f>
        <v/>
      </c>
      <c r="T2760" s="67">
        <f>IFERROR(INDEX(Clients!$G$2:$G$1020,MATCH($E2760,Clients!$A$2:$A$1020,0)),"")</f>
        <v/>
      </c>
      <c r="U2760" s="67">
        <f>IFERROR(INDEX(Clients!$I$2:$I$1020,MATCH($E2760,Clients!$A$2:$A$1020,0)),"")</f>
        <v/>
      </c>
      <c r="V2760" s="69">
        <f>1</f>
        <v/>
      </c>
      <c r="W2760" s="69">
        <f>IF($N2760="Accepté",1,0)</f>
        <v/>
      </c>
      <c r="X2760" s="68">
        <f>$M2760*$W2760</f>
        <v/>
      </c>
      <c r="Y2760" s="68">
        <f>IF($N2760="En cours",0,$M2760)</f>
        <v/>
      </c>
      <c r="Z2760" s="69">
        <f>IF($P2760="",0,1)</f>
        <v/>
      </c>
      <c r="AA2760" s="70">
        <f>IF($P2760="",0,$P2760)</f>
        <v/>
      </c>
      <c r="AB2760" s="69">
        <f>IF(AND($P2760&lt;&gt;"",$P2760&lt;=Paramètres!$C$14),1,0)</f>
        <v/>
      </c>
      <c r="AC2760" s="67">
        <f>IF($P2760="","Jamais relancé",IF($P2760&lt;=3,"0-3 j",IF($P2760&lt;=7,"4-7 j",IF($P2760&lt;=15,"8-15 j","Plus de 15 j"))))</f>
        <v/>
      </c>
      <c r="AD2760" s="67">
        <f>IF($M2760&lt;=1000,"Moins de 1 k€",IF($M2760&lt;=5000,"1 à 5 k€",IF($M2760&lt;=15000,"5 à 15 k€","Plus de 15 k€")))</f>
        <v/>
      </c>
    </row>
    <row r="2761">
      <c r="A2761" s="65" t="inlineStr">
        <is>
          <t>DEV-02760</t>
        </is>
      </c>
      <c r="B2761" s="66" t="n">
        <v>46097</v>
      </c>
      <c r="C2761" s="65" t="inlineStr">
        <is>
          <t>2026-03</t>
        </is>
      </c>
      <c r="D2761" s="65" t="inlineStr">
        <is>
          <t>2025-2026</t>
        </is>
      </c>
      <c r="E2761" s="65" t="inlineStr">
        <is>
          <t>CLI-0530</t>
        </is>
      </c>
      <c r="F2761" s="65" t="inlineStr">
        <is>
          <t>Particulier</t>
        </is>
      </c>
      <c r="G2761" s="65" t="inlineStr">
        <is>
          <t>Toulouse</t>
        </is>
      </c>
      <c r="H2761" s="65" t="inlineStr">
        <is>
          <t>Julien Fabre</t>
        </is>
      </c>
      <c r="I2761" s="65" t="inlineStr">
        <is>
          <t>Dépannage</t>
        </is>
      </c>
      <c r="J2761" s="65" t="inlineStr">
        <is>
          <t>DP-002</t>
        </is>
      </c>
      <c r="K2761" s="65" t="inlineStr">
        <is>
          <t>Débouchage canalisation</t>
        </is>
      </c>
      <c r="L2761" s="67" t="n">
        <v>3</v>
      </c>
      <c r="M2761" s="68" t="n">
        <v>1041.83</v>
      </c>
      <c r="N2761" s="65" t="inlineStr">
        <is>
          <t>Sans réponse</t>
        </is>
      </c>
      <c r="O2761" s="66" t="n">
        <v>46119</v>
      </c>
      <c r="P2761" s="67" t="n"/>
      <c r="Q2761" s="67" t="n">
        <v>0</v>
      </c>
      <c r="R2761" s="67">
        <f>$I2761</f>
        <v/>
      </c>
      <c r="S2761" s="67">
        <f>$K2761</f>
        <v/>
      </c>
      <c r="T2761" s="67">
        <f>IFERROR(INDEX(Clients!$G$2:$G$1020,MATCH($E2761,Clients!$A$2:$A$1020,0)),"")</f>
        <v/>
      </c>
      <c r="U2761" s="67">
        <f>IFERROR(INDEX(Clients!$I$2:$I$1020,MATCH($E2761,Clients!$A$2:$A$1020,0)),"")</f>
        <v/>
      </c>
      <c r="V2761" s="69">
        <f>1</f>
        <v/>
      </c>
      <c r="W2761" s="69">
        <f>IF($N2761="Accepté",1,0)</f>
        <v/>
      </c>
      <c r="X2761" s="68">
        <f>$M2761*$W2761</f>
        <v/>
      </c>
      <c r="Y2761" s="68">
        <f>IF($N2761="En cours",0,$M2761)</f>
        <v/>
      </c>
      <c r="Z2761" s="69">
        <f>IF($P2761="",0,1)</f>
        <v/>
      </c>
      <c r="AA2761" s="70">
        <f>IF($P2761="",0,$P2761)</f>
        <v/>
      </c>
      <c r="AB2761" s="69">
        <f>IF(AND($P2761&lt;&gt;"",$P2761&lt;=Paramètres!$C$14),1,0)</f>
        <v/>
      </c>
      <c r="AC2761" s="67">
        <f>IF($P2761="","Jamais relancé",IF($P2761&lt;=3,"0-3 j",IF($P2761&lt;=7,"4-7 j",IF($P2761&lt;=15,"8-15 j","Plus de 15 j"))))</f>
        <v/>
      </c>
      <c r="AD2761" s="67">
        <f>IF($M2761&lt;=1000,"Moins de 1 k€",IF($M2761&lt;=5000,"1 à 5 k€",IF($M2761&lt;=15000,"5 à 15 k€","Plus de 15 k€")))</f>
        <v/>
      </c>
    </row>
    <row r="2762">
      <c r="A2762" s="65" t="inlineStr">
        <is>
          <t>DEV-02761</t>
        </is>
      </c>
      <c r="B2762" s="66" t="n">
        <v>46097</v>
      </c>
      <c r="C2762" s="65" t="inlineStr">
        <is>
          <t>2026-03</t>
        </is>
      </c>
      <c r="D2762" s="65" t="inlineStr">
        <is>
          <t>2025-2026</t>
        </is>
      </c>
      <c r="E2762" s="65" t="inlineStr">
        <is>
          <t>CLI-0365</t>
        </is>
      </c>
      <c r="F2762" s="65" t="inlineStr">
        <is>
          <t>Particulier</t>
        </is>
      </c>
      <c r="G2762" s="65" t="inlineStr">
        <is>
          <t>Toulouse</t>
        </is>
      </c>
      <c r="H2762" s="65" t="inlineStr">
        <is>
          <t>Julien Fabre</t>
        </is>
      </c>
      <c r="I2762" s="65" t="inlineStr">
        <is>
          <t>Salle de bain</t>
        </is>
      </c>
      <c r="J2762" s="65" t="inlineStr">
        <is>
          <t>SB-002</t>
        </is>
      </c>
      <c r="K2762" s="65" t="inlineStr">
        <is>
          <t>Remplacement baignoire par douche</t>
        </is>
      </c>
      <c r="L2762" s="67" t="n">
        <v>1</v>
      </c>
      <c r="M2762" s="68" t="n">
        <v>3835.67</v>
      </c>
      <c r="N2762" s="65" t="inlineStr">
        <is>
          <t>Refusé</t>
        </is>
      </c>
      <c r="O2762" s="66" t="n">
        <v>46108</v>
      </c>
      <c r="P2762" s="67" t="n"/>
      <c r="Q2762" s="67" t="n">
        <v>0</v>
      </c>
      <c r="R2762" s="67">
        <f>$I2762</f>
        <v/>
      </c>
      <c r="S2762" s="67">
        <f>$K2762</f>
        <v/>
      </c>
      <c r="T2762" s="67">
        <f>IFERROR(INDEX(Clients!$G$2:$G$1020,MATCH($E2762,Clients!$A$2:$A$1020,0)),"")</f>
        <v/>
      </c>
      <c r="U2762" s="67">
        <f>IFERROR(INDEX(Clients!$I$2:$I$1020,MATCH($E2762,Clients!$A$2:$A$1020,0)),"")</f>
        <v/>
      </c>
      <c r="V2762" s="69">
        <f>1</f>
        <v/>
      </c>
      <c r="W2762" s="69">
        <f>IF($N2762="Accepté",1,0)</f>
        <v/>
      </c>
      <c r="X2762" s="68">
        <f>$M2762*$W2762</f>
        <v/>
      </c>
      <c r="Y2762" s="68">
        <f>IF($N2762="En cours",0,$M2762)</f>
        <v/>
      </c>
      <c r="Z2762" s="69">
        <f>IF($P2762="",0,1)</f>
        <v/>
      </c>
      <c r="AA2762" s="70">
        <f>IF($P2762="",0,$P2762)</f>
        <v/>
      </c>
      <c r="AB2762" s="69">
        <f>IF(AND($P2762&lt;&gt;"",$P2762&lt;=Paramètres!$C$14),1,0)</f>
        <v/>
      </c>
      <c r="AC2762" s="67">
        <f>IF($P2762="","Jamais relancé",IF($P2762&lt;=3,"0-3 j",IF($P2762&lt;=7,"4-7 j",IF($P2762&lt;=15,"8-15 j","Plus de 15 j"))))</f>
        <v/>
      </c>
      <c r="AD2762" s="67">
        <f>IF($M2762&lt;=1000,"Moins de 1 k€",IF($M2762&lt;=5000,"1 à 5 k€",IF($M2762&lt;=15000,"5 à 15 k€","Plus de 15 k€")))</f>
        <v/>
      </c>
    </row>
    <row r="2763">
      <c r="A2763" s="65" t="inlineStr">
        <is>
          <t>DEV-02762</t>
        </is>
      </c>
      <c r="B2763" s="66" t="n">
        <v>46097</v>
      </c>
      <c r="C2763" s="65" t="inlineStr">
        <is>
          <t>2026-03</t>
        </is>
      </c>
      <c r="D2763" s="65" t="inlineStr">
        <is>
          <t>2025-2026</t>
        </is>
      </c>
      <c r="E2763" s="65" t="inlineStr">
        <is>
          <t>CLI-0671</t>
        </is>
      </c>
      <c r="F2763" s="65" t="inlineStr">
        <is>
          <t>Professionnel</t>
        </is>
      </c>
      <c r="G2763" s="65" t="inlineStr">
        <is>
          <t>Montpellier</t>
        </is>
      </c>
      <c r="H2763" s="65" t="inlineStr">
        <is>
          <t>Thomas Rey</t>
        </is>
      </c>
      <c r="I2763" s="65" t="inlineStr">
        <is>
          <t>Dépannage</t>
        </is>
      </c>
      <c r="J2763" s="65" t="inlineStr">
        <is>
          <t>DP-004</t>
        </is>
      </c>
      <c r="K2763" s="65" t="inlineStr">
        <is>
          <t>Remise en service chaudière</t>
        </is>
      </c>
      <c r="L2763" s="67" t="n">
        <v>1</v>
      </c>
      <c r="M2763" s="68" t="n">
        <v>474.65</v>
      </c>
      <c r="N2763" s="65" t="inlineStr">
        <is>
          <t>Sans réponse</t>
        </is>
      </c>
      <c r="O2763" s="66" t="n">
        <v>46108</v>
      </c>
      <c r="P2763" s="67" t="n">
        <v>13</v>
      </c>
      <c r="Q2763" s="67" t="n">
        <v>0</v>
      </c>
      <c r="R2763" s="67">
        <f>$I2763</f>
        <v/>
      </c>
      <c r="S2763" s="67">
        <f>$K2763</f>
        <v/>
      </c>
      <c r="T2763" s="67">
        <f>IFERROR(INDEX(Clients!$G$2:$G$1020,MATCH($E2763,Clients!$A$2:$A$1020,0)),"")</f>
        <v/>
      </c>
      <c r="U2763" s="67">
        <f>IFERROR(INDEX(Clients!$I$2:$I$1020,MATCH($E2763,Clients!$A$2:$A$1020,0)),"")</f>
        <v/>
      </c>
      <c r="V2763" s="69">
        <f>1</f>
        <v/>
      </c>
      <c r="W2763" s="69">
        <f>IF($N2763="Accepté",1,0)</f>
        <v/>
      </c>
      <c r="X2763" s="68">
        <f>$M2763*$W2763</f>
        <v/>
      </c>
      <c r="Y2763" s="68">
        <f>IF($N2763="En cours",0,$M2763)</f>
        <v/>
      </c>
      <c r="Z2763" s="69">
        <f>IF($P2763="",0,1)</f>
        <v/>
      </c>
      <c r="AA2763" s="70">
        <f>IF($P2763="",0,$P2763)</f>
        <v/>
      </c>
      <c r="AB2763" s="69">
        <f>IF(AND($P2763&lt;&gt;"",$P2763&lt;=Paramètres!$C$14),1,0)</f>
        <v/>
      </c>
      <c r="AC2763" s="67">
        <f>IF($P2763="","Jamais relancé",IF($P2763&lt;=3,"0-3 j",IF($P2763&lt;=7,"4-7 j",IF($P2763&lt;=15,"8-15 j","Plus de 15 j"))))</f>
        <v/>
      </c>
      <c r="AD2763" s="67">
        <f>IF($M2763&lt;=1000,"Moins de 1 k€",IF($M2763&lt;=5000,"1 à 5 k€",IF($M2763&lt;=15000,"5 à 15 k€","Plus de 15 k€")))</f>
        <v/>
      </c>
    </row>
    <row r="2764">
      <c r="A2764" s="65" t="inlineStr">
        <is>
          <t>DEV-02763</t>
        </is>
      </c>
      <c r="B2764" s="66" t="n">
        <v>46098</v>
      </c>
      <c r="C2764" s="65" t="inlineStr">
        <is>
          <t>2026-03</t>
        </is>
      </c>
      <c r="D2764" s="65" t="inlineStr">
        <is>
          <t>2025-2026</t>
        </is>
      </c>
      <c r="E2764" s="65" t="inlineStr">
        <is>
          <t>CLI-0858</t>
        </is>
      </c>
      <c r="F2764" s="65" t="inlineStr">
        <is>
          <t>Syndic</t>
        </is>
      </c>
      <c r="G2764" s="65" t="inlineStr">
        <is>
          <t>Toulouse</t>
        </is>
      </c>
      <c r="H2764" s="65" t="inlineStr">
        <is>
          <t>Nadia Cherif</t>
        </is>
      </c>
      <c r="I2764" s="65" t="inlineStr">
        <is>
          <t>Chauffage</t>
        </is>
      </c>
      <c r="J2764" s="65" t="inlineStr">
        <is>
          <t>CH-005</t>
        </is>
      </c>
      <c r="K2764" s="65" t="inlineStr">
        <is>
          <t>Désembouage circuit chauffage</t>
        </is>
      </c>
      <c r="L2764" s="67" t="n">
        <v>2</v>
      </c>
      <c r="M2764" s="68" t="n">
        <v>2939.33</v>
      </c>
      <c r="N2764" s="65" t="inlineStr">
        <is>
          <t>Refusé</t>
        </is>
      </c>
      <c r="O2764" s="66" t="n">
        <v>46125</v>
      </c>
      <c r="P2764" s="67" t="n"/>
      <c r="Q2764" s="67" t="n">
        <v>0</v>
      </c>
      <c r="R2764" s="67">
        <f>$I2764</f>
        <v/>
      </c>
      <c r="S2764" s="67">
        <f>$K2764</f>
        <v/>
      </c>
      <c r="T2764" s="67">
        <f>IFERROR(INDEX(Clients!$G$2:$G$1020,MATCH($E2764,Clients!$A$2:$A$1020,0)),"")</f>
        <v/>
      </c>
      <c r="U2764" s="67">
        <f>IFERROR(INDEX(Clients!$I$2:$I$1020,MATCH($E2764,Clients!$A$2:$A$1020,0)),"")</f>
        <v/>
      </c>
      <c r="V2764" s="69">
        <f>1</f>
        <v/>
      </c>
      <c r="W2764" s="69">
        <f>IF($N2764="Accepté",1,0)</f>
        <v/>
      </c>
      <c r="X2764" s="68">
        <f>$M2764*$W2764</f>
        <v/>
      </c>
      <c r="Y2764" s="68">
        <f>IF($N2764="En cours",0,$M2764)</f>
        <v/>
      </c>
      <c r="Z2764" s="69">
        <f>IF($P2764="",0,1)</f>
        <v/>
      </c>
      <c r="AA2764" s="70">
        <f>IF($P2764="",0,$P2764)</f>
        <v/>
      </c>
      <c r="AB2764" s="69">
        <f>IF(AND($P2764&lt;&gt;"",$P2764&lt;=Paramètres!$C$14),1,0)</f>
        <v/>
      </c>
      <c r="AC2764" s="67">
        <f>IF($P2764="","Jamais relancé",IF($P2764&lt;=3,"0-3 j",IF($P2764&lt;=7,"4-7 j",IF($P2764&lt;=15,"8-15 j","Plus de 15 j"))))</f>
        <v/>
      </c>
      <c r="AD2764" s="67">
        <f>IF($M2764&lt;=1000,"Moins de 1 k€",IF($M2764&lt;=5000,"1 à 5 k€",IF($M2764&lt;=15000,"5 à 15 k€","Plus de 15 k€")))</f>
        <v/>
      </c>
    </row>
    <row r="2765">
      <c r="A2765" s="65" t="inlineStr">
        <is>
          <t>DEV-02764</t>
        </is>
      </c>
      <c r="B2765" s="66" t="n">
        <v>46098</v>
      </c>
      <c r="C2765" s="65" t="inlineStr">
        <is>
          <t>2026-03</t>
        </is>
      </c>
      <c r="D2765" s="65" t="inlineStr">
        <is>
          <t>2025-2026</t>
        </is>
      </c>
      <c r="E2765" s="65" t="inlineStr">
        <is>
          <t>CLI-0499</t>
        </is>
      </c>
      <c r="F2765" s="65" t="inlineStr">
        <is>
          <t>Professionnel</t>
        </is>
      </c>
      <c r="G2765" s="65" t="inlineStr">
        <is>
          <t>Bordeaux</t>
        </is>
      </c>
      <c r="H2765" s="65" t="inlineStr">
        <is>
          <t>Sophie Marchand</t>
        </is>
      </c>
      <c r="I2765" s="65" t="inlineStr">
        <is>
          <t>Salle de bain</t>
        </is>
      </c>
      <c r="J2765" s="65" t="inlineStr">
        <is>
          <t>SB-001</t>
        </is>
      </c>
      <c r="K2765" s="65" t="inlineStr">
        <is>
          <t>Rénovation salle de bain complète</t>
        </is>
      </c>
      <c r="L2765" s="67" t="n">
        <v>1</v>
      </c>
      <c r="M2765" s="68" t="n">
        <v>17565.95</v>
      </c>
      <c r="N2765" s="65" t="inlineStr">
        <is>
          <t>Accepté</t>
        </is>
      </c>
      <c r="O2765" s="66" t="n">
        <v>46123</v>
      </c>
      <c r="P2765" s="67" t="n">
        <v>4</v>
      </c>
      <c r="Q2765" s="67" t="n">
        <v>1</v>
      </c>
      <c r="R2765" s="67">
        <f>$I2765</f>
        <v/>
      </c>
      <c r="S2765" s="67">
        <f>$K2765</f>
        <v/>
      </c>
      <c r="T2765" s="67">
        <f>IFERROR(INDEX(Clients!$G$2:$G$1020,MATCH($E2765,Clients!$A$2:$A$1020,0)),"")</f>
        <v/>
      </c>
      <c r="U2765" s="67">
        <f>IFERROR(INDEX(Clients!$I$2:$I$1020,MATCH($E2765,Clients!$A$2:$A$1020,0)),"")</f>
        <v/>
      </c>
      <c r="V2765" s="69">
        <f>1</f>
        <v/>
      </c>
      <c r="W2765" s="69">
        <f>IF($N2765="Accepté",1,0)</f>
        <v/>
      </c>
      <c r="X2765" s="68">
        <f>$M2765*$W2765</f>
        <v/>
      </c>
      <c r="Y2765" s="68">
        <f>IF($N2765="En cours",0,$M2765)</f>
        <v/>
      </c>
      <c r="Z2765" s="69">
        <f>IF($P2765="",0,1)</f>
        <v/>
      </c>
      <c r="AA2765" s="70">
        <f>IF($P2765="",0,$P2765)</f>
        <v/>
      </c>
      <c r="AB2765" s="69">
        <f>IF(AND($P2765&lt;&gt;"",$P2765&lt;=Paramètres!$C$14),1,0)</f>
        <v/>
      </c>
      <c r="AC2765" s="67">
        <f>IF($P2765="","Jamais relancé",IF($P2765&lt;=3,"0-3 j",IF($P2765&lt;=7,"4-7 j",IF($P2765&lt;=15,"8-15 j","Plus de 15 j"))))</f>
        <v/>
      </c>
      <c r="AD2765" s="67">
        <f>IF($M2765&lt;=1000,"Moins de 1 k€",IF($M2765&lt;=5000,"1 à 5 k€",IF($M2765&lt;=15000,"5 à 15 k€","Plus de 15 k€")))</f>
        <v/>
      </c>
    </row>
    <row r="2766">
      <c r="A2766" s="65" t="inlineStr">
        <is>
          <t>DEV-02765</t>
        </is>
      </c>
      <c r="B2766" s="66" t="n">
        <v>46099</v>
      </c>
      <c r="C2766" s="65" t="inlineStr">
        <is>
          <t>2026-03</t>
        </is>
      </c>
      <c r="D2766" s="65" t="inlineStr">
        <is>
          <t>2025-2026</t>
        </is>
      </c>
      <c r="E2766" s="65" t="inlineStr">
        <is>
          <t>CLI-0604</t>
        </is>
      </c>
      <c r="F2766" s="65" t="inlineStr">
        <is>
          <t>Syndic</t>
        </is>
      </c>
      <c r="G2766" s="65" t="inlineStr">
        <is>
          <t>Bordeaux</t>
        </is>
      </c>
      <c r="H2766" s="65" t="inlineStr">
        <is>
          <t>Karim Belkacem</t>
        </is>
      </c>
      <c r="I2766" s="65" t="inlineStr">
        <is>
          <t>Chauffage</t>
        </is>
      </c>
      <c r="J2766" s="65" t="inlineStr">
        <is>
          <t>CH-004</t>
        </is>
      </c>
      <c r="K2766" s="65" t="inlineStr">
        <is>
          <t>Remplacement radiateurs (lot de 5)</t>
        </is>
      </c>
      <c r="L2766" s="67" t="n">
        <v>1</v>
      </c>
      <c r="M2766" s="68" t="n">
        <v>5981.5</v>
      </c>
      <c r="N2766" s="65" t="inlineStr">
        <is>
          <t>Accepté</t>
        </is>
      </c>
      <c r="O2766" s="66" t="n">
        <v>46122</v>
      </c>
      <c r="P2766" s="67" t="n">
        <v>2</v>
      </c>
      <c r="Q2766" s="67" t="n">
        <v>2</v>
      </c>
      <c r="R2766" s="67">
        <f>$I2766</f>
        <v/>
      </c>
      <c r="S2766" s="67">
        <f>$K2766</f>
        <v/>
      </c>
      <c r="T2766" s="67">
        <f>IFERROR(INDEX(Clients!$G$2:$G$1020,MATCH($E2766,Clients!$A$2:$A$1020,0)),"")</f>
        <v/>
      </c>
      <c r="U2766" s="67">
        <f>IFERROR(INDEX(Clients!$I$2:$I$1020,MATCH($E2766,Clients!$A$2:$A$1020,0)),"")</f>
        <v/>
      </c>
      <c r="V2766" s="69">
        <f>1</f>
        <v/>
      </c>
      <c r="W2766" s="69">
        <f>IF($N2766="Accepté",1,0)</f>
        <v/>
      </c>
      <c r="X2766" s="68">
        <f>$M2766*$W2766</f>
        <v/>
      </c>
      <c r="Y2766" s="68">
        <f>IF($N2766="En cours",0,$M2766)</f>
        <v/>
      </c>
      <c r="Z2766" s="69">
        <f>IF($P2766="",0,1)</f>
        <v/>
      </c>
      <c r="AA2766" s="70">
        <f>IF($P2766="",0,$P2766)</f>
        <v/>
      </c>
      <c r="AB2766" s="69">
        <f>IF(AND($P2766&lt;&gt;"",$P2766&lt;=Paramètres!$C$14),1,0)</f>
        <v/>
      </c>
      <c r="AC2766" s="67">
        <f>IF($P2766="","Jamais relancé",IF($P2766&lt;=3,"0-3 j",IF($P2766&lt;=7,"4-7 j",IF($P2766&lt;=15,"8-15 j","Plus de 15 j"))))</f>
        <v/>
      </c>
      <c r="AD2766" s="67">
        <f>IF($M2766&lt;=1000,"Moins de 1 k€",IF($M2766&lt;=5000,"1 à 5 k€",IF($M2766&lt;=15000,"5 à 15 k€","Plus de 15 k€")))</f>
        <v/>
      </c>
    </row>
    <row r="2767">
      <c r="A2767" s="65" t="inlineStr">
        <is>
          <t>DEV-02766</t>
        </is>
      </c>
      <c r="B2767" s="66" t="n">
        <v>46099</v>
      </c>
      <c r="C2767" s="65" t="inlineStr">
        <is>
          <t>2026-03</t>
        </is>
      </c>
      <c r="D2767" s="65" t="inlineStr">
        <is>
          <t>2025-2026</t>
        </is>
      </c>
      <c r="E2767" s="65" t="inlineStr">
        <is>
          <t>CLI-0321</t>
        </is>
      </c>
      <c r="F2767" s="65" t="inlineStr">
        <is>
          <t>Particulier</t>
        </is>
      </c>
      <c r="G2767" s="65" t="inlineStr">
        <is>
          <t>Bordeaux</t>
        </is>
      </c>
      <c r="H2767" s="65" t="inlineStr">
        <is>
          <t>Karim Belkacem</t>
        </is>
      </c>
      <c r="I2767" s="65" t="inlineStr">
        <is>
          <t>Salle de bain</t>
        </is>
      </c>
      <c r="J2767" s="65" t="inlineStr">
        <is>
          <t>SB-002</t>
        </is>
      </c>
      <c r="K2767" s="65" t="inlineStr">
        <is>
          <t>Remplacement baignoire par douche</t>
        </is>
      </c>
      <c r="L2767" s="67" t="n">
        <v>1</v>
      </c>
      <c r="M2767" s="68" t="n">
        <v>3558.52</v>
      </c>
      <c r="N2767" s="65" t="inlineStr">
        <is>
          <t>Refusé</t>
        </is>
      </c>
      <c r="O2767" s="66" t="n">
        <v>46108</v>
      </c>
      <c r="P2767" s="67" t="n">
        <v>6</v>
      </c>
      <c r="Q2767" s="67" t="n">
        <v>1</v>
      </c>
      <c r="R2767" s="67">
        <f>$I2767</f>
        <v/>
      </c>
      <c r="S2767" s="67">
        <f>$K2767</f>
        <v/>
      </c>
      <c r="T2767" s="67">
        <f>IFERROR(INDEX(Clients!$G$2:$G$1020,MATCH($E2767,Clients!$A$2:$A$1020,0)),"")</f>
        <v/>
      </c>
      <c r="U2767" s="67">
        <f>IFERROR(INDEX(Clients!$I$2:$I$1020,MATCH($E2767,Clients!$A$2:$A$1020,0)),"")</f>
        <v/>
      </c>
      <c r="V2767" s="69">
        <f>1</f>
        <v/>
      </c>
      <c r="W2767" s="69">
        <f>IF($N2767="Accepté",1,0)</f>
        <v/>
      </c>
      <c r="X2767" s="68">
        <f>$M2767*$W2767</f>
        <v/>
      </c>
      <c r="Y2767" s="68">
        <f>IF($N2767="En cours",0,$M2767)</f>
        <v/>
      </c>
      <c r="Z2767" s="69">
        <f>IF($P2767="",0,1)</f>
        <v/>
      </c>
      <c r="AA2767" s="70">
        <f>IF($P2767="",0,$P2767)</f>
        <v/>
      </c>
      <c r="AB2767" s="69">
        <f>IF(AND($P2767&lt;&gt;"",$P2767&lt;=Paramètres!$C$14),1,0)</f>
        <v/>
      </c>
      <c r="AC2767" s="67">
        <f>IF($P2767="","Jamais relancé",IF($P2767&lt;=3,"0-3 j",IF($P2767&lt;=7,"4-7 j",IF($P2767&lt;=15,"8-15 j","Plus de 15 j"))))</f>
        <v/>
      </c>
      <c r="AD2767" s="67">
        <f>IF($M2767&lt;=1000,"Moins de 1 k€",IF($M2767&lt;=5000,"1 à 5 k€",IF($M2767&lt;=15000,"5 à 15 k€","Plus de 15 k€")))</f>
        <v/>
      </c>
    </row>
    <row r="2768">
      <c r="A2768" s="65" t="inlineStr">
        <is>
          <t>DEV-02767</t>
        </is>
      </c>
      <c r="B2768" s="66" t="n">
        <v>46099</v>
      </c>
      <c r="C2768" s="65" t="inlineStr">
        <is>
          <t>2026-03</t>
        </is>
      </c>
      <c r="D2768" s="65" t="inlineStr">
        <is>
          <t>2025-2026</t>
        </is>
      </c>
      <c r="E2768" s="65" t="inlineStr">
        <is>
          <t>CLI-0169</t>
        </is>
      </c>
      <c r="F2768" s="65" t="inlineStr">
        <is>
          <t>Professionnel</t>
        </is>
      </c>
      <c r="G2768" s="65" t="inlineStr">
        <is>
          <t>Bordeaux</t>
        </is>
      </c>
      <c r="H2768" s="65" t="inlineStr">
        <is>
          <t>Karim Belkacem</t>
        </is>
      </c>
      <c r="I2768" s="65" t="inlineStr">
        <is>
          <t>Chauffage</t>
        </is>
      </c>
      <c r="J2768" s="65" t="inlineStr">
        <is>
          <t>CH-004</t>
        </is>
      </c>
      <c r="K2768" s="65" t="inlineStr">
        <is>
          <t>Remplacement radiateurs (lot de 5)</t>
        </is>
      </c>
      <c r="L2768" s="67" t="n">
        <v>2</v>
      </c>
      <c r="M2768" s="68" t="n">
        <v>8311.9</v>
      </c>
      <c r="N2768" s="65" t="inlineStr">
        <is>
          <t>Refusé</t>
        </is>
      </c>
      <c r="O2768" s="66" t="n">
        <v>46129</v>
      </c>
      <c r="P2768" s="67" t="n"/>
      <c r="Q2768" s="67" t="n">
        <v>0</v>
      </c>
      <c r="R2768" s="67">
        <f>$I2768</f>
        <v/>
      </c>
      <c r="S2768" s="67">
        <f>$K2768</f>
        <v/>
      </c>
      <c r="T2768" s="67">
        <f>IFERROR(INDEX(Clients!$G$2:$G$1020,MATCH($E2768,Clients!$A$2:$A$1020,0)),"")</f>
        <v/>
      </c>
      <c r="U2768" s="67">
        <f>IFERROR(INDEX(Clients!$I$2:$I$1020,MATCH($E2768,Clients!$A$2:$A$1020,0)),"")</f>
        <v/>
      </c>
      <c r="V2768" s="69">
        <f>1</f>
        <v/>
      </c>
      <c r="W2768" s="69">
        <f>IF($N2768="Accepté",1,0)</f>
        <v/>
      </c>
      <c r="X2768" s="68">
        <f>$M2768*$W2768</f>
        <v/>
      </c>
      <c r="Y2768" s="68">
        <f>IF($N2768="En cours",0,$M2768)</f>
        <v/>
      </c>
      <c r="Z2768" s="69">
        <f>IF($P2768="",0,1)</f>
        <v/>
      </c>
      <c r="AA2768" s="70">
        <f>IF($P2768="",0,$P2768)</f>
        <v/>
      </c>
      <c r="AB2768" s="69">
        <f>IF(AND($P2768&lt;&gt;"",$P2768&lt;=Paramètres!$C$14),1,0)</f>
        <v/>
      </c>
      <c r="AC2768" s="67">
        <f>IF($P2768="","Jamais relancé",IF($P2768&lt;=3,"0-3 j",IF($P2768&lt;=7,"4-7 j",IF($P2768&lt;=15,"8-15 j","Plus de 15 j"))))</f>
        <v/>
      </c>
      <c r="AD2768" s="67">
        <f>IF($M2768&lt;=1000,"Moins de 1 k€",IF($M2768&lt;=5000,"1 à 5 k€",IF($M2768&lt;=15000,"5 à 15 k€","Plus de 15 k€")))</f>
        <v/>
      </c>
    </row>
    <row r="2769">
      <c r="A2769" s="65" t="inlineStr">
        <is>
          <t>DEV-02768</t>
        </is>
      </c>
      <c r="B2769" s="66" t="n">
        <v>46099</v>
      </c>
      <c r="C2769" s="65" t="inlineStr">
        <is>
          <t>2026-03</t>
        </is>
      </c>
      <c r="D2769" s="65" t="inlineStr">
        <is>
          <t>2025-2026</t>
        </is>
      </c>
      <c r="E2769" s="65" t="inlineStr">
        <is>
          <t>CLI-0063</t>
        </is>
      </c>
      <c r="F2769" s="65" t="inlineStr">
        <is>
          <t>Particulier</t>
        </is>
      </c>
      <c r="G2769" s="65" t="inlineStr">
        <is>
          <t>Bordeaux</t>
        </is>
      </c>
      <c r="H2769" s="65" t="inlineStr">
        <is>
          <t>Karim Belkacem</t>
        </is>
      </c>
      <c r="I2769" s="65" t="inlineStr">
        <is>
          <t>Dépannage</t>
        </is>
      </c>
      <c r="J2769" s="65" t="inlineStr">
        <is>
          <t>DP-002</t>
        </is>
      </c>
      <c r="K2769" s="65" t="inlineStr">
        <is>
          <t>Débouchage canalisation</t>
        </is>
      </c>
      <c r="L2769" s="67" t="n">
        <v>1</v>
      </c>
      <c r="M2769" s="68" t="n">
        <v>365.04</v>
      </c>
      <c r="N2769" s="65" t="inlineStr">
        <is>
          <t>Refusé</t>
        </is>
      </c>
      <c r="O2769" s="66" t="n">
        <v>46114</v>
      </c>
      <c r="P2769" s="67" t="n">
        <v>4</v>
      </c>
      <c r="Q2769" s="67" t="n">
        <v>1</v>
      </c>
      <c r="R2769" s="67">
        <f>$I2769</f>
        <v/>
      </c>
      <c r="S2769" s="67">
        <f>$K2769</f>
        <v/>
      </c>
      <c r="T2769" s="67">
        <f>IFERROR(INDEX(Clients!$G$2:$G$1020,MATCH($E2769,Clients!$A$2:$A$1020,0)),"")</f>
        <v/>
      </c>
      <c r="U2769" s="67">
        <f>IFERROR(INDEX(Clients!$I$2:$I$1020,MATCH($E2769,Clients!$A$2:$A$1020,0)),"")</f>
        <v/>
      </c>
      <c r="V2769" s="69">
        <f>1</f>
        <v/>
      </c>
      <c r="W2769" s="69">
        <f>IF($N2769="Accepté",1,0)</f>
        <v/>
      </c>
      <c r="X2769" s="68">
        <f>$M2769*$W2769</f>
        <v/>
      </c>
      <c r="Y2769" s="68">
        <f>IF($N2769="En cours",0,$M2769)</f>
        <v/>
      </c>
      <c r="Z2769" s="69">
        <f>IF($P2769="",0,1)</f>
        <v/>
      </c>
      <c r="AA2769" s="70">
        <f>IF($P2769="",0,$P2769)</f>
        <v/>
      </c>
      <c r="AB2769" s="69">
        <f>IF(AND($P2769&lt;&gt;"",$P2769&lt;=Paramètres!$C$14),1,0)</f>
        <v/>
      </c>
      <c r="AC2769" s="67">
        <f>IF($P2769="","Jamais relancé",IF($P2769&lt;=3,"0-3 j",IF($P2769&lt;=7,"4-7 j",IF($P2769&lt;=15,"8-15 j","Plus de 15 j"))))</f>
        <v/>
      </c>
      <c r="AD2769" s="67">
        <f>IF($M2769&lt;=1000,"Moins de 1 k€",IF($M2769&lt;=5000,"1 à 5 k€",IF($M2769&lt;=15000,"5 à 15 k€","Plus de 15 k€")))</f>
        <v/>
      </c>
    </row>
    <row r="2770">
      <c r="A2770" s="65" t="inlineStr">
        <is>
          <t>DEV-02769</t>
        </is>
      </c>
      <c r="B2770" s="66" t="n">
        <v>46099</v>
      </c>
      <c r="C2770" s="65" t="inlineStr">
        <is>
          <t>2026-03</t>
        </is>
      </c>
      <c r="D2770" s="65" t="inlineStr">
        <is>
          <t>2025-2026</t>
        </is>
      </c>
      <c r="E2770" s="65" t="inlineStr">
        <is>
          <t>CLI-0026</t>
        </is>
      </c>
      <c r="F2770" s="65" t="inlineStr">
        <is>
          <t>Particulier</t>
        </is>
      </c>
      <c r="G2770" s="65" t="inlineStr">
        <is>
          <t>Bordeaux</t>
        </is>
      </c>
      <c r="H2770" s="65" t="inlineStr">
        <is>
          <t>Karim Belkacem</t>
        </is>
      </c>
      <c r="I2770" s="65" t="inlineStr">
        <is>
          <t>Électricité</t>
        </is>
      </c>
      <c r="J2770" s="65" t="inlineStr">
        <is>
          <t>EL-004</t>
        </is>
      </c>
      <c r="K2770" s="65" t="inlineStr">
        <is>
          <t>Éclairage LED locaux professionnels</t>
        </is>
      </c>
      <c r="L2770" s="67" t="n">
        <v>1</v>
      </c>
      <c r="M2770" s="68" t="n">
        <v>3944.08</v>
      </c>
      <c r="N2770" s="65" t="inlineStr">
        <is>
          <t>Accepté</t>
        </is>
      </c>
      <c r="O2770" s="66" t="n">
        <v>46116</v>
      </c>
      <c r="P2770" s="67" t="n">
        <v>9</v>
      </c>
      <c r="Q2770" s="67" t="n">
        <v>2</v>
      </c>
      <c r="R2770" s="67">
        <f>$I2770</f>
        <v/>
      </c>
      <c r="S2770" s="67">
        <f>$K2770</f>
        <v/>
      </c>
      <c r="T2770" s="67">
        <f>IFERROR(INDEX(Clients!$G$2:$G$1020,MATCH($E2770,Clients!$A$2:$A$1020,0)),"")</f>
        <v/>
      </c>
      <c r="U2770" s="67">
        <f>IFERROR(INDEX(Clients!$I$2:$I$1020,MATCH($E2770,Clients!$A$2:$A$1020,0)),"")</f>
        <v/>
      </c>
      <c r="V2770" s="69">
        <f>1</f>
        <v/>
      </c>
      <c r="W2770" s="69">
        <f>IF($N2770="Accepté",1,0)</f>
        <v/>
      </c>
      <c r="X2770" s="68">
        <f>$M2770*$W2770</f>
        <v/>
      </c>
      <c r="Y2770" s="68">
        <f>IF($N2770="En cours",0,$M2770)</f>
        <v/>
      </c>
      <c r="Z2770" s="69">
        <f>IF($P2770="",0,1)</f>
        <v/>
      </c>
      <c r="AA2770" s="70">
        <f>IF($P2770="",0,$P2770)</f>
        <v/>
      </c>
      <c r="AB2770" s="69">
        <f>IF(AND($P2770&lt;&gt;"",$P2770&lt;=Paramètres!$C$14),1,0)</f>
        <v/>
      </c>
      <c r="AC2770" s="67">
        <f>IF($P2770="","Jamais relancé",IF($P2770&lt;=3,"0-3 j",IF($P2770&lt;=7,"4-7 j",IF($P2770&lt;=15,"8-15 j","Plus de 15 j"))))</f>
        <v/>
      </c>
      <c r="AD2770" s="67">
        <f>IF($M2770&lt;=1000,"Moins de 1 k€",IF($M2770&lt;=5000,"1 à 5 k€",IF($M2770&lt;=15000,"5 à 15 k€","Plus de 15 k€")))</f>
        <v/>
      </c>
    </row>
    <row r="2771">
      <c r="A2771" s="65" t="inlineStr">
        <is>
          <t>DEV-02770</t>
        </is>
      </c>
      <c r="B2771" s="66" t="n">
        <v>46100</v>
      </c>
      <c r="C2771" s="65" t="inlineStr">
        <is>
          <t>2026-03</t>
        </is>
      </c>
      <c r="D2771" s="65" t="inlineStr">
        <is>
          <t>2025-2026</t>
        </is>
      </c>
      <c r="E2771" s="65" t="inlineStr">
        <is>
          <t>CLI-0354</t>
        </is>
      </c>
      <c r="F2771" s="65" t="inlineStr">
        <is>
          <t>Particulier</t>
        </is>
      </c>
      <c r="G2771" s="65" t="inlineStr">
        <is>
          <t>Bordeaux</t>
        </is>
      </c>
      <c r="H2771" s="65" t="inlineStr">
        <is>
          <t>Sophie Marchand</t>
        </is>
      </c>
      <c r="I2771" s="65" t="inlineStr">
        <is>
          <t>Salle de bain</t>
        </is>
      </c>
      <c r="J2771" s="65" t="inlineStr">
        <is>
          <t>SB-002</t>
        </is>
      </c>
      <c r="K2771" s="65" t="inlineStr">
        <is>
          <t>Remplacement baignoire par douche</t>
        </is>
      </c>
      <c r="L2771" s="67" t="n">
        <v>2</v>
      </c>
      <c r="M2771" s="68" t="n">
        <v>7902.09</v>
      </c>
      <c r="N2771" s="65" t="inlineStr">
        <is>
          <t>Sans réponse</t>
        </is>
      </c>
      <c r="O2771" s="66" t="n">
        <v>46110</v>
      </c>
      <c r="P2771" s="67" t="n"/>
      <c r="Q2771" s="67" t="n">
        <v>0</v>
      </c>
      <c r="R2771" s="67">
        <f>$I2771</f>
        <v/>
      </c>
      <c r="S2771" s="67">
        <f>$K2771</f>
        <v/>
      </c>
      <c r="T2771" s="67">
        <f>IFERROR(INDEX(Clients!$G$2:$G$1020,MATCH($E2771,Clients!$A$2:$A$1020,0)),"")</f>
        <v/>
      </c>
      <c r="U2771" s="67">
        <f>IFERROR(INDEX(Clients!$I$2:$I$1020,MATCH($E2771,Clients!$A$2:$A$1020,0)),"")</f>
        <v/>
      </c>
      <c r="V2771" s="69">
        <f>1</f>
        <v/>
      </c>
      <c r="W2771" s="69">
        <f>IF($N2771="Accepté",1,0)</f>
        <v/>
      </c>
      <c r="X2771" s="68">
        <f>$M2771*$W2771</f>
        <v/>
      </c>
      <c r="Y2771" s="68">
        <f>IF($N2771="En cours",0,$M2771)</f>
        <v/>
      </c>
      <c r="Z2771" s="69">
        <f>IF($P2771="",0,1)</f>
        <v/>
      </c>
      <c r="AA2771" s="70">
        <f>IF($P2771="",0,$P2771)</f>
        <v/>
      </c>
      <c r="AB2771" s="69">
        <f>IF(AND($P2771&lt;&gt;"",$P2771&lt;=Paramètres!$C$14),1,0)</f>
        <v/>
      </c>
      <c r="AC2771" s="67">
        <f>IF($P2771="","Jamais relancé",IF($P2771&lt;=3,"0-3 j",IF($P2771&lt;=7,"4-7 j",IF($P2771&lt;=15,"8-15 j","Plus de 15 j"))))</f>
        <v/>
      </c>
      <c r="AD2771" s="67">
        <f>IF($M2771&lt;=1000,"Moins de 1 k€",IF($M2771&lt;=5000,"1 à 5 k€",IF($M2771&lt;=15000,"5 à 15 k€","Plus de 15 k€")))</f>
        <v/>
      </c>
    </row>
    <row r="2772">
      <c r="A2772" s="65" t="inlineStr">
        <is>
          <t>DEV-02771</t>
        </is>
      </c>
      <c r="B2772" s="66" t="n">
        <v>46100</v>
      </c>
      <c r="C2772" s="65" t="inlineStr">
        <is>
          <t>2026-03</t>
        </is>
      </c>
      <c r="D2772" s="65" t="inlineStr">
        <is>
          <t>2025-2026</t>
        </is>
      </c>
      <c r="E2772" s="65" t="inlineStr">
        <is>
          <t>CLI-0425</t>
        </is>
      </c>
      <c r="F2772" s="65" t="inlineStr">
        <is>
          <t>Professionnel</t>
        </is>
      </c>
      <c r="G2772" s="65" t="inlineStr">
        <is>
          <t>Toulouse</t>
        </is>
      </c>
      <c r="H2772" s="65" t="inlineStr">
        <is>
          <t>Nadia Cherif</t>
        </is>
      </c>
      <c r="I2772" s="65" t="inlineStr">
        <is>
          <t>Électricité</t>
        </is>
      </c>
      <c r="J2772" s="65" t="inlineStr">
        <is>
          <t>EL-004</t>
        </is>
      </c>
      <c r="K2772" s="65" t="inlineStr">
        <is>
          <t>Éclairage LED locaux professionnels</t>
        </is>
      </c>
      <c r="L2772" s="67" t="n">
        <v>1</v>
      </c>
      <c r="M2772" s="68" t="n">
        <v>6750.07</v>
      </c>
      <c r="N2772" s="65" t="inlineStr">
        <is>
          <t>Accepté</t>
        </is>
      </c>
      <c r="O2772" s="66" t="n">
        <v>46120</v>
      </c>
      <c r="P2772" s="67" t="n"/>
      <c r="Q2772" s="67" t="n">
        <v>0</v>
      </c>
      <c r="R2772" s="67">
        <f>$I2772</f>
        <v/>
      </c>
      <c r="S2772" s="67">
        <f>$K2772</f>
        <v/>
      </c>
      <c r="T2772" s="67">
        <f>IFERROR(INDEX(Clients!$G$2:$G$1020,MATCH($E2772,Clients!$A$2:$A$1020,0)),"")</f>
        <v/>
      </c>
      <c r="U2772" s="67">
        <f>IFERROR(INDEX(Clients!$I$2:$I$1020,MATCH($E2772,Clients!$A$2:$A$1020,0)),"")</f>
        <v/>
      </c>
      <c r="V2772" s="69">
        <f>1</f>
        <v/>
      </c>
      <c r="W2772" s="69">
        <f>IF($N2772="Accepté",1,0)</f>
        <v/>
      </c>
      <c r="X2772" s="68">
        <f>$M2772*$W2772</f>
        <v/>
      </c>
      <c r="Y2772" s="68">
        <f>IF($N2772="En cours",0,$M2772)</f>
        <v/>
      </c>
      <c r="Z2772" s="69">
        <f>IF($P2772="",0,1)</f>
        <v/>
      </c>
      <c r="AA2772" s="70">
        <f>IF($P2772="",0,$P2772)</f>
        <v/>
      </c>
      <c r="AB2772" s="69">
        <f>IF(AND($P2772&lt;&gt;"",$P2772&lt;=Paramètres!$C$14),1,0)</f>
        <v/>
      </c>
      <c r="AC2772" s="67">
        <f>IF($P2772="","Jamais relancé",IF($P2772&lt;=3,"0-3 j",IF($P2772&lt;=7,"4-7 j",IF($P2772&lt;=15,"8-15 j","Plus de 15 j"))))</f>
        <v/>
      </c>
      <c r="AD2772" s="67">
        <f>IF($M2772&lt;=1000,"Moins de 1 k€",IF($M2772&lt;=5000,"1 à 5 k€",IF($M2772&lt;=15000,"5 à 15 k€","Plus de 15 k€")))</f>
        <v/>
      </c>
    </row>
    <row r="2773">
      <c r="A2773" s="65" t="inlineStr">
        <is>
          <t>DEV-02772</t>
        </is>
      </c>
      <c r="B2773" s="66" t="n">
        <v>46100</v>
      </c>
      <c r="C2773" s="65" t="inlineStr">
        <is>
          <t>2026-03</t>
        </is>
      </c>
      <c r="D2773" s="65" t="inlineStr">
        <is>
          <t>2025-2026</t>
        </is>
      </c>
      <c r="E2773" s="65" t="inlineStr">
        <is>
          <t>CLI-0983</t>
        </is>
      </c>
      <c r="F2773" s="65" t="inlineStr">
        <is>
          <t>Professionnel</t>
        </is>
      </c>
      <c r="G2773" s="65" t="inlineStr">
        <is>
          <t>Montpellier</t>
        </is>
      </c>
      <c r="H2773" s="65" t="inlineStr">
        <is>
          <t>Thomas Rey</t>
        </is>
      </c>
      <c r="I2773" s="65" t="inlineStr">
        <is>
          <t>Plomberie</t>
        </is>
      </c>
      <c r="J2773" s="65" t="inlineStr">
        <is>
          <t>PR-002</t>
        </is>
      </c>
      <c r="K2773" s="65" t="inlineStr">
        <is>
          <t>Recherche de fuite + réparation</t>
        </is>
      </c>
      <c r="L2773" s="67" t="n">
        <v>1</v>
      </c>
      <c r="M2773" s="68" t="n">
        <v>741.97</v>
      </c>
      <c r="N2773" s="65" t="inlineStr">
        <is>
          <t>Refusé</t>
        </is>
      </c>
      <c r="O2773" s="66" t="n">
        <v>46120</v>
      </c>
      <c r="P2773" s="67" t="n">
        <v>12</v>
      </c>
      <c r="Q2773" s="67" t="n">
        <v>1</v>
      </c>
      <c r="R2773" s="67">
        <f>$I2773</f>
        <v/>
      </c>
      <c r="S2773" s="67">
        <f>$K2773</f>
        <v/>
      </c>
      <c r="T2773" s="67">
        <f>IFERROR(INDEX(Clients!$G$2:$G$1020,MATCH($E2773,Clients!$A$2:$A$1020,0)),"")</f>
        <v/>
      </c>
      <c r="U2773" s="67">
        <f>IFERROR(INDEX(Clients!$I$2:$I$1020,MATCH($E2773,Clients!$A$2:$A$1020,0)),"")</f>
        <v/>
      </c>
      <c r="V2773" s="69">
        <f>1</f>
        <v/>
      </c>
      <c r="W2773" s="69">
        <f>IF($N2773="Accepté",1,0)</f>
        <v/>
      </c>
      <c r="X2773" s="68">
        <f>$M2773*$W2773</f>
        <v/>
      </c>
      <c r="Y2773" s="68">
        <f>IF($N2773="En cours",0,$M2773)</f>
        <v/>
      </c>
      <c r="Z2773" s="69">
        <f>IF($P2773="",0,1)</f>
        <v/>
      </c>
      <c r="AA2773" s="70">
        <f>IF($P2773="",0,$P2773)</f>
        <v/>
      </c>
      <c r="AB2773" s="69">
        <f>IF(AND($P2773&lt;&gt;"",$P2773&lt;=Paramètres!$C$14),1,0)</f>
        <v/>
      </c>
      <c r="AC2773" s="67">
        <f>IF($P2773="","Jamais relancé",IF($P2773&lt;=3,"0-3 j",IF($P2773&lt;=7,"4-7 j",IF($P2773&lt;=15,"8-15 j","Plus de 15 j"))))</f>
        <v/>
      </c>
      <c r="AD2773" s="67">
        <f>IF($M2773&lt;=1000,"Moins de 1 k€",IF($M2773&lt;=5000,"1 à 5 k€",IF($M2773&lt;=15000,"5 à 15 k€","Plus de 15 k€")))</f>
        <v/>
      </c>
    </row>
    <row r="2774">
      <c r="A2774" s="65" t="inlineStr">
        <is>
          <t>DEV-02773</t>
        </is>
      </c>
      <c r="B2774" s="66" t="n">
        <v>46100</v>
      </c>
      <c r="C2774" s="65" t="inlineStr">
        <is>
          <t>2026-03</t>
        </is>
      </c>
      <c r="D2774" s="65" t="inlineStr">
        <is>
          <t>2025-2026</t>
        </is>
      </c>
      <c r="E2774" s="65" t="inlineStr">
        <is>
          <t>CLI-0993</t>
        </is>
      </c>
      <c r="F2774" s="65" t="inlineStr">
        <is>
          <t>Collectivité</t>
        </is>
      </c>
      <c r="G2774" s="65" t="inlineStr">
        <is>
          <t>Montpellier</t>
        </is>
      </c>
      <c r="H2774" s="65" t="inlineStr">
        <is>
          <t>Thomas Rey</t>
        </is>
      </c>
      <c r="I2774" s="65" t="inlineStr">
        <is>
          <t>Électricité</t>
        </is>
      </c>
      <c r="J2774" s="65" t="inlineStr">
        <is>
          <t>EL-001</t>
        </is>
      </c>
      <c r="K2774" s="65" t="inlineStr">
        <is>
          <t>Mise aux normes tableau électrique</t>
        </is>
      </c>
      <c r="L2774" s="67" t="n">
        <v>1</v>
      </c>
      <c r="M2774" s="68" t="n">
        <v>4912.02</v>
      </c>
      <c r="N2774" s="65" t="inlineStr">
        <is>
          <t>Sans réponse</t>
        </is>
      </c>
      <c r="O2774" s="66" t="n">
        <v>46139</v>
      </c>
      <c r="P2774" s="67" t="n">
        <v>13</v>
      </c>
      <c r="Q2774" s="67" t="n">
        <v>2</v>
      </c>
      <c r="R2774" s="67">
        <f>$I2774</f>
        <v/>
      </c>
      <c r="S2774" s="67">
        <f>$K2774</f>
        <v/>
      </c>
      <c r="T2774" s="67">
        <f>IFERROR(INDEX(Clients!$G$2:$G$1020,MATCH($E2774,Clients!$A$2:$A$1020,0)),"")</f>
        <v/>
      </c>
      <c r="U2774" s="67">
        <f>IFERROR(INDEX(Clients!$I$2:$I$1020,MATCH($E2774,Clients!$A$2:$A$1020,0)),"")</f>
        <v/>
      </c>
      <c r="V2774" s="69">
        <f>1</f>
        <v/>
      </c>
      <c r="W2774" s="69">
        <f>IF($N2774="Accepté",1,0)</f>
        <v/>
      </c>
      <c r="X2774" s="68">
        <f>$M2774*$W2774</f>
        <v/>
      </c>
      <c r="Y2774" s="68">
        <f>IF($N2774="En cours",0,$M2774)</f>
        <v/>
      </c>
      <c r="Z2774" s="69">
        <f>IF($P2774="",0,1)</f>
        <v/>
      </c>
      <c r="AA2774" s="70">
        <f>IF($P2774="",0,$P2774)</f>
        <v/>
      </c>
      <c r="AB2774" s="69">
        <f>IF(AND($P2774&lt;&gt;"",$P2774&lt;=Paramètres!$C$14),1,0)</f>
        <v/>
      </c>
      <c r="AC2774" s="67">
        <f>IF($P2774="","Jamais relancé",IF($P2774&lt;=3,"0-3 j",IF($P2774&lt;=7,"4-7 j",IF($P2774&lt;=15,"8-15 j","Plus de 15 j"))))</f>
        <v/>
      </c>
      <c r="AD2774" s="67">
        <f>IF($M2774&lt;=1000,"Moins de 1 k€",IF($M2774&lt;=5000,"1 à 5 k€",IF($M2774&lt;=15000,"5 à 15 k€","Plus de 15 k€")))</f>
        <v/>
      </c>
    </row>
    <row r="2775">
      <c r="A2775" s="65" t="inlineStr">
        <is>
          <t>DEV-02774</t>
        </is>
      </c>
      <c r="B2775" s="66" t="n">
        <v>46101</v>
      </c>
      <c r="C2775" s="65" t="inlineStr">
        <is>
          <t>2026-03</t>
        </is>
      </c>
      <c r="D2775" s="65" t="inlineStr">
        <is>
          <t>2025-2026</t>
        </is>
      </c>
      <c r="E2775" s="65" t="inlineStr">
        <is>
          <t>CLI-0097</t>
        </is>
      </c>
      <c r="F2775" s="65" t="inlineStr">
        <is>
          <t>Particulier</t>
        </is>
      </c>
      <c r="G2775" s="65" t="inlineStr">
        <is>
          <t>Toulouse</t>
        </is>
      </c>
      <c r="H2775" s="65" t="inlineStr">
        <is>
          <t>Nadia Cherif</t>
        </is>
      </c>
      <c r="I2775" s="65" t="inlineStr">
        <is>
          <t>Électricité</t>
        </is>
      </c>
      <c r="J2775" s="65" t="inlineStr">
        <is>
          <t>EL-002</t>
        </is>
      </c>
      <c r="K2775" s="65" t="inlineStr">
        <is>
          <t>Installation borne de recharge VE</t>
        </is>
      </c>
      <c r="L2775" s="67" t="n">
        <v>2</v>
      </c>
      <c r="M2775" s="68" t="n">
        <v>3281.08</v>
      </c>
      <c r="N2775" s="65" t="inlineStr">
        <is>
          <t>Sans réponse</t>
        </is>
      </c>
      <c r="O2775" s="66" t="n">
        <v>46123</v>
      </c>
      <c r="P2775" s="67" t="n"/>
      <c r="Q2775" s="67" t="n">
        <v>0</v>
      </c>
      <c r="R2775" s="67">
        <f>$I2775</f>
        <v/>
      </c>
      <c r="S2775" s="67">
        <f>$K2775</f>
        <v/>
      </c>
      <c r="T2775" s="67">
        <f>IFERROR(INDEX(Clients!$G$2:$G$1020,MATCH($E2775,Clients!$A$2:$A$1020,0)),"")</f>
        <v/>
      </c>
      <c r="U2775" s="67">
        <f>IFERROR(INDEX(Clients!$I$2:$I$1020,MATCH($E2775,Clients!$A$2:$A$1020,0)),"")</f>
        <v/>
      </c>
      <c r="V2775" s="69">
        <f>1</f>
        <v/>
      </c>
      <c r="W2775" s="69">
        <f>IF($N2775="Accepté",1,0)</f>
        <v/>
      </c>
      <c r="X2775" s="68">
        <f>$M2775*$W2775</f>
        <v/>
      </c>
      <c r="Y2775" s="68">
        <f>IF($N2775="En cours",0,$M2775)</f>
        <v/>
      </c>
      <c r="Z2775" s="69">
        <f>IF($P2775="",0,1)</f>
        <v/>
      </c>
      <c r="AA2775" s="70">
        <f>IF($P2775="",0,$P2775)</f>
        <v/>
      </c>
      <c r="AB2775" s="69">
        <f>IF(AND($P2775&lt;&gt;"",$P2775&lt;=Paramètres!$C$14),1,0)</f>
        <v/>
      </c>
      <c r="AC2775" s="67">
        <f>IF($P2775="","Jamais relancé",IF($P2775&lt;=3,"0-3 j",IF($P2775&lt;=7,"4-7 j",IF($P2775&lt;=15,"8-15 j","Plus de 15 j"))))</f>
        <v/>
      </c>
      <c r="AD2775" s="67">
        <f>IF($M2775&lt;=1000,"Moins de 1 k€",IF($M2775&lt;=5000,"1 à 5 k€",IF($M2775&lt;=15000,"5 à 15 k€","Plus de 15 k€")))</f>
        <v/>
      </c>
    </row>
    <row r="2776">
      <c r="A2776" s="65" t="inlineStr">
        <is>
          <t>DEV-02775</t>
        </is>
      </c>
      <c r="B2776" s="66" t="n">
        <v>46101</v>
      </c>
      <c r="C2776" s="65" t="inlineStr">
        <is>
          <t>2026-03</t>
        </is>
      </c>
      <c r="D2776" s="65" t="inlineStr">
        <is>
          <t>2025-2026</t>
        </is>
      </c>
      <c r="E2776" s="65" t="inlineStr">
        <is>
          <t>CLI-0176</t>
        </is>
      </c>
      <c r="F2776" s="65" t="inlineStr">
        <is>
          <t>Professionnel</t>
        </is>
      </c>
      <c r="G2776" s="65" t="inlineStr">
        <is>
          <t>Toulouse</t>
        </is>
      </c>
      <c r="H2776" s="65" t="inlineStr">
        <is>
          <t>Nadia Cherif</t>
        </is>
      </c>
      <c r="I2776" s="65" t="inlineStr">
        <is>
          <t>Salle de bain</t>
        </is>
      </c>
      <c r="J2776" s="65" t="inlineStr">
        <is>
          <t>SB-002</t>
        </is>
      </c>
      <c r="K2776" s="65" t="inlineStr">
        <is>
          <t>Remplacement baignoire par douche</t>
        </is>
      </c>
      <c r="L2776" s="67" t="n">
        <v>1</v>
      </c>
      <c r="M2776" s="68" t="n">
        <v>7498.07</v>
      </c>
      <c r="N2776" s="65" t="inlineStr">
        <is>
          <t>Refusé</t>
        </is>
      </c>
      <c r="O2776" s="66" t="n">
        <v>46106</v>
      </c>
      <c r="P2776" s="67" t="n"/>
      <c r="Q2776" s="67" t="n">
        <v>0</v>
      </c>
      <c r="R2776" s="67">
        <f>$I2776</f>
        <v/>
      </c>
      <c r="S2776" s="67">
        <f>$K2776</f>
        <v/>
      </c>
      <c r="T2776" s="67">
        <f>IFERROR(INDEX(Clients!$G$2:$G$1020,MATCH($E2776,Clients!$A$2:$A$1020,0)),"")</f>
        <v/>
      </c>
      <c r="U2776" s="67">
        <f>IFERROR(INDEX(Clients!$I$2:$I$1020,MATCH($E2776,Clients!$A$2:$A$1020,0)),"")</f>
        <v/>
      </c>
      <c r="V2776" s="69">
        <f>1</f>
        <v/>
      </c>
      <c r="W2776" s="69">
        <f>IF($N2776="Accepté",1,0)</f>
        <v/>
      </c>
      <c r="X2776" s="68">
        <f>$M2776*$W2776</f>
        <v/>
      </c>
      <c r="Y2776" s="68">
        <f>IF($N2776="En cours",0,$M2776)</f>
        <v/>
      </c>
      <c r="Z2776" s="69">
        <f>IF($P2776="",0,1)</f>
        <v/>
      </c>
      <c r="AA2776" s="70">
        <f>IF($P2776="",0,$P2776)</f>
        <v/>
      </c>
      <c r="AB2776" s="69">
        <f>IF(AND($P2776&lt;&gt;"",$P2776&lt;=Paramètres!$C$14),1,0)</f>
        <v/>
      </c>
      <c r="AC2776" s="67">
        <f>IF($P2776="","Jamais relancé",IF($P2776&lt;=3,"0-3 j",IF($P2776&lt;=7,"4-7 j",IF($P2776&lt;=15,"8-15 j","Plus de 15 j"))))</f>
        <v/>
      </c>
      <c r="AD2776" s="67">
        <f>IF($M2776&lt;=1000,"Moins de 1 k€",IF($M2776&lt;=5000,"1 à 5 k€",IF($M2776&lt;=15000,"5 à 15 k€","Plus de 15 k€")))</f>
        <v/>
      </c>
    </row>
    <row r="2777">
      <c r="A2777" s="65" t="inlineStr">
        <is>
          <t>DEV-02776</t>
        </is>
      </c>
      <c r="B2777" s="66" t="n">
        <v>46101</v>
      </c>
      <c r="C2777" s="65" t="inlineStr">
        <is>
          <t>2026-03</t>
        </is>
      </c>
      <c r="D2777" s="65" t="inlineStr">
        <is>
          <t>2025-2026</t>
        </is>
      </c>
      <c r="E2777" s="65" t="inlineStr">
        <is>
          <t>CLI-0843</t>
        </is>
      </c>
      <c r="F2777" s="65" t="inlineStr">
        <is>
          <t>Professionnel</t>
        </is>
      </c>
      <c r="G2777" s="65" t="inlineStr">
        <is>
          <t>Toulouse</t>
        </is>
      </c>
      <c r="H2777" s="65" t="inlineStr">
        <is>
          <t>Nadia Cherif</t>
        </is>
      </c>
      <c r="I2777" s="65" t="inlineStr">
        <is>
          <t>Chauffage</t>
        </is>
      </c>
      <c r="J2777" s="65" t="inlineStr">
        <is>
          <t>CH-001</t>
        </is>
      </c>
      <c r="K2777" s="65" t="inlineStr">
        <is>
          <t>Installation chaudière gaz condensation</t>
        </is>
      </c>
      <c r="L2777" s="67" t="n">
        <v>1</v>
      </c>
      <c r="M2777" s="68" t="n">
        <v>8285.780000000001</v>
      </c>
      <c r="N2777" s="65" t="inlineStr">
        <is>
          <t>Sans réponse</t>
        </is>
      </c>
      <c r="O2777" s="66" t="n">
        <v>46110</v>
      </c>
      <c r="P2777" s="67" t="n"/>
      <c r="Q2777" s="67" t="n">
        <v>0</v>
      </c>
      <c r="R2777" s="67">
        <f>$I2777</f>
        <v/>
      </c>
      <c r="S2777" s="67">
        <f>$K2777</f>
        <v/>
      </c>
      <c r="T2777" s="67">
        <f>IFERROR(INDEX(Clients!$G$2:$G$1020,MATCH($E2777,Clients!$A$2:$A$1020,0)),"")</f>
        <v/>
      </c>
      <c r="U2777" s="67">
        <f>IFERROR(INDEX(Clients!$I$2:$I$1020,MATCH($E2777,Clients!$A$2:$A$1020,0)),"")</f>
        <v/>
      </c>
      <c r="V2777" s="69">
        <f>1</f>
        <v/>
      </c>
      <c r="W2777" s="69">
        <f>IF($N2777="Accepté",1,0)</f>
        <v/>
      </c>
      <c r="X2777" s="68">
        <f>$M2777*$W2777</f>
        <v/>
      </c>
      <c r="Y2777" s="68">
        <f>IF($N2777="En cours",0,$M2777)</f>
        <v/>
      </c>
      <c r="Z2777" s="69">
        <f>IF($P2777="",0,1)</f>
        <v/>
      </c>
      <c r="AA2777" s="70">
        <f>IF($P2777="",0,$P2777)</f>
        <v/>
      </c>
      <c r="AB2777" s="69">
        <f>IF(AND($P2777&lt;&gt;"",$P2777&lt;=Paramètres!$C$14),1,0)</f>
        <v/>
      </c>
      <c r="AC2777" s="67">
        <f>IF($P2777="","Jamais relancé",IF($P2777&lt;=3,"0-3 j",IF($P2777&lt;=7,"4-7 j",IF($P2777&lt;=15,"8-15 j","Plus de 15 j"))))</f>
        <v/>
      </c>
      <c r="AD2777" s="67">
        <f>IF($M2777&lt;=1000,"Moins de 1 k€",IF($M2777&lt;=5000,"1 à 5 k€",IF($M2777&lt;=15000,"5 à 15 k€","Plus de 15 k€")))</f>
        <v/>
      </c>
    </row>
    <row r="2778">
      <c r="A2778" s="65" t="inlineStr">
        <is>
          <t>DEV-02777</t>
        </is>
      </c>
      <c r="B2778" s="66" t="n">
        <v>46104</v>
      </c>
      <c r="C2778" s="65" t="inlineStr">
        <is>
          <t>2026-03</t>
        </is>
      </c>
      <c r="D2778" s="65" t="inlineStr">
        <is>
          <t>2025-2026</t>
        </is>
      </c>
      <c r="E2778" s="65" t="inlineStr">
        <is>
          <t>CLI-0555</t>
        </is>
      </c>
      <c r="F2778" s="65" t="inlineStr">
        <is>
          <t>Particulier</t>
        </is>
      </c>
      <c r="G2778" s="65" t="inlineStr">
        <is>
          <t>Toulouse</t>
        </is>
      </c>
      <c r="H2778" s="65" t="inlineStr">
        <is>
          <t>Nadia Cherif</t>
        </is>
      </c>
      <c r="I2778" s="65" t="inlineStr">
        <is>
          <t>Dépannage</t>
        </is>
      </c>
      <c r="J2778" s="65" t="inlineStr">
        <is>
          <t>DP-002</t>
        </is>
      </c>
      <c r="K2778" s="65" t="inlineStr">
        <is>
          <t>Débouchage canalisation</t>
        </is>
      </c>
      <c r="L2778" s="67" t="n">
        <v>1</v>
      </c>
      <c r="M2778" s="68" t="n">
        <v>333.61</v>
      </c>
      <c r="N2778" s="65" t="inlineStr">
        <is>
          <t>Accepté</t>
        </is>
      </c>
      <c r="O2778" s="66" t="n">
        <v>46110</v>
      </c>
      <c r="P2778" s="67" t="n">
        <v>1</v>
      </c>
      <c r="Q2778" s="67" t="n">
        <v>1</v>
      </c>
      <c r="R2778" s="67">
        <f>$I2778</f>
        <v/>
      </c>
      <c r="S2778" s="67">
        <f>$K2778</f>
        <v/>
      </c>
      <c r="T2778" s="67">
        <f>IFERROR(INDEX(Clients!$G$2:$G$1020,MATCH($E2778,Clients!$A$2:$A$1020,0)),"")</f>
        <v/>
      </c>
      <c r="U2778" s="67">
        <f>IFERROR(INDEX(Clients!$I$2:$I$1020,MATCH($E2778,Clients!$A$2:$A$1020,0)),"")</f>
        <v/>
      </c>
      <c r="V2778" s="69">
        <f>1</f>
        <v/>
      </c>
      <c r="W2778" s="69">
        <f>IF($N2778="Accepté",1,0)</f>
        <v/>
      </c>
      <c r="X2778" s="68">
        <f>$M2778*$W2778</f>
        <v/>
      </c>
      <c r="Y2778" s="68">
        <f>IF($N2778="En cours",0,$M2778)</f>
        <v/>
      </c>
      <c r="Z2778" s="69">
        <f>IF($P2778="",0,1)</f>
        <v/>
      </c>
      <c r="AA2778" s="70">
        <f>IF($P2778="",0,$P2778)</f>
        <v/>
      </c>
      <c r="AB2778" s="69">
        <f>IF(AND($P2778&lt;&gt;"",$P2778&lt;=Paramètres!$C$14),1,0)</f>
        <v/>
      </c>
      <c r="AC2778" s="67">
        <f>IF($P2778="","Jamais relancé",IF($P2778&lt;=3,"0-3 j",IF($P2778&lt;=7,"4-7 j",IF($P2778&lt;=15,"8-15 j","Plus de 15 j"))))</f>
        <v/>
      </c>
      <c r="AD2778" s="67">
        <f>IF($M2778&lt;=1000,"Moins de 1 k€",IF($M2778&lt;=5000,"1 à 5 k€",IF($M2778&lt;=15000,"5 à 15 k€","Plus de 15 k€")))</f>
        <v/>
      </c>
    </row>
    <row r="2779">
      <c r="A2779" s="65" t="inlineStr">
        <is>
          <t>DEV-02778</t>
        </is>
      </c>
      <c r="B2779" s="66" t="n">
        <v>46104</v>
      </c>
      <c r="C2779" s="65" t="inlineStr">
        <is>
          <t>2026-03</t>
        </is>
      </c>
      <c r="D2779" s="65" t="inlineStr">
        <is>
          <t>2025-2026</t>
        </is>
      </c>
      <c r="E2779" s="65" t="inlineStr">
        <is>
          <t>CLI-0455</t>
        </is>
      </c>
      <c r="F2779" s="65" t="inlineStr">
        <is>
          <t>Particulier</t>
        </is>
      </c>
      <c r="G2779" s="65" t="inlineStr">
        <is>
          <t>Toulouse</t>
        </is>
      </c>
      <c r="H2779" s="65" t="inlineStr">
        <is>
          <t>Nadia Cherif</t>
        </is>
      </c>
      <c r="I2779" s="65" t="inlineStr">
        <is>
          <t>Dépannage</t>
        </is>
      </c>
      <c r="J2779" s="65" t="inlineStr">
        <is>
          <t>DP-004</t>
        </is>
      </c>
      <c r="K2779" s="65" t="inlineStr">
        <is>
          <t>Remise en service chaudière</t>
        </is>
      </c>
      <c r="L2779" s="67" t="n">
        <v>2</v>
      </c>
      <c r="M2779" s="68" t="n">
        <v>478.43</v>
      </c>
      <c r="N2779" s="65" t="inlineStr">
        <is>
          <t>Accepté</t>
        </is>
      </c>
      <c r="O2779" s="66" t="n">
        <v>46126</v>
      </c>
      <c r="P2779" s="67" t="n">
        <v>15</v>
      </c>
      <c r="Q2779" s="67" t="n">
        <v>1</v>
      </c>
      <c r="R2779" s="67">
        <f>$I2779</f>
        <v/>
      </c>
      <c r="S2779" s="67">
        <f>$K2779</f>
        <v/>
      </c>
      <c r="T2779" s="67">
        <f>IFERROR(INDEX(Clients!$G$2:$G$1020,MATCH($E2779,Clients!$A$2:$A$1020,0)),"")</f>
        <v/>
      </c>
      <c r="U2779" s="67">
        <f>IFERROR(INDEX(Clients!$I$2:$I$1020,MATCH($E2779,Clients!$A$2:$A$1020,0)),"")</f>
        <v/>
      </c>
      <c r="V2779" s="69">
        <f>1</f>
        <v/>
      </c>
      <c r="W2779" s="69">
        <f>IF($N2779="Accepté",1,0)</f>
        <v/>
      </c>
      <c r="X2779" s="68">
        <f>$M2779*$W2779</f>
        <v/>
      </c>
      <c r="Y2779" s="68">
        <f>IF($N2779="En cours",0,$M2779)</f>
        <v/>
      </c>
      <c r="Z2779" s="69">
        <f>IF($P2779="",0,1)</f>
        <v/>
      </c>
      <c r="AA2779" s="70">
        <f>IF($P2779="",0,$P2779)</f>
        <v/>
      </c>
      <c r="AB2779" s="69">
        <f>IF(AND($P2779&lt;&gt;"",$P2779&lt;=Paramètres!$C$14),1,0)</f>
        <v/>
      </c>
      <c r="AC2779" s="67">
        <f>IF($P2779="","Jamais relancé",IF($P2779&lt;=3,"0-3 j",IF($P2779&lt;=7,"4-7 j",IF($P2779&lt;=15,"8-15 j","Plus de 15 j"))))</f>
        <v/>
      </c>
      <c r="AD2779" s="67">
        <f>IF($M2779&lt;=1000,"Moins de 1 k€",IF($M2779&lt;=5000,"1 à 5 k€",IF($M2779&lt;=15000,"5 à 15 k€","Plus de 15 k€")))</f>
        <v/>
      </c>
    </row>
    <row r="2780">
      <c r="A2780" s="65" t="inlineStr">
        <is>
          <t>DEV-02779</t>
        </is>
      </c>
      <c r="B2780" s="66" t="n">
        <v>46104</v>
      </c>
      <c r="C2780" s="65" t="inlineStr">
        <is>
          <t>2026-03</t>
        </is>
      </c>
      <c r="D2780" s="65" t="inlineStr">
        <is>
          <t>2025-2026</t>
        </is>
      </c>
      <c r="E2780" s="65" t="inlineStr">
        <is>
          <t>CLI-0042</t>
        </is>
      </c>
      <c r="F2780" s="65" t="inlineStr">
        <is>
          <t>Particulier</t>
        </is>
      </c>
      <c r="G2780" s="65" t="inlineStr">
        <is>
          <t>Bordeaux</t>
        </is>
      </c>
      <c r="H2780" s="65" t="inlineStr">
        <is>
          <t>Karim Belkacem</t>
        </is>
      </c>
      <c r="I2780" s="65" t="inlineStr">
        <is>
          <t>Électricité</t>
        </is>
      </c>
      <c r="J2780" s="65" t="inlineStr">
        <is>
          <t>EL-002</t>
        </is>
      </c>
      <c r="K2780" s="65" t="inlineStr">
        <is>
          <t>Installation borne de recharge VE</t>
        </is>
      </c>
      <c r="L2780" s="67" t="n">
        <v>1</v>
      </c>
      <c r="M2780" s="68" t="n">
        <v>1732.77</v>
      </c>
      <c r="N2780" s="65" t="inlineStr">
        <is>
          <t>Sans réponse</t>
        </is>
      </c>
      <c r="O2780" s="66" t="n">
        <v>46145</v>
      </c>
      <c r="P2780" s="67" t="n">
        <v>12</v>
      </c>
      <c r="Q2780" s="67" t="n">
        <v>2</v>
      </c>
      <c r="R2780" s="67">
        <f>$I2780</f>
        <v/>
      </c>
      <c r="S2780" s="67">
        <f>$K2780</f>
        <v/>
      </c>
      <c r="T2780" s="67">
        <f>IFERROR(INDEX(Clients!$G$2:$G$1020,MATCH($E2780,Clients!$A$2:$A$1020,0)),"")</f>
        <v/>
      </c>
      <c r="U2780" s="67">
        <f>IFERROR(INDEX(Clients!$I$2:$I$1020,MATCH($E2780,Clients!$A$2:$A$1020,0)),"")</f>
        <v/>
      </c>
      <c r="V2780" s="69">
        <f>1</f>
        <v/>
      </c>
      <c r="W2780" s="69">
        <f>IF($N2780="Accepté",1,0)</f>
        <v/>
      </c>
      <c r="X2780" s="68">
        <f>$M2780*$W2780</f>
        <v/>
      </c>
      <c r="Y2780" s="68">
        <f>IF($N2780="En cours",0,$M2780)</f>
        <v/>
      </c>
      <c r="Z2780" s="69">
        <f>IF($P2780="",0,1)</f>
        <v/>
      </c>
      <c r="AA2780" s="70">
        <f>IF($P2780="",0,$P2780)</f>
        <v/>
      </c>
      <c r="AB2780" s="69">
        <f>IF(AND($P2780&lt;&gt;"",$P2780&lt;=Paramètres!$C$14),1,0)</f>
        <v/>
      </c>
      <c r="AC2780" s="67">
        <f>IF($P2780="","Jamais relancé",IF($P2780&lt;=3,"0-3 j",IF($P2780&lt;=7,"4-7 j",IF($P2780&lt;=15,"8-15 j","Plus de 15 j"))))</f>
        <v/>
      </c>
      <c r="AD2780" s="67">
        <f>IF($M2780&lt;=1000,"Moins de 1 k€",IF($M2780&lt;=5000,"1 à 5 k€",IF($M2780&lt;=15000,"5 à 15 k€","Plus de 15 k€")))</f>
        <v/>
      </c>
    </row>
    <row r="2781">
      <c r="A2781" s="65" t="inlineStr">
        <is>
          <t>DEV-02780</t>
        </is>
      </c>
      <c r="B2781" s="66" t="n">
        <v>46104</v>
      </c>
      <c r="C2781" s="65" t="inlineStr">
        <is>
          <t>2026-03</t>
        </is>
      </c>
      <c r="D2781" s="65" t="inlineStr">
        <is>
          <t>2025-2026</t>
        </is>
      </c>
      <c r="E2781" s="65" t="inlineStr">
        <is>
          <t>CLI-1010</t>
        </is>
      </c>
      <c r="F2781" s="65" t="inlineStr">
        <is>
          <t>Particulier</t>
        </is>
      </c>
      <c r="G2781" s="65" t="inlineStr">
        <is>
          <t>Montpellier</t>
        </is>
      </c>
      <c r="H2781" s="65" t="inlineStr">
        <is>
          <t>Thomas Rey</t>
        </is>
      </c>
      <c r="I2781" s="65" t="inlineStr">
        <is>
          <t>Électricité</t>
        </is>
      </c>
      <c r="J2781" s="65" t="inlineStr">
        <is>
          <t>EL-004</t>
        </is>
      </c>
      <c r="K2781" s="65" t="inlineStr">
        <is>
          <t>Éclairage LED locaux professionnels</t>
        </is>
      </c>
      <c r="L2781" s="67" t="n">
        <v>3</v>
      </c>
      <c r="M2781" s="68" t="n">
        <v>10752.82</v>
      </c>
      <c r="N2781" s="65" t="inlineStr">
        <is>
          <t>Accepté</t>
        </is>
      </c>
      <c r="O2781" s="66" t="n">
        <v>46118</v>
      </c>
      <c r="P2781" s="67" t="n">
        <v>13</v>
      </c>
      <c r="Q2781" s="67" t="n">
        <v>1</v>
      </c>
      <c r="R2781" s="67">
        <f>$I2781</f>
        <v/>
      </c>
      <c r="S2781" s="67">
        <f>$K2781</f>
        <v/>
      </c>
      <c r="T2781" s="67">
        <f>IFERROR(INDEX(Clients!$G$2:$G$1020,MATCH($E2781,Clients!$A$2:$A$1020,0)),"")</f>
        <v/>
      </c>
      <c r="U2781" s="67">
        <f>IFERROR(INDEX(Clients!$I$2:$I$1020,MATCH($E2781,Clients!$A$2:$A$1020,0)),"")</f>
        <v/>
      </c>
      <c r="V2781" s="69">
        <f>1</f>
        <v/>
      </c>
      <c r="W2781" s="69">
        <f>IF($N2781="Accepté",1,0)</f>
        <v/>
      </c>
      <c r="X2781" s="68">
        <f>$M2781*$W2781</f>
        <v/>
      </c>
      <c r="Y2781" s="68">
        <f>IF($N2781="En cours",0,$M2781)</f>
        <v/>
      </c>
      <c r="Z2781" s="69">
        <f>IF($P2781="",0,1)</f>
        <v/>
      </c>
      <c r="AA2781" s="70">
        <f>IF($P2781="",0,$P2781)</f>
        <v/>
      </c>
      <c r="AB2781" s="69">
        <f>IF(AND($P2781&lt;&gt;"",$P2781&lt;=Paramètres!$C$14),1,0)</f>
        <v/>
      </c>
      <c r="AC2781" s="67">
        <f>IF($P2781="","Jamais relancé",IF($P2781&lt;=3,"0-3 j",IF($P2781&lt;=7,"4-7 j",IF($P2781&lt;=15,"8-15 j","Plus de 15 j"))))</f>
        <v/>
      </c>
      <c r="AD2781" s="67">
        <f>IF($M2781&lt;=1000,"Moins de 1 k€",IF($M2781&lt;=5000,"1 à 5 k€",IF($M2781&lt;=15000,"5 à 15 k€","Plus de 15 k€")))</f>
        <v/>
      </c>
    </row>
    <row r="2782">
      <c r="A2782" s="65" t="inlineStr">
        <is>
          <t>DEV-02781</t>
        </is>
      </c>
      <c r="B2782" s="66" t="n">
        <v>46104</v>
      </c>
      <c r="C2782" s="65" t="inlineStr">
        <is>
          <t>2026-03</t>
        </is>
      </c>
      <c r="D2782" s="65" t="inlineStr">
        <is>
          <t>2025-2026</t>
        </is>
      </c>
      <c r="E2782" s="65" t="inlineStr">
        <is>
          <t>CLI-0894</t>
        </is>
      </c>
      <c r="F2782" s="65" t="inlineStr">
        <is>
          <t>Syndic</t>
        </is>
      </c>
      <c r="G2782" s="65" t="inlineStr">
        <is>
          <t>Montpellier</t>
        </is>
      </c>
      <c r="H2782" s="65" t="inlineStr">
        <is>
          <t>Thomas Rey</t>
        </is>
      </c>
      <c r="I2782" s="65" t="inlineStr">
        <is>
          <t>Dépannage</t>
        </is>
      </c>
      <c r="J2782" s="65" t="inlineStr">
        <is>
          <t>DP-003</t>
        </is>
      </c>
      <c r="K2782" s="65" t="inlineStr">
        <is>
          <t>Dépannage électrique urgence</t>
        </is>
      </c>
      <c r="L2782" s="67" t="n">
        <v>1</v>
      </c>
      <c r="M2782" s="68" t="n">
        <v>667.63</v>
      </c>
      <c r="N2782" s="65" t="inlineStr">
        <is>
          <t>Sans réponse</t>
        </is>
      </c>
      <c r="O2782" s="66" t="n">
        <v>46122</v>
      </c>
      <c r="P2782" s="67" t="n"/>
      <c r="Q2782" s="67" t="n">
        <v>0</v>
      </c>
      <c r="R2782" s="67">
        <f>$I2782</f>
        <v/>
      </c>
      <c r="S2782" s="67">
        <f>$K2782</f>
        <v/>
      </c>
      <c r="T2782" s="67">
        <f>IFERROR(INDEX(Clients!$G$2:$G$1020,MATCH($E2782,Clients!$A$2:$A$1020,0)),"")</f>
        <v/>
      </c>
      <c r="U2782" s="67">
        <f>IFERROR(INDEX(Clients!$I$2:$I$1020,MATCH($E2782,Clients!$A$2:$A$1020,0)),"")</f>
        <v/>
      </c>
      <c r="V2782" s="69">
        <f>1</f>
        <v/>
      </c>
      <c r="W2782" s="69">
        <f>IF($N2782="Accepté",1,0)</f>
        <v/>
      </c>
      <c r="X2782" s="68">
        <f>$M2782*$W2782</f>
        <v/>
      </c>
      <c r="Y2782" s="68">
        <f>IF($N2782="En cours",0,$M2782)</f>
        <v/>
      </c>
      <c r="Z2782" s="69">
        <f>IF($P2782="",0,1)</f>
        <v/>
      </c>
      <c r="AA2782" s="70">
        <f>IF($P2782="",0,$P2782)</f>
        <v/>
      </c>
      <c r="AB2782" s="69">
        <f>IF(AND($P2782&lt;&gt;"",$P2782&lt;=Paramètres!$C$14),1,0)</f>
        <v/>
      </c>
      <c r="AC2782" s="67">
        <f>IF($P2782="","Jamais relancé",IF($P2782&lt;=3,"0-3 j",IF($P2782&lt;=7,"4-7 j",IF($P2782&lt;=15,"8-15 j","Plus de 15 j"))))</f>
        <v/>
      </c>
      <c r="AD2782" s="67">
        <f>IF($M2782&lt;=1000,"Moins de 1 k€",IF($M2782&lt;=5000,"1 à 5 k€",IF($M2782&lt;=15000,"5 à 15 k€","Plus de 15 k€")))</f>
        <v/>
      </c>
    </row>
    <row r="2783">
      <c r="A2783" s="65" t="inlineStr">
        <is>
          <t>DEV-02782</t>
        </is>
      </c>
      <c r="B2783" s="66" t="n">
        <v>46105</v>
      </c>
      <c r="C2783" s="65" t="inlineStr">
        <is>
          <t>2026-03</t>
        </is>
      </c>
      <c r="D2783" s="65" t="inlineStr">
        <is>
          <t>2025-2026</t>
        </is>
      </c>
      <c r="E2783" s="65" t="inlineStr">
        <is>
          <t>CLI-0192</t>
        </is>
      </c>
      <c r="F2783" s="65" t="inlineStr">
        <is>
          <t>Particulier</t>
        </is>
      </c>
      <c r="G2783" s="65" t="inlineStr">
        <is>
          <t>Toulouse</t>
        </is>
      </c>
      <c r="H2783" s="65" t="inlineStr">
        <is>
          <t>Nadia Cherif</t>
        </is>
      </c>
      <c r="I2783" s="65" t="inlineStr">
        <is>
          <t>Dépannage</t>
        </is>
      </c>
      <c r="J2783" s="65" t="inlineStr">
        <is>
          <t>DP-004</t>
        </is>
      </c>
      <c r="K2783" s="65" t="inlineStr">
        <is>
          <t>Remise en service chaudière</t>
        </is>
      </c>
      <c r="L2783" s="67" t="n">
        <v>1</v>
      </c>
      <c r="M2783" s="68" t="n">
        <v>274.39</v>
      </c>
      <c r="N2783" s="65" t="inlineStr">
        <is>
          <t>Accepté</t>
        </is>
      </c>
      <c r="O2783" s="66" t="n">
        <v>46117</v>
      </c>
      <c r="P2783" s="67" t="n">
        <v>9</v>
      </c>
      <c r="Q2783" s="67" t="n">
        <v>1</v>
      </c>
      <c r="R2783" s="67">
        <f>$I2783</f>
        <v/>
      </c>
      <c r="S2783" s="67">
        <f>$K2783</f>
        <v/>
      </c>
      <c r="T2783" s="67">
        <f>IFERROR(INDEX(Clients!$G$2:$G$1020,MATCH($E2783,Clients!$A$2:$A$1020,0)),"")</f>
        <v/>
      </c>
      <c r="U2783" s="67">
        <f>IFERROR(INDEX(Clients!$I$2:$I$1020,MATCH($E2783,Clients!$A$2:$A$1020,0)),"")</f>
        <v/>
      </c>
      <c r="V2783" s="69">
        <f>1</f>
        <v/>
      </c>
      <c r="W2783" s="69">
        <f>IF($N2783="Accepté",1,0)</f>
        <v/>
      </c>
      <c r="X2783" s="68">
        <f>$M2783*$W2783</f>
        <v/>
      </c>
      <c r="Y2783" s="68">
        <f>IF($N2783="En cours",0,$M2783)</f>
        <v/>
      </c>
      <c r="Z2783" s="69">
        <f>IF($P2783="",0,1)</f>
        <v/>
      </c>
      <c r="AA2783" s="70">
        <f>IF($P2783="",0,$P2783)</f>
        <v/>
      </c>
      <c r="AB2783" s="69">
        <f>IF(AND($P2783&lt;&gt;"",$P2783&lt;=Paramètres!$C$14),1,0)</f>
        <v/>
      </c>
      <c r="AC2783" s="67">
        <f>IF($P2783="","Jamais relancé",IF($P2783&lt;=3,"0-3 j",IF($P2783&lt;=7,"4-7 j",IF($P2783&lt;=15,"8-15 j","Plus de 15 j"))))</f>
        <v/>
      </c>
      <c r="AD2783" s="67">
        <f>IF($M2783&lt;=1000,"Moins de 1 k€",IF($M2783&lt;=5000,"1 à 5 k€",IF($M2783&lt;=15000,"5 à 15 k€","Plus de 15 k€")))</f>
        <v/>
      </c>
    </row>
    <row r="2784">
      <c r="A2784" s="65" t="inlineStr">
        <is>
          <t>DEV-02783</t>
        </is>
      </c>
      <c r="B2784" s="66" t="n">
        <v>46105</v>
      </c>
      <c r="C2784" s="65" t="inlineStr">
        <is>
          <t>2026-03</t>
        </is>
      </c>
      <c r="D2784" s="65" t="inlineStr">
        <is>
          <t>2025-2026</t>
        </is>
      </c>
      <c r="E2784" s="65" t="inlineStr">
        <is>
          <t>CLI-0698</t>
        </is>
      </c>
      <c r="F2784" s="65" t="inlineStr">
        <is>
          <t>Professionnel</t>
        </is>
      </c>
      <c r="G2784" s="65" t="inlineStr">
        <is>
          <t>Bordeaux</t>
        </is>
      </c>
      <c r="H2784" s="65" t="inlineStr">
        <is>
          <t>Sophie Marchand</t>
        </is>
      </c>
      <c r="I2784" s="65" t="inlineStr">
        <is>
          <t>Dépannage</t>
        </is>
      </c>
      <c r="J2784" s="65" t="inlineStr">
        <is>
          <t>DP-003</t>
        </is>
      </c>
      <c r="K2784" s="65" t="inlineStr">
        <is>
          <t>Dépannage électrique urgence</t>
        </is>
      </c>
      <c r="L2784" s="67" t="n">
        <v>1</v>
      </c>
      <c r="M2784" s="68" t="n">
        <v>539.01</v>
      </c>
      <c r="N2784" s="65" t="inlineStr">
        <is>
          <t>Accepté</t>
        </is>
      </c>
      <c r="O2784" s="66" t="n">
        <v>46135</v>
      </c>
      <c r="P2784" s="67" t="n">
        <v>13</v>
      </c>
      <c r="Q2784" s="67" t="n">
        <v>2</v>
      </c>
      <c r="R2784" s="67">
        <f>$I2784</f>
        <v/>
      </c>
      <c r="S2784" s="67">
        <f>$K2784</f>
        <v/>
      </c>
      <c r="T2784" s="67">
        <f>IFERROR(INDEX(Clients!$G$2:$G$1020,MATCH($E2784,Clients!$A$2:$A$1020,0)),"")</f>
        <v/>
      </c>
      <c r="U2784" s="67">
        <f>IFERROR(INDEX(Clients!$I$2:$I$1020,MATCH($E2784,Clients!$A$2:$A$1020,0)),"")</f>
        <v/>
      </c>
      <c r="V2784" s="69">
        <f>1</f>
        <v/>
      </c>
      <c r="W2784" s="69">
        <f>IF($N2784="Accepté",1,0)</f>
        <v/>
      </c>
      <c r="X2784" s="68">
        <f>$M2784*$W2784</f>
        <v/>
      </c>
      <c r="Y2784" s="68">
        <f>IF($N2784="En cours",0,$M2784)</f>
        <v/>
      </c>
      <c r="Z2784" s="69">
        <f>IF($P2784="",0,1)</f>
        <v/>
      </c>
      <c r="AA2784" s="70">
        <f>IF($P2784="",0,$P2784)</f>
        <v/>
      </c>
      <c r="AB2784" s="69">
        <f>IF(AND($P2784&lt;&gt;"",$P2784&lt;=Paramètres!$C$14),1,0)</f>
        <v/>
      </c>
      <c r="AC2784" s="67">
        <f>IF($P2784="","Jamais relancé",IF($P2784&lt;=3,"0-3 j",IF($P2784&lt;=7,"4-7 j",IF($P2784&lt;=15,"8-15 j","Plus de 15 j"))))</f>
        <v/>
      </c>
      <c r="AD2784" s="67">
        <f>IF($M2784&lt;=1000,"Moins de 1 k€",IF($M2784&lt;=5000,"1 à 5 k€",IF($M2784&lt;=15000,"5 à 15 k€","Plus de 15 k€")))</f>
        <v/>
      </c>
    </row>
    <row r="2785">
      <c r="A2785" s="65" t="inlineStr">
        <is>
          <t>DEV-02784</t>
        </is>
      </c>
      <c r="B2785" s="66" t="n">
        <v>46105</v>
      </c>
      <c r="C2785" s="65" t="inlineStr">
        <is>
          <t>2026-03</t>
        </is>
      </c>
      <c r="D2785" s="65" t="inlineStr">
        <is>
          <t>2025-2026</t>
        </is>
      </c>
      <c r="E2785" s="65" t="inlineStr">
        <is>
          <t>CLI-0330</t>
        </is>
      </c>
      <c r="F2785" s="65" t="inlineStr">
        <is>
          <t>Particulier</t>
        </is>
      </c>
      <c r="G2785" s="65" t="inlineStr">
        <is>
          <t>Toulouse</t>
        </is>
      </c>
      <c r="H2785" s="65" t="inlineStr">
        <is>
          <t>Julien Fabre</t>
        </is>
      </c>
      <c r="I2785" s="65" t="inlineStr">
        <is>
          <t>Plomberie</t>
        </is>
      </c>
      <c r="J2785" s="65" t="inlineStr">
        <is>
          <t>PR-003</t>
        </is>
      </c>
      <c r="K2785" s="65" t="inlineStr">
        <is>
          <t>Réfection réseau eau appartement</t>
        </is>
      </c>
      <c r="L2785" s="67" t="n">
        <v>1</v>
      </c>
      <c r="M2785" s="68" t="n">
        <v>2896.52</v>
      </c>
      <c r="N2785" s="65" t="inlineStr">
        <is>
          <t>Sans réponse</t>
        </is>
      </c>
      <c r="O2785" s="66" t="n">
        <v>46123</v>
      </c>
      <c r="P2785" s="67" t="n">
        <v>14</v>
      </c>
      <c r="Q2785" s="67" t="n">
        <v>1</v>
      </c>
      <c r="R2785" s="67">
        <f>$I2785</f>
        <v/>
      </c>
      <c r="S2785" s="67">
        <f>$K2785</f>
        <v/>
      </c>
      <c r="T2785" s="67">
        <f>IFERROR(INDEX(Clients!$G$2:$G$1020,MATCH($E2785,Clients!$A$2:$A$1020,0)),"")</f>
        <v/>
      </c>
      <c r="U2785" s="67">
        <f>IFERROR(INDEX(Clients!$I$2:$I$1020,MATCH($E2785,Clients!$A$2:$A$1020,0)),"")</f>
        <v/>
      </c>
      <c r="V2785" s="69">
        <f>1</f>
        <v/>
      </c>
      <c r="W2785" s="69">
        <f>IF($N2785="Accepté",1,0)</f>
        <v/>
      </c>
      <c r="X2785" s="68">
        <f>$M2785*$W2785</f>
        <v/>
      </c>
      <c r="Y2785" s="68">
        <f>IF($N2785="En cours",0,$M2785)</f>
        <v/>
      </c>
      <c r="Z2785" s="69">
        <f>IF($P2785="",0,1)</f>
        <v/>
      </c>
      <c r="AA2785" s="70">
        <f>IF($P2785="",0,$P2785)</f>
        <v/>
      </c>
      <c r="AB2785" s="69">
        <f>IF(AND($P2785&lt;&gt;"",$P2785&lt;=Paramètres!$C$14),1,0)</f>
        <v/>
      </c>
      <c r="AC2785" s="67">
        <f>IF($P2785="","Jamais relancé",IF($P2785&lt;=3,"0-3 j",IF($P2785&lt;=7,"4-7 j",IF($P2785&lt;=15,"8-15 j","Plus de 15 j"))))</f>
        <v/>
      </c>
      <c r="AD2785" s="67">
        <f>IF($M2785&lt;=1000,"Moins de 1 k€",IF($M2785&lt;=5000,"1 à 5 k€",IF($M2785&lt;=15000,"5 à 15 k€","Plus de 15 k€")))</f>
        <v/>
      </c>
    </row>
    <row r="2786">
      <c r="A2786" s="65" t="inlineStr">
        <is>
          <t>DEV-02785</t>
        </is>
      </c>
      <c r="B2786" s="66" t="n">
        <v>46105</v>
      </c>
      <c r="C2786" s="65" t="inlineStr">
        <is>
          <t>2026-03</t>
        </is>
      </c>
      <c r="D2786" s="65" t="inlineStr">
        <is>
          <t>2025-2026</t>
        </is>
      </c>
      <c r="E2786" s="65" t="inlineStr">
        <is>
          <t>CLI-0293</t>
        </is>
      </c>
      <c r="F2786" s="65" t="inlineStr">
        <is>
          <t>Professionnel</t>
        </is>
      </c>
      <c r="G2786" s="65" t="inlineStr">
        <is>
          <t>Toulouse</t>
        </is>
      </c>
      <c r="H2786" s="65" t="inlineStr">
        <is>
          <t>Nadia Cherif</t>
        </is>
      </c>
      <c r="I2786" s="65" t="inlineStr">
        <is>
          <t>Dépannage</t>
        </is>
      </c>
      <c r="J2786" s="65" t="inlineStr">
        <is>
          <t>DP-004</t>
        </is>
      </c>
      <c r="K2786" s="65" t="inlineStr">
        <is>
          <t>Remise en service chaudière</t>
        </is>
      </c>
      <c r="L2786" s="67" t="n">
        <v>1</v>
      </c>
      <c r="M2786" s="68" t="n">
        <v>473.3</v>
      </c>
      <c r="N2786" s="65" t="inlineStr">
        <is>
          <t>Accepté</t>
        </is>
      </c>
      <c r="O2786" s="66" t="n">
        <v>46117</v>
      </c>
      <c r="P2786" s="67" t="n"/>
      <c r="Q2786" s="67" t="n">
        <v>0</v>
      </c>
      <c r="R2786" s="67">
        <f>$I2786</f>
        <v/>
      </c>
      <c r="S2786" s="67">
        <f>$K2786</f>
        <v/>
      </c>
      <c r="T2786" s="67">
        <f>IFERROR(INDEX(Clients!$G$2:$G$1020,MATCH($E2786,Clients!$A$2:$A$1020,0)),"")</f>
        <v/>
      </c>
      <c r="U2786" s="67">
        <f>IFERROR(INDEX(Clients!$I$2:$I$1020,MATCH($E2786,Clients!$A$2:$A$1020,0)),"")</f>
        <v/>
      </c>
      <c r="V2786" s="69">
        <f>1</f>
        <v/>
      </c>
      <c r="W2786" s="69">
        <f>IF($N2786="Accepté",1,0)</f>
        <v/>
      </c>
      <c r="X2786" s="68">
        <f>$M2786*$W2786</f>
        <v/>
      </c>
      <c r="Y2786" s="68">
        <f>IF($N2786="En cours",0,$M2786)</f>
        <v/>
      </c>
      <c r="Z2786" s="69">
        <f>IF($P2786="",0,1)</f>
        <v/>
      </c>
      <c r="AA2786" s="70">
        <f>IF($P2786="",0,$P2786)</f>
        <v/>
      </c>
      <c r="AB2786" s="69">
        <f>IF(AND($P2786&lt;&gt;"",$P2786&lt;=Paramètres!$C$14),1,0)</f>
        <v/>
      </c>
      <c r="AC2786" s="67">
        <f>IF($P2786="","Jamais relancé",IF($P2786&lt;=3,"0-3 j",IF($P2786&lt;=7,"4-7 j",IF($P2786&lt;=15,"8-15 j","Plus de 15 j"))))</f>
        <v/>
      </c>
      <c r="AD2786" s="67">
        <f>IF($M2786&lt;=1000,"Moins de 1 k€",IF($M2786&lt;=5000,"1 à 5 k€",IF($M2786&lt;=15000,"5 à 15 k€","Plus de 15 k€")))</f>
        <v/>
      </c>
    </row>
    <row r="2787">
      <c r="A2787" s="65" t="inlineStr">
        <is>
          <t>DEV-02786</t>
        </is>
      </c>
      <c r="B2787" s="66" t="n">
        <v>46105</v>
      </c>
      <c r="C2787" s="65" t="inlineStr">
        <is>
          <t>2026-03</t>
        </is>
      </c>
      <c r="D2787" s="65" t="inlineStr">
        <is>
          <t>2025-2026</t>
        </is>
      </c>
      <c r="E2787" s="65" t="inlineStr">
        <is>
          <t>CLI-0842</t>
        </is>
      </c>
      <c r="F2787" s="65" t="inlineStr">
        <is>
          <t>Particulier</t>
        </is>
      </c>
      <c r="G2787" s="65" t="inlineStr">
        <is>
          <t>Montpellier</t>
        </is>
      </c>
      <c r="H2787" s="65" t="inlineStr">
        <is>
          <t>Thomas Rey</t>
        </is>
      </c>
      <c r="I2787" s="65" t="inlineStr">
        <is>
          <t>Électricité</t>
        </is>
      </c>
      <c r="J2787" s="65" t="inlineStr">
        <is>
          <t>EL-004</t>
        </is>
      </c>
      <c r="K2787" s="65" t="inlineStr">
        <is>
          <t>Éclairage LED locaux professionnels</t>
        </is>
      </c>
      <c r="L2787" s="67" t="n">
        <v>1</v>
      </c>
      <c r="M2787" s="68" t="n">
        <v>3951.61</v>
      </c>
      <c r="N2787" s="65" t="inlineStr">
        <is>
          <t>Accepté</t>
        </is>
      </c>
      <c r="O2787" s="66" t="n">
        <v>46115</v>
      </c>
      <c r="P2787" s="67" t="n">
        <v>17</v>
      </c>
      <c r="Q2787" s="67" t="n">
        <v>0</v>
      </c>
      <c r="R2787" s="67">
        <f>$I2787</f>
        <v/>
      </c>
      <c r="S2787" s="67">
        <f>$K2787</f>
        <v/>
      </c>
      <c r="T2787" s="67">
        <f>IFERROR(INDEX(Clients!$G$2:$G$1020,MATCH($E2787,Clients!$A$2:$A$1020,0)),"")</f>
        <v/>
      </c>
      <c r="U2787" s="67">
        <f>IFERROR(INDEX(Clients!$I$2:$I$1020,MATCH($E2787,Clients!$A$2:$A$1020,0)),"")</f>
        <v/>
      </c>
      <c r="V2787" s="69">
        <f>1</f>
        <v/>
      </c>
      <c r="W2787" s="69">
        <f>IF($N2787="Accepté",1,0)</f>
        <v/>
      </c>
      <c r="X2787" s="68">
        <f>$M2787*$W2787</f>
        <v/>
      </c>
      <c r="Y2787" s="68">
        <f>IF($N2787="En cours",0,$M2787)</f>
        <v/>
      </c>
      <c r="Z2787" s="69">
        <f>IF($P2787="",0,1)</f>
        <v/>
      </c>
      <c r="AA2787" s="70">
        <f>IF($P2787="",0,$P2787)</f>
        <v/>
      </c>
      <c r="AB2787" s="69">
        <f>IF(AND($P2787&lt;&gt;"",$P2787&lt;=Paramètres!$C$14),1,0)</f>
        <v/>
      </c>
      <c r="AC2787" s="67">
        <f>IF($P2787="","Jamais relancé",IF($P2787&lt;=3,"0-3 j",IF($P2787&lt;=7,"4-7 j",IF($P2787&lt;=15,"8-15 j","Plus de 15 j"))))</f>
        <v/>
      </c>
      <c r="AD2787" s="67">
        <f>IF($M2787&lt;=1000,"Moins de 1 k€",IF($M2787&lt;=5000,"1 à 5 k€",IF($M2787&lt;=15000,"5 à 15 k€","Plus de 15 k€")))</f>
        <v/>
      </c>
    </row>
    <row r="2788">
      <c r="A2788" s="65" t="inlineStr">
        <is>
          <t>DEV-02787</t>
        </is>
      </c>
      <c r="B2788" s="66" t="n">
        <v>46106</v>
      </c>
      <c r="C2788" s="65" t="inlineStr">
        <is>
          <t>2026-03</t>
        </is>
      </c>
      <c r="D2788" s="65" t="inlineStr">
        <is>
          <t>2025-2026</t>
        </is>
      </c>
      <c r="E2788" s="65" t="inlineStr">
        <is>
          <t>CLI-0645</t>
        </is>
      </c>
      <c r="F2788" s="65" t="inlineStr">
        <is>
          <t>Particulier</t>
        </is>
      </c>
      <c r="G2788" s="65" t="inlineStr">
        <is>
          <t>Bordeaux</t>
        </is>
      </c>
      <c r="H2788" s="65" t="inlineStr">
        <is>
          <t>Sophie Marchand</t>
        </is>
      </c>
      <c r="I2788" s="65" t="inlineStr">
        <is>
          <t>Électricité</t>
        </is>
      </c>
      <c r="J2788" s="65" t="inlineStr">
        <is>
          <t>EL-003</t>
        </is>
      </c>
      <c r="K2788" s="65" t="inlineStr">
        <is>
          <t>Rénovation électrique complète</t>
        </is>
      </c>
      <c r="L2788" s="67" t="n">
        <v>1</v>
      </c>
      <c r="M2788" s="68" t="n">
        <v>10342.33</v>
      </c>
      <c r="N2788" s="65" t="inlineStr">
        <is>
          <t>Refusé</t>
        </is>
      </c>
      <c r="O2788" s="66" t="n">
        <v>46144</v>
      </c>
      <c r="P2788" s="67" t="n">
        <v>18</v>
      </c>
      <c r="Q2788" s="67" t="n">
        <v>2</v>
      </c>
      <c r="R2788" s="67">
        <f>$I2788</f>
        <v/>
      </c>
      <c r="S2788" s="67">
        <f>$K2788</f>
        <v/>
      </c>
      <c r="T2788" s="67">
        <f>IFERROR(INDEX(Clients!$G$2:$G$1020,MATCH($E2788,Clients!$A$2:$A$1020,0)),"")</f>
        <v/>
      </c>
      <c r="U2788" s="67">
        <f>IFERROR(INDEX(Clients!$I$2:$I$1020,MATCH($E2788,Clients!$A$2:$A$1020,0)),"")</f>
        <v/>
      </c>
      <c r="V2788" s="69">
        <f>1</f>
        <v/>
      </c>
      <c r="W2788" s="69">
        <f>IF($N2788="Accepté",1,0)</f>
        <v/>
      </c>
      <c r="X2788" s="68">
        <f>$M2788*$W2788</f>
        <v/>
      </c>
      <c r="Y2788" s="68">
        <f>IF($N2788="En cours",0,$M2788)</f>
        <v/>
      </c>
      <c r="Z2788" s="69">
        <f>IF($P2788="",0,1)</f>
        <v/>
      </c>
      <c r="AA2788" s="70">
        <f>IF($P2788="",0,$P2788)</f>
        <v/>
      </c>
      <c r="AB2788" s="69">
        <f>IF(AND($P2788&lt;&gt;"",$P2788&lt;=Paramètres!$C$14),1,0)</f>
        <v/>
      </c>
      <c r="AC2788" s="67">
        <f>IF($P2788="","Jamais relancé",IF($P2788&lt;=3,"0-3 j",IF($P2788&lt;=7,"4-7 j",IF($P2788&lt;=15,"8-15 j","Plus de 15 j"))))</f>
        <v/>
      </c>
      <c r="AD2788" s="67">
        <f>IF($M2788&lt;=1000,"Moins de 1 k€",IF($M2788&lt;=5000,"1 à 5 k€",IF($M2788&lt;=15000,"5 à 15 k€","Plus de 15 k€")))</f>
        <v/>
      </c>
    </row>
    <row r="2789">
      <c r="A2789" s="65" t="inlineStr">
        <is>
          <t>DEV-02788</t>
        </is>
      </c>
      <c r="B2789" s="66" t="n">
        <v>46106</v>
      </c>
      <c r="C2789" s="65" t="inlineStr">
        <is>
          <t>2026-03</t>
        </is>
      </c>
      <c r="D2789" s="65" t="inlineStr">
        <is>
          <t>2025-2026</t>
        </is>
      </c>
      <c r="E2789" s="65" t="inlineStr">
        <is>
          <t>CLI-0796</t>
        </is>
      </c>
      <c r="F2789" s="65" t="inlineStr">
        <is>
          <t>Particulier</t>
        </is>
      </c>
      <c r="G2789" s="65" t="inlineStr">
        <is>
          <t>Toulouse</t>
        </is>
      </c>
      <c r="H2789" s="65" t="inlineStr">
        <is>
          <t>Nadia Cherif</t>
        </is>
      </c>
      <c r="I2789" s="65" t="inlineStr">
        <is>
          <t>Salle de bain</t>
        </is>
      </c>
      <c r="J2789" s="65" t="inlineStr">
        <is>
          <t>SB-003</t>
        </is>
      </c>
      <c r="K2789" s="65" t="inlineStr">
        <is>
          <t>Pose meuble vasque + robinetterie</t>
        </is>
      </c>
      <c r="L2789" s="67" t="n">
        <v>1</v>
      </c>
      <c r="M2789" s="68" t="n">
        <v>1240</v>
      </c>
      <c r="N2789" s="65" t="inlineStr">
        <is>
          <t>Refusé</t>
        </is>
      </c>
      <c r="O2789" s="66" t="n">
        <v>46131</v>
      </c>
      <c r="P2789" s="67" t="n">
        <v>8</v>
      </c>
      <c r="Q2789" s="67" t="n">
        <v>2</v>
      </c>
      <c r="R2789" s="67">
        <f>$I2789</f>
        <v/>
      </c>
      <c r="S2789" s="67">
        <f>$K2789</f>
        <v/>
      </c>
      <c r="T2789" s="67">
        <f>IFERROR(INDEX(Clients!$G$2:$G$1020,MATCH($E2789,Clients!$A$2:$A$1020,0)),"")</f>
        <v/>
      </c>
      <c r="U2789" s="67">
        <f>IFERROR(INDEX(Clients!$I$2:$I$1020,MATCH($E2789,Clients!$A$2:$A$1020,0)),"")</f>
        <v/>
      </c>
      <c r="V2789" s="69">
        <f>1</f>
        <v/>
      </c>
      <c r="W2789" s="69">
        <f>IF($N2789="Accepté",1,0)</f>
        <v/>
      </c>
      <c r="X2789" s="68">
        <f>$M2789*$W2789</f>
        <v/>
      </c>
      <c r="Y2789" s="68">
        <f>IF($N2789="En cours",0,$M2789)</f>
        <v/>
      </c>
      <c r="Z2789" s="69">
        <f>IF($P2789="",0,1)</f>
        <v/>
      </c>
      <c r="AA2789" s="70">
        <f>IF($P2789="",0,$P2789)</f>
        <v/>
      </c>
      <c r="AB2789" s="69">
        <f>IF(AND($P2789&lt;&gt;"",$P2789&lt;=Paramètres!$C$14),1,0)</f>
        <v/>
      </c>
      <c r="AC2789" s="67">
        <f>IF($P2789="","Jamais relancé",IF($P2789&lt;=3,"0-3 j",IF($P2789&lt;=7,"4-7 j",IF($P2789&lt;=15,"8-15 j","Plus de 15 j"))))</f>
        <v/>
      </c>
      <c r="AD2789" s="67">
        <f>IF($M2789&lt;=1000,"Moins de 1 k€",IF($M2789&lt;=5000,"1 à 5 k€",IF($M2789&lt;=15000,"5 à 15 k€","Plus de 15 k€")))</f>
        <v/>
      </c>
    </row>
    <row r="2790">
      <c r="A2790" s="65" t="inlineStr">
        <is>
          <t>DEV-02789</t>
        </is>
      </c>
      <c r="B2790" s="66" t="n">
        <v>46106</v>
      </c>
      <c r="C2790" s="65" t="inlineStr">
        <is>
          <t>2026-03</t>
        </is>
      </c>
      <c r="D2790" s="65" t="inlineStr">
        <is>
          <t>2025-2026</t>
        </is>
      </c>
      <c r="E2790" s="65" t="inlineStr">
        <is>
          <t>CLI-0689</t>
        </is>
      </c>
      <c r="F2790" s="65" t="inlineStr">
        <is>
          <t>Particulier</t>
        </is>
      </c>
      <c r="G2790" s="65" t="inlineStr">
        <is>
          <t>Bordeaux</t>
        </is>
      </c>
      <c r="H2790" s="65" t="inlineStr">
        <is>
          <t>Sophie Marchand</t>
        </is>
      </c>
      <c r="I2790" s="65" t="inlineStr">
        <is>
          <t>Dépannage</t>
        </is>
      </c>
      <c r="J2790" s="65" t="inlineStr">
        <is>
          <t>DP-004</t>
        </is>
      </c>
      <c r="K2790" s="65" t="inlineStr">
        <is>
          <t>Remise en service chaudière</t>
        </is>
      </c>
      <c r="L2790" s="67" t="n">
        <v>1</v>
      </c>
      <c r="M2790" s="68" t="n">
        <v>276.19</v>
      </c>
      <c r="N2790" s="65" t="inlineStr">
        <is>
          <t>Accepté</t>
        </is>
      </c>
      <c r="O2790" s="66" t="n">
        <v>46109</v>
      </c>
      <c r="P2790" s="67" t="n"/>
      <c r="Q2790" s="67" t="n">
        <v>0</v>
      </c>
      <c r="R2790" s="67">
        <f>$I2790</f>
        <v/>
      </c>
      <c r="S2790" s="67">
        <f>$K2790</f>
        <v/>
      </c>
      <c r="T2790" s="67">
        <f>IFERROR(INDEX(Clients!$G$2:$G$1020,MATCH($E2790,Clients!$A$2:$A$1020,0)),"")</f>
        <v/>
      </c>
      <c r="U2790" s="67">
        <f>IFERROR(INDEX(Clients!$I$2:$I$1020,MATCH($E2790,Clients!$A$2:$A$1020,0)),"")</f>
        <v/>
      </c>
      <c r="V2790" s="69">
        <f>1</f>
        <v/>
      </c>
      <c r="W2790" s="69">
        <f>IF($N2790="Accepté",1,0)</f>
        <v/>
      </c>
      <c r="X2790" s="68">
        <f>$M2790*$W2790</f>
        <v/>
      </c>
      <c r="Y2790" s="68">
        <f>IF($N2790="En cours",0,$M2790)</f>
        <v/>
      </c>
      <c r="Z2790" s="69">
        <f>IF($P2790="",0,1)</f>
        <v/>
      </c>
      <c r="AA2790" s="70">
        <f>IF($P2790="",0,$P2790)</f>
        <v/>
      </c>
      <c r="AB2790" s="69">
        <f>IF(AND($P2790&lt;&gt;"",$P2790&lt;=Paramètres!$C$14),1,0)</f>
        <v/>
      </c>
      <c r="AC2790" s="67">
        <f>IF($P2790="","Jamais relancé",IF($P2790&lt;=3,"0-3 j",IF($P2790&lt;=7,"4-7 j",IF($P2790&lt;=15,"8-15 j","Plus de 15 j"))))</f>
        <v/>
      </c>
      <c r="AD2790" s="67">
        <f>IF($M2790&lt;=1000,"Moins de 1 k€",IF($M2790&lt;=5000,"1 à 5 k€",IF($M2790&lt;=15000,"5 à 15 k€","Plus de 15 k€")))</f>
        <v/>
      </c>
    </row>
    <row r="2791">
      <c r="A2791" s="65" t="inlineStr">
        <is>
          <t>DEV-02790</t>
        </is>
      </c>
      <c r="B2791" s="66" t="n">
        <v>46106</v>
      </c>
      <c r="C2791" s="65" t="inlineStr">
        <is>
          <t>2026-03</t>
        </is>
      </c>
      <c r="D2791" s="65" t="inlineStr">
        <is>
          <t>2025-2026</t>
        </is>
      </c>
      <c r="E2791" s="65" t="inlineStr">
        <is>
          <t>CLI-1003</t>
        </is>
      </c>
      <c r="F2791" s="65" t="inlineStr">
        <is>
          <t>Collectivité</t>
        </is>
      </c>
      <c r="G2791" s="65" t="inlineStr">
        <is>
          <t>Montpellier</t>
        </is>
      </c>
      <c r="H2791" s="65" t="inlineStr">
        <is>
          <t>Thomas Rey</t>
        </is>
      </c>
      <c r="I2791" s="65" t="inlineStr">
        <is>
          <t>Plomberie</t>
        </is>
      </c>
      <c r="J2791" s="65" t="inlineStr">
        <is>
          <t>PR-002</t>
        </is>
      </c>
      <c r="K2791" s="65" t="inlineStr">
        <is>
          <t>Recherche de fuite + réparation</t>
        </is>
      </c>
      <c r="L2791" s="67" t="n">
        <v>1</v>
      </c>
      <c r="M2791" s="68" t="n">
        <v>1160.46</v>
      </c>
      <c r="N2791" s="65" t="inlineStr">
        <is>
          <t>Sans réponse</t>
        </is>
      </c>
      <c r="O2791" s="66" t="n">
        <v>46143</v>
      </c>
      <c r="P2791" s="67" t="n"/>
      <c r="Q2791" s="67" t="n">
        <v>0</v>
      </c>
      <c r="R2791" s="67">
        <f>$I2791</f>
        <v/>
      </c>
      <c r="S2791" s="67">
        <f>$K2791</f>
        <v/>
      </c>
      <c r="T2791" s="67">
        <f>IFERROR(INDEX(Clients!$G$2:$G$1020,MATCH($E2791,Clients!$A$2:$A$1020,0)),"")</f>
        <v/>
      </c>
      <c r="U2791" s="67">
        <f>IFERROR(INDEX(Clients!$I$2:$I$1020,MATCH($E2791,Clients!$A$2:$A$1020,0)),"")</f>
        <v/>
      </c>
      <c r="V2791" s="69">
        <f>1</f>
        <v/>
      </c>
      <c r="W2791" s="69">
        <f>IF($N2791="Accepté",1,0)</f>
        <v/>
      </c>
      <c r="X2791" s="68">
        <f>$M2791*$W2791</f>
        <v/>
      </c>
      <c r="Y2791" s="68">
        <f>IF($N2791="En cours",0,$M2791)</f>
        <v/>
      </c>
      <c r="Z2791" s="69">
        <f>IF($P2791="",0,1)</f>
        <v/>
      </c>
      <c r="AA2791" s="70">
        <f>IF($P2791="",0,$P2791)</f>
        <v/>
      </c>
      <c r="AB2791" s="69">
        <f>IF(AND($P2791&lt;&gt;"",$P2791&lt;=Paramètres!$C$14),1,0)</f>
        <v/>
      </c>
      <c r="AC2791" s="67">
        <f>IF($P2791="","Jamais relancé",IF($P2791&lt;=3,"0-3 j",IF($P2791&lt;=7,"4-7 j",IF($P2791&lt;=15,"8-15 j","Plus de 15 j"))))</f>
        <v/>
      </c>
      <c r="AD2791" s="67">
        <f>IF($M2791&lt;=1000,"Moins de 1 k€",IF($M2791&lt;=5000,"1 à 5 k€",IF($M2791&lt;=15000,"5 à 15 k€","Plus de 15 k€")))</f>
        <v/>
      </c>
    </row>
    <row r="2792">
      <c r="A2792" s="65" t="inlineStr">
        <is>
          <t>DEV-02791</t>
        </is>
      </c>
      <c r="B2792" s="66" t="n">
        <v>46107</v>
      </c>
      <c r="C2792" s="65" t="inlineStr">
        <is>
          <t>2026-03</t>
        </is>
      </c>
      <c r="D2792" s="65" t="inlineStr">
        <is>
          <t>2025-2026</t>
        </is>
      </c>
      <c r="E2792" s="65" t="inlineStr">
        <is>
          <t>CLI-0284</t>
        </is>
      </c>
      <c r="F2792" s="65" t="inlineStr">
        <is>
          <t>Professionnel</t>
        </is>
      </c>
      <c r="G2792" s="65" t="inlineStr">
        <is>
          <t>Toulouse</t>
        </is>
      </c>
      <c r="H2792" s="65" t="inlineStr">
        <is>
          <t>Julien Fabre</t>
        </is>
      </c>
      <c r="I2792" s="65" t="inlineStr">
        <is>
          <t>Électricité</t>
        </is>
      </c>
      <c r="J2792" s="65" t="inlineStr">
        <is>
          <t>EL-001</t>
        </is>
      </c>
      <c r="K2792" s="65" t="inlineStr">
        <is>
          <t>Mise aux normes tableau électrique</t>
        </is>
      </c>
      <c r="L2792" s="67" t="n">
        <v>1</v>
      </c>
      <c r="M2792" s="68" t="n">
        <v>3219.29</v>
      </c>
      <c r="N2792" s="65" t="inlineStr">
        <is>
          <t>Refusé</t>
        </is>
      </c>
      <c r="O2792" s="66" t="n">
        <v>46133</v>
      </c>
      <c r="P2792" s="67" t="n"/>
      <c r="Q2792" s="67" t="n">
        <v>0</v>
      </c>
      <c r="R2792" s="67">
        <f>$I2792</f>
        <v/>
      </c>
      <c r="S2792" s="67">
        <f>$K2792</f>
        <v/>
      </c>
      <c r="T2792" s="67">
        <f>IFERROR(INDEX(Clients!$G$2:$G$1020,MATCH($E2792,Clients!$A$2:$A$1020,0)),"")</f>
        <v/>
      </c>
      <c r="U2792" s="67">
        <f>IFERROR(INDEX(Clients!$I$2:$I$1020,MATCH($E2792,Clients!$A$2:$A$1020,0)),"")</f>
        <v/>
      </c>
      <c r="V2792" s="69">
        <f>1</f>
        <v/>
      </c>
      <c r="W2792" s="69">
        <f>IF($N2792="Accepté",1,0)</f>
        <v/>
      </c>
      <c r="X2792" s="68">
        <f>$M2792*$W2792</f>
        <v/>
      </c>
      <c r="Y2792" s="68">
        <f>IF($N2792="En cours",0,$M2792)</f>
        <v/>
      </c>
      <c r="Z2792" s="69">
        <f>IF($P2792="",0,1)</f>
        <v/>
      </c>
      <c r="AA2792" s="70">
        <f>IF($P2792="",0,$P2792)</f>
        <v/>
      </c>
      <c r="AB2792" s="69">
        <f>IF(AND($P2792&lt;&gt;"",$P2792&lt;=Paramètres!$C$14),1,0)</f>
        <v/>
      </c>
      <c r="AC2792" s="67">
        <f>IF($P2792="","Jamais relancé",IF($P2792&lt;=3,"0-3 j",IF($P2792&lt;=7,"4-7 j",IF($P2792&lt;=15,"8-15 j","Plus de 15 j"))))</f>
        <v/>
      </c>
      <c r="AD2792" s="67">
        <f>IF($M2792&lt;=1000,"Moins de 1 k€",IF($M2792&lt;=5000,"1 à 5 k€",IF($M2792&lt;=15000,"5 à 15 k€","Plus de 15 k€")))</f>
        <v/>
      </c>
    </row>
    <row r="2793">
      <c r="A2793" s="65" t="inlineStr">
        <is>
          <t>DEV-02792</t>
        </is>
      </c>
      <c r="B2793" s="66" t="n">
        <v>46107</v>
      </c>
      <c r="C2793" s="65" t="inlineStr">
        <is>
          <t>2026-03</t>
        </is>
      </c>
      <c r="D2793" s="65" t="inlineStr">
        <is>
          <t>2025-2026</t>
        </is>
      </c>
      <c r="E2793" s="65" t="inlineStr">
        <is>
          <t>CLI-0560</t>
        </is>
      </c>
      <c r="F2793" s="65" t="inlineStr">
        <is>
          <t>Particulier</t>
        </is>
      </c>
      <c r="G2793" s="65" t="inlineStr">
        <is>
          <t>Bordeaux</t>
        </is>
      </c>
      <c r="H2793" s="65" t="inlineStr">
        <is>
          <t>Karim Belkacem</t>
        </is>
      </c>
      <c r="I2793" s="65" t="inlineStr">
        <is>
          <t>Salle de bain</t>
        </is>
      </c>
      <c r="J2793" s="65" t="inlineStr">
        <is>
          <t>SB-002</t>
        </is>
      </c>
      <c r="K2793" s="65" t="inlineStr">
        <is>
          <t>Remplacement baignoire par douche</t>
        </is>
      </c>
      <c r="L2793" s="67" t="n">
        <v>1</v>
      </c>
      <c r="M2793" s="68" t="n">
        <v>4167.67</v>
      </c>
      <c r="N2793" s="65" t="inlineStr">
        <is>
          <t>Accepté</t>
        </is>
      </c>
      <c r="O2793" s="66" t="n">
        <v>46120</v>
      </c>
      <c r="P2793" s="67" t="n">
        <v>3</v>
      </c>
      <c r="Q2793" s="67" t="n">
        <v>2</v>
      </c>
      <c r="R2793" s="67">
        <f>$I2793</f>
        <v/>
      </c>
      <c r="S2793" s="67">
        <f>$K2793</f>
        <v/>
      </c>
      <c r="T2793" s="67">
        <f>IFERROR(INDEX(Clients!$G$2:$G$1020,MATCH($E2793,Clients!$A$2:$A$1020,0)),"")</f>
        <v/>
      </c>
      <c r="U2793" s="67">
        <f>IFERROR(INDEX(Clients!$I$2:$I$1020,MATCH($E2793,Clients!$A$2:$A$1020,0)),"")</f>
        <v/>
      </c>
      <c r="V2793" s="69">
        <f>1</f>
        <v/>
      </c>
      <c r="W2793" s="69">
        <f>IF($N2793="Accepté",1,0)</f>
        <v/>
      </c>
      <c r="X2793" s="68">
        <f>$M2793*$W2793</f>
        <v/>
      </c>
      <c r="Y2793" s="68">
        <f>IF($N2793="En cours",0,$M2793)</f>
        <v/>
      </c>
      <c r="Z2793" s="69">
        <f>IF($P2793="",0,1)</f>
        <v/>
      </c>
      <c r="AA2793" s="70">
        <f>IF($P2793="",0,$P2793)</f>
        <v/>
      </c>
      <c r="AB2793" s="69">
        <f>IF(AND($P2793&lt;&gt;"",$P2793&lt;=Paramètres!$C$14),1,0)</f>
        <v/>
      </c>
      <c r="AC2793" s="67">
        <f>IF($P2793="","Jamais relancé",IF($P2793&lt;=3,"0-3 j",IF($P2793&lt;=7,"4-7 j",IF($P2793&lt;=15,"8-15 j","Plus de 15 j"))))</f>
        <v/>
      </c>
      <c r="AD2793" s="67">
        <f>IF($M2793&lt;=1000,"Moins de 1 k€",IF($M2793&lt;=5000,"1 à 5 k€",IF($M2793&lt;=15000,"5 à 15 k€","Plus de 15 k€")))</f>
        <v/>
      </c>
    </row>
    <row r="2794">
      <c r="A2794" s="65" t="inlineStr">
        <is>
          <t>DEV-02793</t>
        </is>
      </c>
      <c r="B2794" s="66" t="n">
        <v>46107</v>
      </c>
      <c r="C2794" s="65" t="inlineStr">
        <is>
          <t>2026-03</t>
        </is>
      </c>
      <c r="D2794" s="65" t="inlineStr">
        <is>
          <t>2025-2026</t>
        </is>
      </c>
      <c r="E2794" s="65" t="inlineStr">
        <is>
          <t>CLI-0636</t>
        </is>
      </c>
      <c r="F2794" s="65" t="inlineStr">
        <is>
          <t>Particulier</t>
        </is>
      </c>
      <c r="G2794" s="65" t="inlineStr">
        <is>
          <t>Bordeaux</t>
        </is>
      </c>
      <c r="H2794" s="65" t="inlineStr">
        <is>
          <t>Karim Belkacem</t>
        </is>
      </c>
      <c r="I2794" s="65" t="inlineStr">
        <is>
          <t>Salle de bain</t>
        </is>
      </c>
      <c r="J2794" s="65" t="inlineStr">
        <is>
          <t>SB-001</t>
        </is>
      </c>
      <c r="K2794" s="65" t="inlineStr">
        <is>
          <t>Rénovation salle de bain complète</t>
        </is>
      </c>
      <c r="L2794" s="67" t="n">
        <v>1</v>
      </c>
      <c r="M2794" s="68" t="n">
        <v>11045.58</v>
      </c>
      <c r="N2794" s="65" t="inlineStr">
        <is>
          <t>Refusé</t>
        </is>
      </c>
      <c r="O2794" s="66" t="n">
        <v>46134</v>
      </c>
      <c r="P2794" s="67" t="n">
        <v>10</v>
      </c>
      <c r="Q2794" s="67" t="n">
        <v>2</v>
      </c>
      <c r="R2794" s="67">
        <f>$I2794</f>
        <v/>
      </c>
      <c r="S2794" s="67">
        <f>$K2794</f>
        <v/>
      </c>
      <c r="T2794" s="67">
        <f>IFERROR(INDEX(Clients!$G$2:$G$1020,MATCH($E2794,Clients!$A$2:$A$1020,0)),"")</f>
        <v/>
      </c>
      <c r="U2794" s="67">
        <f>IFERROR(INDEX(Clients!$I$2:$I$1020,MATCH($E2794,Clients!$A$2:$A$1020,0)),"")</f>
        <v/>
      </c>
      <c r="V2794" s="69">
        <f>1</f>
        <v/>
      </c>
      <c r="W2794" s="69">
        <f>IF($N2794="Accepté",1,0)</f>
        <v/>
      </c>
      <c r="X2794" s="68">
        <f>$M2794*$W2794</f>
        <v/>
      </c>
      <c r="Y2794" s="68">
        <f>IF($N2794="En cours",0,$M2794)</f>
        <v/>
      </c>
      <c r="Z2794" s="69">
        <f>IF($P2794="",0,1)</f>
        <v/>
      </c>
      <c r="AA2794" s="70">
        <f>IF($P2794="",0,$P2794)</f>
        <v/>
      </c>
      <c r="AB2794" s="69">
        <f>IF(AND($P2794&lt;&gt;"",$P2794&lt;=Paramètres!$C$14),1,0)</f>
        <v/>
      </c>
      <c r="AC2794" s="67">
        <f>IF($P2794="","Jamais relancé",IF($P2794&lt;=3,"0-3 j",IF($P2794&lt;=7,"4-7 j",IF($P2794&lt;=15,"8-15 j","Plus de 15 j"))))</f>
        <v/>
      </c>
      <c r="AD2794" s="67">
        <f>IF($M2794&lt;=1000,"Moins de 1 k€",IF($M2794&lt;=5000,"1 à 5 k€",IF($M2794&lt;=15000,"5 à 15 k€","Plus de 15 k€")))</f>
        <v/>
      </c>
    </row>
    <row r="2795">
      <c r="A2795" s="65" t="inlineStr">
        <is>
          <t>DEV-02794</t>
        </is>
      </c>
      <c r="B2795" s="66" t="n">
        <v>46107</v>
      </c>
      <c r="C2795" s="65" t="inlineStr">
        <is>
          <t>2026-03</t>
        </is>
      </c>
      <c r="D2795" s="65" t="inlineStr">
        <is>
          <t>2025-2026</t>
        </is>
      </c>
      <c r="E2795" s="65" t="inlineStr">
        <is>
          <t>CLI-0249</t>
        </is>
      </c>
      <c r="F2795" s="65" t="inlineStr">
        <is>
          <t>Particulier</t>
        </is>
      </c>
      <c r="G2795" s="65" t="inlineStr">
        <is>
          <t>Toulouse</t>
        </is>
      </c>
      <c r="H2795" s="65" t="inlineStr">
        <is>
          <t>Nadia Cherif</t>
        </is>
      </c>
      <c r="I2795" s="65" t="inlineStr">
        <is>
          <t>Dépannage</t>
        </is>
      </c>
      <c r="J2795" s="65" t="inlineStr">
        <is>
          <t>DP-004</t>
        </is>
      </c>
      <c r="K2795" s="65" t="inlineStr">
        <is>
          <t>Remise en service chaudière</t>
        </is>
      </c>
      <c r="L2795" s="67" t="n">
        <v>1</v>
      </c>
      <c r="M2795" s="68" t="n">
        <v>232.14</v>
      </c>
      <c r="N2795" s="65" t="inlineStr">
        <is>
          <t>Accepté</t>
        </is>
      </c>
      <c r="O2795" s="66" t="n">
        <v>46128</v>
      </c>
      <c r="P2795" s="67" t="n">
        <v>9</v>
      </c>
      <c r="Q2795" s="67" t="n">
        <v>2</v>
      </c>
      <c r="R2795" s="67">
        <f>$I2795</f>
        <v/>
      </c>
      <c r="S2795" s="67">
        <f>$K2795</f>
        <v/>
      </c>
      <c r="T2795" s="67">
        <f>IFERROR(INDEX(Clients!$G$2:$G$1020,MATCH($E2795,Clients!$A$2:$A$1020,0)),"")</f>
        <v/>
      </c>
      <c r="U2795" s="67">
        <f>IFERROR(INDEX(Clients!$I$2:$I$1020,MATCH($E2795,Clients!$A$2:$A$1020,0)),"")</f>
        <v/>
      </c>
      <c r="V2795" s="69">
        <f>1</f>
        <v/>
      </c>
      <c r="W2795" s="69">
        <f>IF($N2795="Accepté",1,0)</f>
        <v/>
      </c>
      <c r="X2795" s="68">
        <f>$M2795*$W2795</f>
        <v/>
      </c>
      <c r="Y2795" s="68">
        <f>IF($N2795="En cours",0,$M2795)</f>
        <v/>
      </c>
      <c r="Z2795" s="69">
        <f>IF($P2795="",0,1)</f>
        <v/>
      </c>
      <c r="AA2795" s="70">
        <f>IF($P2795="",0,$P2795)</f>
        <v/>
      </c>
      <c r="AB2795" s="69">
        <f>IF(AND($P2795&lt;&gt;"",$P2795&lt;=Paramètres!$C$14),1,0)</f>
        <v/>
      </c>
      <c r="AC2795" s="67">
        <f>IF($P2795="","Jamais relancé",IF($P2795&lt;=3,"0-3 j",IF($P2795&lt;=7,"4-7 j",IF($P2795&lt;=15,"8-15 j","Plus de 15 j"))))</f>
        <v/>
      </c>
      <c r="AD2795" s="67">
        <f>IF($M2795&lt;=1000,"Moins de 1 k€",IF($M2795&lt;=5000,"1 à 5 k€",IF($M2795&lt;=15000,"5 à 15 k€","Plus de 15 k€")))</f>
        <v/>
      </c>
    </row>
    <row r="2796">
      <c r="A2796" s="65" t="inlineStr">
        <is>
          <t>DEV-02795</t>
        </is>
      </c>
      <c r="B2796" s="66" t="n">
        <v>46107</v>
      </c>
      <c r="C2796" s="65" t="inlineStr">
        <is>
          <t>2026-03</t>
        </is>
      </c>
      <c r="D2796" s="65" t="inlineStr">
        <is>
          <t>2025-2026</t>
        </is>
      </c>
      <c r="E2796" s="65" t="inlineStr">
        <is>
          <t>CLI-0133</t>
        </is>
      </c>
      <c r="F2796" s="65" t="inlineStr">
        <is>
          <t>Syndic</t>
        </is>
      </c>
      <c r="G2796" s="65" t="inlineStr">
        <is>
          <t>Bordeaux</t>
        </is>
      </c>
      <c r="H2796" s="65" t="inlineStr">
        <is>
          <t>Sophie Marchand</t>
        </is>
      </c>
      <c r="I2796" s="65" t="inlineStr">
        <is>
          <t>Salle de bain</t>
        </is>
      </c>
      <c r="J2796" s="65" t="inlineStr">
        <is>
          <t>SB-003</t>
        </is>
      </c>
      <c r="K2796" s="65" t="inlineStr">
        <is>
          <t>Pose meuble vasque + robinetterie</t>
        </is>
      </c>
      <c r="L2796" s="67" t="n">
        <v>1</v>
      </c>
      <c r="M2796" s="68" t="n">
        <v>2615.88</v>
      </c>
      <c r="N2796" s="65" t="inlineStr">
        <is>
          <t>Accepté</t>
        </is>
      </c>
      <c r="O2796" s="66" t="n">
        <v>46143</v>
      </c>
      <c r="P2796" s="67" t="n"/>
      <c r="Q2796" s="67" t="n">
        <v>0</v>
      </c>
      <c r="R2796" s="67">
        <f>$I2796</f>
        <v/>
      </c>
      <c r="S2796" s="67">
        <f>$K2796</f>
        <v/>
      </c>
      <c r="T2796" s="67">
        <f>IFERROR(INDEX(Clients!$G$2:$G$1020,MATCH($E2796,Clients!$A$2:$A$1020,0)),"")</f>
        <v/>
      </c>
      <c r="U2796" s="67">
        <f>IFERROR(INDEX(Clients!$I$2:$I$1020,MATCH($E2796,Clients!$A$2:$A$1020,0)),"")</f>
        <v/>
      </c>
      <c r="V2796" s="69">
        <f>1</f>
        <v/>
      </c>
      <c r="W2796" s="69">
        <f>IF($N2796="Accepté",1,0)</f>
        <v/>
      </c>
      <c r="X2796" s="68">
        <f>$M2796*$W2796</f>
        <v/>
      </c>
      <c r="Y2796" s="68">
        <f>IF($N2796="En cours",0,$M2796)</f>
        <v/>
      </c>
      <c r="Z2796" s="69">
        <f>IF($P2796="",0,1)</f>
        <v/>
      </c>
      <c r="AA2796" s="70">
        <f>IF($P2796="",0,$P2796)</f>
        <v/>
      </c>
      <c r="AB2796" s="69">
        <f>IF(AND($P2796&lt;&gt;"",$P2796&lt;=Paramètres!$C$14),1,0)</f>
        <v/>
      </c>
      <c r="AC2796" s="67">
        <f>IF($P2796="","Jamais relancé",IF($P2796&lt;=3,"0-3 j",IF($P2796&lt;=7,"4-7 j",IF($P2796&lt;=15,"8-15 j","Plus de 15 j"))))</f>
        <v/>
      </c>
      <c r="AD2796" s="67">
        <f>IF($M2796&lt;=1000,"Moins de 1 k€",IF($M2796&lt;=5000,"1 à 5 k€",IF($M2796&lt;=15000,"5 à 15 k€","Plus de 15 k€")))</f>
        <v/>
      </c>
    </row>
    <row r="2797">
      <c r="A2797" s="65" t="inlineStr">
        <is>
          <t>DEV-02796</t>
        </is>
      </c>
      <c r="B2797" s="66" t="n">
        <v>46108</v>
      </c>
      <c r="C2797" s="65" t="inlineStr">
        <is>
          <t>2026-03</t>
        </is>
      </c>
      <c r="D2797" s="65" t="inlineStr">
        <is>
          <t>2025-2026</t>
        </is>
      </c>
      <c r="E2797" s="65" t="inlineStr">
        <is>
          <t>CLI-0453</t>
        </is>
      </c>
      <c r="F2797" s="65" t="inlineStr">
        <is>
          <t>Particulier</t>
        </is>
      </c>
      <c r="G2797" s="65" t="inlineStr">
        <is>
          <t>Bordeaux</t>
        </is>
      </c>
      <c r="H2797" s="65" t="inlineStr">
        <is>
          <t>Karim Belkacem</t>
        </is>
      </c>
      <c r="I2797" s="65" t="inlineStr">
        <is>
          <t>Dépannage</t>
        </is>
      </c>
      <c r="J2797" s="65" t="inlineStr">
        <is>
          <t>DP-001</t>
        </is>
      </c>
      <c r="K2797" s="65" t="inlineStr">
        <is>
          <t>Dépannage plomberie urgence</t>
        </is>
      </c>
      <c r="L2797" s="67" t="n">
        <v>1</v>
      </c>
      <c r="M2797" s="68" t="n">
        <v>278.6</v>
      </c>
      <c r="N2797" s="65" t="inlineStr">
        <is>
          <t>Accepté</t>
        </is>
      </c>
      <c r="O2797" s="66" t="n">
        <v>46120</v>
      </c>
      <c r="P2797" s="67" t="n">
        <v>7</v>
      </c>
      <c r="Q2797" s="67" t="n">
        <v>1</v>
      </c>
      <c r="R2797" s="67">
        <f>$I2797</f>
        <v/>
      </c>
      <c r="S2797" s="67">
        <f>$K2797</f>
        <v/>
      </c>
      <c r="T2797" s="67">
        <f>IFERROR(INDEX(Clients!$G$2:$G$1020,MATCH($E2797,Clients!$A$2:$A$1020,0)),"")</f>
        <v/>
      </c>
      <c r="U2797" s="67">
        <f>IFERROR(INDEX(Clients!$I$2:$I$1020,MATCH($E2797,Clients!$A$2:$A$1020,0)),"")</f>
        <v/>
      </c>
      <c r="V2797" s="69">
        <f>1</f>
        <v/>
      </c>
      <c r="W2797" s="69">
        <f>IF($N2797="Accepté",1,0)</f>
        <v/>
      </c>
      <c r="X2797" s="68">
        <f>$M2797*$W2797</f>
        <v/>
      </c>
      <c r="Y2797" s="68">
        <f>IF($N2797="En cours",0,$M2797)</f>
        <v/>
      </c>
      <c r="Z2797" s="69">
        <f>IF($P2797="",0,1)</f>
        <v/>
      </c>
      <c r="AA2797" s="70">
        <f>IF($P2797="",0,$P2797)</f>
        <v/>
      </c>
      <c r="AB2797" s="69">
        <f>IF(AND($P2797&lt;&gt;"",$P2797&lt;=Paramètres!$C$14),1,0)</f>
        <v/>
      </c>
      <c r="AC2797" s="67">
        <f>IF($P2797="","Jamais relancé",IF($P2797&lt;=3,"0-3 j",IF($P2797&lt;=7,"4-7 j",IF($P2797&lt;=15,"8-15 j","Plus de 15 j"))))</f>
        <v/>
      </c>
      <c r="AD2797" s="67">
        <f>IF($M2797&lt;=1000,"Moins de 1 k€",IF($M2797&lt;=5000,"1 à 5 k€",IF($M2797&lt;=15000,"5 à 15 k€","Plus de 15 k€")))</f>
        <v/>
      </c>
    </row>
    <row r="2798">
      <c r="A2798" s="65" t="inlineStr">
        <is>
          <t>DEV-02797</t>
        </is>
      </c>
      <c r="B2798" s="66" t="n">
        <v>46108</v>
      </c>
      <c r="C2798" s="65" t="inlineStr">
        <is>
          <t>2026-03</t>
        </is>
      </c>
      <c r="D2798" s="65" t="inlineStr">
        <is>
          <t>2025-2026</t>
        </is>
      </c>
      <c r="E2798" s="65" t="inlineStr">
        <is>
          <t>CLI-0876</t>
        </is>
      </c>
      <c r="F2798" s="65" t="inlineStr">
        <is>
          <t>Collectivité</t>
        </is>
      </c>
      <c r="G2798" s="65" t="inlineStr">
        <is>
          <t>Bordeaux</t>
        </is>
      </c>
      <c r="H2798" s="65" t="inlineStr">
        <is>
          <t>Sophie Marchand</t>
        </is>
      </c>
      <c r="I2798" s="65" t="inlineStr">
        <is>
          <t>Chauffage</t>
        </is>
      </c>
      <c r="J2798" s="65" t="inlineStr">
        <is>
          <t>CH-005</t>
        </is>
      </c>
      <c r="K2798" s="65" t="inlineStr">
        <is>
          <t>Désembouage circuit chauffage</t>
        </is>
      </c>
      <c r="L2798" s="67" t="n">
        <v>1</v>
      </c>
      <c r="M2798" s="68" t="n">
        <v>2078.11</v>
      </c>
      <c r="N2798" s="65" t="inlineStr">
        <is>
          <t>Sans réponse</t>
        </is>
      </c>
      <c r="O2798" s="66" t="n">
        <v>46126</v>
      </c>
      <c r="P2798" s="67" t="n">
        <v>10</v>
      </c>
      <c r="Q2798" s="67" t="n">
        <v>2</v>
      </c>
      <c r="R2798" s="67">
        <f>$I2798</f>
        <v/>
      </c>
      <c r="S2798" s="67">
        <f>$K2798</f>
        <v/>
      </c>
      <c r="T2798" s="67">
        <f>IFERROR(INDEX(Clients!$G$2:$G$1020,MATCH($E2798,Clients!$A$2:$A$1020,0)),"")</f>
        <v/>
      </c>
      <c r="U2798" s="67">
        <f>IFERROR(INDEX(Clients!$I$2:$I$1020,MATCH($E2798,Clients!$A$2:$A$1020,0)),"")</f>
        <v/>
      </c>
      <c r="V2798" s="69">
        <f>1</f>
        <v/>
      </c>
      <c r="W2798" s="69">
        <f>IF($N2798="Accepté",1,0)</f>
        <v/>
      </c>
      <c r="X2798" s="68">
        <f>$M2798*$W2798</f>
        <v/>
      </c>
      <c r="Y2798" s="68">
        <f>IF($N2798="En cours",0,$M2798)</f>
        <v/>
      </c>
      <c r="Z2798" s="69">
        <f>IF($P2798="",0,1)</f>
        <v/>
      </c>
      <c r="AA2798" s="70">
        <f>IF($P2798="",0,$P2798)</f>
        <v/>
      </c>
      <c r="AB2798" s="69">
        <f>IF(AND($P2798&lt;&gt;"",$P2798&lt;=Paramètres!$C$14),1,0)</f>
        <v/>
      </c>
      <c r="AC2798" s="67">
        <f>IF($P2798="","Jamais relancé",IF($P2798&lt;=3,"0-3 j",IF($P2798&lt;=7,"4-7 j",IF($P2798&lt;=15,"8-15 j","Plus de 15 j"))))</f>
        <v/>
      </c>
      <c r="AD2798" s="67">
        <f>IF($M2798&lt;=1000,"Moins de 1 k€",IF($M2798&lt;=5000,"1 à 5 k€",IF($M2798&lt;=15000,"5 à 15 k€","Plus de 15 k€")))</f>
        <v/>
      </c>
    </row>
    <row r="2799">
      <c r="A2799" s="65" t="inlineStr">
        <is>
          <t>DEV-02798</t>
        </is>
      </c>
      <c r="B2799" s="66" t="n">
        <v>46111</v>
      </c>
      <c r="C2799" s="65" t="inlineStr">
        <is>
          <t>2026-03</t>
        </is>
      </c>
      <c r="D2799" s="65" t="inlineStr">
        <is>
          <t>2025-2026</t>
        </is>
      </c>
      <c r="E2799" s="65" t="inlineStr">
        <is>
          <t>CLI-0255</t>
        </is>
      </c>
      <c r="F2799" s="65" t="inlineStr">
        <is>
          <t>Particulier</t>
        </is>
      </c>
      <c r="G2799" s="65" t="inlineStr">
        <is>
          <t>Bordeaux</t>
        </is>
      </c>
      <c r="H2799" s="65" t="inlineStr">
        <is>
          <t>Karim Belkacem</t>
        </is>
      </c>
      <c r="I2799" s="65" t="inlineStr">
        <is>
          <t>Chauffage</t>
        </is>
      </c>
      <c r="J2799" s="65" t="inlineStr">
        <is>
          <t>CH-002</t>
        </is>
      </c>
      <c r="K2799" s="65" t="inlineStr">
        <is>
          <t>Entretien annuel chaudière</t>
        </is>
      </c>
      <c r="L2799" s="67" t="n">
        <v>1</v>
      </c>
      <c r="M2799" s="68" t="n">
        <v>183.78</v>
      </c>
      <c r="N2799" s="65" t="inlineStr">
        <is>
          <t>Refusé</t>
        </is>
      </c>
      <c r="O2799" s="66" t="n">
        <v>46121</v>
      </c>
      <c r="P2799" s="67" t="n">
        <v>10</v>
      </c>
      <c r="Q2799" s="67" t="n">
        <v>1</v>
      </c>
      <c r="R2799" s="67">
        <f>$I2799</f>
        <v/>
      </c>
      <c r="S2799" s="67">
        <f>$K2799</f>
        <v/>
      </c>
      <c r="T2799" s="67">
        <f>IFERROR(INDEX(Clients!$G$2:$G$1020,MATCH($E2799,Clients!$A$2:$A$1020,0)),"")</f>
        <v/>
      </c>
      <c r="U2799" s="67">
        <f>IFERROR(INDEX(Clients!$I$2:$I$1020,MATCH($E2799,Clients!$A$2:$A$1020,0)),"")</f>
        <v/>
      </c>
      <c r="V2799" s="69">
        <f>1</f>
        <v/>
      </c>
      <c r="W2799" s="69">
        <f>IF($N2799="Accepté",1,0)</f>
        <v/>
      </c>
      <c r="X2799" s="68">
        <f>$M2799*$W2799</f>
        <v/>
      </c>
      <c r="Y2799" s="68">
        <f>IF($N2799="En cours",0,$M2799)</f>
        <v/>
      </c>
      <c r="Z2799" s="69">
        <f>IF($P2799="",0,1)</f>
        <v/>
      </c>
      <c r="AA2799" s="70">
        <f>IF($P2799="",0,$P2799)</f>
        <v/>
      </c>
      <c r="AB2799" s="69">
        <f>IF(AND($P2799&lt;&gt;"",$P2799&lt;=Paramètres!$C$14),1,0)</f>
        <v/>
      </c>
      <c r="AC2799" s="67">
        <f>IF($P2799="","Jamais relancé",IF($P2799&lt;=3,"0-3 j",IF($P2799&lt;=7,"4-7 j",IF($P2799&lt;=15,"8-15 j","Plus de 15 j"))))</f>
        <v/>
      </c>
      <c r="AD2799" s="67">
        <f>IF($M2799&lt;=1000,"Moins de 1 k€",IF($M2799&lt;=5000,"1 à 5 k€",IF($M2799&lt;=15000,"5 à 15 k€","Plus de 15 k€")))</f>
        <v/>
      </c>
    </row>
    <row r="2800">
      <c r="A2800" s="65" t="inlineStr">
        <is>
          <t>DEV-02799</t>
        </is>
      </c>
      <c r="B2800" s="66" t="n">
        <v>46111</v>
      </c>
      <c r="C2800" s="65" t="inlineStr">
        <is>
          <t>2026-03</t>
        </is>
      </c>
      <c r="D2800" s="65" t="inlineStr">
        <is>
          <t>2025-2026</t>
        </is>
      </c>
      <c r="E2800" s="65" t="inlineStr">
        <is>
          <t>CLI-0541</t>
        </is>
      </c>
      <c r="F2800" s="65" t="inlineStr">
        <is>
          <t>Professionnel</t>
        </is>
      </c>
      <c r="G2800" s="65" t="inlineStr">
        <is>
          <t>Toulouse</t>
        </is>
      </c>
      <c r="H2800" s="65" t="inlineStr">
        <is>
          <t>Julien Fabre</t>
        </is>
      </c>
      <c r="I2800" s="65" t="inlineStr">
        <is>
          <t>Salle de bain</t>
        </is>
      </c>
      <c r="J2800" s="65" t="inlineStr">
        <is>
          <t>SB-002</t>
        </is>
      </c>
      <c r="K2800" s="65" t="inlineStr">
        <is>
          <t>Remplacement baignoire par douche</t>
        </is>
      </c>
      <c r="L2800" s="67" t="n">
        <v>1</v>
      </c>
      <c r="M2800" s="68" t="n">
        <v>7009.31</v>
      </c>
      <c r="N2800" s="65" t="inlineStr">
        <is>
          <t>Sans réponse</t>
        </is>
      </c>
      <c r="O2800" s="66" t="n">
        <v>46137</v>
      </c>
      <c r="P2800" s="67" t="n">
        <v>16</v>
      </c>
      <c r="Q2800" s="67" t="n">
        <v>1</v>
      </c>
      <c r="R2800" s="67">
        <f>$I2800</f>
        <v/>
      </c>
      <c r="S2800" s="67">
        <f>$K2800</f>
        <v/>
      </c>
      <c r="T2800" s="67">
        <f>IFERROR(INDEX(Clients!$G$2:$G$1020,MATCH($E2800,Clients!$A$2:$A$1020,0)),"")</f>
        <v/>
      </c>
      <c r="U2800" s="67">
        <f>IFERROR(INDEX(Clients!$I$2:$I$1020,MATCH($E2800,Clients!$A$2:$A$1020,0)),"")</f>
        <v/>
      </c>
      <c r="V2800" s="69">
        <f>1</f>
        <v/>
      </c>
      <c r="W2800" s="69">
        <f>IF($N2800="Accepté",1,0)</f>
        <v/>
      </c>
      <c r="X2800" s="68">
        <f>$M2800*$W2800</f>
        <v/>
      </c>
      <c r="Y2800" s="68">
        <f>IF($N2800="En cours",0,$M2800)</f>
        <v/>
      </c>
      <c r="Z2800" s="69">
        <f>IF($P2800="",0,1)</f>
        <v/>
      </c>
      <c r="AA2800" s="70">
        <f>IF($P2800="",0,$P2800)</f>
        <v/>
      </c>
      <c r="AB2800" s="69">
        <f>IF(AND($P2800&lt;&gt;"",$P2800&lt;=Paramètres!$C$14),1,0)</f>
        <v/>
      </c>
      <c r="AC2800" s="67">
        <f>IF($P2800="","Jamais relancé",IF($P2800&lt;=3,"0-3 j",IF($P2800&lt;=7,"4-7 j",IF($P2800&lt;=15,"8-15 j","Plus de 15 j"))))</f>
        <v/>
      </c>
      <c r="AD2800" s="67">
        <f>IF($M2800&lt;=1000,"Moins de 1 k€",IF($M2800&lt;=5000,"1 à 5 k€",IF($M2800&lt;=15000,"5 à 15 k€","Plus de 15 k€")))</f>
        <v/>
      </c>
    </row>
    <row r="2801">
      <c r="A2801" s="65" t="inlineStr">
        <is>
          <t>DEV-02800</t>
        </is>
      </c>
      <c r="B2801" s="66" t="n">
        <v>46111</v>
      </c>
      <c r="C2801" s="65" t="inlineStr">
        <is>
          <t>2026-03</t>
        </is>
      </c>
      <c r="D2801" s="65" t="inlineStr">
        <is>
          <t>2025-2026</t>
        </is>
      </c>
      <c r="E2801" s="65" t="inlineStr">
        <is>
          <t>CLI-0388</t>
        </is>
      </c>
      <c r="F2801" s="65" t="inlineStr">
        <is>
          <t>Particulier</t>
        </is>
      </c>
      <c r="G2801" s="65" t="inlineStr">
        <is>
          <t>Toulouse</t>
        </is>
      </c>
      <c r="H2801" s="65" t="inlineStr">
        <is>
          <t>Julien Fabre</t>
        </is>
      </c>
      <c r="I2801" s="65" t="inlineStr">
        <is>
          <t>Salle de bain</t>
        </is>
      </c>
      <c r="J2801" s="65" t="inlineStr">
        <is>
          <t>SB-003</t>
        </is>
      </c>
      <c r="K2801" s="65" t="inlineStr">
        <is>
          <t>Pose meuble vasque + robinetterie</t>
        </is>
      </c>
      <c r="L2801" s="67" t="n">
        <v>1</v>
      </c>
      <c r="M2801" s="68" t="n">
        <v>1144.5</v>
      </c>
      <c r="N2801" s="65" t="inlineStr">
        <is>
          <t>Accepté</t>
        </is>
      </c>
      <c r="O2801" s="66" t="n">
        <v>46120</v>
      </c>
      <c r="P2801" s="67" t="n"/>
      <c r="Q2801" s="67" t="n">
        <v>0</v>
      </c>
      <c r="R2801" s="67">
        <f>$I2801</f>
        <v/>
      </c>
      <c r="S2801" s="67">
        <f>$K2801</f>
        <v/>
      </c>
      <c r="T2801" s="67">
        <f>IFERROR(INDEX(Clients!$G$2:$G$1020,MATCH($E2801,Clients!$A$2:$A$1020,0)),"")</f>
        <v/>
      </c>
      <c r="U2801" s="67">
        <f>IFERROR(INDEX(Clients!$I$2:$I$1020,MATCH($E2801,Clients!$A$2:$A$1020,0)),"")</f>
        <v/>
      </c>
      <c r="V2801" s="69">
        <f>1</f>
        <v/>
      </c>
      <c r="W2801" s="69">
        <f>IF($N2801="Accepté",1,0)</f>
        <v/>
      </c>
      <c r="X2801" s="68">
        <f>$M2801*$W2801</f>
        <v/>
      </c>
      <c r="Y2801" s="68">
        <f>IF($N2801="En cours",0,$M2801)</f>
        <v/>
      </c>
      <c r="Z2801" s="69">
        <f>IF($P2801="",0,1)</f>
        <v/>
      </c>
      <c r="AA2801" s="70">
        <f>IF($P2801="",0,$P2801)</f>
        <v/>
      </c>
      <c r="AB2801" s="69">
        <f>IF(AND($P2801&lt;&gt;"",$P2801&lt;=Paramètres!$C$14),1,0)</f>
        <v/>
      </c>
      <c r="AC2801" s="67">
        <f>IF($P2801="","Jamais relancé",IF($P2801&lt;=3,"0-3 j",IF($P2801&lt;=7,"4-7 j",IF($P2801&lt;=15,"8-15 j","Plus de 15 j"))))</f>
        <v/>
      </c>
      <c r="AD2801" s="67">
        <f>IF($M2801&lt;=1000,"Moins de 1 k€",IF($M2801&lt;=5000,"1 à 5 k€",IF($M2801&lt;=15000,"5 à 15 k€","Plus de 15 k€")))</f>
        <v/>
      </c>
    </row>
    <row r="2802">
      <c r="A2802" s="65" t="inlineStr">
        <is>
          <t>DEV-02801</t>
        </is>
      </c>
      <c r="B2802" s="66" t="n">
        <v>46112</v>
      </c>
      <c r="C2802" s="65" t="inlineStr">
        <is>
          <t>2026-03</t>
        </is>
      </c>
      <c r="D2802" s="65" t="inlineStr">
        <is>
          <t>2025-2026</t>
        </is>
      </c>
      <c r="E2802" s="65" t="inlineStr">
        <is>
          <t>CLI-0399</t>
        </is>
      </c>
      <c r="F2802" s="65" t="inlineStr">
        <is>
          <t>Syndic</t>
        </is>
      </c>
      <c r="G2802" s="65" t="inlineStr">
        <is>
          <t>Toulouse</t>
        </is>
      </c>
      <c r="H2802" s="65" t="inlineStr">
        <is>
          <t>Nadia Cherif</t>
        </is>
      </c>
      <c r="I2802" s="65" t="inlineStr">
        <is>
          <t>Plomberie</t>
        </is>
      </c>
      <c r="J2802" s="65" t="inlineStr">
        <is>
          <t>PR-004</t>
        </is>
      </c>
      <c r="K2802" s="65" t="inlineStr">
        <is>
          <t>Remplacement colonne d'évacuation</t>
        </is>
      </c>
      <c r="L2802" s="67" t="n">
        <v>2</v>
      </c>
      <c r="M2802" s="68" t="n">
        <v>26369.18</v>
      </c>
      <c r="N2802" s="65" t="inlineStr">
        <is>
          <t>Refusé</t>
        </is>
      </c>
      <c r="O2802" s="66" t="n">
        <v>46130</v>
      </c>
      <c r="P2802" s="67" t="n"/>
      <c r="Q2802" s="67" t="n">
        <v>0</v>
      </c>
      <c r="R2802" s="67">
        <f>$I2802</f>
        <v/>
      </c>
      <c r="S2802" s="67">
        <f>$K2802</f>
        <v/>
      </c>
      <c r="T2802" s="67">
        <f>IFERROR(INDEX(Clients!$G$2:$G$1020,MATCH($E2802,Clients!$A$2:$A$1020,0)),"")</f>
        <v/>
      </c>
      <c r="U2802" s="67">
        <f>IFERROR(INDEX(Clients!$I$2:$I$1020,MATCH($E2802,Clients!$A$2:$A$1020,0)),"")</f>
        <v/>
      </c>
      <c r="V2802" s="69">
        <f>1</f>
        <v/>
      </c>
      <c r="W2802" s="69">
        <f>IF($N2802="Accepté",1,0)</f>
        <v/>
      </c>
      <c r="X2802" s="68">
        <f>$M2802*$W2802</f>
        <v/>
      </c>
      <c r="Y2802" s="68">
        <f>IF($N2802="En cours",0,$M2802)</f>
        <v/>
      </c>
      <c r="Z2802" s="69">
        <f>IF($P2802="",0,1)</f>
        <v/>
      </c>
      <c r="AA2802" s="70">
        <f>IF($P2802="",0,$P2802)</f>
        <v/>
      </c>
      <c r="AB2802" s="69">
        <f>IF(AND($P2802&lt;&gt;"",$P2802&lt;=Paramètres!$C$14),1,0)</f>
        <v/>
      </c>
      <c r="AC2802" s="67">
        <f>IF($P2802="","Jamais relancé",IF($P2802&lt;=3,"0-3 j",IF($P2802&lt;=7,"4-7 j",IF($P2802&lt;=15,"8-15 j","Plus de 15 j"))))</f>
        <v/>
      </c>
      <c r="AD2802" s="67">
        <f>IF($M2802&lt;=1000,"Moins de 1 k€",IF($M2802&lt;=5000,"1 à 5 k€",IF($M2802&lt;=15000,"5 à 15 k€","Plus de 15 k€")))</f>
        <v/>
      </c>
    </row>
    <row r="2803">
      <c r="A2803" s="65" t="inlineStr">
        <is>
          <t>DEV-02802</t>
        </is>
      </c>
      <c r="B2803" s="66" t="n">
        <v>46112</v>
      </c>
      <c r="C2803" s="65" t="inlineStr">
        <is>
          <t>2026-03</t>
        </is>
      </c>
      <c r="D2803" s="65" t="inlineStr">
        <is>
          <t>2025-2026</t>
        </is>
      </c>
      <c r="E2803" s="65" t="inlineStr">
        <is>
          <t>CLI-0077</t>
        </is>
      </c>
      <c r="F2803" s="65" t="inlineStr">
        <is>
          <t>Particulier</t>
        </is>
      </c>
      <c r="G2803" s="65" t="inlineStr">
        <is>
          <t>Bordeaux</t>
        </is>
      </c>
      <c r="H2803" s="65" t="inlineStr">
        <is>
          <t>Karim Belkacem</t>
        </is>
      </c>
      <c r="I2803" s="65" t="inlineStr">
        <is>
          <t>Salle de bain</t>
        </is>
      </c>
      <c r="J2803" s="65" t="inlineStr">
        <is>
          <t>SB-001</t>
        </is>
      </c>
      <c r="K2803" s="65" t="inlineStr">
        <is>
          <t>Rénovation salle de bain complète</t>
        </is>
      </c>
      <c r="L2803" s="67" t="n">
        <v>1</v>
      </c>
      <c r="M2803" s="68" t="n">
        <v>9758.120000000001</v>
      </c>
      <c r="N2803" s="65" t="inlineStr">
        <is>
          <t>Sans réponse</t>
        </is>
      </c>
      <c r="O2803" s="66" t="n">
        <v>46122</v>
      </c>
      <c r="P2803" s="67" t="n">
        <v>2</v>
      </c>
      <c r="Q2803" s="67" t="n">
        <v>2</v>
      </c>
      <c r="R2803" s="67">
        <f>$I2803</f>
        <v/>
      </c>
      <c r="S2803" s="67">
        <f>$K2803</f>
        <v/>
      </c>
      <c r="T2803" s="67">
        <f>IFERROR(INDEX(Clients!$G$2:$G$1020,MATCH($E2803,Clients!$A$2:$A$1020,0)),"")</f>
        <v/>
      </c>
      <c r="U2803" s="67">
        <f>IFERROR(INDEX(Clients!$I$2:$I$1020,MATCH($E2803,Clients!$A$2:$A$1020,0)),"")</f>
        <v/>
      </c>
      <c r="V2803" s="69">
        <f>1</f>
        <v/>
      </c>
      <c r="W2803" s="69">
        <f>IF($N2803="Accepté",1,0)</f>
        <v/>
      </c>
      <c r="X2803" s="68">
        <f>$M2803*$W2803</f>
        <v/>
      </c>
      <c r="Y2803" s="68">
        <f>IF($N2803="En cours",0,$M2803)</f>
        <v/>
      </c>
      <c r="Z2803" s="69">
        <f>IF($P2803="",0,1)</f>
        <v/>
      </c>
      <c r="AA2803" s="70">
        <f>IF($P2803="",0,$P2803)</f>
        <v/>
      </c>
      <c r="AB2803" s="69">
        <f>IF(AND($P2803&lt;&gt;"",$P2803&lt;=Paramètres!$C$14),1,0)</f>
        <v/>
      </c>
      <c r="AC2803" s="67">
        <f>IF($P2803="","Jamais relancé",IF($P2803&lt;=3,"0-3 j",IF($P2803&lt;=7,"4-7 j",IF($P2803&lt;=15,"8-15 j","Plus de 15 j"))))</f>
        <v/>
      </c>
      <c r="AD2803" s="67">
        <f>IF($M2803&lt;=1000,"Moins de 1 k€",IF($M2803&lt;=5000,"1 à 5 k€",IF($M2803&lt;=15000,"5 à 15 k€","Plus de 15 k€")))</f>
        <v/>
      </c>
    </row>
    <row r="2804">
      <c r="A2804" s="65" t="inlineStr">
        <is>
          <t>DEV-02803</t>
        </is>
      </c>
      <c r="B2804" s="66" t="n">
        <v>46112</v>
      </c>
      <c r="C2804" s="65" t="inlineStr">
        <is>
          <t>2026-03</t>
        </is>
      </c>
      <c r="D2804" s="65" t="inlineStr">
        <is>
          <t>2025-2026</t>
        </is>
      </c>
      <c r="E2804" s="65" t="inlineStr">
        <is>
          <t>CLI-0214</t>
        </is>
      </c>
      <c r="F2804" s="65" t="inlineStr">
        <is>
          <t>Particulier</t>
        </is>
      </c>
      <c r="G2804" s="65" t="inlineStr">
        <is>
          <t>Toulouse</t>
        </is>
      </c>
      <c r="H2804" s="65" t="inlineStr">
        <is>
          <t>Nadia Cherif</t>
        </is>
      </c>
      <c r="I2804" s="65" t="inlineStr">
        <is>
          <t>Plomberie</t>
        </is>
      </c>
      <c r="J2804" s="65" t="inlineStr">
        <is>
          <t>PR-003</t>
        </is>
      </c>
      <c r="K2804" s="65" t="inlineStr">
        <is>
          <t>Réfection réseau eau appartement</t>
        </is>
      </c>
      <c r="L2804" s="67" t="n">
        <v>1</v>
      </c>
      <c r="M2804" s="68" t="n">
        <v>3756.38</v>
      </c>
      <c r="N2804" s="65" t="inlineStr">
        <is>
          <t>Refusé</t>
        </is>
      </c>
      <c r="O2804" s="66" t="n">
        <v>46135</v>
      </c>
      <c r="P2804" s="67" t="n">
        <v>8</v>
      </c>
      <c r="Q2804" s="67" t="n">
        <v>2</v>
      </c>
      <c r="R2804" s="67">
        <f>$I2804</f>
        <v/>
      </c>
      <c r="S2804" s="67">
        <f>$K2804</f>
        <v/>
      </c>
      <c r="T2804" s="67">
        <f>IFERROR(INDEX(Clients!$G$2:$G$1020,MATCH($E2804,Clients!$A$2:$A$1020,0)),"")</f>
        <v/>
      </c>
      <c r="U2804" s="67">
        <f>IFERROR(INDEX(Clients!$I$2:$I$1020,MATCH($E2804,Clients!$A$2:$A$1020,0)),"")</f>
        <v/>
      </c>
      <c r="V2804" s="69">
        <f>1</f>
        <v/>
      </c>
      <c r="W2804" s="69">
        <f>IF($N2804="Accepté",1,0)</f>
        <v/>
      </c>
      <c r="X2804" s="68">
        <f>$M2804*$W2804</f>
        <v/>
      </c>
      <c r="Y2804" s="68">
        <f>IF($N2804="En cours",0,$M2804)</f>
        <v/>
      </c>
      <c r="Z2804" s="69">
        <f>IF($P2804="",0,1)</f>
        <v/>
      </c>
      <c r="AA2804" s="70">
        <f>IF($P2804="",0,$P2804)</f>
        <v/>
      </c>
      <c r="AB2804" s="69">
        <f>IF(AND($P2804&lt;&gt;"",$P2804&lt;=Paramètres!$C$14),1,0)</f>
        <v/>
      </c>
      <c r="AC2804" s="67">
        <f>IF($P2804="","Jamais relancé",IF($P2804&lt;=3,"0-3 j",IF($P2804&lt;=7,"4-7 j",IF($P2804&lt;=15,"8-15 j","Plus de 15 j"))))</f>
        <v/>
      </c>
      <c r="AD2804" s="67">
        <f>IF($M2804&lt;=1000,"Moins de 1 k€",IF($M2804&lt;=5000,"1 à 5 k€",IF($M2804&lt;=15000,"5 à 15 k€","Plus de 15 k€")))</f>
        <v/>
      </c>
    </row>
    <row r="2805">
      <c r="A2805" s="65" t="inlineStr">
        <is>
          <t>DEV-02804</t>
        </is>
      </c>
      <c r="B2805" s="66" t="n">
        <v>46113</v>
      </c>
      <c r="C2805" s="65" t="inlineStr">
        <is>
          <t>2026-04</t>
        </is>
      </c>
      <c r="D2805" s="65" t="inlineStr">
        <is>
          <t>2025-2026</t>
        </is>
      </c>
      <c r="E2805" s="65" t="inlineStr">
        <is>
          <t>CLI-0302</t>
        </is>
      </c>
      <c r="F2805" s="65" t="inlineStr">
        <is>
          <t>Particulier</t>
        </is>
      </c>
      <c r="G2805" s="65" t="inlineStr">
        <is>
          <t>Bordeaux</t>
        </is>
      </c>
      <c r="H2805" s="65" t="inlineStr">
        <is>
          <t>Karim Belkacem</t>
        </is>
      </c>
      <c r="I2805" s="65" t="inlineStr">
        <is>
          <t>Électricité</t>
        </is>
      </c>
      <c r="J2805" s="65" t="inlineStr">
        <is>
          <t>EL-004</t>
        </is>
      </c>
      <c r="K2805" s="65" t="inlineStr">
        <is>
          <t>Éclairage LED locaux professionnels</t>
        </is>
      </c>
      <c r="L2805" s="67" t="n">
        <v>1</v>
      </c>
      <c r="M2805" s="68" t="n">
        <v>4067.21</v>
      </c>
      <c r="N2805" s="65" t="inlineStr">
        <is>
          <t>Sans réponse</t>
        </is>
      </c>
      <c r="O2805" s="66" t="n">
        <v>46120</v>
      </c>
      <c r="P2805" s="67" t="n">
        <v>10</v>
      </c>
      <c r="Q2805" s="67" t="n">
        <v>0</v>
      </c>
      <c r="R2805" s="67">
        <f>$I2805</f>
        <v/>
      </c>
      <c r="S2805" s="67">
        <f>$K2805</f>
        <v/>
      </c>
      <c r="T2805" s="67">
        <f>IFERROR(INDEX(Clients!$G$2:$G$1020,MATCH($E2805,Clients!$A$2:$A$1020,0)),"")</f>
        <v/>
      </c>
      <c r="U2805" s="67">
        <f>IFERROR(INDEX(Clients!$I$2:$I$1020,MATCH($E2805,Clients!$A$2:$A$1020,0)),"")</f>
        <v/>
      </c>
      <c r="V2805" s="69">
        <f>1</f>
        <v/>
      </c>
      <c r="W2805" s="69">
        <f>IF($N2805="Accepté",1,0)</f>
        <v/>
      </c>
      <c r="X2805" s="68">
        <f>$M2805*$W2805</f>
        <v/>
      </c>
      <c r="Y2805" s="68">
        <f>IF($N2805="En cours",0,$M2805)</f>
        <v/>
      </c>
      <c r="Z2805" s="69">
        <f>IF($P2805="",0,1)</f>
        <v/>
      </c>
      <c r="AA2805" s="70">
        <f>IF($P2805="",0,$P2805)</f>
        <v/>
      </c>
      <c r="AB2805" s="69">
        <f>IF(AND($P2805&lt;&gt;"",$P2805&lt;=Paramètres!$C$14),1,0)</f>
        <v/>
      </c>
      <c r="AC2805" s="67">
        <f>IF($P2805="","Jamais relancé",IF($P2805&lt;=3,"0-3 j",IF($P2805&lt;=7,"4-7 j",IF($P2805&lt;=15,"8-15 j","Plus de 15 j"))))</f>
        <v/>
      </c>
      <c r="AD2805" s="67">
        <f>IF($M2805&lt;=1000,"Moins de 1 k€",IF($M2805&lt;=5000,"1 à 5 k€",IF($M2805&lt;=15000,"5 à 15 k€","Plus de 15 k€")))</f>
        <v/>
      </c>
    </row>
    <row r="2806">
      <c r="A2806" s="65" t="inlineStr">
        <is>
          <t>DEV-02805</t>
        </is>
      </c>
      <c r="B2806" s="66" t="n">
        <v>46113</v>
      </c>
      <c r="C2806" s="65" t="inlineStr">
        <is>
          <t>2026-04</t>
        </is>
      </c>
      <c r="D2806" s="65" t="inlineStr">
        <is>
          <t>2025-2026</t>
        </is>
      </c>
      <c r="E2806" s="65" t="inlineStr">
        <is>
          <t>CLI-0262</t>
        </is>
      </c>
      <c r="F2806" s="65" t="inlineStr">
        <is>
          <t>Particulier</t>
        </is>
      </c>
      <c r="G2806" s="65" t="inlineStr">
        <is>
          <t>Toulouse</t>
        </is>
      </c>
      <c r="H2806" s="65" t="inlineStr">
        <is>
          <t>Nadia Cherif</t>
        </is>
      </c>
      <c r="I2806" s="65" t="inlineStr">
        <is>
          <t>Électricité</t>
        </is>
      </c>
      <c r="J2806" s="65" t="inlineStr">
        <is>
          <t>EL-003</t>
        </is>
      </c>
      <c r="K2806" s="65" t="inlineStr">
        <is>
          <t>Rénovation électrique complète</t>
        </is>
      </c>
      <c r="L2806" s="67" t="n">
        <v>1</v>
      </c>
      <c r="M2806" s="68" t="n">
        <v>10380.28</v>
      </c>
      <c r="N2806" s="65" t="inlineStr">
        <is>
          <t>Sans réponse</t>
        </is>
      </c>
      <c r="O2806" s="66" t="n">
        <v>46122</v>
      </c>
      <c r="P2806" s="67" t="n">
        <v>11</v>
      </c>
      <c r="Q2806" s="67" t="n">
        <v>0</v>
      </c>
      <c r="R2806" s="67">
        <f>$I2806</f>
        <v/>
      </c>
      <c r="S2806" s="67">
        <f>$K2806</f>
        <v/>
      </c>
      <c r="T2806" s="67">
        <f>IFERROR(INDEX(Clients!$G$2:$G$1020,MATCH($E2806,Clients!$A$2:$A$1020,0)),"")</f>
        <v/>
      </c>
      <c r="U2806" s="67">
        <f>IFERROR(INDEX(Clients!$I$2:$I$1020,MATCH($E2806,Clients!$A$2:$A$1020,0)),"")</f>
        <v/>
      </c>
      <c r="V2806" s="69">
        <f>1</f>
        <v/>
      </c>
      <c r="W2806" s="69">
        <f>IF($N2806="Accepté",1,0)</f>
        <v/>
      </c>
      <c r="X2806" s="68">
        <f>$M2806*$W2806</f>
        <v/>
      </c>
      <c r="Y2806" s="68">
        <f>IF($N2806="En cours",0,$M2806)</f>
        <v/>
      </c>
      <c r="Z2806" s="69">
        <f>IF($P2806="",0,1)</f>
        <v/>
      </c>
      <c r="AA2806" s="70">
        <f>IF($P2806="",0,$P2806)</f>
        <v/>
      </c>
      <c r="AB2806" s="69">
        <f>IF(AND($P2806&lt;&gt;"",$P2806&lt;=Paramètres!$C$14),1,0)</f>
        <v/>
      </c>
      <c r="AC2806" s="67">
        <f>IF($P2806="","Jamais relancé",IF($P2806&lt;=3,"0-3 j",IF($P2806&lt;=7,"4-7 j",IF($P2806&lt;=15,"8-15 j","Plus de 15 j"))))</f>
        <v/>
      </c>
      <c r="AD2806" s="67">
        <f>IF($M2806&lt;=1000,"Moins de 1 k€",IF($M2806&lt;=5000,"1 à 5 k€",IF($M2806&lt;=15000,"5 à 15 k€","Plus de 15 k€")))</f>
        <v/>
      </c>
    </row>
    <row r="2807">
      <c r="A2807" s="65" t="inlineStr">
        <is>
          <t>DEV-02806</t>
        </is>
      </c>
      <c r="B2807" s="66" t="n">
        <v>46113</v>
      </c>
      <c r="C2807" s="65" t="inlineStr">
        <is>
          <t>2026-04</t>
        </is>
      </c>
      <c r="D2807" s="65" t="inlineStr">
        <is>
          <t>2025-2026</t>
        </is>
      </c>
      <c r="E2807" s="65" t="inlineStr">
        <is>
          <t>CLI-0881</t>
        </is>
      </c>
      <c r="F2807" s="65" t="inlineStr">
        <is>
          <t>Syndic</t>
        </is>
      </c>
      <c r="G2807" s="65" t="inlineStr">
        <is>
          <t>Montpellier</t>
        </is>
      </c>
      <c r="H2807" s="65" t="inlineStr">
        <is>
          <t>Thomas Rey</t>
        </is>
      </c>
      <c r="I2807" s="65" t="inlineStr">
        <is>
          <t>Plomberie</t>
        </is>
      </c>
      <c r="J2807" s="65" t="inlineStr">
        <is>
          <t>PR-004</t>
        </is>
      </c>
      <c r="K2807" s="65" t="inlineStr">
        <is>
          <t>Remplacement colonne d'évacuation</t>
        </is>
      </c>
      <c r="L2807" s="67" t="n">
        <v>1</v>
      </c>
      <c r="M2807" s="68" t="n">
        <v>13506.38</v>
      </c>
      <c r="N2807" s="65" t="inlineStr">
        <is>
          <t>Accepté</t>
        </is>
      </c>
      <c r="O2807" s="66" t="n">
        <v>46139</v>
      </c>
      <c r="P2807" s="67" t="n"/>
      <c r="Q2807" s="67" t="n">
        <v>0</v>
      </c>
      <c r="R2807" s="67">
        <f>$I2807</f>
        <v/>
      </c>
      <c r="S2807" s="67">
        <f>$K2807</f>
        <v/>
      </c>
      <c r="T2807" s="67">
        <f>IFERROR(INDEX(Clients!$G$2:$G$1020,MATCH($E2807,Clients!$A$2:$A$1020,0)),"")</f>
        <v/>
      </c>
      <c r="U2807" s="67">
        <f>IFERROR(INDEX(Clients!$I$2:$I$1020,MATCH($E2807,Clients!$A$2:$A$1020,0)),"")</f>
        <v/>
      </c>
      <c r="V2807" s="69">
        <f>1</f>
        <v/>
      </c>
      <c r="W2807" s="69">
        <f>IF($N2807="Accepté",1,0)</f>
        <v/>
      </c>
      <c r="X2807" s="68">
        <f>$M2807*$W2807</f>
        <v/>
      </c>
      <c r="Y2807" s="68">
        <f>IF($N2807="En cours",0,$M2807)</f>
        <v/>
      </c>
      <c r="Z2807" s="69">
        <f>IF($P2807="",0,1)</f>
        <v/>
      </c>
      <c r="AA2807" s="70">
        <f>IF($P2807="",0,$P2807)</f>
        <v/>
      </c>
      <c r="AB2807" s="69">
        <f>IF(AND($P2807&lt;&gt;"",$P2807&lt;=Paramètres!$C$14),1,0)</f>
        <v/>
      </c>
      <c r="AC2807" s="67">
        <f>IF($P2807="","Jamais relancé",IF($P2807&lt;=3,"0-3 j",IF($P2807&lt;=7,"4-7 j",IF($P2807&lt;=15,"8-15 j","Plus de 15 j"))))</f>
        <v/>
      </c>
      <c r="AD2807" s="67">
        <f>IF($M2807&lt;=1000,"Moins de 1 k€",IF($M2807&lt;=5000,"1 à 5 k€",IF($M2807&lt;=15000,"5 à 15 k€","Plus de 15 k€")))</f>
        <v/>
      </c>
    </row>
    <row r="2808">
      <c r="A2808" s="65" t="inlineStr">
        <is>
          <t>DEV-02807</t>
        </is>
      </c>
      <c r="B2808" s="66" t="n">
        <v>46114</v>
      </c>
      <c r="C2808" s="65" t="inlineStr">
        <is>
          <t>2026-04</t>
        </is>
      </c>
      <c r="D2808" s="65" t="inlineStr">
        <is>
          <t>2025-2026</t>
        </is>
      </c>
      <c r="E2808" s="65" t="inlineStr">
        <is>
          <t>CLI-0038</t>
        </is>
      </c>
      <c r="F2808" s="65" t="inlineStr">
        <is>
          <t>Particulier</t>
        </is>
      </c>
      <c r="G2808" s="65" t="inlineStr">
        <is>
          <t>Bordeaux</t>
        </is>
      </c>
      <c r="H2808" s="65" t="inlineStr">
        <is>
          <t>Sophie Marchand</t>
        </is>
      </c>
      <c r="I2808" s="65" t="inlineStr">
        <is>
          <t>Salle de bain</t>
        </is>
      </c>
      <c r="J2808" s="65" t="inlineStr">
        <is>
          <t>SB-003</t>
        </is>
      </c>
      <c r="K2808" s="65" t="inlineStr">
        <is>
          <t>Pose meuble vasque + robinetterie</t>
        </is>
      </c>
      <c r="L2808" s="67" t="n">
        <v>1</v>
      </c>
      <c r="M2808" s="68" t="n">
        <v>1172.15</v>
      </c>
      <c r="N2808" s="65" t="inlineStr">
        <is>
          <t>Accepté</t>
        </is>
      </c>
      <c r="O2808" s="66" t="n">
        <v>46143</v>
      </c>
      <c r="P2808" s="67" t="n">
        <v>4</v>
      </c>
      <c r="Q2808" s="67" t="n">
        <v>3</v>
      </c>
      <c r="R2808" s="67">
        <f>$I2808</f>
        <v/>
      </c>
      <c r="S2808" s="67">
        <f>$K2808</f>
        <v/>
      </c>
      <c r="T2808" s="67">
        <f>IFERROR(INDEX(Clients!$G$2:$G$1020,MATCH($E2808,Clients!$A$2:$A$1020,0)),"")</f>
        <v/>
      </c>
      <c r="U2808" s="67">
        <f>IFERROR(INDEX(Clients!$I$2:$I$1020,MATCH($E2808,Clients!$A$2:$A$1020,0)),"")</f>
        <v/>
      </c>
      <c r="V2808" s="69">
        <f>1</f>
        <v/>
      </c>
      <c r="W2808" s="69">
        <f>IF($N2808="Accepté",1,0)</f>
        <v/>
      </c>
      <c r="X2808" s="68">
        <f>$M2808*$W2808</f>
        <v/>
      </c>
      <c r="Y2808" s="68">
        <f>IF($N2808="En cours",0,$M2808)</f>
        <v/>
      </c>
      <c r="Z2808" s="69">
        <f>IF($P2808="",0,1)</f>
        <v/>
      </c>
      <c r="AA2808" s="70">
        <f>IF($P2808="",0,$P2808)</f>
        <v/>
      </c>
      <c r="AB2808" s="69">
        <f>IF(AND($P2808&lt;&gt;"",$P2808&lt;=Paramètres!$C$14),1,0)</f>
        <v/>
      </c>
      <c r="AC2808" s="67">
        <f>IF($P2808="","Jamais relancé",IF($P2808&lt;=3,"0-3 j",IF($P2808&lt;=7,"4-7 j",IF($P2808&lt;=15,"8-15 j","Plus de 15 j"))))</f>
        <v/>
      </c>
      <c r="AD2808" s="67">
        <f>IF($M2808&lt;=1000,"Moins de 1 k€",IF($M2808&lt;=5000,"1 à 5 k€",IF($M2808&lt;=15000,"5 à 15 k€","Plus de 15 k€")))</f>
        <v/>
      </c>
    </row>
    <row r="2809">
      <c r="A2809" s="65" t="inlineStr">
        <is>
          <t>DEV-02808</t>
        </is>
      </c>
      <c r="B2809" s="66" t="n">
        <v>46114</v>
      </c>
      <c r="C2809" s="65" t="inlineStr">
        <is>
          <t>2026-04</t>
        </is>
      </c>
      <c r="D2809" s="65" t="inlineStr">
        <is>
          <t>2025-2026</t>
        </is>
      </c>
      <c r="E2809" s="65" t="inlineStr">
        <is>
          <t>CLI-0444</t>
        </is>
      </c>
      <c r="F2809" s="65" t="inlineStr">
        <is>
          <t>Professionnel</t>
        </is>
      </c>
      <c r="G2809" s="65" t="inlineStr">
        <is>
          <t>Bordeaux</t>
        </is>
      </c>
      <c r="H2809" s="65" t="inlineStr">
        <is>
          <t>Sophie Marchand</t>
        </is>
      </c>
      <c r="I2809" s="65" t="inlineStr">
        <is>
          <t>Plomberie</t>
        </is>
      </c>
      <c r="J2809" s="65" t="inlineStr">
        <is>
          <t>PR-003</t>
        </is>
      </c>
      <c r="K2809" s="65" t="inlineStr">
        <is>
          <t>Réfection réseau eau appartement</t>
        </is>
      </c>
      <c r="L2809" s="67" t="n">
        <v>1</v>
      </c>
      <c r="M2809" s="68" t="n">
        <v>5569.22</v>
      </c>
      <c r="N2809" s="65" t="inlineStr">
        <is>
          <t>Sans réponse</t>
        </is>
      </c>
      <c r="O2809" s="66" t="n">
        <v>46139</v>
      </c>
      <c r="P2809" s="67" t="n">
        <v>10</v>
      </c>
      <c r="Q2809" s="67" t="n">
        <v>1</v>
      </c>
      <c r="R2809" s="67">
        <f>$I2809</f>
        <v/>
      </c>
      <c r="S2809" s="67">
        <f>$K2809</f>
        <v/>
      </c>
      <c r="T2809" s="67">
        <f>IFERROR(INDEX(Clients!$G$2:$G$1020,MATCH($E2809,Clients!$A$2:$A$1020,0)),"")</f>
        <v/>
      </c>
      <c r="U2809" s="67">
        <f>IFERROR(INDEX(Clients!$I$2:$I$1020,MATCH($E2809,Clients!$A$2:$A$1020,0)),"")</f>
        <v/>
      </c>
      <c r="V2809" s="69">
        <f>1</f>
        <v/>
      </c>
      <c r="W2809" s="69">
        <f>IF($N2809="Accepté",1,0)</f>
        <v/>
      </c>
      <c r="X2809" s="68">
        <f>$M2809*$W2809</f>
        <v/>
      </c>
      <c r="Y2809" s="68">
        <f>IF($N2809="En cours",0,$M2809)</f>
        <v/>
      </c>
      <c r="Z2809" s="69">
        <f>IF($P2809="",0,1)</f>
        <v/>
      </c>
      <c r="AA2809" s="70">
        <f>IF($P2809="",0,$P2809)</f>
        <v/>
      </c>
      <c r="AB2809" s="69">
        <f>IF(AND($P2809&lt;&gt;"",$P2809&lt;=Paramètres!$C$14),1,0)</f>
        <v/>
      </c>
      <c r="AC2809" s="67">
        <f>IF($P2809="","Jamais relancé",IF($P2809&lt;=3,"0-3 j",IF($P2809&lt;=7,"4-7 j",IF($P2809&lt;=15,"8-15 j","Plus de 15 j"))))</f>
        <v/>
      </c>
      <c r="AD2809" s="67">
        <f>IF($M2809&lt;=1000,"Moins de 1 k€",IF($M2809&lt;=5000,"1 à 5 k€",IF($M2809&lt;=15000,"5 à 15 k€","Plus de 15 k€")))</f>
        <v/>
      </c>
    </row>
    <row r="2810">
      <c r="A2810" s="65" t="inlineStr">
        <is>
          <t>DEV-02809</t>
        </is>
      </c>
      <c r="B2810" s="66" t="n">
        <v>46114</v>
      </c>
      <c r="C2810" s="65" t="inlineStr">
        <is>
          <t>2026-04</t>
        </is>
      </c>
      <c r="D2810" s="65" t="inlineStr">
        <is>
          <t>2025-2026</t>
        </is>
      </c>
      <c r="E2810" s="65" t="inlineStr">
        <is>
          <t>CLI-0455</t>
        </is>
      </c>
      <c r="F2810" s="65" t="inlineStr">
        <is>
          <t>Particulier</t>
        </is>
      </c>
      <c r="G2810" s="65" t="inlineStr">
        <is>
          <t>Toulouse</t>
        </is>
      </c>
      <c r="H2810" s="65" t="inlineStr">
        <is>
          <t>Julien Fabre</t>
        </is>
      </c>
      <c r="I2810" s="65" t="inlineStr">
        <is>
          <t>Plomberie</t>
        </is>
      </c>
      <c r="J2810" s="65" t="inlineStr">
        <is>
          <t>PR-004</t>
        </is>
      </c>
      <c r="K2810" s="65" t="inlineStr">
        <is>
          <t>Remplacement colonne d'évacuation</t>
        </is>
      </c>
      <c r="L2810" s="67" t="n">
        <v>2</v>
      </c>
      <c r="M2810" s="68" t="n">
        <v>13831.34</v>
      </c>
      <c r="N2810" s="65" t="inlineStr">
        <is>
          <t>Sans réponse</t>
        </is>
      </c>
      <c r="O2810" s="66" t="n">
        <v>46136</v>
      </c>
      <c r="P2810" s="67" t="n"/>
      <c r="Q2810" s="67" t="n">
        <v>0</v>
      </c>
      <c r="R2810" s="67">
        <f>$I2810</f>
        <v/>
      </c>
      <c r="S2810" s="67">
        <f>$K2810</f>
        <v/>
      </c>
      <c r="T2810" s="67">
        <f>IFERROR(INDEX(Clients!$G$2:$G$1020,MATCH($E2810,Clients!$A$2:$A$1020,0)),"")</f>
        <v/>
      </c>
      <c r="U2810" s="67">
        <f>IFERROR(INDEX(Clients!$I$2:$I$1020,MATCH($E2810,Clients!$A$2:$A$1020,0)),"")</f>
        <v/>
      </c>
      <c r="V2810" s="69">
        <f>1</f>
        <v/>
      </c>
      <c r="W2810" s="69">
        <f>IF($N2810="Accepté",1,0)</f>
        <v/>
      </c>
      <c r="X2810" s="68">
        <f>$M2810*$W2810</f>
        <v/>
      </c>
      <c r="Y2810" s="68">
        <f>IF($N2810="En cours",0,$M2810)</f>
        <v/>
      </c>
      <c r="Z2810" s="69">
        <f>IF($P2810="",0,1)</f>
        <v/>
      </c>
      <c r="AA2810" s="70">
        <f>IF($P2810="",0,$P2810)</f>
        <v/>
      </c>
      <c r="AB2810" s="69">
        <f>IF(AND($P2810&lt;&gt;"",$P2810&lt;=Paramètres!$C$14),1,0)</f>
        <v/>
      </c>
      <c r="AC2810" s="67">
        <f>IF($P2810="","Jamais relancé",IF($P2810&lt;=3,"0-3 j",IF($P2810&lt;=7,"4-7 j",IF($P2810&lt;=15,"8-15 j","Plus de 15 j"))))</f>
        <v/>
      </c>
      <c r="AD2810" s="67">
        <f>IF($M2810&lt;=1000,"Moins de 1 k€",IF($M2810&lt;=5000,"1 à 5 k€",IF($M2810&lt;=15000,"5 à 15 k€","Plus de 15 k€")))</f>
        <v/>
      </c>
    </row>
    <row r="2811">
      <c r="A2811" s="65" t="inlineStr">
        <is>
          <t>DEV-02810</t>
        </is>
      </c>
      <c r="B2811" s="66" t="n">
        <v>46114</v>
      </c>
      <c r="C2811" s="65" t="inlineStr">
        <is>
          <t>2026-04</t>
        </is>
      </c>
      <c r="D2811" s="65" t="inlineStr">
        <is>
          <t>2025-2026</t>
        </is>
      </c>
      <c r="E2811" s="65" t="inlineStr">
        <is>
          <t>CLI-1006</t>
        </is>
      </c>
      <c r="F2811" s="65" t="inlineStr">
        <is>
          <t>Particulier</t>
        </is>
      </c>
      <c r="G2811" s="65" t="inlineStr">
        <is>
          <t>Montpellier</t>
        </is>
      </c>
      <c r="H2811" s="65" t="inlineStr">
        <is>
          <t>Thomas Rey</t>
        </is>
      </c>
      <c r="I2811" s="65" t="inlineStr">
        <is>
          <t>Électricité</t>
        </is>
      </c>
      <c r="J2811" s="65" t="inlineStr">
        <is>
          <t>EL-004</t>
        </is>
      </c>
      <c r="K2811" s="65" t="inlineStr">
        <is>
          <t>Éclairage LED locaux professionnels</t>
        </is>
      </c>
      <c r="L2811" s="67" t="n">
        <v>1</v>
      </c>
      <c r="M2811" s="68" t="n">
        <v>4019.67</v>
      </c>
      <c r="N2811" s="65" t="inlineStr">
        <is>
          <t>Refusé</t>
        </is>
      </c>
      <c r="O2811" s="66" t="n">
        <v>46146</v>
      </c>
      <c r="P2811" s="67" t="n">
        <v>14</v>
      </c>
      <c r="Q2811" s="67" t="n">
        <v>1</v>
      </c>
      <c r="R2811" s="67">
        <f>$I2811</f>
        <v/>
      </c>
      <c r="S2811" s="67">
        <f>$K2811</f>
        <v/>
      </c>
      <c r="T2811" s="67">
        <f>IFERROR(INDEX(Clients!$G$2:$G$1020,MATCH($E2811,Clients!$A$2:$A$1020,0)),"")</f>
        <v/>
      </c>
      <c r="U2811" s="67">
        <f>IFERROR(INDEX(Clients!$I$2:$I$1020,MATCH($E2811,Clients!$A$2:$A$1020,0)),"")</f>
        <v/>
      </c>
      <c r="V2811" s="69">
        <f>1</f>
        <v/>
      </c>
      <c r="W2811" s="69">
        <f>IF($N2811="Accepté",1,0)</f>
        <v/>
      </c>
      <c r="X2811" s="68">
        <f>$M2811*$W2811</f>
        <v/>
      </c>
      <c r="Y2811" s="68">
        <f>IF($N2811="En cours",0,$M2811)</f>
        <v/>
      </c>
      <c r="Z2811" s="69">
        <f>IF($P2811="",0,1)</f>
        <v/>
      </c>
      <c r="AA2811" s="70">
        <f>IF($P2811="",0,$P2811)</f>
        <v/>
      </c>
      <c r="AB2811" s="69">
        <f>IF(AND($P2811&lt;&gt;"",$P2811&lt;=Paramètres!$C$14),1,0)</f>
        <v/>
      </c>
      <c r="AC2811" s="67">
        <f>IF($P2811="","Jamais relancé",IF($P2811&lt;=3,"0-3 j",IF($P2811&lt;=7,"4-7 j",IF($P2811&lt;=15,"8-15 j","Plus de 15 j"))))</f>
        <v/>
      </c>
      <c r="AD2811" s="67">
        <f>IF($M2811&lt;=1000,"Moins de 1 k€",IF($M2811&lt;=5000,"1 à 5 k€",IF($M2811&lt;=15000,"5 à 15 k€","Plus de 15 k€")))</f>
        <v/>
      </c>
    </row>
    <row r="2812">
      <c r="A2812" s="65" t="inlineStr">
        <is>
          <t>DEV-02811</t>
        </is>
      </c>
      <c r="B2812" s="66" t="n">
        <v>46115</v>
      </c>
      <c r="C2812" s="65" t="inlineStr">
        <is>
          <t>2026-04</t>
        </is>
      </c>
      <c r="D2812" s="65" t="inlineStr">
        <is>
          <t>2025-2026</t>
        </is>
      </c>
      <c r="E2812" s="65" t="inlineStr">
        <is>
          <t>CLI-0889</t>
        </is>
      </c>
      <c r="F2812" s="65" t="inlineStr">
        <is>
          <t>Particulier</t>
        </is>
      </c>
      <c r="G2812" s="65" t="inlineStr">
        <is>
          <t>Toulouse</t>
        </is>
      </c>
      <c r="H2812" s="65" t="inlineStr">
        <is>
          <t>Nadia Cherif</t>
        </is>
      </c>
      <c r="I2812" s="65" t="inlineStr">
        <is>
          <t>Électricité</t>
        </is>
      </c>
      <c r="J2812" s="65" t="inlineStr">
        <is>
          <t>EL-002</t>
        </is>
      </c>
      <c r="K2812" s="65" t="inlineStr">
        <is>
          <t>Installation borne de recharge VE</t>
        </is>
      </c>
      <c r="L2812" s="67" t="n">
        <v>1</v>
      </c>
      <c r="M2812" s="68" t="n">
        <v>1643.31</v>
      </c>
      <c r="N2812" s="65" t="inlineStr">
        <is>
          <t>Accepté</t>
        </is>
      </c>
      <c r="O2812" s="66" t="n">
        <v>46122</v>
      </c>
      <c r="P2812" s="67" t="n">
        <v>12</v>
      </c>
      <c r="Q2812" s="67" t="n">
        <v>0</v>
      </c>
      <c r="R2812" s="67">
        <f>$I2812</f>
        <v/>
      </c>
      <c r="S2812" s="67">
        <f>$K2812</f>
        <v/>
      </c>
      <c r="T2812" s="67">
        <f>IFERROR(INDEX(Clients!$G$2:$G$1020,MATCH($E2812,Clients!$A$2:$A$1020,0)),"")</f>
        <v/>
      </c>
      <c r="U2812" s="67">
        <f>IFERROR(INDEX(Clients!$I$2:$I$1020,MATCH($E2812,Clients!$A$2:$A$1020,0)),"")</f>
        <v/>
      </c>
      <c r="V2812" s="69">
        <f>1</f>
        <v/>
      </c>
      <c r="W2812" s="69">
        <f>IF($N2812="Accepté",1,0)</f>
        <v/>
      </c>
      <c r="X2812" s="68">
        <f>$M2812*$W2812</f>
        <v/>
      </c>
      <c r="Y2812" s="68">
        <f>IF($N2812="En cours",0,$M2812)</f>
        <v/>
      </c>
      <c r="Z2812" s="69">
        <f>IF($P2812="",0,1)</f>
        <v/>
      </c>
      <c r="AA2812" s="70">
        <f>IF($P2812="",0,$P2812)</f>
        <v/>
      </c>
      <c r="AB2812" s="69">
        <f>IF(AND($P2812&lt;&gt;"",$P2812&lt;=Paramètres!$C$14),1,0)</f>
        <v/>
      </c>
      <c r="AC2812" s="67">
        <f>IF($P2812="","Jamais relancé",IF($P2812&lt;=3,"0-3 j",IF($P2812&lt;=7,"4-7 j",IF($P2812&lt;=15,"8-15 j","Plus de 15 j"))))</f>
        <v/>
      </c>
      <c r="AD2812" s="67">
        <f>IF($M2812&lt;=1000,"Moins de 1 k€",IF($M2812&lt;=5000,"1 à 5 k€",IF($M2812&lt;=15000,"5 à 15 k€","Plus de 15 k€")))</f>
        <v/>
      </c>
    </row>
    <row r="2813">
      <c r="A2813" s="65" t="inlineStr">
        <is>
          <t>DEV-02812</t>
        </is>
      </c>
      <c r="B2813" s="66" t="n">
        <v>46115</v>
      </c>
      <c r="C2813" s="65" t="inlineStr">
        <is>
          <t>2026-04</t>
        </is>
      </c>
      <c r="D2813" s="65" t="inlineStr">
        <is>
          <t>2025-2026</t>
        </is>
      </c>
      <c r="E2813" s="65" t="inlineStr">
        <is>
          <t>CLI-0168</t>
        </is>
      </c>
      <c r="F2813" s="65" t="inlineStr">
        <is>
          <t>Particulier</t>
        </is>
      </c>
      <c r="G2813" s="65" t="inlineStr">
        <is>
          <t>Bordeaux</t>
        </is>
      </c>
      <c r="H2813" s="65" t="inlineStr">
        <is>
          <t>Sophie Marchand</t>
        </is>
      </c>
      <c r="I2813" s="65" t="inlineStr">
        <is>
          <t>Chauffage</t>
        </is>
      </c>
      <c r="J2813" s="65" t="inlineStr">
        <is>
          <t>CH-001</t>
        </is>
      </c>
      <c r="K2813" s="65" t="inlineStr">
        <is>
          <t>Installation chaudière gaz condensation</t>
        </is>
      </c>
      <c r="L2813" s="67" t="n">
        <v>1</v>
      </c>
      <c r="M2813" s="68" t="n">
        <v>5834.87</v>
      </c>
      <c r="N2813" s="65" t="inlineStr">
        <is>
          <t>Sans réponse</t>
        </is>
      </c>
      <c r="O2813" s="66" t="n">
        <v>46154</v>
      </c>
      <c r="P2813" s="67" t="n"/>
      <c r="Q2813" s="67" t="n">
        <v>0</v>
      </c>
      <c r="R2813" s="67">
        <f>$I2813</f>
        <v/>
      </c>
      <c r="S2813" s="67">
        <f>$K2813</f>
        <v/>
      </c>
      <c r="T2813" s="67">
        <f>IFERROR(INDEX(Clients!$G$2:$G$1020,MATCH($E2813,Clients!$A$2:$A$1020,0)),"")</f>
        <v/>
      </c>
      <c r="U2813" s="67">
        <f>IFERROR(INDEX(Clients!$I$2:$I$1020,MATCH($E2813,Clients!$A$2:$A$1020,0)),"")</f>
        <v/>
      </c>
      <c r="V2813" s="69">
        <f>1</f>
        <v/>
      </c>
      <c r="W2813" s="69">
        <f>IF($N2813="Accepté",1,0)</f>
        <v/>
      </c>
      <c r="X2813" s="68">
        <f>$M2813*$W2813</f>
        <v/>
      </c>
      <c r="Y2813" s="68">
        <f>IF($N2813="En cours",0,$M2813)</f>
        <v/>
      </c>
      <c r="Z2813" s="69">
        <f>IF($P2813="",0,1)</f>
        <v/>
      </c>
      <c r="AA2813" s="70">
        <f>IF($P2813="",0,$P2813)</f>
        <v/>
      </c>
      <c r="AB2813" s="69">
        <f>IF(AND($P2813&lt;&gt;"",$P2813&lt;=Paramètres!$C$14),1,0)</f>
        <v/>
      </c>
      <c r="AC2813" s="67">
        <f>IF($P2813="","Jamais relancé",IF($P2813&lt;=3,"0-3 j",IF($P2813&lt;=7,"4-7 j",IF($P2813&lt;=15,"8-15 j","Plus de 15 j"))))</f>
        <v/>
      </c>
      <c r="AD2813" s="67">
        <f>IF($M2813&lt;=1000,"Moins de 1 k€",IF($M2813&lt;=5000,"1 à 5 k€",IF($M2813&lt;=15000,"5 à 15 k€","Plus de 15 k€")))</f>
        <v/>
      </c>
    </row>
    <row r="2814">
      <c r="A2814" s="65" t="inlineStr">
        <is>
          <t>DEV-02813</t>
        </is>
      </c>
      <c r="B2814" s="66" t="n">
        <v>46115</v>
      </c>
      <c r="C2814" s="65" t="inlineStr">
        <is>
          <t>2026-04</t>
        </is>
      </c>
      <c r="D2814" s="65" t="inlineStr">
        <is>
          <t>2025-2026</t>
        </is>
      </c>
      <c r="E2814" s="65" t="inlineStr">
        <is>
          <t>CLI-1002</t>
        </is>
      </c>
      <c r="F2814" s="65" t="inlineStr">
        <is>
          <t>Particulier</t>
        </is>
      </c>
      <c r="G2814" s="65" t="inlineStr">
        <is>
          <t>Montpellier</t>
        </is>
      </c>
      <c r="H2814" s="65" t="inlineStr">
        <is>
          <t>Thomas Rey</t>
        </is>
      </c>
      <c r="I2814" s="65" t="inlineStr">
        <is>
          <t>Électricité</t>
        </is>
      </c>
      <c r="J2814" s="65" t="inlineStr">
        <is>
          <t>EL-002</t>
        </is>
      </c>
      <c r="K2814" s="65" t="inlineStr">
        <is>
          <t>Installation borne de recharge VE</t>
        </is>
      </c>
      <c r="L2814" s="67" t="n">
        <v>1</v>
      </c>
      <c r="M2814" s="68" t="n">
        <v>1572.75</v>
      </c>
      <c r="N2814" s="65" t="inlineStr">
        <is>
          <t>Sans réponse</t>
        </is>
      </c>
      <c r="O2814" s="66" t="n">
        <v>46128</v>
      </c>
      <c r="P2814" s="67" t="n">
        <v>9</v>
      </c>
      <c r="Q2814" s="67" t="n">
        <v>1</v>
      </c>
      <c r="R2814" s="67">
        <f>$I2814</f>
        <v/>
      </c>
      <c r="S2814" s="67">
        <f>$K2814</f>
        <v/>
      </c>
      <c r="T2814" s="67">
        <f>IFERROR(INDEX(Clients!$G$2:$G$1020,MATCH($E2814,Clients!$A$2:$A$1020,0)),"")</f>
        <v/>
      </c>
      <c r="U2814" s="67">
        <f>IFERROR(INDEX(Clients!$I$2:$I$1020,MATCH($E2814,Clients!$A$2:$A$1020,0)),"")</f>
        <v/>
      </c>
      <c r="V2814" s="69">
        <f>1</f>
        <v/>
      </c>
      <c r="W2814" s="69">
        <f>IF($N2814="Accepté",1,0)</f>
        <v/>
      </c>
      <c r="X2814" s="68">
        <f>$M2814*$W2814</f>
        <v/>
      </c>
      <c r="Y2814" s="68">
        <f>IF($N2814="En cours",0,$M2814)</f>
        <v/>
      </c>
      <c r="Z2814" s="69">
        <f>IF($P2814="",0,1)</f>
        <v/>
      </c>
      <c r="AA2814" s="70">
        <f>IF($P2814="",0,$P2814)</f>
        <v/>
      </c>
      <c r="AB2814" s="69">
        <f>IF(AND($P2814&lt;&gt;"",$P2814&lt;=Paramètres!$C$14),1,0)</f>
        <v/>
      </c>
      <c r="AC2814" s="67">
        <f>IF($P2814="","Jamais relancé",IF($P2814&lt;=3,"0-3 j",IF($P2814&lt;=7,"4-7 j",IF($P2814&lt;=15,"8-15 j","Plus de 15 j"))))</f>
        <v/>
      </c>
      <c r="AD2814" s="67">
        <f>IF($M2814&lt;=1000,"Moins de 1 k€",IF($M2814&lt;=5000,"1 à 5 k€",IF($M2814&lt;=15000,"5 à 15 k€","Plus de 15 k€")))</f>
        <v/>
      </c>
    </row>
    <row r="2815">
      <c r="A2815" s="65" t="inlineStr">
        <is>
          <t>DEV-02814</t>
        </is>
      </c>
      <c r="B2815" s="66" t="n">
        <v>46118</v>
      </c>
      <c r="C2815" s="65" t="inlineStr">
        <is>
          <t>2026-04</t>
        </is>
      </c>
      <c r="D2815" s="65" t="inlineStr">
        <is>
          <t>2025-2026</t>
        </is>
      </c>
      <c r="E2815" s="65" t="inlineStr">
        <is>
          <t>CLI-0094</t>
        </is>
      </c>
      <c r="F2815" s="65" t="inlineStr">
        <is>
          <t>Professionnel</t>
        </is>
      </c>
      <c r="G2815" s="65" t="inlineStr">
        <is>
          <t>Toulouse</t>
        </is>
      </c>
      <c r="H2815" s="65" t="inlineStr">
        <is>
          <t>Nadia Cherif</t>
        </is>
      </c>
      <c r="I2815" s="65" t="inlineStr">
        <is>
          <t>Chauffage</t>
        </is>
      </c>
      <c r="J2815" s="65" t="inlineStr">
        <is>
          <t>CH-005</t>
        </is>
      </c>
      <c r="K2815" s="65" t="inlineStr">
        <is>
          <t>Désembouage circuit chauffage</t>
        </is>
      </c>
      <c r="L2815" s="67" t="n">
        <v>1</v>
      </c>
      <c r="M2815" s="68" t="n">
        <v>1358.75</v>
      </c>
      <c r="N2815" s="65" t="inlineStr">
        <is>
          <t>Refusé</t>
        </is>
      </c>
      <c r="O2815" s="66" t="n">
        <v>46127</v>
      </c>
      <c r="P2815" s="67" t="n">
        <v>7</v>
      </c>
      <c r="Q2815" s="67" t="n">
        <v>1</v>
      </c>
      <c r="R2815" s="67">
        <f>$I2815</f>
        <v/>
      </c>
      <c r="S2815" s="67">
        <f>$K2815</f>
        <v/>
      </c>
      <c r="T2815" s="67">
        <f>IFERROR(INDEX(Clients!$G$2:$G$1020,MATCH($E2815,Clients!$A$2:$A$1020,0)),"")</f>
        <v/>
      </c>
      <c r="U2815" s="67">
        <f>IFERROR(INDEX(Clients!$I$2:$I$1020,MATCH($E2815,Clients!$A$2:$A$1020,0)),"")</f>
        <v/>
      </c>
      <c r="V2815" s="69">
        <f>1</f>
        <v/>
      </c>
      <c r="W2815" s="69">
        <f>IF($N2815="Accepté",1,0)</f>
        <v/>
      </c>
      <c r="X2815" s="68">
        <f>$M2815*$W2815</f>
        <v/>
      </c>
      <c r="Y2815" s="68">
        <f>IF($N2815="En cours",0,$M2815)</f>
        <v/>
      </c>
      <c r="Z2815" s="69">
        <f>IF($P2815="",0,1)</f>
        <v/>
      </c>
      <c r="AA2815" s="70">
        <f>IF($P2815="",0,$P2815)</f>
        <v/>
      </c>
      <c r="AB2815" s="69">
        <f>IF(AND($P2815&lt;&gt;"",$P2815&lt;=Paramètres!$C$14),1,0)</f>
        <v/>
      </c>
      <c r="AC2815" s="67">
        <f>IF($P2815="","Jamais relancé",IF($P2815&lt;=3,"0-3 j",IF($P2815&lt;=7,"4-7 j",IF($P2815&lt;=15,"8-15 j","Plus de 15 j"))))</f>
        <v/>
      </c>
      <c r="AD2815" s="67">
        <f>IF($M2815&lt;=1000,"Moins de 1 k€",IF($M2815&lt;=5000,"1 à 5 k€",IF($M2815&lt;=15000,"5 à 15 k€","Plus de 15 k€")))</f>
        <v/>
      </c>
    </row>
    <row r="2816">
      <c r="A2816" s="65" t="inlineStr">
        <is>
          <t>DEV-02815</t>
        </is>
      </c>
      <c r="B2816" s="66" t="n">
        <v>46118</v>
      </c>
      <c r="C2816" s="65" t="inlineStr">
        <is>
          <t>2026-04</t>
        </is>
      </c>
      <c r="D2816" s="65" t="inlineStr">
        <is>
          <t>2025-2026</t>
        </is>
      </c>
      <c r="E2816" s="65" t="inlineStr">
        <is>
          <t>CLI-0248</t>
        </is>
      </c>
      <c r="F2816" s="65" t="inlineStr">
        <is>
          <t>Particulier</t>
        </is>
      </c>
      <c r="G2816" s="65" t="inlineStr">
        <is>
          <t>Bordeaux</t>
        </is>
      </c>
      <c r="H2816" s="65" t="inlineStr">
        <is>
          <t>Karim Belkacem</t>
        </is>
      </c>
      <c r="I2816" s="65" t="inlineStr">
        <is>
          <t>Salle de bain</t>
        </is>
      </c>
      <c r="J2816" s="65" t="inlineStr">
        <is>
          <t>SB-003</t>
        </is>
      </c>
      <c r="K2816" s="65" t="inlineStr">
        <is>
          <t>Pose meuble vasque + robinetterie</t>
        </is>
      </c>
      <c r="L2816" s="67" t="n">
        <v>1</v>
      </c>
      <c r="M2816" s="68" t="n">
        <v>1119.06</v>
      </c>
      <c r="N2816" s="65" t="inlineStr">
        <is>
          <t>Refusé</t>
        </is>
      </c>
      <c r="O2816" s="66" t="n">
        <v>46150</v>
      </c>
      <c r="P2816" s="67" t="n"/>
      <c r="Q2816" s="67" t="n">
        <v>0</v>
      </c>
      <c r="R2816" s="67">
        <f>$I2816</f>
        <v/>
      </c>
      <c r="S2816" s="67">
        <f>$K2816</f>
        <v/>
      </c>
      <c r="T2816" s="67">
        <f>IFERROR(INDEX(Clients!$G$2:$G$1020,MATCH($E2816,Clients!$A$2:$A$1020,0)),"")</f>
        <v/>
      </c>
      <c r="U2816" s="67">
        <f>IFERROR(INDEX(Clients!$I$2:$I$1020,MATCH($E2816,Clients!$A$2:$A$1020,0)),"")</f>
        <v/>
      </c>
      <c r="V2816" s="69">
        <f>1</f>
        <v/>
      </c>
      <c r="W2816" s="69">
        <f>IF($N2816="Accepté",1,0)</f>
        <v/>
      </c>
      <c r="X2816" s="68">
        <f>$M2816*$W2816</f>
        <v/>
      </c>
      <c r="Y2816" s="68">
        <f>IF($N2816="En cours",0,$M2816)</f>
        <v/>
      </c>
      <c r="Z2816" s="69">
        <f>IF($P2816="",0,1)</f>
        <v/>
      </c>
      <c r="AA2816" s="70">
        <f>IF($P2816="",0,$P2816)</f>
        <v/>
      </c>
      <c r="AB2816" s="69">
        <f>IF(AND($P2816&lt;&gt;"",$P2816&lt;=Paramètres!$C$14),1,0)</f>
        <v/>
      </c>
      <c r="AC2816" s="67">
        <f>IF($P2816="","Jamais relancé",IF($P2816&lt;=3,"0-3 j",IF($P2816&lt;=7,"4-7 j",IF($P2816&lt;=15,"8-15 j","Plus de 15 j"))))</f>
        <v/>
      </c>
      <c r="AD2816" s="67">
        <f>IF($M2816&lt;=1000,"Moins de 1 k€",IF($M2816&lt;=5000,"1 à 5 k€",IF($M2816&lt;=15000,"5 à 15 k€","Plus de 15 k€")))</f>
        <v/>
      </c>
    </row>
    <row r="2817">
      <c r="A2817" s="65" t="inlineStr">
        <is>
          <t>DEV-02816</t>
        </is>
      </c>
      <c r="B2817" s="66" t="n">
        <v>46118</v>
      </c>
      <c r="C2817" s="65" t="inlineStr">
        <is>
          <t>2026-04</t>
        </is>
      </c>
      <c r="D2817" s="65" t="inlineStr">
        <is>
          <t>2025-2026</t>
        </is>
      </c>
      <c r="E2817" s="65" t="inlineStr">
        <is>
          <t>CLI-0743</t>
        </is>
      </c>
      <c r="F2817" s="65" t="inlineStr">
        <is>
          <t>Particulier</t>
        </is>
      </c>
      <c r="G2817" s="65" t="inlineStr">
        <is>
          <t>Toulouse</t>
        </is>
      </c>
      <c r="H2817" s="65" t="inlineStr">
        <is>
          <t>Nadia Cherif</t>
        </is>
      </c>
      <c r="I2817" s="65" t="inlineStr">
        <is>
          <t>Salle de bain</t>
        </is>
      </c>
      <c r="J2817" s="65" t="inlineStr">
        <is>
          <t>SB-003</t>
        </is>
      </c>
      <c r="K2817" s="65" t="inlineStr">
        <is>
          <t>Pose meuble vasque + robinetterie</t>
        </is>
      </c>
      <c r="L2817" s="67" t="n">
        <v>1</v>
      </c>
      <c r="M2817" s="68" t="n">
        <v>1421.87</v>
      </c>
      <c r="N2817" s="65" t="inlineStr">
        <is>
          <t>Sans réponse</t>
        </is>
      </c>
      <c r="O2817" s="66" t="n">
        <v>46160</v>
      </c>
      <c r="P2817" s="67" t="n">
        <v>16</v>
      </c>
      <c r="Q2817" s="67" t="n">
        <v>3</v>
      </c>
      <c r="R2817" s="67">
        <f>$I2817</f>
        <v/>
      </c>
      <c r="S2817" s="67">
        <f>$K2817</f>
        <v/>
      </c>
      <c r="T2817" s="67">
        <f>IFERROR(INDEX(Clients!$G$2:$G$1020,MATCH($E2817,Clients!$A$2:$A$1020,0)),"")</f>
        <v/>
      </c>
      <c r="U2817" s="67">
        <f>IFERROR(INDEX(Clients!$I$2:$I$1020,MATCH($E2817,Clients!$A$2:$A$1020,0)),"")</f>
        <v/>
      </c>
      <c r="V2817" s="69">
        <f>1</f>
        <v/>
      </c>
      <c r="W2817" s="69">
        <f>IF($N2817="Accepté",1,0)</f>
        <v/>
      </c>
      <c r="X2817" s="68">
        <f>$M2817*$W2817</f>
        <v/>
      </c>
      <c r="Y2817" s="68">
        <f>IF($N2817="En cours",0,$M2817)</f>
        <v/>
      </c>
      <c r="Z2817" s="69">
        <f>IF($P2817="",0,1)</f>
        <v/>
      </c>
      <c r="AA2817" s="70">
        <f>IF($P2817="",0,$P2817)</f>
        <v/>
      </c>
      <c r="AB2817" s="69">
        <f>IF(AND($P2817&lt;&gt;"",$P2817&lt;=Paramètres!$C$14),1,0)</f>
        <v/>
      </c>
      <c r="AC2817" s="67">
        <f>IF($P2817="","Jamais relancé",IF($P2817&lt;=3,"0-3 j",IF($P2817&lt;=7,"4-7 j",IF($P2817&lt;=15,"8-15 j","Plus de 15 j"))))</f>
        <v/>
      </c>
      <c r="AD2817" s="67">
        <f>IF($M2817&lt;=1000,"Moins de 1 k€",IF($M2817&lt;=5000,"1 à 5 k€",IF($M2817&lt;=15000,"5 à 15 k€","Plus de 15 k€")))</f>
        <v/>
      </c>
    </row>
    <row r="2818">
      <c r="A2818" s="65" t="inlineStr">
        <is>
          <t>DEV-02817</t>
        </is>
      </c>
      <c r="B2818" s="66" t="n">
        <v>46118</v>
      </c>
      <c r="C2818" s="65" t="inlineStr">
        <is>
          <t>2026-04</t>
        </is>
      </c>
      <c r="D2818" s="65" t="inlineStr">
        <is>
          <t>2025-2026</t>
        </is>
      </c>
      <c r="E2818" s="65" t="inlineStr">
        <is>
          <t>CLI-0265</t>
        </is>
      </c>
      <c r="F2818" s="65" t="inlineStr">
        <is>
          <t>Particulier</t>
        </is>
      </c>
      <c r="G2818" s="65" t="inlineStr">
        <is>
          <t>Bordeaux</t>
        </is>
      </c>
      <c r="H2818" s="65" t="inlineStr">
        <is>
          <t>Sophie Marchand</t>
        </is>
      </c>
      <c r="I2818" s="65" t="inlineStr">
        <is>
          <t>Salle de bain</t>
        </is>
      </c>
      <c r="J2818" s="65" t="inlineStr">
        <is>
          <t>SB-001</t>
        </is>
      </c>
      <c r="K2818" s="65" t="inlineStr">
        <is>
          <t>Rénovation salle de bain complète</t>
        </is>
      </c>
      <c r="L2818" s="67" t="n">
        <v>1</v>
      </c>
      <c r="M2818" s="68" t="n">
        <v>9391.57</v>
      </c>
      <c r="N2818" s="65" t="inlineStr">
        <is>
          <t>Accepté</t>
        </is>
      </c>
      <c r="O2818" s="66" t="n">
        <v>46145</v>
      </c>
      <c r="P2818" s="67" t="n">
        <v>17</v>
      </c>
      <c r="Q2818" s="67" t="n">
        <v>1</v>
      </c>
      <c r="R2818" s="67">
        <f>$I2818</f>
        <v/>
      </c>
      <c r="S2818" s="67">
        <f>$K2818</f>
        <v/>
      </c>
      <c r="T2818" s="67">
        <f>IFERROR(INDEX(Clients!$G$2:$G$1020,MATCH($E2818,Clients!$A$2:$A$1020,0)),"")</f>
        <v/>
      </c>
      <c r="U2818" s="67">
        <f>IFERROR(INDEX(Clients!$I$2:$I$1020,MATCH($E2818,Clients!$A$2:$A$1020,0)),"")</f>
        <v/>
      </c>
      <c r="V2818" s="69">
        <f>1</f>
        <v/>
      </c>
      <c r="W2818" s="69">
        <f>IF($N2818="Accepté",1,0)</f>
        <v/>
      </c>
      <c r="X2818" s="68">
        <f>$M2818*$W2818</f>
        <v/>
      </c>
      <c r="Y2818" s="68">
        <f>IF($N2818="En cours",0,$M2818)</f>
        <v/>
      </c>
      <c r="Z2818" s="69">
        <f>IF($P2818="",0,1)</f>
        <v/>
      </c>
      <c r="AA2818" s="70">
        <f>IF($P2818="",0,$P2818)</f>
        <v/>
      </c>
      <c r="AB2818" s="69">
        <f>IF(AND($P2818&lt;&gt;"",$P2818&lt;=Paramètres!$C$14),1,0)</f>
        <v/>
      </c>
      <c r="AC2818" s="67">
        <f>IF($P2818="","Jamais relancé",IF($P2818&lt;=3,"0-3 j",IF($P2818&lt;=7,"4-7 j",IF($P2818&lt;=15,"8-15 j","Plus de 15 j"))))</f>
        <v/>
      </c>
      <c r="AD2818" s="67">
        <f>IF($M2818&lt;=1000,"Moins de 1 k€",IF($M2818&lt;=5000,"1 à 5 k€",IF($M2818&lt;=15000,"5 à 15 k€","Plus de 15 k€")))</f>
        <v/>
      </c>
    </row>
    <row r="2819">
      <c r="A2819" s="65" t="inlineStr">
        <is>
          <t>DEV-02818</t>
        </is>
      </c>
      <c r="B2819" s="66" t="n">
        <v>46118</v>
      </c>
      <c r="C2819" s="65" t="inlineStr">
        <is>
          <t>2026-04</t>
        </is>
      </c>
      <c r="D2819" s="65" t="inlineStr">
        <is>
          <t>2025-2026</t>
        </is>
      </c>
      <c r="E2819" s="65" t="inlineStr">
        <is>
          <t>CLI-0547</t>
        </is>
      </c>
      <c r="F2819" s="65" t="inlineStr">
        <is>
          <t>Particulier</t>
        </is>
      </c>
      <c r="G2819" s="65" t="inlineStr">
        <is>
          <t>Montpellier</t>
        </is>
      </c>
      <c r="H2819" s="65" t="inlineStr">
        <is>
          <t>Thomas Rey</t>
        </is>
      </c>
      <c r="I2819" s="65" t="inlineStr">
        <is>
          <t>Plomberie</t>
        </is>
      </c>
      <c r="J2819" s="65" t="inlineStr">
        <is>
          <t>PR-003</t>
        </is>
      </c>
      <c r="K2819" s="65" t="inlineStr">
        <is>
          <t>Réfection réseau eau appartement</t>
        </is>
      </c>
      <c r="L2819" s="67" t="n">
        <v>2</v>
      </c>
      <c r="M2819" s="68" t="n">
        <v>6274.82</v>
      </c>
      <c r="N2819" s="65" t="inlineStr">
        <is>
          <t>Refusé</t>
        </is>
      </c>
      <c r="O2819" s="66" t="n">
        <v>46132</v>
      </c>
      <c r="P2819" s="67" t="n">
        <v>12</v>
      </c>
      <c r="Q2819" s="67" t="n">
        <v>1</v>
      </c>
      <c r="R2819" s="67">
        <f>$I2819</f>
        <v/>
      </c>
      <c r="S2819" s="67">
        <f>$K2819</f>
        <v/>
      </c>
      <c r="T2819" s="67">
        <f>IFERROR(INDEX(Clients!$G$2:$G$1020,MATCH($E2819,Clients!$A$2:$A$1020,0)),"")</f>
        <v/>
      </c>
      <c r="U2819" s="67">
        <f>IFERROR(INDEX(Clients!$I$2:$I$1020,MATCH($E2819,Clients!$A$2:$A$1020,0)),"")</f>
        <v/>
      </c>
      <c r="V2819" s="69">
        <f>1</f>
        <v/>
      </c>
      <c r="W2819" s="69">
        <f>IF($N2819="Accepté",1,0)</f>
        <v/>
      </c>
      <c r="X2819" s="68">
        <f>$M2819*$W2819</f>
        <v/>
      </c>
      <c r="Y2819" s="68">
        <f>IF($N2819="En cours",0,$M2819)</f>
        <v/>
      </c>
      <c r="Z2819" s="69">
        <f>IF($P2819="",0,1)</f>
        <v/>
      </c>
      <c r="AA2819" s="70">
        <f>IF($P2819="",0,$P2819)</f>
        <v/>
      </c>
      <c r="AB2819" s="69">
        <f>IF(AND($P2819&lt;&gt;"",$P2819&lt;=Paramètres!$C$14),1,0)</f>
        <v/>
      </c>
      <c r="AC2819" s="67">
        <f>IF($P2819="","Jamais relancé",IF($P2819&lt;=3,"0-3 j",IF($P2819&lt;=7,"4-7 j",IF($P2819&lt;=15,"8-15 j","Plus de 15 j"))))</f>
        <v/>
      </c>
      <c r="AD2819" s="67">
        <f>IF($M2819&lt;=1000,"Moins de 1 k€",IF($M2819&lt;=5000,"1 à 5 k€",IF($M2819&lt;=15000,"5 à 15 k€","Plus de 15 k€")))</f>
        <v/>
      </c>
    </row>
    <row r="2820">
      <c r="A2820" s="65" t="inlineStr">
        <is>
          <t>DEV-02819</t>
        </is>
      </c>
      <c r="B2820" s="66" t="n">
        <v>46119</v>
      </c>
      <c r="C2820" s="65" t="inlineStr">
        <is>
          <t>2026-04</t>
        </is>
      </c>
      <c r="D2820" s="65" t="inlineStr">
        <is>
          <t>2025-2026</t>
        </is>
      </c>
      <c r="E2820" s="65" t="inlineStr">
        <is>
          <t>CLI-0145</t>
        </is>
      </c>
      <c r="F2820" s="65" t="inlineStr">
        <is>
          <t>Collectivité</t>
        </is>
      </c>
      <c r="G2820" s="65" t="inlineStr">
        <is>
          <t>Bordeaux</t>
        </is>
      </c>
      <c r="H2820" s="65" t="inlineStr">
        <is>
          <t>Karim Belkacem</t>
        </is>
      </c>
      <c r="I2820" s="65" t="inlineStr">
        <is>
          <t>Électricité</t>
        </is>
      </c>
      <c r="J2820" s="65" t="inlineStr">
        <is>
          <t>EL-003</t>
        </is>
      </c>
      <c r="K2820" s="65" t="inlineStr">
        <is>
          <t>Rénovation électrique complète</t>
        </is>
      </c>
      <c r="L2820" s="67" t="n">
        <v>1</v>
      </c>
      <c r="M2820" s="68" t="n">
        <v>27111</v>
      </c>
      <c r="N2820" s="65" t="inlineStr">
        <is>
          <t>Sans réponse</t>
        </is>
      </c>
      <c r="O2820" s="66" t="n">
        <v>46132</v>
      </c>
      <c r="P2820" s="67" t="n">
        <v>6</v>
      </c>
      <c r="Q2820" s="67" t="n">
        <v>1</v>
      </c>
      <c r="R2820" s="67">
        <f>$I2820</f>
        <v/>
      </c>
      <c r="S2820" s="67">
        <f>$K2820</f>
        <v/>
      </c>
      <c r="T2820" s="67">
        <f>IFERROR(INDEX(Clients!$G$2:$G$1020,MATCH($E2820,Clients!$A$2:$A$1020,0)),"")</f>
        <v/>
      </c>
      <c r="U2820" s="67">
        <f>IFERROR(INDEX(Clients!$I$2:$I$1020,MATCH($E2820,Clients!$A$2:$A$1020,0)),"")</f>
        <v/>
      </c>
      <c r="V2820" s="69">
        <f>1</f>
        <v/>
      </c>
      <c r="W2820" s="69">
        <f>IF($N2820="Accepté",1,0)</f>
        <v/>
      </c>
      <c r="X2820" s="68">
        <f>$M2820*$W2820</f>
        <v/>
      </c>
      <c r="Y2820" s="68">
        <f>IF($N2820="En cours",0,$M2820)</f>
        <v/>
      </c>
      <c r="Z2820" s="69">
        <f>IF($P2820="",0,1)</f>
        <v/>
      </c>
      <c r="AA2820" s="70">
        <f>IF($P2820="",0,$P2820)</f>
        <v/>
      </c>
      <c r="AB2820" s="69">
        <f>IF(AND($P2820&lt;&gt;"",$P2820&lt;=Paramètres!$C$14),1,0)</f>
        <v/>
      </c>
      <c r="AC2820" s="67">
        <f>IF($P2820="","Jamais relancé",IF($P2820&lt;=3,"0-3 j",IF($P2820&lt;=7,"4-7 j",IF($P2820&lt;=15,"8-15 j","Plus de 15 j"))))</f>
        <v/>
      </c>
      <c r="AD2820" s="67">
        <f>IF($M2820&lt;=1000,"Moins de 1 k€",IF($M2820&lt;=5000,"1 à 5 k€",IF($M2820&lt;=15000,"5 à 15 k€","Plus de 15 k€")))</f>
        <v/>
      </c>
    </row>
    <row r="2821">
      <c r="A2821" s="65" t="inlineStr">
        <is>
          <t>DEV-02820</t>
        </is>
      </c>
      <c r="B2821" s="66" t="n">
        <v>46119</v>
      </c>
      <c r="C2821" s="65" t="inlineStr">
        <is>
          <t>2026-04</t>
        </is>
      </c>
      <c r="D2821" s="65" t="inlineStr">
        <is>
          <t>2025-2026</t>
        </is>
      </c>
      <c r="E2821" s="65" t="inlineStr">
        <is>
          <t>CLI-0785</t>
        </is>
      </c>
      <c r="F2821" s="65" t="inlineStr">
        <is>
          <t>Syndic</t>
        </is>
      </c>
      <c r="G2821" s="65" t="inlineStr">
        <is>
          <t>Toulouse</t>
        </is>
      </c>
      <c r="H2821" s="65" t="inlineStr">
        <is>
          <t>Nadia Cherif</t>
        </is>
      </c>
      <c r="I2821" s="65" t="inlineStr">
        <is>
          <t>Électricité</t>
        </is>
      </c>
      <c r="J2821" s="65" t="inlineStr">
        <is>
          <t>EL-004</t>
        </is>
      </c>
      <c r="K2821" s="65" t="inlineStr">
        <is>
          <t>Éclairage LED locaux professionnels</t>
        </is>
      </c>
      <c r="L2821" s="67" t="n">
        <v>2</v>
      </c>
      <c r="M2821" s="68" t="n">
        <v>13892.51</v>
      </c>
      <c r="N2821" s="65" t="inlineStr">
        <is>
          <t>Refusé</t>
        </is>
      </c>
      <c r="O2821" s="66" t="n">
        <v>46144</v>
      </c>
      <c r="P2821" s="67" t="n"/>
      <c r="Q2821" s="67" t="n">
        <v>0</v>
      </c>
      <c r="R2821" s="67">
        <f>$I2821</f>
        <v/>
      </c>
      <c r="S2821" s="67">
        <f>$K2821</f>
        <v/>
      </c>
      <c r="T2821" s="67">
        <f>IFERROR(INDEX(Clients!$G$2:$G$1020,MATCH($E2821,Clients!$A$2:$A$1020,0)),"")</f>
        <v/>
      </c>
      <c r="U2821" s="67">
        <f>IFERROR(INDEX(Clients!$I$2:$I$1020,MATCH($E2821,Clients!$A$2:$A$1020,0)),"")</f>
        <v/>
      </c>
      <c r="V2821" s="69">
        <f>1</f>
        <v/>
      </c>
      <c r="W2821" s="69">
        <f>IF($N2821="Accepté",1,0)</f>
        <v/>
      </c>
      <c r="X2821" s="68">
        <f>$M2821*$W2821</f>
        <v/>
      </c>
      <c r="Y2821" s="68">
        <f>IF($N2821="En cours",0,$M2821)</f>
        <v/>
      </c>
      <c r="Z2821" s="69">
        <f>IF($P2821="",0,1)</f>
        <v/>
      </c>
      <c r="AA2821" s="70">
        <f>IF($P2821="",0,$P2821)</f>
        <v/>
      </c>
      <c r="AB2821" s="69">
        <f>IF(AND($P2821&lt;&gt;"",$P2821&lt;=Paramètres!$C$14),1,0)</f>
        <v/>
      </c>
      <c r="AC2821" s="67">
        <f>IF($P2821="","Jamais relancé",IF($P2821&lt;=3,"0-3 j",IF($P2821&lt;=7,"4-7 j",IF($P2821&lt;=15,"8-15 j","Plus de 15 j"))))</f>
        <v/>
      </c>
      <c r="AD2821" s="67">
        <f>IF($M2821&lt;=1000,"Moins de 1 k€",IF($M2821&lt;=5000,"1 à 5 k€",IF($M2821&lt;=15000,"5 à 15 k€","Plus de 15 k€")))</f>
        <v/>
      </c>
    </row>
    <row r="2822">
      <c r="A2822" s="65" t="inlineStr">
        <is>
          <t>DEV-02821</t>
        </is>
      </c>
      <c r="B2822" s="66" t="n">
        <v>46119</v>
      </c>
      <c r="C2822" s="65" t="inlineStr">
        <is>
          <t>2026-04</t>
        </is>
      </c>
      <c r="D2822" s="65" t="inlineStr">
        <is>
          <t>2025-2026</t>
        </is>
      </c>
      <c r="E2822" s="65" t="inlineStr">
        <is>
          <t>CLI-0668</t>
        </is>
      </c>
      <c r="F2822" s="65" t="inlineStr">
        <is>
          <t>Particulier</t>
        </is>
      </c>
      <c r="G2822" s="65" t="inlineStr">
        <is>
          <t>Toulouse</t>
        </is>
      </c>
      <c r="H2822" s="65" t="inlineStr">
        <is>
          <t>Julien Fabre</t>
        </is>
      </c>
      <c r="I2822" s="65" t="inlineStr">
        <is>
          <t>Salle de bain</t>
        </is>
      </c>
      <c r="J2822" s="65" t="inlineStr">
        <is>
          <t>SB-001</t>
        </is>
      </c>
      <c r="K2822" s="65" t="inlineStr">
        <is>
          <t>Rénovation salle de bain complète</t>
        </is>
      </c>
      <c r="L2822" s="67" t="n">
        <v>1</v>
      </c>
      <c r="M2822" s="68" t="n">
        <v>9000.129999999999</v>
      </c>
      <c r="N2822" s="65" t="inlineStr">
        <is>
          <t>Accepté</t>
        </is>
      </c>
      <c r="O2822" s="66" t="n">
        <v>46139</v>
      </c>
      <c r="P2822" s="67" t="n">
        <v>3</v>
      </c>
      <c r="Q2822" s="67" t="n">
        <v>2</v>
      </c>
      <c r="R2822" s="67">
        <f>$I2822</f>
        <v/>
      </c>
      <c r="S2822" s="67">
        <f>$K2822</f>
        <v/>
      </c>
      <c r="T2822" s="67">
        <f>IFERROR(INDEX(Clients!$G$2:$G$1020,MATCH($E2822,Clients!$A$2:$A$1020,0)),"")</f>
        <v/>
      </c>
      <c r="U2822" s="67">
        <f>IFERROR(INDEX(Clients!$I$2:$I$1020,MATCH($E2822,Clients!$A$2:$A$1020,0)),"")</f>
        <v/>
      </c>
      <c r="V2822" s="69">
        <f>1</f>
        <v/>
      </c>
      <c r="W2822" s="69">
        <f>IF($N2822="Accepté",1,0)</f>
        <v/>
      </c>
      <c r="X2822" s="68">
        <f>$M2822*$W2822</f>
        <v/>
      </c>
      <c r="Y2822" s="68">
        <f>IF($N2822="En cours",0,$M2822)</f>
        <v/>
      </c>
      <c r="Z2822" s="69">
        <f>IF($P2822="",0,1)</f>
        <v/>
      </c>
      <c r="AA2822" s="70">
        <f>IF($P2822="",0,$P2822)</f>
        <v/>
      </c>
      <c r="AB2822" s="69">
        <f>IF(AND($P2822&lt;&gt;"",$P2822&lt;=Paramètres!$C$14),1,0)</f>
        <v/>
      </c>
      <c r="AC2822" s="67">
        <f>IF($P2822="","Jamais relancé",IF($P2822&lt;=3,"0-3 j",IF($P2822&lt;=7,"4-7 j",IF($P2822&lt;=15,"8-15 j","Plus de 15 j"))))</f>
        <v/>
      </c>
      <c r="AD2822" s="67">
        <f>IF($M2822&lt;=1000,"Moins de 1 k€",IF($M2822&lt;=5000,"1 à 5 k€",IF($M2822&lt;=15000,"5 à 15 k€","Plus de 15 k€")))</f>
        <v/>
      </c>
    </row>
    <row r="2823">
      <c r="A2823" s="65" t="inlineStr">
        <is>
          <t>DEV-02822</t>
        </is>
      </c>
      <c r="B2823" s="66" t="n">
        <v>46120</v>
      </c>
      <c r="C2823" s="65" t="inlineStr">
        <is>
          <t>2026-04</t>
        </is>
      </c>
      <c r="D2823" s="65" t="inlineStr">
        <is>
          <t>2025-2026</t>
        </is>
      </c>
      <c r="E2823" s="65" t="inlineStr">
        <is>
          <t>CLI-0643</t>
        </is>
      </c>
      <c r="F2823" s="65" t="inlineStr">
        <is>
          <t>Particulier</t>
        </is>
      </c>
      <c r="G2823" s="65" t="inlineStr">
        <is>
          <t>Bordeaux</t>
        </is>
      </c>
      <c r="H2823" s="65" t="inlineStr">
        <is>
          <t>Sophie Marchand</t>
        </is>
      </c>
      <c r="I2823" s="65" t="inlineStr">
        <is>
          <t>Électricité</t>
        </is>
      </c>
      <c r="J2823" s="65" t="inlineStr">
        <is>
          <t>EL-001</t>
        </is>
      </c>
      <c r="K2823" s="65" t="inlineStr">
        <is>
          <t>Mise aux normes tableau électrique</t>
        </is>
      </c>
      <c r="L2823" s="67" t="n">
        <v>1</v>
      </c>
      <c r="M2823" s="68" t="n">
        <v>1793.29</v>
      </c>
      <c r="N2823" s="65" t="inlineStr">
        <is>
          <t>Sans réponse</t>
        </is>
      </c>
      <c r="O2823" s="66" t="n">
        <v>46151</v>
      </c>
      <c r="P2823" s="67" t="n"/>
      <c r="Q2823" s="67" t="n">
        <v>0</v>
      </c>
      <c r="R2823" s="67">
        <f>$I2823</f>
        <v/>
      </c>
      <c r="S2823" s="67">
        <f>$K2823</f>
        <v/>
      </c>
      <c r="T2823" s="67">
        <f>IFERROR(INDEX(Clients!$G$2:$G$1020,MATCH($E2823,Clients!$A$2:$A$1020,0)),"")</f>
        <v/>
      </c>
      <c r="U2823" s="67">
        <f>IFERROR(INDEX(Clients!$I$2:$I$1020,MATCH($E2823,Clients!$A$2:$A$1020,0)),"")</f>
        <v/>
      </c>
      <c r="V2823" s="69">
        <f>1</f>
        <v/>
      </c>
      <c r="W2823" s="69">
        <f>IF($N2823="Accepté",1,0)</f>
        <v/>
      </c>
      <c r="X2823" s="68">
        <f>$M2823*$W2823</f>
        <v/>
      </c>
      <c r="Y2823" s="68">
        <f>IF($N2823="En cours",0,$M2823)</f>
        <v/>
      </c>
      <c r="Z2823" s="69">
        <f>IF($P2823="",0,1)</f>
        <v/>
      </c>
      <c r="AA2823" s="70">
        <f>IF($P2823="",0,$P2823)</f>
        <v/>
      </c>
      <c r="AB2823" s="69">
        <f>IF(AND($P2823&lt;&gt;"",$P2823&lt;=Paramètres!$C$14),1,0)</f>
        <v/>
      </c>
      <c r="AC2823" s="67">
        <f>IF($P2823="","Jamais relancé",IF($P2823&lt;=3,"0-3 j",IF($P2823&lt;=7,"4-7 j",IF($P2823&lt;=15,"8-15 j","Plus de 15 j"))))</f>
        <v/>
      </c>
      <c r="AD2823" s="67">
        <f>IF($M2823&lt;=1000,"Moins de 1 k€",IF($M2823&lt;=5000,"1 à 5 k€",IF($M2823&lt;=15000,"5 à 15 k€","Plus de 15 k€")))</f>
        <v/>
      </c>
    </row>
    <row r="2824">
      <c r="A2824" s="65" t="inlineStr">
        <is>
          <t>DEV-02823</t>
        </is>
      </c>
      <c r="B2824" s="66" t="n">
        <v>46120</v>
      </c>
      <c r="C2824" s="65" t="inlineStr">
        <is>
          <t>2026-04</t>
        </is>
      </c>
      <c r="D2824" s="65" t="inlineStr">
        <is>
          <t>2025-2026</t>
        </is>
      </c>
      <c r="E2824" s="65" t="inlineStr">
        <is>
          <t>CLI-0715</t>
        </is>
      </c>
      <c r="F2824" s="65" t="inlineStr">
        <is>
          <t>Particulier</t>
        </is>
      </c>
      <c r="G2824" s="65" t="inlineStr">
        <is>
          <t>Bordeaux</t>
        </is>
      </c>
      <c r="H2824" s="65" t="inlineStr">
        <is>
          <t>Sophie Marchand</t>
        </is>
      </c>
      <c r="I2824" s="65" t="inlineStr">
        <is>
          <t>Plomberie</t>
        </is>
      </c>
      <c r="J2824" s="65" t="inlineStr">
        <is>
          <t>PR-004</t>
        </is>
      </c>
      <c r="K2824" s="65" t="inlineStr">
        <is>
          <t>Remplacement colonne d'évacuation</t>
        </is>
      </c>
      <c r="L2824" s="67" t="n">
        <v>1</v>
      </c>
      <c r="M2824" s="68" t="n">
        <v>6581.13</v>
      </c>
      <c r="N2824" s="65" t="inlineStr">
        <is>
          <t>Sans réponse</t>
        </is>
      </c>
      <c r="O2824" s="66" t="n">
        <v>46128</v>
      </c>
      <c r="P2824" s="67" t="n"/>
      <c r="Q2824" s="67" t="n">
        <v>0</v>
      </c>
      <c r="R2824" s="67">
        <f>$I2824</f>
        <v/>
      </c>
      <c r="S2824" s="67">
        <f>$K2824</f>
        <v/>
      </c>
      <c r="T2824" s="67">
        <f>IFERROR(INDEX(Clients!$G$2:$G$1020,MATCH($E2824,Clients!$A$2:$A$1020,0)),"")</f>
        <v/>
      </c>
      <c r="U2824" s="67">
        <f>IFERROR(INDEX(Clients!$I$2:$I$1020,MATCH($E2824,Clients!$A$2:$A$1020,0)),"")</f>
        <v/>
      </c>
      <c r="V2824" s="69">
        <f>1</f>
        <v/>
      </c>
      <c r="W2824" s="69">
        <f>IF($N2824="Accepté",1,0)</f>
        <v/>
      </c>
      <c r="X2824" s="68">
        <f>$M2824*$W2824</f>
        <v/>
      </c>
      <c r="Y2824" s="68">
        <f>IF($N2824="En cours",0,$M2824)</f>
        <v/>
      </c>
      <c r="Z2824" s="69">
        <f>IF($P2824="",0,1)</f>
        <v/>
      </c>
      <c r="AA2824" s="70">
        <f>IF($P2824="",0,$P2824)</f>
        <v/>
      </c>
      <c r="AB2824" s="69">
        <f>IF(AND($P2824&lt;&gt;"",$P2824&lt;=Paramètres!$C$14),1,0)</f>
        <v/>
      </c>
      <c r="AC2824" s="67">
        <f>IF($P2824="","Jamais relancé",IF($P2824&lt;=3,"0-3 j",IF($P2824&lt;=7,"4-7 j",IF($P2824&lt;=15,"8-15 j","Plus de 15 j"))))</f>
        <v/>
      </c>
      <c r="AD2824" s="67">
        <f>IF($M2824&lt;=1000,"Moins de 1 k€",IF($M2824&lt;=5000,"1 à 5 k€",IF($M2824&lt;=15000,"5 à 15 k€","Plus de 15 k€")))</f>
        <v/>
      </c>
    </row>
    <row r="2825">
      <c r="A2825" s="65" t="inlineStr">
        <is>
          <t>DEV-02824</t>
        </is>
      </c>
      <c r="B2825" s="66" t="n">
        <v>46121</v>
      </c>
      <c r="C2825" s="65" t="inlineStr">
        <is>
          <t>2026-04</t>
        </is>
      </c>
      <c r="D2825" s="65" t="inlineStr">
        <is>
          <t>2025-2026</t>
        </is>
      </c>
      <c r="E2825" s="65" t="inlineStr">
        <is>
          <t>CLI-0867</t>
        </is>
      </c>
      <c r="F2825" s="65" t="inlineStr">
        <is>
          <t>Particulier</t>
        </is>
      </c>
      <c r="G2825" s="65" t="inlineStr">
        <is>
          <t>Bordeaux</t>
        </is>
      </c>
      <c r="H2825" s="65" t="inlineStr">
        <is>
          <t>Karim Belkacem</t>
        </is>
      </c>
      <c r="I2825" s="65" t="inlineStr">
        <is>
          <t>Chauffage</t>
        </is>
      </c>
      <c r="J2825" s="65" t="inlineStr">
        <is>
          <t>CH-002</t>
        </is>
      </c>
      <c r="K2825" s="65" t="inlineStr">
        <is>
          <t>Entretien annuel chaudière</t>
        </is>
      </c>
      <c r="L2825" s="67" t="n">
        <v>1</v>
      </c>
      <c r="M2825" s="68" t="n">
        <v>180.28</v>
      </c>
      <c r="N2825" s="65" t="inlineStr">
        <is>
          <t>Refusé</t>
        </is>
      </c>
      <c r="O2825" s="66" t="n">
        <v>46145</v>
      </c>
      <c r="P2825" s="67" t="n">
        <v>8</v>
      </c>
      <c r="Q2825" s="67" t="n">
        <v>3</v>
      </c>
      <c r="R2825" s="67">
        <f>$I2825</f>
        <v/>
      </c>
      <c r="S2825" s="67">
        <f>$K2825</f>
        <v/>
      </c>
      <c r="T2825" s="67">
        <f>IFERROR(INDEX(Clients!$G$2:$G$1020,MATCH($E2825,Clients!$A$2:$A$1020,0)),"")</f>
        <v/>
      </c>
      <c r="U2825" s="67">
        <f>IFERROR(INDEX(Clients!$I$2:$I$1020,MATCH($E2825,Clients!$A$2:$A$1020,0)),"")</f>
        <v/>
      </c>
      <c r="V2825" s="69">
        <f>1</f>
        <v/>
      </c>
      <c r="W2825" s="69">
        <f>IF($N2825="Accepté",1,0)</f>
        <v/>
      </c>
      <c r="X2825" s="68">
        <f>$M2825*$W2825</f>
        <v/>
      </c>
      <c r="Y2825" s="68">
        <f>IF($N2825="En cours",0,$M2825)</f>
        <v/>
      </c>
      <c r="Z2825" s="69">
        <f>IF($P2825="",0,1)</f>
        <v/>
      </c>
      <c r="AA2825" s="70">
        <f>IF($P2825="",0,$P2825)</f>
        <v/>
      </c>
      <c r="AB2825" s="69">
        <f>IF(AND($P2825&lt;&gt;"",$P2825&lt;=Paramètres!$C$14),1,0)</f>
        <v/>
      </c>
      <c r="AC2825" s="67">
        <f>IF($P2825="","Jamais relancé",IF($P2825&lt;=3,"0-3 j",IF($P2825&lt;=7,"4-7 j",IF($P2825&lt;=15,"8-15 j","Plus de 15 j"))))</f>
        <v/>
      </c>
      <c r="AD2825" s="67">
        <f>IF($M2825&lt;=1000,"Moins de 1 k€",IF($M2825&lt;=5000,"1 à 5 k€",IF($M2825&lt;=15000,"5 à 15 k€","Plus de 15 k€")))</f>
        <v/>
      </c>
    </row>
    <row r="2826">
      <c r="A2826" s="65" t="inlineStr">
        <is>
          <t>DEV-02825</t>
        </is>
      </c>
      <c r="B2826" s="66" t="n">
        <v>46121</v>
      </c>
      <c r="C2826" s="65" t="inlineStr">
        <is>
          <t>2026-04</t>
        </is>
      </c>
      <c r="D2826" s="65" t="inlineStr">
        <is>
          <t>2025-2026</t>
        </is>
      </c>
      <c r="E2826" s="65" t="inlineStr">
        <is>
          <t>CLI-0300</t>
        </is>
      </c>
      <c r="F2826" s="65" t="inlineStr">
        <is>
          <t>Professionnel</t>
        </is>
      </c>
      <c r="G2826" s="65" t="inlineStr">
        <is>
          <t>Toulouse</t>
        </is>
      </c>
      <c r="H2826" s="65" t="inlineStr">
        <is>
          <t>Nadia Cherif</t>
        </is>
      </c>
      <c r="I2826" s="65" t="inlineStr">
        <is>
          <t>Électricité</t>
        </is>
      </c>
      <c r="J2826" s="65" t="inlineStr">
        <is>
          <t>EL-002</t>
        </is>
      </c>
      <c r="K2826" s="65" t="inlineStr">
        <is>
          <t>Installation borne de recharge VE</t>
        </is>
      </c>
      <c r="L2826" s="67" t="n">
        <v>1</v>
      </c>
      <c r="M2826" s="68" t="n">
        <v>2556.7</v>
      </c>
      <c r="N2826" s="65" t="inlineStr">
        <is>
          <t>Accepté</t>
        </is>
      </c>
      <c r="O2826" s="66" t="n">
        <v>46143</v>
      </c>
      <c r="P2826" s="67" t="n">
        <v>2</v>
      </c>
      <c r="Q2826" s="67" t="n">
        <v>2</v>
      </c>
      <c r="R2826" s="67">
        <f>$I2826</f>
        <v/>
      </c>
      <c r="S2826" s="67">
        <f>$K2826</f>
        <v/>
      </c>
      <c r="T2826" s="67">
        <f>IFERROR(INDEX(Clients!$G$2:$G$1020,MATCH($E2826,Clients!$A$2:$A$1020,0)),"")</f>
        <v/>
      </c>
      <c r="U2826" s="67">
        <f>IFERROR(INDEX(Clients!$I$2:$I$1020,MATCH($E2826,Clients!$A$2:$A$1020,0)),"")</f>
        <v/>
      </c>
      <c r="V2826" s="69">
        <f>1</f>
        <v/>
      </c>
      <c r="W2826" s="69">
        <f>IF($N2826="Accepté",1,0)</f>
        <v/>
      </c>
      <c r="X2826" s="68">
        <f>$M2826*$W2826</f>
        <v/>
      </c>
      <c r="Y2826" s="68">
        <f>IF($N2826="En cours",0,$M2826)</f>
        <v/>
      </c>
      <c r="Z2826" s="69">
        <f>IF($P2826="",0,1)</f>
        <v/>
      </c>
      <c r="AA2826" s="70">
        <f>IF($P2826="",0,$P2826)</f>
        <v/>
      </c>
      <c r="AB2826" s="69">
        <f>IF(AND($P2826&lt;&gt;"",$P2826&lt;=Paramètres!$C$14),1,0)</f>
        <v/>
      </c>
      <c r="AC2826" s="67">
        <f>IF($P2826="","Jamais relancé",IF($P2826&lt;=3,"0-3 j",IF($P2826&lt;=7,"4-7 j",IF($P2826&lt;=15,"8-15 j","Plus de 15 j"))))</f>
        <v/>
      </c>
      <c r="AD2826" s="67">
        <f>IF($M2826&lt;=1000,"Moins de 1 k€",IF($M2826&lt;=5000,"1 à 5 k€",IF($M2826&lt;=15000,"5 à 15 k€","Plus de 15 k€")))</f>
        <v/>
      </c>
    </row>
    <row r="2827">
      <c r="A2827" s="65" t="inlineStr">
        <is>
          <t>DEV-02826</t>
        </is>
      </c>
      <c r="B2827" s="66" t="n">
        <v>46121</v>
      </c>
      <c r="C2827" s="65" t="inlineStr">
        <is>
          <t>2026-04</t>
        </is>
      </c>
      <c r="D2827" s="65" t="inlineStr">
        <is>
          <t>2025-2026</t>
        </is>
      </c>
      <c r="E2827" s="65" t="inlineStr">
        <is>
          <t>CLI-0749</t>
        </is>
      </c>
      <c r="F2827" s="65" t="inlineStr">
        <is>
          <t>Professionnel</t>
        </is>
      </c>
      <c r="G2827" s="65" t="inlineStr">
        <is>
          <t>Montpellier</t>
        </is>
      </c>
      <c r="H2827" s="65" t="inlineStr">
        <is>
          <t>Thomas Rey</t>
        </is>
      </c>
      <c r="I2827" s="65" t="inlineStr">
        <is>
          <t>Plomberie</t>
        </is>
      </c>
      <c r="J2827" s="65" t="inlineStr">
        <is>
          <t>PR-003</t>
        </is>
      </c>
      <c r="K2827" s="65" t="inlineStr">
        <is>
          <t>Réfection réseau eau appartement</t>
        </is>
      </c>
      <c r="L2827" s="67" t="n">
        <v>1</v>
      </c>
      <c r="M2827" s="68" t="n">
        <v>5144.19</v>
      </c>
      <c r="N2827" s="65" t="inlineStr">
        <is>
          <t>Sans réponse</t>
        </is>
      </c>
      <c r="O2827" s="66" t="n">
        <v>46134</v>
      </c>
      <c r="P2827" s="67" t="n">
        <v>11</v>
      </c>
      <c r="Q2827" s="67" t="n">
        <v>1</v>
      </c>
      <c r="R2827" s="67">
        <f>$I2827</f>
        <v/>
      </c>
      <c r="S2827" s="67">
        <f>$K2827</f>
        <v/>
      </c>
      <c r="T2827" s="67">
        <f>IFERROR(INDEX(Clients!$G$2:$G$1020,MATCH($E2827,Clients!$A$2:$A$1020,0)),"")</f>
        <v/>
      </c>
      <c r="U2827" s="67">
        <f>IFERROR(INDEX(Clients!$I$2:$I$1020,MATCH($E2827,Clients!$A$2:$A$1020,0)),"")</f>
        <v/>
      </c>
      <c r="V2827" s="69">
        <f>1</f>
        <v/>
      </c>
      <c r="W2827" s="69">
        <f>IF($N2827="Accepté",1,0)</f>
        <v/>
      </c>
      <c r="X2827" s="68">
        <f>$M2827*$W2827</f>
        <v/>
      </c>
      <c r="Y2827" s="68">
        <f>IF($N2827="En cours",0,$M2827)</f>
        <v/>
      </c>
      <c r="Z2827" s="69">
        <f>IF($P2827="",0,1)</f>
        <v/>
      </c>
      <c r="AA2827" s="70">
        <f>IF($P2827="",0,$P2827)</f>
        <v/>
      </c>
      <c r="AB2827" s="69">
        <f>IF(AND($P2827&lt;&gt;"",$P2827&lt;=Paramètres!$C$14),1,0)</f>
        <v/>
      </c>
      <c r="AC2827" s="67">
        <f>IF($P2827="","Jamais relancé",IF($P2827&lt;=3,"0-3 j",IF($P2827&lt;=7,"4-7 j",IF($P2827&lt;=15,"8-15 j","Plus de 15 j"))))</f>
        <v/>
      </c>
      <c r="AD2827" s="67">
        <f>IF($M2827&lt;=1000,"Moins de 1 k€",IF($M2827&lt;=5000,"1 à 5 k€",IF($M2827&lt;=15000,"5 à 15 k€","Plus de 15 k€")))</f>
        <v/>
      </c>
    </row>
    <row r="2828">
      <c r="A2828" s="65" t="inlineStr">
        <is>
          <t>DEV-02827</t>
        </is>
      </c>
      <c r="B2828" s="66" t="n">
        <v>46122</v>
      </c>
      <c r="C2828" s="65" t="inlineStr">
        <is>
          <t>2026-04</t>
        </is>
      </c>
      <c r="D2828" s="65" t="inlineStr">
        <is>
          <t>2025-2026</t>
        </is>
      </c>
      <c r="E2828" s="65" t="inlineStr">
        <is>
          <t>CLI-0846</t>
        </is>
      </c>
      <c r="F2828" s="65" t="inlineStr">
        <is>
          <t>Syndic</t>
        </is>
      </c>
      <c r="G2828" s="65" t="inlineStr">
        <is>
          <t>Bordeaux</t>
        </is>
      </c>
      <c r="H2828" s="65" t="inlineStr">
        <is>
          <t>Karim Belkacem</t>
        </is>
      </c>
      <c r="I2828" s="65" t="inlineStr">
        <is>
          <t>Électricité</t>
        </is>
      </c>
      <c r="J2828" s="65" t="inlineStr">
        <is>
          <t>EL-001</t>
        </is>
      </c>
      <c r="K2828" s="65" t="inlineStr">
        <is>
          <t>Mise aux normes tableau électrique</t>
        </is>
      </c>
      <c r="L2828" s="67" t="n">
        <v>1</v>
      </c>
      <c r="M2828" s="68" t="n">
        <v>4093.98</v>
      </c>
      <c r="N2828" s="65" t="inlineStr">
        <is>
          <t>Refusé</t>
        </is>
      </c>
      <c r="O2828" s="66" t="n">
        <v>46151</v>
      </c>
      <c r="P2828" s="67" t="n"/>
      <c r="Q2828" s="67" t="n">
        <v>0</v>
      </c>
      <c r="R2828" s="67">
        <f>$I2828</f>
        <v/>
      </c>
      <c r="S2828" s="67">
        <f>$K2828</f>
        <v/>
      </c>
      <c r="T2828" s="67">
        <f>IFERROR(INDEX(Clients!$G$2:$G$1020,MATCH($E2828,Clients!$A$2:$A$1020,0)),"")</f>
        <v/>
      </c>
      <c r="U2828" s="67">
        <f>IFERROR(INDEX(Clients!$I$2:$I$1020,MATCH($E2828,Clients!$A$2:$A$1020,0)),"")</f>
        <v/>
      </c>
      <c r="V2828" s="69">
        <f>1</f>
        <v/>
      </c>
      <c r="W2828" s="69">
        <f>IF($N2828="Accepté",1,0)</f>
        <v/>
      </c>
      <c r="X2828" s="68">
        <f>$M2828*$W2828</f>
        <v/>
      </c>
      <c r="Y2828" s="68">
        <f>IF($N2828="En cours",0,$M2828)</f>
        <v/>
      </c>
      <c r="Z2828" s="69">
        <f>IF($P2828="",0,1)</f>
        <v/>
      </c>
      <c r="AA2828" s="70">
        <f>IF($P2828="",0,$P2828)</f>
        <v/>
      </c>
      <c r="AB2828" s="69">
        <f>IF(AND($P2828&lt;&gt;"",$P2828&lt;=Paramètres!$C$14),1,0)</f>
        <v/>
      </c>
      <c r="AC2828" s="67">
        <f>IF($P2828="","Jamais relancé",IF($P2828&lt;=3,"0-3 j",IF($P2828&lt;=7,"4-7 j",IF($P2828&lt;=15,"8-15 j","Plus de 15 j"))))</f>
        <v/>
      </c>
      <c r="AD2828" s="67">
        <f>IF($M2828&lt;=1000,"Moins de 1 k€",IF($M2828&lt;=5000,"1 à 5 k€",IF($M2828&lt;=15000,"5 à 15 k€","Plus de 15 k€")))</f>
        <v/>
      </c>
    </row>
    <row r="2829">
      <c r="A2829" s="65" t="inlineStr">
        <is>
          <t>DEV-02828</t>
        </is>
      </c>
      <c r="B2829" s="66" t="n">
        <v>46122</v>
      </c>
      <c r="C2829" s="65" t="inlineStr">
        <is>
          <t>2026-04</t>
        </is>
      </c>
      <c r="D2829" s="65" t="inlineStr">
        <is>
          <t>2025-2026</t>
        </is>
      </c>
      <c r="E2829" s="65" t="inlineStr">
        <is>
          <t>CLI-0446</t>
        </is>
      </c>
      <c r="F2829" s="65" t="inlineStr">
        <is>
          <t>Syndic</t>
        </is>
      </c>
      <c r="G2829" s="65" t="inlineStr">
        <is>
          <t>Bordeaux</t>
        </is>
      </c>
      <c r="H2829" s="65" t="inlineStr">
        <is>
          <t>Sophie Marchand</t>
        </is>
      </c>
      <c r="I2829" s="65" t="inlineStr">
        <is>
          <t>Dépannage</t>
        </is>
      </c>
      <c r="J2829" s="65" t="inlineStr">
        <is>
          <t>DP-001</t>
        </is>
      </c>
      <c r="K2829" s="65" t="inlineStr">
        <is>
          <t>Dépannage plomberie urgence</t>
        </is>
      </c>
      <c r="L2829" s="67" t="n">
        <v>2</v>
      </c>
      <c r="M2829" s="68" t="n">
        <v>1373.14</v>
      </c>
      <c r="N2829" s="65" t="inlineStr">
        <is>
          <t>Sans réponse</t>
        </is>
      </c>
      <c r="O2829" s="66" t="n">
        <v>46145</v>
      </c>
      <c r="P2829" s="67" t="n">
        <v>14</v>
      </c>
      <c r="Q2829" s="67" t="n">
        <v>1</v>
      </c>
      <c r="R2829" s="67">
        <f>$I2829</f>
        <v/>
      </c>
      <c r="S2829" s="67">
        <f>$K2829</f>
        <v/>
      </c>
      <c r="T2829" s="67">
        <f>IFERROR(INDEX(Clients!$G$2:$G$1020,MATCH($E2829,Clients!$A$2:$A$1020,0)),"")</f>
        <v/>
      </c>
      <c r="U2829" s="67">
        <f>IFERROR(INDEX(Clients!$I$2:$I$1020,MATCH($E2829,Clients!$A$2:$A$1020,0)),"")</f>
        <v/>
      </c>
      <c r="V2829" s="69">
        <f>1</f>
        <v/>
      </c>
      <c r="W2829" s="69">
        <f>IF($N2829="Accepté",1,0)</f>
        <v/>
      </c>
      <c r="X2829" s="68">
        <f>$M2829*$W2829</f>
        <v/>
      </c>
      <c r="Y2829" s="68">
        <f>IF($N2829="En cours",0,$M2829)</f>
        <v/>
      </c>
      <c r="Z2829" s="69">
        <f>IF($P2829="",0,1)</f>
        <v/>
      </c>
      <c r="AA2829" s="70">
        <f>IF($P2829="",0,$P2829)</f>
        <v/>
      </c>
      <c r="AB2829" s="69">
        <f>IF(AND($P2829&lt;&gt;"",$P2829&lt;=Paramètres!$C$14),1,0)</f>
        <v/>
      </c>
      <c r="AC2829" s="67">
        <f>IF($P2829="","Jamais relancé",IF($P2829&lt;=3,"0-3 j",IF($P2829&lt;=7,"4-7 j",IF($P2829&lt;=15,"8-15 j","Plus de 15 j"))))</f>
        <v/>
      </c>
      <c r="AD2829" s="67">
        <f>IF($M2829&lt;=1000,"Moins de 1 k€",IF($M2829&lt;=5000,"1 à 5 k€",IF($M2829&lt;=15000,"5 à 15 k€","Plus de 15 k€")))</f>
        <v/>
      </c>
    </row>
    <row r="2830">
      <c r="A2830" s="65" t="inlineStr">
        <is>
          <t>DEV-02829</t>
        </is>
      </c>
      <c r="B2830" s="66" t="n">
        <v>46122</v>
      </c>
      <c r="C2830" s="65" t="inlineStr">
        <is>
          <t>2026-04</t>
        </is>
      </c>
      <c r="D2830" s="65" t="inlineStr">
        <is>
          <t>2025-2026</t>
        </is>
      </c>
      <c r="E2830" s="65" t="inlineStr">
        <is>
          <t>CLI-0053</t>
        </is>
      </c>
      <c r="F2830" s="65" t="inlineStr">
        <is>
          <t>Particulier</t>
        </is>
      </c>
      <c r="G2830" s="65" t="inlineStr">
        <is>
          <t>Bordeaux</t>
        </is>
      </c>
      <c r="H2830" s="65" t="inlineStr">
        <is>
          <t>Sophie Marchand</t>
        </is>
      </c>
      <c r="I2830" s="65" t="inlineStr">
        <is>
          <t>Électricité</t>
        </is>
      </c>
      <c r="J2830" s="65" t="inlineStr">
        <is>
          <t>EL-001</t>
        </is>
      </c>
      <c r="K2830" s="65" t="inlineStr">
        <is>
          <t>Mise aux normes tableau électrique</t>
        </is>
      </c>
      <c r="L2830" s="67" t="n">
        <v>1</v>
      </c>
      <c r="M2830" s="68" t="n">
        <v>1808.06</v>
      </c>
      <c r="N2830" s="65" t="inlineStr">
        <is>
          <t>Accepté</t>
        </is>
      </c>
      <c r="O2830" s="66" t="n">
        <v>46144</v>
      </c>
      <c r="P2830" s="67" t="n">
        <v>8</v>
      </c>
      <c r="Q2830" s="67" t="n">
        <v>2</v>
      </c>
      <c r="R2830" s="67">
        <f>$I2830</f>
        <v/>
      </c>
      <c r="S2830" s="67">
        <f>$K2830</f>
        <v/>
      </c>
      <c r="T2830" s="67">
        <f>IFERROR(INDEX(Clients!$G$2:$G$1020,MATCH($E2830,Clients!$A$2:$A$1020,0)),"")</f>
        <v/>
      </c>
      <c r="U2830" s="67">
        <f>IFERROR(INDEX(Clients!$I$2:$I$1020,MATCH($E2830,Clients!$A$2:$A$1020,0)),"")</f>
        <v/>
      </c>
      <c r="V2830" s="69">
        <f>1</f>
        <v/>
      </c>
      <c r="W2830" s="69">
        <f>IF($N2830="Accepté",1,0)</f>
        <v/>
      </c>
      <c r="X2830" s="68">
        <f>$M2830*$W2830</f>
        <v/>
      </c>
      <c r="Y2830" s="68">
        <f>IF($N2830="En cours",0,$M2830)</f>
        <v/>
      </c>
      <c r="Z2830" s="69">
        <f>IF($P2830="",0,1)</f>
        <v/>
      </c>
      <c r="AA2830" s="70">
        <f>IF($P2830="",0,$P2830)</f>
        <v/>
      </c>
      <c r="AB2830" s="69">
        <f>IF(AND($P2830&lt;&gt;"",$P2830&lt;=Paramètres!$C$14),1,0)</f>
        <v/>
      </c>
      <c r="AC2830" s="67">
        <f>IF($P2830="","Jamais relancé",IF($P2830&lt;=3,"0-3 j",IF($P2830&lt;=7,"4-7 j",IF($P2830&lt;=15,"8-15 j","Plus de 15 j"))))</f>
        <v/>
      </c>
      <c r="AD2830" s="67">
        <f>IF($M2830&lt;=1000,"Moins de 1 k€",IF($M2830&lt;=5000,"1 à 5 k€",IF($M2830&lt;=15000,"5 à 15 k€","Plus de 15 k€")))</f>
        <v/>
      </c>
    </row>
    <row r="2831">
      <c r="A2831" s="65" t="inlineStr">
        <is>
          <t>DEV-02830</t>
        </is>
      </c>
      <c r="B2831" s="66" t="n">
        <v>46122</v>
      </c>
      <c r="C2831" s="65" t="inlineStr">
        <is>
          <t>2026-04</t>
        </is>
      </c>
      <c r="D2831" s="65" t="inlineStr">
        <is>
          <t>2025-2026</t>
        </is>
      </c>
      <c r="E2831" s="65" t="inlineStr">
        <is>
          <t>CLI-0675</t>
        </is>
      </c>
      <c r="F2831" s="65" t="inlineStr">
        <is>
          <t>Professionnel</t>
        </is>
      </c>
      <c r="G2831" s="65" t="inlineStr">
        <is>
          <t>Bordeaux</t>
        </is>
      </c>
      <c r="H2831" s="65" t="inlineStr">
        <is>
          <t>Karim Belkacem</t>
        </is>
      </c>
      <c r="I2831" s="65" t="inlineStr">
        <is>
          <t>Salle de bain</t>
        </is>
      </c>
      <c r="J2831" s="65" t="inlineStr">
        <is>
          <t>SB-003</t>
        </is>
      </c>
      <c r="K2831" s="65" t="inlineStr">
        <is>
          <t>Pose meuble vasque + robinetterie</t>
        </is>
      </c>
      <c r="L2831" s="67" t="n">
        <v>1</v>
      </c>
      <c r="M2831" s="68" t="n">
        <v>2206.32</v>
      </c>
      <c r="N2831" s="65" t="inlineStr">
        <is>
          <t>Accepté</t>
        </is>
      </c>
      <c r="O2831" s="66" t="n">
        <v>46135</v>
      </c>
      <c r="P2831" s="67" t="n">
        <v>3</v>
      </c>
      <c r="Q2831" s="67" t="n">
        <v>2</v>
      </c>
      <c r="R2831" s="67">
        <f>$I2831</f>
        <v/>
      </c>
      <c r="S2831" s="67">
        <f>$K2831</f>
        <v/>
      </c>
      <c r="T2831" s="67">
        <f>IFERROR(INDEX(Clients!$G$2:$G$1020,MATCH($E2831,Clients!$A$2:$A$1020,0)),"")</f>
        <v/>
      </c>
      <c r="U2831" s="67">
        <f>IFERROR(INDEX(Clients!$I$2:$I$1020,MATCH($E2831,Clients!$A$2:$A$1020,0)),"")</f>
        <v/>
      </c>
      <c r="V2831" s="69">
        <f>1</f>
        <v/>
      </c>
      <c r="W2831" s="69">
        <f>IF($N2831="Accepté",1,0)</f>
        <v/>
      </c>
      <c r="X2831" s="68">
        <f>$M2831*$W2831</f>
        <v/>
      </c>
      <c r="Y2831" s="68">
        <f>IF($N2831="En cours",0,$M2831)</f>
        <v/>
      </c>
      <c r="Z2831" s="69">
        <f>IF($P2831="",0,1)</f>
        <v/>
      </c>
      <c r="AA2831" s="70">
        <f>IF($P2831="",0,$P2831)</f>
        <v/>
      </c>
      <c r="AB2831" s="69">
        <f>IF(AND($P2831&lt;&gt;"",$P2831&lt;=Paramètres!$C$14),1,0)</f>
        <v/>
      </c>
      <c r="AC2831" s="67">
        <f>IF($P2831="","Jamais relancé",IF($P2831&lt;=3,"0-3 j",IF($P2831&lt;=7,"4-7 j",IF($P2831&lt;=15,"8-15 j","Plus de 15 j"))))</f>
        <v/>
      </c>
      <c r="AD2831" s="67">
        <f>IF($M2831&lt;=1000,"Moins de 1 k€",IF($M2831&lt;=5000,"1 à 5 k€",IF($M2831&lt;=15000,"5 à 15 k€","Plus de 15 k€")))</f>
        <v/>
      </c>
    </row>
    <row r="2832">
      <c r="A2832" s="65" t="inlineStr">
        <is>
          <t>DEV-02831</t>
        </is>
      </c>
      <c r="B2832" s="66" t="n">
        <v>46125</v>
      </c>
      <c r="C2832" s="65" t="inlineStr">
        <is>
          <t>2026-04</t>
        </is>
      </c>
      <c r="D2832" s="65" t="inlineStr">
        <is>
          <t>2025-2026</t>
        </is>
      </c>
      <c r="E2832" s="65" t="inlineStr">
        <is>
          <t>CLI-0383</t>
        </is>
      </c>
      <c r="F2832" s="65" t="inlineStr">
        <is>
          <t>Particulier</t>
        </is>
      </c>
      <c r="G2832" s="65" t="inlineStr">
        <is>
          <t>Bordeaux</t>
        </is>
      </c>
      <c r="H2832" s="65" t="inlineStr">
        <is>
          <t>Karim Belkacem</t>
        </is>
      </c>
      <c r="I2832" s="65" t="inlineStr">
        <is>
          <t>Électricité</t>
        </is>
      </c>
      <c r="J2832" s="65" t="inlineStr">
        <is>
          <t>EL-004</t>
        </is>
      </c>
      <c r="K2832" s="65" t="inlineStr">
        <is>
          <t>Éclairage LED locaux professionnels</t>
        </is>
      </c>
      <c r="L2832" s="67" t="n">
        <v>3</v>
      </c>
      <c r="M2832" s="68" t="n">
        <v>9553.790000000001</v>
      </c>
      <c r="N2832" s="65" t="inlineStr">
        <is>
          <t>Accepté</t>
        </is>
      </c>
      <c r="O2832" s="66" t="n">
        <v>46136</v>
      </c>
      <c r="P2832" s="67" t="n">
        <v>4</v>
      </c>
      <c r="Q2832" s="67" t="n">
        <v>1</v>
      </c>
      <c r="R2832" s="67">
        <f>$I2832</f>
        <v/>
      </c>
      <c r="S2832" s="67">
        <f>$K2832</f>
        <v/>
      </c>
      <c r="T2832" s="67">
        <f>IFERROR(INDEX(Clients!$G$2:$G$1020,MATCH($E2832,Clients!$A$2:$A$1020,0)),"")</f>
        <v/>
      </c>
      <c r="U2832" s="67">
        <f>IFERROR(INDEX(Clients!$I$2:$I$1020,MATCH($E2832,Clients!$A$2:$A$1020,0)),"")</f>
        <v/>
      </c>
      <c r="V2832" s="69">
        <f>1</f>
        <v/>
      </c>
      <c r="W2832" s="69">
        <f>IF($N2832="Accepté",1,0)</f>
        <v/>
      </c>
      <c r="X2832" s="68">
        <f>$M2832*$W2832</f>
        <v/>
      </c>
      <c r="Y2832" s="68">
        <f>IF($N2832="En cours",0,$M2832)</f>
        <v/>
      </c>
      <c r="Z2832" s="69">
        <f>IF($P2832="",0,1)</f>
        <v/>
      </c>
      <c r="AA2832" s="70">
        <f>IF($P2832="",0,$P2832)</f>
        <v/>
      </c>
      <c r="AB2832" s="69">
        <f>IF(AND($P2832&lt;&gt;"",$P2832&lt;=Paramètres!$C$14),1,0)</f>
        <v/>
      </c>
      <c r="AC2832" s="67">
        <f>IF($P2832="","Jamais relancé",IF($P2832&lt;=3,"0-3 j",IF($P2832&lt;=7,"4-7 j",IF($P2832&lt;=15,"8-15 j","Plus de 15 j"))))</f>
        <v/>
      </c>
      <c r="AD2832" s="67">
        <f>IF($M2832&lt;=1000,"Moins de 1 k€",IF($M2832&lt;=5000,"1 à 5 k€",IF($M2832&lt;=15000,"5 à 15 k€","Plus de 15 k€")))</f>
        <v/>
      </c>
    </row>
    <row r="2833">
      <c r="A2833" s="65" t="inlineStr">
        <is>
          <t>DEV-02832</t>
        </is>
      </c>
      <c r="B2833" s="66" t="n">
        <v>46125</v>
      </c>
      <c r="C2833" s="65" t="inlineStr">
        <is>
          <t>2026-04</t>
        </is>
      </c>
      <c r="D2833" s="65" t="inlineStr">
        <is>
          <t>2025-2026</t>
        </is>
      </c>
      <c r="E2833" s="65" t="inlineStr">
        <is>
          <t>CLI-0349</t>
        </is>
      </c>
      <c r="F2833" s="65" t="inlineStr">
        <is>
          <t>Particulier</t>
        </is>
      </c>
      <c r="G2833" s="65" t="inlineStr">
        <is>
          <t>Toulouse</t>
        </is>
      </c>
      <c r="H2833" s="65" t="inlineStr">
        <is>
          <t>Nadia Cherif</t>
        </is>
      </c>
      <c r="I2833" s="65" t="inlineStr">
        <is>
          <t>Électricité</t>
        </is>
      </c>
      <c r="J2833" s="65" t="inlineStr">
        <is>
          <t>EL-004</t>
        </is>
      </c>
      <c r="K2833" s="65" t="inlineStr">
        <is>
          <t>Éclairage LED locaux professionnels</t>
        </is>
      </c>
      <c r="L2833" s="67" t="n">
        <v>1</v>
      </c>
      <c r="M2833" s="68" t="n">
        <v>3405.75</v>
      </c>
      <c r="N2833" s="65" t="inlineStr">
        <is>
          <t>Sans réponse</t>
        </is>
      </c>
      <c r="O2833" s="66" t="n">
        <v>46158</v>
      </c>
      <c r="P2833" s="67" t="n"/>
      <c r="Q2833" s="67" t="n">
        <v>0</v>
      </c>
      <c r="R2833" s="67">
        <f>$I2833</f>
        <v/>
      </c>
      <c r="S2833" s="67">
        <f>$K2833</f>
        <v/>
      </c>
      <c r="T2833" s="67">
        <f>IFERROR(INDEX(Clients!$G$2:$G$1020,MATCH($E2833,Clients!$A$2:$A$1020,0)),"")</f>
        <v/>
      </c>
      <c r="U2833" s="67">
        <f>IFERROR(INDEX(Clients!$I$2:$I$1020,MATCH($E2833,Clients!$A$2:$A$1020,0)),"")</f>
        <v/>
      </c>
      <c r="V2833" s="69">
        <f>1</f>
        <v/>
      </c>
      <c r="W2833" s="69">
        <f>IF($N2833="Accepté",1,0)</f>
        <v/>
      </c>
      <c r="X2833" s="68">
        <f>$M2833*$W2833</f>
        <v/>
      </c>
      <c r="Y2833" s="68">
        <f>IF($N2833="En cours",0,$M2833)</f>
        <v/>
      </c>
      <c r="Z2833" s="69">
        <f>IF($P2833="",0,1)</f>
        <v/>
      </c>
      <c r="AA2833" s="70">
        <f>IF($P2833="",0,$P2833)</f>
        <v/>
      </c>
      <c r="AB2833" s="69">
        <f>IF(AND($P2833&lt;&gt;"",$P2833&lt;=Paramètres!$C$14),1,0)</f>
        <v/>
      </c>
      <c r="AC2833" s="67">
        <f>IF($P2833="","Jamais relancé",IF($P2833&lt;=3,"0-3 j",IF($P2833&lt;=7,"4-7 j",IF($P2833&lt;=15,"8-15 j","Plus de 15 j"))))</f>
        <v/>
      </c>
      <c r="AD2833" s="67">
        <f>IF($M2833&lt;=1000,"Moins de 1 k€",IF($M2833&lt;=5000,"1 à 5 k€",IF($M2833&lt;=15000,"5 à 15 k€","Plus de 15 k€")))</f>
        <v/>
      </c>
    </row>
    <row r="2834">
      <c r="A2834" s="65" t="inlineStr">
        <is>
          <t>DEV-02833</t>
        </is>
      </c>
      <c r="B2834" s="66" t="n">
        <v>46125</v>
      </c>
      <c r="C2834" s="65" t="inlineStr">
        <is>
          <t>2026-04</t>
        </is>
      </c>
      <c r="D2834" s="65" t="inlineStr">
        <is>
          <t>2025-2026</t>
        </is>
      </c>
      <c r="E2834" s="65" t="inlineStr">
        <is>
          <t>CLI-0271</t>
        </is>
      </c>
      <c r="F2834" s="65" t="inlineStr">
        <is>
          <t>Particulier</t>
        </is>
      </c>
      <c r="G2834" s="65" t="inlineStr">
        <is>
          <t>Bordeaux</t>
        </is>
      </c>
      <c r="H2834" s="65" t="inlineStr">
        <is>
          <t>Karim Belkacem</t>
        </is>
      </c>
      <c r="I2834" s="65" t="inlineStr">
        <is>
          <t>Salle de bain</t>
        </is>
      </c>
      <c r="J2834" s="65" t="inlineStr">
        <is>
          <t>SB-003</t>
        </is>
      </c>
      <c r="K2834" s="65" t="inlineStr">
        <is>
          <t>Pose meuble vasque + robinetterie</t>
        </is>
      </c>
      <c r="L2834" s="67" t="n">
        <v>1</v>
      </c>
      <c r="M2834" s="68" t="n">
        <v>1136</v>
      </c>
      <c r="N2834" s="65" t="inlineStr">
        <is>
          <t>Accepté</t>
        </is>
      </c>
      <c r="O2834" s="66" t="n">
        <v>46130</v>
      </c>
      <c r="P2834" s="67" t="n">
        <v>7</v>
      </c>
      <c r="Q2834" s="67" t="n">
        <v>0</v>
      </c>
      <c r="R2834" s="67">
        <f>$I2834</f>
        <v/>
      </c>
      <c r="S2834" s="67">
        <f>$K2834</f>
        <v/>
      </c>
      <c r="T2834" s="67">
        <f>IFERROR(INDEX(Clients!$G$2:$G$1020,MATCH($E2834,Clients!$A$2:$A$1020,0)),"")</f>
        <v/>
      </c>
      <c r="U2834" s="67">
        <f>IFERROR(INDEX(Clients!$I$2:$I$1020,MATCH($E2834,Clients!$A$2:$A$1020,0)),"")</f>
        <v/>
      </c>
      <c r="V2834" s="69">
        <f>1</f>
        <v/>
      </c>
      <c r="W2834" s="69">
        <f>IF($N2834="Accepté",1,0)</f>
        <v/>
      </c>
      <c r="X2834" s="68">
        <f>$M2834*$W2834</f>
        <v/>
      </c>
      <c r="Y2834" s="68">
        <f>IF($N2834="En cours",0,$M2834)</f>
        <v/>
      </c>
      <c r="Z2834" s="69">
        <f>IF($P2834="",0,1)</f>
        <v/>
      </c>
      <c r="AA2834" s="70">
        <f>IF($P2834="",0,$P2834)</f>
        <v/>
      </c>
      <c r="AB2834" s="69">
        <f>IF(AND($P2834&lt;&gt;"",$P2834&lt;=Paramètres!$C$14),1,0)</f>
        <v/>
      </c>
      <c r="AC2834" s="67">
        <f>IF($P2834="","Jamais relancé",IF($P2834&lt;=3,"0-3 j",IF($P2834&lt;=7,"4-7 j",IF($P2834&lt;=15,"8-15 j","Plus de 15 j"))))</f>
        <v/>
      </c>
      <c r="AD2834" s="67">
        <f>IF($M2834&lt;=1000,"Moins de 1 k€",IF($M2834&lt;=5000,"1 à 5 k€",IF($M2834&lt;=15000,"5 à 15 k€","Plus de 15 k€")))</f>
        <v/>
      </c>
    </row>
    <row r="2835">
      <c r="A2835" s="65" t="inlineStr">
        <is>
          <t>DEV-02834</t>
        </is>
      </c>
      <c r="B2835" s="66" t="n">
        <v>46125</v>
      </c>
      <c r="C2835" s="65" t="inlineStr">
        <is>
          <t>2026-04</t>
        </is>
      </c>
      <c r="D2835" s="65" t="inlineStr">
        <is>
          <t>2025-2026</t>
        </is>
      </c>
      <c r="E2835" s="65" t="inlineStr">
        <is>
          <t>CLI-0661</t>
        </is>
      </c>
      <c r="F2835" s="65" t="inlineStr">
        <is>
          <t>Particulier</t>
        </is>
      </c>
      <c r="G2835" s="65" t="inlineStr">
        <is>
          <t>Montpellier</t>
        </is>
      </c>
      <c r="H2835" s="65" t="inlineStr">
        <is>
          <t>Thomas Rey</t>
        </is>
      </c>
      <c r="I2835" s="65" t="inlineStr">
        <is>
          <t>Salle de bain</t>
        </is>
      </c>
      <c r="J2835" s="65" t="inlineStr">
        <is>
          <t>SB-003</t>
        </is>
      </c>
      <c r="K2835" s="65" t="inlineStr">
        <is>
          <t>Pose meuble vasque + robinetterie</t>
        </is>
      </c>
      <c r="L2835" s="67" t="n">
        <v>1</v>
      </c>
      <c r="M2835" s="68" t="n">
        <v>1400.47</v>
      </c>
      <c r="N2835" s="65" t="inlineStr">
        <is>
          <t>Sans réponse</t>
        </is>
      </c>
      <c r="O2835" s="66" t="n">
        <v>46131</v>
      </c>
      <c r="P2835" s="67" t="n">
        <v>17</v>
      </c>
      <c r="Q2835" s="67" t="n">
        <v>0</v>
      </c>
      <c r="R2835" s="67">
        <f>$I2835</f>
        <v/>
      </c>
      <c r="S2835" s="67">
        <f>$K2835</f>
        <v/>
      </c>
      <c r="T2835" s="67">
        <f>IFERROR(INDEX(Clients!$G$2:$G$1020,MATCH($E2835,Clients!$A$2:$A$1020,0)),"")</f>
        <v/>
      </c>
      <c r="U2835" s="67">
        <f>IFERROR(INDEX(Clients!$I$2:$I$1020,MATCH($E2835,Clients!$A$2:$A$1020,0)),"")</f>
        <v/>
      </c>
      <c r="V2835" s="69">
        <f>1</f>
        <v/>
      </c>
      <c r="W2835" s="69">
        <f>IF($N2835="Accepté",1,0)</f>
        <v/>
      </c>
      <c r="X2835" s="68">
        <f>$M2835*$W2835</f>
        <v/>
      </c>
      <c r="Y2835" s="68">
        <f>IF($N2835="En cours",0,$M2835)</f>
        <v/>
      </c>
      <c r="Z2835" s="69">
        <f>IF($P2835="",0,1)</f>
        <v/>
      </c>
      <c r="AA2835" s="70">
        <f>IF($P2835="",0,$P2835)</f>
        <v/>
      </c>
      <c r="AB2835" s="69">
        <f>IF(AND($P2835&lt;&gt;"",$P2835&lt;=Paramètres!$C$14),1,0)</f>
        <v/>
      </c>
      <c r="AC2835" s="67">
        <f>IF($P2835="","Jamais relancé",IF($P2835&lt;=3,"0-3 j",IF($P2835&lt;=7,"4-7 j",IF($P2835&lt;=15,"8-15 j","Plus de 15 j"))))</f>
        <v/>
      </c>
      <c r="AD2835" s="67">
        <f>IF($M2835&lt;=1000,"Moins de 1 k€",IF($M2835&lt;=5000,"1 à 5 k€",IF($M2835&lt;=15000,"5 à 15 k€","Plus de 15 k€")))</f>
        <v/>
      </c>
    </row>
    <row r="2836">
      <c r="A2836" s="65" t="inlineStr">
        <is>
          <t>DEV-02835</t>
        </is>
      </c>
      <c r="B2836" s="66" t="n">
        <v>46125</v>
      </c>
      <c r="C2836" s="65" t="inlineStr">
        <is>
          <t>2026-04</t>
        </is>
      </c>
      <c r="D2836" s="65" t="inlineStr">
        <is>
          <t>2025-2026</t>
        </is>
      </c>
      <c r="E2836" s="65" t="inlineStr">
        <is>
          <t>CLI-0679</t>
        </is>
      </c>
      <c r="F2836" s="65" t="inlineStr">
        <is>
          <t>Professionnel</t>
        </is>
      </c>
      <c r="G2836" s="65" t="inlineStr">
        <is>
          <t>Montpellier</t>
        </is>
      </c>
      <c r="H2836" s="65" t="inlineStr">
        <is>
          <t>Thomas Rey</t>
        </is>
      </c>
      <c r="I2836" s="65" t="inlineStr">
        <is>
          <t>Dépannage</t>
        </is>
      </c>
      <c r="J2836" s="65" t="inlineStr">
        <is>
          <t>DP-001</t>
        </is>
      </c>
      <c r="K2836" s="65" t="inlineStr">
        <is>
          <t>Dépannage plomberie urgence</t>
        </is>
      </c>
      <c r="L2836" s="67" t="n">
        <v>1</v>
      </c>
      <c r="M2836" s="68" t="n">
        <v>447.65</v>
      </c>
      <c r="N2836" s="65" t="inlineStr">
        <is>
          <t>Sans réponse</t>
        </is>
      </c>
      <c r="O2836" s="66" t="n">
        <v>46137</v>
      </c>
      <c r="P2836" s="67" t="n">
        <v>13</v>
      </c>
      <c r="Q2836" s="67" t="n">
        <v>0</v>
      </c>
      <c r="R2836" s="67">
        <f>$I2836</f>
        <v/>
      </c>
      <c r="S2836" s="67">
        <f>$K2836</f>
        <v/>
      </c>
      <c r="T2836" s="67">
        <f>IFERROR(INDEX(Clients!$G$2:$G$1020,MATCH($E2836,Clients!$A$2:$A$1020,0)),"")</f>
        <v/>
      </c>
      <c r="U2836" s="67">
        <f>IFERROR(INDEX(Clients!$I$2:$I$1020,MATCH($E2836,Clients!$A$2:$A$1020,0)),"")</f>
        <v/>
      </c>
      <c r="V2836" s="69">
        <f>1</f>
        <v/>
      </c>
      <c r="W2836" s="69">
        <f>IF($N2836="Accepté",1,0)</f>
        <v/>
      </c>
      <c r="X2836" s="68">
        <f>$M2836*$W2836</f>
        <v/>
      </c>
      <c r="Y2836" s="68">
        <f>IF($N2836="En cours",0,$M2836)</f>
        <v/>
      </c>
      <c r="Z2836" s="69">
        <f>IF($P2836="",0,1)</f>
        <v/>
      </c>
      <c r="AA2836" s="70">
        <f>IF($P2836="",0,$P2836)</f>
        <v/>
      </c>
      <c r="AB2836" s="69">
        <f>IF(AND($P2836&lt;&gt;"",$P2836&lt;=Paramètres!$C$14),1,0)</f>
        <v/>
      </c>
      <c r="AC2836" s="67">
        <f>IF($P2836="","Jamais relancé",IF($P2836&lt;=3,"0-3 j",IF($P2836&lt;=7,"4-7 j",IF($P2836&lt;=15,"8-15 j","Plus de 15 j"))))</f>
        <v/>
      </c>
      <c r="AD2836" s="67">
        <f>IF($M2836&lt;=1000,"Moins de 1 k€",IF($M2836&lt;=5000,"1 à 5 k€",IF($M2836&lt;=15000,"5 à 15 k€","Plus de 15 k€")))</f>
        <v/>
      </c>
    </row>
    <row r="2837">
      <c r="A2837" s="65" t="inlineStr">
        <is>
          <t>DEV-02836</t>
        </is>
      </c>
      <c r="B2837" s="66" t="n">
        <v>46126</v>
      </c>
      <c r="C2837" s="65" t="inlineStr">
        <is>
          <t>2026-04</t>
        </is>
      </c>
      <c r="D2837" s="65" t="inlineStr">
        <is>
          <t>2025-2026</t>
        </is>
      </c>
      <c r="E2837" s="65" t="inlineStr">
        <is>
          <t>CLI-0052</t>
        </is>
      </c>
      <c r="F2837" s="65" t="inlineStr">
        <is>
          <t>Particulier</t>
        </is>
      </c>
      <c r="G2837" s="65" t="inlineStr">
        <is>
          <t>Toulouse</t>
        </is>
      </c>
      <c r="H2837" s="65" t="inlineStr">
        <is>
          <t>Julien Fabre</t>
        </is>
      </c>
      <c r="I2837" s="65" t="inlineStr">
        <is>
          <t>Plomberie</t>
        </is>
      </c>
      <c r="J2837" s="65" t="inlineStr">
        <is>
          <t>PR-003</t>
        </is>
      </c>
      <c r="K2837" s="65" t="inlineStr">
        <is>
          <t>Réfection réseau eau appartement</t>
        </is>
      </c>
      <c r="L2837" s="67" t="n">
        <v>1</v>
      </c>
      <c r="M2837" s="68" t="n">
        <v>3584.8</v>
      </c>
      <c r="N2837" s="65" t="inlineStr">
        <is>
          <t>Refusé</t>
        </is>
      </c>
      <c r="O2837" s="66" t="n">
        <v>46136</v>
      </c>
      <c r="P2837" s="67" t="n">
        <v>12</v>
      </c>
      <c r="Q2837" s="67" t="n">
        <v>0</v>
      </c>
      <c r="R2837" s="67">
        <f>$I2837</f>
        <v/>
      </c>
      <c r="S2837" s="67">
        <f>$K2837</f>
        <v/>
      </c>
      <c r="T2837" s="67">
        <f>IFERROR(INDEX(Clients!$G$2:$G$1020,MATCH($E2837,Clients!$A$2:$A$1020,0)),"")</f>
        <v/>
      </c>
      <c r="U2837" s="67">
        <f>IFERROR(INDEX(Clients!$I$2:$I$1020,MATCH($E2837,Clients!$A$2:$A$1020,0)),"")</f>
        <v/>
      </c>
      <c r="V2837" s="69">
        <f>1</f>
        <v/>
      </c>
      <c r="W2837" s="69">
        <f>IF($N2837="Accepté",1,0)</f>
        <v/>
      </c>
      <c r="X2837" s="68">
        <f>$M2837*$W2837</f>
        <v/>
      </c>
      <c r="Y2837" s="68">
        <f>IF($N2837="En cours",0,$M2837)</f>
        <v/>
      </c>
      <c r="Z2837" s="69">
        <f>IF($P2837="",0,1)</f>
        <v/>
      </c>
      <c r="AA2837" s="70">
        <f>IF($P2837="",0,$P2837)</f>
        <v/>
      </c>
      <c r="AB2837" s="69">
        <f>IF(AND($P2837&lt;&gt;"",$P2837&lt;=Paramètres!$C$14),1,0)</f>
        <v/>
      </c>
      <c r="AC2837" s="67">
        <f>IF($P2837="","Jamais relancé",IF($P2837&lt;=3,"0-3 j",IF($P2837&lt;=7,"4-7 j",IF($P2837&lt;=15,"8-15 j","Plus de 15 j"))))</f>
        <v/>
      </c>
      <c r="AD2837" s="67">
        <f>IF($M2837&lt;=1000,"Moins de 1 k€",IF($M2837&lt;=5000,"1 à 5 k€",IF($M2837&lt;=15000,"5 à 15 k€","Plus de 15 k€")))</f>
        <v/>
      </c>
    </row>
    <row r="2838">
      <c r="A2838" s="65" t="inlineStr">
        <is>
          <t>DEV-02837</t>
        </is>
      </c>
      <c r="B2838" s="66" t="n">
        <v>46126</v>
      </c>
      <c r="C2838" s="65" t="inlineStr">
        <is>
          <t>2026-04</t>
        </is>
      </c>
      <c r="D2838" s="65" t="inlineStr">
        <is>
          <t>2025-2026</t>
        </is>
      </c>
      <c r="E2838" s="65" t="inlineStr">
        <is>
          <t>CLI-0530</t>
        </is>
      </c>
      <c r="F2838" s="65" t="inlineStr">
        <is>
          <t>Particulier</t>
        </is>
      </c>
      <c r="G2838" s="65" t="inlineStr">
        <is>
          <t>Toulouse</t>
        </is>
      </c>
      <c r="H2838" s="65" t="inlineStr">
        <is>
          <t>Julien Fabre</t>
        </is>
      </c>
      <c r="I2838" s="65" t="inlineStr">
        <is>
          <t>Salle de bain</t>
        </is>
      </c>
      <c r="J2838" s="65" t="inlineStr">
        <is>
          <t>SB-001</t>
        </is>
      </c>
      <c r="K2838" s="65" t="inlineStr">
        <is>
          <t>Rénovation salle de bain complète</t>
        </is>
      </c>
      <c r="L2838" s="67" t="n">
        <v>1</v>
      </c>
      <c r="M2838" s="68" t="n">
        <v>11787.21</v>
      </c>
      <c r="N2838" s="65" t="inlineStr">
        <is>
          <t>Refusé</t>
        </is>
      </c>
      <c r="O2838" s="66" t="n">
        <v>46132</v>
      </c>
      <c r="P2838" s="67" t="n"/>
      <c r="Q2838" s="67" t="n">
        <v>0</v>
      </c>
      <c r="R2838" s="67">
        <f>$I2838</f>
        <v/>
      </c>
      <c r="S2838" s="67">
        <f>$K2838</f>
        <v/>
      </c>
      <c r="T2838" s="67">
        <f>IFERROR(INDEX(Clients!$G$2:$G$1020,MATCH($E2838,Clients!$A$2:$A$1020,0)),"")</f>
        <v/>
      </c>
      <c r="U2838" s="67">
        <f>IFERROR(INDEX(Clients!$I$2:$I$1020,MATCH($E2838,Clients!$A$2:$A$1020,0)),"")</f>
        <v/>
      </c>
      <c r="V2838" s="69">
        <f>1</f>
        <v/>
      </c>
      <c r="W2838" s="69">
        <f>IF($N2838="Accepté",1,0)</f>
        <v/>
      </c>
      <c r="X2838" s="68">
        <f>$M2838*$W2838</f>
        <v/>
      </c>
      <c r="Y2838" s="68">
        <f>IF($N2838="En cours",0,$M2838)</f>
        <v/>
      </c>
      <c r="Z2838" s="69">
        <f>IF($P2838="",0,1)</f>
        <v/>
      </c>
      <c r="AA2838" s="70">
        <f>IF($P2838="",0,$P2838)</f>
        <v/>
      </c>
      <c r="AB2838" s="69">
        <f>IF(AND($P2838&lt;&gt;"",$P2838&lt;=Paramètres!$C$14),1,0)</f>
        <v/>
      </c>
      <c r="AC2838" s="67">
        <f>IF($P2838="","Jamais relancé",IF($P2838&lt;=3,"0-3 j",IF($P2838&lt;=7,"4-7 j",IF($P2838&lt;=15,"8-15 j","Plus de 15 j"))))</f>
        <v/>
      </c>
      <c r="AD2838" s="67">
        <f>IF($M2838&lt;=1000,"Moins de 1 k€",IF($M2838&lt;=5000,"1 à 5 k€",IF($M2838&lt;=15000,"5 à 15 k€","Plus de 15 k€")))</f>
        <v/>
      </c>
    </row>
    <row r="2839">
      <c r="A2839" s="65" t="inlineStr">
        <is>
          <t>DEV-02838</t>
        </is>
      </c>
      <c r="B2839" s="66" t="n">
        <v>46126</v>
      </c>
      <c r="C2839" s="65" t="inlineStr">
        <is>
          <t>2026-04</t>
        </is>
      </c>
      <c r="D2839" s="65" t="inlineStr">
        <is>
          <t>2025-2026</t>
        </is>
      </c>
      <c r="E2839" s="65" t="inlineStr">
        <is>
          <t>CLI-0073</t>
        </is>
      </c>
      <c r="F2839" s="65" t="inlineStr">
        <is>
          <t>Professionnel</t>
        </is>
      </c>
      <c r="G2839" s="65" t="inlineStr">
        <is>
          <t>Toulouse</t>
        </is>
      </c>
      <c r="H2839" s="65" t="inlineStr">
        <is>
          <t>Nadia Cherif</t>
        </is>
      </c>
      <c r="I2839" s="65" t="inlineStr">
        <is>
          <t>Plomberie</t>
        </is>
      </c>
      <c r="J2839" s="65" t="inlineStr">
        <is>
          <t>PR-002</t>
        </is>
      </c>
      <c r="K2839" s="65" t="inlineStr">
        <is>
          <t>Recherche de fuite + réparation</t>
        </is>
      </c>
      <c r="L2839" s="67" t="n">
        <v>1</v>
      </c>
      <c r="M2839" s="68" t="n">
        <v>774.6799999999999</v>
      </c>
      <c r="N2839" s="65" t="inlineStr">
        <is>
          <t>Accepté</t>
        </is>
      </c>
      <c r="O2839" s="66" t="n">
        <v>46173</v>
      </c>
      <c r="P2839" s="67" t="n">
        <v>4</v>
      </c>
      <c r="Q2839" s="67" t="n">
        <v>2</v>
      </c>
      <c r="R2839" s="67">
        <f>$I2839</f>
        <v/>
      </c>
      <c r="S2839" s="67">
        <f>$K2839</f>
        <v/>
      </c>
      <c r="T2839" s="67">
        <f>IFERROR(INDEX(Clients!$G$2:$G$1020,MATCH($E2839,Clients!$A$2:$A$1020,0)),"")</f>
        <v/>
      </c>
      <c r="U2839" s="67">
        <f>IFERROR(INDEX(Clients!$I$2:$I$1020,MATCH($E2839,Clients!$A$2:$A$1020,0)),"")</f>
        <v/>
      </c>
      <c r="V2839" s="69">
        <f>1</f>
        <v/>
      </c>
      <c r="W2839" s="69">
        <f>IF($N2839="Accepté",1,0)</f>
        <v/>
      </c>
      <c r="X2839" s="68">
        <f>$M2839*$W2839</f>
        <v/>
      </c>
      <c r="Y2839" s="68">
        <f>IF($N2839="En cours",0,$M2839)</f>
        <v/>
      </c>
      <c r="Z2839" s="69">
        <f>IF($P2839="",0,1)</f>
        <v/>
      </c>
      <c r="AA2839" s="70">
        <f>IF($P2839="",0,$P2839)</f>
        <v/>
      </c>
      <c r="AB2839" s="69">
        <f>IF(AND($P2839&lt;&gt;"",$P2839&lt;=Paramètres!$C$14),1,0)</f>
        <v/>
      </c>
      <c r="AC2839" s="67">
        <f>IF($P2839="","Jamais relancé",IF($P2839&lt;=3,"0-3 j",IF($P2839&lt;=7,"4-7 j",IF($P2839&lt;=15,"8-15 j","Plus de 15 j"))))</f>
        <v/>
      </c>
      <c r="AD2839" s="67">
        <f>IF($M2839&lt;=1000,"Moins de 1 k€",IF($M2839&lt;=5000,"1 à 5 k€",IF($M2839&lt;=15000,"5 à 15 k€","Plus de 15 k€")))</f>
        <v/>
      </c>
    </row>
    <row r="2840">
      <c r="A2840" s="65" t="inlineStr">
        <is>
          <t>DEV-02839</t>
        </is>
      </c>
      <c r="B2840" s="66" t="n">
        <v>46126</v>
      </c>
      <c r="C2840" s="65" t="inlineStr">
        <is>
          <t>2026-04</t>
        </is>
      </c>
      <c r="D2840" s="65" t="inlineStr">
        <is>
          <t>2025-2026</t>
        </is>
      </c>
      <c r="E2840" s="65" t="inlineStr">
        <is>
          <t>CLI-0851</t>
        </is>
      </c>
      <c r="F2840" s="65" t="inlineStr">
        <is>
          <t>Particulier</t>
        </is>
      </c>
      <c r="G2840" s="65" t="inlineStr">
        <is>
          <t>Montpellier</t>
        </is>
      </c>
      <c r="H2840" s="65" t="inlineStr">
        <is>
          <t>Thomas Rey</t>
        </is>
      </c>
      <c r="I2840" s="65" t="inlineStr">
        <is>
          <t>Salle de bain</t>
        </is>
      </c>
      <c r="J2840" s="65" t="inlineStr">
        <is>
          <t>SB-003</t>
        </is>
      </c>
      <c r="K2840" s="65" t="inlineStr">
        <is>
          <t>Pose meuble vasque + robinetterie</t>
        </is>
      </c>
      <c r="L2840" s="67" t="n">
        <v>1</v>
      </c>
      <c r="M2840" s="68" t="n">
        <v>1429.03</v>
      </c>
      <c r="N2840" s="65" t="inlineStr">
        <is>
          <t>Sans réponse</t>
        </is>
      </c>
      <c r="O2840" s="66" t="n">
        <v>46150</v>
      </c>
      <c r="P2840" s="67" t="n">
        <v>14</v>
      </c>
      <c r="Q2840" s="67" t="n">
        <v>1</v>
      </c>
      <c r="R2840" s="67">
        <f>$I2840</f>
        <v/>
      </c>
      <c r="S2840" s="67">
        <f>$K2840</f>
        <v/>
      </c>
      <c r="T2840" s="67">
        <f>IFERROR(INDEX(Clients!$G$2:$G$1020,MATCH($E2840,Clients!$A$2:$A$1020,0)),"")</f>
        <v/>
      </c>
      <c r="U2840" s="67">
        <f>IFERROR(INDEX(Clients!$I$2:$I$1020,MATCH($E2840,Clients!$A$2:$A$1020,0)),"")</f>
        <v/>
      </c>
      <c r="V2840" s="69">
        <f>1</f>
        <v/>
      </c>
      <c r="W2840" s="69">
        <f>IF($N2840="Accepté",1,0)</f>
        <v/>
      </c>
      <c r="X2840" s="68">
        <f>$M2840*$W2840</f>
        <v/>
      </c>
      <c r="Y2840" s="68">
        <f>IF($N2840="En cours",0,$M2840)</f>
        <v/>
      </c>
      <c r="Z2840" s="69">
        <f>IF($P2840="",0,1)</f>
        <v/>
      </c>
      <c r="AA2840" s="70">
        <f>IF($P2840="",0,$P2840)</f>
        <v/>
      </c>
      <c r="AB2840" s="69">
        <f>IF(AND($P2840&lt;&gt;"",$P2840&lt;=Paramètres!$C$14),1,0)</f>
        <v/>
      </c>
      <c r="AC2840" s="67">
        <f>IF($P2840="","Jamais relancé",IF($P2840&lt;=3,"0-3 j",IF($P2840&lt;=7,"4-7 j",IF($P2840&lt;=15,"8-15 j","Plus de 15 j"))))</f>
        <v/>
      </c>
      <c r="AD2840" s="67">
        <f>IF($M2840&lt;=1000,"Moins de 1 k€",IF($M2840&lt;=5000,"1 à 5 k€",IF($M2840&lt;=15000,"5 à 15 k€","Plus de 15 k€")))</f>
        <v/>
      </c>
    </row>
    <row r="2841">
      <c r="A2841" s="65" t="inlineStr">
        <is>
          <t>DEV-02840</t>
        </is>
      </c>
      <c r="B2841" s="66" t="n">
        <v>46127</v>
      </c>
      <c r="C2841" s="65" t="inlineStr">
        <is>
          <t>2026-04</t>
        </is>
      </c>
      <c r="D2841" s="65" t="inlineStr">
        <is>
          <t>2025-2026</t>
        </is>
      </c>
      <c r="E2841" s="65" t="inlineStr">
        <is>
          <t>CLI-0609</t>
        </is>
      </c>
      <c r="F2841" s="65" t="inlineStr">
        <is>
          <t>Syndic</t>
        </is>
      </c>
      <c r="G2841" s="65" t="inlineStr">
        <is>
          <t>Bordeaux</t>
        </is>
      </c>
      <c r="H2841" s="65" t="inlineStr">
        <is>
          <t>Sophie Marchand</t>
        </is>
      </c>
      <c r="I2841" s="65" t="inlineStr">
        <is>
          <t>Dépannage</t>
        </is>
      </c>
      <c r="J2841" s="65" t="inlineStr">
        <is>
          <t>DP-002</t>
        </is>
      </c>
      <c r="K2841" s="65" t="inlineStr">
        <is>
          <t>Débouchage canalisation</t>
        </is>
      </c>
      <c r="L2841" s="67" t="n">
        <v>1</v>
      </c>
      <c r="M2841" s="68" t="n">
        <v>874.95</v>
      </c>
      <c r="N2841" s="65" t="inlineStr">
        <is>
          <t>Accepté</t>
        </is>
      </c>
      <c r="O2841" s="66" t="n">
        <v>46132</v>
      </c>
      <c r="P2841" s="67" t="n">
        <v>14</v>
      </c>
      <c r="Q2841" s="67" t="n">
        <v>0</v>
      </c>
      <c r="R2841" s="67">
        <f>$I2841</f>
        <v/>
      </c>
      <c r="S2841" s="67">
        <f>$K2841</f>
        <v/>
      </c>
      <c r="T2841" s="67">
        <f>IFERROR(INDEX(Clients!$G$2:$G$1020,MATCH($E2841,Clients!$A$2:$A$1020,0)),"")</f>
        <v/>
      </c>
      <c r="U2841" s="67">
        <f>IFERROR(INDEX(Clients!$I$2:$I$1020,MATCH($E2841,Clients!$A$2:$A$1020,0)),"")</f>
        <v/>
      </c>
      <c r="V2841" s="69">
        <f>1</f>
        <v/>
      </c>
      <c r="W2841" s="69">
        <f>IF($N2841="Accepté",1,0)</f>
        <v/>
      </c>
      <c r="X2841" s="68">
        <f>$M2841*$W2841</f>
        <v/>
      </c>
      <c r="Y2841" s="68">
        <f>IF($N2841="En cours",0,$M2841)</f>
        <v/>
      </c>
      <c r="Z2841" s="69">
        <f>IF($P2841="",0,1)</f>
        <v/>
      </c>
      <c r="AA2841" s="70">
        <f>IF($P2841="",0,$P2841)</f>
        <v/>
      </c>
      <c r="AB2841" s="69">
        <f>IF(AND($P2841&lt;&gt;"",$P2841&lt;=Paramètres!$C$14),1,0)</f>
        <v/>
      </c>
      <c r="AC2841" s="67">
        <f>IF($P2841="","Jamais relancé",IF($P2841&lt;=3,"0-3 j",IF($P2841&lt;=7,"4-7 j",IF($P2841&lt;=15,"8-15 j","Plus de 15 j"))))</f>
        <v/>
      </c>
      <c r="AD2841" s="67">
        <f>IF($M2841&lt;=1000,"Moins de 1 k€",IF($M2841&lt;=5000,"1 à 5 k€",IF($M2841&lt;=15000,"5 à 15 k€","Plus de 15 k€")))</f>
        <v/>
      </c>
    </row>
    <row r="2842">
      <c r="A2842" s="65" t="inlineStr">
        <is>
          <t>DEV-02841</t>
        </is>
      </c>
      <c r="B2842" s="66" t="n">
        <v>46127</v>
      </c>
      <c r="C2842" s="65" t="inlineStr">
        <is>
          <t>2026-04</t>
        </is>
      </c>
      <c r="D2842" s="65" t="inlineStr">
        <is>
          <t>2025-2026</t>
        </is>
      </c>
      <c r="E2842" s="65" t="inlineStr">
        <is>
          <t>CLI-0078</t>
        </is>
      </c>
      <c r="F2842" s="65" t="inlineStr">
        <is>
          <t>Collectivité</t>
        </is>
      </c>
      <c r="G2842" s="65" t="inlineStr">
        <is>
          <t>Toulouse</t>
        </is>
      </c>
      <c r="H2842" s="65" t="inlineStr">
        <is>
          <t>Julien Fabre</t>
        </is>
      </c>
      <c r="I2842" s="65" t="inlineStr">
        <is>
          <t>Électricité</t>
        </is>
      </c>
      <c r="J2842" s="65" t="inlineStr">
        <is>
          <t>EL-001</t>
        </is>
      </c>
      <c r="K2842" s="65" t="inlineStr">
        <is>
          <t>Mise aux normes tableau électrique</t>
        </is>
      </c>
      <c r="L2842" s="67" t="n">
        <v>1</v>
      </c>
      <c r="M2842" s="68" t="n">
        <v>4473.08</v>
      </c>
      <c r="N2842" s="65" t="inlineStr">
        <is>
          <t>Accepté</t>
        </is>
      </c>
      <c r="O2842" s="66" t="n">
        <v>46158</v>
      </c>
      <c r="P2842" s="67" t="n">
        <v>5</v>
      </c>
      <c r="Q2842" s="67" t="n">
        <v>3</v>
      </c>
      <c r="R2842" s="67">
        <f>$I2842</f>
        <v/>
      </c>
      <c r="S2842" s="67">
        <f>$K2842</f>
        <v/>
      </c>
      <c r="T2842" s="67">
        <f>IFERROR(INDEX(Clients!$G$2:$G$1020,MATCH($E2842,Clients!$A$2:$A$1020,0)),"")</f>
        <v/>
      </c>
      <c r="U2842" s="67">
        <f>IFERROR(INDEX(Clients!$I$2:$I$1020,MATCH($E2842,Clients!$A$2:$A$1020,0)),"")</f>
        <v/>
      </c>
      <c r="V2842" s="69">
        <f>1</f>
        <v/>
      </c>
      <c r="W2842" s="69">
        <f>IF($N2842="Accepté",1,0)</f>
        <v/>
      </c>
      <c r="X2842" s="68">
        <f>$M2842*$W2842</f>
        <v/>
      </c>
      <c r="Y2842" s="68">
        <f>IF($N2842="En cours",0,$M2842)</f>
        <v/>
      </c>
      <c r="Z2842" s="69">
        <f>IF($P2842="",0,1)</f>
        <v/>
      </c>
      <c r="AA2842" s="70">
        <f>IF($P2842="",0,$P2842)</f>
        <v/>
      </c>
      <c r="AB2842" s="69">
        <f>IF(AND($P2842&lt;&gt;"",$P2842&lt;=Paramètres!$C$14),1,0)</f>
        <v/>
      </c>
      <c r="AC2842" s="67">
        <f>IF($P2842="","Jamais relancé",IF($P2842&lt;=3,"0-3 j",IF($P2842&lt;=7,"4-7 j",IF($P2842&lt;=15,"8-15 j","Plus de 15 j"))))</f>
        <v/>
      </c>
      <c r="AD2842" s="67">
        <f>IF($M2842&lt;=1000,"Moins de 1 k€",IF($M2842&lt;=5000,"1 à 5 k€",IF($M2842&lt;=15000,"5 à 15 k€","Plus de 15 k€")))</f>
        <v/>
      </c>
    </row>
    <row r="2843">
      <c r="A2843" s="65" t="inlineStr">
        <is>
          <t>DEV-02842</t>
        </is>
      </c>
      <c r="B2843" s="66" t="n">
        <v>46127</v>
      </c>
      <c r="C2843" s="65" t="inlineStr">
        <is>
          <t>2026-04</t>
        </is>
      </c>
      <c r="D2843" s="65" t="inlineStr">
        <is>
          <t>2025-2026</t>
        </is>
      </c>
      <c r="E2843" s="65" t="inlineStr">
        <is>
          <t>CLI-0348</t>
        </is>
      </c>
      <c r="F2843" s="65" t="inlineStr">
        <is>
          <t>Particulier</t>
        </is>
      </c>
      <c r="G2843" s="65" t="inlineStr">
        <is>
          <t>Bordeaux</t>
        </is>
      </c>
      <c r="H2843" s="65" t="inlineStr">
        <is>
          <t>Sophie Marchand</t>
        </is>
      </c>
      <c r="I2843" s="65" t="inlineStr">
        <is>
          <t>Électricité</t>
        </is>
      </c>
      <c r="J2843" s="65" t="inlineStr">
        <is>
          <t>EL-002</t>
        </is>
      </c>
      <c r="K2843" s="65" t="inlineStr">
        <is>
          <t>Installation borne de recharge VE</t>
        </is>
      </c>
      <c r="L2843" s="67" t="n">
        <v>2</v>
      </c>
      <c r="M2843" s="68" t="n">
        <v>3081.41</v>
      </c>
      <c r="N2843" s="65" t="inlineStr">
        <is>
          <t>Accepté</t>
        </is>
      </c>
      <c r="O2843" s="66" t="n">
        <v>46131</v>
      </c>
      <c r="P2843" s="67" t="n">
        <v>6</v>
      </c>
      <c r="Q2843" s="67" t="n">
        <v>0</v>
      </c>
      <c r="R2843" s="67">
        <f>$I2843</f>
        <v/>
      </c>
      <c r="S2843" s="67">
        <f>$K2843</f>
        <v/>
      </c>
      <c r="T2843" s="67">
        <f>IFERROR(INDEX(Clients!$G$2:$G$1020,MATCH($E2843,Clients!$A$2:$A$1020,0)),"")</f>
        <v/>
      </c>
      <c r="U2843" s="67">
        <f>IFERROR(INDEX(Clients!$I$2:$I$1020,MATCH($E2843,Clients!$A$2:$A$1020,0)),"")</f>
        <v/>
      </c>
      <c r="V2843" s="69">
        <f>1</f>
        <v/>
      </c>
      <c r="W2843" s="69">
        <f>IF($N2843="Accepté",1,0)</f>
        <v/>
      </c>
      <c r="X2843" s="68">
        <f>$M2843*$W2843</f>
        <v/>
      </c>
      <c r="Y2843" s="68">
        <f>IF($N2843="En cours",0,$M2843)</f>
        <v/>
      </c>
      <c r="Z2843" s="69">
        <f>IF($P2843="",0,1)</f>
        <v/>
      </c>
      <c r="AA2843" s="70">
        <f>IF($P2843="",0,$P2843)</f>
        <v/>
      </c>
      <c r="AB2843" s="69">
        <f>IF(AND($P2843&lt;&gt;"",$P2843&lt;=Paramètres!$C$14),1,0)</f>
        <v/>
      </c>
      <c r="AC2843" s="67">
        <f>IF($P2843="","Jamais relancé",IF($P2843&lt;=3,"0-3 j",IF($P2843&lt;=7,"4-7 j",IF($P2843&lt;=15,"8-15 j","Plus de 15 j"))))</f>
        <v/>
      </c>
      <c r="AD2843" s="67">
        <f>IF($M2843&lt;=1000,"Moins de 1 k€",IF($M2843&lt;=5000,"1 à 5 k€",IF($M2843&lt;=15000,"5 à 15 k€","Plus de 15 k€")))</f>
        <v/>
      </c>
    </row>
    <row r="2844">
      <c r="A2844" s="65" t="inlineStr">
        <is>
          <t>DEV-02843</t>
        </is>
      </c>
      <c r="B2844" s="66" t="n">
        <v>46127</v>
      </c>
      <c r="C2844" s="65" t="inlineStr">
        <is>
          <t>2026-04</t>
        </is>
      </c>
      <c r="D2844" s="65" t="inlineStr">
        <is>
          <t>2025-2026</t>
        </is>
      </c>
      <c r="E2844" s="65" t="inlineStr">
        <is>
          <t>CLI-0248</t>
        </is>
      </c>
      <c r="F2844" s="65" t="inlineStr">
        <is>
          <t>Particulier</t>
        </is>
      </c>
      <c r="G2844" s="65" t="inlineStr">
        <is>
          <t>Bordeaux</t>
        </is>
      </c>
      <c r="H2844" s="65" t="inlineStr">
        <is>
          <t>Karim Belkacem</t>
        </is>
      </c>
      <c r="I2844" s="65" t="inlineStr">
        <is>
          <t>Électricité</t>
        </is>
      </c>
      <c r="J2844" s="65" t="inlineStr">
        <is>
          <t>EL-003</t>
        </is>
      </c>
      <c r="K2844" s="65" t="inlineStr">
        <is>
          <t>Rénovation électrique complète</t>
        </is>
      </c>
      <c r="L2844" s="67" t="n">
        <v>1</v>
      </c>
      <c r="M2844" s="68" t="n">
        <v>10897.3</v>
      </c>
      <c r="N2844" s="65" t="inlineStr">
        <is>
          <t>Accepté</t>
        </is>
      </c>
      <c r="O2844" s="66" t="n">
        <v>46148</v>
      </c>
      <c r="P2844" s="67" t="n">
        <v>4</v>
      </c>
      <c r="Q2844" s="67" t="n">
        <v>2</v>
      </c>
      <c r="R2844" s="67">
        <f>$I2844</f>
        <v/>
      </c>
      <c r="S2844" s="67">
        <f>$K2844</f>
        <v/>
      </c>
      <c r="T2844" s="67">
        <f>IFERROR(INDEX(Clients!$G$2:$G$1020,MATCH($E2844,Clients!$A$2:$A$1020,0)),"")</f>
        <v/>
      </c>
      <c r="U2844" s="67">
        <f>IFERROR(INDEX(Clients!$I$2:$I$1020,MATCH($E2844,Clients!$A$2:$A$1020,0)),"")</f>
        <v/>
      </c>
      <c r="V2844" s="69">
        <f>1</f>
        <v/>
      </c>
      <c r="W2844" s="69">
        <f>IF($N2844="Accepté",1,0)</f>
        <v/>
      </c>
      <c r="X2844" s="68">
        <f>$M2844*$W2844</f>
        <v/>
      </c>
      <c r="Y2844" s="68">
        <f>IF($N2844="En cours",0,$M2844)</f>
        <v/>
      </c>
      <c r="Z2844" s="69">
        <f>IF($P2844="",0,1)</f>
        <v/>
      </c>
      <c r="AA2844" s="70">
        <f>IF($P2844="",0,$P2844)</f>
        <v/>
      </c>
      <c r="AB2844" s="69">
        <f>IF(AND($P2844&lt;&gt;"",$P2844&lt;=Paramètres!$C$14),1,0)</f>
        <v/>
      </c>
      <c r="AC2844" s="67">
        <f>IF($P2844="","Jamais relancé",IF($P2844&lt;=3,"0-3 j",IF($P2844&lt;=7,"4-7 j",IF($P2844&lt;=15,"8-15 j","Plus de 15 j"))))</f>
        <v/>
      </c>
      <c r="AD2844" s="67">
        <f>IF($M2844&lt;=1000,"Moins de 1 k€",IF($M2844&lt;=5000,"1 à 5 k€",IF($M2844&lt;=15000,"5 à 15 k€","Plus de 15 k€")))</f>
        <v/>
      </c>
    </row>
    <row r="2845">
      <c r="A2845" s="65" t="inlineStr">
        <is>
          <t>DEV-02844</t>
        </is>
      </c>
      <c r="B2845" s="66" t="n">
        <v>46127</v>
      </c>
      <c r="C2845" s="65" t="inlineStr">
        <is>
          <t>2026-04</t>
        </is>
      </c>
      <c r="D2845" s="65" t="inlineStr">
        <is>
          <t>2025-2026</t>
        </is>
      </c>
      <c r="E2845" s="65" t="inlineStr">
        <is>
          <t>CLI-0749</t>
        </is>
      </c>
      <c r="F2845" s="65" t="inlineStr">
        <is>
          <t>Professionnel</t>
        </is>
      </c>
      <c r="G2845" s="65" t="inlineStr">
        <is>
          <t>Montpellier</t>
        </is>
      </c>
      <c r="H2845" s="65" t="inlineStr">
        <is>
          <t>Thomas Rey</t>
        </is>
      </c>
      <c r="I2845" s="65" t="inlineStr">
        <is>
          <t>Dépannage</t>
        </is>
      </c>
      <c r="J2845" s="65" t="inlineStr">
        <is>
          <t>DP-002</t>
        </is>
      </c>
      <c r="K2845" s="65" t="inlineStr">
        <is>
          <t>Débouchage canalisation</t>
        </is>
      </c>
      <c r="L2845" s="67" t="n">
        <v>1</v>
      </c>
      <c r="M2845" s="68" t="n">
        <v>723.86</v>
      </c>
      <c r="N2845" s="65" t="inlineStr">
        <is>
          <t>Refusé</t>
        </is>
      </c>
      <c r="O2845" s="66" t="n">
        <v>46140</v>
      </c>
      <c r="P2845" s="67" t="n"/>
      <c r="Q2845" s="67" t="n">
        <v>0</v>
      </c>
      <c r="R2845" s="67">
        <f>$I2845</f>
        <v/>
      </c>
      <c r="S2845" s="67">
        <f>$K2845</f>
        <v/>
      </c>
      <c r="T2845" s="67">
        <f>IFERROR(INDEX(Clients!$G$2:$G$1020,MATCH($E2845,Clients!$A$2:$A$1020,0)),"")</f>
        <v/>
      </c>
      <c r="U2845" s="67">
        <f>IFERROR(INDEX(Clients!$I$2:$I$1020,MATCH($E2845,Clients!$A$2:$A$1020,0)),"")</f>
        <v/>
      </c>
      <c r="V2845" s="69">
        <f>1</f>
        <v/>
      </c>
      <c r="W2845" s="69">
        <f>IF($N2845="Accepté",1,0)</f>
        <v/>
      </c>
      <c r="X2845" s="68">
        <f>$M2845*$W2845</f>
        <v/>
      </c>
      <c r="Y2845" s="68">
        <f>IF($N2845="En cours",0,$M2845)</f>
        <v/>
      </c>
      <c r="Z2845" s="69">
        <f>IF($P2845="",0,1)</f>
        <v/>
      </c>
      <c r="AA2845" s="70">
        <f>IF($P2845="",0,$P2845)</f>
        <v/>
      </c>
      <c r="AB2845" s="69">
        <f>IF(AND($P2845&lt;&gt;"",$P2845&lt;=Paramètres!$C$14),1,0)</f>
        <v/>
      </c>
      <c r="AC2845" s="67">
        <f>IF($P2845="","Jamais relancé",IF($P2845&lt;=3,"0-3 j",IF($P2845&lt;=7,"4-7 j",IF($P2845&lt;=15,"8-15 j","Plus de 15 j"))))</f>
        <v/>
      </c>
      <c r="AD2845" s="67">
        <f>IF($M2845&lt;=1000,"Moins de 1 k€",IF($M2845&lt;=5000,"1 à 5 k€",IF($M2845&lt;=15000,"5 à 15 k€","Plus de 15 k€")))</f>
        <v/>
      </c>
    </row>
    <row r="2846">
      <c r="A2846" s="65" t="inlineStr">
        <is>
          <t>DEV-02845</t>
        </is>
      </c>
      <c r="B2846" s="66" t="n">
        <v>46128</v>
      </c>
      <c r="C2846" s="65" t="inlineStr">
        <is>
          <t>2026-04</t>
        </is>
      </c>
      <c r="D2846" s="65" t="inlineStr">
        <is>
          <t>2025-2026</t>
        </is>
      </c>
      <c r="E2846" s="65" t="inlineStr">
        <is>
          <t>CLI-0870</t>
        </is>
      </c>
      <c r="F2846" s="65" t="inlineStr">
        <is>
          <t>Professionnel</t>
        </is>
      </c>
      <c r="G2846" s="65" t="inlineStr">
        <is>
          <t>Bordeaux</t>
        </is>
      </c>
      <c r="H2846" s="65" t="inlineStr">
        <is>
          <t>Karim Belkacem</t>
        </is>
      </c>
      <c r="I2846" s="65" t="inlineStr">
        <is>
          <t>Chauffage</t>
        </is>
      </c>
      <c r="J2846" s="65" t="inlineStr">
        <is>
          <t>CH-005</t>
        </is>
      </c>
      <c r="K2846" s="65" t="inlineStr">
        <is>
          <t>Désembouage circuit chauffage</t>
        </is>
      </c>
      <c r="L2846" s="67" t="n">
        <v>1</v>
      </c>
      <c r="M2846" s="68" t="n">
        <v>1400.16</v>
      </c>
      <c r="N2846" s="65" t="inlineStr">
        <is>
          <t>Refusé</t>
        </is>
      </c>
      <c r="O2846" s="66" t="n">
        <v>46145</v>
      </c>
      <c r="P2846" s="67" t="n">
        <v>12</v>
      </c>
      <c r="Q2846" s="67" t="n">
        <v>1</v>
      </c>
      <c r="R2846" s="67">
        <f>$I2846</f>
        <v/>
      </c>
      <c r="S2846" s="67">
        <f>$K2846</f>
        <v/>
      </c>
      <c r="T2846" s="67">
        <f>IFERROR(INDEX(Clients!$G$2:$G$1020,MATCH($E2846,Clients!$A$2:$A$1020,0)),"")</f>
        <v/>
      </c>
      <c r="U2846" s="67">
        <f>IFERROR(INDEX(Clients!$I$2:$I$1020,MATCH($E2846,Clients!$A$2:$A$1020,0)),"")</f>
        <v/>
      </c>
      <c r="V2846" s="69">
        <f>1</f>
        <v/>
      </c>
      <c r="W2846" s="69">
        <f>IF($N2846="Accepté",1,0)</f>
        <v/>
      </c>
      <c r="X2846" s="68">
        <f>$M2846*$W2846</f>
        <v/>
      </c>
      <c r="Y2846" s="68">
        <f>IF($N2846="En cours",0,$M2846)</f>
        <v/>
      </c>
      <c r="Z2846" s="69">
        <f>IF($P2846="",0,1)</f>
        <v/>
      </c>
      <c r="AA2846" s="70">
        <f>IF($P2846="",0,$P2846)</f>
        <v/>
      </c>
      <c r="AB2846" s="69">
        <f>IF(AND($P2846&lt;&gt;"",$P2846&lt;=Paramètres!$C$14),1,0)</f>
        <v/>
      </c>
      <c r="AC2846" s="67">
        <f>IF($P2846="","Jamais relancé",IF($P2846&lt;=3,"0-3 j",IF($P2846&lt;=7,"4-7 j",IF($P2846&lt;=15,"8-15 j","Plus de 15 j"))))</f>
        <v/>
      </c>
      <c r="AD2846" s="67">
        <f>IF($M2846&lt;=1000,"Moins de 1 k€",IF($M2846&lt;=5000,"1 à 5 k€",IF($M2846&lt;=15000,"5 à 15 k€","Plus de 15 k€")))</f>
        <v/>
      </c>
    </row>
    <row r="2847">
      <c r="A2847" s="65" t="inlineStr">
        <is>
          <t>DEV-02846</t>
        </is>
      </c>
      <c r="B2847" s="66" t="n">
        <v>46128</v>
      </c>
      <c r="C2847" s="65" t="inlineStr">
        <is>
          <t>2026-04</t>
        </is>
      </c>
      <c r="D2847" s="65" t="inlineStr">
        <is>
          <t>2025-2026</t>
        </is>
      </c>
      <c r="E2847" s="65" t="inlineStr">
        <is>
          <t>CLI-0099</t>
        </is>
      </c>
      <c r="F2847" s="65" t="inlineStr">
        <is>
          <t>Particulier</t>
        </is>
      </c>
      <c r="G2847" s="65" t="inlineStr">
        <is>
          <t>Bordeaux</t>
        </is>
      </c>
      <c r="H2847" s="65" t="inlineStr">
        <is>
          <t>Karim Belkacem</t>
        </is>
      </c>
      <c r="I2847" s="65" t="inlineStr">
        <is>
          <t>Dépannage</t>
        </is>
      </c>
      <c r="J2847" s="65" t="inlineStr">
        <is>
          <t>DP-001</t>
        </is>
      </c>
      <c r="K2847" s="65" t="inlineStr">
        <is>
          <t>Dépannage plomberie urgence</t>
        </is>
      </c>
      <c r="L2847" s="67" t="n">
        <v>1</v>
      </c>
      <c r="M2847" s="68" t="n">
        <v>266.13</v>
      </c>
      <c r="N2847" s="65" t="inlineStr">
        <is>
          <t>Sans réponse</t>
        </is>
      </c>
      <c r="O2847" s="66" t="n">
        <v>46149</v>
      </c>
      <c r="P2847" s="67" t="n">
        <v>7</v>
      </c>
      <c r="Q2847" s="67" t="n">
        <v>1</v>
      </c>
      <c r="R2847" s="67">
        <f>$I2847</f>
        <v/>
      </c>
      <c r="S2847" s="67">
        <f>$K2847</f>
        <v/>
      </c>
      <c r="T2847" s="67">
        <f>IFERROR(INDEX(Clients!$G$2:$G$1020,MATCH($E2847,Clients!$A$2:$A$1020,0)),"")</f>
        <v/>
      </c>
      <c r="U2847" s="67">
        <f>IFERROR(INDEX(Clients!$I$2:$I$1020,MATCH($E2847,Clients!$A$2:$A$1020,0)),"")</f>
        <v/>
      </c>
      <c r="V2847" s="69">
        <f>1</f>
        <v/>
      </c>
      <c r="W2847" s="69">
        <f>IF($N2847="Accepté",1,0)</f>
        <v/>
      </c>
      <c r="X2847" s="68">
        <f>$M2847*$W2847</f>
        <v/>
      </c>
      <c r="Y2847" s="68">
        <f>IF($N2847="En cours",0,$M2847)</f>
        <v/>
      </c>
      <c r="Z2847" s="69">
        <f>IF($P2847="",0,1)</f>
        <v/>
      </c>
      <c r="AA2847" s="70">
        <f>IF($P2847="",0,$P2847)</f>
        <v/>
      </c>
      <c r="AB2847" s="69">
        <f>IF(AND($P2847&lt;&gt;"",$P2847&lt;=Paramètres!$C$14),1,0)</f>
        <v/>
      </c>
      <c r="AC2847" s="67">
        <f>IF($P2847="","Jamais relancé",IF($P2847&lt;=3,"0-3 j",IF($P2847&lt;=7,"4-7 j",IF($P2847&lt;=15,"8-15 j","Plus de 15 j"))))</f>
        <v/>
      </c>
      <c r="AD2847" s="67">
        <f>IF($M2847&lt;=1000,"Moins de 1 k€",IF($M2847&lt;=5000,"1 à 5 k€",IF($M2847&lt;=15000,"5 à 15 k€","Plus de 15 k€")))</f>
        <v/>
      </c>
    </row>
    <row r="2848">
      <c r="A2848" s="65" t="inlineStr">
        <is>
          <t>DEV-02847</t>
        </is>
      </c>
      <c r="B2848" s="66" t="n">
        <v>46128</v>
      </c>
      <c r="C2848" s="65" t="inlineStr">
        <is>
          <t>2026-04</t>
        </is>
      </c>
      <c r="D2848" s="65" t="inlineStr">
        <is>
          <t>2025-2026</t>
        </is>
      </c>
      <c r="E2848" s="65" t="inlineStr">
        <is>
          <t>CLI-0004</t>
        </is>
      </c>
      <c r="F2848" s="65" t="inlineStr">
        <is>
          <t>Particulier</t>
        </is>
      </c>
      <c r="G2848" s="65" t="inlineStr">
        <is>
          <t>Bordeaux</t>
        </is>
      </c>
      <c r="H2848" s="65" t="inlineStr">
        <is>
          <t>Karim Belkacem</t>
        </is>
      </c>
      <c r="I2848" s="65" t="inlineStr">
        <is>
          <t>Plomberie</t>
        </is>
      </c>
      <c r="J2848" s="65" t="inlineStr">
        <is>
          <t>PR-001</t>
        </is>
      </c>
      <c r="K2848" s="65" t="inlineStr">
        <is>
          <t>Remplacement chauffe-eau 200 L</t>
        </is>
      </c>
      <c r="L2848" s="67" t="n">
        <v>1</v>
      </c>
      <c r="M2848" s="68" t="n">
        <v>1184.44</v>
      </c>
      <c r="N2848" s="65" t="inlineStr">
        <is>
          <t>Sans réponse</t>
        </is>
      </c>
      <c r="O2848" s="66" t="n">
        <v>46141</v>
      </c>
      <c r="P2848" s="67" t="n">
        <v>4</v>
      </c>
      <c r="Q2848" s="67" t="n">
        <v>2</v>
      </c>
      <c r="R2848" s="67">
        <f>$I2848</f>
        <v/>
      </c>
      <c r="S2848" s="67">
        <f>$K2848</f>
        <v/>
      </c>
      <c r="T2848" s="67">
        <f>IFERROR(INDEX(Clients!$G$2:$G$1020,MATCH($E2848,Clients!$A$2:$A$1020,0)),"")</f>
        <v/>
      </c>
      <c r="U2848" s="67">
        <f>IFERROR(INDEX(Clients!$I$2:$I$1020,MATCH($E2848,Clients!$A$2:$A$1020,0)),"")</f>
        <v/>
      </c>
      <c r="V2848" s="69">
        <f>1</f>
        <v/>
      </c>
      <c r="W2848" s="69">
        <f>IF($N2848="Accepté",1,0)</f>
        <v/>
      </c>
      <c r="X2848" s="68">
        <f>$M2848*$W2848</f>
        <v/>
      </c>
      <c r="Y2848" s="68">
        <f>IF($N2848="En cours",0,$M2848)</f>
        <v/>
      </c>
      <c r="Z2848" s="69">
        <f>IF($P2848="",0,1)</f>
        <v/>
      </c>
      <c r="AA2848" s="70">
        <f>IF($P2848="",0,$P2848)</f>
        <v/>
      </c>
      <c r="AB2848" s="69">
        <f>IF(AND($P2848&lt;&gt;"",$P2848&lt;=Paramètres!$C$14),1,0)</f>
        <v/>
      </c>
      <c r="AC2848" s="67">
        <f>IF($P2848="","Jamais relancé",IF($P2848&lt;=3,"0-3 j",IF($P2848&lt;=7,"4-7 j",IF($P2848&lt;=15,"8-15 j","Plus de 15 j"))))</f>
        <v/>
      </c>
      <c r="AD2848" s="67">
        <f>IF($M2848&lt;=1000,"Moins de 1 k€",IF($M2848&lt;=5000,"1 à 5 k€",IF($M2848&lt;=15000,"5 à 15 k€","Plus de 15 k€")))</f>
        <v/>
      </c>
    </row>
    <row r="2849">
      <c r="A2849" s="65" t="inlineStr">
        <is>
          <t>DEV-02848</t>
        </is>
      </c>
      <c r="B2849" s="66" t="n">
        <v>46128</v>
      </c>
      <c r="C2849" s="65" t="inlineStr">
        <is>
          <t>2026-04</t>
        </is>
      </c>
      <c r="D2849" s="65" t="inlineStr">
        <is>
          <t>2025-2026</t>
        </is>
      </c>
      <c r="E2849" s="65" t="inlineStr">
        <is>
          <t>CLI-0591</t>
        </is>
      </c>
      <c r="F2849" s="65" t="inlineStr">
        <is>
          <t>Professionnel</t>
        </is>
      </c>
      <c r="G2849" s="65" t="inlineStr">
        <is>
          <t>Montpellier</t>
        </is>
      </c>
      <c r="H2849" s="65" t="inlineStr">
        <is>
          <t>Thomas Rey</t>
        </is>
      </c>
      <c r="I2849" s="65" t="inlineStr">
        <is>
          <t>Dépannage</t>
        </is>
      </c>
      <c r="J2849" s="65" t="inlineStr">
        <is>
          <t>DP-001</t>
        </is>
      </c>
      <c r="K2849" s="65" t="inlineStr">
        <is>
          <t>Dépannage plomberie urgence</t>
        </is>
      </c>
      <c r="L2849" s="67" t="n">
        <v>1</v>
      </c>
      <c r="M2849" s="68" t="n">
        <v>478.17</v>
      </c>
      <c r="N2849" s="65" t="inlineStr">
        <is>
          <t>Accepté</t>
        </is>
      </c>
      <c r="O2849" s="66" t="n">
        <v>46155</v>
      </c>
      <c r="P2849" s="67" t="n">
        <v>9</v>
      </c>
      <c r="Q2849" s="67" t="n">
        <v>3</v>
      </c>
      <c r="R2849" s="67">
        <f>$I2849</f>
        <v/>
      </c>
      <c r="S2849" s="67">
        <f>$K2849</f>
        <v/>
      </c>
      <c r="T2849" s="67">
        <f>IFERROR(INDEX(Clients!$G$2:$G$1020,MATCH($E2849,Clients!$A$2:$A$1020,0)),"")</f>
        <v/>
      </c>
      <c r="U2849" s="67">
        <f>IFERROR(INDEX(Clients!$I$2:$I$1020,MATCH($E2849,Clients!$A$2:$A$1020,0)),"")</f>
        <v/>
      </c>
      <c r="V2849" s="69">
        <f>1</f>
        <v/>
      </c>
      <c r="W2849" s="69">
        <f>IF($N2849="Accepté",1,0)</f>
        <v/>
      </c>
      <c r="X2849" s="68">
        <f>$M2849*$W2849</f>
        <v/>
      </c>
      <c r="Y2849" s="68">
        <f>IF($N2849="En cours",0,$M2849)</f>
        <v/>
      </c>
      <c r="Z2849" s="69">
        <f>IF($P2849="",0,1)</f>
        <v/>
      </c>
      <c r="AA2849" s="70">
        <f>IF($P2849="",0,$P2849)</f>
        <v/>
      </c>
      <c r="AB2849" s="69">
        <f>IF(AND($P2849&lt;&gt;"",$P2849&lt;=Paramètres!$C$14),1,0)</f>
        <v/>
      </c>
      <c r="AC2849" s="67">
        <f>IF($P2849="","Jamais relancé",IF($P2849&lt;=3,"0-3 j",IF($P2849&lt;=7,"4-7 j",IF($P2849&lt;=15,"8-15 j","Plus de 15 j"))))</f>
        <v/>
      </c>
      <c r="AD2849" s="67">
        <f>IF($M2849&lt;=1000,"Moins de 1 k€",IF($M2849&lt;=5000,"1 à 5 k€",IF($M2849&lt;=15000,"5 à 15 k€","Plus de 15 k€")))</f>
        <v/>
      </c>
    </row>
    <row r="2850">
      <c r="A2850" s="65" t="inlineStr">
        <is>
          <t>DEV-02849</t>
        </is>
      </c>
      <c r="B2850" s="66" t="n">
        <v>46129</v>
      </c>
      <c r="C2850" s="65" t="inlineStr">
        <is>
          <t>2026-04</t>
        </is>
      </c>
      <c r="D2850" s="65" t="inlineStr">
        <is>
          <t>2025-2026</t>
        </is>
      </c>
      <c r="E2850" s="65" t="inlineStr">
        <is>
          <t>CLI-0361</t>
        </is>
      </c>
      <c r="F2850" s="65" t="inlineStr">
        <is>
          <t>Particulier</t>
        </is>
      </c>
      <c r="G2850" s="65" t="inlineStr">
        <is>
          <t>Bordeaux</t>
        </is>
      </c>
      <c r="H2850" s="65" t="inlineStr">
        <is>
          <t>Sophie Marchand</t>
        </is>
      </c>
      <c r="I2850" s="65" t="inlineStr">
        <is>
          <t>Électricité</t>
        </is>
      </c>
      <c r="J2850" s="65" t="inlineStr">
        <is>
          <t>EL-001</t>
        </is>
      </c>
      <c r="K2850" s="65" t="inlineStr">
        <is>
          <t>Mise aux normes tableau électrique</t>
        </is>
      </c>
      <c r="L2850" s="67" t="n">
        <v>1</v>
      </c>
      <c r="M2850" s="68" t="n">
        <v>2058.51</v>
      </c>
      <c r="N2850" s="65" t="inlineStr">
        <is>
          <t>Sans réponse</t>
        </is>
      </c>
      <c r="O2850" s="66" t="n">
        <v>46151</v>
      </c>
      <c r="P2850" s="67" t="n">
        <v>14</v>
      </c>
      <c r="Q2850" s="67" t="n">
        <v>1</v>
      </c>
      <c r="R2850" s="67">
        <f>$I2850</f>
        <v/>
      </c>
      <c r="S2850" s="67">
        <f>$K2850</f>
        <v/>
      </c>
      <c r="T2850" s="67">
        <f>IFERROR(INDEX(Clients!$G$2:$G$1020,MATCH($E2850,Clients!$A$2:$A$1020,0)),"")</f>
        <v/>
      </c>
      <c r="U2850" s="67">
        <f>IFERROR(INDEX(Clients!$I$2:$I$1020,MATCH($E2850,Clients!$A$2:$A$1020,0)),"")</f>
        <v/>
      </c>
      <c r="V2850" s="69">
        <f>1</f>
        <v/>
      </c>
      <c r="W2850" s="69">
        <f>IF($N2850="Accepté",1,0)</f>
        <v/>
      </c>
      <c r="X2850" s="68">
        <f>$M2850*$W2850</f>
        <v/>
      </c>
      <c r="Y2850" s="68">
        <f>IF($N2850="En cours",0,$M2850)</f>
        <v/>
      </c>
      <c r="Z2850" s="69">
        <f>IF($P2850="",0,1)</f>
        <v/>
      </c>
      <c r="AA2850" s="70">
        <f>IF($P2850="",0,$P2850)</f>
        <v/>
      </c>
      <c r="AB2850" s="69">
        <f>IF(AND($P2850&lt;&gt;"",$P2850&lt;=Paramètres!$C$14),1,0)</f>
        <v/>
      </c>
      <c r="AC2850" s="67">
        <f>IF($P2850="","Jamais relancé",IF($P2850&lt;=3,"0-3 j",IF($P2850&lt;=7,"4-7 j",IF($P2850&lt;=15,"8-15 j","Plus de 15 j"))))</f>
        <v/>
      </c>
      <c r="AD2850" s="67">
        <f>IF($M2850&lt;=1000,"Moins de 1 k€",IF($M2850&lt;=5000,"1 à 5 k€",IF($M2850&lt;=15000,"5 à 15 k€","Plus de 15 k€")))</f>
        <v/>
      </c>
    </row>
    <row r="2851">
      <c r="A2851" s="65" t="inlineStr">
        <is>
          <t>DEV-02850</t>
        </is>
      </c>
      <c r="B2851" s="66" t="n">
        <v>46129</v>
      </c>
      <c r="C2851" s="65" t="inlineStr">
        <is>
          <t>2026-04</t>
        </is>
      </c>
      <c r="D2851" s="65" t="inlineStr">
        <is>
          <t>2025-2026</t>
        </is>
      </c>
      <c r="E2851" s="65" t="inlineStr">
        <is>
          <t>CLI-0607</t>
        </is>
      </c>
      <c r="F2851" s="65" t="inlineStr">
        <is>
          <t>Syndic</t>
        </is>
      </c>
      <c r="G2851" s="65" t="inlineStr">
        <is>
          <t>Toulouse</t>
        </is>
      </c>
      <c r="H2851" s="65" t="inlineStr">
        <is>
          <t>Julien Fabre</t>
        </is>
      </c>
      <c r="I2851" s="65" t="inlineStr">
        <is>
          <t>Électricité</t>
        </is>
      </c>
      <c r="J2851" s="65" t="inlineStr">
        <is>
          <t>EL-002</t>
        </is>
      </c>
      <c r="K2851" s="65" t="inlineStr">
        <is>
          <t>Installation borne de recharge VE</t>
        </is>
      </c>
      <c r="L2851" s="67" t="n">
        <v>1</v>
      </c>
      <c r="M2851" s="68" t="n">
        <v>3187.35</v>
      </c>
      <c r="N2851" s="65" t="inlineStr">
        <is>
          <t>Accepté</t>
        </is>
      </c>
      <c r="O2851" s="66" t="n">
        <v>46153</v>
      </c>
      <c r="P2851" s="67" t="n">
        <v>7</v>
      </c>
      <c r="Q2851" s="67" t="n">
        <v>1</v>
      </c>
      <c r="R2851" s="67">
        <f>$I2851</f>
        <v/>
      </c>
      <c r="S2851" s="67">
        <f>$K2851</f>
        <v/>
      </c>
      <c r="T2851" s="67">
        <f>IFERROR(INDEX(Clients!$G$2:$G$1020,MATCH($E2851,Clients!$A$2:$A$1020,0)),"")</f>
        <v/>
      </c>
      <c r="U2851" s="67">
        <f>IFERROR(INDEX(Clients!$I$2:$I$1020,MATCH($E2851,Clients!$A$2:$A$1020,0)),"")</f>
        <v/>
      </c>
      <c r="V2851" s="69">
        <f>1</f>
        <v/>
      </c>
      <c r="W2851" s="69">
        <f>IF($N2851="Accepté",1,0)</f>
        <v/>
      </c>
      <c r="X2851" s="68">
        <f>$M2851*$W2851</f>
        <v/>
      </c>
      <c r="Y2851" s="68">
        <f>IF($N2851="En cours",0,$M2851)</f>
        <v/>
      </c>
      <c r="Z2851" s="69">
        <f>IF($P2851="",0,1)</f>
        <v/>
      </c>
      <c r="AA2851" s="70">
        <f>IF($P2851="",0,$P2851)</f>
        <v/>
      </c>
      <c r="AB2851" s="69">
        <f>IF(AND($P2851&lt;&gt;"",$P2851&lt;=Paramètres!$C$14),1,0)</f>
        <v/>
      </c>
      <c r="AC2851" s="67">
        <f>IF($P2851="","Jamais relancé",IF($P2851&lt;=3,"0-3 j",IF($P2851&lt;=7,"4-7 j",IF($P2851&lt;=15,"8-15 j","Plus de 15 j"))))</f>
        <v/>
      </c>
      <c r="AD2851" s="67">
        <f>IF($M2851&lt;=1000,"Moins de 1 k€",IF($M2851&lt;=5000,"1 à 5 k€",IF($M2851&lt;=15000,"5 à 15 k€","Plus de 15 k€")))</f>
        <v/>
      </c>
    </row>
    <row r="2852">
      <c r="A2852" s="65" t="inlineStr">
        <is>
          <t>DEV-02851</t>
        </is>
      </c>
      <c r="B2852" s="66" t="n">
        <v>46132</v>
      </c>
      <c r="C2852" s="65" t="inlineStr">
        <is>
          <t>2026-04</t>
        </is>
      </c>
      <c r="D2852" s="65" t="inlineStr">
        <is>
          <t>2025-2026</t>
        </is>
      </c>
      <c r="E2852" s="65" t="inlineStr">
        <is>
          <t>CLI-0497</t>
        </is>
      </c>
      <c r="F2852" s="65" t="inlineStr">
        <is>
          <t>Particulier</t>
        </is>
      </c>
      <c r="G2852" s="65" t="inlineStr">
        <is>
          <t>Toulouse</t>
        </is>
      </c>
      <c r="H2852" s="65" t="inlineStr">
        <is>
          <t>Nadia Cherif</t>
        </is>
      </c>
      <c r="I2852" s="65" t="inlineStr">
        <is>
          <t>Électricité</t>
        </is>
      </c>
      <c r="J2852" s="65" t="inlineStr">
        <is>
          <t>EL-003</t>
        </is>
      </c>
      <c r="K2852" s="65" t="inlineStr">
        <is>
          <t>Rénovation électrique complète</t>
        </is>
      </c>
      <c r="L2852" s="67" t="n">
        <v>1</v>
      </c>
      <c r="M2852" s="68" t="n">
        <v>10505.99</v>
      </c>
      <c r="N2852" s="65" t="inlineStr">
        <is>
          <t>Accepté</t>
        </is>
      </c>
      <c r="O2852" s="66" t="n">
        <v>46160</v>
      </c>
      <c r="P2852" s="67" t="n">
        <v>19</v>
      </c>
      <c r="Q2852" s="67" t="n">
        <v>2</v>
      </c>
      <c r="R2852" s="67">
        <f>$I2852</f>
        <v/>
      </c>
      <c r="S2852" s="67">
        <f>$K2852</f>
        <v/>
      </c>
      <c r="T2852" s="67">
        <f>IFERROR(INDEX(Clients!$G$2:$G$1020,MATCH($E2852,Clients!$A$2:$A$1020,0)),"")</f>
        <v/>
      </c>
      <c r="U2852" s="67">
        <f>IFERROR(INDEX(Clients!$I$2:$I$1020,MATCH($E2852,Clients!$A$2:$A$1020,0)),"")</f>
        <v/>
      </c>
      <c r="V2852" s="69">
        <f>1</f>
        <v/>
      </c>
      <c r="W2852" s="69">
        <f>IF($N2852="Accepté",1,0)</f>
        <v/>
      </c>
      <c r="X2852" s="68">
        <f>$M2852*$W2852</f>
        <v/>
      </c>
      <c r="Y2852" s="68">
        <f>IF($N2852="En cours",0,$M2852)</f>
        <v/>
      </c>
      <c r="Z2852" s="69">
        <f>IF($P2852="",0,1)</f>
        <v/>
      </c>
      <c r="AA2852" s="70">
        <f>IF($P2852="",0,$P2852)</f>
        <v/>
      </c>
      <c r="AB2852" s="69">
        <f>IF(AND($P2852&lt;&gt;"",$P2852&lt;=Paramètres!$C$14),1,0)</f>
        <v/>
      </c>
      <c r="AC2852" s="67">
        <f>IF($P2852="","Jamais relancé",IF($P2852&lt;=3,"0-3 j",IF($P2852&lt;=7,"4-7 j",IF($P2852&lt;=15,"8-15 j","Plus de 15 j"))))</f>
        <v/>
      </c>
      <c r="AD2852" s="67">
        <f>IF($M2852&lt;=1000,"Moins de 1 k€",IF($M2852&lt;=5000,"1 à 5 k€",IF($M2852&lt;=15000,"5 à 15 k€","Plus de 15 k€")))</f>
        <v/>
      </c>
    </row>
    <row r="2853">
      <c r="A2853" s="65" t="inlineStr">
        <is>
          <t>DEV-02852</t>
        </is>
      </c>
      <c r="B2853" s="66" t="n">
        <v>46132</v>
      </c>
      <c r="C2853" s="65" t="inlineStr">
        <is>
          <t>2026-04</t>
        </is>
      </c>
      <c r="D2853" s="65" t="inlineStr">
        <is>
          <t>2025-2026</t>
        </is>
      </c>
      <c r="E2853" s="65" t="inlineStr">
        <is>
          <t>CLI-0329</t>
        </is>
      </c>
      <c r="F2853" s="65" t="inlineStr">
        <is>
          <t>Particulier</t>
        </is>
      </c>
      <c r="G2853" s="65" t="inlineStr">
        <is>
          <t>Bordeaux</t>
        </is>
      </c>
      <c r="H2853" s="65" t="inlineStr">
        <is>
          <t>Sophie Marchand</t>
        </is>
      </c>
      <c r="I2853" s="65" t="inlineStr">
        <is>
          <t>Dépannage</t>
        </is>
      </c>
      <c r="J2853" s="65" t="inlineStr">
        <is>
          <t>DP-003</t>
        </is>
      </c>
      <c r="K2853" s="65" t="inlineStr">
        <is>
          <t>Dépannage électrique urgence</t>
        </is>
      </c>
      <c r="L2853" s="67" t="n">
        <v>2</v>
      </c>
      <c r="M2853" s="68" t="n">
        <v>743.77</v>
      </c>
      <c r="N2853" s="65" t="inlineStr">
        <is>
          <t>Accepté</t>
        </is>
      </c>
      <c r="O2853" s="66" t="n">
        <v>46142</v>
      </c>
      <c r="P2853" s="67" t="n">
        <v>6</v>
      </c>
      <c r="Q2853" s="67" t="n">
        <v>1</v>
      </c>
      <c r="R2853" s="67">
        <f>$I2853</f>
        <v/>
      </c>
      <c r="S2853" s="67">
        <f>$K2853</f>
        <v/>
      </c>
      <c r="T2853" s="67">
        <f>IFERROR(INDEX(Clients!$G$2:$G$1020,MATCH($E2853,Clients!$A$2:$A$1020,0)),"")</f>
        <v/>
      </c>
      <c r="U2853" s="67">
        <f>IFERROR(INDEX(Clients!$I$2:$I$1020,MATCH($E2853,Clients!$A$2:$A$1020,0)),"")</f>
        <v/>
      </c>
      <c r="V2853" s="69">
        <f>1</f>
        <v/>
      </c>
      <c r="W2853" s="69">
        <f>IF($N2853="Accepté",1,0)</f>
        <v/>
      </c>
      <c r="X2853" s="68">
        <f>$M2853*$W2853</f>
        <v/>
      </c>
      <c r="Y2853" s="68">
        <f>IF($N2853="En cours",0,$M2853)</f>
        <v/>
      </c>
      <c r="Z2853" s="69">
        <f>IF($P2853="",0,1)</f>
        <v/>
      </c>
      <c r="AA2853" s="70">
        <f>IF($P2853="",0,$P2853)</f>
        <v/>
      </c>
      <c r="AB2853" s="69">
        <f>IF(AND($P2853&lt;&gt;"",$P2853&lt;=Paramètres!$C$14),1,0)</f>
        <v/>
      </c>
      <c r="AC2853" s="67">
        <f>IF($P2853="","Jamais relancé",IF($P2853&lt;=3,"0-3 j",IF($P2853&lt;=7,"4-7 j",IF($P2853&lt;=15,"8-15 j","Plus de 15 j"))))</f>
        <v/>
      </c>
      <c r="AD2853" s="67">
        <f>IF($M2853&lt;=1000,"Moins de 1 k€",IF($M2853&lt;=5000,"1 à 5 k€",IF($M2853&lt;=15000,"5 à 15 k€","Plus de 15 k€")))</f>
        <v/>
      </c>
    </row>
    <row r="2854">
      <c r="A2854" s="65" t="inlineStr">
        <is>
          <t>DEV-02853</t>
        </is>
      </c>
      <c r="B2854" s="66" t="n">
        <v>46132</v>
      </c>
      <c r="C2854" s="65" t="inlineStr">
        <is>
          <t>2026-04</t>
        </is>
      </c>
      <c r="D2854" s="65" t="inlineStr">
        <is>
          <t>2025-2026</t>
        </is>
      </c>
      <c r="E2854" s="65" t="inlineStr">
        <is>
          <t>CLI-0180</t>
        </is>
      </c>
      <c r="F2854" s="65" t="inlineStr">
        <is>
          <t>Particulier</t>
        </is>
      </c>
      <c r="G2854" s="65" t="inlineStr">
        <is>
          <t>Toulouse</t>
        </is>
      </c>
      <c r="H2854" s="65" t="inlineStr">
        <is>
          <t>Nadia Cherif</t>
        </is>
      </c>
      <c r="I2854" s="65" t="inlineStr">
        <is>
          <t>Dépannage</t>
        </is>
      </c>
      <c r="J2854" s="65" t="inlineStr">
        <is>
          <t>DP-001</t>
        </is>
      </c>
      <c r="K2854" s="65" t="inlineStr">
        <is>
          <t>Dépannage plomberie urgence</t>
        </is>
      </c>
      <c r="L2854" s="67" t="n">
        <v>1</v>
      </c>
      <c r="M2854" s="68" t="n">
        <v>272.96</v>
      </c>
      <c r="N2854" s="65" t="inlineStr">
        <is>
          <t>Accepté</t>
        </is>
      </c>
      <c r="O2854" s="66" t="n">
        <v>46147</v>
      </c>
      <c r="P2854" s="67" t="n"/>
      <c r="Q2854" s="67" t="n">
        <v>0</v>
      </c>
      <c r="R2854" s="67">
        <f>$I2854</f>
        <v/>
      </c>
      <c r="S2854" s="67">
        <f>$K2854</f>
        <v/>
      </c>
      <c r="T2854" s="67">
        <f>IFERROR(INDEX(Clients!$G$2:$G$1020,MATCH($E2854,Clients!$A$2:$A$1020,0)),"")</f>
        <v/>
      </c>
      <c r="U2854" s="67">
        <f>IFERROR(INDEX(Clients!$I$2:$I$1020,MATCH($E2854,Clients!$A$2:$A$1020,0)),"")</f>
        <v/>
      </c>
      <c r="V2854" s="69">
        <f>1</f>
        <v/>
      </c>
      <c r="W2854" s="69">
        <f>IF($N2854="Accepté",1,0)</f>
        <v/>
      </c>
      <c r="X2854" s="68">
        <f>$M2854*$W2854</f>
        <v/>
      </c>
      <c r="Y2854" s="68">
        <f>IF($N2854="En cours",0,$M2854)</f>
        <v/>
      </c>
      <c r="Z2854" s="69">
        <f>IF($P2854="",0,1)</f>
        <v/>
      </c>
      <c r="AA2854" s="70">
        <f>IF($P2854="",0,$P2854)</f>
        <v/>
      </c>
      <c r="AB2854" s="69">
        <f>IF(AND($P2854&lt;&gt;"",$P2854&lt;=Paramètres!$C$14),1,0)</f>
        <v/>
      </c>
      <c r="AC2854" s="67">
        <f>IF($P2854="","Jamais relancé",IF($P2854&lt;=3,"0-3 j",IF($P2854&lt;=7,"4-7 j",IF($P2854&lt;=15,"8-15 j","Plus de 15 j"))))</f>
        <v/>
      </c>
      <c r="AD2854" s="67">
        <f>IF($M2854&lt;=1000,"Moins de 1 k€",IF($M2854&lt;=5000,"1 à 5 k€",IF($M2854&lt;=15000,"5 à 15 k€","Plus de 15 k€")))</f>
        <v/>
      </c>
    </row>
    <row r="2855">
      <c r="A2855" s="65" t="inlineStr">
        <is>
          <t>DEV-02854</t>
        </is>
      </c>
      <c r="B2855" s="66" t="n">
        <v>46132</v>
      </c>
      <c r="C2855" s="65" t="inlineStr">
        <is>
          <t>2026-04</t>
        </is>
      </c>
      <c r="D2855" s="65" t="inlineStr">
        <is>
          <t>2025-2026</t>
        </is>
      </c>
      <c r="E2855" s="65" t="inlineStr">
        <is>
          <t>CLI-0792</t>
        </is>
      </c>
      <c r="F2855" s="65" t="inlineStr">
        <is>
          <t>Particulier</t>
        </is>
      </c>
      <c r="G2855" s="65" t="inlineStr">
        <is>
          <t>Bordeaux</t>
        </is>
      </c>
      <c r="H2855" s="65" t="inlineStr">
        <is>
          <t>Karim Belkacem</t>
        </is>
      </c>
      <c r="I2855" s="65" t="inlineStr">
        <is>
          <t>Plomberie</t>
        </is>
      </c>
      <c r="J2855" s="65" t="inlineStr">
        <is>
          <t>PR-002</t>
        </is>
      </c>
      <c r="K2855" s="65" t="inlineStr">
        <is>
          <t>Recherche de fuite + réparation</t>
        </is>
      </c>
      <c r="L2855" s="67" t="n">
        <v>2</v>
      </c>
      <c r="M2855" s="68" t="n">
        <v>927.7</v>
      </c>
      <c r="N2855" s="65" t="inlineStr">
        <is>
          <t>Accepté</t>
        </is>
      </c>
      <c r="O2855" s="66" t="n">
        <v>46162</v>
      </c>
      <c r="P2855" s="67" t="n">
        <v>13</v>
      </c>
      <c r="Q2855" s="67" t="n">
        <v>1</v>
      </c>
      <c r="R2855" s="67">
        <f>$I2855</f>
        <v/>
      </c>
      <c r="S2855" s="67">
        <f>$K2855</f>
        <v/>
      </c>
      <c r="T2855" s="67">
        <f>IFERROR(INDEX(Clients!$G$2:$G$1020,MATCH($E2855,Clients!$A$2:$A$1020,0)),"")</f>
        <v/>
      </c>
      <c r="U2855" s="67">
        <f>IFERROR(INDEX(Clients!$I$2:$I$1020,MATCH($E2855,Clients!$A$2:$A$1020,0)),"")</f>
        <v/>
      </c>
      <c r="V2855" s="69">
        <f>1</f>
        <v/>
      </c>
      <c r="W2855" s="69">
        <f>IF($N2855="Accepté",1,0)</f>
        <v/>
      </c>
      <c r="X2855" s="68">
        <f>$M2855*$W2855</f>
        <v/>
      </c>
      <c r="Y2855" s="68">
        <f>IF($N2855="En cours",0,$M2855)</f>
        <v/>
      </c>
      <c r="Z2855" s="69">
        <f>IF($P2855="",0,1)</f>
        <v/>
      </c>
      <c r="AA2855" s="70">
        <f>IF($P2855="",0,$P2855)</f>
        <v/>
      </c>
      <c r="AB2855" s="69">
        <f>IF(AND($P2855&lt;&gt;"",$P2855&lt;=Paramètres!$C$14),1,0)</f>
        <v/>
      </c>
      <c r="AC2855" s="67">
        <f>IF($P2855="","Jamais relancé",IF($P2855&lt;=3,"0-3 j",IF($P2855&lt;=7,"4-7 j",IF($P2855&lt;=15,"8-15 j","Plus de 15 j"))))</f>
        <v/>
      </c>
      <c r="AD2855" s="67">
        <f>IF($M2855&lt;=1000,"Moins de 1 k€",IF($M2855&lt;=5000,"1 à 5 k€",IF($M2855&lt;=15000,"5 à 15 k€","Plus de 15 k€")))</f>
        <v/>
      </c>
    </row>
    <row r="2856">
      <c r="A2856" s="65" t="inlineStr">
        <is>
          <t>DEV-02855</t>
        </is>
      </c>
      <c r="B2856" s="66" t="n">
        <v>46132</v>
      </c>
      <c r="C2856" s="65" t="inlineStr">
        <is>
          <t>2026-04</t>
        </is>
      </c>
      <c r="D2856" s="65" t="inlineStr">
        <is>
          <t>2025-2026</t>
        </is>
      </c>
      <c r="E2856" s="65" t="inlineStr">
        <is>
          <t>CLI-0230</t>
        </is>
      </c>
      <c r="F2856" s="65" t="inlineStr">
        <is>
          <t>Professionnel</t>
        </is>
      </c>
      <c r="G2856" s="65" t="inlineStr">
        <is>
          <t>Bordeaux</t>
        </is>
      </c>
      <c r="H2856" s="65" t="inlineStr">
        <is>
          <t>Sophie Marchand</t>
        </is>
      </c>
      <c r="I2856" s="65" t="inlineStr">
        <is>
          <t>Plomberie</t>
        </is>
      </c>
      <c r="J2856" s="65" t="inlineStr">
        <is>
          <t>PR-002</t>
        </is>
      </c>
      <c r="K2856" s="65" t="inlineStr">
        <is>
          <t>Recherche de fuite + réparation</t>
        </is>
      </c>
      <c r="L2856" s="67" t="n">
        <v>1</v>
      </c>
      <c r="M2856" s="68" t="n">
        <v>844.51</v>
      </c>
      <c r="N2856" s="65" t="inlineStr">
        <is>
          <t>Refusé</t>
        </is>
      </c>
      <c r="O2856" s="66" t="n">
        <v>46152</v>
      </c>
      <c r="P2856" s="67" t="n"/>
      <c r="Q2856" s="67" t="n">
        <v>0</v>
      </c>
      <c r="R2856" s="67">
        <f>$I2856</f>
        <v/>
      </c>
      <c r="S2856" s="67">
        <f>$K2856</f>
        <v/>
      </c>
      <c r="T2856" s="67">
        <f>IFERROR(INDEX(Clients!$G$2:$G$1020,MATCH($E2856,Clients!$A$2:$A$1020,0)),"")</f>
        <v/>
      </c>
      <c r="U2856" s="67">
        <f>IFERROR(INDEX(Clients!$I$2:$I$1020,MATCH($E2856,Clients!$A$2:$A$1020,0)),"")</f>
        <v/>
      </c>
      <c r="V2856" s="69">
        <f>1</f>
        <v/>
      </c>
      <c r="W2856" s="69">
        <f>IF($N2856="Accepté",1,0)</f>
        <v/>
      </c>
      <c r="X2856" s="68">
        <f>$M2856*$W2856</f>
        <v/>
      </c>
      <c r="Y2856" s="68">
        <f>IF($N2856="En cours",0,$M2856)</f>
        <v/>
      </c>
      <c r="Z2856" s="69">
        <f>IF($P2856="",0,1)</f>
        <v/>
      </c>
      <c r="AA2856" s="70">
        <f>IF($P2856="",0,$P2856)</f>
        <v/>
      </c>
      <c r="AB2856" s="69">
        <f>IF(AND($P2856&lt;&gt;"",$P2856&lt;=Paramètres!$C$14),1,0)</f>
        <v/>
      </c>
      <c r="AC2856" s="67">
        <f>IF($P2856="","Jamais relancé",IF($P2856&lt;=3,"0-3 j",IF($P2856&lt;=7,"4-7 j",IF($P2856&lt;=15,"8-15 j","Plus de 15 j"))))</f>
        <v/>
      </c>
      <c r="AD2856" s="67">
        <f>IF($M2856&lt;=1000,"Moins de 1 k€",IF($M2856&lt;=5000,"1 à 5 k€",IF($M2856&lt;=15000,"5 à 15 k€","Plus de 15 k€")))</f>
        <v/>
      </c>
    </row>
    <row r="2857">
      <c r="A2857" s="65" t="inlineStr">
        <is>
          <t>DEV-02856</t>
        </is>
      </c>
      <c r="B2857" s="66" t="n">
        <v>46132</v>
      </c>
      <c r="C2857" s="65" t="inlineStr">
        <is>
          <t>2026-04</t>
        </is>
      </c>
      <c r="D2857" s="65" t="inlineStr">
        <is>
          <t>2025-2026</t>
        </is>
      </c>
      <c r="E2857" s="65" t="inlineStr">
        <is>
          <t>CLI-0917</t>
        </is>
      </c>
      <c r="F2857" s="65" t="inlineStr">
        <is>
          <t>Professionnel</t>
        </is>
      </c>
      <c r="G2857" s="65" t="inlineStr">
        <is>
          <t>Montpellier</t>
        </is>
      </c>
      <c r="H2857" s="65" t="inlineStr">
        <is>
          <t>Thomas Rey</t>
        </is>
      </c>
      <c r="I2857" s="65" t="inlineStr">
        <is>
          <t>Dépannage</t>
        </is>
      </c>
      <c r="J2857" s="65" t="inlineStr">
        <is>
          <t>DP-004</t>
        </is>
      </c>
      <c r="K2857" s="65" t="inlineStr">
        <is>
          <t>Remise en service chaudière</t>
        </is>
      </c>
      <c r="L2857" s="67" t="n">
        <v>1</v>
      </c>
      <c r="M2857" s="68" t="n">
        <v>378.1</v>
      </c>
      <c r="N2857" s="65" t="inlineStr">
        <is>
          <t>Accepté</t>
        </is>
      </c>
      <c r="O2857" s="66" t="n">
        <v>46161</v>
      </c>
      <c r="P2857" s="67" t="n">
        <v>14</v>
      </c>
      <c r="Q2857" s="67" t="n">
        <v>2</v>
      </c>
      <c r="R2857" s="67">
        <f>$I2857</f>
        <v/>
      </c>
      <c r="S2857" s="67">
        <f>$K2857</f>
        <v/>
      </c>
      <c r="T2857" s="67">
        <f>IFERROR(INDEX(Clients!$G$2:$G$1020,MATCH($E2857,Clients!$A$2:$A$1020,0)),"")</f>
        <v/>
      </c>
      <c r="U2857" s="67">
        <f>IFERROR(INDEX(Clients!$I$2:$I$1020,MATCH($E2857,Clients!$A$2:$A$1020,0)),"")</f>
        <v/>
      </c>
      <c r="V2857" s="69">
        <f>1</f>
        <v/>
      </c>
      <c r="W2857" s="69">
        <f>IF($N2857="Accepté",1,0)</f>
        <v/>
      </c>
      <c r="X2857" s="68">
        <f>$M2857*$W2857</f>
        <v/>
      </c>
      <c r="Y2857" s="68">
        <f>IF($N2857="En cours",0,$M2857)</f>
        <v/>
      </c>
      <c r="Z2857" s="69">
        <f>IF($P2857="",0,1)</f>
        <v/>
      </c>
      <c r="AA2857" s="70">
        <f>IF($P2857="",0,$P2857)</f>
        <v/>
      </c>
      <c r="AB2857" s="69">
        <f>IF(AND($P2857&lt;&gt;"",$P2857&lt;=Paramètres!$C$14),1,0)</f>
        <v/>
      </c>
      <c r="AC2857" s="67">
        <f>IF($P2857="","Jamais relancé",IF($P2857&lt;=3,"0-3 j",IF($P2857&lt;=7,"4-7 j",IF($P2857&lt;=15,"8-15 j","Plus de 15 j"))))</f>
        <v/>
      </c>
      <c r="AD2857" s="67">
        <f>IF($M2857&lt;=1000,"Moins de 1 k€",IF($M2857&lt;=5000,"1 à 5 k€",IF($M2857&lt;=15000,"5 à 15 k€","Plus de 15 k€")))</f>
        <v/>
      </c>
    </row>
    <row r="2858">
      <c r="A2858" s="65" t="inlineStr">
        <is>
          <t>DEV-02857</t>
        </is>
      </c>
      <c r="B2858" s="66" t="n">
        <v>46133</v>
      </c>
      <c r="C2858" s="65" t="inlineStr">
        <is>
          <t>2026-04</t>
        </is>
      </c>
      <c r="D2858" s="65" t="inlineStr">
        <is>
          <t>2025-2026</t>
        </is>
      </c>
      <c r="E2858" s="65" t="inlineStr">
        <is>
          <t>CLI-0766</t>
        </is>
      </c>
      <c r="F2858" s="65" t="inlineStr">
        <is>
          <t>Syndic</t>
        </is>
      </c>
      <c r="G2858" s="65" t="inlineStr">
        <is>
          <t>Bordeaux</t>
        </is>
      </c>
      <c r="H2858" s="65" t="inlineStr">
        <is>
          <t>Sophie Marchand</t>
        </is>
      </c>
      <c r="I2858" s="65" t="inlineStr">
        <is>
          <t>Dépannage</t>
        </is>
      </c>
      <c r="J2858" s="65" t="inlineStr">
        <is>
          <t>DP-004</t>
        </is>
      </c>
      <c r="K2858" s="65" t="inlineStr">
        <is>
          <t>Remise en service chaudière</t>
        </is>
      </c>
      <c r="L2858" s="67" t="n">
        <v>1</v>
      </c>
      <c r="M2858" s="68" t="n">
        <v>596.76</v>
      </c>
      <c r="N2858" s="65" t="inlineStr">
        <is>
          <t>Accepté</t>
        </is>
      </c>
      <c r="O2858" s="66" t="n">
        <v>46157</v>
      </c>
      <c r="P2858" s="67" t="n">
        <v>9</v>
      </c>
      <c r="Q2858" s="67" t="n">
        <v>1</v>
      </c>
      <c r="R2858" s="67">
        <f>$I2858</f>
        <v/>
      </c>
      <c r="S2858" s="67">
        <f>$K2858</f>
        <v/>
      </c>
      <c r="T2858" s="67">
        <f>IFERROR(INDEX(Clients!$G$2:$G$1020,MATCH($E2858,Clients!$A$2:$A$1020,0)),"")</f>
        <v/>
      </c>
      <c r="U2858" s="67">
        <f>IFERROR(INDEX(Clients!$I$2:$I$1020,MATCH($E2858,Clients!$A$2:$A$1020,0)),"")</f>
        <v/>
      </c>
      <c r="V2858" s="69">
        <f>1</f>
        <v/>
      </c>
      <c r="W2858" s="69">
        <f>IF($N2858="Accepté",1,0)</f>
        <v/>
      </c>
      <c r="X2858" s="68">
        <f>$M2858*$W2858</f>
        <v/>
      </c>
      <c r="Y2858" s="68">
        <f>IF($N2858="En cours",0,$M2858)</f>
        <v/>
      </c>
      <c r="Z2858" s="69">
        <f>IF($P2858="",0,1)</f>
        <v/>
      </c>
      <c r="AA2858" s="70">
        <f>IF($P2858="",0,$P2858)</f>
        <v/>
      </c>
      <c r="AB2858" s="69">
        <f>IF(AND($P2858&lt;&gt;"",$P2858&lt;=Paramètres!$C$14),1,0)</f>
        <v/>
      </c>
      <c r="AC2858" s="67">
        <f>IF($P2858="","Jamais relancé",IF($P2858&lt;=3,"0-3 j",IF($P2858&lt;=7,"4-7 j",IF($P2858&lt;=15,"8-15 j","Plus de 15 j"))))</f>
        <v/>
      </c>
      <c r="AD2858" s="67">
        <f>IF($M2858&lt;=1000,"Moins de 1 k€",IF($M2858&lt;=5000,"1 à 5 k€",IF($M2858&lt;=15000,"5 à 15 k€","Plus de 15 k€")))</f>
        <v/>
      </c>
    </row>
    <row r="2859">
      <c r="A2859" s="65" t="inlineStr">
        <is>
          <t>DEV-02858</t>
        </is>
      </c>
      <c r="B2859" s="66" t="n">
        <v>46133</v>
      </c>
      <c r="C2859" s="65" t="inlineStr">
        <is>
          <t>2026-04</t>
        </is>
      </c>
      <c r="D2859" s="65" t="inlineStr">
        <is>
          <t>2025-2026</t>
        </is>
      </c>
      <c r="E2859" s="65" t="inlineStr">
        <is>
          <t>CLI-0174</t>
        </is>
      </c>
      <c r="F2859" s="65" t="inlineStr">
        <is>
          <t>Professionnel</t>
        </is>
      </c>
      <c r="G2859" s="65" t="inlineStr">
        <is>
          <t>Bordeaux</t>
        </is>
      </c>
      <c r="H2859" s="65" t="inlineStr">
        <is>
          <t>Karim Belkacem</t>
        </is>
      </c>
      <c r="I2859" s="65" t="inlineStr">
        <is>
          <t>Dépannage</t>
        </is>
      </c>
      <c r="J2859" s="65" t="inlineStr">
        <is>
          <t>DP-004</t>
        </is>
      </c>
      <c r="K2859" s="65" t="inlineStr">
        <is>
          <t>Remise en service chaudière</t>
        </is>
      </c>
      <c r="L2859" s="67" t="n">
        <v>2</v>
      </c>
      <c r="M2859" s="68" t="n">
        <v>732.79</v>
      </c>
      <c r="N2859" s="65" t="inlineStr">
        <is>
          <t>Accepté</t>
        </is>
      </c>
      <c r="O2859" s="66" t="n">
        <v>46140</v>
      </c>
      <c r="P2859" s="67" t="n">
        <v>6</v>
      </c>
      <c r="Q2859" s="67" t="n">
        <v>1</v>
      </c>
      <c r="R2859" s="67">
        <f>$I2859</f>
        <v/>
      </c>
      <c r="S2859" s="67">
        <f>$K2859</f>
        <v/>
      </c>
      <c r="T2859" s="67">
        <f>IFERROR(INDEX(Clients!$G$2:$G$1020,MATCH($E2859,Clients!$A$2:$A$1020,0)),"")</f>
        <v/>
      </c>
      <c r="U2859" s="67">
        <f>IFERROR(INDEX(Clients!$I$2:$I$1020,MATCH($E2859,Clients!$A$2:$A$1020,0)),"")</f>
        <v/>
      </c>
      <c r="V2859" s="69">
        <f>1</f>
        <v/>
      </c>
      <c r="W2859" s="69">
        <f>IF($N2859="Accepté",1,0)</f>
        <v/>
      </c>
      <c r="X2859" s="68">
        <f>$M2859*$W2859</f>
        <v/>
      </c>
      <c r="Y2859" s="68">
        <f>IF($N2859="En cours",0,$M2859)</f>
        <v/>
      </c>
      <c r="Z2859" s="69">
        <f>IF($P2859="",0,1)</f>
        <v/>
      </c>
      <c r="AA2859" s="70">
        <f>IF($P2859="",0,$P2859)</f>
        <v/>
      </c>
      <c r="AB2859" s="69">
        <f>IF(AND($P2859&lt;&gt;"",$P2859&lt;=Paramètres!$C$14),1,0)</f>
        <v/>
      </c>
      <c r="AC2859" s="67">
        <f>IF($P2859="","Jamais relancé",IF($P2859&lt;=3,"0-3 j",IF($P2859&lt;=7,"4-7 j",IF($P2859&lt;=15,"8-15 j","Plus de 15 j"))))</f>
        <v/>
      </c>
      <c r="AD2859" s="67">
        <f>IF($M2859&lt;=1000,"Moins de 1 k€",IF($M2859&lt;=5000,"1 à 5 k€",IF($M2859&lt;=15000,"5 à 15 k€","Plus de 15 k€")))</f>
        <v/>
      </c>
    </row>
    <row r="2860">
      <c r="A2860" s="65" t="inlineStr">
        <is>
          <t>DEV-02859</t>
        </is>
      </c>
      <c r="B2860" s="66" t="n">
        <v>46133</v>
      </c>
      <c r="C2860" s="65" t="inlineStr">
        <is>
          <t>2026-04</t>
        </is>
      </c>
      <c r="D2860" s="65" t="inlineStr">
        <is>
          <t>2025-2026</t>
        </is>
      </c>
      <c r="E2860" s="65" t="inlineStr">
        <is>
          <t>CLI-0437</t>
        </is>
      </c>
      <c r="F2860" s="65" t="inlineStr">
        <is>
          <t>Syndic</t>
        </is>
      </c>
      <c r="G2860" s="65" t="inlineStr">
        <is>
          <t>Bordeaux</t>
        </is>
      </c>
      <c r="H2860" s="65" t="inlineStr">
        <is>
          <t>Karim Belkacem</t>
        </is>
      </c>
      <c r="I2860" s="65" t="inlineStr">
        <is>
          <t>Électricité</t>
        </is>
      </c>
      <c r="J2860" s="65" t="inlineStr">
        <is>
          <t>EL-003</t>
        </is>
      </c>
      <c r="K2860" s="65" t="inlineStr">
        <is>
          <t>Rénovation électrique complète</t>
        </is>
      </c>
      <c r="L2860" s="67" t="n">
        <v>1</v>
      </c>
      <c r="M2860" s="68" t="n">
        <v>18034.59</v>
      </c>
      <c r="N2860" s="65" t="inlineStr">
        <is>
          <t>Accepté</t>
        </is>
      </c>
      <c r="O2860" s="66" t="n">
        <v>46157</v>
      </c>
      <c r="P2860" s="67" t="n">
        <v>4</v>
      </c>
      <c r="Q2860" s="67" t="n">
        <v>2</v>
      </c>
      <c r="R2860" s="67">
        <f>$I2860</f>
        <v/>
      </c>
      <c r="S2860" s="67">
        <f>$K2860</f>
        <v/>
      </c>
      <c r="T2860" s="67">
        <f>IFERROR(INDEX(Clients!$G$2:$G$1020,MATCH($E2860,Clients!$A$2:$A$1020,0)),"")</f>
        <v/>
      </c>
      <c r="U2860" s="67">
        <f>IFERROR(INDEX(Clients!$I$2:$I$1020,MATCH($E2860,Clients!$A$2:$A$1020,0)),"")</f>
        <v/>
      </c>
      <c r="V2860" s="69">
        <f>1</f>
        <v/>
      </c>
      <c r="W2860" s="69">
        <f>IF($N2860="Accepté",1,0)</f>
        <v/>
      </c>
      <c r="X2860" s="68">
        <f>$M2860*$W2860</f>
        <v/>
      </c>
      <c r="Y2860" s="68">
        <f>IF($N2860="En cours",0,$M2860)</f>
        <v/>
      </c>
      <c r="Z2860" s="69">
        <f>IF($P2860="",0,1)</f>
        <v/>
      </c>
      <c r="AA2860" s="70">
        <f>IF($P2860="",0,$P2860)</f>
        <v/>
      </c>
      <c r="AB2860" s="69">
        <f>IF(AND($P2860&lt;&gt;"",$P2860&lt;=Paramètres!$C$14),1,0)</f>
        <v/>
      </c>
      <c r="AC2860" s="67">
        <f>IF($P2860="","Jamais relancé",IF($P2860&lt;=3,"0-3 j",IF($P2860&lt;=7,"4-7 j",IF($P2860&lt;=15,"8-15 j","Plus de 15 j"))))</f>
        <v/>
      </c>
      <c r="AD2860" s="67">
        <f>IF($M2860&lt;=1000,"Moins de 1 k€",IF($M2860&lt;=5000,"1 à 5 k€",IF($M2860&lt;=15000,"5 à 15 k€","Plus de 15 k€")))</f>
        <v/>
      </c>
    </row>
    <row r="2861">
      <c r="A2861" s="65" t="inlineStr">
        <is>
          <t>DEV-02860</t>
        </is>
      </c>
      <c r="B2861" s="66" t="n">
        <v>46133</v>
      </c>
      <c r="C2861" s="65" t="inlineStr">
        <is>
          <t>2026-04</t>
        </is>
      </c>
      <c r="D2861" s="65" t="inlineStr">
        <is>
          <t>2025-2026</t>
        </is>
      </c>
      <c r="E2861" s="65" t="inlineStr">
        <is>
          <t>CLI-0883</t>
        </is>
      </c>
      <c r="F2861" s="65" t="inlineStr">
        <is>
          <t>Professionnel</t>
        </is>
      </c>
      <c r="G2861" s="65" t="inlineStr">
        <is>
          <t>Montpellier</t>
        </is>
      </c>
      <c r="H2861" s="65" t="inlineStr">
        <is>
          <t>Thomas Rey</t>
        </is>
      </c>
      <c r="I2861" s="65" t="inlineStr">
        <is>
          <t>Plomberie</t>
        </is>
      </c>
      <c r="J2861" s="65" t="inlineStr">
        <is>
          <t>PR-002</t>
        </is>
      </c>
      <c r="K2861" s="65" t="inlineStr">
        <is>
          <t>Recherche de fuite + réparation</t>
        </is>
      </c>
      <c r="L2861" s="67" t="n">
        <v>1</v>
      </c>
      <c r="M2861" s="68" t="n">
        <v>844.99</v>
      </c>
      <c r="N2861" s="65" t="inlineStr">
        <is>
          <t>Refusé</t>
        </is>
      </c>
      <c r="O2861" s="66" t="n">
        <v>46144</v>
      </c>
      <c r="P2861" s="67" t="n"/>
      <c r="Q2861" s="67" t="n">
        <v>0</v>
      </c>
      <c r="R2861" s="67">
        <f>$I2861</f>
        <v/>
      </c>
      <c r="S2861" s="67">
        <f>$K2861</f>
        <v/>
      </c>
      <c r="T2861" s="67">
        <f>IFERROR(INDEX(Clients!$G$2:$G$1020,MATCH($E2861,Clients!$A$2:$A$1020,0)),"")</f>
        <v/>
      </c>
      <c r="U2861" s="67">
        <f>IFERROR(INDEX(Clients!$I$2:$I$1020,MATCH($E2861,Clients!$A$2:$A$1020,0)),"")</f>
        <v/>
      </c>
      <c r="V2861" s="69">
        <f>1</f>
        <v/>
      </c>
      <c r="W2861" s="69">
        <f>IF($N2861="Accepté",1,0)</f>
        <v/>
      </c>
      <c r="X2861" s="68">
        <f>$M2861*$W2861</f>
        <v/>
      </c>
      <c r="Y2861" s="68">
        <f>IF($N2861="En cours",0,$M2861)</f>
        <v/>
      </c>
      <c r="Z2861" s="69">
        <f>IF($P2861="",0,1)</f>
        <v/>
      </c>
      <c r="AA2861" s="70">
        <f>IF($P2861="",0,$P2861)</f>
        <v/>
      </c>
      <c r="AB2861" s="69">
        <f>IF(AND($P2861&lt;&gt;"",$P2861&lt;=Paramètres!$C$14),1,0)</f>
        <v/>
      </c>
      <c r="AC2861" s="67">
        <f>IF($P2861="","Jamais relancé",IF($P2861&lt;=3,"0-3 j",IF($P2861&lt;=7,"4-7 j",IF($P2861&lt;=15,"8-15 j","Plus de 15 j"))))</f>
        <v/>
      </c>
      <c r="AD2861" s="67">
        <f>IF($M2861&lt;=1000,"Moins de 1 k€",IF($M2861&lt;=5000,"1 à 5 k€",IF($M2861&lt;=15000,"5 à 15 k€","Plus de 15 k€")))</f>
        <v/>
      </c>
    </row>
    <row r="2862">
      <c r="A2862" s="65" t="inlineStr">
        <is>
          <t>DEV-02861</t>
        </is>
      </c>
      <c r="B2862" s="66" t="n">
        <v>46134</v>
      </c>
      <c r="C2862" s="65" t="inlineStr">
        <is>
          <t>2026-04</t>
        </is>
      </c>
      <c r="D2862" s="65" t="inlineStr">
        <is>
          <t>2025-2026</t>
        </is>
      </c>
      <c r="E2862" s="65" t="inlineStr">
        <is>
          <t>CLI-0096</t>
        </is>
      </c>
      <c r="F2862" s="65" t="inlineStr">
        <is>
          <t>Particulier</t>
        </is>
      </c>
      <c r="G2862" s="65" t="inlineStr">
        <is>
          <t>Bordeaux</t>
        </is>
      </c>
      <c r="H2862" s="65" t="inlineStr">
        <is>
          <t>Sophie Marchand</t>
        </is>
      </c>
      <c r="I2862" s="65" t="inlineStr">
        <is>
          <t>Plomberie</t>
        </is>
      </c>
      <c r="J2862" s="65" t="inlineStr">
        <is>
          <t>PR-001</t>
        </is>
      </c>
      <c r="K2862" s="65" t="inlineStr">
        <is>
          <t>Remplacement chauffe-eau 200 L</t>
        </is>
      </c>
      <c r="L2862" s="67" t="n">
        <v>1</v>
      </c>
      <c r="M2862" s="68" t="n">
        <v>1330.71</v>
      </c>
      <c r="N2862" s="65" t="inlineStr">
        <is>
          <t>Accepté</t>
        </is>
      </c>
      <c r="O2862" s="66" t="n">
        <v>46144</v>
      </c>
      <c r="P2862" s="67" t="n"/>
      <c r="Q2862" s="67" t="n">
        <v>0</v>
      </c>
      <c r="R2862" s="67">
        <f>$I2862</f>
        <v/>
      </c>
      <c r="S2862" s="67">
        <f>$K2862</f>
        <v/>
      </c>
      <c r="T2862" s="67">
        <f>IFERROR(INDEX(Clients!$G$2:$G$1020,MATCH($E2862,Clients!$A$2:$A$1020,0)),"")</f>
        <v/>
      </c>
      <c r="U2862" s="67">
        <f>IFERROR(INDEX(Clients!$I$2:$I$1020,MATCH($E2862,Clients!$A$2:$A$1020,0)),"")</f>
        <v/>
      </c>
      <c r="V2862" s="69">
        <f>1</f>
        <v/>
      </c>
      <c r="W2862" s="69">
        <f>IF($N2862="Accepté",1,0)</f>
        <v/>
      </c>
      <c r="X2862" s="68">
        <f>$M2862*$W2862</f>
        <v/>
      </c>
      <c r="Y2862" s="68">
        <f>IF($N2862="En cours",0,$M2862)</f>
        <v/>
      </c>
      <c r="Z2862" s="69">
        <f>IF($P2862="",0,1)</f>
        <v/>
      </c>
      <c r="AA2862" s="70">
        <f>IF($P2862="",0,$P2862)</f>
        <v/>
      </c>
      <c r="AB2862" s="69">
        <f>IF(AND($P2862&lt;&gt;"",$P2862&lt;=Paramètres!$C$14),1,0)</f>
        <v/>
      </c>
      <c r="AC2862" s="67">
        <f>IF($P2862="","Jamais relancé",IF($P2862&lt;=3,"0-3 j",IF($P2862&lt;=7,"4-7 j",IF($P2862&lt;=15,"8-15 j","Plus de 15 j"))))</f>
        <v/>
      </c>
      <c r="AD2862" s="67">
        <f>IF($M2862&lt;=1000,"Moins de 1 k€",IF($M2862&lt;=5000,"1 à 5 k€",IF($M2862&lt;=15000,"5 à 15 k€","Plus de 15 k€")))</f>
        <v/>
      </c>
    </row>
    <row r="2863">
      <c r="A2863" s="65" t="inlineStr">
        <is>
          <t>DEV-02862</t>
        </is>
      </c>
      <c r="B2863" s="66" t="n">
        <v>46134</v>
      </c>
      <c r="C2863" s="65" t="inlineStr">
        <is>
          <t>2026-04</t>
        </is>
      </c>
      <c r="D2863" s="65" t="inlineStr">
        <is>
          <t>2025-2026</t>
        </is>
      </c>
      <c r="E2863" s="65" t="inlineStr">
        <is>
          <t>CLI-0285</t>
        </is>
      </c>
      <c r="F2863" s="65" t="inlineStr">
        <is>
          <t>Particulier</t>
        </is>
      </c>
      <c r="G2863" s="65" t="inlineStr">
        <is>
          <t>Bordeaux</t>
        </is>
      </c>
      <c r="H2863" s="65" t="inlineStr">
        <is>
          <t>Sophie Marchand</t>
        </is>
      </c>
      <c r="I2863" s="65" t="inlineStr">
        <is>
          <t>Plomberie</t>
        </is>
      </c>
      <c r="J2863" s="65" t="inlineStr">
        <is>
          <t>PR-001</t>
        </is>
      </c>
      <c r="K2863" s="65" t="inlineStr">
        <is>
          <t>Remplacement chauffe-eau 200 L</t>
        </is>
      </c>
      <c r="L2863" s="67" t="n">
        <v>1</v>
      </c>
      <c r="M2863" s="68" t="n">
        <v>1373.24</v>
      </c>
      <c r="N2863" s="65" t="inlineStr">
        <is>
          <t>Sans réponse</t>
        </is>
      </c>
      <c r="O2863" s="66" t="n">
        <v>46166</v>
      </c>
      <c r="P2863" s="67" t="n"/>
      <c r="Q2863" s="67" t="n">
        <v>0</v>
      </c>
      <c r="R2863" s="67">
        <f>$I2863</f>
        <v/>
      </c>
      <c r="S2863" s="67">
        <f>$K2863</f>
        <v/>
      </c>
      <c r="T2863" s="67">
        <f>IFERROR(INDEX(Clients!$G$2:$G$1020,MATCH($E2863,Clients!$A$2:$A$1020,0)),"")</f>
        <v/>
      </c>
      <c r="U2863" s="67">
        <f>IFERROR(INDEX(Clients!$I$2:$I$1020,MATCH($E2863,Clients!$A$2:$A$1020,0)),"")</f>
        <v/>
      </c>
      <c r="V2863" s="69">
        <f>1</f>
        <v/>
      </c>
      <c r="W2863" s="69">
        <f>IF($N2863="Accepté",1,0)</f>
        <v/>
      </c>
      <c r="X2863" s="68">
        <f>$M2863*$W2863</f>
        <v/>
      </c>
      <c r="Y2863" s="68">
        <f>IF($N2863="En cours",0,$M2863)</f>
        <v/>
      </c>
      <c r="Z2863" s="69">
        <f>IF($P2863="",0,1)</f>
        <v/>
      </c>
      <c r="AA2863" s="70">
        <f>IF($P2863="",0,$P2863)</f>
        <v/>
      </c>
      <c r="AB2863" s="69">
        <f>IF(AND($P2863&lt;&gt;"",$P2863&lt;=Paramètres!$C$14),1,0)</f>
        <v/>
      </c>
      <c r="AC2863" s="67">
        <f>IF($P2863="","Jamais relancé",IF($P2863&lt;=3,"0-3 j",IF($P2863&lt;=7,"4-7 j",IF($P2863&lt;=15,"8-15 j","Plus de 15 j"))))</f>
        <v/>
      </c>
      <c r="AD2863" s="67">
        <f>IF($M2863&lt;=1000,"Moins de 1 k€",IF($M2863&lt;=5000,"1 à 5 k€",IF($M2863&lt;=15000,"5 à 15 k€","Plus de 15 k€")))</f>
        <v/>
      </c>
    </row>
    <row r="2864">
      <c r="A2864" s="65" t="inlineStr">
        <is>
          <t>DEV-02863</t>
        </is>
      </c>
      <c r="B2864" s="66" t="n">
        <v>46134</v>
      </c>
      <c r="C2864" s="65" t="inlineStr">
        <is>
          <t>2026-04</t>
        </is>
      </c>
      <c r="D2864" s="65" t="inlineStr">
        <is>
          <t>2025-2026</t>
        </is>
      </c>
      <c r="E2864" s="65" t="inlineStr">
        <is>
          <t>CLI-0619</t>
        </is>
      </c>
      <c r="F2864" s="65" t="inlineStr">
        <is>
          <t>Particulier</t>
        </is>
      </c>
      <c r="G2864" s="65" t="inlineStr">
        <is>
          <t>Toulouse</t>
        </is>
      </c>
      <c r="H2864" s="65" t="inlineStr">
        <is>
          <t>Julien Fabre</t>
        </is>
      </c>
      <c r="I2864" s="65" t="inlineStr">
        <is>
          <t>Plomberie</t>
        </is>
      </c>
      <c r="J2864" s="65" t="inlineStr">
        <is>
          <t>PR-003</t>
        </is>
      </c>
      <c r="K2864" s="65" t="inlineStr">
        <is>
          <t>Réfection réseau eau appartement</t>
        </is>
      </c>
      <c r="L2864" s="67" t="n">
        <v>1</v>
      </c>
      <c r="M2864" s="68" t="n">
        <v>3030.25</v>
      </c>
      <c r="N2864" s="65" t="inlineStr">
        <is>
          <t>Sans réponse</t>
        </is>
      </c>
      <c r="O2864" s="66" t="n">
        <v>46155</v>
      </c>
      <c r="P2864" s="67" t="n">
        <v>6</v>
      </c>
      <c r="Q2864" s="67" t="n">
        <v>2</v>
      </c>
      <c r="R2864" s="67">
        <f>$I2864</f>
        <v/>
      </c>
      <c r="S2864" s="67">
        <f>$K2864</f>
        <v/>
      </c>
      <c r="T2864" s="67">
        <f>IFERROR(INDEX(Clients!$G$2:$G$1020,MATCH($E2864,Clients!$A$2:$A$1020,0)),"")</f>
        <v/>
      </c>
      <c r="U2864" s="67">
        <f>IFERROR(INDEX(Clients!$I$2:$I$1020,MATCH($E2864,Clients!$A$2:$A$1020,0)),"")</f>
        <v/>
      </c>
      <c r="V2864" s="69">
        <f>1</f>
        <v/>
      </c>
      <c r="W2864" s="69">
        <f>IF($N2864="Accepté",1,0)</f>
        <v/>
      </c>
      <c r="X2864" s="68">
        <f>$M2864*$W2864</f>
        <v/>
      </c>
      <c r="Y2864" s="68">
        <f>IF($N2864="En cours",0,$M2864)</f>
        <v/>
      </c>
      <c r="Z2864" s="69">
        <f>IF($P2864="",0,1)</f>
        <v/>
      </c>
      <c r="AA2864" s="70">
        <f>IF($P2864="",0,$P2864)</f>
        <v/>
      </c>
      <c r="AB2864" s="69">
        <f>IF(AND($P2864&lt;&gt;"",$P2864&lt;=Paramètres!$C$14),1,0)</f>
        <v/>
      </c>
      <c r="AC2864" s="67">
        <f>IF($P2864="","Jamais relancé",IF($P2864&lt;=3,"0-3 j",IF($P2864&lt;=7,"4-7 j",IF($P2864&lt;=15,"8-15 j","Plus de 15 j"))))</f>
        <v/>
      </c>
      <c r="AD2864" s="67">
        <f>IF($M2864&lt;=1000,"Moins de 1 k€",IF($M2864&lt;=5000,"1 à 5 k€",IF($M2864&lt;=15000,"5 à 15 k€","Plus de 15 k€")))</f>
        <v/>
      </c>
    </row>
    <row r="2865">
      <c r="A2865" s="65" t="inlineStr">
        <is>
          <t>DEV-02864</t>
        </is>
      </c>
      <c r="B2865" s="66" t="n">
        <v>46134</v>
      </c>
      <c r="C2865" s="65" t="inlineStr">
        <is>
          <t>2026-04</t>
        </is>
      </c>
      <c r="D2865" s="65" t="inlineStr">
        <is>
          <t>2025-2026</t>
        </is>
      </c>
      <c r="E2865" s="65" t="inlineStr">
        <is>
          <t>CLI-0682</t>
        </is>
      </c>
      <c r="F2865" s="65" t="inlineStr">
        <is>
          <t>Syndic</t>
        </is>
      </c>
      <c r="G2865" s="65" t="inlineStr">
        <is>
          <t>Montpellier</t>
        </is>
      </c>
      <c r="H2865" s="65" t="inlineStr">
        <is>
          <t>Thomas Rey</t>
        </is>
      </c>
      <c r="I2865" s="65" t="inlineStr">
        <is>
          <t>Salle de bain</t>
        </is>
      </c>
      <c r="J2865" s="65" t="inlineStr">
        <is>
          <t>SB-003</t>
        </is>
      </c>
      <c r="K2865" s="65" t="inlineStr">
        <is>
          <t>Pose meuble vasque + robinetterie</t>
        </is>
      </c>
      <c r="L2865" s="67" t="n">
        <v>1</v>
      </c>
      <c r="M2865" s="68" t="n">
        <v>3023.77</v>
      </c>
      <c r="N2865" s="65" t="inlineStr">
        <is>
          <t>Refusé</t>
        </is>
      </c>
      <c r="O2865" s="66" t="n">
        <v>46142</v>
      </c>
      <c r="P2865" s="67" t="n">
        <v>11</v>
      </c>
      <c r="Q2865" s="67" t="n">
        <v>0</v>
      </c>
      <c r="R2865" s="67">
        <f>$I2865</f>
        <v/>
      </c>
      <c r="S2865" s="67">
        <f>$K2865</f>
        <v/>
      </c>
      <c r="T2865" s="67">
        <f>IFERROR(INDEX(Clients!$G$2:$G$1020,MATCH($E2865,Clients!$A$2:$A$1020,0)),"")</f>
        <v/>
      </c>
      <c r="U2865" s="67">
        <f>IFERROR(INDEX(Clients!$I$2:$I$1020,MATCH($E2865,Clients!$A$2:$A$1020,0)),"")</f>
        <v/>
      </c>
      <c r="V2865" s="69">
        <f>1</f>
        <v/>
      </c>
      <c r="W2865" s="69">
        <f>IF($N2865="Accepté",1,0)</f>
        <v/>
      </c>
      <c r="X2865" s="68">
        <f>$M2865*$W2865</f>
        <v/>
      </c>
      <c r="Y2865" s="68">
        <f>IF($N2865="En cours",0,$M2865)</f>
        <v/>
      </c>
      <c r="Z2865" s="69">
        <f>IF($P2865="",0,1)</f>
        <v/>
      </c>
      <c r="AA2865" s="70">
        <f>IF($P2865="",0,$P2865)</f>
        <v/>
      </c>
      <c r="AB2865" s="69">
        <f>IF(AND($P2865&lt;&gt;"",$P2865&lt;=Paramètres!$C$14),1,0)</f>
        <v/>
      </c>
      <c r="AC2865" s="67">
        <f>IF($P2865="","Jamais relancé",IF($P2865&lt;=3,"0-3 j",IF($P2865&lt;=7,"4-7 j",IF($P2865&lt;=15,"8-15 j","Plus de 15 j"))))</f>
        <v/>
      </c>
      <c r="AD2865" s="67">
        <f>IF($M2865&lt;=1000,"Moins de 1 k€",IF($M2865&lt;=5000,"1 à 5 k€",IF($M2865&lt;=15000,"5 à 15 k€","Plus de 15 k€")))</f>
        <v/>
      </c>
    </row>
    <row r="2866">
      <c r="A2866" s="65" t="inlineStr">
        <is>
          <t>DEV-02865</t>
        </is>
      </c>
      <c r="B2866" s="66" t="n">
        <v>46135</v>
      </c>
      <c r="C2866" s="65" t="inlineStr">
        <is>
          <t>2026-04</t>
        </is>
      </c>
      <c r="D2866" s="65" t="inlineStr">
        <is>
          <t>2025-2026</t>
        </is>
      </c>
      <c r="E2866" s="65" t="inlineStr">
        <is>
          <t>CLI-0340</t>
        </is>
      </c>
      <c r="F2866" s="65" t="inlineStr">
        <is>
          <t>Particulier</t>
        </is>
      </c>
      <c r="G2866" s="65" t="inlineStr">
        <is>
          <t>Bordeaux</t>
        </is>
      </c>
      <c r="H2866" s="65" t="inlineStr">
        <is>
          <t>Karim Belkacem</t>
        </is>
      </c>
      <c r="I2866" s="65" t="inlineStr">
        <is>
          <t>Chauffage</t>
        </is>
      </c>
      <c r="J2866" s="65" t="inlineStr">
        <is>
          <t>CH-003</t>
        </is>
      </c>
      <c r="K2866" s="65" t="inlineStr">
        <is>
          <t>Installation pompe à chaleur air/eau</t>
        </is>
      </c>
      <c r="L2866" s="67" t="n">
        <v>1</v>
      </c>
      <c r="M2866" s="68" t="n">
        <v>15505.17</v>
      </c>
      <c r="N2866" s="65" t="inlineStr">
        <is>
          <t>Accepté</t>
        </is>
      </c>
      <c r="O2866" s="66" t="n">
        <v>46151</v>
      </c>
      <c r="P2866" s="67" t="n"/>
      <c r="Q2866" s="67" t="n">
        <v>0</v>
      </c>
      <c r="R2866" s="67">
        <f>$I2866</f>
        <v/>
      </c>
      <c r="S2866" s="67">
        <f>$K2866</f>
        <v/>
      </c>
      <c r="T2866" s="67">
        <f>IFERROR(INDEX(Clients!$G$2:$G$1020,MATCH($E2866,Clients!$A$2:$A$1020,0)),"")</f>
        <v/>
      </c>
      <c r="U2866" s="67">
        <f>IFERROR(INDEX(Clients!$I$2:$I$1020,MATCH($E2866,Clients!$A$2:$A$1020,0)),"")</f>
        <v/>
      </c>
      <c r="V2866" s="69">
        <f>1</f>
        <v/>
      </c>
      <c r="W2866" s="69">
        <f>IF($N2866="Accepté",1,0)</f>
        <v/>
      </c>
      <c r="X2866" s="68">
        <f>$M2866*$W2866</f>
        <v/>
      </c>
      <c r="Y2866" s="68">
        <f>IF($N2866="En cours",0,$M2866)</f>
        <v/>
      </c>
      <c r="Z2866" s="69">
        <f>IF($P2866="",0,1)</f>
        <v/>
      </c>
      <c r="AA2866" s="70">
        <f>IF($P2866="",0,$P2866)</f>
        <v/>
      </c>
      <c r="AB2866" s="69">
        <f>IF(AND($P2866&lt;&gt;"",$P2866&lt;=Paramètres!$C$14),1,0)</f>
        <v/>
      </c>
      <c r="AC2866" s="67">
        <f>IF($P2866="","Jamais relancé",IF($P2866&lt;=3,"0-3 j",IF($P2866&lt;=7,"4-7 j",IF($P2866&lt;=15,"8-15 j","Plus de 15 j"))))</f>
        <v/>
      </c>
      <c r="AD2866" s="67">
        <f>IF($M2866&lt;=1000,"Moins de 1 k€",IF($M2866&lt;=5000,"1 à 5 k€",IF($M2866&lt;=15000,"5 à 15 k€","Plus de 15 k€")))</f>
        <v/>
      </c>
    </row>
    <row r="2867">
      <c r="A2867" s="65" t="inlineStr">
        <is>
          <t>DEV-02866</t>
        </is>
      </c>
      <c r="B2867" s="66" t="n">
        <v>46135</v>
      </c>
      <c r="C2867" s="65" t="inlineStr">
        <is>
          <t>2026-04</t>
        </is>
      </c>
      <c r="D2867" s="65" t="inlineStr">
        <is>
          <t>2025-2026</t>
        </is>
      </c>
      <c r="E2867" s="65" t="inlineStr">
        <is>
          <t>CLI-0227</t>
        </is>
      </c>
      <c r="F2867" s="65" t="inlineStr">
        <is>
          <t>Particulier</t>
        </is>
      </c>
      <c r="G2867" s="65" t="inlineStr">
        <is>
          <t>Toulouse</t>
        </is>
      </c>
      <c r="H2867" s="65" t="inlineStr">
        <is>
          <t>Julien Fabre</t>
        </is>
      </c>
      <c r="I2867" s="65" t="inlineStr">
        <is>
          <t>Salle de bain</t>
        </is>
      </c>
      <c r="J2867" s="65" t="inlineStr">
        <is>
          <t>SB-001</t>
        </is>
      </c>
      <c r="K2867" s="65" t="inlineStr">
        <is>
          <t>Rénovation salle de bain complète</t>
        </is>
      </c>
      <c r="L2867" s="67" t="n">
        <v>1</v>
      </c>
      <c r="M2867" s="68" t="n">
        <v>11701.37</v>
      </c>
      <c r="N2867" s="65" t="inlineStr">
        <is>
          <t>Sans réponse</t>
        </is>
      </c>
      <c r="O2867" s="66" t="n">
        <v>46147</v>
      </c>
      <c r="P2867" s="67" t="n">
        <v>10</v>
      </c>
      <c r="Q2867" s="67" t="n">
        <v>1</v>
      </c>
      <c r="R2867" s="67">
        <f>$I2867</f>
        <v/>
      </c>
      <c r="S2867" s="67">
        <f>$K2867</f>
        <v/>
      </c>
      <c r="T2867" s="67">
        <f>IFERROR(INDEX(Clients!$G$2:$G$1020,MATCH($E2867,Clients!$A$2:$A$1020,0)),"")</f>
        <v/>
      </c>
      <c r="U2867" s="67">
        <f>IFERROR(INDEX(Clients!$I$2:$I$1020,MATCH($E2867,Clients!$A$2:$A$1020,0)),"")</f>
        <v/>
      </c>
      <c r="V2867" s="69">
        <f>1</f>
        <v/>
      </c>
      <c r="W2867" s="69">
        <f>IF($N2867="Accepté",1,0)</f>
        <v/>
      </c>
      <c r="X2867" s="68">
        <f>$M2867*$W2867</f>
        <v/>
      </c>
      <c r="Y2867" s="68">
        <f>IF($N2867="En cours",0,$M2867)</f>
        <v/>
      </c>
      <c r="Z2867" s="69">
        <f>IF($P2867="",0,1)</f>
        <v/>
      </c>
      <c r="AA2867" s="70">
        <f>IF($P2867="",0,$P2867)</f>
        <v/>
      </c>
      <c r="AB2867" s="69">
        <f>IF(AND($P2867&lt;&gt;"",$P2867&lt;=Paramètres!$C$14),1,0)</f>
        <v/>
      </c>
      <c r="AC2867" s="67">
        <f>IF($P2867="","Jamais relancé",IF($P2867&lt;=3,"0-3 j",IF($P2867&lt;=7,"4-7 j",IF($P2867&lt;=15,"8-15 j","Plus de 15 j"))))</f>
        <v/>
      </c>
      <c r="AD2867" s="67">
        <f>IF($M2867&lt;=1000,"Moins de 1 k€",IF($M2867&lt;=5000,"1 à 5 k€",IF($M2867&lt;=15000,"5 à 15 k€","Plus de 15 k€")))</f>
        <v/>
      </c>
    </row>
    <row r="2868">
      <c r="A2868" s="65" t="inlineStr">
        <is>
          <t>DEV-02867</t>
        </is>
      </c>
      <c r="B2868" s="66" t="n">
        <v>46135</v>
      </c>
      <c r="C2868" s="65" t="inlineStr">
        <is>
          <t>2026-04</t>
        </is>
      </c>
      <c r="D2868" s="65" t="inlineStr">
        <is>
          <t>2025-2026</t>
        </is>
      </c>
      <c r="E2868" s="65" t="inlineStr">
        <is>
          <t>CLI-0744</t>
        </is>
      </c>
      <c r="F2868" s="65" t="inlineStr">
        <is>
          <t>Particulier</t>
        </is>
      </c>
      <c r="G2868" s="65" t="inlineStr">
        <is>
          <t>Toulouse</t>
        </is>
      </c>
      <c r="H2868" s="65" t="inlineStr">
        <is>
          <t>Julien Fabre</t>
        </is>
      </c>
      <c r="I2868" s="65" t="inlineStr">
        <is>
          <t>Électricité</t>
        </is>
      </c>
      <c r="J2868" s="65" t="inlineStr">
        <is>
          <t>EL-004</t>
        </is>
      </c>
      <c r="K2868" s="65" t="inlineStr">
        <is>
          <t>Éclairage LED locaux professionnels</t>
        </is>
      </c>
      <c r="L2868" s="67" t="n">
        <v>1</v>
      </c>
      <c r="M2868" s="68" t="n">
        <v>3513.18</v>
      </c>
      <c r="N2868" s="65" t="inlineStr">
        <is>
          <t>Accepté</t>
        </is>
      </c>
      <c r="O2868" s="66" t="n">
        <v>46172</v>
      </c>
      <c r="P2868" s="67" t="n">
        <v>15</v>
      </c>
      <c r="Q2868" s="67" t="n">
        <v>1</v>
      </c>
      <c r="R2868" s="67">
        <f>$I2868</f>
        <v/>
      </c>
      <c r="S2868" s="67">
        <f>$K2868</f>
        <v/>
      </c>
      <c r="T2868" s="67">
        <f>IFERROR(INDEX(Clients!$G$2:$G$1020,MATCH($E2868,Clients!$A$2:$A$1020,0)),"")</f>
        <v/>
      </c>
      <c r="U2868" s="67">
        <f>IFERROR(INDEX(Clients!$I$2:$I$1020,MATCH($E2868,Clients!$A$2:$A$1020,0)),"")</f>
        <v/>
      </c>
      <c r="V2868" s="69">
        <f>1</f>
        <v/>
      </c>
      <c r="W2868" s="69">
        <f>IF($N2868="Accepté",1,0)</f>
        <v/>
      </c>
      <c r="X2868" s="68">
        <f>$M2868*$W2868</f>
        <v/>
      </c>
      <c r="Y2868" s="68">
        <f>IF($N2868="En cours",0,$M2868)</f>
        <v/>
      </c>
      <c r="Z2868" s="69">
        <f>IF($P2868="",0,1)</f>
        <v/>
      </c>
      <c r="AA2868" s="70">
        <f>IF($P2868="",0,$P2868)</f>
        <v/>
      </c>
      <c r="AB2868" s="69">
        <f>IF(AND($P2868&lt;&gt;"",$P2868&lt;=Paramètres!$C$14),1,0)</f>
        <v/>
      </c>
      <c r="AC2868" s="67">
        <f>IF($P2868="","Jamais relancé",IF($P2868&lt;=3,"0-3 j",IF($P2868&lt;=7,"4-7 j",IF($P2868&lt;=15,"8-15 j","Plus de 15 j"))))</f>
        <v/>
      </c>
      <c r="AD2868" s="67">
        <f>IF($M2868&lt;=1000,"Moins de 1 k€",IF($M2868&lt;=5000,"1 à 5 k€",IF($M2868&lt;=15000,"5 à 15 k€","Plus de 15 k€")))</f>
        <v/>
      </c>
    </row>
    <row r="2869">
      <c r="A2869" s="65" t="inlineStr">
        <is>
          <t>DEV-02868</t>
        </is>
      </c>
      <c r="B2869" s="66" t="n">
        <v>46135</v>
      </c>
      <c r="C2869" s="65" t="inlineStr">
        <is>
          <t>2026-04</t>
        </is>
      </c>
      <c r="D2869" s="65" t="inlineStr">
        <is>
          <t>2025-2026</t>
        </is>
      </c>
      <c r="E2869" s="65" t="inlineStr">
        <is>
          <t>CLI-1015</t>
        </is>
      </c>
      <c r="F2869" s="65" t="inlineStr">
        <is>
          <t>Particulier</t>
        </is>
      </c>
      <c r="G2869" s="65" t="inlineStr">
        <is>
          <t>Montpellier</t>
        </is>
      </c>
      <c r="H2869" s="65" t="inlineStr">
        <is>
          <t>Thomas Rey</t>
        </is>
      </c>
      <c r="I2869" s="65" t="inlineStr">
        <is>
          <t>Salle de bain</t>
        </is>
      </c>
      <c r="J2869" s="65" t="inlineStr">
        <is>
          <t>SB-003</t>
        </is>
      </c>
      <c r="K2869" s="65" t="inlineStr">
        <is>
          <t>Pose meuble vasque + robinetterie</t>
        </is>
      </c>
      <c r="L2869" s="67" t="n">
        <v>1</v>
      </c>
      <c r="M2869" s="68" t="n">
        <v>1423.55</v>
      </c>
      <c r="N2869" s="65" t="inlineStr">
        <is>
          <t>Sans réponse</t>
        </is>
      </c>
      <c r="O2869" s="66" t="n">
        <v>46139</v>
      </c>
      <c r="P2869" s="67" t="n">
        <v>13</v>
      </c>
      <c r="Q2869" s="67" t="n">
        <v>0</v>
      </c>
      <c r="R2869" s="67">
        <f>$I2869</f>
        <v/>
      </c>
      <c r="S2869" s="67">
        <f>$K2869</f>
        <v/>
      </c>
      <c r="T2869" s="67">
        <f>IFERROR(INDEX(Clients!$G$2:$G$1020,MATCH($E2869,Clients!$A$2:$A$1020,0)),"")</f>
        <v/>
      </c>
      <c r="U2869" s="67">
        <f>IFERROR(INDEX(Clients!$I$2:$I$1020,MATCH($E2869,Clients!$A$2:$A$1020,0)),"")</f>
        <v/>
      </c>
      <c r="V2869" s="69">
        <f>1</f>
        <v/>
      </c>
      <c r="W2869" s="69">
        <f>IF($N2869="Accepté",1,0)</f>
        <v/>
      </c>
      <c r="X2869" s="68">
        <f>$M2869*$W2869</f>
        <v/>
      </c>
      <c r="Y2869" s="68">
        <f>IF($N2869="En cours",0,$M2869)</f>
        <v/>
      </c>
      <c r="Z2869" s="69">
        <f>IF($P2869="",0,1)</f>
        <v/>
      </c>
      <c r="AA2869" s="70">
        <f>IF($P2869="",0,$P2869)</f>
        <v/>
      </c>
      <c r="AB2869" s="69">
        <f>IF(AND($P2869&lt;&gt;"",$P2869&lt;=Paramètres!$C$14),1,0)</f>
        <v/>
      </c>
      <c r="AC2869" s="67">
        <f>IF($P2869="","Jamais relancé",IF($P2869&lt;=3,"0-3 j",IF($P2869&lt;=7,"4-7 j",IF($P2869&lt;=15,"8-15 j","Plus de 15 j"))))</f>
        <v/>
      </c>
      <c r="AD2869" s="67">
        <f>IF($M2869&lt;=1000,"Moins de 1 k€",IF($M2869&lt;=5000,"1 à 5 k€",IF($M2869&lt;=15000,"5 à 15 k€","Plus de 15 k€")))</f>
        <v/>
      </c>
    </row>
    <row r="2870">
      <c r="A2870" s="65" t="inlineStr">
        <is>
          <t>DEV-02869</t>
        </is>
      </c>
      <c r="B2870" s="66" t="n">
        <v>46136</v>
      </c>
      <c r="C2870" s="65" t="inlineStr">
        <is>
          <t>2026-04</t>
        </is>
      </c>
      <c r="D2870" s="65" t="inlineStr">
        <is>
          <t>2025-2026</t>
        </is>
      </c>
      <c r="E2870" s="65" t="inlineStr">
        <is>
          <t>CLI-0112</t>
        </is>
      </c>
      <c r="F2870" s="65" t="inlineStr">
        <is>
          <t>Particulier</t>
        </is>
      </c>
      <c r="G2870" s="65" t="inlineStr">
        <is>
          <t>Bordeaux</t>
        </is>
      </c>
      <c r="H2870" s="65" t="inlineStr">
        <is>
          <t>Karim Belkacem</t>
        </is>
      </c>
      <c r="I2870" s="65" t="inlineStr">
        <is>
          <t>Chauffage</t>
        </is>
      </c>
      <c r="J2870" s="65" t="inlineStr">
        <is>
          <t>CH-002</t>
        </is>
      </c>
      <c r="K2870" s="65" t="inlineStr">
        <is>
          <t>Entretien annuel chaudière</t>
        </is>
      </c>
      <c r="L2870" s="67" t="n">
        <v>1</v>
      </c>
      <c r="M2870" s="68" t="n">
        <v>145.49</v>
      </c>
      <c r="N2870" s="65" t="inlineStr">
        <is>
          <t>Accepté</t>
        </is>
      </c>
      <c r="O2870" s="66" t="n">
        <v>46172</v>
      </c>
      <c r="P2870" s="67" t="n"/>
      <c r="Q2870" s="67" t="n">
        <v>0</v>
      </c>
      <c r="R2870" s="67">
        <f>$I2870</f>
        <v/>
      </c>
      <c r="S2870" s="67">
        <f>$K2870</f>
        <v/>
      </c>
      <c r="T2870" s="67">
        <f>IFERROR(INDEX(Clients!$G$2:$G$1020,MATCH($E2870,Clients!$A$2:$A$1020,0)),"")</f>
        <v/>
      </c>
      <c r="U2870" s="67">
        <f>IFERROR(INDEX(Clients!$I$2:$I$1020,MATCH($E2870,Clients!$A$2:$A$1020,0)),"")</f>
        <v/>
      </c>
      <c r="V2870" s="69">
        <f>1</f>
        <v/>
      </c>
      <c r="W2870" s="69">
        <f>IF($N2870="Accepté",1,0)</f>
        <v/>
      </c>
      <c r="X2870" s="68">
        <f>$M2870*$W2870</f>
        <v/>
      </c>
      <c r="Y2870" s="68">
        <f>IF($N2870="En cours",0,$M2870)</f>
        <v/>
      </c>
      <c r="Z2870" s="69">
        <f>IF($P2870="",0,1)</f>
        <v/>
      </c>
      <c r="AA2870" s="70">
        <f>IF($P2870="",0,$P2870)</f>
        <v/>
      </c>
      <c r="AB2870" s="69">
        <f>IF(AND($P2870&lt;&gt;"",$P2870&lt;=Paramètres!$C$14),1,0)</f>
        <v/>
      </c>
      <c r="AC2870" s="67">
        <f>IF($P2870="","Jamais relancé",IF($P2870&lt;=3,"0-3 j",IF($P2870&lt;=7,"4-7 j",IF($P2870&lt;=15,"8-15 j","Plus de 15 j"))))</f>
        <v/>
      </c>
      <c r="AD2870" s="67">
        <f>IF($M2870&lt;=1000,"Moins de 1 k€",IF($M2870&lt;=5000,"1 à 5 k€",IF($M2870&lt;=15000,"5 à 15 k€","Plus de 15 k€")))</f>
        <v/>
      </c>
    </row>
    <row r="2871">
      <c r="A2871" s="65" t="inlineStr">
        <is>
          <t>DEV-02870</t>
        </is>
      </c>
      <c r="B2871" s="66" t="n">
        <v>46136</v>
      </c>
      <c r="C2871" s="65" t="inlineStr">
        <is>
          <t>2026-04</t>
        </is>
      </c>
      <c r="D2871" s="65" t="inlineStr">
        <is>
          <t>2025-2026</t>
        </is>
      </c>
      <c r="E2871" s="65" t="inlineStr">
        <is>
          <t>CLI-0627</t>
        </is>
      </c>
      <c r="F2871" s="65" t="inlineStr">
        <is>
          <t>Particulier</t>
        </is>
      </c>
      <c r="G2871" s="65" t="inlineStr">
        <is>
          <t>Bordeaux</t>
        </is>
      </c>
      <c r="H2871" s="65" t="inlineStr">
        <is>
          <t>Sophie Marchand</t>
        </is>
      </c>
      <c r="I2871" s="65" t="inlineStr">
        <is>
          <t>Dépannage</t>
        </is>
      </c>
      <c r="J2871" s="65" t="inlineStr">
        <is>
          <t>DP-001</t>
        </is>
      </c>
      <c r="K2871" s="65" t="inlineStr">
        <is>
          <t>Dépannage plomberie urgence</t>
        </is>
      </c>
      <c r="L2871" s="67" t="n">
        <v>1</v>
      </c>
      <c r="M2871" s="68" t="n">
        <v>277.47</v>
      </c>
      <c r="N2871" s="65" t="inlineStr">
        <is>
          <t>Sans réponse</t>
        </is>
      </c>
      <c r="O2871" s="66" t="n">
        <v>46185</v>
      </c>
      <c r="P2871" s="67" t="n">
        <v>8</v>
      </c>
      <c r="Q2871" s="67" t="n">
        <v>3</v>
      </c>
      <c r="R2871" s="67">
        <f>$I2871</f>
        <v/>
      </c>
      <c r="S2871" s="67">
        <f>$K2871</f>
        <v/>
      </c>
      <c r="T2871" s="67">
        <f>IFERROR(INDEX(Clients!$G$2:$G$1020,MATCH($E2871,Clients!$A$2:$A$1020,0)),"")</f>
        <v/>
      </c>
      <c r="U2871" s="67">
        <f>IFERROR(INDEX(Clients!$I$2:$I$1020,MATCH($E2871,Clients!$A$2:$A$1020,0)),"")</f>
        <v/>
      </c>
      <c r="V2871" s="69">
        <f>1</f>
        <v/>
      </c>
      <c r="W2871" s="69">
        <f>IF($N2871="Accepté",1,0)</f>
        <v/>
      </c>
      <c r="X2871" s="68">
        <f>$M2871*$W2871</f>
        <v/>
      </c>
      <c r="Y2871" s="68">
        <f>IF($N2871="En cours",0,$M2871)</f>
        <v/>
      </c>
      <c r="Z2871" s="69">
        <f>IF($P2871="",0,1)</f>
        <v/>
      </c>
      <c r="AA2871" s="70">
        <f>IF($P2871="",0,$P2871)</f>
        <v/>
      </c>
      <c r="AB2871" s="69">
        <f>IF(AND($P2871&lt;&gt;"",$P2871&lt;=Paramètres!$C$14),1,0)</f>
        <v/>
      </c>
      <c r="AC2871" s="67">
        <f>IF($P2871="","Jamais relancé",IF($P2871&lt;=3,"0-3 j",IF($P2871&lt;=7,"4-7 j",IF($P2871&lt;=15,"8-15 j","Plus de 15 j"))))</f>
        <v/>
      </c>
      <c r="AD2871" s="67">
        <f>IF($M2871&lt;=1000,"Moins de 1 k€",IF($M2871&lt;=5000,"1 à 5 k€",IF($M2871&lt;=15000,"5 à 15 k€","Plus de 15 k€")))</f>
        <v/>
      </c>
    </row>
    <row r="2872">
      <c r="A2872" s="65" t="inlineStr">
        <is>
          <t>DEV-02871</t>
        </is>
      </c>
      <c r="B2872" s="66" t="n">
        <v>46136</v>
      </c>
      <c r="C2872" s="65" t="inlineStr">
        <is>
          <t>2026-04</t>
        </is>
      </c>
      <c r="D2872" s="65" t="inlineStr">
        <is>
          <t>2025-2026</t>
        </is>
      </c>
      <c r="E2872" s="65" t="inlineStr">
        <is>
          <t>CLI-0230</t>
        </is>
      </c>
      <c r="F2872" s="65" t="inlineStr">
        <is>
          <t>Professionnel</t>
        </is>
      </c>
      <c r="G2872" s="65" t="inlineStr">
        <is>
          <t>Bordeaux</t>
        </is>
      </c>
      <c r="H2872" s="65" t="inlineStr">
        <is>
          <t>Sophie Marchand</t>
        </is>
      </c>
      <c r="I2872" s="65" t="inlineStr">
        <is>
          <t>Chauffage</t>
        </is>
      </c>
      <c r="J2872" s="65" t="inlineStr">
        <is>
          <t>CH-001</t>
        </is>
      </c>
      <c r="K2872" s="65" t="inlineStr">
        <is>
          <t>Installation chaudière gaz condensation</t>
        </is>
      </c>
      <c r="L2872" s="67" t="n">
        <v>1</v>
      </c>
      <c r="M2872" s="68" t="n">
        <v>8760.969999999999</v>
      </c>
      <c r="N2872" s="65" t="inlineStr">
        <is>
          <t>Sans réponse</t>
        </is>
      </c>
      <c r="O2872" s="66" t="n">
        <v>46157</v>
      </c>
      <c r="P2872" s="67" t="n">
        <v>15</v>
      </c>
      <c r="Q2872" s="67" t="n">
        <v>1</v>
      </c>
      <c r="R2872" s="67">
        <f>$I2872</f>
        <v/>
      </c>
      <c r="S2872" s="67">
        <f>$K2872</f>
        <v/>
      </c>
      <c r="T2872" s="67">
        <f>IFERROR(INDEX(Clients!$G$2:$G$1020,MATCH($E2872,Clients!$A$2:$A$1020,0)),"")</f>
        <v/>
      </c>
      <c r="U2872" s="67">
        <f>IFERROR(INDEX(Clients!$I$2:$I$1020,MATCH($E2872,Clients!$A$2:$A$1020,0)),"")</f>
        <v/>
      </c>
      <c r="V2872" s="69">
        <f>1</f>
        <v/>
      </c>
      <c r="W2872" s="69">
        <f>IF($N2872="Accepté",1,0)</f>
        <v/>
      </c>
      <c r="X2872" s="68">
        <f>$M2872*$W2872</f>
        <v/>
      </c>
      <c r="Y2872" s="68">
        <f>IF($N2872="En cours",0,$M2872)</f>
        <v/>
      </c>
      <c r="Z2872" s="69">
        <f>IF($P2872="",0,1)</f>
        <v/>
      </c>
      <c r="AA2872" s="70">
        <f>IF($P2872="",0,$P2872)</f>
        <v/>
      </c>
      <c r="AB2872" s="69">
        <f>IF(AND($P2872&lt;&gt;"",$P2872&lt;=Paramètres!$C$14),1,0)</f>
        <v/>
      </c>
      <c r="AC2872" s="67">
        <f>IF($P2872="","Jamais relancé",IF($P2872&lt;=3,"0-3 j",IF($P2872&lt;=7,"4-7 j",IF($P2872&lt;=15,"8-15 j","Plus de 15 j"))))</f>
        <v/>
      </c>
      <c r="AD2872" s="67">
        <f>IF($M2872&lt;=1000,"Moins de 1 k€",IF($M2872&lt;=5000,"1 à 5 k€",IF($M2872&lt;=15000,"5 à 15 k€","Plus de 15 k€")))</f>
        <v/>
      </c>
    </row>
    <row r="2873">
      <c r="A2873" s="65" t="inlineStr">
        <is>
          <t>DEV-02872</t>
        </is>
      </c>
      <c r="B2873" s="66" t="n">
        <v>46139</v>
      </c>
      <c r="C2873" s="65" t="inlineStr">
        <is>
          <t>2026-04</t>
        </is>
      </c>
      <c r="D2873" s="65" t="inlineStr">
        <is>
          <t>2025-2026</t>
        </is>
      </c>
      <c r="E2873" s="65" t="inlineStr">
        <is>
          <t>CLI-0768</t>
        </is>
      </c>
      <c r="F2873" s="65" t="inlineStr">
        <is>
          <t>Particulier</t>
        </is>
      </c>
      <c r="G2873" s="65" t="inlineStr">
        <is>
          <t>Bordeaux</t>
        </is>
      </c>
      <c r="H2873" s="65" t="inlineStr">
        <is>
          <t>Sophie Marchand</t>
        </is>
      </c>
      <c r="I2873" s="65" t="inlineStr">
        <is>
          <t>Dépannage</t>
        </is>
      </c>
      <c r="J2873" s="65" t="inlineStr">
        <is>
          <t>DP-002</t>
        </is>
      </c>
      <c r="K2873" s="65" t="inlineStr">
        <is>
          <t>Débouchage canalisation</t>
        </is>
      </c>
      <c r="L2873" s="67" t="n">
        <v>1</v>
      </c>
      <c r="M2873" s="68" t="n">
        <v>419.46</v>
      </c>
      <c r="N2873" s="65" t="inlineStr">
        <is>
          <t>Sans réponse</t>
        </is>
      </c>
      <c r="O2873" s="66" t="n">
        <v>46158</v>
      </c>
      <c r="P2873" s="67" t="n"/>
      <c r="Q2873" s="67" t="n">
        <v>0</v>
      </c>
      <c r="R2873" s="67">
        <f>$I2873</f>
        <v/>
      </c>
      <c r="S2873" s="67">
        <f>$K2873</f>
        <v/>
      </c>
      <c r="T2873" s="67">
        <f>IFERROR(INDEX(Clients!$G$2:$G$1020,MATCH($E2873,Clients!$A$2:$A$1020,0)),"")</f>
        <v/>
      </c>
      <c r="U2873" s="67">
        <f>IFERROR(INDEX(Clients!$I$2:$I$1020,MATCH($E2873,Clients!$A$2:$A$1020,0)),"")</f>
        <v/>
      </c>
      <c r="V2873" s="69">
        <f>1</f>
        <v/>
      </c>
      <c r="W2873" s="69">
        <f>IF($N2873="Accepté",1,0)</f>
        <v/>
      </c>
      <c r="X2873" s="68">
        <f>$M2873*$W2873</f>
        <v/>
      </c>
      <c r="Y2873" s="68">
        <f>IF($N2873="En cours",0,$M2873)</f>
        <v/>
      </c>
      <c r="Z2873" s="69">
        <f>IF($P2873="",0,1)</f>
        <v/>
      </c>
      <c r="AA2873" s="70">
        <f>IF($P2873="",0,$P2873)</f>
        <v/>
      </c>
      <c r="AB2873" s="69">
        <f>IF(AND($P2873&lt;&gt;"",$P2873&lt;=Paramètres!$C$14),1,0)</f>
        <v/>
      </c>
      <c r="AC2873" s="67">
        <f>IF($P2873="","Jamais relancé",IF($P2873&lt;=3,"0-3 j",IF($P2873&lt;=7,"4-7 j",IF($P2873&lt;=15,"8-15 j","Plus de 15 j"))))</f>
        <v/>
      </c>
      <c r="AD2873" s="67">
        <f>IF($M2873&lt;=1000,"Moins de 1 k€",IF($M2873&lt;=5000,"1 à 5 k€",IF($M2873&lt;=15000,"5 à 15 k€","Plus de 15 k€")))</f>
        <v/>
      </c>
    </row>
    <row r="2874">
      <c r="A2874" s="65" t="inlineStr">
        <is>
          <t>DEV-02873</t>
        </is>
      </c>
      <c r="B2874" s="66" t="n">
        <v>46139</v>
      </c>
      <c r="C2874" s="65" t="inlineStr">
        <is>
          <t>2026-04</t>
        </is>
      </c>
      <c r="D2874" s="65" t="inlineStr">
        <is>
          <t>2025-2026</t>
        </is>
      </c>
      <c r="E2874" s="65" t="inlineStr">
        <is>
          <t>CLI-0195</t>
        </is>
      </c>
      <c r="F2874" s="65" t="inlineStr">
        <is>
          <t>Particulier</t>
        </is>
      </c>
      <c r="G2874" s="65" t="inlineStr">
        <is>
          <t>Bordeaux</t>
        </is>
      </c>
      <c r="H2874" s="65" t="inlineStr">
        <is>
          <t>Sophie Marchand</t>
        </is>
      </c>
      <c r="I2874" s="65" t="inlineStr">
        <is>
          <t>Dépannage</t>
        </is>
      </c>
      <c r="J2874" s="65" t="inlineStr">
        <is>
          <t>DP-001</t>
        </is>
      </c>
      <c r="K2874" s="65" t="inlineStr">
        <is>
          <t>Dépannage plomberie urgence</t>
        </is>
      </c>
      <c r="L2874" s="67" t="n">
        <v>2</v>
      </c>
      <c r="M2874" s="68" t="n">
        <v>535.9400000000001</v>
      </c>
      <c r="N2874" s="65" t="inlineStr">
        <is>
          <t>Refusé</t>
        </is>
      </c>
      <c r="O2874" s="66" t="n">
        <v>46169</v>
      </c>
      <c r="P2874" s="67" t="n">
        <v>8</v>
      </c>
      <c r="Q2874" s="67" t="n">
        <v>3</v>
      </c>
      <c r="R2874" s="67">
        <f>$I2874</f>
        <v/>
      </c>
      <c r="S2874" s="67">
        <f>$K2874</f>
        <v/>
      </c>
      <c r="T2874" s="67">
        <f>IFERROR(INDEX(Clients!$G$2:$G$1020,MATCH($E2874,Clients!$A$2:$A$1020,0)),"")</f>
        <v/>
      </c>
      <c r="U2874" s="67">
        <f>IFERROR(INDEX(Clients!$I$2:$I$1020,MATCH($E2874,Clients!$A$2:$A$1020,0)),"")</f>
        <v/>
      </c>
      <c r="V2874" s="69">
        <f>1</f>
        <v/>
      </c>
      <c r="W2874" s="69">
        <f>IF($N2874="Accepté",1,0)</f>
        <v/>
      </c>
      <c r="X2874" s="68">
        <f>$M2874*$W2874</f>
        <v/>
      </c>
      <c r="Y2874" s="68">
        <f>IF($N2874="En cours",0,$M2874)</f>
        <v/>
      </c>
      <c r="Z2874" s="69">
        <f>IF($P2874="",0,1)</f>
        <v/>
      </c>
      <c r="AA2874" s="70">
        <f>IF($P2874="",0,$P2874)</f>
        <v/>
      </c>
      <c r="AB2874" s="69">
        <f>IF(AND($P2874&lt;&gt;"",$P2874&lt;=Paramètres!$C$14),1,0)</f>
        <v/>
      </c>
      <c r="AC2874" s="67">
        <f>IF($P2874="","Jamais relancé",IF($P2874&lt;=3,"0-3 j",IF($P2874&lt;=7,"4-7 j",IF($P2874&lt;=15,"8-15 j","Plus de 15 j"))))</f>
        <v/>
      </c>
      <c r="AD2874" s="67">
        <f>IF($M2874&lt;=1000,"Moins de 1 k€",IF($M2874&lt;=5000,"1 à 5 k€",IF($M2874&lt;=15000,"5 à 15 k€","Plus de 15 k€")))</f>
        <v/>
      </c>
    </row>
    <row r="2875">
      <c r="A2875" s="65" t="inlineStr">
        <is>
          <t>DEV-02874</t>
        </is>
      </c>
      <c r="B2875" s="66" t="n">
        <v>46139</v>
      </c>
      <c r="C2875" s="65" t="inlineStr">
        <is>
          <t>2026-04</t>
        </is>
      </c>
      <c r="D2875" s="65" t="inlineStr">
        <is>
          <t>2025-2026</t>
        </is>
      </c>
      <c r="E2875" s="65" t="inlineStr">
        <is>
          <t>CLI-0361</t>
        </is>
      </c>
      <c r="F2875" s="65" t="inlineStr">
        <is>
          <t>Particulier</t>
        </is>
      </c>
      <c r="G2875" s="65" t="inlineStr">
        <is>
          <t>Bordeaux</t>
        </is>
      </c>
      <c r="H2875" s="65" t="inlineStr">
        <is>
          <t>Sophie Marchand</t>
        </is>
      </c>
      <c r="I2875" s="65" t="inlineStr">
        <is>
          <t>Salle de bain</t>
        </is>
      </c>
      <c r="J2875" s="65" t="inlineStr">
        <is>
          <t>SB-001</t>
        </is>
      </c>
      <c r="K2875" s="65" t="inlineStr">
        <is>
          <t>Rénovation salle de bain complète</t>
        </is>
      </c>
      <c r="L2875" s="67" t="n">
        <v>1</v>
      </c>
      <c r="M2875" s="68" t="n">
        <v>10740.87</v>
      </c>
      <c r="N2875" s="65" t="inlineStr">
        <is>
          <t>Sans réponse</t>
        </is>
      </c>
      <c r="O2875" s="66" t="n">
        <v>46146</v>
      </c>
      <c r="P2875" s="67" t="n"/>
      <c r="Q2875" s="67" t="n">
        <v>0</v>
      </c>
      <c r="R2875" s="67">
        <f>$I2875</f>
        <v/>
      </c>
      <c r="S2875" s="67">
        <f>$K2875</f>
        <v/>
      </c>
      <c r="T2875" s="67">
        <f>IFERROR(INDEX(Clients!$G$2:$G$1020,MATCH($E2875,Clients!$A$2:$A$1020,0)),"")</f>
        <v/>
      </c>
      <c r="U2875" s="67">
        <f>IFERROR(INDEX(Clients!$I$2:$I$1020,MATCH($E2875,Clients!$A$2:$A$1020,0)),"")</f>
        <v/>
      </c>
      <c r="V2875" s="69">
        <f>1</f>
        <v/>
      </c>
      <c r="W2875" s="69">
        <f>IF($N2875="Accepté",1,0)</f>
        <v/>
      </c>
      <c r="X2875" s="68">
        <f>$M2875*$W2875</f>
        <v/>
      </c>
      <c r="Y2875" s="68">
        <f>IF($N2875="En cours",0,$M2875)</f>
        <v/>
      </c>
      <c r="Z2875" s="69">
        <f>IF($P2875="",0,1)</f>
        <v/>
      </c>
      <c r="AA2875" s="70">
        <f>IF($P2875="",0,$P2875)</f>
        <v/>
      </c>
      <c r="AB2875" s="69">
        <f>IF(AND($P2875&lt;&gt;"",$P2875&lt;=Paramètres!$C$14),1,0)</f>
        <v/>
      </c>
      <c r="AC2875" s="67">
        <f>IF($P2875="","Jamais relancé",IF($P2875&lt;=3,"0-3 j",IF($P2875&lt;=7,"4-7 j",IF($P2875&lt;=15,"8-15 j","Plus de 15 j"))))</f>
        <v/>
      </c>
      <c r="AD2875" s="67">
        <f>IF($M2875&lt;=1000,"Moins de 1 k€",IF($M2875&lt;=5000,"1 à 5 k€",IF($M2875&lt;=15000,"5 à 15 k€","Plus de 15 k€")))</f>
        <v/>
      </c>
    </row>
    <row r="2876">
      <c r="A2876" s="65" t="inlineStr">
        <is>
          <t>DEV-02875</t>
        </is>
      </c>
      <c r="B2876" s="66" t="n">
        <v>46139</v>
      </c>
      <c r="C2876" s="65" t="inlineStr">
        <is>
          <t>2026-04</t>
        </is>
      </c>
      <c r="D2876" s="65" t="inlineStr">
        <is>
          <t>2025-2026</t>
        </is>
      </c>
      <c r="E2876" s="65" t="inlineStr">
        <is>
          <t>CLI-0985</t>
        </is>
      </c>
      <c r="F2876" s="65" t="inlineStr">
        <is>
          <t>Particulier</t>
        </is>
      </c>
      <c r="G2876" s="65" t="inlineStr">
        <is>
          <t>Montpellier</t>
        </is>
      </c>
      <c r="H2876" s="65" t="inlineStr">
        <is>
          <t>Thomas Rey</t>
        </is>
      </c>
      <c r="I2876" s="65" t="inlineStr">
        <is>
          <t>Électricité</t>
        </is>
      </c>
      <c r="J2876" s="65" t="inlineStr">
        <is>
          <t>EL-003</t>
        </is>
      </c>
      <c r="K2876" s="65" t="inlineStr">
        <is>
          <t>Rénovation électrique complète</t>
        </is>
      </c>
      <c r="L2876" s="67" t="n">
        <v>1</v>
      </c>
      <c r="M2876" s="68" t="n">
        <v>11177.47</v>
      </c>
      <c r="N2876" s="65" t="inlineStr">
        <is>
          <t>Sans réponse</t>
        </is>
      </c>
      <c r="O2876" s="66" t="n">
        <v>46151</v>
      </c>
      <c r="P2876" s="67" t="n"/>
      <c r="Q2876" s="67" t="n">
        <v>0</v>
      </c>
      <c r="R2876" s="67">
        <f>$I2876</f>
        <v/>
      </c>
      <c r="S2876" s="67">
        <f>$K2876</f>
        <v/>
      </c>
      <c r="T2876" s="67">
        <f>IFERROR(INDEX(Clients!$G$2:$G$1020,MATCH($E2876,Clients!$A$2:$A$1020,0)),"")</f>
        <v/>
      </c>
      <c r="U2876" s="67">
        <f>IFERROR(INDEX(Clients!$I$2:$I$1020,MATCH($E2876,Clients!$A$2:$A$1020,0)),"")</f>
        <v/>
      </c>
      <c r="V2876" s="69">
        <f>1</f>
        <v/>
      </c>
      <c r="W2876" s="69">
        <f>IF($N2876="Accepté",1,0)</f>
        <v/>
      </c>
      <c r="X2876" s="68">
        <f>$M2876*$W2876</f>
        <v/>
      </c>
      <c r="Y2876" s="68">
        <f>IF($N2876="En cours",0,$M2876)</f>
        <v/>
      </c>
      <c r="Z2876" s="69">
        <f>IF($P2876="",0,1)</f>
        <v/>
      </c>
      <c r="AA2876" s="70">
        <f>IF($P2876="",0,$P2876)</f>
        <v/>
      </c>
      <c r="AB2876" s="69">
        <f>IF(AND($P2876&lt;&gt;"",$P2876&lt;=Paramètres!$C$14),1,0)</f>
        <v/>
      </c>
      <c r="AC2876" s="67">
        <f>IF($P2876="","Jamais relancé",IF($P2876&lt;=3,"0-3 j",IF($P2876&lt;=7,"4-7 j",IF($P2876&lt;=15,"8-15 j","Plus de 15 j"))))</f>
        <v/>
      </c>
      <c r="AD2876" s="67">
        <f>IF($M2876&lt;=1000,"Moins de 1 k€",IF($M2876&lt;=5000,"1 à 5 k€",IF($M2876&lt;=15000,"5 à 15 k€","Plus de 15 k€")))</f>
        <v/>
      </c>
    </row>
    <row r="2877">
      <c r="A2877" s="65" t="inlineStr">
        <is>
          <t>DEV-02876</t>
        </is>
      </c>
      <c r="B2877" s="66" t="n">
        <v>46140</v>
      </c>
      <c r="C2877" s="65" t="inlineStr">
        <is>
          <t>2026-04</t>
        </is>
      </c>
      <c r="D2877" s="65" t="inlineStr">
        <is>
          <t>2025-2026</t>
        </is>
      </c>
      <c r="E2877" s="65" t="inlineStr">
        <is>
          <t>CLI-0698</t>
        </is>
      </c>
      <c r="F2877" s="65" t="inlineStr">
        <is>
          <t>Professionnel</t>
        </is>
      </c>
      <c r="G2877" s="65" t="inlineStr">
        <is>
          <t>Bordeaux</t>
        </is>
      </c>
      <c r="H2877" s="65" t="inlineStr">
        <is>
          <t>Karim Belkacem</t>
        </is>
      </c>
      <c r="I2877" s="65" t="inlineStr">
        <is>
          <t>Plomberie</t>
        </is>
      </c>
      <c r="J2877" s="65" t="inlineStr">
        <is>
          <t>PR-003</t>
        </is>
      </c>
      <c r="K2877" s="65" t="inlineStr">
        <is>
          <t>Réfection réseau eau appartement</t>
        </is>
      </c>
      <c r="L2877" s="67" t="n">
        <v>1</v>
      </c>
      <c r="M2877" s="68" t="n">
        <v>5872.29</v>
      </c>
      <c r="N2877" s="65" t="inlineStr">
        <is>
          <t>Sans réponse</t>
        </is>
      </c>
      <c r="O2877" s="66" t="n">
        <v>46153</v>
      </c>
      <c r="P2877" s="67" t="n">
        <v>7</v>
      </c>
      <c r="Q2877" s="67" t="n">
        <v>1</v>
      </c>
      <c r="R2877" s="67">
        <f>$I2877</f>
        <v/>
      </c>
      <c r="S2877" s="67">
        <f>$K2877</f>
        <v/>
      </c>
      <c r="T2877" s="67">
        <f>IFERROR(INDEX(Clients!$G$2:$G$1020,MATCH($E2877,Clients!$A$2:$A$1020,0)),"")</f>
        <v/>
      </c>
      <c r="U2877" s="67">
        <f>IFERROR(INDEX(Clients!$I$2:$I$1020,MATCH($E2877,Clients!$A$2:$A$1020,0)),"")</f>
        <v/>
      </c>
      <c r="V2877" s="69">
        <f>1</f>
        <v/>
      </c>
      <c r="W2877" s="69">
        <f>IF($N2877="Accepté",1,0)</f>
        <v/>
      </c>
      <c r="X2877" s="68">
        <f>$M2877*$W2877</f>
        <v/>
      </c>
      <c r="Y2877" s="68">
        <f>IF($N2877="En cours",0,$M2877)</f>
        <v/>
      </c>
      <c r="Z2877" s="69">
        <f>IF($P2877="",0,1)</f>
        <v/>
      </c>
      <c r="AA2877" s="70">
        <f>IF($P2877="",0,$P2877)</f>
        <v/>
      </c>
      <c r="AB2877" s="69">
        <f>IF(AND($P2877&lt;&gt;"",$P2877&lt;=Paramètres!$C$14),1,0)</f>
        <v/>
      </c>
      <c r="AC2877" s="67">
        <f>IF($P2877="","Jamais relancé",IF($P2877&lt;=3,"0-3 j",IF($P2877&lt;=7,"4-7 j",IF($P2877&lt;=15,"8-15 j","Plus de 15 j"))))</f>
        <v/>
      </c>
      <c r="AD2877" s="67">
        <f>IF($M2877&lt;=1000,"Moins de 1 k€",IF($M2877&lt;=5000,"1 à 5 k€",IF($M2877&lt;=15000,"5 à 15 k€","Plus de 15 k€")))</f>
        <v/>
      </c>
    </row>
    <row r="2878">
      <c r="A2878" s="65" t="inlineStr">
        <is>
          <t>DEV-02877</t>
        </is>
      </c>
      <c r="B2878" s="66" t="n">
        <v>46140</v>
      </c>
      <c r="C2878" s="65" t="inlineStr">
        <is>
          <t>2026-04</t>
        </is>
      </c>
      <c r="D2878" s="65" t="inlineStr">
        <is>
          <t>2025-2026</t>
        </is>
      </c>
      <c r="E2878" s="65" t="inlineStr">
        <is>
          <t>CLI-0644</t>
        </is>
      </c>
      <c r="F2878" s="65" t="inlineStr">
        <is>
          <t>Particulier</t>
        </is>
      </c>
      <c r="G2878" s="65" t="inlineStr">
        <is>
          <t>Bordeaux</t>
        </is>
      </c>
      <c r="H2878" s="65" t="inlineStr">
        <is>
          <t>Sophie Marchand</t>
        </is>
      </c>
      <c r="I2878" s="65" t="inlineStr">
        <is>
          <t>Salle de bain</t>
        </is>
      </c>
      <c r="J2878" s="65" t="inlineStr">
        <is>
          <t>SB-001</t>
        </is>
      </c>
      <c r="K2878" s="65" t="inlineStr">
        <is>
          <t>Rénovation salle de bain complète</t>
        </is>
      </c>
      <c r="L2878" s="67" t="n">
        <v>1</v>
      </c>
      <c r="M2878" s="68" t="n">
        <v>9109.52</v>
      </c>
      <c r="N2878" s="65" t="inlineStr">
        <is>
          <t>Refusé</t>
        </is>
      </c>
      <c r="O2878" s="66" t="n">
        <v>46169</v>
      </c>
      <c r="P2878" s="67" t="n"/>
      <c r="Q2878" s="67" t="n">
        <v>0</v>
      </c>
      <c r="R2878" s="67">
        <f>$I2878</f>
        <v/>
      </c>
      <c r="S2878" s="67">
        <f>$K2878</f>
        <v/>
      </c>
      <c r="T2878" s="67">
        <f>IFERROR(INDEX(Clients!$G$2:$G$1020,MATCH($E2878,Clients!$A$2:$A$1020,0)),"")</f>
        <v/>
      </c>
      <c r="U2878" s="67">
        <f>IFERROR(INDEX(Clients!$I$2:$I$1020,MATCH($E2878,Clients!$A$2:$A$1020,0)),"")</f>
        <v/>
      </c>
      <c r="V2878" s="69">
        <f>1</f>
        <v/>
      </c>
      <c r="W2878" s="69">
        <f>IF($N2878="Accepté",1,0)</f>
        <v/>
      </c>
      <c r="X2878" s="68">
        <f>$M2878*$W2878</f>
        <v/>
      </c>
      <c r="Y2878" s="68">
        <f>IF($N2878="En cours",0,$M2878)</f>
        <v/>
      </c>
      <c r="Z2878" s="69">
        <f>IF($P2878="",0,1)</f>
        <v/>
      </c>
      <c r="AA2878" s="70">
        <f>IF($P2878="",0,$P2878)</f>
        <v/>
      </c>
      <c r="AB2878" s="69">
        <f>IF(AND($P2878&lt;&gt;"",$P2878&lt;=Paramètres!$C$14),1,0)</f>
        <v/>
      </c>
      <c r="AC2878" s="67">
        <f>IF($P2878="","Jamais relancé",IF($P2878&lt;=3,"0-3 j",IF($P2878&lt;=7,"4-7 j",IF($P2878&lt;=15,"8-15 j","Plus de 15 j"))))</f>
        <v/>
      </c>
      <c r="AD2878" s="67">
        <f>IF($M2878&lt;=1000,"Moins de 1 k€",IF($M2878&lt;=5000,"1 à 5 k€",IF($M2878&lt;=15000,"5 à 15 k€","Plus de 15 k€")))</f>
        <v/>
      </c>
    </row>
    <row r="2879">
      <c r="A2879" s="65" t="inlineStr">
        <is>
          <t>DEV-02878</t>
        </is>
      </c>
      <c r="B2879" s="66" t="n">
        <v>46140</v>
      </c>
      <c r="C2879" s="65" t="inlineStr">
        <is>
          <t>2026-04</t>
        </is>
      </c>
      <c r="D2879" s="65" t="inlineStr">
        <is>
          <t>2025-2026</t>
        </is>
      </c>
      <c r="E2879" s="65" t="inlineStr">
        <is>
          <t>CLI-0079</t>
        </is>
      </c>
      <c r="F2879" s="65" t="inlineStr">
        <is>
          <t>Particulier</t>
        </is>
      </c>
      <c r="G2879" s="65" t="inlineStr">
        <is>
          <t>Bordeaux</t>
        </is>
      </c>
      <c r="H2879" s="65" t="inlineStr">
        <is>
          <t>Sophie Marchand</t>
        </is>
      </c>
      <c r="I2879" s="65" t="inlineStr">
        <is>
          <t>Dépannage</t>
        </is>
      </c>
      <c r="J2879" s="65" t="inlineStr">
        <is>
          <t>DP-003</t>
        </is>
      </c>
      <c r="K2879" s="65" t="inlineStr">
        <is>
          <t>Dépannage électrique urgence</t>
        </is>
      </c>
      <c r="L2879" s="67" t="n">
        <v>1</v>
      </c>
      <c r="M2879" s="68" t="n">
        <v>314.07</v>
      </c>
      <c r="N2879" s="65" t="inlineStr">
        <is>
          <t>Refusé</t>
        </is>
      </c>
      <c r="O2879" s="66" t="n">
        <v>46155</v>
      </c>
      <c r="P2879" s="67" t="n">
        <v>12</v>
      </c>
      <c r="Q2879" s="67" t="n">
        <v>1</v>
      </c>
      <c r="R2879" s="67">
        <f>$I2879</f>
        <v/>
      </c>
      <c r="S2879" s="67">
        <f>$K2879</f>
        <v/>
      </c>
      <c r="T2879" s="67">
        <f>IFERROR(INDEX(Clients!$G$2:$G$1020,MATCH($E2879,Clients!$A$2:$A$1020,0)),"")</f>
        <v/>
      </c>
      <c r="U2879" s="67">
        <f>IFERROR(INDEX(Clients!$I$2:$I$1020,MATCH($E2879,Clients!$A$2:$A$1020,0)),"")</f>
        <v/>
      </c>
      <c r="V2879" s="69">
        <f>1</f>
        <v/>
      </c>
      <c r="W2879" s="69">
        <f>IF($N2879="Accepté",1,0)</f>
        <v/>
      </c>
      <c r="X2879" s="68">
        <f>$M2879*$W2879</f>
        <v/>
      </c>
      <c r="Y2879" s="68">
        <f>IF($N2879="En cours",0,$M2879)</f>
        <v/>
      </c>
      <c r="Z2879" s="69">
        <f>IF($P2879="",0,1)</f>
        <v/>
      </c>
      <c r="AA2879" s="70">
        <f>IF($P2879="",0,$P2879)</f>
        <v/>
      </c>
      <c r="AB2879" s="69">
        <f>IF(AND($P2879&lt;&gt;"",$P2879&lt;=Paramètres!$C$14),1,0)</f>
        <v/>
      </c>
      <c r="AC2879" s="67">
        <f>IF($P2879="","Jamais relancé",IF($P2879&lt;=3,"0-3 j",IF($P2879&lt;=7,"4-7 j",IF($P2879&lt;=15,"8-15 j","Plus de 15 j"))))</f>
        <v/>
      </c>
      <c r="AD2879" s="67">
        <f>IF($M2879&lt;=1000,"Moins de 1 k€",IF($M2879&lt;=5000,"1 à 5 k€",IF($M2879&lt;=15000,"5 à 15 k€","Plus de 15 k€")))</f>
        <v/>
      </c>
    </row>
    <row r="2880">
      <c r="A2880" s="65" t="inlineStr">
        <is>
          <t>DEV-02879</t>
        </is>
      </c>
      <c r="B2880" s="66" t="n">
        <v>46140</v>
      </c>
      <c r="C2880" s="65" t="inlineStr">
        <is>
          <t>2026-04</t>
        </is>
      </c>
      <c r="D2880" s="65" t="inlineStr">
        <is>
          <t>2025-2026</t>
        </is>
      </c>
      <c r="E2880" s="65" t="inlineStr">
        <is>
          <t>CLI-0260</t>
        </is>
      </c>
      <c r="F2880" s="65" t="inlineStr">
        <is>
          <t>Professionnel</t>
        </is>
      </c>
      <c r="G2880" s="65" t="inlineStr">
        <is>
          <t>Toulouse</t>
        </is>
      </c>
      <c r="H2880" s="65" t="inlineStr">
        <is>
          <t>Julien Fabre</t>
        </is>
      </c>
      <c r="I2880" s="65" t="inlineStr">
        <is>
          <t>Électricité</t>
        </is>
      </c>
      <c r="J2880" s="65" t="inlineStr">
        <is>
          <t>EL-004</t>
        </is>
      </c>
      <c r="K2880" s="65" t="inlineStr">
        <is>
          <t>Éclairage LED locaux professionnels</t>
        </is>
      </c>
      <c r="L2880" s="67" t="n">
        <v>3</v>
      </c>
      <c r="M2880" s="68" t="n">
        <v>16391.48</v>
      </c>
      <c r="N2880" s="65" t="inlineStr">
        <is>
          <t>Refusé</t>
        </is>
      </c>
      <c r="O2880" s="66" t="n">
        <v>46168</v>
      </c>
      <c r="P2880" s="67" t="n">
        <v>16</v>
      </c>
      <c r="Q2880" s="67" t="n">
        <v>1</v>
      </c>
      <c r="R2880" s="67">
        <f>$I2880</f>
        <v/>
      </c>
      <c r="S2880" s="67">
        <f>$K2880</f>
        <v/>
      </c>
      <c r="T2880" s="67">
        <f>IFERROR(INDEX(Clients!$G$2:$G$1020,MATCH($E2880,Clients!$A$2:$A$1020,0)),"")</f>
        <v/>
      </c>
      <c r="U2880" s="67">
        <f>IFERROR(INDEX(Clients!$I$2:$I$1020,MATCH($E2880,Clients!$A$2:$A$1020,0)),"")</f>
        <v/>
      </c>
      <c r="V2880" s="69">
        <f>1</f>
        <v/>
      </c>
      <c r="W2880" s="69">
        <f>IF($N2880="Accepté",1,0)</f>
        <v/>
      </c>
      <c r="X2880" s="68">
        <f>$M2880*$W2880</f>
        <v/>
      </c>
      <c r="Y2880" s="68">
        <f>IF($N2880="En cours",0,$M2880)</f>
        <v/>
      </c>
      <c r="Z2880" s="69">
        <f>IF($P2880="",0,1)</f>
        <v/>
      </c>
      <c r="AA2880" s="70">
        <f>IF($P2880="",0,$P2880)</f>
        <v/>
      </c>
      <c r="AB2880" s="69">
        <f>IF(AND($P2880&lt;&gt;"",$P2880&lt;=Paramètres!$C$14),1,0)</f>
        <v/>
      </c>
      <c r="AC2880" s="67">
        <f>IF($P2880="","Jamais relancé",IF($P2880&lt;=3,"0-3 j",IF($P2880&lt;=7,"4-7 j",IF($P2880&lt;=15,"8-15 j","Plus de 15 j"))))</f>
        <v/>
      </c>
      <c r="AD2880" s="67">
        <f>IF($M2880&lt;=1000,"Moins de 1 k€",IF($M2880&lt;=5000,"1 à 5 k€",IF($M2880&lt;=15000,"5 à 15 k€","Plus de 15 k€")))</f>
        <v/>
      </c>
    </row>
    <row r="2881">
      <c r="A2881" s="65" t="inlineStr">
        <is>
          <t>DEV-02880</t>
        </is>
      </c>
      <c r="B2881" s="66" t="n">
        <v>46140</v>
      </c>
      <c r="C2881" s="65" t="inlineStr">
        <is>
          <t>2026-04</t>
        </is>
      </c>
      <c r="D2881" s="65" t="inlineStr">
        <is>
          <t>2025-2026</t>
        </is>
      </c>
      <c r="E2881" s="65" t="inlineStr">
        <is>
          <t>CLI-0883</t>
        </is>
      </c>
      <c r="F2881" s="65" t="inlineStr">
        <is>
          <t>Professionnel</t>
        </is>
      </c>
      <c r="G2881" s="65" t="inlineStr">
        <is>
          <t>Montpellier</t>
        </is>
      </c>
      <c r="H2881" s="65" t="inlineStr">
        <is>
          <t>Thomas Rey</t>
        </is>
      </c>
      <c r="I2881" s="65" t="inlineStr">
        <is>
          <t>Plomberie</t>
        </is>
      </c>
      <c r="J2881" s="65" t="inlineStr">
        <is>
          <t>PR-001</t>
        </is>
      </c>
      <c r="K2881" s="65" t="inlineStr">
        <is>
          <t>Remplacement chauffe-eau 200 L</t>
        </is>
      </c>
      <c r="L2881" s="67" t="n">
        <v>1</v>
      </c>
      <c r="M2881" s="68" t="n">
        <v>2506.2</v>
      </c>
      <c r="N2881" s="65" t="inlineStr">
        <is>
          <t>Refusé</t>
        </is>
      </c>
      <c r="O2881" s="66" t="n">
        <v>46159</v>
      </c>
      <c r="P2881" s="67" t="n">
        <v>15</v>
      </c>
      <c r="Q2881" s="67" t="n">
        <v>1</v>
      </c>
      <c r="R2881" s="67">
        <f>$I2881</f>
        <v/>
      </c>
      <c r="S2881" s="67">
        <f>$K2881</f>
        <v/>
      </c>
      <c r="T2881" s="67">
        <f>IFERROR(INDEX(Clients!$G$2:$G$1020,MATCH($E2881,Clients!$A$2:$A$1020,0)),"")</f>
        <v/>
      </c>
      <c r="U2881" s="67">
        <f>IFERROR(INDEX(Clients!$I$2:$I$1020,MATCH($E2881,Clients!$A$2:$A$1020,0)),"")</f>
        <v/>
      </c>
      <c r="V2881" s="69">
        <f>1</f>
        <v/>
      </c>
      <c r="W2881" s="69">
        <f>IF($N2881="Accepté",1,0)</f>
        <v/>
      </c>
      <c r="X2881" s="68">
        <f>$M2881*$W2881</f>
        <v/>
      </c>
      <c r="Y2881" s="68">
        <f>IF($N2881="En cours",0,$M2881)</f>
        <v/>
      </c>
      <c r="Z2881" s="69">
        <f>IF($P2881="",0,1)</f>
        <v/>
      </c>
      <c r="AA2881" s="70">
        <f>IF($P2881="",0,$P2881)</f>
        <v/>
      </c>
      <c r="AB2881" s="69">
        <f>IF(AND($P2881&lt;&gt;"",$P2881&lt;=Paramètres!$C$14),1,0)</f>
        <v/>
      </c>
      <c r="AC2881" s="67">
        <f>IF($P2881="","Jamais relancé",IF($P2881&lt;=3,"0-3 j",IF($P2881&lt;=7,"4-7 j",IF($P2881&lt;=15,"8-15 j","Plus de 15 j"))))</f>
        <v/>
      </c>
      <c r="AD2881" s="67">
        <f>IF($M2881&lt;=1000,"Moins de 1 k€",IF($M2881&lt;=5000,"1 à 5 k€",IF($M2881&lt;=15000,"5 à 15 k€","Plus de 15 k€")))</f>
        <v/>
      </c>
    </row>
    <row r="2882">
      <c r="A2882" s="65" t="inlineStr">
        <is>
          <t>DEV-02881</t>
        </is>
      </c>
      <c r="B2882" s="66" t="n">
        <v>46141</v>
      </c>
      <c r="C2882" s="65" t="inlineStr">
        <is>
          <t>2026-04</t>
        </is>
      </c>
      <c r="D2882" s="65" t="inlineStr">
        <is>
          <t>2025-2026</t>
        </is>
      </c>
      <c r="E2882" s="65" t="inlineStr">
        <is>
          <t>CLI-0269</t>
        </is>
      </c>
      <c r="F2882" s="65" t="inlineStr">
        <is>
          <t>Particulier</t>
        </is>
      </c>
      <c r="G2882" s="65" t="inlineStr">
        <is>
          <t>Toulouse</t>
        </is>
      </c>
      <c r="H2882" s="65" t="inlineStr">
        <is>
          <t>Julien Fabre</t>
        </is>
      </c>
      <c r="I2882" s="65" t="inlineStr">
        <is>
          <t>Salle de bain</t>
        </is>
      </c>
      <c r="J2882" s="65" t="inlineStr">
        <is>
          <t>SB-001</t>
        </is>
      </c>
      <c r="K2882" s="65" t="inlineStr">
        <is>
          <t>Rénovation salle de bain complète</t>
        </is>
      </c>
      <c r="L2882" s="67" t="n">
        <v>1</v>
      </c>
      <c r="M2882" s="68" t="n">
        <v>10884.88</v>
      </c>
      <c r="N2882" s="65" t="inlineStr">
        <is>
          <t>Accepté</t>
        </is>
      </c>
      <c r="O2882" s="66" t="n">
        <v>46168</v>
      </c>
      <c r="P2882" s="67" t="n">
        <v>10</v>
      </c>
      <c r="Q2882" s="67" t="n">
        <v>1</v>
      </c>
      <c r="R2882" s="67">
        <f>$I2882</f>
        <v/>
      </c>
      <c r="S2882" s="67">
        <f>$K2882</f>
        <v/>
      </c>
      <c r="T2882" s="67">
        <f>IFERROR(INDEX(Clients!$G$2:$G$1020,MATCH($E2882,Clients!$A$2:$A$1020,0)),"")</f>
        <v/>
      </c>
      <c r="U2882" s="67">
        <f>IFERROR(INDEX(Clients!$I$2:$I$1020,MATCH($E2882,Clients!$A$2:$A$1020,0)),"")</f>
        <v/>
      </c>
      <c r="V2882" s="69">
        <f>1</f>
        <v/>
      </c>
      <c r="W2882" s="69">
        <f>IF($N2882="Accepté",1,0)</f>
        <v/>
      </c>
      <c r="X2882" s="68">
        <f>$M2882*$W2882</f>
        <v/>
      </c>
      <c r="Y2882" s="68">
        <f>IF($N2882="En cours",0,$M2882)</f>
        <v/>
      </c>
      <c r="Z2882" s="69">
        <f>IF($P2882="",0,1)</f>
        <v/>
      </c>
      <c r="AA2882" s="70">
        <f>IF($P2882="",0,$P2882)</f>
        <v/>
      </c>
      <c r="AB2882" s="69">
        <f>IF(AND($P2882&lt;&gt;"",$P2882&lt;=Paramètres!$C$14),1,0)</f>
        <v/>
      </c>
      <c r="AC2882" s="67">
        <f>IF($P2882="","Jamais relancé",IF($P2882&lt;=3,"0-3 j",IF($P2882&lt;=7,"4-7 j",IF($P2882&lt;=15,"8-15 j","Plus de 15 j"))))</f>
        <v/>
      </c>
      <c r="AD2882" s="67">
        <f>IF($M2882&lt;=1000,"Moins de 1 k€",IF($M2882&lt;=5000,"1 à 5 k€",IF($M2882&lt;=15000,"5 à 15 k€","Plus de 15 k€")))</f>
        <v/>
      </c>
    </row>
    <row r="2883">
      <c r="A2883" s="65" t="inlineStr">
        <is>
          <t>DEV-02882</t>
        </is>
      </c>
      <c r="B2883" s="66" t="n">
        <v>46141</v>
      </c>
      <c r="C2883" s="65" t="inlineStr">
        <is>
          <t>2026-04</t>
        </is>
      </c>
      <c r="D2883" s="65" t="inlineStr">
        <is>
          <t>2025-2026</t>
        </is>
      </c>
      <c r="E2883" s="65" t="inlineStr">
        <is>
          <t>CLI-0212</t>
        </is>
      </c>
      <c r="F2883" s="65" t="inlineStr">
        <is>
          <t>Professionnel</t>
        </is>
      </c>
      <c r="G2883" s="65" t="inlineStr">
        <is>
          <t>Bordeaux</t>
        </is>
      </c>
      <c r="H2883" s="65" t="inlineStr">
        <is>
          <t>Karim Belkacem</t>
        </is>
      </c>
      <c r="I2883" s="65" t="inlineStr">
        <is>
          <t>Électricité</t>
        </is>
      </c>
      <c r="J2883" s="65" t="inlineStr">
        <is>
          <t>EL-001</t>
        </is>
      </c>
      <c r="K2883" s="65" t="inlineStr">
        <is>
          <t>Mise aux normes tableau électrique</t>
        </is>
      </c>
      <c r="L2883" s="67" t="n">
        <v>1</v>
      </c>
      <c r="M2883" s="68" t="n">
        <v>3623.65</v>
      </c>
      <c r="N2883" s="65" t="inlineStr">
        <is>
          <t>Sans réponse</t>
        </is>
      </c>
      <c r="O2883" s="66" t="n">
        <v>46170</v>
      </c>
      <c r="P2883" s="67" t="n">
        <v>9</v>
      </c>
      <c r="Q2883" s="67" t="n">
        <v>2</v>
      </c>
      <c r="R2883" s="67">
        <f>$I2883</f>
        <v/>
      </c>
      <c r="S2883" s="67">
        <f>$K2883</f>
        <v/>
      </c>
      <c r="T2883" s="67">
        <f>IFERROR(INDEX(Clients!$G$2:$G$1020,MATCH($E2883,Clients!$A$2:$A$1020,0)),"")</f>
        <v/>
      </c>
      <c r="U2883" s="67">
        <f>IFERROR(INDEX(Clients!$I$2:$I$1020,MATCH($E2883,Clients!$A$2:$A$1020,0)),"")</f>
        <v/>
      </c>
      <c r="V2883" s="69">
        <f>1</f>
        <v/>
      </c>
      <c r="W2883" s="69">
        <f>IF($N2883="Accepté",1,0)</f>
        <v/>
      </c>
      <c r="X2883" s="68">
        <f>$M2883*$W2883</f>
        <v/>
      </c>
      <c r="Y2883" s="68">
        <f>IF($N2883="En cours",0,$M2883)</f>
        <v/>
      </c>
      <c r="Z2883" s="69">
        <f>IF($P2883="",0,1)</f>
        <v/>
      </c>
      <c r="AA2883" s="70">
        <f>IF($P2883="",0,$P2883)</f>
        <v/>
      </c>
      <c r="AB2883" s="69">
        <f>IF(AND($P2883&lt;&gt;"",$P2883&lt;=Paramètres!$C$14),1,0)</f>
        <v/>
      </c>
      <c r="AC2883" s="67">
        <f>IF($P2883="","Jamais relancé",IF($P2883&lt;=3,"0-3 j",IF($P2883&lt;=7,"4-7 j",IF($P2883&lt;=15,"8-15 j","Plus de 15 j"))))</f>
        <v/>
      </c>
      <c r="AD2883" s="67">
        <f>IF($M2883&lt;=1000,"Moins de 1 k€",IF($M2883&lt;=5000,"1 à 5 k€",IF($M2883&lt;=15000,"5 à 15 k€","Plus de 15 k€")))</f>
        <v/>
      </c>
    </row>
    <row r="2884">
      <c r="A2884" s="65" t="inlineStr">
        <is>
          <t>DEV-02883</t>
        </is>
      </c>
      <c r="B2884" s="66" t="n">
        <v>46141</v>
      </c>
      <c r="C2884" s="65" t="inlineStr">
        <is>
          <t>2026-04</t>
        </is>
      </c>
      <c r="D2884" s="65" t="inlineStr">
        <is>
          <t>2025-2026</t>
        </is>
      </c>
      <c r="E2884" s="65" t="inlineStr">
        <is>
          <t>CLI-0330</t>
        </is>
      </c>
      <c r="F2884" s="65" t="inlineStr">
        <is>
          <t>Particulier</t>
        </is>
      </c>
      <c r="G2884" s="65" t="inlineStr">
        <is>
          <t>Toulouse</t>
        </is>
      </c>
      <c r="H2884" s="65" t="inlineStr">
        <is>
          <t>Julien Fabre</t>
        </is>
      </c>
      <c r="I2884" s="65" t="inlineStr">
        <is>
          <t>Salle de bain</t>
        </is>
      </c>
      <c r="J2884" s="65" t="inlineStr">
        <is>
          <t>SB-002</t>
        </is>
      </c>
      <c r="K2884" s="65" t="inlineStr">
        <is>
          <t>Remplacement baignoire par douche</t>
        </is>
      </c>
      <c r="L2884" s="67" t="n">
        <v>1</v>
      </c>
      <c r="M2884" s="68" t="n">
        <v>3784.26</v>
      </c>
      <c r="N2884" s="65" t="inlineStr">
        <is>
          <t>Accepté</t>
        </is>
      </c>
      <c r="O2884" s="66" t="n">
        <v>46153</v>
      </c>
      <c r="P2884" s="67" t="n">
        <v>10</v>
      </c>
      <c r="Q2884" s="67" t="n">
        <v>1</v>
      </c>
      <c r="R2884" s="67">
        <f>$I2884</f>
        <v/>
      </c>
      <c r="S2884" s="67">
        <f>$K2884</f>
        <v/>
      </c>
      <c r="T2884" s="67">
        <f>IFERROR(INDEX(Clients!$G$2:$G$1020,MATCH($E2884,Clients!$A$2:$A$1020,0)),"")</f>
        <v/>
      </c>
      <c r="U2884" s="67">
        <f>IFERROR(INDEX(Clients!$I$2:$I$1020,MATCH($E2884,Clients!$A$2:$A$1020,0)),"")</f>
        <v/>
      </c>
      <c r="V2884" s="69">
        <f>1</f>
        <v/>
      </c>
      <c r="W2884" s="69">
        <f>IF($N2884="Accepté",1,0)</f>
        <v/>
      </c>
      <c r="X2884" s="68">
        <f>$M2884*$W2884</f>
        <v/>
      </c>
      <c r="Y2884" s="68">
        <f>IF($N2884="En cours",0,$M2884)</f>
        <v/>
      </c>
      <c r="Z2884" s="69">
        <f>IF($P2884="",0,1)</f>
        <v/>
      </c>
      <c r="AA2884" s="70">
        <f>IF($P2884="",0,$P2884)</f>
        <v/>
      </c>
      <c r="AB2884" s="69">
        <f>IF(AND($P2884&lt;&gt;"",$P2884&lt;=Paramètres!$C$14),1,0)</f>
        <v/>
      </c>
      <c r="AC2884" s="67">
        <f>IF($P2884="","Jamais relancé",IF($P2884&lt;=3,"0-3 j",IF($P2884&lt;=7,"4-7 j",IF($P2884&lt;=15,"8-15 j","Plus de 15 j"))))</f>
        <v/>
      </c>
      <c r="AD2884" s="67">
        <f>IF($M2884&lt;=1000,"Moins de 1 k€",IF($M2884&lt;=5000,"1 à 5 k€",IF($M2884&lt;=15000,"5 à 15 k€","Plus de 15 k€")))</f>
        <v/>
      </c>
    </row>
    <row r="2885">
      <c r="A2885" s="65" t="inlineStr">
        <is>
          <t>DEV-02884</t>
        </is>
      </c>
      <c r="B2885" s="66" t="n">
        <v>46142</v>
      </c>
      <c r="C2885" s="65" t="inlineStr">
        <is>
          <t>2026-04</t>
        </is>
      </c>
      <c r="D2885" s="65" t="inlineStr">
        <is>
          <t>2025-2026</t>
        </is>
      </c>
      <c r="E2885" s="65" t="inlineStr">
        <is>
          <t>CLI-0351</t>
        </is>
      </c>
      <c r="F2885" s="65" t="inlineStr">
        <is>
          <t>Syndic</t>
        </is>
      </c>
      <c r="G2885" s="65" t="inlineStr">
        <is>
          <t>Bordeaux</t>
        </is>
      </c>
      <c r="H2885" s="65" t="inlineStr">
        <is>
          <t>Sophie Marchand</t>
        </is>
      </c>
      <c r="I2885" s="65" t="inlineStr">
        <is>
          <t>Électricité</t>
        </is>
      </c>
      <c r="J2885" s="65" t="inlineStr">
        <is>
          <t>EL-002</t>
        </is>
      </c>
      <c r="K2885" s="65" t="inlineStr">
        <is>
          <t>Installation borne de recharge VE</t>
        </is>
      </c>
      <c r="L2885" s="67" t="n">
        <v>2</v>
      </c>
      <c r="M2885" s="68" t="n">
        <v>6242.6</v>
      </c>
      <c r="N2885" s="65" t="inlineStr">
        <is>
          <t>Sans réponse</t>
        </is>
      </c>
      <c r="O2885" s="66" t="n">
        <v>46159</v>
      </c>
      <c r="P2885" s="67" t="n"/>
      <c r="Q2885" s="67" t="n">
        <v>0</v>
      </c>
      <c r="R2885" s="67">
        <f>$I2885</f>
        <v/>
      </c>
      <c r="S2885" s="67">
        <f>$K2885</f>
        <v/>
      </c>
      <c r="T2885" s="67">
        <f>IFERROR(INDEX(Clients!$G$2:$G$1020,MATCH($E2885,Clients!$A$2:$A$1020,0)),"")</f>
        <v/>
      </c>
      <c r="U2885" s="67">
        <f>IFERROR(INDEX(Clients!$I$2:$I$1020,MATCH($E2885,Clients!$A$2:$A$1020,0)),"")</f>
        <v/>
      </c>
      <c r="V2885" s="69">
        <f>1</f>
        <v/>
      </c>
      <c r="W2885" s="69">
        <f>IF($N2885="Accepté",1,0)</f>
        <v/>
      </c>
      <c r="X2885" s="68">
        <f>$M2885*$W2885</f>
        <v/>
      </c>
      <c r="Y2885" s="68">
        <f>IF($N2885="En cours",0,$M2885)</f>
        <v/>
      </c>
      <c r="Z2885" s="69">
        <f>IF($P2885="",0,1)</f>
        <v/>
      </c>
      <c r="AA2885" s="70">
        <f>IF($P2885="",0,$P2885)</f>
        <v/>
      </c>
      <c r="AB2885" s="69">
        <f>IF(AND($P2885&lt;&gt;"",$P2885&lt;=Paramètres!$C$14),1,0)</f>
        <v/>
      </c>
      <c r="AC2885" s="67">
        <f>IF($P2885="","Jamais relancé",IF($P2885&lt;=3,"0-3 j",IF($P2885&lt;=7,"4-7 j",IF($P2885&lt;=15,"8-15 j","Plus de 15 j"))))</f>
        <v/>
      </c>
      <c r="AD2885" s="67">
        <f>IF($M2885&lt;=1000,"Moins de 1 k€",IF($M2885&lt;=5000,"1 à 5 k€",IF($M2885&lt;=15000,"5 à 15 k€","Plus de 15 k€")))</f>
        <v/>
      </c>
    </row>
    <row r="2886">
      <c r="A2886" s="65" t="inlineStr">
        <is>
          <t>DEV-02885</t>
        </is>
      </c>
      <c r="B2886" s="66" t="n">
        <v>46142</v>
      </c>
      <c r="C2886" s="65" t="inlineStr">
        <is>
          <t>2026-04</t>
        </is>
      </c>
      <c r="D2886" s="65" t="inlineStr">
        <is>
          <t>2025-2026</t>
        </is>
      </c>
      <c r="E2886" s="65" t="inlineStr">
        <is>
          <t>CLI-0017</t>
        </is>
      </c>
      <c r="F2886" s="65" t="inlineStr">
        <is>
          <t>Professionnel</t>
        </is>
      </c>
      <c r="G2886" s="65" t="inlineStr">
        <is>
          <t>Toulouse</t>
        </is>
      </c>
      <c r="H2886" s="65" t="inlineStr">
        <is>
          <t>Nadia Cherif</t>
        </is>
      </c>
      <c r="I2886" s="65" t="inlineStr">
        <is>
          <t>Salle de bain</t>
        </is>
      </c>
      <c r="J2886" s="65" t="inlineStr">
        <is>
          <t>SB-001</t>
        </is>
      </c>
      <c r="K2886" s="65" t="inlineStr">
        <is>
          <t>Rénovation salle de bain complète</t>
        </is>
      </c>
      <c r="L2886" s="67" t="n">
        <v>1</v>
      </c>
      <c r="M2886" s="68" t="n">
        <v>19327.94</v>
      </c>
      <c r="N2886" s="65" t="inlineStr">
        <is>
          <t>Sans réponse</t>
        </is>
      </c>
      <c r="O2886" s="66" t="n">
        <v>46154</v>
      </c>
      <c r="P2886" s="67" t="n"/>
      <c r="Q2886" s="67" t="n">
        <v>0</v>
      </c>
      <c r="R2886" s="67">
        <f>$I2886</f>
        <v/>
      </c>
      <c r="S2886" s="67">
        <f>$K2886</f>
        <v/>
      </c>
      <c r="T2886" s="67">
        <f>IFERROR(INDEX(Clients!$G$2:$G$1020,MATCH($E2886,Clients!$A$2:$A$1020,0)),"")</f>
        <v/>
      </c>
      <c r="U2886" s="67">
        <f>IFERROR(INDEX(Clients!$I$2:$I$1020,MATCH($E2886,Clients!$A$2:$A$1020,0)),"")</f>
        <v/>
      </c>
      <c r="V2886" s="69">
        <f>1</f>
        <v/>
      </c>
      <c r="W2886" s="69">
        <f>IF($N2886="Accepté",1,0)</f>
        <v/>
      </c>
      <c r="X2886" s="68">
        <f>$M2886*$W2886</f>
        <v/>
      </c>
      <c r="Y2886" s="68">
        <f>IF($N2886="En cours",0,$M2886)</f>
        <v/>
      </c>
      <c r="Z2886" s="69">
        <f>IF($P2886="",0,1)</f>
        <v/>
      </c>
      <c r="AA2886" s="70">
        <f>IF($P2886="",0,$P2886)</f>
        <v/>
      </c>
      <c r="AB2886" s="69">
        <f>IF(AND($P2886&lt;&gt;"",$P2886&lt;=Paramètres!$C$14),1,0)</f>
        <v/>
      </c>
      <c r="AC2886" s="67">
        <f>IF($P2886="","Jamais relancé",IF($P2886&lt;=3,"0-3 j",IF($P2886&lt;=7,"4-7 j",IF($P2886&lt;=15,"8-15 j","Plus de 15 j"))))</f>
        <v/>
      </c>
      <c r="AD2886" s="67">
        <f>IF($M2886&lt;=1000,"Moins de 1 k€",IF($M2886&lt;=5000,"1 à 5 k€",IF($M2886&lt;=15000,"5 à 15 k€","Plus de 15 k€")))</f>
        <v/>
      </c>
    </row>
    <row r="2887">
      <c r="A2887" s="65" t="inlineStr">
        <is>
          <t>DEV-02886</t>
        </is>
      </c>
      <c r="B2887" s="66" t="n">
        <v>46142</v>
      </c>
      <c r="C2887" s="65" t="inlineStr">
        <is>
          <t>2026-04</t>
        </is>
      </c>
      <c r="D2887" s="65" t="inlineStr">
        <is>
          <t>2025-2026</t>
        </is>
      </c>
      <c r="E2887" s="65" t="inlineStr">
        <is>
          <t>CLI-0760</t>
        </is>
      </c>
      <c r="F2887" s="65" t="inlineStr">
        <is>
          <t>Syndic</t>
        </is>
      </c>
      <c r="G2887" s="65" t="inlineStr">
        <is>
          <t>Montpellier</t>
        </is>
      </c>
      <c r="H2887" s="65" t="inlineStr">
        <is>
          <t>Thomas Rey</t>
        </is>
      </c>
      <c r="I2887" s="65" t="inlineStr">
        <is>
          <t>Plomberie</t>
        </is>
      </c>
      <c r="J2887" s="65" t="inlineStr">
        <is>
          <t>PR-002</t>
        </is>
      </c>
      <c r="K2887" s="65" t="inlineStr">
        <is>
          <t>Recherche de fuite + réparation</t>
        </is>
      </c>
      <c r="L2887" s="67" t="n">
        <v>1</v>
      </c>
      <c r="M2887" s="68" t="n">
        <v>958.36</v>
      </c>
      <c r="N2887" s="65" t="inlineStr">
        <is>
          <t>Refusé</t>
        </is>
      </c>
      <c r="O2887" s="66" t="n">
        <v>46169</v>
      </c>
      <c r="P2887" s="67" t="n"/>
      <c r="Q2887" s="67" t="n">
        <v>0</v>
      </c>
      <c r="R2887" s="67">
        <f>$I2887</f>
        <v/>
      </c>
      <c r="S2887" s="67">
        <f>$K2887</f>
        <v/>
      </c>
      <c r="T2887" s="67">
        <f>IFERROR(INDEX(Clients!$G$2:$G$1020,MATCH($E2887,Clients!$A$2:$A$1020,0)),"")</f>
        <v/>
      </c>
      <c r="U2887" s="67">
        <f>IFERROR(INDEX(Clients!$I$2:$I$1020,MATCH($E2887,Clients!$A$2:$A$1020,0)),"")</f>
        <v/>
      </c>
      <c r="V2887" s="69">
        <f>1</f>
        <v/>
      </c>
      <c r="W2887" s="69">
        <f>IF($N2887="Accepté",1,0)</f>
        <v/>
      </c>
      <c r="X2887" s="68">
        <f>$M2887*$W2887</f>
        <v/>
      </c>
      <c r="Y2887" s="68">
        <f>IF($N2887="En cours",0,$M2887)</f>
        <v/>
      </c>
      <c r="Z2887" s="69">
        <f>IF($P2887="",0,1)</f>
        <v/>
      </c>
      <c r="AA2887" s="70">
        <f>IF($P2887="",0,$P2887)</f>
        <v/>
      </c>
      <c r="AB2887" s="69">
        <f>IF(AND($P2887&lt;&gt;"",$P2887&lt;=Paramètres!$C$14),1,0)</f>
        <v/>
      </c>
      <c r="AC2887" s="67">
        <f>IF($P2887="","Jamais relancé",IF($P2887&lt;=3,"0-3 j",IF($P2887&lt;=7,"4-7 j",IF($P2887&lt;=15,"8-15 j","Plus de 15 j"))))</f>
        <v/>
      </c>
      <c r="AD2887" s="67">
        <f>IF($M2887&lt;=1000,"Moins de 1 k€",IF($M2887&lt;=5000,"1 à 5 k€",IF($M2887&lt;=15000,"5 à 15 k€","Plus de 15 k€")))</f>
        <v/>
      </c>
    </row>
    <row r="2888">
      <c r="A2888" s="65" t="inlineStr">
        <is>
          <t>DEV-02887</t>
        </is>
      </c>
      <c r="B2888" s="66" t="n">
        <v>46143</v>
      </c>
      <c r="C2888" s="65" t="inlineStr">
        <is>
          <t>2026-05</t>
        </is>
      </c>
      <c r="D2888" s="65" t="inlineStr">
        <is>
          <t>2025-2026</t>
        </is>
      </c>
      <c r="E2888" s="65" t="inlineStr">
        <is>
          <t>CLI-0848</t>
        </is>
      </c>
      <c r="F2888" s="65" t="inlineStr">
        <is>
          <t>Professionnel</t>
        </is>
      </c>
      <c r="G2888" s="65" t="inlineStr">
        <is>
          <t>Bordeaux</t>
        </is>
      </c>
      <c r="H2888" s="65" t="inlineStr">
        <is>
          <t>Karim Belkacem</t>
        </is>
      </c>
      <c r="I2888" s="65" t="inlineStr">
        <is>
          <t>Plomberie</t>
        </is>
      </c>
      <c r="J2888" s="65" t="inlineStr">
        <is>
          <t>PR-004</t>
        </is>
      </c>
      <c r="K2888" s="65" t="inlineStr">
        <is>
          <t>Remplacement colonne d'évacuation</t>
        </is>
      </c>
      <c r="L2888" s="67" t="n">
        <v>1</v>
      </c>
      <c r="M2888" s="68" t="n">
        <v>10915.11</v>
      </c>
      <c r="N2888" s="65" t="inlineStr">
        <is>
          <t>Refusé</t>
        </is>
      </c>
      <c r="O2888" s="66" t="n">
        <v>46166</v>
      </c>
      <c r="P2888" s="67" t="n"/>
      <c r="Q2888" s="67" t="n">
        <v>0</v>
      </c>
      <c r="R2888" s="67">
        <f>$I2888</f>
        <v/>
      </c>
      <c r="S2888" s="67">
        <f>$K2888</f>
        <v/>
      </c>
      <c r="T2888" s="67">
        <f>IFERROR(INDEX(Clients!$G$2:$G$1020,MATCH($E2888,Clients!$A$2:$A$1020,0)),"")</f>
        <v/>
      </c>
      <c r="U2888" s="67">
        <f>IFERROR(INDEX(Clients!$I$2:$I$1020,MATCH($E2888,Clients!$A$2:$A$1020,0)),"")</f>
        <v/>
      </c>
      <c r="V2888" s="69">
        <f>1</f>
        <v/>
      </c>
      <c r="W2888" s="69">
        <f>IF($N2888="Accepté",1,0)</f>
        <v/>
      </c>
      <c r="X2888" s="68">
        <f>$M2888*$W2888</f>
        <v/>
      </c>
      <c r="Y2888" s="68">
        <f>IF($N2888="En cours",0,$M2888)</f>
        <v/>
      </c>
      <c r="Z2888" s="69">
        <f>IF($P2888="",0,1)</f>
        <v/>
      </c>
      <c r="AA2888" s="70">
        <f>IF($P2888="",0,$P2888)</f>
        <v/>
      </c>
      <c r="AB2888" s="69">
        <f>IF(AND($P2888&lt;&gt;"",$P2888&lt;=Paramètres!$C$14),1,0)</f>
        <v/>
      </c>
      <c r="AC2888" s="67">
        <f>IF($P2888="","Jamais relancé",IF($P2888&lt;=3,"0-3 j",IF($P2888&lt;=7,"4-7 j",IF($P2888&lt;=15,"8-15 j","Plus de 15 j"))))</f>
        <v/>
      </c>
      <c r="AD2888" s="67">
        <f>IF($M2888&lt;=1000,"Moins de 1 k€",IF($M2888&lt;=5000,"1 à 5 k€",IF($M2888&lt;=15000,"5 à 15 k€","Plus de 15 k€")))</f>
        <v/>
      </c>
    </row>
    <row r="2889">
      <c r="A2889" s="65" t="inlineStr">
        <is>
          <t>DEV-02888</t>
        </is>
      </c>
      <c r="B2889" s="66" t="n">
        <v>46143</v>
      </c>
      <c r="C2889" s="65" t="inlineStr">
        <is>
          <t>2026-05</t>
        </is>
      </c>
      <c r="D2889" s="65" t="inlineStr">
        <is>
          <t>2025-2026</t>
        </is>
      </c>
      <c r="E2889" s="65" t="inlineStr">
        <is>
          <t>CLI-0923</t>
        </is>
      </c>
      <c r="F2889" s="65" t="inlineStr">
        <is>
          <t>Particulier</t>
        </is>
      </c>
      <c r="G2889" s="65" t="inlineStr">
        <is>
          <t>Toulouse</t>
        </is>
      </c>
      <c r="H2889" s="65" t="inlineStr">
        <is>
          <t>Julien Fabre</t>
        </is>
      </c>
      <c r="I2889" s="65" t="inlineStr">
        <is>
          <t>Électricité</t>
        </is>
      </c>
      <c r="J2889" s="65" t="inlineStr">
        <is>
          <t>EL-004</t>
        </is>
      </c>
      <c r="K2889" s="65" t="inlineStr">
        <is>
          <t>Éclairage LED locaux professionnels</t>
        </is>
      </c>
      <c r="L2889" s="67" t="n">
        <v>1</v>
      </c>
      <c r="M2889" s="68" t="n">
        <v>3305.95</v>
      </c>
      <c r="N2889" s="65" t="inlineStr">
        <is>
          <t>Accepté</t>
        </is>
      </c>
      <c r="O2889" s="66" t="n">
        <v>46176</v>
      </c>
      <c r="P2889" s="67" t="n">
        <v>14</v>
      </c>
      <c r="Q2889" s="67" t="n">
        <v>3</v>
      </c>
      <c r="R2889" s="67">
        <f>$I2889</f>
        <v/>
      </c>
      <c r="S2889" s="67">
        <f>$K2889</f>
        <v/>
      </c>
      <c r="T2889" s="67">
        <f>IFERROR(INDEX(Clients!$G$2:$G$1020,MATCH($E2889,Clients!$A$2:$A$1020,0)),"")</f>
        <v/>
      </c>
      <c r="U2889" s="67">
        <f>IFERROR(INDEX(Clients!$I$2:$I$1020,MATCH($E2889,Clients!$A$2:$A$1020,0)),"")</f>
        <v/>
      </c>
      <c r="V2889" s="69">
        <f>1</f>
        <v/>
      </c>
      <c r="W2889" s="69">
        <f>IF($N2889="Accepté",1,0)</f>
        <v/>
      </c>
      <c r="X2889" s="68">
        <f>$M2889*$W2889</f>
        <v/>
      </c>
      <c r="Y2889" s="68">
        <f>IF($N2889="En cours",0,$M2889)</f>
        <v/>
      </c>
      <c r="Z2889" s="69">
        <f>IF($P2889="",0,1)</f>
        <v/>
      </c>
      <c r="AA2889" s="70">
        <f>IF($P2889="",0,$P2889)</f>
        <v/>
      </c>
      <c r="AB2889" s="69">
        <f>IF(AND($P2889&lt;&gt;"",$P2889&lt;=Paramètres!$C$14),1,0)</f>
        <v/>
      </c>
      <c r="AC2889" s="67">
        <f>IF($P2889="","Jamais relancé",IF($P2889&lt;=3,"0-3 j",IF($P2889&lt;=7,"4-7 j",IF($P2889&lt;=15,"8-15 j","Plus de 15 j"))))</f>
        <v/>
      </c>
      <c r="AD2889" s="67">
        <f>IF($M2889&lt;=1000,"Moins de 1 k€",IF($M2889&lt;=5000,"1 à 5 k€",IF($M2889&lt;=15000,"5 à 15 k€","Plus de 15 k€")))</f>
        <v/>
      </c>
    </row>
    <row r="2890">
      <c r="A2890" s="65" t="inlineStr">
        <is>
          <t>DEV-02889</t>
        </is>
      </c>
      <c r="B2890" s="66" t="n">
        <v>46143</v>
      </c>
      <c r="C2890" s="65" t="inlineStr">
        <is>
          <t>2026-05</t>
        </is>
      </c>
      <c r="D2890" s="65" t="inlineStr">
        <is>
          <t>2025-2026</t>
        </is>
      </c>
      <c r="E2890" s="65" t="inlineStr">
        <is>
          <t>CLI-0304</t>
        </is>
      </c>
      <c r="F2890" s="65" t="inlineStr">
        <is>
          <t>Professionnel</t>
        </is>
      </c>
      <c r="G2890" s="65" t="inlineStr">
        <is>
          <t>Toulouse</t>
        </is>
      </c>
      <c r="H2890" s="65" t="inlineStr">
        <is>
          <t>Nadia Cherif</t>
        </is>
      </c>
      <c r="I2890" s="65" t="inlineStr">
        <is>
          <t>Dépannage</t>
        </is>
      </c>
      <c r="J2890" s="65" t="inlineStr">
        <is>
          <t>DP-002</t>
        </is>
      </c>
      <c r="K2890" s="65" t="inlineStr">
        <is>
          <t>Débouchage canalisation</t>
        </is>
      </c>
      <c r="L2890" s="67" t="n">
        <v>1</v>
      </c>
      <c r="M2890" s="68" t="n">
        <v>735.59</v>
      </c>
      <c r="N2890" s="65" t="inlineStr">
        <is>
          <t>Accepté</t>
        </is>
      </c>
      <c r="O2890" s="66" t="n">
        <v>46146</v>
      </c>
      <c r="P2890" s="67" t="n"/>
      <c r="Q2890" s="67" t="n">
        <v>0</v>
      </c>
      <c r="R2890" s="67">
        <f>$I2890</f>
        <v/>
      </c>
      <c r="S2890" s="67">
        <f>$K2890</f>
        <v/>
      </c>
      <c r="T2890" s="67">
        <f>IFERROR(INDEX(Clients!$G$2:$G$1020,MATCH($E2890,Clients!$A$2:$A$1020,0)),"")</f>
        <v/>
      </c>
      <c r="U2890" s="67">
        <f>IFERROR(INDEX(Clients!$I$2:$I$1020,MATCH($E2890,Clients!$A$2:$A$1020,0)),"")</f>
        <v/>
      </c>
      <c r="V2890" s="69">
        <f>1</f>
        <v/>
      </c>
      <c r="W2890" s="69">
        <f>IF($N2890="Accepté",1,0)</f>
        <v/>
      </c>
      <c r="X2890" s="68">
        <f>$M2890*$W2890</f>
        <v/>
      </c>
      <c r="Y2890" s="68">
        <f>IF($N2890="En cours",0,$M2890)</f>
        <v/>
      </c>
      <c r="Z2890" s="69">
        <f>IF($P2890="",0,1)</f>
        <v/>
      </c>
      <c r="AA2890" s="70">
        <f>IF($P2890="",0,$P2890)</f>
        <v/>
      </c>
      <c r="AB2890" s="69">
        <f>IF(AND($P2890&lt;&gt;"",$P2890&lt;=Paramètres!$C$14),1,0)</f>
        <v/>
      </c>
      <c r="AC2890" s="67">
        <f>IF($P2890="","Jamais relancé",IF($P2890&lt;=3,"0-3 j",IF($P2890&lt;=7,"4-7 j",IF($P2890&lt;=15,"8-15 j","Plus de 15 j"))))</f>
        <v/>
      </c>
      <c r="AD2890" s="67">
        <f>IF($M2890&lt;=1000,"Moins de 1 k€",IF($M2890&lt;=5000,"1 à 5 k€",IF($M2890&lt;=15000,"5 à 15 k€","Plus de 15 k€")))</f>
        <v/>
      </c>
    </row>
    <row r="2891">
      <c r="A2891" s="65" t="inlineStr">
        <is>
          <t>DEV-02890</t>
        </is>
      </c>
      <c r="B2891" s="66" t="n">
        <v>46146</v>
      </c>
      <c r="C2891" s="65" t="inlineStr">
        <is>
          <t>2026-05</t>
        </is>
      </c>
      <c r="D2891" s="65" t="inlineStr">
        <is>
          <t>2025-2026</t>
        </is>
      </c>
      <c r="E2891" s="65" t="inlineStr">
        <is>
          <t>CLI-0651</t>
        </is>
      </c>
      <c r="F2891" s="65" t="inlineStr">
        <is>
          <t>Professionnel</t>
        </is>
      </c>
      <c r="G2891" s="65" t="inlineStr">
        <is>
          <t>Toulouse</t>
        </is>
      </c>
      <c r="H2891" s="65" t="inlineStr">
        <is>
          <t>Nadia Cherif</t>
        </is>
      </c>
      <c r="I2891" s="65" t="inlineStr">
        <is>
          <t>Salle de bain</t>
        </is>
      </c>
      <c r="J2891" s="65" t="inlineStr">
        <is>
          <t>SB-003</t>
        </is>
      </c>
      <c r="K2891" s="65" t="inlineStr">
        <is>
          <t>Pose meuble vasque + robinetterie</t>
        </is>
      </c>
      <c r="L2891" s="67" t="n">
        <v>1</v>
      </c>
      <c r="M2891" s="68" t="n">
        <v>2187.85</v>
      </c>
      <c r="N2891" s="65" t="inlineStr">
        <is>
          <t>Sans réponse</t>
        </is>
      </c>
      <c r="O2891" s="66" t="n">
        <v>46166</v>
      </c>
      <c r="P2891" s="67" t="n">
        <v>6</v>
      </c>
      <c r="Q2891" s="67" t="n">
        <v>2</v>
      </c>
      <c r="R2891" s="67">
        <f>$I2891</f>
        <v/>
      </c>
      <c r="S2891" s="67">
        <f>$K2891</f>
        <v/>
      </c>
      <c r="T2891" s="67">
        <f>IFERROR(INDEX(Clients!$G$2:$G$1020,MATCH($E2891,Clients!$A$2:$A$1020,0)),"")</f>
        <v/>
      </c>
      <c r="U2891" s="67">
        <f>IFERROR(INDEX(Clients!$I$2:$I$1020,MATCH($E2891,Clients!$A$2:$A$1020,0)),"")</f>
        <v/>
      </c>
      <c r="V2891" s="69">
        <f>1</f>
        <v/>
      </c>
      <c r="W2891" s="69">
        <f>IF($N2891="Accepté",1,0)</f>
        <v/>
      </c>
      <c r="X2891" s="68">
        <f>$M2891*$W2891</f>
        <v/>
      </c>
      <c r="Y2891" s="68">
        <f>IF($N2891="En cours",0,$M2891)</f>
        <v/>
      </c>
      <c r="Z2891" s="69">
        <f>IF($P2891="",0,1)</f>
        <v/>
      </c>
      <c r="AA2891" s="70">
        <f>IF($P2891="",0,$P2891)</f>
        <v/>
      </c>
      <c r="AB2891" s="69">
        <f>IF(AND($P2891&lt;&gt;"",$P2891&lt;=Paramètres!$C$14),1,0)</f>
        <v/>
      </c>
      <c r="AC2891" s="67">
        <f>IF($P2891="","Jamais relancé",IF($P2891&lt;=3,"0-3 j",IF($P2891&lt;=7,"4-7 j",IF($P2891&lt;=15,"8-15 j","Plus de 15 j"))))</f>
        <v/>
      </c>
      <c r="AD2891" s="67">
        <f>IF($M2891&lt;=1000,"Moins de 1 k€",IF($M2891&lt;=5000,"1 à 5 k€",IF($M2891&lt;=15000,"5 à 15 k€","Plus de 15 k€")))</f>
        <v/>
      </c>
    </row>
    <row r="2892">
      <c r="A2892" s="65" t="inlineStr">
        <is>
          <t>DEV-02891</t>
        </is>
      </c>
      <c r="B2892" s="66" t="n">
        <v>46146</v>
      </c>
      <c r="C2892" s="65" t="inlineStr">
        <is>
          <t>2026-05</t>
        </is>
      </c>
      <c r="D2892" s="65" t="inlineStr">
        <is>
          <t>2025-2026</t>
        </is>
      </c>
      <c r="E2892" s="65" t="inlineStr">
        <is>
          <t>CLI-0877</t>
        </is>
      </c>
      <c r="F2892" s="65" t="inlineStr">
        <is>
          <t>Professionnel</t>
        </is>
      </c>
      <c r="G2892" s="65" t="inlineStr">
        <is>
          <t>Bordeaux</t>
        </is>
      </c>
      <c r="H2892" s="65" t="inlineStr">
        <is>
          <t>Sophie Marchand</t>
        </is>
      </c>
      <c r="I2892" s="65" t="inlineStr">
        <is>
          <t>Électricité</t>
        </is>
      </c>
      <c r="J2892" s="65" t="inlineStr">
        <is>
          <t>EL-002</t>
        </is>
      </c>
      <c r="K2892" s="65" t="inlineStr">
        <is>
          <t>Installation borne de recharge VE</t>
        </is>
      </c>
      <c r="L2892" s="67" t="n">
        <v>1</v>
      </c>
      <c r="M2892" s="68" t="n">
        <v>2536.65</v>
      </c>
      <c r="N2892" s="65" t="inlineStr">
        <is>
          <t>Accepté</t>
        </is>
      </c>
      <c r="O2892" s="66" t="n">
        <v>46185</v>
      </c>
      <c r="P2892" s="67" t="n">
        <v>8</v>
      </c>
      <c r="Q2892" s="67" t="n">
        <v>1</v>
      </c>
      <c r="R2892" s="67">
        <f>$I2892</f>
        <v/>
      </c>
      <c r="S2892" s="67">
        <f>$K2892</f>
        <v/>
      </c>
      <c r="T2892" s="67">
        <f>IFERROR(INDEX(Clients!$G$2:$G$1020,MATCH($E2892,Clients!$A$2:$A$1020,0)),"")</f>
        <v/>
      </c>
      <c r="U2892" s="67">
        <f>IFERROR(INDEX(Clients!$I$2:$I$1020,MATCH($E2892,Clients!$A$2:$A$1020,0)),"")</f>
        <v/>
      </c>
      <c r="V2892" s="69">
        <f>1</f>
        <v/>
      </c>
      <c r="W2892" s="69">
        <f>IF($N2892="Accepté",1,0)</f>
        <v/>
      </c>
      <c r="X2892" s="68">
        <f>$M2892*$W2892</f>
        <v/>
      </c>
      <c r="Y2892" s="68">
        <f>IF($N2892="En cours",0,$M2892)</f>
        <v/>
      </c>
      <c r="Z2892" s="69">
        <f>IF($P2892="",0,1)</f>
        <v/>
      </c>
      <c r="AA2892" s="70">
        <f>IF($P2892="",0,$P2892)</f>
        <v/>
      </c>
      <c r="AB2892" s="69">
        <f>IF(AND($P2892&lt;&gt;"",$P2892&lt;=Paramètres!$C$14),1,0)</f>
        <v/>
      </c>
      <c r="AC2892" s="67">
        <f>IF($P2892="","Jamais relancé",IF($P2892&lt;=3,"0-3 j",IF($P2892&lt;=7,"4-7 j",IF($P2892&lt;=15,"8-15 j","Plus de 15 j"))))</f>
        <v/>
      </c>
      <c r="AD2892" s="67">
        <f>IF($M2892&lt;=1000,"Moins de 1 k€",IF($M2892&lt;=5000,"1 à 5 k€",IF($M2892&lt;=15000,"5 à 15 k€","Plus de 15 k€")))</f>
        <v/>
      </c>
    </row>
    <row r="2893">
      <c r="A2893" s="65" t="inlineStr">
        <is>
          <t>DEV-02892</t>
        </is>
      </c>
      <c r="B2893" s="66" t="n">
        <v>46146</v>
      </c>
      <c r="C2893" s="65" t="inlineStr">
        <is>
          <t>2026-05</t>
        </is>
      </c>
      <c r="D2893" s="65" t="inlineStr">
        <is>
          <t>2025-2026</t>
        </is>
      </c>
      <c r="E2893" s="65" t="inlineStr">
        <is>
          <t>CLI-0393</t>
        </is>
      </c>
      <c r="F2893" s="65" t="inlineStr">
        <is>
          <t>Particulier</t>
        </is>
      </c>
      <c r="G2893" s="65" t="inlineStr">
        <is>
          <t>Bordeaux</t>
        </is>
      </c>
      <c r="H2893" s="65" t="inlineStr">
        <is>
          <t>Karim Belkacem</t>
        </is>
      </c>
      <c r="I2893" s="65" t="inlineStr">
        <is>
          <t>Électricité</t>
        </is>
      </c>
      <c r="J2893" s="65" t="inlineStr">
        <is>
          <t>EL-003</t>
        </is>
      </c>
      <c r="K2893" s="65" t="inlineStr">
        <is>
          <t>Rénovation électrique complète</t>
        </is>
      </c>
      <c r="L2893" s="67" t="n">
        <v>1</v>
      </c>
      <c r="M2893" s="68" t="n">
        <v>8889.469999999999</v>
      </c>
      <c r="N2893" s="65" t="inlineStr">
        <is>
          <t>Refusé</t>
        </is>
      </c>
      <c r="O2893" s="66" t="n">
        <v>46176</v>
      </c>
      <c r="P2893" s="67" t="n">
        <v>8</v>
      </c>
      <c r="Q2893" s="67" t="n">
        <v>2</v>
      </c>
      <c r="R2893" s="67">
        <f>$I2893</f>
        <v/>
      </c>
      <c r="S2893" s="67">
        <f>$K2893</f>
        <v/>
      </c>
      <c r="T2893" s="67">
        <f>IFERROR(INDEX(Clients!$G$2:$G$1020,MATCH($E2893,Clients!$A$2:$A$1020,0)),"")</f>
        <v/>
      </c>
      <c r="U2893" s="67">
        <f>IFERROR(INDEX(Clients!$I$2:$I$1020,MATCH($E2893,Clients!$A$2:$A$1020,0)),"")</f>
        <v/>
      </c>
      <c r="V2893" s="69">
        <f>1</f>
        <v/>
      </c>
      <c r="W2893" s="69">
        <f>IF($N2893="Accepté",1,0)</f>
        <v/>
      </c>
      <c r="X2893" s="68">
        <f>$M2893*$W2893</f>
        <v/>
      </c>
      <c r="Y2893" s="68">
        <f>IF($N2893="En cours",0,$M2893)</f>
        <v/>
      </c>
      <c r="Z2893" s="69">
        <f>IF($P2893="",0,1)</f>
        <v/>
      </c>
      <c r="AA2893" s="70">
        <f>IF($P2893="",0,$P2893)</f>
        <v/>
      </c>
      <c r="AB2893" s="69">
        <f>IF(AND($P2893&lt;&gt;"",$P2893&lt;=Paramètres!$C$14),1,0)</f>
        <v/>
      </c>
      <c r="AC2893" s="67">
        <f>IF($P2893="","Jamais relancé",IF($P2893&lt;=3,"0-3 j",IF($P2893&lt;=7,"4-7 j",IF($P2893&lt;=15,"8-15 j","Plus de 15 j"))))</f>
        <v/>
      </c>
      <c r="AD2893" s="67">
        <f>IF($M2893&lt;=1000,"Moins de 1 k€",IF($M2893&lt;=5000,"1 à 5 k€",IF($M2893&lt;=15000,"5 à 15 k€","Plus de 15 k€")))</f>
        <v/>
      </c>
    </row>
    <row r="2894">
      <c r="A2894" s="65" t="inlineStr">
        <is>
          <t>DEV-02893</t>
        </is>
      </c>
      <c r="B2894" s="66" t="n">
        <v>46146</v>
      </c>
      <c r="C2894" s="65" t="inlineStr">
        <is>
          <t>2026-05</t>
        </is>
      </c>
      <c r="D2894" s="65" t="inlineStr">
        <is>
          <t>2025-2026</t>
        </is>
      </c>
      <c r="E2894" s="65" t="inlineStr">
        <is>
          <t>CLI-0131</t>
        </is>
      </c>
      <c r="F2894" s="65" t="inlineStr">
        <is>
          <t>Particulier</t>
        </is>
      </c>
      <c r="G2894" s="65" t="inlineStr">
        <is>
          <t>Toulouse</t>
        </is>
      </c>
      <c r="H2894" s="65" t="inlineStr">
        <is>
          <t>Nadia Cherif</t>
        </is>
      </c>
      <c r="I2894" s="65" t="inlineStr">
        <is>
          <t>Électricité</t>
        </is>
      </c>
      <c r="J2894" s="65" t="inlineStr">
        <is>
          <t>EL-004</t>
        </is>
      </c>
      <c r="K2894" s="65" t="inlineStr">
        <is>
          <t>Éclairage LED locaux professionnels</t>
        </is>
      </c>
      <c r="L2894" s="67" t="n">
        <v>1</v>
      </c>
      <c r="M2894" s="68" t="n">
        <v>3563.99</v>
      </c>
      <c r="N2894" s="65" t="inlineStr">
        <is>
          <t>Sans réponse</t>
        </is>
      </c>
      <c r="O2894" s="66" t="n">
        <v>46159</v>
      </c>
      <c r="P2894" s="67" t="n"/>
      <c r="Q2894" s="67" t="n">
        <v>0</v>
      </c>
      <c r="R2894" s="67">
        <f>$I2894</f>
        <v/>
      </c>
      <c r="S2894" s="67">
        <f>$K2894</f>
        <v/>
      </c>
      <c r="T2894" s="67">
        <f>IFERROR(INDEX(Clients!$G$2:$G$1020,MATCH($E2894,Clients!$A$2:$A$1020,0)),"")</f>
        <v/>
      </c>
      <c r="U2894" s="67">
        <f>IFERROR(INDEX(Clients!$I$2:$I$1020,MATCH($E2894,Clients!$A$2:$A$1020,0)),"")</f>
        <v/>
      </c>
      <c r="V2894" s="69">
        <f>1</f>
        <v/>
      </c>
      <c r="W2894" s="69">
        <f>IF($N2894="Accepté",1,0)</f>
        <v/>
      </c>
      <c r="X2894" s="68">
        <f>$M2894*$W2894</f>
        <v/>
      </c>
      <c r="Y2894" s="68">
        <f>IF($N2894="En cours",0,$M2894)</f>
        <v/>
      </c>
      <c r="Z2894" s="69">
        <f>IF($P2894="",0,1)</f>
        <v/>
      </c>
      <c r="AA2894" s="70">
        <f>IF($P2894="",0,$P2894)</f>
        <v/>
      </c>
      <c r="AB2894" s="69">
        <f>IF(AND($P2894&lt;&gt;"",$P2894&lt;=Paramètres!$C$14),1,0)</f>
        <v/>
      </c>
      <c r="AC2894" s="67">
        <f>IF($P2894="","Jamais relancé",IF($P2894&lt;=3,"0-3 j",IF($P2894&lt;=7,"4-7 j",IF($P2894&lt;=15,"8-15 j","Plus de 15 j"))))</f>
        <v/>
      </c>
      <c r="AD2894" s="67">
        <f>IF($M2894&lt;=1000,"Moins de 1 k€",IF($M2894&lt;=5000,"1 à 5 k€",IF($M2894&lt;=15000,"5 à 15 k€","Plus de 15 k€")))</f>
        <v/>
      </c>
    </row>
    <row r="2895">
      <c r="A2895" s="65" t="inlineStr">
        <is>
          <t>DEV-02894</t>
        </is>
      </c>
      <c r="B2895" s="66" t="n">
        <v>46146</v>
      </c>
      <c r="C2895" s="65" t="inlineStr">
        <is>
          <t>2026-05</t>
        </is>
      </c>
      <c r="D2895" s="65" t="inlineStr">
        <is>
          <t>2025-2026</t>
        </is>
      </c>
      <c r="E2895" s="65" t="inlineStr">
        <is>
          <t>CLI-0173</t>
        </is>
      </c>
      <c r="F2895" s="65" t="inlineStr">
        <is>
          <t>Particulier</t>
        </is>
      </c>
      <c r="G2895" s="65" t="inlineStr">
        <is>
          <t>Bordeaux</t>
        </is>
      </c>
      <c r="H2895" s="65" t="inlineStr">
        <is>
          <t>Sophie Marchand</t>
        </is>
      </c>
      <c r="I2895" s="65" t="inlineStr">
        <is>
          <t>Salle de bain</t>
        </is>
      </c>
      <c r="J2895" s="65" t="inlineStr">
        <is>
          <t>SB-001</t>
        </is>
      </c>
      <c r="K2895" s="65" t="inlineStr">
        <is>
          <t>Rénovation salle de bain complète</t>
        </is>
      </c>
      <c r="L2895" s="67" t="n">
        <v>1</v>
      </c>
      <c r="M2895" s="68" t="n">
        <v>10324.12</v>
      </c>
      <c r="N2895" s="65" t="inlineStr">
        <is>
          <t>Sans réponse</t>
        </is>
      </c>
      <c r="O2895" s="66" t="n">
        <v>46175</v>
      </c>
      <c r="P2895" s="67" t="n">
        <v>8</v>
      </c>
      <c r="Q2895" s="67" t="n">
        <v>1</v>
      </c>
      <c r="R2895" s="67">
        <f>$I2895</f>
        <v/>
      </c>
      <c r="S2895" s="67">
        <f>$K2895</f>
        <v/>
      </c>
      <c r="T2895" s="67">
        <f>IFERROR(INDEX(Clients!$G$2:$G$1020,MATCH($E2895,Clients!$A$2:$A$1020,0)),"")</f>
        <v/>
      </c>
      <c r="U2895" s="67">
        <f>IFERROR(INDEX(Clients!$I$2:$I$1020,MATCH($E2895,Clients!$A$2:$A$1020,0)),"")</f>
        <v/>
      </c>
      <c r="V2895" s="69">
        <f>1</f>
        <v/>
      </c>
      <c r="W2895" s="69">
        <f>IF($N2895="Accepté",1,0)</f>
        <v/>
      </c>
      <c r="X2895" s="68">
        <f>$M2895*$W2895</f>
        <v/>
      </c>
      <c r="Y2895" s="68">
        <f>IF($N2895="En cours",0,$M2895)</f>
        <v/>
      </c>
      <c r="Z2895" s="69">
        <f>IF($P2895="",0,1)</f>
        <v/>
      </c>
      <c r="AA2895" s="70">
        <f>IF($P2895="",0,$P2895)</f>
        <v/>
      </c>
      <c r="AB2895" s="69">
        <f>IF(AND($P2895&lt;&gt;"",$P2895&lt;=Paramètres!$C$14),1,0)</f>
        <v/>
      </c>
      <c r="AC2895" s="67">
        <f>IF($P2895="","Jamais relancé",IF($P2895&lt;=3,"0-3 j",IF($P2895&lt;=7,"4-7 j",IF($P2895&lt;=15,"8-15 j","Plus de 15 j"))))</f>
        <v/>
      </c>
      <c r="AD2895" s="67">
        <f>IF($M2895&lt;=1000,"Moins de 1 k€",IF($M2895&lt;=5000,"1 à 5 k€",IF($M2895&lt;=15000,"5 à 15 k€","Plus de 15 k€")))</f>
        <v/>
      </c>
    </row>
    <row r="2896">
      <c r="A2896" s="65" t="inlineStr">
        <is>
          <t>DEV-02895</t>
        </is>
      </c>
      <c r="B2896" s="66" t="n">
        <v>46146</v>
      </c>
      <c r="C2896" s="65" t="inlineStr">
        <is>
          <t>2026-05</t>
        </is>
      </c>
      <c r="D2896" s="65" t="inlineStr">
        <is>
          <t>2025-2026</t>
        </is>
      </c>
      <c r="E2896" s="65" t="inlineStr">
        <is>
          <t>CLI-0879</t>
        </is>
      </c>
      <c r="F2896" s="65" t="inlineStr">
        <is>
          <t>Professionnel</t>
        </is>
      </c>
      <c r="G2896" s="65" t="inlineStr">
        <is>
          <t>Montpellier</t>
        </is>
      </c>
      <c r="H2896" s="65" t="inlineStr">
        <is>
          <t>Thomas Rey</t>
        </is>
      </c>
      <c r="I2896" s="65" t="inlineStr">
        <is>
          <t>Salle de bain</t>
        </is>
      </c>
      <c r="J2896" s="65" t="inlineStr">
        <is>
          <t>SB-001</t>
        </is>
      </c>
      <c r="K2896" s="65" t="inlineStr">
        <is>
          <t>Rénovation salle de bain complète</t>
        </is>
      </c>
      <c r="L2896" s="67" t="n">
        <v>1</v>
      </c>
      <c r="M2896" s="68" t="n">
        <v>16451.21</v>
      </c>
      <c r="N2896" s="65" t="inlineStr">
        <is>
          <t>Refusé</t>
        </is>
      </c>
      <c r="O2896" s="66" t="n">
        <v>46152</v>
      </c>
      <c r="P2896" s="67" t="n">
        <v>10</v>
      </c>
      <c r="Q2896" s="67" t="n">
        <v>0</v>
      </c>
      <c r="R2896" s="67">
        <f>$I2896</f>
        <v/>
      </c>
      <c r="S2896" s="67">
        <f>$K2896</f>
        <v/>
      </c>
      <c r="T2896" s="67">
        <f>IFERROR(INDEX(Clients!$G$2:$G$1020,MATCH($E2896,Clients!$A$2:$A$1020,0)),"")</f>
        <v/>
      </c>
      <c r="U2896" s="67">
        <f>IFERROR(INDEX(Clients!$I$2:$I$1020,MATCH($E2896,Clients!$A$2:$A$1020,0)),"")</f>
        <v/>
      </c>
      <c r="V2896" s="69">
        <f>1</f>
        <v/>
      </c>
      <c r="W2896" s="69">
        <f>IF($N2896="Accepté",1,0)</f>
        <v/>
      </c>
      <c r="X2896" s="68">
        <f>$M2896*$W2896</f>
        <v/>
      </c>
      <c r="Y2896" s="68">
        <f>IF($N2896="En cours",0,$M2896)</f>
        <v/>
      </c>
      <c r="Z2896" s="69">
        <f>IF($P2896="",0,1)</f>
        <v/>
      </c>
      <c r="AA2896" s="70">
        <f>IF($P2896="",0,$P2896)</f>
        <v/>
      </c>
      <c r="AB2896" s="69">
        <f>IF(AND($P2896&lt;&gt;"",$P2896&lt;=Paramètres!$C$14),1,0)</f>
        <v/>
      </c>
      <c r="AC2896" s="67">
        <f>IF($P2896="","Jamais relancé",IF($P2896&lt;=3,"0-3 j",IF($P2896&lt;=7,"4-7 j",IF($P2896&lt;=15,"8-15 j","Plus de 15 j"))))</f>
        <v/>
      </c>
      <c r="AD2896" s="67">
        <f>IF($M2896&lt;=1000,"Moins de 1 k€",IF($M2896&lt;=5000,"1 à 5 k€",IF($M2896&lt;=15000,"5 à 15 k€","Plus de 15 k€")))</f>
        <v/>
      </c>
    </row>
    <row r="2897">
      <c r="A2897" s="65" t="inlineStr">
        <is>
          <t>DEV-02896</t>
        </is>
      </c>
      <c r="B2897" s="66" t="n">
        <v>46147</v>
      </c>
      <c r="C2897" s="65" t="inlineStr">
        <is>
          <t>2026-05</t>
        </is>
      </c>
      <c r="D2897" s="65" t="inlineStr">
        <is>
          <t>2025-2026</t>
        </is>
      </c>
      <c r="E2897" s="65" t="inlineStr">
        <is>
          <t>CLI-0510</t>
        </is>
      </c>
      <c r="F2897" s="65" t="inlineStr">
        <is>
          <t>Particulier</t>
        </is>
      </c>
      <c r="G2897" s="65" t="inlineStr">
        <is>
          <t>Bordeaux</t>
        </is>
      </c>
      <c r="H2897" s="65" t="inlineStr">
        <is>
          <t>Sophie Marchand</t>
        </is>
      </c>
      <c r="I2897" s="65" t="inlineStr">
        <is>
          <t>Dépannage</t>
        </is>
      </c>
      <c r="J2897" s="65" t="inlineStr">
        <is>
          <t>DP-001</t>
        </is>
      </c>
      <c r="K2897" s="65" t="inlineStr">
        <is>
          <t>Dépannage plomberie urgence</t>
        </is>
      </c>
      <c r="L2897" s="67" t="n">
        <v>2</v>
      </c>
      <c r="M2897" s="68" t="n">
        <v>641.67</v>
      </c>
      <c r="N2897" s="65" t="inlineStr">
        <is>
          <t>Sans réponse</t>
        </is>
      </c>
      <c r="O2897" s="66" t="n">
        <v>46166</v>
      </c>
      <c r="P2897" s="67" t="n">
        <v>6</v>
      </c>
      <c r="Q2897" s="67" t="n">
        <v>2</v>
      </c>
      <c r="R2897" s="67">
        <f>$I2897</f>
        <v/>
      </c>
      <c r="S2897" s="67">
        <f>$K2897</f>
        <v/>
      </c>
      <c r="T2897" s="67">
        <f>IFERROR(INDEX(Clients!$G$2:$G$1020,MATCH($E2897,Clients!$A$2:$A$1020,0)),"")</f>
        <v/>
      </c>
      <c r="U2897" s="67">
        <f>IFERROR(INDEX(Clients!$I$2:$I$1020,MATCH($E2897,Clients!$A$2:$A$1020,0)),"")</f>
        <v/>
      </c>
      <c r="V2897" s="69">
        <f>1</f>
        <v/>
      </c>
      <c r="W2897" s="69">
        <f>IF($N2897="Accepté",1,0)</f>
        <v/>
      </c>
      <c r="X2897" s="68">
        <f>$M2897*$W2897</f>
        <v/>
      </c>
      <c r="Y2897" s="68">
        <f>IF($N2897="En cours",0,$M2897)</f>
        <v/>
      </c>
      <c r="Z2897" s="69">
        <f>IF($P2897="",0,1)</f>
        <v/>
      </c>
      <c r="AA2897" s="70">
        <f>IF($P2897="",0,$P2897)</f>
        <v/>
      </c>
      <c r="AB2897" s="69">
        <f>IF(AND($P2897&lt;&gt;"",$P2897&lt;=Paramètres!$C$14),1,0)</f>
        <v/>
      </c>
      <c r="AC2897" s="67">
        <f>IF($P2897="","Jamais relancé",IF($P2897&lt;=3,"0-3 j",IF($P2897&lt;=7,"4-7 j",IF($P2897&lt;=15,"8-15 j","Plus de 15 j"))))</f>
        <v/>
      </c>
      <c r="AD2897" s="67">
        <f>IF($M2897&lt;=1000,"Moins de 1 k€",IF($M2897&lt;=5000,"1 à 5 k€",IF($M2897&lt;=15000,"5 à 15 k€","Plus de 15 k€")))</f>
        <v/>
      </c>
    </row>
    <row r="2898">
      <c r="A2898" s="65" t="inlineStr">
        <is>
          <t>DEV-02897</t>
        </is>
      </c>
      <c r="B2898" s="66" t="n">
        <v>46147</v>
      </c>
      <c r="C2898" s="65" t="inlineStr">
        <is>
          <t>2026-05</t>
        </is>
      </c>
      <c r="D2898" s="65" t="inlineStr">
        <is>
          <t>2025-2026</t>
        </is>
      </c>
      <c r="E2898" s="65" t="inlineStr">
        <is>
          <t>CLI-0120</t>
        </is>
      </c>
      <c r="F2898" s="65" t="inlineStr">
        <is>
          <t>Particulier</t>
        </is>
      </c>
      <c r="G2898" s="65" t="inlineStr">
        <is>
          <t>Toulouse</t>
        </is>
      </c>
      <c r="H2898" s="65" t="inlineStr">
        <is>
          <t>Julien Fabre</t>
        </is>
      </c>
      <c r="I2898" s="65" t="inlineStr">
        <is>
          <t>Électricité</t>
        </is>
      </c>
      <c r="J2898" s="65" t="inlineStr">
        <is>
          <t>EL-003</t>
        </is>
      </c>
      <c r="K2898" s="65" t="inlineStr">
        <is>
          <t>Rénovation électrique complète</t>
        </is>
      </c>
      <c r="L2898" s="67" t="n">
        <v>1</v>
      </c>
      <c r="M2898" s="68" t="n">
        <v>10930.72</v>
      </c>
      <c r="N2898" s="65" t="inlineStr">
        <is>
          <t>Refusé</t>
        </is>
      </c>
      <c r="O2898" s="66" t="n">
        <v>46190</v>
      </c>
      <c r="P2898" s="67" t="n">
        <v>8</v>
      </c>
      <c r="Q2898" s="67" t="n">
        <v>3</v>
      </c>
      <c r="R2898" s="67">
        <f>$I2898</f>
        <v/>
      </c>
      <c r="S2898" s="67">
        <f>$K2898</f>
        <v/>
      </c>
      <c r="T2898" s="67">
        <f>IFERROR(INDEX(Clients!$G$2:$G$1020,MATCH($E2898,Clients!$A$2:$A$1020,0)),"")</f>
        <v/>
      </c>
      <c r="U2898" s="67">
        <f>IFERROR(INDEX(Clients!$I$2:$I$1020,MATCH($E2898,Clients!$A$2:$A$1020,0)),"")</f>
        <v/>
      </c>
      <c r="V2898" s="69">
        <f>1</f>
        <v/>
      </c>
      <c r="W2898" s="69">
        <f>IF($N2898="Accepté",1,0)</f>
        <v/>
      </c>
      <c r="X2898" s="68">
        <f>$M2898*$W2898</f>
        <v/>
      </c>
      <c r="Y2898" s="68">
        <f>IF($N2898="En cours",0,$M2898)</f>
        <v/>
      </c>
      <c r="Z2898" s="69">
        <f>IF($P2898="",0,1)</f>
        <v/>
      </c>
      <c r="AA2898" s="70">
        <f>IF($P2898="",0,$P2898)</f>
        <v/>
      </c>
      <c r="AB2898" s="69">
        <f>IF(AND($P2898&lt;&gt;"",$P2898&lt;=Paramètres!$C$14),1,0)</f>
        <v/>
      </c>
      <c r="AC2898" s="67">
        <f>IF($P2898="","Jamais relancé",IF($P2898&lt;=3,"0-3 j",IF($P2898&lt;=7,"4-7 j",IF($P2898&lt;=15,"8-15 j","Plus de 15 j"))))</f>
        <v/>
      </c>
      <c r="AD2898" s="67">
        <f>IF($M2898&lt;=1000,"Moins de 1 k€",IF($M2898&lt;=5000,"1 à 5 k€",IF($M2898&lt;=15000,"5 à 15 k€","Plus de 15 k€")))</f>
        <v/>
      </c>
    </row>
    <row r="2899">
      <c r="A2899" s="65" t="inlineStr">
        <is>
          <t>DEV-02898</t>
        </is>
      </c>
      <c r="B2899" s="66" t="n">
        <v>46147</v>
      </c>
      <c r="C2899" s="65" t="inlineStr">
        <is>
          <t>2026-05</t>
        </is>
      </c>
      <c r="D2899" s="65" t="inlineStr">
        <is>
          <t>2025-2026</t>
        </is>
      </c>
      <c r="E2899" s="65" t="inlineStr">
        <is>
          <t>CLI-0046</t>
        </is>
      </c>
      <c r="F2899" s="65" t="inlineStr">
        <is>
          <t>Syndic</t>
        </is>
      </c>
      <c r="G2899" s="65" t="inlineStr">
        <is>
          <t>Toulouse</t>
        </is>
      </c>
      <c r="H2899" s="65" t="inlineStr">
        <is>
          <t>Julien Fabre</t>
        </is>
      </c>
      <c r="I2899" s="65" t="inlineStr">
        <is>
          <t>Plomberie</t>
        </is>
      </c>
      <c r="J2899" s="65" t="inlineStr">
        <is>
          <t>PR-001</t>
        </is>
      </c>
      <c r="K2899" s="65" t="inlineStr">
        <is>
          <t>Remplacement chauffe-eau 200 L</t>
        </is>
      </c>
      <c r="L2899" s="67" t="n">
        <v>3</v>
      </c>
      <c r="M2899" s="68" t="n">
        <v>9258.610000000001</v>
      </c>
      <c r="N2899" s="65" t="inlineStr">
        <is>
          <t>Sans réponse</t>
        </is>
      </c>
      <c r="O2899" s="66" t="n">
        <v>46184</v>
      </c>
      <c r="P2899" s="67" t="n">
        <v>20</v>
      </c>
      <c r="Q2899" s="67" t="n">
        <v>1</v>
      </c>
      <c r="R2899" s="67">
        <f>$I2899</f>
        <v/>
      </c>
      <c r="S2899" s="67">
        <f>$K2899</f>
        <v/>
      </c>
      <c r="T2899" s="67">
        <f>IFERROR(INDEX(Clients!$G$2:$G$1020,MATCH($E2899,Clients!$A$2:$A$1020,0)),"")</f>
        <v/>
      </c>
      <c r="U2899" s="67">
        <f>IFERROR(INDEX(Clients!$I$2:$I$1020,MATCH($E2899,Clients!$A$2:$A$1020,0)),"")</f>
        <v/>
      </c>
      <c r="V2899" s="69">
        <f>1</f>
        <v/>
      </c>
      <c r="W2899" s="69">
        <f>IF($N2899="Accepté",1,0)</f>
        <v/>
      </c>
      <c r="X2899" s="68">
        <f>$M2899*$W2899</f>
        <v/>
      </c>
      <c r="Y2899" s="68">
        <f>IF($N2899="En cours",0,$M2899)</f>
        <v/>
      </c>
      <c r="Z2899" s="69">
        <f>IF($P2899="",0,1)</f>
        <v/>
      </c>
      <c r="AA2899" s="70">
        <f>IF($P2899="",0,$P2899)</f>
        <v/>
      </c>
      <c r="AB2899" s="69">
        <f>IF(AND($P2899&lt;&gt;"",$P2899&lt;=Paramètres!$C$14),1,0)</f>
        <v/>
      </c>
      <c r="AC2899" s="67">
        <f>IF($P2899="","Jamais relancé",IF($P2899&lt;=3,"0-3 j",IF($P2899&lt;=7,"4-7 j",IF($P2899&lt;=15,"8-15 j","Plus de 15 j"))))</f>
        <v/>
      </c>
      <c r="AD2899" s="67">
        <f>IF($M2899&lt;=1000,"Moins de 1 k€",IF($M2899&lt;=5000,"1 à 5 k€",IF($M2899&lt;=15000,"5 à 15 k€","Plus de 15 k€")))</f>
        <v/>
      </c>
    </row>
    <row r="2900">
      <c r="A2900" s="65" t="inlineStr">
        <is>
          <t>DEV-02899</t>
        </is>
      </c>
      <c r="B2900" s="66" t="n">
        <v>46147</v>
      </c>
      <c r="C2900" s="65" t="inlineStr">
        <is>
          <t>2026-05</t>
        </is>
      </c>
      <c r="D2900" s="65" t="inlineStr">
        <is>
          <t>2025-2026</t>
        </is>
      </c>
      <c r="E2900" s="65" t="inlineStr">
        <is>
          <t>CLI-0682</t>
        </is>
      </c>
      <c r="F2900" s="65" t="inlineStr">
        <is>
          <t>Syndic</t>
        </is>
      </c>
      <c r="G2900" s="65" t="inlineStr">
        <is>
          <t>Montpellier</t>
        </is>
      </c>
      <c r="H2900" s="65" t="inlineStr">
        <is>
          <t>Thomas Rey</t>
        </is>
      </c>
      <c r="I2900" s="65" t="inlineStr">
        <is>
          <t>Salle de bain</t>
        </is>
      </c>
      <c r="J2900" s="65" t="inlineStr">
        <is>
          <t>SB-003</t>
        </is>
      </c>
      <c r="K2900" s="65" t="inlineStr">
        <is>
          <t>Pose meuble vasque + robinetterie</t>
        </is>
      </c>
      <c r="L2900" s="67" t="n">
        <v>1</v>
      </c>
      <c r="M2900" s="68" t="n">
        <v>2403.78</v>
      </c>
      <c r="N2900" s="65" t="inlineStr">
        <is>
          <t>Sans réponse</t>
        </is>
      </c>
      <c r="O2900" s="66" t="n">
        <v>46196</v>
      </c>
      <c r="P2900" s="67" t="n">
        <v>7</v>
      </c>
      <c r="Q2900" s="67" t="n">
        <v>2</v>
      </c>
      <c r="R2900" s="67">
        <f>$I2900</f>
        <v/>
      </c>
      <c r="S2900" s="67">
        <f>$K2900</f>
        <v/>
      </c>
      <c r="T2900" s="67">
        <f>IFERROR(INDEX(Clients!$G$2:$G$1020,MATCH($E2900,Clients!$A$2:$A$1020,0)),"")</f>
        <v/>
      </c>
      <c r="U2900" s="67">
        <f>IFERROR(INDEX(Clients!$I$2:$I$1020,MATCH($E2900,Clients!$A$2:$A$1020,0)),"")</f>
        <v/>
      </c>
      <c r="V2900" s="69">
        <f>1</f>
        <v/>
      </c>
      <c r="W2900" s="69">
        <f>IF($N2900="Accepté",1,0)</f>
        <v/>
      </c>
      <c r="X2900" s="68">
        <f>$M2900*$W2900</f>
        <v/>
      </c>
      <c r="Y2900" s="68">
        <f>IF($N2900="En cours",0,$M2900)</f>
        <v/>
      </c>
      <c r="Z2900" s="69">
        <f>IF($P2900="",0,1)</f>
        <v/>
      </c>
      <c r="AA2900" s="70">
        <f>IF($P2900="",0,$P2900)</f>
        <v/>
      </c>
      <c r="AB2900" s="69">
        <f>IF(AND($P2900&lt;&gt;"",$P2900&lt;=Paramètres!$C$14),1,0)</f>
        <v/>
      </c>
      <c r="AC2900" s="67">
        <f>IF($P2900="","Jamais relancé",IF($P2900&lt;=3,"0-3 j",IF($P2900&lt;=7,"4-7 j",IF($P2900&lt;=15,"8-15 j","Plus de 15 j"))))</f>
        <v/>
      </c>
      <c r="AD2900" s="67">
        <f>IF($M2900&lt;=1000,"Moins de 1 k€",IF($M2900&lt;=5000,"1 à 5 k€",IF($M2900&lt;=15000,"5 à 15 k€","Plus de 15 k€")))</f>
        <v/>
      </c>
    </row>
    <row r="2901">
      <c r="A2901" s="65" t="inlineStr">
        <is>
          <t>DEV-02900</t>
        </is>
      </c>
      <c r="B2901" s="66" t="n">
        <v>46148</v>
      </c>
      <c r="C2901" s="65" t="inlineStr">
        <is>
          <t>2026-05</t>
        </is>
      </c>
      <c r="D2901" s="65" t="inlineStr">
        <is>
          <t>2025-2026</t>
        </is>
      </c>
      <c r="E2901" s="65" t="inlineStr">
        <is>
          <t>CLI-0119</t>
        </is>
      </c>
      <c r="F2901" s="65" t="inlineStr">
        <is>
          <t>Particulier</t>
        </is>
      </c>
      <c r="G2901" s="65" t="inlineStr">
        <is>
          <t>Bordeaux</t>
        </is>
      </c>
      <c r="H2901" s="65" t="inlineStr">
        <is>
          <t>Karim Belkacem</t>
        </is>
      </c>
      <c r="I2901" s="65" t="inlineStr">
        <is>
          <t>Électricité</t>
        </is>
      </c>
      <c r="J2901" s="65" t="inlineStr">
        <is>
          <t>EL-002</t>
        </is>
      </c>
      <c r="K2901" s="65" t="inlineStr">
        <is>
          <t>Installation borne de recharge VE</t>
        </is>
      </c>
      <c r="L2901" s="67" t="n">
        <v>1</v>
      </c>
      <c r="M2901" s="68" t="n">
        <v>1756.19</v>
      </c>
      <c r="N2901" s="65" t="inlineStr">
        <is>
          <t>Accepté</t>
        </is>
      </c>
      <c r="O2901" s="66" t="n">
        <v>46175</v>
      </c>
      <c r="P2901" s="67" t="n">
        <v>8</v>
      </c>
      <c r="Q2901" s="67" t="n">
        <v>1</v>
      </c>
      <c r="R2901" s="67">
        <f>$I2901</f>
        <v/>
      </c>
      <c r="S2901" s="67">
        <f>$K2901</f>
        <v/>
      </c>
      <c r="T2901" s="67">
        <f>IFERROR(INDEX(Clients!$G$2:$G$1020,MATCH($E2901,Clients!$A$2:$A$1020,0)),"")</f>
        <v/>
      </c>
      <c r="U2901" s="67">
        <f>IFERROR(INDEX(Clients!$I$2:$I$1020,MATCH($E2901,Clients!$A$2:$A$1020,0)),"")</f>
        <v/>
      </c>
      <c r="V2901" s="69">
        <f>1</f>
        <v/>
      </c>
      <c r="W2901" s="69">
        <f>IF($N2901="Accepté",1,0)</f>
        <v/>
      </c>
      <c r="X2901" s="68">
        <f>$M2901*$W2901</f>
        <v/>
      </c>
      <c r="Y2901" s="68">
        <f>IF($N2901="En cours",0,$M2901)</f>
        <v/>
      </c>
      <c r="Z2901" s="69">
        <f>IF($P2901="",0,1)</f>
        <v/>
      </c>
      <c r="AA2901" s="70">
        <f>IF($P2901="",0,$P2901)</f>
        <v/>
      </c>
      <c r="AB2901" s="69">
        <f>IF(AND($P2901&lt;&gt;"",$P2901&lt;=Paramètres!$C$14),1,0)</f>
        <v/>
      </c>
      <c r="AC2901" s="67">
        <f>IF($P2901="","Jamais relancé",IF($P2901&lt;=3,"0-3 j",IF($P2901&lt;=7,"4-7 j",IF($P2901&lt;=15,"8-15 j","Plus de 15 j"))))</f>
        <v/>
      </c>
      <c r="AD2901" s="67">
        <f>IF($M2901&lt;=1000,"Moins de 1 k€",IF($M2901&lt;=5000,"1 à 5 k€",IF($M2901&lt;=15000,"5 à 15 k€","Plus de 15 k€")))</f>
        <v/>
      </c>
    </row>
    <row r="2902">
      <c r="A2902" s="65" t="inlineStr">
        <is>
          <t>DEV-02901</t>
        </is>
      </c>
      <c r="B2902" s="66" t="n">
        <v>46148</v>
      </c>
      <c r="C2902" s="65" t="inlineStr">
        <is>
          <t>2026-05</t>
        </is>
      </c>
      <c r="D2902" s="65" t="inlineStr">
        <is>
          <t>2025-2026</t>
        </is>
      </c>
      <c r="E2902" s="65" t="inlineStr">
        <is>
          <t>CLI-0719</t>
        </is>
      </c>
      <c r="F2902" s="65" t="inlineStr">
        <is>
          <t>Particulier</t>
        </is>
      </c>
      <c r="G2902" s="65" t="inlineStr">
        <is>
          <t>Bordeaux</t>
        </is>
      </c>
      <c r="H2902" s="65" t="inlineStr">
        <is>
          <t>Karim Belkacem</t>
        </is>
      </c>
      <c r="I2902" s="65" t="inlineStr">
        <is>
          <t>Salle de bain</t>
        </is>
      </c>
      <c r="J2902" s="65" t="inlineStr">
        <is>
          <t>SB-003</t>
        </is>
      </c>
      <c r="K2902" s="65" t="inlineStr">
        <is>
          <t>Pose meuble vasque + robinetterie</t>
        </is>
      </c>
      <c r="L2902" s="67" t="n">
        <v>1</v>
      </c>
      <c r="M2902" s="68" t="n">
        <v>1292.75</v>
      </c>
      <c r="N2902" s="65" t="inlineStr">
        <is>
          <t>Accepté</t>
        </is>
      </c>
      <c r="O2902" s="66" t="n">
        <v>46191</v>
      </c>
      <c r="P2902" s="67" t="n">
        <v>8</v>
      </c>
      <c r="Q2902" s="67" t="n">
        <v>3</v>
      </c>
      <c r="R2902" s="67">
        <f>$I2902</f>
        <v/>
      </c>
      <c r="S2902" s="67">
        <f>$K2902</f>
        <v/>
      </c>
      <c r="T2902" s="67">
        <f>IFERROR(INDEX(Clients!$G$2:$G$1020,MATCH($E2902,Clients!$A$2:$A$1020,0)),"")</f>
        <v/>
      </c>
      <c r="U2902" s="67">
        <f>IFERROR(INDEX(Clients!$I$2:$I$1020,MATCH($E2902,Clients!$A$2:$A$1020,0)),"")</f>
        <v/>
      </c>
      <c r="V2902" s="69">
        <f>1</f>
        <v/>
      </c>
      <c r="W2902" s="69">
        <f>IF($N2902="Accepté",1,0)</f>
        <v/>
      </c>
      <c r="X2902" s="68">
        <f>$M2902*$W2902</f>
        <v/>
      </c>
      <c r="Y2902" s="68">
        <f>IF($N2902="En cours",0,$M2902)</f>
        <v/>
      </c>
      <c r="Z2902" s="69">
        <f>IF($P2902="",0,1)</f>
        <v/>
      </c>
      <c r="AA2902" s="70">
        <f>IF($P2902="",0,$P2902)</f>
        <v/>
      </c>
      <c r="AB2902" s="69">
        <f>IF(AND($P2902&lt;&gt;"",$P2902&lt;=Paramètres!$C$14),1,0)</f>
        <v/>
      </c>
      <c r="AC2902" s="67">
        <f>IF($P2902="","Jamais relancé",IF($P2902&lt;=3,"0-3 j",IF($P2902&lt;=7,"4-7 j",IF($P2902&lt;=15,"8-15 j","Plus de 15 j"))))</f>
        <v/>
      </c>
      <c r="AD2902" s="67">
        <f>IF($M2902&lt;=1000,"Moins de 1 k€",IF($M2902&lt;=5000,"1 à 5 k€",IF($M2902&lt;=15000,"5 à 15 k€","Plus de 15 k€")))</f>
        <v/>
      </c>
    </row>
    <row r="2903">
      <c r="A2903" s="65" t="inlineStr">
        <is>
          <t>DEV-02902</t>
        </is>
      </c>
      <c r="B2903" s="66" t="n">
        <v>46148</v>
      </c>
      <c r="C2903" s="65" t="inlineStr">
        <is>
          <t>2026-05</t>
        </is>
      </c>
      <c r="D2903" s="65" t="inlineStr">
        <is>
          <t>2025-2026</t>
        </is>
      </c>
      <c r="E2903" s="65" t="inlineStr">
        <is>
          <t>CLI-0073</t>
        </is>
      </c>
      <c r="F2903" s="65" t="inlineStr">
        <is>
          <t>Professionnel</t>
        </is>
      </c>
      <c r="G2903" s="65" t="inlineStr">
        <is>
          <t>Toulouse</t>
        </is>
      </c>
      <c r="H2903" s="65" t="inlineStr">
        <is>
          <t>Julien Fabre</t>
        </is>
      </c>
      <c r="I2903" s="65" t="inlineStr">
        <is>
          <t>Électricité</t>
        </is>
      </c>
      <c r="J2903" s="65" t="inlineStr">
        <is>
          <t>EL-003</t>
        </is>
      </c>
      <c r="K2903" s="65" t="inlineStr">
        <is>
          <t>Rénovation électrique complète</t>
        </is>
      </c>
      <c r="L2903" s="67" t="n">
        <v>1</v>
      </c>
      <c r="M2903" s="68" t="n">
        <v>17552.47</v>
      </c>
      <c r="N2903" s="65" t="inlineStr">
        <is>
          <t>Refusé</t>
        </is>
      </c>
      <c r="O2903" s="66" t="n">
        <v>46171</v>
      </c>
      <c r="P2903" s="67" t="n">
        <v>13</v>
      </c>
      <c r="Q2903" s="67" t="n">
        <v>1</v>
      </c>
      <c r="R2903" s="67">
        <f>$I2903</f>
        <v/>
      </c>
      <c r="S2903" s="67">
        <f>$K2903</f>
        <v/>
      </c>
      <c r="T2903" s="67">
        <f>IFERROR(INDEX(Clients!$G$2:$G$1020,MATCH($E2903,Clients!$A$2:$A$1020,0)),"")</f>
        <v/>
      </c>
      <c r="U2903" s="67">
        <f>IFERROR(INDEX(Clients!$I$2:$I$1020,MATCH($E2903,Clients!$A$2:$A$1020,0)),"")</f>
        <v/>
      </c>
      <c r="V2903" s="69">
        <f>1</f>
        <v/>
      </c>
      <c r="W2903" s="69">
        <f>IF($N2903="Accepté",1,0)</f>
        <v/>
      </c>
      <c r="X2903" s="68">
        <f>$M2903*$W2903</f>
        <v/>
      </c>
      <c r="Y2903" s="68">
        <f>IF($N2903="En cours",0,$M2903)</f>
        <v/>
      </c>
      <c r="Z2903" s="69">
        <f>IF($P2903="",0,1)</f>
        <v/>
      </c>
      <c r="AA2903" s="70">
        <f>IF($P2903="",0,$P2903)</f>
        <v/>
      </c>
      <c r="AB2903" s="69">
        <f>IF(AND($P2903&lt;&gt;"",$P2903&lt;=Paramètres!$C$14),1,0)</f>
        <v/>
      </c>
      <c r="AC2903" s="67">
        <f>IF($P2903="","Jamais relancé",IF($P2903&lt;=3,"0-3 j",IF($P2903&lt;=7,"4-7 j",IF($P2903&lt;=15,"8-15 j","Plus de 15 j"))))</f>
        <v/>
      </c>
      <c r="AD2903" s="67">
        <f>IF($M2903&lt;=1000,"Moins de 1 k€",IF($M2903&lt;=5000,"1 à 5 k€",IF($M2903&lt;=15000,"5 à 15 k€","Plus de 15 k€")))</f>
        <v/>
      </c>
    </row>
    <row r="2904">
      <c r="A2904" s="65" t="inlineStr">
        <is>
          <t>DEV-02903</t>
        </is>
      </c>
      <c r="B2904" s="66" t="n">
        <v>46148</v>
      </c>
      <c r="C2904" s="65" t="inlineStr">
        <is>
          <t>2026-05</t>
        </is>
      </c>
      <c r="D2904" s="65" t="inlineStr">
        <is>
          <t>2025-2026</t>
        </is>
      </c>
      <c r="E2904" s="65" t="inlineStr">
        <is>
          <t>CLI-0095</t>
        </is>
      </c>
      <c r="F2904" s="65" t="inlineStr">
        <is>
          <t>Particulier</t>
        </is>
      </c>
      <c r="G2904" s="65" t="inlineStr">
        <is>
          <t>Bordeaux</t>
        </is>
      </c>
      <c r="H2904" s="65" t="inlineStr">
        <is>
          <t>Sophie Marchand</t>
        </is>
      </c>
      <c r="I2904" s="65" t="inlineStr">
        <is>
          <t>Électricité</t>
        </is>
      </c>
      <c r="J2904" s="65" t="inlineStr">
        <is>
          <t>EL-001</t>
        </is>
      </c>
      <c r="K2904" s="65" t="inlineStr">
        <is>
          <t>Mise aux normes tableau électrique</t>
        </is>
      </c>
      <c r="L2904" s="67" t="n">
        <v>1</v>
      </c>
      <c r="M2904" s="68" t="n">
        <v>1595.84</v>
      </c>
      <c r="N2904" s="65" t="inlineStr">
        <is>
          <t>Refusé</t>
        </is>
      </c>
      <c r="O2904" s="66" t="n">
        <v>46168</v>
      </c>
      <c r="P2904" s="67" t="n"/>
      <c r="Q2904" s="67" t="n">
        <v>0</v>
      </c>
      <c r="R2904" s="67">
        <f>$I2904</f>
        <v/>
      </c>
      <c r="S2904" s="67">
        <f>$K2904</f>
        <v/>
      </c>
      <c r="T2904" s="67">
        <f>IFERROR(INDEX(Clients!$G$2:$G$1020,MATCH($E2904,Clients!$A$2:$A$1020,0)),"")</f>
        <v/>
      </c>
      <c r="U2904" s="67">
        <f>IFERROR(INDEX(Clients!$I$2:$I$1020,MATCH($E2904,Clients!$A$2:$A$1020,0)),"")</f>
        <v/>
      </c>
      <c r="V2904" s="69">
        <f>1</f>
        <v/>
      </c>
      <c r="W2904" s="69">
        <f>IF($N2904="Accepté",1,0)</f>
        <v/>
      </c>
      <c r="X2904" s="68">
        <f>$M2904*$W2904</f>
        <v/>
      </c>
      <c r="Y2904" s="68">
        <f>IF($N2904="En cours",0,$M2904)</f>
        <v/>
      </c>
      <c r="Z2904" s="69">
        <f>IF($P2904="",0,1)</f>
        <v/>
      </c>
      <c r="AA2904" s="70">
        <f>IF($P2904="",0,$P2904)</f>
        <v/>
      </c>
      <c r="AB2904" s="69">
        <f>IF(AND($P2904&lt;&gt;"",$P2904&lt;=Paramètres!$C$14),1,0)</f>
        <v/>
      </c>
      <c r="AC2904" s="67">
        <f>IF($P2904="","Jamais relancé",IF($P2904&lt;=3,"0-3 j",IF($P2904&lt;=7,"4-7 j",IF($P2904&lt;=15,"8-15 j","Plus de 15 j"))))</f>
        <v/>
      </c>
      <c r="AD2904" s="67">
        <f>IF($M2904&lt;=1000,"Moins de 1 k€",IF($M2904&lt;=5000,"1 à 5 k€",IF($M2904&lt;=15000,"5 à 15 k€","Plus de 15 k€")))</f>
        <v/>
      </c>
    </row>
    <row r="2905">
      <c r="A2905" s="65" t="inlineStr">
        <is>
          <t>DEV-02904</t>
        </is>
      </c>
      <c r="B2905" s="66" t="n">
        <v>46149</v>
      </c>
      <c r="C2905" s="65" t="inlineStr">
        <is>
          <t>2026-05</t>
        </is>
      </c>
      <c r="D2905" s="65" t="inlineStr">
        <is>
          <t>2025-2026</t>
        </is>
      </c>
      <c r="E2905" s="65" t="inlineStr">
        <is>
          <t>CLI-0915</t>
        </is>
      </c>
      <c r="F2905" s="65" t="inlineStr">
        <is>
          <t>Particulier</t>
        </is>
      </c>
      <c r="G2905" s="65" t="inlineStr">
        <is>
          <t>Bordeaux</t>
        </is>
      </c>
      <c r="H2905" s="65" t="inlineStr">
        <is>
          <t>Sophie Marchand</t>
        </is>
      </c>
      <c r="I2905" s="65" t="inlineStr">
        <is>
          <t>Chauffage</t>
        </is>
      </c>
      <c r="J2905" s="65" t="inlineStr">
        <is>
          <t>CH-001</t>
        </is>
      </c>
      <c r="K2905" s="65" t="inlineStr">
        <is>
          <t>Installation chaudière gaz condensation</t>
        </is>
      </c>
      <c r="L2905" s="67" t="n">
        <v>1</v>
      </c>
      <c r="M2905" s="68" t="n">
        <v>5381.14</v>
      </c>
      <c r="N2905" s="65" t="inlineStr">
        <is>
          <t>Accepté</t>
        </is>
      </c>
      <c r="O2905" s="66" t="n">
        <v>46174</v>
      </c>
      <c r="P2905" s="67" t="n">
        <v>7</v>
      </c>
      <c r="Q2905" s="67" t="n">
        <v>2</v>
      </c>
      <c r="R2905" s="67">
        <f>$I2905</f>
        <v/>
      </c>
      <c r="S2905" s="67">
        <f>$K2905</f>
        <v/>
      </c>
      <c r="T2905" s="67">
        <f>IFERROR(INDEX(Clients!$G$2:$G$1020,MATCH($E2905,Clients!$A$2:$A$1020,0)),"")</f>
        <v/>
      </c>
      <c r="U2905" s="67">
        <f>IFERROR(INDEX(Clients!$I$2:$I$1020,MATCH($E2905,Clients!$A$2:$A$1020,0)),"")</f>
        <v/>
      </c>
      <c r="V2905" s="69">
        <f>1</f>
        <v/>
      </c>
      <c r="W2905" s="69">
        <f>IF($N2905="Accepté",1,0)</f>
        <v/>
      </c>
      <c r="X2905" s="68">
        <f>$M2905*$W2905</f>
        <v/>
      </c>
      <c r="Y2905" s="68">
        <f>IF($N2905="En cours",0,$M2905)</f>
        <v/>
      </c>
      <c r="Z2905" s="69">
        <f>IF($P2905="",0,1)</f>
        <v/>
      </c>
      <c r="AA2905" s="70">
        <f>IF($P2905="",0,$P2905)</f>
        <v/>
      </c>
      <c r="AB2905" s="69">
        <f>IF(AND($P2905&lt;&gt;"",$P2905&lt;=Paramètres!$C$14),1,0)</f>
        <v/>
      </c>
      <c r="AC2905" s="67">
        <f>IF($P2905="","Jamais relancé",IF($P2905&lt;=3,"0-3 j",IF($P2905&lt;=7,"4-7 j",IF($P2905&lt;=15,"8-15 j","Plus de 15 j"))))</f>
        <v/>
      </c>
      <c r="AD2905" s="67">
        <f>IF($M2905&lt;=1000,"Moins de 1 k€",IF($M2905&lt;=5000,"1 à 5 k€",IF($M2905&lt;=15000,"5 à 15 k€","Plus de 15 k€")))</f>
        <v/>
      </c>
    </row>
    <row r="2906">
      <c r="A2906" s="65" t="inlineStr">
        <is>
          <t>DEV-02905</t>
        </is>
      </c>
      <c r="B2906" s="66" t="n">
        <v>46149</v>
      </c>
      <c r="C2906" s="65" t="inlineStr">
        <is>
          <t>2026-05</t>
        </is>
      </c>
      <c r="D2906" s="65" t="inlineStr">
        <is>
          <t>2025-2026</t>
        </is>
      </c>
      <c r="E2906" s="65" t="inlineStr">
        <is>
          <t>CLI-0509</t>
        </is>
      </c>
      <c r="F2906" s="65" t="inlineStr">
        <is>
          <t>Collectivité</t>
        </is>
      </c>
      <c r="G2906" s="65" t="inlineStr">
        <is>
          <t>Bordeaux</t>
        </is>
      </c>
      <c r="H2906" s="65" t="inlineStr">
        <is>
          <t>Karim Belkacem</t>
        </is>
      </c>
      <c r="I2906" s="65" t="inlineStr">
        <is>
          <t>Salle de bain</t>
        </is>
      </c>
      <c r="J2906" s="65" t="inlineStr">
        <is>
          <t>SB-003</t>
        </is>
      </c>
      <c r="K2906" s="65" t="inlineStr">
        <is>
          <t>Pose meuble vasque + robinetterie</t>
        </is>
      </c>
      <c r="L2906" s="67" t="n">
        <v>1</v>
      </c>
      <c r="M2906" s="68" t="n">
        <v>3119.22</v>
      </c>
      <c r="N2906" s="65" t="inlineStr">
        <is>
          <t>Refusé</t>
        </is>
      </c>
      <c r="O2906" s="66" t="n">
        <v>46178</v>
      </c>
      <c r="P2906" s="67" t="n"/>
      <c r="Q2906" s="67" t="n">
        <v>0</v>
      </c>
      <c r="R2906" s="67">
        <f>$I2906</f>
        <v/>
      </c>
      <c r="S2906" s="67">
        <f>$K2906</f>
        <v/>
      </c>
      <c r="T2906" s="67">
        <f>IFERROR(INDEX(Clients!$G$2:$G$1020,MATCH($E2906,Clients!$A$2:$A$1020,0)),"")</f>
        <v/>
      </c>
      <c r="U2906" s="67">
        <f>IFERROR(INDEX(Clients!$I$2:$I$1020,MATCH($E2906,Clients!$A$2:$A$1020,0)),"")</f>
        <v/>
      </c>
      <c r="V2906" s="69">
        <f>1</f>
        <v/>
      </c>
      <c r="W2906" s="69">
        <f>IF($N2906="Accepté",1,0)</f>
        <v/>
      </c>
      <c r="X2906" s="68">
        <f>$M2906*$W2906</f>
        <v/>
      </c>
      <c r="Y2906" s="68">
        <f>IF($N2906="En cours",0,$M2906)</f>
        <v/>
      </c>
      <c r="Z2906" s="69">
        <f>IF($P2906="",0,1)</f>
        <v/>
      </c>
      <c r="AA2906" s="70">
        <f>IF($P2906="",0,$P2906)</f>
        <v/>
      </c>
      <c r="AB2906" s="69">
        <f>IF(AND($P2906&lt;&gt;"",$P2906&lt;=Paramètres!$C$14),1,0)</f>
        <v/>
      </c>
      <c r="AC2906" s="67">
        <f>IF($P2906="","Jamais relancé",IF($P2906&lt;=3,"0-3 j",IF($P2906&lt;=7,"4-7 j",IF($P2906&lt;=15,"8-15 j","Plus de 15 j"))))</f>
        <v/>
      </c>
      <c r="AD2906" s="67">
        <f>IF($M2906&lt;=1000,"Moins de 1 k€",IF($M2906&lt;=5000,"1 à 5 k€",IF($M2906&lt;=15000,"5 à 15 k€","Plus de 15 k€")))</f>
        <v/>
      </c>
    </row>
    <row r="2907">
      <c r="A2907" s="65" t="inlineStr">
        <is>
          <t>DEV-02906</t>
        </is>
      </c>
      <c r="B2907" s="66" t="n">
        <v>46149</v>
      </c>
      <c r="C2907" s="65" t="inlineStr">
        <is>
          <t>2026-05</t>
        </is>
      </c>
      <c r="D2907" s="65" t="inlineStr">
        <is>
          <t>2025-2026</t>
        </is>
      </c>
      <c r="E2907" s="65" t="inlineStr">
        <is>
          <t>CLI-0304</t>
        </is>
      </c>
      <c r="F2907" s="65" t="inlineStr">
        <is>
          <t>Professionnel</t>
        </is>
      </c>
      <c r="G2907" s="65" t="inlineStr">
        <is>
          <t>Toulouse</t>
        </is>
      </c>
      <c r="H2907" s="65" t="inlineStr">
        <is>
          <t>Julien Fabre</t>
        </is>
      </c>
      <c r="I2907" s="65" t="inlineStr">
        <is>
          <t>Chauffage</t>
        </is>
      </c>
      <c r="J2907" s="65" t="inlineStr">
        <is>
          <t>CH-001</t>
        </is>
      </c>
      <c r="K2907" s="65" t="inlineStr">
        <is>
          <t>Installation chaudière gaz condensation</t>
        </is>
      </c>
      <c r="L2907" s="67" t="n">
        <v>2</v>
      </c>
      <c r="M2907" s="68" t="n">
        <v>18211.29</v>
      </c>
      <c r="N2907" s="65" t="inlineStr">
        <is>
          <t>Sans réponse</t>
        </is>
      </c>
      <c r="O2907" s="66" t="n">
        <v>46163</v>
      </c>
      <c r="P2907" s="67" t="n"/>
      <c r="Q2907" s="67" t="n">
        <v>0</v>
      </c>
      <c r="R2907" s="67">
        <f>$I2907</f>
        <v/>
      </c>
      <c r="S2907" s="67">
        <f>$K2907</f>
        <v/>
      </c>
      <c r="T2907" s="67">
        <f>IFERROR(INDEX(Clients!$G$2:$G$1020,MATCH($E2907,Clients!$A$2:$A$1020,0)),"")</f>
        <v/>
      </c>
      <c r="U2907" s="67">
        <f>IFERROR(INDEX(Clients!$I$2:$I$1020,MATCH($E2907,Clients!$A$2:$A$1020,0)),"")</f>
        <v/>
      </c>
      <c r="V2907" s="69">
        <f>1</f>
        <v/>
      </c>
      <c r="W2907" s="69">
        <f>IF($N2907="Accepté",1,0)</f>
        <v/>
      </c>
      <c r="X2907" s="68">
        <f>$M2907*$W2907</f>
        <v/>
      </c>
      <c r="Y2907" s="68">
        <f>IF($N2907="En cours",0,$M2907)</f>
        <v/>
      </c>
      <c r="Z2907" s="69">
        <f>IF($P2907="",0,1)</f>
        <v/>
      </c>
      <c r="AA2907" s="70">
        <f>IF($P2907="",0,$P2907)</f>
        <v/>
      </c>
      <c r="AB2907" s="69">
        <f>IF(AND($P2907&lt;&gt;"",$P2907&lt;=Paramètres!$C$14),1,0)</f>
        <v/>
      </c>
      <c r="AC2907" s="67">
        <f>IF($P2907="","Jamais relancé",IF($P2907&lt;=3,"0-3 j",IF($P2907&lt;=7,"4-7 j",IF($P2907&lt;=15,"8-15 j","Plus de 15 j"))))</f>
        <v/>
      </c>
      <c r="AD2907" s="67">
        <f>IF($M2907&lt;=1000,"Moins de 1 k€",IF($M2907&lt;=5000,"1 à 5 k€",IF($M2907&lt;=15000,"5 à 15 k€","Plus de 15 k€")))</f>
        <v/>
      </c>
    </row>
    <row r="2908">
      <c r="A2908" s="65" t="inlineStr">
        <is>
          <t>DEV-02907</t>
        </is>
      </c>
      <c r="B2908" s="66" t="n">
        <v>46149</v>
      </c>
      <c r="C2908" s="65" t="inlineStr">
        <is>
          <t>2026-05</t>
        </is>
      </c>
      <c r="D2908" s="65" t="inlineStr">
        <is>
          <t>2025-2026</t>
        </is>
      </c>
      <c r="E2908" s="65" t="inlineStr">
        <is>
          <t>CLI-0790</t>
        </is>
      </c>
      <c r="F2908" s="65" t="inlineStr">
        <is>
          <t>Particulier</t>
        </is>
      </c>
      <c r="G2908" s="65" t="inlineStr">
        <is>
          <t>Montpellier</t>
        </is>
      </c>
      <c r="H2908" s="65" t="inlineStr">
        <is>
          <t>Thomas Rey</t>
        </is>
      </c>
      <c r="I2908" s="65" t="inlineStr">
        <is>
          <t>Salle de bain</t>
        </is>
      </c>
      <c r="J2908" s="65" t="inlineStr">
        <is>
          <t>SB-001</t>
        </is>
      </c>
      <c r="K2908" s="65" t="inlineStr">
        <is>
          <t>Rénovation salle de bain complète</t>
        </is>
      </c>
      <c r="L2908" s="67" t="n">
        <v>1</v>
      </c>
      <c r="M2908" s="68" t="n">
        <v>10032.96</v>
      </c>
      <c r="N2908" s="65" t="inlineStr">
        <is>
          <t>Sans réponse</t>
        </is>
      </c>
      <c r="O2908" s="66" t="n">
        <v>46189</v>
      </c>
      <c r="P2908" s="67" t="n"/>
      <c r="Q2908" s="67" t="n">
        <v>0</v>
      </c>
      <c r="R2908" s="67">
        <f>$I2908</f>
        <v/>
      </c>
      <c r="S2908" s="67">
        <f>$K2908</f>
        <v/>
      </c>
      <c r="T2908" s="67">
        <f>IFERROR(INDEX(Clients!$G$2:$G$1020,MATCH($E2908,Clients!$A$2:$A$1020,0)),"")</f>
        <v/>
      </c>
      <c r="U2908" s="67">
        <f>IFERROR(INDEX(Clients!$I$2:$I$1020,MATCH($E2908,Clients!$A$2:$A$1020,0)),"")</f>
        <v/>
      </c>
      <c r="V2908" s="69">
        <f>1</f>
        <v/>
      </c>
      <c r="W2908" s="69">
        <f>IF($N2908="Accepté",1,0)</f>
        <v/>
      </c>
      <c r="X2908" s="68">
        <f>$M2908*$W2908</f>
        <v/>
      </c>
      <c r="Y2908" s="68">
        <f>IF($N2908="En cours",0,$M2908)</f>
        <v/>
      </c>
      <c r="Z2908" s="69">
        <f>IF($P2908="",0,1)</f>
        <v/>
      </c>
      <c r="AA2908" s="70">
        <f>IF($P2908="",0,$P2908)</f>
        <v/>
      </c>
      <c r="AB2908" s="69">
        <f>IF(AND($P2908&lt;&gt;"",$P2908&lt;=Paramètres!$C$14),1,0)</f>
        <v/>
      </c>
      <c r="AC2908" s="67">
        <f>IF($P2908="","Jamais relancé",IF($P2908&lt;=3,"0-3 j",IF($P2908&lt;=7,"4-7 j",IF($P2908&lt;=15,"8-15 j","Plus de 15 j"))))</f>
        <v/>
      </c>
      <c r="AD2908" s="67">
        <f>IF($M2908&lt;=1000,"Moins de 1 k€",IF($M2908&lt;=5000,"1 à 5 k€",IF($M2908&lt;=15000,"5 à 15 k€","Plus de 15 k€")))</f>
        <v/>
      </c>
    </row>
    <row r="2909">
      <c r="A2909" s="65" t="inlineStr">
        <is>
          <t>DEV-02908</t>
        </is>
      </c>
      <c r="B2909" s="66" t="n">
        <v>46150</v>
      </c>
      <c r="C2909" s="65" t="inlineStr">
        <is>
          <t>2026-05</t>
        </is>
      </c>
      <c r="D2909" s="65" t="inlineStr">
        <is>
          <t>2025-2026</t>
        </is>
      </c>
      <c r="E2909" s="65" t="inlineStr">
        <is>
          <t>CLI-0406</t>
        </is>
      </c>
      <c r="F2909" s="65" t="inlineStr">
        <is>
          <t>Particulier</t>
        </is>
      </c>
      <c r="G2909" s="65" t="inlineStr">
        <is>
          <t>Toulouse</t>
        </is>
      </c>
      <c r="H2909" s="65" t="inlineStr">
        <is>
          <t>Nadia Cherif</t>
        </is>
      </c>
      <c r="I2909" s="65" t="inlineStr">
        <is>
          <t>Chauffage</t>
        </is>
      </c>
      <c r="J2909" s="65" t="inlineStr">
        <is>
          <t>CH-004</t>
        </is>
      </c>
      <c r="K2909" s="65" t="inlineStr">
        <is>
          <t>Remplacement radiateurs (lot de 5)</t>
        </is>
      </c>
      <c r="L2909" s="67" t="n">
        <v>1</v>
      </c>
      <c r="M2909" s="68" t="n">
        <v>2962.91</v>
      </c>
      <c r="N2909" s="65" t="inlineStr">
        <is>
          <t>Sans réponse</t>
        </is>
      </c>
      <c r="O2909" s="66" t="n">
        <v>46160</v>
      </c>
      <c r="P2909" s="67" t="n"/>
      <c r="Q2909" s="67" t="n">
        <v>0</v>
      </c>
      <c r="R2909" s="67">
        <f>$I2909</f>
        <v/>
      </c>
      <c r="S2909" s="67">
        <f>$K2909</f>
        <v/>
      </c>
      <c r="T2909" s="67">
        <f>IFERROR(INDEX(Clients!$G$2:$G$1020,MATCH($E2909,Clients!$A$2:$A$1020,0)),"")</f>
        <v/>
      </c>
      <c r="U2909" s="67">
        <f>IFERROR(INDEX(Clients!$I$2:$I$1020,MATCH($E2909,Clients!$A$2:$A$1020,0)),"")</f>
        <v/>
      </c>
      <c r="V2909" s="69">
        <f>1</f>
        <v/>
      </c>
      <c r="W2909" s="69">
        <f>IF($N2909="Accepté",1,0)</f>
        <v/>
      </c>
      <c r="X2909" s="68">
        <f>$M2909*$W2909</f>
        <v/>
      </c>
      <c r="Y2909" s="68">
        <f>IF($N2909="En cours",0,$M2909)</f>
        <v/>
      </c>
      <c r="Z2909" s="69">
        <f>IF($P2909="",0,1)</f>
        <v/>
      </c>
      <c r="AA2909" s="70">
        <f>IF($P2909="",0,$P2909)</f>
        <v/>
      </c>
      <c r="AB2909" s="69">
        <f>IF(AND($P2909&lt;&gt;"",$P2909&lt;=Paramètres!$C$14),1,0)</f>
        <v/>
      </c>
      <c r="AC2909" s="67">
        <f>IF($P2909="","Jamais relancé",IF($P2909&lt;=3,"0-3 j",IF($P2909&lt;=7,"4-7 j",IF($P2909&lt;=15,"8-15 j","Plus de 15 j"))))</f>
        <v/>
      </c>
      <c r="AD2909" s="67">
        <f>IF($M2909&lt;=1000,"Moins de 1 k€",IF($M2909&lt;=5000,"1 à 5 k€",IF($M2909&lt;=15000,"5 à 15 k€","Plus de 15 k€")))</f>
        <v/>
      </c>
    </row>
    <row r="2910">
      <c r="A2910" s="65" t="inlineStr">
        <is>
          <t>DEV-02909</t>
        </is>
      </c>
      <c r="B2910" s="66" t="n">
        <v>46150</v>
      </c>
      <c r="C2910" s="65" t="inlineStr">
        <is>
          <t>2026-05</t>
        </is>
      </c>
      <c r="D2910" s="65" t="inlineStr">
        <is>
          <t>2025-2026</t>
        </is>
      </c>
      <c r="E2910" s="65" t="inlineStr">
        <is>
          <t>CLI-0817</t>
        </is>
      </c>
      <c r="F2910" s="65" t="inlineStr">
        <is>
          <t>Professionnel</t>
        </is>
      </c>
      <c r="G2910" s="65" t="inlineStr">
        <is>
          <t>Bordeaux</t>
        </is>
      </c>
      <c r="H2910" s="65" t="inlineStr">
        <is>
          <t>Karim Belkacem</t>
        </is>
      </c>
      <c r="I2910" s="65" t="inlineStr">
        <is>
          <t>Plomberie</t>
        </is>
      </c>
      <c r="J2910" s="65" t="inlineStr">
        <is>
          <t>PR-004</t>
        </is>
      </c>
      <c r="K2910" s="65" t="inlineStr">
        <is>
          <t>Remplacement colonne d'évacuation</t>
        </is>
      </c>
      <c r="L2910" s="67" t="n">
        <v>1</v>
      </c>
      <c r="M2910" s="68" t="n">
        <v>10258.97</v>
      </c>
      <c r="N2910" s="65" t="inlineStr">
        <is>
          <t>Refusé</t>
        </is>
      </c>
      <c r="O2910" s="66" t="n">
        <v>46156</v>
      </c>
      <c r="P2910" s="67" t="n">
        <v>7</v>
      </c>
      <c r="Q2910" s="67" t="n">
        <v>0</v>
      </c>
      <c r="R2910" s="67">
        <f>$I2910</f>
        <v/>
      </c>
      <c r="S2910" s="67">
        <f>$K2910</f>
        <v/>
      </c>
      <c r="T2910" s="67">
        <f>IFERROR(INDEX(Clients!$G$2:$G$1020,MATCH($E2910,Clients!$A$2:$A$1020,0)),"")</f>
        <v/>
      </c>
      <c r="U2910" s="67">
        <f>IFERROR(INDEX(Clients!$I$2:$I$1020,MATCH($E2910,Clients!$A$2:$A$1020,0)),"")</f>
        <v/>
      </c>
      <c r="V2910" s="69">
        <f>1</f>
        <v/>
      </c>
      <c r="W2910" s="69">
        <f>IF($N2910="Accepté",1,0)</f>
        <v/>
      </c>
      <c r="X2910" s="68">
        <f>$M2910*$W2910</f>
        <v/>
      </c>
      <c r="Y2910" s="68">
        <f>IF($N2910="En cours",0,$M2910)</f>
        <v/>
      </c>
      <c r="Z2910" s="69">
        <f>IF($P2910="",0,1)</f>
        <v/>
      </c>
      <c r="AA2910" s="70">
        <f>IF($P2910="",0,$P2910)</f>
        <v/>
      </c>
      <c r="AB2910" s="69">
        <f>IF(AND($P2910&lt;&gt;"",$P2910&lt;=Paramètres!$C$14),1,0)</f>
        <v/>
      </c>
      <c r="AC2910" s="67">
        <f>IF($P2910="","Jamais relancé",IF($P2910&lt;=3,"0-3 j",IF($P2910&lt;=7,"4-7 j",IF($P2910&lt;=15,"8-15 j","Plus de 15 j"))))</f>
        <v/>
      </c>
      <c r="AD2910" s="67">
        <f>IF($M2910&lt;=1000,"Moins de 1 k€",IF($M2910&lt;=5000,"1 à 5 k€",IF($M2910&lt;=15000,"5 à 15 k€","Plus de 15 k€")))</f>
        <v/>
      </c>
    </row>
    <row r="2911">
      <c r="A2911" s="65" t="inlineStr">
        <is>
          <t>DEV-02910</t>
        </is>
      </c>
      <c r="B2911" s="66" t="n">
        <v>46150</v>
      </c>
      <c r="C2911" s="65" t="inlineStr">
        <is>
          <t>2026-05</t>
        </is>
      </c>
      <c r="D2911" s="65" t="inlineStr">
        <is>
          <t>2025-2026</t>
        </is>
      </c>
      <c r="E2911" s="65" t="inlineStr">
        <is>
          <t>CLI-0516</t>
        </is>
      </c>
      <c r="F2911" s="65" t="inlineStr">
        <is>
          <t>Particulier</t>
        </is>
      </c>
      <c r="G2911" s="65" t="inlineStr">
        <is>
          <t>Bordeaux</t>
        </is>
      </c>
      <c r="H2911" s="65" t="inlineStr">
        <is>
          <t>Karim Belkacem</t>
        </is>
      </c>
      <c r="I2911" s="65" t="inlineStr">
        <is>
          <t>Électricité</t>
        </is>
      </c>
      <c r="J2911" s="65" t="inlineStr">
        <is>
          <t>EL-001</t>
        </is>
      </c>
      <c r="K2911" s="65" t="inlineStr">
        <is>
          <t>Mise aux normes tableau électrique</t>
        </is>
      </c>
      <c r="L2911" s="67" t="n">
        <v>1</v>
      </c>
      <c r="M2911" s="68" t="n">
        <v>1888.07</v>
      </c>
      <c r="N2911" s="65" t="inlineStr">
        <is>
          <t>Accepté</t>
        </is>
      </c>
      <c r="O2911" s="66" t="n">
        <v>46158</v>
      </c>
      <c r="P2911" s="67" t="n">
        <v>12</v>
      </c>
      <c r="Q2911" s="67" t="n">
        <v>0</v>
      </c>
      <c r="R2911" s="67">
        <f>$I2911</f>
        <v/>
      </c>
      <c r="S2911" s="67">
        <f>$K2911</f>
        <v/>
      </c>
      <c r="T2911" s="67">
        <f>IFERROR(INDEX(Clients!$G$2:$G$1020,MATCH($E2911,Clients!$A$2:$A$1020,0)),"")</f>
        <v/>
      </c>
      <c r="U2911" s="67">
        <f>IFERROR(INDEX(Clients!$I$2:$I$1020,MATCH($E2911,Clients!$A$2:$A$1020,0)),"")</f>
        <v/>
      </c>
      <c r="V2911" s="69">
        <f>1</f>
        <v/>
      </c>
      <c r="W2911" s="69">
        <f>IF($N2911="Accepté",1,0)</f>
        <v/>
      </c>
      <c r="X2911" s="68">
        <f>$M2911*$W2911</f>
        <v/>
      </c>
      <c r="Y2911" s="68">
        <f>IF($N2911="En cours",0,$M2911)</f>
        <v/>
      </c>
      <c r="Z2911" s="69">
        <f>IF($P2911="",0,1)</f>
        <v/>
      </c>
      <c r="AA2911" s="70">
        <f>IF($P2911="",0,$P2911)</f>
        <v/>
      </c>
      <c r="AB2911" s="69">
        <f>IF(AND($P2911&lt;&gt;"",$P2911&lt;=Paramètres!$C$14),1,0)</f>
        <v/>
      </c>
      <c r="AC2911" s="67">
        <f>IF($P2911="","Jamais relancé",IF($P2911&lt;=3,"0-3 j",IF($P2911&lt;=7,"4-7 j",IF($P2911&lt;=15,"8-15 j","Plus de 15 j"))))</f>
        <v/>
      </c>
      <c r="AD2911" s="67">
        <f>IF($M2911&lt;=1000,"Moins de 1 k€",IF($M2911&lt;=5000,"1 à 5 k€",IF($M2911&lt;=15000,"5 à 15 k€","Plus de 15 k€")))</f>
        <v/>
      </c>
    </row>
    <row r="2912">
      <c r="A2912" s="65" t="inlineStr">
        <is>
          <t>DEV-02911</t>
        </is>
      </c>
      <c r="B2912" s="66" t="n">
        <v>46153</v>
      </c>
      <c r="C2912" s="65" t="inlineStr">
        <is>
          <t>2026-05</t>
        </is>
      </c>
      <c r="D2912" s="65" t="inlineStr">
        <is>
          <t>2025-2026</t>
        </is>
      </c>
      <c r="E2912" s="65" t="inlineStr">
        <is>
          <t>CLI-0299</t>
        </is>
      </c>
      <c r="F2912" s="65" t="inlineStr">
        <is>
          <t>Professionnel</t>
        </is>
      </c>
      <c r="G2912" s="65" t="inlineStr">
        <is>
          <t>Toulouse</t>
        </is>
      </c>
      <c r="H2912" s="65" t="inlineStr">
        <is>
          <t>Nadia Cherif</t>
        </is>
      </c>
      <c r="I2912" s="65" t="inlineStr">
        <is>
          <t>Dépannage</t>
        </is>
      </c>
      <c r="J2912" s="65" t="inlineStr">
        <is>
          <t>DP-004</t>
        </is>
      </c>
      <c r="K2912" s="65" t="inlineStr">
        <is>
          <t>Remise en service chaudière</t>
        </is>
      </c>
      <c r="L2912" s="67" t="n">
        <v>2</v>
      </c>
      <c r="M2912" s="68" t="n">
        <v>831.91</v>
      </c>
      <c r="N2912" s="65" t="inlineStr">
        <is>
          <t>Refusé</t>
        </is>
      </c>
      <c r="O2912" s="66" t="n">
        <v>46158</v>
      </c>
      <c r="P2912" s="67" t="n">
        <v>12</v>
      </c>
      <c r="Q2912" s="67" t="n">
        <v>0</v>
      </c>
      <c r="R2912" s="67">
        <f>$I2912</f>
        <v/>
      </c>
      <c r="S2912" s="67">
        <f>$K2912</f>
        <v/>
      </c>
      <c r="T2912" s="67">
        <f>IFERROR(INDEX(Clients!$G$2:$G$1020,MATCH($E2912,Clients!$A$2:$A$1020,0)),"")</f>
        <v/>
      </c>
      <c r="U2912" s="67">
        <f>IFERROR(INDEX(Clients!$I$2:$I$1020,MATCH($E2912,Clients!$A$2:$A$1020,0)),"")</f>
        <v/>
      </c>
      <c r="V2912" s="69">
        <f>1</f>
        <v/>
      </c>
      <c r="W2912" s="69">
        <f>IF($N2912="Accepté",1,0)</f>
        <v/>
      </c>
      <c r="X2912" s="68">
        <f>$M2912*$W2912</f>
        <v/>
      </c>
      <c r="Y2912" s="68">
        <f>IF($N2912="En cours",0,$M2912)</f>
        <v/>
      </c>
      <c r="Z2912" s="69">
        <f>IF($P2912="",0,1)</f>
        <v/>
      </c>
      <c r="AA2912" s="70">
        <f>IF($P2912="",0,$P2912)</f>
        <v/>
      </c>
      <c r="AB2912" s="69">
        <f>IF(AND($P2912&lt;&gt;"",$P2912&lt;=Paramètres!$C$14),1,0)</f>
        <v/>
      </c>
      <c r="AC2912" s="67">
        <f>IF($P2912="","Jamais relancé",IF($P2912&lt;=3,"0-3 j",IF($P2912&lt;=7,"4-7 j",IF($P2912&lt;=15,"8-15 j","Plus de 15 j"))))</f>
        <v/>
      </c>
      <c r="AD2912" s="67">
        <f>IF($M2912&lt;=1000,"Moins de 1 k€",IF($M2912&lt;=5000,"1 à 5 k€",IF($M2912&lt;=15000,"5 à 15 k€","Plus de 15 k€")))</f>
        <v/>
      </c>
    </row>
    <row r="2913">
      <c r="A2913" s="65" t="inlineStr">
        <is>
          <t>DEV-02912</t>
        </is>
      </c>
      <c r="B2913" s="66" t="n">
        <v>46153</v>
      </c>
      <c r="C2913" s="65" t="inlineStr">
        <is>
          <t>2026-05</t>
        </is>
      </c>
      <c r="D2913" s="65" t="inlineStr">
        <is>
          <t>2025-2026</t>
        </is>
      </c>
      <c r="E2913" s="65" t="inlineStr">
        <is>
          <t>CLI-0430</t>
        </is>
      </c>
      <c r="F2913" s="65" t="inlineStr">
        <is>
          <t>Particulier</t>
        </is>
      </c>
      <c r="G2913" s="65" t="inlineStr">
        <is>
          <t>Toulouse</t>
        </is>
      </c>
      <c r="H2913" s="65" t="inlineStr">
        <is>
          <t>Julien Fabre</t>
        </is>
      </c>
      <c r="I2913" s="65" t="inlineStr">
        <is>
          <t>Chauffage</t>
        </is>
      </c>
      <c r="J2913" s="65" t="inlineStr">
        <is>
          <t>CH-002</t>
        </is>
      </c>
      <c r="K2913" s="65" t="inlineStr">
        <is>
          <t>Entretien annuel chaudière</t>
        </is>
      </c>
      <c r="L2913" s="67" t="n">
        <v>1</v>
      </c>
      <c r="M2913" s="68" t="n">
        <v>153.63</v>
      </c>
      <c r="N2913" s="65" t="inlineStr">
        <is>
          <t>Refusé</t>
        </is>
      </c>
      <c r="O2913" s="66" t="n">
        <v>46167</v>
      </c>
      <c r="P2913" s="67" t="n">
        <v>7</v>
      </c>
      <c r="Q2913" s="67" t="n">
        <v>2</v>
      </c>
      <c r="R2913" s="67">
        <f>$I2913</f>
        <v/>
      </c>
      <c r="S2913" s="67">
        <f>$K2913</f>
        <v/>
      </c>
      <c r="T2913" s="67">
        <f>IFERROR(INDEX(Clients!$G$2:$G$1020,MATCH($E2913,Clients!$A$2:$A$1020,0)),"")</f>
        <v/>
      </c>
      <c r="U2913" s="67">
        <f>IFERROR(INDEX(Clients!$I$2:$I$1020,MATCH($E2913,Clients!$A$2:$A$1020,0)),"")</f>
        <v/>
      </c>
      <c r="V2913" s="69">
        <f>1</f>
        <v/>
      </c>
      <c r="W2913" s="69">
        <f>IF($N2913="Accepté",1,0)</f>
        <v/>
      </c>
      <c r="X2913" s="68">
        <f>$M2913*$W2913</f>
        <v/>
      </c>
      <c r="Y2913" s="68">
        <f>IF($N2913="En cours",0,$M2913)</f>
        <v/>
      </c>
      <c r="Z2913" s="69">
        <f>IF($P2913="",0,1)</f>
        <v/>
      </c>
      <c r="AA2913" s="70">
        <f>IF($P2913="",0,$P2913)</f>
        <v/>
      </c>
      <c r="AB2913" s="69">
        <f>IF(AND($P2913&lt;&gt;"",$P2913&lt;=Paramètres!$C$14),1,0)</f>
        <v/>
      </c>
      <c r="AC2913" s="67">
        <f>IF($P2913="","Jamais relancé",IF($P2913&lt;=3,"0-3 j",IF($P2913&lt;=7,"4-7 j",IF($P2913&lt;=15,"8-15 j","Plus de 15 j"))))</f>
        <v/>
      </c>
      <c r="AD2913" s="67">
        <f>IF($M2913&lt;=1000,"Moins de 1 k€",IF($M2913&lt;=5000,"1 à 5 k€",IF($M2913&lt;=15000,"5 à 15 k€","Plus de 15 k€")))</f>
        <v/>
      </c>
    </row>
    <row r="2914">
      <c r="A2914" s="65" t="inlineStr">
        <is>
          <t>DEV-02913</t>
        </is>
      </c>
      <c r="B2914" s="66" t="n">
        <v>46153</v>
      </c>
      <c r="C2914" s="65" t="inlineStr">
        <is>
          <t>2026-05</t>
        </is>
      </c>
      <c r="D2914" s="65" t="inlineStr">
        <is>
          <t>2025-2026</t>
        </is>
      </c>
      <c r="E2914" s="65" t="inlineStr">
        <is>
          <t>CLI-0584</t>
        </is>
      </c>
      <c r="F2914" s="65" t="inlineStr">
        <is>
          <t>Particulier</t>
        </is>
      </c>
      <c r="G2914" s="65" t="inlineStr">
        <is>
          <t>Bordeaux</t>
        </is>
      </c>
      <c r="H2914" s="65" t="inlineStr">
        <is>
          <t>Karim Belkacem</t>
        </is>
      </c>
      <c r="I2914" s="65" t="inlineStr">
        <is>
          <t>Salle de bain</t>
        </is>
      </c>
      <c r="J2914" s="65" t="inlineStr">
        <is>
          <t>SB-003</t>
        </is>
      </c>
      <c r="K2914" s="65" t="inlineStr">
        <is>
          <t>Pose meuble vasque + robinetterie</t>
        </is>
      </c>
      <c r="L2914" s="67" t="n">
        <v>1</v>
      </c>
      <c r="M2914" s="68" t="n">
        <v>1323.89</v>
      </c>
      <c r="N2914" s="65" t="inlineStr">
        <is>
          <t>Accepté</t>
        </is>
      </c>
      <c r="O2914" s="66" t="n">
        <v>46163</v>
      </c>
      <c r="P2914" s="67" t="n">
        <v>7</v>
      </c>
      <c r="Q2914" s="67" t="n">
        <v>1</v>
      </c>
      <c r="R2914" s="67">
        <f>$I2914</f>
        <v/>
      </c>
      <c r="S2914" s="67">
        <f>$K2914</f>
        <v/>
      </c>
      <c r="T2914" s="67">
        <f>IFERROR(INDEX(Clients!$G$2:$G$1020,MATCH($E2914,Clients!$A$2:$A$1020,0)),"")</f>
        <v/>
      </c>
      <c r="U2914" s="67">
        <f>IFERROR(INDEX(Clients!$I$2:$I$1020,MATCH($E2914,Clients!$A$2:$A$1020,0)),"")</f>
        <v/>
      </c>
      <c r="V2914" s="69">
        <f>1</f>
        <v/>
      </c>
      <c r="W2914" s="69">
        <f>IF($N2914="Accepté",1,0)</f>
        <v/>
      </c>
      <c r="X2914" s="68">
        <f>$M2914*$W2914</f>
        <v/>
      </c>
      <c r="Y2914" s="68">
        <f>IF($N2914="En cours",0,$M2914)</f>
        <v/>
      </c>
      <c r="Z2914" s="69">
        <f>IF($P2914="",0,1)</f>
        <v/>
      </c>
      <c r="AA2914" s="70">
        <f>IF($P2914="",0,$P2914)</f>
        <v/>
      </c>
      <c r="AB2914" s="69">
        <f>IF(AND($P2914&lt;&gt;"",$P2914&lt;=Paramètres!$C$14),1,0)</f>
        <v/>
      </c>
      <c r="AC2914" s="67">
        <f>IF($P2914="","Jamais relancé",IF($P2914&lt;=3,"0-3 j",IF($P2914&lt;=7,"4-7 j",IF($P2914&lt;=15,"8-15 j","Plus de 15 j"))))</f>
        <v/>
      </c>
      <c r="AD2914" s="67">
        <f>IF($M2914&lt;=1000,"Moins de 1 k€",IF($M2914&lt;=5000,"1 à 5 k€",IF($M2914&lt;=15000,"5 à 15 k€","Plus de 15 k€")))</f>
        <v/>
      </c>
    </row>
    <row r="2915">
      <c r="A2915" s="65" t="inlineStr">
        <is>
          <t>DEV-02914</t>
        </is>
      </c>
      <c r="B2915" s="66" t="n">
        <v>46153</v>
      </c>
      <c r="C2915" s="65" t="inlineStr">
        <is>
          <t>2026-05</t>
        </is>
      </c>
      <c r="D2915" s="65" t="inlineStr">
        <is>
          <t>2025-2026</t>
        </is>
      </c>
      <c r="E2915" s="65" t="inlineStr">
        <is>
          <t>CLI-0025</t>
        </is>
      </c>
      <c r="F2915" s="65" t="inlineStr">
        <is>
          <t>Syndic</t>
        </is>
      </c>
      <c r="G2915" s="65" t="inlineStr">
        <is>
          <t>Bordeaux</t>
        </is>
      </c>
      <c r="H2915" s="65" t="inlineStr">
        <is>
          <t>Karim Belkacem</t>
        </is>
      </c>
      <c r="I2915" s="65" t="inlineStr">
        <is>
          <t>Salle de bain</t>
        </is>
      </c>
      <c r="J2915" s="65" t="inlineStr">
        <is>
          <t>SB-001</t>
        </is>
      </c>
      <c r="K2915" s="65" t="inlineStr">
        <is>
          <t>Rénovation salle de bain complète</t>
        </is>
      </c>
      <c r="L2915" s="67" t="n">
        <v>1</v>
      </c>
      <c r="M2915" s="68" t="n">
        <v>22349.86</v>
      </c>
      <c r="N2915" s="65" t="inlineStr">
        <is>
          <t>Sans réponse</t>
        </is>
      </c>
      <c r="O2915" s="66" t="n">
        <v>46168</v>
      </c>
      <c r="P2915" s="67" t="n"/>
      <c r="Q2915" s="67" t="n">
        <v>0</v>
      </c>
      <c r="R2915" s="67">
        <f>$I2915</f>
        <v/>
      </c>
      <c r="S2915" s="67">
        <f>$K2915</f>
        <v/>
      </c>
      <c r="T2915" s="67">
        <f>IFERROR(INDEX(Clients!$G$2:$G$1020,MATCH($E2915,Clients!$A$2:$A$1020,0)),"")</f>
        <v/>
      </c>
      <c r="U2915" s="67">
        <f>IFERROR(INDEX(Clients!$I$2:$I$1020,MATCH($E2915,Clients!$A$2:$A$1020,0)),"")</f>
        <v/>
      </c>
      <c r="V2915" s="69">
        <f>1</f>
        <v/>
      </c>
      <c r="W2915" s="69">
        <f>IF($N2915="Accepté",1,0)</f>
        <v/>
      </c>
      <c r="X2915" s="68">
        <f>$M2915*$W2915</f>
        <v/>
      </c>
      <c r="Y2915" s="68">
        <f>IF($N2915="En cours",0,$M2915)</f>
        <v/>
      </c>
      <c r="Z2915" s="69">
        <f>IF($P2915="",0,1)</f>
        <v/>
      </c>
      <c r="AA2915" s="70">
        <f>IF($P2915="",0,$P2915)</f>
        <v/>
      </c>
      <c r="AB2915" s="69">
        <f>IF(AND($P2915&lt;&gt;"",$P2915&lt;=Paramètres!$C$14),1,0)</f>
        <v/>
      </c>
      <c r="AC2915" s="67">
        <f>IF($P2915="","Jamais relancé",IF($P2915&lt;=3,"0-3 j",IF($P2915&lt;=7,"4-7 j",IF($P2915&lt;=15,"8-15 j","Plus de 15 j"))))</f>
        <v/>
      </c>
      <c r="AD2915" s="67">
        <f>IF($M2915&lt;=1000,"Moins de 1 k€",IF($M2915&lt;=5000,"1 à 5 k€",IF($M2915&lt;=15000,"5 à 15 k€","Plus de 15 k€")))</f>
        <v/>
      </c>
    </row>
    <row r="2916">
      <c r="A2916" s="65" t="inlineStr">
        <is>
          <t>DEV-02915</t>
        </is>
      </c>
      <c r="B2916" s="66" t="n">
        <v>46154</v>
      </c>
      <c r="C2916" s="65" t="inlineStr">
        <is>
          <t>2026-05</t>
        </is>
      </c>
      <c r="D2916" s="65" t="inlineStr">
        <is>
          <t>2025-2026</t>
        </is>
      </c>
      <c r="E2916" s="65" t="inlineStr">
        <is>
          <t>CLI-0455</t>
        </is>
      </c>
      <c r="F2916" s="65" t="inlineStr">
        <is>
          <t>Particulier</t>
        </is>
      </c>
      <c r="G2916" s="65" t="inlineStr">
        <is>
          <t>Toulouse</t>
        </is>
      </c>
      <c r="H2916" s="65" t="inlineStr">
        <is>
          <t>Nadia Cherif</t>
        </is>
      </c>
      <c r="I2916" s="65" t="inlineStr">
        <is>
          <t>Plomberie</t>
        </is>
      </c>
      <c r="J2916" s="65" t="inlineStr">
        <is>
          <t>PR-004</t>
        </is>
      </c>
      <c r="K2916" s="65" t="inlineStr">
        <is>
          <t>Remplacement colonne d'évacuation</t>
        </is>
      </c>
      <c r="L2916" s="67" t="n">
        <v>1</v>
      </c>
      <c r="M2916" s="68" t="n">
        <v>6771.6</v>
      </c>
      <c r="N2916" s="65" t="inlineStr">
        <is>
          <t>Refusé</t>
        </is>
      </c>
      <c r="O2916" s="66" t="n">
        <v>46162</v>
      </c>
      <c r="P2916" s="67" t="n">
        <v>9</v>
      </c>
      <c r="Q2916" s="67" t="n">
        <v>0</v>
      </c>
      <c r="R2916" s="67">
        <f>$I2916</f>
        <v/>
      </c>
      <c r="S2916" s="67">
        <f>$K2916</f>
        <v/>
      </c>
      <c r="T2916" s="67">
        <f>IFERROR(INDEX(Clients!$G$2:$G$1020,MATCH($E2916,Clients!$A$2:$A$1020,0)),"")</f>
        <v/>
      </c>
      <c r="U2916" s="67">
        <f>IFERROR(INDEX(Clients!$I$2:$I$1020,MATCH($E2916,Clients!$A$2:$A$1020,0)),"")</f>
        <v/>
      </c>
      <c r="V2916" s="69">
        <f>1</f>
        <v/>
      </c>
      <c r="W2916" s="69">
        <f>IF($N2916="Accepté",1,0)</f>
        <v/>
      </c>
      <c r="X2916" s="68">
        <f>$M2916*$W2916</f>
        <v/>
      </c>
      <c r="Y2916" s="68">
        <f>IF($N2916="En cours",0,$M2916)</f>
        <v/>
      </c>
      <c r="Z2916" s="69">
        <f>IF($P2916="",0,1)</f>
        <v/>
      </c>
      <c r="AA2916" s="70">
        <f>IF($P2916="",0,$P2916)</f>
        <v/>
      </c>
      <c r="AB2916" s="69">
        <f>IF(AND($P2916&lt;&gt;"",$P2916&lt;=Paramètres!$C$14),1,0)</f>
        <v/>
      </c>
      <c r="AC2916" s="67">
        <f>IF($P2916="","Jamais relancé",IF($P2916&lt;=3,"0-3 j",IF($P2916&lt;=7,"4-7 j",IF($P2916&lt;=15,"8-15 j","Plus de 15 j"))))</f>
        <v/>
      </c>
      <c r="AD2916" s="67">
        <f>IF($M2916&lt;=1000,"Moins de 1 k€",IF($M2916&lt;=5000,"1 à 5 k€",IF($M2916&lt;=15000,"5 à 15 k€","Plus de 15 k€")))</f>
        <v/>
      </c>
    </row>
    <row r="2917">
      <c r="A2917" s="65" t="inlineStr">
        <is>
          <t>DEV-02916</t>
        </is>
      </c>
      <c r="B2917" s="66" t="n">
        <v>46154</v>
      </c>
      <c r="C2917" s="65" t="inlineStr">
        <is>
          <t>2026-05</t>
        </is>
      </c>
      <c r="D2917" s="65" t="inlineStr">
        <is>
          <t>2025-2026</t>
        </is>
      </c>
      <c r="E2917" s="65" t="inlineStr">
        <is>
          <t>CLI-0312</t>
        </is>
      </c>
      <c r="F2917" s="65" t="inlineStr">
        <is>
          <t>Professionnel</t>
        </is>
      </c>
      <c r="G2917" s="65" t="inlineStr">
        <is>
          <t>Toulouse</t>
        </is>
      </c>
      <c r="H2917" s="65" t="inlineStr">
        <is>
          <t>Nadia Cherif</t>
        </is>
      </c>
      <c r="I2917" s="65" t="inlineStr">
        <is>
          <t>Dépannage</t>
        </is>
      </c>
      <c r="J2917" s="65" t="inlineStr">
        <is>
          <t>DP-003</t>
        </is>
      </c>
      <c r="K2917" s="65" t="inlineStr">
        <is>
          <t>Dépannage électrique urgence</t>
        </is>
      </c>
      <c r="L2917" s="67" t="n">
        <v>1</v>
      </c>
      <c r="M2917" s="68" t="n">
        <v>481.87</v>
      </c>
      <c r="N2917" s="65" t="inlineStr">
        <is>
          <t>Refusé</t>
        </is>
      </c>
      <c r="O2917" s="66" t="n">
        <v>46191</v>
      </c>
      <c r="P2917" s="67" t="n">
        <v>5</v>
      </c>
      <c r="Q2917" s="67" t="n">
        <v>1</v>
      </c>
      <c r="R2917" s="67">
        <f>$I2917</f>
        <v/>
      </c>
      <c r="S2917" s="67">
        <f>$K2917</f>
        <v/>
      </c>
      <c r="T2917" s="67">
        <f>IFERROR(INDEX(Clients!$G$2:$G$1020,MATCH($E2917,Clients!$A$2:$A$1020,0)),"")</f>
        <v/>
      </c>
      <c r="U2917" s="67">
        <f>IFERROR(INDEX(Clients!$I$2:$I$1020,MATCH($E2917,Clients!$A$2:$A$1020,0)),"")</f>
        <v/>
      </c>
      <c r="V2917" s="69">
        <f>1</f>
        <v/>
      </c>
      <c r="W2917" s="69">
        <f>IF($N2917="Accepté",1,0)</f>
        <v/>
      </c>
      <c r="X2917" s="68">
        <f>$M2917*$W2917</f>
        <v/>
      </c>
      <c r="Y2917" s="68">
        <f>IF($N2917="En cours",0,$M2917)</f>
        <v/>
      </c>
      <c r="Z2917" s="69">
        <f>IF($P2917="",0,1)</f>
        <v/>
      </c>
      <c r="AA2917" s="70">
        <f>IF($P2917="",0,$P2917)</f>
        <v/>
      </c>
      <c r="AB2917" s="69">
        <f>IF(AND($P2917&lt;&gt;"",$P2917&lt;=Paramètres!$C$14),1,0)</f>
        <v/>
      </c>
      <c r="AC2917" s="67">
        <f>IF($P2917="","Jamais relancé",IF($P2917&lt;=3,"0-3 j",IF($P2917&lt;=7,"4-7 j",IF($P2917&lt;=15,"8-15 j","Plus de 15 j"))))</f>
        <v/>
      </c>
      <c r="AD2917" s="67">
        <f>IF($M2917&lt;=1000,"Moins de 1 k€",IF($M2917&lt;=5000,"1 à 5 k€",IF($M2917&lt;=15000,"5 à 15 k€","Plus de 15 k€")))</f>
        <v/>
      </c>
    </row>
    <row r="2918">
      <c r="A2918" s="65" t="inlineStr">
        <is>
          <t>DEV-02917</t>
        </is>
      </c>
      <c r="B2918" s="66" t="n">
        <v>46154</v>
      </c>
      <c r="C2918" s="65" t="inlineStr">
        <is>
          <t>2026-05</t>
        </is>
      </c>
      <c r="D2918" s="65" t="inlineStr">
        <is>
          <t>2025-2026</t>
        </is>
      </c>
      <c r="E2918" s="65" t="inlineStr">
        <is>
          <t>CLI-0992</t>
        </is>
      </c>
      <c r="F2918" s="65" t="inlineStr">
        <is>
          <t>Particulier</t>
        </is>
      </c>
      <c r="G2918" s="65" t="inlineStr">
        <is>
          <t>Montpellier</t>
        </is>
      </c>
      <c r="H2918" s="65" t="inlineStr">
        <is>
          <t>Thomas Rey</t>
        </is>
      </c>
      <c r="I2918" s="65" t="inlineStr">
        <is>
          <t>Dépannage</t>
        </is>
      </c>
      <c r="J2918" s="65" t="inlineStr">
        <is>
          <t>DP-003</t>
        </is>
      </c>
      <c r="K2918" s="65" t="inlineStr">
        <is>
          <t>Dépannage électrique urgence</t>
        </is>
      </c>
      <c r="L2918" s="67" t="n">
        <v>1</v>
      </c>
      <c r="M2918" s="68" t="n">
        <v>314.06</v>
      </c>
      <c r="N2918" s="65" t="inlineStr">
        <is>
          <t>Sans réponse</t>
        </is>
      </c>
      <c r="O2918" s="66" t="n">
        <v>46173</v>
      </c>
      <c r="P2918" s="67" t="n"/>
      <c r="Q2918" s="67" t="n">
        <v>0</v>
      </c>
      <c r="R2918" s="67">
        <f>$I2918</f>
        <v/>
      </c>
      <c r="S2918" s="67">
        <f>$K2918</f>
        <v/>
      </c>
      <c r="T2918" s="67">
        <f>IFERROR(INDEX(Clients!$G$2:$G$1020,MATCH($E2918,Clients!$A$2:$A$1020,0)),"")</f>
        <v/>
      </c>
      <c r="U2918" s="67">
        <f>IFERROR(INDEX(Clients!$I$2:$I$1020,MATCH($E2918,Clients!$A$2:$A$1020,0)),"")</f>
        <v/>
      </c>
      <c r="V2918" s="69">
        <f>1</f>
        <v/>
      </c>
      <c r="W2918" s="69">
        <f>IF($N2918="Accepté",1,0)</f>
        <v/>
      </c>
      <c r="X2918" s="68">
        <f>$M2918*$W2918</f>
        <v/>
      </c>
      <c r="Y2918" s="68">
        <f>IF($N2918="En cours",0,$M2918)</f>
        <v/>
      </c>
      <c r="Z2918" s="69">
        <f>IF($P2918="",0,1)</f>
        <v/>
      </c>
      <c r="AA2918" s="70">
        <f>IF($P2918="",0,$P2918)</f>
        <v/>
      </c>
      <c r="AB2918" s="69">
        <f>IF(AND($P2918&lt;&gt;"",$P2918&lt;=Paramètres!$C$14),1,0)</f>
        <v/>
      </c>
      <c r="AC2918" s="67">
        <f>IF($P2918="","Jamais relancé",IF($P2918&lt;=3,"0-3 j",IF($P2918&lt;=7,"4-7 j",IF($P2918&lt;=15,"8-15 j","Plus de 15 j"))))</f>
        <v/>
      </c>
      <c r="AD2918" s="67">
        <f>IF($M2918&lt;=1000,"Moins de 1 k€",IF($M2918&lt;=5000,"1 à 5 k€",IF($M2918&lt;=15000,"5 à 15 k€","Plus de 15 k€")))</f>
        <v/>
      </c>
    </row>
    <row r="2919">
      <c r="A2919" s="65" t="inlineStr">
        <is>
          <t>DEV-02918</t>
        </is>
      </c>
      <c r="B2919" s="66" t="n">
        <v>46155</v>
      </c>
      <c r="C2919" s="65" t="inlineStr">
        <is>
          <t>2026-05</t>
        </is>
      </c>
      <c r="D2919" s="65" t="inlineStr">
        <is>
          <t>2025-2026</t>
        </is>
      </c>
      <c r="E2919" s="65" t="inlineStr">
        <is>
          <t>CLI-0211</t>
        </is>
      </c>
      <c r="F2919" s="65" t="inlineStr">
        <is>
          <t>Particulier</t>
        </is>
      </c>
      <c r="G2919" s="65" t="inlineStr">
        <is>
          <t>Bordeaux</t>
        </is>
      </c>
      <c r="H2919" s="65" t="inlineStr">
        <is>
          <t>Karim Belkacem</t>
        </is>
      </c>
      <c r="I2919" s="65" t="inlineStr">
        <is>
          <t>Plomberie</t>
        </is>
      </c>
      <c r="J2919" s="65" t="inlineStr">
        <is>
          <t>PR-001</t>
        </is>
      </c>
      <c r="K2919" s="65" t="inlineStr">
        <is>
          <t>Remplacement chauffe-eau 200 L</t>
        </is>
      </c>
      <c r="L2919" s="67" t="n">
        <v>1</v>
      </c>
      <c r="M2919" s="68" t="n">
        <v>1156.72</v>
      </c>
      <c r="N2919" s="65" t="inlineStr">
        <is>
          <t>Sans réponse</t>
        </is>
      </c>
      <c r="O2919" s="66" t="n">
        <v>46198</v>
      </c>
      <c r="P2919" s="67" t="n"/>
      <c r="Q2919" s="67" t="n">
        <v>0</v>
      </c>
      <c r="R2919" s="67">
        <f>$I2919</f>
        <v/>
      </c>
      <c r="S2919" s="67">
        <f>$K2919</f>
        <v/>
      </c>
      <c r="T2919" s="67">
        <f>IFERROR(INDEX(Clients!$G$2:$G$1020,MATCH($E2919,Clients!$A$2:$A$1020,0)),"")</f>
        <v/>
      </c>
      <c r="U2919" s="67">
        <f>IFERROR(INDEX(Clients!$I$2:$I$1020,MATCH($E2919,Clients!$A$2:$A$1020,0)),"")</f>
        <v/>
      </c>
      <c r="V2919" s="69">
        <f>1</f>
        <v/>
      </c>
      <c r="W2919" s="69">
        <f>IF($N2919="Accepté",1,0)</f>
        <v/>
      </c>
      <c r="X2919" s="68">
        <f>$M2919*$W2919</f>
        <v/>
      </c>
      <c r="Y2919" s="68">
        <f>IF($N2919="En cours",0,$M2919)</f>
        <v/>
      </c>
      <c r="Z2919" s="69">
        <f>IF($P2919="",0,1)</f>
        <v/>
      </c>
      <c r="AA2919" s="70">
        <f>IF($P2919="",0,$P2919)</f>
        <v/>
      </c>
      <c r="AB2919" s="69">
        <f>IF(AND($P2919&lt;&gt;"",$P2919&lt;=Paramètres!$C$14),1,0)</f>
        <v/>
      </c>
      <c r="AC2919" s="67">
        <f>IF($P2919="","Jamais relancé",IF($P2919&lt;=3,"0-3 j",IF($P2919&lt;=7,"4-7 j",IF($P2919&lt;=15,"8-15 j","Plus de 15 j"))))</f>
        <v/>
      </c>
      <c r="AD2919" s="67">
        <f>IF($M2919&lt;=1000,"Moins de 1 k€",IF($M2919&lt;=5000,"1 à 5 k€",IF($M2919&lt;=15000,"5 à 15 k€","Plus de 15 k€")))</f>
        <v/>
      </c>
    </row>
    <row r="2920">
      <c r="A2920" s="65" t="inlineStr">
        <is>
          <t>DEV-02919</t>
        </is>
      </c>
      <c r="B2920" s="66" t="n">
        <v>46155</v>
      </c>
      <c r="C2920" s="65" t="inlineStr">
        <is>
          <t>2026-05</t>
        </is>
      </c>
      <c r="D2920" s="65" t="inlineStr">
        <is>
          <t>2025-2026</t>
        </is>
      </c>
      <c r="E2920" s="65" t="inlineStr">
        <is>
          <t>CLI-0136</t>
        </is>
      </c>
      <c r="F2920" s="65" t="inlineStr">
        <is>
          <t>Particulier</t>
        </is>
      </c>
      <c r="G2920" s="65" t="inlineStr">
        <is>
          <t>Toulouse</t>
        </is>
      </c>
      <c r="H2920" s="65" t="inlineStr">
        <is>
          <t>Julien Fabre</t>
        </is>
      </c>
      <c r="I2920" s="65" t="inlineStr">
        <is>
          <t>Plomberie</t>
        </is>
      </c>
      <c r="J2920" s="65" t="inlineStr">
        <is>
          <t>PR-001</t>
        </is>
      </c>
      <c r="K2920" s="65" t="inlineStr">
        <is>
          <t>Remplacement chauffe-eau 200 L</t>
        </is>
      </c>
      <c r="L2920" s="67" t="n">
        <v>1</v>
      </c>
      <c r="M2920" s="68" t="n">
        <v>1490.15</v>
      </c>
      <c r="N2920" s="65" t="inlineStr">
        <is>
          <t>Accepté</t>
        </is>
      </c>
      <c r="O2920" s="66" t="n">
        <v>46176</v>
      </c>
      <c r="P2920" s="67" t="n">
        <v>12</v>
      </c>
      <c r="Q2920" s="67" t="n">
        <v>2</v>
      </c>
      <c r="R2920" s="67">
        <f>$I2920</f>
        <v/>
      </c>
      <c r="S2920" s="67">
        <f>$K2920</f>
        <v/>
      </c>
      <c r="T2920" s="67">
        <f>IFERROR(INDEX(Clients!$G$2:$G$1020,MATCH($E2920,Clients!$A$2:$A$1020,0)),"")</f>
        <v/>
      </c>
      <c r="U2920" s="67">
        <f>IFERROR(INDEX(Clients!$I$2:$I$1020,MATCH($E2920,Clients!$A$2:$A$1020,0)),"")</f>
        <v/>
      </c>
      <c r="V2920" s="69">
        <f>1</f>
        <v/>
      </c>
      <c r="W2920" s="69">
        <f>IF($N2920="Accepté",1,0)</f>
        <v/>
      </c>
      <c r="X2920" s="68">
        <f>$M2920*$W2920</f>
        <v/>
      </c>
      <c r="Y2920" s="68">
        <f>IF($N2920="En cours",0,$M2920)</f>
        <v/>
      </c>
      <c r="Z2920" s="69">
        <f>IF($P2920="",0,1)</f>
        <v/>
      </c>
      <c r="AA2920" s="70">
        <f>IF($P2920="",0,$P2920)</f>
        <v/>
      </c>
      <c r="AB2920" s="69">
        <f>IF(AND($P2920&lt;&gt;"",$P2920&lt;=Paramètres!$C$14),1,0)</f>
        <v/>
      </c>
      <c r="AC2920" s="67">
        <f>IF($P2920="","Jamais relancé",IF($P2920&lt;=3,"0-3 j",IF($P2920&lt;=7,"4-7 j",IF($P2920&lt;=15,"8-15 j","Plus de 15 j"))))</f>
        <v/>
      </c>
      <c r="AD2920" s="67">
        <f>IF($M2920&lt;=1000,"Moins de 1 k€",IF($M2920&lt;=5000,"1 à 5 k€",IF($M2920&lt;=15000,"5 à 15 k€","Plus de 15 k€")))</f>
        <v/>
      </c>
    </row>
    <row r="2921">
      <c r="A2921" s="65" t="inlineStr">
        <is>
          <t>DEV-02920</t>
        </is>
      </c>
      <c r="B2921" s="66" t="n">
        <v>46155</v>
      </c>
      <c r="C2921" s="65" t="inlineStr">
        <is>
          <t>2026-05</t>
        </is>
      </c>
      <c r="D2921" s="65" t="inlineStr">
        <is>
          <t>2025-2026</t>
        </is>
      </c>
      <c r="E2921" s="65" t="inlineStr">
        <is>
          <t>CLI-0734</t>
        </is>
      </c>
      <c r="F2921" s="65" t="inlineStr">
        <is>
          <t>Syndic</t>
        </is>
      </c>
      <c r="G2921" s="65" t="inlineStr">
        <is>
          <t>Montpellier</t>
        </is>
      </c>
      <c r="H2921" s="65" t="inlineStr">
        <is>
          <t>Thomas Rey</t>
        </is>
      </c>
      <c r="I2921" s="65" t="inlineStr">
        <is>
          <t>Plomberie</t>
        </is>
      </c>
      <c r="J2921" s="65" t="inlineStr">
        <is>
          <t>PR-004</t>
        </is>
      </c>
      <c r="K2921" s="65" t="inlineStr">
        <is>
          <t>Remplacement colonne d'évacuation</t>
        </is>
      </c>
      <c r="L2921" s="67" t="n">
        <v>1</v>
      </c>
      <c r="M2921" s="68" t="n">
        <v>13303.85</v>
      </c>
      <c r="N2921" s="65" t="inlineStr">
        <is>
          <t>Sans réponse</t>
        </is>
      </c>
      <c r="O2921" s="66" t="n">
        <v>46178</v>
      </c>
      <c r="P2921" s="67" t="n">
        <v>15</v>
      </c>
      <c r="Q2921" s="67" t="n">
        <v>1</v>
      </c>
      <c r="R2921" s="67">
        <f>$I2921</f>
        <v/>
      </c>
      <c r="S2921" s="67">
        <f>$K2921</f>
        <v/>
      </c>
      <c r="T2921" s="67">
        <f>IFERROR(INDEX(Clients!$G$2:$G$1020,MATCH($E2921,Clients!$A$2:$A$1020,0)),"")</f>
        <v/>
      </c>
      <c r="U2921" s="67">
        <f>IFERROR(INDEX(Clients!$I$2:$I$1020,MATCH($E2921,Clients!$A$2:$A$1020,0)),"")</f>
        <v/>
      </c>
      <c r="V2921" s="69">
        <f>1</f>
        <v/>
      </c>
      <c r="W2921" s="69">
        <f>IF($N2921="Accepté",1,0)</f>
        <v/>
      </c>
      <c r="X2921" s="68">
        <f>$M2921*$W2921</f>
        <v/>
      </c>
      <c r="Y2921" s="68">
        <f>IF($N2921="En cours",0,$M2921)</f>
        <v/>
      </c>
      <c r="Z2921" s="69">
        <f>IF($P2921="",0,1)</f>
        <v/>
      </c>
      <c r="AA2921" s="70">
        <f>IF($P2921="",0,$P2921)</f>
        <v/>
      </c>
      <c r="AB2921" s="69">
        <f>IF(AND($P2921&lt;&gt;"",$P2921&lt;=Paramètres!$C$14),1,0)</f>
        <v/>
      </c>
      <c r="AC2921" s="67">
        <f>IF($P2921="","Jamais relancé",IF($P2921&lt;=3,"0-3 j",IF($P2921&lt;=7,"4-7 j",IF($P2921&lt;=15,"8-15 j","Plus de 15 j"))))</f>
        <v/>
      </c>
      <c r="AD2921" s="67">
        <f>IF($M2921&lt;=1000,"Moins de 1 k€",IF($M2921&lt;=5000,"1 à 5 k€",IF($M2921&lt;=15000,"5 à 15 k€","Plus de 15 k€")))</f>
        <v/>
      </c>
    </row>
    <row r="2922">
      <c r="A2922" s="65" t="inlineStr">
        <is>
          <t>DEV-02921</t>
        </is>
      </c>
      <c r="B2922" s="66" t="n">
        <v>46156</v>
      </c>
      <c r="C2922" s="65" t="inlineStr">
        <is>
          <t>2026-05</t>
        </is>
      </c>
      <c r="D2922" s="65" t="inlineStr">
        <is>
          <t>2025-2026</t>
        </is>
      </c>
      <c r="E2922" s="65" t="inlineStr">
        <is>
          <t>CLI-0327</t>
        </is>
      </c>
      <c r="F2922" s="65" t="inlineStr">
        <is>
          <t>Professionnel</t>
        </is>
      </c>
      <c r="G2922" s="65" t="inlineStr">
        <is>
          <t>Toulouse</t>
        </is>
      </c>
      <c r="H2922" s="65" t="inlineStr">
        <is>
          <t>Nadia Cherif</t>
        </is>
      </c>
      <c r="I2922" s="65" t="inlineStr">
        <is>
          <t>Plomberie</t>
        </is>
      </c>
      <c r="J2922" s="65" t="inlineStr">
        <is>
          <t>PR-002</t>
        </is>
      </c>
      <c r="K2922" s="65" t="inlineStr">
        <is>
          <t>Recherche de fuite + réparation</t>
        </is>
      </c>
      <c r="L2922" s="67" t="n">
        <v>1</v>
      </c>
      <c r="M2922" s="68" t="n">
        <v>705.4299999999999</v>
      </c>
      <c r="N2922" s="65" t="inlineStr">
        <is>
          <t>Sans réponse</t>
        </is>
      </c>
      <c r="O2922" s="66" t="n">
        <v>46192</v>
      </c>
      <c r="P2922" s="67" t="n">
        <v>8</v>
      </c>
      <c r="Q2922" s="67" t="n">
        <v>2</v>
      </c>
      <c r="R2922" s="67">
        <f>$I2922</f>
        <v/>
      </c>
      <c r="S2922" s="67">
        <f>$K2922</f>
        <v/>
      </c>
      <c r="T2922" s="67">
        <f>IFERROR(INDEX(Clients!$G$2:$G$1020,MATCH($E2922,Clients!$A$2:$A$1020,0)),"")</f>
        <v/>
      </c>
      <c r="U2922" s="67">
        <f>IFERROR(INDEX(Clients!$I$2:$I$1020,MATCH($E2922,Clients!$A$2:$A$1020,0)),"")</f>
        <v/>
      </c>
      <c r="V2922" s="69">
        <f>1</f>
        <v/>
      </c>
      <c r="W2922" s="69">
        <f>IF($N2922="Accepté",1,0)</f>
        <v/>
      </c>
      <c r="X2922" s="68">
        <f>$M2922*$W2922</f>
        <v/>
      </c>
      <c r="Y2922" s="68">
        <f>IF($N2922="En cours",0,$M2922)</f>
        <v/>
      </c>
      <c r="Z2922" s="69">
        <f>IF($P2922="",0,1)</f>
        <v/>
      </c>
      <c r="AA2922" s="70">
        <f>IF($P2922="",0,$P2922)</f>
        <v/>
      </c>
      <c r="AB2922" s="69">
        <f>IF(AND($P2922&lt;&gt;"",$P2922&lt;=Paramètres!$C$14),1,0)</f>
        <v/>
      </c>
      <c r="AC2922" s="67">
        <f>IF($P2922="","Jamais relancé",IF($P2922&lt;=3,"0-3 j",IF($P2922&lt;=7,"4-7 j",IF($P2922&lt;=15,"8-15 j","Plus de 15 j"))))</f>
        <v/>
      </c>
      <c r="AD2922" s="67">
        <f>IF($M2922&lt;=1000,"Moins de 1 k€",IF($M2922&lt;=5000,"1 à 5 k€",IF($M2922&lt;=15000,"5 à 15 k€","Plus de 15 k€")))</f>
        <v/>
      </c>
    </row>
    <row r="2923">
      <c r="A2923" s="65" t="inlineStr">
        <is>
          <t>DEV-02922</t>
        </is>
      </c>
      <c r="B2923" s="66" t="n">
        <v>46156</v>
      </c>
      <c r="C2923" s="65" t="inlineStr">
        <is>
          <t>2026-05</t>
        </is>
      </c>
      <c r="D2923" s="65" t="inlineStr">
        <is>
          <t>2025-2026</t>
        </is>
      </c>
      <c r="E2923" s="65" t="inlineStr">
        <is>
          <t>CLI-0151</t>
        </is>
      </c>
      <c r="F2923" s="65" t="inlineStr">
        <is>
          <t>Syndic</t>
        </is>
      </c>
      <c r="G2923" s="65" t="inlineStr">
        <is>
          <t>Bordeaux</t>
        </is>
      </c>
      <c r="H2923" s="65" t="inlineStr">
        <is>
          <t>Sophie Marchand</t>
        </is>
      </c>
      <c r="I2923" s="65" t="inlineStr">
        <is>
          <t>Salle de bain</t>
        </is>
      </c>
      <c r="J2923" s="65" t="inlineStr">
        <is>
          <t>SB-003</t>
        </is>
      </c>
      <c r="K2923" s="65" t="inlineStr">
        <is>
          <t>Pose meuble vasque + robinetterie</t>
        </is>
      </c>
      <c r="L2923" s="67" t="n">
        <v>1</v>
      </c>
      <c r="M2923" s="68" t="n">
        <v>2350.97</v>
      </c>
      <c r="N2923" s="65" t="inlineStr">
        <is>
          <t>Refusé</t>
        </is>
      </c>
      <c r="O2923" s="66" t="n">
        <v>46178</v>
      </c>
      <c r="P2923" s="67" t="n">
        <v>16</v>
      </c>
      <c r="Q2923" s="67" t="n">
        <v>1</v>
      </c>
      <c r="R2923" s="67">
        <f>$I2923</f>
        <v/>
      </c>
      <c r="S2923" s="67">
        <f>$K2923</f>
        <v/>
      </c>
      <c r="T2923" s="67">
        <f>IFERROR(INDEX(Clients!$G$2:$G$1020,MATCH($E2923,Clients!$A$2:$A$1020,0)),"")</f>
        <v/>
      </c>
      <c r="U2923" s="67">
        <f>IFERROR(INDEX(Clients!$I$2:$I$1020,MATCH($E2923,Clients!$A$2:$A$1020,0)),"")</f>
        <v/>
      </c>
      <c r="V2923" s="69">
        <f>1</f>
        <v/>
      </c>
      <c r="W2923" s="69">
        <f>IF($N2923="Accepté",1,0)</f>
        <v/>
      </c>
      <c r="X2923" s="68">
        <f>$M2923*$W2923</f>
        <v/>
      </c>
      <c r="Y2923" s="68">
        <f>IF($N2923="En cours",0,$M2923)</f>
        <v/>
      </c>
      <c r="Z2923" s="69">
        <f>IF($P2923="",0,1)</f>
        <v/>
      </c>
      <c r="AA2923" s="70">
        <f>IF($P2923="",0,$P2923)</f>
        <v/>
      </c>
      <c r="AB2923" s="69">
        <f>IF(AND($P2923&lt;&gt;"",$P2923&lt;=Paramètres!$C$14),1,0)</f>
        <v/>
      </c>
      <c r="AC2923" s="67">
        <f>IF($P2923="","Jamais relancé",IF($P2923&lt;=3,"0-3 j",IF($P2923&lt;=7,"4-7 j",IF($P2923&lt;=15,"8-15 j","Plus de 15 j"))))</f>
        <v/>
      </c>
      <c r="AD2923" s="67">
        <f>IF($M2923&lt;=1000,"Moins de 1 k€",IF($M2923&lt;=5000,"1 à 5 k€",IF($M2923&lt;=15000,"5 à 15 k€","Plus de 15 k€")))</f>
        <v/>
      </c>
    </row>
    <row r="2924">
      <c r="A2924" s="65" t="inlineStr">
        <is>
          <t>DEV-02923</t>
        </is>
      </c>
      <c r="B2924" s="66" t="n">
        <v>46156</v>
      </c>
      <c r="C2924" s="65" t="inlineStr">
        <is>
          <t>2026-05</t>
        </is>
      </c>
      <c r="D2924" s="65" t="inlineStr">
        <is>
          <t>2025-2026</t>
        </is>
      </c>
      <c r="E2924" s="65" t="inlineStr">
        <is>
          <t>CLI-0106</t>
        </is>
      </c>
      <c r="F2924" s="65" t="inlineStr">
        <is>
          <t>Particulier</t>
        </is>
      </c>
      <c r="G2924" s="65" t="inlineStr">
        <is>
          <t>Toulouse</t>
        </is>
      </c>
      <c r="H2924" s="65" t="inlineStr">
        <is>
          <t>Julien Fabre</t>
        </is>
      </c>
      <c r="I2924" s="65" t="inlineStr">
        <is>
          <t>Électricité</t>
        </is>
      </c>
      <c r="J2924" s="65" t="inlineStr">
        <is>
          <t>EL-003</t>
        </is>
      </c>
      <c r="K2924" s="65" t="inlineStr">
        <is>
          <t>Rénovation électrique complète</t>
        </is>
      </c>
      <c r="L2924" s="67" t="n">
        <v>1</v>
      </c>
      <c r="M2924" s="68" t="n">
        <v>10692.65</v>
      </c>
      <c r="N2924" s="65" t="inlineStr">
        <is>
          <t>Sans réponse</t>
        </is>
      </c>
      <c r="O2924" s="66" t="n">
        <v>46169</v>
      </c>
      <c r="P2924" s="67" t="n"/>
      <c r="Q2924" s="67" t="n">
        <v>0</v>
      </c>
      <c r="R2924" s="67">
        <f>$I2924</f>
        <v/>
      </c>
      <c r="S2924" s="67">
        <f>$K2924</f>
        <v/>
      </c>
      <c r="T2924" s="67">
        <f>IFERROR(INDEX(Clients!$G$2:$G$1020,MATCH($E2924,Clients!$A$2:$A$1020,0)),"")</f>
        <v/>
      </c>
      <c r="U2924" s="67">
        <f>IFERROR(INDEX(Clients!$I$2:$I$1020,MATCH($E2924,Clients!$A$2:$A$1020,0)),"")</f>
        <v/>
      </c>
      <c r="V2924" s="69">
        <f>1</f>
        <v/>
      </c>
      <c r="W2924" s="69">
        <f>IF($N2924="Accepté",1,0)</f>
        <v/>
      </c>
      <c r="X2924" s="68">
        <f>$M2924*$W2924</f>
        <v/>
      </c>
      <c r="Y2924" s="68">
        <f>IF($N2924="En cours",0,$M2924)</f>
        <v/>
      </c>
      <c r="Z2924" s="69">
        <f>IF($P2924="",0,1)</f>
        <v/>
      </c>
      <c r="AA2924" s="70">
        <f>IF($P2924="",0,$P2924)</f>
        <v/>
      </c>
      <c r="AB2924" s="69">
        <f>IF(AND($P2924&lt;&gt;"",$P2924&lt;=Paramètres!$C$14),1,0)</f>
        <v/>
      </c>
      <c r="AC2924" s="67">
        <f>IF($P2924="","Jamais relancé",IF($P2924&lt;=3,"0-3 j",IF($P2924&lt;=7,"4-7 j",IF($P2924&lt;=15,"8-15 j","Plus de 15 j"))))</f>
        <v/>
      </c>
      <c r="AD2924" s="67">
        <f>IF($M2924&lt;=1000,"Moins de 1 k€",IF($M2924&lt;=5000,"1 à 5 k€",IF($M2924&lt;=15000,"5 à 15 k€","Plus de 15 k€")))</f>
        <v/>
      </c>
    </row>
    <row r="2925">
      <c r="A2925" s="65" t="inlineStr">
        <is>
          <t>DEV-02924</t>
        </is>
      </c>
      <c r="B2925" s="66" t="n">
        <v>46156</v>
      </c>
      <c r="C2925" s="65" t="inlineStr">
        <is>
          <t>2026-05</t>
        </is>
      </c>
      <c r="D2925" s="65" t="inlineStr">
        <is>
          <t>2025-2026</t>
        </is>
      </c>
      <c r="E2925" s="65" t="inlineStr">
        <is>
          <t>CLI-0394</t>
        </is>
      </c>
      <c r="F2925" s="65" t="inlineStr">
        <is>
          <t>Professionnel</t>
        </is>
      </c>
      <c r="G2925" s="65" t="inlineStr">
        <is>
          <t>Toulouse</t>
        </is>
      </c>
      <c r="H2925" s="65" t="inlineStr">
        <is>
          <t>Julien Fabre</t>
        </is>
      </c>
      <c r="I2925" s="65" t="inlineStr">
        <is>
          <t>Dépannage</t>
        </is>
      </c>
      <c r="J2925" s="65" t="inlineStr">
        <is>
          <t>DP-004</t>
        </is>
      </c>
      <c r="K2925" s="65" t="inlineStr">
        <is>
          <t>Remise en service chaudière</t>
        </is>
      </c>
      <c r="L2925" s="67" t="n">
        <v>1</v>
      </c>
      <c r="M2925" s="68" t="n">
        <v>424.66</v>
      </c>
      <c r="N2925" s="65" t="inlineStr">
        <is>
          <t>Sans réponse</t>
        </is>
      </c>
      <c r="O2925" s="66" t="n">
        <v>46162</v>
      </c>
      <c r="P2925" s="67" t="n"/>
      <c r="Q2925" s="67" t="n">
        <v>0</v>
      </c>
      <c r="R2925" s="67">
        <f>$I2925</f>
        <v/>
      </c>
      <c r="S2925" s="67">
        <f>$K2925</f>
        <v/>
      </c>
      <c r="T2925" s="67">
        <f>IFERROR(INDEX(Clients!$G$2:$G$1020,MATCH($E2925,Clients!$A$2:$A$1020,0)),"")</f>
        <v/>
      </c>
      <c r="U2925" s="67">
        <f>IFERROR(INDEX(Clients!$I$2:$I$1020,MATCH($E2925,Clients!$A$2:$A$1020,0)),"")</f>
        <v/>
      </c>
      <c r="V2925" s="69">
        <f>1</f>
        <v/>
      </c>
      <c r="W2925" s="69">
        <f>IF($N2925="Accepté",1,0)</f>
        <v/>
      </c>
      <c r="X2925" s="68">
        <f>$M2925*$W2925</f>
        <v/>
      </c>
      <c r="Y2925" s="68">
        <f>IF($N2925="En cours",0,$M2925)</f>
        <v/>
      </c>
      <c r="Z2925" s="69">
        <f>IF($P2925="",0,1)</f>
        <v/>
      </c>
      <c r="AA2925" s="70">
        <f>IF($P2925="",0,$P2925)</f>
        <v/>
      </c>
      <c r="AB2925" s="69">
        <f>IF(AND($P2925&lt;&gt;"",$P2925&lt;=Paramètres!$C$14),1,0)</f>
        <v/>
      </c>
      <c r="AC2925" s="67">
        <f>IF($P2925="","Jamais relancé",IF($P2925&lt;=3,"0-3 j",IF($P2925&lt;=7,"4-7 j",IF($P2925&lt;=15,"8-15 j","Plus de 15 j"))))</f>
        <v/>
      </c>
      <c r="AD2925" s="67">
        <f>IF($M2925&lt;=1000,"Moins de 1 k€",IF($M2925&lt;=5000,"1 à 5 k€",IF($M2925&lt;=15000,"5 à 15 k€","Plus de 15 k€")))</f>
        <v/>
      </c>
    </row>
    <row r="2926">
      <c r="A2926" s="65" t="inlineStr">
        <is>
          <t>DEV-02925</t>
        </is>
      </c>
      <c r="B2926" s="66" t="n">
        <v>46156</v>
      </c>
      <c r="C2926" s="65" t="inlineStr">
        <is>
          <t>2026-05</t>
        </is>
      </c>
      <c r="D2926" s="65" t="inlineStr">
        <is>
          <t>2025-2026</t>
        </is>
      </c>
      <c r="E2926" s="65" t="inlineStr">
        <is>
          <t>CLI-1010</t>
        </is>
      </c>
      <c r="F2926" s="65" t="inlineStr">
        <is>
          <t>Particulier</t>
        </is>
      </c>
      <c r="G2926" s="65" t="inlineStr">
        <is>
          <t>Montpellier</t>
        </is>
      </c>
      <c r="H2926" s="65" t="inlineStr">
        <is>
          <t>Thomas Rey</t>
        </is>
      </c>
      <c r="I2926" s="65" t="inlineStr">
        <is>
          <t>Plomberie</t>
        </is>
      </c>
      <c r="J2926" s="65" t="inlineStr">
        <is>
          <t>PR-003</t>
        </is>
      </c>
      <c r="K2926" s="65" t="inlineStr">
        <is>
          <t>Réfection réseau eau appartement</t>
        </is>
      </c>
      <c r="L2926" s="67" t="n">
        <v>1</v>
      </c>
      <c r="M2926" s="68" t="n">
        <v>3389.85</v>
      </c>
      <c r="N2926" s="65" t="inlineStr">
        <is>
          <t>Refusé</t>
        </is>
      </c>
      <c r="O2926" s="66" t="n">
        <v>46178</v>
      </c>
      <c r="P2926" s="67" t="n">
        <v>9</v>
      </c>
      <c r="Q2926" s="67" t="n">
        <v>1</v>
      </c>
      <c r="R2926" s="67">
        <f>$I2926</f>
        <v/>
      </c>
      <c r="S2926" s="67">
        <f>$K2926</f>
        <v/>
      </c>
      <c r="T2926" s="67">
        <f>IFERROR(INDEX(Clients!$G$2:$G$1020,MATCH($E2926,Clients!$A$2:$A$1020,0)),"")</f>
        <v/>
      </c>
      <c r="U2926" s="67">
        <f>IFERROR(INDEX(Clients!$I$2:$I$1020,MATCH($E2926,Clients!$A$2:$A$1020,0)),"")</f>
        <v/>
      </c>
      <c r="V2926" s="69">
        <f>1</f>
        <v/>
      </c>
      <c r="W2926" s="69">
        <f>IF($N2926="Accepté",1,0)</f>
        <v/>
      </c>
      <c r="X2926" s="68">
        <f>$M2926*$W2926</f>
        <v/>
      </c>
      <c r="Y2926" s="68">
        <f>IF($N2926="En cours",0,$M2926)</f>
        <v/>
      </c>
      <c r="Z2926" s="69">
        <f>IF($P2926="",0,1)</f>
        <v/>
      </c>
      <c r="AA2926" s="70">
        <f>IF($P2926="",0,$P2926)</f>
        <v/>
      </c>
      <c r="AB2926" s="69">
        <f>IF(AND($P2926&lt;&gt;"",$P2926&lt;=Paramètres!$C$14),1,0)</f>
        <v/>
      </c>
      <c r="AC2926" s="67">
        <f>IF($P2926="","Jamais relancé",IF($P2926&lt;=3,"0-3 j",IF($P2926&lt;=7,"4-7 j",IF($P2926&lt;=15,"8-15 j","Plus de 15 j"))))</f>
        <v/>
      </c>
      <c r="AD2926" s="67">
        <f>IF($M2926&lt;=1000,"Moins de 1 k€",IF($M2926&lt;=5000,"1 à 5 k€",IF($M2926&lt;=15000,"5 à 15 k€","Plus de 15 k€")))</f>
        <v/>
      </c>
    </row>
    <row r="2927">
      <c r="A2927" s="65" t="inlineStr">
        <is>
          <t>DEV-02926</t>
        </is>
      </c>
      <c r="B2927" s="66" t="n">
        <v>46157</v>
      </c>
      <c r="C2927" s="65" t="inlineStr">
        <is>
          <t>2026-05</t>
        </is>
      </c>
      <c r="D2927" s="65" t="inlineStr">
        <is>
          <t>2025-2026</t>
        </is>
      </c>
      <c r="E2927" s="65" t="inlineStr">
        <is>
          <t>CLI-0848</t>
        </is>
      </c>
      <c r="F2927" s="65" t="inlineStr">
        <is>
          <t>Professionnel</t>
        </is>
      </c>
      <c r="G2927" s="65" t="inlineStr">
        <is>
          <t>Bordeaux</t>
        </is>
      </c>
      <c r="H2927" s="65" t="inlineStr">
        <is>
          <t>Karim Belkacem</t>
        </is>
      </c>
      <c r="I2927" s="65" t="inlineStr">
        <is>
          <t>Chauffage</t>
        </is>
      </c>
      <c r="J2927" s="65" t="inlineStr">
        <is>
          <t>CH-001</t>
        </is>
      </c>
      <c r="K2927" s="65" t="inlineStr">
        <is>
          <t>Installation chaudière gaz condensation</t>
        </is>
      </c>
      <c r="L2927" s="67" t="n">
        <v>1</v>
      </c>
      <c r="M2927" s="68" t="n">
        <v>8389.549999999999</v>
      </c>
      <c r="N2927" s="65" t="inlineStr">
        <is>
          <t>Accepté</t>
        </is>
      </c>
      <c r="O2927" s="66" t="n">
        <v>46171</v>
      </c>
      <c r="P2927" s="67" t="n"/>
      <c r="Q2927" s="67" t="n">
        <v>0</v>
      </c>
      <c r="R2927" s="67">
        <f>$I2927</f>
        <v/>
      </c>
      <c r="S2927" s="67">
        <f>$K2927</f>
        <v/>
      </c>
      <c r="T2927" s="67">
        <f>IFERROR(INDEX(Clients!$G$2:$G$1020,MATCH($E2927,Clients!$A$2:$A$1020,0)),"")</f>
        <v/>
      </c>
      <c r="U2927" s="67">
        <f>IFERROR(INDEX(Clients!$I$2:$I$1020,MATCH($E2927,Clients!$A$2:$A$1020,0)),"")</f>
        <v/>
      </c>
      <c r="V2927" s="69">
        <f>1</f>
        <v/>
      </c>
      <c r="W2927" s="69">
        <f>IF($N2927="Accepté",1,0)</f>
        <v/>
      </c>
      <c r="X2927" s="68">
        <f>$M2927*$W2927</f>
        <v/>
      </c>
      <c r="Y2927" s="68">
        <f>IF($N2927="En cours",0,$M2927)</f>
        <v/>
      </c>
      <c r="Z2927" s="69">
        <f>IF($P2927="",0,1)</f>
        <v/>
      </c>
      <c r="AA2927" s="70">
        <f>IF($P2927="",0,$P2927)</f>
        <v/>
      </c>
      <c r="AB2927" s="69">
        <f>IF(AND($P2927&lt;&gt;"",$P2927&lt;=Paramètres!$C$14),1,0)</f>
        <v/>
      </c>
      <c r="AC2927" s="67">
        <f>IF($P2927="","Jamais relancé",IF($P2927&lt;=3,"0-3 j",IF($P2927&lt;=7,"4-7 j",IF($P2927&lt;=15,"8-15 j","Plus de 15 j"))))</f>
        <v/>
      </c>
      <c r="AD2927" s="67">
        <f>IF($M2927&lt;=1000,"Moins de 1 k€",IF($M2927&lt;=5000,"1 à 5 k€",IF($M2927&lt;=15000,"5 à 15 k€","Plus de 15 k€")))</f>
        <v/>
      </c>
    </row>
    <row r="2928">
      <c r="A2928" s="65" t="inlineStr">
        <is>
          <t>DEV-02927</t>
        </is>
      </c>
      <c r="B2928" s="66" t="n">
        <v>46157</v>
      </c>
      <c r="C2928" s="65" t="inlineStr">
        <is>
          <t>2026-05</t>
        </is>
      </c>
      <c r="D2928" s="65" t="inlineStr">
        <is>
          <t>2025-2026</t>
        </is>
      </c>
      <c r="E2928" s="65" t="inlineStr">
        <is>
          <t>CLI-0532</t>
        </is>
      </c>
      <c r="F2928" s="65" t="inlineStr">
        <is>
          <t>Particulier</t>
        </is>
      </c>
      <c r="G2928" s="65" t="inlineStr">
        <is>
          <t>Bordeaux</t>
        </is>
      </c>
      <c r="H2928" s="65" t="inlineStr">
        <is>
          <t>Karim Belkacem</t>
        </is>
      </c>
      <c r="I2928" s="65" t="inlineStr">
        <is>
          <t>Dépannage</t>
        </is>
      </c>
      <c r="J2928" s="65" t="inlineStr">
        <is>
          <t>DP-001</t>
        </is>
      </c>
      <c r="K2928" s="65" t="inlineStr">
        <is>
          <t>Dépannage plomberie urgence</t>
        </is>
      </c>
      <c r="L2928" s="67" t="n">
        <v>1</v>
      </c>
      <c r="M2928" s="68" t="n">
        <v>328.86</v>
      </c>
      <c r="N2928" s="65" t="inlineStr">
        <is>
          <t>Refusé</t>
        </is>
      </c>
      <c r="O2928" s="66" t="n">
        <v>46189</v>
      </c>
      <c r="P2928" s="67" t="n"/>
      <c r="Q2928" s="67" t="n">
        <v>0</v>
      </c>
      <c r="R2928" s="67">
        <f>$I2928</f>
        <v/>
      </c>
      <c r="S2928" s="67">
        <f>$K2928</f>
        <v/>
      </c>
      <c r="T2928" s="67">
        <f>IFERROR(INDEX(Clients!$G$2:$G$1020,MATCH($E2928,Clients!$A$2:$A$1020,0)),"")</f>
        <v/>
      </c>
      <c r="U2928" s="67">
        <f>IFERROR(INDEX(Clients!$I$2:$I$1020,MATCH($E2928,Clients!$A$2:$A$1020,0)),"")</f>
        <v/>
      </c>
      <c r="V2928" s="69">
        <f>1</f>
        <v/>
      </c>
      <c r="W2928" s="69">
        <f>IF($N2928="Accepté",1,0)</f>
        <v/>
      </c>
      <c r="X2928" s="68">
        <f>$M2928*$W2928</f>
        <v/>
      </c>
      <c r="Y2928" s="68">
        <f>IF($N2928="En cours",0,$M2928)</f>
        <v/>
      </c>
      <c r="Z2928" s="69">
        <f>IF($P2928="",0,1)</f>
        <v/>
      </c>
      <c r="AA2928" s="70">
        <f>IF($P2928="",0,$P2928)</f>
        <v/>
      </c>
      <c r="AB2928" s="69">
        <f>IF(AND($P2928&lt;&gt;"",$P2928&lt;=Paramètres!$C$14),1,0)</f>
        <v/>
      </c>
      <c r="AC2928" s="67">
        <f>IF($P2928="","Jamais relancé",IF($P2928&lt;=3,"0-3 j",IF($P2928&lt;=7,"4-7 j",IF($P2928&lt;=15,"8-15 j","Plus de 15 j"))))</f>
        <v/>
      </c>
      <c r="AD2928" s="67">
        <f>IF($M2928&lt;=1000,"Moins de 1 k€",IF($M2928&lt;=5000,"1 à 5 k€",IF($M2928&lt;=15000,"5 à 15 k€","Plus de 15 k€")))</f>
        <v/>
      </c>
    </row>
    <row r="2929">
      <c r="A2929" s="65" t="inlineStr">
        <is>
          <t>DEV-02928</t>
        </is>
      </c>
      <c r="B2929" s="66" t="n">
        <v>46157</v>
      </c>
      <c r="C2929" s="65" t="inlineStr">
        <is>
          <t>2026-05</t>
        </is>
      </c>
      <c r="D2929" s="65" t="inlineStr">
        <is>
          <t>2025-2026</t>
        </is>
      </c>
      <c r="E2929" s="65" t="inlineStr">
        <is>
          <t>CLI-0752</t>
        </is>
      </c>
      <c r="F2929" s="65" t="inlineStr">
        <is>
          <t>Professionnel</t>
        </is>
      </c>
      <c r="G2929" s="65" t="inlineStr">
        <is>
          <t>Bordeaux</t>
        </is>
      </c>
      <c r="H2929" s="65" t="inlineStr">
        <is>
          <t>Karim Belkacem</t>
        </is>
      </c>
      <c r="I2929" s="65" t="inlineStr">
        <is>
          <t>Salle de bain</t>
        </is>
      </c>
      <c r="J2929" s="65" t="inlineStr">
        <is>
          <t>SB-001</t>
        </is>
      </c>
      <c r="K2929" s="65" t="inlineStr">
        <is>
          <t>Rénovation salle de bain complète</t>
        </is>
      </c>
      <c r="L2929" s="67" t="n">
        <v>1</v>
      </c>
      <c r="M2929" s="68" t="n">
        <v>17066.22</v>
      </c>
      <c r="N2929" s="65" t="inlineStr">
        <is>
          <t>Accepté</t>
        </is>
      </c>
      <c r="O2929" s="66" t="n">
        <v>46177</v>
      </c>
      <c r="P2929" s="67" t="n">
        <v>6</v>
      </c>
      <c r="Q2929" s="67" t="n">
        <v>3</v>
      </c>
      <c r="R2929" s="67">
        <f>$I2929</f>
        <v/>
      </c>
      <c r="S2929" s="67">
        <f>$K2929</f>
        <v/>
      </c>
      <c r="T2929" s="67">
        <f>IFERROR(INDEX(Clients!$G$2:$G$1020,MATCH($E2929,Clients!$A$2:$A$1020,0)),"")</f>
        <v/>
      </c>
      <c r="U2929" s="67">
        <f>IFERROR(INDEX(Clients!$I$2:$I$1020,MATCH($E2929,Clients!$A$2:$A$1020,0)),"")</f>
        <v/>
      </c>
      <c r="V2929" s="69">
        <f>1</f>
        <v/>
      </c>
      <c r="W2929" s="69">
        <f>IF($N2929="Accepté",1,0)</f>
        <v/>
      </c>
      <c r="X2929" s="68">
        <f>$M2929*$W2929</f>
        <v/>
      </c>
      <c r="Y2929" s="68">
        <f>IF($N2929="En cours",0,$M2929)</f>
        <v/>
      </c>
      <c r="Z2929" s="69">
        <f>IF($P2929="",0,1)</f>
        <v/>
      </c>
      <c r="AA2929" s="70">
        <f>IF($P2929="",0,$P2929)</f>
        <v/>
      </c>
      <c r="AB2929" s="69">
        <f>IF(AND($P2929&lt;&gt;"",$P2929&lt;=Paramètres!$C$14),1,0)</f>
        <v/>
      </c>
      <c r="AC2929" s="67">
        <f>IF($P2929="","Jamais relancé",IF($P2929&lt;=3,"0-3 j",IF($P2929&lt;=7,"4-7 j",IF($P2929&lt;=15,"8-15 j","Plus de 15 j"))))</f>
        <v/>
      </c>
      <c r="AD2929" s="67">
        <f>IF($M2929&lt;=1000,"Moins de 1 k€",IF($M2929&lt;=5000,"1 à 5 k€",IF($M2929&lt;=15000,"5 à 15 k€","Plus de 15 k€")))</f>
        <v/>
      </c>
    </row>
    <row r="2930">
      <c r="A2930" s="65" t="inlineStr">
        <is>
          <t>DEV-02929</t>
        </is>
      </c>
      <c r="B2930" s="66" t="n">
        <v>46157</v>
      </c>
      <c r="C2930" s="65" t="inlineStr">
        <is>
          <t>2026-05</t>
        </is>
      </c>
      <c r="D2930" s="65" t="inlineStr">
        <is>
          <t>2025-2026</t>
        </is>
      </c>
      <c r="E2930" s="65" t="inlineStr">
        <is>
          <t>CLI-0868</t>
        </is>
      </c>
      <c r="F2930" s="65" t="inlineStr">
        <is>
          <t>Collectivité</t>
        </is>
      </c>
      <c r="G2930" s="65" t="inlineStr">
        <is>
          <t>Montpellier</t>
        </is>
      </c>
      <c r="H2930" s="65" t="inlineStr">
        <is>
          <t>Thomas Rey</t>
        </is>
      </c>
      <c r="I2930" s="65" t="inlineStr">
        <is>
          <t>Plomberie</t>
        </is>
      </c>
      <c r="J2930" s="65" t="inlineStr">
        <is>
          <t>PR-002</t>
        </is>
      </c>
      <c r="K2930" s="65" t="inlineStr">
        <is>
          <t>Recherche de fuite + réparation</t>
        </is>
      </c>
      <c r="L2930" s="67" t="n">
        <v>1</v>
      </c>
      <c r="M2930" s="68" t="n">
        <v>1215.07</v>
      </c>
      <c r="N2930" s="65" t="inlineStr">
        <is>
          <t>Sans réponse</t>
        </is>
      </c>
      <c r="O2930" s="66" t="n">
        <v>46178</v>
      </c>
      <c r="P2930" s="67" t="n">
        <v>13</v>
      </c>
      <c r="Q2930" s="67" t="n">
        <v>1</v>
      </c>
      <c r="R2930" s="67">
        <f>$I2930</f>
        <v/>
      </c>
      <c r="S2930" s="67">
        <f>$K2930</f>
        <v/>
      </c>
      <c r="T2930" s="67">
        <f>IFERROR(INDEX(Clients!$G$2:$G$1020,MATCH($E2930,Clients!$A$2:$A$1020,0)),"")</f>
        <v/>
      </c>
      <c r="U2930" s="67">
        <f>IFERROR(INDEX(Clients!$I$2:$I$1020,MATCH($E2930,Clients!$A$2:$A$1020,0)),"")</f>
        <v/>
      </c>
      <c r="V2930" s="69">
        <f>1</f>
        <v/>
      </c>
      <c r="W2930" s="69">
        <f>IF($N2930="Accepté",1,0)</f>
        <v/>
      </c>
      <c r="X2930" s="68">
        <f>$M2930*$W2930</f>
        <v/>
      </c>
      <c r="Y2930" s="68">
        <f>IF($N2930="En cours",0,$M2930)</f>
        <v/>
      </c>
      <c r="Z2930" s="69">
        <f>IF($P2930="",0,1)</f>
        <v/>
      </c>
      <c r="AA2930" s="70">
        <f>IF($P2930="",0,$P2930)</f>
        <v/>
      </c>
      <c r="AB2930" s="69">
        <f>IF(AND($P2930&lt;&gt;"",$P2930&lt;=Paramètres!$C$14),1,0)</f>
        <v/>
      </c>
      <c r="AC2930" s="67">
        <f>IF($P2930="","Jamais relancé",IF($P2930&lt;=3,"0-3 j",IF($P2930&lt;=7,"4-7 j",IF($P2930&lt;=15,"8-15 j","Plus de 15 j"))))</f>
        <v/>
      </c>
      <c r="AD2930" s="67">
        <f>IF($M2930&lt;=1000,"Moins de 1 k€",IF($M2930&lt;=5000,"1 à 5 k€",IF($M2930&lt;=15000,"5 à 15 k€","Plus de 15 k€")))</f>
        <v/>
      </c>
    </row>
    <row r="2931">
      <c r="A2931" s="65" t="inlineStr">
        <is>
          <t>DEV-02930</t>
        </is>
      </c>
      <c r="B2931" s="66" t="n">
        <v>46160</v>
      </c>
      <c r="C2931" s="65" t="inlineStr">
        <is>
          <t>2026-05</t>
        </is>
      </c>
      <c r="D2931" s="65" t="inlineStr">
        <is>
          <t>2025-2026</t>
        </is>
      </c>
      <c r="E2931" s="65" t="inlineStr">
        <is>
          <t>CLI-0590</t>
        </is>
      </c>
      <c r="F2931" s="65" t="inlineStr">
        <is>
          <t>Particulier</t>
        </is>
      </c>
      <c r="G2931" s="65" t="inlineStr">
        <is>
          <t>Toulouse</t>
        </is>
      </c>
      <c r="H2931" s="65" t="inlineStr">
        <is>
          <t>Julien Fabre</t>
        </is>
      </c>
      <c r="I2931" s="65" t="inlineStr">
        <is>
          <t>Chauffage</t>
        </is>
      </c>
      <c r="J2931" s="65" t="inlineStr">
        <is>
          <t>CH-005</t>
        </is>
      </c>
      <c r="K2931" s="65" t="inlineStr">
        <is>
          <t>Désembouage circuit chauffage</t>
        </is>
      </c>
      <c r="L2931" s="67" t="n">
        <v>1</v>
      </c>
      <c r="M2931" s="68" t="n">
        <v>682.92</v>
      </c>
      <c r="N2931" s="65" t="inlineStr">
        <is>
          <t>Accepté</t>
        </is>
      </c>
      <c r="O2931" s="66" t="n">
        <v>46190</v>
      </c>
      <c r="P2931" s="67" t="n">
        <v>10</v>
      </c>
      <c r="Q2931" s="67" t="n">
        <v>2</v>
      </c>
      <c r="R2931" s="67">
        <f>$I2931</f>
        <v/>
      </c>
      <c r="S2931" s="67">
        <f>$K2931</f>
        <v/>
      </c>
      <c r="T2931" s="67">
        <f>IFERROR(INDEX(Clients!$G$2:$G$1020,MATCH($E2931,Clients!$A$2:$A$1020,0)),"")</f>
        <v/>
      </c>
      <c r="U2931" s="67">
        <f>IFERROR(INDEX(Clients!$I$2:$I$1020,MATCH($E2931,Clients!$A$2:$A$1020,0)),"")</f>
        <v/>
      </c>
      <c r="V2931" s="69">
        <f>1</f>
        <v/>
      </c>
      <c r="W2931" s="69">
        <f>IF($N2931="Accepté",1,0)</f>
        <v/>
      </c>
      <c r="X2931" s="68">
        <f>$M2931*$W2931</f>
        <v/>
      </c>
      <c r="Y2931" s="68">
        <f>IF($N2931="En cours",0,$M2931)</f>
        <v/>
      </c>
      <c r="Z2931" s="69">
        <f>IF($P2931="",0,1)</f>
        <v/>
      </c>
      <c r="AA2931" s="70">
        <f>IF($P2931="",0,$P2931)</f>
        <v/>
      </c>
      <c r="AB2931" s="69">
        <f>IF(AND($P2931&lt;&gt;"",$P2931&lt;=Paramètres!$C$14),1,0)</f>
        <v/>
      </c>
      <c r="AC2931" s="67">
        <f>IF($P2931="","Jamais relancé",IF($P2931&lt;=3,"0-3 j",IF($P2931&lt;=7,"4-7 j",IF($P2931&lt;=15,"8-15 j","Plus de 15 j"))))</f>
        <v/>
      </c>
      <c r="AD2931" s="67">
        <f>IF($M2931&lt;=1000,"Moins de 1 k€",IF($M2931&lt;=5000,"1 à 5 k€",IF($M2931&lt;=15000,"5 à 15 k€","Plus de 15 k€")))</f>
        <v/>
      </c>
    </row>
    <row r="2932">
      <c r="A2932" s="65" t="inlineStr">
        <is>
          <t>DEV-02931</t>
        </is>
      </c>
      <c r="B2932" s="66" t="n">
        <v>46160</v>
      </c>
      <c r="C2932" s="65" t="inlineStr">
        <is>
          <t>2026-05</t>
        </is>
      </c>
      <c r="D2932" s="65" t="inlineStr">
        <is>
          <t>2025-2026</t>
        </is>
      </c>
      <c r="E2932" s="65" t="inlineStr">
        <is>
          <t>CLI-0058</t>
        </is>
      </c>
      <c r="F2932" s="65" t="inlineStr">
        <is>
          <t>Particulier</t>
        </is>
      </c>
      <c r="G2932" s="65" t="inlineStr">
        <is>
          <t>Toulouse</t>
        </is>
      </c>
      <c r="H2932" s="65" t="inlineStr">
        <is>
          <t>Julien Fabre</t>
        </is>
      </c>
      <c r="I2932" s="65" t="inlineStr">
        <is>
          <t>Chauffage</t>
        </is>
      </c>
      <c r="J2932" s="65" t="inlineStr">
        <is>
          <t>CH-003</t>
        </is>
      </c>
      <c r="K2932" s="65" t="inlineStr">
        <is>
          <t>Installation pompe à chaleur air/eau</t>
        </is>
      </c>
      <c r="L2932" s="67" t="n">
        <v>1</v>
      </c>
      <c r="M2932" s="68" t="n">
        <v>16110.35</v>
      </c>
      <c r="N2932" s="65" t="inlineStr">
        <is>
          <t>Accepté</t>
        </is>
      </c>
      <c r="O2932" s="66" t="n">
        <v>46180</v>
      </c>
      <c r="P2932" s="67" t="n">
        <v>12</v>
      </c>
      <c r="Q2932" s="67" t="n">
        <v>1</v>
      </c>
      <c r="R2932" s="67">
        <f>$I2932</f>
        <v/>
      </c>
      <c r="S2932" s="67">
        <f>$K2932</f>
        <v/>
      </c>
      <c r="T2932" s="67">
        <f>IFERROR(INDEX(Clients!$G$2:$G$1020,MATCH($E2932,Clients!$A$2:$A$1020,0)),"")</f>
        <v/>
      </c>
      <c r="U2932" s="67">
        <f>IFERROR(INDEX(Clients!$I$2:$I$1020,MATCH($E2932,Clients!$A$2:$A$1020,0)),"")</f>
        <v/>
      </c>
      <c r="V2932" s="69">
        <f>1</f>
        <v/>
      </c>
      <c r="W2932" s="69">
        <f>IF($N2932="Accepté",1,0)</f>
        <v/>
      </c>
      <c r="X2932" s="68">
        <f>$M2932*$W2932</f>
        <v/>
      </c>
      <c r="Y2932" s="68">
        <f>IF($N2932="En cours",0,$M2932)</f>
        <v/>
      </c>
      <c r="Z2932" s="69">
        <f>IF($P2932="",0,1)</f>
        <v/>
      </c>
      <c r="AA2932" s="70">
        <f>IF($P2932="",0,$P2932)</f>
        <v/>
      </c>
      <c r="AB2932" s="69">
        <f>IF(AND($P2932&lt;&gt;"",$P2932&lt;=Paramètres!$C$14),1,0)</f>
        <v/>
      </c>
      <c r="AC2932" s="67">
        <f>IF($P2932="","Jamais relancé",IF($P2932&lt;=3,"0-3 j",IF($P2932&lt;=7,"4-7 j",IF($P2932&lt;=15,"8-15 j","Plus de 15 j"))))</f>
        <v/>
      </c>
      <c r="AD2932" s="67">
        <f>IF($M2932&lt;=1000,"Moins de 1 k€",IF($M2932&lt;=5000,"1 à 5 k€",IF($M2932&lt;=15000,"5 à 15 k€","Plus de 15 k€")))</f>
        <v/>
      </c>
    </row>
    <row r="2933">
      <c r="A2933" s="65" t="inlineStr">
        <is>
          <t>DEV-02932</t>
        </is>
      </c>
      <c r="B2933" s="66" t="n">
        <v>46160</v>
      </c>
      <c r="C2933" s="65" t="inlineStr">
        <is>
          <t>2026-05</t>
        </is>
      </c>
      <c r="D2933" s="65" t="inlineStr">
        <is>
          <t>2025-2026</t>
        </is>
      </c>
      <c r="E2933" s="65" t="inlineStr">
        <is>
          <t>CLI-0344</t>
        </is>
      </c>
      <c r="F2933" s="65" t="inlineStr">
        <is>
          <t>Syndic</t>
        </is>
      </c>
      <c r="G2933" s="65" t="inlineStr">
        <is>
          <t>Toulouse</t>
        </is>
      </c>
      <c r="H2933" s="65" t="inlineStr">
        <is>
          <t>Nadia Cherif</t>
        </is>
      </c>
      <c r="I2933" s="65" t="inlineStr">
        <is>
          <t>Salle de bain</t>
        </is>
      </c>
      <c r="J2933" s="65" t="inlineStr">
        <is>
          <t>SB-003</t>
        </is>
      </c>
      <c r="K2933" s="65" t="inlineStr">
        <is>
          <t>Pose meuble vasque + robinetterie</t>
        </is>
      </c>
      <c r="L2933" s="67" t="n">
        <v>1</v>
      </c>
      <c r="M2933" s="68" t="n">
        <v>2464.27</v>
      </c>
      <c r="N2933" s="65" t="inlineStr">
        <is>
          <t>Accepté</t>
        </is>
      </c>
      <c r="O2933" s="66" t="n">
        <v>46177</v>
      </c>
      <c r="P2933" s="67" t="n">
        <v>8</v>
      </c>
      <c r="Q2933" s="67" t="n">
        <v>1</v>
      </c>
      <c r="R2933" s="67">
        <f>$I2933</f>
        <v/>
      </c>
      <c r="S2933" s="67">
        <f>$K2933</f>
        <v/>
      </c>
      <c r="T2933" s="67">
        <f>IFERROR(INDEX(Clients!$G$2:$G$1020,MATCH($E2933,Clients!$A$2:$A$1020,0)),"")</f>
        <v/>
      </c>
      <c r="U2933" s="67">
        <f>IFERROR(INDEX(Clients!$I$2:$I$1020,MATCH($E2933,Clients!$A$2:$A$1020,0)),"")</f>
        <v/>
      </c>
      <c r="V2933" s="69">
        <f>1</f>
        <v/>
      </c>
      <c r="W2933" s="69">
        <f>IF($N2933="Accepté",1,0)</f>
        <v/>
      </c>
      <c r="X2933" s="68">
        <f>$M2933*$W2933</f>
        <v/>
      </c>
      <c r="Y2933" s="68">
        <f>IF($N2933="En cours",0,$M2933)</f>
        <v/>
      </c>
      <c r="Z2933" s="69">
        <f>IF($P2933="",0,1)</f>
        <v/>
      </c>
      <c r="AA2933" s="70">
        <f>IF($P2933="",0,$P2933)</f>
        <v/>
      </c>
      <c r="AB2933" s="69">
        <f>IF(AND($P2933&lt;&gt;"",$P2933&lt;=Paramètres!$C$14),1,0)</f>
        <v/>
      </c>
      <c r="AC2933" s="67">
        <f>IF($P2933="","Jamais relancé",IF($P2933&lt;=3,"0-3 j",IF($P2933&lt;=7,"4-7 j",IF($P2933&lt;=15,"8-15 j","Plus de 15 j"))))</f>
        <v/>
      </c>
      <c r="AD2933" s="67">
        <f>IF($M2933&lt;=1000,"Moins de 1 k€",IF($M2933&lt;=5000,"1 à 5 k€",IF($M2933&lt;=15000,"5 à 15 k€","Plus de 15 k€")))</f>
        <v/>
      </c>
    </row>
    <row r="2934">
      <c r="A2934" s="65" t="inlineStr">
        <is>
          <t>DEV-02933</t>
        </is>
      </c>
      <c r="B2934" s="66" t="n">
        <v>46161</v>
      </c>
      <c r="C2934" s="65" t="inlineStr">
        <is>
          <t>2026-05</t>
        </is>
      </c>
      <c r="D2934" s="65" t="inlineStr">
        <is>
          <t>2025-2026</t>
        </is>
      </c>
      <c r="E2934" s="65" t="inlineStr">
        <is>
          <t>CLI-0414</t>
        </is>
      </c>
      <c r="F2934" s="65" t="inlineStr">
        <is>
          <t>Particulier</t>
        </is>
      </c>
      <c r="G2934" s="65" t="inlineStr">
        <is>
          <t>Toulouse</t>
        </is>
      </c>
      <c r="H2934" s="65" t="inlineStr">
        <is>
          <t>Julien Fabre</t>
        </is>
      </c>
      <c r="I2934" s="65" t="inlineStr">
        <is>
          <t>Électricité</t>
        </is>
      </c>
      <c r="J2934" s="65" t="inlineStr">
        <is>
          <t>EL-004</t>
        </is>
      </c>
      <c r="K2934" s="65" t="inlineStr">
        <is>
          <t>Éclairage LED locaux professionnels</t>
        </is>
      </c>
      <c r="L2934" s="67" t="n">
        <v>1</v>
      </c>
      <c r="M2934" s="68" t="n">
        <v>4075.39</v>
      </c>
      <c r="N2934" s="65" t="inlineStr">
        <is>
          <t>Refusé</t>
        </is>
      </c>
      <c r="O2934" s="66" t="n">
        <v>46188</v>
      </c>
      <c r="P2934" s="67" t="n"/>
      <c r="Q2934" s="67" t="n">
        <v>0</v>
      </c>
      <c r="R2934" s="67">
        <f>$I2934</f>
        <v/>
      </c>
      <c r="S2934" s="67">
        <f>$K2934</f>
        <v/>
      </c>
      <c r="T2934" s="67">
        <f>IFERROR(INDEX(Clients!$G$2:$G$1020,MATCH($E2934,Clients!$A$2:$A$1020,0)),"")</f>
        <v/>
      </c>
      <c r="U2934" s="67">
        <f>IFERROR(INDEX(Clients!$I$2:$I$1020,MATCH($E2934,Clients!$A$2:$A$1020,0)),"")</f>
        <v/>
      </c>
      <c r="V2934" s="69">
        <f>1</f>
        <v/>
      </c>
      <c r="W2934" s="69">
        <f>IF($N2934="Accepté",1,0)</f>
        <v/>
      </c>
      <c r="X2934" s="68">
        <f>$M2934*$W2934</f>
        <v/>
      </c>
      <c r="Y2934" s="68">
        <f>IF($N2934="En cours",0,$M2934)</f>
        <v/>
      </c>
      <c r="Z2934" s="69">
        <f>IF($P2934="",0,1)</f>
        <v/>
      </c>
      <c r="AA2934" s="70">
        <f>IF($P2934="",0,$P2934)</f>
        <v/>
      </c>
      <c r="AB2934" s="69">
        <f>IF(AND($P2934&lt;&gt;"",$P2934&lt;=Paramètres!$C$14),1,0)</f>
        <v/>
      </c>
      <c r="AC2934" s="67">
        <f>IF($P2934="","Jamais relancé",IF($P2934&lt;=3,"0-3 j",IF($P2934&lt;=7,"4-7 j",IF($P2934&lt;=15,"8-15 j","Plus de 15 j"))))</f>
        <v/>
      </c>
      <c r="AD2934" s="67">
        <f>IF($M2934&lt;=1000,"Moins de 1 k€",IF($M2934&lt;=5000,"1 à 5 k€",IF($M2934&lt;=15000,"5 à 15 k€","Plus de 15 k€")))</f>
        <v/>
      </c>
    </row>
    <row r="2935">
      <c r="A2935" s="65" t="inlineStr">
        <is>
          <t>DEV-02934</t>
        </is>
      </c>
      <c r="B2935" s="66" t="n">
        <v>46161</v>
      </c>
      <c r="C2935" s="65" t="inlineStr">
        <is>
          <t>2026-05</t>
        </is>
      </c>
      <c r="D2935" s="65" t="inlineStr">
        <is>
          <t>2025-2026</t>
        </is>
      </c>
      <c r="E2935" s="65" t="inlineStr">
        <is>
          <t>CLI-0172</t>
        </is>
      </c>
      <c r="F2935" s="65" t="inlineStr">
        <is>
          <t>Particulier</t>
        </is>
      </c>
      <c r="G2935" s="65" t="inlineStr">
        <is>
          <t>Bordeaux</t>
        </is>
      </c>
      <c r="H2935" s="65" t="inlineStr">
        <is>
          <t>Sophie Marchand</t>
        </is>
      </c>
      <c r="I2935" s="65" t="inlineStr">
        <is>
          <t>Électricité</t>
        </is>
      </c>
      <c r="J2935" s="65" t="inlineStr">
        <is>
          <t>EL-004</t>
        </is>
      </c>
      <c r="K2935" s="65" t="inlineStr">
        <is>
          <t>Éclairage LED locaux professionnels</t>
        </is>
      </c>
      <c r="L2935" s="67" t="n">
        <v>1</v>
      </c>
      <c r="M2935" s="68" t="n">
        <v>3448</v>
      </c>
      <c r="N2935" s="65" t="inlineStr">
        <is>
          <t>Sans réponse</t>
        </is>
      </c>
      <c r="O2935" s="66" t="n">
        <v>46188</v>
      </c>
      <c r="P2935" s="67" t="n"/>
      <c r="Q2935" s="67" t="n">
        <v>0</v>
      </c>
      <c r="R2935" s="67">
        <f>$I2935</f>
        <v/>
      </c>
      <c r="S2935" s="67">
        <f>$K2935</f>
        <v/>
      </c>
      <c r="T2935" s="67">
        <f>IFERROR(INDEX(Clients!$G$2:$G$1020,MATCH($E2935,Clients!$A$2:$A$1020,0)),"")</f>
        <v/>
      </c>
      <c r="U2935" s="67">
        <f>IFERROR(INDEX(Clients!$I$2:$I$1020,MATCH($E2935,Clients!$A$2:$A$1020,0)),"")</f>
        <v/>
      </c>
      <c r="V2935" s="69">
        <f>1</f>
        <v/>
      </c>
      <c r="W2935" s="69">
        <f>IF($N2935="Accepté",1,0)</f>
        <v/>
      </c>
      <c r="X2935" s="68">
        <f>$M2935*$W2935</f>
        <v/>
      </c>
      <c r="Y2935" s="68">
        <f>IF($N2935="En cours",0,$M2935)</f>
        <v/>
      </c>
      <c r="Z2935" s="69">
        <f>IF($P2935="",0,1)</f>
        <v/>
      </c>
      <c r="AA2935" s="70">
        <f>IF($P2935="",0,$P2935)</f>
        <v/>
      </c>
      <c r="AB2935" s="69">
        <f>IF(AND($P2935&lt;&gt;"",$P2935&lt;=Paramètres!$C$14),1,0)</f>
        <v/>
      </c>
      <c r="AC2935" s="67">
        <f>IF($P2935="","Jamais relancé",IF($P2935&lt;=3,"0-3 j",IF($P2935&lt;=7,"4-7 j",IF($P2935&lt;=15,"8-15 j","Plus de 15 j"))))</f>
        <v/>
      </c>
      <c r="AD2935" s="67">
        <f>IF($M2935&lt;=1000,"Moins de 1 k€",IF($M2935&lt;=5000,"1 à 5 k€",IF($M2935&lt;=15000,"5 à 15 k€","Plus de 15 k€")))</f>
        <v/>
      </c>
    </row>
    <row r="2936">
      <c r="A2936" s="65" t="inlineStr">
        <is>
          <t>DEV-02935</t>
        </is>
      </c>
      <c r="B2936" s="66" t="n">
        <v>46161</v>
      </c>
      <c r="C2936" s="65" t="inlineStr">
        <is>
          <t>2026-05</t>
        </is>
      </c>
      <c r="D2936" s="65" t="inlineStr">
        <is>
          <t>2025-2026</t>
        </is>
      </c>
      <c r="E2936" s="65" t="inlineStr">
        <is>
          <t>CLI-1006</t>
        </is>
      </c>
      <c r="F2936" s="65" t="inlineStr">
        <is>
          <t>Particulier</t>
        </is>
      </c>
      <c r="G2936" s="65" t="inlineStr">
        <is>
          <t>Montpellier</t>
        </is>
      </c>
      <c r="H2936" s="65" t="inlineStr">
        <is>
          <t>Thomas Rey</t>
        </is>
      </c>
      <c r="I2936" s="65" t="inlineStr">
        <is>
          <t>Salle de bain</t>
        </is>
      </c>
      <c r="J2936" s="65" t="inlineStr">
        <is>
          <t>SB-002</t>
        </is>
      </c>
      <c r="K2936" s="65" t="inlineStr">
        <is>
          <t>Remplacement baignoire par douche</t>
        </is>
      </c>
      <c r="L2936" s="67" t="n">
        <v>1</v>
      </c>
      <c r="M2936" s="68" t="n">
        <v>4398.52</v>
      </c>
      <c r="N2936" s="65" t="inlineStr">
        <is>
          <t>Refusé</t>
        </is>
      </c>
      <c r="O2936" s="66" t="n">
        <v>46182</v>
      </c>
      <c r="P2936" s="67" t="n">
        <v>14</v>
      </c>
      <c r="Q2936" s="67" t="n">
        <v>2</v>
      </c>
      <c r="R2936" s="67">
        <f>$I2936</f>
        <v/>
      </c>
      <c r="S2936" s="67">
        <f>$K2936</f>
        <v/>
      </c>
      <c r="T2936" s="67">
        <f>IFERROR(INDEX(Clients!$G$2:$G$1020,MATCH($E2936,Clients!$A$2:$A$1020,0)),"")</f>
        <v/>
      </c>
      <c r="U2936" s="67">
        <f>IFERROR(INDEX(Clients!$I$2:$I$1020,MATCH($E2936,Clients!$A$2:$A$1020,0)),"")</f>
        <v/>
      </c>
      <c r="V2936" s="69">
        <f>1</f>
        <v/>
      </c>
      <c r="W2936" s="69">
        <f>IF($N2936="Accepté",1,0)</f>
        <v/>
      </c>
      <c r="X2936" s="68">
        <f>$M2936*$W2936</f>
        <v/>
      </c>
      <c r="Y2936" s="68">
        <f>IF($N2936="En cours",0,$M2936)</f>
        <v/>
      </c>
      <c r="Z2936" s="69">
        <f>IF($P2936="",0,1)</f>
        <v/>
      </c>
      <c r="AA2936" s="70">
        <f>IF($P2936="",0,$P2936)</f>
        <v/>
      </c>
      <c r="AB2936" s="69">
        <f>IF(AND($P2936&lt;&gt;"",$P2936&lt;=Paramètres!$C$14),1,0)</f>
        <v/>
      </c>
      <c r="AC2936" s="67">
        <f>IF($P2936="","Jamais relancé",IF($P2936&lt;=3,"0-3 j",IF($P2936&lt;=7,"4-7 j",IF($P2936&lt;=15,"8-15 j","Plus de 15 j"))))</f>
        <v/>
      </c>
      <c r="AD2936" s="67">
        <f>IF($M2936&lt;=1000,"Moins de 1 k€",IF($M2936&lt;=5000,"1 à 5 k€",IF($M2936&lt;=15000,"5 à 15 k€","Plus de 15 k€")))</f>
        <v/>
      </c>
    </row>
    <row r="2937">
      <c r="A2937" s="65" t="inlineStr">
        <is>
          <t>DEV-02936</t>
        </is>
      </c>
      <c r="B2937" s="66" t="n">
        <v>46162</v>
      </c>
      <c r="C2937" s="65" t="inlineStr">
        <is>
          <t>2026-05</t>
        </is>
      </c>
      <c r="D2937" s="65" t="inlineStr">
        <is>
          <t>2025-2026</t>
        </is>
      </c>
      <c r="E2937" s="65" t="inlineStr">
        <is>
          <t>CLI-0161</t>
        </is>
      </c>
      <c r="F2937" s="65" t="inlineStr">
        <is>
          <t>Particulier</t>
        </is>
      </c>
      <c r="G2937" s="65" t="inlineStr">
        <is>
          <t>Bordeaux</t>
        </is>
      </c>
      <c r="H2937" s="65" t="inlineStr">
        <is>
          <t>Sophie Marchand</t>
        </is>
      </c>
      <c r="I2937" s="65" t="inlineStr">
        <is>
          <t>Chauffage</t>
        </is>
      </c>
      <c r="J2937" s="65" t="inlineStr">
        <is>
          <t>CH-004</t>
        </is>
      </c>
      <c r="K2937" s="65" t="inlineStr">
        <is>
          <t>Remplacement radiateurs (lot de 5)</t>
        </is>
      </c>
      <c r="L2937" s="67" t="n">
        <v>2</v>
      </c>
      <c r="M2937" s="68" t="n">
        <v>5678.21</v>
      </c>
      <c r="N2937" s="65" t="inlineStr">
        <is>
          <t>Sans réponse</t>
        </is>
      </c>
      <c r="O2937" s="66" t="n">
        <v>46176</v>
      </c>
      <c r="P2937" s="67" t="n"/>
      <c r="Q2937" s="67" t="n">
        <v>0</v>
      </c>
      <c r="R2937" s="67">
        <f>$I2937</f>
        <v/>
      </c>
      <c r="S2937" s="67">
        <f>$K2937</f>
        <v/>
      </c>
      <c r="T2937" s="67">
        <f>IFERROR(INDEX(Clients!$G$2:$G$1020,MATCH($E2937,Clients!$A$2:$A$1020,0)),"")</f>
        <v/>
      </c>
      <c r="U2937" s="67">
        <f>IFERROR(INDEX(Clients!$I$2:$I$1020,MATCH($E2937,Clients!$A$2:$A$1020,0)),"")</f>
        <v/>
      </c>
      <c r="V2937" s="69">
        <f>1</f>
        <v/>
      </c>
      <c r="W2937" s="69">
        <f>IF($N2937="Accepté",1,0)</f>
        <v/>
      </c>
      <c r="X2937" s="68">
        <f>$M2937*$W2937</f>
        <v/>
      </c>
      <c r="Y2937" s="68">
        <f>IF($N2937="En cours",0,$M2937)</f>
        <v/>
      </c>
      <c r="Z2937" s="69">
        <f>IF($P2937="",0,1)</f>
        <v/>
      </c>
      <c r="AA2937" s="70">
        <f>IF($P2937="",0,$P2937)</f>
        <v/>
      </c>
      <c r="AB2937" s="69">
        <f>IF(AND($P2937&lt;&gt;"",$P2937&lt;=Paramètres!$C$14),1,0)</f>
        <v/>
      </c>
      <c r="AC2937" s="67">
        <f>IF($P2937="","Jamais relancé",IF($P2937&lt;=3,"0-3 j",IF($P2937&lt;=7,"4-7 j",IF($P2937&lt;=15,"8-15 j","Plus de 15 j"))))</f>
        <v/>
      </c>
      <c r="AD2937" s="67">
        <f>IF($M2937&lt;=1000,"Moins de 1 k€",IF($M2937&lt;=5000,"1 à 5 k€",IF($M2937&lt;=15000,"5 à 15 k€","Plus de 15 k€")))</f>
        <v/>
      </c>
    </row>
    <row r="2938">
      <c r="A2938" s="65" t="inlineStr">
        <is>
          <t>DEV-02937</t>
        </is>
      </c>
      <c r="B2938" s="66" t="n">
        <v>46163</v>
      </c>
      <c r="C2938" s="65" t="inlineStr">
        <is>
          <t>2026-05</t>
        </is>
      </c>
      <c r="D2938" s="65" t="inlineStr">
        <is>
          <t>2025-2026</t>
        </is>
      </c>
      <c r="E2938" s="65" t="inlineStr">
        <is>
          <t>CLI-0546</t>
        </is>
      </c>
      <c r="F2938" s="65" t="inlineStr">
        <is>
          <t>Professionnel</t>
        </is>
      </c>
      <c r="G2938" s="65" t="inlineStr">
        <is>
          <t>Montpellier</t>
        </is>
      </c>
      <c r="H2938" s="65" t="inlineStr">
        <is>
          <t>Thomas Rey</t>
        </is>
      </c>
      <c r="I2938" s="65" t="inlineStr">
        <is>
          <t>Plomberie</t>
        </is>
      </c>
      <c r="J2938" s="65" t="inlineStr">
        <is>
          <t>PR-001</t>
        </is>
      </c>
      <c r="K2938" s="65" t="inlineStr">
        <is>
          <t>Remplacement chauffe-eau 200 L</t>
        </is>
      </c>
      <c r="L2938" s="67" t="n">
        <v>1</v>
      </c>
      <c r="M2938" s="68" t="n">
        <v>2570.55</v>
      </c>
      <c r="N2938" s="65" t="inlineStr">
        <is>
          <t>Sans réponse</t>
        </is>
      </c>
      <c r="O2938" s="66" t="n">
        <v>46199</v>
      </c>
      <c r="P2938" s="67" t="n"/>
      <c r="Q2938" s="67" t="n">
        <v>0</v>
      </c>
      <c r="R2938" s="67">
        <f>$I2938</f>
        <v/>
      </c>
      <c r="S2938" s="67">
        <f>$K2938</f>
        <v/>
      </c>
      <c r="T2938" s="67">
        <f>IFERROR(INDEX(Clients!$G$2:$G$1020,MATCH($E2938,Clients!$A$2:$A$1020,0)),"")</f>
        <v/>
      </c>
      <c r="U2938" s="67">
        <f>IFERROR(INDEX(Clients!$I$2:$I$1020,MATCH($E2938,Clients!$A$2:$A$1020,0)),"")</f>
        <v/>
      </c>
      <c r="V2938" s="69">
        <f>1</f>
        <v/>
      </c>
      <c r="W2938" s="69">
        <f>IF($N2938="Accepté",1,0)</f>
        <v/>
      </c>
      <c r="X2938" s="68">
        <f>$M2938*$W2938</f>
        <v/>
      </c>
      <c r="Y2938" s="68">
        <f>IF($N2938="En cours",0,$M2938)</f>
        <v/>
      </c>
      <c r="Z2938" s="69">
        <f>IF($P2938="",0,1)</f>
        <v/>
      </c>
      <c r="AA2938" s="70">
        <f>IF($P2938="",0,$P2938)</f>
        <v/>
      </c>
      <c r="AB2938" s="69">
        <f>IF(AND($P2938&lt;&gt;"",$P2938&lt;=Paramètres!$C$14),1,0)</f>
        <v/>
      </c>
      <c r="AC2938" s="67">
        <f>IF($P2938="","Jamais relancé",IF($P2938&lt;=3,"0-3 j",IF($P2938&lt;=7,"4-7 j",IF($P2938&lt;=15,"8-15 j","Plus de 15 j"))))</f>
        <v/>
      </c>
      <c r="AD2938" s="67">
        <f>IF($M2938&lt;=1000,"Moins de 1 k€",IF($M2938&lt;=5000,"1 à 5 k€",IF($M2938&lt;=15000,"5 à 15 k€","Plus de 15 k€")))</f>
        <v/>
      </c>
    </row>
    <row r="2939">
      <c r="A2939" s="65" t="inlineStr">
        <is>
          <t>DEV-02938</t>
        </is>
      </c>
      <c r="B2939" s="66" t="n">
        <v>46164</v>
      </c>
      <c r="C2939" s="65" t="inlineStr">
        <is>
          <t>2026-05</t>
        </is>
      </c>
      <c r="D2939" s="65" t="inlineStr">
        <is>
          <t>2025-2026</t>
        </is>
      </c>
      <c r="E2939" s="65" t="inlineStr">
        <is>
          <t>CLI-0130</t>
        </is>
      </c>
      <c r="F2939" s="65" t="inlineStr">
        <is>
          <t>Particulier</t>
        </is>
      </c>
      <c r="G2939" s="65" t="inlineStr">
        <is>
          <t>Toulouse</t>
        </is>
      </c>
      <c r="H2939" s="65" t="inlineStr">
        <is>
          <t>Julien Fabre</t>
        </is>
      </c>
      <c r="I2939" s="65" t="inlineStr">
        <is>
          <t>Dépannage</t>
        </is>
      </c>
      <c r="J2939" s="65" t="inlineStr">
        <is>
          <t>DP-004</t>
        </is>
      </c>
      <c r="K2939" s="65" t="inlineStr">
        <is>
          <t>Remise en service chaudière</t>
        </is>
      </c>
      <c r="L2939" s="67" t="n">
        <v>1</v>
      </c>
      <c r="M2939" s="68" t="n">
        <v>237.96</v>
      </c>
      <c r="N2939" s="65" t="inlineStr">
        <is>
          <t>Accepté</t>
        </is>
      </c>
      <c r="O2939" s="66" t="n">
        <v>46181</v>
      </c>
      <c r="P2939" s="67" t="n">
        <v>15</v>
      </c>
      <c r="Q2939" s="67" t="n">
        <v>1</v>
      </c>
      <c r="R2939" s="67">
        <f>$I2939</f>
        <v/>
      </c>
      <c r="S2939" s="67">
        <f>$K2939</f>
        <v/>
      </c>
      <c r="T2939" s="67">
        <f>IFERROR(INDEX(Clients!$G$2:$G$1020,MATCH($E2939,Clients!$A$2:$A$1020,0)),"")</f>
        <v/>
      </c>
      <c r="U2939" s="67">
        <f>IFERROR(INDEX(Clients!$I$2:$I$1020,MATCH($E2939,Clients!$A$2:$A$1020,0)),"")</f>
        <v/>
      </c>
      <c r="V2939" s="69">
        <f>1</f>
        <v/>
      </c>
      <c r="W2939" s="69">
        <f>IF($N2939="Accepté",1,0)</f>
        <v/>
      </c>
      <c r="X2939" s="68">
        <f>$M2939*$W2939</f>
        <v/>
      </c>
      <c r="Y2939" s="68">
        <f>IF($N2939="En cours",0,$M2939)</f>
        <v/>
      </c>
      <c r="Z2939" s="69">
        <f>IF($P2939="",0,1)</f>
        <v/>
      </c>
      <c r="AA2939" s="70">
        <f>IF($P2939="",0,$P2939)</f>
        <v/>
      </c>
      <c r="AB2939" s="69">
        <f>IF(AND($P2939&lt;&gt;"",$P2939&lt;=Paramètres!$C$14),1,0)</f>
        <v/>
      </c>
      <c r="AC2939" s="67">
        <f>IF($P2939="","Jamais relancé",IF($P2939&lt;=3,"0-3 j",IF($P2939&lt;=7,"4-7 j",IF($P2939&lt;=15,"8-15 j","Plus de 15 j"))))</f>
        <v/>
      </c>
      <c r="AD2939" s="67">
        <f>IF($M2939&lt;=1000,"Moins de 1 k€",IF($M2939&lt;=5000,"1 à 5 k€",IF($M2939&lt;=15000,"5 à 15 k€","Plus de 15 k€")))</f>
        <v/>
      </c>
    </row>
    <row r="2940">
      <c r="A2940" s="65" t="inlineStr">
        <is>
          <t>DEV-02939</t>
        </is>
      </c>
      <c r="B2940" s="66" t="n">
        <v>46164</v>
      </c>
      <c r="C2940" s="65" t="inlineStr">
        <is>
          <t>2026-05</t>
        </is>
      </c>
      <c r="D2940" s="65" t="inlineStr">
        <is>
          <t>2025-2026</t>
        </is>
      </c>
      <c r="E2940" s="65" t="inlineStr">
        <is>
          <t>CLI-0555</t>
        </is>
      </c>
      <c r="F2940" s="65" t="inlineStr">
        <is>
          <t>Particulier</t>
        </is>
      </c>
      <c r="G2940" s="65" t="inlineStr">
        <is>
          <t>Toulouse</t>
        </is>
      </c>
      <c r="H2940" s="65" t="inlineStr">
        <is>
          <t>Julien Fabre</t>
        </is>
      </c>
      <c r="I2940" s="65" t="inlineStr">
        <is>
          <t>Dépannage</t>
        </is>
      </c>
      <c r="J2940" s="65" t="inlineStr">
        <is>
          <t>DP-002</t>
        </is>
      </c>
      <c r="K2940" s="65" t="inlineStr">
        <is>
          <t>Débouchage canalisation</t>
        </is>
      </c>
      <c r="L2940" s="67" t="n">
        <v>1</v>
      </c>
      <c r="M2940" s="68" t="n">
        <v>404.32</v>
      </c>
      <c r="N2940" s="65" t="inlineStr">
        <is>
          <t>Sans réponse</t>
        </is>
      </c>
      <c r="O2940" s="66" t="n">
        <v>46168</v>
      </c>
      <c r="P2940" s="67" t="n">
        <v>20</v>
      </c>
      <c r="Q2940" s="67" t="n">
        <v>0</v>
      </c>
      <c r="R2940" s="67">
        <f>$I2940</f>
        <v/>
      </c>
      <c r="S2940" s="67">
        <f>$K2940</f>
        <v/>
      </c>
      <c r="T2940" s="67">
        <f>IFERROR(INDEX(Clients!$G$2:$G$1020,MATCH($E2940,Clients!$A$2:$A$1020,0)),"")</f>
        <v/>
      </c>
      <c r="U2940" s="67">
        <f>IFERROR(INDEX(Clients!$I$2:$I$1020,MATCH($E2940,Clients!$A$2:$A$1020,0)),"")</f>
        <v/>
      </c>
      <c r="V2940" s="69">
        <f>1</f>
        <v/>
      </c>
      <c r="W2940" s="69">
        <f>IF($N2940="Accepté",1,0)</f>
        <v/>
      </c>
      <c r="X2940" s="68">
        <f>$M2940*$W2940</f>
        <v/>
      </c>
      <c r="Y2940" s="68">
        <f>IF($N2940="En cours",0,$M2940)</f>
        <v/>
      </c>
      <c r="Z2940" s="69">
        <f>IF($P2940="",0,1)</f>
        <v/>
      </c>
      <c r="AA2940" s="70">
        <f>IF($P2940="",0,$P2940)</f>
        <v/>
      </c>
      <c r="AB2940" s="69">
        <f>IF(AND($P2940&lt;&gt;"",$P2940&lt;=Paramètres!$C$14),1,0)</f>
        <v/>
      </c>
      <c r="AC2940" s="67">
        <f>IF($P2940="","Jamais relancé",IF($P2940&lt;=3,"0-3 j",IF($P2940&lt;=7,"4-7 j",IF($P2940&lt;=15,"8-15 j","Plus de 15 j"))))</f>
        <v/>
      </c>
      <c r="AD2940" s="67">
        <f>IF($M2940&lt;=1000,"Moins de 1 k€",IF($M2940&lt;=5000,"1 à 5 k€",IF($M2940&lt;=15000,"5 à 15 k€","Plus de 15 k€")))</f>
        <v/>
      </c>
    </row>
    <row r="2941">
      <c r="A2941" s="65" t="inlineStr">
        <is>
          <t>DEV-02940</t>
        </is>
      </c>
      <c r="B2941" s="66" t="n">
        <v>46167</v>
      </c>
      <c r="C2941" s="65" t="inlineStr">
        <is>
          <t>2026-05</t>
        </is>
      </c>
      <c r="D2941" s="65" t="inlineStr">
        <is>
          <t>2025-2026</t>
        </is>
      </c>
      <c r="E2941" s="65" t="inlineStr">
        <is>
          <t>CLI-0628</t>
        </is>
      </c>
      <c r="F2941" s="65" t="inlineStr">
        <is>
          <t>Syndic</t>
        </is>
      </c>
      <c r="G2941" s="65" t="inlineStr">
        <is>
          <t>Bordeaux</t>
        </is>
      </c>
      <c r="H2941" s="65" t="inlineStr">
        <is>
          <t>Sophie Marchand</t>
        </is>
      </c>
      <c r="I2941" s="65" t="inlineStr">
        <is>
          <t>Électricité</t>
        </is>
      </c>
      <c r="J2941" s="65" t="inlineStr">
        <is>
          <t>EL-002</t>
        </is>
      </c>
      <c r="K2941" s="65" t="inlineStr">
        <is>
          <t>Installation borne de recharge VE</t>
        </is>
      </c>
      <c r="L2941" s="67" t="n">
        <v>1</v>
      </c>
      <c r="M2941" s="68" t="n">
        <v>3756.81</v>
      </c>
      <c r="N2941" s="65" t="inlineStr">
        <is>
          <t>Refusé</t>
        </is>
      </c>
      <c r="O2941" s="66" t="n">
        <v>46178</v>
      </c>
      <c r="P2941" s="67" t="n">
        <v>15</v>
      </c>
      <c r="Q2941" s="67" t="n">
        <v>0</v>
      </c>
      <c r="R2941" s="67">
        <f>$I2941</f>
        <v/>
      </c>
      <c r="S2941" s="67">
        <f>$K2941</f>
        <v/>
      </c>
      <c r="T2941" s="67">
        <f>IFERROR(INDEX(Clients!$G$2:$G$1020,MATCH($E2941,Clients!$A$2:$A$1020,0)),"")</f>
        <v/>
      </c>
      <c r="U2941" s="67">
        <f>IFERROR(INDEX(Clients!$I$2:$I$1020,MATCH($E2941,Clients!$A$2:$A$1020,0)),"")</f>
        <v/>
      </c>
      <c r="V2941" s="69">
        <f>1</f>
        <v/>
      </c>
      <c r="W2941" s="69">
        <f>IF($N2941="Accepté",1,0)</f>
        <v/>
      </c>
      <c r="X2941" s="68">
        <f>$M2941*$W2941</f>
        <v/>
      </c>
      <c r="Y2941" s="68">
        <f>IF($N2941="En cours",0,$M2941)</f>
        <v/>
      </c>
      <c r="Z2941" s="69">
        <f>IF($P2941="",0,1)</f>
        <v/>
      </c>
      <c r="AA2941" s="70">
        <f>IF($P2941="",0,$P2941)</f>
        <v/>
      </c>
      <c r="AB2941" s="69">
        <f>IF(AND($P2941&lt;&gt;"",$P2941&lt;=Paramètres!$C$14),1,0)</f>
        <v/>
      </c>
      <c r="AC2941" s="67">
        <f>IF($P2941="","Jamais relancé",IF($P2941&lt;=3,"0-3 j",IF($P2941&lt;=7,"4-7 j",IF($P2941&lt;=15,"8-15 j","Plus de 15 j"))))</f>
        <v/>
      </c>
      <c r="AD2941" s="67">
        <f>IF($M2941&lt;=1000,"Moins de 1 k€",IF($M2941&lt;=5000,"1 à 5 k€",IF($M2941&lt;=15000,"5 à 15 k€","Plus de 15 k€")))</f>
        <v/>
      </c>
    </row>
    <row r="2942">
      <c r="A2942" s="65" t="inlineStr">
        <is>
          <t>DEV-02941</t>
        </is>
      </c>
      <c r="B2942" s="66" t="n">
        <v>46167</v>
      </c>
      <c r="C2942" s="65" t="inlineStr">
        <is>
          <t>2026-05</t>
        </is>
      </c>
      <c r="D2942" s="65" t="inlineStr">
        <is>
          <t>2025-2026</t>
        </is>
      </c>
      <c r="E2942" s="65" t="inlineStr">
        <is>
          <t>CLI-0094</t>
        </is>
      </c>
      <c r="F2942" s="65" t="inlineStr">
        <is>
          <t>Professionnel</t>
        </is>
      </c>
      <c r="G2942" s="65" t="inlineStr">
        <is>
          <t>Toulouse</t>
        </is>
      </c>
      <c r="H2942" s="65" t="inlineStr">
        <is>
          <t>Julien Fabre</t>
        </is>
      </c>
      <c r="I2942" s="65" t="inlineStr">
        <is>
          <t>Salle de bain</t>
        </is>
      </c>
      <c r="J2942" s="65" t="inlineStr">
        <is>
          <t>SB-001</t>
        </is>
      </c>
      <c r="K2942" s="65" t="inlineStr">
        <is>
          <t>Rénovation salle de bain complète</t>
        </is>
      </c>
      <c r="L2942" s="67" t="n">
        <v>1</v>
      </c>
      <c r="M2942" s="68" t="n">
        <v>20204.14</v>
      </c>
      <c r="N2942" s="65" t="inlineStr">
        <is>
          <t>Refusé</t>
        </is>
      </c>
      <c r="O2942" s="66" t="n">
        <v>46192</v>
      </c>
      <c r="P2942" s="67" t="n">
        <v>9</v>
      </c>
      <c r="Q2942" s="67" t="n">
        <v>2</v>
      </c>
      <c r="R2942" s="67">
        <f>$I2942</f>
        <v/>
      </c>
      <c r="S2942" s="67">
        <f>$K2942</f>
        <v/>
      </c>
      <c r="T2942" s="67">
        <f>IFERROR(INDEX(Clients!$G$2:$G$1020,MATCH($E2942,Clients!$A$2:$A$1020,0)),"")</f>
        <v/>
      </c>
      <c r="U2942" s="67">
        <f>IFERROR(INDEX(Clients!$I$2:$I$1020,MATCH($E2942,Clients!$A$2:$A$1020,0)),"")</f>
        <v/>
      </c>
      <c r="V2942" s="69">
        <f>1</f>
        <v/>
      </c>
      <c r="W2942" s="69">
        <f>IF($N2942="Accepté",1,0)</f>
        <v/>
      </c>
      <c r="X2942" s="68">
        <f>$M2942*$W2942</f>
        <v/>
      </c>
      <c r="Y2942" s="68">
        <f>IF($N2942="En cours",0,$M2942)</f>
        <v/>
      </c>
      <c r="Z2942" s="69">
        <f>IF($P2942="",0,1)</f>
        <v/>
      </c>
      <c r="AA2942" s="70">
        <f>IF($P2942="",0,$P2942)</f>
        <v/>
      </c>
      <c r="AB2942" s="69">
        <f>IF(AND($P2942&lt;&gt;"",$P2942&lt;=Paramètres!$C$14),1,0)</f>
        <v/>
      </c>
      <c r="AC2942" s="67">
        <f>IF($P2942="","Jamais relancé",IF($P2942&lt;=3,"0-3 j",IF($P2942&lt;=7,"4-7 j",IF($P2942&lt;=15,"8-15 j","Plus de 15 j"))))</f>
        <v/>
      </c>
      <c r="AD2942" s="67">
        <f>IF($M2942&lt;=1000,"Moins de 1 k€",IF($M2942&lt;=5000,"1 à 5 k€",IF($M2942&lt;=15000,"5 à 15 k€","Plus de 15 k€")))</f>
        <v/>
      </c>
    </row>
    <row r="2943">
      <c r="A2943" s="65" t="inlineStr">
        <is>
          <t>DEV-02942</t>
        </is>
      </c>
      <c r="B2943" s="66" t="n">
        <v>46167</v>
      </c>
      <c r="C2943" s="65" t="inlineStr">
        <is>
          <t>2026-05</t>
        </is>
      </c>
      <c r="D2943" s="65" t="inlineStr">
        <is>
          <t>2025-2026</t>
        </is>
      </c>
      <c r="E2943" s="65" t="inlineStr">
        <is>
          <t>CLI-0750</t>
        </is>
      </c>
      <c r="F2943" s="65" t="inlineStr">
        <is>
          <t>Particulier</t>
        </is>
      </c>
      <c r="G2943" s="65" t="inlineStr">
        <is>
          <t>Montpellier</t>
        </is>
      </c>
      <c r="H2943" s="65" t="inlineStr">
        <is>
          <t>Thomas Rey</t>
        </is>
      </c>
      <c r="I2943" s="65" t="inlineStr">
        <is>
          <t>Plomberie</t>
        </is>
      </c>
      <c r="J2943" s="65" t="inlineStr">
        <is>
          <t>PR-004</t>
        </is>
      </c>
      <c r="K2943" s="65" t="inlineStr">
        <is>
          <t>Remplacement colonne d'évacuation</t>
        </is>
      </c>
      <c r="L2943" s="67" t="n">
        <v>1</v>
      </c>
      <c r="M2943" s="68" t="n">
        <v>5993.24</v>
      </c>
      <c r="N2943" s="65" t="inlineStr">
        <is>
          <t>Sans réponse</t>
        </is>
      </c>
      <c r="O2943" s="66" t="n">
        <v>46197</v>
      </c>
      <c r="P2943" s="67" t="n">
        <v>10</v>
      </c>
      <c r="Q2943" s="67" t="n">
        <v>1</v>
      </c>
      <c r="R2943" s="67">
        <f>$I2943</f>
        <v/>
      </c>
      <c r="S2943" s="67">
        <f>$K2943</f>
        <v/>
      </c>
      <c r="T2943" s="67">
        <f>IFERROR(INDEX(Clients!$G$2:$G$1020,MATCH($E2943,Clients!$A$2:$A$1020,0)),"")</f>
        <v/>
      </c>
      <c r="U2943" s="67">
        <f>IFERROR(INDEX(Clients!$I$2:$I$1020,MATCH($E2943,Clients!$A$2:$A$1020,0)),"")</f>
        <v/>
      </c>
      <c r="V2943" s="69">
        <f>1</f>
        <v/>
      </c>
      <c r="W2943" s="69">
        <f>IF($N2943="Accepté",1,0)</f>
        <v/>
      </c>
      <c r="X2943" s="68">
        <f>$M2943*$W2943</f>
        <v/>
      </c>
      <c r="Y2943" s="68">
        <f>IF($N2943="En cours",0,$M2943)</f>
        <v/>
      </c>
      <c r="Z2943" s="69">
        <f>IF($P2943="",0,1)</f>
        <v/>
      </c>
      <c r="AA2943" s="70">
        <f>IF($P2943="",0,$P2943)</f>
        <v/>
      </c>
      <c r="AB2943" s="69">
        <f>IF(AND($P2943&lt;&gt;"",$P2943&lt;=Paramètres!$C$14),1,0)</f>
        <v/>
      </c>
      <c r="AC2943" s="67">
        <f>IF($P2943="","Jamais relancé",IF($P2943&lt;=3,"0-3 j",IF($P2943&lt;=7,"4-7 j",IF($P2943&lt;=15,"8-15 j","Plus de 15 j"))))</f>
        <v/>
      </c>
      <c r="AD2943" s="67">
        <f>IF($M2943&lt;=1000,"Moins de 1 k€",IF($M2943&lt;=5000,"1 à 5 k€",IF($M2943&lt;=15000,"5 à 15 k€","Plus de 15 k€")))</f>
        <v/>
      </c>
    </row>
    <row r="2944">
      <c r="A2944" s="65" t="inlineStr">
        <is>
          <t>DEV-02943</t>
        </is>
      </c>
      <c r="B2944" s="66" t="n">
        <v>46168</v>
      </c>
      <c r="C2944" s="65" t="inlineStr">
        <is>
          <t>2026-05</t>
        </is>
      </c>
      <c r="D2944" s="65" t="inlineStr">
        <is>
          <t>2025-2026</t>
        </is>
      </c>
      <c r="E2944" s="65" t="inlineStr">
        <is>
          <t>CLI-0109</t>
        </is>
      </c>
      <c r="F2944" s="65" t="inlineStr">
        <is>
          <t>Professionnel</t>
        </is>
      </c>
      <c r="G2944" s="65" t="inlineStr">
        <is>
          <t>Toulouse</t>
        </is>
      </c>
      <c r="H2944" s="65" t="inlineStr">
        <is>
          <t>Nadia Cherif</t>
        </is>
      </c>
      <c r="I2944" s="65" t="inlineStr">
        <is>
          <t>Plomberie</t>
        </is>
      </c>
      <c r="J2944" s="65" t="inlineStr">
        <is>
          <t>PR-001</t>
        </is>
      </c>
      <c r="K2944" s="65" t="inlineStr">
        <is>
          <t>Remplacement chauffe-eau 200 L</t>
        </is>
      </c>
      <c r="L2944" s="67" t="n">
        <v>1</v>
      </c>
      <c r="M2944" s="68" t="n">
        <v>2051.61</v>
      </c>
      <c r="N2944" s="65" t="inlineStr">
        <is>
          <t>Sans réponse</t>
        </is>
      </c>
      <c r="O2944" s="66" t="n">
        <v>46182</v>
      </c>
      <c r="P2944" s="67" t="n">
        <v>4</v>
      </c>
      <c r="Q2944" s="67" t="n">
        <v>1</v>
      </c>
      <c r="R2944" s="67">
        <f>$I2944</f>
        <v/>
      </c>
      <c r="S2944" s="67">
        <f>$K2944</f>
        <v/>
      </c>
      <c r="T2944" s="67">
        <f>IFERROR(INDEX(Clients!$G$2:$G$1020,MATCH($E2944,Clients!$A$2:$A$1020,0)),"")</f>
        <v/>
      </c>
      <c r="U2944" s="67">
        <f>IFERROR(INDEX(Clients!$I$2:$I$1020,MATCH($E2944,Clients!$A$2:$A$1020,0)),"")</f>
        <v/>
      </c>
      <c r="V2944" s="69">
        <f>1</f>
        <v/>
      </c>
      <c r="W2944" s="69">
        <f>IF($N2944="Accepté",1,0)</f>
        <v/>
      </c>
      <c r="X2944" s="68">
        <f>$M2944*$W2944</f>
        <v/>
      </c>
      <c r="Y2944" s="68">
        <f>IF($N2944="En cours",0,$M2944)</f>
        <v/>
      </c>
      <c r="Z2944" s="69">
        <f>IF($P2944="",0,1)</f>
        <v/>
      </c>
      <c r="AA2944" s="70">
        <f>IF($P2944="",0,$P2944)</f>
        <v/>
      </c>
      <c r="AB2944" s="69">
        <f>IF(AND($P2944&lt;&gt;"",$P2944&lt;=Paramètres!$C$14),1,0)</f>
        <v/>
      </c>
      <c r="AC2944" s="67">
        <f>IF($P2944="","Jamais relancé",IF($P2944&lt;=3,"0-3 j",IF($P2944&lt;=7,"4-7 j",IF($P2944&lt;=15,"8-15 j","Plus de 15 j"))))</f>
        <v/>
      </c>
      <c r="AD2944" s="67">
        <f>IF($M2944&lt;=1000,"Moins de 1 k€",IF($M2944&lt;=5000,"1 à 5 k€",IF($M2944&lt;=15000,"5 à 15 k€","Plus de 15 k€")))</f>
        <v/>
      </c>
    </row>
    <row r="2945">
      <c r="A2945" s="65" t="inlineStr">
        <is>
          <t>DEV-02944</t>
        </is>
      </c>
      <c r="B2945" s="66" t="n">
        <v>46168</v>
      </c>
      <c r="C2945" s="65" t="inlineStr">
        <is>
          <t>2026-05</t>
        </is>
      </c>
      <c r="D2945" s="65" t="inlineStr">
        <is>
          <t>2025-2026</t>
        </is>
      </c>
      <c r="E2945" s="65" t="inlineStr">
        <is>
          <t>CLI-0811</t>
        </is>
      </c>
      <c r="F2945" s="65" t="inlineStr">
        <is>
          <t>Collectivité</t>
        </is>
      </c>
      <c r="G2945" s="65" t="inlineStr">
        <is>
          <t>Bordeaux</t>
        </is>
      </c>
      <c r="H2945" s="65" t="inlineStr">
        <is>
          <t>Sophie Marchand</t>
        </is>
      </c>
      <c r="I2945" s="65" t="inlineStr">
        <is>
          <t>Salle de bain</t>
        </is>
      </c>
      <c r="J2945" s="65" t="inlineStr">
        <is>
          <t>SB-002</t>
        </is>
      </c>
      <c r="K2945" s="65" t="inlineStr">
        <is>
          <t>Remplacement baignoire par douche</t>
        </is>
      </c>
      <c r="L2945" s="67" t="n">
        <v>2</v>
      </c>
      <c r="M2945" s="68" t="n">
        <v>19707.24</v>
      </c>
      <c r="N2945" s="65" t="inlineStr">
        <is>
          <t>Refusé</t>
        </is>
      </c>
      <c r="O2945" s="66" t="n">
        <v>46202</v>
      </c>
      <c r="P2945" s="67" t="n">
        <v>3</v>
      </c>
      <c r="Q2945" s="67" t="n">
        <v>3</v>
      </c>
      <c r="R2945" s="67">
        <f>$I2945</f>
        <v/>
      </c>
      <c r="S2945" s="67">
        <f>$K2945</f>
        <v/>
      </c>
      <c r="T2945" s="67">
        <f>IFERROR(INDEX(Clients!$G$2:$G$1020,MATCH($E2945,Clients!$A$2:$A$1020,0)),"")</f>
        <v/>
      </c>
      <c r="U2945" s="67">
        <f>IFERROR(INDEX(Clients!$I$2:$I$1020,MATCH($E2945,Clients!$A$2:$A$1020,0)),"")</f>
        <v/>
      </c>
      <c r="V2945" s="69">
        <f>1</f>
        <v/>
      </c>
      <c r="W2945" s="69">
        <f>IF($N2945="Accepté",1,0)</f>
        <v/>
      </c>
      <c r="X2945" s="68">
        <f>$M2945*$W2945</f>
        <v/>
      </c>
      <c r="Y2945" s="68">
        <f>IF($N2945="En cours",0,$M2945)</f>
        <v/>
      </c>
      <c r="Z2945" s="69">
        <f>IF($P2945="",0,1)</f>
        <v/>
      </c>
      <c r="AA2945" s="70">
        <f>IF($P2945="",0,$P2945)</f>
        <v/>
      </c>
      <c r="AB2945" s="69">
        <f>IF(AND($P2945&lt;&gt;"",$P2945&lt;=Paramètres!$C$14),1,0)</f>
        <v/>
      </c>
      <c r="AC2945" s="67">
        <f>IF($P2945="","Jamais relancé",IF($P2945&lt;=3,"0-3 j",IF($P2945&lt;=7,"4-7 j",IF($P2945&lt;=15,"8-15 j","Plus de 15 j"))))</f>
        <v/>
      </c>
      <c r="AD2945" s="67">
        <f>IF($M2945&lt;=1000,"Moins de 1 k€",IF($M2945&lt;=5000,"1 à 5 k€",IF($M2945&lt;=15000,"5 à 15 k€","Plus de 15 k€")))</f>
        <v/>
      </c>
    </row>
    <row r="2946">
      <c r="A2946" s="65" t="inlineStr">
        <is>
          <t>DEV-02945</t>
        </is>
      </c>
      <c r="B2946" s="66" t="n">
        <v>46168</v>
      </c>
      <c r="C2946" s="65" t="inlineStr">
        <is>
          <t>2026-05</t>
        </is>
      </c>
      <c r="D2946" s="65" t="inlineStr">
        <is>
          <t>2025-2026</t>
        </is>
      </c>
      <c r="E2946" s="65" t="inlineStr">
        <is>
          <t>CLI-0141</t>
        </is>
      </c>
      <c r="F2946" s="65" t="inlineStr">
        <is>
          <t>Particulier</t>
        </is>
      </c>
      <c r="G2946" s="65" t="inlineStr">
        <is>
          <t>Bordeaux</t>
        </is>
      </c>
      <c r="H2946" s="65" t="inlineStr">
        <is>
          <t>Karim Belkacem</t>
        </is>
      </c>
      <c r="I2946" s="65" t="inlineStr">
        <is>
          <t>Dépannage</t>
        </is>
      </c>
      <c r="J2946" s="65" t="inlineStr">
        <is>
          <t>DP-002</t>
        </is>
      </c>
      <c r="K2946" s="65" t="inlineStr">
        <is>
          <t>Débouchage canalisation</t>
        </is>
      </c>
      <c r="L2946" s="67" t="n">
        <v>1</v>
      </c>
      <c r="M2946" s="68" t="n">
        <v>397.65</v>
      </c>
      <c r="N2946" s="65" t="inlineStr">
        <is>
          <t>Accepté</t>
        </is>
      </c>
      <c r="O2946" s="66" t="n">
        <v>46186</v>
      </c>
      <c r="P2946" s="67" t="n">
        <v>6</v>
      </c>
      <c r="Q2946" s="67" t="n">
        <v>1</v>
      </c>
      <c r="R2946" s="67">
        <f>$I2946</f>
        <v/>
      </c>
      <c r="S2946" s="67">
        <f>$K2946</f>
        <v/>
      </c>
      <c r="T2946" s="67">
        <f>IFERROR(INDEX(Clients!$G$2:$G$1020,MATCH($E2946,Clients!$A$2:$A$1020,0)),"")</f>
        <v/>
      </c>
      <c r="U2946" s="67">
        <f>IFERROR(INDEX(Clients!$I$2:$I$1020,MATCH($E2946,Clients!$A$2:$A$1020,0)),"")</f>
        <v/>
      </c>
      <c r="V2946" s="69">
        <f>1</f>
        <v/>
      </c>
      <c r="W2946" s="69">
        <f>IF($N2946="Accepté",1,0)</f>
        <v/>
      </c>
      <c r="X2946" s="68">
        <f>$M2946*$W2946</f>
        <v/>
      </c>
      <c r="Y2946" s="68">
        <f>IF($N2946="En cours",0,$M2946)</f>
        <v/>
      </c>
      <c r="Z2946" s="69">
        <f>IF($P2946="",0,1)</f>
        <v/>
      </c>
      <c r="AA2946" s="70">
        <f>IF($P2946="",0,$P2946)</f>
        <v/>
      </c>
      <c r="AB2946" s="69">
        <f>IF(AND($P2946&lt;&gt;"",$P2946&lt;=Paramètres!$C$14),1,0)</f>
        <v/>
      </c>
      <c r="AC2946" s="67">
        <f>IF($P2946="","Jamais relancé",IF($P2946&lt;=3,"0-3 j",IF($P2946&lt;=7,"4-7 j",IF($P2946&lt;=15,"8-15 j","Plus de 15 j"))))</f>
        <v/>
      </c>
      <c r="AD2946" s="67">
        <f>IF($M2946&lt;=1000,"Moins de 1 k€",IF($M2946&lt;=5000,"1 à 5 k€",IF($M2946&lt;=15000,"5 à 15 k€","Plus de 15 k€")))</f>
        <v/>
      </c>
    </row>
    <row r="2947">
      <c r="A2947" s="65" t="inlineStr">
        <is>
          <t>DEV-02946</t>
        </is>
      </c>
      <c r="B2947" s="66" t="n">
        <v>46168</v>
      </c>
      <c r="C2947" s="65" t="inlineStr">
        <is>
          <t>2026-05</t>
        </is>
      </c>
      <c r="D2947" s="65" t="inlineStr">
        <is>
          <t>2025-2026</t>
        </is>
      </c>
      <c r="E2947" s="65" t="inlineStr">
        <is>
          <t>CLI-0665</t>
        </is>
      </c>
      <c r="F2947" s="65" t="inlineStr">
        <is>
          <t>Particulier</t>
        </is>
      </c>
      <c r="G2947" s="65" t="inlineStr">
        <is>
          <t>Montpellier</t>
        </is>
      </c>
      <c r="H2947" s="65" t="inlineStr">
        <is>
          <t>Thomas Rey</t>
        </is>
      </c>
      <c r="I2947" s="65" t="inlineStr">
        <is>
          <t>Dépannage</t>
        </is>
      </c>
      <c r="J2947" s="65" t="inlineStr">
        <is>
          <t>DP-003</t>
        </is>
      </c>
      <c r="K2947" s="65" t="inlineStr">
        <is>
          <t>Dépannage électrique urgence</t>
        </is>
      </c>
      <c r="L2947" s="67" t="n">
        <v>1</v>
      </c>
      <c r="M2947" s="68" t="n">
        <v>286.5</v>
      </c>
      <c r="N2947" s="65" t="inlineStr">
        <is>
          <t>Accepté</t>
        </is>
      </c>
      <c r="O2947" s="66" t="n">
        <v>46184</v>
      </c>
      <c r="P2947" s="67" t="n">
        <v>9</v>
      </c>
      <c r="Q2947" s="67" t="n">
        <v>1</v>
      </c>
      <c r="R2947" s="67">
        <f>$I2947</f>
        <v/>
      </c>
      <c r="S2947" s="67">
        <f>$K2947</f>
        <v/>
      </c>
      <c r="T2947" s="67">
        <f>IFERROR(INDEX(Clients!$G$2:$G$1020,MATCH($E2947,Clients!$A$2:$A$1020,0)),"")</f>
        <v/>
      </c>
      <c r="U2947" s="67">
        <f>IFERROR(INDEX(Clients!$I$2:$I$1020,MATCH($E2947,Clients!$A$2:$A$1020,0)),"")</f>
        <v/>
      </c>
      <c r="V2947" s="69">
        <f>1</f>
        <v/>
      </c>
      <c r="W2947" s="69">
        <f>IF($N2947="Accepté",1,0)</f>
        <v/>
      </c>
      <c r="X2947" s="68">
        <f>$M2947*$W2947</f>
        <v/>
      </c>
      <c r="Y2947" s="68">
        <f>IF($N2947="En cours",0,$M2947)</f>
        <v/>
      </c>
      <c r="Z2947" s="69">
        <f>IF($P2947="",0,1)</f>
        <v/>
      </c>
      <c r="AA2947" s="70">
        <f>IF($P2947="",0,$P2947)</f>
        <v/>
      </c>
      <c r="AB2947" s="69">
        <f>IF(AND($P2947&lt;&gt;"",$P2947&lt;=Paramètres!$C$14),1,0)</f>
        <v/>
      </c>
      <c r="AC2947" s="67">
        <f>IF($P2947="","Jamais relancé",IF($P2947&lt;=3,"0-3 j",IF($P2947&lt;=7,"4-7 j",IF($P2947&lt;=15,"8-15 j","Plus de 15 j"))))</f>
        <v/>
      </c>
      <c r="AD2947" s="67">
        <f>IF($M2947&lt;=1000,"Moins de 1 k€",IF($M2947&lt;=5000,"1 à 5 k€",IF($M2947&lt;=15000,"5 à 15 k€","Plus de 15 k€")))</f>
        <v/>
      </c>
    </row>
    <row r="2948">
      <c r="A2948" s="65" t="inlineStr">
        <is>
          <t>DEV-02947</t>
        </is>
      </c>
      <c r="B2948" s="66" t="n">
        <v>46169</v>
      </c>
      <c r="C2948" s="65" t="inlineStr">
        <is>
          <t>2026-05</t>
        </is>
      </c>
      <c r="D2948" s="65" t="inlineStr">
        <is>
          <t>2025-2026</t>
        </is>
      </c>
      <c r="E2948" s="65" t="inlineStr">
        <is>
          <t>CLI-0472</t>
        </is>
      </c>
      <c r="F2948" s="65" t="inlineStr">
        <is>
          <t>Professionnel</t>
        </is>
      </c>
      <c r="G2948" s="65" t="inlineStr">
        <is>
          <t>Bordeaux</t>
        </is>
      </c>
      <c r="H2948" s="65" t="inlineStr">
        <is>
          <t>Karim Belkacem</t>
        </is>
      </c>
      <c r="I2948" s="65" t="inlineStr">
        <is>
          <t>Électricité</t>
        </is>
      </c>
      <c r="J2948" s="65" t="inlineStr">
        <is>
          <t>EL-002</t>
        </is>
      </c>
      <c r="K2948" s="65" t="inlineStr">
        <is>
          <t>Installation borne de recharge VE</t>
        </is>
      </c>
      <c r="L2948" s="67" t="n">
        <v>1</v>
      </c>
      <c r="M2948" s="68" t="n">
        <v>2457.72</v>
      </c>
      <c r="N2948" s="65" t="inlineStr">
        <is>
          <t>Refusé</t>
        </is>
      </c>
      <c r="O2948" s="66" t="n">
        <v>46172</v>
      </c>
      <c r="P2948" s="67" t="n">
        <v>9</v>
      </c>
      <c r="Q2948" s="67" t="n">
        <v>0</v>
      </c>
      <c r="R2948" s="67">
        <f>$I2948</f>
        <v/>
      </c>
      <c r="S2948" s="67">
        <f>$K2948</f>
        <v/>
      </c>
      <c r="T2948" s="67">
        <f>IFERROR(INDEX(Clients!$G$2:$G$1020,MATCH($E2948,Clients!$A$2:$A$1020,0)),"")</f>
        <v/>
      </c>
      <c r="U2948" s="67">
        <f>IFERROR(INDEX(Clients!$I$2:$I$1020,MATCH($E2948,Clients!$A$2:$A$1020,0)),"")</f>
        <v/>
      </c>
      <c r="V2948" s="69">
        <f>1</f>
        <v/>
      </c>
      <c r="W2948" s="69">
        <f>IF($N2948="Accepté",1,0)</f>
        <v/>
      </c>
      <c r="X2948" s="68">
        <f>$M2948*$W2948</f>
        <v/>
      </c>
      <c r="Y2948" s="68">
        <f>IF($N2948="En cours",0,$M2948)</f>
        <v/>
      </c>
      <c r="Z2948" s="69">
        <f>IF($P2948="",0,1)</f>
        <v/>
      </c>
      <c r="AA2948" s="70">
        <f>IF($P2948="",0,$P2948)</f>
        <v/>
      </c>
      <c r="AB2948" s="69">
        <f>IF(AND($P2948&lt;&gt;"",$P2948&lt;=Paramètres!$C$14),1,0)</f>
        <v/>
      </c>
      <c r="AC2948" s="67">
        <f>IF($P2948="","Jamais relancé",IF($P2948&lt;=3,"0-3 j",IF($P2948&lt;=7,"4-7 j",IF($P2948&lt;=15,"8-15 j","Plus de 15 j"))))</f>
        <v/>
      </c>
      <c r="AD2948" s="67">
        <f>IF($M2948&lt;=1000,"Moins de 1 k€",IF($M2948&lt;=5000,"1 à 5 k€",IF($M2948&lt;=15000,"5 à 15 k€","Plus de 15 k€")))</f>
        <v/>
      </c>
    </row>
    <row r="2949">
      <c r="A2949" s="65" t="inlineStr">
        <is>
          <t>DEV-02948</t>
        </is>
      </c>
      <c r="B2949" s="66" t="n">
        <v>46169</v>
      </c>
      <c r="C2949" s="65" t="inlineStr">
        <is>
          <t>2026-05</t>
        </is>
      </c>
      <c r="D2949" s="65" t="inlineStr">
        <is>
          <t>2025-2026</t>
        </is>
      </c>
      <c r="E2949" s="65" t="inlineStr">
        <is>
          <t>CLI-0920</t>
        </is>
      </c>
      <c r="F2949" s="65" t="inlineStr">
        <is>
          <t>Collectivité</t>
        </is>
      </c>
      <c r="G2949" s="65" t="inlineStr">
        <is>
          <t>Toulouse</t>
        </is>
      </c>
      <c r="H2949" s="65" t="inlineStr">
        <is>
          <t>Nadia Cherif</t>
        </is>
      </c>
      <c r="I2949" s="65" t="inlineStr">
        <is>
          <t>Chauffage</t>
        </is>
      </c>
      <c r="J2949" s="65" t="inlineStr">
        <is>
          <t>CH-004</t>
        </is>
      </c>
      <c r="K2949" s="65" t="inlineStr">
        <is>
          <t>Remplacement radiateurs (lot de 5)</t>
        </is>
      </c>
      <c r="L2949" s="67" t="n">
        <v>1</v>
      </c>
      <c r="M2949" s="68" t="n">
        <v>7090.31</v>
      </c>
      <c r="N2949" s="65" t="inlineStr">
        <is>
          <t>Refusé</t>
        </is>
      </c>
      <c r="O2949" s="66" t="n">
        <v>46202</v>
      </c>
      <c r="P2949" s="67" t="n">
        <v>9</v>
      </c>
      <c r="Q2949" s="67" t="n">
        <v>1</v>
      </c>
      <c r="R2949" s="67">
        <f>$I2949</f>
        <v/>
      </c>
      <c r="S2949" s="67">
        <f>$K2949</f>
        <v/>
      </c>
      <c r="T2949" s="67">
        <f>IFERROR(INDEX(Clients!$G$2:$G$1020,MATCH($E2949,Clients!$A$2:$A$1020,0)),"")</f>
        <v/>
      </c>
      <c r="U2949" s="67">
        <f>IFERROR(INDEX(Clients!$I$2:$I$1020,MATCH($E2949,Clients!$A$2:$A$1020,0)),"")</f>
        <v/>
      </c>
      <c r="V2949" s="69">
        <f>1</f>
        <v/>
      </c>
      <c r="W2949" s="69">
        <f>IF($N2949="Accepté",1,0)</f>
        <v/>
      </c>
      <c r="X2949" s="68">
        <f>$M2949*$W2949</f>
        <v/>
      </c>
      <c r="Y2949" s="68">
        <f>IF($N2949="En cours",0,$M2949)</f>
        <v/>
      </c>
      <c r="Z2949" s="69">
        <f>IF($P2949="",0,1)</f>
        <v/>
      </c>
      <c r="AA2949" s="70">
        <f>IF($P2949="",0,$P2949)</f>
        <v/>
      </c>
      <c r="AB2949" s="69">
        <f>IF(AND($P2949&lt;&gt;"",$P2949&lt;=Paramètres!$C$14),1,0)</f>
        <v/>
      </c>
      <c r="AC2949" s="67">
        <f>IF($P2949="","Jamais relancé",IF($P2949&lt;=3,"0-3 j",IF($P2949&lt;=7,"4-7 j",IF($P2949&lt;=15,"8-15 j","Plus de 15 j"))))</f>
        <v/>
      </c>
      <c r="AD2949" s="67">
        <f>IF($M2949&lt;=1000,"Moins de 1 k€",IF($M2949&lt;=5000,"1 à 5 k€",IF($M2949&lt;=15000,"5 à 15 k€","Plus de 15 k€")))</f>
        <v/>
      </c>
    </row>
    <row r="2950">
      <c r="A2950" s="65" t="inlineStr">
        <is>
          <t>DEV-02949</t>
        </is>
      </c>
      <c r="B2950" s="66" t="n">
        <v>46169</v>
      </c>
      <c r="C2950" s="65" t="inlineStr">
        <is>
          <t>2026-05</t>
        </is>
      </c>
      <c r="D2950" s="65" t="inlineStr">
        <is>
          <t>2025-2026</t>
        </is>
      </c>
      <c r="E2950" s="65" t="inlineStr">
        <is>
          <t>CLI-0078</t>
        </is>
      </c>
      <c r="F2950" s="65" t="inlineStr">
        <is>
          <t>Collectivité</t>
        </is>
      </c>
      <c r="G2950" s="65" t="inlineStr">
        <is>
          <t>Toulouse</t>
        </is>
      </c>
      <c r="H2950" s="65" t="inlineStr">
        <is>
          <t>Nadia Cherif</t>
        </is>
      </c>
      <c r="I2950" s="65" t="inlineStr">
        <is>
          <t>Chauffage</t>
        </is>
      </c>
      <c r="J2950" s="65" t="inlineStr">
        <is>
          <t>CH-001</t>
        </is>
      </c>
      <c r="K2950" s="65" t="inlineStr">
        <is>
          <t>Installation chaudière gaz condensation</t>
        </is>
      </c>
      <c r="L2950" s="67" t="n">
        <v>1</v>
      </c>
      <c r="M2950" s="68" t="n">
        <v>10861.18</v>
      </c>
      <c r="N2950" s="65" t="inlineStr">
        <is>
          <t>Sans réponse</t>
        </is>
      </c>
      <c r="O2950" s="66" t="n">
        <v>46194</v>
      </c>
      <c r="P2950" s="67" t="n">
        <v>11</v>
      </c>
      <c r="Q2950" s="67" t="n">
        <v>2</v>
      </c>
      <c r="R2950" s="67">
        <f>$I2950</f>
        <v/>
      </c>
      <c r="S2950" s="67">
        <f>$K2950</f>
        <v/>
      </c>
      <c r="T2950" s="67">
        <f>IFERROR(INDEX(Clients!$G$2:$G$1020,MATCH($E2950,Clients!$A$2:$A$1020,0)),"")</f>
        <v/>
      </c>
      <c r="U2950" s="67">
        <f>IFERROR(INDEX(Clients!$I$2:$I$1020,MATCH($E2950,Clients!$A$2:$A$1020,0)),"")</f>
        <v/>
      </c>
      <c r="V2950" s="69">
        <f>1</f>
        <v/>
      </c>
      <c r="W2950" s="69">
        <f>IF($N2950="Accepté",1,0)</f>
        <v/>
      </c>
      <c r="X2950" s="68">
        <f>$M2950*$W2950</f>
        <v/>
      </c>
      <c r="Y2950" s="68">
        <f>IF($N2950="En cours",0,$M2950)</f>
        <v/>
      </c>
      <c r="Z2950" s="69">
        <f>IF($P2950="",0,1)</f>
        <v/>
      </c>
      <c r="AA2950" s="70">
        <f>IF($P2950="",0,$P2950)</f>
        <v/>
      </c>
      <c r="AB2950" s="69">
        <f>IF(AND($P2950&lt;&gt;"",$P2950&lt;=Paramètres!$C$14),1,0)</f>
        <v/>
      </c>
      <c r="AC2950" s="67">
        <f>IF($P2950="","Jamais relancé",IF($P2950&lt;=3,"0-3 j",IF($P2950&lt;=7,"4-7 j",IF($P2950&lt;=15,"8-15 j","Plus de 15 j"))))</f>
        <v/>
      </c>
      <c r="AD2950" s="67">
        <f>IF($M2950&lt;=1000,"Moins de 1 k€",IF($M2950&lt;=5000,"1 à 5 k€",IF($M2950&lt;=15000,"5 à 15 k€","Plus de 15 k€")))</f>
        <v/>
      </c>
    </row>
    <row r="2951">
      <c r="A2951" s="65" t="inlineStr">
        <is>
          <t>DEV-02950</t>
        </is>
      </c>
      <c r="B2951" s="66" t="n">
        <v>46169</v>
      </c>
      <c r="C2951" s="65" t="inlineStr">
        <is>
          <t>2026-05</t>
        </is>
      </c>
      <c r="D2951" s="65" t="inlineStr">
        <is>
          <t>2025-2026</t>
        </is>
      </c>
      <c r="E2951" s="65" t="inlineStr">
        <is>
          <t>CLI-0902</t>
        </is>
      </c>
      <c r="F2951" s="65" t="inlineStr">
        <is>
          <t>Professionnel</t>
        </is>
      </c>
      <c r="G2951" s="65" t="inlineStr">
        <is>
          <t>Bordeaux</t>
        </is>
      </c>
      <c r="H2951" s="65" t="inlineStr">
        <is>
          <t>Karim Belkacem</t>
        </is>
      </c>
      <c r="I2951" s="65" t="inlineStr">
        <is>
          <t>Chauffage</t>
        </is>
      </c>
      <c r="J2951" s="65" t="inlineStr">
        <is>
          <t>CH-004</t>
        </is>
      </c>
      <c r="K2951" s="65" t="inlineStr">
        <is>
          <t>Remplacement radiateurs (lot de 5)</t>
        </is>
      </c>
      <c r="L2951" s="67" t="n">
        <v>1</v>
      </c>
      <c r="M2951" s="68" t="n">
        <v>4592.34</v>
      </c>
      <c r="N2951" s="65" t="inlineStr">
        <is>
          <t>Accepté</t>
        </is>
      </c>
      <c r="O2951" s="66" t="n">
        <v>46202</v>
      </c>
      <c r="P2951" s="67" t="n">
        <v>10</v>
      </c>
      <c r="Q2951" s="67" t="n">
        <v>2</v>
      </c>
      <c r="R2951" s="67">
        <f>$I2951</f>
        <v/>
      </c>
      <c r="S2951" s="67">
        <f>$K2951</f>
        <v/>
      </c>
      <c r="T2951" s="67">
        <f>IFERROR(INDEX(Clients!$G$2:$G$1020,MATCH($E2951,Clients!$A$2:$A$1020,0)),"")</f>
        <v/>
      </c>
      <c r="U2951" s="67">
        <f>IFERROR(INDEX(Clients!$I$2:$I$1020,MATCH($E2951,Clients!$A$2:$A$1020,0)),"")</f>
        <v/>
      </c>
      <c r="V2951" s="69">
        <f>1</f>
        <v/>
      </c>
      <c r="W2951" s="69">
        <f>IF($N2951="Accepté",1,0)</f>
        <v/>
      </c>
      <c r="X2951" s="68">
        <f>$M2951*$W2951</f>
        <v/>
      </c>
      <c r="Y2951" s="68">
        <f>IF($N2951="En cours",0,$M2951)</f>
        <v/>
      </c>
      <c r="Z2951" s="69">
        <f>IF($P2951="",0,1)</f>
        <v/>
      </c>
      <c r="AA2951" s="70">
        <f>IF($P2951="",0,$P2951)</f>
        <v/>
      </c>
      <c r="AB2951" s="69">
        <f>IF(AND($P2951&lt;&gt;"",$P2951&lt;=Paramètres!$C$14),1,0)</f>
        <v/>
      </c>
      <c r="AC2951" s="67">
        <f>IF($P2951="","Jamais relancé",IF($P2951&lt;=3,"0-3 j",IF($P2951&lt;=7,"4-7 j",IF($P2951&lt;=15,"8-15 j","Plus de 15 j"))))</f>
        <v/>
      </c>
      <c r="AD2951" s="67">
        <f>IF($M2951&lt;=1000,"Moins de 1 k€",IF($M2951&lt;=5000,"1 à 5 k€",IF($M2951&lt;=15000,"5 à 15 k€","Plus de 15 k€")))</f>
        <v/>
      </c>
    </row>
    <row r="2952">
      <c r="A2952" s="65" t="inlineStr">
        <is>
          <t>DEV-02951</t>
        </is>
      </c>
      <c r="B2952" s="66" t="n">
        <v>46169</v>
      </c>
      <c r="C2952" s="65" t="inlineStr">
        <is>
          <t>2026-05</t>
        </is>
      </c>
      <c r="D2952" s="65" t="inlineStr">
        <is>
          <t>2025-2026</t>
        </is>
      </c>
      <c r="E2952" s="65" t="inlineStr">
        <is>
          <t>CLI-0978</t>
        </is>
      </c>
      <c r="F2952" s="65" t="inlineStr">
        <is>
          <t>Particulier</t>
        </is>
      </c>
      <c r="G2952" s="65" t="inlineStr">
        <is>
          <t>Montpellier</t>
        </is>
      </c>
      <c r="H2952" s="65" t="inlineStr">
        <is>
          <t>Thomas Rey</t>
        </is>
      </c>
      <c r="I2952" s="65" t="inlineStr">
        <is>
          <t>Électricité</t>
        </is>
      </c>
      <c r="J2952" s="65" t="inlineStr">
        <is>
          <t>EL-004</t>
        </is>
      </c>
      <c r="K2952" s="65" t="inlineStr">
        <is>
          <t>Éclairage LED locaux professionnels</t>
        </is>
      </c>
      <c r="L2952" s="67" t="n">
        <v>1</v>
      </c>
      <c r="M2952" s="68" t="n">
        <v>3764.08</v>
      </c>
      <c r="N2952" s="65" t="inlineStr">
        <is>
          <t>Sans réponse</t>
        </is>
      </c>
      <c r="O2952" s="66" t="n">
        <v>46173</v>
      </c>
      <c r="P2952" s="67" t="n">
        <v>8</v>
      </c>
      <c r="Q2952" s="67" t="n">
        <v>0</v>
      </c>
      <c r="R2952" s="67">
        <f>$I2952</f>
        <v/>
      </c>
      <c r="S2952" s="67">
        <f>$K2952</f>
        <v/>
      </c>
      <c r="T2952" s="67">
        <f>IFERROR(INDEX(Clients!$G$2:$G$1020,MATCH($E2952,Clients!$A$2:$A$1020,0)),"")</f>
        <v/>
      </c>
      <c r="U2952" s="67">
        <f>IFERROR(INDEX(Clients!$I$2:$I$1020,MATCH($E2952,Clients!$A$2:$A$1020,0)),"")</f>
        <v/>
      </c>
      <c r="V2952" s="69">
        <f>1</f>
        <v/>
      </c>
      <c r="W2952" s="69">
        <f>IF($N2952="Accepté",1,0)</f>
        <v/>
      </c>
      <c r="X2952" s="68">
        <f>$M2952*$W2952</f>
        <v/>
      </c>
      <c r="Y2952" s="68">
        <f>IF($N2952="En cours",0,$M2952)</f>
        <v/>
      </c>
      <c r="Z2952" s="69">
        <f>IF($P2952="",0,1)</f>
        <v/>
      </c>
      <c r="AA2952" s="70">
        <f>IF($P2952="",0,$P2952)</f>
        <v/>
      </c>
      <c r="AB2952" s="69">
        <f>IF(AND($P2952&lt;&gt;"",$P2952&lt;=Paramètres!$C$14),1,0)</f>
        <v/>
      </c>
      <c r="AC2952" s="67">
        <f>IF($P2952="","Jamais relancé",IF($P2952&lt;=3,"0-3 j",IF($P2952&lt;=7,"4-7 j",IF($P2952&lt;=15,"8-15 j","Plus de 15 j"))))</f>
        <v/>
      </c>
      <c r="AD2952" s="67">
        <f>IF($M2952&lt;=1000,"Moins de 1 k€",IF($M2952&lt;=5000,"1 à 5 k€",IF($M2952&lt;=15000,"5 à 15 k€","Plus de 15 k€")))</f>
        <v/>
      </c>
    </row>
    <row r="2953">
      <c r="A2953" s="65" t="inlineStr">
        <is>
          <t>DEV-02952</t>
        </is>
      </c>
      <c r="B2953" s="66" t="n">
        <v>46169</v>
      </c>
      <c r="C2953" s="65" t="inlineStr">
        <is>
          <t>2026-05</t>
        </is>
      </c>
      <c r="D2953" s="65" t="inlineStr">
        <is>
          <t>2025-2026</t>
        </is>
      </c>
      <c r="E2953" s="65" t="inlineStr">
        <is>
          <t>CLI-0556</t>
        </is>
      </c>
      <c r="F2953" s="65" t="inlineStr">
        <is>
          <t>Professionnel</t>
        </is>
      </c>
      <c r="G2953" s="65" t="inlineStr">
        <is>
          <t>Montpellier</t>
        </is>
      </c>
      <c r="H2953" s="65" t="inlineStr">
        <is>
          <t>Thomas Rey</t>
        </is>
      </c>
      <c r="I2953" s="65" t="inlineStr">
        <is>
          <t>Salle de bain</t>
        </is>
      </c>
      <c r="J2953" s="65" t="inlineStr">
        <is>
          <t>SB-001</t>
        </is>
      </c>
      <c r="K2953" s="65" t="inlineStr">
        <is>
          <t>Rénovation salle de bain complète</t>
        </is>
      </c>
      <c r="L2953" s="67" t="n">
        <v>1</v>
      </c>
      <c r="M2953" s="68" t="n">
        <v>19993.17</v>
      </c>
      <c r="N2953" s="65" t="inlineStr">
        <is>
          <t>Sans réponse</t>
        </is>
      </c>
      <c r="O2953" s="66" t="n">
        <v>46202</v>
      </c>
      <c r="P2953" s="67" t="n">
        <v>1</v>
      </c>
      <c r="Q2953" s="67" t="n">
        <v>3</v>
      </c>
      <c r="R2953" s="67">
        <f>$I2953</f>
        <v/>
      </c>
      <c r="S2953" s="67">
        <f>$K2953</f>
        <v/>
      </c>
      <c r="T2953" s="67">
        <f>IFERROR(INDEX(Clients!$G$2:$G$1020,MATCH($E2953,Clients!$A$2:$A$1020,0)),"")</f>
        <v/>
      </c>
      <c r="U2953" s="67">
        <f>IFERROR(INDEX(Clients!$I$2:$I$1020,MATCH($E2953,Clients!$A$2:$A$1020,0)),"")</f>
        <v/>
      </c>
      <c r="V2953" s="69">
        <f>1</f>
        <v/>
      </c>
      <c r="W2953" s="69">
        <f>IF($N2953="Accepté",1,0)</f>
        <v/>
      </c>
      <c r="X2953" s="68">
        <f>$M2953*$W2953</f>
        <v/>
      </c>
      <c r="Y2953" s="68">
        <f>IF($N2953="En cours",0,$M2953)</f>
        <v/>
      </c>
      <c r="Z2953" s="69">
        <f>IF($P2953="",0,1)</f>
        <v/>
      </c>
      <c r="AA2953" s="70">
        <f>IF($P2953="",0,$P2953)</f>
        <v/>
      </c>
      <c r="AB2953" s="69">
        <f>IF(AND($P2953&lt;&gt;"",$P2953&lt;=Paramètres!$C$14),1,0)</f>
        <v/>
      </c>
      <c r="AC2953" s="67">
        <f>IF($P2953="","Jamais relancé",IF($P2953&lt;=3,"0-3 j",IF($P2953&lt;=7,"4-7 j",IF($P2953&lt;=15,"8-15 j","Plus de 15 j"))))</f>
        <v/>
      </c>
      <c r="AD2953" s="67">
        <f>IF($M2953&lt;=1000,"Moins de 1 k€",IF($M2953&lt;=5000,"1 à 5 k€",IF($M2953&lt;=15000,"5 à 15 k€","Plus de 15 k€")))</f>
        <v/>
      </c>
    </row>
    <row r="2954">
      <c r="A2954" s="65" t="inlineStr">
        <is>
          <t>DEV-02953</t>
        </is>
      </c>
      <c r="B2954" s="66" t="n">
        <v>46170</v>
      </c>
      <c r="C2954" s="65" t="inlineStr">
        <is>
          <t>2026-05</t>
        </is>
      </c>
      <c r="D2954" s="65" t="inlineStr">
        <is>
          <t>2025-2026</t>
        </is>
      </c>
      <c r="E2954" s="65" t="inlineStr">
        <is>
          <t>CLI-0135</t>
        </is>
      </c>
      <c r="F2954" s="65" t="inlineStr">
        <is>
          <t>Professionnel</t>
        </is>
      </c>
      <c r="G2954" s="65" t="inlineStr">
        <is>
          <t>Bordeaux</t>
        </is>
      </c>
      <c r="H2954" s="65" t="inlineStr">
        <is>
          <t>Karim Belkacem</t>
        </is>
      </c>
      <c r="I2954" s="65" t="inlineStr">
        <is>
          <t>Plomberie</t>
        </is>
      </c>
      <c r="J2954" s="65" t="inlineStr">
        <is>
          <t>PR-004</t>
        </is>
      </c>
      <c r="K2954" s="65" t="inlineStr">
        <is>
          <t>Remplacement colonne d'évacuation</t>
        </is>
      </c>
      <c r="L2954" s="67" t="n">
        <v>1</v>
      </c>
      <c r="M2954" s="68" t="n">
        <v>10018.57</v>
      </c>
      <c r="N2954" s="65" t="inlineStr">
        <is>
          <t>Sans réponse</t>
        </is>
      </c>
      <c r="O2954" s="66" t="n">
        <v>46179</v>
      </c>
      <c r="P2954" s="67" t="n">
        <v>2</v>
      </c>
      <c r="Q2954" s="67" t="n">
        <v>1</v>
      </c>
      <c r="R2954" s="67">
        <f>$I2954</f>
        <v/>
      </c>
      <c r="S2954" s="67">
        <f>$K2954</f>
        <v/>
      </c>
      <c r="T2954" s="67">
        <f>IFERROR(INDEX(Clients!$G$2:$G$1020,MATCH($E2954,Clients!$A$2:$A$1020,0)),"")</f>
        <v/>
      </c>
      <c r="U2954" s="67">
        <f>IFERROR(INDEX(Clients!$I$2:$I$1020,MATCH($E2954,Clients!$A$2:$A$1020,0)),"")</f>
        <v/>
      </c>
      <c r="V2954" s="69">
        <f>1</f>
        <v/>
      </c>
      <c r="W2954" s="69">
        <f>IF($N2954="Accepté",1,0)</f>
        <v/>
      </c>
      <c r="X2954" s="68">
        <f>$M2954*$W2954</f>
        <v/>
      </c>
      <c r="Y2954" s="68">
        <f>IF($N2954="En cours",0,$M2954)</f>
        <v/>
      </c>
      <c r="Z2954" s="69">
        <f>IF($P2954="",0,1)</f>
        <v/>
      </c>
      <c r="AA2954" s="70">
        <f>IF($P2954="",0,$P2954)</f>
        <v/>
      </c>
      <c r="AB2954" s="69">
        <f>IF(AND($P2954&lt;&gt;"",$P2954&lt;=Paramètres!$C$14),1,0)</f>
        <v/>
      </c>
      <c r="AC2954" s="67">
        <f>IF($P2954="","Jamais relancé",IF($P2954&lt;=3,"0-3 j",IF($P2954&lt;=7,"4-7 j",IF($P2954&lt;=15,"8-15 j","Plus de 15 j"))))</f>
        <v/>
      </c>
      <c r="AD2954" s="67">
        <f>IF($M2954&lt;=1000,"Moins de 1 k€",IF($M2954&lt;=5000,"1 à 5 k€",IF($M2954&lt;=15000,"5 à 15 k€","Plus de 15 k€")))</f>
        <v/>
      </c>
    </row>
    <row r="2955">
      <c r="A2955" s="65" t="inlineStr">
        <is>
          <t>DEV-02954</t>
        </is>
      </c>
      <c r="B2955" s="66" t="n">
        <v>46170</v>
      </c>
      <c r="C2955" s="65" t="inlineStr">
        <is>
          <t>2026-05</t>
        </is>
      </c>
      <c r="D2955" s="65" t="inlineStr">
        <is>
          <t>2025-2026</t>
        </is>
      </c>
      <c r="E2955" s="65" t="inlineStr">
        <is>
          <t>CLI-0010</t>
        </is>
      </c>
      <c r="F2955" s="65" t="inlineStr">
        <is>
          <t>Particulier</t>
        </is>
      </c>
      <c r="G2955" s="65" t="inlineStr">
        <is>
          <t>Bordeaux</t>
        </is>
      </c>
      <c r="H2955" s="65" t="inlineStr">
        <is>
          <t>Karim Belkacem</t>
        </is>
      </c>
      <c r="I2955" s="65" t="inlineStr">
        <is>
          <t>Salle de bain</t>
        </is>
      </c>
      <c r="J2955" s="65" t="inlineStr">
        <is>
          <t>SB-002</t>
        </is>
      </c>
      <c r="K2955" s="65" t="inlineStr">
        <is>
          <t>Remplacement baignoire par douche</t>
        </is>
      </c>
      <c r="L2955" s="67" t="n">
        <v>1</v>
      </c>
      <c r="M2955" s="68" t="n">
        <v>3650.38</v>
      </c>
      <c r="N2955" s="65" t="inlineStr">
        <is>
          <t>Refusé</t>
        </is>
      </c>
      <c r="O2955" s="66" t="n">
        <v>46193</v>
      </c>
      <c r="P2955" s="67" t="n">
        <v>11</v>
      </c>
      <c r="Q2955" s="67" t="n">
        <v>1</v>
      </c>
      <c r="R2955" s="67">
        <f>$I2955</f>
        <v/>
      </c>
      <c r="S2955" s="67">
        <f>$K2955</f>
        <v/>
      </c>
      <c r="T2955" s="67">
        <f>IFERROR(INDEX(Clients!$G$2:$G$1020,MATCH($E2955,Clients!$A$2:$A$1020,0)),"")</f>
        <v/>
      </c>
      <c r="U2955" s="67">
        <f>IFERROR(INDEX(Clients!$I$2:$I$1020,MATCH($E2955,Clients!$A$2:$A$1020,0)),"")</f>
        <v/>
      </c>
      <c r="V2955" s="69">
        <f>1</f>
        <v/>
      </c>
      <c r="W2955" s="69">
        <f>IF($N2955="Accepté",1,0)</f>
        <v/>
      </c>
      <c r="X2955" s="68">
        <f>$M2955*$W2955</f>
        <v/>
      </c>
      <c r="Y2955" s="68">
        <f>IF($N2955="En cours",0,$M2955)</f>
        <v/>
      </c>
      <c r="Z2955" s="69">
        <f>IF($P2955="",0,1)</f>
        <v/>
      </c>
      <c r="AA2955" s="70">
        <f>IF($P2955="",0,$P2955)</f>
        <v/>
      </c>
      <c r="AB2955" s="69">
        <f>IF(AND($P2955&lt;&gt;"",$P2955&lt;=Paramètres!$C$14),1,0)</f>
        <v/>
      </c>
      <c r="AC2955" s="67">
        <f>IF($P2955="","Jamais relancé",IF($P2955&lt;=3,"0-3 j",IF($P2955&lt;=7,"4-7 j",IF($P2955&lt;=15,"8-15 j","Plus de 15 j"))))</f>
        <v/>
      </c>
      <c r="AD2955" s="67">
        <f>IF($M2955&lt;=1000,"Moins de 1 k€",IF($M2955&lt;=5000,"1 à 5 k€",IF($M2955&lt;=15000,"5 à 15 k€","Plus de 15 k€")))</f>
        <v/>
      </c>
    </row>
    <row r="2956">
      <c r="A2956" s="65" t="inlineStr">
        <is>
          <t>DEV-02955</t>
        </is>
      </c>
      <c r="B2956" s="66" t="n">
        <v>46171</v>
      </c>
      <c r="C2956" s="65" t="inlineStr">
        <is>
          <t>2026-05</t>
        </is>
      </c>
      <c r="D2956" s="65" t="inlineStr">
        <is>
          <t>2025-2026</t>
        </is>
      </c>
      <c r="E2956" s="65" t="inlineStr">
        <is>
          <t>CLI-0069</t>
        </is>
      </c>
      <c r="F2956" s="65" t="inlineStr">
        <is>
          <t>Professionnel</t>
        </is>
      </c>
      <c r="G2956" s="65" t="inlineStr">
        <is>
          <t>Toulouse</t>
        </is>
      </c>
      <c r="H2956" s="65" t="inlineStr">
        <is>
          <t>Nadia Cherif</t>
        </is>
      </c>
      <c r="I2956" s="65" t="inlineStr">
        <is>
          <t>Salle de bain</t>
        </is>
      </c>
      <c r="J2956" s="65" t="inlineStr">
        <is>
          <t>SB-002</t>
        </is>
      </c>
      <c r="K2956" s="65" t="inlineStr">
        <is>
          <t>Remplacement baignoire par douche</t>
        </is>
      </c>
      <c r="L2956" s="67" t="n">
        <v>1</v>
      </c>
      <c r="M2956" s="68" t="n">
        <v>6416.78</v>
      </c>
      <c r="N2956" s="65" t="inlineStr">
        <is>
          <t>Sans réponse</t>
        </is>
      </c>
      <c r="O2956" s="66" t="n">
        <v>46182</v>
      </c>
      <c r="P2956" s="67" t="n"/>
      <c r="Q2956" s="67" t="n">
        <v>0</v>
      </c>
      <c r="R2956" s="67">
        <f>$I2956</f>
        <v/>
      </c>
      <c r="S2956" s="67">
        <f>$K2956</f>
        <v/>
      </c>
      <c r="T2956" s="67">
        <f>IFERROR(INDEX(Clients!$G$2:$G$1020,MATCH($E2956,Clients!$A$2:$A$1020,0)),"")</f>
        <v/>
      </c>
      <c r="U2956" s="67">
        <f>IFERROR(INDEX(Clients!$I$2:$I$1020,MATCH($E2956,Clients!$A$2:$A$1020,0)),"")</f>
        <v/>
      </c>
      <c r="V2956" s="69">
        <f>1</f>
        <v/>
      </c>
      <c r="W2956" s="69">
        <f>IF($N2956="Accepté",1,0)</f>
        <v/>
      </c>
      <c r="X2956" s="68">
        <f>$M2956*$W2956</f>
        <v/>
      </c>
      <c r="Y2956" s="68">
        <f>IF($N2956="En cours",0,$M2956)</f>
        <v/>
      </c>
      <c r="Z2956" s="69">
        <f>IF($P2956="",0,1)</f>
        <v/>
      </c>
      <c r="AA2956" s="70">
        <f>IF($P2956="",0,$P2956)</f>
        <v/>
      </c>
      <c r="AB2956" s="69">
        <f>IF(AND($P2956&lt;&gt;"",$P2956&lt;=Paramètres!$C$14),1,0)</f>
        <v/>
      </c>
      <c r="AC2956" s="67">
        <f>IF($P2956="","Jamais relancé",IF($P2956&lt;=3,"0-3 j",IF($P2956&lt;=7,"4-7 j",IF($P2956&lt;=15,"8-15 j","Plus de 15 j"))))</f>
        <v/>
      </c>
      <c r="AD2956" s="67">
        <f>IF($M2956&lt;=1000,"Moins de 1 k€",IF($M2956&lt;=5000,"1 à 5 k€",IF($M2956&lt;=15000,"5 à 15 k€","Plus de 15 k€")))</f>
        <v/>
      </c>
    </row>
    <row r="2957">
      <c r="A2957" s="65" t="inlineStr">
        <is>
          <t>DEV-02956</t>
        </is>
      </c>
      <c r="B2957" s="66" t="n">
        <v>46171</v>
      </c>
      <c r="C2957" s="65" t="inlineStr">
        <is>
          <t>2026-05</t>
        </is>
      </c>
      <c r="D2957" s="65" t="inlineStr">
        <is>
          <t>2025-2026</t>
        </is>
      </c>
      <c r="E2957" s="65" t="inlineStr">
        <is>
          <t>CLI-0170</t>
        </is>
      </c>
      <c r="F2957" s="65" t="inlineStr">
        <is>
          <t>Particulier</t>
        </is>
      </c>
      <c r="G2957" s="65" t="inlineStr">
        <is>
          <t>Toulouse</t>
        </is>
      </c>
      <c r="H2957" s="65" t="inlineStr">
        <is>
          <t>Nadia Cherif</t>
        </is>
      </c>
      <c r="I2957" s="65" t="inlineStr">
        <is>
          <t>Salle de bain</t>
        </is>
      </c>
      <c r="J2957" s="65" t="inlineStr">
        <is>
          <t>SB-003</t>
        </is>
      </c>
      <c r="K2957" s="65" t="inlineStr">
        <is>
          <t>Pose meuble vasque + robinetterie</t>
        </is>
      </c>
      <c r="L2957" s="67" t="n">
        <v>1</v>
      </c>
      <c r="M2957" s="68" t="n">
        <v>1135.25</v>
      </c>
      <c r="N2957" s="65" t="inlineStr">
        <is>
          <t>Accepté</t>
        </is>
      </c>
      <c r="O2957" s="66" t="n">
        <v>46195</v>
      </c>
      <c r="P2957" s="67" t="n">
        <v>5</v>
      </c>
      <c r="Q2957" s="67" t="n">
        <v>3</v>
      </c>
      <c r="R2957" s="67">
        <f>$I2957</f>
        <v/>
      </c>
      <c r="S2957" s="67">
        <f>$K2957</f>
        <v/>
      </c>
      <c r="T2957" s="67">
        <f>IFERROR(INDEX(Clients!$G$2:$G$1020,MATCH($E2957,Clients!$A$2:$A$1020,0)),"")</f>
        <v/>
      </c>
      <c r="U2957" s="67">
        <f>IFERROR(INDEX(Clients!$I$2:$I$1020,MATCH($E2957,Clients!$A$2:$A$1020,0)),"")</f>
        <v/>
      </c>
      <c r="V2957" s="69">
        <f>1</f>
        <v/>
      </c>
      <c r="W2957" s="69">
        <f>IF($N2957="Accepté",1,0)</f>
        <v/>
      </c>
      <c r="X2957" s="68">
        <f>$M2957*$W2957</f>
        <v/>
      </c>
      <c r="Y2957" s="68">
        <f>IF($N2957="En cours",0,$M2957)</f>
        <v/>
      </c>
      <c r="Z2957" s="69">
        <f>IF($P2957="",0,1)</f>
        <v/>
      </c>
      <c r="AA2957" s="70">
        <f>IF($P2957="",0,$P2957)</f>
        <v/>
      </c>
      <c r="AB2957" s="69">
        <f>IF(AND($P2957&lt;&gt;"",$P2957&lt;=Paramètres!$C$14),1,0)</f>
        <v/>
      </c>
      <c r="AC2957" s="67">
        <f>IF($P2957="","Jamais relancé",IF($P2957&lt;=3,"0-3 j",IF($P2957&lt;=7,"4-7 j",IF($P2957&lt;=15,"8-15 j","Plus de 15 j"))))</f>
        <v/>
      </c>
      <c r="AD2957" s="67">
        <f>IF($M2957&lt;=1000,"Moins de 1 k€",IF($M2957&lt;=5000,"1 à 5 k€",IF($M2957&lt;=15000,"5 à 15 k€","Plus de 15 k€")))</f>
        <v/>
      </c>
    </row>
    <row r="2958">
      <c r="A2958" s="65" t="inlineStr">
        <is>
          <t>DEV-02957</t>
        </is>
      </c>
      <c r="B2958" s="66" t="n">
        <v>46171</v>
      </c>
      <c r="C2958" s="65" t="inlineStr">
        <is>
          <t>2026-05</t>
        </is>
      </c>
      <c r="D2958" s="65" t="inlineStr">
        <is>
          <t>2025-2026</t>
        </is>
      </c>
      <c r="E2958" s="65" t="inlineStr">
        <is>
          <t>CLI-0156</t>
        </is>
      </c>
      <c r="F2958" s="65" t="inlineStr">
        <is>
          <t>Particulier</t>
        </is>
      </c>
      <c r="G2958" s="65" t="inlineStr">
        <is>
          <t>Bordeaux</t>
        </is>
      </c>
      <c r="H2958" s="65" t="inlineStr">
        <is>
          <t>Sophie Marchand</t>
        </is>
      </c>
      <c r="I2958" s="65" t="inlineStr">
        <is>
          <t>Chauffage</t>
        </is>
      </c>
      <c r="J2958" s="65" t="inlineStr">
        <is>
          <t>CH-001</t>
        </is>
      </c>
      <c r="K2958" s="65" t="inlineStr">
        <is>
          <t>Installation chaudière gaz condensation</t>
        </is>
      </c>
      <c r="L2958" s="67" t="n">
        <v>2</v>
      </c>
      <c r="M2958" s="68" t="n">
        <v>11875.64</v>
      </c>
      <c r="N2958" s="65" t="inlineStr">
        <is>
          <t>Sans réponse</t>
        </is>
      </c>
      <c r="O2958" s="66" t="n">
        <v>46199</v>
      </c>
      <c r="P2958" s="67" t="n">
        <v>6</v>
      </c>
      <c r="Q2958" s="67" t="n">
        <v>3</v>
      </c>
      <c r="R2958" s="67">
        <f>$I2958</f>
        <v/>
      </c>
      <c r="S2958" s="67">
        <f>$K2958</f>
        <v/>
      </c>
      <c r="T2958" s="67">
        <f>IFERROR(INDEX(Clients!$G$2:$G$1020,MATCH($E2958,Clients!$A$2:$A$1020,0)),"")</f>
        <v/>
      </c>
      <c r="U2958" s="67">
        <f>IFERROR(INDEX(Clients!$I$2:$I$1020,MATCH($E2958,Clients!$A$2:$A$1020,0)),"")</f>
        <v/>
      </c>
      <c r="V2958" s="69">
        <f>1</f>
        <v/>
      </c>
      <c r="W2958" s="69">
        <f>IF($N2958="Accepté",1,0)</f>
        <v/>
      </c>
      <c r="X2958" s="68">
        <f>$M2958*$W2958</f>
        <v/>
      </c>
      <c r="Y2958" s="68">
        <f>IF($N2958="En cours",0,$M2958)</f>
        <v/>
      </c>
      <c r="Z2958" s="69">
        <f>IF($P2958="",0,1)</f>
        <v/>
      </c>
      <c r="AA2958" s="70">
        <f>IF($P2958="",0,$P2958)</f>
        <v/>
      </c>
      <c r="AB2958" s="69">
        <f>IF(AND($P2958&lt;&gt;"",$P2958&lt;=Paramètres!$C$14),1,0)</f>
        <v/>
      </c>
      <c r="AC2958" s="67">
        <f>IF($P2958="","Jamais relancé",IF($P2958&lt;=3,"0-3 j",IF($P2958&lt;=7,"4-7 j",IF($P2958&lt;=15,"8-15 j","Plus de 15 j"))))</f>
        <v/>
      </c>
      <c r="AD2958" s="67">
        <f>IF($M2958&lt;=1000,"Moins de 1 k€",IF($M2958&lt;=5000,"1 à 5 k€",IF($M2958&lt;=15000,"5 à 15 k€","Plus de 15 k€")))</f>
        <v/>
      </c>
    </row>
    <row r="2959">
      <c r="A2959" s="65" t="inlineStr">
        <is>
          <t>DEV-02958</t>
        </is>
      </c>
      <c r="B2959" s="66" t="n">
        <v>46171</v>
      </c>
      <c r="C2959" s="65" t="inlineStr">
        <is>
          <t>2026-05</t>
        </is>
      </c>
      <c r="D2959" s="65" t="inlineStr">
        <is>
          <t>2025-2026</t>
        </is>
      </c>
      <c r="E2959" s="65" t="inlineStr">
        <is>
          <t>CLI-0835</t>
        </is>
      </c>
      <c r="F2959" s="65" t="inlineStr">
        <is>
          <t>Syndic</t>
        </is>
      </c>
      <c r="G2959" s="65" t="inlineStr">
        <is>
          <t>Montpellier</t>
        </is>
      </c>
      <c r="H2959" s="65" t="inlineStr">
        <is>
          <t>Thomas Rey</t>
        </is>
      </c>
      <c r="I2959" s="65" t="inlineStr">
        <is>
          <t>Salle de bain</t>
        </is>
      </c>
      <c r="J2959" s="65" t="inlineStr">
        <is>
          <t>SB-002</t>
        </is>
      </c>
      <c r="K2959" s="65" t="inlineStr">
        <is>
          <t>Remplacement baignoire par douche</t>
        </is>
      </c>
      <c r="L2959" s="67" t="n">
        <v>1</v>
      </c>
      <c r="M2959" s="68" t="n">
        <v>7820.35</v>
      </c>
      <c r="N2959" s="65" t="inlineStr">
        <is>
          <t>Sans réponse</t>
        </is>
      </c>
      <c r="O2959" s="66" t="n">
        <v>46194</v>
      </c>
      <c r="P2959" s="67" t="n"/>
      <c r="Q2959" s="67" t="n">
        <v>0</v>
      </c>
      <c r="R2959" s="67">
        <f>$I2959</f>
        <v/>
      </c>
      <c r="S2959" s="67">
        <f>$K2959</f>
        <v/>
      </c>
      <c r="T2959" s="67">
        <f>IFERROR(INDEX(Clients!$G$2:$G$1020,MATCH($E2959,Clients!$A$2:$A$1020,0)),"")</f>
        <v/>
      </c>
      <c r="U2959" s="67">
        <f>IFERROR(INDEX(Clients!$I$2:$I$1020,MATCH($E2959,Clients!$A$2:$A$1020,0)),"")</f>
        <v/>
      </c>
      <c r="V2959" s="69">
        <f>1</f>
        <v/>
      </c>
      <c r="W2959" s="69">
        <f>IF($N2959="Accepté",1,0)</f>
        <v/>
      </c>
      <c r="X2959" s="68">
        <f>$M2959*$W2959</f>
        <v/>
      </c>
      <c r="Y2959" s="68">
        <f>IF($N2959="En cours",0,$M2959)</f>
        <v/>
      </c>
      <c r="Z2959" s="69">
        <f>IF($P2959="",0,1)</f>
        <v/>
      </c>
      <c r="AA2959" s="70">
        <f>IF($P2959="",0,$P2959)</f>
        <v/>
      </c>
      <c r="AB2959" s="69">
        <f>IF(AND($P2959&lt;&gt;"",$P2959&lt;=Paramètres!$C$14),1,0)</f>
        <v/>
      </c>
      <c r="AC2959" s="67">
        <f>IF($P2959="","Jamais relancé",IF($P2959&lt;=3,"0-3 j",IF($P2959&lt;=7,"4-7 j",IF($P2959&lt;=15,"8-15 j","Plus de 15 j"))))</f>
        <v/>
      </c>
      <c r="AD2959" s="67">
        <f>IF($M2959&lt;=1000,"Moins de 1 k€",IF($M2959&lt;=5000,"1 à 5 k€",IF($M2959&lt;=15000,"5 à 15 k€","Plus de 15 k€")))</f>
        <v/>
      </c>
    </row>
    <row r="2960">
      <c r="A2960" s="65" t="inlineStr">
        <is>
          <t>DEV-02959</t>
        </is>
      </c>
      <c r="B2960" s="66" t="n">
        <v>46174</v>
      </c>
      <c r="C2960" s="65" t="inlineStr">
        <is>
          <t>2026-06</t>
        </is>
      </c>
      <c r="D2960" s="65" t="inlineStr">
        <is>
          <t>2025-2026</t>
        </is>
      </c>
      <c r="E2960" s="65" t="inlineStr">
        <is>
          <t>CLI-0110</t>
        </is>
      </c>
      <c r="F2960" s="65" t="inlineStr">
        <is>
          <t>Particulier</t>
        </is>
      </c>
      <c r="G2960" s="65" t="inlineStr">
        <is>
          <t>Toulouse</t>
        </is>
      </c>
      <c r="H2960" s="65" t="inlineStr">
        <is>
          <t>Nadia Cherif</t>
        </is>
      </c>
      <c r="I2960" s="65" t="inlineStr">
        <is>
          <t>Plomberie</t>
        </is>
      </c>
      <c r="J2960" s="65" t="inlineStr">
        <is>
          <t>PR-001</t>
        </is>
      </c>
      <c r="K2960" s="65" t="inlineStr">
        <is>
          <t>Remplacement chauffe-eau 200 L</t>
        </is>
      </c>
      <c r="L2960" s="67" t="n">
        <v>1</v>
      </c>
      <c r="M2960" s="68" t="n">
        <v>1253.5</v>
      </c>
      <c r="N2960" s="65" t="inlineStr">
        <is>
          <t>Refusé</t>
        </is>
      </c>
      <c r="O2960" s="66" t="n">
        <v>46190</v>
      </c>
      <c r="P2960" s="67" t="n">
        <v>16</v>
      </c>
      <c r="Q2960" s="67" t="n">
        <v>1</v>
      </c>
      <c r="R2960" s="67">
        <f>$I2960</f>
        <v/>
      </c>
      <c r="S2960" s="67">
        <f>$K2960</f>
        <v/>
      </c>
      <c r="T2960" s="67">
        <f>IFERROR(INDEX(Clients!$G$2:$G$1020,MATCH($E2960,Clients!$A$2:$A$1020,0)),"")</f>
        <v/>
      </c>
      <c r="U2960" s="67">
        <f>IFERROR(INDEX(Clients!$I$2:$I$1020,MATCH($E2960,Clients!$A$2:$A$1020,0)),"")</f>
        <v/>
      </c>
      <c r="V2960" s="69">
        <f>1</f>
        <v/>
      </c>
      <c r="W2960" s="69">
        <f>IF($N2960="Accepté",1,0)</f>
        <v/>
      </c>
      <c r="X2960" s="68">
        <f>$M2960*$W2960</f>
        <v/>
      </c>
      <c r="Y2960" s="68">
        <f>IF($N2960="En cours",0,$M2960)</f>
        <v/>
      </c>
      <c r="Z2960" s="69">
        <f>IF($P2960="",0,1)</f>
        <v/>
      </c>
      <c r="AA2960" s="70">
        <f>IF($P2960="",0,$P2960)</f>
        <v/>
      </c>
      <c r="AB2960" s="69">
        <f>IF(AND($P2960&lt;&gt;"",$P2960&lt;=Paramètres!$C$14),1,0)</f>
        <v/>
      </c>
      <c r="AC2960" s="67">
        <f>IF($P2960="","Jamais relancé",IF($P2960&lt;=3,"0-3 j",IF($P2960&lt;=7,"4-7 j",IF($P2960&lt;=15,"8-15 j","Plus de 15 j"))))</f>
        <v/>
      </c>
      <c r="AD2960" s="67">
        <f>IF($M2960&lt;=1000,"Moins de 1 k€",IF($M2960&lt;=5000,"1 à 5 k€",IF($M2960&lt;=15000,"5 à 15 k€","Plus de 15 k€")))</f>
        <v/>
      </c>
    </row>
    <row r="2961">
      <c r="A2961" s="65" t="inlineStr">
        <is>
          <t>DEV-02960</t>
        </is>
      </c>
      <c r="B2961" s="66" t="n">
        <v>46174</v>
      </c>
      <c r="C2961" s="65" t="inlineStr">
        <is>
          <t>2026-06</t>
        </is>
      </c>
      <c r="D2961" s="65" t="inlineStr">
        <is>
          <t>2025-2026</t>
        </is>
      </c>
      <c r="E2961" s="65" t="inlineStr">
        <is>
          <t>CLI-0757</t>
        </is>
      </c>
      <c r="F2961" s="65" t="inlineStr">
        <is>
          <t>Professionnel</t>
        </is>
      </c>
      <c r="G2961" s="65" t="inlineStr">
        <is>
          <t>Toulouse</t>
        </is>
      </c>
      <c r="H2961" s="65" t="inlineStr">
        <is>
          <t>Julien Fabre</t>
        </is>
      </c>
      <c r="I2961" s="65" t="inlineStr">
        <is>
          <t>Chauffage</t>
        </is>
      </c>
      <c r="J2961" s="65" t="inlineStr">
        <is>
          <t>CH-005</t>
        </is>
      </c>
      <c r="K2961" s="65" t="inlineStr">
        <is>
          <t>Désembouage circuit chauffage</t>
        </is>
      </c>
      <c r="L2961" s="67" t="n">
        <v>1</v>
      </c>
      <c r="M2961" s="68" t="n">
        <v>1320.44</v>
      </c>
      <c r="N2961" s="65" t="inlineStr">
        <is>
          <t>Refusé</t>
        </is>
      </c>
      <c r="O2961" s="66" t="n">
        <v>46186</v>
      </c>
      <c r="P2961" s="67" t="n"/>
      <c r="Q2961" s="67" t="n">
        <v>0</v>
      </c>
      <c r="R2961" s="67">
        <f>$I2961</f>
        <v/>
      </c>
      <c r="S2961" s="67">
        <f>$K2961</f>
        <v/>
      </c>
      <c r="T2961" s="67">
        <f>IFERROR(INDEX(Clients!$G$2:$G$1020,MATCH($E2961,Clients!$A$2:$A$1020,0)),"")</f>
        <v/>
      </c>
      <c r="U2961" s="67">
        <f>IFERROR(INDEX(Clients!$I$2:$I$1020,MATCH($E2961,Clients!$A$2:$A$1020,0)),"")</f>
        <v/>
      </c>
      <c r="V2961" s="69">
        <f>1</f>
        <v/>
      </c>
      <c r="W2961" s="69">
        <f>IF($N2961="Accepté",1,0)</f>
        <v/>
      </c>
      <c r="X2961" s="68">
        <f>$M2961*$W2961</f>
        <v/>
      </c>
      <c r="Y2961" s="68">
        <f>IF($N2961="En cours",0,$M2961)</f>
        <v/>
      </c>
      <c r="Z2961" s="69">
        <f>IF($P2961="",0,1)</f>
        <v/>
      </c>
      <c r="AA2961" s="70">
        <f>IF($P2961="",0,$P2961)</f>
        <v/>
      </c>
      <c r="AB2961" s="69">
        <f>IF(AND($P2961&lt;&gt;"",$P2961&lt;=Paramètres!$C$14),1,0)</f>
        <v/>
      </c>
      <c r="AC2961" s="67">
        <f>IF($P2961="","Jamais relancé",IF($P2961&lt;=3,"0-3 j",IF($P2961&lt;=7,"4-7 j",IF($P2961&lt;=15,"8-15 j","Plus de 15 j"))))</f>
        <v/>
      </c>
      <c r="AD2961" s="67">
        <f>IF($M2961&lt;=1000,"Moins de 1 k€",IF($M2961&lt;=5000,"1 à 5 k€",IF($M2961&lt;=15000,"5 à 15 k€","Plus de 15 k€")))</f>
        <v/>
      </c>
    </row>
    <row r="2962">
      <c r="A2962" s="65" t="inlineStr">
        <is>
          <t>DEV-02961</t>
        </is>
      </c>
      <c r="B2962" s="66" t="n">
        <v>46174</v>
      </c>
      <c r="C2962" s="65" t="inlineStr">
        <is>
          <t>2026-06</t>
        </is>
      </c>
      <c r="D2962" s="65" t="inlineStr">
        <is>
          <t>2025-2026</t>
        </is>
      </c>
      <c r="E2962" s="65" t="inlineStr">
        <is>
          <t>CLI-0547</t>
        </is>
      </c>
      <c r="F2962" s="65" t="inlineStr">
        <is>
          <t>Particulier</t>
        </is>
      </c>
      <c r="G2962" s="65" t="inlineStr">
        <is>
          <t>Montpellier</t>
        </is>
      </c>
      <c r="H2962" s="65" t="inlineStr">
        <is>
          <t>Thomas Rey</t>
        </is>
      </c>
      <c r="I2962" s="65" t="inlineStr">
        <is>
          <t>Plomberie</t>
        </is>
      </c>
      <c r="J2962" s="65" t="inlineStr">
        <is>
          <t>PR-004</t>
        </is>
      </c>
      <c r="K2962" s="65" t="inlineStr">
        <is>
          <t>Remplacement colonne d'évacuation</t>
        </is>
      </c>
      <c r="L2962" s="67" t="n">
        <v>1</v>
      </c>
      <c r="M2962" s="68" t="n">
        <v>6005.02</v>
      </c>
      <c r="N2962" s="65" t="inlineStr">
        <is>
          <t>Refusé</t>
        </is>
      </c>
      <c r="O2962" s="66" t="n">
        <v>46192</v>
      </c>
      <c r="P2962" s="67" t="n">
        <v>9</v>
      </c>
      <c r="Q2962" s="67" t="n">
        <v>1</v>
      </c>
      <c r="R2962" s="67">
        <f>$I2962</f>
        <v/>
      </c>
      <c r="S2962" s="67">
        <f>$K2962</f>
        <v/>
      </c>
      <c r="T2962" s="67">
        <f>IFERROR(INDEX(Clients!$G$2:$G$1020,MATCH($E2962,Clients!$A$2:$A$1020,0)),"")</f>
        <v/>
      </c>
      <c r="U2962" s="67">
        <f>IFERROR(INDEX(Clients!$I$2:$I$1020,MATCH($E2962,Clients!$A$2:$A$1020,0)),"")</f>
        <v/>
      </c>
      <c r="V2962" s="69">
        <f>1</f>
        <v/>
      </c>
      <c r="W2962" s="69">
        <f>IF($N2962="Accepté",1,0)</f>
        <v/>
      </c>
      <c r="X2962" s="68">
        <f>$M2962*$W2962</f>
        <v/>
      </c>
      <c r="Y2962" s="68">
        <f>IF($N2962="En cours",0,$M2962)</f>
        <v/>
      </c>
      <c r="Z2962" s="69">
        <f>IF($P2962="",0,1)</f>
        <v/>
      </c>
      <c r="AA2962" s="70">
        <f>IF($P2962="",0,$P2962)</f>
        <v/>
      </c>
      <c r="AB2962" s="69">
        <f>IF(AND($P2962&lt;&gt;"",$P2962&lt;=Paramètres!$C$14),1,0)</f>
        <v/>
      </c>
      <c r="AC2962" s="67">
        <f>IF($P2962="","Jamais relancé",IF($P2962&lt;=3,"0-3 j",IF($P2962&lt;=7,"4-7 j",IF($P2962&lt;=15,"8-15 j","Plus de 15 j"))))</f>
        <v/>
      </c>
      <c r="AD2962" s="67">
        <f>IF($M2962&lt;=1000,"Moins de 1 k€",IF($M2962&lt;=5000,"1 à 5 k€",IF($M2962&lt;=15000,"5 à 15 k€","Plus de 15 k€")))</f>
        <v/>
      </c>
    </row>
    <row r="2963">
      <c r="A2963" s="65" t="inlineStr">
        <is>
          <t>DEV-02962</t>
        </is>
      </c>
      <c r="B2963" s="66" t="n">
        <v>46174</v>
      </c>
      <c r="C2963" s="65" t="inlineStr">
        <is>
          <t>2026-06</t>
        </is>
      </c>
      <c r="D2963" s="65" t="inlineStr">
        <is>
          <t>2025-2026</t>
        </is>
      </c>
      <c r="E2963" s="65" t="inlineStr">
        <is>
          <t>CLI-0978</t>
        </is>
      </c>
      <c r="F2963" s="65" t="inlineStr">
        <is>
          <t>Particulier</t>
        </is>
      </c>
      <c r="G2963" s="65" t="inlineStr">
        <is>
          <t>Montpellier</t>
        </is>
      </c>
      <c r="H2963" s="65" t="inlineStr">
        <is>
          <t>Thomas Rey</t>
        </is>
      </c>
      <c r="I2963" s="65" t="inlineStr">
        <is>
          <t>Salle de bain</t>
        </is>
      </c>
      <c r="J2963" s="65" t="inlineStr">
        <is>
          <t>SB-003</t>
        </is>
      </c>
      <c r="K2963" s="65" t="inlineStr">
        <is>
          <t>Pose meuble vasque + robinetterie</t>
        </is>
      </c>
      <c r="L2963" s="67" t="n">
        <v>1</v>
      </c>
      <c r="M2963" s="68" t="n">
        <v>1454.82</v>
      </c>
      <c r="N2963" s="65" t="inlineStr">
        <is>
          <t>Sans réponse</t>
        </is>
      </c>
      <c r="O2963" s="66" t="n">
        <v>46201</v>
      </c>
      <c r="P2963" s="67" t="n">
        <v>14</v>
      </c>
      <c r="Q2963" s="67" t="n">
        <v>1</v>
      </c>
      <c r="R2963" s="67">
        <f>$I2963</f>
        <v/>
      </c>
      <c r="S2963" s="67">
        <f>$K2963</f>
        <v/>
      </c>
      <c r="T2963" s="67">
        <f>IFERROR(INDEX(Clients!$G$2:$G$1020,MATCH($E2963,Clients!$A$2:$A$1020,0)),"")</f>
        <v/>
      </c>
      <c r="U2963" s="67">
        <f>IFERROR(INDEX(Clients!$I$2:$I$1020,MATCH($E2963,Clients!$A$2:$A$1020,0)),"")</f>
        <v/>
      </c>
      <c r="V2963" s="69">
        <f>1</f>
        <v/>
      </c>
      <c r="W2963" s="69">
        <f>IF($N2963="Accepté",1,0)</f>
        <v/>
      </c>
      <c r="X2963" s="68">
        <f>$M2963*$W2963</f>
        <v/>
      </c>
      <c r="Y2963" s="68">
        <f>IF($N2963="En cours",0,$M2963)</f>
        <v/>
      </c>
      <c r="Z2963" s="69">
        <f>IF($P2963="",0,1)</f>
        <v/>
      </c>
      <c r="AA2963" s="70">
        <f>IF($P2963="",0,$P2963)</f>
        <v/>
      </c>
      <c r="AB2963" s="69">
        <f>IF(AND($P2963&lt;&gt;"",$P2963&lt;=Paramètres!$C$14),1,0)</f>
        <v/>
      </c>
      <c r="AC2963" s="67">
        <f>IF($P2963="","Jamais relancé",IF($P2963&lt;=3,"0-3 j",IF($P2963&lt;=7,"4-7 j",IF($P2963&lt;=15,"8-15 j","Plus de 15 j"))))</f>
        <v/>
      </c>
      <c r="AD2963" s="67">
        <f>IF($M2963&lt;=1000,"Moins de 1 k€",IF($M2963&lt;=5000,"1 à 5 k€",IF($M2963&lt;=15000,"5 à 15 k€","Plus de 15 k€")))</f>
        <v/>
      </c>
    </row>
    <row r="2964">
      <c r="A2964" s="65" t="inlineStr">
        <is>
          <t>DEV-02963</t>
        </is>
      </c>
      <c r="B2964" s="66" t="n">
        <v>46175</v>
      </c>
      <c r="C2964" s="65" t="inlineStr">
        <is>
          <t>2026-06</t>
        </is>
      </c>
      <c r="D2964" s="65" t="inlineStr">
        <is>
          <t>2025-2026</t>
        </is>
      </c>
      <c r="E2964" s="65" t="inlineStr">
        <is>
          <t>CLI-0230</t>
        </is>
      </c>
      <c r="F2964" s="65" t="inlineStr">
        <is>
          <t>Professionnel</t>
        </is>
      </c>
      <c r="G2964" s="65" t="inlineStr">
        <is>
          <t>Bordeaux</t>
        </is>
      </c>
      <c r="H2964" s="65" t="inlineStr">
        <is>
          <t>Karim Belkacem</t>
        </is>
      </c>
      <c r="I2964" s="65" t="inlineStr">
        <is>
          <t>Plomberie</t>
        </is>
      </c>
      <c r="J2964" s="65" t="inlineStr">
        <is>
          <t>PR-002</t>
        </is>
      </c>
      <c r="K2964" s="65" t="inlineStr">
        <is>
          <t>Recherche de fuite + réparation</t>
        </is>
      </c>
      <c r="L2964" s="67" t="n">
        <v>1</v>
      </c>
      <c r="M2964" s="68" t="n">
        <v>729.84</v>
      </c>
      <c r="N2964" s="65" t="inlineStr">
        <is>
          <t>Sans réponse</t>
        </is>
      </c>
      <c r="O2964" s="66" t="n">
        <v>46197</v>
      </c>
      <c r="P2964" s="67" t="n">
        <v>3</v>
      </c>
      <c r="Q2964" s="67" t="n">
        <v>3</v>
      </c>
      <c r="R2964" s="67">
        <f>$I2964</f>
        <v/>
      </c>
      <c r="S2964" s="67">
        <f>$K2964</f>
        <v/>
      </c>
      <c r="T2964" s="67">
        <f>IFERROR(INDEX(Clients!$G$2:$G$1020,MATCH($E2964,Clients!$A$2:$A$1020,0)),"")</f>
        <v/>
      </c>
      <c r="U2964" s="67">
        <f>IFERROR(INDEX(Clients!$I$2:$I$1020,MATCH($E2964,Clients!$A$2:$A$1020,0)),"")</f>
        <v/>
      </c>
      <c r="V2964" s="69">
        <f>1</f>
        <v/>
      </c>
      <c r="W2964" s="69">
        <f>IF($N2964="Accepté",1,0)</f>
        <v/>
      </c>
      <c r="X2964" s="68">
        <f>$M2964*$W2964</f>
        <v/>
      </c>
      <c r="Y2964" s="68">
        <f>IF($N2964="En cours",0,$M2964)</f>
        <v/>
      </c>
      <c r="Z2964" s="69">
        <f>IF($P2964="",0,1)</f>
        <v/>
      </c>
      <c r="AA2964" s="70">
        <f>IF($P2964="",0,$P2964)</f>
        <v/>
      </c>
      <c r="AB2964" s="69">
        <f>IF(AND($P2964&lt;&gt;"",$P2964&lt;=Paramètres!$C$14),1,0)</f>
        <v/>
      </c>
      <c r="AC2964" s="67">
        <f>IF($P2964="","Jamais relancé",IF($P2964&lt;=3,"0-3 j",IF($P2964&lt;=7,"4-7 j",IF($P2964&lt;=15,"8-15 j","Plus de 15 j"))))</f>
        <v/>
      </c>
      <c r="AD2964" s="67">
        <f>IF($M2964&lt;=1000,"Moins de 1 k€",IF($M2964&lt;=5000,"1 à 5 k€",IF($M2964&lt;=15000,"5 à 15 k€","Plus de 15 k€")))</f>
        <v/>
      </c>
    </row>
    <row r="2965">
      <c r="A2965" s="65" t="inlineStr">
        <is>
          <t>DEV-02964</t>
        </is>
      </c>
      <c r="B2965" s="66" t="n">
        <v>46175</v>
      </c>
      <c r="C2965" s="65" t="inlineStr">
        <is>
          <t>2026-06</t>
        </is>
      </c>
      <c r="D2965" s="65" t="inlineStr">
        <is>
          <t>2025-2026</t>
        </is>
      </c>
      <c r="E2965" s="65" t="inlineStr">
        <is>
          <t>CLI-0332</t>
        </is>
      </c>
      <c r="F2965" s="65" t="inlineStr">
        <is>
          <t>Particulier</t>
        </is>
      </c>
      <c r="G2965" s="65" t="inlineStr">
        <is>
          <t>Bordeaux</t>
        </is>
      </c>
      <c r="H2965" s="65" t="inlineStr">
        <is>
          <t>Sophie Marchand</t>
        </is>
      </c>
      <c r="I2965" s="65" t="inlineStr">
        <is>
          <t>Salle de bain</t>
        </is>
      </c>
      <c r="J2965" s="65" t="inlineStr">
        <is>
          <t>SB-001</t>
        </is>
      </c>
      <c r="K2965" s="65" t="inlineStr">
        <is>
          <t>Rénovation salle de bain complète</t>
        </is>
      </c>
      <c r="L2965" s="67" t="n">
        <v>1</v>
      </c>
      <c r="M2965" s="68" t="n">
        <v>9049.299999999999</v>
      </c>
      <c r="N2965" s="65" t="inlineStr">
        <is>
          <t>Refusé</t>
        </is>
      </c>
      <c r="O2965" s="66" t="n">
        <v>46189</v>
      </c>
      <c r="P2965" s="67" t="n">
        <v>10</v>
      </c>
      <c r="Q2965" s="67" t="n">
        <v>1</v>
      </c>
      <c r="R2965" s="67">
        <f>$I2965</f>
        <v/>
      </c>
      <c r="S2965" s="67">
        <f>$K2965</f>
        <v/>
      </c>
      <c r="T2965" s="67">
        <f>IFERROR(INDEX(Clients!$G$2:$G$1020,MATCH($E2965,Clients!$A$2:$A$1020,0)),"")</f>
        <v/>
      </c>
      <c r="U2965" s="67">
        <f>IFERROR(INDEX(Clients!$I$2:$I$1020,MATCH($E2965,Clients!$A$2:$A$1020,0)),"")</f>
        <v/>
      </c>
      <c r="V2965" s="69">
        <f>1</f>
        <v/>
      </c>
      <c r="W2965" s="69">
        <f>IF($N2965="Accepté",1,0)</f>
        <v/>
      </c>
      <c r="X2965" s="68">
        <f>$M2965*$W2965</f>
        <v/>
      </c>
      <c r="Y2965" s="68">
        <f>IF($N2965="En cours",0,$M2965)</f>
        <v/>
      </c>
      <c r="Z2965" s="69">
        <f>IF($P2965="",0,1)</f>
        <v/>
      </c>
      <c r="AA2965" s="70">
        <f>IF($P2965="",0,$P2965)</f>
        <v/>
      </c>
      <c r="AB2965" s="69">
        <f>IF(AND($P2965&lt;&gt;"",$P2965&lt;=Paramètres!$C$14),1,0)</f>
        <v/>
      </c>
      <c r="AC2965" s="67">
        <f>IF($P2965="","Jamais relancé",IF($P2965&lt;=3,"0-3 j",IF($P2965&lt;=7,"4-7 j",IF($P2965&lt;=15,"8-15 j","Plus de 15 j"))))</f>
        <v/>
      </c>
      <c r="AD2965" s="67">
        <f>IF($M2965&lt;=1000,"Moins de 1 k€",IF($M2965&lt;=5000,"1 à 5 k€",IF($M2965&lt;=15000,"5 à 15 k€","Plus de 15 k€")))</f>
        <v/>
      </c>
    </row>
    <row r="2966">
      <c r="A2966" s="65" t="inlineStr">
        <is>
          <t>DEV-02965</t>
        </is>
      </c>
      <c r="B2966" s="66" t="n">
        <v>46175</v>
      </c>
      <c r="C2966" s="65" t="inlineStr">
        <is>
          <t>2026-06</t>
        </is>
      </c>
      <c r="D2966" s="65" t="inlineStr">
        <is>
          <t>2025-2026</t>
        </is>
      </c>
      <c r="E2966" s="65" t="inlineStr">
        <is>
          <t>CLI-0944</t>
        </is>
      </c>
      <c r="F2966" s="65" t="inlineStr">
        <is>
          <t>Particulier</t>
        </is>
      </c>
      <c r="G2966" s="65" t="inlineStr">
        <is>
          <t>Bordeaux</t>
        </is>
      </c>
      <c r="H2966" s="65" t="inlineStr">
        <is>
          <t>Sophie Marchand</t>
        </is>
      </c>
      <c r="I2966" s="65" t="inlineStr">
        <is>
          <t>Chauffage</t>
        </is>
      </c>
      <c r="J2966" s="65" t="inlineStr">
        <is>
          <t>CH-001</t>
        </is>
      </c>
      <c r="K2966" s="65" t="inlineStr">
        <is>
          <t>Installation chaudière gaz condensation</t>
        </is>
      </c>
      <c r="L2966" s="67" t="n">
        <v>1</v>
      </c>
      <c r="M2966" s="68" t="n">
        <v>4496.16</v>
      </c>
      <c r="N2966" s="65" t="inlineStr">
        <is>
          <t>Refusé</t>
        </is>
      </c>
      <c r="O2966" s="66" t="n">
        <v>46183</v>
      </c>
      <c r="P2966" s="67" t="n">
        <v>14</v>
      </c>
      <c r="Q2966" s="67" t="n">
        <v>0</v>
      </c>
      <c r="R2966" s="67">
        <f>$I2966</f>
        <v/>
      </c>
      <c r="S2966" s="67">
        <f>$K2966</f>
        <v/>
      </c>
      <c r="T2966" s="67">
        <f>IFERROR(INDEX(Clients!$G$2:$G$1020,MATCH($E2966,Clients!$A$2:$A$1020,0)),"")</f>
        <v/>
      </c>
      <c r="U2966" s="67">
        <f>IFERROR(INDEX(Clients!$I$2:$I$1020,MATCH($E2966,Clients!$A$2:$A$1020,0)),"")</f>
        <v/>
      </c>
      <c r="V2966" s="69">
        <f>1</f>
        <v/>
      </c>
      <c r="W2966" s="69">
        <f>IF($N2966="Accepté",1,0)</f>
        <v/>
      </c>
      <c r="X2966" s="68">
        <f>$M2966*$W2966</f>
        <v/>
      </c>
      <c r="Y2966" s="68">
        <f>IF($N2966="En cours",0,$M2966)</f>
        <v/>
      </c>
      <c r="Z2966" s="69">
        <f>IF($P2966="",0,1)</f>
        <v/>
      </c>
      <c r="AA2966" s="70">
        <f>IF($P2966="",0,$P2966)</f>
        <v/>
      </c>
      <c r="AB2966" s="69">
        <f>IF(AND($P2966&lt;&gt;"",$P2966&lt;=Paramètres!$C$14),1,0)</f>
        <v/>
      </c>
      <c r="AC2966" s="67">
        <f>IF($P2966="","Jamais relancé",IF($P2966&lt;=3,"0-3 j",IF($P2966&lt;=7,"4-7 j",IF($P2966&lt;=15,"8-15 j","Plus de 15 j"))))</f>
        <v/>
      </c>
      <c r="AD2966" s="67">
        <f>IF($M2966&lt;=1000,"Moins de 1 k€",IF($M2966&lt;=5000,"1 à 5 k€",IF($M2966&lt;=15000,"5 à 15 k€","Plus de 15 k€")))</f>
        <v/>
      </c>
    </row>
    <row r="2967">
      <c r="A2967" s="65" t="inlineStr">
        <is>
          <t>DEV-02966</t>
        </is>
      </c>
      <c r="B2967" s="66" t="n">
        <v>46175</v>
      </c>
      <c r="C2967" s="65" t="inlineStr">
        <is>
          <t>2026-06</t>
        </is>
      </c>
      <c r="D2967" s="65" t="inlineStr">
        <is>
          <t>2025-2026</t>
        </is>
      </c>
      <c r="E2967" s="65" t="inlineStr">
        <is>
          <t>CLI-0835</t>
        </is>
      </c>
      <c r="F2967" s="65" t="inlineStr">
        <is>
          <t>Syndic</t>
        </is>
      </c>
      <c r="G2967" s="65" t="inlineStr">
        <is>
          <t>Montpellier</t>
        </is>
      </c>
      <c r="H2967" s="65" t="inlineStr">
        <is>
          <t>Thomas Rey</t>
        </is>
      </c>
      <c r="I2967" s="65" t="inlineStr">
        <is>
          <t>Plomberie</t>
        </is>
      </c>
      <c r="J2967" s="65" t="inlineStr">
        <is>
          <t>PR-001</t>
        </is>
      </c>
      <c r="K2967" s="65" t="inlineStr">
        <is>
          <t>Remplacement chauffe-eau 200 L</t>
        </is>
      </c>
      <c r="L2967" s="67" t="n">
        <v>1</v>
      </c>
      <c r="M2967" s="68" t="n">
        <v>2648.42</v>
      </c>
      <c r="N2967" s="65" t="inlineStr">
        <is>
          <t>Sans réponse</t>
        </is>
      </c>
      <c r="O2967" s="66" t="n">
        <v>46199</v>
      </c>
      <c r="P2967" s="67" t="n"/>
      <c r="Q2967" s="67" t="n">
        <v>0</v>
      </c>
      <c r="R2967" s="67">
        <f>$I2967</f>
        <v/>
      </c>
      <c r="S2967" s="67">
        <f>$K2967</f>
        <v/>
      </c>
      <c r="T2967" s="67">
        <f>IFERROR(INDEX(Clients!$G$2:$G$1020,MATCH($E2967,Clients!$A$2:$A$1020,0)),"")</f>
        <v/>
      </c>
      <c r="U2967" s="67">
        <f>IFERROR(INDEX(Clients!$I$2:$I$1020,MATCH($E2967,Clients!$A$2:$A$1020,0)),"")</f>
        <v/>
      </c>
      <c r="V2967" s="69">
        <f>1</f>
        <v/>
      </c>
      <c r="W2967" s="69">
        <f>IF($N2967="Accepté",1,0)</f>
        <v/>
      </c>
      <c r="X2967" s="68">
        <f>$M2967*$W2967</f>
        <v/>
      </c>
      <c r="Y2967" s="68">
        <f>IF($N2967="En cours",0,$M2967)</f>
        <v/>
      </c>
      <c r="Z2967" s="69">
        <f>IF($P2967="",0,1)</f>
        <v/>
      </c>
      <c r="AA2967" s="70">
        <f>IF($P2967="",0,$P2967)</f>
        <v/>
      </c>
      <c r="AB2967" s="69">
        <f>IF(AND($P2967&lt;&gt;"",$P2967&lt;=Paramètres!$C$14),1,0)</f>
        <v/>
      </c>
      <c r="AC2967" s="67">
        <f>IF($P2967="","Jamais relancé",IF($P2967&lt;=3,"0-3 j",IF($P2967&lt;=7,"4-7 j",IF($P2967&lt;=15,"8-15 j","Plus de 15 j"))))</f>
        <v/>
      </c>
      <c r="AD2967" s="67">
        <f>IF($M2967&lt;=1000,"Moins de 1 k€",IF($M2967&lt;=5000,"1 à 5 k€",IF($M2967&lt;=15000,"5 à 15 k€","Plus de 15 k€")))</f>
        <v/>
      </c>
    </row>
    <row r="2968">
      <c r="A2968" s="65" t="inlineStr">
        <is>
          <t>DEV-02967</t>
        </is>
      </c>
      <c r="B2968" s="66" t="n">
        <v>46176</v>
      </c>
      <c r="C2968" s="65" t="inlineStr">
        <is>
          <t>2026-06</t>
        </is>
      </c>
      <c r="D2968" s="65" t="inlineStr">
        <is>
          <t>2025-2026</t>
        </is>
      </c>
      <c r="E2968" s="65" t="inlineStr">
        <is>
          <t>CLI-0560</t>
        </is>
      </c>
      <c r="F2968" s="65" t="inlineStr">
        <is>
          <t>Particulier</t>
        </is>
      </c>
      <c r="G2968" s="65" t="inlineStr">
        <is>
          <t>Bordeaux</t>
        </is>
      </c>
      <c r="H2968" s="65" t="inlineStr">
        <is>
          <t>Sophie Marchand</t>
        </is>
      </c>
      <c r="I2968" s="65" t="inlineStr">
        <is>
          <t>Salle de bain</t>
        </is>
      </c>
      <c r="J2968" s="65" t="inlineStr">
        <is>
          <t>SB-002</t>
        </is>
      </c>
      <c r="K2968" s="65" t="inlineStr">
        <is>
          <t>Remplacement baignoire par douche</t>
        </is>
      </c>
      <c r="L2968" s="67" t="n">
        <v>1</v>
      </c>
      <c r="M2968" s="68" t="n">
        <v>4102.52</v>
      </c>
      <c r="N2968" s="65" t="inlineStr">
        <is>
          <t>Refusé</t>
        </is>
      </c>
      <c r="O2968" s="66" t="n">
        <v>46198</v>
      </c>
      <c r="P2968" s="67" t="n">
        <v>8</v>
      </c>
      <c r="Q2968" s="67" t="n">
        <v>1</v>
      </c>
      <c r="R2968" s="67">
        <f>$I2968</f>
        <v/>
      </c>
      <c r="S2968" s="67">
        <f>$K2968</f>
        <v/>
      </c>
      <c r="T2968" s="67">
        <f>IFERROR(INDEX(Clients!$G$2:$G$1020,MATCH($E2968,Clients!$A$2:$A$1020,0)),"")</f>
        <v/>
      </c>
      <c r="U2968" s="67">
        <f>IFERROR(INDEX(Clients!$I$2:$I$1020,MATCH($E2968,Clients!$A$2:$A$1020,0)),"")</f>
        <v/>
      </c>
      <c r="V2968" s="69">
        <f>1</f>
        <v/>
      </c>
      <c r="W2968" s="69">
        <f>IF($N2968="Accepté",1,0)</f>
        <v/>
      </c>
      <c r="X2968" s="68">
        <f>$M2968*$W2968</f>
        <v/>
      </c>
      <c r="Y2968" s="68">
        <f>IF($N2968="En cours",0,$M2968)</f>
        <v/>
      </c>
      <c r="Z2968" s="69">
        <f>IF($P2968="",0,1)</f>
        <v/>
      </c>
      <c r="AA2968" s="70">
        <f>IF($P2968="",0,$P2968)</f>
        <v/>
      </c>
      <c r="AB2968" s="69">
        <f>IF(AND($P2968&lt;&gt;"",$P2968&lt;=Paramètres!$C$14),1,0)</f>
        <v/>
      </c>
      <c r="AC2968" s="67">
        <f>IF($P2968="","Jamais relancé",IF($P2968&lt;=3,"0-3 j",IF($P2968&lt;=7,"4-7 j",IF($P2968&lt;=15,"8-15 j","Plus de 15 j"))))</f>
        <v/>
      </c>
      <c r="AD2968" s="67">
        <f>IF($M2968&lt;=1000,"Moins de 1 k€",IF($M2968&lt;=5000,"1 à 5 k€",IF($M2968&lt;=15000,"5 à 15 k€","Plus de 15 k€")))</f>
        <v/>
      </c>
    </row>
    <row r="2969">
      <c r="A2969" s="65" t="inlineStr">
        <is>
          <t>DEV-02968</t>
        </is>
      </c>
      <c r="B2969" s="66" t="n">
        <v>46176</v>
      </c>
      <c r="C2969" s="65" t="inlineStr">
        <is>
          <t>2026-06</t>
        </is>
      </c>
      <c r="D2969" s="65" t="inlineStr">
        <is>
          <t>2025-2026</t>
        </is>
      </c>
      <c r="E2969" s="65" t="inlineStr">
        <is>
          <t>CLI-0588</t>
        </is>
      </c>
      <c r="F2969" s="65" t="inlineStr">
        <is>
          <t>Professionnel</t>
        </is>
      </c>
      <c r="G2969" s="65" t="inlineStr">
        <is>
          <t>Bordeaux</t>
        </is>
      </c>
      <c r="H2969" s="65" t="inlineStr">
        <is>
          <t>Sophie Marchand</t>
        </is>
      </c>
      <c r="I2969" s="65" t="inlineStr">
        <is>
          <t>Salle de bain</t>
        </is>
      </c>
      <c r="J2969" s="65" t="inlineStr">
        <is>
          <t>SB-003</t>
        </is>
      </c>
      <c r="K2969" s="65" t="inlineStr">
        <is>
          <t>Pose meuble vasque + robinetterie</t>
        </is>
      </c>
      <c r="L2969" s="67" t="n">
        <v>2</v>
      </c>
      <c r="M2969" s="68" t="n">
        <v>4399.58</v>
      </c>
      <c r="N2969" s="65" t="inlineStr">
        <is>
          <t>Refusé</t>
        </is>
      </c>
      <c r="O2969" s="66" t="n">
        <v>46181</v>
      </c>
      <c r="P2969" s="67" t="n">
        <v>17</v>
      </c>
      <c r="Q2969" s="67" t="n">
        <v>0</v>
      </c>
      <c r="R2969" s="67">
        <f>$I2969</f>
        <v/>
      </c>
      <c r="S2969" s="67">
        <f>$K2969</f>
        <v/>
      </c>
      <c r="T2969" s="67">
        <f>IFERROR(INDEX(Clients!$G$2:$G$1020,MATCH($E2969,Clients!$A$2:$A$1020,0)),"")</f>
        <v/>
      </c>
      <c r="U2969" s="67">
        <f>IFERROR(INDEX(Clients!$I$2:$I$1020,MATCH($E2969,Clients!$A$2:$A$1020,0)),"")</f>
        <v/>
      </c>
      <c r="V2969" s="69">
        <f>1</f>
        <v/>
      </c>
      <c r="W2969" s="69">
        <f>IF($N2969="Accepté",1,0)</f>
        <v/>
      </c>
      <c r="X2969" s="68">
        <f>$M2969*$W2969</f>
        <v/>
      </c>
      <c r="Y2969" s="68">
        <f>IF($N2969="En cours",0,$M2969)</f>
        <v/>
      </c>
      <c r="Z2969" s="69">
        <f>IF($P2969="",0,1)</f>
        <v/>
      </c>
      <c r="AA2969" s="70">
        <f>IF($P2969="",0,$P2969)</f>
        <v/>
      </c>
      <c r="AB2969" s="69">
        <f>IF(AND($P2969&lt;&gt;"",$P2969&lt;=Paramètres!$C$14),1,0)</f>
        <v/>
      </c>
      <c r="AC2969" s="67">
        <f>IF($P2969="","Jamais relancé",IF($P2969&lt;=3,"0-3 j",IF($P2969&lt;=7,"4-7 j",IF($P2969&lt;=15,"8-15 j","Plus de 15 j"))))</f>
        <v/>
      </c>
      <c r="AD2969" s="67">
        <f>IF($M2969&lt;=1000,"Moins de 1 k€",IF($M2969&lt;=5000,"1 à 5 k€",IF($M2969&lt;=15000,"5 à 15 k€","Plus de 15 k€")))</f>
        <v/>
      </c>
    </row>
    <row r="2970">
      <c r="A2970" s="65" t="inlineStr">
        <is>
          <t>DEV-02969</t>
        </is>
      </c>
      <c r="B2970" s="66" t="n">
        <v>46176</v>
      </c>
      <c r="C2970" s="65" t="inlineStr">
        <is>
          <t>2026-06</t>
        </is>
      </c>
      <c r="D2970" s="65" t="inlineStr">
        <is>
          <t>2025-2026</t>
        </is>
      </c>
      <c r="E2970" s="65" t="inlineStr">
        <is>
          <t>CLI-0433</t>
        </is>
      </c>
      <c r="F2970" s="65" t="inlineStr">
        <is>
          <t>Particulier</t>
        </is>
      </c>
      <c r="G2970" s="65" t="inlineStr">
        <is>
          <t>Toulouse</t>
        </is>
      </c>
      <c r="H2970" s="65" t="inlineStr">
        <is>
          <t>Nadia Cherif</t>
        </is>
      </c>
      <c r="I2970" s="65" t="inlineStr">
        <is>
          <t>Plomberie</t>
        </is>
      </c>
      <c r="J2970" s="65" t="inlineStr">
        <is>
          <t>PR-004</t>
        </is>
      </c>
      <c r="K2970" s="65" t="inlineStr">
        <is>
          <t>Remplacement colonne d'évacuation</t>
        </is>
      </c>
      <c r="L2970" s="67" t="n">
        <v>1</v>
      </c>
      <c r="M2970" s="68" t="n">
        <v>6722.96</v>
      </c>
      <c r="N2970" s="65" t="inlineStr">
        <is>
          <t>Sans réponse</t>
        </is>
      </c>
      <c r="O2970" s="66" t="n">
        <v>46187</v>
      </c>
      <c r="P2970" s="67" t="n">
        <v>14</v>
      </c>
      <c r="Q2970" s="67" t="n">
        <v>0</v>
      </c>
      <c r="R2970" s="67">
        <f>$I2970</f>
        <v/>
      </c>
      <c r="S2970" s="67">
        <f>$K2970</f>
        <v/>
      </c>
      <c r="T2970" s="67">
        <f>IFERROR(INDEX(Clients!$G$2:$G$1020,MATCH($E2970,Clients!$A$2:$A$1020,0)),"")</f>
        <v/>
      </c>
      <c r="U2970" s="67">
        <f>IFERROR(INDEX(Clients!$I$2:$I$1020,MATCH($E2970,Clients!$A$2:$A$1020,0)),"")</f>
        <v/>
      </c>
      <c r="V2970" s="69">
        <f>1</f>
        <v/>
      </c>
      <c r="W2970" s="69">
        <f>IF($N2970="Accepté",1,0)</f>
        <v/>
      </c>
      <c r="X2970" s="68">
        <f>$M2970*$W2970</f>
        <v/>
      </c>
      <c r="Y2970" s="68">
        <f>IF($N2970="En cours",0,$M2970)</f>
        <v/>
      </c>
      <c r="Z2970" s="69">
        <f>IF($P2970="",0,1)</f>
        <v/>
      </c>
      <c r="AA2970" s="70">
        <f>IF($P2970="",0,$P2970)</f>
        <v/>
      </c>
      <c r="AB2970" s="69">
        <f>IF(AND($P2970&lt;&gt;"",$P2970&lt;=Paramètres!$C$14),1,0)</f>
        <v/>
      </c>
      <c r="AC2970" s="67">
        <f>IF($P2970="","Jamais relancé",IF($P2970&lt;=3,"0-3 j",IF($P2970&lt;=7,"4-7 j",IF($P2970&lt;=15,"8-15 j","Plus de 15 j"))))</f>
        <v/>
      </c>
      <c r="AD2970" s="67">
        <f>IF($M2970&lt;=1000,"Moins de 1 k€",IF($M2970&lt;=5000,"1 à 5 k€",IF($M2970&lt;=15000,"5 à 15 k€","Plus de 15 k€")))</f>
        <v/>
      </c>
    </row>
    <row r="2971">
      <c r="A2971" s="65" t="inlineStr">
        <is>
          <t>DEV-02970</t>
        </is>
      </c>
      <c r="B2971" s="66" t="n">
        <v>46176</v>
      </c>
      <c r="C2971" s="65" t="inlineStr">
        <is>
          <t>2026-06</t>
        </is>
      </c>
      <c r="D2971" s="65" t="inlineStr">
        <is>
          <t>2025-2026</t>
        </is>
      </c>
      <c r="E2971" s="65" t="inlineStr">
        <is>
          <t>CLI-0388</t>
        </is>
      </c>
      <c r="F2971" s="65" t="inlineStr">
        <is>
          <t>Particulier</t>
        </is>
      </c>
      <c r="G2971" s="65" t="inlineStr">
        <is>
          <t>Toulouse</t>
        </is>
      </c>
      <c r="H2971" s="65" t="inlineStr">
        <is>
          <t>Julien Fabre</t>
        </is>
      </c>
      <c r="I2971" s="65" t="inlineStr">
        <is>
          <t>Dépannage</t>
        </is>
      </c>
      <c r="J2971" s="65" t="inlineStr">
        <is>
          <t>DP-003</t>
        </is>
      </c>
      <c r="K2971" s="65" t="inlineStr">
        <is>
          <t>Dépannage électrique urgence</t>
        </is>
      </c>
      <c r="L2971" s="67" t="n">
        <v>1</v>
      </c>
      <c r="M2971" s="68" t="n">
        <v>290.59</v>
      </c>
      <c r="N2971" s="65" t="inlineStr">
        <is>
          <t>Accepté</t>
        </is>
      </c>
      <c r="O2971" s="66" t="n">
        <v>46185</v>
      </c>
      <c r="P2971" s="67" t="n">
        <v>7</v>
      </c>
      <c r="Q2971" s="67" t="n">
        <v>1</v>
      </c>
      <c r="R2971" s="67">
        <f>$I2971</f>
        <v/>
      </c>
      <c r="S2971" s="67">
        <f>$K2971</f>
        <v/>
      </c>
      <c r="T2971" s="67">
        <f>IFERROR(INDEX(Clients!$G$2:$G$1020,MATCH($E2971,Clients!$A$2:$A$1020,0)),"")</f>
        <v/>
      </c>
      <c r="U2971" s="67">
        <f>IFERROR(INDEX(Clients!$I$2:$I$1020,MATCH($E2971,Clients!$A$2:$A$1020,0)),"")</f>
        <v/>
      </c>
      <c r="V2971" s="69">
        <f>1</f>
        <v/>
      </c>
      <c r="W2971" s="69">
        <f>IF($N2971="Accepté",1,0)</f>
        <v/>
      </c>
      <c r="X2971" s="68">
        <f>$M2971*$W2971</f>
        <v/>
      </c>
      <c r="Y2971" s="68">
        <f>IF($N2971="En cours",0,$M2971)</f>
        <v/>
      </c>
      <c r="Z2971" s="69">
        <f>IF($P2971="",0,1)</f>
        <v/>
      </c>
      <c r="AA2971" s="70">
        <f>IF($P2971="",0,$P2971)</f>
        <v/>
      </c>
      <c r="AB2971" s="69">
        <f>IF(AND($P2971&lt;&gt;"",$P2971&lt;=Paramètres!$C$14),1,0)</f>
        <v/>
      </c>
      <c r="AC2971" s="67">
        <f>IF($P2971="","Jamais relancé",IF($P2971&lt;=3,"0-3 j",IF($P2971&lt;=7,"4-7 j",IF($P2971&lt;=15,"8-15 j","Plus de 15 j"))))</f>
        <v/>
      </c>
      <c r="AD2971" s="67">
        <f>IF($M2971&lt;=1000,"Moins de 1 k€",IF($M2971&lt;=5000,"1 à 5 k€",IF($M2971&lt;=15000,"5 à 15 k€","Plus de 15 k€")))</f>
        <v/>
      </c>
    </row>
    <row r="2972">
      <c r="A2972" s="65" t="inlineStr">
        <is>
          <t>DEV-02971</t>
        </is>
      </c>
      <c r="B2972" s="66" t="n">
        <v>46176</v>
      </c>
      <c r="C2972" s="65" t="inlineStr">
        <is>
          <t>2026-06</t>
        </is>
      </c>
      <c r="D2972" s="65" t="inlineStr">
        <is>
          <t>2025-2026</t>
        </is>
      </c>
      <c r="E2972" s="65" t="inlineStr">
        <is>
          <t>CLI-0829</t>
        </is>
      </c>
      <c r="F2972" s="65" t="inlineStr">
        <is>
          <t>Syndic</t>
        </is>
      </c>
      <c r="G2972" s="65" t="inlineStr">
        <is>
          <t>Montpellier</t>
        </is>
      </c>
      <c r="H2972" s="65" t="inlineStr">
        <is>
          <t>Thomas Rey</t>
        </is>
      </c>
      <c r="I2972" s="65" t="inlineStr">
        <is>
          <t>Plomberie</t>
        </is>
      </c>
      <c r="J2972" s="65" t="inlineStr">
        <is>
          <t>PR-004</t>
        </is>
      </c>
      <c r="K2972" s="65" t="inlineStr">
        <is>
          <t>Remplacement colonne d'évacuation</t>
        </is>
      </c>
      <c r="L2972" s="67" t="n">
        <v>1</v>
      </c>
      <c r="M2972" s="68" t="n">
        <v>13442.81</v>
      </c>
      <c r="N2972" s="65" t="inlineStr">
        <is>
          <t>Refusé</t>
        </is>
      </c>
      <c r="O2972" s="66" t="n">
        <v>46195</v>
      </c>
      <c r="P2972" s="67" t="n">
        <v>8</v>
      </c>
      <c r="Q2972" s="67" t="n">
        <v>2</v>
      </c>
      <c r="R2972" s="67">
        <f>$I2972</f>
        <v/>
      </c>
      <c r="S2972" s="67">
        <f>$K2972</f>
        <v/>
      </c>
      <c r="T2972" s="67">
        <f>IFERROR(INDEX(Clients!$G$2:$G$1020,MATCH($E2972,Clients!$A$2:$A$1020,0)),"")</f>
        <v/>
      </c>
      <c r="U2972" s="67">
        <f>IFERROR(INDEX(Clients!$I$2:$I$1020,MATCH($E2972,Clients!$A$2:$A$1020,0)),"")</f>
        <v/>
      </c>
      <c r="V2972" s="69">
        <f>1</f>
        <v/>
      </c>
      <c r="W2972" s="69">
        <f>IF($N2972="Accepté",1,0)</f>
        <v/>
      </c>
      <c r="X2972" s="68">
        <f>$M2972*$W2972</f>
        <v/>
      </c>
      <c r="Y2972" s="68">
        <f>IF($N2972="En cours",0,$M2972)</f>
        <v/>
      </c>
      <c r="Z2972" s="69">
        <f>IF($P2972="",0,1)</f>
        <v/>
      </c>
      <c r="AA2972" s="70">
        <f>IF($P2972="",0,$P2972)</f>
        <v/>
      </c>
      <c r="AB2972" s="69">
        <f>IF(AND($P2972&lt;&gt;"",$P2972&lt;=Paramètres!$C$14),1,0)</f>
        <v/>
      </c>
      <c r="AC2972" s="67">
        <f>IF($P2972="","Jamais relancé",IF($P2972&lt;=3,"0-3 j",IF($P2972&lt;=7,"4-7 j",IF($P2972&lt;=15,"8-15 j","Plus de 15 j"))))</f>
        <v/>
      </c>
      <c r="AD2972" s="67">
        <f>IF($M2972&lt;=1000,"Moins de 1 k€",IF($M2972&lt;=5000,"1 à 5 k€",IF($M2972&lt;=15000,"5 à 15 k€","Plus de 15 k€")))</f>
        <v/>
      </c>
    </row>
    <row r="2973">
      <c r="A2973" s="65" t="inlineStr">
        <is>
          <t>DEV-02972</t>
        </is>
      </c>
      <c r="B2973" s="66" t="n">
        <v>46176</v>
      </c>
      <c r="C2973" s="65" t="inlineStr">
        <is>
          <t>2026-06</t>
        </is>
      </c>
      <c r="D2973" s="65" t="inlineStr">
        <is>
          <t>2025-2026</t>
        </is>
      </c>
      <c r="E2973" s="65" t="inlineStr">
        <is>
          <t>CLI-1011</t>
        </is>
      </c>
      <c r="F2973" s="65" t="inlineStr">
        <is>
          <t>Particulier</t>
        </is>
      </c>
      <c r="G2973" s="65" t="inlineStr">
        <is>
          <t>Montpellier</t>
        </is>
      </c>
      <c r="H2973" s="65" t="inlineStr">
        <is>
          <t>Thomas Rey</t>
        </is>
      </c>
      <c r="I2973" s="65" t="inlineStr">
        <is>
          <t>Salle de bain</t>
        </is>
      </c>
      <c r="J2973" s="65" t="inlineStr">
        <is>
          <t>SB-003</t>
        </is>
      </c>
      <c r="K2973" s="65" t="inlineStr">
        <is>
          <t>Pose meuble vasque + robinetterie</t>
        </is>
      </c>
      <c r="L2973" s="67" t="n">
        <v>1</v>
      </c>
      <c r="M2973" s="68" t="n">
        <v>1132.16</v>
      </c>
      <c r="N2973" s="65" t="inlineStr">
        <is>
          <t>Sans réponse</t>
        </is>
      </c>
      <c r="O2973" s="66" t="n">
        <v>46202</v>
      </c>
      <c r="P2973" s="67" t="n"/>
      <c r="Q2973" s="67" t="n">
        <v>0</v>
      </c>
      <c r="R2973" s="67">
        <f>$I2973</f>
        <v/>
      </c>
      <c r="S2973" s="67">
        <f>$K2973</f>
        <v/>
      </c>
      <c r="T2973" s="67">
        <f>IFERROR(INDEX(Clients!$G$2:$G$1020,MATCH($E2973,Clients!$A$2:$A$1020,0)),"")</f>
        <v/>
      </c>
      <c r="U2973" s="67">
        <f>IFERROR(INDEX(Clients!$I$2:$I$1020,MATCH($E2973,Clients!$A$2:$A$1020,0)),"")</f>
        <v/>
      </c>
      <c r="V2973" s="69">
        <f>1</f>
        <v/>
      </c>
      <c r="W2973" s="69">
        <f>IF($N2973="Accepté",1,0)</f>
        <v/>
      </c>
      <c r="X2973" s="68">
        <f>$M2973*$W2973</f>
        <v/>
      </c>
      <c r="Y2973" s="68">
        <f>IF($N2973="En cours",0,$M2973)</f>
        <v/>
      </c>
      <c r="Z2973" s="69">
        <f>IF($P2973="",0,1)</f>
        <v/>
      </c>
      <c r="AA2973" s="70">
        <f>IF($P2973="",0,$P2973)</f>
        <v/>
      </c>
      <c r="AB2973" s="69">
        <f>IF(AND($P2973&lt;&gt;"",$P2973&lt;=Paramètres!$C$14),1,0)</f>
        <v/>
      </c>
      <c r="AC2973" s="67">
        <f>IF($P2973="","Jamais relancé",IF($P2973&lt;=3,"0-3 j",IF($P2973&lt;=7,"4-7 j",IF($P2973&lt;=15,"8-15 j","Plus de 15 j"))))</f>
        <v/>
      </c>
      <c r="AD2973" s="67">
        <f>IF($M2973&lt;=1000,"Moins de 1 k€",IF($M2973&lt;=5000,"1 à 5 k€",IF($M2973&lt;=15000,"5 à 15 k€","Plus de 15 k€")))</f>
        <v/>
      </c>
    </row>
    <row r="2974">
      <c r="A2974" s="65" t="inlineStr">
        <is>
          <t>DEV-02973</t>
        </is>
      </c>
      <c r="B2974" s="66" t="n">
        <v>46177</v>
      </c>
      <c r="C2974" s="65" t="inlineStr">
        <is>
          <t>2026-06</t>
        </is>
      </c>
      <c r="D2974" s="65" t="inlineStr">
        <is>
          <t>2025-2026</t>
        </is>
      </c>
      <c r="E2974" s="65" t="inlineStr">
        <is>
          <t>CLI-0896</t>
        </is>
      </c>
      <c r="F2974" s="65" t="inlineStr">
        <is>
          <t>Particulier</t>
        </is>
      </c>
      <c r="G2974" s="65" t="inlineStr">
        <is>
          <t>Montpellier</t>
        </is>
      </c>
      <c r="H2974" s="65" t="inlineStr">
        <is>
          <t>Thomas Rey</t>
        </is>
      </c>
      <c r="I2974" s="65" t="inlineStr">
        <is>
          <t>Électricité</t>
        </is>
      </c>
      <c r="J2974" s="65" t="inlineStr">
        <is>
          <t>EL-004</t>
        </is>
      </c>
      <c r="K2974" s="65" t="inlineStr">
        <is>
          <t>Éclairage LED locaux professionnels</t>
        </is>
      </c>
      <c r="L2974" s="67" t="n">
        <v>1</v>
      </c>
      <c r="M2974" s="68" t="n">
        <v>3093.9</v>
      </c>
      <c r="N2974" s="65" t="inlineStr">
        <is>
          <t>Accepté</t>
        </is>
      </c>
      <c r="O2974" s="66" t="n">
        <v>46194</v>
      </c>
      <c r="P2974" s="67" t="n">
        <v>13</v>
      </c>
      <c r="Q2974" s="67" t="n">
        <v>1</v>
      </c>
      <c r="R2974" s="67">
        <f>$I2974</f>
        <v/>
      </c>
      <c r="S2974" s="67">
        <f>$K2974</f>
        <v/>
      </c>
      <c r="T2974" s="67">
        <f>IFERROR(INDEX(Clients!$G$2:$G$1020,MATCH($E2974,Clients!$A$2:$A$1020,0)),"")</f>
        <v/>
      </c>
      <c r="U2974" s="67">
        <f>IFERROR(INDEX(Clients!$I$2:$I$1020,MATCH($E2974,Clients!$A$2:$A$1020,0)),"")</f>
        <v/>
      </c>
      <c r="V2974" s="69">
        <f>1</f>
        <v/>
      </c>
      <c r="W2974" s="69">
        <f>IF($N2974="Accepté",1,0)</f>
        <v/>
      </c>
      <c r="X2974" s="68">
        <f>$M2974*$W2974</f>
        <v/>
      </c>
      <c r="Y2974" s="68">
        <f>IF($N2974="En cours",0,$M2974)</f>
        <v/>
      </c>
      <c r="Z2974" s="69">
        <f>IF($P2974="",0,1)</f>
        <v/>
      </c>
      <c r="AA2974" s="70">
        <f>IF($P2974="",0,$P2974)</f>
        <v/>
      </c>
      <c r="AB2974" s="69">
        <f>IF(AND($P2974&lt;&gt;"",$P2974&lt;=Paramètres!$C$14),1,0)</f>
        <v/>
      </c>
      <c r="AC2974" s="67">
        <f>IF($P2974="","Jamais relancé",IF($P2974&lt;=3,"0-3 j",IF($P2974&lt;=7,"4-7 j",IF($P2974&lt;=15,"8-15 j","Plus de 15 j"))))</f>
        <v/>
      </c>
      <c r="AD2974" s="67">
        <f>IF($M2974&lt;=1000,"Moins de 1 k€",IF($M2974&lt;=5000,"1 à 5 k€",IF($M2974&lt;=15000,"5 à 15 k€","Plus de 15 k€")))</f>
        <v/>
      </c>
    </row>
    <row r="2975">
      <c r="A2975" s="65" t="inlineStr">
        <is>
          <t>DEV-02974</t>
        </is>
      </c>
      <c r="B2975" s="66" t="n">
        <v>46178</v>
      </c>
      <c r="C2975" s="65" t="inlineStr">
        <is>
          <t>2026-06</t>
        </is>
      </c>
      <c r="D2975" s="65" t="inlineStr">
        <is>
          <t>2025-2026</t>
        </is>
      </c>
      <c r="E2975" s="65" t="inlineStr">
        <is>
          <t>CLI-0724</t>
        </is>
      </c>
      <c r="F2975" s="65" t="inlineStr">
        <is>
          <t>Particulier</t>
        </is>
      </c>
      <c r="G2975" s="65" t="inlineStr">
        <is>
          <t>Bordeaux</t>
        </is>
      </c>
      <c r="H2975" s="65" t="inlineStr">
        <is>
          <t>Karim Belkacem</t>
        </is>
      </c>
      <c r="I2975" s="65" t="inlineStr">
        <is>
          <t>Plomberie</t>
        </is>
      </c>
      <c r="J2975" s="65" t="inlineStr">
        <is>
          <t>PR-002</t>
        </is>
      </c>
      <c r="K2975" s="65" t="inlineStr">
        <is>
          <t>Recherche de fuite + réparation</t>
        </is>
      </c>
      <c r="L2975" s="67" t="n">
        <v>1</v>
      </c>
      <c r="M2975" s="68" t="n">
        <v>500.87</v>
      </c>
      <c r="N2975" s="65" t="inlineStr">
        <is>
          <t>Accepté</t>
        </is>
      </c>
      <c r="O2975" s="66" t="n">
        <v>46196</v>
      </c>
      <c r="P2975" s="67" t="n">
        <v>5</v>
      </c>
      <c r="Q2975" s="67" t="n">
        <v>2</v>
      </c>
      <c r="R2975" s="67">
        <f>$I2975</f>
        <v/>
      </c>
      <c r="S2975" s="67">
        <f>$K2975</f>
        <v/>
      </c>
      <c r="T2975" s="67">
        <f>IFERROR(INDEX(Clients!$G$2:$G$1020,MATCH($E2975,Clients!$A$2:$A$1020,0)),"")</f>
        <v/>
      </c>
      <c r="U2975" s="67">
        <f>IFERROR(INDEX(Clients!$I$2:$I$1020,MATCH($E2975,Clients!$A$2:$A$1020,0)),"")</f>
        <v/>
      </c>
      <c r="V2975" s="69">
        <f>1</f>
        <v/>
      </c>
      <c r="W2975" s="69">
        <f>IF($N2975="Accepté",1,0)</f>
        <v/>
      </c>
      <c r="X2975" s="68">
        <f>$M2975*$W2975</f>
        <v/>
      </c>
      <c r="Y2975" s="68">
        <f>IF($N2975="En cours",0,$M2975)</f>
        <v/>
      </c>
      <c r="Z2975" s="69">
        <f>IF($P2975="",0,1)</f>
        <v/>
      </c>
      <c r="AA2975" s="70">
        <f>IF($P2975="",0,$P2975)</f>
        <v/>
      </c>
      <c r="AB2975" s="69">
        <f>IF(AND($P2975&lt;&gt;"",$P2975&lt;=Paramètres!$C$14),1,0)</f>
        <v/>
      </c>
      <c r="AC2975" s="67">
        <f>IF($P2975="","Jamais relancé",IF($P2975&lt;=3,"0-3 j",IF($P2975&lt;=7,"4-7 j",IF($P2975&lt;=15,"8-15 j","Plus de 15 j"))))</f>
        <v/>
      </c>
      <c r="AD2975" s="67">
        <f>IF($M2975&lt;=1000,"Moins de 1 k€",IF($M2975&lt;=5000,"1 à 5 k€",IF($M2975&lt;=15000,"5 à 15 k€","Plus de 15 k€")))</f>
        <v/>
      </c>
    </row>
    <row r="2976">
      <c r="A2976" s="65" t="inlineStr">
        <is>
          <t>DEV-02975</t>
        </is>
      </c>
      <c r="B2976" s="66" t="n">
        <v>46178</v>
      </c>
      <c r="C2976" s="65" t="inlineStr">
        <is>
          <t>2026-06</t>
        </is>
      </c>
      <c r="D2976" s="65" t="inlineStr">
        <is>
          <t>2025-2026</t>
        </is>
      </c>
      <c r="E2976" s="65" t="inlineStr">
        <is>
          <t>CLI-0196</t>
        </is>
      </c>
      <c r="F2976" s="65" t="inlineStr">
        <is>
          <t>Particulier</t>
        </is>
      </c>
      <c r="G2976" s="65" t="inlineStr">
        <is>
          <t>Bordeaux</t>
        </is>
      </c>
      <c r="H2976" s="65" t="inlineStr">
        <is>
          <t>Karim Belkacem</t>
        </is>
      </c>
      <c r="I2976" s="65" t="inlineStr">
        <is>
          <t>Plomberie</t>
        </is>
      </c>
      <c r="J2976" s="65" t="inlineStr">
        <is>
          <t>PR-003</t>
        </is>
      </c>
      <c r="K2976" s="65" t="inlineStr">
        <is>
          <t>Réfection réseau eau appartement</t>
        </is>
      </c>
      <c r="L2976" s="67" t="n">
        <v>2</v>
      </c>
      <c r="M2976" s="68" t="n">
        <v>6688.57</v>
      </c>
      <c r="N2976" s="65" t="inlineStr">
        <is>
          <t>Accepté</t>
        </is>
      </c>
      <c r="O2976" s="66" t="n">
        <v>46194</v>
      </c>
      <c r="P2976" s="67" t="n">
        <v>7</v>
      </c>
      <c r="Q2976" s="67" t="n">
        <v>1</v>
      </c>
      <c r="R2976" s="67">
        <f>$I2976</f>
        <v/>
      </c>
      <c r="S2976" s="67">
        <f>$K2976</f>
        <v/>
      </c>
      <c r="T2976" s="67">
        <f>IFERROR(INDEX(Clients!$G$2:$G$1020,MATCH($E2976,Clients!$A$2:$A$1020,0)),"")</f>
        <v/>
      </c>
      <c r="U2976" s="67">
        <f>IFERROR(INDEX(Clients!$I$2:$I$1020,MATCH($E2976,Clients!$A$2:$A$1020,0)),"")</f>
        <v/>
      </c>
      <c r="V2976" s="69">
        <f>1</f>
        <v/>
      </c>
      <c r="W2976" s="69">
        <f>IF($N2976="Accepté",1,0)</f>
        <v/>
      </c>
      <c r="X2976" s="68">
        <f>$M2976*$W2976</f>
        <v/>
      </c>
      <c r="Y2976" s="68">
        <f>IF($N2976="En cours",0,$M2976)</f>
        <v/>
      </c>
      <c r="Z2976" s="69">
        <f>IF($P2976="",0,1)</f>
        <v/>
      </c>
      <c r="AA2976" s="70">
        <f>IF($P2976="",0,$P2976)</f>
        <v/>
      </c>
      <c r="AB2976" s="69">
        <f>IF(AND($P2976&lt;&gt;"",$P2976&lt;=Paramètres!$C$14),1,0)</f>
        <v/>
      </c>
      <c r="AC2976" s="67">
        <f>IF($P2976="","Jamais relancé",IF($P2976&lt;=3,"0-3 j",IF($P2976&lt;=7,"4-7 j",IF($P2976&lt;=15,"8-15 j","Plus de 15 j"))))</f>
        <v/>
      </c>
      <c r="AD2976" s="67">
        <f>IF($M2976&lt;=1000,"Moins de 1 k€",IF($M2976&lt;=5000,"1 à 5 k€",IF($M2976&lt;=15000,"5 à 15 k€","Plus de 15 k€")))</f>
        <v/>
      </c>
    </row>
    <row r="2977">
      <c r="A2977" s="65" t="inlineStr">
        <is>
          <t>DEV-02976</t>
        </is>
      </c>
      <c r="B2977" s="66" t="n">
        <v>46178</v>
      </c>
      <c r="C2977" s="65" t="inlineStr">
        <is>
          <t>2026-06</t>
        </is>
      </c>
      <c r="D2977" s="65" t="inlineStr">
        <is>
          <t>2025-2026</t>
        </is>
      </c>
      <c r="E2977" s="65" t="inlineStr">
        <is>
          <t>CLI-0072</t>
        </is>
      </c>
      <c r="F2977" s="65" t="inlineStr">
        <is>
          <t>Particulier</t>
        </is>
      </c>
      <c r="G2977" s="65" t="inlineStr">
        <is>
          <t>Bordeaux</t>
        </is>
      </c>
      <c r="H2977" s="65" t="inlineStr">
        <is>
          <t>Karim Belkacem</t>
        </is>
      </c>
      <c r="I2977" s="65" t="inlineStr">
        <is>
          <t>Dépannage</t>
        </is>
      </c>
      <c r="J2977" s="65" t="inlineStr">
        <is>
          <t>DP-001</t>
        </is>
      </c>
      <c r="K2977" s="65" t="inlineStr">
        <is>
          <t>Dépannage plomberie urgence</t>
        </is>
      </c>
      <c r="L2977" s="67" t="n">
        <v>1</v>
      </c>
      <c r="M2977" s="68" t="n">
        <v>282.78</v>
      </c>
      <c r="N2977" s="65" t="inlineStr">
        <is>
          <t>Accepté</t>
        </is>
      </c>
      <c r="O2977" s="66" t="n">
        <v>46192</v>
      </c>
      <c r="P2977" s="67" t="n"/>
      <c r="Q2977" s="67" t="n">
        <v>0</v>
      </c>
      <c r="R2977" s="67">
        <f>$I2977</f>
        <v/>
      </c>
      <c r="S2977" s="67">
        <f>$K2977</f>
        <v/>
      </c>
      <c r="T2977" s="67">
        <f>IFERROR(INDEX(Clients!$G$2:$G$1020,MATCH($E2977,Clients!$A$2:$A$1020,0)),"")</f>
        <v/>
      </c>
      <c r="U2977" s="67">
        <f>IFERROR(INDEX(Clients!$I$2:$I$1020,MATCH($E2977,Clients!$A$2:$A$1020,0)),"")</f>
        <v/>
      </c>
      <c r="V2977" s="69">
        <f>1</f>
        <v/>
      </c>
      <c r="W2977" s="69">
        <f>IF($N2977="Accepté",1,0)</f>
        <v/>
      </c>
      <c r="X2977" s="68">
        <f>$M2977*$W2977</f>
        <v/>
      </c>
      <c r="Y2977" s="68">
        <f>IF($N2977="En cours",0,$M2977)</f>
        <v/>
      </c>
      <c r="Z2977" s="69">
        <f>IF($P2977="",0,1)</f>
        <v/>
      </c>
      <c r="AA2977" s="70">
        <f>IF($P2977="",0,$P2977)</f>
        <v/>
      </c>
      <c r="AB2977" s="69">
        <f>IF(AND($P2977&lt;&gt;"",$P2977&lt;=Paramètres!$C$14),1,0)</f>
        <v/>
      </c>
      <c r="AC2977" s="67">
        <f>IF($P2977="","Jamais relancé",IF($P2977&lt;=3,"0-3 j",IF($P2977&lt;=7,"4-7 j",IF($P2977&lt;=15,"8-15 j","Plus de 15 j"))))</f>
        <v/>
      </c>
      <c r="AD2977" s="67">
        <f>IF($M2977&lt;=1000,"Moins de 1 k€",IF($M2977&lt;=5000,"1 à 5 k€",IF($M2977&lt;=15000,"5 à 15 k€","Plus de 15 k€")))</f>
        <v/>
      </c>
    </row>
    <row r="2978">
      <c r="A2978" s="65" t="inlineStr">
        <is>
          <t>DEV-02977</t>
        </is>
      </c>
      <c r="B2978" s="66" t="n">
        <v>46178</v>
      </c>
      <c r="C2978" s="65" t="inlineStr">
        <is>
          <t>2026-06</t>
        </is>
      </c>
      <c r="D2978" s="65" t="inlineStr">
        <is>
          <t>2025-2026</t>
        </is>
      </c>
      <c r="E2978" s="65" t="inlineStr">
        <is>
          <t>CLI-0628</t>
        </is>
      </c>
      <c r="F2978" s="65" t="inlineStr">
        <is>
          <t>Syndic</t>
        </is>
      </c>
      <c r="G2978" s="65" t="inlineStr">
        <is>
          <t>Bordeaux</t>
        </is>
      </c>
      <c r="H2978" s="65" t="inlineStr">
        <is>
          <t>Sophie Marchand</t>
        </is>
      </c>
      <c r="I2978" s="65" t="inlineStr">
        <is>
          <t>Électricité</t>
        </is>
      </c>
      <c r="J2978" s="65" t="inlineStr">
        <is>
          <t>EL-001</t>
        </is>
      </c>
      <c r="K2978" s="65" t="inlineStr">
        <is>
          <t>Mise aux normes tableau électrique</t>
        </is>
      </c>
      <c r="L2978" s="67" t="n">
        <v>1</v>
      </c>
      <c r="M2978" s="68" t="n">
        <v>4448.96</v>
      </c>
      <c r="N2978" s="65" t="inlineStr">
        <is>
          <t>Refusé</t>
        </is>
      </c>
      <c r="O2978" s="66" t="n">
        <v>46202</v>
      </c>
      <c r="P2978" s="67" t="n"/>
      <c r="Q2978" s="67" t="n">
        <v>0</v>
      </c>
      <c r="R2978" s="67">
        <f>$I2978</f>
        <v/>
      </c>
      <c r="S2978" s="67">
        <f>$K2978</f>
        <v/>
      </c>
      <c r="T2978" s="67">
        <f>IFERROR(INDEX(Clients!$G$2:$G$1020,MATCH($E2978,Clients!$A$2:$A$1020,0)),"")</f>
        <v/>
      </c>
      <c r="U2978" s="67">
        <f>IFERROR(INDEX(Clients!$I$2:$I$1020,MATCH($E2978,Clients!$A$2:$A$1020,0)),"")</f>
        <v/>
      </c>
      <c r="V2978" s="69">
        <f>1</f>
        <v/>
      </c>
      <c r="W2978" s="69">
        <f>IF($N2978="Accepté",1,0)</f>
        <v/>
      </c>
      <c r="X2978" s="68">
        <f>$M2978*$W2978</f>
        <v/>
      </c>
      <c r="Y2978" s="68">
        <f>IF($N2978="En cours",0,$M2978)</f>
        <v/>
      </c>
      <c r="Z2978" s="69">
        <f>IF($P2978="",0,1)</f>
        <v/>
      </c>
      <c r="AA2978" s="70">
        <f>IF($P2978="",0,$P2978)</f>
        <v/>
      </c>
      <c r="AB2978" s="69">
        <f>IF(AND($P2978&lt;&gt;"",$P2978&lt;=Paramètres!$C$14),1,0)</f>
        <v/>
      </c>
      <c r="AC2978" s="67">
        <f>IF($P2978="","Jamais relancé",IF($P2978&lt;=3,"0-3 j",IF($P2978&lt;=7,"4-7 j",IF($P2978&lt;=15,"8-15 j","Plus de 15 j"))))</f>
        <v/>
      </c>
      <c r="AD2978" s="67">
        <f>IF($M2978&lt;=1000,"Moins de 1 k€",IF($M2978&lt;=5000,"1 à 5 k€",IF($M2978&lt;=15000,"5 à 15 k€","Plus de 15 k€")))</f>
        <v/>
      </c>
    </row>
    <row r="2979">
      <c r="A2979" s="65" t="inlineStr">
        <is>
          <t>DEV-02978</t>
        </is>
      </c>
      <c r="B2979" s="66" t="n">
        <v>46178</v>
      </c>
      <c r="C2979" s="65" t="inlineStr">
        <is>
          <t>2026-06</t>
        </is>
      </c>
      <c r="D2979" s="65" t="inlineStr">
        <is>
          <t>2025-2026</t>
        </is>
      </c>
      <c r="E2979" s="65" t="inlineStr">
        <is>
          <t>CLI-0166</t>
        </is>
      </c>
      <c r="F2979" s="65" t="inlineStr">
        <is>
          <t>Particulier</t>
        </is>
      </c>
      <c r="G2979" s="65" t="inlineStr">
        <is>
          <t>Bordeaux</t>
        </is>
      </c>
      <c r="H2979" s="65" t="inlineStr">
        <is>
          <t>Sophie Marchand</t>
        </is>
      </c>
      <c r="I2979" s="65" t="inlineStr">
        <is>
          <t>Dépannage</t>
        </is>
      </c>
      <c r="J2979" s="65" t="inlineStr">
        <is>
          <t>DP-001</t>
        </is>
      </c>
      <c r="K2979" s="65" t="inlineStr">
        <is>
          <t>Dépannage plomberie urgence</t>
        </is>
      </c>
      <c r="L2979" s="67" t="n">
        <v>1</v>
      </c>
      <c r="M2979" s="68" t="n">
        <v>262.15</v>
      </c>
      <c r="N2979" s="65" t="inlineStr">
        <is>
          <t>Refusé</t>
        </is>
      </c>
      <c r="O2979" s="66" t="n">
        <v>46194</v>
      </c>
      <c r="P2979" s="67" t="n">
        <v>4</v>
      </c>
      <c r="Q2979" s="67" t="n">
        <v>1</v>
      </c>
      <c r="R2979" s="67">
        <f>$I2979</f>
        <v/>
      </c>
      <c r="S2979" s="67">
        <f>$K2979</f>
        <v/>
      </c>
      <c r="T2979" s="67">
        <f>IFERROR(INDEX(Clients!$G$2:$G$1020,MATCH($E2979,Clients!$A$2:$A$1020,0)),"")</f>
        <v/>
      </c>
      <c r="U2979" s="67">
        <f>IFERROR(INDEX(Clients!$I$2:$I$1020,MATCH($E2979,Clients!$A$2:$A$1020,0)),"")</f>
        <v/>
      </c>
      <c r="V2979" s="69">
        <f>1</f>
        <v/>
      </c>
      <c r="W2979" s="69">
        <f>IF($N2979="Accepté",1,0)</f>
        <v/>
      </c>
      <c r="X2979" s="68">
        <f>$M2979*$W2979</f>
        <v/>
      </c>
      <c r="Y2979" s="68">
        <f>IF($N2979="En cours",0,$M2979)</f>
        <v/>
      </c>
      <c r="Z2979" s="69">
        <f>IF($P2979="",0,1)</f>
        <v/>
      </c>
      <c r="AA2979" s="70">
        <f>IF($P2979="",0,$P2979)</f>
        <v/>
      </c>
      <c r="AB2979" s="69">
        <f>IF(AND($P2979&lt;&gt;"",$P2979&lt;=Paramètres!$C$14),1,0)</f>
        <v/>
      </c>
      <c r="AC2979" s="67">
        <f>IF($P2979="","Jamais relancé",IF($P2979&lt;=3,"0-3 j",IF($P2979&lt;=7,"4-7 j",IF($P2979&lt;=15,"8-15 j","Plus de 15 j"))))</f>
        <v/>
      </c>
      <c r="AD2979" s="67">
        <f>IF($M2979&lt;=1000,"Moins de 1 k€",IF($M2979&lt;=5000,"1 à 5 k€",IF($M2979&lt;=15000,"5 à 15 k€","Plus de 15 k€")))</f>
        <v/>
      </c>
    </row>
    <row r="2980">
      <c r="A2980" s="65" t="inlineStr">
        <is>
          <t>DEV-02979</t>
        </is>
      </c>
      <c r="B2980" s="66" t="n">
        <v>46178</v>
      </c>
      <c r="C2980" s="65" t="inlineStr">
        <is>
          <t>2026-06</t>
        </is>
      </c>
      <c r="D2980" s="65" t="inlineStr">
        <is>
          <t>2025-2026</t>
        </is>
      </c>
      <c r="E2980" s="65" t="inlineStr">
        <is>
          <t>CLI-0673</t>
        </is>
      </c>
      <c r="F2980" s="65" t="inlineStr">
        <is>
          <t>Particulier</t>
        </is>
      </c>
      <c r="G2980" s="65" t="inlineStr">
        <is>
          <t>Montpellier</t>
        </is>
      </c>
      <c r="H2980" s="65" t="inlineStr">
        <is>
          <t>Thomas Rey</t>
        </is>
      </c>
      <c r="I2980" s="65" t="inlineStr">
        <is>
          <t>Dépannage</t>
        </is>
      </c>
      <c r="J2980" s="65" t="inlineStr">
        <is>
          <t>DP-002</t>
        </is>
      </c>
      <c r="K2980" s="65" t="inlineStr">
        <is>
          <t>Débouchage canalisation</t>
        </is>
      </c>
      <c r="L2980" s="67" t="n">
        <v>1</v>
      </c>
      <c r="M2980" s="68" t="n">
        <v>377.5</v>
      </c>
      <c r="N2980" s="65" t="inlineStr">
        <is>
          <t>Sans réponse</t>
        </is>
      </c>
      <c r="O2980" s="66" t="n">
        <v>46186</v>
      </c>
      <c r="P2980" s="67" t="n">
        <v>13</v>
      </c>
      <c r="Q2980" s="67" t="n">
        <v>0</v>
      </c>
      <c r="R2980" s="67">
        <f>$I2980</f>
        <v/>
      </c>
      <c r="S2980" s="67">
        <f>$K2980</f>
        <v/>
      </c>
      <c r="T2980" s="67">
        <f>IFERROR(INDEX(Clients!$G$2:$G$1020,MATCH($E2980,Clients!$A$2:$A$1020,0)),"")</f>
        <v/>
      </c>
      <c r="U2980" s="67">
        <f>IFERROR(INDEX(Clients!$I$2:$I$1020,MATCH($E2980,Clients!$A$2:$A$1020,0)),"")</f>
        <v/>
      </c>
      <c r="V2980" s="69">
        <f>1</f>
        <v/>
      </c>
      <c r="W2980" s="69">
        <f>IF($N2980="Accepté",1,0)</f>
        <v/>
      </c>
      <c r="X2980" s="68">
        <f>$M2980*$W2980</f>
        <v/>
      </c>
      <c r="Y2980" s="68">
        <f>IF($N2980="En cours",0,$M2980)</f>
        <v/>
      </c>
      <c r="Z2980" s="69">
        <f>IF($P2980="",0,1)</f>
        <v/>
      </c>
      <c r="AA2980" s="70">
        <f>IF($P2980="",0,$P2980)</f>
        <v/>
      </c>
      <c r="AB2980" s="69">
        <f>IF(AND($P2980&lt;&gt;"",$P2980&lt;=Paramètres!$C$14),1,0)</f>
        <v/>
      </c>
      <c r="AC2980" s="67">
        <f>IF($P2980="","Jamais relancé",IF($P2980&lt;=3,"0-3 j",IF($P2980&lt;=7,"4-7 j",IF($P2980&lt;=15,"8-15 j","Plus de 15 j"))))</f>
        <v/>
      </c>
      <c r="AD2980" s="67">
        <f>IF($M2980&lt;=1000,"Moins de 1 k€",IF($M2980&lt;=5000,"1 à 5 k€",IF($M2980&lt;=15000,"5 à 15 k€","Plus de 15 k€")))</f>
        <v/>
      </c>
    </row>
    <row r="2981">
      <c r="A2981" s="65" t="inlineStr">
        <is>
          <t>DEV-02980</t>
        </is>
      </c>
      <c r="B2981" s="66" t="n">
        <v>46181</v>
      </c>
      <c r="C2981" s="65" t="inlineStr">
        <is>
          <t>2026-06</t>
        </is>
      </c>
      <c r="D2981" s="65" t="inlineStr">
        <is>
          <t>2025-2026</t>
        </is>
      </c>
      <c r="E2981" s="65" t="inlineStr">
        <is>
          <t>CLI-0240</t>
        </is>
      </c>
      <c r="F2981" s="65" t="inlineStr">
        <is>
          <t>Syndic</t>
        </is>
      </c>
      <c r="G2981" s="65" t="inlineStr">
        <is>
          <t>Bordeaux</t>
        </is>
      </c>
      <c r="H2981" s="65" t="inlineStr">
        <is>
          <t>Karim Belkacem</t>
        </is>
      </c>
      <c r="I2981" s="65" t="inlineStr">
        <is>
          <t>Plomberie</t>
        </is>
      </c>
      <c r="J2981" s="65" t="inlineStr">
        <is>
          <t>PR-003</t>
        </is>
      </c>
      <c r="K2981" s="65" t="inlineStr">
        <is>
          <t>Réfection réseau eau appartement</t>
        </is>
      </c>
      <c r="L2981" s="67" t="n">
        <v>1</v>
      </c>
      <c r="M2981" s="68" t="n">
        <v>7919.89</v>
      </c>
      <c r="N2981" s="65" t="inlineStr">
        <is>
          <t>Accepté</t>
        </is>
      </c>
      <c r="O2981" s="66" t="n">
        <v>46202</v>
      </c>
      <c r="P2981" s="67" t="n">
        <v>3</v>
      </c>
      <c r="Q2981" s="67" t="n">
        <v>1</v>
      </c>
      <c r="R2981" s="67">
        <f>$I2981</f>
        <v/>
      </c>
      <c r="S2981" s="67">
        <f>$K2981</f>
        <v/>
      </c>
      <c r="T2981" s="67">
        <f>IFERROR(INDEX(Clients!$G$2:$G$1020,MATCH($E2981,Clients!$A$2:$A$1020,0)),"")</f>
        <v/>
      </c>
      <c r="U2981" s="67">
        <f>IFERROR(INDEX(Clients!$I$2:$I$1020,MATCH($E2981,Clients!$A$2:$A$1020,0)),"")</f>
        <v/>
      </c>
      <c r="V2981" s="69">
        <f>1</f>
        <v/>
      </c>
      <c r="W2981" s="69">
        <f>IF($N2981="Accepté",1,0)</f>
        <v/>
      </c>
      <c r="X2981" s="68">
        <f>$M2981*$W2981</f>
        <v/>
      </c>
      <c r="Y2981" s="68">
        <f>IF($N2981="En cours",0,$M2981)</f>
        <v/>
      </c>
      <c r="Z2981" s="69">
        <f>IF($P2981="",0,1)</f>
        <v/>
      </c>
      <c r="AA2981" s="70">
        <f>IF($P2981="",0,$P2981)</f>
        <v/>
      </c>
      <c r="AB2981" s="69">
        <f>IF(AND($P2981&lt;&gt;"",$P2981&lt;=Paramètres!$C$14),1,0)</f>
        <v/>
      </c>
      <c r="AC2981" s="67">
        <f>IF($P2981="","Jamais relancé",IF($P2981&lt;=3,"0-3 j",IF($P2981&lt;=7,"4-7 j",IF($P2981&lt;=15,"8-15 j","Plus de 15 j"))))</f>
        <v/>
      </c>
      <c r="AD2981" s="67">
        <f>IF($M2981&lt;=1000,"Moins de 1 k€",IF($M2981&lt;=5000,"1 à 5 k€",IF($M2981&lt;=15000,"5 à 15 k€","Plus de 15 k€")))</f>
        <v/>
      </c>
    </row>
    <row r="2982">
      <c r="A2982" s="65" t="inlineStr">
        <is>
          <t>DEV-02981</t>
        </is>
      </c>
      <c r="B2982" s="66" t="n">
        <v>46181</v>
      </c>
      <c r="C2982" s="65" t="inlineStr">
        <is>
          <t>2026-06</t>
        </is>
      </c>
      <c r="D2982" s="65" t="inlineStr">
        <is>
          <t>2025-2026</t>
        </is>
      </c>
      <c r="E2982" s="65" t="inlineStr">
        <is>
          <t>CLI-0787</t>
        </is>
      </c>
      <c r="F2982" s="65" t="inlineStr">
        <is>
          <t>Particulier</t>
        </is>
      </c>
      <c r="G2982" s="65" t="inlineStr">
        <is>
          <t>Toulouse</t>
        </is>
      </c>
      <c r="H2982" s="65" t="inlineStr">
        <is>
          <t>Julien Fabre</t>
        </is>
      </c>
      <c r="I2982" s="65" t="inlineStr">
        <is>
          <t>Dépannage</t>
        </is>
      </c>
      <c r="J2982" s="65" t="inlineStr">
        <is>
          <t>DP-002</t>
        </is>
      </c>
      <c r="K2982" s="65" t="inlineStr">
        <is>
          <t>Débouchage canalisation</t>
        </is>
      </c>
      <c r="L2982" s="67" t="n">
        <v>1</v>
      </c>
      <c r="M2982" s="68" t="n">
        <v>369.25</v>
      </c>
      <c r="N2982" s="65" t="inlineStr">
        <is>
          <t>Accepté</t>
        </is>
      </c>
      <c r="O2982" s="66" t="n">
        <v>46186</v>
      </c>
      <c r="P2982" s="67" t="n"/>
      <c r="Q2982" s="67" t="n">
        <v>0</v>
      </c>
      <c r="R2982" s="67">
        <f>$I2982</f>
        <v/>
      </c>
      <c r="S2982" s="67">
        <f>$K2982</f>
        <v/>
      </c>
      <c r="T2982" s="67">
        <f>IFERROR(INDEX(Clients!$G$2:$G$1020,MATCH($E2982,Clients!$A$2:$A$1020,0)),"")</f>
        <v/>
      </c>
      <c r="U2982" s="67">
        <f>IFERROR(INDEX(Clients!$I$2:$I$1020,MATCH($E2982,Clients!$A$2:$A$1020,0)),"")</f>
        <v/>
      </c>
      <c r="V2982" s="69">
        <f>1</f>
        <v/>
      </c>
      <c r="W2982" s="69">
        <f>IF($N2982="Accepté",1,0)</f>
        <v/>
      </c>
      <c r="X2982" s="68">
        <f>$M2982*$W2982</f>
        <v/>
      </c>
      <c r="Y2982" s="68">
        <f>IF($N2982="En cours",0,$M2982)</f>
        <v/>
      </c>
      <c r="Z2982" s="69">
        <f>IF($P2982="",0,1)</f>
        <v/>
      </c>
      <c r="AA2982" s="70">
        <f>IF($P2982="",0,$P2982)</f>
        <v/>
      </c>
      <c r="AB2982" s="69">
        <f>IF(AND($P2982&lt;&gt;"",$P2982&lt;=Paramètres!$C$14),1,0)</f>
        <v/>
      </c>
      <c r="AC2982" s="67">
        <f>IF($P2982="","Jamais relancé",IF($P2982&lt;=3,"0-3 j",IF($P2982&lt;=7,"4-7 j",IF($P2982&lt;=15,"8-15 j","Plus de 15 j"))))</f>
        <v/>
      </c>
      <c r="AD2982" s="67">
        <f>IF($M2982&lt;=1000,"Moins de 1 k€",IF($M2982&lt;=5000,"1 à 5 k€",IF($M2982&lt;=15000,"5 à 15 k€","Plus de 15 k€")))</f>
        <v/>
      </c>
    </row>
    <row r="2983">
      <c r="A2983" s="65" t="inlineStr">
        <is>
          <t>DEV-02982</t>
        </is>
      </c>
      <c r="B2983" s="66" t="n">
        <v>46181</v>
      </c>
      <c r="C2983" s="65" t="inlineStr">
        <is>
          <t>2026-06</t>
        </is>
      </c>
      <c r="D2983" s="65" t="inlineStr">
        <is>
          <t>2025-2026</t>
        </is>
      </c>
      <c r="E2983" s="65" t="inlineStr">
        <is>
          <t>CLI-0228</t>
        </is>
      </c>
      <c r="F2983" s="65" t="inlineStr">
        <is>
          <t>Particulier</t>
        </is>
      </c>
      <c r="G2983" s="65" t="inlineStr">
        <is>
          <t>Toulouse</t>
        </is>
      </c>
      <c r="H2983" s="65" t="inlineStr">
        <is>
          <t>Julien Fabre</t>
        </is>
      </c>
      <c r="I2983" s="65" t="inlineStr">
        <is>
          <t>Électricité</t>
        </is>
      </c>
      <c r="J2983" s="65" t="inlineStr">
        <is>
          <t>EL-003</t>
        </is>
      </c>
      <c r="K2983" s="65" t="inlineStr">
        <is>
          <t>Rénovation électrique complète</t>
        </is>
      </c>
      <c r="L2983" s="67" t="n">
        <v>1</v>
      </c>
      <c r="M2983" s="68" t="n">
        <v>9308.74</v>
      </c>
      <c r="N2983" s="65" t="inlineStr">
        <is>
          <t>En cours</t>
        </is>
      </c>
      <c r="O2983" s="66" t="n"/>
      <c r="P2983" s="67" t="n">
        <v>5</v>
      </c>
      <c r="Q2983" s="67" t="n">
        <v>2</v>
      </c>
      <c r="R2983" s="67">
        <f>$I2983</f>
        <v/>
      </c>
      <c r="S2983" s="67">
        <f>$K2983</f>
        <v/>
      </c>
      <c r="T2983" s="67">
        <f>IFERROR(INDEX(Clients!$G$2:$G$1020,MATCH($E2983,Clients!$A$2:$A$1020,0)),"")</f>
        <v/>
      </c>
      <c r="U2983" s="67">
        <f>IFERROR(INDEX(Clients!$I$2:$I$1020,MATCH($E2983,Clients!$A$2:$A$1020,0)),"")</f>
        <v/>
      </c>
      <c r="V2983" s="69">
        <f>1</f>
        <v/>
      </c>
      <c r="W2983" s="69">
        <f>IF($N2983="Accepté",1,0)</f>
        <v/>
      </c>
      <c r="X2983" s="68">
        <f>$M2983*$W2983</f>
        <v/>
      </c>
      <c r="Y2983" s="68">
        <f>IF($N2983="En cours",0,$M2983)</f>
        <v/>
      </c>
      <c r="Z2983" s="69">
        <f>IF($P2983="",0,1)</f>
        <v/>
      </c>
      <c r="AA2983" s="70">
        <f>IF($P2983="",0,$P2983)</f>
        <v/>
      </c>
      <c r="AB2983" s="69">
        <f>IF(AND($P2983&lt;&gt;"",$P2983&lt;=Paramètres!$C$14),1,0)</f>
        <v/>
      </c>
      <c r="AC2983" s="67">
        <f>IF($P2983="","Jamais relancé",IF($P2983&lt;=3,"0-3 j",IF($P2983&lt;=7,"4-7 j",IF($P2983&lt;=15,"8-15 j","Plus de 15 j"))))</f>
        <v/>
      </c>
      <c r="AD2983" s="67">
        <f>IF($M2983&lt;=1000,"Moins de 1 k€",IF($M2983&lt;=5000,"1 à 5 k€",IF($M2983&lt;=15000,"5 à 15 k€","Plus de 15 k€")))</f>
        <v/>
      </c>
    </row>
    <row r="2984">
      <c r="A2984" s="65" t="inlineStr">
        <is>
          <t>DEV-02983</t>
        </is>
      </c>
      <c r="B2984" s="66" t="n">
        <v>46182</v>
      </c>
      <c r="C2984" s="65" t="inlineStr">
        <is>
          <t>2026-06</t>
        </is>
      </c>
      <c r="D2984" s="65" t="inlineStr">
        <is>
          <t>2025-2026</t>
        </is>
      </c>
      <c r="E2984" s="65" t="inlineStr">
        <is>
          <t>CLI-0953</t>
        </is>
      </c>
      <c r="F2984" s="65" t="inlineStr">
        <is>
          <t>Particulier</t>
        </is>
      </c>
      <c r="G2984" s="65" t="inlineStr">
        <is>
          <t>Bordeaux</t>
        </is>
      </c>
      <c r="H2984" s="65" t="inlineStr">
        <is>
          <t>Sophie Marchand</t>
        </is>
      </c>
      <c r="I2984" s="65" t="inlineStr">
        <is>
          <t>Plomberie</t>
        </is>
      </c>
      <c r="J2984" s="65" t="inlineStr">
        <is>
          <t>PR-004</t>
        </is>
      </c>
      <c r="K2984" s="65" t="inlineStr">
        <is>
          <t>Remplacement colonne d'évacuation</t>
        </is>
      </c>
      <c r="L2984" s="67" t="n">
        <v>1</v>
      </c>
      <c r="M2984" s="68" t="n">
        <v>6680.36</v>
      </c>
      <c r="N2984" s="65" t="inlineStr">
        <is>
          <t>En cours</t>
        </is>
      </c>
      <c r="O2984" s="66" t="n"/>
      <c r="P2984" s="67" t="n">
        <v>18</v>
      </c>
      <c r="Q2984" s="67" t="n">
        <v>1</v>
      </c>
      <c r="R2984" s="67">
        <f>$I2984</f>
        <v/>
      </c>
      <c r="S2984" s="67">
        <f>$K2984</f>
        <v/>
      </c>
      <c r="T2984" s="67">
        <f>IFERROR(INDEX(Clients!$G$2:$G$1020,MATCH($E2984,Clients!$A$2:$A$1020,0)),"")</f>
        <v/>
      </c>
      <c r="U2984" s="67">
        <f>IFERROR(INDEX(Clients!$I$2:$I$1020,MATCH($E2984,Clients!$A$2:$A$1020,0)),"")</f>
        <v/>
      </c>
      <c r="V2984" s="69">
        <f>1</f>
        <v/>
      </c>
      <c r="W2984" s="69">
        <f>IF($N2984="Accepté",1,0)</f>
        <v/>
      </c>
      <c r="X2984" s="68">
        <f>$M2984*$W2984</f>
        <v/>
      </c>
      <c r="Y2984" s="68">
        <f>IF($N2984="En cours",0,$M2984)</f>
        <v/>
      </c>
      <c r="Z2984" s="69">
        <f>IF($P2984="",0,1)</f>
        <v/>
      </c>
      <c r="AA2984" s="70">
        <f>IF($P2984="",0,$P2984)</f>
        <v/>
      </c>
      <c r="AB2984" s="69">
        <f>IF(AND($P2984&lt;&gt;"",$P2984&lt;=Paramètres!$C$14),1,0)</f>
        <v/>
      </c>
      <c r="AC2984" s="67">
        <f>IF($P2984="","Jamais relancé",IF($P2984&lt;=3,"0-3 j",IF($P2984&lt;=7,"4-7 j",IF($P2984&lt;=15,"8-15 j","Plus de 15 j"))))</f>
        <v/>
      </c>
      <c r="AD2984" s="67">
        <f>IF($M2984&lt;=1000,"Moins de 1 k€",IF($M2984&lt;=5000,"1 à 5 k€",IF($M2984&lt;=15000,"5 à 15 k€","Plus de 15 k€")))</f>
        <v/>
      </c>
    </row>
    <row r="2985">
      <c r="A2985" s="65" t="inlineStr">
        <is>
          <t>DEV-02984</t>
        </is>
      </c>
      <c r="B2985" s="66" t="n">
        <v>46182</v>
      </c>
      <c r="C2985" s="65" t="inlineStr">
        <is>
          <t>2026-06</t>
        </is>
      </c>
      <c r="D2985" s="65" t="inlineStr">
        <is>
          <t>2025-2026</t>
        </is>
      </c>
      <c r="E2985" s="65" t="inlineStr">
        <is>
          <t>CLI-0168</t>
        </is>
      </c>
      <c r="F2985" s="65" t="inlineStr">
        <is>
          <t>Particulier</t>
        </is>
      </c>
      <c r="G2985" s="65" t="inlineStr">
        <is>
          <t>Bordeaux</t>
        </is>
      </c>
      <c r="H2985" s="65" t="inlineStr">
        <is>
          <t>Karim Belkacem</t>
        </is>
      </c>
      <c r="I2985" s="65" t="inlineStr">
        <is>
          <t>Chauffage</t>
        </is>
      </c>
      <c r="J2985" s="65" t="inlineStr">
        <is>
          <t>CH-005</t>
        </is>
      </c>
      <c r="K2985" s="65" t="inlineStr">
        <is>
          <t>Désembouage circuit chauffage</t>
        </is>
      </c>
      <c r="L2985" s="67" t="n">
        <v>1</v>
      </c>
      <c r="M2985" s="68" t="n">
        <v>671</v>
      </c>
      <c r="N2985" s="65" t="inlineStr">
        <is>
          <t>Refusé</t>
        </is>
      </c>
      <c r="O2985" s="66" t="n">
        <v>46201</v>
      </c>
      <c r="P2985" s="67" t="n">
        <v>8</v>
      </c>
      <c r="Q2985" s="67" t="n">
        <v>1</v>
      </c>
      <c r="R2985" s="67">
        <f>$I2985</f>
        <v/>
      </c>
      <c r="S2985" s="67">
        <f>$K2985</f>
        <v/>
      </c>
      <c r="T2985" s="67">
        <f>IFERROR(INDEX(Clients!$G$2:$G$1020,MATCH($E2985,Clients!$A$2:$A$1020,0)),"")</f>
        <v/>
      </c>
      <c r="U2985" s="67">
        <f>IFERROR(INDEX(Clients!$I$2:$I$1020,MATCH($E2985,Clients!$A$2:$A$1020,0)),"")</f>
        <v/>
      </c>
      <c r="V2985" s="69">
        <f>1</f>
        <v/>
      </c>
      <c r="W2985" s="69">
        <f>IF($N2985="Accepté",1,0)</f>
        <v/>
      </c>
      <c r="X2985" s="68">
        <f>$M2985*$W2985</f>
        <v/>
      </c>
      <c r="Y2985" s="68">
        <f>IF($N2985="En cours",0,$M2985)</f>
        <v/>
      </c>
      <c r="Z2985" s="69">
        <f>IF($P2985="",0,1)</f>
        <v/>
      </c>
      <c r="AA2985" s="70">
        <f>IF($P2985="",0,$P2985)</f>
        <v/>
      </c>
      <c r="AB2985" s="69">
        <f>IF(AND($P2985&lt;&gt;"",$P2985&lt;=Paramètres!$C$14),1,0)</f>
        <v/>
      </c>
      <c r="AC2985" s="67">
        <f>IF($P2985="","Jamais relancé",IF($P2985&lt;=3,"0-3 j",IF($P2985&lt;=7,"4-7 j",IF($P2985&lt;=15,"8-15 j","Plus de 15 j"))))</f>
        <v/>
      </c>
      <c r="AD2985" s="67">
        <f>IF($M2985&lt;=1000,"Moins de 1 k€",IF($M2985&lt;=5000,"1 à 5 k€",IF($M2985&lt;=15000,"5 à 15 k€","Plus de 15 k€")))</f>
        <v/>
      </c>
    </row>
    <row r="2986">
      <c r="A2986" s="65" t="inlineStr">
        <is>
          <t>DEV-02985</t>
        </is>
      </c>
      <c r="B2986" s="66" t="n">
        <v>46182</v>
      </c>
      <c r="C2986" s="65" t="inlineStr">
        <is>
          <t>2026-06</t>
        </is>
      </c>
      <c r="D2986" s="65" t="inlineStr">
        <is>
          <t>2025-2026</t>
        </is>
      </c>
      <c r="E2986" s="65" t="inlineStr">
        <is>
          <t>CLI-0214</t>
        </is>
      </c>
      <c r="F2986" s="65" t="inlineStr">
        <is>
          <t>Particulier</t>
        </is>
      </c>
      <c r="G2986" s="65" t="inlineStr">
        <is>
          <t>Toulouse</t>
        </is>
      </c>
      <c r="H2986" s="65" t="inlineStr">
        <is>
          <t>Julien Fabre</t>
        </is>
      </c>
      <c r="I2986" s="65" t="inlineStr">
        <is>
          <t>Électricité</t>
        </is>
      </c>
      <c r="J2986" s="65" t="inlineStr">
        <is>
          <t>EL-003</t>
        </is>
      </c>
      <c r="K2986" s="65" t="inlineStr">
        <is>
          <t>Rénovation électrique complète</t>
        </is>
      </c>
      <c r="L2986" s="67" t="n">
        <v>1</v>
      </c>
      <c r="M2986" s="68" t="n">
        <v>9674.83</v>
      </c>
      <c r="N2986" s="65" t="inlineStr">
        <is>
          <t>Refusé</t>
        </is>
      </c>
      <c r="O2986" s="66" t="n">
        <v>46202</v>
      </c>
      <c r="P2986" s="67" t="n">
        <v>18</v>
      </c>
      <c r="Q2986" s="67" t="n">
        <v>1</v>
      </c>
      <c r="R2986" s="67">
        <f>$I2986</f>
        <v/>
      </c>
      <c r="S2986" s="67">
        <f>$K2986</f>
        <v/>
      </c>
      <c r="T2986" s="67">
        <f>IFERROR(INDEX(Clients!$G$2:$G$1020,MATCH($E2986,Clients!$A$2:$A$1020,0)),"")</f>
        <v/>
      </c>
      <c r="U2986" s="67">
        <f>IFERROR(INDEX(Clients!$I$2:$I$1020,MATCH($E2986,Clients!$A$2:$A$1020,0)),"")</f>
        <v/>
      </c>
      <c r="V2986" s="69">
        <f>1</f>
        <v/>
      </c>
      <c r="W2986" s="69">
        <f>IF($N2986="Accepté",1,0)</f>
        <v/>
      </c>
      <c r="X2986" s="68">
        <f>$M2986*$W2986</f>
        <v/>
      </c>
      <c r="Y2986" s="68">
        <f>IF($N2986="En cours",0,$M2986)</f>
        <v/>
      </c>
      <c r="Z2986" s="69">
        <f>IF($P2986="",0,1)</f>
        <v/>
      </c>
      <c r="AA2986" s="70">
        <f>IF($P2986="",0,$P2986)</f>
        <v/>
      </c>
      <c r="AB2986" s="69">
        <f>IF(AND($P2986&lt;&gt;"",$P2986&lt;=Paramètres!$C$14),1,0)</f>
        <v/>
      </c>
      <c r="AC2986" s="67">
        <f>IF($P2986="","Jamais relancé",IF($P2986&lt;=3,"0-3 j",IF($P2986&lt;=7,"4-7 j",IF($P2986&lt;=15,"8-15 j","Plus de 15 j"))))</f>
        <v/>
      </c>
      <c r="AD2986" s="67">
        <f>IF($M2986&lt;=1000,"Moins de 1 k€",IF($M2986&lt;=5000,"1 à 5 k€",IF($M2986&lt;=15000,"5 à 15 k€","Plus de 15 k€")))</f>
        <v/>
      </c>
    </row>
    <row r="2987">
      <c r="A2987" s="65" t="inlineStr">
        <is>
          <t>DEV-02986</t>
        </is>
      </c>
      <c r="B2987" s="66" t="n">
        <v>46182</v>
      </c>
      <c r="C2987" s="65" t="inlineStr">
        <is>
          <t>2026-06</t>
        </is>
      </c>
      <c r="D2987" s="65" t="inlineStr">
        <is>
          <t>2025-2026</t>
        </is>
      </c>
      <c r="E2987" s="65" t="inlineStr">
        <is>
          <t>CLI-0730</t>
        </is>
      </c>
      <c r="F2987" s="65" t="inlineStr">
        <is>
          <t>Particulier</t>
        </is>
      </c>
      <c r="G2987" s="65" t="inlineStr">
        <is>
          <t>Toulouse</t>
        </is>
      </c>
      <c r="H2987" s="65" t="inlineStr">
        <is>
          <t>Nadia Cherif</t>
        </is>
      </c>
      <c r="I2987" s="65" t="inlineStr">
        <is>
          <t>Salle de bain</t>
        </is>
      </c>
      <c r="J2987" s="65" t="inlineStr">
        <is>
          <t>SB-001</t>
        </is>
      </c>
      <c r="K2987" s="65" t="inlineStr">
        <is>
          <t>Rénovation salle de bain complète</t>
        </is>
      </c>
      <c r="L2987" s="67" t="n">
        <v>1</v>
      </c>
      <c r="M2987" s="68" t="n">
        <v>9862.16</v>
      </c>
      <c r="N2987" s="65" t="inlineStr">
        <is>
          <t>En cours</t>
        </is>
      </c>
      <c r="O2987" s="66" t="n"/>
      <c r="P2987" s="67" t="n">
        <v>5</v>
      </c>
      <c r="Q2987" s="67" t="n">
        <v>1</v>
      </c>
      <c r="R2987" s="67">
        <f>$I2987</f>
        <v/>
      </c>
      <c r="S2987" s="67">
        <f>$K2987</f>
        <v/>
      </c>
      <c r="T2987" s="67">
        <f>IFERROR(INDEX(Clients!$G$2:$G$1020,MATCH($E2987,Clients!$A$2:$A$1020,0)),"")</f>
        <v/>
      </c>
      <c r="U2987" s="67">
        <f>IFERROR(INDEX(Clients!$I$2:$I$1020,MATCH($E2987,Clients!$A$2:$A$1020,0)),"")</f>
        <v/>
      </c>
      <c r="V2987" s="69">
        <f>1</f>
        <v/>
      </c>
      <c r="W2987" s="69">
        <f>IF($N2987="Accepté",1,0)</f>
        <v/>
      </c>
      <c r="X2987" s="68">
        <f>$M2987*$W2987</f>
        <v/>
      </c>
      <c r="Y2987" s="68">
        <f>IF($N2987="En cours",0,$M2987)</f>
        <v/>
      </c>
      <c r="Z2987" s="69">
        <f>IF($P2987="",0,1)</f>
        <v/>
      </c>
      <c r="AA2987" s="70">
        <f>IF($P2987="",0,$P2987)</f>
        <v/>
      </c>
      <c r="AB2987" s="69">
        <f>IF(AND($P2987&lt;&gt;"",$P2987&lt;=Paramètres!$C$14),1,0)</f>
        <v/>
      </c>
      <c r="AC2987" s="67">
        <f>IF($P2987="","Jamais relancé",IF($P2987&lt;=3,"0-3 j",IF($P2987&lt;=7,"4-7 j",IF($P2987&lt;=15,"8-15 j","Plus de 15 j"))))</f>
        <v/>
      </c>
      <c r="AD2987" s="67">
        <f>IF($M2987&lt;=1000,"Moins de 1 k€",IF($M2987&lt;=5000,"1 à 5 k€",IF($M2987&lt;=15000,"5 à 15 k€","Plus de 15 k€")))</f>
        <v/>
      </c>
    </row>
    <row r="2988">
      <c r="A2988" s="65" t="inlineStr">
        <is>
          <t>DEV-02987</t>
        </is>
      </c>
      <c r="B2988" s="66" t="n">
        <v>46182</v>
      </c>
      <c r="C2988" s="65" t="inlineStr">
        <is>
          <t>2026-06</t>
        </is>
      </c>
      <c r="D2988" s="65" t="inlineStr">
        <is>
          <t>2025-2026</t>
        </is>
      </c>
      <c r="E2988" s="65" t="inlineStr">
        <is>
          <t>CLI-0980</t>
        </is>
      </c>
      <c r="F2988" s="65" t="inlineStr">
        <is>
          <t>Professionnel</t>
        </is>
      </c>
      <c r="G2988" s="65" t="inlineStr">
        <is>
          <t>Montpellier</t>
        </is>
      </c>
      <c r="H2988" s="65" t="inlineStr">
        <is>
          <t>Thomas Rey</t>
        </is>
      </c>
      <c r="I2988" s="65" t="inlineStr">
        <is>
          <t>Électricité</t>
        </is>
      </c>
      <c r="J2988" s="65" t="inlineStr">
        <is>
          <t>EL-004</t>
        </is>
      </c>
      <c r="K2988" s="65" t="inlineStr">
        <is>
          <t>Éclairage LED locaux professionnels</t>
        </is>
      </c>
      <c r="L2988" s="67" t="n">
        <v>1</v>
      </c>
      <c r="M2988" s="68" t="n">
        <v>6835.24</v>
      </c>
      <c r="N2988" s="65" t="inlineStr">
        <is>
          <t>En cours</t>
        </is>
      </c>
      <c r="O2988" s="66" t="n"/>
      <c r="P2988" s="67" t="n">
        <v>11</v>
      </c>
      <c r="Q2988" s="67" t="n">
        <v>2</v>
      </c>
      <c r="R2988" s="67">
        <f>$I2988</f>
        <v/>
      </c>
      <c r="S2988" s="67">
        <f>$K2988</f>
        <v/>
      </c>
      <c r="T2988" s="67">
        <f>IFERROR(INDEX(Clients!$G$2:$G$1020,MATCH($E2988,Clients!$A$2:$A$1020,0)),"")</f>
        <v/>
      </c>
      <c r="U2988" s="67">
        <f>IFERROR(INDEX(Clients!$I$2:$I$1020,MATCH($E2988,Clients!$A$2:$A$1020,0)),"")</f>
        <v/>
      </c>
      <c r="V2988" s="69">
        <f>1</f>
        <v/>
      </c>
      <c r="W2988" s="69">
        <f>IF($N2988="Accepté",1,0)</f>
        <v/>
      </c>
      <c r="X2988" s="68">
        <f>$M2988*$W2988</f>
        <v/>
      </c>
      <c r="Y2988" s="68">
        <f>IF($N2988="En cours",0,$M2988)</f>
        <v/>
      </c>
      <c r="Z2988" s="69">
        <f>IF($P2988="",0,1)</f>
        <v/>
      </c>
      <c r="AA2988" s="70">
        <f>IF($P2988="",0,$P2988)</f>
        <v/>
      </c>
      <c r="AB2988" s="69">
        <f>IF(AND($P2988&lt;&gt;"",$P2988&lt;=Paramètres!$C$14),1,0)</f>
        <v/>
      </c>
      <c r="AC2988" s="67">
        <f>IF($P2988="","Jamais relancé",IF($P2988&lt;=3,"0-3 j",IF($P2988&lt;=7,"4-7 j",IF($P2988&lt;=15,"8-15 j","Plus de 15 j"))))</f>
        <v/>
      </c>
      <c r="AD2988" s="67">
        <f>IF($M2988&lt;=1000,"Moins de 1 k€",IF($M2988&lt;=5000,"1 à 5 k€",IF($M2988&lt;=15000,"5 à 15 k€","Plus de 15 k€")))</f>
        <v/>
      </c>
    </row>
    <row r="2989">
      <c r="A2989" s="65" t="inlineStr">
        <is>
          <t>DEV-02988</t>
        </is>
      </c>
      <c r="B2989" s="66" t="n">
        <v>46183</v>
      </c>
      <c r="C2989" s="65" t="inlineStr">
        <is>
          <t>2026-06</t>
        </is>
      </c>
      <c r="D2989" s="65" t="inlineStr">
        <is>
          <t>2025-2026</t>
        </is>
      </c>
      <c r="E2989" s="65" t="inlineStr">
        <is>
          <t>CLI-0266</t>
        </is>
      </c>
      <c r="F2989" s="65" t="inlineStr">
        <is>
          <t>Particulier</t>
        </is>
      </c>
      <c r="G2989" s="65" t="inlineStr">
        <is>
          <t>Toulouse</t>
        </is>
      </c>
      <c r="H2989" s="65" t="inlineStr">
        <is>
          <t>Nadia Cherif</t>
        </is>
      </c>
      <c r="I2989" s="65" t="inlineStr">
        <is>
          <t>Électricité</t>
        </is>
      </c>
      <c r="J2989" s="65" t="inlineStr">
        <is>
          <t>EL-001</t>
        </is>
      </c>
      <c r="K2989" s="65" t="inlineStr">
        <is>
          <t>Mise aux normes tableau électrique</t>
        </is>
      </c>
      <c r="L2989" s="67" t="n">
        <v>1</v>
      </c>
      <c r="M2989" s="68" t="n">
        <v>1833.51</v>
      </c>
      <c r="N2989" s="65" t="inlineStr">
        <is>
          <t>En cours</t>
        </is>
      </c>
      <c r="O2989" s="66" t="n"/>
      <c r="P2989" s="67" t="n">
        <v>13</v>
      </c>
      <c r="Q2989" s="67" t="n">
        <v>1</v>
      </c>
      <c r="R2989" s="67">
        <f>$I2989</f>
        <v/>
      </c>
      <c r="S2989" s="67">
        <f>$K2989</f>
        <v/>
      </c>
      <c r="T2989" s="67">
        <f>IFERROR(INDEX(Clients!$G$2:$G$1020,MATCH($E2989,Clients!$A$2:$A$1020,0)),"")</f>
        <v/>
      </c>
      <c r="U2989" s="67">
        <f>IFERROR(INDEX(Clients!$I$2:$I$1020,MATCH($E2989,Clients!$A$2:$A$1020,0)),"")</f>
        <v/>
      </c>
      <c r="V2989" s="69">
        <f>1</f>
        <v/>
      </c>
      <c r="W2989" s="69">
        <f>IF($N2989="Accepté",1,0)</f>
        <v/>
      </c>
      <c r="X2989" s="68">
        <f>$M2989*$W2989</f>
        <v/>
      </c>
      <c r="Y2989" s="68">
        <f>IF($N2989="En cours",0,$M2989)</f>
        <v/>
      </c>
      <c r="Z2989" s="69">
        <f>IF($P2989="",0,1)</f>
        <v/>
      </c>
      <c r="AA2989" s="70">
        <f>IF($P2989="",0,$P2989)</f>
        <v/>
      </c>
      <c r="AB2989" s="69">
        <f>IF(AND($P2989&lt;&gt;"",$P2989&lt;=Paramètres!$C$14),1,0)</f>
        <v/>
      </c>
      <c r="AC2989" s="67">
        <f>IF($P2989="","Jamais relancé",IF($P2989&lt;=3,"0-3 j",IF($P2989&lt;=7,"4-7 j",IF($P2989&lt;=15,"8-15 j","Plus de 15 j"))))</f>
        <v/>
      </c>
      <c r="AD2989" s="67">
        <f>IF($M2989&lt;=1000,"Moins de 1 k€",IF($M2989&lt;=5000,"1 à 5 k€",IF($M2989&lt;=15000,"5 à 15 k€","Plus de 15 k€")))</f>
        <v/>
      </c>
    </row>
    <row r="2990">
      <c r="A2990" s="65" t="inlineStr">
        <is>
          <t>DEV-02989</t>
        </is>
      </c>
      <c r="B2990" s="66" t="n">
        <v>46183</v>
      </c>
      <c r="C2990" s="65" t="inlineStr">
        <is>
          <t>2026-06</t>
        </is>
      </c>
      <c r="D2990" s="65" t="inlineStr">
        <is>
          <t>2025-2026</t>
        </is>
      </c>
      <c r="E2990" s="65" t="inlineStr">
        <is>
          <t>CLI-0869</t>
        </is>
      </c>
      <c r="F2990" s="65" t="inlineStr">
        <is>
          <t>Particulier</t>
        </is>
      </c>
      <c r="G2990" s="65" t="inlineStr">
        <is>
          <t>Bordeaux</t>
        </is>
      </c>
      <c r="H2990" s="65" t="inlineStr">
        <is>
          <t>Karim Belkacem</t>
        </is>
      </c>
      <c r="I2990" s="65" t="inlineStr">
        <is>
          <t>Électricité</t>
        </is>
      </c>
      <c r="J2990" s="65" t="inlineStr">
        <is>
          <t>EL-003</t>
        </is>
      </c>
      <c r="K2990" s="65" t="inlineStr">
        <is>
          <t>Rénovation électrique complète</t>
        </is>
      </c>
      <c r="L2990" s="67" t="n">
        <v>1</v>
      </c>
      <c r="M2990" s="68" t="n">
        <v>10044.03</v>
      </c>
      <c r="N2990" s="65" t="inlineStr">
        <is>
          <t>Refusé</t>
        </is>
      </c>
      <c r="O2990" s="66" t="n">
        <v>46202</v>
      </c>
      <c r="P2990" s="67" t="n">
        <v>8</v>
      </c>
      <c r="Q2990" s="67" t="n">
        <v>1</v>
      </c>
      <c r="R2990" s="67">
        <f>$I2990</f>
        <v/>
      </c>
      <c r="S2990" s="67">
        <f>$K2990</f>
        <v/>
      </c>
      <c r="T2990" s="67">
        <f>IFERROR(INDEX(Clients!$G$2:$G$1020,MATCH($E2990,Clients!$A$2:$A$1020,0)),"")</f>
        <v/>
      </c>
      <c r="U2990" s="67">
        <f>IFERROR(INDEX(Clients!$I$2:$I$1020,MATCH($E2990,Clients!$A$2:$A$1020,0)),"")</f>
        <v/>
      </c>
      <c r="V2990" s="69">
        <f>1</f>
        <v/>
      </c>
      <c r="W2990" s="69">
        <f>IF($N2990="Accepté",1,0)</f>
        <v/>
      </c>
      <c r="X2990" s="68">
        <f>$M2990*$W2990</f>
        <v/>
      </c>
      <c r="Y2990" s="68">
        <f>IF($N2990="En cours",0,$M2990)</f>
        <v/>
      </c>
      <c r="Z2990" s="69">
        <f>IF($P2990="",0,1)</f>
        <v/>
      </c>
      <c r="AA2990" s="70">
        <f>IF($P2990="",0,$P2990)</f>
        <v/>
      </c>
      <c r="AB2990" s="69">
        <f>IF(AND($P2990&lt;&gt;"",$P2990&lt;=Paramètres!$C$14),1,0)</f>
        <v/>
      </c>
      <c r="AC2990" s="67">
        <f>IF($P2990="","Jamais relancé",IF($P2990&lt;=3,"0-3 j",IF($P2990&lt;=7,"4-7 j",IF($P2990&lt;=15,"8-15 j","Plus de 15 j"))))</f>
        <v/>
      </c>
      <c r="AD2990" s="67">
        <f>IF($M2990&lt;=1000,"Moins de 1 k€",IF($M2990&lt;=5000,"1 à 5 k€",IF($M2990&lt;=15000,"5 à 15 k€","Plus de 15 k€")))</f>
        <v/>
      </c>
    </row>
    <row r="2991">
      <c r="A2991" s="65" t="inlineStr">
        <is>
          <t>DEV-02990</t>
        </is>
      </c>
      <c r="B2991" s="66" t="n">
        <v>46183</v>
      </c>
      <c r="C2991" s="65" t="inlineStr">
        <is>
          <t>2026-06</t>
        </is>
      </c>
      <c r="D2991" s="65" t="inlineStr">
        <is>
          <t>2025-2026</t>
        </is>
      </c>
      <c r="E2991" s="65" t="inlineStr">
        <is>
          <t>CLI-0911</t>
        </is>
      </c>
      <c r="F2991" s="65" t="inlineStr">
        <is>
          <t>Collectivité</t>
        </is>
      </c>
      <c r="G2991" s="65" t="inlineStr">
        <is>
          <t>Bordeaux</t>
        </is>
      </c>
      <c r="H2991" s="65" t="inlineStr">
        <is>
          <t>Karim Belkacem</t>
        </is>
      </c>
      <c r="I2991" s="65" t="inlineStr">
        <is>
          <t>Salle de bain</t>
        </is>
      </c>
      <c r="J2991" s="65" t="inlineStr">
        <is>
          <t>SB-001</t>
        </is>
      </c>
      <c r="K2991" s="65" t="inlineStr">
        <is>
          <t>Rénovation salle de bain complète</t>
        </is>
      </c>
      <c r="L2991" s="67" t="n">
        <v>1</v>
      </c>
      <c r="M2991" s="68" t="n">
        <v>22564.2</v>
      </c>
      <c r="N2991" s="65" t="inlineStr">
        <is>
          <t>En cours</t>
        </is>
      </c>
      <c r="O2991" s="66" t="n"/>
      <c r="P2991" s="67" t="n"/>
      <c r="Q2991" s="67" t="n">
        <v>0</v>
      </c>
      <c r="R2991" s="67">
        <f>$I2991</f>
        <v/>
      </c>
      <c r="S2991" s="67">
        <f>$K2991</f>
        <v/>
      </c>
      <c r="T2991" s="67">
        <f>IFERROR(INDEX(Clients!$G$2:$G$1020,MATCH($E2991,Clients!$A$2:$A$1020,0)),"")</f>
        <v/>
      </c>
      <c r="U2991" s="67">
        <f>IFERROR(INDEX(Clients!$I$2:$I$1020,MATCH($E2991,Clients!$A$2:$A$1020,0)),"")</f>
        <v/>
      </c>
      <c r="V2991" s="69">
        <f>1</f>
        <v/>
      </c>
      <c r="W2991" s="69">
        <f>IF($N2991="Accepté",1,0)</f>
        <v/>
      </c>
      <c r="X2991" s="68">
        <f>$M2991*$W2991</f>
        <v/>
      </c>
      <c r="Y2991" s="68">
        <f>IF($N2991="En cours",0,$M2991)</f>
        <v/>
      </c>
      <c r="Z2991" s="69">
        <f>IF($P2991="",0,1)</f>
        <v/>
      </c>
      <c r="AA2991" s="70">
        <f>IF($P2991="",0,$P2991)</f>
        <v/>
      </c>
      <c r="AB2991" s="69">
        <f>IF(AND($P2991&lt;&gt;"",$P2991&lt;=Paramètres!$C$14),1,0)</f>
        <v/>
      </c>
      <c r="AC2991" s="67">
        <f>IF($P2991="","Jamais relancé",IF($P2991&lt;=3,"0-3 j",IF($P2991&lt;=7,"4-7 j",IF($P2991&lt;=15,"8-15 j","Plus de 15 j"))))</f>
        <v/>
      </c>
      <c r="AD2991" s="67">
        <f>IF($M2991&lt;=1000,"Moins de 1 k€",IF($M2991&lt;=5000,"1 à 5 k€",IF($M2991&lt;=15000,"5 à 15 k€","Plus de 15 k€")))</f>
        <v/>
      </c>
    </row>
    <row r="2992">
      <c r="A2992" s="65" t="inlineStr">
        <is>
          <t>DEV-02991</t>
        </is>
      </c>
      <c r="B2992" s="66" t="n">
        <v>46183</v>
      </c>
      <c r="C2992" s="65" t="inlineStr">
        <is>
          <t>2026-06</t>
        </is>
      </c>
      <c r="D2992" s="65" t="inlineStr">
        <is>
          <t>2025-2026</t>
        </is>
      </c>
      <c r="E2992" s="65" t="inlineStr">
        <is>
          <t>CLI-0595</t>
        </is>
      </c>
      <c r="F2992" s="65" t="inlineStr">
        <is>
          <t>Particulier</t>
        </is>
      </c>
      <c r="G2992" s="65" t="inlineStr">
        <is>
          <t>Toulouse</t>
        </is>
      </c>
      <c r="H2992" s="65" t="inlineStr">
        <is>
          <t>Julien Fabre</t>
        </is>
      </c>
      <c r="I2992" s="65" t="inlineStr">
        <is>
          <t>Salle de bain</t>
        </is>
      </c>
      <c r="J2992" s="65" t="inlineStr">
        <is>
          <t>SB-003</t>
        </is>
      </c>
      <c r="K2992" s="65" t="inlineStr">
        <is>
          <t>Pose meuble vasque + robinetterie</t>
        </is>
      </c>
      <c r="L2992" s="67" t="n">
        <v>1</v>
      </c>
      <c r="M2992" s="68" t="n">
        <v>1203.41</v>
      </c>
      <c r="N2992" s="65" t="inlineStr">
        <is>
          <t>En cours</t>
        </is>
      </c>
      <c r="O2992" s="66" t="n"/>
      <c r="P2992" s="67" t="n"/>
      <c r="Q2992" s="67" t="n">
        <v>0</v>
      </c>
      <c r="R2992" s="67">
        <f>$I2992</f>
        <v/>
      </c>
      <c r="S2992" s="67">
        <f>$K2992</f>
        <v/>
      </c>
      <c r="T2992" s="67">
        <f>IFERROR(INDEX(Clients!$G$2:$G$1020,MATCH($E2992,Clients!$A$2:$A$1020,0)),"")</f>
        <v/>
      </c>
      <c r="U2992" s="67">
        <f>IFERROR(INDEX(Clients!$I$2:$I$1020,MATCH($E2992,Clients!$A$2:$A$1020,0)),"")</f>
        <v/>
      </c>
      <c r="V2992" s="69">
        <f>1</f>
        <v/>
      </c>
      <c r="W2992" s="69">
        <f>IF($N2992="Accepté",1,0)</f>
        <v/>
      </c>
      <c r="X2992" s="68">
        <f>$M2992*$W2992</f>
        <v/>
      </c>
      <c r="Y2992" s="68">
        <f>IF($N2992="En cours",0,$M2992)</f>
        <v/>
      </c>
      <c r="Z2992" s="69">
        <f>IF($P2992="",0,1)</f>
        <v/>
      </c>
      <c r="AA2992" s="70">
        <f>IF($P2992="",0,$P2992)</f>
        <v/>
      </c>
      <c r="AB2992" s="69">
        <f>IF(AND($P2992&lt;&gt;"",$P2992&lt;=Paramètres!$C$14),1,0)</f>
        <v/>
      </c>
      <c r="AC2992" s="67">
        <f>IF($P2992="","Jamais relancé",IF($P2992&lt;=3,"0-3 j",IF($P2992&lt;=7,"4-7 j",IF($P2992&lt;=15,"8-15 j","Plus de 15 j"))))</f>
        <v/>
      </c>
      <c r="AD2992" s="67">
        <f>IF($M2992&lt;=1000,"Moins de 1 k€",IF($M2992&lt;=5000,"1 à 5 k€",IF($M2992&lt;=15000,"5 à 15 k€","Plus de 15 k€")))</f>
        <v/>
      </c>
    </row>
    <row r="2993">
      <c r="A2993" s="65" t="inlineStr">
        <is>
          <t>DEV-02992</t>
        </is>
      </c>
      <c r="B2993" s="66" t="n">
        <v>46183</v>
      </c>
      <c r="C2993" s="65" t="inlineStr">
        <is>
          <t>2026-06</t>
        </is>
      </c>
      <c r="D2993" s="65" t="inlineStr">
        <is>
          <t>2025-2026</t>
        </is>
      </c>
      <c r="E2993" s="65" t="inlineStr">
        <is>
          <t>CLI-0365</t>
        </is>
      </c>
      <c r="F2993" s="65" t="inlineStr">
        <is>
          <t>Particulier</t>
        </is>
      </c>
      <c r="G2993" s="65" t="inlineStr">
        <is>
          <t>Toulouse</t>
        </is>
      </c>
      <c r="H2993" s="65" t="inlineStr">
        <is>
          <t>Nadia Cherif</t>
        </is>
      </c>
      <c r="I2993" s="65" t="inlineStr">
        <is>
          <t>Dépannage</t>
        </is>
      </c>
      <c r="J2993" s="65" t="inlineStr">
        <is>
          <t>DP-003</t>
        </is>
      </c>
      <c r="K2993" s="65" t="inlineStr">
        <is>
          <t>Dépannage électrique urgence</t>
        </is>
      </c>
      <c r="L2993" s="67" t="n">
        <v>1</v>
      </c>
      <c r="M2993" s="68" t="n">
        <v>350.05</v>
      </c>
      <c r="N2993" s="65" t="inlineStr">
        <is>
          <t>En cours</t>
        </is>
      </c>
      <c r="O2993" s="66" t="n"/>
      <c r="P2993" s="67" t="n"/>
      <c r="Q2993" s="67" t="n">
        <v>0</v>
      </c>
      <c r="R2993" s="67">
        <f>$I2993</f>
        <v/>
      </c>
      <c r="S2993" s="67">
        <f>$K2993</f>
        <v/>
      </c>
      <c r="T2993" s="67">
        <f>IFERROR(INDEX(Clients!$G$2:$G$1020,MATCH($E2993,Clients!$A$2:$A$1020,0)),"")</f>
        <v/>
      </c>
      <c r="U2993" s="67">
        <f>IFERROR(INDEX(Clients!$I$2:$I$1020,MATCH($E2993,Clients!$A$2:$A$1020,0)),"")</f>
        <v/>
      </c>
      <c r="V2993" s="69">
        <f>1</f>
        <v/>
      </c>
      <c r="W2993" s="69">
        <f>IF($N2993="Accepté",1,0)</f>
        <v/>
      </c>
      <c r="X2993" s="68">
        <f>$M2993*$W2993</f>
        <v/>
      </c>
      <c r="Y2993" s="68">
        <f>IF($N2993="En cours",0,$M2993)</f>
        <v/>
      </c>
      <c r="Z2993" s="69">
        <f>IF($P2993="",0,1)</f>
        <v/>
      </c>
      <c r="AA2993" s="70">
        <f>IF($P2993="",0,$P2993)</f>
        <v/>
      </c>
      <c r="AB2993" s="69">
        <f>IF(AND($P2993&lt;&gt;"",$P2993&lt;=Paramètres!$C$14),1,0)</f>
        <v/>
      </c>
      <c r="AC2993" s="67">
        <f>IF($P2993="","Jamais relancé",IF($P2993&lt;=3,"0-3 j",IF($P2993&lt;=7,"4-7 j",IF($P2993&lt;=15,"8-15 j","Plus de 15 j"))))</f>
        <v/>
      </c>
      <c r="AD2993" s="67">
        <f>IF($M2993&lt;=1000,"Moins de 1 k€",IF($M2993&lt;=5000,"1 à 5 k€",IF($M2993&lt;=15000,"5 à 15 k€","Plus de 15 k€")))</f>
        <v/>
      </c>
    </row>
    <row r="2994">
      <c r="A2994" s="65" t="inlineStr">
        <is>
          <t>DEV-02993</t>
        </is>
      </c>
      <c r="B2994" s="66" t="n">
        <v>46183</v>
      </c>
      <c r="C2994" s="65" t="inlineStr">
        <is>
          <t>2026-06</t>
        </is>
      </c>
      <c r="D2994" s="65" t="inlineStr">
        <is>
          <t>2025-2026</t>
        </is>
      </c>
      <c r="E2994" s="65" t="inlineStr">
        <is>
          <t>CLI-0996</t>
        </is>
      </c>
      <c r="F2994" s="65" t="inlineStr">
        <is>
          <t>Syndic</t>
        </is>
      </c>
      <c r="G2994" s="65" t="inlineStr">
        <is>
          <t>Montpellier</t>
        </is>
      </c>
      <c r="H2994" s="65" t="inlineStr">
        <is>
          <t>Thomas Rey</t>
        </is>
      </c>
      <c r="I2994" s="65" t="inlineStr">
        <is>
          <t>Plomberie</t>
        </is>
      </c>
      <c r="J2994" s="65" t="inlineStr">
        <is>
          <t>PR-004</t>
        </is>
      </c>
      <c r="K2994" s="65" t="inlineStr">
        <is>
          <t>Remplacement colonne d'évacuation</t>
        </is>
      </c>
      <c r="L2994" s="67" t="n">
        <v>1</v>
      </c>
      <c r="M2994" s="68" t="n">
        <v>14397.3</v>
      </c>
      <c r="N2994" s="65" t="inlineStr">
        <is>
          <t>Refusé</t>
        </is>
      </c>
      <c r="O2994" s="66" t="n">
        <v>46202</v>
      </c>
      <c r="P2994" s="67" t="n"/>
      <c r="Q2994" s="67" t="n">
        <v>0</v>
      </c>
      <c r="R2994" s="67">
        <f>$I2994</f>
        <v/>
      </c>
      <c r="S2994" s="67">
        <f>$K2994</f>
        <v/>
      </c>
      <c r="T2994" s="67">
        <f>IFERROR(INDEX(Clients!$G$2:$G$1020,MATCH($E2994,Clients!$A$2:$A$1020,0)),"")</f>
        <v/>
      </c>
      <c r="U2994" s="67">
        <f>IFERROR(INDEX(Clients!$I$2:$I$1020,MATCH($E2994,Clients!$A$2:$A$1020,0)),"")</f>
        <v/>
      </c>
      <c r="V2994" s="69">
        <f>1</f>
        <v/>
      </c>
      <c r="W2994" s="69">
        <f>IF($N2994="Accepté",1,0)</f>
        <v/>
      </c>
      <c r="X2994" s="68">
        <f>$M2994*$W2994</f>
        <v/>
      </c>
      <c r="Y2994" s="68">
        <f>IF($N2994="En cours",0,$M2994)</f>
        <v/>
      </c>
      <c r="Z2994" s="69">
        <f>IF($P2994="",0,1)</f>
        <v/>
      </c>
      <c r="AA2994" s="70">
        <f>IF($P2994="",0,$P2994)</f>
        <v/>
      </c>
      <c r="AB2994" s="69">
        <f>IF(AND($P2994&lt;&gt;"",$P2994&lt;=Paramètres!$C$14),1,0)</f>
        <v/>
      </c>
      <c r="AC2994" s="67">
        <f>IF($P2994="","Jamais relancé",IF($P2994&lt;=3,"0-3 j",IF($P2994&lt;=7,"4-7 j",IF($P2994&lt;=15,"8-15 j","Plus de 15 j"))))</f>
        <v/>
      </c>
      <c r="AD2994" s="67">
        <f>IF($M2994&lt;=1000,"Moins de 1 k€",IF($M2994&lt;=5000,"1 à 5 k€",IF($M2994&lt;=15000,"5 à 15 k€","Plus de 15 k€")))</f>
        <v/>
      </c>
    </row>
    <row r="2995">
      <c r="A2995" s="65" t="inlineStr">
        <is>
          <t>DEV-02994</t>
        </is>
      </c>
      <c r="B2995" s="66" t="n">
        <v>46184</v>
      </c>
      <c r="C2995" s="65" t="inlineStr">
        <is>
          <t>2026-06</t>
        </is>
      </c>
      <c r="D2995" s="65" t="inlineStr">
        <is>
          <t>2025-2026</t>
        </is>
      </c>
      <c r="E2995" s="65" t="inlineStr">
        <is>
          <t>CLI-0465</t>
        </is>
      </c>
      <c r="F2995" s="65" t="inlineStr">
        <is>
          <t>Particulier</t>
        </is>
      </c>
      <c r="G2995" s="65" t="inlineStr">
        <is>
          <t>Bordeaux</t>
        </is>
      </c>
      <c r="H2995" s="65" t="inlineStr">
        <is>
          <t>Sophie Marchand</t>
        </is>
      </c>
      <c r="I2995" s="65" t="inlineStr">
        <is>
          <t>Plomberie</t>
        </is>
      </c>
      <c r="J2995" s="65" t="inlineStr">
        <is>
          <t>PR-004</t>
        </is>
      </c>
      <c r="K2995" s="65" t="inlineStr">
        <is>
          <t>Remplacement colonne d'évacuation</t>
        </is>
      </c>
      <c r="L2995" s="67" t="n">
        <v>1</v>
      </c>
      <c r="M2995" s="68" t="n">
        <v>5654.57</v>
      </c>
      <c r="N2995" s="65" t="inlineStr">
        <is>
          <t>Sans réponse</t>
        </is>
      </c>
      <c r="O2995" s="66" t="n">
        <v>46202</v>
      </c>
      <c r="P2995" s="67" t="n"/>
      <c r="Q2995" s="67" t="n">
        <v>0</v>
      </c>
      <c r="R2995" s="67">
        <f>$I2995</f>
        <v/>
      </c>
      <c r="S2995" s="67">
        <f>$K2995</f>
        <v/>
      </c>
      <c r="T2995" s="67">
        <f>IFERROR(INDEX(Clients!$G$2:$G$1020,MATCH($E2995,Clients!$A$2:$A$1020,0)),"")</f>
        <v/>
      </c>
      <c r="U2995" s="67">
        <f>IFERROR(INDEX(Clients!$I$2:$I$1020,MATCH($E2995,Clients!$A$2:$A$1020,0)),"")</f>
        <v/>
      </c>
      <c r="V2995" s="69">
        <f>1</f>
        <v/>
      </c>
      <c r="W2995" s="69">
        <f>IF($N2995="Accepté",1,0)</f>
        <v/>
      </c>
      <c r="X2995" s="68">
        <f>$M2995*$W2995</f>
        <v/>
      </c>
      <c r="Y2995" s="68">
        <f>IF($N2995="En cours",0,$M2995)</f>
        <v/>
      </c>
      <c r="Z2995" s="69">
        <f>IF($P2995="",0,1)</f>
        <v/>
      </c>
      <c r="AA2995" s="70">
        <f>IF($P2995="",0,$P2995)</f>
        <v/>
      </c>
      <c r="AB2995" s="69">
        <f>IF(AND($P2995&lt;&gt;"",$P2995&lt;=Paramètres!$C$14),1,0)</f>
        <v/>
      </c>
      <c r="AC2995" s="67">
        <f>IF($P2995="","Jamais relancé",IF($P2995&lt;=3,"0-3 j",IF($P2995&lt;=7,"4-7 j",IF($P2995&lt;=15,"8-15 j","Plus de 15 j"))))</f>
        <v/>
      </c>
      <c r="AD2995" s="67">
        <f>IF($M2995&lt;=1000,"Moins de 1 k€",IF($M2995&lt;=5000,"1 à 5 k€",IF($M2995&lt;=15000,"5 à 15 k€","Plus de 15 k€")))</f>
        <v/>
      </c>
    </row>
    <row r="2996">
      <c r="A2996" s="65" t="inlineStr">
        <is>
          <t>DEV-02995</t>
        </is>
      </c>
      <c r="B2996" s="66" t="n">
        <v>46184</v>
      </c>
      <c r="C2996" s="65" t="inlineStr">
        <is>
          <t>2026-06</t>
        </is>
      </c>
      <c r="D2996" s="65" t="inlineStr">
        <is>
          <t>2025-2026</t>
        </is>
      </c>
      <c r="E2996" s="65" t="inlineStr">
        <is>
          <t>CLI-0953</t>
        </is>
      </c>
      <c r="F2996" s="65" t="inlineStr">
        <is>
          <t>Particulier</t>
        </is>
      </c>
      <c r="G2996" s="65" t="inlineStr">
        <is>
          <t>Bordeaux</t>
        </is>
      </c>
      <c r="H2996" s="65" t="inlineStr">
        <is>
          <t>Karim Belkacem</t>
        </is>
      </c>
      <c r="I2996" s="65" t="inlineStr">
        <is>
          <t>Dépannage</t>
        </is>
      </c>
      <c r="J2996" s="65" t="inlineStr">
        <is>
          <t>DP-004</t>
        </is>
      </c>
      <c r="K2996" s="65" t="inlineStr">
        <is>
          <t>Remise en service chaudière</t>
        </is>
      </c>
      <c r="L2996" s="67" t="n">
        <v>1</v>
      </c>
      <c r="M2996" s="68" t="n">
        <v>280.75</v>
      </c>
      <c r="N2996" s="65" t="inlineStr">
        <is>
          <t>Sans réponse</t>
        </is>
      </c>
      <c r="O2996" s="66" t="n">
        <v>46202</v>
      </c>
      <c r="P2996" s="67" t="n"/>
      <c r="Q2996" s="67" t="n">
        <v>0</v>
      </c>
      <c r="R2996" s="67">
        <f>$I2996</f>
        <v/>
      </c>
      <c r="S2996" s="67">
        <f>$K2996</f>
        <v/>
      </c>
      <c r="T2996" s="67">
        <f>IFERROR(INDEX(Clients!$G$2:$G$1020,MATCH($E2996,Clients!$A$2:$A$1020,0)),"")</f>
        <v/>
      </c>
      <c r="U2996" s="67">
        <f>IFERROR(INDEX(Clients!$I$2:$I$1020,MATCH($E2996,Clients!$A$2:$A$1020,0)),"")</f>
        <v/>
      </c>
      <c r="V2996" s="69">
        <f>1</f>
        <v/>
      </c>
      <c r="W2996" s="69">
        <f>IF($N2996="Accepté",1,0)</f>
        <v/>
      </c>
      <c r="X2996" s="68">
        <f>$M2996*$W2996</f>
        <v/>
      </c>
      <c r="Y2996" s="68">
        <f>IF($N2996="En cours",0,$M2996)</f>
        <v/>
      </c>
      <c r="Z2996" s="69">
        <f>IF($P2996="",0,1)</f>
        <v/>
      </c>
      <c r="AA2996" s="70">
        <f>IF($P2996="",0,$P2996)</f>
        <v/>
      </c>
      <c r="AB2996" s="69">
        <f>IF(AND($P2996&lt;&gt;"",$P2996&lt;=Paramètres!$C$14),1,0)</f>
        <v/>
      </c>
      <c r="AC2996" s="67">
        <f>IF($P2996="","Jamais relancé",IF($P2996&lt;=3,"0-3 j",IF($P2996&lt;=7,"4-7 j",IF($P2996&lt;=15,"8-15 j","Plus de 15 j"))))</f>
        <v/>
      </c>
      <c r="AD2996" s="67">
        <f>IF($M2996&lt;=1000,"Moins de 1 k€",IF($M2996&lt;=5000,"1 à 5 k€",IF($M2996&lt;=15000,"5 à 15 k€","Plus de 15 k€")))</f>
        <v/>
      </c>
    </row>
    <row r="2997">
      <c r="A2997" s="65" t="inlineStr">
        <is>
          <t>DEV-02996</t>
        </is>
      </c>
      <c r="B2997" s="66" t="n">
        <v>46184</v>
      </c>
      <c r="C2997" s="65" t="inlineStr">
        <is>
          <t>2026-06</t>
        </is>
      </c>
      <c r="D2997" s="65" t="inlineStr">
        <is>
          <t>2025-2026</t>
        </is>
      </c>
      <c r="E2997" s="65" t="inlineStr">
        <is>
          <t>CLI-0497</t>
        </is>
      </c>
      <c r="F2997" s="65" t="inlineStr">
        <is>
          <t>Particulier</t>
        </is>
      </c>
      <c r="G2997" s="65" t="inlineStr">
        <is>
          <t>Toulouse</t>
        </is>
      </c>
      <c r="H2997" s="65" t="inlineStr">
        <is>
          <t>Julien Fabre</t>
        </is>
      </c>
      <c r="I2997" s="65" t="inlineStr">
        <is>
          <t>Chauffage</t>
        </is>
      </c>
      <c r="J2997" s="65" t="inlineStr">
        <is>
          <t>CH-004</t>
        </is>
      </c>
      <c r="K2997" s="65" t="inlineStr">
        <is>
          <t>Remplacement radiateurs (lot de 5)</t>
        </is>
      </c>
      <c r="L2997" s="67" t="n">
        <v>1</v>
      </c>
      <c r="M2997" s="68" t="n">
        <v>2575.29</v>
      </c>
      <c r="N2997" s="65" t="inlineStr">
        <is>
          <t>En cours</t>
        </is>
      </c>
      <c r="O2997" s="66" t="n"/>
      <c r="P2997" s="67" t="n">
        <v>9</v>
      </c>
      <c r="Q2997" s="67" t="n">
        <v>1</v>
      </c>
      <c r="R2997" s="67">
        <f>$I2997</f>
        <v/>
      </c>
      <c r="S2997" s="67">
        <f>$K2997</f>
        <v/>
      </c>
      <c r="T2997" s="67">
        <f>IFERROR(INDEX(Clients!$G$2:$G$1020,MATCH($E2997,Clients!$A$2:$A$1020,0)),"")</f>
        <v/>
      </c>
      <c r="U2997" s="67">
        <f>IFERROR(INDEX(Clients!$I$2:$I$1020,MATCH($E2997,Clients!$A$2:$A$1020,0)),"")</f>
        <v/>
      </c>
      <c r="V2997" s="69">
        <f>1</f>
        <v/>
      </c>
      <c r="W2997" s="69">
        <f>IF($N2997="Accepté",1,0)</f>
        <v/>
      </c>
      <c r="X2997" s="68">
        <f>$M2997*$W2997</f>
        <v/>
      </c>
      <c r="Y2997" s="68">
        <f>IF($N2997="En cours",0,$M2997)</f>
        <v/>
      </c>
      <c r="Z2997" s="69">
        <f>IF($P2997="",0,1)</f>
        <v/>
      </c>
      <c r="AA2997" s="70">
        <f>IF($P2997="",0,$P2997)</f>
        <v/>
      </c>
      <c r="AB2997" s="69">
        <f>IF(AND($P2997&lt;&gt;"",$P2997&lt;=Paramètres!$C$14),1,0)</f>
        <v/>
      </c>
      <c r="AC2997" s="67">
        <f>IF($P2997="","Jamais relancé",IF($P2997&lt;=3,"0-3 j",IF($P2997&lt;=7,"4-7 j",IF($P2997&lt;=15,"8-15 j","Plus de 15 j"))))</f>
        <v/>
      </c>
      <c r="AD2997" s="67">
        <f>IF($M2997&lt;=1000,"Moins de 1 k€",IF($M2997&lt;=5000,"1 à 5 k€",IF($M2997&lt;=15000,"5 à 15 k€","Plus de 15 k€")))</f>
        <v/>
      </c>
    </row>
    <row r="2998">
      <c r="A2998" s="65" t="inlineStr">
        <is>
          <t>DEV-02997</t>
        </is>
      </c>
      <c r="B2998" s="66" t="n">
        <v>46184</v>
      </c>
      <c r="C2998" s="65" t="inlineStr">
        <is>
          <t>2026-06</t>
        </is>
      </c>
      <c r="D2998" s="65" t="inlineStr">
        <is>
          <t>2025-2026</t>
        </is>
      </c>
      <c r="E2998" s="65" t="inlineStr">
        <is>
          <t>CLI-0709</t>
        </is>
      </c>
      <c r="F2998" s="65" t="inlineStr">
        <is>
          <t>Professionnel</t>
        </is>
      </c>
      <c r="G2998" s="65" t="inlineStr">
        <is>
          <t>Montpellier</t>
        </is>
      </c>
      <c r="H2998" s="65" t="inlineStr">
        <is>
          <t>Thomas Rey</t>
        </is>
      </c>
      <c r="I2998" s="65" t="inlineStr">
        <is>
          <t>Salle de bain</t>
        </is>
      </c>
      <c r="J2998" s="65" t="inlineStr">
        <is>
          <t>SB-002</t>
        </is>
      </c>
      <c r="K2998" s="65" t="inlineStr">
        <is>
          <t>Remplacement baignoire par douche</t>
        </is>
      </c>
      <c r="L2998" s="67" t="n">
        <v>1</v>
      </c>
      <c r="M2998" s="68" t="n">
        <v>6710.79</v>
      </c>
      <c r="N2998" s="65" t="inlineStr">
        <is>
          <t>Sans réponse</t>
        </is>
      </c>
      <c r="O2998" s="66" t="n">
        <v>46191</v>
      </c>
      <c r="P2998" s="67" t="n">
        <v>11</v>
      </c>
      <c r="Q2998" s="67" t="n">
        <v>0</v>
      </c>
      <c r="R2998" s="67">
        <f>$I2998</f>
        <v/>
      </c>
      <c r="S2998" s="67">
        <f>$K2998</f>
        <v/>
      </c>
      <c r="T2998" s="67">
        <f>IFERROR(INDEX(Clients!$G$2:$G$1020,MATCH($E2998,Clients!$A$2:$A$1020,0)),"")</f>
        <v/>
      </c>
      <c r="U2998" s="67">
        <f>IFERROR(INDEX(Clients!$I$2:$I$1020,MATCH($E2998,Clients!$A$2:$A$1020,0)),"")</f>
        <v/>
      </c>
      <c r="V2998" s="69">
        <f>1</f>
        <v/>
      </c>
      <c r="W2998" s="69">
        <f>IF($N2998="Accepté",1,0)</f>
        <v/>
      </c>
      <c r="X2998" s="68">
        <f>$M2998*$W2998</f>
        <v/>
      </c>
      <c r="Y2998" s="68">
        <f>IF($N2998="En cours",0,$M2998)</f>
        <v/>
      </c>
      <c r="Z2998" s="69">
        <f>IF($P2998="",0,1)</f>
        <v/>
      </c>
      <c r="AA2998" s="70">
        <f>IF($P2998="",0,$P2998)</f>
        <v/>
      </c>
      <c r="AB2998" s="69">
        <f>IF(AND($P2998&lt;&gt;"",$P2998&lt;=Paramètres!$C$14),1,0)</f>
        <v/>
      </c>
      <c r="AC2998" s="67">
        <f>IF($P2998="","Jamais relancé",IF($P2998&lt;=3,"0-3 j",IF($P2998&lt;=7,"4-7 j",IF($P2998&lt;=15,"8-15 j","Plus de 15 j"))))</f>
        <v/>
      </c>
      <c r="AD2998" s="67">
        <f>IF($M2998&lt;=1000,"Moins de 1 k€",IF($M2998&lt;=5000,"1 à 5 k€",IF($M2998&lt;=15000,"5 à 15 k€","Plus de 15 k€")))</f>
        <v/>
      </c>
    </row>
    <row r="2999">
      <c r="A2999" s="65" t="inlineStr">
        <is>
          <t>DEV-02998</t>
        </is>
      </c>
      <c r="B2999" s="66" t="n">
        <v>46185</v>
      </c>
      <c r="C2999" s="65" t="inlineStr">
        <is>
          <t>2026-06</t>
        </is>
      </c>
      <c r="D2999" s="65" t="inlineStr">
        <is>
          <t>2025-2026</t>
        </is>
      </c>
      <c r="E2999" s="65" t="inlineStr">
        <is>
          <t>CLI-0259</t>
        </is>
      </c>
      <c r="F2999" s="65" t="inlineStr">
        <is>
          <t>Professionnel</t>
        </is>
      </c>
      <c r="G2999" s="65" t="inlineStr">
        <is>
          <t>Bordeaux</t>
        </is>
      </c>
      <c r="H2999" s="65" t="inlineStr">
        <is>
          <t>Sophie Marchand</t>
        </is>
      </c>
      <c r="I2999" s="65" t="inlineStr">
        <is>
          <t>Chauffage</t>
        </is>
      </c>
      <c r="J2999" s="65" t="inlineStr">
        <is>
          <t>CH-003</t>
        </is>
      </c>
      <c r="K2999" s="65" t="inlineStr">
        <is>
          <t>Installation pompe à chaleur air/eau</t>
        </is>
      </c>
      <c r="L2999" s="67" t="n">
        <v>1</v>
      </c>
      <c r="M2999" s="68" t="n">
        <v>22803.58</v>
      </c>
      <c r="N2999" s="65" t="inlineStr">
        <is>
          <t>Refusé</t>
        </is>
      </c>
      <c r="O2999" s="66" t="n">
        <v>46201</v>
      </c>
      <c r="P2999" s="67" t="n"/>
      <c r="Q2999" s="67" t="n">
        <v>0</v>
      </c>
      <c r="R2999" s="67">
        <f>$I2999</f>
        <v/>
      </c>
      <c r="S2999" s="67">
        <f>$K2999</f>
        <v/>
      </c>
      <c r="T2999" s="67">
        <f>IFERROR(INDEX(Clients!$G$2:$G$1020,MATCH($E2999,Clients!$A$2:$A$1020,0)),"")</f>
        <v/>
      </c>
      <c r="U2999" s="67">
        <f>IFERROR(INDEX(Clients!$I$2:$I$1020,MATCH($E2999,Clients!$A$2:$A$1020,0)),"")</f>
        <v/>
      </c>
      <c r="V2999" s="69">
        <f>1</f>
        <v/>
      </c>
      <c r="W2999" s="69">
        <f>IF($N2999="Accepté",1,0)</f>
        <v/>
      </c>
      <c r="X2999" s="68">
        <f>$M2999*$W2999</f>
        <v/>
      </c>
      <c r="Y2999" s="68">
        <f>IF($N2999="En cours",0,$M2999)</f>
        <v/>
      </c>
      <c r="Z2999" s="69">
        <f>IF($P2999="",0,1)</f>
        <v/>
      </c>
      <c r="AA2999" s="70">
        <f>IF($P2999="",0,$P2999)</f>
        <v/>
      </c>
      <c r="AB2999" s="69">
        <f>IF(AND($P2999&lt;&gt;"",$P2999&lt;=Paramètres!$C$14),1,0)</f>
        <v/>
      </c>
      <c r="AC2999" s="67">
        <f>IF($P2999="","Jamais relancé",IF($P2999&lt;=3,"0-3 j",IF($P2999&lt;=7,"4-7 j",IF($P2999&lt;=15,"8-15 j","Plus de 15 j"))))</f>
        <v/>
      </c>
      <c r="AD2999" s="67">
        <f>IF($M2999&lt;=1000,"Moins de 1 k€",IF($M2999&lt;=5000,"1 à 5 k€",IF($M2999&lt;=15000,"5 à 15 k€","Plus de 15 k€")))</f>
        <v/>
      </c>
    </row>
    <row r="3000">
      <c r="A3000" s="65" t="inlineStr">
        <is>
          <t>DEV-02999</t>
        </is>
      </c>
      <c r="B3000" s="66" t="n">
        <v>46185</v>
      </c>
      <c r="C3000" s="65" t="inlineStr">
        <is>
          <t>2026-06</t>
        </is>
      </c>
      <c r="D3000" s="65" t="inlineStr">
        <is>
          <t>2025-2026</t>
        </is>
      </c>
      <c r="E3000" s="65" t="inlineStr">
        <is>
          <t>CLI-0233</t>
        </is>
      </c>
      <c r="F3000" s="65" t="inlineStr">
        <is>
          <t>Particulier</t>
        </is>
      </c>
      <c r="G3000" s="65" t="inlineStr">
        <is>
          <t>Toulouse</t>
        </is>
      </c>
      <c r="H3000" s="65" t="inlineStr">
        <is>
          <t>Julien Fabre</t>
        </is>
      </c>
      <c r="I3000" s="65" t="inlineStr">
        <is>
          <t>Électricité</t>
        </is>
      </c>
      <c r="J3000" s="65" t="inlineStr">
        <is>
          <t>EL-001</t>
        </is>
      </c>
      <c r="K3000" s="65" t="inlineStr">
        <is>
          <t>Mise aux normes tableau électrique</t>
        </is>
      </c>
      <c r="L3000" s="67" t="n">
        <v>2</v>
      </c>
      <c r="M3000" s="68" t="n">
        <v>3367.4</v>
      </c>
      <c r="N3000" s="65" t="inlineStr">
        <is>
          <t>Accepté</t>
        </is>
      </c>
      <c r="O3000" s="66" t="n">
        <v>46202</v>
      </c>
      <c r="P3000" s="67" t="n"/>
      <c r="Q3000" s="67" t="n">
        <v>0</v>
      </c>
      <c r="R3000" s="67">
        <f>$I3000</f>
        <v/>
      </c>
      <c r="S3000" s="67">
        <f>$K3000</f>
        <v/>
      </c>
      <c r="T3000" s="67">
        <f>IFERROR(INDEX(Clients!$G$2:$G$1020,MATCH($E3000,Clients!$A$2:$A$1020,0)),"")</f>
        <v/>
      </c>
      <c r="U3000" s="67">
        <f>IFERROR(INDEX(Clients!$I$2:$I$1020,MATCH($E3000,Clients!$A$2:$A$1020,0)),"")</f>
        <v/>
      </c>
      <c r="V3000" s="69">
        <f>1</f>
        <v/>
      </c>
      <c r="W3000" s="69">
        <f>IF($N3000="Accepté",1,0)</f>
        <v/>
      </c>
      <c r="X3000" s="68">
        <f>$M3000*$W3000</f>
        <v/>
      </c>
      <c r="Y3000" s="68">
        <f>IF($N3000="En cours",0,$M3000)</f>
        <v/>
      </c>
      <c r="Z3000" s="69">
        <f>IF($P3000="",0,1)</f>
        <v/>
      </c>
      <c r="AA3000" s="70">
        <f>IF($P3000="",0,$P3000)</f>
        <v/>
      </c>
      <c r="AB3000" s="69">
        <f>IF(AND($P3000&lt;&gt;"",$P3000&lt;=Paramètres!$C$14),1,0)</f>
        <v/>
      </c>
      <c r="AC3000" s="67">
        <f>IF($P3000="","Jamais relancé",IF($P3000&lt;=3,"0-3 j",IF($P3000&lt;=7,"4-7 j",IF($P3000&lt;=15,"8-15 j","Plus de 15 j"))))</f>
        <v/>
      </c>
      <c r="AD3000" s="67">
        <f>IF($M3000&lt;=1000,"Moins de 1 k€",IF($M3000&lt;=5000,"1 à 5 k€",IF($M3000&lt;=15000,"5 à 15 k€","Plus de 15 k€")))</f>
        <v/>
      </c>
    </row>
    <row r="3001">
      <c r="A3001" s="65" t="inlineStr">
        <is>
          <t>DEV-03000</t>
        </is>
      </c>
      <c r="B3001" s="66" t="n">
        <v>46185</v>
      </c>
      <c r="C3001" s="65" t="inlineStr">
        <is>
          <t>2026-06</t>
        </is>
      </c>
      <c r="D3001" s="65" t="inlineStr">
        <is>
          <t>2025-2026</t>
        </is>
      </c>
      <c r="E3001" s="65" t="inlineStr">
        <is>
          <t>CLI-0787</t>
        </is>
      </c>
      <c r="F3001" s="65" t="inlineStr">
        <is>
          <t>Particulier</t>
        </is>
      </c>
      <c r="G3001" s="65" t="inlineStr">
        <is>
          <t>Toulouse</t>
        </is>
      </c>
      <c r="H3001" s="65" t="inlineStr">
        <is>
          <t>Julien Fabre</t>
        </is>
      </c>
      <c r="I3001" s="65" t="inlineStr">
        <is>
          <t>Électricité</t>
        </is>
      </c>
      <c r="J3001" s="65" t="inlineStr">
        <is>
          <t>EL-001</t>
        </is>
      </c>
      <c r="K3001" s="65" t="inlineStr">
        <is>
          <t>Mise aux normes tableau électrique</t>
        </is>
      </c>
      <c r="L3001" s="67" t="n">
        <v>1</v>
      </c>
      <c r="M3001" s="68" t="n">
        <v>1822.58</v>
      </c>
      <c r="N3001" s="65" t="inlineStr">
        <is>
          <t>Refusé</t>
        </is>
      </c>
      <c r="O3001" s="66" t="n">
        <v>46198</v>
      </c>
      <c r="P3001" s="67" t="n"/>
      <c r="Q3001" s="67" t="n">
        <v>0</v>
      </c>
      <c r="R3001" s="67">
        <f>$I3001</f>
        <v/>
      </c>
      <c r="S3001" s="67">
        <f>$K3001</f>
        <v/>
      </c>
      <c r="T3001" s="67">
        <f>IFERROR(INDEX(Clients!$G$2:$G$1020,MATCH($E3001,Clients!$A$2:$A$1020,0)),"")</f>
        <v/>
      </c>
      <c r="U3001" s="67">
        <f>IFERROR(INDEX(Clients!$I$2:$I$1020,MATCH($E3001,Clients!$A$2:$A$1020,0)),"")</f>
        <v/>
      </c>
      <c r="V3001" s="69">
        <f>1</f>
        <v/>
      </c>
      <c r="W3001" s="69">
        <f>IF($N3001="Accepté",1,0)</f>
        <v/>
      </c>
      <c r="X3001" s="68">
        <f>$M3001*$W3001</f>
        <v/>
      </c>
      <c r="Y3001" s="68">
        <f>IF($N3001="En cours",0,$M3001)</f>
        <v/>
      </c>
      <c r="Z3001" s="69">
        <f>IF($P3001="",0,1)</f>
        <v/>
      </c>
      <c r="AA3001" s="70">
        <f>IF($P3001="",0,$P3001)</f>
        <v/>
      </c>
      <c r="AB3001" s="69">
        <f>IF(AND($P3001&lt;&gt;"",$P3001&lt;=Paramètres!$C$14),1,0)</f>
        <v/>
      </c>
      <c r="AC3001" s="67">
        <f>IF($P3001="","Jamais relancé",IF($P3001&lt;=3,"0-3 j",IF($P3001&lt;=7,"4-7 j",IF($P3001&lt;=15,"8-15 j","Plus de 15 j"))))</f>
        <v/>
      </c>
      <c r="AD3001" s="67">
        <f>IF($M3001&lt;=1000,"Moins de 1 k€",IF($M3001&lt;=5000,"1 à 5 k€",IF($M3001&lt;=15000,"5 à 15 k€","Plus de 15 k€")))</f>
        <v/>
      </c>
    </row>
    <row r="3002">
      <c r="A3002" s="65" t="inlineStr">
        <is>
          <t>DEV-03001</t>
        </is>
      </c>
      <c r="B3002" s="66" t="n">
        <v>46185</v>
      </c>
      <c r="C3002" s="65" t="inlineStr">
        <is>
          <t>2026-06</t>
        </is>
      </c>
      <c r="D3002" s="65" t="inlineStr">
        <is>
          <t>2025-2026</t>
        </is>
      </c>
      <c r="E3002" s="65" t="inlineStr">
        <is>
          <t>CLI-0640</t>
        </is>
      </c>
      <c r="F3002" s="65" t="inlineStr">
        <is>
          <t>Particulier</t>
        </is>
      </c>
      <c r="G3002" s="65" t="inlineStr">
        <is>
          <t>Toulouse</t>
        </is>
      </c>
      <c r="H3002" s="65" t="inlineStr">
        <is>
          <t>Nadia Cherif</t>
        </is>
      </c>
      <c r="I3002" s="65" t="inlineStr">
        <is>
          <t>Plomberie</t>
        </is>
      </c>
      <c r="J3002" s="65" t="inlineStr">
        <is>
          <t>PR-002</t>
        </is>
      </c>
      <c r="K3002" s="65" t="inlineStr">
        <is>
          <t>Recherche de fuite + réparation</t>
        </is>
      </c>
      <c r="L3002" s="67" t="n">
        <v>1</v>
      </c>
      <c r="M3002" s="68" t="n">
        <v>435.1</v>
      </c>
      <c r="N3002" s="65" t="inlineStr">
        <is>
          <t>En cours</t>
        </is>
      </c>
      <c r="O3002" s="66" t="n"/>
      <c r="P3002" s="67" t="n">
        <v>6</v>
      </c>
      <c r="Q3002" s="67" t="n">
        <v>2</v>
      </c>
      <c r="R3002" s="67">
        <f>$I3002</f>
        <v/>
      </c>
      <c r="S3002" s="67">
        <f>$K3002</f>
        <v/>
      </c>
      <c r="T3002" s="67">
        <f>IFERROR(INDEX(Clients!$G$2:$G$1020,MATCH($E3002,Clients!$A$2:$A$1020,0)),"")</f>
        <v/>
      </c>
      <c r="U3002" s="67">
        <f>IFERROR(INDEX(Clients!$I$2:$I$1020,MATCH($E3002,Clients!$A$2:$A$1020,0)),"")</f>
        <v/>
      </c>
      <c r="V3002" s="69">
        <f>1</f>
        <v/>
      </c>
      <c r="W3002" s="69">
        <f>IF($N3002="Accepté",1,0)</f>
        <v/>
      </c>
      <c r="X3002" s="68">
        <f>$M3002*$W3002</f>
        <v/>
      </c>
      <c r="Y3002" s="68">
        <f>IF($N3002="En cours",0,$M3002)</f>
        <v/>
      </c>
      <c r="Z3002" s="69">
        <f>IF($P3002="",0,1)</f>
        <v/>
      </c>
      <c r="AA3002" s="70">
        <f>IF($P3002="",0,$P3002)</f>
        <v/>
      </c>
      <c r="AB3002" s="69">
        <f>IF(AND($P3002&lt;&gt;"",$P3002&lt;=Paramètres!$C$14),1,0)</f>
        <v/>
      </c>
      <c r="AC3002" s="67">
        <f>IF($P3002="","Jamais relancé",IF($P3002&lt;=3,"0-3 j",IF($P3002&lt;=7,"4-7 j",IF($P3002&lt;=15,"8-15 j","Plus de 15 j"))))</f>
        <v/>
      </c>
      <c r="AD3002" s="67">
        <f>IF($M3002&lt;=1000,"Moins de 1 k€",IF($M3002&lt;=5000,"1 à 5 k€",IF($M3002&lt;=15000,"5 à 15 k€","Plus de 15 k€")))</f>
        <v/>
      </c>
    </row>
    <row r="3003">
      <c r="A3003" s="65" t="inlineStr">
        <is>
          <t>DEV-03002</t>
        </is>
      </c>
      <c r="B3003" s="66" t="n">
        <v>46185</v>
      </c>
      <c r="C3003" s="65" t="inlineStr">
        <is>
          <t>2026-06</t>
        </is>
      </c>
      <c r="D3003" s="65" t="inlineStr">
        <is>
          <t>2025-2026</t>
        </is>
      </c>
      <c r="E3003" s="65" t="inlineStr">
        <is>
          <t>CLI-0653</t>
        </is>
      </c>
      <c r="F3003" s="65" t="inlineStr">
        <is>
          <t>Professionnel</t>
        </is>
      </c>
      <c r="G3003" s="65" t="inlineStr">
        <is>
          <t>Toulouse</t>
        </is>
      </c>
      <c r="H3003" s="65" t="inlineStr">
        <is>
          <t>Nadia Cherif</t>
        </is>
      </c>
      <c r="I3003" s="65" t="inlineStr">
        <is>
          <t>Plomberie</t>
        </is>
      </c>
      <c r="J3003" s="65" t="inlineStr">
        <is>
          <t>PR-004</t>
        </is>
      </c>
      <c r="K3003" s="65" t="inlineStr">
        <is>
          <t>Remplacement colonne d'évacuation</t>
        </is>
      </c>
      <c r="L3003" s="67" t="n">
        <v>1</v>
      </c>
      <c r="M3003" s="68" t="n">
        <v>9566.780000000001</v>
      </c>
      <c r="N3003" s="65" t="inlineStr">
        <is>
          <t>Sans réponse</t>
        </is>
      </c>
      <c r="O3003" s="66" t="n">
        <v>46202</v>
      </c>
      <c r="P3003" s="67" t="n"/>
      <c r="Q3003" s="67" t="n">
        <v>0</v>
      </c>
      <c r="R3003" s="67">
        <f>$I3003</f>
        <v/>
      </c>
      <c r="S3003" s="67">
        <f>$K3003</f>
        <v/>
      </c>
      <c r="T3003" s="67">
        <f>IFERROR(INDEX(Clients!$G$2:$G$1020,MATCH($E3003,Clients!$A$2:$A$1020,0)),"")</f>
        <v/>
      </c>
      <c r="U3003" s="67">
        <f>IFERROR(INDEX(Clients!$I$2:$I$1020,MATCH($E3003,Clients!$A$2:$A$1020,0)),"")</f>
        <v/>
      </c>
      <c r="V3003" s="69">
        <f>1</f>
        <v/>
      </c>
      <c r="W3003" s="69">
        <f>IF($N3003="Accepté",1,0)</f>
        <v/>
      </c>
      <c r="X3003" s="68">
        <f>$M3003*$W3003</f>
        <v/>
      </c>
      <c r="Y3003" s="68">
        <f>IF($N3003="En cours",0,$M3003)</f>
        <v/>
      </c>
      <c r="Z3003" s="69">
        <f>IF($P3003="",0,1)</f>
        <v/>
      </c>
      <c r="AA3003" s="70">
        <f>IF($P3003="",0,$P3003)</f>
        <v/>
      </c>
      <c r="AB3003" s="69">
        <f>IF(AND($P3003&lt;&gt;"",$P3003&lt;=Paramètres!$C$14),1,0)</f>
        <v/>
      </c>
      <c r="AC3003" s="67">
        <f>IF($P3003="","Jamais relancé",IF($P3003&lt;=3,"0-3 j",IF($P3003&lt;=7,"4-7 j",IF($P3003&lt;=15,"8-15 j","Plus de 15 j"))))</f>
        <v/>
      </c>
      <c r="AD3003" s="67">
        <f>IF($M3003&lt;=1000,"Moins de 1 k€",IF($M3003&lt;=5000,"1 à 5 k€",IF($M3003&lt;=15000,"5 à 15 k€","Plus de 15 k€")))</f>
        <v/>
      </c>
    </row>
    <row r="3004">
      <c r="A3004" s="65" t="inlineStr">
        <is>
          <t>DEV-03003</t>
        </is>
      </c>
      <c r="B3004" s="66" t="n">
        <v>46185</v>
      </c>
      <c r="C3004" s="65" t="inlineStr">
        <is>
          <t>2026-06</t>
        </is>
      </c>
      <c r="D3004" s="65" t="inlineStr">
        <is>
          <t>2025-2026</t>
        </is>
      </c>
      <c r="E3004" s="65" t="inlineStr">
        <is>
          <t>CLI-0576</t>
        </is>
      </c>
      <c r="F3004" s="65" t="inlineStr">
        <is>
          <t>Syndic</t>
        </is>
      </c>
      <c r="G3004" s="65" t="inlineStr">
        <is>
          <t>Montpellier</t>
        </is>
      </c>
      <c r="H3004" s="65" t="inlineStr">
        <is>
          <t>Thomas Rey</t>
        </is>
      </c>
      <c r="I3004" s="65" t="inlineStr">
        <is>
          <t>Plomberie</t>
        </is>
      </c>
      <c r="J3004" s="65" t="inlineStr">
        <is>
          <t>PR-001</t>
        </is>
      </c>
      <c r="K3004" s="65" t="inlineStr">
        <is>
          <t>Remplacement chauffe-eau 200 L</t>
        </is>
      </c>
      <c r="L3004" s="67" t="n">
        <v>2</v>
      </c>
      <c r="M3004" s="68" t="n">
        <v>5801.1</v>
      </c>
      <c r="N3004" s="65" t="inlineStr">
        <is>
          <t>Sans réponse</t>
        </is>
      </c>
      <c r="O3004" s="66" t="n">
        <v>46202</v>
      </c>
      <c r="P3004" s="67" t="n">
        <v>13</v>
      </c>
      <c r="Q3004" s="67" t="n">
        <v>1</v>
      </c>
      <c r="R3004" s="67">
        <f>$I3004</f>
        <v/>
      </c>
      <c r="S3004" s="67">
        <f>$K3004</f>
        <v/>
      </c>
      <c r="T3004" s="67">
        <f>IFERROR(INDEX(Clients!$G$2:$G$1020,MATCH($E3004,Clients!$A$2:$A$1020,0)),"")</f>
        <v/>
      </c>
      <c r="U3004" s="67">
        <f>IFERROR(INDEX(Clients!$I$2:$I$1020,MATCH($E3004,Clients!$A$2:$A$1020,0)),"")</f>
        <v/>
      </c>
      <c r="V3004" s="69">
        <f>1</f>
        <v/>
      </c>
      <c r="W3004" s="69">
        <f>IF($N3004="Accepté",1,0)</f>
        <v/>
      </c>
      <c r="X3004" s="68">
        <f>$M3004*$W3004</f>
        <v/>
      </c>
      <c r="Y3004" s="68">
        <f>IF($N3004="En cours",0,$M3004)</f>
        <v/>
      </c>
      <c r="Z3004" s="69">
        <f>IF($P3004="",0,1)</f>
        <v/>
      </c>
      <c r="AA3004" s="70">
        <f>IF($P3004="",0,$P3004)</f>
        <v/>
      </c>
      <c r="AB3004" s="69">
        <f>IF(AND($P3004&lt;&gt;"",$P3004&lt;=Paramètres!$C$14),1,0)</f>
        <v/>
      </c>
      <c r="AC3004" s="67">
        <f>IF($P3004="","Jamais relancé",IF($P3004&lt;=3,"0-3 j",IF($P3004&lt;=7,"4-7 j",IF($P3004&lt;=15,"8-15 j","Plus de 15 j"))))</f>
        <v/>
      </c>
      <c r="AD3004" s="67">
        <f>IF($M3004&lt;=1000,"Moins de 1 k€",IF($M3004&lt;=5000,"1 à 5 k€",IF($M3004&lt;=15000,"5 à 15 k€","Plus de 15 k€")))</f>
        <v/>
      </c>
    </row>
    <row r="3005">
      <c r="A3005" s="65" t="inlineStr">
        <is>
          <t>DEV-03004</t>
        </is>
      </c>
      <c r="B3005" s="66" t="n">
        <v>46188</v>
      </c>
      <c r="C3005" s="65" t="inlineStr">
        <is>
          <t>2026-06</t>
        </is>
      </c>
      <c r="D3005" s="65" t="inlineStr">
        <is>
          <t>2025-2026</t>
        </is>
      </c>
      <c r="E3005" s="65" t="inlineStr">
        <is>
          <t>CLI-0098</t>
        </is>
      </c>
      <c r="F3005" s="65" t="inlineStr">
        <is>
          <t>Particulier</t>
        </is>
      </c>
      <c r="G3005" s="65" t="inlineStr">
        <is>
          <t>Bordeaux</t>
        </is>
      </c>
      <c r="H3005" s="65" t="inlineStr">
        <is>
          <t>Karim Belkacem</t>
        </is>
      </c>
      <c r="I3005" s="65" t="inlineStr">
        <is>
          <t>Plomberie</t>
        </is>
      </c>
      <c r="J3005" s="65" t="inlineStr">
        <is>
          <t>PR-002</t>
        </is>
      </c>
      <c r="K3005" s="65" t="inlineStr">
        <is>
          <t>Recherche de fuite + réparation</t>
        </is>
      </c>
      <c r="L3005" s="67" t="n">
        <v>3</v>
      </c>
      <c r="M3005" s="68" t="n">
        <v>1614.37</v>
      </c>
      <c r="N3005" s="65" t="inlineStr">
        <is>
          <t>Accepté</t>
        </is>
      </c>
      <c r="O3005" s="66" t="n">
        <v>46202</v>
      </c>
      <c r="P3005" s="67" t="n"/>
      <c r="Q3005" s="67" t="n">
        <v>0</v>
      </c>
      <c r="R3005" s="67">
        <f>$I3005</f>
        <v/>
      </c>
      <c r="S3005" s="67">
        <f>$K3005</f>
        <v/>
      </c>
      <c r="T3005" s="67">
        <f>IFERROR(INDEX(Clients!$G$2:$G$1020,MATCH($E3005,Clients!$A$2:$A$1020,0)),"")</f>
        <v/>
      </c>
      <c r="U3005" s="67">
        <f>IFERROR(INDEX(Clients!$I$2:$I$1020,MATCH($E3005,Clients!$A$2:$A$1020,0)),"")</f>
        <v/>
      </c>
      <c r="V3005" s="69">
        <f>1</f>
        <v/>
      </c>
      <c r="W3005" s="69">
        <f>IF($N3005="Accepté",1,0)</f>
        <v/>
      </c>
      <c r="X3005" s="68">
        <f>$M3005*$W3005</f>
        <v/>
      </c>
      <c r="Y3005" s="68">
        <f>IF($N3005="En cours",0,$M3005)</f>
        <v/>
      </c>
      <c r="Z3005" s="69">
        <f>IF($P3005="",0,1)</f>
        <v/>
      </c>
      <c r="AA3005" s="70">
        <f>IF($P3005="",0,$P3005)</f>
        <v/>
      </c>
      <c r="AB3005" s="69">
        <f>IF(AND($P3005&lt;&gt;"",$P3005&lt;=Paramètres!$C$14),1,0)</f>
        <v/>
      </c>
      <c r="AC3005" s="67">
        <f>IF($P3005="","Jamais relancé",IF($P3005&lt;=3,"0-3 j",IF($P3005&lt;=7,"4-7 j",IF($P3005&lt;=15,"8-15 j","Plus de 15 j"))))</f>
        <v/>
      </c>
      <c r="AD3005" s="67">
        <f>IF($M3005&lt;=1000,"Moins de 1 k€",IF($M3005&lt;=5000,"1 à 5 k€",IF($M3005&lt;=15000,"5 à 15 k€","Plus de 15 k€")))</f>
        <v/>
      </c>
    </row>
    <row r="3006">
      <c r="A3006" s="65" t="inlineStr">
        <is>
          <t>DEV-03005</t>
        </is>
      </c>
      <c r="B3006" s="66" t="n">
        <v>46188</v>
      </c>
      <c r="C3006" s="65" t="inlineStr">
        <is>
          <t>2026-06</t>
        </is>
      </c>
      <c r="D3006" s="65" t="inlineStr">
        <is>
          <t>2025-2026</t>
        </is>
      </c>
      <c r="E3006" s="65" t="inlineStr">
        <is>
          <t>CLI-0784</t>
        </is>
      </c>
      <c r="F3006" s="65" t="inlineStr">
        <is>
          <t>Professionnel</t>
        </is>
      </c>
      <c r="G3006" s="65" t="inlineStr">
        <is>
          <t>Bordeaux</t>
        </is>
      </c>
      <c r="H3006" s="65" t="inlineStr">
        <is>
          <t>Sophie Marchand</t>
        </is>
      </c>
      <c r="I3006" s="65" t="inlineStr">
        <is>
          <t>Plomberie</t>
        </is>
      </c>
      <c r="J3006" s="65" t="inlineStr">
        <is>
          <t>PR-002</t>
        </is>
      </c>
      <c r="K3006" s="65" t="inlineStr">
        <is>
          <t>Recherche de fuite + réparation</t>
        </is>
      </c>
      <c r="L3006" s="67" t="n">
        <v>2</v>
      </c>
      <c r="M3006" s="68" t="n">
        <v>1839.95</v>
      </c>
      <c r="N3006" s="65" t="inlineStr">
        <is>
          <t>Sans réponse</t>
        </is>
      </c>
      <c r="O3006" s="66" t="n">
        <v>46202</v>
      </c>
      <c r="P3006" s="67" t="n">
        <v>13</v>
      </c>
      <c r="Q3006" s="67" t="n">
        <v>1</v>
      </c>
      <c r="R3006" s="67">
        <f>$I3006</f>
        <v/>
      </c>
      <c r="S3006" s="67">
        <f>$K3006</f>
        <v/>
      </c>
      <c r="T3006" s="67">
        <f>IFERROR(INDEX(Clients!$G$2:$G$1020,MATCH($E3006,Clients!$A$2:$A$1020,0)),"")</f>
        <v/>
      </c>
      <c r="U3006" s="67">
        <f>IFERROR(INDEX(Clients!$I$2:$I$1020,MATCH($E3006,Clients!$A$2:$A$1020,0)),"")</f>
        <v/>
      </c>
      <c r="V3006" s="69">
        <f>1</f>
        <v/>
      </c>
      <c r="W3006" s="69">
        <f>IF($N3006="Accepté",1,0)</f>
        <v/>
      </c>
      <c r="X3006" s="68">
        <f>$M3006*$W3006</f>
        <v/>
      </c>
      <c r="Y3006" s="68">
        <f>IF($N3006="En cours",0,$M3006)</f>
        <v/>
      </c>
      <c r="Z3006" s="69">
        <f>IF($P3006="",0,1)</f>
        <v/>
      </c>
      <c r="AA3006" s="70">
        <f>IF($P3006="",0,$P3006)</f>
        <v/>
      </c>
      <c r="AB3006" s="69">
        <f>IF(AND($P3006&lt;&gt;"",$P3006&lt;=Paramètres!$C$14),1,0)</f>
        <v/>
      </c>
      <c r="AC3006" s="67">
        <f>IF($P3006="","Jamais relancé",IF($P3006&lt;=3,"0-3 j",IF($P3006&lt;=7,"4-7 j",IF($P3006&lt;=15,"8-15 j","Plus de 15 j"))))</f>
        <v/>
      </c>
      <c r="AD3006" s="67">
        <f>IF($M3006&lt;=1000,"Moins de 1 k€",IF($M3006&lt;=5000,"1 à 5 k€",IF($M3006&lt;=15000,"5 à 15 k€","Plus de 15 k€")))</f>
        <v/>
      </c>
    </row>
    <row r="3007">
      <c r="A3007" s="65" t="inlineStr">
        <is>
          <t>DEV-03006</t>
        </is>
      </c>
      <c r="B3007" s="66" t="n">
        <v>46188</v>
      </c>
      <c r="C3007" s="65" t="inlineStr">
        <is>
          <t>2026-06</t>
        </is>
      </c>
      <c r="D3007" s="65" t="inlineStr">
        <is>
          <t>2025-2026</t>
        </is>
      </c>
      <c r="E3007" s="65" t="inlineStr">
        <is>
          <t>CLI-0342</t>
        </is>
      </c>
      <c r="F3007" s="65" t="inlineStr">
        <is>
          <t>Particulier</t>
        </is>
      </c>
      <c r="G3007" s="65" t="inlineStr">
        <is>
          <t>Toulouse</t>
        </is>
      </c>
      <c r="H3007" s="65" t="inlineStr">
        <is>
          <t>Julien Fabre</t>
        </is>
      </c>
      <c r="I3007" s="65" t="inlineStr">
        <is>
          <t>Électricité</t>
        </is>
      </c>
      <c r="J3007" s="65" t="inlineStr">
        <is>
          <t>EL-002</t>
        </is>
      </c>
      <c r="K3007" s="65" t="inlineStr">
        <is>
          <t>Installation borne de recharge VE</t>
        </is>
      </c>
      <c r="L3007" s="67" t="n">
        <v>1</v>
      </c>
      <c r="M3007" s="68" t="n">
        <v>1495.1</v>
      </c>
      <c r="N3007" s="65" t="inlineStr">
        <is>
          <t>En cours</t>
        </is>
      </c>
      <c r="O3007" s="66" t="n"/>
      <c r="P3007" s="67" t="n">
        <v>7</v>
      </c>
      <c r="Q3007" s="67" t="n">
        <v>1</v>
      </c>
      <c r="R3007" s="67">
        <f>$I3007</f>
        <v/>
      </c>
      <c r="S3007" s="67">
        <f>$K3007</f>
        <v/>
      </c>
      <c r="T3007" s="67">
        <f>IFERROR(INDEX(Clients!$G$2:$G$1020,MATCH($E3007,Clients!$A$2:$A$1020,0)),"")</f>
        <v/>
      </c>
      <c r="U3007" s="67">
        <f>IFERROR(INDEX(Clients!$I$2:$I$1020,MATCH($E3007,Clients!$A$2:$A$1020,0)),"")</f>
        <v/>
      </c>
      <c r="V3007" s="69">
        <f>1</f>
        <v/>
      </c>
      <c r="W3007" s="69">
        <f>IF($N3007="Accepté",1,0)</f>
        <v/>
      </c>
      <c r="X3007" s="68">
        <f>$M3007*$W3007</f>
        <v/>
      </c>
      <c r="Y3007" s="68">
        <f>IF($N3007="En cours",0,$M3007)</f>
        <v/>
      </c>
      <c r="Z3007" s="69">
        <f>IF($P3007="",0,1)</f>
        <v/>
      </c>
      <c r="AA3007" s="70">
        <f>IF($P3007="",0,$P3007)</f>
        <v/>
      </c>
      <c r="AB3007" s="69">
        <f>IF(AND($P3007&lt;&gt;"",$P3007&lt;=Paramètres!$C$14),1,0)</f>
        <v/>
      </c>
      <c r="AC3007" s="67">
        <f>IF($P3007="","Jamais relancé",IF($P3007&lt;=3,"0-3 j",IF($P3007&lt;=7,"4-7 j",IF($P3007&lt;=15,"8-15 j","Plus de 15 j"))))</f>
        <v/>
      </c>
      <c r="AD3007" s="67">
        <f>IF($M3007&lt;=1000,"Moins de 1 k€",IF($M3007&lt;=5000,"1 à 5 k€",IF($M3007&lt;=15000,"5 à 15 k€","Plus de 15 k€")))</f>
        <v/>
      </c>
    </row>
    <row r="3008">
      <c r="A3008" s="65" t="inlineStr">
        <is>
          <t>DEV-03007</t>
        </is>
      </c>
      <c r="B3008" s="66" t="n">
        <v>46188</v>
      </c>
      <c r="C3008" s="65" t="inlineStr">
        <is>
          <t>2026-06</t>
        </is>
      </c>
      <c r="D3008" s="65" t="inlineStr">
        <is>
          <t>2025-2026</t>
        </is>
      </c>
      <c r="E3008" s="65" t="inlineStr">
        <is>
          <t>CLI-0632</t>
        </is>
      </c>
      <c r="F3008" s="65" t="inlineStr">
        <is>
          <t>Syndic</t>
        </is>
      </c>
      <c r="G3008" s="65" t="inlineStr">
        <is>
          <t>Montpellier</t>
        </is>
      </c>
      <c r="H3008" s="65" t="inlineStr">
        <is>
          <t>Thomas Rey</t>
        </is>
      </c>
      <c r="I3008" s="65" t="inlineStr">
        <is>
          <t>Plomberie</t>
        </is>
      </c>
      <c r="J3008" s="65" t="inlineStr">
        <is>
          <t>PR-001</t>
        </is>
      </c>
      <c r="K3008" s="65" t="inlineStr">
        <is>
          <t>Remplacement chauffe-eau 200 L</t>
        </is>
      </c>
      <c r="L3008" s="67" t="n">
        <v>1</v>
      </c>
      <c r="M3008" s="68" t="n">
        <v>3204.7</v>
      </c>
      <c r="N3008" s="65" t="inlineStr">
        <is>
          <t>En cours</t>
        </is>
      </c>
      <c r="O3008" s="66" t="n"/>
      <c r="P3008" s="67" t="n">
        <v>11</v>
      </c>
      <c r="Q3008" s="67" t="n">
        <v>1</v>
      </c>
      <c r="R3008" s="67">
        <f>$I3008</f>
        <v/>
      </c>
      <c r="S3008" s="67">
        <f>$K3008</f>
        <v/>
      </c>
      <c r="T3008" s="67">
        <f>IFERROR(INDEX(Clients!$G$2:$G$1020,MATCH($E3008,Clients!$A$2:$A$1020,0)),"")</f>
        <v/>
      </c>
      <c r="U3008" s="67">
        <f>IFERROR(INDEX(Clients!$I$2:$I$1020,MATCH($E3008,Clients!$A$2:$A$1020,0)),"")</f>
        <v/>
      </c>
      <c r="V3008" s="69">
        <f>1</f>
        <v/>
      </c>
      <c r="W3008" s="69">
        <f>IF($N3008="Accepté",1,0)</f>
        <v/>
      </c>
      <c r="X3008" s="68">
        <f>$M3008*$W3008</f>
        <v/>
      </c>
      <c r="Y3008" s="68">
        <f>IF($N3008="En cours",0,$M3008)</f>
        <v/>
      </c>
      <c r="Z3008" s="69">
        <f>IF($P3008="",0,1)</f>
        <v/>
      </c>
      <c r="AA3008" s="70">
        <f>IF($P3008="",0,$P3008)</f>
        <v/>
      </c>
      <c r="AB3008" s="69">
        <f>IF(AND($P3008&lt;&gt;"",$P3008&lt;=Paramètres!$C$14),1,0)</f>
        <v/>
      </c>
      <c r="AC3008" s="67">
        <f>IF($P3008="","Jamais relancé",IF($P3008&lt;=3,"0-3 j",IF($P3008&lt;=7,"4-7 j",IF($P3008&lt;=15,"8-15 j","Plus de 15 j"))))</f>
        <v/>
      </c>
      <c r="AD3008" s="67">
        <f>IF($M3008&lt;=1000,"Moins de 1 k€",IF($M3008&lt;=5000,"1 à 5 k€",IF($M3008&lt;=15000,"5 à 15 k€","Plus de 15 k€")))</f>
        <v/>
      </c>
    </row>
    <row r="3009">
      <c r="A3009" s="65" t="inlineStr">
        <is>
          <t>DEV-03008</t>
        </is>
      </c>
      <c r="B3009" s="66" t="n">
        <v>46189</v>
      </c>
      <c r="C3009" s="65" t="inlineStr">
        <is>
          <t>2026-06</t>
        </is>
      </c>
      <c r="D3009" s="65" t="inlineStr">
        <is>
          <t>2025-2026</t>
        </is>
      </c>
      <c r="E3009" s="65" t="inlineStr">
        <is>
          <t>CLI-0782</t>
        </is>
      </c>
      <c r="F3009" s="65" t="inlineStr">
        <is>
          <t>Particulier</t>
        </is>
      </c>
      <c r="G3009" s="65" t="inlineStr">
        <is>
          <t>Toulouse</t>
        </is>
      </c>
      <c r="H3009" s="65" t="inlineStr">
        <is>
          <t>Julien Fabre</t>
        </is>
      </c>
      <c r="I3009" s="65" t="inlineStr">
        <is>
          <t>Plomberie</t>
        </is>
      </c>
      <c r="J3009" s="65" t="inlineStr">
        <is>
          <t>PR-001</t>
        </is>
      </c>
      <c r="K3009" s="65" t="inlineStr">
        <is>
          <t>Remplacement chauffe-eau 200 L</t>
        </is>
      </c>
      <c r="L3009" s="67" t="n">
        <v>3</v>
      </c>
      <c r="M3009" s="68" t="n">
        <v>3493.79</v>
      </c>
      <c r="N3009" s="65" t="inlineStr">
        <is>
          <t>En cours</t>
        </is>
      </c>
      <c r="O3009" s="66" t="n"/>
      <c r="P3009" s="67" t="n"/>
      <c r="Q3009" s="67" t="n">
        <v>0</v>
      </c>
      <c r="R3009" s="67">
        <f>$I3009</f>
        <v/>
      </c>
      <c r="S3009" s="67">
        <f>$K3009</f>
        <v/>
      </c>
      <c r="T3009" s="67">
        <f>IFERROR(INDEX(Clients!$G$2:$G$1020,MATCH($E3009,Clients!$A$2:$A$1020,0)),"")</f>
        <v/>
      </c>
      <c r="U3009" s="67">
        <f>IFERROR(INDEX(Clients!$I$2:$I$1020,MATCH($E3009,Clients!$A$2:$A$1020,0)),"")</f>
        <v/>
      </c>
      <c r="V3009" s="69">
        <f>1</f>
        <v/>
      </c>
      <c r="W3009" s="69">
        <f>IF($N3009="Accepté",1,0)</f>
        <v/>
      </c>
      <c r="X3009" s="68">
        <f>$M3009*$W3009</f>
        <v/>
      </c>
      <c r="Y3009" s="68">
        <f>IF($N3009="En cours",0,$M3009)</f>
        <v/>
      </c>
      <c r="Z3009" s="69">
        <f>IF($P3009="",0,1)</f>
        <v/>
      </c>
      <c r="AA3009" s="70">
        <f>IF($P3009="",0,$P3009)</f>
        <v/>
      </c>
      <c r="AB3009" s="69">
        <f>IF(AND($P3009&lt;&gt;"",$P3009&lt;=Paramètres!$C$14),1,0)</f>
        <v/>
      </c>
      <c r="AC3009" s="67">
        <f>IF($P3009="","Jamais relancé",IF($P3009&lt;=3,"0-3 j",IF($P3009&lt;=7,"4-7 j",IF($P3009&lt;=15,"8-15 j","Plus de 15 j"))))</f>
        <v/>
      </c>
      <c r="AD3009" s="67">
        <f>IF($M3009&lt;=1000,"Moins de 1 k€",IF($M3009&lt;=5000,"1 à 5 k€",IF($M3009&lt;=15000,"5 à 15 k€","Plus de 15 k€")))</f>
        <v/>
      </c>
    </row>
    <row r="3010">
      <c r="A3010" s="65" t="inlineStr">
        <is>
          <t>DEV-03009</t>
        </is>
      </c>
      <c r="B3010" s="66" t="n">
        <v>46189</v>
      </c>
      <c r="C3010" s="65" t="inlineStr">
        <is>
          <t>2026-06</t>
        </is>
      </c>
      <c r="D3010" s="65" t="inlineStr">
        <is>
          <t>2025-2026</t>
        </is>
      </c>
      <c r="E3010" s="65" t="inlineStr">
        <is>
          <t>CLI-0072</t>
        </is>
      </c>
      <c r="F3010" s="65" t="inlineStr">
        <is>
          <t>Particulier</t>
        </is>
      </c>
      <c r="G3010" s="65" t="inlineStr">
        <is>
          <t>Bordeaux</t>
        </is>
      </c>
      <c r="H3010" s="65" t="inlineStr">
        <is>
          <t>Karim Belkacem</t>
        </is>
      </c>
      <c r="I3010" s="65" t="inlineStr">
        <is>
          <t>Plomberie</t>
        </is>
      </c>
      <c r="J3010" s="65" t="inlineStr">
        <is>
          <t>PR-004</t>
        </is>
      </c>
      <c r="K3010" s="65" t="inlineStr">
        <is>
          <t>Remplacement colonne d'évacuation</t>
        </is>
      </c>
      <c r="L3010" s="67" t="n">
        <v>1</v>
      </c>
      <c r="M3010" s="68" t="n">
        <v>6134.95</v>
      </c>
      <c r="N3010" s="65" t="inlineStr">
        <is>
          <t>Sans réponse</t>
        </is>
      </c>
      <c r="O3010" s="66" t="n">
        <v>46202</v>
      </c>
      <c r="P3010" s="67" t="n">
        <v>7</v>
      </c>
      <c r="Q3010" s="67" t="n">
        <v>1</v>
      </c>
      <c r="R3010" s="67">
        <f>$I3010</f>
        <v/>
      </c>
      <c r="S3010" s="67">
        <f>$K3010</f>
        <v/>
      </c>
      <c r="T3010" s="67">
        <f>IFERROR(INDEX(Clients!$G$2:$G$1020,MATCH($E3010,Clients!$A$2:$A$1020,0)),"")</f>
        <v/>
      </c>
      <c r="U3010" s="67">
        <f>IFERROR(INDEX(Clients!$I$2:$I$1020,MATCH($E3010,Clients!$A$2:$A$1020,0)),"")</f>
        <v/>
      </c>
      <c r="V3010" s="69">
        <f>1</f>
        <v/>
      </c>
      <c r="W3010" s="69">
        <f>IF($N3010="Accepté",1,0)</f>
        <v/>
      </c>
      <c r="X3010" s="68">
        <f>$M3010*$W3010</f>
        <v/>
      </c>
      <c r="Y3010" s="68">
        <f>IF($N3010="En cours",0,$M3010)</f>
        <v/>
      </c>
      <c r="Z3010" s="69">
        <f>IF($P3010="",0,1)</f>
        <v/>
      </c>
      <c r="AA3010" s="70">
        <f>IF($P3010="",0,$P3010)</f>
        <v/>
      </c>
      <c r="AB3010" s="69">
        <f>IF(AND($P3010&lt;&gt;"",$P3010&lt;=Paramètres!$C$14),1,0)</f>
        <v/>
      </c>
      <c r="AC3010" s="67">
        <f>IF($P3010="","Jamais relancé",IF($P3010&lt;=3,"0-3 j",IF($P3010&lt;=7,"4-7 j",IF($P3010&lt;=15,"8-15 j","Plus de 15 j"))))</f>
        <v/>
      </c>
      <c r="AD3010" s="67">
        <f>IF($M3010&lt;=1000,"Moins de 1 k€",IF($M3010&lt;=5000,"1 à 5 k€",IF($M3010&lt;=15000,"5 à 15 k€","Plus de 15 k€")))</f>
        <v/>
      </c>
    </row>
    <row r="3011">
      <c r="A3011" s="65" t="inlineStr">
        <is>
          <t>DEV-03010</t>
        </is>
      </c>
      <c r="B3011" s="66" t="n">
        <v>46189</v>
      </c>
      <c r="C3011" s="65" t="inlineStr">
        <is>
          <t>2026-06</t>
        </is>
      </c>
      <c r="D3011" s="65" t="inlineStr">
        <is>
          <t>2025-2026</t>
        </is>
      </c>
      <c r="E3011" s="65" t="inlineStr">
        <is>
          <t>CLI-0193</t>
        </is>
      </c>
      <c r="F3011" s="65" t="inlineStr">
        <is>
          <t>Particulier</t>
        </is>
      </c>
      <c r="G3011" s="65" t="inlineStr">
        <is>
          <t>Bordeaux</t>
        </is>
      </c>
      <c r="H3011" s="65" t="inlineStr">
        <is>
          <t>Sophie Marchand</t>
        </is>
      </c>
      <c r="I3011" s="65" t="inlineStr">
        <is>
          <t>Salle de bain</t>
        </is>
      </c>
      <c r="J3011" s="65" t="inlineStr">
        <is>
          <t>SB-002</t>
        </is>
      </c>
      <c r="K3011" s="65" t="inlineStr">
        <is>
          <t>Remplacement baignoire par douche</t>
        </is>
      </c>
      <c r="L3011" s="67" t="n">
        <v>1</v>
      </c>
      <c r="M3011" s="68" t="n">
        <v>4389.5</v>
      </c>
      <c r="N3011" s="65" t="inlineStr">
        <is>
          <t>En cours</t>
        </is>
      </c>
      <c r="O3011" s="66" t="n"/>
      <c r="P3011" s="67" t="n">
        <v>9</v>
      </c>
      <c r="Q3011" s="67" t="n">
        <v>1</v>
      </c>
      <c r="R3011" s="67">
        <f>$I3011</f>
        <v/>
      </c>
      <c r="S3011" s="67">
        <f>$K3011</f>
        <v/>
      </c>
      <c r="T3011" s="67">
        <f>IFERROR(INDEX(Clients!$G$2:$G$1020,MATCH($E3011,Clients!$A$2:$A$1020,0)),"")</f>
        <v/>
      </c>
      <c r="U3011" s="67">
        <f>IFERROR(INDEX(Clients!$I$2:$I$1020,MATCH($E3011,Clients!$A$2:$A$1020,0)),"")</f>
        <v/>
      </c>
      <c r="V3011" s="69">
        <f>1</f>
        <v/>
      </c>
      <c r="W3011" s="69">
        <f>IF($N3011="Accepté",1,0)</f>
        <v/>
      </c>
      <c r="X3011" s="68">
        <f>$M3011*$W3011</f>
        <v/>
      </c>
      <c r="Y3011" s="68">
        <f>IF($N3011="En cours",0,$M3011)</f>
        <v/>
      </c>
      <c r="Z3011" s="69">
        <f>IF($P3011="",0,1)</f>
        <v/>
      </c>
      <c r="AA3011" s="70">
        <f>IF($P3011="",0,$P3011)</f>
        <v/>
      </c>
      <c r="AB3011" s="69">
        <f>IF(AND($P3011&lt;&gt;"",$P3011&lt;=Paramètres!$C$14),1,0)</f>
        <v/>
      </c>
      <c r="AC3011" s="67">
        <f>IF($P3011="","Jamais relancé",IF($P3011&lt;=3,"0-3 j",IF($P3011&lt;=7,"4-7 j",IF($P3011&lt;=15,"8-15 j","Plus de 15 j"))))</f>
        <v/>
      </c>
      <c r="AD3011" s="67">
        <f>IF($M3011&lt;=1000,"Moins de 1 k€",IF($M3011&lt;=5000,"1 à 5 k€",IF($M3011&lt;=15000,"5 à 15 k€","Plus de 15 k€")))</f>
        <v/>
      </c>
    </row>
    <row r="3012">
      <c r="A3012" s="65" t="inlineStr">
        <is>
          <t>DEV-03011</t>
        </is>
      </c>
      <c r="B3012" s="66" t="n">
        <v>46189</v>
      </c>
      <c r="C3012" s="65" t="inlineStr">
        <is>
          <t>2026-06</t>
        </is>
      </c>
      <c r="D3012" s="65" t="inlineStr">
        <is>
          <t>2025-2026</t>
        </is>
      </c>
      <c r="E3012" s="65" t="inlineStr">
        <is>
          <t>CLI-0486</t>
        </is>
      </c>
      <c r="F3012" s="65" t="inlineStr">
        <is>
          <t>Particulier</t>
        </is>
      </c>
      <c r="G3012" s="65" t="inlineStr">
        <is>
          <t>Bordeaux</t>
        </is>
      </c>
      <c r="H3012" s="65" t="inlineStr">
        <is>
          <t>Sophie Marchand</t>
        </is>
      </c>
      <c r="I3012" s="65" t="inlineStr">
        <is>
          <t>Électricité</t>
        </is>
      </c>
      <c r="J3012" s="65" t="inlineStr">
        <is>
          <t>EL-003</t>
        </is>
      </c>
      <c r="K3012" s="65" t="inlineStr">
        <is>
          <t>Rénovation électrique complète</t>
        </is>
      </c>
      <c r="L3012" s="67" t="n">
        <v>1</v>
      </c>
      <c r="M3012" s="68" t="n">
        <v>10517.82</v>
      </c>
      <c r="N3012" s="65" t="inlineStr">
        <is>
          <t>Accepté</t>
        </is>
      </c>
      <c r="O3012" s="66" t="n">
        <v>46202</v>
      </c>
      <c r="P3012" s="67" t="n">
        <v>5</v>
      </c>
      <c r="Q3012" s="67" t="n">
        <v>1</v>
      </c>
      <c r="R3012" s="67">
        <f>$I3012</f>
        <v/>
      </c>
      <c r="S3012" s="67">
        <f>$K3012</f>
        <v/>
      </c>
      <c r="T3012" s="67">
        <f>IFERROR(INDEX(Clients!$G$2:$G$1020,MATCH($E3012,Clients!$A$2:$A$1020,0)),"")</f>
        <v/>
      </c>
      <c r="U3012" s="67">
        <f>IFERROR(INDEX(Clients!$I$2:$I$1020,MATCH($E3012,Clients!$A$2:$A$1020,0)),"")</f>
        <v/>
      </c>
      <c r="V3012" s="69">
        <f>1</f>
        <v/>
      </c>
      <c r="W3012" s="69">
        <f>IF($N3012="Accepté",1,0)</f>
        <v/>
      </c>
      <c r="X3012" s="68">
        <f>$M3012*$W3012</f>
        <v/>
      </c>
      <c r="Y3012" s="68">
        <f>IF($N3012="En cours",0,$M3012)</f>
        <v/>
      </c>
      <c r="Z3012" s="69">
        <f>IF($P3012="",0,1)</f>
        <v/>
      </c>
      <c r="AA3012" s="70">
        <f>IF($P3012="",0,$P3012)</f>
        <v/>
      </c>
      <c r="AB3012" s="69">
        <f>IF(AND($P3012&lt;&gt;"",$P3012&lt;=Paramètres!$C$14),1,0)</f>
        <v/>
      </c>
      <c r="AC3012" s="67">
        <f>IF($P3012="","Jamais relancé",IF($P3012&lt;=3,"0-3 j",IF($P3012&lt;=7,"4-7 j",IF($P3012&lt;=15,"8-15 j","Plus de 15 j"))))</f>
        <v/>
      </c>
      <c r="AD3012" s="67">
        <f>IF($M3012&lt;=1000,"Moins de 1 k€",IF($M3012&lt;=5000,"1 à 5 k€",IF($M3012&lt;=15000,"5 à 15 k€","Plus de 15 k€")))</f>
        <v/>
      </c>
    </row>
    <row r="3013">
      <c r="A3013" s="65" t="inlineStr">
        <is>
          <t>DEV-03012</t>
        </is>
      </c>
      <c r="B3013" s="66" t="n">
        <v>46189</v>
      </c>
      <c r="C3013" s="65" t="inlineStr">
        <is>
          <t>2026-06</t>
        </is>
      </c>
      <c r="D3013" s="65" t="inlineStr">
        <is>
          <t>2025-2026</t>
        </is>
      </c>
      <c r="E3013" s="65" t="inlineStr">
        <is>
          <t>CLI-0933</t>
        </is>
      </c>
      <c r="F3013" s="65" t="inlineStr">
        <is>
          <t>Particulier</t>
        </is>
      </c>
      <c r="G3013" s="65" t="inlineStr">
        <is>
          <t>Montpellier</t>
        </is>
      </c>
      <c r="H3013" s="65" t="inlineStr">
        <is>
          <t>Thomas Rey</t>
        </is>
      </c>
      <c r="I3013" s="65" t="inlineStr">
        <is>
          <t>Plomberie</t>
        </is>
      </c>
      <c r="J3013" s="65" t="inlineStr">
        <is>
          <t>PR-002</t>
        </is>
      </c>
      <c r="K3013" s="65" t="inlineStr">
        <is>
          <t>Recherche de fuite + réparation</t>
        </is>
      </c>
      <c r="L3013" s="67" t="n">
        <v>2</v>
      </c>
      <c r="M3013" s="68" t="n">
        <v>841.41</v>
      </c>
      <c r="N3013" s="65" t="inlineStr">
        <is>
          <t>Sans réponse</t>
        </is>
      </c>
      <c r="O3013" s="66" t="n">
        <v>46202</v>
      </c>
      <c r="P3013" s="67" t="n"/>
      <c r="Q3013" s="67" t="n">
        <v>0</v>
      </c>
      <c r="R3013" s="67">
        <f>$I3013</f>
        <v/>
      </c>
      <c r="S3013" s="67">
        <f>$K3013</f>
        <v/>
      </c>
      <c r="T3013" s="67">
        <f>IFERROR(INDEX(Clients!$G$2:$G$1020,MATCH($E3013,Clients!$A$2:$A$1020,0)),"")</f>
        <v/>
      </c>
      <c r="U3013" s="67">
        <f>IFERROR(INDEX(Clients!$I$2:$I$1020,MATCH($E3013,Clients!$A$2:$A$1020,0)),"")</f>
        <v/>
      </c>
      <c r="V3013" s="69">
        <f>1</f>
        <v/>
      </c>
      <c r="W3013" s="69">
        <f>IF($N3013="Accepté",1,0)</f>
        <v/>
      </c>
      <c r="X3013" s="68">
        <f>$M3013*$W3013</f>
        <v/>
      </c>
      <c r="Y3013" s="68">
        <f>IF($N3013="En cours",0,$M3013)</f>
        <v/>
      </c>
      <c r="Z3013" s="69">
        <f>IF($P3013="",0,1)</f>
        <v/>
      </c>
      <c r="AA3013" s="70">
        <f>IF($P3013="",0,$P3013)</f>
        <v/>
      </c>
      <c r="AB3013" s="69">
        <f>IF(AND($P3013&lt;&gt;"",$P3013&lt;=Paramètres!$C$14),1,0)</f>
        <v/>
      </c>
      <c r="AC3013" s="67">
        <f>IF($P3013="","Jamais relancé",IF($P3013&lt;=3,"0-3 j",IF($P3013&lt;=7,"4-7 j",IF($P3013&lt;=15,"8-15 j","Plus de 15 j"))))</f>
        <v/>
      </c>
      <c r="AD3013" s="67">
        <f>IF($M3013&lt;=1000,"Moins de 1 k€",IF($M3013&lt;=5000,"1 à 5 k€",IF($M3013&lt;=15000,"5 à 15 k€","Plus de 15 k€")))</f>
        <v/>
      </c>
    </row>
    <row r="3014">
      <c r="A3014" s="65" t="inlineStr">
        <is>
          <t>DEV-03013</t>
        </is>
      </c>
      <c r="B3014" s="66" t="n">
        <v>46190</v>
      </c>
      <c r="C3014" s="65" t="inlineStr">
        <is>
          <t>2026-06</t>
        </is>
      </c>
      <c r="D3014" s="65" t="inlineStr">
        <is>
          <t>2025-2026</t>
        </is>
      </c>
      <c r="E3014" s="65" t="inlineStr">
        <is>
          <t>CLI-0295</t>
        </is>
      </c>
      <c r="F3014" s="65" t="inlineStr">
        <is>
          <t>Particulier</t>
        </is>
      </c>
      <c r="G3014" s="65" t="inlineStr">
        <is>
          <t>Toulouse</t>
        </is>
      </c>
      <c r="H3014" s="65" t="inlineStr">
        <is>
          <t>Julien Fabre</t>
        </is>
      </c>
      <c r="I3014" s="65" t="inlineStr">
        <is>
          <t>Plomberie</t>
        </is>
      </c>
      <c r="J3014" s="65" t="inlineStr">
        <is>
          <t>PR-003</t>
        </is>
      </c>
      <c r="K3014" s="65" t="inlineStr">
        <is>
          <t>Réfection réseau eau appartement</t>
        </is>
      </c>
      <c r="L3014" s="67" t="n">
        <v>2</v>
      </c>
      <c r="M3014" s="68" t="n">
        <v>7363.41</v>
      </c>
      <c r="N3014" s="65" t="inlineStr">
        <is>
          <t>Refusé</t>
        </is>
      </c>
      <c r="O3014" s="66" t="n">
        <v>46198</v>
      </c>
      <c r="P3014" s="67" t="n">
        <v>16</v>
      </c>
      <c r="Q3014" s="67" t="n">
        <v>0</v>
      </c>
      <c r="R3014" s="67">
        <f>$I3014</f>
        <v/>
      </c>
      <c r="S3014" s="67">
        <f>$K3014</f>
        <v/>
      </c>
      <c r="T3014" s="67">
        <f>IFERROR(INDEX(Clients!$G$2:$G$1020,MATCH($E3014,Clients!$A$2:$A$1020,0)),"")</f>
        <v/>
      </c>
      <c r="U3014" s="67">
        <f>IFERROR(INDEX(Clients!$I$2:$I$1020,MATCH($E3014,Clients!$A$2:$A$1020,0)),"")</f>
        <v/>
      </c>
      <c r="V3014" s="69">
        <f>1</f>
        <v/>
      </c>
      <c r="W3014" s="69">
        <f>IF($N3014="Accepté",1,0)</f>
        <v/>
      </c>
      <c r="X3014" s="68">
        <f>$M3014*$W3014</f>
        <v/>
      </c>
      <c r="Y3014" s="68">
        <f>IF($N3014="En cours",0,$M3014)</f>
        <v/>
      </c>
      <c r="Z3014" s="69">
        <f>IF($P3014="",0,1)</f>
        <v/>
      </c>
      <c r="AA3014" s="70">
        <f>IF($P3014="",0,$P3014)</f>
        <v/>
      </c>
      <c r="AB3014" s="69">
        <f>IF(AND($P3014&lt;&gt;"",$P3014&lt;=Paramètres!$C$14),1,0)</f>
        <v/>
      </c>
      <c r="AC3014" s="67">
        <f>IF($P3014="","Jamais relancé",IF($P3014&lt;=3,"0-3 j",IF($P3014&lt;=7,"4-7 j",IF($P3014&lt;=15,"8-15 j","Plus de 15 j"))))</f>
        <v/>
      </c>
      <c r="AD3014" s="67">
        <f>IF($M3014&lt;=1000,"Moins de 1 k€",IF($M3014&lt;=5000,"1 à 5 k€",IF($M3014&lt;=15000,"5 à 15 k€","Plus de 15 k€")))</f>
        <v/>
      </c>
    </row>
    <row r="3015">
      <c r="A3015" s="65" t="inlineStr">
        <is>
          <t>DEV-03014</t>
        </is>
      </c>
      <c r="B3015" s="66" t="n">
        <v>46190</v>
      </c>
      <c r="C3015" s="65" t="inlineStr">
        <is>
          <t>2026-06</t>
        </is>
      </c>
      <c r="D3015" s="65" t="inlineStr">
        <is>
          <t>2025-2026</t>
        </is>
      </c>
      <c r="E3015" s="65" t="inlineStr">
        <is>
          <t>CLI-0116</t>
        </is>
      </c>
      <c r="F3015" s="65" t="inlineStr">
        <is>
          <t>Particulier</t>
        </is>
      </c>
      <c r="G3015" s="65" t="inlineStr">
        <is>
          <t>Bordeaux</t>
        </is>
      </c>
      <c r="H3015" s="65" t="inlineStr">
        <is>
          <t>Karim Belkacem</t>
        </is>
      </c>
      <c r="I3015" s="65" t="inlineStr">
        <is>
          <t>Dépannage</t>
        </is>
      </c>
      <c r="J3015" s="65" t="inlineStr">
        <is>
          <t>DP-003</t>
        </is>
      </c>
      <c r="K3015" s="65" t="inlineStr">
        <is>
          <t>Dépannage électrique urgence</t>
        </is>
      </c>
      <c r="L3015" s="67" t="n">
        <v>1</v>
      </c>
      <c r="M3015" s="68" t="n">
        <v>304.62</v>
      </c>
      <c r="N3015" s="65" t="inlineStr">
        <is>
          <t>En cours</t>
        </is>
      </c>
      <c r="O3015" s="66" t="n"/>
      <c r="P3015" s="67" t="n"/>
      <c r="Q3015" s="67" t="n">
        <v>0</v>
      </c>
      <c r="R3015" s="67">
        <f>$I3015</f>
        <v/>
      </c>
      <c r="S3015" s="67">
        <f>$K3015</f>
        <v/>
      </c>
      <c r="T3015" s="67">
        <f>IFERROR(INDEX(Clients!$G$2:$G$1020,MATCH($E3015,Clients!$A$2:$A$1020,0)),"")</f>
        <v/>
      </c>
      <c r="U3015" s="67">
        <f>IFERROR(INDEX(Clients!$I$2:$I$1020,MATCH($E3015,Clients!$A$2:$A$1020,0)),"")</f>
        <v/>
      </c>
      <c r="V3015" s="69">
        <f>1</f>
        <v/>
      </c>
      <c r="W3015" s="69">
        <f>IF($N3015="Accepté",1,0)</f>
        <v/>
      </c>
      <c r="X3015" s="68">
        <f>$M3015*$W3015</f>
        <v/>
      </c>
      <c r="Y3015" s="68">
        <f>IF($N3015="En cours",0,$M3015)</f>
        <v/>
      </c>
      <c r="Z3015" s="69">
        <f>IF($P3015="",0,1)</f>
        <v/>
      </c>
      <c r="AA3015" s="70">
        <f>IF($P3015="",0,$P3015)</f>
        <v/>
      </c>
      <c r="AB3015" s="69">
        <f>IF(AND($P3015&lt;&gt;"",$P3015&lt;=Paramètres!$C$14),1,0)</f>
        <v/>
      </c>
      <c r="AC3015" s="67">
        <f>IF($P3015="","Jamais relancé",IF($P3015&lt;=3,"0-3 j",IF($P3015&lt;=7,"4-7 j",IF($P3015&lt;=15,"8-15 j","Plus de 15 j"))))</f>
        <v/>
      </c>
      <c r="AD3015" s="67">
        <f>IF($M3015&lt;=1000,"Moins de 1 k€",IF($M3015&lt;=5000,"1 à 5 k€",IF($M3015&lt;=15000,"5 à 15 k€","Plus de 15 k€")))</f>
        <v/>
      </c>
    </row>
    <row r="3016">
      <c r="A3016" s="65" t="inlineStr">
        <is>
          <t>DEV-03015</t>
        </is>
      </c>
      <c r="B3016" s="66" t="n">
        <v>46190</v>
      </c>
      <c r="C3016" s="65" t="inlineStr">
        <is>
          <t>2026-06</t>
        </is>
      </c>
      <c r="D3016" s="65" t="inlineStr">
        <is>
          <t>2025-2026</t>
        </is>
      </c>
      <c r="E3016" s="65" t="inlineStr">
        <is>
          <t>CLI-0889</t>
        </is>
      </c>
      <c r="F3016" s="65" t="inlineStr">
        <is>
          <t>Particulier</t>
        </is>
      </c>
      <c r="G3016" s="65" t="inlineStr">
        <is>
          <t>Toulouse</t>
        </is>
      </c>
      <c r="H3016" s="65" t="inlineStr">
        <is>
          <t>Nadia Cherif</t>
        </is>
      </c>
      <c r="I3016" s="65" t="inlineStr">
        <is>
          <t>Plomberie</t>
        </is>
      </c>
      <c r="J3016" s="65" t="inlineStr">
        <is>
          <t>PR-001</t>
        </is>
      </c>
      <c r="K3016" s="65" t="inlineStr">
        <is>
          <t>Remplacement chauffe-eau 200 L</t>
        </is>
      </c>
      <c r="L3016" s="67" t="n">
        <v>1</v>
      </c>
      <c r="M3016" s="68" t="n">
        <v>1203.3</v>
      </c>
      <c r="N3016" s="65" t="inlineStr">
        <is>
          <t>En cours</t>
        </is>
      </c>
      <c r="O3016" s="66" t="n"/>
      <c r="P3016" s="67" t="n">
        <v>1</v>
      </c>
      <c r="Q3016" s="67" t="n">
        <v>2</v>
      </c>
      <c r="R3016" s="67">
        <f>$I3016</f>
        <v/>
      </c>
      <c r="S3016" s="67">
        <f>$K3016</f>
        <v/>
      </c>
      <c r="T3016" s="67">
        <f>IFERROR(INDEX(Clients!$G$2:$G$1020,MATCH($E3016,Clients!$A$2:$A$1020,0)),"")</f>
        <v/>
      </c>
      <c r="U3016" s="67">
        <f>IFERROR(INDEX(Clients!$I$2:$I$1020,MATCH($E3016,Clients!$A$2:$A$1020,0)),"")</f>
        <v/>
      </c>
      <c r="V3016" s="69">
        <f>1</f>
        <v/>
      </c>
      <c r="W3016" s="69">
        <f>IF($N3016="Accepté",1,0)</f>
        <v/>
      </c>
      <c r="X3016" s="68">
        <f>$M3016*$W3016</f>
        <v/>
      </c>
      <c r="Y3016" s="68">
        <f>IF($N3016="En cours",0,$M3016)</f>
        <v/>
      </c>
      <c r="Z3016" s="69">
        <f>IF($P3016="",0,1)</f>
        <v/>
      </c>
      <c r="AA3016" s="70">
        <f>IF($P3016="",0,$P3016)</f>
        <v/>
      </c>
      <c r="AB3016" s="69">
        <f>IF(AND($P3016&lt;&gt;"",$P3016&lt;=Paramètres!$C$14),1,0)</f>
        <v/>
      </c>
      <c r="AC3016" s="67">
        <f>IF($P3016="","Jamais relancé",IF($P3016&lt;=3,"0-3 j",IF($P3016&lt;=7,"4-7 j",IF($P3016&lt;=15,"8-15 j","Plus de 15 j"))))</f>
        <v/>
      </c>
      <c r="AD3016" s="67">
        <f>IF($M3016&lt;=1000,"Moins de 1 k€",IF($M3016&lt;=5000,"1 à 5 k€",IF($M3016&lt;=15000,"5 à 15 k€","Plus de 15 k€")))</f>
        <v/>
      </c>
    </row>
    <row r="3017">
      <c r="A3017" s="65" t="inlineStr">
        <is>
          <t>DEV-03016</t>
        </is>
      </c>
      <c r="B3017" s="66" t="n">
        <v>46190</v>
      </c>
      <c r="C3017" s="65" t="inlineStr">
        <is>
          <t>2026-06</t>
        </is>
      </c>
      <c r="D3017" s="65" t="inlineStr">
        <is>
          <t>2025-2026</t>
        </is>
      </c>
      <c r="E3017" s="65" t="inlineStr">
        <is>
          <t>CLI-0822</t>
        </is>
      </c>
      <c r="F3017" s="65" t="inlineStr">
        <is>
          <t>Professionnel</t>
        </is>
      </c>
      <c r="G3017" s="65" t="inlineStr">
        <is>
          <t>Toulouse</t>
        </is>
      </c>
      <c r="H3017" s="65" t="inlineStr">
        <is>
          <t>Nadia Cherif</t>
        </is>
      </c>
      <c r="I3017" s="65" t="inlineStr">
        <is>
          <t>Salle de bain</t>
        </is>
      </c>
      <c r="J3017" s="65" t="inlineStr">
        <is>
          <t>SB-002</t>
        </is>
      </c>
      <c r="K3017" s="65" t="inlineStr">
        <is>
          <t>Remplacement baignoire par douche</t>
        </is>
      </c>
      <c r="L3017" s="67" t="n">
        <v>2</v>
      </c>
      <c r="M3017" s="68" t="n">
        <v>13034.27</v>
      </c>
      <c r="N3017" s="65" t="inlineStr">
        <is>
          <t>En cours</t>
        </is>
      </c>
      <c r="O3017" s="66" t="n"/>
      <c r="P3017" s="67" t="n">
        <v>11</v>
      </c>
      <c r="Q3017" s="67" t="n">
        <v>1</v>
      </c>
      <c r="R3017" s="67">
        <f>$I3017</f>
        <v/>
      </c>
      <c r="S3017" s="67">
        <f>$K3017</f>
        <v/>
      </c>
      <c r="T3017" s="67">
        <f>IFERROR(INDEX(Clients!$G$2:$G$1020,MATCH($E3017,Clients!$A$2:$A$1020,0)),"")</f>
        <v/>
      </c>
      <c r="U3017" s="67">
        <f>IFERROR(INDEX(Clients!$I$2:$I$1020,MATCH($E3017,Clients!$A$2:$A$1020,0)),"")</f>
        <v/>
      </c>
      <c r="V3017" s="69">
        <f>1</f>
        <v/>
      </c>
      <c r="W3017" s="69">
        <f>IF($N3017="Accepté",1,0)</f>
        <v/>
      </c>
      <c r="X3017" s="68">
        <f>$M3017*$W3017</f>
        <v/>
      </c>
      <c r="Y3017" s="68">
        <f>IF($N3017="En cours",0,$M3017)</f>
        <v/>
      </c>
      <c r="Z3017" s="69">
        <f>IF($P3017="",0,1)</f>
        <v/>
      </c>
      <c r="AA3017" s="70">
        <f>IF($P3017="",0,$P3017)</f>
        <v/>
      </c>
      <c r="AB3017" s="69">
        <f>IF(AND($P3017&lt;&gt;"",$P3017&lt;=Paramètres!$C$14),1,0)</f>
        <v/>
      </c>
      <c r="AC3017" s="67">
        <f>IF($P3017="","Jamais relancé",IF($P3017&lt;=3,"0-3 j",IF($P3017&lt;=7,"4-7 j",IF($P3017&lt;=15,"8-15 j","Plus de 15 j"))))</f>
        <v/>
      </c>
      <c r="AD3017" s="67">
        <f>IF($M3017&lt;=1000,"Moins de 1 k€",IF($M3017&lt;=5000,"1 à 5 k€",IF($M3017&lt;=15000,"5 à 15 k€","Plus de 15 k€")))</f>
        <v/>
      </c>
    </row>
    <row r="3018">
      <c r="A3018" s="65" t="inlineStr">
        <is>
          <t>DEV-03017</t>
        </is>
      </c>
      <c r="B3018" s="66" t="n">
        <v>46190</v>
      </c>
      <c r="C3018" s="65" t="inlineStr">
        <is>
          <t>2026-06</t>
        </is>
      </c>
      <c r="D3018" s="65" t="inlineStr">
        <is>
          <t>2025-2026</t>
        </is>
      </c>
      <c r="E3018" s="65" t="inlineStr">
        <is>
          <t>CLI-0032</t>
        </is>
      </c>
      <c r="F3018" s="65" t="inlineStr">
        <is>
          <t>Particulier</t>
        </is>
      </c>
      <c r="G3018" s="65" t="inlineStr">
        <is>
          <t>Toulouse</t>
        </is>
      </c>
      <c r="H3018" s="65" t="inlineStr">
        <is>
          <t>Nadia Cherif</t>
        </is>
      </c>
      <c r="I3018" s="65" t="inlineStr">
        <is>
          <t>Salle de bain</t>
        </is>
      </c>
      <c r="J3018" s="65" t="inlineStr">
        <is>
          <t>SB-001</t>
        </is>
      </c>
      <c r="K3018" s="65" t="inlineStr">
        <is>
          <t>Rénovation salle de bain complète</t>
        </is>
      </c>
      <c r="L3018" s="67" t="n">
        <v>1</v>
      </c>
      <c r="M3018" s="68" t="n">
        <v>11713.73</v>
      </c>
      <c r="N3018" s="65" t="inlineStr">
        <is>
          <t>Sans réponse</t>
        </is>
      </c>
      <c r="O3018" s="66" t="n">
        <v>46202</v>
      </c>
      <c r="P3018" s="67" t="n">
        <v>15</v>
      </c>
      <c r="Q3018" s="67" t="n">
        <v>0</v>
      </c>
      <c r="R3018" s="67">
        <f>$I3018</f>
        <v/>
      </c>
      <c r="S3018" s="67">
        <f>$K3018</f>
        <v/>
      </c>
      <c r="T3018" s="67">
        <f>IFERROR(INDEX(Clients!$G$2:$G$1020,MATCH($E3018,Clients!$A$2:$A$1020,0)),"")</f>
        <v/>
      </c>
      <c r="U3018" s="67">
        <f>IFERROR(INDEX(Clients!$I$2:$I$1020,MATCH($E3018,Clients!$A$2:$A$1020,0)),"")</f>
        <v/>
      </c>
      <c r="V3018" s="69">
        <f>1</f>
        <v/>
      </c>
      <c r="W3018" s="69">
        <f>IF($N3018="Accepté",1,0)</f>
        <v/>
      </c>
      <c r="X3018" s="68">
        <f>$M3018*$W3018</f>
        <v/>
      </c>
      <c r="Y3018" s="68">
        <f>IF($N3018="En cours",0,$M3018)</f>
        <v/>
      </c>
      <c r="Z3018" s="69">
        <f>IF($P3018="",0,1)</f>
        <v/>
      </c>
      <c r="AA3018" s="70">
        <f>IF($P3018="",0,$P3018)</f>
        <v/>
      </c>
      <c r="AB3018" s="69">
        <f>IF(AND($P3018&lt;&gt;"",$P3018&lt;=Paramètres!$C$14),1,0)</f>
        <v/>
      </c>
      <c r="AC3018" s="67">
        <f>IF($P3018="","Jamais relancé",IF($P3018&lt;=3,"0-3 j",IF($P3018&lt;=7,"4-7 j",IF($P3018&lt;=15,"8-15 j","Plus de 15 j"))))</f>
        <v/>
      </c>
      <c r="AD3018" s="67">
        <f>IF($M3018&lt;=1000,"Moins de 1 k€",IF($M3018&lt;=5000,"1 à 5 k€",IF($M3018&lt;=15000,"5 à 15 k€","Plus de 15 k€")))</f>
        <v/>
      </c>
    </row>
    <row r="3019">
      <c r="A3019" s="65" t="inlineStr">
        <is>
          <t>DEV-03018</t>
        </is>
      </c>
      <c r="B3019" s="66" t="n">
        <v>46190</v>
      </c>
      <c r="C3019" s="65" t="inlineStr">
        <is>
          <t>2026-06</t>
        </is>
      </c>
      <c r="D3019" s="65" t="inlineStr">
        <is>
          <t>2025-2026</t>
        </is>
      </c>
      <c r="E3019" s="65" t="inlineStr">
        <is>
          <t>CLI-0780</t>
        </is>
      </c>
      <c r="F3019" s="65" t="inlineStr">
        <is>
          <t>Particulier</t>
        </is>
      </c>
      <c r="G3019" s="65" t="inlineStr">
        <is>
          <t>Montpellier</t>
        </is>
      </c>
      <c r="H3019" s="65" t="inlineStr">
        <is>
          <t>Thomas Rey</t>
        </is>
      </c>
      <c r="I3019" s="65" t="inlineStr">
        <is>
          <t>Salle de bain</t>
        </is>
      </c>
      <c r="J3019" s="65" t="inlineStr">
        <is>
          <t>SB-002</t>
        </is>
      </c>
      <c r="K3019" s="65" t="inlineStr">
        <is>
          <t>Remplacement baignoire par douche</t>
        </is>
      </c>
      <c r="L3019" s="67" t="n">
        <v>1</v>
      </c>
      <c r="M3019" s="68" t="n">
        <v>4047.54</v>
      </c>
      <c r="N3019" s="65" t="inlineStr">
        <is>
          <t>Accepté</t>
        </is>
      </c>
      <c r="O3019" s="66" t="n">
        <v>46202</v>
      </c>
      <c r="P3019" s="67" t="n">
        <v>14</v>
      </c>
      <c r="Q3019" s="67" t="n">
        <v>0</v>
      </c>
      <c r="R3019" s="67">
        <f>$I3019</f>
        <v/>
      </c>
      <c r="S3019" s="67">
        <f>$K3019</f>
        <v/>
      </c>
      <c r="T3019" s="67">
        <f>IFERROR(INDEX(Clients!$G$2:$G$1020,MATCH($E3019,Clients!$A$2:$A$1020,0)),"")</f>
        <v/>
      </c>
      <c r="U3019" s="67">
        <f>IFERROR(INDEX(Clients!$I$2:$I$1020,MATCH($E3019,Clients!$A$2:$A$1020,0)),"")</f>
        <v/>
      </c>
      <c r="V3019" s="69">
        <f>1</f>
        <v/>
      </c>
      <c r="W3019" s="69">
        <f>IF($N3019="Accepté",1,0)</f>
        <v/>
      </c>
      <c r="X3019" s="68">
        <f>$M3019*$W3019</f>
        <v/>
      </c>
      <c r="Y3019" s="68">
        <f>IF($N3019="En cours",0,$M3019)</f>
        <v/>
      </c>
      <c r="Z3019" s="69">
        <f>IF($P3019="",0,1)</f>
        <v/>
      </c>
      <c r="AA3019" s="70">
        <f>IF($P3019="",0,$P3019)</f>
        <v/>
      </c>
      <c r="AB3019" s="69">
        <f>IF(AND($P3019&lt;&gt;"",$P3019&lt;=Paramètres!$C$14),1,0)</f>
        <v/>
      </c>
      <c r="AC3019" s="67">
        <f>IF($P3019="","Jamais relancé",IF($P3019&lt;=3,"0-3 j",IF($P3019&lt;=7,"4-7 j",IF($P3019&lt;=15,"8-15 j","Plus de 15 j"))))</f>
        <v/>
      </c>
      <c r="AD3019" s="67">
        <f>IF($M3019&lt;=1000,"Moins de 1 k€",IF($M3019&lt;=5000,"1 à 5 k€",IF($M3019&lt;=15000,"5 à 15 k€","Plus de 15 k€")))</f>
        <v/>
      </c>
    </row>
    <row r="3020">
      <c r="A3020" s="65" t="inlineStr">
        <is>
          <t>DEV-03019</t>
        </is>
      </c>
      <c r="B3020" s="66" t="n">
        <v>46191</v>
      </c>
      <c r="C3020" s="65" t="inlineStr">
        <is>
          <t>2026-06</t>
        </is>
      </c>
      <c r="D3020" s="65" t="inlineStr">
        <is>
          <t>2025-2026</t>
        </is>
      </c>
      <c r="E3020" s="65" t="inlineStr">
        <is>
          <t>CLI-0446</t>
        </is>
      </c>
      <c r="F3020" s="65" t="inlineStr">
        <is>
          <t>Syndic</t>
        </is>
      </c>
      <c r="G3020" s="65" t="inlineStr">
        <is>
          <t>Bordeaux</t>
        </is>
      </c>
      <c r="H3020" s="65" t="inlineStr">
        <is>
          <t>Karim Belkacem</t>
        </is>
      </c>
      <c r="I3020" s="65" t="inlineStr">
        <is>
          <t>Électricité</t>
        </is>
      </c>
      <c r="J3020" s="65" t="inlineStr">
        <is>
          <t>EL-004</t>
        </is>
      </c>
      <c r="K3020" s="65" t="inlineStr">
        <is>
          <t>Éclairage LED locaux professionnels</t>
        </is>
      </c>
      <c r="L3020" s="67" t="n">
        <v>1</v>
      </c>
      <c r="M3020" s="68" t="n">
        <v>7360.8</v>
      </c>
      <c r="N3020" s="65" t="inlineStr">
        <is>
          <t>En cours</t>
        </is>
      </c>
      <c r="O3020" s="66" t="n"/>
      <c r="P3020" s="67" t="n">
        <v>8</v>
      </c>
      <c r="Q3020" s="67" t="n">
        <v>1</v>
      </c>
      <c r="R3020" s="67">
        <f>$I3020</f>
        <v/>
      </c>
      <c r="S3020" s="67">
        <f>$K3020</f>
        <v/>
      </c>
      <c r="T3020" s="67">
        <f>IFERROR(INDEX(Clients!$G$2:$G$1020,MATCH($E3020,Clients!$A$2:$A$1020,0)),"")</f>
        <v/>
      </c>
      <c r="U3020" s="67">
        <f>IFERROR(INDEX(Clients!$I$2:$I$1020,MATCH($E3020,Clients!$A$2:$A$1020,0)),"")</f>
        <v/>
      </c>
      <c r="V3020" s="69">
        <f>1</f>
        <v/>
      </c>
      <c r="W3020" s="69">
        <f>IF($N3020="Accepté",1,0)</f>
        <v/>
      </c>
      <c r="X3020" s="68">
        <f>$M3020*$W3020</f>
        <v/>
      </c>
      <c r="Y3020" s="68">
        <f>IF($N3020="En cours",0,$M3020)</f>
        <v/>
      </c>
      <c r="Z3020" s="69">
        <f>IF($P3020="",0,1)</f>
        <v/>
      </c>
      <c r="AA3020" s="70">
        <f>IF($P3020="",0,$P3020)</f>
        <v/>
      </c>
      <c r="AB3020" s="69">
        <f>IF(AND($P3020&lt;&gt;"",$P3020&lt;=Paramètres!$C$14),1,0)</f>
        <v/>
      </c>
      <c r="AC3020" s="67">
        <f>IF($P3020="","Jamais relancé",IF($P3020&lt;=3,"0-3 j",IF($P3020&lt;=7,"4-7 j",IF($P3020&lt;=15,"8-15 j","Plus de 15 j"))))</f>
        <v/>
      </c>
      <c r="AD3020" s="67">
        <f>IF($M3020&lt;=1000,"Moins de 1 k€",IF($M3020&lt;=5000,"1 à 5 k€",IF($M3020&lt;=15000,"5 à 15 k€","Plus de 15 k€")))</f>
        <v/>
      </c>
    </row>
    <row r="3021">
      <c r="A3021" s="65" t="inlineStr">
        <is>
          <t>DEV-03020</t>
        </is>
      </c>
      <c r="B3021" s="66" t="n">
        <v>46191</v>
      </c>
      <c r="C3021" s="65" t="inlineStr">
        <is>
          <t>2026-06</t>
        </is>
      </c>
      <c r="D3021" s="65" t="inlineStr">
        <is>
          <t>2025-2026</t>
        </is>
      </c>
      <c r="E3021" s="65" t="inlineStr">
        <is>
          <t>CLI-0194</t>
        </is>
      </c>
      <c r="F3021" s="65" t="inlineStr">
        <is>
          <t>Syndic</t>
        </is>
      </c>
      <c r="G3021" s="65" t="inlineStr">
        <is>
          <t>Toulouse</t>
        </is>
      </c>
      <c r="H3021" s="65" t="inlineStr">
        <is>
          <t>Nadia Cherif</t>
        </is>
      </c>
      <c r="I3021" s="65" t="inlineStr">
        <is>
          <t>Électricité</t>
        </is>
      </c>
      <c r="J3021" s="65" t="inlineStr">
        <is>
          <t>EL-001</t>
        </is>
      </c>
      <c r="K3021" s="65" t="inlineStr">
        <is>
          <t>Mise aux normes tableau électrique</t>
        </is>
      </c>
      <c r="L3021" s="67" t="n">
        <v>1</v>
      </c>
      <c r="M3021" s="68" t="n">
        <v>4384.67</v>
      </c>
      <c r="N3021" s="65" t="inlineStr">
        <is>
          <t>Sans réponse</t>
        </is>
      </c>
      <c r="O3021" s="66" t="n">
        <v>46202</v>
      </c>
      <c r="P3021" s="67" t="n"/>
      <c r="Q3021" s="67" t="n">
        <v>0</v>
      </c>
      <c r="R3021" s="67">
        <f>$I3021</f>
        <v/>
      </c>
      <c r="S3021" s="67">
        <f>$K3021</f>
        <v/>
      </c>
      <c r="T3021" s="67">
        <f>IFERROR(INDEX(Clients!$G$2:$G$1020,MATCH($E3021,Clients!$A$2:$A$1020,0)),"")</f>
        <v/>
      </c>
      <c r="U3021" s="67">
        <f>IFERROR(INDEX(Clients!$I$2:$I$1020,MATCH($E3021,Clients!$A$2:$A$1020,0)),"")</f>
        <v/>
      </c>
      <c r="V3021" s="69">
        <f>1</f>
        <v/>
      </c>
      <c r="W3021" s="69">
        <f>IF($N3021="Accepté",1,0)</f>
        <v/>
      </c>
      <c r="X3021" s="68">
        <f>$M3021*$W3021</f>
        <v/>
      </c>
      <c r="Y3021" s="68">
        <f>IF($N3021="En cours",0,$M3021)</f>
        <v/>
      </c>
      <c r="Z3021" s="69">
        <f>IF($P3021="",0,1)</f>
        <v/>
      </c>
      <c r="AA3021" s="70">
        <f>IF($P3021="",0,$P3021)</f>
        <v/>
      </c>
      <c r="AB3021" s="69">
        <f>IF(AND($P3021&lt;&gt;"",$P3021&lt;=Paramètres!$C$14),1,0)</f>
        <v/>
      </c>
      <c r="AC3021" s="67">
        <f>IF($P3021="","Jamais relancé",IF($P3021&lt;=3,"0-3 j",IF($P3021&lt;=7,"4-7 j",IF($P3021&lt;=15,"8-15 j","Plus de 15 j"))))</f>
        <v/>
      </c>
      <c r="AD3021" s="67">
        <f>IF($M3021&lt;=1000,"Moins de 1 k€",IF($M3021&lt;=5000,"1 à 5 k€",IF($M3021&lt;=15000,"5 à 15 k€","Plus de 15 k€")))</f>
        <v/>
      </c>
    </row>
    <row r="3022">
      <c r="A3022" s="65" t="inlineStr">
        <is>
          <t>DEV-03021</t>
        </is>
      </c>
      <c r="B3022" s="66" t="n">
        <v>46191</v>
      </c>
      <c r="C3022" s="65" t="inlineStr">
        <is>
          <t>2026-06</t>
        </is>
      </c>
      <c r="D3022" s="65" t="inlineStr">
        <is>
          <t>2025-2026</t>
        </is>
      </c>
      <c r="E3022" s="65" t="inlineStr">
        <is>
          <t>CLI-0199</t>
        </is>
      </c>
      <c r="F3022" s="65" t="inlineStr">
        <is>
          <t>Particulier</t>
        </is>
      </c>
      <c r="G3022" s="65" t="inlineStr">
        <is>
          <t>Toulouse</t>
        </is>
      </c>
      <c r="H3022" s="65" t="inlineStr">
        <is>
          <t>Nadia Cherif</t>
        </is>
      </c>
      <c r="I3022" s="65" t="inlineStr">
        <is>
          <t>Électricité</t>
        </is>
      </c>
      <c r="J3022" s="65" t="inlineStr">
        <is>
          <t>EL-001</t>
        </is>
      </c>
      <c r="K3022" s="65" t="inlineStr">
        <is>
          <t>Mise aux normes tableau électrique</t>
        </is>
      </c>
      <c r="L3022" s="67" t="n">
        <v>2</v>
      </c>
      <c r="M3022" s="68" t="n">
        <v>3585.17</v>
      </c>
      <c r="N3022" s="65" t="inlineStr">
        <is>
          <t>Sans réponse</t>
        </is>
      </c>
      <c r="O3022" s="66" t="n">
        <v>46202</v>
      </c>
      <c r="P3022" s="67" t="n">
        <v>9</v>
      </c>
      <c r="Q3022" s="67" t="n">
        <v>1</v>
      </c>
      <c r="R3022" s="67">
        <f>$I3022</f>
        <v/>
      </c>
      <c r="S3022" s="67">
        <f>$K3022</f>
        <v/>
      </c>
      <c r="T3022" s="67">
        <f>IFERROR(INDEX(Clients!$G$2:$G$1020,MATCH($E3022,Clients!$A$2:$A$1020,0)),"")</f>
        <v/>
      </c>
      <c r="U3022" s="67">
        <f>IFERROR(INDEX(Clients!$I$2:$I$1020,MATCH($E3022,Clients!$A$2:$A$1020,0)),"")</f>
        <v/>
      </c>
      <c r="V3022" s="69">
        <f>1</f>
        <v/>
      </c>
      <c r="W3022" s="69">
        <f>IF($N3022="Accepté",1,0)</f>
        <v/>
      </c>
      <c r="X3022" s="68">
        <f>$M3022*$W3022</f>
        <v/>
      </c>
      <c r="Y3022" s="68">
        <f>IF($N3022="En cours",0,$M3022)</f>
        <v/>
      </c>
      <c r="Z3022" s="69">
        <f>IF($P3022="",0,1)</f>
        <v/>
      </c>
      <c r="AA3022" s="70">
        <f>IF($P3022="",0,$P3022)</f>
        <v/>
      </c>
      <c r="AB3022" s="69">
        <f>IF(AND($P3022&lt;&gt;"",$P3022&lt;=Paramètres!$C$14),1,0)</f>
        <v/>
      </c>
      <c r="AC3022" s="67">
        <f>IF($P3022="","Jamais relancé",IF($P3022&lt;=3,"0-3 j",IF($P3022&lt;=7,"4-7 j",IF($P3022&lt;=15,"8-15 j","Plus de 15 j"))))</f>
        <v/>
      </c>
      <c r="AD3022" s="67">
        <f>IF($M3022&lt;=1000,"Moins de 1 k€",IF($M3022&lt;=5000,"1 à 5 k€",IF($M3022&lt;=15000,"5 à 15 k€","Plus de 15 k€")))</f>
        <v/>
      </c>
    </row>
    <row r="3023">
      <c r="A3023" s="65" t="inlineStr">
        <is>
          <t>DEV-03022</t>
        </is>
      </c>
      <c r="B3023" s="66" t="n">
        <v>46192</v>
      </c>
      <c r="C3023" s="65" t="inlineStr">
        <is>
          <t>2026-06</t>
        </is>
      </c>
      <c r="D3023" s="65" t="inlineStr">
        <is>
          <t>2025-2026</t>
        </is>
      </c>
      <c r="E3023" s="65" t="inlineStr">
        <is>
          <t>CLI-0786</t>
        </is>
      </c>
      <c r="F3023" s="65" t="inlineStr">
        <is>
          <t>Particulier</t>
        </is>
      </c>
      <c r="G3023" s="65" t="inlineStr">
        <is>
          <t>Bordeaux</t>
        </is>
      </c>
      <c r="H3023" s="65" t="inlineStr">
        <is>
          <t>Karim Belkacem</t>
        </is>
      </c>
      <c r="I3023" s="65" t="inlineStr">
        <is>
          <t>Électricité</t>
        </is>
      </c>
      <c r="J3023" s="65" t="inlineStr">
        <is>
          <t>EL-001</t>
        </is>
      </c>
      <c r="K3023" s="65" t="inlineStr">
        <is>
          <t>Mise aux normes tableau électrique</t>
        </is>
      </c>
      <c r="L3023" s="67" t="n">
        <v>1</v>
      </c>
      <c r="M3023" s="68" t="n">
        <v>1863.67</v>
      </c>
      <c r="N3023" s="65" t="inlineStr">
        <is>
          <t>En cours</t>
        </is>
      </c>
      <c r="O3023" s="66" t="n"/>
      <c r="P3023" s="67" t="n">
        <v>5</v>
      </c>
      <c r="Q3023" s="67" t="n">
        <v>1</v>
      </c>
      <c r="R3023" s="67">
        <f>$I3023</f>
        <v/>
      </c>
      <c r="S3023" s="67">
        <f>$K3023</f>
        <v/>
      </c>
      <c r="T3023" s="67">
        <f>IFERROR(INDEX(Clients!$G$2:$G$1020,MATCH($E3023,Clients!$A$2:$A$1020,0)),"")</f>
        <v/>
      </c>
      <c r="U3023" s="67">
        <f>IFERROR(INDEX(Clients!$I$2:$I$1020,MATCH($E3023,Clients!$A$2:$A$1020,0)),"")</f>
        <v/>
      </c>
      <c r="V3023" s="69">
        <f>1</f>
        <v/>
      </c>
      <c r="W3023" s="69">
        <f>IF($N3023="Accepté",1,0)</f>
        <v/>
      </c>
      <c r="X3023" s="68">
        <f>$M3023*$W3023</f>
        <v/>
      </c>
      <c r="Y3023" s="68">
        <f>IF($N3023="En cours",0,$M3023)</f>
        <v/>
      </c>
      <c r="Z3023" s="69">
        <f>IF($P3023="",0,1)</f>
        <v/>
      </c>
      <c r="AA3023" s="70">
        <f>IF($P3023="",0,$P3023)</f>
        <v/>
      </c>
      <c r="AB3023" s="69">
        <f>IF(AND($P3023&lt;&gt;"",$P3023&lt;=Paramètres!$C$14),1,0)</f>
        <v/>
      </c>
      <c r="AC3023" s="67">
        <f>IF($P3023="","Jamais relancé",IF($P3023&lt;=3,"0-3 j",IF($P3023&lt;=7,"4-7 j",IF($P3023&lt;=15,"8-15 j","Plus de 15 j"))))</f>
        <v/>
      </c>
      <c r="AD3023" s="67">
        <f>IF($M3023&lt;=1000,"Moins de 1 k€",IF($M3023&lt;=5000,"1 à 5 k€",IF($M3023&lt;=15000,"5 à 15 k€","Plus de 15 k€")))</f>
        <v/>
      </c>
    </row>
    <row r="3024">
      <c r="A3024" s="65" t="inlineStr">
        <is>
          <t>DEV-03023</t>
        </is>
      </c>
      <c r="B3024" s="66" t="n">
        <v>46192</v>
      </c>
      <c r="C3024" s="65" t="inlineStr">
        <is>
          <t>2026-06</t>
        </is>
      </c>
      <c r="D3024" s="65" t="inlineStr">
        <is>
          <t>2025-2026</t>
        </is>
      </c>
      <c r="E3024" s="65" t="inlineStr">
        <is>
          <t>CLI-0567</t>
        </is>
      </c>
      <c r="F3024" s="65" t="inlineStr">
        <is>
          <t>Professionnel</t>
        </is>
      </c>
      <c r="G3024" s="65" t="inlineStr">
        <is>
          <t>Bordeaux</t>
        </is>
      </c>
      <c r="H3024" s="65" t="inlineStr">
        <is>
          <t>Karim Belkacem</t>
        </is>
      </c>
      <c r="I3024" s="65" t="inlineStr">
        <is>
          <t>Salle de bain</t>
        </is>
      </c>
      <c r="J3024" s="65" t="inlineStr">
        <is>
          <t>SB-001</t>
        </is>
      </c>
      <c r="K3024" s="65" t="inlineStr">
        <is>
          <t>Rénovation salle de bain complète</t>
        </is>
      </c>
      <c r="L3024" s="67" t="n">
        <v>1</v>
      </c>
      <c r="M3024" s="68" t="n">
        <v>18888.86</v>
      </c>
      <c r="N3024" s="65" t="inlineStr">
        <is>
          <t>Accepté</t>
        </is>
      </c>
      <c r="O3024" s="66" t="n">
        <v>46202</v>
      </c>
      <c r="P3024" s="67" t="n">
        <v>8</v>
      </c>
      <c r="Q3024" s="67" t="n">
        <v>1</v>
      </c>
      <c r="R3024" s="67">
        <f>$I3024</f>
        <v/>
      </c>
      <c r="S3024" s="67">
        <f>$K3024</f>
        <v/>
      </c>
      <c r="T3024" s="67">
        <f>IFERROR(INDEX(Clients!$G$2:$G$1020,MATCH($E3024,Clients!$A$2:$A$1020,0)),"")</f>
        <v/>
      </c>
      <c r="U3024" s="67">
        <f>IFERROR(INDEX(Clients!$I$2:$I$1020,MATCH($E3024,Clients!$A$2:$A$1020,0)),"")</f>
        <v/>
      </c>
      <c r="V3024" s="69">
        <f>1</f>
        <v/>
      </c>
      <c r="W3024" s="69">
        <f>IF($N3024="Accepté",1,0)</f>
        <v/>
      </c>
      <c r="X3024" s="68">
        <f>$M3024*$W3024</f>
        <v/>
      </c>
      <c r="Y3024" s="68">
        <f>IF($N3024="En cours",0,$M3024)</f>
        <v/>
      </c>
      <c r="Z3024" s="69">
        <f>IF($P3024="",0,1)</f>
        <v/>
      </c>
      <c r="AA3024" s="70">
        <f>IF($P3024="",0,$P3024)</f>
        <v/>
      </c>
      <c r="AB3024" s="69">
        <f>IF(AND($P3024&lt;&gt;"",$P3024&lt;=Paramètres!$C$14),1,0)</f>
        <v/>
      </c>
      <c r="AC3024" s="67">
        <f>IF($P3024="","Jamais relancé",IF($P3024&lt;=3,"0-3 j",IF($P3024&lt;=7,"4-7 j",IF($P3024&lt;=15,"8-15 j","Plus de 15 j"))))</f>
        <v/>
      </c>
      <c r="AD3024" s="67">
        <f>IF($M3024&lt;=1000,"Moins de 1 k€",IF($M3024&lt;=5000,"1 à 5 k€",IF($M3024&lt;=15000,"5 à 15 k€","Plus de 15 k€")))</f>
        <v/>
      </c>
    </row>
    <row r="3025">
      <c r="A3025" s="65" t="inlineStr">
        <is>
          <t>DEV-03024</t>
        </is>
      </c>
      <c r="B3025" s="66" t="n">
        <v>46192</v>
      </c>
      <c r="C3025" s="65" t="inlineStr">
        <is>
          <t>2026-06</t>
        </is>
      </c>
      <c r="D3025" s="65" t="inlineStr">
        <is>
          <t>2025-2026</t>
        </is>
      </c>
      <c r="E3025" s="65" t="inlineStr">
        <is>
          <t>CLI-0952</t>
        </is>
      </c>
      <c r="F3025" s="65" t="inlineStr">
        <is>
          <t>Professionnel</t>
        </is>
      </c>
      <c r="G3025" s="65" t="inlineStr">
        <is>
          <t>Toulouse</t>
        </is>
      </c>
      <c r="H3025" s="65" t="inlineStr">
        <is>
          <t>Nadia Cherif</t>
        </is>
      </c>
      <c r="I3025" s="65" t="inlineStr">
        <is>
          <t>Dépannage</t>
        </is>
      </c>
      <c r="J3025" s="65" t="inlineStr">
        <is>
          <t>DP-001</t>
        </is>
      </c>
      <c r="K3025" s="65" t="inlineStr">
        <is>
          <t>Dépannage plomberie urgence</t>
        </is>
      </c>
      <c r="L3025" s="67" t="n">
        <v>1</v>
      </c>
      <c r="M3025" s="68" t="n">
        <v>480.89</v>
      </c>
      <c r="N3025" s="65" t="inlineStr">
        <is>
          <t>Accepté</t>
        </is>
      </c>
      <c r="O3025" s="66" t="n">
        <v>46202</v>
      </c>
      <c r="P3025" s="67" t="n"/>
      <c r="Q3025" s="67" t="n">
        <v>0</v>
      </c>
      <c r="R3025" s="67">
        <f>$I3025</f>
        <v/>
      </c>
      <c r="S3025" s="67">
        <f>$K3025</f>
        <v/>
      </c>
      <c r="T3025" s="67">
        <f>IFERROR(INDEX(Clients!$G$2:$G$1020,MATCH($E3025,Clients!$A$2:$A$1020,0)),"")</f>
        <v/>
      </c>
      <c r="U3025" s="67">
        <f>IFERROR(INDEX(Clients!$I$2:$I$1020,MATCH($E3025,Clients!$A$2:$A$1020,0)),"")</f>
        <v/>
      </c>
      <c r="V3025" s="69">
        <f>1</f>
        <v/>
      </c>
      <c r="W3025" s="69">
        <f>IF($N3025="Accepté",1,0)</f>
        <v/>
      </c>
      <c r="X3025" s="68">
        <f>$M3025*$W3025</f>
        <v/>
      </c>
      <c r="Y3025" s="68">
        <f>IF($N3025="En cours",0,$M3025)</f>
        <v/>
      </c>
      <c r="Z3025" s="69">
        <f>IF($P3025="",0,1)</f>
        <v/>
      </c>
      <c r="AA3025" s="70">
        <f>IF($P3025="",0,$P3025)</f>
        <v/>
      </c>
      <c r="AB3025" s="69">
        <f>IF(AND($P3025&lt;&gt;"",$P3025&lt;=Paramètres!$C$14),1,0)</f>
        <v/>
      </c>
      <c r="AC3025" s="67">
        <f>IF($P3025="","Jamais relancé",IF($P3025&lt;=3,"0-3 j",IF($P3025&lt;=7,"4-7 j",IF($P3025&lt;=15,"8-15 j","Plus de 15 j"))))</f>
        <v/>
      </c>
      <c r="AD3025" s="67">
        <f>IF($M3025&lt;=1000,"Moins de 1 k€",IF($M3025&lt;=5000,"1 à 5 k€",IF($M3025&lt;=15000,"5 à 15 k€","Plus de 15 k€")))</f>
        <v/>
      </c>
    </row>
    <row r="3026">
      <c r="A3026" s="65" t="inlineStr">
        <is>
          <t>DEV-03025</t>
        </is>
      </c>
      <c r="B3026" s="66" t="n">
        <v>46192</v>
      </c>
      <c r="C3026" s="65" t="inlineStr">
        <is>
          <t>2026-06</t>
        </is>
      </c>
      <c r="D3026" s="65" t="inlineStr">
        <is>
          <t>2025-2026</t>
        </is>
      </c>
      <c r="E3026" s="65" t="inlineStr">
        <is>
          <t>CLI-0928</t>
        </is>
      </c>
      <c r="F3026" s="65" t="inlineStr">
        <is>
          <t>Syndic</t>
        </is>
      </c>
      <c r="G3026" s="65" t="inlineStr">
        <is>
          <t>Bordeaux</t>
        </is>
      </c>
      <c r="H3026" s="65" t="inlineStr">
        <is>
          <t>Sophie Marchand</t>
        </is>
      </c>
      <c r="I3026" s="65" t="inlineStr">
        <is>
          <t>Dépannage</t>
        </is>
      </c>
      <c r="J3026" s="65" t="inlineStr">
        <is>
          <t>DP-002</t>
        </is>
      </c>
      <c r="K3026" s="65" t="inlineStr">
        <is>
          <t>Débouchage canalisation</t>
        </is>
      </c>
      <c r="L3026" s="67" t="n">
        <v>2</v>
      </c>
      <c r="M3026" s="68" t="n">
        <v>1588.87</v>
      </c>
      <c r="N3026" s="65" t="inlineStr">
        <is>
          <t>En cours</t>
        </is>
      </c>
      <c r="O3026" s="66" t="n"/>
      <c r="P3026" s="67" t="n">
        <v>9</v>
      </c>
      <c r="Q3026" s="67" t="n">
        <v>1</v>
      </c>
      <c r="R3026" s="67">
        <f>$I3026</f>
        <v/>
      </c>
      <c r="S3026" s="67">
        <f>$K3026</f>
        <v/>
      </c>
      <c r="T3026" s="67">
        <f>IFERROR(INDEX(Clients!$G$2:$G$1020,MATCH($E3026,Clients!$A$2:$A$1020,0)),"")</f>
        <v/>
      </c>
      <c r="U3026" s="67">
        <f>IFERROR(INDEX(Clients!$I$2:$I$1020,MATCH($E3026,Clients!$A$2:$A$1020,0)),"")</f>
        <v/>
      </c>
      <c r="V3026" s="69">
        <f>1</f>
        <v/>
      </c>
      <c r="W3026" s="69">
        <f>IF($N3026="Accepté",1,0)</f>
        <v/>
      </c>
      <c r="X3026" s="68">
        <f>$M3026*$W3026</f>
        <v/>
      </c>
      <c r="Y3026" s="68">
        <f>IF($N3026="En cours",0,$M3026)</f>
        <v/>
      </c>
      <c r="Z3026" s="69">
        <f>IF($P3026="",0,1)</f>
        <v/>
      </c>
      <c r="AA3026" s="70">
        <f>IF($P3026="",0,$P3026)</f>
        <v/>
      </c>
      <c r="AB3026" s="69">
        <f>IF(AND($P3026&lt;&gt;"",$P3026&lt;=Paramètres!$C$14),1,0)</f>
        <v/>
      </c>
      <c r="AC3026" s="67">
        <f>IF($P3026="","Jamais relancé",IF($P3026&lt;=3,"0-3 j",IF($P3026&lt;=7,"4-7 j",IF($P3026&lt;=15,"8-15 j","Plus de 15 j"))))</f>
        <v/>
      </c>
      <c r="AD3026" s="67">
        <f>IF($M3026&lt;=1000,"Moins de 1 k€",IF($M3026&lt;=5000,"1 à 5 k€",IF($M3026&lt;=15000,"5 à 15 k€","Plus de 15 k€")))</f>
        <v/>
      </c>
    </row>
    <row r="3027">
      <c r="A3027" s="65" t="inlineStr">
        <is>
          <t>DEV-03026</t>
        </is>
      </c>
      <c r="B3027" s="66" t="n">
        <v>46195</v>
      </c>
      <c r="C3027" s="65" t="inlineStr">
        <is>
          <t>2026-06</t>
        </is>
      </c>
      <c r="D3027" s="65" t="inlineStr">
        <is>
          <t>2025-2026</t>
        </is>
      </c>
      <c r="E3027" s="65" t="inlineStr">
        <is>
          <t>CLI-0341</t>
        </is>
      </c>
      <c r="F3027" s="65" t="inlineStr">
        <is>
          <t>Collectivité</t>
        </is>
      </c>
      <c r="G3027" s="65" t="inlineStr">
        <is>
          <t>Toulouse</t>
        </is>
      </c>
      <c r="H3027" s="65" t="inlineStr">
        <is>
          <t>Julien Fabre</t>
        </is>
      </c>
      <c r="I3027" s="65" t="inlineStr">
        <is>
          <t>Chauffage</t>
        </is>
      </c>
      <c r="J3027" s="65" t="inlineStr">
        <is>
          <t>CH-002</t>
        </is>
      </c>
      <c r="K3027" s="65" t="inlineStr">
        <is>
          <t>Entretien annuel chaudière</t>
        </is>
      </c>
      <c r="L3027" s="67" t="n">
        <v>1</v>
      </c>
      <c r="M3027" s="68" t="n">
        <v>416.97</v>
      </c>
      <c r="N3027" s="65" t="inlineStr">
        <is>
          <t>En cours</t>
        </is>
      </c>
      <c r="O3027" s="66" t="n"/>
      <c r="P3027" s="67" t="n">
        <v>12</v>
      </c>
      <c r="Q3027" s="67" t="n">
        <v>0</v>
      </c>
      <c r="R3027" s="67">
        <f>$I3027</f>
        <v/>
      </c>
      <c r="S3027" s="67">
        <f>$K3027</f>
        <v/>
      </c>
      <c r="T3027" s="67">
        <f>IFERROR(INDEX(Clients!$G$2:$G$1020,MATCH($E3027,Clients!$A$2:$A$1020,0)),"")</f>
        <v/>
      </c>
      <c r="U3027" s="67">
        <f>IFERROR(INDEX(Clients!$I$2:$I$1020,MATCH($E3027,Clients!$A$2:$A$1020,0)),"")</f>
        <v/>
      </c>
      <c r="V3027" s="69">
        <f>1</f>
        <v/>
      </c>
      <c r="W3027" s="69">
        <f>IF($N3027="Accepté",1,0)</f>
        <v/>
      </c>
      <c r="X3027" s="68">
        <f>$M3027*$W3027</f>
        <v/>
      </c>
      <c r="Y3027" s="68">
        <f>IF($N3027="En cours",0,$M3027)</f>
        <v/>
      </c>
      <c r="Z3027" s="69">
        <f>IF($P3027="",0,1)</f>
        <v/>
      </c>
      <c r="AA3027" s="70">
        <f>IF($P3027="",0,$P3027)</f>
        <v/>
      </c>
      <c r="AB3027" s="69">
        <f>IF(AND($P3027&lt;&gt;"",$P3027&lt;=Paramètres!$C$14),1,0)</f>
        <v/>
      </c>
      <c r="AC3027" s="67">
        <f>IF($P3027="","Jamais relancé",IF($P3027&lt;=3,"0-3 j",IF($P3027&lt;=7,"4-7 j",IF($P3027&lt;=15,"8-15 j","Plus de 15 j"))))</f>
        <v/>
      </c>
      <c r="AD3027" s="67">
        <f>IF($M3027&lt;=1000,"Moins de 1 k€",IF($M3027&lt;=5000,"1 à 5 k€",IF($M3027&lt;=15000,"5 à 15 k€","Plus de 15 k€")))</f>
        <v/>
      </c>
    </row>
    <row r="3028">
      <c r="A3028" s="65" t="inlineStr">
        <is>
          <t>DEV-03027</t>
        </is>
      </c>
      <c r="B3028" s="66" t="n">
        <v>46195</v>
      </c>
      <c r="C3028" s="65" t="inlineStr">
        <is>
          <t>2026-06</t>
        </is>
      </c>
      <c r="D3028" s="65" t="inlineStr">
        <is>
          <t>2025-2026</t>
        </is>
      </c>
      <c r="E3028" s="65" t="inlineStr">
        <is>
          <t>CLI-0032</t>
        </is>
      </c>
      <c r="F3028" s="65" t="inlineStr">
        <is>
          <t>Particulier</t>
        </is>
      </c>
      <c r="G3028" s="65" t="inlineStr">
        <is>
          <t>Toulouse</t>
        </is>
      </c>
      <c r="H3028" s="65" t="inlineStr">
        <is>
          <t>Nadia Cherif</t>
        </is>
      </c>
      <c r="I3028" s="65" t="inlineStr">
        <is>
          <t>Électricité</t>
        </is>
      </c>
      <c r="J3028" s="65" t="inlineStr">
        <is>
          <t>EL-002</t>
        </is>
      </c>
      <c r="K3028" s="65" t="inlineStr">
        <is>
          <t>Installation borne de recharge VE</t>
        </is>
      </c>
      <c r="L3028" s="67" t="n">
        <v>3</v>
      </c>
      <c r="M3028" s="68" t="n">
        <v>5135.15</v>
      </c>
      <c r="N3028" s="65" t="inlineStr">
        <is>
          <t>En cours</t>
        </is>
      </c>
      <c r="O3028" s="66" t="n"/>
      <c r="P3028" s="67" t="n"/>
      <c r="Q3028" s="67" t="n">
        <v>0</v>
      </c>
      <c r="R3028" s="67">
        <f>$I3028</f>
        <v/>
      </c>
      <c r="S3028" s="67">
        <f>$K3028</f>
        <v/>
      </c>
      <c r="T3028" s="67">
        <f>IFERROR(INDEX(Clients!$G$2:$G$1020,MATCH($E3028,Clients!$A$2:$A$1020,0)),"")</f>
        <v/>
      </c>
      <c r="U3028" s="67">
        <f>IFERROR(INDEX(Clients!$I$2:$I$1020,MATCH($E3028,Clients!$A$2:$A$1020,0)),"")</f>
        <v/>
      </c>
      <c r="V3028" s="69">
        <f>1</f>
        <v/>
      </c>
      <c r="W3028" s="69">
        <f>IF($N3028="Accepté",1,0)</f>
        <v/>
      </c>
      <c r="X3028" s="68">
        <f>$M3028*$W3028</f>
        <v/>
      </c>
      <c r="Y3028" s="68">
        <f>IF($N3028="En cours",0,$M3028)</f>
        <v/>
      </c>
      <c r="Z3028" s="69">
        <f>IF($P3028="",0,1)</f>
        <v/>
      </c>
      <c r="AA3028" s="70">
        <f>IF($P3028="",0,$P3028)</f>
        <v/>
      </c>
      <c r="AB3028" s="69">
        <f>IF(AND($P3028&lt;&gt;"",$P3028&lt;=Paramètres!$C$14),1,0)</f>
        <v/>
      </c>
      <c r="AC3028" s="67">
        <f>IF($P3028="","Jamais relancé",IF($P3028&lt;=3,"0-3 j",IF($P3028&lt;=7,"4-7 j",IF($P3028&lt;=15,"8-15 j","Plus de 15 j"))))</f>
        <v/>
      </c>
      <c r="AD3028" s="67">
        <f>IF($M3028&lt;=1000,"Moins de 1 k€",IF($M3028&lt;=5000,"1 à 5 k€",IF($M3028&lt;=15000,"5 à 15 k€","Plus de 15 k€")))</f>
        <v/>
      </c>
    </row>
    <row r="3029">
      <c r="A3029" s="65" t="inlineStr">
        <is>
          <t>DEV-03028</t>
        </is>
      </c>
      <c r="B3029" s="66" t="n">
        <v>46195</v>
      </c>
      <c r="C3029" s="65" t="inlineStr">
        <is>
          <t>2026-06</t>
        </is>
      </c>
      <c r="D3029" s="65" t="inlineStr">
        <is>
          <t>2025-2026</t>
        </is>
      </c>
      <c r="E3029" s="65" t="inlineStr">
        <is>
          <t>CLI-0761</t>
        </is>
      </c>
      <c r="F3029" s="65" t="inlineStr">
        <is>
          <t>Particulier</t>
        </is>
      </c>
      <c r="G3029" s="65" t="inlineStr">
        <is>
          <t>Bordeaux</t>
        </is>
      </c>
      <c r="H3029" s="65" t="inlineStr">
        <is>
          <t>Sophie Marchand</t>
        </is>
      </c>
      <c r="I3029" s="65" t="inlineStr">
        <is>
          <t>Chauffage</t>
        </is>
      </c>
      <c r="J3029" s="65" t="inlineStr">
        <is>
          <t>CH-005</t>
        </is>
      </c>
      <c r="K3029" s="65" t="inlineStr">
        <is>
          <t>Désembouage circuit chauffage</t>
        </is>
      </c>
      <c r="L3029" s="67" t="n">
        <v>1</v>
      </c>
      <c r="M3029" s="68" t="n">
        <v>864.5599999999999</v>
      </c>
      <c r="N3029" s="65" t="inlineStr">
        <is>
          <t>Sans réponse</t>
        </is>
      </c>
      <c r="O3029" s="66" t="n">
        <v>46202</v>
      </c>
      <c r="P3029" s="67" t="n"/>
      <c r="Q3029" s="67" t="n">
        <v>0</v>
      </c>
      <c r="R3029" s="67">
        <f>$I3029</f>
        <v/>
      </c>
      <c r="S3029" s="67">
        <f>$K3029</f>
        <v/>
      </c>
      <c r="T3029" s="67">
        <f>IFERROR(INDEX(Clients!$G$2:$G$1020,MATCH($E3029,Clients!$A$2:$A$1020,0)),"")</f>
        <v/>
      </c>
      <c r="U3029" s="67">
        <f>IFERROR(INDEX(Clients!$I$2:$I$1020,MATCH($E3029,Clients!$A$2:$A$1020,0)),"")</f>
        <v/>
      </c>
      <c r="V3029" s="69">
        <f>1</f>
        <v/>
      </c>
      <c r="W3029" s="69">
        <f>IF($N3029="Accepté",1,0)</f>
        <v/>
      </c>
      <c r="X3029" s="68">
        <f>$M3029*$W3029</f>
        <v/>
      </c>
      <c r="Y3029" s="68">
        <f>IF($N3029="En cours",0,$M3029)</f>
        <v/>
      </c>
      <c r="Z3029" s="69">
        <f>IF($P3029="",0,1)</f>
        <v/>
      </c>
      <c r="AA3029" s="70">
        <f>IF($P3029="",0,$P3029)</f>
        <v/>
      </c>
      <c r="AB3029" s="69">
        <f>IF(AND($P3029&lt;&gt;"",$P3029&lt;=Paramètres!$C$14),1,0)</f>
        <v/>
      </c>
      <c r="AC3029" s="67">
        <f>IF($P3029="","Jamais relancé",IF($P3029&lt;=3,"0-3 j",IF($P3029&lt;=7,"4-7 j",IF($P3029&lt;=15,"8-15 j","Plus de 15 j"))))</f>
        <v/>
      </c>
      <c r="AD3029" s="67">
        <f>IF($M3029&lt;=1000,"Moins de 1 k€",IF($M3029&lt;=5000,"1 à 5 k€",IF($M3029&lt;=15000,"5 à 15 k€","Plus de 15 k€")))</f>
        <v/>
      </c>
    </row>
    <row r="3030">
      <c r="A3030" s="65" t="inlineStr">
        <is>
          <t>DEV-03029</t>
        </is>
      </c>
      <c r="B3030" s="66" t="n">
        <v>46195</v>
      </c>
      <c r="C3030" s="65" t="inlineStr">
        <is>
          <t>2026-06</t>
        </is>
      </c>
      <c r="D3030" s="65" t="inlineStr">
        <is>
          <t>2025-2026</t>
        </is>
      </c>
      <c r="E3030" s="65" t="inlineStr">
        <is>
          <t>CLI-0760</t>
        </is>
      </c>
      <c r="F3030" s="65" t="inlineStr">
        <is>
          <t>Syndic</t>
        </is>
      </c>
      <c r="G3030" s="65" t="inlineStr">
        <is>
          <t>Montpellier</t>
        </is>
      </c>
      <c r="H3030" s="65" t="inlineStr">
        <is>
          <t>Thomas Rey</t>
        </is>
      </c>
      <c r="I3030" s="65" t="inlineStr">
        <is>
          <t>Dépannage</t>
        </is>
      </c>
      <c r="J3030" s="65" t="inlineStr">
        <is>
          <t>DP-004</t>
        </is>
      </c>
      <c r="K3030" s="65" t="inlineStr">
        <is>
          <t>Remise en service chaudière</t>
        </is>
      </c>
      <c r="L3030" s="67" t="n">
        <v>1</v>
      </c>
      <c r="M3030" s="68" t="n">
        <v>516.72</v>
      </c>
      <c r="N3030" s="65" t="inlineStr">
        <is>
          <t>En cours</t>
        </is>
      </c>
      <c r="O3030" s="66" t="n"/>
      <c r="P3030" s="67" t="n"/>
      <c r="Q3030" s="67" t="n">
        <v>0</v>
      </c>
      <c r="R3030" s="67">
        <f>$I3030</f>
        <v/>
      </c>
      <c r="S3030" s="67">
        <f>$K3030</f>
        <v/>
      </c>
      <c r="T3030" s="67">
        <f>IFERROR(INDEX(Clients!$G$2:$G$1020,MATCH($E3030,Clients!$A$2:$A$1020,0)),"")</f>
        <v/>
      </c>
      <c r="U3030" s="67">
        <f>IFERROR(INDEX(Clients!$I$2:$I$1020,MATCH($E3030,Clients!$A$2:$A$1020,0)),"")</f>
        <v/>
      </c>
      <c r="V3030" s="69">
        <f>1</f>
        <v/>
      </c>
      <c r="W3030" s="69">
        <f>IF($N3030="Accepté",1,0)</f>
        <v/>
      </c>
      <c r="X3030" s="68">
        <f>$M3030*$W3030</f>
        <v/>
      </c>
      <c r="Y3030" s="68">
        <f>IF($N3030="En cours",0,$M3030)</f>
        <v/>
      </c>
      <c r="Z3030" s="69">
        <f>IF($P3030="",0,1)</f>
        <v/>
      </c>
      <c r="AA3030" s="70">
        <f>IF($P3030="",0,$P3030)</f>
        <v/>
      </c>
      <c r="AB3030" s="69">
        <f>IF(AND($P3030&lt;&gt;"",$P3030&lt;=Paramètres!$C$14),1,0)</f>
        <v/>
      </c>
      <c r="AC3030" s="67">
        <f>IF($P3030="","Jamais relancé",IF($P3030&lt;=3,"0-3 j",IF($P3030&lt;=7,"4-7 j",IF($P3030&lt;=15,"8-15 j","Plus de 15 j"))))</f>
        <v/>
      </c>
      <c r="AD3030" s="67">
        <f>IF($M3030&lt;=1000,"Moins de 1 k€",IF($M3030&lt;=5000,"1 à 5 k€",IF($M3030&lt;=15000,"5 à 15 k€","Plus de 15 k€")))</f>
        <v/>
      </c>
    </row>
    <row r="3031">
      <c r="A3031" s="65" t="inlineStr">
        <is>
          <t>DEV-03030</t>
        </is>
      </c>
      <c r="B3031" s="66" t="n">
        <v>46196</v>
      </c>
      <c r="C3031" s="65" t="inlineStr">
        <is>
          <t>2026-06</t>
        </is>
      </c>
      <c r="D3031" s="65" t="inlineStr">
        <is>
          <t>2025-2026</t>
        </is>
      </c>
      <c r="E3031" s="65" t="inlineStr">
        <is>
          <t>CLI-0906</t>
        </is>
      </c>
      <c r="F3031" s="65" t="inlineStr">
        <is>
          <t>Professionnel</t>
        </is>
      </c>
      <c r="G3031" s="65" t="inlineStr">
        <is>
          <t>Bordeaux</t>
        </is>
      </c>
      <c r="H3031" s="65" t="inlineStr">
        <is>
          <t>Sophie Marchand</t>
        </is>
      </c>
      <c r="I3031" s="65" t="inlineStr">
        <is>
          <t>Électricité</t>
        </is>
      </c>
      <c r="J3031" s="65" t="inlineStr">
        <is>
          <t>EL-004</t>
        </is>
      </c>
      <c r="K3031" s="65" t="inlineStr">
        <is>
          <t>Éclairage LED locaux professionnels</t>
        </is>
      </c>
      <c r="L3031" s="67" t="n">
        <v>1</v>
      </c>
      <c r="M3031" s="68" t="n">
        <v>5277.87</v>
      </c>
      <c r="N3031" s="65" t="inlineStr">
        <is>
          <t>Accepté</t>
        </is>
      </c>
      <c r="O3031" s="66" t="n">
        <v>46202</v>
      </c>
      <c r="P3031" s="67" t="n">
        <v>6</v>
      </c>
      <c r="Q3031" s="67" t="n">
        <v>1</v>
      </c>
      <c r="R3031" s="67">
        <f>$I3031</f>
        <v/>
      </c>
      <c r="S3031" s="67">
        <f>$K3031</f>
        <v/>
      </c>
      <c r="T3031" s="67">
        <f>IFERROR(INDEX(Clients!$G$2:$G$1020,MATCH($E3031,Clients!$A$2:$A$1020,0)),"")</f>
        <v/>
      </c>
      <c r="U3031" s="67">
        <f>IFERROR(INDEX(Clients!$I$2:$I$1020,MATCH($E3031,Clients!$A$2:$A$1020,0)),"")</f>
        <v/>
      </c>
      <c r="V3031" s="69">
        <f>1</f>
        <v/>
      </c>
      <c r="W3031" s="69">
        <f>IF($N3031="Accepté",1,0)</f>
        <v/>
      </c>
      <c r="X3031" s="68">
        <f>$M3031*$W3031</f>
        <v/>
      </c>
      <c r="Y3031" s="68">
        <f>IF($N3031="En cours",0,$M3031)</f>
        <v/>
      </c>
      <c r="Z3031" s="69">
        <f>IF($P3031="",0,1)</f>
        <v/>
      </c>
      <c r="AA3031" s="70">
        <f>IF($P3031="",0,$P3031)</f>
        <v/>
      </c>
      <c r="AB3031" s="69">
        <f>IF(AND($P3031&lt;&gt;"",$P3031&lt;=Paramètres!$C$14),1,0)</f>
        <v/>
      </c>
      <c r="AC3031" s="67">
        <f>IF($P3031="","Jamais relancé",IF($P3031&lt;=3,"0-3 j",IF($P3031&lt;=7,"4-7 j",IF($P3031&lt;=15,"8-15 j","Plus de 15 j"))))</f>
        <v/>
      </c>
      <c r="AD3031" s="67">
        <f>IF($M3031&lt;=1000,"Moins de 1 k€",IF($M3031&lt;=5000,"1 à 5 k€",IF($M3031&lt;=15000,"5 à 15 k€","Plus de 15 k€")))</f>
        <v/>
      </c>
    </row>
    <row r="3032">
      <c r="A3032" s="65" t="inlineStr">
        <is>
          <t>DEV-03031</t>
        </is>
      </c>
      <c r="B3032" s="66" t="n">
        <v>46196</v>
      </c>
      <c r="C3032" s="65" t="inlineStr">
        <is>
          <t>2026-06</t>
        </is>
      </c>
      <c r="D3032" s="65" t="inlineStr">
        <is>
          <t>2025-2026</t>
        </is>
      </c>
      <c r="E3032" s="65" t="inlineStr">
        <is>
          <t>CLI-0034</t>
        </is>
      </c>
      <c r="F3032" s="65" t="inlineStr">
        <is>
          <t>Particulier</t>
        </is>
      </c>
      <c r="G3032" s="65" t="inlineStr">
        <is>
          <t>Toulouse</t>
        </is>
      </c>
      <c r="H3032" s="65" t="inlineStr">
        <is>
          <t>Nadia Cherif</t>
        </is>
      </c>
      <c r="I3032" s="65" t="inlineStr">
        <is>
          <t>Électricité</t>
        </is>
      </c>
      <c r="J3032" s="65" t="inlineStr">
        <is>
          <t>EL-003</t>
        </is>
      </c>
      <c r="K3032" s="65" t="inlineStr">
        <is>
          <t>Rénovation électrique complète</t>
        </is>
      </c>
      <c r="L3032" s="67" t="n">
        <v>1</v>
      </c>
      <c r="M3032" s="68" t="n">
        <v>10592.21</v>
      </c>
      <c r="N3032" s="65" t="inlineStr">
        <is>
          <t>En cours</t>
        </is>
      </c>
      <c r="O3032" s="66" t="n"/>
      <c r="P3032" s="67" t="n"/>
      <c r="Q3032" s="67" t="n">
        <v>0</v>
      </c>
      <c r="R3032" s="67">
        <f>$I3032</f>
        <v/>
      </c>
      <c r="S3032" s="67">
        <f>$K3032</f>
        <v/>
      </c>
      <c r="T3032" s="67">
        <f>IFERROR(INDEX(Clients!$G$2:$G$1020,MATCH($E3032,Clients!$A$2:$A$1020,0)),"")</f>
        <v/>
      </c>
      <c r="U3032" s="67">
        <f>IFERROR(INDEX(Clients!$I$2:$I$1020,MATCH($E3032,Clients!$A$2:$A$1020,0)),"")</f>
        <v/>
      </c>
      <c r="V3032" s="69">
        <f>1</f>
        <v/>
      </c>
      <c r="W3032" s="69">
        <f>IF($N3032="Accepté",1,0)</f>
        <v/>
      </c>
      <c r="X3032" s="68">
        <f>$M3032*$W3032</f>
        <v/>
      </c>
      <c r="Y3032" s="68">
        <f>IF($N3032="En cours",0,$M3032)</f>
        <v/>
      </c>
      <c r="Z3032" s="69">
        <f>IF($P3032="",0,1)</f>
        <v/>
      </c>
      <c r="AA3032" s="70">
        <f>IF($P3032="",0,$P3032)</f>
        <v/>
      </c>
      <c r="AB3032" s="69">
        <f>IF(AND($P3032&lt;&gt;"",$P3032&lt;=Paramètres!$C$14),1,0)</f>
        <v/>
      </c>
      <c r="AC3032" s="67">
        <f>IF($P3032="","Jamais relancé",IF($P3032&lt;=3,"0-3 j",IF($P3032&lt;=7,"4-7 j",IF($P3032&lt;=15,"8-15 j","Plus de 15 j"))))</f>
        <v/>
      </c>
      <c r="AD3032" s="67">
        <f>IF($M3032&lt;=1000,"Moins de 1 k€",IF($M3032&lt;=5000,"1 à 5 k€",IF($M3032&lt;=15000,"5 à 15 k€","Plus de 15 k€")))</f>
        <v/>
      </c>
    </row>
    <row r="3033">
      <c r="A3033" s="65" t="inlineStr">
        <is>
          <t>DEV-03032</t>
        </is>
      </c>
      <c r="B3033" s="66" t="n">
        <v>46197</v>
      </c>
      <c r="C3033" s="65" t="inlineStr">
        <is>
          <t>2026-06</t>
        </is>
      </c>
      <c r="D3033" s="65" t="inlineStr">
        <is>
          <t>2025-2026</t>
        </is>
      </c>
      <c r="E3033" s="65" t="inlineStr">
        <is>
          <t>CLI-0284</t>
        </is>
      </c>
      <c r="F3033" s="65" t="inlineStr">
        <is>
          <t>Professionnel</t>
        </is>
      </c>
      <c r="G3033" s="65" t="inlineStr">
        <is>
          <t>Toulouse</t>
        </is>
      </c>
      <c r="H3033" s="65" t="inlineStr">
        <is>
          <t>Nadia Cherif</t>
        </is>
      </c>
      <c r="I3033" s="65" t="inlineStr">
        <is>
          <t>Électricité</t>
        </is>
      </c>
      <c r="J3033" s="65" t="inlineStr">
        <is>
          <t>EL-004</t>
        </is>
      </c>
      <c r="K3033" s="65" t="inlineStr">
        <is>
          <t>Éclairage LED locaux professionnels</t>
        </is>
      </c>
      <c r="L3033" s="67" t="n">
        <v>1</v>
      </c>
      <c r="M3033" s="68" t="n">
        <v>7046.66</v>
      </c>
      <c r="N3033" s="65" t="inlineStr">
        <is>
          <t>En cours</t>
        </is>
      </c>
      <c r="O3033" s="66" t="n"/>
      <c r="P3033" s="67" t="n">
        <v>12</v>
      </c>
      <c r="Q3033" s="67" t="n">
        <v>0</v>
      </c>
      <c r="R3033" s="67">
        <f>$I3033</f>
        <v/>
      </c>
      <c r="S3033" s="67">
        <f>$K3033</f>
        <v/>
      </c>
      <c r="T3033" s="67">
        <f>IFERROR(INDEX(Clients!$G$2:$G$1020,MATCH($E3033,Clients!$A$2:$A$1020,0)),"")</f>
        <v/>
      </c>
      <c r="U3033" s="67">
        <f>IFERROR(INDEX(Clients!$I$2:$I$1020,MATCH($E3033,Clients!$A$2:$A$1020,0)),"")</f>
        <v/>
      </c>
      <c r="V3033" s="69">
        <f>1</f>
        <v/>
      </c>
      <c r="W3033" s="69">
        <f>IF($N3033="Accepté",1,0)</f>
        <v/>
      </c>
      <c r="X3033" s="68">
        <f>$M3033*$W3033</f>
        <v/>
      </c>
      <c r="Y3033" s="68">
        <f>IF($N3033="En cours",0,$M3033)</f>
        <v/>
      </c>
      <c r="Z3033" s="69">
        <f>IF($P3033="",0,1)</f>
        <v/>
      </c>
      <c r="AA3033" s="70">
        <f>IF($P3033="",0,$P3033)</f>
        <v/>
      </c>
      <c r="AB3033" s="69">
        <f>IF(AND($P3033&lt;&gt;"",$P3033&lt;=Paramètres!$C$14),1,0)</f>
        <v/>
      </c>
      <c r="AC3033" s="67">
        <f>IF($P3033="","Jamais relancé",IF($P3033&lt;=3,"0-3 j",IF($P3033&lt;=7,"4-7 j",IF($P3033&lt;=15,"8-15 j","Plus de 15 j"))))</f>
        <v/>
      </c>
      <c r="AD3033" s="67">
        <f>IF($M3033&lt;=1000,"Moins de 1 k€",IF($M3033&lt;=5000,"1 à 5 k€",IF($M3033&lt;=15000,"5 à 15 k€","Plus de 15 k€")))</f>
        <v/>
      </c>
    </row>
    <row r="3034">
      <c r="A3034" s="65" t="inlineStr">
        <is>
          <t>DEV-03033</t>
        </is>
      </c>
      <c r="B3034" s="66" t="n">
        <v>46197</v>
      </c>
      <c r="C3034" s="65" t="inlineStr">
        <is>
          <t>2026-06</t>
        </is>
      </c>
      <c r="D3034" s="65" t="inlineStr">
        <is>
          <t>2025-2026</t>
        </is>
      </c>
      <c r="E3034" s="65" t="inlineStr">
        <is>
          <t>CLI-0394</t>
        </is>
      </c>
      <c r="F3034" s="65" t="inlineStr">
        <is>
          <t>Professionnel</t>
        </is>
      </c>
      <c r="G3034" s="65" t="inlineStr">
        <is>
          <t>Toulouse</t>
        </is>
      </c>
      <c r="H3034" s="65" t="inlineStr">
        <is>
          <t>Julien Fabre</t>
        </is>
      </c>
      <c r="I3034" s="65" t="inlineStr">
        <is>
          <t>Dépannage</t>
        </is>
      </c>
      <c r="J3034" s="65" t="inlineStr">
        <is>
          <t>DP-003</t>
        </is>
      </c>
      <c r="K3034" s="65" t="inlineStr">
        <is>
          <t>Dépannage électrique urgence</t>
        </is>
      </c>
      <c r="L3034" s="67" t="n">
        <v>2</v>
      </c>
      <c r="M3034" s="68" t="n">
        <v>1038.76</v>
      </c>
      <c r="N3034" s="65" t="inlineStr">
        <is>
          <t>Accepté</t>
        </is>
      </c>
      <c r="O3034" s="66" t="n">
        <v>46202</v>
      </c>
      <c r="P3034" s="67" t="n">
        <v>5</v>
      </c>
      <c r="Q3034" s="67" t="n">
        <v>1</v>
      </c>
      <c r="R3034" s="67">
        <f>$I3034</f>
        <v/>
      </c>
      <c r="S3034" s="67">
        <f>$K3034</f>
        <v/>
      </c>
      <c r="T3034" s="67">
        <f>IFERROR(INDEX(Clients!$G$2:$G$1020,MATCH($E3034,Clients!$A$2:$A$1020,0)),"")</f>
        <v/>
      </c>
      <c r="U3034" s="67">
        <f>IFERROR(INDEX(Clients!$I$2:$I$1020,MATCH($E3034,Clients!$A$2:$A$1020,0)),"")</f>
        <v/>
      </c>
      <c r="V3034" s="69">
        <f>1</f>
        <v/>
      </c>
      <c r="W3034" s="69">
        <f>IF($N3034="Accepté",1,0)</f>
        <v/>
      </c>
      <c r="X3034" s="68">
        <f>$M3034*$W3034</f>
        <v/>
      </c>
      <c r="Y3034" s="68">
        <f>IF($N3034="En cours",0,$M3034)</f>
        <v/>
      </c>
      <c r="Z3034" s="69">
        <f>IF($P3034="",0,1)</f>
        <v/>
      </c>
      <c r="AA3034" s="70">
        <f>IF($P3034="",0,$P3034)</f>
        <v/>
      </c>
      <c r="AB3034" s="69">
        <f>IF(AND($P3034&lt;&gt;"",$P3034&lt;=Paramètres!$C$14),1,0)</f>
        <v/>
      </c>
      <c r="AC3034" s="67">
        <f>IF($P3034="","Jamais relancé",IF($P3034&lt;=3,"0-3 j",IF($P3034&lt;=7,"4-7 j",IF($P3034&lt;=15,"8-15 j","Plus de 15 j"))))</f>
        <v/>
      </c>
      <c r="AD3034" s="67">
        <f>IF($M3034&lt;=1000,"Moins de 1 k€",IF($M3034&lt;=5000,"1 à 5 k€",IF($M3034&lt;=15000,"5 à 15 k€","Plus de 15 k€")))</f>
        <v/>
      </c>
    </row>
    <row r="3035">
      <c r="A3035" s="65" t="inlineStr">
        <is>
          <t>DEV-03034</t>
        </is>
      </c>
      <c r="B3035" s="66" t="n">
        <v>46197</v>
      </c>
      <c r="C3035" s="65" t="inlineStr">
        <is>
          <t>2026-06</t>
        </is>
      </c>
      <c r="D3035" s="65" t="inlineStr">
        <is>
          <t>2025-2026</t>
        </is>
      </c>
      <c r="E3035" s="65" t="inlineStr">
        <is>
          <t>CLI-0594</t>
        </is>
      </c>
      <c r="F3035" s="65" t="inlineStr">
        <is>
          <t>Professionnel</t>
        </is>
      </c>
      <c r="G3035" s="65" t="inlineStr">
        <is>
          <t>Bordeaux</t>
        </is>
      </c>
      <c r="H3035" s="65" t="inlineStr">
        <is>
          <t>Karim Belkacem</t>
        </is>
      </c>
      <c r="I3035" s="65" t="inlineStr">
        <is>
          <t>Électricité</t>
        </is>
      </c>
      <c r="J3035" s="65" t="inlineStr">
        <is>
          <t>EL-003</t>
        </is>
      </c>
      <c r="K3035" s="65" t="inlineStr">
        <is>
          <t>Rénovation électrique complète</t>
        </is>
      </c>
      <c r="L3035" s="67" t="n">
        <v>1</v>
      </c>
      <c r="M3035" s="68" t="n">
        <v>15978.51</v>
      </c>
      <c r="N3035" s="65" t="inlineStr">
        <is>
          <t>Refusé</t>
        </is>
      </c>
      <c r="O3035" s="66" t="n">
        <v>46202</v>
      </c>
      <c r="P3035" s="67" t="n"/>
      <c r="Q3035" s="67" t="n">
        <v>0</v>
      </c>
      <c r="R3035" s="67">
        <f>$I3035</f>
        <v/>
      </c>
      <c r="S3035" s="67">
        <f>$K3035</f>
        <v/>
      </c>
      <c r="T3035" s="67">
        <f>IFERROR(INDEX(Clients!$G$2:$G$1020,MATCH($E3035,Clients!$A$2:$A$1020,0)),"")</f>
        <v/>
      </c>
      <c r="U3035" s="67">
        <f>IFERROR(INDEX(Clients!$I$2:$I$1020,MATCH($E3035,Clients!$A$2:$A$1020,0)),"")</f>
        <v/>
      </c>
      <c r="V3035" s="69">
        <f>1</f>
        <v/>
      </c>
      <c r="W3035" s="69">
        <f>IF($N3035="Accepté",1,0)</f>
        <v/>
      </c>
      <c r="X3035" s="68">
        <f>$M3035*$W3035</f>
        <v/>
      </c>
      <c r="Y3035" s="68">
        <f>IF($N3035="En cours",0,$M3035)</f>
        <v/>
      </c>
      <c r="Z3035" s="69">
        <f>IF($P3035="",0,1)</f>
        <v/>
      </c>
      <c r="AA3035" s="70">
        <f>IF($P3035="",0,$P3035)</f>
        <v/>
      </c>
      <c r="AB3035" s="69">
        <f>IF(AND($P3035&lt;&gt;"",$P3035&lt;=Paramètres!$C$14),1,0)</f>
        <v/>
      </c>
      <c r="AC3035" s="67">
        <f>IF($P3035="","Jamais relancé",IF($P3035&lt;=3,"0-3 j",IF($P3035&lt;=7,"4-7 j",IF($P3035&lt;=15,"8-15 j","Plus de 15 j"))))</f>
        <v/>
      </c>
      <c r="AD3035" s="67">
        <f>IF($M3035&lt;=1000,"Moins de 1 k€",IF($M3035&lt;=5000,"1 à 5 k€",IF($M3035&lt;=15000,"5 à 15 k€","Plus de 15 k€")))</f>
        <v/>
      </c>
    </row>
    <row r="3036">
      <c r="A3036" s="65" t="inlineStr">
        <is>
          <t>DEV-03035</t>
        </is>
      </c>
      <c r="B3036" s="66" t="n">
        <v>46197</v>
      </c>
      <c r="C3036" s="65" t="inlineStr">
        <is>
          <t>2026-06</t>
        </is>
      </c>
      <c r="D3036" s="65" t="inlineStr">
        <is>
          <t>2025-2026</t>
        </is>
      </c>
      <c r="E3036" s="65" t="inlineStr">
        <is>
          <t>CLI-0201</t>
        </is>
      </c>
      <c r="F3036" s="65" t="inlineStr">
        <is>
          <t>Particulier</t>
        </is>
      </c>
      <c r="G3036" s="65" t="inlineStr">
        <is>
          <t>Toulouse</t>
        </is>
      </c>
      <c r="H3036" s="65" t="inlineStr">
        <is>
          <t>Nadia Cherif</t>
        </is>
      </c>
      <c r="I3036" s="65" t="inlineStr">
        <is>
          <t>Plomberie</t>
        </is>
      </c>
      <c r="J3036" s="65" t="inlineStr">
        <is>
          <t>PR-003</t>
        </is>
      </c>
      <c r="K3036" s="65" t="inlineStr">
        <is>
          <t>Réfection réseau eau appartement</t>
        </is>
      </c>
      <c r="L3036" s="67" t="n">
        <v>1</v>
      </c>
      <c r="M3036" s="68" t="n">
        <v>2918.59</v>
      </c>
      <c r="N3036" s="65" t="inlineStr">
        <is>
          <t>Sans réponse</t>
        </is>
      </c>
      <c r="O3036" s="66" t="n">
        <v>46202</v>
      </c>
      <c r="P3036" s="67" t="n">
        <v>11</v>
      </c>
      <c r="Q3036" s="67" t="n">
        <v>0</v>
      </c>
      <c r="R3036" s="67">
        <f>$I3036</f>
        <v/>
      </c>
      <c r="S3036" s="67">
        <f>$K3036</f>
        <v/>
      </c>
      <c r="T3036" s="67">
        <f>IFERROR(INDEX(Clients!$G$2:$G$1020,MATCH($E3036,Clients!$A$2:$A$1020,0)),"")</f>
        <v/>
      </c>
      <c r="U3036" s="67">
        <f>IFERROR(INDEX(Clients!$I$2:$I$1020,MATCH($E3036,Clients!$A$2:$A$1020,0)),"")</f>
        <v/>
      </c>
      <c r="V3036" s="69">
        <f>1</f>
        <v/>
      </c>
      <c r="W3036" s="69">
        <f>IF($N3036="Accepté",1,0)</f>
        <v/>
      </c>
      <c r="X3036" s="68">
        <f>$M3036*$W3036</f>
        <v/>
      </c>
      <c r="Y3036" s="68">
        <f>IF($N3036="En cours",0,$M3036)</f>
        <v/>
      </c>
      <c r="Z3036" s="69">
        <f>IF($P3036="",0,1)</f>
        <v/>
      </c>
      <c r="AA3036" s="70">
        <f>IF($P3036="",0,$P3036)</f>
        <v/>
      </c>
      <c r="AB3036" s="69">
        <f>IF(AND($P3036&lt;&gt;"",$P3036&lt;=Paramètres!$C$14),1,0)</f>
        <v/>
      </c>
      <c r="AC3036" s="67">
        <f>IF($P3036="","Jamais relancé",IF($P3036&lt;=3,"0-3 j",IF($P3036&lt;=7,"4-7 j",IF($P3036&lt;=15,"8-15 j","Plus de 15 j"))))</f>
        <v/>
      </c>
      <c r="AD3036" s="67">
        <f>IF($M3036&lt;=1000,"Moins de 1 k€",IF($M3036&lt;=5000,"1 à 5 k€",IF($M3036&lt;=15000,"5 à 15 k€","Plus de 15 k€")))</f>
        <v/>
      </c>
    </row>
    <row r="3037">
      <c r="A3037" s="65" t="inlineStr">
        <is>
          <t>DEV-03036</t>
        </is>
      </c>
      <c r="B3037" s="66" t="n">
        <v>46197</v>
      </c>
      <c r="C3037" s="65" t="inlineStr">
        <is>
          <t>2026-06</t>
        </is>
      </c>
      <c r="D3037" s="65" t="inlineStr">
        <is>
          <t>2025-2026</t>
        </is>
      </c>
      <c r="E3037" s="65" t="inlineStr">
        <is>
          <t>CLI-0592</t>
        </is>
      </c>
      <c r="F3037" s="65" t="inlineStr">
        <is>
          <t>Professionnel</t>
        </is>
      </c>
      <c r="G3037" s="65" t="inlineStr">
        <is>
          <t>Montpellier</t>
        </is>
      </c>
      <c r="H3037" s="65" t="inlineStr">
        <is>
          <t>Thomas Rey</t>
        </is>
      </c>
      <c r="I3037" s="65" t="inlineStr">
        <is>
          <t>Plomberie</t>
        </is>
      </c>
      <c r="J3037" s="65" t="inlineStr">
        <is>
          <t>PR-003</t>
        </is>
      </c>
      <c r="K3037" s="65" t="inlineStr">
        <is>
          <t>Réfection réseau eau appartement</t>
        </is>
      </c>
      <c r="L3037" s="67" t="n">
        <v>1</v>
      </c>
      <c r="M3037" s="68" t="n">
        <v>6293.25</v>
      </c>
      <c r="N3037" s="65" t="inlineStr">
        <is>
          <t>En cours</t>
        </is>
      </c>
      <c r="O3037" s="66" t="n"/>
      <c r="P3037" s="67" t="n">
        <v>7</v>
      </c>
      <c r="Q3037" s="67" t="n">
        <v>0</v>
      </c>
      <c r="R3037" s="67">
        <f>$I3037</f>
        <v/>
      </c>
      <c r="S3037" s="67">
        <f>$K3037</f>
        <v/>
      </c>
      <c r="T3037" s="67">
        <f>IFERROR(INDEX(Clients!$G$2:$G$1020,MATCH($E3037,Clients!$A$2:$A$1020,0)),"")</f>
        <v/>
      </c>
      <c r="U3037" s="67">
        <f>IFERROR(INDEX(Clients!$I$2:$I$1020,MATCH($E3037,Clients!$A$2:$A$1020,0)),"")</f>
        <v/>
      </c>
      <c r="V3037" s="69">
        <f>1</f>
        <v/>
      </c>
      <c r="W3037" s="69">
        <f>IF($N3037="Accepté",1,0)</f>
        <v/>
      </c>
      <c r="X3037" s="68">
        <f>$M3037*$W3037</f>
        <v/>
      </c>
      <c r="Y3037" s="68">
        <f>IF($N3037="En cours",0,$M3037)</f>
        <v/>
      </c>
      <c r="Z3037" s="69">
        <f>IF($P3037="",0,1)</f>
        <v/>
      </c>
      <c r="AA3037" s="70">
        <f>IF($P3037="",0,$P3037)</f>
        <v/>
      </c>
      <c r="AB3037" s="69">
        <f>IF(AND($P3037&lt;&gt;"",$P3037&lt;=Paramètres!$C$14),1,0)</f>
        <v/>
      </c>
      <c r="AC3037" s="67">
        <f>IF($P3037="","Jamais relancé",IF($P3037&lt;=3,"0-3 j",IF($P3037&lt;=7,"4-7 j",IF($P3037&lt;=15,"8-15 j","Plus de 15 j"))))</f>
        <v/>
      </c>
      <c r="AD3037" s="67">
        <f>IF($M3037&lt;=1000,"Moins de 1 k€",IF($M3037&lt;=5000,"1 à 5 k€",IF($M3037&lt;=15000,"5 à 15 k€","Plus de 15 k€")))</f>
        <v/>
      </c>
    </row>
    <row r="3038">
      <c r="A3038" s="65" t="inlineStr">
        <is>
          <t>DEV-03037</t>
        </is>
      </c>
      <c r="B3038" s="66" t="n">
        <v>46197</v>
      </c>
      <c r="C3038" s="65" t="inlineStr">
        <is>
          <t>2026-06</t>
        </is>
      </c>
      <c r="D3038" s="65" t="inlineStr">
        <is>
          <t>2025-2026</t>
        </is>
      </c>
      <c r="E3038" s="65" t="inlineStr">
        <is>
          <t>CLI-0790</t>
        </is>
      </c>
      <c r="F3038" s="65" t="inlineStr">
        <is>
          <t>Particulier</t>
        </is>
      </c>
      <c r="G3038" s="65" t="inlineStr">
        <is>
          <t>Montpellier</t>
        </is>
      </c>
      <c r="H3038" s="65" t="inlineStr">
        <is>
          <t>Thomas Rey</t>
        </is>
      </c>
      <c r="I3038" s="65" t="inlineStr">
        <is>
          <t>Salle de bain</t>
        </is>
      </c>
      <c r="J3038" s="65" t="inlineStr">
        <is>
          <t>SB-003</t>
        </is>
      </c>
      <c r="K3038" s="65" t="inlineStr">
        <is>
          <t>Pose meuble vasque + robinetterie</t>
        </is>
      </c>
      <c r="L3038" s="67" t="n">
        <v>3</v>
      </c>
      <c r="M3038" s="68" t="n">
        <v>3443.96</v>
      </c>
      <c r="N3038" s="65" t="inlineStr">
        <is>
          <t>Refusé</t>
        </is>
      </c>
      <c r="O3038" s="66" t="n">
        <v>46202</v>
      </c>
      <c r="P3038" s="67" t="n">
        <v>9</v>
      </c>
      <c r="Q3038" s="67" t="n">
        <v>0</v>
      </c>
      <c r="R3038" s="67">
        <f>$I3038</f>
        <v/>
      </c>
      <c r="S3038" s="67">
        <f>$K3038</f>
        <v/>
      </c>
      <c r="T3038" s="67">
        <f>IFERROR(INDEX(Clients!$G$2:$G$1020,MATCH($E3038,Clients!$A$2:$A$1020,0)),"")</f>
        <v/>
      </c>
      <c r="U3038" s="67">
        <f>IFERROR(INDEX(Clients!$I$2:$I$1020,MATCH($E3038,Clients!$A$2:$A$1020,0)),"")</f>
        <v/>
      </c>
      <c r="V3038" s="69">
        <f>1</f>
        <v/>
      </c>
      <c r="W3038" s="69">
        <f>IF($N3038="Accepté",1,0)</f>
        <v/>
      </c>
      <c r="X3038" s="68">
        <f>$M3038*$W3038</f>
        <v/>
      </c>
      <c r="Y3038" s="68">
        <f>IF($N3038="En cours",0,$M3038)</f>
        <v/>
      </c>
      <c r="Z3038" s="69">
        <f>IF($P3038="",0,1)</f>
        <v/>
      </c>
      <c r="AA3038" s="70">
        <f>IF($P3038="",0,$P3038)</f>
        <v/>
      </c>
      <c r="AB3038" s="69">
        <f>IF(AND($P3038&lt;&gt;"",$P3038&lt;=Paramètres!$C$14),1,0)</f>
        <v/>
      </c>
      <c r="AC3038" s="67">
        <f>IF($P3038="","Jamais relancé",IF($P3038&lt;=3,"0-3 j",IF($P3038&lt;=7,"4-7 j",IF($P3038&lt;=15,"8-15 j","Plus de 15 j"))))</f>
        <v/>
      </c>
      <c r="AD3038" s="67">
        <f>IF($M3038&lt;=1000,"Moins de 1 k€",IF($M3038&lt;=5000,"1 à 5 k€",IF($M3038&lt;=15000,"5 à 15 k€","Plus de 15 k€")))</f>
        <v/>
      </c>
    </row>
    <row r="3039">
      <c r="A3039" s="65" t="inlineStr">
        <is>
          <t>DEV-03038</t>
        </is>
      </c>
      <c r="B3039" s="66" t="n">
        <v>46198</v>
      </c>
      <c r="C3039" s="65" t="inlineStr">
        <is>
          <t>2026-06</t>
        </is>
      </c>
      <c r="D3039" s="65" t="inlineStr">
        <is>
          <t>2025-2026</t>
        </is>
      </c>
      <c r="E3039" s="65" t="inlineStr">
        <is>
          <t>CLI-0351</t>
        </is>
      </c>
      <c r="F3039" s="65" t="inlineStr">
        <is>
          <t>Syndic</t>
        </is>
      </c>
      <c r="G3039" s="65" t="inlineStr">
        <is>
          <t>Bordeaux</t>
        </is>
      </c>
      <c r="H3039" s="65" t="inlineStr">
        <is>
          <t>Karim Belkacem</t>
        </is>
      </c>
      <c r="I3039" s="65" t="inlineStr">
        <is>
          <t>Dépannage</t>
        </is>
      </c>
      <c r="J3039" s="65" t="inlineStr">
        <is>
          <t>DP-001</t>
        </is>
      </c>
      <c r="K3039" s="65" t="inlineStr">
        <is>
          <t>Dépannage plomberie urgence</t>
        </is>
      </c>
      <c r="L3039" s="67" t="n">
        <v>1</v>
      </c>
      <c r="M3039" s="68" t="n">
        <v>580.29</v>
      </c>
      <c r="N3039" s="65" t="inlineStr">
        <is>
          <t>En cours</t>
        </is>
      </c>
      <c r="O3039" s="66" t="n"/>
      <c r="P3039" s="67" t="n">
        <v>4</v>
      </c>
      <c r="Q3039" s="67" t="n">
        <v>1</v>
      </c>
      <c r="R3039" s="67">
        <f>$I3039</f>
        <v/>
      </c>
      <c r="S3039" s="67">
        <f>$K3039</f>
        <v/>
      </c>
      <c r="T3039" s="67">
        <f>IFERROR(INDEX(Clients!$G$2:$G$1020,MATCH($E3039,Clients!$A$2:$A$1020,0)),"")</f>
        <v/>
      </c>
      <c r="U3039" s="67">
        <f>IFERROR(INDEX(Clients!$I$2:$I$1020,MATCH($E3039,Clients!$A$2:$A$1020,0)),"")</f>
        <v/>
      </c>
      <c r="V3039" s="69">
        <f>1</f>
        <v/>
      </c>
      <c r="W3039" s="69">
        <f>IF($N3039="Accepté",1,0)</f>
        <v/>
      </c>
      <c r="X3039" s="68">
        <f>$M3039*$W3039</f>
        <v/>
      </c>
      <c r="Y3039" s="68">
        <f>IF($N3039="En cours",0,$M3039)</f>
        <v/>
      </c>
      <c r="Z3039" s="69">
        <f>IF($P3039="",0,1)</f>
        <v/>
      </c>
      <c r="AA3039" s="70">
        <f>IF($P3039="",0,$P3039)</f>
        <v/>
      </c>
      <c r="AB3039" s="69">
        <f>IF(AND($P3039&lt;&gt;"",$P3039&lt;=Paramètres!$C$14),1,0)</f>
        <v/>
      </c>
      <c r="AC3039" s="67">
        <f>IF($P3039="","Jamais relancé",IF($P3039&lt;=3,"0-3 j",IF($P3039&lt;=7,"4-7 j",IF($P3039&lt;=15,"8-15 j","Plus de 15 j"))))</f>
        <v/>
      </c>
      <c r="AD3039" s="67">
        <f>IF($M3039&lt;=1000,"Moins de 1 k€",IF($M3039&lt;=5000,"1 à 5 k€",IF($M3039&lt;=15000,"5 à 15 k€","Plus de 15 k€")))</f>
        <v/>
      </c>
    </row>
    <row r="3040">
      <c r="A3040" s="65" t="inlineStr">
        <is>
          <t>DEV-03039</t>
        </is>
      </c>
      <c r="B3040" s="66" t="n">
        <v>46198</v>
      </c>
      <c r="C3040" s="65" t="inlineStr">
        <is>
          <t>2026-06</t>
        </is>
      </c>
      <c r="D3040" s="65" t="inlineStr">
        <is>
          <t>2025-2026</t>
        </is>
      </c>
      <c r="E3040" s="65" t="inlineStr">
        <is>
          <t>CLI-0881</t>
        </is>
      </c>
      <c r="F3040" s="65" t="inlineStr">
        <is>
          <t>Syndic</t>
        </is>
      </c>
      <c r="G3040" s="65" t="inlineStr">
        <is>
          <t>Montpellier</t>
        </is>
      </c>
      <c r="H3040" s="65" t="inlineStr">
        <is>
          <t>Thomas Rey</t>
        </is>
      </c>
      <c r="I3040" s="65" t="inlineStr">
        <is>
          <t>Chauffage</t>
        </is>
      </c>
      <c r="J3040" s="65" t="inlineStr">
        <is>
          <t>CH-004</t>
        </is>
      </c>
      <c r="K3040" s="65" t="inlineStr">
        <is>
          <t>Remplacement radiateurs (lot de 5)</t>
        </is>
      </c>
      <c r="L3040" s="67" t="n">
        <v>1</v>
      </c>
      <c r="M3040" s="68" t="n">
        <v>6189.26</v>
      </c>
      <c r="N3040" s="65" t="inlineStr">
        <is>
          <t>Sans réponse</t>
        </is>
      </c>
      <c r="O3040" s="66" t="n">
        <v>46202</v>
      </c>
      <c r="P3040" s="67" t="n"/>
      <c r="Q3040" s="67" t="n">
        <v>0</v>
      </c>
      <c r="R3040" s="67">
        <f>$I3040</f>
        <v/>
      </c>
      <c r="S3040" s="67">
        <f>$K3040</f>
        <v/>
      </c>
      <c r="T3040" s="67">
        <f>IFERROR(INDEX(Clients!$G$2:$G$1020,MATCH($E3040,Clients!$A$2:$A$1020,0)),"")</f>
        <v/>
      </c>
      <c r="U3040" s="67">
        <f>IFERROR(INDEX(Clients!$I$2:$I$1020,MATCH($E3040,Clients!$A$2:$A$1020,0)),"")</f>
        <v/>
      </c>
      <c r="V3040" s="69">
        <f>1</f>
        <v/>
      </c>
      <c r="W3040" s="69">
        <f>IF($N3040="Accepté",1,0)</f>
        <v/>
      </c>
      <c r="X3040" s="68">
        <f>$M3040*$W3040</f>
        <v/>
      </c>
      <c r="Y3040" s="68">
        <f>IF($N3040="En cours",0,$M3040)</f>
        <v/>
      </c>
      <c r="Z3040" s="69">
        <f>IF($P3040="",0,1)</f>
        <v/>
      </c>
      <c r="AA3040" s="70">
        <f>IF($P3040="",0,$P3040)</f>
        <v/>
      </c>
      <c r="AB3040" s="69">
        <f>IF(AND($P3040&lt;&gt;"",$P3040&lt;=Paramètres!$C$14),1,0)</f>
        <v/>
      </c>
      <c r="AC3040" s="67">
        <f>IF($P3040="","Jamais relancé",IF($P3040&lt;=3,"0-3 j",IF($P3040&lt;=7,"4-7 j",IF($P3040&lt;=15,"8-15 j","Plus de 15 j"))))</f>
        <v/>
      </c>
      <c r="AD3040" s="67">
        <f>IF($M3040&lt;=1000,"Moins de 1 k€",IF($M3040&lt;=5000,"1 à 5 k€",IF($M3040&lt;=15000,"5 à 15 k€","Plus de 15 k€")))</f>
        <v/>
      </c>
    </row>
    <row r="3041">
      <c r="A3041" s="65" t="inlineStr">
        <is>
          <t>DEV-03040</t>
        </is>
      </c>
      <c r="B3041" s="66" t="n">
        <v>46199</v>
      </c>
      <c r="C3041" s="65" t="inlineStr">
        <is>
          <t>2026-06</t>
        </is>
      </c>
      <c r="D3041" s="65" t="inlineStr">
        <is>
          <t>2025-2026</t>
        </is>
      </c>
      <c r="E3041" s="65" t="inlineStr">
        <is>
          <t>CLI-0594</t>
        </is>
      </c>
      <c r="F3041" s="65" t="inlineStr">
        <is>
          <t>Professionnel</t>
        </is>
      </c>
      <c r="G3041" s="65" t="inlineStr">
        <is>
          <t>Bordeaux</t>
        </is>
      </c>
      <c r="H3041" s="65" t="inlineStr">
        <is>
          <t>Sophie Marchand</t>
        </is>
      </c>
      <c r="I3041" s="65" t="inlineStr">
        <is>
          <t>Chauffage</t>
        </is>
      </c>
      <c r="J3041" s="65" t="inlineStr">
        <is>
          <t>CH-001</t>
        </is>
      </c>
      <c r="K3041" s="65" t="inlineStr">
        <is>
          <t>Installation chaudière gaz condensation</t>
        </is>
      </c>
      <c r="L3041" s="67" t="n">
        <v>1</v>
      </c>
      <c r="M3041" s="68" t="n">
        <v>9185.120000000001</v>
      </c>
      <c r="N3041" s="65" t="inlineStr">
        <is>
          <t>En cours</t>
        </is>
      </c>
      <c r="O3041" s="66" t="n"/>
      <c r="P3041" s="67" t="n"/>
      <c r="Q3041" s="67" t="n">
        <v>0</v>
      </c>
      <c r="R3041" s="67">
        <f>$I3041</f>
        <v/>
      </c>
      <c r="S3041" s="67">
        <f>$K3041</f>
        <v/>
      </c>
      <c r="T3041" s="67">
        <f>IFERROR(INDEX(Clients!$G$2:$G$1020,MATCH($E3041,Clients!$A$2:$A$1020,0)),"")</f>
        <v/>
      </c>
      <c r="U3041" s="67">
        <f>IFERROR(INDEX(Clients!$I$2:$I$1020,MATCH($E3041,Clients!$A$2:$A$1020,0)),"")</f>
        <v/>
      </c>
      <c r="V3041" s="69">
        <f>1</f>
        <v/>
      </c>
      <c r="W3041" s="69">
        <f>IF($N3041="Accepté",1,0)</f>
        <v/>
      </c>
      <c r="X3041" s="68">
        <f>$M3041*$W3041</f>
        <v/>
      </c>
      <c r="Y3041" s="68">
        <f>IF($N3041="En cours",0,$M3041)</f>
        <v/>
      </c>
      <c r="Z3041" s="69">
        <f>IF($P3041="",0,1)</f>
        <v/>
      </c>
      <c r="AA3041" s="70">
        <f>IF($P3041="",0,$P3041)</f>
        <v/>
      </c>
      <c r="AB3041" s="69">
        <f>IF(AND($P3041&lt;&gt;"",$P3041&lt;=Paramètres!$C$14),1,0)</f>
        <v/>
      </c>
      <c r="AC3041" s="67">
        <f>IF($P3041="","Jamais relancé",IF($P3041&lt;=3,"0-3 j",IF($P3041&lt;=7,"4-7 j",IF($P3041&lt;=15,"8-15 j","Plus de 15 j"))))</f>
        <v/>
      </c>
      <c r="AD3041" s="67">
        <f>IF($M3041&lt;=1000,"Moins de 1 k€",IF($M3041&lt;=5000,"1 à 5 k€",IF($M3041&lt;=15000,"5 à 15 k€","Plus de 15 k€")))</f>
        <v/>
      </c>
    </row>
    <row r="3042">
      <c r="A3042" s="65" t="inlineStr">
        <is>
          <t>DEV-03041</t>
        </is>
      </c>
      <c r="B3042" s="66" t="n">
        <v>46199</v>
      </c>
      <c r="C3042" s="65" t="inlineStr">
        <is>
          <t>2026-06</t>
        </is>
      </c>
      <c r="D3042" s="65" t="inlineStr">
        <is>
          <t>2025-2026</t>
        </is>
      </c>
      <c r="E3042" s="65" t="inlineStr">
        <is>
          <t>CLI-0909</t>
        </is>
      </c>
      <c r="F3042" s="65" t="inlineStr">
        <is>
          <t>Particulier</t>
        </is>
      </c>
      <c r="G3042" s="65" t="inlineStr">
        <is>
          <t>Toulouse</t>
        </is>
      </c>
      <c r="H3042" s="65" t="inlineStr">
        <is>
          <t>Nadia Cherif</t>
        </is>
      </c>
      <c r="I3042" s="65" t="inlineStr">
        <is>
          <t>Dépannage</t>
        </is>
      </c>
      <c r="J3042" s="65" t="inlineStr">
        <is>
          <t>DP-004</t>
        </is>
      </c>
      <c r="K3042" s="65" t="inlineStr">
        <is>
          <t>Remise en service chaudière</t>
        </is>
      </c>
      <c r="L3042" s="67" t="n">
        <v>1</v>
      </c>
      <c r="M3042" s="68" t="n">
        <v>283.73</v>
      </c>
      <c r="N3042" s="65" t="inlineStr">
        <is>
          <t>Accepté</t>
        </is>
      </c>
      <c r="O3042" s="66" t="n">
        <v>46202</v>
      </c>
      <c r="P3042" s="67" t="n">
        <v>6</v>
      </c>
      <c r="Q3042" s="67" t="n">
        <v>0</v>
      </c>
      <c r="R3042" s="67">
        <f>$I3042</f>
        <v/>
      </c>
      <c r="S3042" s="67">
        <f>$K3042</f>
        <v/>
      </c>
      <c r="T3042" s="67">
        <f>IFERROR(INDEX(Clients!$G$2:$G$1020,MATCH($E3042,Clients!$A$2:$A$1020,0)),"")</f>
        <v/>
      </c>
      <c r="U3042" s="67">
        <f>IFERROR(INDEX(Clients!$I$2:$I$1020,MATCH($E3042,Clients!$A$2:$A$1020,0)),"")</f>
        <v/>
      </c>
      <c r="V3042" s="69">
        <f>1</f>
        <v/>
      </c>
      <c r="W3042" s="69">
        <f>IF($N3042="Accepté",1,0)</f>
        <v/>
      </c>
      <c r="X3042" s="68">
        <f>$M3042*$W3042</f>
        <v/>
      </c>
      <c r="Y3042" s="68">
        <f>IF($N3042="En cours",0,$M3042)</f>
        <v/>
      </c>
      <c r="Z3042" s="69">
        <f>IF($P3042="",0,1)</f>
        <v/>
      </c>
      <c r="AA3042" s="70">
        <f>IF($P3042="",0,$P3042)</f>
        <v/>
      </c>
      <c r="AB3042" s="69">
        <f>IF(AND($P3042&lt;&gt;"",$P3042&lt;=Paramètres!$C$14),1,0)</f>
        <v/>
      </c>
      <c r="AC3042" s="67">
        <f>IF($P3042="","Jamais relancé",IF($P3042&lt;=3,"0-3 j",IF($P3042&lt;=7,"4-7 j",IF($P3042&lt;=15,"8-15 j","Plus de 15 j"))))</f>
        <v/>
      </c>
      <c r="AD3042" s="67">
        <f>IF($M3042&lt;=1000,"Moins de 1 k€",IF($M3042&lt;=5000,"1 à 5 k€",IF($M3042&lt;=15000,"5 à 15 k€","Plus de 15 k€")))</f>
        <v/>
      </c>
    </row>
    <row r="3043">
      <c r="A3043" s="65" t="inlineStr">
        <is>
          <t>DEV-03042</t>
        </is>
      </c>
      <c r="B3043" s="66" t="n">
        <v>46199</v>
      </c>
      <c r="C3043" s="65" t="inlineStr">
        <is>
          <t>2026-06</t>
        </is>
      </c>
      <c r="D3043" s="65" t="inlineStr">
        <is>
          <t>2025-2026</t>
        </is>
      </c>
      <c r="E3043" s="65" t="inlineStr">
        <is>
          <t>CLI-0590</t>
        </is>
      </c>
      <c r="F3043" s="65" t="inlineStr">
        <is>
          <t>Particulier</t>
        </is>
      </c>
      <c r="G3043" s="65" t="inlineStr">
        <is>
          <t>Toulouse</t>
        </is>
      </c>
      <c r="H3043" s="65" t="inlineStr">
        <is>
          <t>Nadia Cherif</t>
        </is>
      </c>
      <c r="I3043" s="65" t="inlineStr">
        <is>
          <t>Électricité</t>
        </is>
      </c>
      <c r="J3043" s="65" t="inlineStr">
        <is>
          <t>EL-003</t>
        </is>
      </c>
      <c r="K3043" s="65" t="inlineStr">
        <is>
          <t>Rénovation électrique complète</t>
        </is>
      </c>
      <c r="L3043" s="67" t="n">
        <v>1</v>
      </c>
      <c r="M3043" s="68" t="n">
        <v>11334.36</v>
      </c>
      <c r="N3043" s="65" t="inlineStr">
        <is>
          <t>Sans réponse</t>
        </is>
      </c>
      <c r="O3043" s="66" t="n">
        <v>46202</v>
      </c>
      <c r="P3043" s="67" t="n">
        <v>12</v>
      </c>
      <c r="Q3043" s="67" t="n">
        <v>0</v>
      </c>
      <c r="R3043" s="67">
        <f>$I3043</f>
        <v/>
      </c>
      <c r="S3043" s="67">
        <f>$K3043</f>
        <v/>
      </c>
      <c r="T3043" s="67">
        <f>IFERROR(INDEX(Clients!$G$2:$G$1020,MATCH($E3043,Clients!$A$2:$A$1020,0)),"")</f>
        <v/>
      </c>
      <c r="U3043" s="67">
        <f>IFERROR(INDEX(Clients!$I$2:$I$1020,MATCH($E3043,Clients!$A$2:$A$1020,0)),"")</f>
        <v/>
      </c>
      <c r="V3043" s="69">
        <f>1</f>
        <v/>
      </c>
      <c r="W3043" s="69">
        <f>IF($N3043="Accepté",1,0)</f>
        <v/>
      </c>
      <c r="X3043" s="68">
        <f>$M3043*$W3043</f>
        <v/>
      </c>
      <c r="Y3043" s="68">
        <f>IF($N3043="En cours",0,$M3043)</f>
        <v/>
      </c>
      <c r="Z3043" s="69">
        <f>IF($P3043="",0,1)</f>
        <v/>
      </c>
      <c r="AA3043" s="70">
        <f>IF($P3043="",0,$P3043)</f>
        <v/>
      </c>
      <c r="AB3043" s="69">
        <f>IF(AND($P3043&lt;&gt;"",$P3043&lt;=Paramètres!$C$14),1,0)</f>
        <v/>
      </c>
      <c r="AC3043" s="67">
        <f>IF($P3043="","Jamais relancé",IF($P3043&lt;=3,"0-3 j",IF($P3043&lt;=7,"4-7 j",IF($P3043&lt;=15,"8-15 j","Plus de 15 j"))))</f>
        <v/>
      </c>
      <c r="AD3043" s="67">
        <f>IF($M3043&lt;=1000,"Moins de 1 k€",IF($M3043&lt;=5000,"1 à 5 k€",IF($M3043&lt;=15000,"5 à 15 k€","Plus de 15 k€")))</f>
        <v/>
      </c>
    </row>
    <row r="3044">
      <c r="A3044" s="65" t="inlineStr">
        <is>
          <t>DEV-03043</t>
        </is>
      </c>
      <c r="B3044" s="66" t="n">
        <v>46199</v>
      </c>
      <c r="C3044" s="65" t="inlineStr">
        <is>
          <t>2026-06</t>
        </is>
      </c>
      <c r="D3044" s="65" t="inlineStr">
        <is>
          <t>2025-2026</t>
        </is>
      </c>
      <c r="E3044" s="65" t="inlineStr">
        <is>
          <t>CLI-0449</t>
        </is>
      </c>
      <c r="F3044" s="65" t="inlineStr">
        <is>
          <t>Professionnel</t>
        </is>
      </c>
      <c r="G3044" s="65" t="inlineStr">
        <is>
          <t>Bordeaux</t>
        </is>
      </c>
      <c r="H3044" s="65" t="inlineStr">
        <is>
          <t>Karim Belkacem</t>
        </is>
      </c>
      <c r="I3044" s="65" t="inlineStr">
        <is>
          <t>Plomberie</t>
        </is>
      </c>
      <c r="J3044" s="65" t="inlineStr">
        <is>
          <t>PR-003</t>
        </is>
      </c>
      <c r="K3044" s="65" t="inlineStr">
        <is>
          <t>Réfection réseau eau appartement</t>
        </is>
      </c>
      <c r="L3044" s="67" t="n">
        <v>1</v>
      </c>
      <c r="M3044" s="68" t="n">
        <v>5232.42</v>
      </c>
      <c r="N3044" s="65" t="inlineStr">
        <is>
          <t>En cours</t>
        </is>
      </c>
      <c r="O3044" s="66" t="n"/>
      <c r="P3044" s="67" t="n"/>
      <c r="Q3044" s="67" t="n">
        <v>0</v>
      </c>
      <c r="R3044" s="67">
        <f>$I3044</f>
        <v/>
      </c>
      <c r="S3044" s="67">
        <f>$K3044</f>
        <v/>
      </c>
      <c r="T3044" s="67">
        <f>IFERROR(INDEX(Clients!$G$2:$G$1020,MATCH($E3044,Clients!$A$2:$A$1020,0)),"")</f>
        <v/>
      </c>
      <c r="U3044" s="67">
        <f>IFERROR(INDEX(Clients!$I$2:$I$1020,MATCH($E3044,Clients!$A$2:$A$1020,0)),"")</f>
        <v/>
      </c>
      <c r="V3044" s="69">
        <f>1</f>
        <v/>
      </c>
      <c r="W3044" s="69">
        <f>IF($N3044="Accepté",1,0)</f>
        <v/>
      </c>
      <c r="X3044" s="68">
        <f>$M3044*$W3044</f>
        <v/>
      </c>
      <c r="Y3044" s="68">
        <f>IF($N3044="En cours",0,$M3044)</f>
        <v/>
      </c>
      <c r="Z3044" s="69">
        <f>IF($P3044="",0,1)</f>
        <v/>
      </c>
      <c r="AA3044" s="70">
        <f>IF($P3044="",0,$P3044)</f>
        <v/>
      </c>
      <c r="AB3044" s="69">
        <f>IF(AND($P3044&lt;&gt;"",$P3044&lt;=Paramètres!$C$14),1,0)</f>
        <v/>
      </c>
      <c r="AC3044" s="67">
        <f>IF($P3044="","Jamais relancé",IF($P3044&lt;=3,"0-3 j",IF($P3044&lt;=7,"4-7 j",IF($P3044&lt;=15,"8-15 j","Plus de 15 j"))))</f>
        <v/>
      </c>
      <c r="AD3044" s="67">
        <f>IF($M3044&lt;=1000,"Moins de 1 k€",IF($M3044&lt;=5000,"1 à 5 k€",IF($M3044&lt;=15000,"5 à 15 k€","Plus de 15 k€")))</f>
        <v/>
      </c>
    </row>
    <row r="3045">
      <c r="A3045" s="65" t="inlineStr">
        <is>
          <t>DEV-03044</t>
        </is>
      </c>
      <c r="B3045" s="66" t="n">
        <v>46202</v>
      </c>
      <c r="C3045" s="65" t="inlineStr">
        <is>
          <t>2026-06</t>
        </is>
      </c>
      <c r="D3045" s="65" t="inlineStr">
        <is>
          <t>2025-2026</t>
        </is>
      </c>
      <c r="E3045" s="65" t="inlineStr">
        <is>
          <t>CLI-0603</t>
        </is>
      </c>
      <c r="F3045" s="65" t="inlineStr">
        <is>
          <t>Syndic</t>
        </is>
      </c>
      <c r="G3045" s="65" t="inlineStr">
        <is>
          <t>Toulouse</t>
        </is>
      </c>
      <c r="H3045" s="65" t="inlineStr">
        <is>
          <t>Nadia Cherif</t>
        </is>
      </c>
      <c r="I3045" s="65" t="inlineStr">
        <is>
          <t>Dépannage</t>
        </is>
      </c>
      <c r="J3045" s="65" t="inlineStr">
        <is>
          <t>DP-001</t>
        </is>
      </c>
      <c r="K3045" s="65" t="inlineStr">
        <is>
          <t>Dépannage plomberie urgence</t>
        </is>
      </c>
      <c r="L3045" s="67" t="n">
        <v>1</v>
      </c>
      <c r="M3045" s="68" t="n">
        <v>566.21</v>
      </c>
      <c r="N3045" s="65" t="inlineStr">
        <is>
          <t>Refusé</t>
        </is>
      </c>
      <c r="O3045" s="66" t="n">
        <v>46202</v>
      </c>
      <c r="P3045" s="67" t="n"/>
      <c r="Q3045" s="67" t="n">
        <v>0</v>
      </c>
      <c r="R3045" s="67">
        <f>$I3045</f>
        <v/>
      </c>
      <c r="S3045" s="67">
        <f>$K3045</f>
        <v/>
      </c>
      <c r="T3045" s="67">
        <f>IFERROR(INDEX(Clients!$G$2:$G$1020,MATCH($E3045,Clients!$A$2:$A$1020,0)),"")</f>
        <v/>
      </c>
      <c r="U3045" s="67">
        <f>IFERROR(INDEX(Clients!$I$2:$I$1020,MATCH($E3045,Clients!$A$2:$A$1020,0)),"")</f>
        <v/>
      </c>
      <c r="V3045" s="69">
        <f>1</f>
        <v/>
      </c>
      <c r="W3045" s="69">
        <f>IF($N3045="Accepté",1,0)</f>
        <v/>
      </c>
      <c r="X3045" s="68">
        <f>$M3045*$W3045</f>
        <v/>
      </c>
      <c r="Y3045" s="68">
        <f>IF($N3045="En cours",0,$M3045)</f>
        <v/>
      </c>
      <c r="Z3045" s="69">
        <f>IF($P3045="",0,1)</f>
        <v/>
      </c>
      <c r="AA3045" s="70">
        <f>IF($P3045="",0,$P3045)</f>
        <v/>
      </c>
      <c r="AB3045" s="69">
        <f>IF(AND($P3045&lt;&gt;"",$P3045&lt;=Paramètres!$C$14),1,0)</f>
        <v/>
      </c>
      <c r="AC3045" s="67">
        <f>IF($P3045="","Jamais relancé",IF($P3045&lt;=3,"0-3 j",IF($P3045&lt;=7,"4-7 j",IF($P3045&lt;=15,"8-15 j","Plus de 15 j"))))</f>
        <v/>
      </c>
      <c r="AD3045" s="67">
        <f>IF($M3045&lt;=1000,"Moins de 1 k€",IF($M3045&lt;=5000,"1 à 5 k€",IF($M3045&lt;=15000,"5 à 15 k€","Plus de 15 k€")))</f>
        <v/>
      </c>
    </row>
    <row r="3046">
      <c r="A3046" s="65" t="inlineStr">
        <is>
          <t>DEV-03045</t>
        </is>
      </c>
      <c r="B3046" s="66" t="n">
        <v>46202</v>
      </c>
      <c r="C3046" s="65" t="inlineStr">
        <is>
          <t>2026-06</t>
        </is>
      </c>
      <c r="D3046" s="65" t="inlineStr">
        <is>
          <t>2025-2026</t>
        </is>
      </c>
      <c r="E3046" s="65" t="inlineStr">
        <is>
          <t>CLI-0668</t>
        </is>
      </c>
      <c r="F3046" s="65" t="inlineStr">
        <is>
          <t>Particulier</t>
        </is>
      </c>
      <c r="G3046" s="65" t="inlineStr">
        <is>
          <t>Toulouse</t>
        </is>
      </c>
      <c r="H3046" s="65" t="inlineStr">
        <is>
          <t>Julien Fabre</t>
        </is>
      </c>
      <c r="I3046" s="65" t="inlineStr">
        <is>
          <t>Plomberie</t>
        </is>
      </c>
      <c r="J3046" s="65" t="inlineStr">
        <is>
          <t>PR-004</t>
        </is>
      </c>
      <c r="K3046" s="65" t="inlineStr">
        <is>
          <t>Remplacement colonne d'évacuation</t>
        </is>
      </c>
      <c r="L3046" s="67" t="n">
        <v>1</v>
      </c>
      <c r="M3046" s="68" t="n">
        <v>5572.29</v>
      </c>
      <c r="N3046" s="65" t="inlineStr">
        <is>
          <t>En cours</t>
        </is>
      </c>
      <c r="O3046" s="66" t="n"/>
      <c r="P3046" s="67" t="n">
        <v>6</v>
      </c>
      <c r="Q3046" s="67" t="n">
        <v>0</v>
      </c>
      <c r="R3046" s="67">
        <f>$I3046</f>
        <v/>
      </c>
      <c r="S3046" s="67">
        <f>$K3046</f>
        <v/>
      </c>
      <c r="T3046" s="67">
        <f>IFERROR(INDEX(Clients!$G$2:$G$1020,MATCH($E3046,Clients!$A$2:$A$1020,0)),"")</f>
        <v/>
      </c>
      <c r="U3046" s="67">
        <f>IFERROR(INDEX(Clients!$I$2:$I$1020,MATCH($E3046,Clients!$A$2:$A$1020,0)),"")</f>
        <v/>
      </c>
      <c r="V3046" s="69">
        <f>1</f>
        <v/>
      </c>
      <c r="W3046" s="69">
        <f>IF($N3046="Accepté",1,0)</f>
        <v/>
      </c>
      <c r="X3046" s="68">
        <f>$M3046*$W3046</f>
        <v/>
      </c>
      <c r="Y3046" s="68">
        <f>IF($N3046="En cours",0,$M3046)</f>
        <v/>
      </c>
      <c r="Z3046" s="69">
        <f>IF($P3046="",0,1)</f>
        <v/>
      </c>
      <c r="AA3046" s="70">
        <f>IF($P3046="",0,$P3046)</f>
        <v/>
      </c>
      <c r="AB3046" s="69">
        <f>IF(AND($P3046&lt;&gt;"",$P3046&lt;=Paramètres!$C$14),1,0)</f>
        <v/>
      </c>
      <c r="AC3046" s="67">
        <f>IF($P3046="","Jamais relancé",IF($P3046&lt;=3,"0-3 j",IF($P3046&lt;=7,"4-7 j",IF($P3046&lt;=15,"8-15 j","Plus de 15 j"))))</f>
        <v/>
      </c>
      <c r="AD3046" s="67">
        <f>IF($M3046&lt;=1000,"Moins de 1 k€",IF($M3046&lt;=5000,"1 à 5 k€",IF($M3046&lt;=15000,"5 à 15 k€","Plus de 15 k€")))</f>
        <v/>
      </c>
    </row>
    <row r="3047">
      <c r="A3047" s="65" t="inlineStr">
        <is>
          <t>DEV-03046</t>
        </is>
      </c>
      <c r="B3047" s="66" t="n">
        <v>46202</v>
      </c>
      <c r="C3047" s="65" t="inlineStr">
        <is>
          <t>2026-06</t>
        </is>
      </c>
      <c r="D3047" s="65" t="inlineStr">
        <is>
          <t>2025-2026</t>
        </is>
      </c>
      <c r="E3047" s="65" t="inlineStr">
        <is>
          <t>CLI-0386</t>
        </is>
      </c>
      <c r="F3047" s="65" t="inlineStr">
        <is>
          <t>Collectivité</t>
        </is>
      </c>
      <c r="G3047" s="65" t="inlineStr">
        <is>
          <t>Bordeaux</t>
        </is>
      </c>
      <c r="H3047" s="65" t="inlineStr">
        <is>
          <t>Karim Belkacem</t>
        </is>
      </c>
      <c r="I3047" s="65" t="inlineStr">
        <is>
          <t>Salle de bain</t>
        </is>
      </c>
      <c r="J3047" s="65" t="inlineStr">
        <is>
          <t>SB-001</t>
        </is>
      </c>
      <c r="K3047" s="65" t="inlineStr">
        <is>
          <t>Rénovation salle de bain complète</t>
        </is>
      </c>
      <c r="L3047" s="67" t="n">
        <v>1</v>
      </c>
      <c r="M3047" s="68" t="n">
        <v>23599.91</v>
      </c>
      <c r="N3047" s="65" t="inlineStr">
        <is>
          <t>En cours</t>
        </is>
      </c>
      <c r="O3047" s="66" t="n"/>
      <c r="P3047" s="67" t="n"/>
      <c r="Q3047" s="67" t="n">
        <v>0</v>
      </c>
      <c r="R3047" s="67">
        <f>$I3047</f>
        <v/>
      </c>
      <c r="S3047" s="67">
        <f>$K3047</f>
        <v/>
      </c>
      <c r="T3047" s="67">
        <f>IFERROR(INDEX(Clients!$G$2:$G$1020,MATCH($E3047,Clients!$A$2:$A$1020,0)),"")</f>
        <v/>
      </c>
      <c r="U3047" s="67">
        <f>IFERROR(INDEX(Clients!$I$2:$I$1020,MATCH($E3047,Clients!$A$2:$A$1020,0)),"")</f>
        <v/>
      </c>
      <c r="V3047" s="69">
        <f>1</f>
        <v/>
      </c>
      <c r="W3047" s="69">
        <f>IF($N3047="Accepté",1,0)</f>
        <v/>
      </c>
      <c r="X3047" s="68">
        <f>$M3047*$W3047</f>
        <v/>
      </c>
      <c r="Y3047" s="68">
        <f>IF($N3047="En cours",0,$M3047)</f>
        <v/>
      </c>
      <c r="Z3047" s="69">
        <f>IF($P3047="",0,1)</f>
        <v/>
      </c>
      <c r="AA3047" s="70">
        <f>IF($P3047="",0,$P3047)</f>
        <v/>
      </c>
      <c r="AB3047" s="69">
        <f>IF(AND($P3047&lt;&gt;"",$P3047&lt;=Paramètres!$C$14),1,0)</f>
        <v/>
      </c>
      <c r="AC3047" s="67">
        <f>IF($P3047="","Jamais relancé",IF($P3047&lt;=3,"0-3 j",IF($P3047&lt;=7,"4-7 j",IF($P3047&lt;=15,"8-15 j","Plus de 15 j"))))</f>
        <v/>
      </c>
      <c r="AD3047" s="67">
        <f>IF($M3047&lt;=1000,"Moins de 1 k€",IF($M3047&lt;=5000,"1 à 5 k€",IF($M3047&lt;=15000,"5 à 15 k€","Plus de 15 k€")))</f>
        <v/>
      </c>
    </row>
    <row r="3048">
      <c r="A3048" s="65" t="inlineStr">
        <is>
          <t>DEV-03047</t>
        </is>
      </c>
      <c r="B3048" s="66" t="n">
        <v>46202</v>
      </c>
      <c r="C3048" s="65" t="inlineStr">
        <is>
          <t>2026-06</t>
        </is>
      </c>
      <c r="D3048" s="65" t="inlineStr">
        <is>
          <t>2025-2026</t>
        </is>
      </c>
      <c r="E3048" s="65" t="inlineStr">
        <is>
          <t>CLI-0977</t>
        </is>
      </c>
      <c r="F3048" s="65" t="inlineStr">
        <is>
          <t>Particulier</t>
        </is>
      </c>
      <c r="G3048" s="65" t="inlineStr">
        <is>
          <t>Montpellier</t>
        </is>
      </c>
      <c r="H3048" s="65" t="inlineStr">
        <is>
          <t>Thomas Rey</t>
        </is>
      </c>
      <c r="I3048" s="65" t="inlineStr">
        <is>
          <t>Électricité</t>
        </is>
      </c>
      <c r="J3048" s="65" t="inlineStr">
        <is>
          <t>EL-002</t>
        </is>
      </c>
      <c r="K3048" s="65" t="inlineStr">
        <is>
          <t>Installation borne de recharge VE</t>
        </is>
      </c>
      <c r="L3048" s="67" t="n">
        <v>1</v>
      </c>
      <c r="M3048" s="68" t="n">
        <v>1745.89</v>
      </c>
      <c r="N3048" s="65" t="inlineStr">
        <is>
          <t>En cours</t>
        </is>
      </c>
      <c r="O3048" s="66" t="n"/>
      <c r="P3048" s="67" t="n"/>
      <c r="Q3048" s="67" t="n">
        <v>0</v>
      </c>
      <c r="R3048" s="67">
        <f>$I3048</f>
        <v/>
      </c>
      <c r="S3048" s="67">
        <f>$K3048</f>
        <v/>
      </c>
      <c r="T3048" s="67">
        <f>IFERROR(INDEX(Clients!$G$2:$G$1020,MATCH($E3048,Clients!$A$2:$A$1020,0)),"")</f>
        <v/>
      </c>
      <c r="U3048" s="67">
        <f>IFERROR(INDEX(Clients!$I$2:$I$1020,MATCH($E3048,Clients!$A$2:$A$1020,0)),"")</f>
        <v/>
      </c>
      <c r="V3048" s="69">
        <f>1</f>
        <v/>
      </c>
      <c r="W3048" s="69">
        <f>IF($N3048="Accepté",1,0)</f>
        <v/>
      </c>
      <c r="X3048" s="68">
        <f>$M3048*$W3048</f>
        <v/>
      </c>
      <c r="Y3048" s="68">
        <f>IF($N3048="En cours",0,$M3048)</f>
        <v/>
      </c>
      <c r="Z3048" s="69">
        <f>IF($P3048="",0,1)</f>
        <v/>
      </c>
      <c r="AA3048" s="70">
        <f>IF($P3048="",0,$P3048)</f>
        <v/>
      </c>
      <c r="AB3048" s="69">
        <f>IF(AND($P3048&lt;&gt;"",$P3048&lt;=Paramètres!$C$14),1,0)</f>
        <v/>
      </c>
      <c r="AC3048" s="67">
        <f>IF($P3048="","Jamais relancé",IF($P3048&lt;=3,"0-3 j",IF($P3048&lt;=7,"4-7 j",IF($P3048&lt;=15,"8-15 j","Plus de 15 j"))))</f>
        <v/>
      </c>
      <c r="AD3048" s="67">
        <f>IF($M3048&lt;=1000,"Moins de 1 k€",IF($M3048&lt;=5000,"1 à 5 k€",IF($M3048&lt;=15000,"5 à 15 k€","Plus de 15 k€")))</f>
        <v/>
      </c>
    </row>
    <row r="3049">
      <c r="A3049" s="65" t="inlineStr">
        <is>
          <t>DEV-03048</t>
        </is>
      </c>
      <c r="B3049" s="66" t="n">
        <v>46202</v>
      </c>
      <c r="C3049" s="65" t="inlineStr">
        <is>
          <t>2026-06</t>
        </is>
      </c>
      <c r="D3049" s="65" t="inlineStr">
        <is>
          <t>2025-2026</t>
        </is>
      </c>
      <c r="E3049" s="65" t="inlineStr">
        <is>
          <t>CLI-0556</t>
        </is>
      </c>
      <c r="F3049" s="65" t="inlineStr">
        <is>
          <t>Professionnel</t>
        </is>
      </c>
      <c r="G3049" s="65" t="inlineStr">
        <is>
          <t>Montpellier</t>
        </is>
      </c>
      <c r="H3049" s="65" t="inlineStr">
        <is>
          <t>Thomas Rey</t>
        </is>
      </c>
      <c r="I3049" s="65" t="inlineStr">
        <is>
          <t>Plomberie</t>
        </is>
      </c>
      <c r="J3049" s="65" t="inlineStr">
        <is>
          <t>PR-003</t>
        </is>
      </c>
      <c r="K3049" s="65" t="inlineStr">
        <is>
          <t>Réfection réseau eau appartement</t>
        </is>
      </c>
      <c r="L3049" s="67" t="n">
        <v>1</v>
      </c>
      <c r="M3049" s="68" t="n">
        <v>5642.01</v>
      </c>
      <c r="N3049" s="65" t="inlineStr">
        <is>
          <t>En cours</t>
        </is>
      </c>
      <c r="O3049" s="66" t="n"/>
      <c r="P3049" s="67" t="n"/>
      <c r="Q3049" s="67" t="n">
        <v>0</v>
      </c>
      <c r="R3049" s="67">
        <f>$I3049</f>
        <v/>
      </c>
      <c r="S3049" s="67">
        <f>$K3049</f>
        <v/>
      </c>
      <c r="T3049" s="67">
        <f>IFERROR(INDEX(Clients!$G$2:$G$1020,MATCH($E3049,Clients!$A$2:$A$1020,0)),"")</f>
        <v/>
      </c>
      <c r="U3049" s="67">
        <f>IFERROR(INDEX(Clients!$I$2:$I$1020,MATCH($E3049,Clients!$A$2:$A$1020,0)),"")</f>
        <v/>
      </c>
      <c r="V3049" s="69">
        <f>1</f>
        <v/>
      </c>
      <c r="W3049" s="69">
        <f>IF($N3049="Accepté",1,0)</f>
        <v/>
      </c>
      <c r="X3049" s="68">
        <f>$M3049*$W3049</f>
        <v/>
      </c>
      <c r="Y3049" s="68">
        <f>IF($N3049="En cours",0,$M3049)</f>
        <v/>
      </c>
      <c r="Z3049" s="69">
        <f>IF($P3049="",0,1)</f>
        <v/>
      </c>
      <c r="AA3049" s="70">
        <f>IF($P3049="",0,$P3049)</f>
        <v/>
      </c>
      <c r="AB3049" s="69">
        <f>IF(AND($P3049&lt;&gt;"",$P3049&lt;=Paramètres!$C$14),1,0)</f>
        <v/>
      </c>
      <c r="AC3049" s="67">
        <f>IF($P3049="","Jamais relancé",IF($P3049&lt;=3,"0-3 j",IF($P3049&lt;=7,"4-7 j",IF($P3049&lt;=15,"8-15 j","Plus de 15 j"))))</f>
        <v/>
      </c>
      <c r="AD3049" s="67">
        <f>IF($M3049&lt;=1000,"Moins de 1 k€",IF($M3049&lt;=5000,"1 à 5 k€",IF($M3049&lt;=15000,"5 à 15 k€","Plus de 15 k€")))</f>
        <v/>
      </c>
    </row>
    <row r="3050">
      <c r="A3050" s="65" t="inlineStr">
        <is>
          <t>DEV-03049</t>
        </is>
      </c>
      <c r="B3050" s="66" t="n">
        <v>46203</v>
      </c>
      <c r="C3050" s="65" t="inlineStr">
        <is>
          <t>2026-06</t>
        </is>
      </c>
      <c r="D3050" s="65" t="inlineStr">
        <is>
          <t>2025-2026</t>
        </is>
      </c>
      <c r="E3050" s="65" t="inlineStr">
        <is>
          <t>CLI-0031</t>
        </is>
      </c>
      <c r="F3050" s="65" t="inlineStr">
        <is>
          <t>Professionnel</t>
        </is>
      </c>
      <c r="G3050" s="65" t="inlineStr">
        <is>
          <t>Bordeaux</t>
        </is>
      </c>
      <c r="H3050" s="65" t="inlineStr">
        <is>
          <t>Sophie Marchand</t>
        </is>
      </c>
      <c r="I3050" s="65" t="inlineStr">
        <is>
          <t>Salle de bain</t>
        </is>
      </c>
      <c r="J3050" s="65" t="inlineStr">
        <is>
          <t>SB-001</t>
        </is>
      </c>
      <c r="K3050" s="65" t="inlineStr">
        <is>
          <t>Rénovation salle de bain complète</t>
        </is>
      </c>
      <c r="L3050" s="67" t="n">
        <v>1</v>
      </c>
      <c r="M3050" s="68" t="n">
        <v>20019.51</v>
      </c>
      <c r="N3050" s="65" t="inlineStr">
        <is>
          <t>Sans réponse</t>
        </is>
      </c>
      <c r="O3050" s="66" t="n">
        <v>46203</v>
      </c>
      <c r="P3050" s="67" t="n">
        <v>9</v>
      </c>
      <c r="Q3050" s="67" t="n">
        <v>0</v>
      </c>
      <c r="R3050" s="67">
        <f>$I3050</f>
        <v/>
      </c>
      <c r="S3050" s="67">
        <f>$K3050</f>
        <v/>
      </c>
      <c r="T3050" s="67">
        <f>IFERROR(INDEX(Clients!$G$2:$G$1020,MATCH($E3050,Clients!$A$2:$A$1020,0)),"")</f>
        <v/>
      </c>
      <c r="U3050" s="67">
        <f>IFERROR(INDEX(Clients!$I$2:$I$1020,MATCH($E3050,Clients!$A$2:$A$1020,0)),"")</f>
        <v/>
      </c>
      <c r="V3050" s="69">
        <f>1</f>
        <v/>
      </c>
      <c r="W3050" s="69">
        <f>IF($N3050="Accepté",1,0)</f>
        <v/>
      </c>
      <c r="X3050" s="68">
        <f>$M3050*$W3050</f>
        <v/>
      </c>
      <c r="Y3050" s="68">
        <f>IF($N3050="En cours",0,$M3050)</f>
        <v/>
      </c>
      <c r="Z3050" s="69">
        <f>IF($P3050="",0,1)</f>
        <v/>
      </c>
      <c r="AA3050" s="70">
        <f>IF($P3050="",0,$P3050)</f>
        <v/>
      </c>
      <c r="AB3050" s="69">
        <f>IF(AND($P3050&lt;&gt;"",$P3050&lt;=Paramètres!$C$14),1,0)</f>
        <v/>
      </c>
      <c r="AC3050" s="67">
        <f>IF($P3050="","Jamais relancé",IF($P3050&lt;=3,"0-3 j",IF($P3050&lt;=7,"4-7 j",IF($P3050&lt;=15,"8-15 j","Plus de 15 j"))))</f>
        <v/>
      </c>
      <c r="AD3050" s="67">
        <f>IF($M3050&lt;=1000,"Moins de 1 k€",IF($M3050&lt;=5000,"1 à 5 k€",IF($M3050&lt;=15000,"5 à 15 k€","Plus de 15 k€")))</f>
        <v/>
      </c>
    </row>
    <row r="3051">
      <c r="A3051" s="65" t="inlineStr">
        <is>
          <t>DEV-03050</t>
        </is>
      </c>
      <c r="B3051" s="66" t="n">
        <v>46203</v>
      </c>
      <c r="C3051" s="65" t="inlineStr">
        <is>
          <t>2026-06</t>
        </is>
      </c>
      <c r="D3051" s="65" t="inlineStr">
        <is>
          <t>2025-2026</t>
        </is>
      </c>
      <c r="E3051" s="65" t="inlineStr">
        <is>
          <t>CLI-0192</t>
        </is>
      </c>
      <c r="F3051" s="65" t="inlineStr">
        <is>
          <t>Particulier</t>
        </is>
      </c>
      <c r="G3051" s="65" t="inlineStr">
        <is>
          <t>Toulouse</t>
        </is>
      </c>
      <c r="H3051" s="65" t="inlineStr">
        <is>
          <t>Nadia Cherif</t>
        </is>
      </c>
      <c r="I3051" s="65" t="inlineStr">
        <is>
          <t>Électricité</t>
        </is>
      </c>
      <c r="J3051" s="65" t="inlineStr">
        <is>
          <t>EL-003</t>
        </is>
      </c>
      <c r="K3051" s="65" t="inlineStr">
        <is>
          <t>Rénovation électrique complète</t>
        </is>
      </c>
      <c r="L3051" s="67" t="n">
        <v>1</v>
      </c>
      <c r="M3051" s="68" t="n">
        <v>8708.870000000001</v>
      </c>
      <c r="N3051" s="65" t="inlineStr">
        <is>
          <t>En cours</t>
        </is>
      </c>
      <c r="O3051" s="66" t="n"/>
      <c r="P3051" s="67" t="n">
        <v>2</v>
      </c>
      <c r="Q3051" s="67" t="n">
        <v>0</v>
      </c>
      <c r="R3051" s="67">
        <f>$I3051</f>
        <v/>
      </c>
      <c r="S3051" s="67">
        <f>$K3051</f>
        <v/>
      </c>
      <c r="T3051" s="67">
        <f>IFERROR(INDEX(Clients!$G$2:$G$1020,MATCH($E3051,Clients!$A$2:$A$1020,0)),"")</f>
        <v/>
      </c>
      <c r="U3051" s="67">
        <f>IFERROR(INDEX(Clients!$I$2:$I$1020,MATCH($E3051,Clients!$A$2:$A$1020,0)),"")</f>
        <v/>
      </c>
      <c r="V3051" s="69">
        <f>1</f>
        <v/>
      </c>
      <c r="W3051" s="69">
        <f>IF($N3051="Accepté",1,0)</f>
        <v/>
      </c>
      <c r="X3051" s="68">
        <f>$M3051*$W3051</f>
        <v/>
      </c>
      <c r="Y3051" s="68">
        <f>IF($N3051="En cours",0,$M3051)</f>
        <v/>
      </c>
      <c r="Z3051" s="69">
        <f>IF($P3051="",0,1)</f>
        <v/>
      </c>
      <c r="AA3051" s="70">
        <f>IF($P3051="",0,$P3051)</f>
        <v/>
      </c>
      <c r="AB3051" s="69">
        <f>IF(AND($P3051&lt;&gt;"",$P3051&lt;=Paramètres!$C$14),1,0)</f>
        <v/>
      </c>
      <c r="AC3051" s="67">
        <f>IF($P3051="","Jamais relancé",IF($P3051&lt;=3,"0-3 j",IF($P3051&lt;=7,"4-7 j",IF($P3051&lt;=15,"8-15 j","Plus de 15 j"))))</f>
        <v/>
      </c>
      <c r="AD3051" s="67">
        <f>IF($M3051&lt;=1000,"Moins de 1 k€",IF($M3051&lt;=5000,"1 à 5 k€",IF($M3051&lt;=15000,"5 à 15 k€","Plus de 15 k€")))</f>
        <v/>
      </c>
    </row>
    <row r="3052">
      <c r="A3052" s="65" t="inlineStr">
        <is>
          <t>DEV-03051</t>
        </is>
      </c>
      <c r="B3052" s="66" t="n">
        <v>46203</v>
      </c>
      <c r="C3052" s="65" t="inlineStr">
        <is>
          <t>2026-06</t>
        </is>
      </c>
      <c r="D3052" s="65" t="inlineStr">
        <is>
          <t>2025-2026</t>
        </is>
      </c>
      <c r="E3052" s="65" t="inlineStr">
        <is>
          <t>CLI-0194</t>
        </is>
      </c>
      <c r="F3052" s="65" t="inlineStr">
        <is>
          <t>Syndic</t>
        </is>
      </c>
      <c r="G3052" s="65" t="inlineStr">
        <is>
          <t>Toulouse</t>
        </is>
      </c>
      <c r="H3052" s="65" t="inlineStr">
        <is>
          <t>Nadia Cherif</t>
        </is>
      </c>
      <c r="I3052" s="65" t="inlineStr">
        <is>
          <t>Électricité</t>
        </is>
      </c>
      <c r="J3052" s="65" t="inlineStr">
        <is>
          <t>EL-003</t>
        </is>
      </c>
      <c r="K3052" s="65" t="inlineStr">
        <is>
          <t>Rénovation électrique complète</t>
        </is>
      </c>
      <c r="L3052" s="67" t="n">
        <v>1</v>
      </c>
      <c r="M3052" s="68" t="n">
        <v>21278.59</v>
      </c>
      <c r="N3052" s="65" t="inlineStr">
        <is>
          <t>Sans réponse</t>
        </is>
      </c>
      <c r="O3052" s="66" t="n">
        <v>46203</v>
      </c>
      <c r="P3052" s="67" t="n">
        <v>11</v>
      </c>
      <c r="Q3052" s="67" t="n">
        <v>0</v>
      </c>
      <c r="R3052" s="67">
        <f>$I3052</f>
        <v/>
      </c>
      <c r="S3052" s="67">
        <f>$K3052</f>
        <v/>
      </c>
      <c r="T3052" s="67">
        <f>IFERROR(INDEX(Clients!$G$2:$G$1020,MATCH($E3052,Clients!$A$2:$A$1020,0)),"")</f>
        <v/>
      </c>
      <c r="U3052" s="67">
        <f>IFERROR(INDEX(Clients!$I$2:$I$1020,MATCH($E3052,Clients!$A$2:$A$1020,0)),"")</f>
        <v/>
      </c>
      <c r="V3052" s="69">
        <f>1</f>
        <v/>
      </c>
      <c r="W3052" s="69">
        <f>IF($N3052="Accepté",1,0)</f>
        <v/>
      </c>
      <c r="X3052" s="68">
        <f>$M3052*$W3052</f>
        <v/>
      </c>
      <c r="Y3052" s="68">
        <f>IF($N3052="En cours",0,$M3052)</f>
        <v/>
      </c>
      <c r="Z3052" s="69">
        <f>IF($P3052="",0,1)</f>
        <v/>
      </c>
      <c r="AA3052" s="70">
        <f>IF($P3052="",0,$P3052)</f>
        <v/>
      </c>
      <c r="AB3052" s="69">
        <f>IF(AND($P3052&lt;&gt;"",$P3052&lt;=Paramètres!$C$14),1,0)</f>
        <v/>
      </c>
      <c r="AC3052" s="67">
        <f>IF($P3052="","Jamais relancé",IF($P3052&lt;=3,"0-3 j",IF($P3052&lt;=7,"4-7 j",IF($P3052&lt;=15,"8-15 j","Plus de 15 j"))))</f>
        <v/>
      </c>
      <c r="AD3052" s="67">
        <f>IF($M3052&lt;=1000,"Moins de 1 k€",IF($M3052&lt;=5000,"1 à 5 k€",IF($M3052&lt;=15000,"5 à 15 k€","Plus de 15 k€")))</f>
        <v/>
      </c>
    </row>
    <row r="3053">
      <c r="A3053" s="65" t="inlineStr">
        <is>
          <t>DEV-03052</t>
        </is>
      </c>
      <c r="B3053" s="66" t="n">
        <v>46203</v>
      </c>
      <c r="C3053" s="65" t="inlineStr">
        <is>
          <t>2026-06</t>
        </is>
      </c>
      <c r="D3053" s="65" t="inlineStr">
        <is>
          <t>2025-2026</t>
        </is>
      </c>
      <c r="E3053" s="65" t="inlineStr">
        <is>
          <t>CLI-0810</t>
        </is>
      </c>
      <c r="F3053" s="65" t="inlineStr">
        <is>
          <t>Particulier</t>
        </is>
      </c>
      <c r="G3053" s="65" t="inlineStr">
        <is>
          <t>Montpellier</t>
        </is>
      </c>
      <c r="H3053" s="65" t="inlineStr">
        <is>
          <t>Thomas Rey</t>
        </is>
      </c>
      <c r="I3053" s="65" t="inlineStr">
        <is>
          <t>Plomberie</t>
        </is>
      </c>
      <c r="J3053" s="65" t="inlineStr">
        <is>
          <t>PR-004</t>
        </is>
      </c>
      <c r="K3053" s="65" t="inlineStr">
        <is>
          <t>Remplacement colonne d'évacuation</t>
        </is>
      </c>
      <c r="L3053" s="67" t="n">
        <v>1</v>
      </c>
      <c r="M3053" s="68" t="n">
        <v>6227.32</v>
      </c>
      <c r="N3053" s="65" t="inlineStr">
        <is>
          <t>Refusé</t>
        </is>
      </c>
      <c r="O3053" s="66" t="n">
        <v>46203</v>
      </c>
      <c r="P3053" s="67" t="n"/>
      <c r="Q3053" s="67" t="n">
        <v>0</v>
      </c>
      <c r="R3053" s="67">
        <f>$I3053</f>
        <v/>
      </c>
      <c r="S3053" s="67">
        <f>$K3053</f>
        <v/>
      </c>
      <c r="T3053" s="67">
        <f>IFERROR(INDEX(Clients!$G$2:$G$1020,MATCH($E3053,Clients!$A$2:$A$1020,0)),"")</f>
        <v/>
      </c>
      <c r="U3053" s="67">
        <f>IFERROR(INDEX(Clients!$I$2:$I$1020,MATCH($E3053,Clients!$A$2:$A$1020,0)),"")</f>
        <v/>
      </c>
      <c r="V3053" s="69">
        <f>1</f>
        <v/>
      </c>
      <c r="W3053" s="69">
        <f>IF($N3053="Accepté",1,0)</f>
        <v/>
      </c>
      <c r="X3053" s="68">
        <f>$M3053*$W3053</f>
        <v/>
      </c>
      <c r="Y3053" s="68">
        <f>IF($N3053="En cours",0,$M3053)</f>
        <v/>
      </c>
      <c r="Z3053" s="69">
        <f>IF($P3053="",0,1)</f>
        <v/>
      </c>
      <c r="AA3053" s="70">
        <f>IF($P3053="",0,$P3053)</f>
        <v/>
      </c>
      <c r="AB3053" s="69">
        <f>IF(AND($P3053&lt;&gt;"",$P3053&lt;=Paramètres!$C$14),1,0)</f>
        <v/>
      </c>
      <c r="AC3053" s="67">
        <f>IF($P3053="","Jamais relancé",IF($P3053&lt;=3,"0-3 j",IF($P3053&lt;=7,"4-7 j",IF($P3053&lt;=15,"8-15 j","Plus de 15 j"))))</f>
        <v/>
      </c>
      <c r="AD3053" s="67">
        <f>IF($M3053&lt;=1000,"Moins de 1 k€",IF($M3053&lt;=5000,"1 à 5 k€",IF($M3053&lt;=15000,"5 à 15 k€","Plus de 15 k€")))</f>
        <v/>
      </c>
    </row>
  </sheetData>
  <autoFilter ref="A1:Q30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8C4CE"/>
    <outlinePr summaryBelow="1" summaryRight="1"/>
    <pageSetUpPr/>
  </sheetPr>
  <dimension ref="A1:K3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</cols>
  <sheetData>
    <row r="1" ht="30" customHeight="1">
      <c r="A1" s="30" t="inlineStr">
        <is>
          <t>Relance id</t>
        </is>
      </c>
      <c r="B1" s="30" t="inlineStr">
        <is>
          <t>Devis id</t>
        </is>
      </c>
      <c r="C1" s="30" t="inlineStr">
        <is>
          <t>Date relance</t>
        </is>
      </c>
      <c r="D1" s="30" t="inlineStr">
        <is>
          <t>Mois</t>
        </is>
      </c>
      <c r="E1" s="30" t="inlineStr">
        <is>
          <t>Exercice</t>
        </is>
      </c>
      <c r="F1" s="30" t="inlineStr">
        <is>
          <t>Rang</t>
        </is>
      </c>
      <c r="G1" s="30" t="inlineStr">
        <is>
          <t>Canal</t>
        </is>
      </c>
      <c r="H1" s="30" t="inlineStr">
        <is>
          <t>Agence</t>
        </is>
      </c>
      <c r="I1" s="30" t="inlineStr">
        <is>
          <t>Commercial</t>
        </is>
      </c>
      <c r="J1" s="30" t="inlineStr">
        <is>
          <t>Issue</t>
        </is>
      </c>
      <c r="K1" s="30" t="inlineStr">
        <is>
          <t>Duree min</t>
        </is>
      </c>
    </row>
    <row r="2">
      <c r="A2" s="65" t="inlineStr">
        <is>
          <t>REL-00001</t>
        </is>
      </c>
      <c r="B2" s="65" t="inlineStr">
        <is>
          <t>DEV-00001</t>
        </is>
      </c>
      <c r="C2" s="66" t="n">
        <v>44747</v>
      </c>
      <c r="D2" s="65" t="inlineStr">
        <is>
          <t>2022-07</t>
        </is>
      </c>
      <c r="E2" s="65" t="inlineStr">
        <is>
          <t>2022-2023</t>
        </is>
      </c>
      <c r="F2" s="67" t="n">
        <v>1</v>
      </c>
      <c r="G2" s="65" t="inlineStr">
        <is>
          <t>Email</t>
        </is>
      </c>
      <c r="H2" s="65" t="inlineStr">
        <is>
          <t>Toulouse</t>
        </is>
      </c>
      <c r="I2" s="65" t="inlineStr">
        <is>
          <t>Julien Fabre</t>
        </is>
      </c>
      <c r="J2" s="65" t="inlineStr">
        <is>
          <t>Rappel demandé</t>
        </is>
      </c>
      <c r="K2" s="70" t="n">
        <v>4.3</v>
      </c>
    </row>
    <row r="3">
      <c r="A3" s="65" t="inlineStr">
        <is>
          <t>REL-00002</t>
        </is>
      </c>
      <c r="B3" s="65" t="inlineStr">
        <is>
          <t>DEV-00001</t>
        </is>
      </c>
      <c r="C3" s="66" t="n">
        <v>44756</v>
      </c>
      <c r="D3" s="65" t="inlineStr">
        <is>
          <t>2022-07</t>
        </is>
      </c>
      <c r="E3" s="65" t="inlineStr">
        <is>
          <t>2022-2023</t>
        </is>
      </c>
      <c r="F3" s="67" t="n">
        <v>2</v>
      </c>
      <c r="G3" s="65" t="inlineStr">
        <is>
          <t>Téléphone</t>
        </is>
      </c>
      <c r="H3" s="65" t="inlineStr">
        <is>
          <t>Toulouse</t>
        </is>
      </c>
      <c r="I3" s="65" t="inlineStr">
        <is>
          <t>Julien Fabre</t>
        </is>
      </c>
      <c r="J3" s="65" t="inlineStr">
        <is>
          <t>Injoignable</t>
        </is>
      </c>
      <c r="K3" s="70" t="n">
        <v>10.9</v>
      </c>
    </row>
    <row r="4">
      <c r="A4" s="65" t="inlineStr">
        <is>
          <t>REL-00003</t>
        </is>
      </c>
      <c r="B4" s="65" t="inlineStr">
        <is>
          <t>DEV-00002</t>
        </is>
      </c>
      <c r="C4" s="66" t="n">
        <v>44744</v>
      </c>
      <c r="D4" s="65" t="inlineStr">
        <is>
          <t>2022-07</t>
        </is>
      </c>
      <c r="E4" s="65" t="inlineStr">
        <is>
          <t>2022-2023</t>
        </is>
      </c>
      <c r="F4" s="67" t="n">
        <v>1</v>
      </c>
      <c r="G4" s="65" t="inlineStr">
        <is>
          <t>Email</t>
        </is>
      </c>
      <c r="H4" s="65" t="inlineStr">
        <is>
          <t>Bordeaux</t>
        </is>
      </c>
      <c r="I4" s="65" t="inlineStr">
        <is>
          <t>Sophie Marchand</t>
        </is>
      </c>
      <c r="J4" s="65" t="inlineStr">
        <is>
          <t>Refus signifié</t>
        </is>
      </c>
      <c r="K4" s="70" t="n">
        <v>1.4</v>
      </c>
    </row>
    <row r="5">
      <c r="A5" s="65" t="inlineStr">
        <is>
          <t>REL-00004</t>
        </is>
      </c>
      <c r="B5" s="65" t="inlineStr">
        <is>
          <t>DEV-00004</t>
        </is>
      </c>
      <c r="C5" s="66" t="n">
        <v>44756</v>
      </c>
      <c r="D5" s="65" t="inlineStr">
        <is>
          <t>2022-07</t>
        </is>
      </c>
      <c r="E5" s="65" t="inlineStr">
        <is>
          <t>2022-2023</t>
        </is>
      </c>
      <c r="F5" s="67" t="n">
        <v>1</v>
      </c>
      <c r="G5" s="65" t="inlineStr">
        <is>
          <t>Email</t>
        </is>
      </c>
      <c r="H5" s="65" t="inlineStr">
        <is>
          <t>Toulouse</t>
        </is>
      </c>
      <c r="I5" s="65" t="inlineStr">
        <is>
          <t>Julien Fabre</t>
        </is>
      </c>
      <c r="J5" s="65" t="inlineStr">
        <is>
          <t>Sans réponse</t>
        </is>
      </c>
      <c r="K5" s="70" t="n">
        <v>1.5</v>
      </c>
    </row>
    <row r="6">
      <c r="A6" s="65" t="inlineStr">
        <is>
          <t>REL-00005</t>
        </is>
      </c>
      <c r="B6" s="65" t="inlineStr">
        <is>
          <t>DEV-00004</t>
        </is>
      </c>
      <c r="C6" s="66" t="n">
        <v>44767</v>
      </c>
      <c r="D6" s="65" t="inlineStr">
        <is>
          <t>2022-07</t>
        </is>
      </c>
      <c r="E6" s="65" t="inlineStr">
        <is>
          <t>2022-2023</t>
        </is>
      </c>
      <c r="F6" s="67" t="n">
        <v>2</v>
      </c>
      <c r="G6" s="65" t="inlineStr">
        <is>
          <t>SMS</t>
        </is>
      </c>
      <c r="H6" s="65" t="inlineStr">
        <is>
          <t>Toulouse</t>
        </is>
      </c>
      <c r="I6" s="65" t="inlineStr">
        <is>
          <t>Julien Fabre</t>
        </is>
      </c>
      <c r="J6" s="65" t="inlineStr">
        <is>
          <t>Refus signifié</t>
        </is>
      </c>
      <c r="K6" s="70" t="n">
        <v>1.7</v>
      </c>
    </row>
    <row r="7">
      <c r="A7" s="65" t="inlineStr">
        <is>
          <t>REL-00006</t>
        </is>
      </c>
      <c r="B7" s="65" t="inlineStr">
        <is>
          <t>DEV-00006</t>
        </is>
      </c>
      <c r="C7" s="66" t="n">
        <v>44748</v>
      </c>
      <c r="D7" s="65" t="inlineStr">
        <is>
          <t>2022-07</t>
        </is>
      </c>
      <c r="E7" s="65" t="inlineStr">
        <is>
          <t>2022-2023</t>
        </is>
      </c>
      <c r="F7" s="67" t="n">
        <v>1</v>
      </c>
      <c r="G7" s="65" t="inlineStr">
        <is>
          <t>SMS</t>
        </is>
      </c>
      <c r="H7" s="65" t="inlineStr">
        <is>
          <t>Bordeaux</t>
        </is>
      </c>
      <c r="I7" s="65" t="inlineStr">
        <is>
          <t>Sophie Marchand</t>
        </is>
      </c>
      <c r="J7" s="65" t="inlineStr">
        <is>
          <t>Sans réponse</t>
        </is>
      </c>
      <c r="K7" s="70" t="n">
        <v>4</v>
      </c>
    </row>
    <row r="8">
      <c r="A8" s="65" t="inlineStr">
        <is>
          <t>REL-00007</t>
        </is>
      </c>
      <c r="B8" s="65" t="inlineStr">
        <is>
          <t>DEV-00006</t>
        </is>
      </c>
      <c r="C8" s="66" t="n">
        <v>44757</v>
      </c>
      <c r="D8" s="65" t="inlineStr">
        <is>
          <t>2022-07</t>
        </is>
      </c>
      <c r="E8" s="65" t="inlineStr">
        <is>
          <t>2022-2023</t>
        </is>
      </c>
      <c r="F8" s="67" t="n">
        <v>2</v>
      </c>
      <c r="G8" s="65" t="inlineStr">
        <is>
          <t>Email</t>
        </is>
      </c>
      <c r="H8" s="65" t="inlineStr">
        <is>
          <t>Bordeaux</t>
        </is>
      </c>
      <c r="I8" s="65" t="inlineStr">
        <is>
          <t>Sophie Marchand</t>
        </is>
      </c>
      <c r="J8" s="65" t="inlineStr">
        <is>
          <t>Accord obtenu</t>
        </is>
      </c>
      <c r="K8" s="70" t="n">
        <v>2.2</v>
      </c>
    </row>
    <row r="9">
      <c r="A9" s="65" t="inlineStr">
        <is>
          <t>REL-00008</t>
        </is>
      </c>
      <c r="B9" s="65" t="inlineStr">
        <is>
          <t>DEV-00007</t>
        </is>
      </c>
      <c r="C9" s="66" t="n">
        <v>44749</v>
      </c>
      <c r="D9" s="65" t="inlineStr">
        <is>
          <t>2022-07</t>
        </is>
      </c>
      <c r="E9" s="65" t="inlineStr">
        <is>
          <t>2022-2023</t>
        </is>
      </c>
      <c r="F9" s="67" t="n">
        <v>1</v>
      </c>
      <c r="G9" s="65" t="inlineStr">
        <is>
          <t>Téléphone</t>
        </is>
      </c>
      <c r="H9" s="65" t="inlineStr">
        <is>
          <t>Bordeaux</t>
        </is>
      </c>
      <c r="I9" s="65" t="inlineStr">
        <is>
          <t>Karim Belkacem</t>
        </is>
      </c>
      <c r="J9" s="65" t="inlineStr">
        <is>
          <t>Refus signifié</t>
        </is>
      </c>
      <c r="K9" s="70" t="n">
        <v>7.8</v>
      </c>
    </row>
    <row r="10">
      <c r="A10" s="65" t="inlineStr">
        <is>
          <t>REL-00009</t>
        </is>
      </c>
      <c r="B10" s="65" t="inlineStr">
        <is>
          <t>DEV-00008</t>
        </is>
      </c>
      <c r="C10" s="66" t="n">
        <v>44751</v>
      </c>
      <c r="D10" s="65" t="inlineStr">
        <is>
          <t>2022-07</t>
        </is>
      </c>
      <c r="E10" s="65" t="inlineStr">
        <is>
          <t>2022-2023</t>
        </is>
      </c>
      <c r="F10" s="67" t="n">
        <v>1</v>
      </c>
      <c r="G10" s="65" t="inlineStr">
        <is>
          <t>Email</t>
        </is>
      </c>
      <c r="H10" s="65" t="inlineStr">
        <is>
          <t>Bordeaux</t>
        </is>
      </c>
      <c r="I10" s="65" t="inlineStr">
        <is>
          <t>Karim Belkacem</t>
        </is>
      </c>
      <c r="J10" s="65" t="inlineStr">
        <is>
          <t>Accord obtenu</t>
        </is>
      </c>
      <c r="K10" s="70" t="n">
        <v>4.4</v>
      </c>
    </row>
    <row r="11">
      <c r="A11" s="65" t="inlineStr">
        <is>
          <t>REL-00010</t>
        </is>
      </c>
      <c r="B11" s="65" t="inlineStr">
        <is>
          <t>DEV-00009</t>
        </is>
      </c>
      <c r="C11" s="66" t="n">
        <v>44756</v>
      </c>
      <c r="D11" s="65" t="inlineStr">
        <is>
          <t>2022-07</t>
        </is>
      </c>
      <c r="E11" s="65" t="inlineStr">
        <is>
          <t>2022-2023</t>
        </is>
      </c>
      <c r="F11" s="67" t="n">
        <v>1</v>
      </c>
      <c r="G11" s="65" t="inlineStr">
        <is>
          <t>Téléphone</t>
        </is>
      </c>
      <c r="H11" s="65" t="inlineStr">
        <is>
          <t>Toulouse</t>
        </is>
      </c>
      <c r="I11" s="65" t="inlineStr">
        <is>
          <t>Julien Fabre</t>
        </is>
      </c>
      <c r="J11" s="65" t="inlineStr">
        <is>
          <t>Sans réponse</t>
        </is>
      </c>
      <c r="K11" s="70" t="n">
        <v>8.6</v>
      </c>
    </row>
    <row r="12">
      <c r="A12" s="65" t="inlineStr">
        <is>
          <t>REL-00011</t>
        </is>
      </c>
      <c r="B12" s="65" t="inlineStr">
        <is>
          <t>DEV-00009</t>
        </is>
      </c>
      <c r="C12" s="66" t="n">
        <v>44761</v>
      </c>
      <c r="D12" s="65" t="inlineStr">
        <is>
          <t>2022-07</t>
        </is>
      </c>
      <c r="E12" s="65" t="inlineStr">
        <is>
          <t>2022-2023</t>
        </is>
      </c>
      <c r="F12" s="67" t="n">
        <v>2</v>
      </c>
      <c r="G12" s="65" t="inlineStr">
        <is>
          <t>Téléphone</t>
        </is>
      </c>
      <c r="H12" s="65" t="inlineStr">
        <is>
          <t>Toulouse</t>
        </is>
      </c>
      <c r="I12" s="65" t="inlineStr">
        <is>
          <t>Julien Fabre</t>
        </is>
      </c>
      <c r="J12" s="65" t="inlineStr">
        <is>
          <t>Refus signifié</t>
        </is>
      </c>
      <c r="K12" s="70" t="n">
        <v>4.2</v>
      </c>
    </row>
    <row r="13">
      <c r="A13" s="65" t="inlineStr">
        <is>
          <t>REL-00012</t>
        </is>
      </c>
      <c r="B13" s="65" t="inlineStr">
        <is>
          <t>DEV-00010</t>
        </is>
      </c>
      <c r="C13" s="66" t="n">
        <v>44751</v>
      </c>
      <c r="D13" s="65" t="inlineStr">
        <is>
          <t>2022-07</t>
        </is>
      </c>
      <c r="E13" s="65" t="inlineStr">
        <is>
          <t>2022-2023</t>
        </is>
      </c>
      <c r="F13" s="67" t="n">
        <v>1</v>
      </c>
      <c r="G13" s="65" t="inlineStr">
        <is>
          <t>Email</t>
        </is>
      </c>
      <c r="H13" s="65" t="inlineStr">
        <is>
          <t>Bordeaux</t>
        </is>
      </c>
      <c r="I13" s="65" t="inlineStr">
        <is>
          <t>Karim Belkacem</t>
        </is>
      </c>
      <c r="J13" s="65" t="inlineStr">
        <is>
          <t>Sans réponse</t>
        </is>
      </c>
      <c r="K13" s="70" t="n">
        <v>4.4</v>
      </c>
    </row>
    <row r="14">
      <c r="A14" s="65" t="inlineStr">
        <is>
          <t>REL-00013</t>
        </is>
      </c>
      <c r="B14" s="65" t="inlineStr">
        <is>
          <t>DEV-00010</t>
        </is>
      </c>
      <c r="C14" s="66" t="n">
        <v>44765</v>
      </c>
      <c r="D14" s="65" t="inlineStr">
        <is>
          <t>2022-07</t>
        </is>
      </c>
      <c r="E14" s="65" t="inlineStr">
        <is>
          <t>2022-2023</t>
        </is>
      </c>
      <c r="F14" s="67" t="n">
        <v>2</v>
      </c>
      <c r="G14" s="65" t="inlineStr">
        <is>
          <t>Email</t>
        </is>
      </c>
      <c r="H14" s="65" t="inlineStr">
        <is>
          <t>Bordeaux</t>
        </is>
      </c>
      <c r="I14" s="65" t="inlineStr">
        <is>
          <t>Karim Belkacem</t>
        </is>
      </c>
      <c r="J14" s="65" t="inlineStr">
        <is>
          <t>Négociation en cours</t>
        </is>
      </c>
      <c r="K14" s="70" t="n">
        <v>4.7</v>
      </c>
    </row>
    <row r="15">
      <c r="A15" s="65" t="inlineStr">
        <is>
          <t>REL-00014</t>
        </is>
      </c>
      <c r="B15" s="65" t="inlineStr">
        <is>
          <t>DEV-00010</t>
        </is>
      </c>
      <c r="C15" s="66" t="n">
        <v>44776</v>
      </c>
      <c r="D15" s="65" t="inlineStr">
        <is>
          <t>2022-08</t>
        </is>
      </c>
      <c r="E15" s="65" t="inlineStr">
        <is>
          <t>2022-2023</t>
        </is>
      </c>
      <c r="F15" s="67" t="n">
        <v>3</v>
      </c>
      <c r="G15" s="65" t="inlineStr">
        <is>
          <t>Email</t>
        </is>
      </c>
      <c r="H15" s="65" t="inlineStr">
        <is>
          <t>Bordeaux</t>
        </is>
      </c>
      <c r="I15" s="65" t="inlineStr">
        <is>
          <t>Karim Belkacem</t>
        </is>
      </c>
      <c r="J15" s="65" t="inlineStr">
        <is>
          <t>Accord obtenu</t>
        </is>
      </c>
      <c r="K15" s="70" t="n">
        <v>3.1</v>
      </c>
    </row>
    <row r="16">
      <c r="A16" s="65" t="inlineStr">
        <is>
          <t>REL-00015</t>
        </is>
      </c>
      <c r="B16" s="65" t="inlineStr">
        <is>
          <t>DEV-00013</t>
        </is>
      </c>
      <c r="C16" s="66" t="n">
        <v>44754</v>
      </c>
      <c r="D16" s="65" t="inlineStr">
        <is>
          <t>2022-07</t>
        </is>
      </c>
      <c r="E16" s="65" t="inlineStr">
        <is>
          <t>2022-2023</t>
        </is>
      </c>
      <c r="F16" s="67" t="n">
        <v>1</v>
      </c>
      <c r="G16" s="65" t="inlineStr">
        <is>
          <t>Email</t>
        </is>
      </c>
      <c r="H16" s="65" t="inlineStr">
        <is>
          <t>Toulouse</t>
        </is>
      </c>
      <c r="I16" s="65" t="inlineStr">
        <is>
          <t>Julien Fabre</t>
        </is>
      </c>
      <c r="J16" s="65" t="inlineStr">
        <is>
          <t>Refus signifié</t>
        </is>
      </c>
      <c r="K16" s="70" t="n">
        <v>2.6</v>
      </c>
    </row>
    <row r="17">
      <c r="A17" s="65" t="inlineStr">
        <is>
          <t>REL-00016</t>
        </is>
      </c>
      <c r="B17" s="65" t="inlineStr">
        <is>
          <t>DEV-00014</t>
        </is>
      </c>
      <c r="C17" s="66" t="n">
        <v>44755</v>
      </c>
      <c r="D17" s="65" t="inlineStr">
        <is>
          <t>2022-07</t>
        </is>
      </c>
      <c r="E17" s="65" t="inlineStr">
        <is>
          <t>2022-2023</t>
        </is>
      </c>
      <c r="F17" s="67" t="n">
        <v>1</v>
      </c>
      <c r="G17" s="65" t="inlineStr">
        <is>
          <t>Téléphone</t>
        </is>
      </c>
      <c r="H17" s="65" t="inlineStr">
        <is>
          <t>Bordeaux</t>
        </is>
      </c>
      <c r="I17" s="65" t="inlineStr">
        <is>
          <t>Karim Belkacem</t>
        </is>
      </c>
      <c r="J17" s="65" t="inlineStr">
        <is>
          <t>Accord obtenu</t>
        </is>
      </c>
      <c r="K17" s="70" t="n">
        <v>13.7</v>
      </c>
    </row>
    <row r="18">
      <c r="A18" s="65" t="inlineStr">
        <is>
          <t>REL-00017</t>
        </is>
      </c>
      <c r="B18" s="65" t="inlineStr">
        <is>
          <t>DEV-00015</t>
        </is>
      </c>
      <c r="C18" s="66" t="n">
        <v>44757</v>
      </c>
      <c r="D18" s="65" t="inlineStr">
        <is>
          <t>2022-07</t>
        </is>
      </c>
      <c r="E18" s="65" t="inlineStr">
        <is>
          <t>2022-2023</t>
        </is>
      </c>
      <c r="F18" s="67" t="n">
        <v>1</v>
      </c>
      <c r="G18" s="65" t="inlineStr">
        <is>
          <t>Email</t>
        </is>
      </c>
      <c r="H18" s="65" t="inlineStr">
        <is>
          <t>Bordeaux</t>
        </is>
      </c>
      <c r="I18" s="65" t="inlineStr">
        <is>
          <t>Sophie Marchand</t>
        </is>
      </c>
      <c r="J18" s="65" t="inlineStr">
        <is>
          <t>Négociation en cours</t>
        </is>
      </c>
      <c r="K18" s="70" t="n">
        <v>2.9</v>
      </c>
    </row>
    <row r="19">
      <c r="A19" s="65" t="inlineStr">
        <is>
          <t>REL-00018</t>
        </is>
      </c>
      <c r="B19" s="65" t="inlineStr">
        <is>
          <t>DEV-00016</t>
        </is>
      </c>
      <c r="C19" s="66" t="n">
        <v>44760</v>
      </c>
      <c r="D19" s="65" t="inlineStr">
        <is>
          <t>2022-07</t>
        </is>
      </c>
      <c r="E19" s="65" t="inlineStr">
        <is>
          <t>2022-2023</t>
        </is>
      </c>
      <c r="F19" s="67" t="n">
        <v>1</v>
      </c>
      <c r="G19" s="65" t="inlineStr">
        <is>
          <t>Email</t>
        </is>
      </c>
      <c r="H19" s="65" t="inlineStr">
        <is>
          <t>Bordeaux</t>
        </is>
      </c>
      <c r="I19" s="65" t="inlineStr">
        <is>
          <t>Karim Belkacem</t>
        </is>
      </c>
      <c r="J19" s="65" t="inlineStr">
        <is>
          <t>Injoignable</t>
        </is>
      </c>
      <c r="K19" s="70" t="n">
        <v>4.5</v>
      </c>
    </row>
    <row r="20">
      <c r="A20" s="65" t="inlineStr">
        <is>
          <t>REL-00019</t>
        </is>
      </c>
      <c r="B20" s="65" t="inlineStr">
        <is>
          <t>DEV-00017</t>
        </is>
      </c>
      <c r="C20" s="66" t="n">
        <v>44764</v>
      </c>
      <c r="D20" s="65" t="inlineStr">
        <is>
          <t>2022-07</t>
        </is>
      </c>
      <c r="E20" s="65" t="inlineStr">
        <is>
          <t>2022-2023</t>
        </is>
      </c>
      <c r="F20" s="67" t="n">
        <v>1</v>
      </c>
      <c r="G20" s="65" t="inlineStr">
        <is>
          <t>Email</t>
        </is>
      </c>
      <c r="H20" s="65" t="inlineStr">
        <is>
          <t>Toulouse</t>
        </is>
      </c>
      <c r="I20" s="65" t="inlineStr">
        <is>
          <t>Julien Fabre</t>
        </is>
      </c>
      <c r="J20" s="65" t="inlineStr">
        <is>
          <t>Injoignable</t>
        </is>
      </c>
      <c r="K20" s="70" t="n">
        <v>4.6</v>
      </c>
    </row>
    <row r="21">
      <c r="A21" s="65" t="inlineStr">
        <is>
          <t>REL-00020</t>
        </is>
      </c>
      <c r="B21" s="65" t="inlineStr">
        <is>
          <t>DEV-00018</t>
        </is>
      </c>
      <c r="C21" s="66" t="n">
        <v>44762</v>
      </c>
      <c r="D21" s="65" t="inlineStr">
        <is>
          <t>2022-07</t>
        </is>
      </c>
      <c r="E21" s="65" t="inlineStr">
        <is>
          <t>2022-2023</t>
        </is>
      </c>
      <c r="F21" s="67" t="n">
        <v>1</v>
      </c>
      <c r="G21" s="65" t="inlineStr">
        <is>
          <t>Email</t>
        </is>
      </c>
      <c r="H21" s="65" t="inlineStr">
        <is>
          <t>Bordeaux</t>
        </is>
      </c>
      <c r="I21" s="65" t="inlineStr">
        <is>
          <t>Karim Belkacem</t>
        </is>
      </c>
      <c r="J21" s="65" t="inlineStr">
        <is>
          <t>Sans réponse</t>
        </is>
      </c>
      <c r="K21" s="70" t="n">
        <v>2</v>
      </c>
    </row>
    <row r="22">
      <c r="A22" s="65" t="inlineStr">
        <is>
          <t>REL-00021</t>
        </is>
      </c>
      <c r="B22" s="65" t="inlineStr">
        <is>
          <t>DEV-00018</t>
        </is>
      </c>
      <c r="C22" s="66" t="n">
        <v>44774</v>
      </c>
      <c r="D22" s="65" t="inlineStr">
        <is>
          <t>2022-08</t>
        </is>
      </c>
      <c r="E22" s="65" t="inlineStr">
        <is>
          <t>2022-2023</t>
        </is>
      </c>
      <c r="F22" s="67" t="n">
        <v>2</v>
      </c>
      <c r="G22" s="65" t="inlineStr">
        <is>
          <t>Email</t>
        </is>
      </c>
      <c r="H22" s="65" t="inlineStr">
        <is>
          <t>Bordeaux</t>
        </is>
      </c>
      <c r="I22" s="65" t="inlineStr">
        <is>
          <t>Karim Belkacem</t>
        </is>
      </c>
      <c r="J22" s="65" t="inlineStr">
        <is>
          <t>Refus signifié</t>
        </is>
      </c>
      <c r="K22" s="70" t="n">
        <v>1.3</v>
      </c>
    </row>
    <row r="23">
      <c r="A23" s="65" t="inlineStr">
        <is>
          <t>REL-00022</t>
        </is>
      </c>
      <c r="B23" s="65" t="inlineStr">
        <is>
          <t>DEV-00020</t>
        </is>
      </c>
      <c r="C23" s="66" t="n">
        <v>44765</v>
      </c>
      <c r="D23" s="65" t="inlineStr">
        <is>
          <t>2022-07</t>
        </is>
      </c>
      <c r="E23" s="65" t="inlineStr">
        <is>
          <t>2022-2023</t>
        </is>
      </c>
      <c r="F23" s="67" t="n">
        <v>1</v>
      </c>
      <c r="G23" s="65" t="inlineStr">
        <is>
          <t>Téléphone</t>
        </is>
      </c>
      <c r="H23" s="65" t="inlineStr">
        <is>
          <t>Bordeaux</t>
        </is>
      </c>
      <c r="I23" s="65" t="inlineStr">
        <is>
          <t>Sophie Marchand</t>
        </is>
      </c>
      <c r="J23" s="65" t="inlineStr">
        <is>
          <t>Rappel demandé</t>
        </is>
      </c>
      <c r="K23" s="70" t="n">
        <v>10.9</v>
      </c>
    </row>
    <row r="24">
      <c r="A24" s="65" t="inlineStr">
        <is>
          <t>REL-00023</t>
        </is>
      </c>
      <c r="B24" s="65" t="inlineStr">
        <is>
          <t>DEV-00020</t>
        </is>
      </c>
      <c r="C24" s="66" t="n">
        <v>44770</v>
      </c>
      <c r="D24" s="65" t="inlineStr">
        <is>
          <t>2022-07</t>
        </is>
      </c>
      <c r="E24" s="65" t="inlineStr">
        <is>
          <t>2022-2023</t>
        </is>
      </c>
      <c r="F24" s="67" t="n">
        <v>2</v>
      </c>
      <c r="G24" s="65" t="inlineStr">
        <is>
          <t>Téléphone</t>
        </is>
      </c>
      <c r="H24" s="65" t="inlineStr">
        <is>
          <t>Bordeaux</t>
        </is>
      </c>
      <c r="I24" s="65" t="inlineStr">
        <is>
          <t>Sophie Marchand</t>
        </is>
      </c>
      <c r="J24" s="65" t="inlineStr">
        <is>
          <t>Refus signifié</t>
        </is>
      </c>
      <c r="K24" s="70" t="n">
        <v>8.9</v>
      </c>
    </row>
    <row r="25">
      <c r="A25" s="65" t="inlineStr">
        <is>
          <t>REL-00024</t>
        </is>
      </c>
      <c r="B25" s="65" t="inlineStr">
        <is>
          <t>DEV-00022</t>
        </is>
      </c>
      <c r="C25" s="66" t="n">
        <v>44761</v>
      </c>
      <c r="D25" s="65" t="inlineStr">
        <is>
          <t>2022-07</t>
        </is>
      </c>
      <c r="E25" s="65" t="inlineStr">
        <is>
          <t>2022-2023</t>
        </is>
      </c>
      <c r="F25" s="67" t="n">
        <v>1</v>
      </c>
      <c r="G25" s="65" t="inlineStr">
        <is>
          <t>SMS</t>
        </is>
      </c>
      <c r="H25" s="65" t="inlineStr">
        <is>
          <t>Bordeaux</t>
        </is>
      </c>
      <c r="I25" s="65" t="inlineStr">
        <is>
          <t>Karim Belkacem</t>
        </is>
      </c>
      <c r="J25" s="65" t="inlineStr">
        <is>
          <t>Injoignable</t>
        </is>
      </c>
      <c r="K25" s="70" t="n">
        <v>3</v>
      </c>
    </row>
    <row r="26">
      <c r="A26" s="65" t="inlineStr">
        <is>
          <t>REL-00025</t>
        </is>
      </c>
      <c r="B26" s="65" t="inlineStr">
        <is>
          <t>DEV-00022</t>
        </is>
      </c>
      <c r="C26" s="66" t="n">
        <v>44769</v>
      </c>
      <c r="D26" s="65" t="inlineStr">
        <is>
          <t>2022-07</t>
        </is>
      </c>
      <c r="E26" s="65" t="inlineStr">
        <is>
          <t>2022-2023</t>
        </is>
      </c>
      <c r="F26" s="67" t="n">
        <v>2</v>
      </c>
      <c r="G26" s="65" t="inlineStr">
        <is>
          <t>SMS</t>
        </is>
      </c>
      <c r="H26" s="65" t="inlineStr">
        <is>
          <t>Bordeaux</t>
        </is>
      </c>
      <c r="I26" s="65" t="inlineStr">
        <is>
          <t>Karim Belkacem</t>
        </is>
      </c>
      <c r="J26" s="65" t="inlineStr">
        <is>
          <t>Rappel demandé</t>
        </is>
      </c>
      <c r="K26" s="70" t="n">
        <v>1.8</v>
      </c>
    </row>
    <row r="27">
      <c r="A27" s="65" t="inlineStr">
        <is>
          <t>REL-00026</t>
        </is>
      </c>
      <c r="B27" s="65" t="inlineStr">
        <is>
          <t>DEV-00023</t>
        </is>
      </c>
      <c r="C27" s="66" t="n">
        <v>44763</v>
      </c>
      <c r="D27" s="65" t="inlineStr">
        <is>
          <t>2022-07</t>
        </is>
      </c>
      <c r="E27" s="65" t="inlineStr">
        <is>
          <t>2022-2023</t>
        </is>
      </c>
      <c r="F27" s="67" t="n">
        <v>1</v>
      </c>
      <c r="G27" s="65" t="inlineStr">
        <is>
          <t>Email</t>
        </is>
      </c>
      <c r="H27" s="65" t="inlineStr">
        <is>
          <t>Toulouse</t>
        </is>
      </c>
      <c r="I27" s="65" t="inlineStr">
        <is>
          <t>Julien Fabre</t>
        </is>
      </c>
      <c r="J27" s="65" t="inlineStr">
        <is>
          <t>Négociation en cours</t>
        </is>
      </c>
      <c r="K27" s="70" t="n">
        <v>3</v>
      </c>
    </row>
    <row r="28">
      <c r="A28" s="65" t="inlineStr">
        <is>
          <t>REL-00027</t>
        </is>
      </c>
      <c r="B28" s="65" t="inlineStr">
        <is>
          <t>DEV-00023</t>
        </is>
      </c>
      <c r="C28" s="66" t="n">
        <v>44777</v>
      </c>
      <c r="D28" s="65" t="inlineStr">
        <is>
          <t>2022-08</t>
        </is>
      </c>
      <c r="E28" s="65" t="inlineStr">
        <is>
          <t>2022-2023</t>
        </is>
      </c>
      <c r="F28" s="67" t="n">
        <v>2</v>
      </c>
      <c r="G28" s="65" t="inlineStr">
        <is>
          <t>SMS</t>
        </is>
      </c>
      <c r="H28" s="65" t="inlineStr">
        <is>
          <t>Toulouse</t>
        </is>
      </c>
      <c r="I28" s="65" t="inlineStr">
        <is>
          <t>Julien Fabre</t>
        </is>
      </c>
      <c r="J28" s="65" t="inlineStr">
        <is>
          <t>Négociation en cours</t>
        </is>
      </c>
      <c r="K28" s="70" t="n">
        <v>2.7</v>
      </c>
    </row>
    <row r="29">
      <c r="A29" s="65" t="inlineStr">
        <is>
          <t>REL-00028</t>
        </is>
      </c>
      <c r="B29" s="65" t="inlineStr">
        <is>
          <t>DEV-00023</t>
        </is>
      </c>
      <c r="C29" s="66" t="n">
        <v>44784</v>
      </c>
      <c r="D29" s="65" t="inlineStr">
        <is>
          <t>2022-08</t>
        </is>
      </c>
      <c r="E29" s="65" t="inlineStr">
        <is>
          <t>2022-2023</t>
        </is>
      </c>
      <c r="F29" s="67" t="n">
        <v>3</v>
      </c>
      <c r="G29" s="65" t="inlineStr">
        <is>
          <t>Email</t>
        </is>
      </c>
      <c r="H29" s="65" t="inlineStr">
        <is>
          <t>Toulouse</t>
        </is>
      </c>
      <c r="I29" s="65" t="inlineStr">
        <is>
          <t>Julien Fabre</t>
        </is>
      </c>
      <c r="J29" s="65" t="inlineStr">
        <is>
          <t>Sans réponse</t>
        </is>
      </c>
      <c r="K29" s="70" t="n">
        <v>3.8</v>
      </c>
    </row>
    <row r="30">
      <c r="A30" s="65" t="inlineStr">
        <is>
          <t>REL-00029</t>
        </is>
      </c>
      <c r="B30" s="65" t="inlineStr">
        <is>
          <t>DEV-00024</t>
        </is>
      </c>
      <c r="C30" s="66" t="n">
        <v>44774</v>
      </c>
      <c r="D30" s="65" t="inlineStr">
        <is>
          <t>2022-08</t>
        </is>
      </c>
      <c r="E30" s="65" t="inlineStr">
        <is>
          <t>2022-2023</t>
        </is>
      </c>
      <c r="F30" s="67" t="n">
        <v>1</v>
      </c>
      <c r="G30" s="65" t="inlineStr">
        <is>
          <t>Email</t>
        </is>
      </c>
      <c r="H30" s="65" t="inlineStr">
        <is>
          <t>Bordeaux</t>
        </is>
      </c>
      <c r="I30" s="65" t="inlineStr">
        <is>
          <t>Sophie Marchand</t>
        </is>
      </c>
      <c r="J30" s="65" t="inlineStr">
        <is>
          <t>Injoignable</t>
        </is>
      </c>
      <c r="K30" s="70" t="n">
        <v>3.2</v>
      </c>
    </row>
    <row r="31">
      <c r="A31" s="65" t="inlineStr">
        <is>
          <t>REL-00030</t>
        </is>
      </c>
      <c r="B31" s="65" t="inlineStr">
        <is>
          <t>DEV-00026</t>
        </is>
      </c>
      <c r="C31" s="66" t="n">
        <v>44764</v>
      </c>
      <c r="D31" s="65" t="inlineStr">
        <is>
          <t>2022-07</t>
        </is>
      </c>
      <c r="E31" s="65" t="inlineStr">
        <is>
          <t>2022-2023</t>
        </is>
      </c>
      <c r="F31" s="67" t="n">
        <v>1</v>
      </c>
      <c r="G31" s="65" t="inlineStr">
        <is>
          <t>Email</t>
        </is>
      </c>
      <c r="H31" s="65" t="inlineStr">
        <is>
          <t>Bordeaux</t>
        </is>
      </c>
      <c r="I31" s="65" t="inlineStr">
        <is>
          <t>Karim Belkacem</t>
        </is>
      </c>
      <c r="J31" s="65" t="inlineStr">
        <is>
          <t>Accord obtenu</t>
        </is>
      </c>
      <c r="K31" s="70" t="n">
        <v>2</v>
      </c>
    </row>
    <row r="32">
      <c r="A32" s="65" t="inlineStr">
        <is>
          <t>REL-00031</t>
        </is>
      </c>
      <c r="B32" s="65" t="inlineStr">
        <is>
          <t>DEV-00027</t>
        </is>
      </c>
      <c r="C32" s="66" t="n">
        <v>44769</v>
      </c>
      <c r="D32" s="65" t="inlineStr">
        <is>
          <t>2022-07</t>
        </is>
      </c>
      <c r="E32" s="65" t="inlineStr">
        <is>
          <t>2022-2023</t>
        </is>
      </c>
      <c r="F32" s="67" t="n">
        <v>1</v>
      </c>
      <c r="G32" s="65" t="inlineStr">
        <is>
          <t>Téléphone</t>
        </is>
      </c>
      <c r="H32" s="65" t="inlineStr">
        <is>
          <t>Toulouse</t>
        </is>
      </c>
      <c r="I32" s="65" t="inlineStr">
        <is>
          <t>Julien Fabre</t>
        </is>
      </c>
      <c r="J32" s="65" t="inlineStr">
        <is>
          <t>Rappel demandé</t>
        </is>
      </c>
      <c r="K32" s="70" t="n">
        <v>11.9</v>
      </c>
    </row>
    <row r="33">
      <c r="A33" s="65" t="inlineStr">
        <is>
          <t>REL-00032</t>
        </is>
      </c>
      <c r="B33" s="65" t="inlineStr">
        <is>
          <t>DEV-00027</t>
        </is>
      </c>
      <c r="C33" s="66" t="n">
        <v>44777</v>
      </c>
      <c r="D33" s="65" t="inlineStr">
        <is>
          <t>2022-08</t>
        </is>
      </c>
      <c r="E33" s="65" t="inlineStr">
        <is>
          <t>2022-2023</t>
        </is>
      </c>
      <c r="F33" s="67" t="n">
        <v>2</v>
      </c>
      <c r="G33" s="65" t="inlineStr">
        <is>
          <t>Email</t>
        </is>
      </c>
      <c r="H33" s="65" t="inlineStr">
        <is>
          <t>Toulouse</t>
        </is>
      </c>
      <c r="I33" s="65" t="inlineStr">
        <is>
          <t>Julien Fabre</t>
        </is>
      </c>
      <c r="J33" s="65" t="inlineStr">
        <is>
          <t>Sans réponse</t>
        </is>
      </c>
      <c r="K33" s="70" t="n">
        <v>2.7</v>
      </c>
    </row>
    <row r="34">
      <c r="A34" s="65" t="inlineStr">
        <is>
          <t>REL-00033</t>
        </is>
      </c>
      <c r="B34" s="65" t="inlineStr">
        <is>
          <t>DEV-00027</t>
        </is>
      </c>
      <c r="C34" s="66" t="n">
        <v>44783</v>
      </c>
      <c r="D34" s="65" t="inlineStr">
        <is>
          <t>2022-08</t>
        </is>
      </c>
      <c r="E34" s="65" t="inlineStr">
        <is>
          <t>2022-2023</t>
        </is>
      </c>
      <c r="F34" s="67" t="n">
        <v>3</v>
      </c>
      <c r="G34" s="65" t="inlineStr">
        <is>
          <t>Téléphone</t>
        </is>
      </c>
      <c r="H34" s="65" t="inlineStr">
        <is>
          <t>Toulouse</t>
        </is>
      </c>
      <c r="I34" s="65" t="inlineStr">
        <is>
          <t>Julien Fabre</t>
        </is>
      </c>
      <c r="J34" s="65" t="inlineStr">
        <is>
          <t>Sans réponse</t>
        </is>
      </c>
      <c r="K34" s="70" t="n">
        <v>8.300000000000001</v>
      </c>
    </row>
    <row r="35">
      <c r="A35" s="65" t="inlineStr">
        <is>
          <t>REL-00034</t>
        </is>
      </c>
      <c r="B35" s="65" t="inlineStr">
        <is>
          <t>DEV-00028</t>
        </is>
      </c>
      <c r="C35" s="66" t="n">
        <v>44765</v>
      </c>
      <c r="D35" s="65" t="inlineStr">
        <is>
          <t>2022-07</t>
        </is>
      </c>
      <c r="E35" s="65" t="inlineStr">
        <is>
          <t>2022-2023</t>
        </is>
      </c>
      <c r="F35" s="67" t="n">
        <v>1</v>
      </c>
      <c r="G35" s="65" t="inlineStr">
        <is>
          <t>Téléphone</t>
        </is>
      </c>
      <c r="H35" s="65" t="inlineStr">
        <is>
          <t>Bordeaux</t>
        </is>
      </c>
      <c r="I35" s="65" t="inlineStr">
        <is>
          <t>Sophie Marchand</t>
        </is>
      </c>
      <c r="J35" s="65" t="inlineStr">
        <is>
          <t>Sans réponse</t>
        </is>
      </c>
      <c r="K35" s="70" t="n">
        <v>13.1</v>
      </c>
    </row>
    <row r="36">
      <c r="A36" s="65" t="inlineStr">
        <is>
          <t>REL-00035</t>
        </is>
      </c>
      <c r="B36" s="65" t="inlineStr">
        <is>
          <t>DEV-00029</t>
        </is>
      </c>
      <c r="C36" s="66" t="n">
        <v>44765</v>
      </c>
      <c r="D36" s="65" t="inlineStr">
        <is>
          <t>2022-07</t>
        </is>
      </c>
      <c r="E36" s="65" t="inlineStr">
        <is>
          <t>2022-2023</t>
        </is>
      </c>
      <c r="F36" s="67" t="n">
        <v>1</v>
      </c>
      <c r="G36" s="65" t="inlineStr">
        <is>
          <t>Téléphone</t>
        </is>
      </c>
      <c r="H36" s="65" t="inlineStr">
        <is>
          <t>Bordeaux</t>
        </is>
      </c>
      <c r="I36" s="65" t="inlineStr">
        <is>
          <t>Karim Belkacem</t>
        </is>
      </c>
      <c r="J36" s="65" t="inlineStr">
        <is>
          <t>Négociation en cours</t>
        </is>
      </c>
      <c r="K36" s="70" t="n">
        <v>2.1</v>
      </c>
    </row>
    <row r="37">
      <c r="A37" s="65" t="inlineStr">
        <is>
          <t>REL-00036</t>
        </is>
      </c>
      <c r="B37" s="65" t="inlineStr">
        <is>
          <t>DEV-00029</t>
        </is>
      </c>
      <c r="C37" s="66" t="n">
        <v>44770</v>
      </c>
      <c r="D37" s="65" t="inlineStr">
        <is>
          <t>2022-07</t>
        </is>
      </c>
      <c r="E37" s="65" t="inlineStr">
        <is>
          <t>2022-2023</t>
        </is>
      </c>
      <c r="F37" s="67" t="n">
        <v>2</v>
      </c>
      <c r="G37" s="65" t="inlineStr">
        <is>
          <t>Email</t>
        </is>
      </c>
      <c r="H37" s="65" t="inlineStr">
        <is>
          <t>Bordeaux</t>
        </is>
      </c>
      <c r="I37" s="65" t="inlineStr">
        <is>
          <t>Karim Belkacem</t>
        </is>
      </c>
      <c r="J37" s="65" t="inlineStr">
        <is>
          <t>Injoignable</t>
        </is>
      </c>
      <c r="K37" s="70" t="n">
        <v>2.7</v>
      </c>
    </row>
    <row r="38">
      <c r="A38" s="65" t="inlineStr">
        <is>
          <t>REL-00037</t>
        </is>
      </c>
      <c r="B38" s="65" t="inlineStr">
        <is>
          <t>DEV-00029</t>
        </is>
      </c>
      <c r="C38" s="66" t="n">
        <v>44775</v>
      </c>
      <c r="D38" s="65" t="inlineStr">
        <is>
          <t>2022-08</t>
        </is>
      </c>
      <c r="E38" s="65" t="inlineStr">
        <is>
          <t>2022-2023</t>
        </is>
      </c>
      <c r="F38" s="67" t="n">
        <v>3</v>
      </c>
      <c r="G38" s="65" t="inlineStr">
        <is>
          <t>SMS</t>
        </is>
      </c>
      <c r="H38" s="65" t="inlineStr">
        <is>
          <t>Bordeaux</t>
        </is>
      </c>
      <c r="I38" s="65" t="inlineStr">
        <is>
          <t>Karim Belkacem</t>
        </is>
      </c>
      <c r="J38" s="65" t="inlineStr">
        <is>
          <t>Rappel demandé</t>
        </is>
      </c>
      <c r="K38" s="70" t="n">
        <v>4.8</v>
      </c>
    </row>
    <row r="39">
      <c r="A39" s="65" t="inlineStr">
        <is>
          <t>REL-00038</t>
        </is>
      </c>
      <c r="B39" s="65" t="inlineStr">
        <is>
          <t>DEV-00030</t>
        </is>
      </c>
      <c r="C39" s="66" t="n">
        <v>44769</v>
      </c>
      <c r="D39" s="65" t="inlineStr">
        <is>
          <t>2022-07</t>
        </is>
      </c>
      <c r="E39" s="65" t="inlineStr">
        <is>
          <t>2022-2023</t>
        </is>
      </c>
      <c r="F39" s="67" t="n">
        <v>1</v>
      </c>
      <c r="G39" s="65" t="inlineStr">
        <is>
          <t>Email</t>
        </is>
      </c>
      <c r="H39" s="65" t="inlineStr">
        <is>
          <t>Bordeaux</t>
        </is>
      </c>
      <c r="I39" s="65" t="inlineStr">
        <is>
          <t>Karim Belkacem</t>
        </is>
      </c>
      <c r="J39" s="65" t="inlineStr">
        <is>
          <t>Injoignable</t>
        </is>
      </c>
      <c r="K39" s="70" t="n">
        <v>4.2</v>
      </c>
    </row>
    <row r="40">
      <c r="A40" s="65" t="inlineStr">
        <is>
          <t>REL-00039</t>
        </is>
      </c>
      <c r="B40" s="65" t="inlineStr">
        <is>
          <t>DEV-00030</t>
        </is>
      </c>
      <c r="C40" s="66" t="n">
        <v>44780</v>
      </c>
      <c r="D40" s="65" t="inlineStr">
        <is>
          <t>2022-08</t>
        </is>
      </c>
      <c r="E40" s="65" t="inlineStr">
        <is>
          <t>2022-2023</t>
        </is>
      </c>
      <c r="F40" s="67" t="n">
        <v>2</v>
      </c>
      <c r="G40" s="65" t="inlineStr">
        <is>
          <t>Email</t>
        </is>
      </c>
      <c r="H40" s="65" t="inlineStr">
        <is>
          <t>Bordeaux</t>
        </is>
      </c>
      <c r="I40" s="65" t="inlineStr">
        <is>
          <t>Karim Belkacem</t>
        </is>
      </c>
      <c r="J40" s="65" t="inlineStr">
        <is>
          <t>Sans réponse</t>
        </is>
      </c>
      <c r="K40" s="70" t="n">
        <v>3.2</v>
      </c>
    </row>
    <row r="41">
      <c r="A41" s="65" t="inlineStr">
        <is>
          <t>REL-00040</t>
        </is>
      </c>
      <c r="B41" s="65" t="inlineStr">
        <is>
          <t>DEV-00030</t>
        </is>
      </c>
      <c r="C41" s="66" t="n">
        <v>44794</v>
      </c>
      <c r="D41" s="65" t="inlineStr">
        <is>
          <t>2022-08</t>
        </is>
      </c>
      <c r="E41" s="65" t="inlineStr">
        <is>
          <t>2022-2023</t>
        </is>
      </c>
      <c r="F41" s="67" t="n">
        <v>3</v>
      </c>
      <c r="G41" s="65" t="inlineStr">
        <is>
          <t>Téléphone</t>
        </is>
      </c>
      <c r="H41" s="65" t="inlineStr">
        <is>
          <t>Bordeaux</t>
        </is>
      </c>
      <c r="I41" s="65" t="inlineStr">
        <is>
          <t>Karim Belkacem</t>
        </is>
      </c>
      <c r="J41" s="65" t="inlineStr">
        <is>
          <t>Rappel demandé</t>
        </is>
      </c>
      <c r="K41" s="70" t="n">
        <v>10.8</v>
      </c>
    </row>
    <row r="42">
      <c r="A42" s="65" t="inlineStr">
        <is>
          <t>REL-00041</t>
        </is>
      </c>
      <c r="B42" s="65" t="inlineStr">
        <is>
          <t>DEV-00030</t>
        </is>
      </c>
      <c r="C42" s="66" t="n">
        <v>44804</v>
      </c>
      <c r="D42" s="65" t="inlineStr">
        <is>
          <t>2022-08</t>
        </is>
      </c>
      <c r="E42" s="65" t="inlineStr">
        <is>
          <t>2022-2023</t>
        </is>
      </c>
      <c r="F42" s="67" t="n">
        <v>4</v>
      </c>
      <c r="G42" s="65" t="inlineStr">
        <is>
          <t>Email</t>
        </is>
      </c>
      <c r="H42" s="65" t="inlineStr">
        <is>
          <t>Bordeaux</t>
        </is>
      </c>
      <c r="I42" s="65" t="inlineStr">
        <is>
          <t>Karim Belkacem</t>
        </is>
      </c>
      <c r="J42" s="65" t="inlineStr">
        <is>
          <t>Sans réponse</t>
        </is>
      </c>
      <c r="K42" s="70" t="n">
        <v>1.4</v>
      </c>
    </row>
    <row r="43">
      <c r="A43" s="65" t="inlineStr">
        <is>
          <t>REL-00042</t>
        </is>
      </c>
      <c r="B43" s="65" t="inlineStr">
        <is>
          <t>DEV-00031</t>
        </is>
      </c>
      <c r="C43" s="66" t="n">
        <v>44768</v>
      </c>
      <c r="D43" s="65" t="inlineStr">
        <is>
          <t>2022-07</t>
        </is>
      </c>
      <c r="E43" s="65" t="inlineStr">
        <is>
          <t>2022-2023</t>
        </is>
      </c>
      <c r="F43" s="67" t="n">
        <v>1</v>
      </c>
      <c r="G43" s="65" t="inlineStr">
        <is>
          <t>Email</t>
        </is>
      </c>
      <c r="H43" s="65" t="inlineStr">
        <is>
          <t>Bordeaux</t>
        </is>
      </c>
      <c r="I43" s="65" t="inlineStr">
        <is>
          <t>Karim Belkacem</t>
        </is>
      </c>
      <c r="J43" s="65" t="inlineStr">
        <is>
          <t>Rappel demandé</t>
        </is>
      </c>
      <c r="K43" s="70" t="n">
        <v>1.3</v>
      </c>
    </row>
    <row r="44">
      <c r="A44" s="65" t="inlineStr">
        <is>
          <t>REL-00043</t>
        </is>
      </c>
      <c r="B44" s="65" t="inlineStr">
        <is>
          <t>DEV-00031</t>
        </is>
      </c>
      <c r="C44" s="66" t="n">
        <v>44778</v>
      </c>
      <c r="D44" s="65" t="inlineStr">
        <is>
          <t>2022-08</t>
        </is>
      </c>
      <c r="E44" s="65" t="inlineStr">
        <is>
          <t>2022-2023</t>
        </is>
      </c>
      <c r="F44" s="67" t="n">
        <v>2</v>
      </c>
      <c r="G44" s="65" t="inlineStr">
        <is>
          <t>Téléphone</t>
        </is>
      </c>
      <c r="H44" s="65" t="inlineStr">
        <is>
          <t>Bordeaux</t>
        </is>
      </c>
      <c r="I44" s="65" t="inlineStr">
        <is>
          <t>Karim Belkacem</t>
        </is>
      </c>
      <c r="J44" s="65" t="inlineStr">
        <is>
          <t>Négociation en cours</t>
        </is>
      </c>
      <c r="K44" s="70" t="n">
        <v>9.1</v>
      </c>
    </row>
    <row r="45">
      <c r="A45" s="65" t="inlineStr">
        <is>
          <t>REL-00044</t>
        </is>
      </c>
      <c r="B45" s="65" t="inlineStr">
        <is>
          <t>DEV-00031</t>
        </is>
      </c>
      <c r="C45" s="66" t="n">
        <v>44784</v>
      </c>
      <c r="D45" s="65" t="inlineStr">
        <is>
          <t>2022-08</t>
        </is>
      </c>
      <c r="E45" s="65" t="inlineStr">
        <is>
          <t>2022-2023</t>
        </is>
      </c>
      <c r="F45" s="67" t="n">
        <v>3</v>
      </c>
      <c r="G45" s="65" t="inlineStr">
        <is>
          <t>Email</t>
        </is>
      </c>
      <c r="H45" s="65" t="inlineStr">
        <is>
          <t>Bordeaux</t>
        </is>
      </c>
      <c r="I45" s="65" t="inlineStr">
        <is>
          <t>Karim Belkacem</t>
        </is>
      </c>
      <c r="J45" s="65" t="inlineStr">
        <is>
          <t>Rappel demandé</t>
        </is>
      </c>
      <c r="K45" s="70" t="n">
        <v>4.4</v>
      </c>
    </row>
    <row r="46">
      <c r="A46" s="65" t="inlineStr">
        <is>
          <t>REL-00045</t>
        </is>
      </c>
      <c r="B46" s="65" t="inlineStr">
        <is>
          <t>DEV-00031</t>
        </is>
      </c>
      <c r="C46" s="66" t="n">
        <v>44792</v>
      </c>
      <c r="D46" s="65" t="inlineStr">
        <is>
          <t>2022-08</t>
        </is>
      </c>
      <c r="E46" s="65" t="inlineStr">
        <is>
          <t>2022-2023</t>
        </is>
      </c>
      <c r="F46" s="67" t="n">
        <v>4</v>
      </c>
      <c r="G46" s="65" t="inlineStr">
        <is>
          <t>Téléphone</t>
        </is>
      </c>
      <c r="H46" s="65" t="inlineStr">
        <is>
          <t>Bordeaux</t>
        </is>
      </c>
      <c r="I46" s="65" t="inlineStr">
        <is>
          <t>Karim Belkacem</t>
        </is>
      </c>
      <c r="J46" s="65" t="inlineStr">
        <is>
          <t>Accord obtenu</t>
        </is>
      </c>
      <c r="K46" s="70" t="n">
        <v>10.1</v>
      </c>
    </row>
    <row r="47">
      <c r="A47" s="65" t="inlineStr">
        <is>
          <t>REL-00046</t>
        </is>
      </c>
      <c r="B47" s="65" t="inlineStr">
        <is>
          <t>DEV-00032</t>
        </is>
      </c>
      <c r="C47" s="66" t="n">
        <v>44773</v>
      </c>
      <c r="D47" s="65" t="inlineStr">
        <is>
          <t>2022-07</t>
        </is>
      </c>
      <c r="E47" s="65" t="inlineStr">
        <is>
          <t>2022-2023</t>
        </is>
      </c>
      <c r="F47" s="67" t="n">
        <v>1</v>
      </c>
      <c r="G47" s="65" t="inlineStr">
        <is>
          <t>Email</t>
        </is>
      </c>
      <c r="H47" s="65" t="inlineStr">
        <is>
          <t>Bordeaux</t>
        </is>
      </c>
      <c r="I47" s="65" t="inlineStr">
        <is>
          <t>Sophie Marchand</t>
        </is>
      </c>
      <c r="J47" s="65" t="inlineStr">
        <is>
          <t>Rappel demandé</t>
        </is>
      </c>
      <c r="K47" s="70" t="n">
        <v>3.8</v>
      </c>
    </row>
    <row r="48">
      <c r="A48" s="65" t="inlineStr">
        <is>
          <t>REL-00047</t>
        </is>
      </c>
      <c r="B48" s="65" t="inlineStr">
        <is>
          <t>DEV-00034</t>
        </is>
      </c>
      <c r="C48" s="66" t="n">
        <v>44771</v>
      </c>
      <c r="D48" s="65" t="inlineStr">
        <is>
          <t>2022-07</t>
        </is>
      </c>
      <c r="E48" s="65" t="inlineStr">
        <is>
          <t>2022-2023</t>
        </is>
      </c>
      <c r="F48" s="67" t="n">
        <v>1</v>
      </c>
      <c r="G48" s="65" t="inlineStr">
        <is>
          <t>Téléphone</t>
        </is>
      </c>
      <c r="H48" s="65" t="inlineStr">
        <is>
          <t>Bordeaux</t>
        </is>
      </c>
      <c r="I48" s="65" t="inlineStr">
        <is>
          <t>Karim Belkacem</t>
        </is>
      </c>
      <c r="J48" s="65" t="inlineStr">
        <is>
          <t>Injoignable</t>
        </is>
      </c>
      <c r="K48" s="70" t="n">
        <v>6.9</v>
      </c>
    </row>
    <row r="49">
      <c r="A49" s="65" t="inlineStr">
        <is>
          <t>REL-00048</t>
        </is>
      </c>
      <c r="B49" s="65" t="inlineStr">
        <is>
          <t>DEV-00034</t>
        </is>
      </c>
      <c r="C49" s="66" t="n">
        <v>44781</v>
      </c>
      <c r="D49" s="65" t="inlineStr">
        <is>
          <t>2022-08</t>
        </is>
      </c>
      <c r="E49" s="65" t="inlineStr">
        <is>
          <t>2022-2023</t>
        </is>
      </c>
      <c r="F49" s="67" t="n">
        <v>2</v>
      </c>
      <c r="G49" s="65" t="inlineStr">
        <is>
          <t>Email</t>
        </is>
      </c>
      <c r="H49" s="65" t="inlineStr">
        <is>
          <t>Bordeaux</t>
        </is>
      </c>
      <c r="I49" s="65" t="inlineStr">
        <is>
          <t>Karim Belkacem</t>
        </is>
      </c>
      <c r="J49" s="65" t="inlineStr">
        <is>
          <t>Accord obtenu</t>
        </is>
      </c>
      <c r="K49" s="70" t="n">
        <v>4.3</v>
      </c>
    </row>
    <row r="50">
      <c r="A50" s="65" t="inlineStr">
        <is>
          <t>REL-00049</t>
        </is>
      </c>
      <c r="B50" s="65" t="inlineStr">
        <is>
          <t>DEV-00035</t>
        </is>
      </c>
      <c r="C50" s="66" t="n">
        <v>44775</v>
      </c>
      <c r="D50" s="65" t="inlineStr">
        <is>
          <t>2022-08</t>
        </is>
      </c>
      <c r="E50" s="65" t="inlineStr">
        <is>
          <t>2022-2023</t>
        </is>
      </c>
      <c r="F50" s="67" t="n">
        <v>1</v>
      </c>
      <c r="G50" s="65" t="inlineStr">
        <is>
          <t>Email</t>
        </is>
      </c>
      <c r="H50" s="65" t="inlineStr">
        <is>
          <t>Toulouse</t>
        </is>
      </c>
      <c r="I50" s="65" t="inlineStr">
        <is>
          <t>Julien Fabre</t>
        </is>
      </c>
      <c r="J50" s="65" t="inlineStr">
        <is>
          <t>Rappel demandé</t>
        </is>
      </c>
      <c r="K50" s="70" t="n">
        <v>1.2</v>
      </c>
    </row>
    <row r="51">
      <c r="A51" s="65" t="inlineStr">
        <is>
          <t>REL-00050</t>
        </is>
      </c>
      <c r="B51" s="65" t="inlineStr">
        <is>
          <t>DEV-00035</t>
        </is>
      </c>
      <c r="C51" s="66" t="n">
        <v>44782</v>
      </c>
      <c r="D51" s="65" t="inlineStr">
        <is>
          <t>2022-08</t>
        </is>
      </c>
      <c r="E51" s="65" t="inlineStr">
        <is>
          <t>2022-2023</t>
        </is>
      </c>
      <c r="F51" s="67" t="n">
        <v>2</v>
      </c>
      <c r="G51" s="65" t="inlineStr">
        <is>
          <t>Email</t>
        </is>
      </c>
      <c r="H51" s="65" t="inlineStr">
        <is>
          <t>Toulouse</t>
        </is>
      </c>
      <c r="I51" s="65" t="inlineStr">
        <is>
          <t>Julien Fabre</t>
        </is>
      </c>
      <c r="J51" s="65" t="inlineStr">
        <is>
          <t>Sans réponse</t>
        </is>
      </c>
      <c r="K51" s="70" t="n">
        <v>2</v>
      </c>
    </row>
    <row r="52">
      <c r="A52" s="65" t="inlineStr">
        <is>
          <t>REL-00051</t>
        </is>
      </c>
      <c r="B52" s="65" t="inlineStr">
        <is>
          <t>DEV-00036</t>
        </is>
      </c>
      <c r="C52" s="66" t="n">
        <v>44770</v>
      </c>
      <c r="D52" s="65" t="inlineStr">
        <is>
          <t>2022-07</t>
        </is>
      </c>
      <c r="E52" s="65" t="inlineStr">
        <is>
          <t>2022-2023</t>
        </is>
      </c>
      <c r="F52" s="67" t="n">
        <v>1</v>
      </c>
      <c r="G52" s="65" t="inlineStr">
        <is>
          <t>Email</t>
        </is>
      </c>
      <c r="H52" s="65" t="inlineStr">
        <is>
          <t>Toulouse</t>
        </is>
      </c>
      <c r="I52" s="65" t="inlineStr">
        <is>
          <t>Julien Fabre</t>
        </is>
      </c>
      <c r="J52" s="65" t="inlineStr">
        <is>
          <t>Accord obtenu</t>
        </is>
      </c>
      <c r="K52" s="70" t="n">
        <v>4.2</v>
      </c>
    </row>
    <row r="53">
      <c r="A53" s="65" t="inlineStr">
        <is>
          <t>REL-00052</t>
        </is>
      </c>
      <c r="B53" s="65" t="inlineStr">
        <is>
          <t>DEV-00037</t>
        </is>
      </c>
      <c r="C53" s="66" t="n">
        <v>44771</v>
      </c>
      <c r="D53" s="65" t="inlineStr">
        <is>
          <t>2022-07</t>
        </is>
      </c>
      <c r="E53" s="65" t="inlineStr">
        <is>
          <t>2022-2023</t>
        </is>
      </c>
      <c r="F53" s="67" t="n">
        <v>1</v>
      </c>
      <c r="G53" s="65" t="inlineStr">
        <is>
          <t>SMS</t>
        </is>
      </c>
      <c r="H53" s="65" t="inlineStr">
        <is>
          <t>Toulouse</t>
        </is>
      </c>
      <c r="I53" s="65" t="inlineStr">
        <is>
          <t>Julien Fabre</t>
        </is>
      </c>
      <c r="J53" s="65" t="inlineStr">
        <is>
          <t>Injoignable</t>
        </is>
      </c>
      <c r="K53" s="70" t="n">
        <v>2.5</v>
      </c>
    </row>
    <row r="54">
      <c r="A54" s="65" t="inlineStr">
        <is>
          <t>REL-00053</t>
        </is>
      </c>
      <c r="B54" s="65" t="inlineStr">
        <is>
          <t>DEV-00037</t>
        </is>
      </c>
      <c r="C54" s="66" t="n">
        <v>44783</v>
      </c>
      <c r="D54" s="65" t="inlineStr">
        <is>
          <t>2022-08</t>
        </is>
      </c>
      <c r="E54" s="65" t="inlineStr">
        <is>
          <t>2022-2023</t>
        </is>
      </c>
      <c r="F54" s="67" t="n">
        <v>2</v>
      </c>
      <c r="G54" s="65" t="inlineStr">
        <is>
          <t>Email</t>
        </is>
      </c>
      <c r="H54" s="65" t="inlineStr">
        <is>
          <t>Toulouse</t>
        </is>
      </c>
      <c r="I54" s="65" t="inlineStr">
        <is>
          <t>Julien Fabre</t>
        </is>
      </c>
      <c r="J54" s="65" t="inlineStr">
        <is>
          <t>Accord obtenu</t>
        </is>
      </c>
      <c r="K54" s="70" t="n">
        <v>2.9</v>
      </c>
    </row>
    <row r="55">
      <c r="A55" s="65" t="inlineStr">
        <is>
          <t>REL-00054</t>
        </is>
      </c>
      <c r="B55" s="65" t="inlineStr">
        <is>
          <t>DEV-00038</t>
        </is>
      </c>
      <c r="C55" s="66" t="n">
        <v>44771</v>
      </c>
      <c r="D55" s="65" t="inlineStr">
        <is>
          <t>2022-07</t>
        </is>
      </c>
      <c r="E55" s="65" t="inlineStr">
        <is>
          <t>2022-2023</t>
        </is>
      </c>
      <c r="F55" s="67" t="n">
        <v>1</v>
      </c>
      <c r="G55" s="65" t="inlineStr">
        <is>
          <t>Email</t>
        </is>
      </c>
      <c r="H55" s="65" t="inlineStr">
        <is>
          <t>Bordeaux</t>
        </is>
      </c>
      <c r="I55" s="65" t="inlineStr">
        <is>
          <t>Karim Belkacem</t>
        </is>
      </c>
      <c r="J55" s="65" t="inlineStr">
        <is>
          <t>Injoignable</t>
        </is>
      </c>
      <c r="K55" s="70" t="n">
        <v>3</v>
      </c>
    </row>
    <row r="56">
      <c r="A56" s="65" t="inlineStr">
        <is>
          <t>REL-00055</t>
        </is>
      </c>
      <c r="B56" s="65" t="inlineStr">
        <is>
          <t>DEV-00040</t>
        </is>
      </c>
      <c r="C56" s="66" t="n">
        <v>44781</v>
      </c>
      <c r="D56" s="65" t="inlineStr">
        <is>
          <t>2022-08</t>
        </is>
      </c>
      <c r="E56" s="65" t="inlineStr">
        <is>
          <t>2022-2023</t>
        </is>
      </c>
      <c r="F56" s="67" t="n">
        <v>1</v>
      </c>
      <c r="G56" s="65" t="inlineStr">
        <is>
          <t>Téléphone</t>
        </is>
      </c>
      <c r="H56" s="65" t="inlineStr">
        <is>
          <t>Toulouse</t>
        </is>
      </c>
      <c r="I56" s="65" t="inlineStr">
        <is>
          <t>Julien Fabre</t>
        </is>
      </c>
      <c r="J56" s="65" t="inlineStr">
        <is>
          <t>Négociation en cours</t>
        </is>
      </c>
      <c r="K56" s="70" t="n">
        <v>10.3</v>
      </c>
    </row>
    <row r="57">
      <c r="A57" s="65" t="inlineStr">
        <is>
          <t>REL-00056</t>
        </is>
      </c>
      <c r="B57" s="65" t="inlineStr">
        <is>
          <t>DEV-00040</t>
        </is>
      </c>
      <c r="C57" s="66" t="n">
        <v>44790</v>
      </c>
      <c r="D57" s="65" t="inlineStr">
        <is>
          <t>2022-08</t>
        </is>
      </c>
      <c r="E57" s="65" t="inlineStr">
        <is>
          <t>2022-2023</t>
        </is>
      </c>
      <c r="F57" s="67" t="n">
        <v>2</v>
      </c>
      <c r="G57" s="65" t="inlineStr">
        <is>
          <t>Téléphone</t>
        </is>
      </c>
      <c r="H57" s="65" t="inlineStr">
        <is>
          <t>Toulouse</t>
        </is>
      </c>
      <c r="I57" s="65" t="inlineStr">
        <is>
          <t>Julien Fabre</t>
        </is>
      </c>
      <c r="J57" s="65" t="inlineStr">
        <is>
          <t>Sans réponse</t>
        </is>
      </c>
      <c r="K57" s="70" t="n">
        <v>8.9</v>
      </c>
    </row>
    <row r="58">
      <c r="A58" s="65" t="inlineStr">
        <is>
          <t>REL-00057</t>
        </is>
      </c>
      <c r="B58" s="65" t="inlineStr">
        <is>
          <t>DEV-00040</t>
        </is>
      </c>
      <c r="C58" s="66" t="n">
        <v>44799</v>
      </c>
      <c r="D58" s="65" t="inlineStr">
        <is>
          <t>2022-08</t>
        </is>
      </c>
      <c r="E58" s="65" t="inlineStr">
        <is>
          <t>2022-2023</t>
        </is>
      </c>
      <c r="F58" s="67" t="n">
        <v>3</v>
      </c>
      <c r="G58" s="65" t="inlineStr">
        <is>
          <t>Téléphone</t>
        </is>
      </c>
      <c r="H58" s="65" t="inlineStr">
        <is>
          <t>Toulouse</t>
        </is>
      </c>
      <c r="I58" s="65" t="inlineStr">
        <is>
          <t>Julien Fabre</t>
        </is>
      </c>
      <c r="J58" s="65" t="inlineStr">
        <is>
          <t>Sans réponse</t>
        </is>
      </c>
      <c r="K58" s="70" t="n">
        <v>5.6</v>
      </c>
    </row>
    <row r="59">
      <c r="A59" s="65" t="inlineStr">
        <is>
          <t>REL-00058</t>
        </is>
      </c>
      <c r="B59" s="65" t="inlineStr">
        <is>
          <t>DEV-00042</t>
        </is>
      </c>
      <c r="C59" s="66" t="n">
        <v>44782</v>
      </c>
      <c r="D59" s="65" t="inlineStr">
        <is>
          <t>2022-08</t>
        </is>
      </c>
      <c r="E59" s="65" t="inlineStr">
        <is>
          <t>2022-2023</t>
        </is>
      </c>
      <c r="F59" s="67" t="n">
        <v>1</v>
      </c>
      <c r="G59" s="65" t="inlineStr">
        <is>
          <t>Email</t>
        </is>
      </c>
      <c r="H59" s="65" t="inlineStr">
        <is>
          <t>Toulouse</t>
        </is>
      </c>
      <c r="I59" s="65" t="inlineStr">
        <is>
          <t>Julien Fabre</t>
        </is>
      </c>
      <c r="J59" s="65" t="inlineStr">
        <is>
          <t>Rappel demandé</t>
        </is>
      </c>
      <c r="K59" s="70" t="n">
        <v>2.8</v>
      </c>
    </row>
    <row r="60">
      <c r="A60" s="65" t="inlineStr">
        <is>
          <t>REL-00059</t>
        </is>
      </c>
      <c r="B60" s="65" t="inlineStr">
        <is>
          <t>DEV-00043</t>
        </is>
      </c>
      <c r="C60" s="66" t="n">
        <v>44778</v>
      </c>
      <c r="D60" s="65" t="inlineStr">
        <is>
          <t>2022-08</t>
        </is>
      </c>
      <c r="E60" s="65" t="inlineStr">
        <is>
          <t>2022-2023</t>
        </is>
      </c>
      <c r="F60" s="67" t="n">
        <v>1</v>
      </c>
      <c r="G60" s="65" t="inlineStr">
        <is>
          <t>Email</t>
        </is>
      </c>
      <c r="H60" s="65" t="inlineStr">
        <is>
          <t>Toulouse</t>
        </is>
      </c>
      <c r="I60" s="65" t="inlineStr">
        <is>
          <t>Julien Fabre</t>
        </is>
      </c>
      <c r="J60" s="65" t="inlineStr">
        <is>
          <t>Accord obtenu</t>
        </is>
      </c>
      <c r="K60" s="70" t="n">
        <v>2.4</v>
      </c>
    </row>
    <row r="61">
      <c r="A61" s="65" t="inlineStr">
        <is>
          <t>REL-00060</t>
        </is>
      </c>
      <c r="B61" s="65" t="inlineStr">
        <is>
          <t>DEV-00044</t>
        </is>
      </c>
      <c r="C61" s="66" t="n">
        <v>44777</v>
      </c>
      <c r="D61" s="65" t="inlineStr">
        <is>
          <t>2022-08</t>
        </is>
      </c>
      <c r="E61" s="65" t="inlineStr">
        <is>
          <t>2022-2023</t>
        </is>
      </c>
      <c r="F61" s="67" t="n">
        <v>1</v>
      </c>
      <c r="G61" s="65" t="inlineStr">
        <is>
          <t>Email</t>
        </is>
      </c>
      <c r="H61" s="65" t="inlineStr">
        <is>
          <t>Toulouse</t>
        </is>
      </c>
      <c r="I61" s="65" t="inlineStr">
        <is>
          <t>Julien Fabre</t>
        </is>
      </c>
      <c r="J61" s="65" t="inlineStr">
        <is>
          <t>Sans réponse</t>
        </is>
      </c>
      <c r="K61" s="70" t="n">
        <v>2.4</v>
      </c>
    </row>
    <row r="62">
      <c r="A62" s="65" t="inlineStr">
        <is>
          <t>REL-00061</t>
        </is>
      </c>
      <c r="B62" s="65" t="inlineStr">
        <is>
          <t>DEV-00044</t>
        </is>
      </c>
      <c r="C62" s="66" t="n">
        <v>44783</v>
      </c>
      <c r="D62" s="65" t="inlineStr">
        <is>
          <t>2022-08</t>
        </is>
      </c>
      <c r="E62" s="65" t="inlineStr">
        <is>
          <t>2022-2023</t>
        </is>
      </c>
      <c r="F62" s="67" t="n">
        <v>2</v>
      </c>
      <c r="G62" s="65" t="inlineStr">
        <is>
          <t>Email</t>
        </is>
      </c>
      <c r="H62" s="65" t="inlineStr">
        <is>
          <t>Toulouse</t>
        </is>
      </c>
      <c r="I62" s="65" t="inlineStr">
        <is>
          <t>Julien Fabre</t>
        </is>
      </c>
      <c r="J62" s="65" t="inlineStr">
        <is>
          <t>Sans réponse</t>
        </is>
      </c>
      <c r="K62" s="70" t="n">
        <v>1.9</v>
      </c>
    </row>
    <row r="63">
      <c r="A63" s="65" t="inlineStr">
        <is>
          <t>REL-00062</t>
        </is>
      </c>
      <c r="B63" s="65" t="inlineStr">
        <is>
          <t>DEV-00045</t>
        </is>
      </c>
      <c r="C63" s="66" t="n">
        <v>44776</v>
      </c>
      <c r="D63" s="65" t="inlineStr">
        <is>
          <t>2022-08</t>
        </is>
      </c>
      <c r="E63" s="65" t="inlineStr">
        <is>
          <t>2022-2023</t>
        </is>
      </c>
      <c r="F63" s="67" t="n">
        <v>1</v>
      </c>
      <c r="G63" s="65" t="inlineStr">
        <is>
          <t>Téléphone</t>
        </is>
      </c>
      <c r="H63" s="65" t="inlineStr">
        <is>
          <t>Bordeaux</t>
        </is>
      </c>
      <c r="I63" s="65" t="inlineStr">
        <is>
          <t>Karim Belkacem</t>
        </is>
      </c>
      <c r="J63" s="65" t="inlineStr">
        <is>
          <t>Rappel demandé</t>
        </is>
      </c>
      <c r="K63" s="70" t="n">
        <v>13.1</v>
      </c>
    </row>
    <row r="64">
      <c r="A64" s="65" t="inlineStr">
        <is>
          <t>REL-00063</t>
        </is>
      </c>
      <c r="B64" s="65" t="inlineStr">
        <is>
          <t>DEV-00045</t>
        </is>
      </c>
      <c r="C64" s="66" t="n">
        <v>44782</v>
      </c>
      <c r="D64" s="65" t="inlineStr">
        <is>
          <t>2022-08</t>
        </is>
      </c>
      <c r="E64" s="65" t="inlineStr">
        <is>
          <t>2022-2023</t>
        </is>
      </c>
      <c r="F64" s="67" t="n">
        <v>2</v>
      </c>
      <c r="G64" s="65" t="inlineStr">
        <is>
          <t>Téléphone</t>
        </is>
      </c>
      <c r="H64" s="65" t="inlineStr">
        <is>
          <t>Bordeaux</t>
        </is>
      </c>
      <c r="I64" s="65" t="inlineStr">
        <is>
          <t>Karim Belkacem</t>
        </is>
      </c>
      <c r="J64" s="65" t="inlineStr">
        <is>
          <t>Négociation en cours</t>
        </is>
      </c>
      <c r="K64" s="70" t="n">
        <v>6.3</v>
      </c>
    </row>
    <row r="65">
      <c r="A65" s="65" t="inlineStr">
        <is>
          <t>REL-00064</t>
        </is>
      </c>
      <c r="B65" s="65" t="inlineStr">
        <is>
          <t>DEV-00046</t>
        </is>
      </c>
      <c r="C65" s="66" t="n">
        <v>44776</v>
      </c>
      <c r="D65" s="65" t="inlineStr">
        <is>
          <t>2022-08</t>
        </is>
      </c>
      <c r="E65" s="65" t="inlineStr">
        <is>
          <t>2022-2023</t>
        </is>
      </c>
      <c r="F65" s="67" t="n">
        <v>1</v>
      </c>
      <c r="G65" s="65" t="inlineStr">
        <is>
          <t>Email</t>
        </is>
      </c>
      <c r="H65" s="65" t="inlineStr">
        <is>
          <t>Bordeaux</t>
        </is>
      </c>
      <c r="I65" s="65" t="inlineStr">
        <is>
          <t>Karim Belkacem</t>
        </is>
      </c>
      <c r="J65" s="65" t="inlineStr">
        <is>
          <t>Rappel demandé</t>
        </is>
      </c>
      <c r="K65" s="70" t="n">
        <v>2</v>
      </c>
    </row>
    <row r="66">
      <c r="A66" s="65" t="inlineStr">
        <is>
          <t>REL-00065</t>
        </is>
      </c>
      <c r="B66" s="65" t="inlineStr">
        <is>
          <t>DEV-00046</t>
        </is>
      </c>
      <c r="C66" s="66" t="n">
        <v>44785</v>
      </c>
      <c r="D66" s="65" t="inlineStr">
        <is>
          <t>2022-08</t>
        </is>
      </c>
      <c r="E66" s="65" t="inlineStr">
        <is>
          <t>2022-2023</t>
        </is>
      </c>
      <c r="F66" s="67" t="n">
        <v>2</v>
      </c>
      <c r="G66" s="65" t="inlineStr">
        <is>
          <t>Email</t>
        </is>
      </c>
      <c r="H66" s="65" t="inlineStr">
        <is>
          <t>Bordeaux</t>
        </is>
      </c>
      <c r="I66" s="65" t="inlineStr">
        <is>
          <t>Karim Belkacem</t>
        </is>
      </c>
      <c r="J66" s="65" t="inlineStr">
        <is>
          <t>Refus signifié</t>
        </is>
      </c>
      <c r="K66" s="70" t="n">
        <v>4</v>
      </c>
    </row>
    <row r="67">
      <c r="A67" s="65" t="inlineStr">
        <is>
          <t>REL-00066</t>
        </is>
      </c>
      <c r="B67" s="65" t="inlineStr">
        <is>
          <t>DEV-00047</t>
        </is>
      </c>
      <c r="C67" s="66" t="n">
        <v>44779</v>
      </c>
      <c r="D67" s="65" t="inlineStr">
        <is>
          <t>2022-08</t>
        </is>
      </c>
      <c r="E67" s="65" t="inlineStr">
        <is>
          <t>2022-2023</t>
        </is>
      </c>
      <c r="F67" s="67" t="n">
        <v>1</v>
      </c>
      <c r="G67" s="65" t="inlineStr">
        <is>
          <t>Email</t>
        </is>
      </c>
      <c r="H67" s="65" t="inlineStr">
        <is>
          <t>Bordeaux</t>
        </is>
      </c>
      <c r="I67" s="65" t="inlineStr">
        <is>
          <t>Karim Belkacem</t>
        </is>
      </c>
      <c r="J67" s="65" t="inlineStr">
        <is>
          <t>Accord obtenu</t>
        </is>
      </c>
      <c r="K67" s="70" t="n">
        <v>1</v>
      </c>
    </row>
    <row r="68">
      <c r="A68" s="65" t="inlineStr">
        <is>
          <t>REL-00067</t>
        </is>
      </c>
      <c r="B68" s="65" t="inlineStr">
        <is>
          <t>DEV-00048</t>
        </is>
      </c>
      <c r="C68" s="66" t="n">
        <v>44782</v>
      </c>
      <c r="D68" s="65" t="inlineStr">
        <is>
          <t>2022-08</t>
        </is>
      </c>
      <c r="E68" s="65" t="inlineStr">
        <is>
          <t>2022-2023</t>
        </is>
      </c>
      <c r="F68" s="67" t="n">
        <v>1</v>
      </c>
      <c r="G68" s="65" t="inlineStr">
        <is>
          <t>SMS</t>
        </is>
      </c>
      <c r="H68" s="65" t="inlineStr">
        <is>
          <t>Bordeaux</t>
        </is>
      </c>
      <c r="I68" s="65" t="inlineStr">
        <is>
          <t>Sophie Marchand</t>
        </is>
      </c>
      <c r="J68" s="65" t="inlineStr">
        <is>
          <t>Accord obtenu</t>
        </is>
      </c>
      <c r="K68" s="70" t="n">
        <v>3.2</v>
      </c>
    </row>
    <row r="69">
      <c r="A69" s="65" t="inlineStr">
        <is>
          <t>REL-00068</t>
        </is>
      </c>
      <c r="B69" s="65" t="inlineStr">
        <is>
          <t>DEV-00049</t>
        </is>
      </c>
      <c r="C69" s="66" t="n">
        <v>44779</v>
      </c>
      <c r="D69" s="65" t="inlineStr">
        <is>
          <t>2022-08</t>
        </is>
      </c>
      <c r="E69" s="65" t="inlineStr">
        <is>
          <t>2022-2023</t>
        </is>
      </c>
      <c r="F69" s="67" t="n">
        <v>1</v>
      </c>
      <c r="G69" s="65" t="inlineStr">
        <is>
          <t>Email</t>
        </is>
      </c>
      <c r="H69" s="65" t="inlineStr">
        <is>
          <t>Toulouse</t>
        </is>
      </c>
      <c r="I69" s="65" t="inlineStr">
        <is>
          <t>Julien Fabre</t>
        </is>
      </c>
      <c r="J69" s="65" t="inlineStr">
        <is>
          <t>Sans réponse</t>
        </is>
      </c>
      <c r="K69" s="70" t="n">
        <v>2.8</v>
      </c>
    </row>
    <row r="70">
      <c r="A70" s="65" t="inlineStr">
        <is>
          <t>REL-00069</t>
        </is>
      </c>
      <c r="B70" s="65" t="inlineStr">
        <is>
          <t>DEV-00049</t>
        </is>
      </c>
      <c r="C70" s="66" t="n">
        <v>44789</v>
      </c>
      <c r="D70" s="65" t="inlineStr">
        <is>
          <t>2022-08</t>
        </is>
      </c>
      <c r="E70" s="65" t="inlineStr">
        <is>
          <t>2022-2023</t>
        </is>
      </c>
      <c r="F70" s="67" t="n">
        <v>2</v>
      </c>
      <c r="G70" s="65" t="inlineStr">
        <is>
          <t>SMS</t>
        </is>
      </c>
      <c r="H70" s="65" t="inlineStr">
        <is>
          <t>Toulouse</t>
        </is>
      </c>
      <c r="I70" s="65" t="inlineStr">
        <is>
          <t>Julien Fabre</t>
        </is>
      </c>
      <c r="J70" s="65" t="inlineStr">
        <is>
          <t>Refus signifié</t>
        </is>
      </c>
      <c r="K70" s="70" t="n">
        <v>1.7</v>
      </c>
    </row>
    <row r="71">
      <c r="A71" s="65" t="inlineStr">
        <is>
          <t>REL-00070</t>
        </is>
      </c>
      <c r="B71" s="65" t="inlineStr">
        <is>
          <t>DEV-00050</t>
        </is>
      </c>
      <c r="C71" s="66" t="n">
        <v>44788</v>
      </c>
      <c r="D71" s="65" t="inlineStr">
        <is>
          <t>2022-08</t>
        </is>
      </c>
      <c r="E71" s="65" t="inlineStr">
        <is>
          <t>2022-2023</t>
        </is>
      </c>
      <c r="F71" s="67" t="n">
        <v>1</v>
      </c>
      <c r="G71" s="65" t="inlineStr">
        <is>
          <t>Email</t>
        </is>
      </c>
      <c r="H71" s="65" t="inlineStr">
        <is>
          <t>Toulouse</t>
        </is>
      </c>
      <c r="I71" s="65" t="inlineStr">
        <is>
          <t>Julien Fabre</t>
        </is>
      </c>
      <c r="J71" s="65" t="inlineStr">
        <is>
          <t>Négociation en cours</t>
        </is>
      </c>
      <c r="K71" s="70" t="n">
        <v>3.6</v>
      </c>
    </row>
    <row r="72">
      <c r="A72" s="65" t="inlineStr">
        <is>
          <t>REL-00071</t>
        </is>
      </c>
      <c r="B72" s="65" t="inlineStr">
        <is>
          <t>DEV-00050</t>
        </is>
      </c>
      <c r="C72" s="66" t="n">
        <v>44794</v>
      </c>
      <c r="D72" s="65" t="inlineStr">
        <is>
          <t>2022-08</t>
        </is>
      </c>
      <c r="E72" s="65" t="inlineStr">
        <is>
          <t>2022-2023</t>
        </is>
      </c>
      <c r="F72" s="67" t="n">
        <v>2</v>
      </c>
      <c r="G72" s="65" t="inlineStr">
        <is>
          <t>Email</t>
        </is>
      </c>
      <c r="H72" s="65" t="inlineStr">
        <is>
          <t>Toulouse</t>
        </is>
      </c>
      <c r="I72" s="65" t="inlineStr">
        <is>
          <t>Julien Fabre</t>
        </is>
      </c>
      <c r="J72" s="65" t="inlineStr">
        <is>
          <t>Refus signifié</t>
        </is>
      </c>
      <c r="K72" s="70" t="n">
        <v>3.9</v>
      </c>
    </row>
    <row r="73">
      <c r="A73" s="65" t="inlineStr">
        <is>
          <t>REL-00072</t>
        </is>
      </c>
      <c r="B73" s="65" t="inlineStr">
        <is>
          <t>DEV-00051</t>
        </is>
      </c>
      <c r="C73" s="66" t="n">
        <v>44786</v>
      </c>
      <c r="D73" s="65" t="inlineStr">
        <is>
          <t>2022-08</t>
        </is>
      </c>
      <c r="E73" s="65" t="inlineStr">
        <is>
          <t>2022-2023</t>
        </is>
      </c>
      <c r="F73" s="67" t="n">
        <v>1</v>
      </c>
      <c r="G73" s="65" t="inlineStr">
        <is>
          <t>Téléphone</t>
        </is>
      </c>
      <c r="H73" s="65" t="inlineStr">
        <is>
          <t>Bordeaux</t>
        </is>
      </c>
      <c r="I73" s="65" t="inlineStr">
        <is>
          <t>Karim Belkacem</t>
        </is>
      </c>
      <c r="J73" s="65" t="inlineStr">
        <is>
          <t>Sans réponse</t>
        </is>
      </c>
      <c r="K73" s="70" t="n">
        <v>11</v>
      </c>
    </row>
    <row r="74">
      <c r="A74" s="65" t="inlineStr">
        <is>
          <t>REL-00073</t>
        </is>
      </c>
      <c r="B74" s="65" t="inlineStr">
        <is>
          <t>DEV-00052</t>
        </is>
      </c>
      <c r="C74" s="66" t="n">
        <v>44783</v>
      </c>
      <c r="D74" s="65" t="inlineStr">
        <is>
          <t>2022-08</t>
        </is>
      </c>
      <c r="E74" s="65" t="inlineStr">
        <is>
          <t>2022-2023</t>
        </is>
      </c>
      <c r="F74" s="67" t="n">
        <v>1</v>
      </c>
      <c r="G74" s="65" t="inlineStr">
        <is>
          <t>Téléphone</t>
        </is>
      </c>
      <c r="H74" s="65" t="inlineStr">
        <is>
          <t>Bordeaux</t>
        </is>
      </c>
      <c r="I74" s="65" t="inlineStr">
        <is>
          <t>Karim Belkacem</t>
        </is>
      </c>
      <c r="J74" s="65" t="inlineStr">
        <is>
          <t>Sans réponse</t>
        </is>
      </c>
      <c r="K74" s="70" t="n">
        <v>7.6</v>
      </c>
    </row>
    <row r="75">
      <c r="A75" s="65" t="inlineStr">
        <is>
          <t>REL-00074</t>
        </is>
      </c>
      <c r="B75" s="65" t="inlineStr">
        <is>
          <t>DEV-00052</t>
        </is>
      </c>
      <c r="C75" s="66" t="n">
        <v>44793</v>
      </c>
      <c r="D75" s="65" t="inlineStr">
        <is>
          <t>2022-08</t>
        </is>
      </c>
      <c r="E75" s="65" t="inlineStr">
        <is>
          <t>2022-2023</t>
        </is>
      </c>
      <c r="F75" s="67" t="n">
        <v>2</v>
      </c>
      <c r="G75" s="65" t="inlineStr">
        <is>
          <t>Email</t>
        </is>
      </c>
      <c r="H75" s="65" t="inlineStr">
        <is>
          <t>Bordeaux</t>
        </is>
      </c>
      <c r="I75" s="65" t="inlineStr">
        <is>
          <t>Karim Belkacem</t>
        </is>
      </c>
      <c r="J75" s="65" t="inlineStr">
        <is>
          <t>Accord obtenu</t>
        </is>
      </c>
      <c r="K75" s="70" t="n">
        <v>1.2</v>
      </c>
    </row>
    <row r="76">
      <c r="A76" s="65" t="inlineStr">
        <is>
          <t>REL-00075</t>
        </is>
      </c>
      <c r="B76" s="65" t="inlineStr">
        <is>
          <t>DEV-00053</t>
        </is>
      </c>
      <c r="C76" s="66" t="n">
        <v>44787</v>
      </c>
      <c r="D76" s="65" t="inlineStr">
        <is>
          <t>2022-08</t>
        </is>
      </c>
      <c r="E76" s="65" t="inlineStr">
        <is>
          <t>2022-2023</t>
        </is>
      </c>
      <c r="F76" s="67" t="n">
        <v>1</v>
      </c>
      <c r="G76" s="65" t="inlineStr">
        <is>
          <t>Email</t>
        </is>
      </c>
      <c r="H76" s="65" t="inlineStr">
        <is>
          <t>Bordeaux</t>
        </is>
      </c>
      <c r="I76" s="65" t="inlineStr">
        <is>
          <t>Sophie Marchand</t>
        </is>
      </c>
      <c r="J76" s="65" t="inlineStr">
        <is>
          <t>Négociation en cours</t>
        </is>
      </c>
      <c r="K76" s="70" t="n">
        <v>5</v>
      </c>
    </row>
    <row r="77">
      <c r="A77" s="65" t="inlineStr">
        <is>
          <t>REL-00076</t>
        </is>
      </c>
      <c r="B77" s="65" t="inlineStr">
        <is>
          <t>DEV-00053</t>
        </is>
      </c>
      <c r="C77" s="66" t="n">
        <v>44799</v>
      </c>
      <c r="D77" s="65" t="inlineStr">
        <is>
          <t>2022-08</t>
        </is>
      </c>
      <c r="E77" s="65" t="inlineStr">
        <is>
          <t>2022-2023</t>
        </is>
      </c>
      <c r="F77" s="67" t="n">
        <v>2</v>
      </c>
      <c r="G77" s="65" t="inlineStr">
        <is>
          <t>Téléphone</t>
        </is>
      </c>
      <c r="H77" s="65" t="inlineStr">
        <is>
          <t>Bordeaux</t>
        </is>
      </c>
      <c r="I77" s="65" t="inlineStr">
        <is>
          <t>Sophie Marchand</t>
        </is>
      </c>
      <c r="J77" s="65" t="inlineStr">
        <is>
          <t>Sans réponse</t>
        </is>
      </c>
      <c r="K77" s="70" t="n">
        <v>11</v>
      </c>
    </row>
    <row r="78">
      <c r="A78" s="65" t="inlineStr">
        <is>
          <t>REL-00077</t>
        </is>
      </c>
      <c r="B78" s="65" t="inlineStr">
        <is>
          <t>DEV-00053</t>
        </is>
      </c>
      <c r="C78" s="66" t="n">
        <v>44813</v>
      </c>
      <c r="D78" s="65" t="inlineStr">
        <is>
          <t>2022-09</t>
        </is>
      </c>
      <c r="E78" s="65" t="inlineStr">
        <is>
          <t>2022-2023</t>
        </is>
      </c>
      <c r="F78" s="67" t="n">
        <v>3</v>
      </c>
      <c r="G78" s="65" t="inlineStr">
        <is>
          <t>Email</t>
        </is>
      </c>
      <c r="H78" s="65" t="inlineStr">
        <is>
          <t>Bordeaux</t>
        </is>
      </c>
      <c r="I78" s="65" t="inlineStr">
        <is>
          <t>Sophie Marchand</t>
        </is>
      </c>
      <c r="J78" s="65" t="inlineStr">
        <is>
          <t>Rappel demandé</t>
        </is>
      </c>
      <c r="K78" s="70" t="n">
        <v>1.1</v>
      </c>
    </row>
    <row r="79">
      <c r="A79" s="65" t="inlineStr">
        <is>
          <t>REL-00078</t>
        </is>
      </c>
      <c r="B79" s="65" t="inlineStr">
        <is>
          <t>DEV-00054</t>
        </is>
      </c>
      <c r="C79" s="66" t="n">
        <v>44786</v>
      </c>
      <c r="D79" s="65" t="inlineStr">
        <is>
          <t>2022-08</t>
        </is>
      </c>
      <c r="E79" s="65" t="inlineStr">
        <is>
          <t>2022-2023</t>
        </is>
      </c>
      <c r="F79" s="67" t="n">
        <v>1</v>
      </c>
      <c r="G79" s="65" t="inlineStr">
        <is>
          <t>SMS</t>
        </is>
      </c>
      <c r="H79" s="65" t="inlineStr">
        <is>
          <t>Bordeaux</t>
        </is>
      </c>
      <c r="I79" s="65" t="inlineStr">
        <is>
          <t>Karim Belkacem</t>
        </is>
      </c>
      <c r="J79" s="65" t="inlineStr">
        <is>
          <t>Injoignable</t>
        </is>
      </c>
      <c r="K79" s="70" t="n">
        <v>4.8</v>
      </c>
    </row>
    <row r="80">
      <c r="A80" s="65" t="inlineStr">
        <is>
          <t>REL-00079</t>
        </is>
      </c>
      <c r="B80" s="65" t="inlineStr">
        <is>
          <t>DEV-00054</t>
        </is>
      </c>
      <c r="C80" s="66" t="n">
        <v>44791</v>
      </c>
      <c r="D80" s="65" t="inlineStr">
        <is>
          <t>2022-08</t>
        </is>
      </c>
      <c r="E80" s="65" t="inlineStr">
        <is>
          <t>2022-2023</t>
        </is>
      </c>
      <c r="F80" s="67" t="n">
        <v>2</v>
      </c>
      <c r="G80" s="65" t="inlineStr">
        <is>
          <t>Téléphone</t>
        </is>
      </c>
      <c r="H80" s="65" t="inlineStr">
        <is>
          <t>Bordeaux</t>
        </is>
      </c>
      <c r="I80" s="65" t="inlineStr">
        <is>
          <t>Karim Belkacem</t>
        </is>
      </c>
      <c r="J80" s="65" t="inlineStr">
        <is>
          <t>Accord obtenu</t>
        </is>
      </c>
      <c r="K80" s="70" t="n">
        <v>11.1</v>
      </c>
    </row>
    <row r="81">
      <c r="A81" s="65" t="inlineStr">
        <is>
          <t>REL-00080</t>
        </is>
      </c>
      <c r="B81" s="65" t="inlineStr">
        <is>
          <t>DEV-00056</t>
        </is>
      </c>
      <c r="C81" s="66" t="n">
        <v>44790</v>
      </c>
      <c r="D81" s="65" t="inlineStr">
        <is>
          <t>2022-08</t>
        </is>
      </c>
      <c r="E81" s="65" t="inlineStr">
        <is>
          <t>2022-2023</t>
        </is>
      </c>
      <c r="F81" s="67" t="n">
        <v>1</v>
      </c>
      <c r="G81" s="65" t="inlineStr">
        <is>
          <t>SMS</t>
        </is>
      </c>
      <c r="H81" s="65" t="inlineStr">
        <is>
          <t>Toulouse</t>
        </is>
      </c>
      <c r="I81" s="65" t="inlineStr">
        <is>
          <t>Julien Fabre</t>
        </is>
      </c>
      <c r="J81" s="65" t="inlineStr">
        <is>
          <t>Refus signifié</t>
        </is>
      </c>
      <c r="K81" s="70" t="n">
        <v>1</v>
      </c>
    </row>
    <row r="82">
      <c r="A82" s="65" t="inlineStr">
        <is>
          <t>REL-00081</t>
        </is>
      </c>
      <c r="B82" s="65" t="inlineStr">
        <is>
          <t>DEV-00058</t>
        </is>
      </c>
      <c r="C82" s="66" t="n">
        <v>44790</v>
      </c>
      <c r="D82" s="65" t="inlineStr">
        <is>
          <t>2022-08</t>
        </is>
      </c>
      <c r="E82" s="65" t="inlineStr">
        <is>
          <t>2022-2023</t>
        </is>
      </c>
      <c r="F82" s="67" t="n">
        <v>1</v>
      </c>
      <c r="G82" s="65" t="inlineStr">
        <is>
          <t>Email</t>
        </is>
      </c>
      <c r="H82" s="65" t="inlineStr">
        <is>
          <t>Toulouse</t>
        </is>
      </c>
      <c r="I82" s="65" t="inlineStr">
        <is>
          <t>Julien Fabre</t>
        </is>
      </c>
      <c r="J82" s="65" t="inlineStr">
        <is>
          <t>Injoignable</t>
        </is>
      </c>
      <c r="K82" s="70" t="n">
        <v>2.3</v>
      </c>
    </row>
    <row r="83">
      <c r="A83" s="65" t="inlineStr">
        <is>
          <t>REL-00082</t>
        </is>
      </c>
      <c r="B83" s="65" t="inlineStr">
        <is>
          <t>DEV-00058</t>
        </is>
      </c>
      <c r="C83" s="66" t="n">
        <v>44799</v>
      </c>
      <c r="D83" s="65" t="inlineStr">
        <is>
          <t>2022-08</t>
        </is>
      </c>
      <c r="E83" s="65" t="inlineStr">
        <is>
          <t>2022-2023</t>
        </is>
      </c>
      <c r="F83" s="67" t="n">
        <v>2</v>
      </c>
      <c r="G83" s="65" t="inlineStr">
        <is>
          <t>Email</t>
        </is>
      </c>
      <c r="H83" s="65" t="inlineStr">
        <is>
          <t>Toulouse</t>
        </is>
      </c>
      <c r="I83" s="65" t="inlineStr">
        <is>
          <t>Julien Fabre</t>
        </is>
      </c>
      <c r="J83" s="65" t="inlineStr">
        <is>
          <t>Rappel demandé</t>
        </is>
      </c>
      <c r="K83" s="70" t="n">
        <v>1.6</v>
      </c>
    </row>
    <row r="84">
      <c r="A84" s="65" t="inlineStr">
        <is>
          <t>REL-00083</t>
        </is>
      </c>
      <c r="B84" s="65" t="inlineStr">
        <is>
          <t>DEV-00058</t>
        </is>
      </c>
      <c r="C84" s="66" t="n">
        <v>44810</v>
      </c>
      <c r="D84" s="65" t="inlineStr">
        <is>
          <t>2022-09</t>
        </is>
      </c>
      <c r="E84" s="65" t="inlineStr">
        <is>
          <t>2022-2023</t>
        </is>
      </c>
      <c r="F84" s="67" t="n">
        <v>3</v>
      </c>
      <c r="G84" s="65" t="inlineStr">
        <is>
          <t>Email</t>
        </is>
      </c>
      <c r="H84" s="65" t="inlineStr">
        <is>
          <t>Toulouse</t>
        </is>
      </c>
      <c r="I84" s="65" t="inlineStr">
        <is>
          <t>Julien Fabre</t>
        </is>
      </c>
      <c r="J84" s="65" t="inlineStr">
        <is>
          <t>Injoignable</t>
        </is>
      </c>
      <c r="K84" s="70" t="n">
        <v>4.9</v>
      </c>
    </row>
    <row r="85">
      <c r="A85" s="65" t="inlineStr">
        <is>
          <t>REL-00084</t>
        </is>
      </c>
      <c r="B85" s="65" t="inlineStr">
        <is>
          <t>DEV-00059</t>
        </is>
      </c>
      <c r="C85" s="66" t="n">
        <v>44790</v>
      </c>
      <c r="D85" s="65" t="inlineStr">
        <is>
          <t>2022-08</t>
        </is>
      </c>
      <c r="E85" s="65" t="inlineStr">
        <is>
          <t>2022-2023</t>
        </is>
      </c>
      <c r="F85" s="67" t="n">
        <v>1</v>
      </c>
      <c r="G85" s="65" t="inlineStr">
        <is>
          <t>Téléphone</t>
        </is>
      </c>
      <c r="H85" s="65" t="inlineStr">
        <is>
          <t>Toulouse</t>
        </is>
      </c>
      <c r="I85" s="65" t="inlineStr">
        <is>
          <t>Julien Fabre</t>
        </is>
      </c>
      <c r="J85" s="65" t="inlineStr">
        <is>
          <t>Accord obtenu</t>
        </is>
      </c>
      <c r="K85" s="70" t="n">
        <v>3.6</v>
      </c>
    </row>
    <row r="86">
      <c r="A86" s="65" t="inlineStr">
        <is>
          <t>REL-00085</t>
        </is>
      </c>
      <c r="B86" s="65" t="inlineStr">
        <is>
          <t>DEV-00060</t>
        </is>
      </c>
      <c r="C86" s="66" t="n">
        <v>44792</v>
      </c>
      <c r="D86" s="65" t="inlineStr">
        <is>
          <t>2022-08</t>
        </is>
      </c>
      <c r="E86" s="65" t="inlineStr">
        <is>
          <t>2022-2023</t>
        </is>
      </c>
      <c r="F86" s="67" t="n">
        <v>1</v>
      </c>
      <c r="G86" s="65" t="inlineStr">
        <is>
          <t>Email</t>
        </is>
      </c>
      <c r="H86" s="65" t="inlineStr">
        <is>
          <t>Bordeaux</t>
        </is>
      </c>
      <c r="I86" s="65" t="inlineStr">
        <is>
          <t>Karim Belkacem</t>
        </is>
      </c>
      <c r="J86" s="65" t="inlineStr">
        <is>
          <t>Accord obtenu</t>
        </is>
      </c>
      <c r="K86" s="70" t="n">
        <v>2.3</v>
      </c>
    </row>
    <row r="87">
      <c r="A87" s="65" t="inlineStr">
        <is>
          <t>REL-00086</t>
        </is>
      </c>
      <c r="B87" s="65" t="inlineStr">
        <is>
          <t>DEV-00061</t>
        </is>
      </c>
      <c r="C87" s="66" t="n">
        <v>44796</v>
      </c>
      <c r="D87" s="65" t="inlineStr">
        <is>
          <t>2022-08</t>
        </is>
      </c>
      <c r="E87" s="65" t="inlineStr">
        <is>
          <t>2022-2023</t>
        </is>
      </c>
      <c r="F87" s="67" t="n">
        <v>1</v>
      </c>
      <c r="G87" s="65" t="inlineStr">
        <is>
          <t>Téléphone</t>
        </is>
      </c>
      <c r="H87" s="65" t="inlineStr">
        <is>
          <t>Toulouse</t>
        </is>
      </c>
      <c r="I87" s="65" t="inlineStr">
        <is>
          <t>Julien Fabre</t>
        </is>
      </c>
      <c r="J87" s="65" t="inlineStr">
        <is>
          <t>Injoignable</t>
        </is>
      </c>
      <c r="K87" s="70" t="n">
        <v>11.5</v>
      </c>
    </row>
    <row r="88">
      <c r="A88" s="65" t="inlineStr">
        <is>
          <t>REL-00087</t>
        </is>
      </c>
      <c r="B88" s="65" t="inlineStr">
        <is>
          <t>DEV-00061</t>
        </is>
      </c>
      <c r="C88" s="66" t="n">
        <v>44804</v>
      </c>
      <c r="D88" s="65" t="inlineStr">
        <is>
          <t>2022-08</t>
        </is>
      </c>
      <c r="E88" s="65" t="inlineStr">
        <is>
          <t>2022-2023</t>
        </is>
      </c>
      <c r="F88" s="67" t="n">
        <v>2</v>
      </c>
      <c r="G88" s="65" t="inlineStr">
        <is>
          <t>Email</t>
        </is>
      </c>
      <c r="H88" s="65" t="inlineStr">
        <is>
          <t>Toulouse</t>
        </is>
      </c>
      <c r="I88" s="65" t="inlineStr">
        <is>
          <t>Julien Fabre</t>
        </is>
      </c>
      <c r="J88" s="65" t="inlineStr">
        <is>
          <t>Accord obtenu</t>
        </is>
      </c>
      <c r="K88" s="70" t="n">
        <v>2.9</v>
      </c>
    </row>
    <row r="89">
      <c r="A89" s="65" t="inlineStr">
        <is>
          <t>REL-00088</t>
        </is>
      </c>
      <c r="B89" s="65" t="inlineStr">
        <is>
          <t>DEV-00062</t>
        </is>
      </c>
      <c r="C89" s="66" t="n">
        <v>44791</v>
      </c>
      <c r="D89" s="65" t="inlineStr">
        <is>
          <t>2022-08</t>
        </is>
      </c>
      <c r="E89" s="65" t="inlineStr">
        <is>
          <t>2022-2023</t>
        </is>
      </c>
      <c r="F89" s="67" t="n">
        <v>1</v>
      </c>
      <c r="G89" s="65" t="inlineStr">
        <is>
          <t>Email</t>
        </is>
      </c>
      <c r="H89" s="65" t="inlineStr">
        <is>
          <t>Toulouse</t>
        </is>
      </c>
      <c r="I89" s="65" t="inlineStr">
        <is>
          <t>Julien Fabre</t>
        </is>
      </c>
      <c r="J89" s="65" t="inlineStr">
        <is>
          <t>Injoignable</t>
        </is>
      </c>
      <c r="K89" s="70" t="n">
        <v>4.4</v>
      </c>
    </row>
    <row r="90">
      <c r="A90" s="65" t="inlineStr">
        <is>
          <t>REL-00089</t>
        </is>
      </c>
      <c r="B90" s="65" t="inlineStr">
        <is>
          <t>DEV-00064</t>
        </is>
      </c>
      <c r="C90" s="66" t="n">
        <v>44797</v>
      </c>
      <c r="D90" s="65" t="inlineStr">
        <is>
          <t>2022-08</t>
        </is>
      </c>
      <c r="E90" s="65" t="inlineStr">
        <is>
          <t>2022-2023</t>
        </is>
      </c>
      <c r="F90" s="67" t="n">
        <v>1</v>
      </c>
      <c r="G90" s="65" t="inlineStr">
        <is>
          <t>Email</t>
        </is>
      </c>
      <c r="H90" s="65" t="inlineStr">
        <is>
          <t>Toulouse</t>
        </is>
      </c>
      <c r="I90" s="65" t="inlineStr">
        <is>
          <t>Julien Fabre</t>
        </is>
      </c>
      <c r="J90" s="65" t="inlineStr">
        <is>
          <t>Accord obtenu</t>
        </is>
      </c>
      <c r="K90" s="70" t="n">
        <v>4.2</v>
      </c>
    </row>
    <row r="91">
      <c r="A91" s="65" t="inlineStr">
        <is>
          <t>REL-00090</t>
        </is>
      </c>
      <c r="B91" s="65" t="inlineStr">
        <is>
          <t>DEV-00067</t>
        </is>
      </c>
      <c r="C91" s="66" t="n">
        <v>44806</v>
      </c>
      <c r="D91" s="65" t="inlineStr">
        <is>
          <t>2022-09</t>
        </is>
      </c>
      <c r="E91" s="65" t="inlineStr">
        <is>
          <t>2022-2023</t>
        </is>
      </c>
      <c r="F91" s="67" t="n">
        <v>1</v>
      </c>
      <c r="G91" s="65" t="inlineStr">
        <is>
          <t>Email</t>
        </is>
      </c>
      <c r="H91" s="65" t="inlineStr">
        <is>
          <t>Toulouse</t>
        </is>
      </c>
      <c r="I91" s="65" t="inlineStr">
        <is>
          <t>Julien Fabre</t>
        </is>
      </c>
      <c r="J91" s="65" t="inlineStr">
        <is>
          <t>Négociation en cours</t>
        </is>
      </c>
      <c r="K91" s="70" t="n">
        <v>1.8</v>
      </c>
    </row>
    <row r="92">
      <c r="A92" s="65" t="inlineStr">
        <is>
          <t>REL-00091</t>
        </is>
      </c>
      <c r="B92" s="65" t="inlineStr">
        <is>
          <t>DEV-00067</t>
        </is>
      </c>
      <c r="C92" s="66" t="n">
        <v>44817</v>
      </c>
      <c r="D92" s="65" t="inlineStr">
        <is>
          <t>2022-09</t>
        </is>
      </c>
      <c r="E92" s="65" t="inlineStr">
        <is>
          <t>2022-2023</t>
        </is>
      </c>
      <c r="F92" s="67" t="n">
        <v>2</v>
      </c>
      <c r="G92" s="65" t="inlineStr">
        <is>
          <t>Téléphone</t>
        </is>
      </c>
      <c r="H92" s="65" t="inlineStr">
        <is>
          <t>Toulouse</t>
        </is>
      </c>
      <c r="I92" s="65" t="inlineStr">
        <is>
          <t>Julien Fabre</t>
        </is>
      </c>
      <c r="J92" s="65" t="inlineStr">
        <is>
          <t>Sans réponse</t>
        </is>
      </c>
      <c r="K92" s="70" t="n">
        <v>13</v>
      </c>
    </row>
    <row r="93">
      <c r="A93" s="65" t="inlineStr">
        <is>
          <t>REL-00092</t>
        </is>
      </c>
      <c r="B93" s="65" t="inlineStr">
        <is>
          <t>DEV-00068</t>
        </is>
      </c>
      <c r="C93" s="66" t="n">
        <v>44798</v>
      </c>
      <c r="D93" s="65" t="inlineStr">
        <is>
          <t>2022-08</t>
        </is>
      </c>
      <c r="E93" s="65" t="inlineStr">
        <is>
          <t>2022-2023</t>
        </is>
      </c>
      <c r="F93" s="67" t="n">
        <v>1</v>
      </c>
      <c r="G93" s="65" t="inlineStr">
        <is>
          <t>Téléphone</t>
        </is>
      </c>
      <c r="H93" s="65" t="inlineStr">
        <is>
          <t>Toulouse</t>
        </is>
      </c>
      <c r="I93" s="65" t="inlineStr">
        <is>
          <t>Julien Fabre</t>
        </is>
      </c>
      <c r="J93" s="65" t="inlineStr">
        <is>
          <t>Rappel demandé</t>
        </is>
      </c>
      <c r="K93" s="70" t="n">
        <v>12.9</v>
      </c>
    </row>
    <row r="94">
      <c r="A94" s="65" t="inlineStr">
        <is>
          <t>REL-00093</t>
        </is>
      </c>
      <c r="B94" s="65" t="inlineStr">
        <is>
          <t>DEV-00069</t>
        </is>
      </c>
      <c r="C94" s="66" t="n">
        <v>44798</v>
      </c>
      <c r="D94" s="65" t="inlineStr">
        <is>
          <t>2022-08</t>
        </is>
      </c>
      <c r="E94" s="65" t="inlineStr">
        <is>
          <t>2022-2023</t>
        </is>
      </c>
      <c r="F94" s="67" t="n">
        <v>1</v>
      </c>
      <c r="G94" s="65" t="inlineStr">
        <is>
          <t>Téléphone</t>
        </is>
      </c>
      <c r="H94" s="65" t="inlineStr">
        <is>
          <t>Bordeaux</t>
        </is>
      </c>
      <c r="I94" s="65" t="inlineStr">
        <is>
          <t>Karim Belkacem</t>
        </is>
      </c>
      <c r="J94" s="65" t="inlineStr">
        <is>
          <t>Refus signifié</t>
        </is>
      </c>
      <c r="K94" s="70" t="n">
        <v>5.5</v>
      </c>
    </row>
    <row r="95">
      <c r="A95" s="65" t="inlineStr">
        <is>
          <t>REL-00094</t>
        </is>
      </c>
      <c r="B95" s="65" t="inlineStr">
        <is>
          <t>DEV-00071</t>
        </is>
      </c>
      <c r="C95" s="66" t="n">
        <v>44803</v>
      </c>
      <c r="D95" s="65" t="inlineStr">
        <is>
          <t>2022-08</t>
        </is>
      </c>
      <c r="E95" s="65" t="inlineStr">
        <is>
          <t>2022-2023</t>
        </is>
      </c>
      <c r="F95" s="67" t="n">
        <v>1</v>
      </c>
      <c r="G95" s="65" t="inlineStr">
        <is>
          <t>Email</t>
        </is>
      </c>
      <c r="H95" s="65" t="inlineStr">
        <is>
          <t>Toulouse</t>
        </is>
      </c>
      <c r="I95" s="65" t="inlineStr">
        <is>
          <t>Julien Fabre</t>
        </is>
      </c>
      <c r="J95" s="65" t="inlineStr">
        <is>
          <t>Refus signifié</t>
        </is>
      </c>
      <c r="K95" s="70" t="n">
        <v>4.6</v>
      </c>
    </row>
    <row r="96">
      <c r="A96" s="65" t="inlineStr">
        <is>
          <t>REL-00095</t>
        </is>
      </c>
      <c r="B96" s="65" t="inlineStr">
        <is>
          <t>DEV-00072</t>
        </is>
      </c>
      <c r="C96" s="66" t="n">
        <v>44803</v>
      </c>
      <c r="D96" s="65" t="inlineStr">
        <is>
          <t>2022-08</t>
        </is>
      </c>
      <c r="E96" s="65" t="inlineStr">
        <is>
          <t>2022-2023</t>
        </is>
      </c>
      <c r="F96" s="67" t="n">
        <v>1</v>
      </c>
      <c r="G96" s="65" t="inlineStr">
        <is>
          <t>Email</t>
        </is>
      </c>
      <c r="H96" s="65" t="inlineStr">
        <is>
          <t>Toulouse</t>
        </is>
      </c>
      <c r="I96" s="65" t="inlineStr">
        <is>
          <t>Julien Fabre</t>
        </is>
      </c>
      <c r="J96" s="65" t="inlineStr">
        <is>
          <t>Sans réponse</t>
        </is>
      </c>
      <c r="K96" s="70" t="n">
        <v>4.5</v>
      </c>
    </row>
    <row r="97">
      <c r="A97" s="65" t="inlineStr">
        <is>
          <t>REL-00096</t>
        </is>
      </c>
      <c r="B97" s="65" t="inlineStr">
        <is>
          <t>DEV-00073</t>
        </is>
      </c>
      <c r="C97" s="66" t="n">
        <v>44803</v>
      </c>
      <c r="D97" s="65" t="inlineStr">
        <is>
          <t>2022-08</t>
        </is>
      </c>
      <c r="E97" s="65" t="inlineStr">
        <is>
          <t>2022-2023</t>
        </is>
      </c>
      <c r="F97" s="67" t="n">
        <v>1</v>
      </c>
      <c r="G97" s="65" t="inlineStr">
        <is>
          <t>Email</t>
        </is>
      </c>
      <c r="H97" s="65" t="inlineStr">
        <is>
          <t>Toulouse</t>
        </is>
      </c>
      <c r="I97" s="65" t="inlineStr">
        <is>
          <t>Julien Fabre</t>
        </is>
      </c>
      <c r="J97" s="65" t="inlineStr">
        <is>
          <t>Accord obtenu</t>
        </is>
      </c>
      <c r="K97" s="70" t="n">
        <v>4</v>
      </c>
    </row>
    <row r="98">
      <c r="A98" s="65" t="inlineStr">
        <is>
          <t>REL-00097</t>
        </is>
      </c>
      <c r="B98" s="65" t="inlineStr">
        <is>
          <t>DEV-00074</t>
        </is>
      </c>
      <c r="C98" s="66" t="n">
        <v>44804</v>
      </c>
      <c r="D98" s="65" t="inlineStr">
        <is>
          <t>2022-08</t>
        </is>
      </c>
      <c r="E98" s="65" t="inlineStr">
        <is>
          <t>2022-2023</t>
        </is>
      </c>
      <c r="F98" s="67" t="n">
        <v>1</v>
      </c>
      <c r="G98" s="65" t="inlineStr">
        <is>
          <t>Téléphone</t>
        </is>
      </c>
      <c r="H98" s="65" t="inlineStr">
        <is>
          <t>Bordeaux</t>
        </is>
      </c>
      <c r="I98" s="65" t="inlineStr">
        <is>
          <t>Karim Belkacem</t>
        </is>
      </c>
      <c r="J98" s="65" t="inlineStr">
        <is>
          <t>Rappel demandé</t>
        </is>
      </c>
      <c r="K98" s="70" t="n">
        <v>11.8</v>
      </c>
    </row>
    <row r="99">
      <c r="A99" s="65" t="inlineStr">
        <is>
          <t>REL-00098</t>
        </is>
      </c>
      <c r="B99" s="65" t="inlineStr">
        <is>
          <t>DEV-00075</t>
        </is>
      </c>
      <c r="C99" s="66" t="n">
        <v>44803</v>
      </c>
      <c r="D99" s="65" t="inlineStr">
        <is>
          <t>2022-08</t>
        </is>
      </c>
      <c r="E99" s="65" t="inlineStr">
        <is>
          <t>2022-2023</t>
        </is>
      </c>
      <c r="F99" s="67" t="n">
        <v>1</v>
      </c>
      <c r="G99" s="65" t="inlineStr">
        <is>
          <t>Email</t>
        </is>
      </c>
      <c r="H99" s="65" t="inlineStr">
        <is>
          <t>Bordeaux</t>
        </is>
      </c>
      <c r="I99" s="65" t="inlineStr">
        <is>
          <t>Karim Belkacem</t>
        </is>
      </c>
      <c r="J99" s="65" t="inlineStr">
        <is>
          <t>Injoignable</t>
        </is>
      </c>
      <c r="K99" s="70" t="n">
        <v>3.7</v>
      </c>
    </row>
    <row r="100">
      <c r="A100" s="65" t="inlineStr">
        <is>
          <t>REL-00099</t>
        </is>
      </c>
      <c r="B100" s="65" t="inlineStr">
        <is>
          <t>DEV-00075</t>
        </is>
      </c>
      <c r="C100" s="66" t="n">
        <v>44815</v>
      </c>
      <c r="D100" s="65" t="inlineStr">
        <is>
          <t>2022-09</t>
        </is>
      </c>
      <c r="E100" s="65" t="inlineStr">
        <is>
          <t>2022-2023</t>
        </is>
      </c>
      <c r="F100" s="67" t="n">
        <v>2</v>
      </c>
      <c r="G100" s="65" t="inlineStr">
        <is>
          <t>Téléphone</t>
        </is>
      </c>
      <c r="H100" s="65" t="inlineStr">
        <is>
          <t>Bordeaux</t>
        </is>
      </c>
      <c r="I100" s="65" t="inlineStr">
        <is>
          <t>Karim Belkacem</t>
        </is>
      </c>
      <c r="J100" s="65" t="inlineStr">
        <is>
          <t>Sans réponse</t>
        </is>
      </c>
      <c r="K100" s="70" t="n">
        <v>8.6</v>
      </c>
    </row>
    <row r="101">
      <c r="A101" s="65" t="inlineStr">
        <is>
          <t>REL-00100</t>
        </is>
      </c>
      <c r="B101" s="65" t="inlineStr">
        <is>
          <t>DEV-00076</t>
        </is>
      </c>
      <c r="C101" s="66" t="n">
        <v>44809</v>
      </c>
      <c r="D101" s="65" t="inlineStr">
        <is>
          <t>2022-09</t>
        </is>
      </c>
      <c r="E101" s="65" t="inlineStr">
        <is>
          <t>2022-2023</t>
        </is>
      </c>
      <c r="F101" s="67" t="n">
        <v>1</v>
      </c>
      <c r="G101" s="65" t="inlineStr">
        <is>
          <t>Téléphone</t>
        </is>
      </c>
      <c r="H101" s="65" t="inlineStr">
        <is>
          <t>Toulouse</t>
        </is>
      </c>
      <c r="I101" s="65" t="inlineStr">
        <is>
          <t>Julien Fabre</t>
        </is>
      </c>
      <c r="J101" s="65" t="inlineStr">
        <is>
          <t>Négociation en cours</t>
        </is>
      </c>
      <c r="K101" s="70" t="n">
        <v>3.9</v>
      </c>
    </row>
    <row r="102">
      <c r="A102" s="65" t="inlineStr">
        <is>
          <t>REL-00101</t>
        </is>
      </c>
      <c r="B102" s="65" t="inlineStr">
        <is>
          <t>DEV-00077</t>
        </is>
      </c>
      <c r="C102" s="66" t="n">
        <v>44810</v>
      </c>
      <c r="D102" s="65" t="inlineStr">
        <is>
          <t>2022-09</t>
        </is>
      </c>
      <c r="E102" s="65" t="inlineStr">
        <is>
          <t>2022-2023</t>
        </is>
      </c>
      <c r="F102" s="67" t="n">
        <v>1</v>
      </c>
      <c r="G102" s="65" t="inlineStr">
        <is>
          <t>Email</t>
        </is>
      </c>
      <c r="H102" s="65" t="inlineStr">
        <is>
          <t>Toulouse</t>
        </is>
      </c>
      <c r="I102" s="65" t="inlineStr">
        <is>
          <t>Julien Fabre</t>
        </is>
      </c>
      <c r="J102" s="65" t="inlineStr">
        <is>
          <t>Négociation en cours</t>
        </is>
      </c>
      <c r="K102" s="70" t="n">
        <v>4.7</v>
      </c>
    </row>
    <row r="103">
      <c r="A103" s="65" t="inlineStr">
        <is>
          <t>REL-00102</t>
        </is>
      </c>
      <c r="B103" s="65" t="inlineStr">
        <is>
          <t>DEV-00077</t>
        </is>
      </c>
      <c r="C103" s="66" t="n">
        <v>44815</v>
      </c>
      <c r="D103" s="65" t="inlineStr">
        <is>
          <t>2022-09</t>
        </is>
      </c>
      <c r="E103" s="65" t="inlineStr">
        <is>
          <t>2022-2023</t>
        </is>
      </c>
      <c r="F103" s="67" t="n">
        <v>2</v>
      </c>
      <c r="G103" s="65" t="inlineStr">
        <is>
          <t>Téléphone</t>
        </is>
      </c>
      <c r="H103" s="65" t="inlineStr">
        <is>
          <t>Toulouse</t>
        </is>
      </c>
      <c r="I103" s="65" t="inlineStr">
        <is>
          <t>Julien Fabre</t>
        </is>
      </c>
      <c r="J103" s="65" t="inlineStr">
        <is>
          <t>Injoignable</t>
        </is>
      </c>
      <c r="K103" s="70" t="n">
        <v>5.1</v>
      </c>
    </row>
    <row r="104">
      <c r="A104" s="65" t="inlineStr">
        <is>
          <t>REL-00103</t>
        </is>
      </c>
      <c r="B104" s="65" t="inlineStr">
        <is>
          <t>DEV-00077</t>
        </is>
      </c>
      <c r="C104" s="66" t="n">
        <v>44822</v>
      </c>
      <c r="D104" s="65" t="inlineStr">
        <is>
          <t>2022-09</t>
        </is>
      </c>
      <c r="E104" s="65" t="inlineStr">
        <is>
          <t>2022-2023</t>
        </is>
      </c>
      <c r="F104" s="67" t="n">
        <v>3</v>
      </c>
      <c r="G104" s="65" t="inlineStr">
        <is>
          <t>SMS</t>
        </is>
      </c>
      <c r="H104" s="65" t="inlineStr">
        <is>
          <t>Toulouse</t>
        </is>
      </c>
      <c r="I104" s="65" t="inlineStr">
        <is>
          <t>Julien Fabre</t>
        </is>
      </c>
      <c r="J104" s="65" t="inlineStr">
        <is>
          <t>Accord obtenu</t>
        </is>
      </c>
      <c r="K104" s="70" t="n">
        <v>1.1</v>
      </c>
    </row>
    <row r="105">
      <c r="A105" s="65" t="inlineStr">
        <is>
          <t>REL-00104</t>
        </is>
      </c>
      <c r="B105" s="65" t="inlineStr">
        <is>
          <t>DEV-00078</t>
        </is>
      </c>
      <c r="C105" s="66" t="n">
        <v>44817</v>
      </c>
      <c r="D105" s="65" t="inlineStr">
        <is>
          <t>2022-09</t>
        </is>
      </c>
      <c r="E105" s="65" t="inlineStr">
        <is>
          <t>2022-2023</t>
        </is>
      </c>
      <c r="F105" s="67" t="n">
        <v>1</v>
      </c>
      <c r="G105" s="65" t="inlineStr">
        <is>
          <t>Email</t>
        </is>
      </c>
      <c r="H105" s="65" t="inlineStr">
        <is>
          <t>Bordeaux</t>
        </is>
      </c>
      <c r="I105" s="65" t="inlineStr">
        <is>
          <t>Karim Belkacem</t>
        </is>
      </c>
      <c r="J105" s="65" t="inlineStr">
        <is>
          <t>Sans réponse</t>
        </is>
      </c>
      <c r="K105" s="70" t="n">
        <v>2.9</v>
      </c>
    </row>
    <row r="106">
      <c r="A106" s="65" t="inlineStr">
        <is>
          <t>REL-00105</t>
        </is>
      </c>
      <c r="B106" s="65" t="inlineStr">
        <is>
          <t>DEV-00079</t>
        </is>
      </c>
      <c r="C106" s="66" t="n">
        <v>44811</v>
      </c>
      <c r="D106" s="65" t="inlineStr">
        <is>
          <t>2022-09</t>
        </is>
      </c>
      <c r="E106" s="65" t="inlineStr">
        <is>
          <t>2022-2023</t>
        </is>
      </c>
      <c r="F106" s="67" t="n">
        <v>1</v>
      </c>
      <c r="G106" s="65" t="inlineStr">
        <is>
          <t>Email</t>
        </is>
      </c>
      <c r="H106" s="65" t="inlineStr">
        <is>
          <t>Bordeaux</t>
        </is>
      </c>
      <c r="I106" s="65" t="inlineStr">
        <is>
          <t>Sophie Marchand</t>
        </is>
      </c>
      <c r="J106" s="65" t="inlineStr">
        <is>
          <t>Accord obtenu</t>
        </is>
      </c>
      <c r="K106" s="70" t="n">
        <v>3</v>
      </c>
    </row>
    <row r="107">
      <c r="A107" s="65" t="inlineStr">
        <is>
          <t>REL-00106</t>
        </is>
      </c>
      <c r="B107" s="65" t="inlineStr">
        <is>
          <t>DEV-00080</t>
        </is>
      </c>
      <c r="C107" s="66" t="n">
        <v>44810</v>
      </c>
      <c r="D107" s="65" t="inlineStr">
        <is>
          <t>2022-09</t>
        </is>
      </c>
      <c r="E107" s="65" t="inlineStr">
        <is>
          <t>2022-2023</t>
        </is>
      </c>
      <c r="F107" s="67" t="n">
        <v>1</v>
      </c>
      <c r="G107" s="65" t="inlineStr">
        <is>
          <t>Téléphone</t>
        </is>
      </c>
      <c r="H107" s="65" t="inlineStr">
        <is>
          <t>Bordeaux</t>
        </is>
      </c>
      <c r="I107" s="65" t="inlineStr">
        <is>
          <t>Karim Belkacem</t>
        </is>
      </c>
      <c r="J107" s="65" t="inlineStr">
        <is>
          <t>Sans réponse</t>
        </is>
      </c>
      <c r="K107" s="70" t="n">
        <v>10.6</v>
      </c>
    </row>
    <row r="108">
      <c r="A108" s="65" t="inlineStr">
        <is>
          <t>REL-00107</t>
        </is>
      </c>
      <c r="B108" s="65" t="inlineStr">
        <is>
          <t>DEV-00080</t>
        </is>
      </c>
      <c r="C108" s="66" t="n">
        <v>44816</v>
      </c>
      <c r="D108" s="65" t="inlineStr">
        <is>
          <t>2022-09</t>
        </is>
      </c>
      <c r="E108" s="65" t="inlineStr">
        <is>
          <t>2022-2023</t>
        </is>
      </c>
      <c r="F108" s="67" t="n">
        <v>2</v>
      </c>
      <c r="G108" s="65" t="inlineStr">
        <is>
          <t>SMS</t>
        </is>
      </c>
      <c r="H108" s="65" t="inlineStr">
        <is>
          <t>Bordeaux</t>
        </is>
      </c>
      <c r="I108" s="65" t="inlineStr">
        <is>
          <t>Karim Belkacem</t>
        </is>
      </c>
      <c r="J108" s="65" t="inlineStr">
        <is>
          <t>Injoignable</t>
        </is>
      </c>
      <c r="K108" s="70" t="n">
        <v>3.3</v>
      </c>
    </row>
    <row r="109">
      <c r="A109" s="65" t="inlineStr">
        <is>
          <t>REL-00108</t>
        </is>
      </c>
      <c r="B109" s="65" t="inlineStr">
        <is>
          <t>DEV-00080</t>
        </is>
      </c>
      <c r="C109" s="66" t="n">
        <v>44828</v>
      </c>
      <c r="D109" s="65" t="inlineStr">
        <is>
          <t>2022-09</t>
        </is>
      </c>
      <c r="E109" s="65" t="inlineStr">
        <is>
          <t>2022-2023</t>
        </is>
      </c>
      <c r="F109" s="67" t="n">
        <v>3</v>
      </c>
      <c r="G109" s="65" t="inlineStr">
        <is>
          <t>Téléphone</t>
        </is>
      </c>
      <c r="H109" s="65" t="inlineStr">
        <is>
          <t>Bordeaux</t>
        </is>
      </c>
      <c r="I109" s="65" t="inlineStr">
        <is>
          <t>Karim Belkacem</t>
        </is>
      </c>
      <c r="J109" s="65" t="inlineStr">
        <is>
          <t>Accord obtenu</t>
        </is>
      </c>
      <c r="K109" s="70" t="n">
        <v>4.2</v>
      </c>
    </row>
    <row r="110">
      <c r="A110" s="65" t="inlineStr">
        <is>
          <t>REL-00109</t>
        </is>
      </c>
      <c r="B110" s="65" t="inlineStr">
        <is>
          <t>DEV-00081</t>
        </is>
      </c>
      <c r="C110" s="66" t="n">
        <v>44814</v>
      </c>
      <c r="D110" s="65" t="inlineStr">
        <is>
          <t>2022-09</t>
        </is>
      </c>
      <c r="E110" s="65" t="inlineStr">
        <is>
          <t>2022-2023</t>
        </is>
      </c>
      <c r="F110" s="67" t="n">
        <v>1</v>
      </c>
      <c r="G110" s="65" t="inlineStr">
        <is>
          <t>Email</t>
        </is>
      </c>
      <c r="H110" s="65" t="inlineStr">
        <is>
          <t>Bordeaux</t>
        </is>
      </c>
      <c r="I110" s="65" t="inlineStr">
        <is>
          <t>Sophie Marchand</t>
        </is>
      </c>
      <c r="J110" s="65" t="inlineStr">
        <is>
          <t>Sans réponse</t>
        </is>
      </c>
      <c r="K110" s="70" t="n">
        <v>1.1</v>
      </c>
    </row>
    <row r="111">
      <c r="A111" s="65" t="inlineStr">
        <is>
          <t>REL-00110</t>
        </is>
      </c>
      <c r="B111" s="65" t="inlineStr">
        <is>
          <t>DEV-00081</t>
        </is>
      </c>
      <c r="C111" s="66" t="n">
        <v>44820</v>
      </c>
      <c r="D111" s="65" t="inlineStr">
        <is>
          <t>2022-09</t>
        </is>
      </c>
      <c r="E111" s="65" t="inlineStr">
        <is>
          <t>2022-2023</t>
        </is>
      </c>
      <c r="F111" s="67" t="n">
        <v>2</v>
      </c>
      <c r="G111" s="65" t="inlineStr">
        <is>
          <t>Email</t>
        </is>
      </c>
      <c r="H111" s="65" t="inlineStr">
        <is>
          <t>Bordeaux</t>
        </is>
      </c>
      <c r="I111" s="65" t="inlineStr">
        <is>
          <t>Sophie Marchand</t>
        </is>
      </c>
      <c r="J111" s="65" t="inlineStr">
        <is>
          <t>Sans réponse</t>
        </is>
      </c>
      <c r="K111" s="70" t="n">
        <v>3.8</v>
      </c>
    </row>
    <row r="112">
      <c r="A112" s="65" t="inlineStr">
        <is>
          <t>REL-00111</t>
        </is>
      </c>
      <c r="B112" s="65" t="inlineStr">
        <is>
          <t>DEV-00084</t>
        </is>
      </c>
      <c r="C112" s="66" t="n">
        <v>44812</v>
      </c>
      <c r="D112" s="65" t="inlineStr">
        <is>
          <t>2022-09</t>
        </is>
      </c>
      <c r="E112" s="65" t="inlineStr">
        <is>
          <t>2022-2023</t>
        </is>
      </c>
      <c r="F112" s="67" t="n">
        <v>1</v>
      </c>
      <c r="G112" s="65" t="inlineStr">
        <is>
          <t>Téléphone</t>
        </is>
      </c>
      <c r="H112" s="65" t="inlineStr">
        <is>
          <t>Toulouse</t>
        </is>
      </c>
      <c r="I112" s="65" t="inlineStr">
        <is>
          <t>Julien Fabre</t>
        </is>
      </c>
      <c r="J112" s="65" t="inlineStr">
        <is>
          <t>Accord obtenu</t>
        </is>
      </c>
      <c r="K112" s="70" t="n">
        <v>11</v>
      </c>
    </row>
    <row r="113">
      <c r="A113" s="65" t="inlineStr">
        <is>
          <t>REL-00112</t>
        </is>
      </c>
      <c r="B113" s="65" t="inlineStr">
        <is>
          <t>DEV-00085</t>
        </is>
      </c>
      <c r="C113" s="66" t="n">
        <v>44815</v>
      </c>
      <c r="D113" s="65" t="inlineStr">
        <is>
          <t>2022-09</t>
        </is>
      </c>
      <c r="E113" s="65" t="inlineStr">
        <is>
          <t>2022-2023</t>
        </is>
      </c>
      <c r="F113" s="67" t="n">
        <v>1</v>
      </c>
      <c r="G113" s="65" t="inlineStr">
        <is>
          <t>SMS</t>
        </is>
      </c>
      <c r="H113" s="65" t="inlineStr">
        <is>
          <t>Toulouse</t>
        </is>
      </c>
      <c r="I113" s="65" t="inlineStr">
        <is>
          <t>Julien Fabre</t>
        </is>
      </c>
      <c r="J113" s="65" t="inlineStr">
        <is>
          <t>Sans réponse</t>
        </is>
      </c>
      <c r="K113" s="70" t="n">
        <v>2.5</v>
      </c>
    </row>
    <row r="114">
      <c r="A114" s="65" t="inlineStr">
        <is>
          <t>REL-00113</t>
        </is>
      </c>
      <c r="B114" s="65" t="inlineStr">
        <is>
          <t>DEV-00085</t>
        </is>
      </c>
      <c r="C114" s="66" t="n">
        <v>44826</v>
      </c>
      <c r="D114" s="65" t="inlineStr">
        <is>
          <t>2022-09</t>
        </is>
      </c>
      <c r="E114" s="65" t="inlineStr">
        <is>
          <t>2022-2023</t>
        </is>
      </c>
      <c r="F114" s="67" t="n">
        <v>2</v>
      </c>
      <c r="G114" s="65" t="inlineStr">
        <is>
          <t>Email</t>
        </is>
      </c>
      <c r="H114" s="65" t="inlineStr">
        <is>
          <t>Toulouse</t>
        </is>
      </c>
      <c r="I114" s="65" t="inlineStr">
        <is>
          <t>Julien Fabre</t>
        </is>
      </c>
      <c r="J114" s="65" t="inlineStr">
        <is>
          <t>Accord obtenu</t>
        </is>
      </c>
      <c r="K114" s="70" t="n">
        <v>1.5</v>
      </c>
    </row>
    <row r="115">
      <c r="A115" s="65" t="inlineStr">
        <is>
          <t>REL-00114</t>
        </is>
      </c>
      <c r="B115" s="65" t="inlineStr">
        <is>
          <t>DEV-00086</t>
        </is>
      </c>
      <c r="C115" s="66" t="n">
        <v>44812</v>
      </c>
      <c r="D115" s="65" t="inlineStr">
        <is>
          <t>2022-09</t>
        </is>
      </c>
      <c r="E115" s="65" t="inlineStr">
        <is>
          <t>2022-2023</t>
        </is>
      </c>
      <c r="F115" s="67" t="n">
        <v>1</v>
      </c>
      <c r="G115" s="65" t="inlineStr">
        <is>
          <t>Téléphone</t>
        </is>
      </c>
      <c r="H115" s="65" t="inlineStr">
        <is>
          <t>Toulouse</t>
        </is>
      </c>
      <c r="I115" s="65" t="inlineStr">
        <is>
          <t>Julien Fabre</t>
        </is>
      </c>
      <c r="J115" s="65" t="inlineStr">
        <is>
          <t>Sans réponse</t>
        </is>
      </c>
      <c r="K115" s="70" t="n">
        <v>7.5</v>
      </c>
    </row>
    <row r="116">
      <c r="A116" s="65" t="inlineStr">
        <is>
          <t>REL-00115</t>
        </is>
      </c>
      <c r="B116" s="65" t="inlineStr">
        <is>
          <t>DEV-00086</t>
        </is>
      </c>
      <c r="C116" s="66" t="n">
        <v>44820</v>
      </c>
      <c r="D116" s="65" t="inlineStr">
        <is>
          <t>2022-09</t>
        </is>
      </c>
      <c r="E116" s="65" t="inlineStr">
        <is>
          <t>2022-2023</t>
        </is>
      </c>
      <c r="F116" s="67" t="n">
        <v>2</v>
      </c>
      <c r="G116" s="65" t="inlineStr">
        <is>
          <t>Téléphone</t>
        </is>
      </c>
      <c r="H116" s="65" t="inlineStr">
        <is>
          <t>Toulouse</t>
        </is>
      </c>
      <c r="I116" s="65" t="inlineStr">
        <is>
          <t>Julien Fabre</t>
        </is>
      </c>
      <c r="J116" s="65" t="inlineStr">
        <is>
          <t>Accord obtenu</t>
        </is>
      </c>
      <c r="K116" s="70" t="n">
        <v>3</v>
      </c>
    </row>
    <row r="117">
      <c r="A117" s="65" t="inlineStr">
        <is>
          <t>REL-00116</t>
        </is>
      </c>
      <c r="B117" s="65" t="inlineStr">
        <is>
          <t>DEV-00087</t>
        </is>
      </c>
      <c r="C117" s="66" t="n">
        <v>44815</v>
      </c>
      <c r="D117" s="65" t="inlineStr">
        <is>
          <t>2022-09</t>
        </is>
      </c>
      <c r="E117" s="65" t="inlineStr">
        <is>
          <t>2022-2023</t>
        </is>
      </c>
      <c r="F117" s="67" t="n">
        <v>1</v>
      </c>
      <c r="G117" s="65" t="inlineStr">
        <is>
          <t>Téléphone</t>
        </is>
      </c>
      <c r="H117" s="65" t="inlineStr">
        <is>
          <t>Bordeaux</t>
        </is>
      </c>
      <c r="I117" s="65" t="inlineStr">
        <is>
          <t>Karim Belkacem</t>
        </is>
      </c>
      <c r="J117" s="65" t="inlineStr">
        <is>
          <t>Sans réponse</t>
        </is>
      </c>
      <c r="K117" s="70" t="n">
        <v>5</v>
      </c>
    </row>
    <row r="118">
      <c r="A118" s="65" t="inlineStr">
        <is>
          <t>REL-00117</t>
        </is>
      </c>
      <c r="B118" s="65" t="inlineStr">
        <is>
          <t>DEV-00088</t>
        </is>
      </c>
      <c r="C118" s="66" t="n">
        <v>44813</v>
      </c>
      <c r="D118" s="65" t="inlineStr">
        <is>
          <t>2022-09</t>
        </is>
      </c>
      <c r="E118" s="65" t="inlineStr">
        <is>
          <t>2022-2023</t>
        </is>
      </c>
      <c r="F118" s="67" t="n">
        <v>1</v>
      </c>
      <c r="G118" s="65" t="inlineStr">
        <is>
          <t>Email</t>
        </is>
      </c>
      <c r="H118" s="65" t="inlineStr">
        <is>
          <t>Bordeaux</t>
        </is>
      </c>
      <c r="I118" s="65" t="inlineStr">
        <is>
          <t>Sophie Marchand</t>
        </is>
      </c>
      <c r="J118" s="65" t="inlineStr">
        <is>
          <t>Sans réponse</t>
        </is>
      </c>
      <c r="K118" s="70" t="n">
        <v>3.9</v>
      </c>
    </row>
    <row r="119">
      <c r="A119" s="65" t="inlineStr">
        <is>
          <t>REL-00118</t>
        </is>
      </c>
      <c r="B119" s="65" t="inlineStr">
        <is>
          <t>DEV-00088</t>
        </is>
      </c>
      <c r="C119" s="66" t="n">
        <v>44823</v>
      </c>
      <c r="D119" s="65" t="inlineStr">
        <is>
          <t>2022-09</t>
        </is>
      </c>
      <c r="E119" s="65" t="inlineStr">
        <is>
          <t>2022-2023</t>
        </is>
      </c>
      <c r="F119" s="67" t="n">
        <v>2</v>
      </c>
      <c r="G119" s="65" t="inlineStr">
        <is>
          <t>Email</t>
        </is>
      </c>
      <c r="H119" s="65" t="inlineStr">
        <is>
          <t>Bordeaux</t>
        </is>
      </c>
      <c r="I119" s="65" t="inlineStr">
        <is>
          <t>Sophie Marchand</t>
        </is>
      </c>
      <c r="J119" s="65" t="inlineStr">
        <is>
          <t>Refus signifié</t>
        </is>
      </c>
      <c r="K119" s="70" t="n">
        <v>1.9</v>
      </c>
    </row>
    <row r="120">
      <c r="A120" s="65" t="inlineStr">
        <is>
          <t>REL-00119</t>
        </is>
      </c>
      <c r="B120" s="65" t="inlineStr">
        <is>
          <t>DEV-00092</t>
        </is>
      </c>
      <c r="C120" s="66" t="n">
        <v>44820</v>
      </c>
      <c r="D120" s="65" t="inlineStr">
        <is>
          <t>2022-09</t>
        </is>
      </c>
      <c r="E120" s="65" t="inlineStr">
        <is>
          <t>2022-2023</t>
        </is>
      </c>
      <c r="F120" s="67" t="n">
        <v>1</v>
      </c>
      <c r="G120" s="65" t="inlineStr">
        <is>
          <t>Téléphone</t>
        </is>
      </c>
      <c r="H120" s="65" t="inlineStr">
        <is>
          <t>Toulouse</t>
        </is>
      </c>
      <c r="I120" s="65" t="inlineStr">
        <is>
          <t>Julien Fabre</t>
        </is>
      </c>
      <c r="J120" s="65" t="inlineStr">
        <is>
          <t>Négociation en cours</t>
        </is>
      </c>
      <c r="K120" s="70" t="n">
        <v>12.2</v>
      </c>
    </row>
    <row r="121">
      <c r="A121" s="65" t="inlineStr">
        <is>
          <t>REL-00120</t>
        </is>
      </c>
      <c r="B121" s="65" t="inlineStr">
        <is>
          <t>DEV-00093</t>
        </is>
      </c>
      <c r="C121" s="66" t="n">
        <v>44822</v>
      </c>
      <c r="D121" s="65" t="inlineStr">
        <is>
          <t>2022-09</t>
        </is>
      </c>
      <c r="E121" s="65" t="inlineStr">
        <is>
          <t>2022-2023</t>
        </is>
      </c>
      <c r="F121" s="67" t="n">
        <v>1</v>
      </c>
      <c r="G121" s="65" t="inlineStr">
        <is>
          <t>SMS</t>
        </is>
      </c>
      <c r="H121" s="65" t="inlineStr">
        <is>
          <t>Bordeaux</t>
        </is>
      </c>
      <c r="I121" s="65" t="inlineStr">
        <is>
          <t>Sophie Marchand</t>
        </is>
      </c>
      <c r="J121" s="65" t="inlineStr">
        <is>
          <t>Rappel demandé</t>
        </is>
      </c>
      <c r="K121" s="70" t="n">
        <v>1.2</v>
      </c>
    </row>
    <row r="122">
      <c r="A122" s="65" t="inlineStr">
        <is>
          <t>REL-00121</t>
        </is>
      </c>
      <c r="B122" s="65" t="inlineStr">
        <is>
          <t>DEV-00093</t>
        </is>
      </c>
      <c r="C122" s="66" t="n">
        <v>44836</v>
      </c>
      <c r="D122" s="65" t="inlineStr">
        <is>
          <t>2022-10</t>
        </is>
      </c>
      <c r="E122" s="65" t="inlineStr">
        <is>
          <t>2022-2023</t>
        </is>
      </c>
      <c r="F122" s="67" t="n">
        <v>2</v>
      </c>
      <c r="G122" s="65" t="inlineStr">
        <is>
          <t>Email</t>
        </is>
      </c>
      <c r="H122" s="65" t="inlineStr">
        <is>
          <t>Bordeaux</t>
        </is>
      </c>
      <c r="I122" s="65" t="inlineStr">
        <is>
          <t>Sophie Marchand</t>
        </is>
      </c>
      <c r="J122" s="65" t="inlineStr">
        <is>
          <t>Rappel demandé</t>
        </is>
      </c>
      <c r="K122" s="70" t="n">
        <v>3.6</v>
      </c>
    </row>
    <row r="123">
      <c r="A123" s="65" t="inlineStr">
        <is>
          <t>REL-00122</t>
        </is>
      </c>
      <c r="B123" s="65" t="inlineStr">
        <is>
          <t>DEV-00093</t>
        </is>
      </c>
      <c r="C123" s="66" t="n">
        <v>44843</v>
      </c>
      <c r="D123" s="65" t="inlineStr">
        <is>
          <t>2022-10</t>
        </is>
      </c>
      <c r="E123" s="65" t="inlineStr">
        <is>
          <t>2022-2023</t>
        </is>
      </c>
      <c r="F123" s="67" t="n">
        <v>3</v>
      </c>
      <c r="G123" s="65" t="inlineStr">
        <is>
          <t>Téléphone</t>
        </is>
      </c>
      <c r="H123" s="65" t="inlineStr">
        <is>
          <t>Bordeaux</t>
        </is>
      </c>
      <c r="I123" s="65" t="inlineStr">
        <is>
          <t>Sophie Marchand</t>
        </is>
      </c>
      <c r="J123" s="65" t="inlineStr">
        <is>
          <t>Rappel demandé</t>
        </is>
      </c>
      <c r="K123" s="70" t="n">
        <v>8.800000000000001</v>
      </c>
    </row>
    <row r="124">
      <c r="A124" s="65" t="inlineStr">
        <is>
          <t>REL-00123</t>
        </is>
      </c>
      <c r="B124" s="65" t="inlineStr">
        <is>
          <t>DEV-00094</t>
        </is>
      </c>
      <c r="C124" s="66" t="n">
        <v>44830</v>
      </c>
      <c r="D124" s="65" t="inlineStr">
        <is>
          <t>2022-09</t>
        </is>
      </c>
      <c r="E124" s="65" t="inlineStr">
        <is>
          <t>2022-2023</t>
        </is>
      </c>
      <c r="F124" s="67" t="n">
        <v>1</v>
      </c>
      <c r="G124" s="65" t="inlineStr">
        <is>
          <t>Email</t>
        </is>
      </c>
      <c r="H124" s="65" t="inlineStr">
        <is>
          <t>Bordeaux</t>
        </is>
      </c>
      <c r="I124" s="65" t="inlineStr">
        <is>
          <t>Sophie Marchand</t>
        </is>
      </c>
      <c r="J124" s="65" t="inlineStr">
        <is>
          <t>Sans réponse</t>
        </is>
      </c>
      <c r="K124" s="70" t="n">
        <v>4.6</v>
      </c>
    </row>
    <row r="125">
      <c r="A125" s="65" t="inlineStr">
        <is>
          <t>REL-00124</t>
        </is>
      </c>
      <c r="B125" s="65" t="inlineStr">
        <is>
          <t>DEV-00095</t>
        </is>
      </c>
      <c r="C125" s="66" t="n">
        <v>44819</v>
      </c>
      <c r="D125" s="65" t="inlineStr">
        <is>
          <t>2022-09</t>
        </is>
      </c>
      <c r="E125" s="65" t="inlineStr">
        <is>
          <t>2022-2023</t>
        </is>
      </c>
      <c r="F125" s="67" t="n">
        <v>1</v>
      </c>
      <c r="G125" s="65" t="inlineStr">
        <is>
          <t>SMS</t>
        </is>
      </c>
      <c r="H125" s="65" t="inlineStr">
        <is>
          <t>Bordeaux</t>
        </is>
      </c>
      <c r="I125" s="65" t="inlineStr">
        <is>
          <t>Karim Belkacem</t>
        </is>
      </c>
      <c r="J125" s="65" t="inlineStr">
        <is>
          <t>Sans réponse</t>
        </is>
      </c>
      <c r="K125" s="70" t="n">
        <v>3.8</v>
      </c>
    </row>
    <row r="126">
      <c r="A126" s="65" t="inlineStr">
        <is>
          <t>REL-00125</t>
        </is>
      </c>
      <c r="B126" s="65" t="inlineStr">
        <is>
          <t>DEV-00095</t>
        </is>
      </c>
      <c r="C126" s="66" t="n">
        <v>44829</v>
      </c>
      <c r="D126" s="65" t="inlineStr">
        <is>
          <t>2022-09</t>
        </is>
      </c>
      <c r="E126" s="65" t="inlineStr">
        <is>
          <t>2022-2023</t>
        </is>
      </c>
      <c r="F126" s="67" t="n">
        <v>2</v>
      </c>
      <c r="G126" s="65" t="inlineStr">
        <is>
          <t>Téléphone</t>
        </is>
      </c>
      <c r="H126" s="65" t="inlineStr">
        <is>
          <t>Bordeaux</t>
        </is>
      </c>
      <c r="I126" s="65" t="inlineStr">
        <is>
          <t>Karim Belkacem</t>
        </is>
      </c>
      <c r="J126" s="65" t="inlineStr">
        <is>
          <t>Accord obtenu</t>
        </is>
      </c>
      <c r="K126" s="70" t="n">
        <v>3.5</v>
      </c>
    </row>
    <row r="127">
      <c r="A127" s="65" t="inlineStr">
        <is>
          <t>REL-00126</t>
        </is>
      </c>
      <c r="B127" s="65" t="inlineStr">
        <is>
          <t>DEV-00097</t>
        </is>
      </c>
      <c r="C127" s="66" t="n">
        <v>44824</v>
      </c>
      <c r="D127" s="65" t="inlineStr">
        <is>
          <t>2022-09</t>
        </is>
      </c>
      <c r="E127" s="65" t="inlineStr">
        <is>
          <t>2022-2023</t>
        </is>
      </c>
      <c r="F127" s="67" t="n">
        <v>1</v>
      </c>
      <c r="G127" s="65" t="inlineStr">
        <is>
          <t>Email</t>
        </is>
      </c>
      <c r="H127" s="65" t="inlineStr">
        <is>
          <t>Toulouse</t>
        </is>
      </c>
      <c r="I127" s="65" t="inlineStr">
        <is>
          <t>Julien Fabre</t>
        </is>
      </c>
      <c r="J127" s="65" t="inlineStr">
        <is>
          <t>Injoignable</t>
        </is>
      </c>
      <c r="K127" s="70" t="n">
        <v>1.4</v>
      </c>
    </row>
    <row r="128">
      <c r="A128" s="65" t="inlineStr">
        <is>
          <t>REL-00127</t>
        </is>
      </c>
      <c r="B128" s="65" t="inlineStr">
        <is>
          <t>DEV-00098</t>
        </is>
      </c>
      <c r="C128" s="66" t="n">
        <v>44823</v>
      </c>
      <c r="D128" s="65" t="inlineStr">
        <is>
          <t>2022-09</t>
        </is>
      </c>
      <c r="E128" s="65" t="inlineStr">
        <is>
          <t>2022-2023</t>
        </is>
      </c>
      <c r="F128" s="67" t="n">
        <v>1</v>
      </c>
      <c r="G128" s="65" t="inlineStr">
        <is>
          <t>Email</t>
        </is>
      </c>
      <c r="H128" s="65" t="inlineStr">
        <is>
          <t>Toulouse</t>
        </is>
      </c>
      <c r="I128" s="65" t="inlineStr">
        <is>
          <t>Julien Fabre</t>
        </is>
      </c>
      <c r="J128" s="65" t="inlineStr">
        <is>
          <t>Sans réponse</t>
        </is>
      </c>
      <c r="K128" s="70" t="n">
        <v>2.6</v>
      </c>
    </row>
    <row r="129">
      <c r="A129" s="65" t="inlineStr">
        <is>
          <t>REL-00128</t>
        </is>
      </c>
      <c r="B129" s="65" t="inlineStr">
        <is>
          <t>DEV-00099</t>
        </is>
      </c>
      <c r="C129" s="66" t="n">
        <v>44827</v>
      </c>
      <c r="D129" s="65" t="inlineStr">
        <is>
          <t>2022-09</t>
        </is>
      </c>
      <c r="E129" s="65" t="inlineStr">
        <is>
          <t>2022-2023</t>
        </is>
      </c>
      <c r="F129" s="67" t="n">
        <v>1</v>
      </c>
      <c r="G129" s="65" t="inlineStr">
        <is>
          <t>Email</t>
        </is>
      </c>
      <c r="H129" s="65" t="inlineStr">
        <is>
          <t>Bordeaux</t>
        </is>
      </c>
      <c r="I129" s="65" t="inlineStr">
        <is>
          <t>Karim Belkacem</t>
        </is>
      </c>
      <c r="J129" s="65" t="inlineStr">
        <is>
          <t>Négociation en cours</t>
        </is>
      </c>
      <c r="K129" s="70" t="n">
        <v>4.7</v>
      </c>
    </row>
    <row r="130">
      <c r="A130" s="65" t="inlineStr">
        <is>
          <t>REL-00129</t>
        </is>
      </c>
      <c r="B130" s="65" t="inlineStr">
        <is>
          <t>DEV-00100</t>
        </is>
      </c>
      <c r="C130" s="66" t="n">
        <v>44820</v>
      </c>
      <c r="D130" s="65" t="inlineStr">
        <is>
          <t>2022-09</t>
        </is>
      </c>
      <c r="E130" s="65" t="inlineStr">
        <is>
          <t>2022-2023</t>
        </is>
      </c>
      <c r="F130" s="67" t="n">
        <v>1</v>
      </c>
      <c r="G130" s="65" t="inlineStr">
        <is>
          <t>Téléphone</t>
        </is>
      </c>
      <c r="H130" s="65" t="inlineStr">
        <is>
          <t>Toulouse</t>
        </is>
      </c>
      <c r="I130" s="65" t="inlineStr">
        <is>
          <t>Julien Fabre</t>
        </is>
      </c>
      <c r="J130" s="65" t="inlineStr">
        <is>
          <t>Sans réponse</t>
        </is>
      </c>
      <c r="K130" s="70" t="n">
        <v>7.7</v>
      </c>
    </row>
    <row r="131">
      <c r="A131" s="65" t="inlineStr">
        <is>
          <t>REL-00130</t>
        </is>
      </c>
      <c r="B131" s="65" t="inlineStr">
        <is>
          <t>DEV-00101</t>
        </is>
      </c>
      <c r="C131" s="66" t="n">
        <v>44821</v>
      </c>
      <c r="D131" s="65" t="inlineStr">
        <is>
          <t>2022-09</t>
        </is>
      </c>
      <c r="E131" s="65" t="inlineStr">
        <is>
          <t>2022-2023</t>
        </is>
      </c>
      <c r="F131" s="67" t="n">
        <v>1</v>
      </c>
      <c r="G131" s="65" t="inlineStr">
        <is>
          <t>Téléphone</t>
        </is>
      </c>
      <c r="H131" s="65" t="inlineStr">
        <is>
          <t>Toulouse</t>
        </is>
      </c>
      <c r="I131" s="65" t="inlineStr">
        <is>
          <t>Julien Fabre</t>
        </is>
      </c>
      <c r="J131" s="65" t="inlineStr">
        <is>
          <t>Sans réponse</t>
        </is>
      </c>
      <c r="K131" s="70" t="n">
        <v>6.1</v>
      </c>
    </row>
    <row r="132">
      <c r="A132" s="65" t="inlineStr">
        <is>
          <t>REL-00131</t>
        </is>
      </c>
      <c r="B132" s="65" t="inlineStr">
        <is>
          <t>DEV-00101</t>
        </is>
      </c>
      <c r="C132" s="66" t="n">
        <v>44826</v>
      </c>
      <c r="D132" s="65" t="inlineStr">
        <is>
          <t>2022-09</t>
        </is>
      </c>
      <c r="E132" s="65" t="inlineStr">
        <is>
          <t>2022-2023</t>
        </is>
      </c>
      <c r="F132" s="67" t="n">
        <v>2</v>
      </c>
      <c r="G132" s="65" t="inlineStr">
        <is>
          <t>Email</t>
        </is>
      </c>
      <c r="H132" s="65" t="inlineStr">
        <is>
          <t>Toulouse</t>
        </is>
      </c>
      <c r="I132" s="65" t="inlineStr">
        <is>
          <t>Julien Fabre</t>
        </is>
      </c>
      <c r="J132" s="65" t="inlineStr">
        <is>
          <t>Injoignable</t>
        </is>
      </c>
      <c r="K132" s="70" t="n">
        <v>1.1</v>
      </c>
    </row>
    <row r="133">
      <c r="A133" s="65" t="inlineStr">
        <is>
          <t>REL-00132</t>
        </is>
      </c>
      <c r="B133" s="65" t="inlineStr">
        <is>
          <t>DEV-00102</t>
        </is>
      </c>
      <c r="C133" s="66" t="n">
        <v>44831</v>
      </c>
      <c r="D133" s="65" t="inlineStr">
        <is>
          <t>2022-09</t>
        </is>
      </c>
      <c r="E133" s="65" t="inlineStr">
        <is>
          <t>2022-2023</t>
        </is>
      </c>
      <c r="F133" s="67" t="n">
        <v>1</v>
      </c>
      <c r="G133" s="65" t="inlineStr">
        <is>
          <t>Email</t>
        </is>
      </c>
      <c r="H133" s="65" t="inlineStr">
        <is>
          <t>Toulouse</t>
        </is>
      </c>
      <c r="I133" s="65" t="inlineStr">
        <is>
          <t>Julien Fabre</t>
        </is>
      </c>
      <c r="J133" s="65" t="inlineStr">
        <is>
          <t>Sans réponse</t>
        </is>
      </c>
      <c r="K133" s="70" t="n">
        <v>1.1</v>
      </c>
    </row>
    <row r="134">
      <c r="A134" s="65" t="inlineStr">
        <is>
          <t>REL-00133</t>
        </is>
      </c>
      <c r="B134" s="65" t="inlineStr">
        <is>
          <t>DEV-00103</t>
        </is>
      </c>
      <c r="C134" s="66" t="n">
        <v>44831</v>
      </c>
      <c r="D134" s="65" t="inlineStr">
        <is>
          <t>2022-09</t>
        </is>
      </c>
      <c r="E134" s="65" t="inlineStr">
        <is>
          <t>2022-2023</t>
        </is>
      </c>
      <c r="F134" s="67" t="n">
        <v>1</v>
      </c>
      <c r="G134" s="65" t="inlineStr">
        <is>
          <t>Téléphone</t>
        </is>
      </c>
      <c r="H134" s="65" t="inlineStr">
        <is>
          <t>Bordeaux</t>
        </is>
      </c>
      <c r="I134" s="65" t="inlineStr">
        <is>
          <t>Karim Belkacem</t>
        </is>
      </c>
      <c r="J134" s="65" t="inlineStr">
        <is>
          <t>Accord obtenu</t>
        </is>
      </c>
      <c r="K134" s="70" t="n">
        <v>9.9</v>
      </c>
    </row>
    <row r="135">
      <c r="A135" s="65" t="inlineStr">
        <is>
          <t>REL-00134</t>
        </is>
      </c>
      <c r="B135" s="65" t="inlineStr">
        <is>
          <t>DEV-00104</t>
        </is>
      </c>
      <c r="C135" s="66" t="n">
        <v>44824</v>
      </c>
      <c r="D135" s="65" t="inlineStr">
        <is>
          <t>2022-09</t>
        </is>
      </c>
      <c r="E135" s="65" t="inlineStr">
        <is>
          <t>2022-2023</t>
        </is>
      </c>
      <c r="F135" s="67" t="n">
        <v>1</v>
      </c>
      <c r="G135" s="65" t="inlineStr">
        <is>
          <t>Email</t>
        </is>
      </c>
      <c r="H135" s="65" t="inlineStr">
        <is>
          <t>Bordeaux</t>
        </is>
      </c>
      <c r="I135" s="65" t="inlineStr">
        <is>
          <t>Karim Belkacem</t>
        </is>
      </c>
      <c r="J135" s="65" t="inlineStr">
        <is>
          <t>Sans réponse</t>
        </is>
      </c>
      <c r="K135" s="70" t="n">
        <v>2.3</v>
      </c>
    </row>
    <row r="136">
      <c r="A136" s="65" t="inlineStr">
        <is>
          <t>REL-00135</t>
        </is>
      </c>
      <c r="B136" s="65" t="inlineStr">
        <is>
          <t>DEV-00104</t>
        </is>
      </c>
      <c r="C136" s="66" t="n">
        <v>44833</v>
      </c>
      <c r="D136" s="65" t="inlineStr">
        <is>
          <t>2022-09</t>
        </is>
      </c>
      <c r="E136" s="65" t="inlineStr">
        <is>
          <t>2022-2023</t>
        </is>
      </c>
      <c r="F136" s="67" t="n">
        <v>2</v>
      </c>
      <c r="G136" s="65" t="inlineStr">
        <is>
          <t>Téléphone</t>
        </is>
      </c>
      <c r="H136" s="65" t="inlineStr">
        <is>
          <t>Bordeaux</t>
        </is>
      </c>
      <c r="I136" s="65" t="inlineStr">
        <is>
          <t>Karim Belkacem</t>
        </is>
      </c>
      <c r="J136" s="65" t="inlineStr">
        <is>
          <t>Rappel demandé</t>
        </is>
      </c>
      <c r="K136" s="70" t="n">
        <v>10.3</v>
      </c>
    </row>
    <row r="137">
      <c r="A137" s="65" t="inlineStr">
        <is>
          <t>REL-00136</t>
        </is>
      </c>
      <c r="B137" s="65" t="inlineStr">
        <is>
          <t>DEV-00106</t>
        </is>
      </c>
      <c r="C137" s="66" t="n">
        <v>44827</v>
      </c>
      <c r="D137" s="65" t="inlineStr">
        <is>
          <t>2022-09</t>
        </is>
      </c>
      <c r="E137" s="65" t="inlineStr">
        <is>
          <t>2022-2023</t>
        </is>
      </c>
      <c r="F137" s="67" t="n">
        <v>1</v>
      </c>
      <c r="G137" s="65" t="inlineStr">
        <is>
          <t>Téléphone</t>
        </is>
      </c>
      <c r="H137" s="65" t="inlineStr">
        <is>
          <t>Bordeaux</t>
        </is>
      </c>
      <c r="I137" s="65" t="inlineStr">
        <is>
          <t>Karim Belkacem</t>
        </is>
      </c>
      <c r="J137" s="65" t="inlineStr">
        <is>
          <t>Accord obtenu</t>
        </is>
      </c>
      <c r="K137" s="70" t="n">
        <v>4.2</v>
      </c>
    </row>
    <row r="138">
      <c r="A138" s="65" t="inlineStr">
        <is>
          <t>REL-00137</t>
        </is>
      </c>
      <c r="B138" s="65" t="inlineStr">
        <is>
          <t>DEV-00107</t>
        </is>
      </c>
      <c r="C138" s="66" t="n">
        <v>44831</v>
      </c>
      <c r="D138" s="65" t="inlineStr">
        <is>
          <t>2022-09</t>
        </is>
      </c>
      <c r="E138" s="65" t="inlineStr">
        <is>
          <t>2022-2023</t>
        </is>
      </c>
      <c r="F138" s="67" t="n">
        <v>1</v>
      </c>
      <c r="G138" s="65" t="inlineStr">
        <is>
          <t>Email</t>
        </is>
      </c>
      <c r="H138" s="65" t="inlineStr">
        <is>
          <t>Toulouse</t>
        </is>
      </c>
      <c r="I138" s="65" t="inlineStr">
        <is>
          <t>Julien Fabre</t>
        </is>
      </c>
      <c r="J138" s="65" t="inlineStr">
        <is>
          <t>Injoignable</t>
        </is>
      </c>
      <c r="K138" s="70" t="n">
        <v>1.1</v>
      </c>
    </row>
    <row r="139">
      <c r="A139" s="65" t="inlineStr">
        <is>
          <t>REL-00138</t>
        </is>
      </c>
      <c r="B139" s="65" t="inlineStr">
        <is>
          <t>DEV-00107</t>
        </is>
      </c>
      <c r="C139" s="66" t="n">
        <v>44838</v>
      </c>
      <c r="D139" s="65" t="inlineStr">
        <is>
          <t>2022-10</t>
        </is>
      </c>
      <c r="E139" s="65" t="inlineStr">
        <is>
          <t>2022-2023</t>
        </is>
      </c>
      <c r="F139" s="67" t="n">
        <v>2</v>
      </c>
      <c r="G139" s="65" t="inlineStr">
        <is>
          <t>SMS</t>
        </is>
      </c>
      <c r="H139" s="65" t="inlineStr">
        <is>
          <t>Toulouse</t>
        </is>
      </c>
      <c r="I139" s="65" t="inlineStr">
        <is>
          <t>Julien Fabre</t>
        </is>
      </c>
      <c r="J139" s="65" t="inlineStr">
        <is>
          <t>Sans réponse</t>
        </is>
      </c>
      <c r="K139" s="70" t="n">
        <v>2.9</v>
      </c>
    </row>
    <row r="140">
      <c r="A140" s="65" t="inlineStr">
        <is>
          <t>REL-00139</t>
        </is>
      </c>
      <c r="B140" s="65" t="inlineStr">
        <is>
          <t>DEV-00107</t>
        </is>
      </c>
      <c r="C140" s="66" t="n">
        <v>44847</v>
      </c>
      <c r="D140" s="65" t="inlineStr">
        <is>
          <t>2022-10</t>
        </is>
      </c>
      <c r="E140" s="65" t="inlineStr">
        <is>
          <t>2022-2023</t>
        </is>
      </c>
      <c r="F140" s="67" t="n">
        <v>3</v>
      </c>
      <c r="G140" s="65" t="inlineStr">
        <is>
          <t>Email</t>
        </is>
      </c>
      <c r="H140" s="65" t="inlineStr">
        <is>
          <t>Toulouse</t>
        </is>
      </c>
      <c r="I140" s="65" t="inlineStr">
        <is>
          <t>Julien Fabre</t>
        </is>
      </c>
      <c r="J140" s="65" t="inlineStr">
        <is>
          <t>Accord obtenu</t>
        </is>
      </c>
      <c r="K140" s="70" t="n">
        <v>2.6</v>
      </c>
    </row>
    <row r="141">
      <c r="A141" s="65" t="inlineStr">
        <is>
          <t>REL-00140</t>
        </is>
      </c>
      <c r="B141" s="65" t="inlineStr">
        <is>
          <t>DEV-00108</t>
        </is>
      </c>
      <c r="C141" s="66" t="n">
        <v>44828</v>
      </c>
      <c r="D141" s="65" t="inlineStr">
        <is>
          <t>2022-09</t>
        </is>
      </c>
      <c r="E141" s="65" t="inlineStr">
        <is>
          <t>2022-2023</t>
        </is>
      </c>
      <c r="F141" s="67" t="n">
        <v>1</v>
      </c>
      <c r="G141" s="65" t="inlineStr">
        <is>
          <t>Email</t>
        </is>
      </c>
      <c r="H141" s="65" t="inlineStr">
        <is>
          <t>Toulouse</t>
        </is>
      </c>
      <c r="I141" s="65" t="inlineStr">
        <is>
          <t>Julien Fabre</t>
        </is>
      </c>
      <c r="J141" s="65" t="inlineStr">
        <is>
          <t>Sans réponse</t>
        </is>
      </c>
      <c r="K141" s="70" t="n">
        <v>2.9</v>
      </c>
    </row>
    <row r="142">
      <c r="A142" s="65" t="inlineStr">
        <is>
          <t>REL-00141</t>
        </is>
      </c>
      <c r="B142" s="65" t="inlineStr">
        <is>
          <t>DEV-00108</t>
        </is>
      </c>
      <c r="C142" s="66" t="n">
        <v>44841</v>
      </c>
      <c r="D142" s="65" t="inlineStr">
        <is>
          <t>2022-10</t>
        </is>
      </c>
      <c r="E142" s="65" t="inlineStr">
        <is>
          <t>2022-2023</t>
        </is>
      </c>
      <c r="F142" s="67" t="n">
        <v>2</v>
      </c>
      <c r="G142" s="65" t="inlineStr">
        <is>
          <t>Email</t>
        </is>
      </c>
      <c r="H142" s="65" t="inlineStr">
        <is>
          <t>Toulouse</t>
        </is>
      </c>
      <c r="I142" s="65" t="inlineStr">
        <is>
          <t>Julien Fabre</t>
        </is>
      </c>
      <c r="J142" s="65" t="inlineStr">
        <is>
          <t>Rappel demandé</t>
        </is>
      </c>
      <c r="K142" s="70" t="n">
        <v>2.7</v>
      </c>
    </row>
    <row r="143">
      <c r="A143" s="65" t="inlineStr">
        <is>
          <t>REL-00142</t>
        </is>
      </c>
      <c r="B143" s="65" t="inlineStr">
        <is>
          <t>DEV-00109</t>
        </is>
      </c>
      <c r="C143" s="66" t="n">
        <v>44826</v>
      </c>
      <c r="D143" s="65" t="inlineStr">
        <is>
          <t>2022-09</t>
        </is>
      </c>
      <c r="E143" s="65" t="inlineStr">
        <is>
          <t>2022-2023</t>
        </is>
      </c>
      <c r="F143" s="67" t="n">
        <v>1</v>
      </c>
      <c r="G143" s="65" t="inlineStr">
        <is>
          <t>Email</t>
        </is>
      </c>
      <c r="H143" s="65" t="inlineStr">
        <is>
          <t>Bordeaux</t>
        </is>
      </c>
      <c r="I143" s="65" t="inlineStr">
        <is>
          <t>Karim Belkacem</t>
        </is>
      </c>
      <c r="J143" s="65" t="inlineStr">
        <is>
          <t>Injoignable</t>
        </is>
      </c>
      <c r="K143" s="70" t="n">
        <v>4.7</v>
      </c>
    </row>
    <row r="144">
      <c r="A144" s="65" t="inlineStr">
        <is>
          <t>REL-00143</t>
        </is>
      </c>
      <c r="B144" s="65" t="inlineStr">
        <is>
          <t>DEV-00109</t>
        </is>
      </c>
      <c r="C144" s="66" t="n">
        <v>44836</v>
      </c>
      <c r="D144" s="65" t="inlineStr">
        <is>
          <t>2022-10</t>
        </is>
      </c>
      <c r="E144" s="65" t="inlineStr">
        <is>
          <t>2022-2023</t>
        </is>
      </c>
      <c r="F144" s="67" t="n">
        <v>2</v>
      </c>
      <c r="G144" s="65" t="inlineStr">
        <is>
          <t>Email</t>
        </is>
      </c>
      <c r="H144" s="65" t="inlineStr">
        <is>
          <t>Bordeaux</t>
        </is>
      </c>
      <c r="I144" s="65" t="inlineStr">
        <is>
          <t>Karim Belkacem</t>
        </is>
      </c>
      <c r="J144" s="65" t="inlineStr">
        <is>
          <t>Injoignable</t>
        </is>
      </c>
      <c r="K144" s="70" t="n">
        <v>4.8</v>
      </c>
    </row>
    <row r="145">
      <c r="A145" s="65" t="inlineStr">
        <is>
          <t>REL-00144</t>
        </is>
      </c>
      <c r="B145" s="65" t="inlineStr">
        <is>
          <t>DEV-00110</t>
        </is>
      </c>
      <c r="C145" s="66" t="n">
        <v>44830</v>
      </c>
      <c r="D145" s="65" t="inlineStr">
        <is>
          <t>2022-09</t>
        </is>
      </c>
      <c r="E145" s="65" t="inlineStr">
        <is>
          <t>2022-2023</t>
        </is>
      </c>
      <c r="F145" s="67" t="n">
        <v>1</v>
      </c>
      <c r="G145" s="65" t="inlineStr">
        <is>
          <t>Email</t>
        </is>
      </c>
      <c r="H145" s="65" t="inlineStr">
        <is>
          <t>Bordeaux</t>
        </is>
      </c>
      <c r="I145" s="65" t="inlineStr">
        <is>
          <t>Sophie Marchand</t>
        </is>
      </c>
      <c r="J145" s="65" t="inlineStr">
        <is>
          <t>Refus signifié</t>
        </is>
      </c>
      <c r="K145" s="70" t="n">
        <v>3.3</v>
      </c>
    </row>
    <row r="146">
      <c r="A146" s="65" t="inlineStr">
        <is>
          <t>REL-00145</t>
        </is>
      </c>
      <c r="B146" s="65" t="inlineStr">
        <is>
          <t>DEV-00111</t>
        </is>
      </c>
      <c r="C146" s="66" t="n">
        <v>44832</v>
      </c>
      <c r="D146" s="65" t="inlineStr">
        <is>
          <t>2022-09</t>
        </is>
      </c>
      <c r="E146" s="65" t="inlineStr">
        <is>
          <t>2022-2023</t>
        </is>
      </c>
      <c r="F146" s="67" t="n">
        <v>1</v>
      </c>
      <c r="G146" s="65" t="inlineStr">
        <is>
          <t>Téléphone</t>
        </is>
      </c>
      <c r="H146" s="65" t="inlineStr">
        <is>
          <t>Toulouse</t>
        </is>
      </c>
      <c r="I146" s="65" t="inlineStr">
        <is>
          <t>Julien Fabre</t>
        </is>
      </c>
      <c r="J146" s="65" t="inlineStr">
        <is>
          <t>Sans réponse</t>
        </is>
      </c>
      <c r="K146" s="70" t="n">
        <v>11.5</v>
      </c>
    </row>
    <row r="147">
      <c r="A147" s="65" t="inlineStr">
        <is>
          <t>REL-00146</t>
        </is>
      </c>
      <c r="B147" s="65" t="inlineStr">
        <is>
          <t>DEV-00113</t>
        </is>
      </c>
      <c r="C147" s="66" t="n">
        <v>44834</v>
      </c>
      <c r="D147" s="65" t="inlineStr">
        <is>
          <t>2022-09</t>
        </is>
      </c>
      <c r="E147" s="65" t="inlineStr">
        <is>
          <t>2022-2023</t>
        </is>
      </c>
      <c r="F147" s="67" t="n">
        <v>1</v>
      </c>
      <c r="G147" s="65" t="inlineStr">
        <is>
          <t>Email</t>
        </is>
      </c>
      <c r="H147" s="65" t="inlineStr">
        <is>
          <t>Toulouse</t>
        </is>
      </c>
      <c r="I147" s="65" t="inlineStr">
        <is>
          <t>Julien Fabre</t>
        </is>
      </c>
      <c r="J147" s="65" t="inlineStr">
        <is>
          <t>Sans réponse</t>
        </is>
      </c>
      <c r="K147" s="70" t="n">
        <v>3.6</v>
      </c>
    </row>
    <row r="148">
      <c r="A148" s="65" t="inlineStr">
        <is>
          <t>REL-00147</t>
        </is>
      </c>
      <c r="B148" s="65" t="inlineStr">
        <is>
          <t>DEV-00114</t>
        </is>
      </c>
      <c r="C148" s="66" t="n">
        <v>44838</v>
      </c>
      <c r="D148" s="65" t="inlineStr">
        <is>
          <t>2022-10</t>
        </is>
      </c>
      <c r="E148" s="65" t="inlineStr">
        <is>
          <t>2022-2023</t>
        </is>
      </c>
      <c r="F148" s="67" t="n">
        <v>1</v>
      </c>
      <c r="G148" s="65" t="inlineStr">
        <is>
          <t>Email</t>
        </is>
      </c>
      <c r="H148" s="65" t="inlineStr">
        <is>
          <t>Toulouse</t>
        </is>
      </c>
      <c r="I148" s="65" t="inlineStr">
        <is>
          <t>Julien Fabre</t>
        </is>
      </c>
      <c r="J148" s="65" t="inlineStr">
        <is>
          <t>Négociation en cours</t>
        </is>
      </c>
      <c r="K148" s="70" t="n">
        <v>4.3</v>
      </c>
    </row>
    <row r="149">
      <c r="A149" s="65" t="inlineStr">
        <is>
          <t>REL-00148</t>
        </is>
      </c>
      <c r="B149" s="65" t="inlineStr">
        <is>
          <t>DEV-00114</t>
        </is>
      </c>
      <c r="C149" s="66" t="n">
        <v>44850</v>
      </c>
      <c r="D149" s="65" t="inlineStr">
        <is>
          <t>2022-10</t>
        </is>
      </c>
      <c r="E149" s="65" t="inlineStr">
        <is>
          <t>2022-2023</t>
        </is>
      </c>
      <c r="F149" s="67" t="n">
        <v>2</v>
      </c>
      <c r="G149" s="65" t="inlineStr">
        <is>
          <t>Email</t>
        </is>
      </c>
      <c r="H149" s="65" t="inlineStr">
        <is>
          <t>Toulouse</t>
        </is>
      </c>
      <c r="I149" s="65" t="inlineStr">
        <is>
          <t>Julien Fabre</t>
        </is>
      </c>
      <c r="J149" s="65" t="inlineStr">
        <is>
          <t>Accord obtenu</t>
        </is>
      </c>
      <c r="K149" s="70" t="n">
        <v>4.3</v>
      </c>
    </row>
    <row r="150">
      <c r="A150" s="65" t="inlineStr">
        <is>
          <t>REL-00149</t>
        </is>
      </c>
      <c r="B150" s="65" t="inlineStr">
        <is>
          <t>DEV-00115</t>
        </is>
      </c>
      <c r="C150" s="66" t="n">
        <v>44833</v>
      </c>
      <c r="D150" s="65" t="inlineStr">
        <is>
          <t>2022-09</t>
        </is>
      </c>
      <c r="E150" s="65" t="inlineStr">
        <is>
          <t>2022-2023</t>
        </is>
      </c>
      <c r="F150" s="67" t="n">
        <v>1</v>
      </c>
      <c r="G150" s="65" t="inlineStr">
        <is>
          <t>Email</t>
        </is>
      </c>
      <c r="H150" s="65" t="inlineStr">
        <is>
          <t>Bordeaux</t>
        </is>
      </c>
      <c r="I150" s="65" t="inlineStr">
        <is>
          <t>Karim Belkacem</t>
        </is>
      </c>
      <c r="J150" s="65" t="inlineStr">
        <is>
          <t>Rappel demandé</t>
        </is>
      </c>
      <c r="K150" s="70" t="n">
        <v>2.9</v>
      </c>
    </row>
    <row r="151">
      <c r="A151" s="65" t="inlineStr">
        <is>
          <t>REL-00150</t>
        </is>
      </c>
      <c r="B151" s="65" t="inlineStr">
        <is>
          <t>DEV-00115</t>
        </is>
      </c>
      <c r="C151" s="66" t="n">
        <v>44842</v>
      </c>
      <c r="D151" s="65" t="inlineStr">
        <is>
          <t>2022-10</t>
        </is>
      </c>
      <c r="E151" s="65" t="inlineStr">
        <is>
          <t>2022-2023</t>
        </is>
      </c>
      <c r="F151" s="67" t="n">
        <v>2</v>
      </c>
      <c r="G151" s="65" t="inlineStr">
        <is>
          <t>Email</t>
        </is>
      </c>
      <c r="H151" s="65" t="inlineStr">
        <is>
          <t>Bordeaux</t>
        </is>
      </c>
      <c r="I151" s="65" t="inlineStr">
        <is>
          <t>Karim Belkacem</t>
        </is>
      </c>
      <c r="J151" s="65" t="inlineStr">
        <is>
          <t>Accord obtenu</t>
        </is>
      </c>
      <c r="K151" s="70" t="n">
        <v>2.1</v>
      </c>
    </row>
    <row r="152">
      <c r="A152" s="65" t="inlineStr">
        <is>
          <t>REL-00151</t>
        </is>
      </c>
      <c r="B152" s="65" t="inlineStr">
        <is>
          <t>DEV-00116</t>
        </is>
      </c>
      <c r="C152" s="66" t="n">
        <v>44840</v>
      </c>
      <c r="D152" s="65" t="inlineStr">
        <is>
          <t>2022-10</t>
        </is>
      </c>
      <c r="E152" s="65" t="inlineStr">
        <is>
          <t>2022-2023</t>
        </is>
      </c>
      <c r="F152" s="67" t="n">
        <v>1</v>
      </c>
      <c r="G152" s="65" t="inlineStr">
        <is>
          <t>Email</t>
        </is>
      </c>
      <c r="H152" s="65" t="inlineStr">
        <is>
          <t>Toulouse</t>
        </is>
      </c>
      <c r="I152" s="65" t="inlineStr">
        <is>
          <t>Julien Fabre</t>
        </is>
      </c>
      <c r="J152" s="65" t="inlineStr">
        <is>
          <t>Accord obtenu</t>
        </is>
      </c>
      <c r="K152" s="70" t="n">
        <v>3.9</v>
      </c>
    </row>
    <row r="153">
      <c r="A153" s="65" t="inlineStr">
        <is>
          <t>REL-00152</t>
        </is>
      </c>
      <c r="B153" s="65" t="inlineStr">
        <is>
          <t>DEV-00118</t>
        </is>
      </c>
      <c r="C153" s="66" t="n">
        <v>44836</v>
      </c>
      <c r="D153" s="65" t="inlineStr">
        <is>
          <t>2022-10</t>
        </is>
      </c>
      <c r="E153" s="65" t="inlineStr">
        <is>
          <t>2022-2023</t>
        </is>
      </c>
      <c r="F153" s="67" t="n">
        <v>1</v>
      </c>
      <c r="G153" s="65" t="inlineStr">
        <is>
          <t>Téléphone</t>
        </is>
      </c>
      <c r="H153" s="65" t="inlineStr">
        <is>
          <t>Bordeaux</t>
        </is>
      </c>
      <c r="I153" s="65" t="inlineStr">
        <is>
          <t>Sophie Marchand</t>
        </is>
      </c>
      <c r="J153" s="65" t="inlineStr">
        <is>
          <t>Accord obtenu</t>
        </is>
      </c>
      <c r="K153" s="70" t="n">
        <v>7.2</v>
      </c>
    </row>
    <row r="154">
      <c r="A154" s="65" t="inlineStr">
        <is>
          <t>REL-00153</t>
        </is>
      </c>
      <c r="B154" s="65" t="inlineStr">
        <is>
          <t>DEV-00122</t>
        </is>
      </c>
      <c r="C154" s="66" t="n">
        <v>44848</v>
      </c>
      <c r="D154" s="65" t="inlineStr">
        <is>
          <t>2022-10</t>
        </is>
      </c>
      <c r="E154" s="65" t="inlineStr">
        <is>
          <t>2022-2023</t>
        </is>
      </c>
      <c r="F154" s="67" t="n">
        <v>1</v>
      </c>
      <c r="G154" s="65" t="inlineStr">
        <is>
          <t>Email</t>
        </is>
      </c>
      <c r="H154" s="65" t="inlineStr">
        <is>
          <t>Bordeaux</t>
        </is>
      </c>
      <c r="I154" s="65" t="inlineStr">
        <is>
          <t>Sophie Marchand</t>
        </is>
      </c>
      <c r="J154" s="65" t="inlineStr">
        <is>
          <t>Rappel demandé</t>
        </is>
      </c>
      <c r="K154" s="70" t="n">
        <v>1.5</v>
      </c>
    </row>
    <row r="155">
      <c r="A155" s="65" t="inlineStr">
        <is>
          <t>REL-00154</t>
        </is>
      </c>
      <c r="B155" s="65" t="inlineStr">
        <is>
          <t>DEV-00123</t>
        </is>
      </c>
      <c r="C155" s="66" t="n">
        <v>44841</v>
      </c>
      <c r="D155" s="65" t="inlineStr">
        <is>
          <t>2022-10</t>
        </is>
      </c>
      <c r="E155" s="65" t="inlineStr">
        <is>
          <t>2022-2023</t>
        </is>
      </c>
      <c r="F155" s="67" t="n">
        <v>1</v>
      </c>
      <c r="G155" s="65" t="inlineStr">
        <is>
          <t>Téléphone</t>
        </is>
      </c>
      <c r="H155" s="65" t="inlineStr">
        <is>
          <t>Bordeaux</t>
        </is>
      </c>
      <c r="I155" s="65" t="inlineStr">
        <is>
          <t>Karim Belkacem</t>
        </is>
      </c>
      <c r="J155" s="65" t="inlineStr">
        <is>
          <t>Négociation en cours</t>
        </is>
      </c>
      <c r="K155" s="70" t="n">
        <v>6.6</v>
      </c>
    </row>
    <row r="156">
      <c r="A156" s="65" t="inlineStr">
        <is>
          <t>REL-00155</t>
        </is>
      </c>
      <c r="B156" s="65" t="inlineStr">
        <is>
          <t>DEV-00123</t>
        </is>
      </c>
      <c r="C156" s="66" t="n">
        <v>44853</v>
      </c>
      <c r="D156" s="65" t="inlineStr">
        <is>
          <t>2022-10</t>
        </is>
      </c>
      <c r="E156" s="65" t="inlineStr">
        <is>
          <t>2022-2023</t>
        </is>
      </c>
      <c r="F156" s="67" t="n">
        <v>2</v>
      </c>
      <c r="G156" s="65" t="inlineStr">
        <is>
          <t>Email</t>
        </is>
      </c>
      <c r="H156" s="65" t="inlineStr">
        <is>
          <t>Bordeaux</t>
        </is>
      </c>
      <c r="I156" s="65" t="inlineStr">
        <is>
          <t>Karim Belkacem</t>
        </is>
      </c>
      <c r="J156" s="65" t="inlineStr">
        <is>
          <t>Sans réponse</t>
        </is>
      </c>
      <c r="K156" s="70" t="n">
        <v>3.7</v>
      </c>
    </row>
    <row r="157">
      <c r="A157" s="65" t="inlineStr">
        <is>
          <t>REL-00156</t>
        </is>
      </c>
      <c r="B157" s="65" t="inlineStr">
        <is>
          <t>DEV-00123</t>
        </is>
      </c>
      <c r="C157" s="66" t="n">
        <v>44859</v>
      </c>
      <c r="D157" s="65" t="inlineStr">
        <is>
          <t>2022-10</t>
        </is>
      </c>
      <c r="E157" s="65" t="inlineStr">
        <is>
          <t>2022-2023</t>
        </is>
      </c>
      <c r="F157" s="67" t="n">
        <v>3</v>
      </c>
      <c r="G157" s="65" t="inlineStr">
        <is>
          <t>SMS</t>
        </is>
      </c>
      <c r="H157" s="65" t="inlineStr">
        <is>
          <t>Bordeaux</t>
        </is>
      </c>
      <c r="I157" s="65" t="inlineStr">
        <is>
          <t>Karim Belkacem</t>
        </is>
      </c>
      <c r="J157" s="65" t="inlineStr">
        <is>
          <t>Accord obtenu</t>
        </is>
      </c>
      <c r="K157" s="70" t="n">
        <v>1.5</v>
      </c>
    </row>
    <row r="158">
      <c r="A158" s="65" t="inlineStr">
        <is>
          <t>REL-00157</t>
        </is>
      </c>
      <c r="B158" s="65" t="inlineStr">
        <is>
          <t>DEV-00124</t>
        </is>
      </c>
      <c r="C158" s="66" t="n">
        <v>44841</v>
      </c>
      <c r="D158" s="65" t="inlineStr">
        <is>
          <t>2022-10</t>
        </is>
      </c>
      <c r="E158" s="65" t="inlineStr">
        <is>
          <t>2022-2023</t>
        </is>
      </c>
      <c r="F158" s="67" t="n">
        <v>1</v>
      </c>
      <c r="G158" s="65" t="inlineStr">
        <is>
          <t>SMS</t>
        </is>
      </c>
      <c r="H158" s="65" t="inlineStr">
        <is>
          <t>Toulouse</t>
        </is>
      </c>
      <c r="I158" s="65" t="inlineStr">
        <is>
          <t>Julien Fabre</t>
        </is>
      </c>
      <c r="J158" s="65" t="inlineStr">
        <is>
          <t>Rappel demandé</t>
        </is>
      </c>
      <c r="K158" s="70" t="n">
        <v>3.1</v>
      </c>
    </row>
    <row r="159">
      <c r="A159" s="65" t="inlineStr">
        <is>
          <t>REL-00158</t>
        </is>
      </c>
      <c r="B159" s="65" t="inlineStr">
        <is>
          <t>DEV-00125</t>
        </is>
      </c>
      <c r="C159" s="66" t="n">
        <v>44848</v>
      </c>
      <c r="D159" s="65" t="inlineStr">
        <is>
          <t>2022-10</t>
        </is>
      </c>
      <c r="E159" s="65" t="inlineStr">
        <is>
          <t>2022-2023</t>
        </is>
      </c>
      <c r="F159" s="67" t="n">
        <v>1</v>
      </c>
      <c r="G159" s="65" t="inlineStr">
        <is>
          <t>SMS</t>
        </is>
      </c>
      <c r="H159" s="65" t="inlineStr">
        <is>
          <t>Bordeaux</t>
        </is>
      </c>
      <c r="I159" s="65" t="inlineStr">
        <is>
          <t>Sophie Marchand</t>
        </is>
      </c>
      <c r="J159" s="65" t="inlineStr">
        <is>
          <t>Sans réponse</t>
        </is>
      </c>
      <c r="K159" s="70" t="n">
        <v>2.1</v>
      </c>
    </row>
    <row r="160">
      <c r="A160" s="65" t="inlineStr">
        <is>
          <t>REL-00159</t>
        </is>
      </c>
      <c r="B160" s="65" t="inlineStr">
        <is>
          <t>DEV-00126</t>
        </is>
      </c>
      <c r="C160" s="66" t="n">
        <v>44842</v>
      </c>
      <c r="D160" s="65" t="inlineStr">
        <is>
          <t>2022-10</t>
        </is>
      </c>
      <c r="E160" s="65" t="inlineStr">
        <is>
          <t>2022-2023</t>
        </is>
      </c>
      <c r="F160" s="67" t="n">
        <v>1</v>
      </c>
      <c r="G160" s="65" t="inlineStr">
        <is>
          <t>Email</t>
        </is>
      </c>
      <c r="H160" s="65" t="inlineStr">
        <is>
          <t>Bordeaux</t>
        </is>
      </c>
      <c r="I160" s="65" t="inlineStr">
        <is>
          <t>Karim Belkacem</t>
        </is>
      </c>
      <c r="J160" s="65" t="inlineStr">
        <is>
          <t>Rappel demandé</t>
        </is>
      </c>
      <c r="K160" s="70" t="n">
        <v>2.9</v>
      </c>
    </row>
    <row r="161">
      <c r="A161" s="65" t="inlineStr">
        <is>
          <t>REL-00160</t>
        </is>
      </c>
      <c r="B161" s="65" t="inlineStr">
        <is>
          <t>DEV-00126</t>
        </is>
      </c>
      <c r="C161" s="66" t="n">
        <v>44848</v>
      </c>
      <c r="D161" s="65" t="inlineStr">
        <is>
          <t>2022-10</t>
        </is>
      </c>
      <c r="E161" s="65" t="inlineStr">
        <is>
          <t>2022-2023</t>
        </is>
      </c>
      <c r="F161" s="67" t="n">
        <v>2</v>
      </c>
      <c r="G161" s="65" t="inlineStr">
        <is>
          <t>SMS</t>
        </is>
      </c>
      <c r="H161" s="65" t="inlineStr">
        <is>
          <t>Bordeaux</t>
        </is>
      </c>
      <c r="I161" s="65" t="inlineStr">
        <is>
          <t>Karim Belkacem</t>
        </is>
      </c>
      <c r="J161" s="65" t="inlineStr">
        <is>
          <t>Sans réponse</t>
        </is>
      </c>
      <c r="K161" s="70" t="n">
        <v>2.1</v>
      </c>
    </row>
    <row r="162">
      <c r="A162" s="65" t="inlineStr">
        <is>
          <t>REL-00161</t>
        </is>
      </c>
      <c r="B162" s="65" t="inlineStr">
        <is>
          <t>DEV-00128</t>
        </is>
      </c>
      <c r="C162" s="66" t="n">
        <v>44849</v>
      </c>
      <c r="D162" s="65" t="inlineStr">
        <is>
          <t>2022-10</t>
        </is>
      </c>
      <c r="E162" s="65" t="inlineStr">
        <is>
          <t>2022-2023</t>
        </is>
      </c>
      <c r="F162" s="67" t="n">
        <v>1</v>
      </c>
      <c r="G162" s="65" t="inlineStr">
        <is>
          <t>Téléphone</t>
        </is>
      </c>
      <c r="H162" s="65" t="inlineStr">
        <is>
          <t>Bordeaux</t>
        </is>
      </c>
      <c r="I162" s="65" t="inlineStr">
        <is>
          <t>Sophie Marchand</t>
        </is>
      </c>
      <c r="J162" s="65" t="inlineStr">
        <is>
          <t>Injoignable</t>
        </is>
      </c>
      <c r="K162" s="70" t="n">
        <v>7.2</v>
      </c>
    </row>
    <row r="163">
      <c r="A163" s="65" t="inlineStr">
        <is>
          <t>REL-00162</t>
        </is>
      </c>
      <c r="B163" s="65" t="inlineStr">
        <is>
          <t>DEV-00128</t>
        </is>
      </c>
      <c r="C163" s="66" t="n">
        <v>44858</v>
      </c>
      <c r="D163" s="65" t="inlineStr">
        <is>
          <t>2022-10</t>
        </is>
      </c>
      <c r="E163" s="65" t="inlineStr">
        <is>
          <t>2022-2023</t>
        </is>
      </c>
      <c r="F163" s="67" t="n">
        <v>2</v>
      </c>
      <c r="G163" s="65" t="inlineStr">
        <is>
          <t>Email</t>
        </is>
      </c>
      <c r="H163" s="65" t="inlineStr">
        <is>
          <t>Bordeaux</t>
        </is>
      </c>
      <c r="I163" s="65" t="inlineStr">
        <is>
          <t>Sophie Marchand</t>
        </is>
      </c>
      <c r="J163" s="65" t="inlineStr">
        <is>
          <t>Rappel demandé</t>
        </is>
      </c>
      <c r="K163" s="70" t="n">
        <v>2.6</v>
      </c>
    </row>
    <row r="164">
      <c r="A164" s="65" t="inlineStr">
        <is>
          <t>REL-00163</t>
        </is>
      </c>
      <c r="B164" s="65" t="inlineStr">
        <is>
          <t>DEV-00129</t>
        </is>
      </c>
      <c r="C164" s="66" t="n">
        <v>44850</v>
      </c>
      <c r="D164" s="65" t="inlineStr">
        <is>
          <t>2022-10</t>
        </is>
      </c>
      <c r="E164" s="65" t="inlineStr">
        <is>
          <t>2022-2023</t>
        </is>
      </c>
      <c r="F164" s="67" t="n">
        <v>1</v>
      </c>
      <c r="G164" s="65" t="inlineStr">
        <is>
          <t>Téléphone</t>
        </is>
      </c>
      <c r="H164" s="65" t="inlineStr">
        <is>
          <t>Toulouse</t>
        </is>
      </c>
      <c r="I164" s="65" t="inlineStr">
        <is>
          <t>Julien Fabre</t>
        </is>
      </c>
      <c r="J164" s="65" t="inlineStr">
        <is>
          <t>Rappel demandé</t>
        </is>
      </c>
      <c r="K164" s="70" t="n">
        <v>11.4</v>
      </c>
    </row>
    <row r="165">
      <c r="A165" s="65" t="inlineStr">
        <is>
          <t>REL-00164</t>
        </is>
      </c>
      <c r="B165" s="65" t="inlineStr">
        <is>
          <t>DEV-00129</t>
        </is>
      </c>
      <c r="C165" s="66" t="n">
        <v>44860</v>
      </c>
      <c r="D165" s="65" t="inlineStr">
        <is>
          <t>2022-10</t>
        </is>
      </c>
      <c r="E165" s="65" t="inlineStr">
        <is>
          <t>2022-2023</t>
        </is>
      </c>
      <c r="F165" s="67" t="n">
        <v>2</v>
      </c>
      <c r="G165" s="65" t="inlineStr">
        <is>
          <t>Téléphone</t>
        </is>
      </c>
      <c r="H165" s="65" t="inlineStr">
        <is>
          <t>Toulouse</t>
        </is>
      </c>
      <c r="I165" s="65" t="inlineStr">
        <is>
          <t>Julien Fabre</t>
        </is>
      </c>
      <c r="J165" s="65" t="inlineStr">
        <is>
          <t>Refus signifié</t>
        </is>
      </c>
      <c r="K165" s="70" t="n">
        <v>4.6</v>
      </c>
    </row>
    <row r="166">
      <c r="A166" s="65" t="inlineStr">
        <is>
          <t>REL-00165</t>
        </is>
      </c>
      <c r="B166" s="65" t="inlineStr">
        <is>
          <t>DEV-00130</t>
        </is>
      </c>
      <c r="C166" s="66" t="n">
        <v>44847</v>
      </c>
      <c r="D166" s="65" t="inlineStr">
        <is>
          <t>2022-10</t>
        </is>
      </c>
      <c r="E166" s="65" t="inlineStr">
        <is>
          <t>2022-2023</t>
        </is>
      </c>
      <c r="F166" s="67" t="n">
        <v>1</v>
      </c>
      <c r="G166" s="65" t="inlineStr">
        <is>
          <t>Téléphone</t>
        </is>
      </c>
      <c r="H166" s="65" t="inlineStr">
        <is>
          <t>Bordeaux</t>
        </is>
      </c>
      <c r="I166" s="65" t="inlineStr">
        <is>
          <t>Karim Belkacem</t>
        </is>
      </c>
      <c r="J166" s="65" t="inlineStr">
        <is>
          <t>Sans réponse</t>
        </is>
      </c>
      <c r="K166" s="70" t="n">
        <v>6.8</v>
      </c>
    </row>
    <row r="167">
      <c r="A167" s="65" t="inlineStr">
        <is>
          <t>REL-00166</t>
        </is>
      </c>
      <c r="B167" s="65" t="inlineStr">
        <is>
          <t>DEV-00130</t>
        </is>
      </c>
      <c r="C167" s="66" t="n">
        <v>44858</v>
      </c>
      <c r="D167" s="65" t="inlineStr">
        <is>
          <t>2022-10</t>
        </is>
      </c>
      <c r="E167" s="65" t="inlineStr">
        <is>
          <t>2022-2023</t>
        </is>
      </c>
      <c r="F167" s="67" t="n">
        <v>2</v>
      </c>
      <c r="G167" s="65" t="inlineStr">
        <is>
          <t>Email</t>
        </is>
      </c>
      <c r="H167" s="65" t="inlineStr">
        <is>
          <t>Bordeaux</t>
        </is>
      </c>
      <c r="I167" s="65" t="inlineStr">
        <is>
          <t>Karim Belkacem</t>
        </is>
      </c>
      <c r="J167" s="65" t="inlineStr">
        <is>
          <t>Sans réponse</t>
        </is>
      </c>
      <c r="K167" s="70" t="n">
        <v>1.3</v>
      </c>
    </row>
    <row r="168">
      <c r="A168" s="65" t="inlineStr">
        <is>
          <t>REL-00167</t>
        </is>
      </c>
      <c r="B168" s="65" t="inlineStr">
        <is>
          <t>DEV-00131</t>
        </is>
      </c>
      <c r="C168" s="66" t="n">
        <v>44848</v>
      </c>
      <c r="D168" s="65" t="inlineStr">
        <is>
          <t>2022-10</t>
        </is>
      </c>
      <c r="E168" s="65" t="inlineStr">
        <is>
          <t>2022-2023</t>
        </is>
      </c>
      <c r="F168" s="67" t="n">
        <v>1</v>
      </c>
      <c r="G168" s="65" t="inlineStr">
        <is>
          <t>SMS</t>
        </is>
      </c>
      <c r="H168" s="65" t="inlineStr">
        <is>
          <t>Bordeaux</t>
        </is>
      </c>
      <c r="I168" s="65" t="inlineStr">
        <is>
          <t>Karim Belkacem</t>
        </is>
      </c>
      <c r="J168" s="65" t="inlineStr">
        <is>
          <t>Injoignable</t>
        </is>
      </c>
      <c r="K168" s="70" t="n">
        <v>1.8</v>
      </c>
    </row>
    <row r="169">
      <c r="A169" s="65" t="inlineStr">
        <is>
          <t>REL-00168</t>
        </is>
      </c>
      <c r="B169" s="65" t="inlineStr">
        <is>
          <t>DEV-00131</t>
        </is>
      </c>
      <c r="C169" s="66" t="n">
        <v>44861</v>
      </c>
      <c r="D169" s="65" t="inlineStr">
        <is>
          <t>2022-10</t>
        </is>
      </c>
      <c r="E169" s="65" t="inlineStr">
        <is>
          <t>2022-2023</t>
        </is>
      </c>
      <c r="F169" s="67" t="n">
        <v>2</v>
      </c>
      <c r="G169" s="65" t="inlineStr">
        <is>
          <t>Email</t>
        </is>
      </c>
      <c r="H169" s="65" t="inlineStr">
        <is>
          <t>Bordeaux</t>
        </is>
      </c>
      <c r="I169" s="65" t="inlineStr">
        <is>
          <t>Karim Belkacem</t>
        </is>
      </c>
      <c r="J169" s="65" t="inlineStr">
        <is>
          <t>Rappel demandé</t>
        </is>
      </c>
      <c r="K169" s="70" t="n">
        <v>2.7</v>
      </c>
    </row>
    <row r="170">
      <c r="A170" s="65" t="inlineStr">
        <is>
          <t>REL-00169</t>
        </is>
      </c>
      <c r="B170" s="65" t="inlineStr">
        <is>
          <t>DEV-00132</t>
        </is>
      </c>
      <c r="C170" s="66" t="n">
        <v>44850</v>
      </c>
      <c r="D170" s="65" t="inlineStr">
        <is>
          <t>2022-10</t>
        </is>
      </c>
      <c r="E170" s="65" t="inlineStr">
        <is>
          <t>2022-2023</t>
        </is>
      </c>
      <c r="F170" s="67" t="n">
        <v>1</v>
      </c>
      <c r="G170" s="65" t="inlineStr">
        <is>
          <t>Téléphone</t>
        </is>
      </c>
      <c r="H170" s="65" t="inlineStr">
        <is>
          <t>Toulouse</t>
        </is>
      </c>
      <c r="I170" s="65" t="inlineStr">
        <is>
          <t>Julien Fabre</t>
        </is>
      </c>
      <c r="J170" s="65" t="inlineStr">
        <is>
          <t>Négociation en cours</t>
        </is>
      </c>
      <c r="K170" s="70" t="n">
        <v>13.5</v>
      </c>
    </row>
    <row r="171">
      <c r="A171" s="65" t="inlineStr">
        <is>
          <t>REL-00170</t>
        </is>
      </c>
      <c r="B171" s="65" t="inlineStr">
        <is>
          <t>DEV-00132</t>
        </is>
      </c>
      <c r="C171" s="66" t="n">
        <v>44864</v>
      </c>
      <c r="D171" s="65" t="inlineStr">
        <is>
          <t>2022-10</t>
        </is>
      </c>
      <c r="E171" s="65" t="inlineStr">
        <is>
          <t>2022-2023</t>
        </is>
      </c>
      <c r="F171" s="67" t="n">
        <v>2</v>
      </c>
      <c r="G171" s="65" t="inlineStr">
        <is>
          <t>Téléphone</t>
        </is>
      </c>
      <c r="H171" s="65" t="inlineStr">
        <is>
          <t>Toulouse</t>
        </is>
      </c>
      <c r="I171" s="65" t="inlineStr">
        <is>
          <t>Julien Fabre</t>
        </is>
      </c>
      <c r="J171" s="65" t="inlineStr">
        <is>
          <t>Sans réponse</t>
        </is>
      </c>
      <c r="K171" s="70" t="n">
        <v>2.8</v>
      </c>
    </row>
    <row r="172">
      <c r="A172" s="65" t="inlineStr">
        <is>
          <t>REL-00171</t>
        </is>
      </c>
      <c r="B172" s="65" t="inlineStr">
        <is>
          <t>DEV-00134</t>
        </is>
      </c>
      <c r="C172" s="66" t="n">
        <v>44849</v>
      </c>
      <c r="D172" s="65" t="inlineStr">
        <is>
          <t>2022-10</t>
        </is>
      </c>
      <c r="E172" s="65" t="inlineStr">
        <is>
          <t>2022-2023</t>
        </is>
      </c>
      <c r="F172" s="67" t="n">
        <v>1</v>
      </c>
      <c r="G172" s="65" t="inlineStr">
        <is>
          <t>Email</t>
        </is>
      </c>
      <c r="H172" s="65" t="inlineStr">
        <is>
          <t>Bordeaux</t>
        </is>
      </c>
      <c r="I172" s="65" t="inlineStr">
        <is>
          <t>Karim Belkacem</t>
        </is>
      </c>
      <c r="J172" s="65" t="inlineStr">
        <is>
          <t>Accord obtenu</t>
        </is>
      </c>
      <c r="K172" s="70" t="n">
        <v>4.8</v>
      </c>
    </row>
    <row r="173">
      <c r="A173" s="65" t="inlineStr">
        <is>
          <t>REL-00172</t>
        </is>
      </c>
      <c r="B173" s="65" t="inlineStr">
        <is>
          <t>DEV-00135</t>
        </is>
      </c>
      <c r="C173" s="66" t="n">
        <v>44851</v>
      </c>
      <c r="D173" s="65" t="inlineStr">
        <is>
          <t>2022-10</t>
        </is>
      </c>
      <c r="E173" s="65" t="inlineStr">
        <is>
          <t>2022-2023</t>
        </is>
      </c>
      <c r="F173" s="67" t="n">
        <v>1</v>
      </c>
      <c r="G173" s="65" t="inlineStr">
        <is>
          <t>Email</t>
        </is>
      </c>
      <c r="H173" s="65" t="inlineStr">
        <is>
          <t>Toulouse</t>
        </is>
      </c>
      <c r="I173" s="65" t="inlineStr">
        <is>
          <t>Julien Fabre</t>
        </is>
      </c>
      <c r="J173" s="65" t="inlineStr">
        <is>
          <t>Accord obtenu</t>
        </is>
      </c>
      <c r="K173" s="70" t="n">
        <v>1.2</v>
      </c>
    </row>
    <row r="174">
      <c r="A174" s="65" t="inlineStr">
        <is>
          <t>REL-00173</t>
        </is>
      </c>
      <c r="B174" s="65" t="inlineStr">
        <is>
          <t>DEV-00136</t>
        </is>
      </c>
      <c r="C174" s="66" t="n">
        <v>44862</v>
      </c>
      <c r="D174" s="65" t="inlineStr">
        <is>
          <t>2022-10</t>
        </is>
      </c>
      <c r="E174" s="65" t="inlineStr">
        <is>
          <t>2022-2023</t>
        </is>
      </c>
      <c r="F174" s="67" t="n">
        <v>1</v>
      </c>
      <c r="G174" s="65" t="inlineStr">
        <is>
          <t>Téléphone</t>
        </is>
      </c>
      <c r="H174" s="65" t="inlineStr">
        <is>
          <t>Bordeaux</t>
        </is>
      </c>
      <c r="I174" s="65" t="inlineStr">
        <is>
          <t>Sophie Marchand</t>
        </is>
      </c>
      <c r="J174" s="65" t="inlineStr">
        <is>
          <t>Refus signifié</t>
        </is>
      </c>
      <c r="K174" s="70" t="n">
        <v>6.1</v>
      </c>
    </row>
    <row r="175">
      <c r="A175" s="65" t="inlineStr">
        <is>
          <t>REL-00174</t>
        </is>
      </c>
      <c r="B175" s="65" t="inlineStr">
        <is>
          <t>DEV-00137</t>
        </is>
      </c>
      <c r="C175" s="66" t="n">
        <v>44853</v>
      </c>
      <c r="D175" s="65" t="inlineStr">
        <is>
          <t>2022-10</t>
        </is>
      </c>
      <c r="E175" s="65" t="inlineStr">
        <is>
          <t>2022-2023</t>
        </is>
      </c>
      <c r="F175" s="67" t="n">
        <v>1</v>
      </c>
      <c r="G175" s="65" t="inlineStr">
        <is>
          <t>Téléphone</t>
        </is>
      </c>
      <c r="H175" s="65" t="inlineStr">
        <is>
          <t>Bordeaux</t>
        </is>
      </c>
      <c r="I175" s="65" t="inlineStr">
        <is>
          <t>Karim Belkacem</t>
        </is>
      </c>
      <c r="J175" s="65" t="inlineStr">
        <is>
          <t>Refus signifié</t>
        </is>
      </c>
      <c r="K175" s="70" t="n">
        <v>2.9</v>
      </c>
    </row>
    <row r="176">
      <c r="A176" s="65" t="inlineStr">
        <is>
          <t>REL-00175</t>
        </is>
      </c>
      <c r="B176" s="65" t="inlineStr">
        <is>
          <t>DEV-00138</t>
        </is>
      </c>
      <c r="C176" s="66" t="n">
        <v>44852</v>
      </c>
      <c r="D176" s="65" t="inlineStr">
        <is>
          <t>2022-10</t>
        </is>
      </c>
      <c r="E176" s="65" t="inlineStr">
        <is>
          <t>2022-2023</t>
        </is>
      </c>
      <c r="F176" s="67" t="n">
        <v>1</v>
      </c>
      <c r="G176" s="65" t="inlineStr">
        <is>
          <t>Téléphone</t>
        </is>
      </c>
      <c r="H176" s="65" t="inlineStr">
        <is>
          <t>Toulouse</t>
        </is>
      </c>
      <c r="I176" s="65" t="inlineStr">
        <is>
          <t>Julien Fabre</t>
        </is>
      </c>
      <c r="J176" s="65" t="inlineStr">
        <is>
          <t>Rappel demandé</t>
        </is>
      </c>
      <c r="K176" s="70" t="n">
        <v>10</v>
      </c>
    </row>
    <row r="177">
      <c r="A177" s="65" t="inlineStr">
        <is>
          <t>REL-00176</t>
        </is>
      </c>
      <c r="B177" s="65" t="inlineStr">
        <is>
          <t>DEV-00140</t>
        </is>
      </c>
      <c r="C177" s="66" t="n">
        <v>44853</v>
      </c>
      <c r="D177" s="65" t="inlineStr">
        <is>
          <t>2022-10</t>
        </is>
      </c>
      <c r="E177" s="65" t="inlineStr">
        <is>
          <t>2022-2023</t>
        </is>
      </c>
      <c r="F177" s="67" t="n">
        <v>1</v>
      </c>
      <c r="G177" s="65" t="inlineStr">
        <is>
          <t>Téléphone</t>
        </is>
      </c>
      <c r="H177" s="65" t="inlineStr">
        <is>
          <t>Bordeaux</t>
        </is>
      </c>
      <c r="I177" s="65" t="inlineStr">
        <is>
          <t>Sophie Marchand</t>
        </is>
      </c>
      <c r="J177" s="65" t="inlineStr">
        <is>
          <t>Rappel demandé</t>
        </is>
      </c>
      <c r="K177" s="70" t="n">
        <v>3.5</v>
      </c>
    </row>
    <row r="178">
      <c r="A178" s="65" t="inlineStr">
        <is>
          <t>REL-00177</t>
        </is>
      </c>
      <c r="B178" s="65" t="inlineStr">
        <is>
          <t>DEV-00140</t>
        </is>
      </c>
      <c r="C178" s="66" t="n">
        <v>44866</v>
      </c>
      <c r="D178" s="65" t="inlineStr">
        <is>
          <t>2022-11</t>
        </is>
      </c>
      <c r="E178" s="65" t="inlineStr">
        <is>
          <t>2022-2023</t>
        </is>
      </c>
      <c r="F178" s="67" t="n">
        <v>2</v>
      </c>
      <c r="G178" s="65" t="inlineStr">
        <is>
          <t>Téléphone</t>
        </is>
      </c>
      <c r="H178" s="65" t="inlineStr">
        <is>
          <t>Bordeaux</t>
        </is>
      </c>
      <c r="I178" s="65" t="inlineStr">
        <is>
          <t>Sophie Marchand</t>
        </is>
      </c>
      <c r="J178" s="65" t="inlineStr">
        <is>
          <t>Accord obtenu</t>
        </is>
      </c>
      <c r="K178" s="70" t="n">
        <v>4.5</v>
      </c>
    </row>
    <row r="179">
      <c r="A179" s="65" t="inlineStr">
        <is>
          <t>REL-00178</t>
        </is>
      </c>
      <c r="B179" s="65" t="inlineStr">
        <is>
          <t>DEV-00141</t>
        </is>
      </c>
      <c r="C179" s="66" t="n">
        <v>44859</v>
      </c>
      <c r="D179" s="65" t="inlineStr">
        <is>
          <t>2022-10</t>
        </is>
      </c>
      <c r="E179" s="65" t="inlineStr">
        <is>
          <t>2022-2023</t>
        </is>
      </c>
      <c r="F179" s="67" t="n">
        <v>1</v>
      </c>
      <c r="G179" s="65" t="inlineStr">
        <is>
          <t>Email</t>
        </is>
      </c>
      <c r="H179" s="65" t="inlineStr">
        <is>
          <t>Toulouse</t>
        </is>
      </c>
      <c r="I179" s="65" t="inlineStr">
        <is>
          <t>Julien Fabre</t>
        </is>
      </c>
      <c r="J179" s="65" t="inlineStr">
        <is>
          <t>Rappel demandé</t>
        </is>
      </c>
      <c r="K179" s="70" t="n">
        <v>2.9</v>
      </c>
    </row>
    <row r="180">
      <c r="A180" s="65" t="inlineStr">
        <is>
          <t>REL-00179</t>
        </is>
      </c>
      <c r="B180" s="65" t="inlineStr">
        <is>
          <t>DEV-00141</t>
        </is>
      </c>
      <c r="C180" s="66" t="n">
        <v>44870</v>
      </c>
      <c r="D180" s="65" t="inlineStr">
        <is>
          <t>2022-11</t>
        </is>
      </c>
      <c r="E180" s="65" t="inlineStr">
        <is>
          <t>2022-2023</t>
        </is>
      </c>
      <c r="F180" s="67" t="n">
        <v>2</v>
      </c>
      <c r="G180" s="65" t="inlineStr">
        <is>
          <t>Téléphone</t>
        </is>
      </c>
      <c r="H180" s="65" t="inlineStr">
        <is>
          <t>Toulouse</t>
        </is>
      </c>
      <c r="I180" s="65" t="inlineStr">
        <is>
          <t>Julien Fabre</t>
        </is>
      </c>
      <c r="J180" s="65" t="inlineStr">
        <is>
          <t>Injoignable</t>
        </is>
      </c>
      <c r="K180" s="70" t="n">
        <v>4.5</v>
      </c>
    </row>
    <row r="181">
      <c r="A181" s="65" t="inlineStr">
        <is>
          <t>REL-00180</t>
        </is>
      </c>
      <c r="B181" s="65" t="inlineStr">
        <is>
          <t>DEV-00143</t>
        </is>
      </c>
      <c r="C181" s="66" t="n">
        <v>44859</v>
      </c>
      <c r="D181" s="65" t="inlineStr">
        <is>
          <t>2022-10</t>
        </is>
      </c>
      <c r="E181" s="65" t="inlineStr">
        <is>
          <t>2022-2023</t>
        </is>
      </c>
      <c r="F181" s="67" t="n">
        <v>1</v>
      </c>
      <c r="G181" s="65" t="inlineStr">
        <is>
          <t>Email</t>
        </is>
      </c>
      <c r="H181" s="65" t="inlineStr">
        <is>
          <t>Bordeaux</t>
        </is>
      </c>
      <c r="I181" s="65" t="inlineStr">
        <is>
          <t>Karim Belkacem</t>
        </is>
      </c>
      <c r="J181" s="65" t="inlineStr">
        <is>
          <t>Sans réponse</t>
        </is>
      </c>
      <c r="K181" s="70" t="n">
        <v>4.1</v>
      </c>
    </row>
    <row r="182">
      <c r="A182" s="65" t="inlineStr">
        <is>
          <t>REL-00181</t>
        </is>
      </c>
      <c r="B182" s="65" t="inlineStr">
        <is>
          <t>DEV-00143</t>
        </is>
      </c>
      <c r="C182" s="66" t="n">
        <v>44864</v>
      </c>
      <c r="D182" s="65" t="inlineStr">
        <is>
          <t>2022-10</t>
        </is>
      </c>
      <c r="E182" s="65" t="inlineStr">
        <is>
          <t>2022-2023</t>
        </is>
      </c>
      <c r="F182" s="67" t="n">
        <v>2</v>
      </c>
      <c r="G182" s="65" t="inlineStr">
        <is>
          <t>Email</t>
        </is>
      </c>
      <c r="H182" s="65" t="inlineStr">
        <is>
          <t>Bordeaux</t>
        </is>
      </c>
      <c r="I182" s="65" t="inlineStr">
        <is>
          <t>Karim Belkacem</t>
        </is>
      </c>
      <c r="J182" s="65" t="inlineStr">
        <is>
          <t>Sans réponse</t>
        </is>
      </c>
      <c r="K182" s="70" t="n">
        <v>2.7</v>
      </c>
    </row>
    <row r="183">
      <c r="A183" s="65" t="inlineStr">
        <is>
          <t>REL-00182</t>
        </is>
      </c>
      <c r="B183" s="65" t="inlineStr">
        <is>
          <t>DEV-00143</t>
        </is>
      </c>
      <c r="C183" s="66" t="n">
        <v>44871</v>
      </c>
      <c r="D183" s="65" t="inlineStr">
        <is>
          <t>2022-11</t>
        </is>
      </c>
      <c r="E183" s="65" t="inlineStr">
        <is>
          <t>2022-2023</t>
        </is>
      </c>
      <c r="F183" s="67" t="n">
        <v>3</v>
      </c>
      <c r="G183" s="65" t="inlineStr">
        <is>
          <t>Email</t>
        </is>
      </c>
      <c r="H183" s="65" t="inlineStr">
        <is>
          <t>Bordeaux</t>
        </is>
      </c>
      <c r="I183" s="65" t="inlineStr">
        <is>
          <t>Karim Belkacem</t>
        </is>
      </c>
      <c r="J183" s="65" t="inlineStr">
        <is>
          <t>Rappel demandé</t>
        </is>
      </c>
      <c r="K183" s="70" t="n">
        <v>2.4</v>
      </c>
    </row>
    <row r="184">
      <c r="A184" s="65" t="inlineStr">
        <is>
          <t>REL-00183</t>
        </is>
      </c>
      <c r="B184" s="65" t="inlineStr">
        <is>
          <t>DEV-00144</t>
        </is>
      </c>
      <c r="C184" s="66" t="n">
        <v>44862</v>
      </c>
      <c r="D184" s="65" t="inlineStr">
        <is>
          <t>2022-10</t>
        </is>
      </c>
      <c r="E184" s="65" t="inlineStr">
        <is>
          <t>2022-2023</t>
        </is>
      </c>
      <c r="F184" s="67" t="n">
        <v>1</v>
      </c>
      <c r="G184" s="65" t="inlineStr">
        <is>
          <t>Téléphone</t>
        </is>
      </c>
      <c r="H184" s="65" t="inlineStr">
        <is>
          <t>Toulouse</t>
        </is>
      </c>
      <c r="I184" s="65" t="inlineStr">
        <is>
          <t>Julien Fabre</t>
        </is>
      </c>
      <c r="J184" s="65" t="inlineStr">
        <is>
          <t>Sans réponse</t>
        </is>
      </c>
      <c r="K184" s="70" t="n">
        <v>11.6</v>
      </c>
    </row>
    <row r="185">
      <c r="A185" s="65" t="inlineStr">
        <is>
          <t>REL-00184</t>
        </is>
      </c>
      <c r="B185" s="65" t="inlineStr">
        <is>
          <t>DEV-00144</t>
        </is>
      </c>
      <c r="C185" s="66" t="n">
        <v>44873</v>
      </c>
      <c r="D185" s="65" t="inlineStr">
        <is>
          <t>2022-11</t>
        </is>
      </c>
      <c r="E185" s="65" t="inlineStr">
        <is>
          <t>2022-2023</t>
        </is>
      </c>
      <c r="F185" s="67" t="n">
        <v>2</v>
      </c>
      <c r="G185" s="65" t="inlineStr">
        <is>
          <t>Email</t>
        </is>
      </c>
      <c r="H185" s="65" t="inlineStr">
        <is>
          <t>Toulouse</t>
        </is>
      </c>
      <c r="I185" s="65" t="inlineStr">
        <is>
          <t>Julien Fabre</t>
        </is>
      </c>
      <c r="J185" s="65" t="inlineStr">
        <is>
          <t>Rappel demandé</t>
        </is>
      </c>
      <c r="K185" s="70" t="n">
        <v>2.2</v>
      </c>
    </row>
    <row r="186">
      <c r="A186" s="65" t="inlineStr">
        <is>
          <t>REL-00185</t>
        </is>
      </c>
      <c r="B186" s="65" t="inlineStr">
        <is>
          <t>DEV-00145</t>
        </is>
      </c>
      <c r="C186" s="66" t="n">
        <v>44856</v>
      </c>
      <c r="D186" s="65" t="inlineStr">
        <is>
          <t>2022-10</t>
        </is>
      </c>
      <c r="E186" s="65" t="inlineStr">
        <is>
          <t>2022-2023</t>
        </is>
      </c>
      <c r="F186" s="67" t="n">
        <v>1</v>
      </c>
      <c r="G186" s="65" t="inlineStr">
        <is>
          <t>Téléphone</t>
        </is>
      </c>
      <c r="H186" s="65" t="inlineStr">
        <is>
          <t>Bordeaux</t>
        </is>
      </c>
      <c r="I186" s="65" t="inlineStr">
        <is>
          <t>Karim Belkacem</t>
        </is>
      </c>
      <c r="J186" s="65" t="inlineStr">
        <is>
          <t>Accord obtenu</t>
        </is>
      </c>
      <c r="K186" s="70" t="n">
        <v>13</v>
      </c>
    </row>
    <row r="187">
      <c r="A187" s="65" t="inlineStr">
        <is>
          <t>REL-00186</t>
        </is>
      </c>
      <c r="B187" s="65" t="inlineStr">
        <is>
          <t>DEV-00146</t>
        </is>
      </c>
      <c r="C187" s="66" t="n">
        <v>44865</v>
      </c>
      <c r="D187" s="65" t="inlineStr">
        <is>
          <t>2022-10</t>
        </is>
      </c>
      <c r="E187" s="65" t="inlineStr">
        <is>
          <t>2022-2023</t>
        </is>
      </c>
      <c r="F187" s="67" t="n">
        <v>1</v>
      </c>
      <c r="G187" s="65" t="inlineStr">
        <is>
          <t>Téléphone</t>
        </is>
      </c>
      <c r="H187" s="65" t="inlineStr">
        <is>
          <t>Toulouse</t>
        </is>
      </c>
      <c r="I187" s="65" t="inlineStr">
        <is>
          <t>Julien Fabre</t>
        </is>
      </c>
      <c r="J187" s="65" t="inlineStr">
        <is>
          <t>Injoignable</t>
        </is>
      </c>
      <c r="K187" s="70" t="n">
        <v>2.7</v>
      </c>
    </row>
    <row r="188">
      <c r="A188" s="65" t="inlineStr">
        <is>
          <t>REL-00187</t>
        </is>
      </c>
      <c r="B188" s="65" t="inlineStr">
        <is>
          <t>DEV-00146</t>
        </is>
      </c>
      <c r="C188" s="66" t="n">
        <v>44870</v>
      </c>
      <c r="D188" s="65" t="inlineStr">
        <is>
          <t>2022-11</t>
        </is>
      </c>
      <c r="E188" s="65" t="inlineStr">
        <is>
          <t>2022-2023</t>
        </is>
      </c>
      <c r="F188" s="67" t="n">
        <v>2</v>
      </c>
      <c r="G188" s="65" t="inlineStr">
        <is>
          <t>Email</t>
        </is>
      </c>
      <c r="H188" s="65" t="inlineStr">
        <is>
          <t>Toulouse</t>
        </is>
      </c>
      <c r="I188" s="65" t="inlineStr">
        <is>
          <t>Julien Fabre</t>
        </is>
      </c>
      <c r="J188" s="65" t="inlineStr">
        <is>
          <t>Refus signifié</t>
        </is>
      </c>
      <c r="K188" s="70" t="n">
        <v>4.7</v>
      </c>
    </row>
    <row r="189">
      <c r="A189" s="65" t="inlineStr">
        <is>
          <t>REL-00188</t>
        </is>
      </c>
      <c r="B189" s="65" t="inlineStr">
        <is>
          <t>DEV-00147</t>
        </is>
      </c>
      <c r="C189" s="66" t="n">
        <v>44859</v>
      </c>
      <c r="D189" s="65" t="inlineStr">
        <is>
          <t>2022-10</t>
        </is>
      </c>
      <c r="E189" s="65" t="inlineStr">
        <is>
          <t>2022-2023</t>
        </is>
      </c>
      <c r="F189" s="67" t="n">
        <v>1</v>
      </c>
      <c r="G189" s="65" t="inlineStr">
        <is>
          <t>Téléphone</t>
        </is>
      </c>
      <c r="H189" s="65" t="inlineStr">
        <is>
          <t>Bordeaux</t>
        </is>
      </c>
      <c r="I189" s="65" t="inlineStr">
        <is>
          <t>Karim Belkacem</t>
        </is>
      </c>
      <c r="J189" s="65" t="inlineStr">
        <is>
          <t>Rappel demandé</t>
        </is>
      </c>
      <c r="K189" s="70" t="n">
        <v>7.7</v>
      </c>
    </row>
    <row r="190">
      <c r="A190" s="65" t="inlineStr">
        <is>
          <t>REL-00189</t>
        </is>
      </c>
      <c r="B190" s="65" t="inlineStr">
        <is>
          <t>DEV-00147</t>
        </is>
      </c>
      <c r="C190" s="66" t="n">
        <v>44866</v>
      </c>
      <c r="D190" s="65" t="inlineStr">
        <is>
          <t>2022-11</t>
        </is>
      </c>
      <c r="E190" s="65" t="inlineStr">
        <is>
          <t>2022-2023</t>
        </is>
      </c>
      <c r="F190" s="67" t="n">
        <v>2</v>
      </c>
      <c r="G190" s="65" t="inlineStr">
        <is>
          <t>Téléphone</t>
        </is>
      </c>
      <c r="H190" s="65" t="inlineStr">
        <is>
          <t>Bordeaux</t>
        </is>
      </c>
      <c r="I190" s="65" t="inlineStr">
        <is>
          <t>Karim Belkacem</t>
        </is>
      </c>
      <c r="J190" s="65" t="inlineStr">
        <is>
          <t>Rappel demandé</t>
        </is>
      </c>
      <c r="K190" s="70" t="n">
        <v>3.6</v>
      </c>
    </row>
    <row r="191">
      <c r="A191" s="65" t="inlineStr">
        <is>
          <t>REL-00190</t>
        </is>
      </c>
      <c r="B191" s="65" t="inlineStr">
        <is>
          <t>DEV-00147</t>
        </is>
      </c>
      <c r="C191" s="66" t="n">
        <v>44873</v>
      </c>
      <c r="D191" s="65" t="inlineStr">
        <is>
          <t>2022-11</t>
        </is>
      </c>
      <c r="E191" s="65" t="inlineStr">
        <is>
          <t>2022-2023</t>
        </is>
      </c>
      <c r="F191" s="67" t="n">
        <v>3</v>
      </c>
      <c r="G191" s="65" t="inlineStr">
        <is>
          <t>Email</t>
        </is>
      </c>
      <c r="H191" s="65" t="inlineStr">
        <is>
          <t>Bordeaux</t>
        </is>
      </c>
      <c r="I191" s="65" t="inlineStr">
        <is>
          <t>Karim Belkacem</t>
        </is>
      </c>
      <c r="J191" s="65" t="inlineStr">
        <is>
          <t>Accord obtenu</t>
        </is>
      </c>
      <c r="K191" s="70" t="n">
        <v>3.2</v>
      </c>
    </row>
    <row r="192">
      <c r="A192" s="65" t="inlineStr">
        <is>
          <t>REL-00191</t>
        </is>
      </c>
      <c r="B192" s="65" t="inlineStr">
        <is>
          <t>DEV-00148</t>
        </is>
      </c>
      <c r="C192" s="66" t="n">
        <v>44861</v>
      </c>
      <c r="D192" s="65" t="inlineStr">
        <is>
          <t>2022-10</t>
        </is>
      </c>
      <c r="E192" s="65" t="inlineStr">
        <is>
          <t>2022-2023</t>
        </is>
      </c>
      <c r="F192" s="67" t="n">
        <v>1</v>
      </c>
      <c r="G192" s="65" t="inlineStr">
        <is>
          <t>Email</t>
        </is>
      </c>
      <c r="H192" s="65" t="inlineStr">
        <is>
          <t>Bordeaux</t>
        </is>
      </c>
      <c r="I192" s="65" t="inlineStr">
        <is>
          <t>Sophie Marchand</t>
        </is>
      </c>
      <c r="J192" s="65" t="inlineStr">
        <is>
          <t>Accord obtenu</t>
        </is>
      </c>
      <c r="K192" s="70" t="n">
        <v>2.7</v>
      </c>
    </row>
    <row r="193">
      <c r="A193" s="65" t="inlineStr">
        <is>
          <t>REL-00192</t>
        </is>
      </c>
      <c r="B193" s="65" t="inlineStr">
        <is>
          <t>DEV-00149</t>
        </is>
      </c>
      <c r="C193" s="66" t="n">
        <v>44864</v>
      </c>
      <c r="D193" s="65" t="inlineStr">
        <is>
          <t>2022-10</t>
        </is>
      </c>
      <c r="E193" s="65" t="inlineStr">
        <is>
          <t>2022-2023</t>
        </is>
      </c>
      <c r="F193" s="67" t="n">
        <v>1</v>
      </c>
      <c r="G193" s="65" t="inlineStr">
        <is>
          <t>Email</t>
        </is>
      </c>
      <c r="H193" s="65" t="inlineStr">
        <is>
          <t>Bordeaux</t>
        </is>
      </c>
      <c r="I193" s="65" t="inlineStr">
        <is>
          <t>Sophie Marchand</t>
        </is>
      </c>
      <c r="J193" s="65" t="inlineStr">
        <is>
          <t>Accord obtenu</t>
        </is>
      </c>
      <c r="K193" s="70" t="n">
        <v>2.1</v>
      </c>
    </row>
    <row r="194">
      <c r="A194" s="65" t="inlineStr">
        <is>
          <t>REL-00193</t>
        </is>
      </c>
      <c r="B194" s="65" t="inlineStr">
        <is>
          <t>DEV-00151</t>
        </is>
      </c>
      <c r="C194" s="66" t="n">
        <v>44864</v>
      </c>
      <c r="D194" s="65" t="inlineStr">
        <is>
          <t>2022-10</t>
        </is>
      </c>
      <c r="E194" s="65" t="inlineStr">
        <is>
          <t>2022-2023</t>
        </is>
      </c>
      <c r="F194" s="67" t="n">
        <v>1</v>
      </c>
      <c r="G194" s="65" t="inlineStr">
        <is>
          <t>Email</t>
        </is>
      </c>
      <c r="H194" s="65" t="inlineStr">
        <is>
          <t>Bordeaux</t>
        </is>
      </c>
      <c r="I194" s="65" t="inlineStr">
        <is>
          <t>Karim Belkacem</t>
        </is>
      </c>
      <c r="J194" s="65" t="inlineStr">
        <is>
          <t>Accord obtenu</t>
        </is>
      </c>
      <c r="K194" s="70" t="n">
        <v>3.4</v>
      </c>
    </row>
    <row r="195">
      <c r="A195" s="65" t="inlineStr">
        <is>
          <t>REL-00194</t>
        </is>
      </c>
      <c r="B195" s="65" t="inlineStr">
        <is>
          <t>DEV-00153</t>
        </is>
      </c>
      <c r="C195" s="66" t="n">
        <v>44863</v>
      </c>
      <c r="D195" s="65" t="inlineStr">
        <is>
          <t>2022-10</t>
        </is>
      </c>
      <c r="E195" s="65" t="inlineStr">
        <is>
          <t>2022-2023</t>
        </is>
      </c>
      <c r="F195" s="67" t="n">
        <v>1</v>
      </c>
      <c r="G195" s="65" t="inlineStr">
        <is>
          <t>Email</t>
        </is>
      </c>
      <c r="H195" s="65" t="inlineStr">
        <is>
          <t>Bordeaux</t>
        </is>
      </c>
      <c r="I195" s="65" t="inlineStr">
        <is>
          <t>Karim Belkacem</t>
        </is>
      </c>
      <c r="J195" s="65" t="inlineStr">
        <is>
          <t>Négociation en cours</t>
        </is>
      </c>
      <c r="K195" s="70" t="n">
        <v>1.1</v>
      </c>
    </row>
    <row r="196">
      <c r="A196" s="65" t="inlineStr">
        <is>
          <t>REL-00195</t>
        </is>
      </c>
      <c r="B196" s="65" t="inlineStr">
        <is>
          <t>DEV-00154</t>
        </is>
      </c>
      <c r="C196" s="66" t="n">
        <v>44863</v>
      </c>
      <c r="D196" s="65" t="inlineStr">
        <is>
          <t>2022-10</t>
        </is>
      </c>
      <c r="E196" s="65" t="inlineStr">
        <is>
          <t>2022-2023</t>
        </is>
      </c>
      <c r="F196" s="67" t="n">
        <v>1</v>
      </c>
      <c r="G196" s="65" t="inlineStr">
        <is>
          <t>Email</t>
        </is>
      </c>
      <c r="H196" s="65" t="inlineStr">
        <is>
          <t>Bordeaux</t>
        </is>
      </c>
      <c r="I196" s="65" t="inlineStr">
        <is>
          <t>Karim Belkacem</t>
        </is>
      </c>
      <c r="J196" s="65" t="inlineStr">
        <is>
          <t>Sans réponse</t>
        </is>
      </c>
      <c r="K196" s="70" t="n">
        <v>3.7</v>
      </c>
    </row>
    <row r="197">
      <c r="A197" s="65" t="inlineStr">
        <is>
          <t>REL-00196</t>
        </is>
      </c>
      <c r="B197" s="65" t="inlineStr">
        <is>
          <t>DEV-00154</t>
        </is>
      </c>
      <c r="C197" s="66" t="n">
        <v>44870</v>
      </c>
      <c r="D197" s="65" t="inlineStr">
        <is>
          <t>2022-11</t>
        </is>
      </c>
      <c r="E197" s="65" t="inlineStr">
        <is>
          <t>2022-2023</t>
        </is>
      </c>
      <c r="F197" s="67" t="n">
        <v>2</v>
      </c>
      <c r="G197" s="65" t="inlineStr">
        <is>
          <t>Email</t>
        </is>
      </c>
      <c r="H197" s="65" t="inlineStr">
        <is>
          <t>Bordeaux</t>
        </is>
      </c>
      <c r="I197" s="65" t="inlineStr">
        <is>
          <t>Karim Belkacem</t>
        </is>
      </c>
      <c r="J197" s="65" t="inlineStr">
        <is>
          <t>Accord obtenu</t>
        </is>
      </c>
      <c r="K197" s="70" t="n">
        <v>1.5</v>
      </c>
    </row>
    <row r="198">
      <c r="A198" s="65" t="inlineStr">
        <is>
          <t>REL-00197</t>
        </is>
      </c>
      <c r="B198" s="65" t="inlineStr">
        <is>
          <t>DEV-00156</t>
        </is>
      </c>
      <c r="C198" s="66" t="n">
        <v>44870</v>
      </c>
      <c r="D198" s="65" t="inlineStr">
        <is>
          <t>2022-11</t>
        </is>
      </c>
      <c r="E198" s="65" t="inlineStr">
        <is>
          <t>2022-2023</t>
        </is>
      </c>
      <c r="F198" s="67" t="n">
        <v>1</v>
      </c>
      <c r="G198" s="65" t="inlineStr">
        <is>
          <t>Email</t>
        </is>
      </c>
      <c r="H198" s="65" t="inlineStr">
        <is>
          <t>Toulouse</t>
        </is>
      </c>
      <c r="I198" s="65" t="inlineStr">
        <is>
          <t>Julien Fabre</t>
        </is>
      </c>
      <c r="J198" s="65" t="inlineStr">
        <is>
          <t>Rappel demandé</t>
        </is>
      </c>
      <c r="K198" s="70" t="n">
        <v>3.1</v>
      </c>
    </row>
    <row r="199">
      <c r="A199" s="65" t="inlineStr">
        <is>
          <t>REL-00198</t>
        </is>
      </c>
      <c r="B199" s="65" t="inlineStr">
        <is>
          <t>DEV-00156</t>
        </is>
      </c>
      <c r="C199" s="66" t="n">
        <v>44879</v>
      </c>
      <c r="D199" s="65" t="inlineStr">
        <is>
          <t>2022-11</t>
        </is>
      </c>
      <c r="E199" s="65" t="inlineStr">
        <is>
          <t>2022-2023</t>
        </is>
      </c>
      <c r="F199" s="67" t="n">
        <v>2</v>
      </c>
      <c r="G199" s="65" t="inlineStr">
        <is>
          <t>Téléphone</t>
        </is>
      </c>
      <c r="H199" s="65" t="inlineStr">
        <is>
          <t>Toulouse</t>
        </is>
      </c>
      <c r="I199" s="65" t="inlineStr">
        <is>
          <t>Julien Fabre</t>
        </is>
      </c>
      <c r="J199" s="65" t="inlineStr">
        <is>
          <t>Rappel demandé</t>
        </is>
      </c>
      <c r="K199" s="70" t="n">
        <v>11.1</v>
      </c>
    </row>
    <row r="200">
      <c r="A200" s="65" t="inlineStr">
        <is>
          <t>REL-00199</t>
        </is>
      </c>
      <c r="B200" s="65" t="inlineStr">
        <is>
          <t>DEV-00156</t>
        </is>
      </c>
      <c r="C200" s="66" t="n">
        <v>44887</v>
      </c>
      <c r="D200" s="65" t="inlineStr">
        <is>
          <t>2022-11</t>
        </is>
      </c>
      <c r="E200" s="65" t="inlineStr">
        <is>
          <t>2022-2023</t>
        </is>
      </c>
      <c r="F200" s="67" t="n">
        <v>3</v>
      </c>
      <c r="G200" s="65" t="inlineStr">
        <is>
          <t>Email</t>
        </is>
      </c>
      <c r="H200" s="65" t="inlineStr">
        <is>
          <t>Toulouse</t>
        </is>
      </c>
      <c r="I200" s="65" t="inlineStr">
        <is>
          <t>Julien Fabre</t>
        </is>
      </c>
      <c r="J200" s="65" t="inlineStr">
        <is>
          <t>Sans réponse</t>
        </is>
      </c>
      <c r="K200" s="70" t="n">
        <v>3.5</v>
      </c>
    </row>
    <row r="201">
      <c r="A201" s="65" t="inlineStr">
        <is>
          <t>REL-00200</t>
        </is>
      </c>
      <c r="B201" s="65" t="inlineStr">
        <is>
          <t>DEV-00156</t>
        </is>
      </c>
      <c r="C201" s="66" t="n">
        <v>44895</v>
      </c>
      <c r="D201" s="65" t="inlineStr">
        <is>
          <t>2022-11</t>
        </is>
      </c>
      <c r="E201" s="65" t="inlineStr">
        <is>
          <t>2022-2023</t>
        </is>
      </c>
      <c r="F201" s="67" t="n">
        <v>4</v>
      </c>
      <c r="G201" s="65" t="inlineStr">
        <is>
          <t>Téléphone</t>
        </is>
      </c>
      <c r="H201" s="65" t="inlineStr">
        <is>
          <t>Toulouse</t>
        </is>
      </c>
      <c r="I201" s="65" t="inlineStr">
        <is>
          <t>Julien Fabre</t>
        </is>
      </c>
      <c r="J201" s="65" t="inlineStr">
        <is>
          <t>Accord obtenu</t>
        </is>
      </c>
      <c r="K201" s="70" t="n">
        <v>12.1</v>
      </c>
    </row>
    <row r="202">
      <c r="A202" s="65" t="inlineStr">
        <is>
          <t>REL-00201</t>
        </is>
      </c>
      <c r="B202" s="65" t="inlineStr">
        <is>
          <t>DEV-00157</t>
        </is>
      </c>
      <c r="C202" s="66" t="n">
        <v>44867</v>
      </c>
      <c r="D202" s="65" t="inlineStr">
        <is>
          <t>2022-11</t>
        </is>
      </c>
      <c r="E202" s="65" t="inlineStr">
        <is>
          <t>2022-2023</t>
        </is>
      </c>
      <c r="F202" s="67" t="n">
        <v>1</v>
      </c>
      <c r="G202" s="65" t="inlineStr">
        <is>
          <t>Téléphone</t>
        </is>
      </c>
      <c r="H202" s="65" t="inlineStr">
        <is>
          <t>Toulouse</t>
        </is>
      </c>
      <c r="I202" s="65" t="inlineStr">
        <is>
          <t>Julien Fabre</t>
        </is>
      </c>
      <c r="J202" s="65" t="inlineStr">
        <is>
          <t>Sans réponse</t>
        </is>
      </c>
      <c r="K202" s="70" t="n">
        <v>8</v>
      </c>
    </row>
    <row r="203">
      <c r="A203" s="65" t="inlineStr">
        <is>
          <t>REL-00202</t>
        </is>
      </c>
      <c r="B203" s="65" t="inlineStr">
        <is>
          <t>DEV-00158</t>
        </is>
      </c>
      <c r="C203" s="66" t="n">
        <v>44875</v>
      </c>
      <c r="D203" s="65" t="inlineStr">
        <is>
          <t>2022-11</t>
        </is>
      </c>
      <c r="E203" s="65" t="inlineStr">
        <is>
          <t>2022-2023</t>
        </is>
      </c>
      <c r="F203" s="67" t="n">
        <v>1</v>
      </c>
      <c r="G203" s="65" t="inlineStr">
        <is>
          <t>Email</t>
        </is>
      </c>
      <c r="H203" s="65" t="inlineStr">
        <is>
          <t>Bordeaux</t>
        </is>
      </c>
      <c r="I203" s="65" t="inlineStr">
        <is>
          <t>Sophie Marchand</t>
        </is>
      </c>
      <c r="J203" s="65" t="inlineStr">
        <is>
          <t>Sans réponse</t>
        </is>
      </c>
      <c r="K203" s="70" t="n">
        <v>2.7</v>
      </c>
    </row>
    <row r="204">
      <c r="A204" s="65" t="inlineStr">
        <is>
          <t>REL-00203</t>
        </is>
      </c>
      <c r="B204" s="65" t="inlineStr">
        <is>
          <t>DEV-00160</t>
        </is>
      </c>
      <c r="C204" s="66" t="n">
        <v>44868</v>
      </c>
      <c r="D204" s="65" t="inlineStr">
        <is>
          <t>2022-11</t>
        </is>
      </c>
      <c r="E204" s="65" t="inlineStr">
        <is>
          <t>2022-2023</t>
        </is>
      </c>
      <c r="F204" s="67" t="n">
        <v>1</v>
      </c>
      <c r="G204" s="65" t="inlineStr">
        <is>
          <t>Téléphone</t>
        </is>
      </c>
      <c r="H204" s="65" t="inlineStr">
        <is>
          <t>Bordeaux</t>
        </is>
      </c>
      <c r="I204" s="65" t="inlineStr">
        <is>
          <t>Karim Belkacem</t>
        </is>
      </c>
      <c r="J204" s="65" t="inlineStr">
        <is>
          <t>Accord obtenu</t>
        </is>
      </c>
      <c r="K204" s="70" t="n">
        <v>3.3</v>
      </c>
    </row>
    <row r="205">
      <c r="A205" s="65" t="inlineStr">
        <is>
          <t>REL-00204</t>
        </is>
      </c>
      <c r="B205" s="65" t="inlineStr">
        <is>
          <t>DEV-00161</t>
        </is>
      </c>
      <c r="C205" s="66" t="n">
        <v>44869</v>
      </c>
      <c r="D205" s="65" t="inlineStr">
        <is>
          <t>2022-11</t>
        </is>
      </c>
      <c r="E205" s="65" t="inlineStr">
        <is>
          <t>2022-2023</t>
        </is>
      </c>
      <c r="F205" s="67" t="n">
        <v>1</v>
      </c>
      <c r="G205" s="65" t="inlineStr">
        <is>
          <t>Email</t>
        </is>
      </c>
      <c r="H205" s="65" t="inlineStr">
        <is>
          <t>Bordeaux</t>
        </is>
      </c>
      <c r="I205" s="65" t="inlineStr">
        <is>
          <t>Sophie Marchand</t>
        </is>
      </c>
      <c r="J205" s="65" t="inlineStr">
        <is>
          <t>Sans réponse</t>
        </is>
      </c>
      <c r="K205" s="70" t="n">
        <v>2.1</v>
      </c>
    </row>
    <row r="206">
      <c r="A206" s="65" t="inlineStr">
        <is>
          <t>REL-00205</t>
        </is>
      </c>
      <c r="B206" s="65" t="inlineStr">
        <is>
          <t>DEV-00162</t>
        </is>
      </c>
      <c r="C206" s="66" t="n">
        <v>44870</v>
      </c>
      <c r="D206" s="65" t="inlineStr">
        <is>
          <t>2022-11</t>
        </is>
      </c>
      <c r="E206" s="65" t="inlineStr">
        <is>
          <t>2022-2023</t>
        </is>
      </c>
      <c r="F206" s="67" t="n">
        <v>1</v>
      </c>
      <c r="G206" s="65" t="inlineStr">
        <is>
          <t>Email</t>
        </is>
      </c>
      <c r="H206" s="65" t="inlineStr">
        <is>
          <t>Bordeaux</t>
        </is>
      </c>
      <c r="I206" s="65" t="inlineStr">
        <is>
          <t>Karim Belkacem</t>
        </is>
      </c>
      <c r="J206" s="65" t="inlineStr">
        <is>
          <t>Refus signifié</t>
        </is>
      </c>
      <c r="K206" s="70" t="n">
        <v>2</v>
      </c>
    </row>
    <row r="207">
      <c r="A207" s="65" t="inlineStr">
        <is>
          <t>REL-00206</t>
        </is>
      </c>
      <c r="B207" s="65" t="inlineStr">
        <is>
          <t>DEV-00164</t>
        </is>
      </c>
      <c r="C207" s="66" t="n">
        <v>44873</v>
      </c>
      <c r="D207" s="65" t="inlineStr">
        <is>
          <t>2022-11</t>
        </is>
      </c>
      <c r="E207" s="65" t="inlineStr">
        <is>
          <t>2022-2023</t>
        </is>
      </c>
      <c r="F207" s="67" t="n">
        <v>1</v>
      </c>
      <c r="G207" s="65" t="inlineStr">
        <is>
          <t>Email</t>
        </is>
      </c>
      <c r="H207" s="65" t="inlineStr">
        <is>
          <t>Toulouse</t>
        </is>
      </c>
      <c r="I207" s="65" t="inlineStr">
        <is>
          <t>Julien Fabre</t>
        </is>
      </c>
      <c r="J207" s="65" t="inlineStr">
        <is>
          <t>Accord obtenu</t>
        </is>
      </c>
      <c r="K207" s="70" t="n">
        <v>2.7</v>
      </c>
    </row>
    <row r="208">
      <c r="A208" s="65" t="inlineStr">
        <is>
          <t>REL-00207</t>
        </is>
      </c>
      <c r="B208" s="65" t="inlineStr">
        <is>
          <t>DEV-00165</t>
        </is>
      </c>
      <c r="C208" s="66" t="n">
        <v>44877</v>
      </c>
      <c r="D208" s="65" t="inlineStr">
        <is>
          <t>2022-11</t>
        </is>
      </c>
      <c r="E208" s="65" t="inlineStr">
        <is>
          <t>2022-2023</t>
        </is>
      </c>
      <c r="F208" s="67" t="n">
        <v>1</v>
      </c>
      <c r="G208" s="65" t="inlineStr">
        <is>
          <t>Email</t>
        </is>
      </c>
      <c r="H208" s="65" t="inlineStr">
        <is>
          <t>Toulouse</t>
        </is>
      </c>
      <c r="I208" s="65" t="inlineStr">
        <is>
          <t>Julien Fabre</t>
        </is>
      </c>
      <c r="J208" s="65" t="inlineStr">
        <is>
          <t>Sans réponse</t>
        </is>
      </c>
      <c r="K208" s="70" t="n">
        <v>2.2</v>
      </c>
    </row>
    <row r="209">
      <c r="A209" s="65" t="inlineStr">
        <is>
          <t>REL-00208</t>
        </is>
      </c>
      <c r="B209" s="65" t="inlineStr">
        <is>
          <t>DEV-00166</t>
        </is>
      </c>
      <c r="C209" s="66" t="n">
        <v>44883</v>
      </c>
      <c r="D209" s="65" t="inlineStr">
        <is>
          <t>2022-11</t>
        </is>
      </c>
      <c r="E209" s="65" t="inlineStr">
        <is>
          <t>2022-2023</t>
        </is>
      </c>
      <c r="F209" s="67" t="n">
        <v>1</v>
      </c>
      <c r="G209" s="65" t="inlineStr">
        <is>
          <t>Téléphone</t>
        </is>
      </c>
      <c r="H209" s="65" t="inlineStr">
        <is>
          <t>Toulouse</t>
        </is>
      </c>
      <c r="I209" s="65" t="inlineStr">
        <is>
          <t>Julien Fabre</t>
        </is>
      </c>
      <c r="J209" s="65" t="inlineStr">
        <is>
          <t>Refus signifié</t>
        </is>
      </c>
      <c r="K209" s="70" t="n">
        <v>11.1</v>
      </c>
    </row>
    <row r="210">
      <c r="A210" s="65" t="inlineStr">
        <is>
          <t>REL-00209</t>
        </is>
      </c>
      <c r="B210" s="65" t="inlineStr">
        <is>
          <t>DEV-00167</t>
        </is>
      </c>
      <c r="C210" s="66" t="n">
        <v>44875</v>
      </c>
      <c r="D210" s="65" t="inlineStr">
        <is>
          <t>2022-11</t>
        </is>
      </c>
      <c r="E210" s="65" t="inlineStr">
        <is>
          <t>2022-2023</t>
        </is>
      </c>
      <c r="F210" s="67" t="n">
        <v>1</v>
      </c>
      <c r="G210" s="65" t="inlineStr">
        <is>
          <t>Téléphone</t>
        </is>
      </c>
      <c r="H210" s="65" t="inlineStr">
        <is>
          <t>Bordeaux</t>
        </is>
      </c>
      <c r="I210" s="65" t="inlineStr">
        <is>
          <t>Karim Belkacem</t>
        </is>
      </c>
      <c r="J210" s="65" t="inlineStr">
        <is>
          <t>Sans réponse</t>
        </is>
      </c>
      <c r="K210" s="70" t="n">
        <v>9.9</v>
      </c>
    </row>
    <row r="211">
      <c r="A211" s="65" t="inlineStr">
        <is>
          <t>REL-00210</t>
        </is>
      </c>
      <c r="B211" s="65" t="inlineStr">
        <is>
          <t>DEV-00167</t>
        </is>
      </c>
      <c r="C211" s="66" t="n">
        <v>44888</v>
      </c>
      <c r="D211" s="65" t="inlineStr">
        <is>
          <t>2022-11</t>
        </is>
      </c>
      <c r="E211" s="65" t="inlineStr">
        <is>
          <t>2022-2023</t>
        </is>
      </c>
      <c r="F211" s="67" t="n">
        <v>2</v>
      </c>
      <c r="G211" s="65" t="inlineStr">
        <is>
          <t>Téléphone</t>
        </is>
      </c>
      <c r="H211" s="65" t="inlineStr">
        <is>
          <t>Bordeaux</t>
        </is>
      </c>
      <c r="I211" s="65" t="inlineStr">
        <is>
          <t>Karim Belkacem</t>
        </is>
      </c>
      <c r="J211" s="65" t="inlineStr">
        <is>
          <t>Accord obtenu</t>
        </is>
      </c>
      <c r="K211" s="70" t="n">
        <v>6.8</v>
      </c>
    </row>
    <row r="212">
      <c r="A212" s="65" t="inlineStr">
        <is>
          <t>REL-00211</t>
        </is>
      </c>
      <c r="B212" s="65" t="inlineStr">
        <is>
          <t>DEV-00168</t>
        </is>
      </c>
      <c r="C212" s="66" t="n">
        <v>44878</v>
      </c>
      <c r="D212" s="65" t="inlineStr">
        <is>
          <t>2022-11</t>
        </is>
      </c>
      <c r="E212" s="65" t="inlineStr">
        <is>
          <t>2022-2023</t>
        </is>
      </c>
      <c r="F212" s="67" t="n">
        <v>1</v>
      </c>
      <c r="G212" s="65" t="inlineStr">
        <is>
          <t>Email</t>
        </is>
      </c>
      <c r="H212" s="65" t="inlineStr">
        <is>
          <t>Bordeaux</t>
        </is>
      </c>
      <c r="I212" s="65" t="inlineStr">
        <is>
          <t>Karim Belkacem</t>
        </is>
      </c>
      <c r="J212" s="65" t="inlineStr">
        <is>
          <t>Rappel demandé</t>
        </is>
      </c>
      <c r="K212" s="70" t="n">
        <v>1</v>
      </c>
    </row>
    <row r="213">
      <c r="A213" s="65" t="inlineStr">
        <is>
          <t>REL-00212</t>
        </is>
      </c>
      <c r="B213" s="65" t="inlineStr">
        <is>
          <t>DEV-00170</t>
        </is>
      </c>
      <c r="C213" s="66" t="n">
        <v>44879</v>
      </c>
      <c r="D213" s="65" t="inlineStr">
        <is>
          <t>2022-11</t>
        </is>
      </c>
      <c r="E213" s="65" t="inlineStr">
        <is>
          <t>2022-2023</t>
        </is>
      </c>
      <c r="F213" s="67" t="n">
        <v>1</v>
      </c>
      <c r="G213" s="65" t="inlineStr">
        <is>
          <t>SMS</t>
        </is>
      </c>
      <c r="H213" s="65" t="inlineStr">
        <is>
          <t>Bordeaux</t>
        </is>
      </c>
      <c r="I213" s="65" t="inlineStr">
        <is>
          <t>Karim Belkacem</t>
        </is>
      </c>
      <c r="J213" s="65" t="inlineStr">
        <is>
          <t>Injoignable</t>
        </is>
      </c>
      <c r="K213" s="70" t="n">
        <v>3.1</v>
      </c>
    </row>
    <row r="214">
      <c r="A214" s="65" t="inlineStr">
        <is>
          <t>REL-00213</t>
        </is>
      </c>
      <c r="B214" s="65" t="inlineStr">
        <is>
          <t>DEV-00170</t>
        </is>
      </c>
      <c r="C214" s="66" t="n">
        <v>44885</v>
      </c>
      <c r="D214" s="65" t="inlineStr">
        <is>
          <t>2022-11</t>
        </is>
      </c>
      <c r="E214" s="65" t="inlineStr">
        <is>
          <t>2022-2023</t>
        </is>
      </c>
      <c r="F214" s="67" t="n">
        <v>2</v>
      </c>
      <c r="G214" s="65" t="inlineStr">
        <is>
          <t>Email</t>
        </is>
      </c>
      <c r="H214" s="65" t="inlineStr">
        <is>
          <t>Bordeaux</t>
        </is>
      </c>
      <c r="I214" s="65" t="inlineStr">
        <is>
          <t>Karim Belkacem</t>
        </is>
      </c>
      <c r="J214" s="65" t="inlineStr">
        <is>
          <t>Sans réponse</t>
        </is>
      </c>
      <c r="K214" s="70" t="n">
        <v>3.4</v>
      </c>
    </row>
    <row r="215">
      <c r="A215" s="65" t="inlineStr">
        <is>
          <t>REL-00214</t>
        </is>
      </c>
      <c r="B215" s="65" t="inlineStr">
        <is>
          <t>DEV-00171</t>
        </is>
      </c>
      <c r="C215" s="66" t="n">
        <v>44884</v>
      </c>
      <c r="D215" s="65" t="inlineStr">
        <is>
          <t>2022-11</t>
        </is>
      </c>
      <c r="E215" s="65" t="inlineStr">
        <is>
          <t>2022-2023</t>
        </is>
      </c>
      <c r="F215" s="67" t="n">
        <v>1</v>
      </c>
      <c r="G215" s="65" t="inlineStr">
        <is>
          <t>SMS</t>
        </is>
      </c>
      <c r="H215" s="65" t="inlineStr">
        <is>
          <t>Toulouse</t>
        </is>
      </c>
      <c r="I215" s="65" t="inlineStr">
        <is>
          <t>Julien Fabre</t>
        </is>
      </c>
      <c r="J215" s="65" t="inlineStr">
        <is>
          <t>Rappel demandé</t>
        </is>
      </c>
      <c r="K215" s="70" t="n">
        <v>1.7</v>
      </c>
    </row>
    <row r="216">
      <c r="A216" s="65" t="inlineStr">
        <is>
          <t>REL-00215</t>
        </is>
      </c>
      <c r="B216" s="65" t="inlineStr">
        <is>
          <t>DEV-00172</t>
        </is>
      </c>
      <c r="C216" s="66" t="n">
        <v>44884</v>
      </c>
      <c r="D216" s="65" t="inlineStr">
        <is>
          <t>2022-11</t>
        </is>
      </c>
      <c r="E216" s="65" t="inlineStr">
        <is>
          <t>2022-2023</t>
        </is>
      </c>
      <c r="F216" s="67" t="n">
        <v>1</v>
      </c>
      <c r="G216" s="65" t="inlineStr">
        <is>
          <t>Téléphone</t>
        </is>
      </c>
      <c r="H216" s="65" t="inlineStr">
        <is>
          <t>Toulouse</t>
        </is>
      </c>
      <c r="I216" s="65" t="inlineStr">
        <is>
          <t>Julien Fabre</t>
        </is>
      </c>
      <c r="J216" s="65" t="inlineStr">
        <is>
          <t>Injoignable</t>
        </is>
      </c>
      <c r="K216" s="70" t="n">
        <v>11.4</v>
      </c>
    </row>
    <row r="217">
      <c r="A217" s="65" t="inlineStr">
        <is>
          <t>REL-00216</t>
        </is>
      </c>
      <c r="B217" s="65" t="inlineStr">
        <is>
          <t>DEV-00172</t>
        </is>
      </c>
      <c r="C217" s="66" t="n">
        <v>44895</v>
      </c>
      <c r="D217" s="65" t="inlineStr">
        <is>
          <t>2022-11</t>
        </is>
      </c>
      <c r="E217" s="65" t="inlineStr">
        <is>
          <t>2022-2023</t>
        </is>
      </c>
      <c r="F217" s="67" t="n">
        <v>2</v>
      </c>
      <c r="G217" s="65" t="inlineStr">
        <is>
          <t>Email</t>
        </is>
      </c>
      <c r="H217" s="65" t="inlineStr">
        <is>
          <t>Toulouse</t>
        </is>
      </c>
      <c r="I217" s="65" t="inlineStr">
        <is>
          <t>Julien Fabre</t>
        </is>
      </c>
      <c r="J217" s="65" t="inlineStr">
        <is>
          <t>Accord obtenu</t>
        </is>
      </c>
      <c r="K217" s="70" t="n">
        <v>4.6</v>
      </c>
    </row>
    <row r="218">
      <c r="A218" s="65" t="inlineStr">
        <is>
          <t>REL-00217</t>
        </is>
      </c>
      <c r="B218" s="65" t="inlineStr">
        <is>
          <t>DEV-00174</t>
        </is>
      </c>
      <c r="C218" s="66" t="n">
        <v>44886</v>
      </c>
      <c r="D218" s="65" t="inlineStr">
        <is>
          <t>2022-11</t>
        </is>
      </c>
      <c r="E218" s="65" t="inlineStr">
        <is>
          <t>2022-2023</t>
        </is>
      </c>
      <c r="F218" s="67" t="n">
        <v>1</v>
      </c>
      <c r="G218" s="65" t="inlineStr">
        <is>
          <t>Email</t>
        </is>
      </c>
      <c r="H218" s="65" t="inlineStr">
        <is>
          <t>Toulouse</t>
        </is>
      </c>
      <c r="I218" s="65" t="inlineStr">
        <is>
          <t>Julien Fabre</t>
        </is>
      </c>
      <c r="J218" s="65" t="inlineStr">
        <is>
          <t>Accord obtenu</t>
        </is>
      </c>
      <c r="K218" s="70" t="n">
        <v>2.7</v>
      </c>
    </row>
    <row r="219">
      <c r="A219" s="65" t="inlineStr">
        <is>
          <t>REL-00218</t>
        </is>
      </c>
      <c r="B219" s="65" t="inlineStr">
        <is>
          <t>DEV-00175</t>
        </is>
      </c>
      <c r="C219" s="66" t="n">
        <v>44886</v>
      </c>
      <c r="D219" s="65" t="inlineStr">
        <is>
          <t>2022-11</t>
        </is>
      </c>
      <c r="E219" s="65" t="inlineStr">
        <is>
          <t>2022-2023</t>
        </is>
      </c>
      <c r="F219" s="67" t="n">
        <v>1</v>
      </c>
      <c r="G219" s="65" t="inlineStr">
        <is>
          <t>Téléphone</t>
        </is>
      </c>
      <c r="H219" s="65" t="inlineStr">
        <is>
          <t>Toulouse</t>
        </is>
      </c>
      <c r="I219" s="65" t="inlineStr">
        <is>
          <t>Julien Fabre</t>
        </is>
      </c>
      <c r="J219" s="65" t="inlineStr">
        <is>
          <t>Injoignable</t>
        </is>
      </c>
      <c r="K219" s="70" t="n">
        <v>10.4</v>
      </c>
    </row>
    <row r="220">
      <c r="A220" s="65" t="inlineStr">
        <is>
          <t>REL-00219</t>
        </is>
      </c>
      <c r="B220" s="65" t="inlineStr">
        <is>
          <t>DEV-00176</t>
        </is>
      </c>
      <c r="C220" s="66" t="n">
        <v>44884</v>
      </c>
      <c r="D220" s="65" t="inlineStr">
        <is>
          <t>2022-11</t>
        </is>
      </c>
      <c r="E220" s="65" t="inlineStr">
        <is>
          <t>2022-2023</t>
        </is>
      </c>
      <c r="F220" s="67" t="n">
        <v>1</v>
      </c>
      <c r="G220" s="65" t="inlineStr">
        <is>
          <t>Email</t>
        </is>
      </c>
      <c r="H220" s="65" t="inlineStr">
        <is>
          <t>Bordeaux</t>
        </is>
      </c>
      <c r="I220" s="65" t="inlineStr">
        <is>
          <t>Sophie Marchand</t>
        </is>
      </c>
      <c r="J220" s="65" t="inlineStr">
        <is>
          <t>Rappel demandé</t>
        </is>
      </c>
      <c r="K220" s="70" t="n">
        <v>1.7</v>
      </c>
    </row>
    <row r="221">
      <c r="A221" s="65" t="inlineStr">
        <is>
          <t>REL-00220</t>
        </is>
      </c>
      <c r="B221" s="65" t="inlineStr">
        <is>
          <t>DEV-00176</t>
        </is>
      </c>
      <c r="C221" s="66" t="n">
        <v>44894</v>
      </c>
      <c r="D221" s="65" t="inlineStr">
        <is>
          <t>2022-11</t>
        </is>
      </c>
      <c r="E221" s="65" t="inlineStr">
        <is>
          <t>2022-2023</t>
        </is>
      </c>
      <c r="F221" s="67" t="n">
        <v>2</v>
      </c>
      <c r="G221" s="65" t="inlineStr">
        <is>
          <t>SMS</t>
        </is>
      </c>
      <c r="H221" s="65" t="inlineStr">
        <is>
          <t>Bordeaux</t>
        </is>
      </c>
      <c r="I221" s="65" t="inlineStr">
        <is>
          <t>Sophie Marchand</t>
        </is>
      </c>
      <c r="J221" s="65" t="inlineStr">
        <is>
          <t>Rappel demandé</t>
        </is>
      </c>
      <c r="K221" s="70" t="n">
        <v>3.2</v>
      </c>
    </row>
    <row r="222">
      <c r="A222" s="65" t="inlineStr">
        <is>
          <t>REL-00221</t>
        </is>
      </c>
      <c r="B222" s="65" t="inlineStr">
        <is>
          <t>DEV-00177</t>
        </is>
      </c>
      <c r="C222" s="66" t="n">
        <v>44886</v>
      </c>
      <c r="D222" s="65" t="inlineStr">
        <is>
          <t>2022-11</t>
        </is>
      </c>
      <c r="E222" s="65" t="inlineStr">
        <is>
          <t>2022-2023</t>
        </is>
      </c>
      <c r="F222" s="67" t="n">
        <v>1</v>
      </c>
      <c r="G222" s="65" t="inlineStr">
        <is>
          <t>Email</t>
        </is>
      </c>
      <c r="H222" s="65" t="inlineStr">
        <is>
          <t>Bordeaux</t>
        </is>
      </c>
      <c r="I222" s="65" t="inlineStr">
        <is>
          <t>Karim Belkacem</t>
        </is>
      </c>
      <c r="J222" s="65" t="inlineStr">
        <is>
          <t>Refus signifié</t>
        </is>
      </c>
      <c r="K222" s="70" t="n">
        <v>3.8</v>
      </c>
    </row>
    <row r="223">
      <c r="A223" s="65" t="inlineStr">
        <is>
          <t>REL-00222</t>
        </is>
      </c>
      <c r="B223" s="65" t="inlineStr">
        <is>
          <t>DEV-00178</t>
        </is>
      </c>
      <c r="C223" s="66" t="n">
        <v>44883</v>
      </c>
      <c r="D223" s="65" t="inlineStr">
        <is>
          <t>2022-11</t>
        </is>
      </c>
      <c r="E223" s="65" t="inlineStr">
        <is>
          <t>2022-2023</t>
        </is>
      </c>
      <c r="F223" s="67" t="n">
        <v>1</v>
      </c>
      <c r="G223" s="65" t="inlineStr">
        <is>
          <t>Email</t>
        </is>
      </c>
      <c r="H223" s="65" t="inlineStr">
        <is>
          <t>Bordeaux</t>
        </is>
      </c>
      <c r="I223" s="65" t="inlineStr">
        <is>
          <t>Sophie Marchand</t>
        </is>
      </c>
      <c r="J223" s="65" t="inlineStr">
        <is>
          <t>Accord obtenu</t>
        </is>
      </c>
      <c r="K223" s="70" t="n">
        <v>4.8</v>
      </c>
    </row>
    <row r="224">
      <c r="A224" s="65" t="inlineStr">
        <is>
          <t>REL-00223</t>
        </is>
      </c>
      <c r="B224" s="65" t="inlineStr">
        <is>
          <t>DEV-00179</t>
        </is>
      </c>
      <c r="C224" s="66" t="n">
        <v>44892</v>
      </c>
      <c r="D224" s="65" t="inlineStr">
        <is>
          <t>2022-11</t>
        </is>
      </c>
      <c r="E224" s="65" t="inlineStr">
        <is>
          <t>2022-2023</t>
        </is>
      </c>
      <c r="F224" s="67" t="n">
        <v>1</v>
      </c>
      <c r="G224" s="65" t="inlineStr">
        <is>
          <t>Email</t>
        </is>
      </c>
      <c r="H224" s="65" t="inlineStr">
        <is>
          <t>Bordeaux</t>
        </is>
      </c>
      <c r="I224" s="65" t="inlineStr">
        <is>
          <t>Karim Belkacem</t>
        </is>
      </c>
      <c r="J224" s="65" t="inlineStr">
        <is>
          <t>Accord obtenu</t>
        </is>
      </c>
      <c r="K224" s="70" t="n">
        <v>4.7</v>
      </c>
    </row>
    <row r="225">
      <c r="A225" s="65" t="inlineStr">
        <is>
          <t>REL-00224</t>
        </is>
      </c>
      <c r="B225" s="65" t="inlineStr">
        <is>
          <t>DEV-00180</t>
        </is>
      </c>
      <c r="C225" s="66" t="n">
        <v>44892</v>
      </c>
      <c r="D225" s="65" t="inlineStr">
        <is>
          <t>2022-11</t>
        </is>
      </c>
      <c r="E225" s="65" t="inlineStr">
        <is>
          <t>2022-2023</t>
        </is>
      </c>
      <c r="F225" s="67" t="n">
        <v>1</v>
      </c>
      <c r="G225" s="65" t="inlineStr">
        <is>
          <t>Email</t>
        </is>
      </c>
      <c r="H225" s="65" t="inlineStr">
        <is>
          <t>Bordeaux</t>
        </is>
      </c>
      <c r="I225" s="65" t="inlineStr">
        <is>
          <t>Karim Belkacem</t>
        </is>
      </c>
      <c r="J225" s="65" t="inlineStr">
        <is>
          <t>Sans réponse</t>
        </is>
      </c>
      <c r="K225" s="70" t="n">
        <v>3.9</v>
      </c>
    </row>
    <row r="226">
      <c r="A226" s="65" t="inlineStr">
        <is>
          <t>REL-00225</t>
        </is>
      </c>
      <c r="B226" s="65" t="inlineStr">
        <is>
          <t>DEV-00180</t>
        </is>
      </c>
      <c r="C226" s="66" t="n">
        <v>44900</v>
      </c>
      <c r="D226" s="65" t="inlineStr">
        <is>
          <t>2022-12</t>
        </is>
      </c>
      <c r="E226" s="65" t="inlineStr">
        <is>
          <t>2022-2023</t>
        </is>
      </c>
      <c r="F226" s="67" t="n">
        <v>2</v>
      </c>
      <c r="G226" s="65" t="inlineStr">
        <is>
          <t>Téléphone</t>
        </is>
      </c>
      <c r="H226" s="65" t="inlineStr">
        <is>
          <t>Bordeaux</t>
        </is>
      </c>
      <c r="I226" s="65" t="inlineStr">
        <is>
          <t>Karim Belkacem</t>
        </is>
      </c>
      <c r="J226" s="65" t="inlineStr">
        <is>
          <t>Négociation en cours</t>
        </is>
      </c>
      <c r="K226" s="70" t="n">
        <v>5.8</v>
      </c>
    </row>
    <row r="227">
      <c r="A227" s="65" t="inlineStr">
        <is>
          <t>REL-00226</t>
        </is>
      </c>
      <c r="B227" s="65" t="inlineStr">
        <is>
          <t>DEV-00180</t>
        </is>
      </c>
      <c r="C227" s="66" t="n">
        <v>44910</v>
      </c>
      <c r="D227" s="65" t="inlineStr">
        <is>
          <t>2022-12</t>
        </is>
      </c>
      <c r="E227" s="65" t="inlineStr">
        <is>
          <t>2022-2023</t>
        </is>
      </c>
      <c r="F227" s="67" t="n">
        <v>3</v>
      </c>
      <c r="G227" s="65" t="inlineStr">
        <is>
          <t>Email</t>
        </is>
      </c>
      <c r="H227" s="65" t="inlineStr">
        <is>
          <t>Bordeaux</t>
        </is>
      </c>
      <c r="I227" s="65" t="inlineStr">
        <is>
          <t>Karim Belkacem</t>
        </is>
      </c>
      <c r="J227" s="65" t="inlineStr">
        <is>
          <t>Accord obtenu</t>
        </is>
      </c>
      <c r="K227" s="70" t="n">
        <v>2.8</v>
      </c>
    </row>
    <row r="228">
      <c r="A228" s="65" t="inlineStr">
        <is>
          <t>REL-00227</t>
        </is>
      </c>
      <c r="B228" s="65" t="inlineStr">
        <is>
          <t>DEV-00181</t>
        </is>
      </c>
      <c r="C228" s="66" t="n">
        <v>44891</v>
      </c>
      <c r="D228" s="65" t="inlineStr">
        <is>
          <t>2022-11</t>
        </is>
      </c>
      <c r="E228" s="65" t="inlineStr">
        <is>
          <t>2022-2023</t>
        </is>
      </c>
      <c r="F228" s="67" t="n">
        <v>1</v>
      </c>
      <c r="G228" s="65" t="inlineStr">
        <is>
          <t>Email</t>
        </is>
      </c>
      <c r="H228" s="65" t="inlineStr">
        <is>
          <t>Toulouse</t>
        </is>
      </c>
      <c r="I228" s="65" t="inlineStr">
        <is>
          <t>Julien Fabre</t>
        </is>
      </c>
      <c r="J228" s="65" t="inlineStr">
        <is>
          <t>Sans réponse</t>
        </is>
      </c>
      <c r="K228" s="70" t="n">
        <v>2.1</v>
      </c>
    </row>
    <row r="229">
      <c r="A229" s="65" t="inlineStr">
        <is>
          <t>REL-00228</t>
        </is>
      </c>
      <c r="B229" s="65" t="inlineStr">
        <is>
          <t>DEV-00181</t>
        </is>
      </c>
      <c r="C229" s="66" t="n">
        <v>44902</v>
      </c>
      <c r="D229" s="65" t="inlineStr">
        <is>
          <t>2022-12</t>
        </is>
      </c>
      <c r="E229" s="65" t="inlineStr">
        <is>
          <t>2022-2023</t>
        </is>
      </c>
      <c r="F229" s="67" t="n">
        <v>2</v>
      </c>
      <c r="G229" s="65" t="inlineStr">
        <is>
          <t>Téléphone</t>
        </is>
      </c>
      <c r="H229" s="65" t="inlineStr">
        <is>
          <t>Toulouse</t>
        </is>
      </c>
      <c r="I229" s="65" t="inlineStr">
        <is>
          <t>Julien Fabre</t>
        </is>
      </c>
      <c r="J229" s="65" t="inlineStr">
        <is>
          <t>Sans réponse</t>
        </is>
      </c>
      <c r="K229" s="70" t="n">
        <v>13.7</v>
      </c>
    </row>
    <row r="230">
      <c r="A230" s="65" t="inlineStr">
        <is>
          <t>REL-00229</t>
        </is>
      </c>
      <c r="B230" s="65" t="inlineStr">
        <is>
          <t>DEV-00183</t>
        </is>
      </c>
      <c r="C230" s="66" t="n">
        <v>44889</v>
      </c>
      <c r="D230" s="65" t="inlineStr">
        <is>
          <t>2022-11</t>
        </is>
      </c>
      <c r="E230" s="65" t="inlineStr">
        <is>
          <t>2022-2023</t>
        </is>
      </c>
      <c r="F230" s="67" t="n">
        <v>1</v>
      </c>
      <c r="G230" s="65" t="inlineStr">
        <is>
          <t>Email</t>
        </is>
      </c>
      <c r="H230" s="65" t="inlineStr">
        <is>
          <t>Bordeaux</t>
        </is>
      </c>
      <c r="I230" s="65" t="inlineStr">
        <is>
          <t>Karim Belkacem</t>
        </is>
      </c>
      <c r="J230" s="65" t="inlineStr">
        <is>
          <t>Injoignable</t>
        </is>
      </c>
      <c r="K230" s="70" t="n">
        <v>2.8</v>
      </c>
    </row>
    <row r="231">
      <c r="A231" s="65" t="inlineStr">
        <is>
          <t>REL-00230</t>
        </is>
      </c>
      <c r="B231" s="65" t="inlineStr">
        <is>
          <t>DEV-00184</t>
        </is>
      </c>
      <c r="C231" s="66" t="n">
        <v>44896</v>
      </c>
      <c r="D231" s="65" t="inlineStr">
        <is>
          <t>2022-12</t>
        </is>
      </c>
      <c r="E231" s="65" t="inlineStr">
        <is>
          <t>2022-2023</t>
        </is>
      </c>
      <c r="F231" s="67" t="n">
        <v>1</v>
      </c>
      <c r="G231" s="65" t="inlineStr">
        <is>
          <t>Email</t>
        </is>
      </c>
      <c r="H231" s="65" t="inlineStr">
        <is>
          <t>Bordeaux</t>
        </is>
      </c>
      <c r="I231" s="65" t="inlineStr">
        <is>
          <t>Sophie Marchand</t>
        </is>
      </c>
      <c r="J231" s="65" t="inlineStr">
        <is>
          <t>Rappel demandé</t>
        </is>
      </c>
      <c r="K231" s="70" t="n">
        <v>4.1</v>
      </c>
    </row>
    <row r="232">
      <c r="A232" s="65" t="inlineStr">
        <is>
          <t>REL-00231</t>
        </is>
      </c>
      <c r="B232" s="65" t="inlineStr">
        <is>
          <t>DEV-00184</t>
        </is>
      </c>
      <c r="C232" s="66" t="n">
        <v>44910</v>
      </c>
      <c r="D232" s="65" t="inlineStr">
        <is>
          <t>2022-12</t>
        </is>
      </c>
      <c r="E232" s="65" t="inlineStr">
        <is>
          <t>2022-2023</t>
        </is>
      </c>
      <c r="F232" s="67" t="n">
        <v>2</v>
      </c>
      <c r="G232" s="65" t="inlineStr">
        <is>
          <t>Email</t>
        </is>
      </c>
      <c r="H232" s="65" t="inlineStr">
        <is>
          <t>Bordeaux</t>
        </is>
      </c>
      <c r="I232" s="65" t="inlineStr">
        <is>
          <t>Sophie Marchand</t>
        </is>
      </c>
      <c r="J232" s="65" t="inlineStr">
        <is>
          <t>Injoignable</t>
        </is>
      </c>
      <c r="K232" s="70" t="n">
        <v>2.4</v>
      </c>
    </row>
    <row r="233">
      <c r="A233" s="65" t="inlineStr">
        <is>
          <t>REL-00232</t>
        </is>
      </c>
      <c r="B233" s="65" t="inlineStr">
        <is>
          <t>DEV-00184</t>
        </is>
      </c>
      <c r="C233" s="66" t="n">
        <v>44915</v>
      </c>
      <c r="D233" s="65" t="inlineStr">
        <is>
          <t>2022-12</t>
        </is>
      </c>
      <c r="E233" s="65" t="inlineStr">
        <is>
          <t>2022-2023</t>
        </is>
      </c>
      <c r="F233" s="67" t="n">
        <v>3</v>
      </c>
      <c r="G233" s="65" t="inlineStr">
        <is>
          <t>Téléphone</t>
        </is>
      </c>
      <c r="H233" s="65" t="inlineStr">
        <is>
          <t>Bordeaux</t>
        </is>
      </c>
      <c r="I233" s="65" t="inlineStr">
        <is>
          <t>Sophie Marchand</t>
        </is>
      </c>
      <c r="J233" s="65" t="inlineStr">
        <is>
          <t>Sans réponse</t>
        </is>
      </c>
      <c r="K233" s="70" t="n">
        <v>9.6</v>
      </c>
    </row>
    <row r="234">
      <c r="A234" s="65" t="inlineStr">
        <is>
          <t>REL-00233</t>
        </is>
      </c>
      <c r="B234" s="65" t="inlineStr">
        <is>
          <t>DEV-00185</t>
        </is>
      </c>
      <c r="C234" s="66" t="n">
        <v>44891</v>
      </c>
      <c r="D234" s="65" t="inlineStr">
        <is>
          <t>2022-11</t>
        </is>
      </c>
      <c r="E234" s="65" t="inlineStr">
        <is>
          <t>2022-2023</t>
        </is>
      </c>
      <c r="F234" s="67" t="n">
        <v>1</v>
      </c>
      <c r="G234" s="65" t="inlineStr">
        <is>
          <t>Email</t>
        </is>
      </c>
      <c r="H234" s="65" t="inlineStr">
        <is>
          <t>Toulouse</t>
        </is>
      </c>
      <c r="I234" s="65" t="inlineStr">
        <is>
          <t>Julien Fabre</t>
        </is>
      </c>
      <c r="J234" s="65" t="inlineStr">
        <is>
          <t>Rappel demandé</t>
        </is>
      </c>
      <c r="K234" s="70" t="n">
        <v>2.3</v>
      </c>
    </row>
    <row r="235">
      <c r="A235" s="65" t="inlineStr">
        <is>
          <t>REL-00234</t>
        </is>
      </c>
      <c r="B235" s="65" t="inlineStr">
        <is>
          <t>DEV-00185</t>
        </is>
      </c>
      <c r="C235" s="66" t="n">
        <v>44896</v>
      </c>
      <c r="D235" s="65" t="inlineStr">
        <is>
          <t>2022-12</t>
        </is>
      </c>
      <c r="E235" s="65" t="inlineStr">
        <is>
          <t>2022-2023</t>
        </is>
      </c>
      <c r="F235" s="67" t="n">
        <v>2</v>
      </c>
      <c r="G235" s="65" t="inlineStr">
        <is>
          <t>Téléphone</t>
        </is>
      </c>
      <c r="H235" s="65" t="inlineStr">
        <is>
          <t>Toulouse</t>
        </is>
      </c>
      <c r="I235" s="65" t="inlineStr">
        <is>
          <t>Julien Fabre</t>
        </is>
      </c>
      <c r="J235" s="65" t="inlineStr">
        <is>
          <t>Accord obtenu</t>
        </is>
      </c>
      <c r="K235" s="70" t="n">
        <v>10.3</v>
      </c>
    </row>
    <row r="236">
      <c r="A236" s="65" t="inlineStr">
        <is>
          <t>REL-00235</t>
        </is>
      </c>
      <c r="B236" s="65" t="inlineStr">
        <is>
          <t>DEV-00186</t>
        </is>
      </c>
      <c r="C236" s="66" t="n">
        <v>44898</v>
      </c>
      <c r="D236" s="65" t="inlineStr">
        <is>
          <t>2022-12</t>
        </is>
      </c>
      <c r="E236" s="65" t="inlineStr">
        <is>
          <t>2022-2023</t>
        </is>
      </c>
      <c r="F236" s="67" t="n">
        <v>1</v>
      </c>
      <c r="G236" s="65" t="inlineStr">
        <is>
          <t>Email</t>
        </is>
      </c>
      <c r="H236" s="65" t="inlineStr">
        <is>
          <t>Toulouse</t>
        </is>
      </c>
      <c r="I236" s="65" t="inlineStr">
        <is>
          <t>Julien Fabre</t>
        </is>
      </c>
      <c r="J236" s="65" t="inlineStr">
        <is>
          <t>Rappel demandé</t>
        </is>
      </c>
      <c r="K236" s="70" t="n">
        <v>2.4</v>
      </c>
    </row>
    <row r="237">
      <c r="A237" s="65" t="inlineStr">
        <is>
          <t>REL-00236</t>
        </is>
      </c>
      <c r="B237" s="65" t="inlineStr">
        <is>
          <t>DEV-00187</t>
        </is>
      </c>
      <c r="C237" s="66" t="n">
        <v>44902</v>
      </c>
      <c r="D237" s="65" t="inlineStr">
        <is>
          <t>2022-12</t>
        </is>
      </c>
      <c r="E237" s="65" t="inlineStr">
        <is>
          <t>2022-2023</t>
        </is>
      </c>
      <c r="F237" s="67" t="n">
        <v>1</v>
      </c>
      <c r="G237" s="65" t="inlineStr">
        <is>
          <t>Email</t>
        </is>
      </c>
      <c r="H237" s="65" t="inlineStr">
        <is>
          <t>Toulouse</t>
        </is>
      </c>
      <c r="I237" s="65" t="inlineStr">
        <is>
          <t>Julien Fabre</t>
        </is>
      </c>
      <c r="J237" s="65" t="inlineStr">
        <is>
          <t>Sans réponse</t>
        </is>
      </c>
      <c r="K237" s="70" t="n">
        <v>4.6</v>
      </c>
    </row>
    <row r="238">
      <c r="A238" s="65" t="inlineStr">
        <is>
          <t>REL-00237</t>
        </is>
      </c>
      <c r="B238" s="65" t="inlineStr">
        <is>
          <t>DEV-00188</t>
        </is>
      </c>
      <c r="C238" s="66" t="n">
        <v>44903</v>
      </c>
      <c r="D238" s="65" t="inlineStr">
        <is>
          <t>2022-12</t>
        </is>
      </c>
      <c r="E238" s="65" t="inlineStr">
        <is>
          <t>2022-2023</t>
        </is>
      </c>
      <c r="F238" s="67" t="n">
        <v>1</v>
      </c>
      <c r="G238" s="65" t="inlineStr">
        <is>
          <t>Email</t>
        </is>
      </c>
      <c r="H238" s="65" t="inlineStr">
        <is>
          <t>Toulouse</t>
        </is>
      </c>
      <c r="I238" s="65" t="inlineStr">
        <is>
          <t>Julien Fabre</t>
        </is>
      </c>
      <c r="J238" s="65" t="inlineStr">
        <is>
          <t>Injoignable</t>
        </is>
      </c>
      <c r="K238" s="70" t="n">
        <v>3.3</v>
      </c>
    </row>
    <row r="239">
      <c r="A239" s="65" t="inlineStr">
        <is>
          <t>REL-00238</t>
        </is>
      </c>
      <c r="B239" s="65" t="inlineStr">
        <is>
          <t>DEV-00188</t>
        </is>
      </c>
      <c r="C239" s="66" t="n">
        <v>44908</v>
      </c>
      <c r="D239" s="65" t="inlineStr">
        <is>
          <t>2022-12</t>
        </is>
      </c>
      <c r="E239" s="65" t="inlineStr">
        <is>
          <t>2022-2023</t>
        </is>
      </c>
      <c r="F239" s="67" t="n">
        <v>2</v>
      </c>
      <c r="G239" s="65" t="inlineStr">
        <is>
          <t>Téléphone</t>
        </is>
      </c>
      <c r="H239" s="65" t="inlineStr">
        <is>
          <t>Toulouse</t>
        </is>
      </c>
      <c r="I239" s="65" t="inlineStr">
        <is>
          <t>Julien Fabre</t>
        </is>
      </c>
      <c r="J239" s="65" t="inlineStr">
        <is>
          <t>Rappel demandé</t>
        </is>
      </c>
      <c r="K239" s="70" t="n">
        <v>4.1</v>
      </c>
    </row>
    <row r="240">
      <c r="A240" s="65" t="inlineStr">
        <is>
          <t>REL-00239</t>
        </is>
      </c>
      <c r="B240" s="65" t="inlineStr">
        <is>
          <t>DEV-00188</t>
        </is>
      </c>
      <c r="C240" s="66" t="n">
        <v>44921</v>
      </c>
      <c r="D240" s="65" t="inlineStr">
        <is>
          <t>2022-12</t>
        </is>
      </c>
      <c r="E240" s="65" t="inlineStr">
        <is>
          <t>2022-2023</t>
        </is>
      </c>
      <c r="F240" s="67" t="n">
        <v>3</v>
      </c>
      <c r="G240" s="65" t="inlineStr">
        <is>
          <t>Email</t>
        </is>
      </c>
      <c r="H240" s="65" t="inlineStr">
        <is>
          <t>Toulouse</t>
        </is>
      </c>
      <c r="I240" s="65" t="inlineStr">
        <is>
          <t>Julien Fabre</t>
        </is>
      </c>
      <c r="J240" s="65" t="inlineStr">
        <is>
          <t>Rappel demandé</t>
        </is>
      </c>
      <c r="K240" s="70" t="n">
        <v>2.8</v>
      </c>
    </row>
    <row r="241">
      <c r="A241" s="65" t="inlineStr">
        <is>
          <t>REL-00240</t>
        </is>
      </c>
      <c r="B241" s="65" t="inlineStr">
        <is>
          <t>DEV-00189</t>
        </is>
      </c>
      <c r="C241" s="66" t="n">
        <v>44897</v>
      </c>
      <c r="D241" s="65" t="inlineStr">
        <is>
          <t>2022-12</t>
        </is>
      </c>
      <c r="E241" s="65" t="inlineStr">
        <is>
          <t>2022-2023</t>
        </is>
      </c>
      <c r="F241" s="67" t="n">
        <v>1</v>
      </c>
      <c r="G241" s="65" t="inlineStr">
        <is>
          <t>Téléphone</t>
        </is>
      </c>
      <c r="H241" s="65" t="inlineStr">
        <is>
          <t>Bordeaux</t>
        </is>
      </c>
      <c r="I241" s="65" t="inlineStr">
        <is>
          <t>Sophie Marchand</t>
        </is>
      </c>
      <c r="J241" s="65" t="inlineStr">
        <is>
          <t>Sans réponse</t>
        </is>
      </c>
      <c r="K241" s="70" t="n">
        <v>8.4</v>
      </c>
    </row>
    <row r="242">
      <c r="A242" s="65" t="inlineStr">
        <is>
          <t>REL-00241</t>
        </is>
      </c>
      <c r="B242" s="65" t="inlineStr">
        <is>
          <t>DEV-00189</t>
        </is>
      </c>
      <c r="C242" s="66" t="n">
        <v>44904</v>
      </c>
      <c r="D242" s="65" t="inlineStr">
        <is>
          <t>2022-12</t>
        </is>
      </c>
      <c r="E242" s="65" t="inlineStr">
        <is>
          <t>2022-2023</t>
        </is>
      </c>
      <c r="F242" s="67" t="n">
        <v>2</v>
      </c>
      <c r="G242" s="65" t="inlineStr">
        <is>
          <t>Téléphone</t>
        </is>
      </c>
      <c r="H242" s="65" t="inlineStr">
        <is>
          <t>Bordeaux</t>
        </is>
      </c>
      <c r="I242" s="65" t="inlineStr">
        <is>
          <t>Sophie Marchand</t>
        </is>
      </c>
      <c r="J242" s="65" t="inlineStr">
        <is>
          <t>Sans réponse</t>
        </is>
      </c>
      <c r="K242" s="70" t="n">
        <v>4.5</v>
      </c>
    </row>
    <row r="243">
      <c r="A243" s="65" t="inlineStr">
        <is>
          <t>REL-00242</t>
        </is>
      </c>
      <c r="B243" s="65" t="inlineStr">
        <is>
          <t>DEV-00190</t>
        </is>
      </c>
      <c r="C243" s="66" t="n">
        <v>44901</v>
      </c>
      <c r="D243" s="65" t="inlineStr">
        <is>
          <t>2022-12</t>
        </is>
      </c>
      <c r="E243" s="65" t="inlineStr">
        <is>
          <t>2022-2023</t>
        </is>
      </c>
      <c r="F243" s="67" t="n">
        <v>1</v>
      </c>
      <c r="G243" s="65" t="inlineStr">
        <is>
          <t>Email</t>
        </is>
      </c>
      <c r="H243" s="65" t="inlineStr">
        <is>
          <t>Bordeaux</t>
        </is>
      </c>
      <c r="I243" s="65" t="inlineStr">
        <is>
          <t>Sophie Marchand</t>
        </is>
      </c>
      <c r="J243" s="65" t="inlineStr">
        <is>
          <t>Sans réponse</t>
        </is>
      </c>
      <c r="K243" s="70" t="n">
        <v>3.6</v>
      </c>
    </row>
    <row r="244">
      <c r="A244" s="65" t="inlineStr">
        <is>
          <t>REL-00243</t>
        </is>
      </c>
      <c r="B244" s="65" t="inlineStr">
        <is>
          <t>DEV-00190</t>
        </is>
      </c>
      <c r="C244" s="66" t="n">
        <v>44909</v>
      </c>
      <c r="D244" s="65" t="inlineStr">
        <is>
          <t>2022-12</t>
        </is>
      </c>
      <c r="E244" s="65" t="inlineStr">
        <is>
          <t>2022-2023</t>
        </is>
      </c>
      <c r="F244" s="67" t="n">
        <v>2</v>
      </c>
      <c r="G244" s="65" t="inlineStr">
        <is>
          <t>SMS</t>
        </is>
      </c>
      <c r="H244" s="65" t="inlineStr">
        <is>
          <t>Bordeaux</t>
        </is>
      </c>
      <c r="I244" s="65" t="inlineStr">
        <is>
          <t>Sophie Marchand</t>
        </is>
      </c>
      <c r="J244" s="65" t="inlineStr">
        <is>
          <t>Sans réponse</t>
        </is>
      </c>
      <c r="K244" s="70" t="n">
        <v>4.2</v>
      </c>
    </row>
    <row r="245">
      <c r="A245" s="65" t="inlineStr">
        <is>
          <t>REL-00244</t>
        </is>
      </c>
      <c r="B245" s="65" t="inlineStr">
        <is>
          <t>DEV-00190</t>
        </is>
      </c>
      <c r="C245" s="66" t="n">
        <v>44915</v>
      </c>
      <c r="D245" s="65" t="inlineStr">
        <is>
          <t>2022-12</t>
        </is>
      </c>
      <c r="E245" s="65" t="inlineStr">
        <is>
          <t>2022-2023</t>
        </is>
      </c>
      <c r="F245" s="67" t="n">
        <v>3</v>
      </c>
      <c r="G245" s="65" t="inlineStr">
        <is>
          <t>SMS</t>
        </is>
      </c>
      <c r="H245" s="65" t="inlineStr">
        <is>
          <t>Bordeaux</t>
        </is>
      </c>
      <c r="I245" s="65" t="inlineStr">
        <is>
          <t>Sophie Marchand</t>
        </is>
      </c>
      <c r="J245" s="65" t="inlineStr">
        <is>
          <t>Négociation en cours</t>
        </is>
      </c>
      <c r="K245" s="70" t="n">
        <v>2.5</v>
      </c>
    </row>
    <row r="246">
      <c r="A246" s="65" t="inlineStr">
        <is>
          <t>REL-00245</t>
        </is>
      </c>
      <c r="B246" s="65" t="inlineStr">
        <is>
          <t>DEV-00191</t>
        </is>
      </c>
      <c r="C246" s="66" t="n">
        <v>44897</v>
      </c>
      <c r="D246" s="65" t="inlineStr">
        <is>
          <t>2022-12</t>
        </is>
      </c>
      <c r="E246" s="65" t="inlineStr">
        <is>
          <t>2022-2023</t>
        </is>
      </c>
      <c r="F246" s="67" t="n">
        <v>1</v>
      </c>
      <c r="G246" s="65" t="inlineStr">
        <is>
          <t>Email</t>
        </is>
      </c>
      <c r="H246" s="65" t="inlineStr">
        <is>
          <t>Bordeaux</t>
        </is>
      </c>
      <c r="I246" s="65" t="inlineStr">
        <is>
          <t>Karim Belkacem</t>
        </is>
      </c>
      <c r="J246" s="65" t="inlineStr">
        <is>
          <t>Refus signifié</t>
        </is>
      </c>
      <c r="K246" s="70" t="n">
        <v>1.8</v>
      </c>
    </row>
    <row r="247">
      <c r="A247" s="65" t="inlineStr">
        <is>
          <t>REL-00246</t>
        </is>
      </c>
      <c r="B247" s="65" t="inlineStr">
        <is>
          <t>DEV-00194</t>
        </is>
      </c>
      <c r="C247" s="66" t="n">
        <v>44899</v>
      </c>
      <c r="D247" s="65" t="inlineStr">
        <is>
          <t>2022-12</t>
        </is>
      </c>
      <c r="E247" s="65" t="inlineStr">
        <is>
          <t>2022-2023</t>
        </is>
      </c>
      <c r="F247" s="67" t="n">
        <v>1</v>
      </c>
      <c r="G247" s="65" t="inlineStr">
        <is>
          <t>Email</t>
        </is>
      </c>
      <c r="H247" s="65" t="inlineStr">
        <is>
          <t>Bordeaux</t>
        </is>
      </c>
      <c r="I247" s="65" t="inlineStr">
        <is>
          <t>Sophie Marchand</t>
        </is>
      </c>
      <c r="J247" s="65" t="inlineStr">
        <is>
          <t>Sans réponse</t>
        </is>
      </c>
      <c r="K247" s="70" t="n">
        <v>4</v>
      </c>
    </row>
    <row r="248">
      <c r="A248" s="65" t="inlineStr">
        <is>
          <t>REL-00247</t>
        </is>
      </c>
      <c r="B248" s="65" t="inlineStr">
        <is>
          <t>DEV-00195</t>
        </is>
      </c>
      <c r="C248" s="66" t="n">
        <v>44898</v>
      </c>
      <c r="D248" s="65" t="inlineStr">
        <is>
          <t>2022-12</t>
        </is>
      </c>
      <c r="E248" s="65" t="inlineStr">
        <is>
          <t>2022-2023</t>
        </is>
      </c>
      <c r="F248" s="67" t="n">
        <v>1</v>
      </c>
      <c r="G248" s="65" t="inlineStr">
        <is>
          <t>Téléphone</t>
        </is>
      </c>
      <c r="H248" s="65" t="inlineStr">
        <is>
          <t>Toulouse</t>
        </is>
      </c>
      <c r="I248" s="65" t="inlineStr">
        <is>
          <t>Julien Fabre</t>
        </is>
      </c>
      <c r="J248" s="65" t="inlineStr">
        <is>
          <t>Rappel demandé</t>
        </is>
      </c>
      <c r="K248" s="70" t="n">
        <v>9.199999999999999</v>
      </c>
    </row>
    <row r="249">
      <c r="A249" s="65" t="inlineStr">
        <is>
          <t>REL-00248</t>
        </is>
      </c>
      <c r="B249" s="65" t="inlineStr">
        <is>
          <t>DEV-00195</t>
        </is>
      </c>
      <c r="C249" s="66" t="n">
        <v>44906</v>
      </c>
      <c r="D249" s="65" t="inlineStr">
        <is>
          <t>2022-12</t>
        </is>
      </c>
      <c r="E249" s="65" t="inlineStr">
        <is>
          <t>2022-2023</t>
        </is>
      </c>
      <c r="F249" s="67" t="n">
        <v>2</v>
      </c>
      <c r="G249" s="65" t="inlineStr">
        <is>
          <t>Téléphone</t>
        </is>
      </c>
      <c r="H249" s="65" t="inlineStr">
        <is>
          <t>Toulouse</t>
        </is>
      </c>
      <c r="I249" s="65" t="inlineStr">
        <is>
          <t>Julien Fabre</t>
        </is>
      </c>
      <c r="J249" s="65" t="inlineStr">
        <is>
          <t>Accord obtenu</t>
        </is>
      </c>
      <c r="K249" s="70" t="n">
        <v>12.5</v>
      </c>
    </row>
    <row r="250">
      <c r="A250" s="65" t="inlineStr">
        <is>
          <t>REL-00249</t>
        </is>
      </c>
      <c r="B250" s="65" t="inlineStr">
        <is>
          <t>DEV-00196</t>
        </is>
      </c>
      <c r="C250" s="66" t="n">
        <v>44912</v>
      </c>
      <c r="D250" s="65" t="inlineStr">
        <is>
          <t>2022-12</t>
        </is>
      </c>
      <c r="E250" s="65" t="inlineStr">
        <is>
          <t>2022-2023</t>
        </is>
      </c>
      <c r="F250" s="67" t="n">
        <v>1</v>
      </c>
      <c r="G250" s="65" t="inlineStr">
        <is>
          <t>Email</t>
        </is>
      </c>
      <c r="H250" s="65" t="inlineStr">
        <is>
          <t>Bordeaux</t>
        </is>
      </c>
      <c r="I250" s="65" t="inlineStr">
        <is>
          <t>Sophie Marchand</t>
        </is>
      </c>
      <c r="J250" s="65" t="inlineStr">
        <is>
          <t>Sans réponse</t>
        </is>
      </c>
      <c r="K250" s="70" t="n">
        <v>1</v>
      </c>
    </row>
    <row r="251">
      <c r="A251" s="65" t="inlineStr">
        <is>
          <t>REL-00250</t>
        </is>
      </c>
      <c r="B251" s="65" t="inlineStr">
        <is>
          <t>DEV-00196</t>
        </is>
      </c>
      <c r="C251" s="66" t="n">
        <v>44918</v>
      </c>
      <c r="D251" s="65" t="inlineStr">
        <is>
          <t>2022-12</t>
        </is>
      </c>
      <c r="E251" s="65" t="inlineStr">
        <is>
          <t>2022-2023</t>
        </is>
      </c>
      <c r="F251" s="67" t="n">
        <v>2</v>
      </c>
      <c r="G251" s="65" t="inlineStr">
        <is>
          <t>Téléphone</t>
        </is>
      </c>
      <c r="H251" s="65" t="inlineStr">
        <is>
          <t>Bordeaux</t>
        </is>
      </c>
      <c r="I251" s="65" t="inlineStr">
        <is>
          <t>Sophie Marchand</t>
        </is>
      </c>
      <c r="J251" s="65" t="inlineStr">
        <is>
          <t>Rappel demandé</t>
        </is>
      </c>
      <c r="K251" s="70" t="n">
        <v>5.9</v>
      </c>
    </row>
    <row r="252">
      <c r="A252" s="65" t="inlineStr">
        <is>
          <t>REL-00251</t>
        </is>
      </c>
      <c r="B252" s="65" t="inlineStr">
        <is>
          <t>DEV-00197</t>
        </is>
      </c>
      <c r="C252" s="66" t="n">
        <v>44903</v>
      </c>
      <c r="D252" s="65" t="inlineStr">
        <is>
          <t>2022-12</t>
        </is>
      </c>
      <c r="E252" s="65" t="inlineStr">
        <is>
          <t>2022-2023</t>
        </is>
      </c>
      <c r="F252" s="67" t="n">
        <v>1</v>
      </c>
      <c r="G252" s="65" t="inlineStr">
        <is>
          <t>Email</t>
        </is>
      </c>
      <c r="H252" s="65" t="inlineStr">
        <is>
          <t>Bordeaux</t>
        </is>
      </c>
      <c r="I252" s="65" t="inlineStr">
        <is>
          <t>Sophie Marchand</t>
        </is>
      </c>
      <c r="J252" s="65" t="inlineStr">
        <is>
          <t>Négociation en cours</t>
        </is>
      </c>
      <c r="K252" s="70" t="n">
        <v>4.4</v>
      </c>
    </row>
    <row r="253">
      <c r="A253" s="65" t="inlineStr">
        <is>
          <t>REL-00252</t>
        </is>
      </c>
      <c r="B253" s="65" t="inlineStr">
        <is>
          <t>DEV-00197</t>
        </is>
      </c>
      <c r="C253" s="66" t="n">
        <v>44917</v>
      </c>
      <c r="D253" s="65" t="inlineStr">
        <is>
          <t>2022-12</t>
        </is>
      </c>
      <c r="E253" s="65" t="inlineStr">
        <is>
          <t>2022-2023</t>
        </is>
      </c>
      <c r="F253" s="67" t="n">
        <v>2</v>
      </c>
      <c r="G253" s="65" t="inlineStr">
        <is>
          <t>Email</t>
        </is>
      </c>
      <c r="H253" s="65" t="inlineStr">
        <is>
          <t>Bordeaux</t>
        </is>
      </c>
      <c r="I253" s="65" t="inlineStr">
        <is>
          <t>Sophie Marchand</t>
        </is>
      </c>
      <c r="J253" s="65" t="inlineStr">
        <is>
          <t>Sans réponse</t>
        </is>
      </c>
      <c r="K253" s="70" t="n">
        <v>4.9</v>
      </c>
    </row>
    <row r="254">
      <c r="A254" s="65" t="inlineStr">
        <is>
          <t>REL-00253</t>
        </is>
      </c>
      <c r="B254" s="65" t="inlineStr">
        <is>
          <t>DEV-00197</t>
        </is>
      </c>
      <c r="C254" s="66" t="n">
        <v>44927</v>
      </c>
      <c r="D254" s="65" t="inlineStr">
        <is>
          <t>2023-01</t>
        </is>
      </c>
      <c r="E254" s="65" t="inlineStr">
        <is>
          <t>2022-2023</t>
        </is>
      </c>
      <c r="F254" s="67" t="n">
        <v>3</v>
      </c>
      <c r="G254" s="65" t="inlineStr">
        <is>
          <t>Email</t>
        </is>
      </c>
      <c r="H254" s="65" t="inlineStr">
        <is>
          <t>Bordeaux</t>
        </is>
      </c>
      <c r="I254" s="65" t="inlineStr">
        <is>
          <t>Sophie Marchand</t>
        </is>
      </c>
      <c r="J254" s="65" t="inlineStr">
        <is>
          <t>Refus signifié</t>
        </is>
      </c>
      <c r="K254" s="70" t="n">
        <v>2.4</v>
      </c>
    </row>
    <row r="255">
      <c r="A255" s="65" t="inlineStr">
        <is>
          <t>REL-00254</t>
        </is>
      </c>
      <c r="B255" s="65" t="inlineStr">
        <is>
          <t>DEV-00198</t>
        </is>
      </c>
      <c r="C255" s="66" t="n">
        <v>44904</v>
      </c>
      <c r="D255" s="65" t="inlineStr">
        <is>
          <t>2022-12</t>
        </is>
      </c>
      <c r="E255" s="65" t="inlineStr">
        <is>
          <t>2022-2023</t>
        </is>
      </c>
      <c r="F255" s="67" t="n">
        <v>1</v>
      </c>
      <c r="G255" s="65" t="inlineStr">
        <is>
          <t>Email</t>
        </is>
      </c>
      <c r="H255" s="65" t="inlineStr">
        <is>
          <t>Toulouse</t>
        </is>
      </c>
      <c r="I255" s="65" t="inlineStr">
        <is>
          <t>Julien Fabre</t>
        </is>
      </c>
      <c r="J255" s="65" t="inlineStr">
        <is>
          <t>Sans réponse</t>
        </is>
      </c>
      <c r="K255" s="70" t="n">
        <v>4.4</v>
      </c>
    </row>
    <row r="256">
      <c r="A256" s="65" t="inlineStr">
        <is>
          <t>REL-00255</t>
        </is>
      </c>
      <c r="B256" s="65" t="inlineStr">
        <is>
          <t>DEV-00198</t>
        </is>
      </c>
      <c r="C256" s="66" t="n">
        <v>44909</v>
      </c>
      <c r="D256" s="65" t="inlineStr">
        <is>
          <t>2022-12</t>
        </is>
      </c>
      <c r="E256" s="65" t="inlineStr">
        <is>
          <t>2022-2023</t>
        </is>
      </c>
      <c r="F256" s="67" t="n">
        <v>2</v>
      </c>
      <c r="G256" s="65" t="inlineStr">
        <is>
          <t>Téléphone</t>
        </is>
      </c>
      <c r="H256" s="65" t="inlineStr">
        <is>
          <t>Toulouse</t>
        </is>
      </c>
      <c r="I256" s="65" t="inlineStr">
        <is>
          <t>Julien Fabre</t>
        </is>
      </c>
      <c r="J256" s="65" t="inlineStr">
        <is>
          <t>Refus signifié</t>
        </is>
      </c>
      <c r="K256" s="70" t="n">
        <v>12.5</v>
      </c>
    </row>
    <row r="257">
      <c r="A257" s="65" t="inlineStr">
        <is>
          <t>REL-00256</t>
        </is>
      </c>
      <c r="B257" s="65" t="inlineStr">
        <is>
          <t>DEV-00199</t>
        </is>
      </c>
      <c r="C257" s="66" t="n">
        <v>44915</v>
      </c>
      <c r="D257" s="65" t="inlineStr">
        <is>
          <t>2022-12</t>
        </is>
      </c>
      <c r="E257" s="65" t="inlineStr">
        <is>
          <t>2022-2023</t>
        </is>
      </c>
      <c r="F257" s="67" t="n">
        <v>1</v>
      </c>
      <c r="G257" s="65" t="inlineStr">
        <is>
          <t>Email</t>
        </is>
      </c>
      <c r="H257" s="65" t="inlineStr">
        <is>
          <t>Toulouse</t>
        </is>
      </c>
      <c r="I257" s="65" t="inlineStr">
        <is>
          <t>Julien Fabre</t>
        </is>
      </c>
      <c r="J257" s="65" t="inlineStr">
        <is>
          <t>Sans réponse</t>
        </is>
      </c>
      <c r="K257" s="70" t="n">
        <v>3.4</v>
      </c>
    </row>
    <row r="258">
      <c r="A258" s="65" t="inlineStr">
        <is>
          <t>REL-00257</t>
        </is>
      </c>
      <c r="B258" s="65" t="inlineStr">
        <is>
          <t>DEV-00199</t>
        </is>
      </c>
      <c r="C258" s="66" t="n">
        <v>44921</v>
      </c>
      <c r="D258" s="65" t="inlineStr">
        <is>
          <t>2022-12</t>
        </is>
      </c>
      <c r="E258" s="65" t="inlineStr">
        <is>
          <t>2022-2023</t>
        </is>
      </c>
      <c r="F258" s="67" t="n">
        <v>2</v>
      </c>
      <c r="G258" s="65" t="inlineStr">
        <is>
          <t>Téléphone</t>
        </is>
      </c>
      <c r="H258" s="65" t="inlineStr">
        <is>
          <t>Toulouse</t>
        </is>
      </c>
      <c r="I258" s="65" t="inlineStr">
        <is>
          <t>Julien Fabre</t>
        </is>
      </c>
      <c r="J258" s="65" t="inlineStr">
        <is>
          <t>Sans réponse</t>
        </is>
      </c>
      <c r="K258" s="70" t="n">
        <v>11.6</v>
      </c>
    </row>
    <row r="259">
      <c r="A259" s="65" t="inlineStr">
        <is>
          <t>REL-00258</t>
        </is>
      </c>
      <c r="B259" s="65" t="inlineStr">
        <is>
          <t>DEV-00201</t>
        </is>
      </c>
      <c r="C259" s="66" t="n">
        <v>44908</v>
      </c>
      <c r="D259" s="65" t="inlineStr">
        <is>
          <t>2022-12</t>
        </is>
      </c>
      <c r="E259" s="65" t="inlineStr">
        <is>
          <t>2022-2023</t>
        </is>
      </c>
      <c r="F259" s="67" t="n">
        <v>1</v>
      </c>
      <c r="G259" s="65" t="inlineStr">
        <is>
          <t>Email</t>
        </is>
      </c>
      <c r="H259" s="65" t="inlineStr">
        <is>
          <t>Toulouse</t>
        </is>
      </c>
      <c r="I259" s="65" t="inlineStr">
        <is>
          <t>Julien Fabre</t>
        </is>
      </c>
      <c r="J259" s="65" t="inlineStr">
        <is>
          <t>Sans réponse</t>
        </is>
      </c>
      <c r="K259" s="70" t="n">
        <v>2.9</v>
      </c>
    </row>
    <row r="260">
      <c r="A260" s="65" t="inlineStr">
        <is>
          <t>REL-00259</t>
        </is>
      </c>
      <c r="B260" s="65" t="inlineStr">
        <is>
          <t>DEV-00202</t>
        </is>
      </c>
      <c r="C260" s="66" t="n">
        <v>44915</v>
      </c>
      <c r="D260" s="65" t="inlineStr">
        <is>
          <t>2022-12</t>
        </is>
      </c>
      <c r="E260" s="65" t="inlineStr">
        <is>
          <t>2022-2023</t>
        </is>
      </c>
      <c r="F260" s="67" t="n">
        <v>1</v>
      </c>
      <c r="G260" s="65" t="inlineStr">
        <is>
          <t>Téléphone</t>
        </is>
      </c>
      <c r="H260" s="65" t="inlineStr">
        <is>
          <t>Bordeaux</t>
        </is>
      </c>
      <c r="I260" s="65" t="inlineStr">
        <is>
          <t>Sophie Marchand</t>
        </is>
      </c>
      <c r="J260" s="65" t="inlineStr">
        <is>
          <t>Rappel demandé</t>
        </is>
      </c>
      <c r="K260" s="70" t="n">
        <v>12.2</v>
      </c>
    </row>
    <row r="261">
      <c r="A261" s="65" t="inlineStr">
        <is>
          <t>REL-00260</t>
        </is>
      </c>
      <c r="B261" s="65" t="inlineStr">
        <is>
          <t>DEV-00202</t>
        </is>
      </c>
      <c r="C261" s="66" t="n">
        <v>44926</v>
      </c>
      <c r="D261" s="65" t="inlineStr">
        <is>
          <t>2022-12</t>
        </is>
      </c>
      <c r="E261" s="65" t="inlineStr">
        <is>
          <t>2022-2023</t>
        </is>
      </c>
      <c r="F261" s="67" t="n">
        <v>2</v>
      </c>
      <c r="G261" s="65" t="inlineStr">
        <is>
          <t>Email</t>
        </is>
      </c>
      <c r="H261" s="65" t="inlineStr">
        <is>
          <t>Bordeaux</t>
        </is>
      </c>
      <c r="I261" s="65" t="inlineStr">
        <is>
          <t>Sophie Marchand</t>
        </is>
      </c>
      <c r="J261" s="65" t="inlineStr">
        <is>
          <t>Sans réponse</t>
        </is>
      </c>
      <c r="K261" s="70" t="n">
        <v>4.2</v>
      </c>
    </row>
    <row r="262">
      <c r="A262" s="65" t="inlineStr">
        <is>
          <t>REL-00261</t>
        </is>
      </c>
      <c r="B262" s="65" t="inlineStr">
        <is>
          <t>DEV-00202</t>
        </is>
      </c>
      <c r="C262" s="66" t="n">
        <v>44932</v>
      </c>
      <c r="D262" s="65" t="inlineStr">
        <is>
          <t>2023-01</t>
        </is>
      </c>
      <c r="E262" s="65" t="inlineStr">
        <is>
          <t>2022-2023</t>
        </is>
      </c>
      <c r="F262" s="67" t="n">
        <v>3</v>
      </c>
      <c r="G262" s="65" t="inlineStr">
        <is>
          <t>Email</t>
        </is>
      </c>
      <c r="H262" s="65" t="inlineStr">
        <is>
          <t>Bordeaux</t>
        </is>
      </c>
      <c r="I262" s="65" t="inlineStr">
        <is>
          <t>Sophie Marchand</t>
        </is>
      </c>
      <c r="J262" s="65" t="inlineStr">
        <is>
          <t>Injoignable</t>
        </is>
      </c>
      <c r="K262" s="70" t="n">
        <v>3.9</v>
      </c>
    </row>
    <row r="263">
      <c r="A263" s="65" t="inlineStr">
        <is>
          <t>REL-00262</t>
        </is>
      </c>
      <c r="B263" s="65" t="inlineStr">
        <is>
          <t>DEV-00203</t>
        </is>
      </c>
      <c r="C263" s="66" t="n">
        <v>44912</v>
      </c>
      <c r="D263" s="65" t="inlineStr">
        <is>
          <t>2022-12</t>
        </is>
      </c>
      <c r="E263" s="65" t="inlineStr">
        <is>
          <t>2022-2023</t>
        </is>
      </c>
      <c r="F263" s="67" t="n">
        <v>1</v>
      </c>
      <c r="G263" s="65" t="inlineStr">
        <is>
          <t>Téléphone</t>
        </is>
      </c>
      <c r="H263" s="65" t="inlineStr">
        <is>
          <t>Bordeaux</t>
        </is>
      </c>
      <c r="I263" s="65" t="inlineStr">
        <is>
          <t>Sophie Marchand</t>
        </is>
      </c>
      <c r="J263" s="65" t="inlineStr">
        <is>
          <t>Refus signifié</t>
        </is>
      </c>
      <c r="K263" s="70" t="n">
        <v>9.699999999999999</v>
      </c>
    </row>
    <row r="264">
      <c r="A264" s="65" t="inlineStr">
        <is>
          <t>REL-00263</t>
        </is>
      </c>
      <c r="B264" s="65" t="inlineStr">
        <is>
          <t>DEV-00205</t>
        </is>
      </c>
      <c r="C264" s="66" t="n">
        <v>44914</v>
      </c>
      <c r="D264" s="65" t="inlineStr">
        <is>
          <t>2022-12</t>
        </is>
      </c>
      <c r="E264" s="65" t="inlineStr">
        <is>
          <t>2022-2023</t>
        </is>
      </c>
      <c r="F264" s="67" t="n">
        <v>1</v>
      </c>
      <c r="G264" s="65" t="inlineStr">
        <is>
          <t>Téléphone</t>
        </is>
      </c>
      <c r="H264" s="65" t="inlineStr">
        <is>
          <t>Toulouse</t>
        </is>
      </c>
      <c r="I264" s="65" t="inlineStr">
        <is>
          <t>Julien Fabre</t>
        </is>
      </c>
      <c r="J264" s="65" t="inlineStr">
        <is>
          <t>Refus signifié</t>
        </is>
      </c>
      <c r="K264" s="70" t="n">
        <v>4.5</v>
      </c>
    </row>
    <row r="265">
      <c r="A265" s="65" t="inlineStr">
        <is>
          <t>REL-00264</t>
        </is>
      </c>
      <c r="B265" s="65" t="inlineStr">
        <is>
          <t>DEV-00206</t>
        </is>
      </c>
      <c r="C265" s="66" t="n">
        <v>44918</v>
      </c>
      <c r="D265" s="65" t="inlineStr">
        <is>
          <t>2022-12</t>
        </is>
      </c>
      <c r="E265" s="65" t="inlineStr">
        <is>
          <t>2022-2023</t>
        </is>
      </c>
      <c r="F265" s="67" t="n">
        <v>1</v>
      </c>
      <c r="G265" s="65" t="inlineStr">
        <is>
          <t>Téléphone</t>
        </is>
      </c>
      <c r="H265" s="65" t="inlineStr">
        <is>
          <t>Toulouse</t>
        </is>
      </c>
      <c r="I265" s="65" t="inlineStr">
        <is>
          <t>Julien Fabre</t>
        </is>
      </c>
      <c r="J265" s="65" t="inlineStr">
        <is>
          <t>Sans réponse</t>
        </is>
      </c>
      <c r="K265" s="70" t="n">
        <v>13.5</v>
      </c>
    </row>
    <row r="266">
      <c r="A266" s="65" t="inlineStr">
        <is>
          <t>REL-00265</t>
        </is>
      </c>
      <c r="B266" s="65" t="inlineStr">
        <is>
          <t>DEV-00206</t>
        </is>
      </c>
      <c r="C266" s="66" t="n">
        <v>44930</v>
      </c>
      <c r="D266" s="65" t="inlineStr">
        <is>
          <t>2023-01</t>
        </is>
      </c>
      <c r="E266" s="65" t="inlineStr">
        <is>
          <t>2022-2023</t>
        </is>
      </c>
      <c r="F266" s="67" t="n">
        <v>2</v>
      </c>
      <c r="G266" s="65" t="inlineStr">
        <is>
          <t>Email</t>
        </is>
      </c>
      <c r="H266" s="65" t="inlineStr">
        <is>
          <t>Toulouse</t>
        </is>
      </c>
      <c r="I266" s="65" t="inlineStr">
        <is>
          <t>Julien Fabre</t>
        </is>
      </c>
      <c r="J266" s="65" t="inlineStr">
        <is>
          <t>Négociation en cours</t>
        </is>
      </c>
      <c r="K266" s="70" t="n">
        <v>3.2</v>
      </c>
    </row>
    <row r="267">
      <c r="A267" s="65" t="inlineStr">
        <is>
          <t>REL-00266</t>
        </is>
      </c>
      <c r="B267" s="65" t="inlineStr">
        <is>
          <t>DEV-00206</t>
        </is>
      </c>
      <c r="C267" s="66" t="n">
        <v>44941</v>
      </c>
      <c r="D267" s="65" t="inlineStr">
        <is>
          <t>2023-01</t>
        </is>
      </c>
      <c r="E267" s="65" t="inlineStr">
        <is>
          <t>2022-2023</t>
        </is>
      </c>
      <c r="F267" s="67" t="n">
        <v>3</v>
      </c>
      <c r="G267" s="65" t="inlineStr">
        <is>
          <t>Téléphone</t>
        </is>
      </c>
      <c r="H267" s="65" t="inlineStr">
        <is>
          <t>Toulouse</t>
        </is>
      </c>
      <c r="I267" s="65" t="inlineStr">
        <is>
          <t>Julien Fabre</t>
        </is>
      </c>
      <c r="J267" s="65" t="inlineStr">
        <is>
          <t>Accord obtenu</t>
        </is>
      </c>
      <c r="K267" s="70" t="n">
        <v>11.8</v>
      </c>
    </row>
    <row r="268">
      <c r="A268" s="65" t="inlineStr">
        <is>
          <t>REL-00267</t>
        </is>
      </c>
      <c r="B268" s="65" t="inlineStr">
        <is>
          <t>DEV-00207</t>
        </is>
      </c>
      <c r="C268" s="66" t="n">
        <v>44911</v>
      </c>
      <c r="D268" s="65" t="inlineStr">
        <is>
          <t>2022-12</t>
        </is>
      </c>
      <c r="E268" s="65" t="inlineStr">
        <is>
          <t>2022-2023</t>
        </is>
      </c>
      <c r="F268" s="67" t="n">
        <v>1</v>
      </c>
      <c r="G268" s="65" t="inlineStr">
        <is>
          <t>SMS</t>
        </is>
      </c>
      <c r="H268" s="65" t="inlineStr">
        <is>
          <t>Bordeaux</t>
        </is>
      </c>
      <c r="I268" s="65" t="inlineStr">
        <is>
          <t>Sophie Marchand</t>
        </is>
      </c>
      <c r="J268" s="65" t="inlineStr">
        <is>
          <t>Négociation en cours</t>
        </is>
      </c>
      <c r="K268" s="70" t="n">
        <v>2.6</v>
      </c>
    </row>
    <row r="269">
      <c r="A269" s="65" t="inlineStr">
        <is>
          <t>REL-00268</t>
        </is>
      </c>
      <c r="B269" s="65" t="inlineStr">
        <is>
          <t>DEV-00208</t>
        </is>
      </c>
      <c r="C269" s="66" t="n">
        <v>44918</v>
      </c>
      <c r="D269" s="65" t="inlineStr">
        <is>
          <t>2022-12</t>
        </is>
      </c>
      <c r="E269" s="65" t="inlineStr">
        <is>
          <t>2022-2023</t>
        </is>
      </c>
      <c r="F269" s="67" t="n">
        <v>1</v>
      </c>
      <c r="G269" s="65" t="inlineStr">
        <is>
          <t>Email</t>
        </is>
      </c>
      <c r="H269" s="65" t="inlineStr">
        <is>
          <t>Bordeaux</t>
        </is>
      </c>
      <c r="I269" s="65" t="inlineStr">
        <is>
          <t>Karim Belkacem</t>
        </is>
      </c>
      <c r="J269" s="65" t="inlineStr">
        <is>
          <t>Négociation en cours</t>
        </is>
      </c>
      <c r="K269" s="70" t="n">
        <v>3.4</v>
      </c>
    </row>
    <row r="270">
      <c r="A270" s="65" t="inlineStr">
        <is>
          <t>REL-00269</t>
        </is>
      </c>
      <c r="B270" s="65" t="inlineStr">
        <is>
          <t>DEV-00208</t>
        </is>
      </c>
      <c r="C270" s="66" t="n">
        <v>44925</v>
      </c>
      <c r="D270" s="65" t="inlineStr">
        <is>
          <t>2022-12</t>
        </is>
      </c>
      <c r="E270" s="65" t="inlineStr">
        <is>
          <t>2022-2023</t>
        </is>
      </c>
      <c r="F270" s="67" t="n">
        <v>2</v>
      </c>
      <c r="G270" s="65" t="inlineStr">
        <is>
          <t>SMS</t>
        </is>
      </c>
      <c r="H270" s="65" t="inlineStr">
        <is>
          <t>Bordeaux</t>
        </is>
      </c>
      <c r="I270" s="65" t="inlineStr">
        <is>
          <t>Karim Belkacem</t>
        </is>
      </c>
      <c r="J270" s="65" t="inlineStr">
        <is>
          <t>Rappel demandé</t>
        </is>
      </c>
      <c r="K270" s="70" t="n">
        <v>3.7</v>
      </c>
    </row>
    <row r="271">
      <c r="A271" s="65" t="inlineStr">
        <is>
          <t>REL-00270</t>
        </is>
      </c>
      <c r="B271" s="65" t="inlineStr">
        <is>
          <t>DEV-00210</t>
        </is>
      </c>
      <c r="C271" s="66" t="n">
        <v>44918</v>
      </c>
      <c r="D271" s="65" t="inlineStr">
        <is>
          <t>2022-12</t>
        </is>
      </c>
      <c r="E271" s="65" t="inlineStr">
        <is>
          <t>2022-2023</t>
        </is>
      </c>
      <c r="F271" s="67" t="n">
        <v>1</v>
      </c>
      <c r="G271" s="65" t="inlineStr">
        <is>
          <t>Email</t>
        </is>
      </c>
      <c r="H271" s="65" t="inlineStr">
        <is>
          <t>Bordeaux</t>
        </is>
      </c>
      <c r="I271" s="65" t="inlineStr">
        <is>
          <t>Sophie Marchand</t>
        </is>
      </c>
      <c r="J271" s="65" t="inlineStr">
        <is>
          <t>Rappel demandé</t>
        </is>
      </c>
      <c r="K271" s="70" t="n">
        <v>4.9</v>
      </c>
    </row>
    <row r="272">
      <c r="A272" s="65" t="inlineStr">
        <is>
          <t>REL-00271</t>
        </is>
      </c>
      <c r="B272" s="65" t="inlineStr">
        <is>
          <t>DEV-00210</t>
        </is>
      </c>
      <c r="C272" s="66" t="n">
        <v>44928</v>
      </c>
      <c r="D272" s="65" t="inlineStr">
        <is>
          <t>2023-01</t>
        </is>
      </c>
      <c r="E272" s="65" t="inlineStr">
        <is>
          <t>2022-2023</t>
        </is>
      </c>
      <c r="F272" s="67" t="n">
        <v>2</v>
      </c>
      <c r="G272" s="65" t="inlineStr">
        <is>
          <t>Email</t>
        </is>
      </c>
      <c r="H272" s="65" t="inlineStr">
        <is>
          <t>Bordeaux</t>
        </is>
      </c>
      <c r="I272" s="65" t="inlineStr">
        <is>
          <t>Sophie Marchand</t>
        </is>
      </c>
      <c r="J272" s="65" t="inlineStr">
        <is>
          <t>Injoignable</t>
        </is>
      </c>
      <c r="K272" s="70" t="n">
        <v>2.3</v>
      </c>
    </row>
    <row r="273">
      <c r="A273" s="65" t="inlineStr">
        <is>
          <t>REL-00272</t>
        </is>
      </c>
      <c r="B273" s="65" t="inlineStr">
        <is>
          <t>DEV-00211</t>
        </is>
      </c>
      <c r="C273" s="66" t="n">
        <v>44913</v>
      </c>
      <c r="D273" s="65" t="inlineStr">
        <is>
          <t>2022-12</t>
        </is>
      </c>
      <c r="E273" s="65" t="inlineStr">
        <is>
          <t>2022-2023</t>
        </is>
      </c>
      <c r="F273" s="67" t="n">
        <v>1</v>
      </c>
      <c r="G273" s="65" t="inlineStr">
        <is>
          <t>Email</t>
        </is>
      </c>
      <c r="H273" s="65" t="inlineStr">
        <is>
          <t>Toulouse</t>
        </is>
      </c>
      <c r="I273" s="65" t="inlineStr">
        <is>
          <t>Julien Fabre</t>
        </is>
      </c>
      <c r="J273" s="65" t="inlineStr">
        <is>
          <t>Accord obtenu</t>
        </is>
      </c>
      <c r="K273" s="70" t="n">
        <v>3.1</v>
      </c>
    </row>
    <row r="274">
      <c r="A274" s="65" t="inlineStr">
        <is>
          <t>REL-00273</t>
        </is>
      </c>
      <c r="B274" s="65" t="inlineStr">
        <is>
          <t>DEV-00212</t>
        </is>
      </c>
      <c r="C274" s="66" t="n">
        <v>44925</v>
      </c>
      <c r="D274" s="65" t="inlineStr">
        <is>
          <t>2022-12</t>
        </is>
      </c>
      <c r="E274" s="65" t="inlineStr">
        <is>
          <t>2022-2023</t>
        </is>
      </c>
      <c r="F274" s="67" t="n">
        <v>1</v>
      </c>
      <c r="G274" s="65" t="inlineStr">
        <is>
          <t>Téléphone</t>
        </is>
      </c>
      <c r="H274" s="65" t="inlineStr">
        <is>
          <t>Bordeaux</t>
        </is>
      </c>
      <c r="I274" s="65" t="inlineStr">
        <is>
          <t>Karim Belkacem</t>
        </is>
      </c>
      <c r="J274" s="65" t="inlineStr">
        <is>
          <t>Sans réponse</t>
        </is>
      </c>
      <c r="K274" s="70" t="n">
        <v>8.699999999999999</v>
      </c>
    </row>
    <row r="275">
      <c r="A275" s="65" t="inlineStr">
        <is>
          <t>REL-00274</t>
        </is>
      </c>
      <c r="B275" s="65" t="inlineStr">
        <is>
          <t>DEV-00214</t>
        </is>
      </c>
      <c r="C275" s="66" t="n">
        <v>44916</v>
      </c>
      <c r="D275" s="65" t="inlineStr">
        <is>
          <t>2022-12</t>
        </is>
      </c>
      <c r="E275" s="65" t="inlineStr">
        <is>
          <t>2022-2023</t>
        </is>
      </c>
      <c r="F275" s="67" t="n">
        <v>1</v>
      </c>
      <c r="G275" s="65" t="inlineStr">
        <is>
          <t>Téléphone</t>
        </is>
      </c>
      <c r="H275" s="65" t="inlineStr">
        <is>
          <t>Bordeaux</t>
        </is>
      </c>
      <c r="I275" s="65" t="inlineStr">
        <is>
          <t>Karim Belkacem</t>
        </is>
      </c>
      <c r="J275" s="65" t="inlineStr">
        <is>
          <t>Sans réponse</t>
        </is>
      </c>
      <c r="K275" s="70" t="n">
        <v>5.3</v>
      </c>
    </row>
    <row r="276">
      <c r="A276" s="65" t="inlineStr">
        <is>
          <t>REL-00275</t>
        </is>
      </c>
      <c r="B276" s="65" t="inlineStr">
        <is>
          <t>DEV-00214</t>
        </is>
      </c>
      <c r="C276" s="66" t="n">
        <v>44930</v>
      </c>
      <c r="D276" s="65" t="inlineStr">
        <is>
          <t>2023-01</t>
        </is>
      </c>
      <c r="E276" s="65" t="inlineStr">
        <is>
          <t>2022-2023</t>
        </is>
      </c>
      <c r="F276" s="67" t="n">
        <v>2</v>
      </c>
      <c r="G276" s="65" t="inlineStr">
        <is>
          <t>Email</t>
        </is>
      </c>
      <c r="H276" s="65" t="inlineStr">
        <is>
          <t>Bordeaux</t>
        </is>
      </c>
      <c r="I276" s="65" t="inlineStr">
        <is>
          <t>Karim Belkacem</t>
        </is>
      </c>
      <c r="J276" s="65" t="inlineStr">
        <is>
          <t>Sans réponse</t>
        </is>
      </c>
      <c r="K276" s="70" t="n">
        <v>3.1</v>
      </c>
    </row>
    <row r="277">
      <c r="A277" s="65" t="inlineStr">
        <is>
          <t>REL-00276</t>
        </is>
      </c>
      <c r="B277" s="65" t="inlineStr">
        <is>
          <t>DEV-00215</t>
        </is>
      </c>
      <c r="C277" s="66" t="n">
        <v>44919</v>
      </c>
      <c r="D277" s="65" t="inlineStr">
        <is>
          <t>2022-12</t>
        </is>
      </c>
      <c r="E277" s="65" t="inlineStr">
        <is>
          <t>2022-2023</t>
        </is>
      </c>
      <c r="F277" s="67" t="n">
        <v>1</v>
      </c>
      <c r="G277" s="65" t="inlineStr">
        <is>
          <t>Téléphone</t>
        </is>
      </c>
      <c r="H277" s="65" t="inlineStr">
        <is>
          <t>Toulouse</t>
        </is>
      </c>
      <c r="I277" s="65" t="inlineStr">
        <is>
          <t>Julien Fabre</t>
        </is>
      </c>
      <c r="J277" s="65" t="inlineStr">
        <is>
          <t>Sans réponse</t>
        </is>
      </c>
      <c r="K277" s="70" t="n">
        <v>8.1</v>
      </c>
    </row>
    <row r="278">
      <c r="A278" s="65" t="inlineStr">
        <is>
          <t>REL-00277</t>
        </is>
      </c>
      <c r="B278" s="65" t="inlineStr">
        <is>
          <t>DEV-00216</t>
        </is>
      </c>
      <c r="C278" s="66" t="n">
        <v>44922</v>
      </c>
      <c r="D278" s="65" t="inlineStr">
        <is>
          <t>2022-12</t>
        </is>
      </c>
      <c r="E278" s="65" t="inlineStr">
        <is>
          <t>2022-2023</t>
        </is>
      </c>
      <c r="F278" s="67" t="n">
        <v>1</v>
      </c>
      <c r="G278" s="65" t="inlineStr">
        <is>
          <t>SMS</t>
        </is>
      </c>
      <c r="H278" s="65" t="inlineStr">
        <is>
          <t>Bordeaux</t>
        </is>
      </c>
      <c r="I278" s="65" t="inlineStr">
        <is>
          <t>Sophie Marchand</t>
        </is>
      </c>
      <c r="J278" s="65" t="inlineStr">
        <is>
          <t>Rappel demandé</t>
        </is>
      </c>
      <c r="K278" s="70" t="n">
        <v>2.8</v>
      </c>
    </row>
    <row r="279">
      <c r="A279" s="65" t="inlineStr">
        <is>
          <t>REL-00278</t>
        </is>
      </c>
      <c r="B279" s="65" t="inlineStr">
        <is>
          <t>DEV-00216</t>
        </is>
      </c>
      <c r="C279" s="66" t="n">
        <v>44933</v>
      </c>
      <c r="D279" s="65" t="inlineStr">
        <is>
          <t>2023-01</t>
        </is>
      </c>
      <c r="E279" s="65" t="inlineStr">
        <is>
          <t>2022-2023</t>
        </is>
      </c>
      <c r="F279" s="67" t="n">
        <v>2</v>
      </c>
      <c r="G279" s="65" t="inlineStr">
        <is>
          <t>Email</t>
        </is>
      </c>
      <c r="H279" s="65" t="inlineStr">
        <is>
          <t>Bordeaux</t>
        </is>
      </c>
      <c r="I279" s="65" t="inlineStr">
        <is>
          <t>Sophie Marchand</t>
        </is>
      </c>
      <c r="J279" s="65" t="inlineStr">
        <is>
          <t>Accord obtenu</t>
        </is>
      </c>
      <c r="K279" s="70" t="n">
        <v>3</v>
      </c>
    </row>
    <row r="280">
      <c r="A280" s="65" t="inlineStr">
        <is>
          <t>REL-00279</t>
        </is>
      </c>
      <c r="B280" s="65" t="inlineStr">
        <is>
          <t>DEV-00217</t>
        </is>
      </c>
      <c r="C280" s="66" t="n">
        <v>44919</v>
      </c>
      <c r="D280" s="65" t="inlineStr">
        <is>
          <t>2022-12</t>
        </is>
      </c>
      <c r="E280" s="65" t="inlineStr">
        <is>
          <t>2022-2023</t>
        </is>
      </c>
      <c r="F280" s="67" t="n">
        <v>1</v>
      </c>
      <c r="G280" s="65" t="inlineStr">
        <is>
          <t>Téléphone</t>
        </is>
      </c>
      <c r="H280" s="65" t="inlineStr">
        <is>
          <t>Toulouse</t>
        </is>
      </c>
      <c r="I280" s="65" t="inlineStr">
        <is>
          <t>Julien Fabre</t>
        </is>
      </c>
      <c r="J280" s="65" t="inlineStr">
        <is>
          <t>Accord obtenu</t>
        </is>
      </c>
      <c r="K280" s="70" t="n">
        <v>5.4</v>
      </c>
    </row>
    <row r="281">
      <c r="A281" s="65" t="inlineStr">
        <is>
          <t>REL-00280</t>
        </is>
      </c>
      <c r="B281" s="65" t="inlineStr">
        <is>
          <t>DEV-00218</t>
        </is>
      </c>
      <c r="C281" s="66" t="n">
        <v>44925</v>
      </c>
      <c r="D281" s="65" t="inlineStr">
        <is>
          <t>2022-12</t>
        </is>
      </c>
      <c r="E281" s="65" t="inlineStr">
        <is>
          <t>2022-2023</t>
        </is>
      </c>
      <c r="F281" s="67" t="n">
        <v>1</v>
      </c>
      <c r="G281" s="65" t="inlineStr">
        <is>
          <t>Email</t>
        </is>
      </c>
      <c r="H281" s="65" t="inlineStr">
        <is>
          <t>Bordeaux</t>
        </is>
      </c>
      <c r="I281" s="65" t="inlineStr">
        <is>
          <t>Sophie Marchand</t>
        </is>
      </c>
      <c r="J281" s="65" t="inlineStr">
        <is>
          <t>Sans réponse</t>
        </is>
      </c>
      <c r="K281" s="70" t="n">
        <v>3.8</v>
      </c>
    </row>
    <row r="282">
      <c r="A282" s="65" t="inlineStr">
        <is>
          <t>REL-00281</t>
        </is>
      </c>
      <c r="B282" s="65" t="inlineStr">
        <is>
          <t>DEV-00219</t>
        </is>
      </c>
      <c r="C282" s="66" t="n">
        <v>44924</v>
      </c>
      <c r="D282" s="65" t="inlineStr">
        <is>
          <t>2022-12</t>
        </is>
      </c>
      <c r="E282" s="65" t="inlineStr">
        <is>
          <t>2022-2023</t>
        </is>
      </c>
      <c r="F282" s="67" t="n">
        <v>1</v>
      </c>
      <c r="G282" s="65" t="inlineStr">
        <is>
          <t>Téléphone</t>
        </is>
      </c>
      <c r="H282" s="65" t="inlineStr">
        <is>
          <t>Bordeaux</t>
        </is>
      </c>
      <c r="I282" s="65" t="inlineStr">
        <is>
          <t>Sophie Marchand</t>
        </is>
      </c>
      <c r="J282" s="65" t="inlineStr">
        <is>
          <t>Refus signifié</t>
        </is>
      </c>
      <c r="K282" s="70" t="n">
        <v>3.4</v>
      </c>
    </row>
    <row r="283">
      <c r="A283" s="65" t="inlineStr">
        <is>
          <t>REL-00282</t>
        </is>
      </c>
      <c r="B283" s="65" t="inlineStr">
        <is>
          <t>DEV-00220</t>
        </is>
      </c>
      <c r="C283" s="66" t="n">
        <v>44919</v>
      </c>
      <c r="D283" s="65" t="inlineStr">
        <is>
          <t>2022-12</t>
        </is>
      </c>
      <c r="E283" s="65" t="inlineStr">
        <is>
          <t>2022-2023</t>
        </is>
      </c>
      <c r="F283" s="67" t="n">
        <v>1</v>
      </c>
      <c r="G283" s="65" t="inlineStr">
        <is>
          <t>Email</t>
        </is>
      </c>
      <c r="H283" s="65" t="inlineStr">
        <is>
          <t>Bordeaux</t>
        </is>
      </c>
      <c r="I283" s="65" t="inlineStr">
        <is>
          <t>Sophie Marchand</t>
        </is>
      </c>
      <c r="J283" s="65" t="inlineStr">
        <is>
          <t>Accord obtenu</t>
        </is>
      </c>
      <c r="K283" s="70" t="n">
        <v>4.8</v>
      </c>
    </row>
    <row r="284">
      <c r="A284" s="65" t="inlineStr">
        <is>
          <t>REL-00283</t>
        </is>
      </c>
      <c r="B284" s="65" t="inlineStr">
        <is>
          <t>DEV-00221</t>
        </is>
      </c>
      <c r="C284" s="66" t="n">
        <v>44919</v>
      </c>
      <c r="D284" s="65" t="inlineStr">
        <is>
          <t>2022-12</t>
        </is>
      </c>
      <c r="E284" s="65" t="inlineStr">
        <is>
          <t>2022-2023</t>
        </is>
      </c>
      <c r="F284" s="67" t="n">
        <v>1</v>
      </c>
      <c r="G284" s="65" t="inlineStr">
        <is>
          <t>Téléphone</t>
        </is>
      </c>
      <c r="H284" s="65" t="inlineStr">
        <is>
          <t>Bordeaux</t>
        </is>
      </c>
      <c r="I284" s="65" t="inlineStr">
        <is>
          <t>Karim Belkacem</t>
        </is>
      </c>
      <c r="J284" s="65" t="inlineStr">
        <is>
          <t>Rappel demandé</t>
        </is>
      </c>
      <c r="K284" s="70" t="n">
        <v>8.4</v>
      </c>
    </row>
    <row r="285">
      <c r="A285" s="65" t="inlineStr">
        <is>
          <t>REL-00284</t>
        </is>
      </c>
      <c r="B285" s="65" t="inlineStr">
        <is>
          <t>DEV-00222</t>
        </is>
      </c>
      <c r="C285" s="66" t="n">
        <v>44926</v>
      </c>
      <c r="D285" s="65" t="inlineStr">
        <is>
          <t>2022-12</t>
        </is>
      </c>
      <c r="E285" s="65" t="inlineStr">
        <is>
          <t>2022-2023</t>
        </is>
      </c>
      <c r="F285" s="67" t="n">
        <v>1</v>
      </c>
      <c r="G285" s="65" t="inlineStr">
        <is>
          <t>Email</t>
        </is>
      </c>
      <c r="H285" s="65" t="inlineStr">
        <is>
          <t>Bordeaux</t>
        </is>
      </c>
      <c r="I285" s="65" t="inlineStr">
        <is>
          <t>Karim Belkacem</t>
        </is>
      </c>
      <c r="J285" s="65" t="inlineStr">
        <is>
          <t>Négociation en cours</t>
        </is>
      </c>
      <c r="K285" s="70" t="n">
        <v>1.1</v>
      </c>
    </row>
    <row r="286">
      <c r="A286" s="65" t="inlineStr">
        <is>
          <t>REL-00285</t>
        </is>
      </c>
      <c r="B286" s="65" t="inlineStr">
        <is>
          <t>DEV-00222</t>
        </is>
      </c>
      <c r="C286" s="66" t="n">
        <v>44934</v>
      </c>
      <c r="D286" s="65" t="inlineStr">
        <is>
          <t>2023-01</t>
        </is>
      </c>
      <c r="E286" s="65" t="inlineStr">
        <is>
          <t>2022-2023</t>
        </is>
      </c>
      <c r="F286" s="67" t="n">
        <v>2</v>
      </c>
      <c r="G286" s="65" t="inlineStr">
        <is>
          <t>Email</t>
        </is>
      </c>
      <c r="H286" s="65" t="inlineStr">
        <is>
          <t>Bordeaux</t>
        </is>
      </c>
      <c r="I286" s="65" t="inlineStr">
        <is>
          <t>Karim Belkacem</t>
        </is>
      </c>
      <c r="J286" s="65" t="inlineStr">
        <is>
          <t>Sans réponse</t>
        </is>
      </c>
      <c r="K286" s="70" t="n">
        <v>1.6</v>
      </c>
    </row>
    <row r="287">
      <c r="A287" s="65" t="inlineStr">
        <is>
          <t>REL-00286</t>
        </is>
      </c>
      <c r="B287" s="65" t="inlineStr">
        <is>
          <t>DEV-00226</t>
        </is>
      </c>
      <c r="C287" s="66" t="n">
        <v>44929</v>
      </c>
      <c r="D287" s="65" t="inlineStr">
        <is>
          <t>2023-01</t>
        </is>
      </c>
      <c r="E287" s="65" t="inlineStr">
        <is>
          <t>2022-2023</t>
        </is>
      </c>
      <c r="F287" s="67" t="n">
        <v>1</v>
      </c>
      <c r="G287" s="65" t="inlineStr">
        <is>
          <t>Téléphone</t>
        </is>
      </c>
      <c r="H287" s="65" t="inlineStr">
        <is>
          <t>Bordeaux</t>
        </is>
      </c>
      <c r="I287" s="65" t="inlineStr">
        <is>
          <t>Karim Belkacem</t>
        </is>
      </c>
      <c r="J287" s="65" t="inlineStr">
        <is>
          <t>Sans réponse</t>
        </is>
      </c>
      <c r="K287" s="70" t="n">
        <v>8.6</v>
      </c>
    </row>
    <row r="288">
      <c r="A288" s="65" t="inlineStr">
        <is>
          <t>REL-00287</t>
        </is>
      </c>
      <c r="B288" s="65" t="inlineStr">
        <is>
          <t>DEV-00226</t>
        </is>
      </c>
      <c r="C288" s="66" t="n">
        <v>44935</v>
      </c>
      <c r="D288" s="65" t="inlineStr">
        <is>
          <t>2023-01</t>
        </is>
      </c>
      <c r="E288" s="65" t="inlineStr">
        <is>
          <t>2022-2023</t>
        </is>
      </c>
      <c r="F288" s="67" t="n">
        <v>2</v>
      </c>
      <c r="G288" s="65" t="inlineStr">
        <is>
          <t>Téléphone</t>
        </is>
      </c>
      <c r="H288" s="65" t="inlineStr">
        <is>
          <t>Bordeaux</t>
        </is>
      </c>
      <c r="I288" s="65" t="inlineStr">
        <is>
          <t>Karim Belkacem</t>
        </is>
      </c>
      <c r="J288" s="65" t="inlineStr">
        <is>
          <t>Accord obtenu</t>
        </is>
      </c>
      <c r="K288" s="70" t="n">
        <v>7.2</v>
      </c>
    </row>
    <row r="289">
      <c r="A289" s="65" t="inlineStr">
        <is>
          <t>REL-00288</t>
        </is>
      </c>
      <c r="B289" s="65" t="inlineStr">
        <is>
          <t>DEV-00227</t>
        </is>
      </c>
      <c r="C289" s="66" t="n">
        <v>44936</v>
      </c>
      <c r="D289" s="65" t="inlineStr">
        <is>
          <t>2023-01</t>
        </is>
      </c>
      <c r="E289" s="65" t="inlineStr">
        <is>
          <t>2022-2023</t>
        </is>
      </c>
      <c r="F289" s="67" t="n">
        <v>1</v>
      </c>
      <c r="G289" s="65" t="inlineStr">
        <is>
          <t>Email</t>
        </is>
      </c>
      <c r="H289" s="65" t="inlineStr">
        <is>
          <t>Toulouse</t>
        </is>
      </c>
      <c r="I289" s="65" t="inlineStr">
        <is>
          <t>Julien Fabre</t>
        </is>
      </c>
      <c r="J289" s="65" t="inlineStr">
        <is>
          <t>Refus signifié</t>
        </is>
      </c>
      <c r="K289" s="70" t="n">
        <v>1.4</v>
      </c>
    </row>
    <row r="290">
      <c r="A290" s="65" t="inlineStr">
        <is>
          <t>REL-00289</t>
        </is>
      </c>
      <c r="B290" s="65" t="inlineStr">
        <is>
          <t>DEV-00228</t>
        </is>
      </c>
      <c r="C290" s="66" t="n">
        <v>44929</v>
      </c>
      <c r="D290" s="65" t="inlineStr">
        <is>
          <t>2023-01</t>
        </is>
      </c>
      <c r="E290" s="65" t="inlineStr">
        <is>
          <t>2022-2023</t>
        </is>
      </c>
      <c r="F290" s="67" t="n">
        <v>1</v>
      </c>
      <c r="G290" s="65" t="inlineStr">
        <is>
          <t>Email</t>
        </is>
      </c>
      <c r="H290" s="65" t="inlineStr">
        <is>
          <t>Bordeaux</t>
        </is>
      </c>
      <c r="I290" s="65" t="inlineStr">
        <is>
          <t>Sophie Marchand</t>
        </is>
      </c>
      <c r="J290" s="65" t="inlineStr">
        <is>
          <t>Injoignable</t>
        </is>
      </c>
      <c r="K290" s="70" t="n">
        <v>3.5</v>
      </c>
    </row>
    <row r="291">
      <c r="A291" s="65" t="inlineStr">
        <is>
          <t>REL-00290</t>
        </is>
      </c>
      <c r="B291" s="65" t="inlineStr">
        <is>
          <t>DEV-00228</t>
        </is>
      </c>
      <c r="C291" s="66" t="n">
        <v>44934</v>
      </c>
      <c r="D291" s="65" t="inlineStr">
        <is>
          <t>2023-01</t>
        </is>
      </c>
      <c r="E291" s="65" t="inlineStr">
        <is>
          <t>2022-2023</t>
        </is>
      </c>
      <c r="F291" s="67" t="n">
        <v>2</v>
      </c>
      <c r="G291" s="65" t="inlineStr">
        <is>
          <t>Téléphone</t>
        </is>
      </c>
      <c r="H291" s="65" t="inlineStr">
        <is>
          <t>Bordeaux</t>
        </is>
      </c>
      <c r="I291" s="65" t="inlineStr">
        <is>
          <t>Sophie Marchand</t>
        </is>
      </c>
      <c r="J291" s="65" t="inlineStr">
        <is>
          <t>Refus signifié</t>
        </is>
      </c>
      <c r="K291" s="70" t="n">
        <v>4.4</v>
      </c>
    </row>
    <row r="292">
      <c r="A292" s="65" t="inlineStr">
        <is>
          <t>REL-00291</t>
        </is>
      </c>
      <c r="B292" s="65" t="inlineStr">
        <is>
          <t>DEV-00229</t>
        </is>
      </c>
      <c r="C292" s="66" t="n">
        <v>44930</v>
      </c>
      <c r="D292" s="65" t="inlineStr">
        <is>
          <t>2023-01</t>
        </is>
      </c>
      <c r="E292" s="65" t="inlineStr">
        <is>
          <t>2022-2023</t>
        </is>
      </c>
      <c r="F292" s="67" t="n">
        <v>1</v>
      </c>
      <c r="G292" s="65" t="inlineStr">
        <is>
          <t>Téléphone</t>
        </is>
      </c>
      <c r="H292" s="65" t="inlineStr">
        <is>
          <t>Bordeaux</t>
        </is>
      </c>
      <c r="I292" s="65" t="inlineStr">
        <is>
          <t>Karim Belkacem</t>
        </is>
      </c>
      <c r="J292" s="65" t="inlineStr">
        <is>
          <t>Sans réponse</t>
        </is>
      </c>
      <c r="K292" s="70" t="n">
        <v>13.9</v>
      </c>
    </row>
    <row r="293">
      <c r="A293" s="65" t="inlineStr">
        <is>
          <t>REL-00292</t>
        </is>
      </c>
      <c r="B293" s="65" t="inlineStr">
        <is>
          <t>DEV-00229</t>
        </is>
      </c>
      <c r="C293" s="66" t="n">
        <v>44940</v>
      </c>
      <c r="D293" s="65" t="inlineStr">
        <is>
          <t>2023-01</t>
        </is>
      </c>
      <c r="E293" s="65" t="inlineStr">
        <is>
          <t>2022-2023</t>
        </is>
      </c>
      <c r="F293" s="67" t="n">
        <v>2</v>
      </c>
      <c r="G293" s="65" t="inlineStr">
        <is>
          <t>Téléphone</t>
        </is>
      </c>
      <c r="H293" s="65" t="inlineStr">
        <is>
          <t>Bordeaux</t>
        </is>
      </c>
      <c r="I293" s="65" t="inlineStr">
        <is>
          <t>Karim Belkacem</t>
        </is>
      </c>
      <c r="J293" s="65" t="inlineStr">
        <is>
          <t>Accord obtenu</t>
        </is>
      </c>
      <c r="K293" s="70" t="n">
        <v>10</v>
      </c>
    </row>
    <row r="294">
      <c r="A294" s="65" t="inlineStr">
        <is>
          <t>REL-00293</t>
        </is>
      </c>
      <c r="B294" s="65" t="inlineStr">
        <is>
          <t>DEV-00230</t>
        </is>
      </c>
      <c r="C294" s="66" t="n">
        <v>44933</v>
      </c>
      <c r="D294" s="65" t="inlineStr">
        <is>
          <t>2023-01</t>
        </is>
      </c>
      <c r="E294" s="65" t="inlineStr">
        <is>
          <t>2022-2023</t>
        </is>
      </c>
      <c r="F294" s="67" t="n">
        <v>1</v>
      </c>
      <c r="G294" s="65" t="inlineStr">
        <is>
          <t>Email</t>
        </is>
      </c>
      <c r="H294" s="65" t="inlineStr">
        <is>
          <t>Bordeaux</t>
        </is>
      </c>
      <c r="I294" s="65" t="inlineStr">
        <is>
          <t>Sophie Marchand</t>
        </is>
      </c>
      <c r="J294" s="65" t="inlineStr">
        <is>
          <t>Sans réponse</t>
        </is>
      </c>
      <c r="K294" s="70" t="n">
        <v>1.6</v>
      </c>
    </row>
    <row r="295">
      <c r="A295" s="65" t="inlineStr">
        <is>
          <t>REL-00294</t>
        </is>
      </c>
      <c r="B295" s="65" t="inlineStr">
        <is>
          <t>DEV-00231</t>
        </is>
      </c>
      <c r="C295" s="66" t="n">
        <v>44925</v>
      </c>
      <c r="D295" s="65" t="inlineStr">
        <is>
          <t>2022-12</t>
        </is>
      </c>
      <c r="E295" s="65" t="inlineStr">
        <is>
          <t>2022-2023</t>
        </is>
      </c>
      <c r="F295" s="67" t="n">
        <v>1</v>
      </c>
      <c r="G295" s="65" t="inlineStr">
        <is>
          <t>Email</t>
        </is>
      </c>
      <c r="H295" s="65" t="inlineStr">
        <is>
          <t>Toulouse</t>
        </is>
      </c>
      <c r="I295" s="65" t="inlineStr">
        <is>
          <t>Julien Fabre</t>
        </is>
      </c>
      <c r="J295" s="65" t="inlineStr">
        <is>
          <t>Sans réponse</t>
        </is>
      </c>
      <c r="K295" s="70" t="n">
        <v>4</v>
      </c>
    </row>
    <row r="296">
      <c r="A296" s="65" t="inlineStr">
        <is>
          <t>REL-00295</t>
        </is>
      </c>
      <c r="B296" s="65" t="inlineStr">
        <is>
          <t>DEV-00231</t>
        </is>
      </c>
      <c r="C296" s="66" t="n">
        <v>44937</v>
      </c>
      <c r="D296" s="65" t="inlineStr">
        <is>
          <t>2023-01</t>
        </is>
      </c>
      <c r="E296" s="65" t="inlineStr">
        <is>
          <t>2022-2023</t>
        </is>
      </c>
      <c r="F296" s="67" t="n">
        <v>2</v>
      </c>
      <c r="G296" s="65" t="inlineStr">
        <is>
          <t>Email</t>
        </is>
      </c>
      <c r="H296" s="65" t="inlineStr">
        <is>
          <t>Toulouse</t>
        </is>
      </c>
      <c r="I296" s="65" t="inlineStr">
        <is>
          <t>Julien Fabre</t>
        </is>
      </c>
      <c r="J296" s="65" t="inlineStr">
        <is>
          <t>Négociation en cours</t>
        </is>
      </c>
      <c r="K296" s="70" t="n">
        <v>3</v>
      </c>
    </row>
    <row r="297">
      <c r="A297" s="65" t="inlineStr">
        <is>
          <t>REL-00296</t>
        </is>
      </c>
      <c r="B297" s="65" t="inlineStr">
        <is>
          <t>DEV-00232</t>
        </is>
      </c>
      <c r="C297" s="66" t="n">
        <v>44925</v>
      </c>
      <c r="D297" s="65" t="inlineStr">
        <is>
          <t>2022-12</t>
        </is>
      </c>
      <c r="E297" s="65" t="inlineStr">
        <is>
          <t>2022-2023</t>
        </is>
      </c>
      <c r="F297" s="67" t="n">
        <v>1</v>
      </c>
      <c r="G297" s="65" t="inlineStr">
        <is>
          <t>Téléphone</t>
        </is>
      </c>
      <c r="H297" s="65" t="inlineStr">
        <is>
          <t>Bordeaux</t>
        </is>
      </c>
      <c r="I297" s="65" t="inlineStr">
        <is>
          <t>Karim Belkacem</t>
        </is>
      </c>
      <c r="J297" s="65" t="inlineStr">
        <is>
          <t>Accord obtenu</t>
        </is>
      </c>
      <c r="K297" s="70" t="n">
        <v>8.1</v>
      </c>
    </row>
    <row r="298">
      <c r="A298" s="65" t="inlineStr">
        <is>
          <t>REL-00297</t>
        </is>
      </c>
      <c r="B298" s="65" t="inlineStr">
        <is>
          <t>DEV-00233</t>
        </is>
      </c>
      <c r="C298" s="66" t="n">
        <v>44926</v>
      </c>
      <c r="D298" s="65" t="inlineStr">
        <is>
          <t>2022-12</t>
        </is>
      </c>
      <c r="E298" s="65" t="inlineStr">
        <is>
          <t>2022-2023</t>
        </is>
      </c>
      <c r="F298" s="67" t="n">
        <v>1</v>
      </c>
      <c r="G298" s="65" t="inlineStr">
        <is>
          <t>Téléphone</t>
        </is>
      </c>
      <c r="H298" s="65" t="inlineStr">
        <is>
          <t>Bordeaux</t>
        </is>
      </c>
      <c r="I298" s="65" t="inlineStr">
        <is>
          <t>Sophie Marchand</t>
        </is>
      </c>
      <c r="J298" s="65" t="inlineStr">
        <is>
          <t>Sans réponse</t>
        </is>
      </c>
      <c r="K298" s="70" t="n">
        <v>3.6</v>
      </c>
    </row>
    <row r="299">
      <c r="A299" s="65" t="inlineStr">
        <is>
          <t>REL-00298</t>
        </is>
      </c>
      <c r="B299" s="65" t="inlineStr">
        <is>
          <t>DEV-00233</t>
        </is>
      </c>
      <c r="C299" s="66" t="n">
        <v>44935</v>
      </c>
      <c r="D299" s="65" t="inlineStr">
        <is>
          <t>2023-01</t>
        </is>
      </c>
      <c r="E299" s="65" t="inlineStr">
        <is>
          <t>2022-2023</t>
        </is>
      </c>
      <c r="F299" s="67" t="n">
        <v>2</v>
      </c>
      <c r="G299" s="65" t="inlineStr">
        <is>
          <t>Téléphone</t>
        </is>
      </c>
      <c r="H299" s="65" t="inlineStr">
        <is>
          <t>Bordeaux</t>
        </is>
      </c>
      <c r="I299" s="65" t="inlineStr">
        <is>
          <t>Sophie Marchand</t>
        </is>
      </c>
      <c r="J299" s="65" t="inlineStr">
        <is>
          <t>Rappel demandé</t>
        </is>
      </c>
      <c r="K299" s="70" t="n">
        <v>8.800000000000001</v>
      </c>
    </row>
    <row r="300">
      <c r="A300" s="65" t="inlineStr">
        <is>
          <t>REL-00299</t>
        </is>
      </c>
      <c r="B300" s="65" t="inlineStr">
        <is>
          <t>DEV-00233</t>
        </is>
      </c>
      <c r="C300" s="66" t="n">
        <v>44944</v>
      </c>
      <c r="D300" s="65" t="inlineStr">
        <is>
          <t>2023-01</t>
        </is>
      </c>
      <c r="E300" s="65" t="inlineStr">
        <is>
          <t>2022-2023</t>
        </is>
      </c>
      <c r="F300" s="67" t="n">
        <v>3</v>
      </c>
      <c r="G300" s="65" t="inlineStr">
        <is>
          <t>Téléphone</t>
        </is>
      </c>
      <c r="H300" s="65" t="inlineStr">
        <is>
          <t>Bordeaux</t>
        </is>
      </c>
      <c r="I300" s="65" t="inlineStr">
        <is>
          <t>Sophie Marchand</t>
        </is>
      </c>
      <c r="J300" s="65" t="inlineStr">
        <is>
          <t>Accord obtenu</t>
        </is>
      </c>
      <c r="K300" s="70" t="n">
        <v>7.5</v>
      </c>
    </row>
    <row r="301">
      <c r="A301" s="65" t="inlineStr">
        <is>
          <t>REL-00300</t>
        </is>
      </c>
      <c r="B301" s="65" t="inlineStr">
        <is>
          <t>DEV-00235</t>
        </is>
      </c>
      <c r="C301" s="66" t="n">
        <v>44929</v>
      </c>
      <c r="D301" s="65" t="inlineStr">
        <is>
          <t>2023-01</t>
        </is>
      </c>
      <c r="E301" s="65" t="inlineStr">
        <is>
          <t>2022-2023</t>
        </is>
      </c>
      <c r="F301" s="67" t="n">
        <v>1</v>
      </c>
      <c r="G301" s="65" t="inlineStr">
        <is>
          <t>Email</t>
        </is>
      </c>
      <c r="H301" s="65" t="inlineStr">
        <is>
          <t>Bordeaux</t>
        </is>
      </c>
      <c r="I301" s="65" t="inlineStr">
        <is>
          <t>Sophie Marchand</t>
        </is>
      </c>
      <c r="J301" s="65" t="inlineStr">
        <is>
          <t>Refus signifié</t>
        </is>
      </c>
      <c r="K301" s="70" t="n">
        <v>2.3</v>
      </c>
    </row>
    <row r="302">
      <c r="A302" s="65" t="inlineStr">
        <is>
          <t>REL-00301</t>
        </is>
      </c>
      <c r="B302" s="65" t="inlineStr">
        <is>
          <t>DEV-00236</t>
        </is>
      </c>
      <c r="C302" s="66" t="n">
        <v>44928</v>
      </c>
      <c r="D302" s="65" t="inlineStr">
        <is>
          <t>2023-01</t>
        </is>
      </c>
      <c r="E302" s="65" t="inlineStr">
        <is>
          <t>2022-2023</t>
        </is>
      </c>
      <c r="F302" s="67" t="n">
        <v>1</v>
      </c>
      <c r="G302" s="65" t="inlineStr">
        <is>
          <t>Email</t>
        </is>
      </c>
      <c r="H302" s="65" t="inlineStr">
        <is>
          <t>Toulouse</t>
        </is>
      </c>
      <c r="I302" s="65" t="inlineStr">
        <is>
          <t>Julien Fabre</t>
        </is>
      </c>
      <c r="J302" s="65" t="inlineStr">
        <is>
          <t>Négociation en cours</t>
        </is>
      </c>
      <c r="K302" s="70" t="n">
        <v>1</v>
      </c>
    </row>
    <row r="303">
      <c r="A303" s="65" t="inlineStr">
        <is>
          <t>REL-00302</t>
        </is>
      </c>
      <c r="B303" s="65" t="inlineStr">
        <is>
          <t>DEV-00236</t>
        </is>
      </c>
      <c r="C303" s="66" t="n">
        <v>44934</v>
      </c>
      <c r="D303" s="65" t="inlineStr">
        <is>
          <t>2023-01</t>
        </is>
      </c>
      <c r="E303" s="65" t="inlineStr">
        <is>
          <t>2022-2023</t>
        </is>
      </c>
      <c r="F303" s="67" t="n">
        <v>2</v>
      </c>
      <c r="G303" s="65" t="inlineStr">
        <is>
          <t>Email</t>
        </is>
      </c>
      <c r="H303" s="65" t="inlineStr">
        <is>
          <t>Toulouse</t>
        </is>
      </c>
      <c r="I303" s="65" t="inlineStr">
        <is>
          <t>Julien Fabre</t>
        </is>
      </c>
      <c r="J303" s="65" t="inlineStr">
        <is>
          <t>Rappel demandé</t>
        </is>
      </c>
      <c r="K303" s="70" t="n">
        <v>2.7</v>
      </c>
    </row>
    <row r="304">
      <c r="A304" s="65" t="inlineStr">
        <is>
          <t>REL-00303</t>
        </is>
      </c>
      <c r="B304" s="65" t="inlineStr">
        <is>
          <t>DEV-00236</t>
        </is>
      </c>
      <c r="C304" s="66" t="n">
        <v>44948</v>
      </c>
      <c r="D304" s="65" t="inlineStr">
        <is>
          <t>2023-01</t>
        </is>
      </c>
      <c r="E304" s="65" t="inlineStr">
        <is>
          <t>2022-2023</t>
        </is>
      </c>
      <c r="F304" s="67" t="n">
        <v>3</v>
      </c>
      <c r="G304" s="65" t="inlineStr">
        <is>
          <t>Email</t>
        </is>
      </c>
      <c r="H304" s="65" t="inlineStr">
        <is>
          <t>Toulouse</t>
        </is>
      </c>
      <c r="I304" s="65" t="inlineStr">
        <is>
          <t>Julien Fabre</t>
        </is>
      </c>
      <c r="J304" s="65" t="inlineStr">
        <is>
          <t>Accord obtenu</t>
        </is>
      </c>
      <c r="K304" s="70" t="n">
        <v>4.8</v>
      </c>
    </row>
    <row r="305">
      <c r="A305" s="65" t="inlineStr">
        <is>
          <t>REL-00304</t>
        </is>
      </c>
      <c r="B305" s="65" t="inlineStr">
        <is>
          <t>DEV-00237</t>
        </is>
      </c>
      <c r="C305" s="66" t="n">
        <v>44936</v>
      </c>
      <c r="D305" s="65" t="inlineStr">
        <is>
          <t>2023-01</t>
        </is>
      </c>
      <c r="E305" s="65" t="inlineStr">
        <is>
          <t>2022-2023</t>
        </is>
      </c>
      <c r="F305" s="67" t="n">
        <v>1</v>
      </c>
      <c r="G305" s="65" t="inlineStr">
        <is>
          <t>Email</t>
        </is>
      </c>
      <c r="H305" s="65" t="inlineStr">
        <is>
          <t>Toulouse</t>
        </is>
      </c>
      <c r="I305" s="65" t="inlineStr">
        <is>
          <t>Julien Fabre</t>
        </is>
      </c>
      <c r="J305" s="65" t="inlineStr">
        <is>
          <t>Rappel demandé</t>
        </is>
      </c>
      <c r="K305" s="70" t="n">
        <v>2.4</v>
      </c>
    </row>
    <row r="306">
      <c r="A306" s="65" t="inlineStr">
        <is>
          <t>REL-00305</t>
        </is>
      </c>
      <c r="B306" s="65" t="inlineStr">
        <is>
          <t>DEV-00237</t>
        </is>
      </c>
      <c r="C306" s="66" t="n">
        <v>44946</v>
      </c>
      <c r="D306" s="65" t="inlineStr">
        <is>
          <t>2023-01</t>
        </is>
      </c>
      <c r="E306" s="65" t="inlineStr">
        <is>
          <t>2022-2023</t>
        </is>
      </c>
      <c r="F306" s="67" t="n">
        <v>2</v>
      </c>
      <c r="G306" s="65" t="inlineStr">
        <is>
          <t>Email</t>
        </is>
      </c>
      <c r="H306" s="65" t="inlineStr">
        <is>
          <t>Toulouse</t>
        </is>
      </c>
      <c r="I306" s="65" t="inlineStr">
        <is>
          <t>Julien Fabre</t>
        </is>
      </c>
      <c r="J306" s="65" t="inlineStr">
        <is>
          <t>Négociation en cours</t>
        </is>
      </c>
      <c r="K306" s="70" t="n">
        <v>1</v>
      </c>
    </row>
    <row r="307">
      <c r="A307" s="65" t="inlineStr">
        <is>
          <t>REL-00306</t>
        </is>
      </c>
      <c r="B307" s="65" t="inlineStr">
        <is>
          <t>DEV-00238</t>
        </is>
      </c>
      <c r="C307" s="66" t="n">
        <v>44935</v>
      </c>
      <c r="D307" s="65" t="inlineStr">
        <is>
          <t>2023-01</t>
        </is>
      </c>
      <c r="E307" s="65" t="inlineStr">
        <is>
          <t>2022-2023</t>
        </is>
      </c>
      <c r="F307" s="67" t="n">
        <v>1</v>
      </c>
      <c r="G307" s="65" t="inlineStr">
        <is>
          <t>Email</t>
        </is>
      </c>
      <c r="H307" s="65" t="inlineStr">
        <is>
          <t>Toulouse</t>
        </is>
      </c>
      <c r="I307" s="65" t="inlineStr">
        <is>
          <t>Julien Fabre</t>
        </is>
      </c>
      <c r="J307" s="65" t="inlineStr">
        <is>
          <t>Sans réponse</t>
        </is>
      </c>
      <c r="K307" s="70" t="n">
        <v>2.6</v>
      </c>
    </row>
    <row r="308">
      <c r="A308" s="65" t="inlineStr">
        <is>
          <t>REL-00307</t>
        </is>
      </c>
      <c r="B308" s="65" t="inlineStr">
        <is>
          <t>DEV-00239</t>
        </is>
      </c>
      <c r="C308" s="66" t="n">
        <v>44932</v>
      </c>
      <c r="D308" s="65" t="inlineStr">
        <is>
          <t>2023-01</t>
        </is>
      </c>
      <c r="E308" s="65" t="inlineStr">
        <is>
          <t>2022-2023</t>
        </is>
      </c>
      <c r="F308" s="67" t="n">
        <v>1</v>
      </c>
      <c r="G308" s="65" t="inlineStr">
        <is>
          <t>Email</t>
        </is>
      </c>
      <c r="H308" s="65" t="inlineStr">
        <is>
          <t>Toulouse</t>
        </is>
      </c>
      <c r="I308" s="65" t="inlineStr">
        <is>
          <t>Julien Fabre</t>
        </is>
      </c>
      <c r="J308" s="65" t="inlineStr">
        <is>
          <t>Négociation en cours</t>
        </is>
      </c>
      <c r="K308" s="70" t="n">
        <v>5</v>
      </c>
    </row>
    <row r="309">
      <c r="A309" s="65" t="inlineStr">
        <is>
          <t>REL-00308</t>
        </is>
      </c>
      <c r="B309" s="65" t="inlineStr">
        <is>
          <t>DEV-00239</t>
        </is>
      </c>
      <c r="C309" s="66" t="n">
        <v>44940</v>
      </c>
      <c r="D309" s="65" t="inlineStr">
        <is>
          <t>2023-01</t>
        </is>
      </c>
      <c r="E309" s="65" t="inlineStr">
        <is>
          <t>2022-2023</t>
        </is>
      </c>
      <c r="F309" s="67" t="n">
        <v>2</v>
      </c>
      <c r="G309" s="65" t="inlineStr">
        <is>
          <t>Email</t>
        </is>
      </c>
      <c r="H309" s="65" t="inlineStr">
        <is>
          <t>Toulouse</t>
        </is>
      </c>
      <c r="I309" s="65" t="inlineStr">
        <is>
          <t>Julien Fabre</t>
        </is>
      </c>
      <c r="J309" s="65" t="inlineStr">
        <is>
          <t>Rappel demandé</t>
        </is>
      </c>
      <c r="K309" s="70" t="n">
        <v>4</v>
      </c>
    </row>
    <row r="310">
      <c r="A310" s="65" t="inlineStr">
        <is>
          <t>REL-00309</t>
        </is>
      </c>
      <c r="B310" s="65" t="inlineStr">
        <is>
          <t>DEV-00240</t>
        </is>
      </c>
      <c r="C310" s="66" t="n">
        <v>44937</v>
      </c>
      <c r="D310" s="65" t="inlineStr">
        <is>
          <t>2023-01</t>
        </is>
      </c>
      <c r="E310" s="65" t="inlineStr">
        <is>
          <t>2022-2023</t>
        </is>
      </c>
      <c r="F310" s="67" t="n">
        <v>1</v>
      </c>
      <c r="G310" s="65" t="inlineStr">
        <is>
          <t>Email</t>
        </is>
      </c>
      <c r="H310" s="65" t="inlineStr">
        <is>
          <t>Bordeaux</t>
        </is>
      </c>
      <c r="I310" s="65" t="inlineStr">
        <is>
          <t>Sophie Marchand</t>
        </is>
      </c>
      <c r="J310" s="65" t="inlineStr">
        <is>
          <t>Refus signifié</t>
        </is>
      </c>
      <c r="K310" s="70" t="n">
        <v>4.8</v>
      </c>
    </row>
    <row r="311">
      <c r="A311" s="65" t="inlineStr">
        <is>
          <t>REL-00310</t>
        </is>
      </c>
      <c r="B311" s="65" t="inlineStr">
        <is>
          <t>DEV-00241</t>
        </is>
      </c>
      <c r="C311" s="66" t="n">
        <v>44933</v>
      </c>
      <c r="D311" s="65" t="inlineStr">
        <is>
          <t>2023-01</t>
        </is>
      </c>
      <c r="E311" s="65" t="inlineStr">
        <is>
          <t>2022-2023</t>
        </is>
      </c>
      <c r="F311" s="67" t="n">
        <v>1</v>
      </c>
      <c r="G311" s="65" t="inlineStr">
        <is>
          <t>Téléphone</t>
        </is>
      </c>
      <c r="H311" s="65" t="inlineStr">
        <is>
          <t>Toulouse</t>
        </is>
      </c>
      <c r="I311" s="65" t="inlineStr">
        <is>
          <t>Julien Fabre</t>
        </is>
      </c>
      <c r="J311" s="65" t="inlineStr">
        <is>
          <t>Rappel demandé</t>
        </is>
      </c>
      <c r="K311" s="70" t="n">
        <v>8.9</v>
      </c>
    </row>
    <row r="312">
      <c r="A312" s="65" t="inlineStr">
        <is>
          <t>REL-00311</t>
        </is>
      </c>
      <c r="B312" s="65" t="inlineStr">
        <is>
          <t>DEV-00241</t>
        </is>
      </c>
      <c r="C312" s="66" t="n">
        <v>44941</v>
      </c>
      <c r="D312" s="65" t="inlineStr">
        <is>
          <t>2023-01</t>
        </is>
      </c>
      <c r="E312" s="65" t="inlineStr">
        <is>
          <t>2022-2023</t>
        </is>
      </c>
      <c r="F312" s="67" t="n">
        <v>2</v>
      </c>
      <c r="G312" s="65" t="inlineStr">
        <is>
          <t>Téléphone</t>
        </is>
      </c>
      <c r="H312" s="65" t="inlineStr">
        <is>
          <t>Toulouse</t>
        </is>
      </c>
      <c r="I312" s="65" t="inlineStr">
        <is>
          <t>Julien Fabre</t>
        </is>
      </c>
      <c r="J312" s="65" t="inlineStr">
        <is>
          <t>Rappel demandé</t>
        </is>
      </c>
      <c r="K312" s="70" t="n">
        <v>2.7</v>
      </c>
    </row>
    <row r="313">
      <c r="A313" s="65" t="inlineStr">
        <is>
          <t>REL-00312</t>
        </is>
      </c>
      <c r="B313" s="65" t="inlineStr">
        <is>
          <t>DEV-00241</t>
        </is>
      </c>
      <c r="C313" s="66" t="n">
        <v>44947</v>
      </c>
      <c r="D313" s="65" t="inlineStr">
        <is>
          <t>2023-01</t>
        </is>
      </c>
      <c r="E313" s="65" t="inlineStr">
        <is>
          <t>2022-2023</t>
        </is>
      </c>
      <c r="F313" s="67" t="n">
        <v>3</v>
      </c>
      <c r="G313" s="65" t="inlineStr">
        <is>
          <t>Email</t>
        </is>
      </c>
      <c r="H313" s="65" t="inlineStr">
        <is>
          <t>Toulouse</t>
        </is>
      </c>
      <c r="I313" s="65" t="inlineStr">
        <is>
          <t>Julien Fabre</t>
        </is>
      </c>
      <c r="J313" s="65" t="inlineStr">
        <is>
          <t>Accord obtenu</t>
        </is>
      </c>
      <c r="K313" s="70" t="n">
        <v>3</v>
      </c>
    </row>
    <row r="314">
      <c r="A314" s="65" t="inlineStr">
        <is>
          <t>REL-00313</t>
        </is>
      </c>
      <c r="B314" s="65" t="inlineStr">
        <is>
          <t>DEV-00242</t>
        </is>
      </c>
      <c r="C314" s="66" t="n">
        <v>44937</v>
      </c>
      <c r="D314" s="65" t="inlineStr">
        <is>
          <t>2023-01</t>
        </is>
      </c>
      <c r="E314" s="65" t="inlineStr">
        <is>
          <t>2022-2023</t>
        </is>
      </c>
      <c r="F314" s="67" t="n">
        <v>1</v>
      </c>
      <c r="G314" s="65" t="inlineStr">
        <is>
          <t>Téléphone</t>
        </is>
      </c>
      <c r="H314" s="65" t="inlineStr">
        <is>
          <t>Bordeaux</t>
        </is>
      </c>
      <c r="I314" s="65" t="inlineStr">
        <is>
          <t>Karim Belkacem</t>
        </is>
      </c>
      <c r="J314" s="65" t="inlineStr">
        <is>
          <t>Sans réponse</t>
        </is>
      </c>
      <c r="K314" s="70" t="n">
        <v>9.1</v>
      </c>
    </row>
    <row r="315">
      <c r="A315" s="65" t="inlineStr">
        <is>
          <t>REL-00314</t>
        </is>
      </c>
      <c r="B315" s="65" t="inlineStr">
        <is>
          <t>DEV-00242</t>
        </is>
      </c>
      <c r="C315" s="66" t="n">
        <v>44950</v>
      </c>
      <c r="D315" s="65" t="inlineStr">
        <is>
          <t>2023-01</t>
        </is>
      </c>
      <c r="E315" s="65" t="inlineStr">
        <is>
          <t>2022-2023</t>
        </is>
      </c>
      <c r="F315" s="67" t="n">
        <v>2</v>
      </c>
      <c r="G315" s="65" t="inlineStr">
        <is>
          <t>Téléphone</t>
        </is>
      </c>
      <c r="H315" s="65" t="inlineStr">
        <is>
          <t>Bordeaux</t>
        </is>
      </c>
      <c r="I315" s="65" t="inlineStr">
        <is>
          <t>Karim Belkacem</t>
        </is>
      </c>
      <c r="J315" s="65" t="inlineStr">
        <is>
          <t>Sans réponse</t>
        </is>
      </c>
      <c r="K315" s="70" t="n">
        <v>11.7</v>
      </c>
    </row>
    <row r="316">
      <c r="A316" s="65" t="inlineStr">
        <is>
          <t>REL-00315</t>
        </is>
      </c>
      <c r="B316" s="65" t="inlineStr">
        <is>
          <t>DEV-00243</t>
        </is>
      </c>
      <c r="C316" s="66" t="n">
        <v>44936</v>
      </c>
      <c r="D316" s="65" t="inlineStr">
        <is>
          <t>2023-01</t>
        </is>
      </c>
      <c r="E316" s="65" t="inlineStr">
        <is>
          <t>2022-2023</t>
        </is>
      </c>
      <c r="F316" s="67" t="n">
        <v>1</v>
      </c>
      <c r="G316" s="65" t="inlineStr">
        <is>
          <t>Email</t>
        </is>
      </c>
      <c r="H316" s="65" t="inlineStr">
        <is>
          <t>Bordeaux</t>
        </is>
      </c>
      <c r="I316" s="65" t="inlineStr">
        <is>
          <t>Karim Belkacem</t>
        </is>
      </c>
      <c r="J316" s="65" t="inlineStr">
        <is>
          <t>Injoignable</t>
        </is>
      </c>
      <c r="K316" s="70" t="n">
        <v>1.6</v>
      </c>
    </row>
    <row r="317">
      <c r="A317" s="65" t="inlineStr">
        <is>
          <t>REL-00316</t>
        </is>
      </c>
      <c r="B317" s="65" t="inlineStr">
        <is>
          <t>DEV-00243</t>
        </is>
      </c>
      <c r="C317" s="66" t="n">
        <v>44941</v>
      </c>
      <c r="D317" s="65" t="inlineStr">
        <is>
          <t>2023-01</t>
        </is>
      </c>
      <c r="E317" s="65" t="inlineStr">
        <is>
          <t>2022-2023</t>
        </is>
      </c>
      <c r="F317" s="67" t="n">
        <v>2</v>
      </c>
      <c r="G317" s="65" t="inlineStr">
        <is>
          <t>Email</t>
        </is>
      </c>
      <c r="H317" s="65" t="inlineStr">
        <is>
          <t>Bordeaux</t>
        </is>
      </c>
      <c r="I317" s="65" t="inlineStr">
        <is>
          <t>Karim Belkacem</t>
        </is>
      </c>
      <c r="J317" s="65" t="inlineStr">
        <is>
          <t>Refus signifié</t>
        </is>
      </c>
      <c r="K317" s="70" t="n">
        <v>3.4</v>
      </c>
    </row>
    <row r="318">
      <c r="A318" s="65" t="inlineStr">
        <is>
          <t>REL-00317</t>
        </is>
      </c>
      <c r="B318" s="65" t="inlineStr">
        <is>
          <t>DEV-00244</t>
        </is>
      </c>
      <c r="C318" s="66" t="n">
        <v>44935</v>
      </c>
      <c r="D318" s="65" t="inlineStr">
        <is>
          <t>2023-01</t>
        </is>
      </c>
      <c r="E318" s="65" t="inlineStr">
        <is>
          <t>2022-2023</t>
        </is>
      </c>
      <c r="F318" s="67" t="n">
        <v>1</v>
      </c>
      <c r="G318" s="65" t="inlineStr">
        <is>
          <t>Email</t>
        </is>
      </c>
      <c r="H318" s="65" t="inlineStr">
        <is>
          <t>Toulouse</t>
        </is>
      </c>
      <c r="I318" s="65" t="inlineStr">
        <is>
          <t>Julien Fabre</t>
        </is>
      </c>
      <c r="J318" s="65" t="inlineStr">
        <is>
          <t>Sans réponse</t>
        </is>
      </c>
      <c r="K318" s="70" t="n">
        <v>3.7</v>
      </c>
    </row>
    <row r="319">
      <c r="A319" s="65" t="inlineStr">
        <is>
          <t>REL-00318</t>
        </is>
      </c>
      <c r="B319" s="65" t="inlineStr">
        <is>
          <t>DEV-00247</t>
        </is>
      </c>
      <c r="C319" s="66" t="n">
        <v>44938</v>
      </c>
      <c r="D319" s="65" t="inlineStr">
        <is>
          <t>2023-01</t>
        </is>
      </c>
      <c r="E319" s="65" t="inlineStr">
        <is>
          <t>2022-2023</t>
        </is>
      </c>
      <c r="F319" s="67" t="n">
        <v>1</v>
      </c>
      <c r="G319" s="65" t="inlineStr">
        <is>
          <t>Email</t>
        </is>
      </c>
      <c r="H319" s="65" t="inlineStr">
        <is>
          <t>Bordeaux</t>
        </is>
      </c>
      <c r="I319" s="65" t="inlineStr">
        <is>
          <t>Karim Belkacem</t>
        </is>
      </c>
      <c r="J319" s="65" t="inlineStr">
        <is>
          <t>Rappel demandé</t>
        </is>
      </c>
      <c r="K319" s="70" t="n">
        <v>2.8</v>
      </c>
    </row>
    <row r="320">
      <c r="A320" s="65" t="inlineStr">
        <is>
          <t>REL-00319</t>
        </is>
      </c>
      <c r="B320" s="65" t="inlineStr">
        <is>
          <t>DEV-00247</t>
        </is>
      </c>
      <c r="C320" s="66" t="n">
        <v>44945</v>
      </c>
      <c r="D320" s="65" t="inlineStr">
        <is>
          <t>2023-01</t>
        </is>
      </c>
      <c r="E320" s="65" t="inlineStr">
        <is>
          <t>2022-2023</t>
        </is>
      </c>
      <c r="F320" s="67" t="n">
        <v>2</v>
      </c>
      <c r="G320" s="65" t="inlineStr">
        <is>
          <t>Email</t>
        </is>
      </c>
      <c r="H320" s="65" t="inlineStr">
        <is>
          <t>Bordeaux</t>
        </is>
      </c>
      <c r="I320" s="65" t="inlineStr">
        <is>
          <t>Karim Belkacem</t>
        </is>
      </c>
      <c r="J320" s="65" t="inlineStr">
        <is>
          <t>Accord obtenu</t>
        </is>
      </c>
      <c r="K320" s="70" t="n">
        <v>1.3</v>
      </c>
    </row>
    <row r="321">
      <c r="A321" s="65" t="inlineStr">
        <is>
          <t>REL-00320</t>
        </is>
      </c>
      <c r="B321" s="65" t="inlineStr">
        <is>
          <t>DEV-00248</t>
        </is>
      </c>
      <c r="C321" s="66" t="n">
        <v>44936</v>
      </c>
      <c r="D321" s="65" t="inlineStr">
        <is>
          <t>2023-01</t>
        </is>
      </c>
      <c r="E321" s="65" t="inlineStr">
        <is>
          <t>2022-2023</t>
        </is>
      </c>
      <c r="F321" s="67" t="n">
        <v>1</v>
      </c>
      <c r="G321" s="65" t="inlineStr">
        <is>
          <t>Téléphone</t>
        </is>
      </c>
      <c r="H321" s="65" t="inlineStr">
        <is>
          <t>Bordeaux</t>
        </is>
      </c>
      <c r="I321" s="65" t="inlineStr">
        <is>
          <t>Sophie Marchand</t>
        </is>
      </c>
      <c r="J321" s="65" t="inlineStr">
        <is>
          <t>Sans réponse</t>
        </is>
      </c>
      <c r="K321" s="70" t="n">
        <v>12.6</v>
      </c>
    </row>
    <row r="322">
      <c r="A322" s="65" t="inlineStr">
        <is>
          <t>REL-00321</t>
        </is>
      </c>
      <c r="B322" s="65" t="inlineStr">
        <is>
          <t>DEV-00248</t>
        </is>
      </c>
      <c r="C322" s="66" t="n">
        <v>44948</v>
      </c>
      <c r="D322" s="65" t="inlineStr">
        <is>
          <t>2023-01</t>
        </is>
      </c>
      <c r="E322" s="65" t="inlineStr">
        <is>
          <t>2022-2023</t>
        </is>
      </c>
      <c r="F322" s="67" t="n">
        <v>2</v>
      </c>
      <c r="G322" s="65" t="inlineStr">
        <is>
          <t>SMS</t>
        </is>
      </c>
      <c r="H322" s="65" t="inlineStr">
        <is>
          <t>Bordeaux</t>
        </is>
      </c>
      <c r="I322" s="65" t="inlineStr">
        <is>
          <t>Sophie Marchand</t>
        </is>
      </c>
      <c r="J322" s="65" t="inlineStr">
        <is>
          <t>Accord obtenu</t>
        </is>
      </c>
      <c r="K322" s="70" t="n">
        <v>1.1</v>
      </c>
    </row>
    <row r="323">
      <c r="A323" s="65" t="inlineStr">
        <is>
          <t>REL-00322</t>
        </is>
      </c>
      <c r="B323" s="65" t="inlineStr">
        <is>
          <t>DEV-00250</t>
        </is>
      </c>
      <c r="C323" s="66" t="n">
        <v>44938</v>
      </c>
      <c r="D323" s="65" t="inlineStr">
        <is>
          <t>2023-01</t>
        </is>
      </c>
      <c r="E323" s="65" t="inlineStr">
        <is>
          <t>2022-2023</t>
        </is>
      </c>
      <c r="F323" s="67" t="n">
        <v>1</v>
      </c>
      <c r="G323" s="65" t="inlineStr">
        <is>
          <t>Email</t>
        </is>
      </c>
      <c r="H323" s="65" t="inlineStr">
        <is>
          <t>Bordeaux</t>
        </is>
      </c>
      <c r="I323" s="65" t="inlineStr">
        <is>
          <t>Sophie Marchand</t>
        </is>
      </c>
      <c r="J323" s="65" t="inlineStr">
        <is>
          <t>Sans réponse</t>
        </is>
      </c>
      <c r="K323" s="70" t="n">
        <v>1.7</v>
      </c>
    </row>
    <row r="324">
      <c r="A324" s="65" t="inlineStr">
        <is>
          <t>REL-00323</t>
        </is>
      </c>
      <c r="B324" s="65" t="inlineStr">
        <is>
          <t>DEV-00250</t>
        </is>
      </c>
      <c r="C324" s="66" t="n">
        <v>44943</v>
      </c>
      <c r="D324" s="65" t="inlineStr">
        <is>
          <t>2023-01</t>
        </is>
      </c>
      <c r="E324" s="65" t="inlineStr">
        <is>
          <t>2022-2023</t>
        </is>
      </c>
      <c r="F324" s="67" t="n">
        <v>2</v>
      </c>
      <c r="G324" s="65" t="inlineStr">
        <is>
          <t>Email</t>
        </is>
      </c>
      <c r="H324" s="65" t="inlineStr">
        <is>
          <t>Bordeaux</t>
        </is>
      </c>
      <c r="I324" s="65" t="inlineStr">
        <is>
          <t>Sophie Marchand</t>
        </is>
      </c>
      <c r="J324" s="65" t="inlineStr">
        <is>
          <t>Sans réponse</t>
        </is>
      </c>
      <c r="K324" s="70" t="n">
        <v>3.9</v>
      </c>
    </row>
    <row r="325">
      <c r="A325" s="65" t="inlineStr">
        <is>
          <t>REL-00324</t>
        </is>
      </c>
      <c r="B325" s="65" t="inlineStr">
        <is>
          <t>DEV-00251</t>
        </is>
      </c>
      <c r="C325" s="66" t="n">
        <v>44946</v>
      </c>
      <c r="D325" s="65" t="inlineStr">
        <is>
          <t>2023-01</t>
        </is>
      </c>
      <c r="E325" s="65" t="inlineStr">
        <is>
          <t>2022-2023</t>
        </is>
      </c>
      <c r="F325" s="67" t="n">
        <v>1</v>
      </c>
      <c r="G325" s="65" t="inlineStr">
        <is>
          <t>Email</t>
        </is>
      </c>
      <c r="H325" s="65" t="inlineStr">
        <is>
          <t>Bordeaux</t>
        </is>
      </c>
      <c r="I325" s="65" t="inlineStr">
        <is>
          <t>Karim Belkacem</t>
        </is>
      </c>
      <c r="J325" s="65" t="inlineStr">
        <is>
          <t>Injoignable</t>
        </is>
      </c>
      <c r="K325" s="70" t="n">
        <v>4.5</v>
      </c>
    </row>
    <row r="326">
      <c r="A326" s="65" t="inlineStr">
        <is>
          <t>REL-00325</t>
        </is>
      </c>
      <c r="B326" s="65" t="inlineStr">
        <is>
          <t>DEV-00252</t>
        </is>
      </c>
      <c r="C326" s="66" t="n">
        <v>44939</v>
      </c>
      <c r="D326" s="65" t="inlineStr">
        <is>
          <t>2023-01</t>
        </is>
      </c>
      <c r="E326" s="65" t="inlineStr">
        <is>
          <t>2022-2023</t>
        </is>
      </c>
      <c r="F326" s="67" t="n">
        <v>1</v>
      </c>
      <c r="G326" s="65" t="inlineStr">
        <is>
          <t>Téléphone</t>
        </is>
      </c>
      <c r="H326" s="65" t="inlineStr">
        <is>
          <t>Bordeaux</t>
        </is>
      </c>
      <c r="I326" s="65" t="inlineStr">
        <is>
          <t>Sophie Marchand</t>
        </is>
      </c>
      <c r="J326" s="65" t="inlineStr">
        <is>
          <t>Négociation en cours</t>
        </is>
      </c>
      <c r="K326" s="70" t="n">
        <v>6.2</v>
      </c>
    </row>
    <row r="327">
      <c r="A327" s="65" t="inlineStr">
        <is>
          <t>REL-00326</t>
        </is>
      </c>
      <c r="B327" s="65" t="inlineStr">
        <is>
          <t>DEV-00252</t>
        </is>
      </c>
      <c r="C327" s="66" t="n">
        <v>44951</v>
      </c>
      <c r="D327" s="65" t="inlineStr">
        <is>
          <t>2023-01</t>
        </is>
      </c>
      <c r="E327" s="65" t="inlineStr">
        <is>
          <t>2022-2023</t>
        </is>
      </c>
      <c r="F327" s="67" t="n">
        <v>2</v>
      </c>
      <c r="G327" s="65" t="inlineStr">
        <is>
          <t>Email</t>
        </is>
      </c>
      <c r="H327" s="65" t="inlineStr">
        <is>
          <t>Bordeaux</t>
        </is>
      </c>
      <c r="I327" s="65" t="inlineStr">
        <is>
          <t>Sophie Marchand</t>
        </is>
      </c>
      <c r="J327" s="65" t="inlineStr">
        <is>
          <t>Rappel demandé</t>
        </is>
      </c>
      <c r="K327" s="70" t="n">
        <v>1.8</v>
      </c>
    </row>
    <row r="328">
      <c r="A328" s="65" t="inlineStr">
        <is>
          <t>REL-00327</t>
        </is>
      </c>
      <c r="B328" s="65" t="inlineStr">
        <is>
          <t>DEV-00253</t>
        </is>
      </c>
      <c r="C328" s="66" t="n">
        <v>44943</v>
      </c>
      <c r="D328" s="65" t="inlineStr">
        <is>
          <t>2023-01</t>
        </is>
      </c>
      <c r="E328" s="65" t="inlineStr">
        <is>
          <t>2022-2023</t>
        </is>
      </c>
      <c r="F328" s="67" t="n">
        <v>1</v>
      </c>
      <c r="G328" s="65" t="inlineStr">
        <is>
          <t>Téléphone</t>
        </is>
      </c>
      <c r="H328" s="65" t="inlineStr">
        <is>
          <t>Bordeaux</t>
        </is>
      </c>
      <c r="I328" s="65" t="inlineStr">
        <is>
          <t>Karim Belkacem</t>
        </is>
      </c>
      <c r="J328" s="65" t="inlineStr">
        <is>
          <t>Sans réponse</t>
        </is>
      </c>
      <c r="K328" s="70" t="n">
        <v>9.199999999999999</v>
      </c>
    </row>
    <row r="329">
      <c r="A329" s="65" t="inlineStr">
        <is>
          <t>REL-00328</t>
        </is>
      </c>
      <c r="B329" s="65" t="inlineStr">
        <is>
          <t>DEV-00253</t>
        </is>
      </c>
      <c r="C329" s="66" t="n">
        <v>44952</v>
      </c>
      <c r="D329" s="65" t="inlineStr">
        <is>
          <t>2023-01</t>
        </is>
      </c>
      <c r="E329" s="65" t="inlineStr">
        <is>
          <t>2022-2023</t>
        </is>
      </c>
      <c r="F329" s="67" t="n">
        <v>2</v>
      </c>
      <c r="G329" s="65" t="inlineStr">
        <is>
          <t>SMS</t>
        </is>
      </c>
      <c r="H329" s="65" t="inlineStr">
        <is>
          <t>Bordeaux</t>
        </is>
      </c>
      <c r="I329" s="65" t="inlineStr">
        <is>
          <t>Karim Belkacem</t>
        </is>
      </c>
      <c r="J329" s="65" t="inlineStr">
        <is>
          <t>Accord obtenu</t>
        </is>
      </c>
      <c r="K329" s="70" t="n">
        <v>3.7</v>
      </c>
    </row>
    <row r="330">
      <c r="A330" s="65" t="inlineStr">
        <is>
          <t>REL-00329</t>
        </is>
      </c>
      <c r="B330" s="65" t="inlineStr">
        <is>
          <t>DEV-00255</t>
        </is>
      </c>
      <c r="C330" s="66" t="n">
        <v>44948</v>
      </c>
      <c r="D330" s="65" t="inlineStr">
        <is>
          <t>2023-01</t>
        </is>
      </c>
      <c r="E330" s="65" t="inlineStr">
        <is>
          <t>2022-2023</t>
        </is>
      </c>
      <c r="F330" s="67" t="n">
        <v>1</v>
      </c>
      <c r="G330" s="65" t="inlineStr">
        <is>
          <t>Email</t>
        </is>
      </c>
      <c r="H330" s="65" t="inlineStr">
        <is>
          <t>Toulouse</t>
        </is>
      </c>
      <c r="I330" s="65" t="inlineStr">
        <is>
          <t>Julien Fabre</t>
        </is>
      </c>
      <c r="J330" s="65" t="inlineStr">
        <is>
          <t>Refus signifié</t>
        </is>
      </c>
      <c r="K330" s="70" t="n">
        <v>4.2</v>
      </c>
    </row>
    <row r="331">
      <c r="A331" s="65" t="inlineStr">
        <is>
          <t>REL-00330</t>
        </is>
      </c>
      <c r="B331" s="65" t="inlineStr">
        <is>
          <t>DEV-00256</t>
        </is>
      </c>
      <c r="C331" s="66" t="n">
        <v>44947</v>
      </c>
      <c r="D331" s="65" t="inlineStr">
        <is>
          <t>2023-01</t>
        </is>
      </c>
      <c r="E331" s="65" t="inlineStr">
        <is>
          <t>2022-2023</t>
        </is>
      </c>
      <c r="F331" s="67" t="n">
        <v>1</v>
      </c>
      <c r="G331" s="65" t="inlineStr">
        <is>
          <t>Email</t>
        </is>
      </c>
      <c r="H331" s="65" t="inlineStr">
        <is>
          <t>Toulouse</t>
        </is>
      </c>
      <c r="I331" s="65" t="inlineStr">
        <is>
          <t>Julien Fabre</t>
        </is>
      </c>
      <c r="J331" s="65" t="inlineStr">
        <is>
          <t>Injoignable</t>
        </is>
      </c>
      <c r="K331" s="70" t="n">
        <v>3.5</v>
      </c>
    </row>
    <row r="332">
      <c r="A332" s="65" t="inlineStr">
        <is>
          <t>REL-00331</t>
        </is>
      </c>
      <c r="B332" s="65" t="inlineStr">
        <is>
          <t>DEV-00256</t>
        </is>
      </c>
      <c r="C332" s="66" t="n">
        <v>44957</v>
      </c>
      <c r="D332" s="65" t="inlineStr">
        <is>
          <t>2023-01</t>
        </is>
      </c>
      <c r="E332" s="65" t="inlineStr">
        <is>
          <t>2022-2023</t>
        </is>
      </c>
      <c r="F332" s="67" t="n">
        <v>2</v>
      </c>
      <c r="G332" s="65" t="inlineStr">
        <is>
          <t>Email</t>
        </is>
      </c>
      <c r="H332" s="65" t="inlineStr">
        <is>
          <t>Toulouse</t>
        </is>
      </c>
      <c r="I332" s="65" t="inlineStr">
        <is>
          <t>Julien Fabre</t>
        </is>
      </c>
      <c r="J332" s="65" t="inlineStr">
        <is>
          <t>Accord obtenu</t>
        </is>
      </c>
      <c r="K332" s="70" t="n">
        <v>3.6</v>
      </c>
    </row>
    <row r="333">
      <c r="A333" s="65" t="inlineStr">
        <is>
          <t>REL-00332</t>
        </is>
      </c>
      <c r="B333" s="65" t="inlineStr">
        <is>
          <t>DEV-00257</t>
        </is>
      </c>
      <c r="C333" s="66" t="n">
        <v>44946</v>
      </c>
      <c r="D333" s="65" t="inlineStr">
        <is>
          <t>2023-01</t>
        </is>
      </c>
      <c r="E333" s="65" t="inlineStr">
        <is>
          <t>2022-2023</t>
        </is>
      </c>
      <c r="F333" s="67" t="n">
        <v>1</v>
      </c>
      <c r="G333" s="65" t="inlineStr">
        <is>
          <t>Email</t>
        </is>
      </c>
      <c r="H333" s="65" t="inlineStr">
        <is>
          <t>Toulouse</t>
        </is>
      </c>
      <c r="I333" s="65" t="inlineStr">
        <is>
          <t>Julien Fabre</t>
        </is>
      </c>
      <c r="J333" s="65" t="inlineStr">
        <is>
          <t>Rappel demandé</t>
        </is>
      </c>
      <c r="K333" s="70" t="n">
        <v>4.9</v>
      </c>
    </row>
    <row r="334">
      <c r="A334" s="65" t="inlineStr">
        <is>
          <t>REL-00333</t>
        </is>
      </c>
      <c r="B334" s="65" t="inlineStr">
        <is>
          <t>DEV-00257</t>
        </is>
      </c>
      <c r="C334" s="66" t="n">
        <v>44959</v>
      </c>
      <c r="D334" s="65" t="inlineStr">
        <is>
          <t>2023-02</t>
        </is>
      </c>
      <c r="E334" s="65" t="inlineStr">
        <is>
          <t>2022-2023</t>
        </is>
      </c>
      <c r="F334" s="67" t="n">
        <v>2</v>
      </c>
      <c r="G334" s="65" t="inlineStr">
        <is>
          <t>Téléphone</t>
        </is>
      </c>
      <c r="H334" s="65" t="inlineStr">
        <is>
          <t>Toulouse</t>
        </is>
      </c>
      <c r="I334" s="65" t="inlineStr">
        <is>
          <t>Julien Fabre</t>
        </is>
      </c>
      <c r="J334" s="65" t="inlineStr">
        <is>
          <t>Accord obtenu</t>
        </is>
      </c>
      <c r="K334" s="70" t="n">
        <v>9.5</v>
      </c>
    </row>
    <row r="335">
      <c r="A335" s="65" t="inlineStr">
        <is>
          <t>REL-00334</t>
        </is>
      </c>
      <c r="B335" s="65" t="inlineStr">
        <is>
          <t>DEV-00258</t>
        </is>
      </c>
      <c r="C335" s="66" t="n">
        <v>44945</v>
      </c>
      <c r="D335" s="65" t="inlineStr">
        <is>
          <t>2023-01</t>
        </is>
      </c>
      <c r="E335" s="65" t="inlineStr">
        <is>
          <t>2022-2023</t>
        </is>
      </c>
      <c r="F335" s="67" t="n">
        <v>1</v>
      </c>
      <c r="G335" s="65" t="inlineStr">
        <is>
          <t>Email</t>
        </is>
      </c>
      <c r="H335" s="65" t="inlineStr">
        <is>
          <t>Bordeaux</t>
        </is>
      </c>
      <c r="I335" s="65" t="inlineStr">
        <is>
          <t>Karim Belkacem</t>
        </is>
      </c>
      <c r="J335" s="65" t="inlineStr">
        <is>
          <t>Accord obtenu</t>
        </is>
      </c>
      <c r="K335" s="70" t="n">
        <v>3.8</v>
      </c>
    </row>
    <row r="336">
      <c r="A336" s="65" t="inlineStr">
        <is>
          <t>REL-00335</t>
        </is>
      </c>
      <c r="B336" s="65" t="inlineStr">
        <is>
          <t>DEV-00259</t>
        </is>
      </c>
      <c r="C336" s="66" t="n">
        <v>44950</v>
      </c>
      <c r="D336" s="65" t="inlineStr">
        <is>
          <t>2023-01</t>
        </is>
      </c>
      <c r="E336" s="65" t="inlineStr">
        <is>
          <t>2022-2023</t>
        </is>
      </c>
      <c r="F336" s="67" t="n">
        <v>1</v>
      </c>
      <c r="G336" s="65" t="inlineStr">
        <is>
          <t>Email</t>
        </is>
      </c>
      <c r="H336" s="65" t="inlineStr">
        <is>
          <t>Toulouse</t>
        </is>
      </c>
      <c r="I336" s="65" t="inlineStr">
        <is>
          <t>Julien Fabre</t>
        </is>
      </c>
      <c r="J336" s="65" t="inlineStr">
        <is>
          <t>Négociation en cours</t>
        </is>
      </c>
      <c r="K336" s="70" t="n">
        <v>3.6</v>
      </c>
    </row>
    <row r="337">
      <c r="A337" s="65" t="inlineStr">
        <is>
          <t>REL-00336</t>
        </is>
      </c>
      <c r="B337" s="65" t="inlineStr">
        <is>
          <t>DEV-00259</t>
        </is>
      </c>
      <c r="C337" s="66" t="n">
        <v>44956</v>
      </c>
      <c r="D337" s="65" t="inlineStr">
        <is>
          <t>2023-01</t>
        </is>
      </c>
      <c r="E337" s="65" t="inlineStr">
        <is>
          <t>2022-2023</t>
        </is>
      </c>
      <c r="F337" s="67" t="n">
        <v>2</v>
      </c>
      <c r="G337" s="65" t="inlineStr">
        <is>
          <t>Email</t>
        </is>
      </c>
      <c r="H337" s="65" t="inlineStr">
        <is>
          <t>Toulouse</t>
        </is>
      </c>
      <c r="I337" s="65" t="inlineStr">
        <is>
          <t>Julien Fabre</t>
        </is>
      </c>
      <c r="J337" s="65" t="inlineStr">
        <is>
          <t>Rappel demandé</t>
        </is>
      </c>
      <c r="K337" s="70" t="n">
        <v>4.4</v>
      </c>
    </row>
    <row r="338">
      <c r="A338" s="65" t="inlineStr">
        <is>
          <t>REL-00337</t>
        </is>
      </c>
      <c r="B338" s="65" t="inlineStr">
        <is>
          <t>DEV-00259</t>
        </is>
      </c>
      <c r="C338" s="66" t="n">
        <v>44966</v>
      </c>
      <c r="D338" s="65" t="inlineStr">
        <is>
          <t>2023-02</t>
        </is>
      </c>
      <c r="E338" s="65" t="inlineStr">
        <is>
          <t>2022-2023</t>
        </is>
      </c>
      <c r="F338" s="67" t="n">
        <v>3</v>
      </c>
      <c r="G338" s="65" t="inlineStr">
        <is>
          <t>SMS</t>
        </is>
      </c>
      <c r="H338" s="65" t="inlineStr">
        <is>
          <t>Toulouse</t>
        </is>
      </c>
      <c r="I338" s="65" t="inlineStr">
        <is>
          <t>Julien Fabre</t>
        </is>
      </c>
      <c r="J338" s="65" t="inlineStr">
        <is>
          <t>Sans réponse</t>
        </is>
      </c>
      <c r="K338" s="70" t="n">
        <v>3.5</v>
      </c>
    </row>
    <row r="339">
      <c r="A339" s="65" t="inlineStr">
        <is>
          <t>REL-00338</t>
        </is>
      </c>
      <c r="B339" s="65" t="inlineStr">
        <is>
          <t>DEV-00259</t>
        </is>
      </c>
      <c r="C339" s="66" t="n">
        <v>44972</v>
      </c>
      <c r="D339" s="65" t="inlineStr">
        <is>
          <t>2023-02</t>
        </is>
      </c>
      <c r="E339" s="65" t="inlineStr">
        <is>
          <t>2022-2023</t>
        </is>
      </c>
      <c r="F339" s="67" t="n">
        <v>4</v>
      </c>
      <c r="G339" s="65" t="inlineStr">
        <is>
          <t>Téléphone</t>
        </is>
      </c>
      <c r="H339" s="65" t="inlineStr">
        <is>
          <t>Toulouse</t>
        </is>
      </c>
      <c r="I339" s="65" t="inlineStr">
        <is>
          <t>Julien Fabre</t>
        </is>
      </c>
      <c r="J339" s="65" t="inlineStr">
        <is>
          <t>Négociation en cours</t>
        </is>
      </c>
      <c r="K339" s="70" t="n">
        <v>7.2</v>
      </c>
    </row>
    <row r="340">
      <c r="A340" s="65" t="inlineStr">
        <is>
          <t>REL-00339</t>
        </is>
      </c>
      <c r="B340" s="65" t="inlineStr">
        <is>
          <t>DEV-00260</t>
        </is>
      </c>
      <c r="C340" s="66" t="n">
        <v>44946</v>
      </c>
      <c r="D340" s="65" t="inlineStr">
        <is>
          <t>2023-01</t>
        </is>
      </c>
      <c r="E340" s="65" t="inlineStr">
        <is>
          <t>2022-2023</t>
        </is>
      </c>
      <c r="F340" s="67" t="n">
        <v>1</v>
      </c>
      <c r="G340" s="65" t="inlineStr">
        <is>
          <t>Téléphone</t>
        </is>
      </c>
      <c r="H340" s="65" t="inlineStr">
        <is>
          <t>Bordeaux</t>
        </is>
      </c>
      <c r="I340" s="65" t="inlineStr">
        <is>
          <t>Karim Belkacem</t>
        </is>
      </c>
      <c r="J340" s="65" t="inlineStr">
        <is>
          <t>Rappel demandé</t>
        </is>
      </c>
      <c r="K340" s="70" t="n">
        <v>9.800000000000001</v>
      </c>
    </row>
    <row r="341">
      <c r="A341" s="65" t="inlineStr">
        <is>
          <t>REL-00340</t>
        </is>
      </c>
      <c r="B341" s="65" t="inlineStr">
        <is>
          <t>DEV-00260</t>
        </is>
      </c>
      <c r="C341" s="66" t="n">
        <v>44959</v>
      </c>
      <c r="D341" s="65" t="inlineStr">
        <is>
          <t>2023-02</t>
        </is>
      </c>
      <c r="E341" s="65" t="inlineStr">
        <is>
          <t>2022-2023</t>
        </is>
      </c>
      <c r="F341" s="67" t="n">
        <v>2</v>
      </c>
      <c r="G341" s="65" t="inlineStr">
        <is>
          <t>Email</t>
        </is>
      </c>
      <c r="H341" s="65" t="inlineStr">
        <is>
          <t>Bordeaux</t>
        </is>
      </c>
      <c r="I341" s="65" t="inlineStr">
        <is>
          <t>Karim Belkacem</t>
        </is>
      </c>
      <c r="J341" s="65" t="inlineStr">
        <is>
          <t>Sans réponse</t>
        </is>
      </c>
      <c r="K341" s="70" t="n">
        <v>2.2</v>
      </c>
    </row>
    <row r="342">
      <c r="A342" s="65" t="inlineStr">
        <is>
          <t>REL-00341</t>
        </is>
      </c>
      <c r="B342" s="65" t="inlineStr">
        <is>
          <t>DEV-00261</t>
        </is>
      </c>
      <c r="C342" s="66" t="n">
        <v>44945</v>
      </c>
      <c r="D342" s="65" t="inlineStr">
        <is>
          <t>2023-01</t>
        </is>
      </c>
      <c r="E342" s="65" t="inlineStr">
        <is>
          <t>2022-2023</t>
        </is>
      </c>
      <c r="F342" s="67" t="n">
        <v>1</v>
      </c>
      <c r="G342" s="65" t="inlineStr">
        <is>
          <t>Téléphone</t>
        </is>
      </c>
      <c r="H342" s="65" t="inlineStr">
        <is>
          <t>Bordeaux</t>
        </is>
      </c>
      <c r="I342" s="65" t="inlineStr">
        <is>
          <t>Karim Belkacem</t>
        </is>
      </c>
      <c r="J342" s="65" t="inlineStr">
        <is>
          <t>Sans réponse</t>
        </is>
      </c>
      <c r="K342" s="70" t="n">
        <v>13.4</v>
      </c>
    </row>
    <row r="343">
      <c r="A343" s="65" t="inlineStr">
        <is>
          <t>REL-00342</t>
        </is>
      </c>
      <c r="B343" s="65" t="inlineStr">
        <is>
          <t>DEV-00261</t>
        </is>
      </c>
      <c r="C343" s="66" t="n">
        <v>44954</v>
      </c>
      <c r="D343" s="65" t="inlineStr">
        <is>
          <t>2023-01</t>
        </is>
      </c>
      <c r="E343" s="65" t="inlineStr">
        <is>
          <t>2022-2023</t>
        </is>
      </c>
      <c r="F343" s="67" t="n">
        <v>2</v>
      </c>
      <c r="G343" s="65" t="inlineStr">
        <is>
          <t>Email</t>
        </is>
      </c>
      <c r="H343" s="65" t="inlineStr">
        <is>
          <t>Bordeaux</t>
        </is>
      </c>
      <c r="I343" s="65" t="inlineStr">
        <is>
          <t>Karim Belkacem</t>
        </is>
      </c>
      <c r="J343" s="65" t="inlineStr">
        <is>
          <t>Négociation en cours</t>
        </is>
      </c>
      <c r="K343" s="70" t="n">
        <v>1.3</v>
      </c>
    </row>
    <row r="344">
      <c r="A344" s="65" t="inlineStr">
        <is>
          <t>REL-00343</t>
        </is>
      </c>
      <c r="B344" s="65" t="inlineStr">
        <is>
          <t>DEV-00263</t>
        </is>
      </c>
      <c r="C344" s="66" t="n">
        <v>44951</v>
      </c>
      <c r="D344" s="65" t="inlineStr">
        <is>
          <t>2023-01</t>
        </is>
      </c>
      <c r="E344" s="65" t="inlineStr">
        <is>
          <t>2022-2023</t>
        </is>
      </c>
      <c r="F344" s="67" t="n">
        <v>1</v>
      </c>
      <c r="G344" s="65" t="inlineStr">
        <is>
          <t>Téléphone</t>
        </is>
      </c>
      <c r="H344" s="65" t="inlineStr">
        <is>
          <t>Toulouse</t>
        </is>
      </c>
      <c r="I344" s="65" t="inlineStr">
        <is>
          <t>Julien Fabre</t>
        </is>
      </c>
      <c r="J344" s="65" t="inlineStr">
        <is>
          <t>Rappel demandé</t>
        </is>
      </c>
      <c r="K344" s="70" t="n">
        <v>7.1</v>
      </c>
    </row>
    <row r="345">
      <c r="A345" s="65" t="inlineStr">
        <is>
          <t>REL-00344</t>
        </is>
      </c>
      <c r="B345" s="65" t="inlineStr">
        <is>
          <t>DEV-00263</t>
        </is>
      </c>
      <c r="C345" s="66" t="n">
        <v>44958</v>
      </c>
      <c r="D345" s="65" t="inlineStr">
        <is>
          <t>2023-02</t>
        </is>
      </c>
      <c r="E345" s="65" t="inlineStr">
        <is>
          <t>2022-2023</t>
        </is>
      </c>
      <c r="F345" s="67" t="n">
        <v>2</v>
      </c>
      <c r="G345" s="65" t="inlineStr">
        <is>
          <t>Email</t>
        </is>
      </c>
      <c r="H345" s="65" t="inlineStr">
        <is>
          <t>Toulouse</t>
        </is>
      </c>
      <c r="I345" s="65" t="inlineStr">
        <is>
          <t>Julien Fabre</t>
        </is>
      </c>
      <c r="J345" s="65" t="inlineStr">
        <is>
          <t>Sans réponse</t>
        </is>
      </c>
      <c r="K345" s="70" t="n">
        <v>2.9</v>
      </c>
    </row>
    <row r="346">
      <c r="A346" s="65" t="inlineStr">
        <is>
          <t>REL-00345</t>
        </is>
      </c>
      <c r="B346" s="65" t="inlineStr">
        <is>
          <t>DEV-00265</t>
        </is>
      </c>
      <c r="C346" s="66" t="n">
        <v>44946</v>
      </c>
      <c r="D346" s="65" t="inlineStr">
        <is>
          <t>2023-01</t>
        </is>
      </c>
      <c r="E346" s="65" t="inlineStr">
        <is>
          <t>2022-2023</t>
        </is>
      </c>
      <c r="F346" s="67" t="n">
        <v>1</v>
      </c>
      <c r="G346" s="65" t="inlineStr">
        <is>
          <t>Téléphone</t>
        </is>
      </c>
      <c r="H346" s="65" t="inlineStr">
        <is>
          <t>Bordeaux</t>
        </is>
      </c>
      <c r="I346" s="65" t="inlineStr">
        <is>
          <t>Karim Belkacem</t>
        </is>
      </c>
      <c r="J346" s="65" t="inlineStr">
        <is>
          <t>Refus signifié</t>
        </is>
      </c>
      <c r="K346" s="70" t="n">
        <v>4</v>
      </c>
    </row>
    <row r="347">
      <c r="A347" s="65" t="inlineStr">
        <is>
          <t>REL-00346</t>
        </is>
      </c>
      <c r="B347" s="65" t="inlineStr">
        <is>
          <t>DEV-00266</t>
        </is>
      </c>
      <c r="C347" s="66" t="n">
        <v>44947</v>
      </c>
      <c r="D347" s="65" t="inlineStr">
        <is>
          <t>2023-01</t>
        </is>
      </c>
      <c r="E347" s="65" t="inlineStr">
        <is>
          <t>2022-2023</t>
        </is>
      </c>
      <c r="F347" s="67" t="n">
        <v>1</v>
      </c>
      <c r="G347" s="65" t="inlineStr">
        <is>
          <t>SMS</t>
        </is>
      </c>
      <c r="H347" s="65" t="inlineStr">
        <is>
          <t>Toulouse</t>
        </is>
      </c>
      <c r="I347" s="65" t="inlineStr">
        <is>
          <t>Julien Fabre</t>
        </is>
      </c>
      <c r="J347" s="65" t="inlineStr">
        <is>
          <t>Refus signifié</t>
        </is>
      </c>
      <c r="K347" s="70" t="n">
        <v>3.1</v>
      </c>
    </row>
    <row r="348">
      <c r="A348" s="65" t="inlineStr">
        <is>
          <t>REL-00347</t>
        </is>
      </c>
      <c r="B348" s="65" t="inlineStr">
        <is>
          <t>DEV-00267</t>
        </is>
      </c>
      <c r="C348" s="66" t="n">
        <v>44951</v>
      </c>
      <c r="D348" s="65" t="inlineStr">
        <is>
          <t>2023-01</t>
        </is>
      </c>
      <c r="E348" s="65" t="inlineStr">
        <is>
          <t>2022-2023</t>
        </is>
      </c>
      <c r="F348" s="67" t="n">
        <v>1</v>
      </c>
      <c r="G348" s="65" t="inlineStr">
        <is>
          <t>Téléphone</t>
        </is>
      </c>
      <c r="H348" s="65" t="inlineStr">
        <is>
          <t>Bordeaux</t>
        </is>
      </c>
      <c r="I348" s="65" t="inlineStr">
        <is>
          <t>Sophie Marchand</t>
        </is>
      </c>
      <c r="J348" s="65" t="inlineStr">
        <is>
          <t>Injoignable</t>
        </is>
      </c>
      <c r="K348" s="70" t="n">
        <v>11.8</v>
      </c>
    </row>
    <row r="349">
      <c r="A349" s="65" t="inlineStr">
        <is>
          <t>REL-00348</t>
        </is>
      </c>
      <c r="B349" s="65" t="inlineStr">
        <is>
          <t>DEV-00268</t>
        </is>
      </c>
      <c r="C349" s="66" t="n">
        <v>44950</v>
      </c>
      <c r="D349" s="65" t="inlineStr">
        <is>
          <t>2023-01</t>
        </is>
      </c>
      <c r="E349" s="65" t="inlineStr">
        <is>
          <t>2022-2023</t>
        </is>
      </c>
      <c r="F349" s="67" t="n">
        <v>1</v>
      </c>
      <c r="G349" s="65" t="inlineStr">
        <is>
          <t>Email</t>
        </is>
      </c>
      <c r="H349" s="65" t="inlineStr">
        <is>
          <t>Bordeaux</t>
        </is>
      </c>
      <c r="I349" s="65" t="inlineStr">
        <is>
          <t>Karim Belkacem</t>
        </is>
      </c>
      <c r="J349" s="65" t="inlineStr">
        <is>
          <t>Négociation en cours</t>
        </is>
      </c>
      <c r="K349" s="70" t="n">
        <v>3.3</v>
      </c>
    </row>
    <row r="350">
      <c r="A350" s="65" t="inlineStr">
        <is>
          <t>REL-00349</t>
        </is>
      </c>
      <c r="B350" s="65" t="inlineStr">
        <is>
          <t>DEV-00268</t>
        </is>
      </c>
      <c r="C350" s="66" t="n">
        <v>44963</v>
      </c>
      <c r="D350" s="65" t="inlineStr">
        <is>
          <t>2023-02</t>
        </is>
      </c>
      <c r="E350" s="65" t="inlineStr">
        <is>
          <t>2022-2023</t>
        </is>
      </c>
      <c r="F350" s="67" t="n">
        <v>2</v>
      </c>
      <c r="G350" s="65" t="inlineStr">
        <is>
          <t>Email</t>
        </is>
      </c>
      <c r="H350" s="65" t="inlineStr">
        <is>
          <t>Bordeaux</t>
        </is>
      </c>
      <c r="I350" s="65" t="inlineStr">
        <is>
          <t>Karim Belkacem</t>
        </is>
      </c>
      <c r="J350" s="65" t="inlineStr">
        <is>
          <t>Rappel demandé</t>
        </is>
      </c>
      <c r="K350" s="70" t="n">
        <v>4.3</v>
      </c>
    </row>
    <row r="351">
      <c r="A351" s="65" t="inlineStr">
        <is>
          <t>REL-00350</t>
        </is>
      </c>
      <c r="B351" s="65" t="inlineStr">
        <is>
          <t>DEV-00269</t>
        </is>
      </c>
      <c r="C351" s="66" t="n">
        <v>44963</v>
      </c>
      <c r="D351" s="65" t="inlineStr">
        <is>
          <t>2023-02</t>
        </is>
      </c>
      <c r="E351" s="65" t="inlineStr">
        <is>
          <t>2022-2023</t>
        </is>
      </c>
      <c r="F351" s="67" t="n">
        <v>1</v>
      </c>
      <c r="G351" s="65" t="inlineStr">
        <is>
          <t>Email</t>
        </is>
      </c>
      <c r="H351" s="65" t="inlineStr">
        <is>
          <t>Toulouse</t>
        </is>
      </c>
      <c r="I351" s="65" t="inlineStr">
        <is>
          <t>Julien Fabre</t>
        </is>
      </c>
      <c r="J351" s="65" t="inlineStr">
        <is>
          <t>Sans réponse</t>
        </is>
      </c>
      <c r="K351" s="70" t="n">
        <v>4</v>
      </c>
    </row>
    <row r="352">
      <c r="A352" s="65" t="inlineStr">
        <is>
          <t>REL-00351</t>
        </is>
      </c>
      <c r="B352" s="65" t="inlineStr">
        <is>
          <t>DEV-00270</t>
        </is>
      </c>
      <c r="C352" s="66" t="n">
        <v>44952</v>
      </c>
      <c r="D352" s="65" t="inlineStr">
        <is>
          <t>2023-01</t>
        </is>
      </c>
      <c r="E352" s="65" t="inlineStr">
        <is>
          <t>2022-2023</t>
        </is>
      </c>
      <c r="F352" s="67" t="n">
        <v>1</v>
      </c>
      <c r="G352" s="65" t="inlineStr">
        <is>
          <t>Email</t>
        </is>
      </c>
      <c r="H352" s="65" t="inlineStr">
        <is>
          <t>Bordeaux</t>
        </is>
      </c>
      <c r="I352" s="65" t="inlineStr">
        <is>
          <t>Karim Belkacem</t>
        </is>
      </c>
      <c r="J352" s="65" t="inlineStr">
        <is>
          <t>Accord obtenu</t>
        </is>
      </c>
      <c r="K352" s="70" t="n">
        <v>1.2</v>
      </c>
    </row>
    <row r="353">
      <c r="A353" s="65" t="inlineStr">
        <is>
          <t>REL-00352</t>
        </is>
      </c>
      <c r="B353" s="65" t="inlineStr">
        <is>
          <t>DEV-00271</t>
        </is>
      </c>
      <c r="C353" s="66" t="n">
        <v>44954</v>
      </c>
      <c r="D353" s="65" t="inlineStr">
        <is>
          <t>2023-01</t>
        </is>
      </c>
      <c r="E353" s="65" t="inlineStr">
        <is>
          <t>2022-2023</t>
        </is>
      </c>
      <c r="F353" s="67" t="n">
        <v>1</v>
      </c>
      <c r="G353" s="65" t="inlineStr">
        <is>
          <t>Email</t>
        </is>
      </c>
      <c r="H353" s="65" t="inlineStr">
        <is>
          <t>Bordeaux</t>
        </is>
      </c>
      <c r="I353" s="65" t="inlineStr">
        <is>
          <t>Karim Belkacem</t>
        </is>
      </c>
      <c r="J353" s="65" t="inlineStr">
        <is>
          <t>Accord obtenu</t>
        </is>
      </c>
      <c r="K353" s="70" t="n">
        <v>3.1</v>
      </c>
    </row>
    <row r="354">
      <c r="A354" s="65" t="inlineStr">
        <is>
          <t>REL-00353</t>
        </is>
      </c>
      <c r="B354" s="65" t="inlineStr">
        <is>
          <t>DEV-00272</t>
        </is>
      </c>
      <c r="C354" s="66" t="n">
        <v>44961</v>
      </c>
      <c r="D354" s="65" t="inlineStr">
        <is>
          <t>2023-02</t>
        </is>
      </c>
      <c r="E354" s="65" t="inlineStr">
        <is>
          <t>2022-2023</t>
        </is>
      </c>
      <c r="F354" s="67" t="n">
        <v>1</v>
      </c>
      <c r="G354" s="65" t="inlineStr">
        <is>
          <t>Email</t>
        </is>
      </c>
      <c r="H354" s="65" t="inlineStr">
        <is>
          <t>Bordeaux</t>
        </is>
      </c>
      <c r="I354" s="65" t="inlineStr">
        <is>
          <t>Sophie Marchand</t>
        </is>
      </c>
      <c r="J354" s="65" t="inlineStr">
        <is>
          <t>Rappel demandé</t>
        </is>
      </c>
      <c r="K354" s="70" t="n">
        <v>2</v>
      </c>
    </row>
    <row r="355">
      <c r="A355" s="65" t="inlineStr">
        <is>
          <t>REL-00354</t>
        </is>
      </c>
      <c r="B355" s="65" t="inlineStr">
        <is>
          <t>DEV-00272</t>
        </is>
      </c>
      <c r="C355" s="66" t="n">
        <v>44973</v>
      </c>
      <c r="D355" s="65" t="inlineStr">
        <is>
          <t>2023-02</t>
        </is>
      </c>
      <c r="E355" s="65" t="inlineStr">
        <is>
          <t>2022-2023</t>
        </is>
      </c>
      <c r="F355" s="67" t="n">
        <v>2</v>
      </c>
      <c r="G355" s="65" t="inlineStr">
        <is>
          <t>Email</t>
        </is>
      </c>
      <c r="H355" s="65" t="inlineStr">
        <is>
          <t>Bordeaux</t>
        </is>
      </c>
      <c r="I355" s="65" t="inlineStr">
        <is>
          <t>Sophie Marchand</t>
        </is>
      </c>
      <c r="J355" s="65" t="inlineStr">
        <is>
          <t>Rappel demandé</t>
        </is>
      </c>
      <c r="K355" s="70" t="n">
        <v>1.5</v>
      </c>
    </row>
    <row r="356">
      <c r="A356" s="65" t="inlineStr">
        <is>
          <t>REL-00355</t>
        </is>
      </c>
      <c r="B356" s="65" t="inlineStr">
        <is>
          <t>DEV-00272</t>
        </is>
      </c>
      <c r="C356" s="66" t="n">
        <v>44987</v>
      </c>
      <c r="D356" s="65" t="inlineStr">
        <is>
          <t>2023-03</t>
        </is>
      </c>
      <c r="E356" s="65" t="inlineStr">
        <is>
          <t>2022-2023</t>
        </is>
      </c>
      <c r="F356" s="67" t="n">
        <v>3</v>
      </c>
      <c r="G356" s="65" t="inlineStr">
        <is>
          <t>Téléphone</t>
        </is>
      </c>
      <c r="H356" s="65" t="inlineStr">
        <is>
          <t>Bordeaux</t>
        </is>
      </c>
      <c r="I356" s="65" t="inlineStr">
        <is>
          <t>Sophie Marchand</t>
        </is>
      </c>
      <c r="J356" s="65" t="inlineStr">
        <is>
          <t>Rappel demandé</t>
        </is>
      </c>
      <c r="K356" s="70" t="n">
        <v>12.5</v>
      </c>
    </row>
    <row r="357">
      <c r="A357" s="65" t="inlineStr">
        <is>
          <t>REL-00356</t>
        </is>
      </c>
      <c r="B357" s="65" t="inlineStr">
        <is>
          <t>DEV-00273</t>
        </is>
      </c>
      <c r="C357" s="66" t="n">
        <v>44962</v>
      </c>
      <c r="D357" s="65" t="inlineStr">
        <is>
          <t>2023-02</t>
        </is>
      </c>
      <c r="E357" s="65" t="inlineStr">
        <is>
          <t>2022-2023</t>
        </is>
      </c>
      <c r="F357" s="67" t="n">
        <v>1</v>
      </c>
      <c r="G357" s="65" t="inlineStr">
        <is>
          <t>Téléphone</t>
        </is>
      </c>
      <c r="H357" s="65" t="inlineStr">
        <is>
          <t>Toulouse</t>
        </is>
      </c>
      <c r="I357" s="65" t="inlineStr">
        <is>
          <t>Julien Fabre</t>
        </is>
      </c>
      <c r="J357" s="65" t="inlineStr">
        <is>
          <t>Rappel demandé</t>
        </is>
      </c>
      <c r="K357" s="70" t="n">
        <v>8.5</v>
      </c>
    </row>
    <row r="358">
      <c r="A358" s="65" t="inlineStr">
        <is>
          <t>REL-00357</t>
        </is>
      </c>
      <c r="B358" s="65" t="inlineStr">
        <is>
          <t>DEV-00274</t>
        </is>
      </c>
      <c r="C358" s="66" t="n">
        <v>44955</v>
      </c>
      <c r="D358" s="65" t="inlineStr">
        <is>
          <t>2023-01</t>
        </is>
      </c>
      <c r="E358" s="65" t="inlineStr">
        <is>
          <t>2022-2023</t>
        </is>
      </c>
      <c r="F358" s="67" t="n">
        <v>1</v>
      </c>
      <c r="G358" s="65" t="inlineStr">
        <is>
          <t>Email</t>
        </is>
      </c>
      <c r="H358" s="65" t="inlineStr">
        <is>
          <t>Toulouse</t>
        </is>
      </c>
      <c r="I358" s="65" t="inlineStr">
        <is>
          <t>Julien Fabre</t>
        </is>
      </c>
      <c r="J358" s="65" t="inlineStr">
        <is>
          <t>Négociation en cours</t>
        </is>
      </c>
      <c r="K358" s="70" t="n">
        <v>3.3</v>
      </c>
    </row>
    <row r="359">
      <c r="A359" s="65" t="inlineStr">
        <is>
          <t>REL-00358</t>
        </is>
      </c>
      <c r="B359" s="65" t="inlineStr">
        <is>
          <t>DEV-00276</t>
        </is>
      </c>
      <c r="C359" s="66" t="n">
        <v>44964</v>
      </c>
      <c r="D359" s="65" t="inlineStr">
        <is>
          <t>2023-02</t>
        </is>
      </c>
      <c r="E359" s="65" t="inlineStr">
        <is>
          <t>2022-2023</t>
        </is>
      </c>
      <c r="F359" s="67" t="n">
        <v>1</v>
      </c>
      <c r="G359" s="65" t="inlineStr">
        <is>
          <t>Téléphone</t>
        </is>
      </c>
      <c r="H359" s="65" t="inlineStr">
        <is>
          <t>Toulouse</t>
        </is>
      </c>
      <c r="I359" s="65" t="inlineStr">
        <is>
          <t>Julien Fabre</t>
        </is>
      </c>
      <c r="J359" s="65" t="inlineStr">
        <is>
          <t>Accord obtenu</t>
        </is>
      </c>
      <c r="K359" s="70" t="n">
        <v>7.1</v>
      </c>
    </row>
    <row r="360">
      <c r="A360" s="65" t="inlineStr">
        <is>
          <t>REL-00359</t>
        </is>
      </c>
      <c r="B360" s="65" t="inlineStr">
        <is>
          <t>DEV-00277</t>
        </is>
      </c>
      <c r="C360" s="66" t="n">
        <v>44964</v>
      </c>
      <c r="D360" s="65" t="inlineStr">
        <is>
          <t>2023-02</t>
        </is>
      </c>
      <c r="E360" s="65" t="inlineStr">
        <is>
          <t>2022-2023</t>
        </is>
      </c>
      <c r="F360" s="67" t="n">
        <v>1</v>
      </c>
      <c r="G360" s="65" t="inlineStr">
        <is>
          <t>SMS</t>
        </is>
      </c>
      <c r="H360" s="65" t="inlineStr">
        <is>
          <t>Bordeaux</t>
        </is>
      </c>
      <c r="I360" s="65" t="inlineStr">
        <is>
          <t>Sophie Marchand</t>
        </is>
      </c>
      <c r="J360" s="65" t="inlineStr">
        <is>
          <t>Injoignable</t>
        </is>
      </c>
      <c r="K360" s="70" t="n">
        <v>2.5</v>
      </c>
    </row>
    <row r="361">
      <c r="A361" s="65" t="inlineStr">
        <is>
          <t>REL-00360</t>
        </is>
      </c>
      <c r="B361" s="65" t="inlineStr">
        <is>
          <t>DEV-00277</t>
        </is>
      </c>
      <c r="C361" s="66" t="n">
        <v>44973</v>
      </c>
      <c r="D361" s="65" t="inlineStr">
        <is>
          <t>2023-02</t>
        </is>
      </c>
      <c r="E361" s="65" t="inlineStr">
        <is>
          <t>2022-2023</t>
        </is>
      </c>
      <c r="F361" s="67" t="n">
        <v>2</v>
      </c>
      <c r="G361" s="65" t="inlineStr">
        <is>
          <t>Email</t>
        </is>
      </c>
      <c r="H361" s="65" t="inlineStr">
        <is>
          <t>Bordeaux</t>
        </is>
      </c>
      <c r="I361" s="65" t="inlineStr">
        <is>
          <t>Sophie Marchand</t>
        </is>
      </c>
      <c r="J361" s="65" t="inlineStr">
        <is>
          <t>Accord obtenu</t>
        </is>
      </c>
      <c r="K361" s="70" t="n">
        <v>1.7</v>
      </c>
    </row>
    <row r="362">
      <c r="A362" s="65" t="inlineStr">
        <is>
          <t>REL-00361</t>
        </is>
      </c>
      <c r="B362" s="65" t="inlineStr">
        <is>
          <t>DEV-00278</t>
        </is>
      </c>
      <c r="C362" s="66" t="n">
        <v>44964</v>
      </c>
      <c r="D362" s="65" t="inlineStr">
        <is>
          <t>2023-02</t>
        </is>
      </c>
      <c r="E362" s="65" t="inlineStr">
        <is>
          <t>2022-2023</t>
        </is>
      </c>
      <c r="F362" s="67" t="n">
        <v>1</v>
      </c>
      <c r="G362" s="65" t="inlineStr">
        <is>
          <t>Email</t>
        </is>
      </c>
      <c r="H362" s="65" t="inlineStr">
        <is>
          <t>Bordeaux</t>
        </is>
      </c>
      <c r="I362" s="65" t="inlineStr">
        <is>
          <t>Karim Belkacem</t>
        </is>
      </c>
      <c r="J362" s="65" t="inlineStr">
        <is>
          <t>Refus signifié</t>
        </is>
      </c>
      <c r="K362" s="70" t="n">
        <v>4.1</v>
      </c>
    </row>
    <row r="363">
      <c r="A363" s="65" t="inlineStr">
        <is>
          <t>REL-00362</t>
        </is>
      </c>
      <c r="B363" s="65" t="inlineStr">
        <is>
          <t>DEV-00279</t>
        </is>
      </c>
      <c r="C363" s="66" t="n">
        <v>44967</v>
      </c>
      <c r="D363" s="65" t="inlineStr">
        <is>
          <t>2023-02</t>
        </is>
      </c>
      <c r="E363" s="65" t="inlineStr">
        <is>
          <t>2022-2023</t>
        </is>
      </c>
      <c r="F363" s="67" t="n">
        <v>1</v>
      </c>
      <c r="G363" s="65" t="inlineStr">
        <is>
          <t>Email</t>
        </is>
      </c>
      <c r="H363" s="65" t="inlineStr">
        <is>
          <t>Toulouse</t>
        </is>
      </c>
      <c r="I363" s="65" t="inlineStr">
        <is>
          <t>Julien Fabre</t>
        </is>
      </c>
      <c r="J363" s="65" t="inlineStr">
        <is>
          <t>Sans réponse</t>
        </is>
      </c>
      <c r="K363" s="70" t="n">
        <v>1.7</v>
      </c>
    </row>
    <row r="364">
      <c r="A364" s="65" t="inlineStr">
        <is>
          <t>REL-00363</t>
        </is>
      </c>
      <c r="B364" s="65" t="inlineStr">
        <is>
          <t>DEV-00279</t>
        </is>
      </c>
      <c r="C364" s="66" t="n">
        <v>44973</v>
      </c>
      <c r="D364" s="65" t="inlineStr">
        <is>
          <t>2023-02</t>
        </is>
      </c>
      <c r="E364" s="65" t="inlineStr">
        <is>
          <t>2022-2023</t>
        </is>
      </c>
      <c r="F364" s="67" t="n">
        <v>2</v>
      </c>
      <c r="G364" s="65" t="inlineStr">
        <is>
          <t>Téléphone</t>
        </is>
      </c>
      <c r="H364" s="65" t="inlineStr">
        <is>
          <t>Toulouse</t>
        </is>
      </c>
      <c r="I364" s="65" t="inlineStr">
        <is>
          <t>Julien Fabre</t>
        </is>
      </c>
      <c r="J364" s="65" t="inlineStr">
        <is>
          <t>Négociation en cours</t>
        </is>
      </c>
      <c r="K364" s="70" t="n">
        <v>4.5</v>
      </c>
    </row>
    <row r="365">
      <c r="A365" s="65" t="inlineStr">
        <is>
          <t>REL-00364</t>
        </is>
      </c>
      <c r="B365" s="65" t="inlineStr">
        <is>
          <t>DEV-00280</t>
        </is>
      </c>
      <c r="C365" s="66" t="n">
        <v>44966</v>
      </c>
      <c r="D365" s="65" t="inlineStr">
        <is>
          <t>2023-02</t>
        </is>
      </c>
      <c r="E365" s="65" t="inlineStr">
        <is>
          <t>2022-2023</t>
        </is>
      </c>
      <c r="F365" s="67" t="n">
        <v>1</v>
      </c>
      <c r="G365" s="65" t="inlineStr">
        <is>
          <t>SMS</t>
        </is>
      </c>
      <c r="H365" s="65" t="inlineStr">
        <is>
          <t>Toulouse</t>
        </is>
      </c>
      <c r="I365" s="65" t="inlineStr">
        <is>
          <t>Julien Fabre</t>
        </is>
      </c>
      <c r="J365" s="65" t="inlineStr">
        <is>
          <t>Accord obtenu</t>
        </is>
      </c>
      <c r="K365" s="70" t="n">
        <v>1.5</v>
      </c>
    </row>
    <row r="366">
      <c r="A366" s="65" t="inlineStr">
        <is>
          <t>REL-00365</t>
        </is>
      </c>
      <c r="B366" s="65" t="inlineStr">
        <is>
          <t>DEV-00281</t>
        </is>
      </c>
      <c r="C366" s="66" t="n">
        <v>44959</v>
      </c>
      <c r="D366" s="65" t="inlineStr">
        <is>
          <t>2023-02</t>
        </is>
      </c>
      <c r="E366" s="65" t="inlineStr">
        <is>
          <t>2022-2023</t>
        </is>
      </c>
      <c r="F366" s="67" t="n">
        <v>1</v>
      </c>
      <c r="G366" s="65" t="inlineStr">
        <is>
          <t>Email</t>
        </is>
      </c>
      <c r="H366" s="65" t="inlineStr">
        <is>
          <t>Bordeaux</t>
        </is>
      </c>
      <c r="I366" s="65" t="inlineStr">
        <is>
          <t>Sophie Marchand</t>
        </is>
      </c>
      <c r="J366" s="65" t="inlineStr">
        <is>
          <t>Accord obtenu</t>
        </is>
      </c>
      <c r="K366" s="70" t="n">
        <v>1.9</v>
      </c>
    </row>
    <row r="367">
      <c r="A367" s="65" t="inlineStr">
        <is>
          <t>REL-00366</t>
        </is>
      </c>
      <c r="B367" s="65" t="inlineStr">
        <is>
          <t>DEV-00282</t>
        </is>
      </c>
      <c r="C367" s="66" t="n">
        <v>44963</v>
      </c>
      <c r="D367" s="65" t="inlineStr">
        <is>
          <t>2023-02</t>
        </is>
      </c>
      <c r="E367" s="65" t="inlineStr">
        <is>
          <t>2022-2023</t>
        </is>
      </c>
      <c r="F367" s="67" t="n">
        <v>1</v>
      </c>
      <c r="G367" s="65" t="inlineStr">
        <is>
          <t>Email</t>
        </is>
      </c>
      <c r="H367" s="65" t="inlineStr">
        <is>
          <t>Toulouse</t>
        </is>
      </c>
      <c r="I367" s="65" t="inlineStr">
        <is>
          <t>Julien Fabre</t>
        </is>
      </c>
      <c r="J367" s="65" t="inlineStr">
        <is>
          <t>Injoignable</t>
        </is>
      </c>
      <c r="K367" s="70" t="n">
        <v>1.4</v>
      </c>
    </row>
    <row r="368">
      <c r="A368" s="65" t="inlineStr">
        <is>
          <t>REL-00367</t>
        </is>
      </c>
      <c r="B368" s="65" t="inlineStr">
        <is>
          <t>DEV-00283</t>
        </is>
      </c>
      <c r="C368" s="66" t="n">
        <v>44961</v>
      </c>
      <c r="D368" s="65" t="inlineStr">
        <is>
          <t>2023-02</t>
        </is>
      </c>
      <c r="E368" s="65" t="inlineStr">
        <is>
          <t>2022-2023</t>
        </is>
      </c>
      <c r="F368" s="67" t="n">
        <v>1</v>
      </c>
      <c r="G368" s="65" t="inlineStr">
        <is>
          <t>Email</t>
        </is>
      </c>
      <c r="H368" s="65" t="inlineStr">
        <is>
          <t>Toulouse</t>
        </is>
      </c>
      <c r="I368" s="65" t="inlineStr">
        <is>
          <t>Julien Fabre</t>
        </is>
      </c>
      <c r="J368" s="65" t="inlineStr">
        <is>
          <t>Rappel demandé</t>
        </is>
      </c>
      <c r="K368" s="70" t="n">
        <v>3.3</v>
      </c>
    </row>
    <row r="369">
      <c r="A369" s="65" t="inlineStr">
        <is>
          <t>REL-00368</t>
        </is>
      </c>
      <c r="B369" s="65" t="inlineStr">
        <is>
          <t>DEV-00283</t>
        </is>
      </c>
      <c r="C369" s="66" t="n">
        <v>44966</v>
      </c>
      <c r="D369" s="65" t="inlineStr">
        <is>
          <t>2023-02</t>
        </is>
      </c>
      <c r="E369" s="65" t="inlineStr">
        <is>
          <t>2022-2023</t>
        </is>
      </c>
      <c r="F369" s="67" t="n">
        <v>2</v>
      </c>
      <c r="G369" s="65" t="inlineStr">
        <is>
          <t>Email</t>
        </is>
      </c>
      <c r="H369" s="65" t="inlineStr">
        <is>
          <t>Toulouse</t>
        </is>
      </c>
      <c r="I369" s="65" t="inlineStr">
        <is>
          <t>Julien Fabre</t>
        </is>
      </c>
      <c r="J369" s="65" t="inlineStr">
        <is>
          <t>Accord obtenu</t>
        </is>
      </c>
      <c r="K369" s="70" t="n">
        <v>4.5</v>
      </c>
    </row>
    <row r="370">
      <c r="A370" s="65" t="inlineStr">
        <is>
          <t>REL-00369</t>
        </is>
      </c>
      <c r="B370" s="65" t="inlineStr">
        <is>
          <t>DEV-00284</t>
        </is>
      </c>
      <c r="C370" s="66" t="n">
        <v>44969</v>
      </c>
      <c r="D370" s="65" t="inlineStr">
        <is>
          <t>2023-02</t>
        </is>
      </c>
      <c r="E370" s="65" t="inlineStr">
        <is>
          <t>2022-2023</t>
        </is>
      </c>
      <c r="F370" s="67" t="n">
        <v>1</v>
      </c>
      <c r="G370" s="65" t="inlineStr">
        <is>
          <t>Téléphone</t>
        </is>
      </c>
      <c r="H370" s="65" t="inlineStr">
        <is>
          <t>Toulouse</t>
        </is>
      </c>
      <c r="I370" s="65" t="inlineStr">
        <is>
          <t>Julien Fabre</t>
        </is>
      </c>
      <c r="J370" s="65" t="inlineStr">
        <is>
          <t>Rappel demandé</t>
        </is>
      </c>
      <c r="K370" s="70" t="n">
        <v>12.6</v>
      </c>
    </row>
    <row r="371">
      <c r="A371" s="65" t="inlineStr">
        <is>
          <t>REL-00370</t>
        </is>
      </c>
      <c r="B371" s="65" t="inlineStr">
        <is>
          <t>DEV-00284</t>
        </is>
      </c>
      <c r="C371" s="66" t="n">
        <v>44981</v>
      </c>
      <c r="D371" s="65" t="inlineStr">
        <is>
          <t>2023-02</t>
        </is>
      </c>
      <c r="E371" s="65" t="inlineStr">
        <is>
          <t>2022-2023</t>
        </is>
      </c>
      <c r="F371" s="67" t="n">
        <v>2</v>
      </c>
      <c r="G371" s="65" t="inlineStr">
        <is>
          <t>Téléphone</t>
        </is>
      </c>
      <c r="H371" s="65" t="inlineStr">
        <is>
          <t>Toulouse</t>
        </is>
      </c>
      <c r="I371" s="65" t="inlineStr">
        <is>
          <t>Julien Fabre</t>
        </is>
      </c>
      <c r="J371" s="65" t="inlineStr">
        <is>
          <t>Injoignable</t>
        </is>
      </c>
      <c r="K371" s="70" t="n">
        <v>10.4</v>
      </c>
    </row>
    <row r="372">
      <c r="A372" s="65" t="inlineStr">
        <is>
          <t>REL-00371</t>
        </is>
      </c>
      <c r="B372" s="65" t="inlineStr">
        <is>
          <t>DEV-00286</t>
        </is>
      </c>
      <c r="C372" s="66" t="n">
        <v>44970</v>
      </c>
      <c r="D372" s="65" t="inlineStr">
        <is>
          <t>2023-02</t>
        </is>
      </c>
      <c r="E372" s="65" t="inlineStr">
        <is>
          <t>2022-2023</t>
        </is>
      </c>
      <c r="F372" s="67" t="n">
        <v>1</v>
      </c>
      <c r="G372" s="65" t="inlineStr">
        <is>
          <t>Email</t>
        </is>
      </c>
      <c r="H372" s="65" t="inlineStr">
        <is>
          <t>Toulouse</t>
        </is>
      </c>
      <c r="I372" s="65" t="inlineStr">
        <is>
          <t>Julien Fabre</t>
        </is>
      </c>
      <c r="J372" s="65" t="inlineStr">
        <is>
          <t>Négociation en cours</t>
        </is>
      </c>
      <c r="K372" s="70" t="n">
        <v>2.9</v>
      </c>
    </row>
    <row r="373">
      <c r="A373" s="65" t="inlineStr">
        <is>
          <t>REL-00372</t>
        </is>
      </c>
      <c r="B373" s="65" t="inlineStr">
        <is>
          <t>DEV-00286</t>
        </is>
      </c>
      <c r="C373" s="66" t="n">
        <v>44982</v>
      </c>
      <c r="D373" s="65" t="inlineStr">
        <is>
          <t>2023-02</t>
        </is>
      </c>
      <c r="E373" s="65" t="inlineStr">
        <is>
          <t>2022-2023</t>
        </is>
      </c>
      <c r="F373" s="67" t="n">
        <v>2</v>
      </c>
      <c r="G373" s="65" t="inlineStr">
        <is>
          <t>Téléphone</t>
        </is>
      </c>
      <c r="H373" s="65" t="inlineStr">
        <is>
          <t>Toulouse</t>
        </is>
      </c>
      <c r="I373" s="65" t="inlineStr">
        <is>
          <t>Julien Fabre</t>
        </is>
      </c>
      <c r="J373" s="65" t="inlineStr">
        <is>
          <t>Injoignable</t>
        </is>
      </c>
      <c r="K373" s="70" t="n">
        <v>5</v>
      </c>
    </row>
    <row r="374">
      <c r="A374" s="65" t="inlineStr">
        <is>
          <t>REL-00373</t>
        </is>
      </c>
      <c r="B374" s="65" t="inlineStr">
        <is>
          <t>DEV-00287</t>
        </is>
      </c>
      <c r="C374" s="66" t="n">
        <v>44967</v>
      </c>
      <c r="D374" s="65" t="inlineStr">
        <is>
          <t>2023-02</t>
        </is>
      </c>
      <c r="E374" s="65" t="inlineStr">
        <is>
          <t>2022-2023</t>
        </is>
      </c>
      <c r="F374" s="67" t="n">
        <v>1</v>
      </c>
      <c r="G374" s="65" t="inlineStr">
        <is>
          <t>Email</t>
        </is>
      </c>
      <c r="H374" s="65" t="inlineStr">
        <is>
          <t>Toulouse</t>
        </is>
      </c>
      <c r="I374" s="65" t="inlineStr">
        <is>
          <t>Julien Fabre</t>
        </is>
      </c>
      <c r="J374" s="65" t="inlineStr">
        <is>
          <t>Accord obtenu</t>
        </is>
      </c>
      <c r="K374" s="70" t="n">
        <v>4.6</v>
      </c>
    </row>
    <row r="375">
      <c r="A375" s="65" t="inlineStr">
        <is>
          <t>REL-00374</t>
        </is>
      </c>
      <c r="B375" s="65" t="inlineStr">
        <is>
          <t>DEV-00288</t>
        </is>
      </c>
      <c r="C375" s="66" t="n">
        <v>44969</v>
      </c>
      <c r="D375" s="65" t="inlineStr">
        <is>
          <t>2023-02</t>
        </is>
      </c>
      <c r="E375" s="65" t="inlineStr">
        <is>
          <t>2022-2023</t>
        </is>
      </c>
      <c r="F375" s="67" t="n">
        <v>1</v>
      </c>
      <c r="G375" s="65" t="inlineStr">
        <is>
          <t>Téléphone</t>
        </is>
      </c>
      <c r="H375" s="65" t="inlineStr">
        <is>
          <t>Toulouse</t>
        </is>
      </c>
      <c r="I375" s="65" t="inlineStr">
        <is>
          <t>Julien Fabre</t>
        </is>
      </c>
      <c r="J375" s="65" t="inlineStr">
        <is>
          <t>Négociation en cours</t>
        </is>
      </c>
      <c r="K375" s="70" t="n">
        <v>7.8</v>
      </c>
    </row>
    <row r="376">
      <c r="A376" s="65" t="inlineStr">
        <is>
          <t>REL-00375</t>
        </is>
      </c>
      <c r="B376" s="65" t="inlineStr">
        <is>
          <t>DEV-00288</t>
        </is>
      </c>
      <c r="C376" s="66" t="n">
        <v>44979</v>
      </c>
      <c r="D376" s="65" t="inlineStr">
        <is>
          <t>2023-02</t>
        </is>
      </c>
      <c r="E376" s="65" t="inlineStr">
        <is>
          <t>2022-2023</t>
        </is>
      </c>
      <c r="F376" s="67" t="n">
        <v>2</v>
      </c>
      <c r="G376" s="65" t="inlineStr">
        <is>
          <t>Email</t>
        </is>
      </c>
      <c r="H376" s="65" t="inlineStr">
        <is>
          <t>Toulouse</t>
        </is>
      </c>
      <c r="I376" s="65" t="inlineStr">
        <is>
          <t>Julien Fabre</t>
        </is>
      </c>
      <c r="J376" s="65" t="inlineStr">
        <is>
          <t>Injoignable</t>
        </is>
      </c>
      <c r="K376" s="70" t="n">
        <v>3.6</v>
      </c>
    </row>
    <row r="377">
      <c r="A377" s="65" t="inlineStr">
        <is>
          <t>REL-00376</t>
        </is>
      </c>
      <c r="B377" s="65" t="inlineStr">
        <is>
          <t>DEV-00289</t>
        </is>
      </c>
      <c r="C377" s="66" t="n">
        <v>44970</v>
      </c>
      <c r="D377" s="65" t="inlineStr">
        <is>
          <t>2023-02</t>
        </is>
      </c>
      <c r="E377" s="65" t="inlineStr">
        <is>
          <t>2022-2023</t>
        </is>
      </c>
      <c r="F377" s="67" t="n">
        <v>1</v>
      </c>
      <c r="G377" s="65" t="inlineStr">
        <is>
          <t>SMS</t>
        </is>
      </c>
      <c r="H377" s="65" t="inlineStr">
        <is>
          <t>Toulouse</t>
        </is>
      </c>
      <c r="I377" s="65" t="inlineStr">
        <is>
          <t>Julien Fabre</t>
        </is>
      </c>
      <c r="J377" s="65" t="inlineStr">
        <is>
          <t>Sans réponse</t>
        </is>
      </c>
      <c r="K377" s="70" t="n">
        <v>2.7</v>
      </c>
    </row>
    <row r="378">
      <c r="A378" s="65" t="inlineStr">
        <is>
          <t>REL-00377</t>
        </is>
      </c>
      <c r="B378" s="65" t="inlineStr">
        <is>
          <t>DEV-00289</t>
        </is>
      </c>
      <c r="C378" s="66" t="n">
        <v>44984</v>
      </c>
      <c r="D378" s="65" t="inlineStr">
        <is>
          <t>2023-02</t>
        </is>
      </c>
      <c r="E378" s="65" t="inlineStr">
        <is>
          <t>2022-2023</t>
        </is>
      </c>
      <c r="F378" s="67" t="n">
        <v>2</v>
      </c>
      <c r="G378" s="65" t="inlineStr">
        <is>
          <t>Téléphone</t>
        </is>
      </c>
      <c r="H378" s="65" t="inlineStr">
        <is>
          <t>Toulouse</t>
        </is>
      </c>
      <c r="I378" s="65" t="inlineStr">
        <is>
          <t>Julien Fabre</t>
        </is>
      </c>
      <c r="J378" s="65" t="inlineStr">
        <is>
          <t>Sans réponse</t>
        </is>
      </c>
      <c r="K378" s="70" t="n">
        <v>8</v>
      </c>
    </row>
    <row r="379">
      <c r="A379" s="65" t="inlineStr">
        <is>
          <t>REL-00378</t>
        </is>
      </c>
      <c r="B379" s="65" t="inlineStr">
        <is>
          <t>DEV-00290</t>
        </is>
      </c>
      <c r="C379" s="66" t="n">
        <v>44965</v>
      </c>
      <c r="D379" s="65" t="inlineStr">
        <is>
          <t>2023-02</t>
        </is>
      </c>
      <c r="E379" s="65" t="inlineStr">
        <is>
          <t>2022-2023</t>
        </is>
      </c>
      <c r="F379" s="67" t="n">
        <v>1</v>
      </c>
      <c r="G379" s="65" t="inlineStr">
        <is>
          <t>Email</t>
        </is>
      </c>
      <c r="H379" s="65" t="inlineStr">
        <is>
          <t>Toulouse</t>
        </is>
      </c>
      <c r="I379" s="65" t="inlineStr">
        <is>
          <t>Julien Fabre</t>
        </is>
      </c>
      <c r="J379" s="65" t="inlineStr">
        <is>
          <t>Sans réponse</t>
        </is>
      </c>
      <c r="K379" s="70" t="n">
        <v>1.2</v>
      </c>
    </row>
    <row r="380">
      <c r="A380" s="65" t="inlineStr">
        <is>
          <t>REL-00379</t>
        </is>
      </c>
      <c r="B380" s="65" t="inlineStr">
        <is>
          <t>DEV-00292</t>
        </is>
      </c>
      <c r="C380" s="66" t="n">
        <v>44969</v>
      </c>
      <c r="D380" s="65" t="inlineStr">
        <is>
          <t>2023-02</t>
        </is>
      </c>
      <c r="E380" s="65" t="inlineStr">
        <is>
          <t>2022-2023</t>
        </is>
      </c>
      <c r="F380" s="67" t="n">
        <v>1</v>
      </c>
      <c r="G380" s="65" t="inlineStr">
        <is>
          <t>Téléphone</t>
        </is>
      </c>
      <c r="H380" s="65" t="inlineStr">
        <is>
          <t>Bordeaux</t>
        </is>
      </c>
      <c r="I380" s="65" t="inlineStr">
        <is>
          <t>Sophie Marchand</t>
        </is>
      </c>
      <c r="J380" s="65" t="inlineStr">
        <is>
          <t>Sans réponse</t>
        </is>
      </c>
      <c r="K380" s="70" t="n">
        <v>5.7</v>
      </c>
    </row>
    <row r="381">
      <c r="A381" s="65" t="inlineStr">
        <is>
          <t>REL-00380</t>
        </is>
      </c>
      <c r="B381" s="65" t="inlineStr">
        <is>
          <t>DEV-00292</t>
        </is>
      </c>
      <c r="C381" s="66" t="n">
        <v>44982</v>
      </c>
      <c r="D381" s="65" t="inlineStr">
        <is>
          <t>2023-02</t>
        </is>
      </c>
      <c r="E381" s="65" t="inlineStr">
        <is>
          <t>2022-2023</t>
        </is>
      </c>
      <c r="F381" s="67" t="n">
        <v>2</v>
      </c>
      <c r="G381" s="65" t="inlineStr">
        <is>
          <t>Email</t>
        </is>
      </c>
      <c r="H381" s="65" t="inlineStr">
        <is>
          <t>Bordeaux</t>
        </is>
      </c>
      <c r="I381" s="65" t="inlineStr">
        <is>
          <t>Sophie Marchand</t>
        </is>
      </c>
      <c r="J381" s="65" t="inlineStr">
        <is>
          <t>Négociation en cours</t>
        </is>
      </c>
      <c r="K381" s="70" t="n">
        <v>1.7</v>
      </c>
    </row>
    <row r="382">
      <c r="A382" s="65" t="inlineStr">
        <is>
          <t>REL-00381</t>
        </is>
      </c>
      <c r="B382" s="65" t="inlineStr">
        <is>
          <t>DEV-00292</t>
        </is>
      </c>
      <c r="C382" s="66" t="n">
        <v>44993</v>
      </c>
      <c r="D382" s="65" t="inlineStr">
        <is>
          <t>2023-03</t>
        </is>
      </c>
      <c r="E382" s="65" t="inlineStr">
        <is>
          <t>2022-2023</t>
        </is>
      </c>
      <c r="F382" s="67" t="n">
        <v>3</v>
      </c>
      <c r="G382" s="65" t="inlineStr">
        <is>
          <t>Téléphone</t>
        </is>
      </c>
      <c r="H382" s="65" t="inlineStr">
        <is>
          <t>Bordeaux</t>
        </is>
      </c>
      <c r="I382" s="65" t="inlineStr">
        <is>
          <t>Sophie Marchand</t>
        </is>
      </c>
      <c r="J382" s="65" t="inlineStr">
        <is>
          <t>Accord obtenu</t>
        </is>
      </c>
      <c r="K382" s="70" t="n">
        <v>10.9</v>
      </c>
    </row>
    <row r="383">
      <c r="A383" s="65" t="inlineStr">
        <is>
          <t>REL-00382</t>
        </is>
      </c>
      <c r="B383" s="65" t="inlineStr">
        <is>
          <t>DEV-00293</t>
        </is>
      </c>
      <c r="C383" s="66" t="n">
        <v>44968</v>
      </c>
      <c r="D383" s="65" t="inlineStr">
        <is>
          <t>2023-02</t>
        </is>
      </c>
      <c r="E383" s="65" t="inlineStr">
        <is>
          <t>2022-2023</t>
        </is>
      </c>
      <c r="F383" s="67" t="n">
        <v>1</v>
      </c>
      <c r="G383" s="65" t="inlineStr">
        <is>
          <t>Email</t>
        </is>
      </c>
      <c r="H383" s="65" t="inlineStr">
        <is>
          <t>Toulouse</t>
        </is>
      </c>
      <c r="I383" s="65" t="inlineStr">
        <is>
          <t>Julien Fabre</t>
        </is>
      </c>
      <c r="J383" s="65" t="inlineStr">
        <is>
          <t>Sans réponse</t>
        </is>
      </c>
      <c r="K383" s="70" t="n">
        <v>2.8</v>
      </c>
    </row>
    <row r="384">
      <c r="A384" s="65" t="inlineStr">
        <is>
          <t>REL-00383</t>
        </is>
      </c>
      <c r="B384" s="65" t="inlineStr">
        <is>
          <t>DEV-00294</t>
        </is>
      </c>
      <c r="C384" s="66" t="n">
        <v>44969</v>
      </c>
      <c r="D384" s="65" t="inlineStr">
        <is>
          <t>2023-02</t>
        </is>
      </c>
      <c r="E384" s="65" t="inlineStr">
        <is>
          <t>2022-2023</t>
        </is>
      </c>
      <c r="F384" s="67" t="n">
        <v>1</v>
      </c>
      <c r="G384" s="65" t="inlineStr">
        <is>
          <t>Email</t>
        </is>
      </c>
      <c r="H384" s="65" t="inlineStr">
        <is>
          <t>Toulouse</t>
        </is>
      </c>
      <c r="I384" s="65" t="inlineStr">
        <is>
          <t>Julien Fabre</t>
        </is>
      </c>
      <c r="J384" s="65" t="inlineStr">
        <is>
          <t>Accord obtenu</t>
        </is>
      </c>
      <c r="K384" s="70" t="n">
        <v>3.2</v>
      </c>
    </row>
    <row r="385">
      <c r="A385" s="65" t="inlineStr">
        <is>
          <t>REL-00384</t>
        </is>
      </c>
      <c r="B385" s="65" t="inlineStr">
        <is>
          <t>DEV-00295</t>
        </is>
      </c>
      <c r="C385" s="66" t="n">
        <v>44975</v>
      </c>
      <c r="D385" s="65" t="inlineStr">
        <is>
          <t>2023-02</t>
        </is>
      </c>
      <c r="E385" s="65" t="inlineStr">
        <is>
          <t>2022-2023</t>
        </is>
      </c>
      <c r="F385" s="67" t="n">
        <v>1</v>
      </c>
      <c r="G385" s="65" t="inlineStr">
        <is>
          <t>Téléphone</t>
        </is>
      </c>
      <c r="H385" s="65" t="inlineStr">
        <is>
          <t>Toulouse</t>
        </is>
      </c>
      <c r="I385" s="65" t="inlineStr">
        <is>
          <t>Julien Fabre</t>
        </is>
      </c>
      <c r="J385" s="65" t="inlineStr">
        <is>
          <t>Sans réponse</t>
        </is>
      </c>
      <c r="K385" s="70" t="n">
        <v>9.1</v>
      </c>
    </row>
    <row r="386">
      <c r="A386" s="65" t="inlineStr">
        <is>
          <t>REL-00385</t>
        </is>
      </c>
      <c r="B386" s="65" t="inlineStr">
        <is>
          <t>DEV-00295</t>
        </is>
      </c>
      <c r="C386" s="66" t="n">
        <v>44985</v>
      </c>
      <c r="D386" s="65" t="inlineStr">
        <is>
          <t>2023-02</t>
        </is>
      </c>
      <c r="E386" s="65" t="inlineStr">
        <is>
          <t>2022-2023</t>
        </is>
      </c>
      <c r="F386" s="67" t="n">
        <v>2</v>
      </c>
      <c r="G386" s="65" t="inlineStr">
        <is>
          <t>Téléphone</t>
        </is>
      </c>
      <c r="H386" s="65" t="inlineStr">
        <is>
          <t>Toulouse</t>
        </is>
      </c>
      <c r="I386" s="65" t="inlineStr">
        <is>
          <t>Julien Fabre</t>
        </is>
      </c>
      <c r="J386" s="65" t="inlineStr">
        <is>
          <t>Négociation en cours</t>
        </is>
      </c>
      <c r="K386" s="70" t="n">
        <v>8.699999999999999</v>
      </c>
    </row>
    <row r="387">
      <c r="A387" s="65" t="inlineStr">
        <is>
          <t>REL-00386</t>
        </is>
      </c>
      <c r="B387" s="65" t="inlineStr">
        <is>
          <t>DEV-00296</t>
        </is>
      </c>
      <c r="C387" s="66" t="n">
        <v>44974</v>
      </c>
      <c r="D387" s="65" t="inlineStr">
        <is>
          <t>2023-02</t>
        </is>
      </c>
      <c r="E387" s="65" t="inlineStr">
        <is>
          <t>2022-2023</t>
        </is>
      </c>
      <c r="F387" s="67" t="n">
        <v>1</v>
      </c>
      <c r="G387" s="65" t="inlineStr">
        <is>
          <t>Email</t>
        </is>
      </c>
      <c r="H387" s="65" t="inlineStr">
        <is>
          <t>Bordeaux</t>
        </is>
      </c>
      <c r="I387" s="65" t="inlineStr">
        <is>
          <t>Sophie Marchand</t>
        </is>
      </c>
      <c r="J387" s="65" t="inlineStr">
        <is>
          <t>Négociation en cours</t>
        </is>
      </c>
      <c r="K387" s="70" t="n">
        <v>4.3</v>
      </c>
    </row>
    <row r="388">
      <c r="A388" s="65" t="inlineStr">
        <is>
          <t>REL-00387</t>
        </is>
      </c>
      <c r="B388" s="65" t="inlineStr">
        <is>
          <t>DEV-00296</t>
        </is>
      </c>
      <c r="C388" s="66" t="n">
        <v>44982</v>
      </c>
      <c r="D388" s="65" t="inlineStr">
        <is>
          <t>2023-02</t>
        </is>
      </c>
      <c r="E388" s="65" t="inlineStr">
        <is>
          <t>2022-2023</t>
        </is>
      </c>
      <c r="F388" s="67" t="n">
        <v>2</v>
      </c>
      <c r="G388" s="65" t="inlineStr">
        <is>
          <t>Email</t>
        </is>
      </c>
      <c r="H388" s="65" t="inlineStr">
        <is>
          <t>Bordeaux</t>
        </is>
      </c>
      <c r="I388" s="65" t="inlineStr">
        <is>
          <t>Sophie Marchand</t>
        </is>
      </c>
      <c r="J388" s="65" t="inlineStr">
        <is>
          <t>Rappel demandé</t>
        </is>
      </c>
      <c r="K388" s="70" t="n">
        <v>2.9</v>
      </c>
    </row>
    <row r="389">
      <c r="A389" s="65" t="inlineStr">
        <is>
          <t>REL-00388</t>
        </is>
      </c>
      <c r="B389" s="65" t="inlineStr">
        <is>
          <t>DEV-00296</t>
        </is>
      </c>
      <c r="C389" s="66" t="n">
        <v>44995</v>
      </c>
      <c r="D389" s="65" t="inlineStr">
        <is>
          <t>2023-03</t>
        </is>
      </c>
      <c r="E389" s="65" t="inlineStr">
        <is>
          <t>2022-2023</t>
        </is>
      </c>
      <c r="F389" s="67" t="n">
        <v>3</v>
      </c>
      <c r="G389" s="65" t="inlineStr">
        <is>
          <t>Téléphone</t>
        </is>
      </c>
      <c r="H389" s="65" t="inlineStr">
        <is>
          <t>Bordeaux</t>
        </is>
      </c>
      <c r="I389" s="65" t="inlineStr">
        <is>
          <t>Sophie Marchand</t>
        </is>
      </c>
      <c r="J389" s="65" t="inlineStr">
        <is>
          <t>Refus signifié</t>
        </is>
      </c>
      <c r="K389" s="70" t="n">
        <v>4</v>
      </c>
    </row>
    <row r="390">
      <c r="A390" s="65" t="inlineStr">
        <is>
          <t>REL-00389</t>
        </is>
      </c>
      <c r="B390" s="65" t="inlineStr">
        <is>
          <t>DEV-00297</t>
        </is>
      </c>
      <c r="C390" s="66" t="n">
        <v>44973</v>
      </c>
      <c r="D390" s="65" t="inlineStr">
        <is>
          <t>2023-02</t>
        </is>
      </c>
      <c r="E390" s="65" t="inlineStr">
        <is>
          <t>2022-2023</t>
        </is>
      </c>
      <c r="F390" s="67" t="n">
        <v>1</v>
      </c>
      <c r="G390" s="65" t="inlineStr">
        <is>
          <t>Email</t>
        </is>
      </c>
      <c r="H390" s="65" t="inlineStr">
        <is>
          <t>Toulouse</t>
        </is>
      </c>
      <c r="I390" s="65" t="inlineStr">
        <is>
          <t>Julien Fabre</t>
        </is>
      </c>
      <c r="J390" s="65" t="inlineStr">
        <is>
          <t>Injoignable</t>
        </is>
      </c>
      <c r="K390" s="70" t="n">
        <v>4.1</v>
      </c>
    </row>
    <row r="391">
      <c r="A391" s="65" t="inlineStr">
        <is>
          <t>REL-00390</t>
        </is>
      </c>
      <c r="B391" s="65" t="inlineStr">
        <is>
          <t>DEV-00297</t>
        </is>
      </c>
      <c r="C391" s="66" t="n">
        <v>44981</v>
      </c>
      <c r="D391" s="65" t="inlineStr">
        <is>
          <t>2023-02</t>
        </is>
      </c>
      <c r="E391" s="65" t="inlineStr">
        <is>
          <t>2022-2023</t>
        </is>
      </c>
      <c r="F391" s="67" t="n">
        <v>2</v>
      </c>
      <c r="G391" s="65" t="inlineStr">
        <is>
          <t>Email</t>
        </is>
      </c>
      <c r="H391" s="65" t="inlineStr">
        <is>
          <t>Toulouse</t>
        </is>
      </c>
      <c r="I391" s="65" t="inlineStr">
        <is>
          <t>Julien Fabre</t>
        </is>
      </c>
      <c r="J391" s="65" t="inlineStr">
        <is>
          <t>Sans réponse</t>
        </is>
      </c>
      <c r="K391" s="70" t="n">
        <v>2.8</v>
      </c>
    </row>
    <row r="392">
      <c r="A392" s="65" t="inlineStr">
        <is>
          <t>REL-00391</t>
        </is>
      </c>
      <c r="B392" s="65" t="inlineStr">
        <is>
          <t>DEV-00297</t>
        </is>
      </c>
      <c r="C392" s="66" t="n">
        <v>44990</v>
      </c>
      <c r="D392" s="65" t="inlineStr">
        <is>
          <t>2023-03</t>
        </is>
      </c>
      <c r="E392" s="65" t="inlineStr">
        <is>
          <t>2022-2023</t>
        </is>
      </c>
      <c r="F392" s="67" t="n">
        <v>3</v>
      </c>
      <c r="G392" s="65" t="inlineStr">
        <is>
          <t>SMS</t>
        </is>
      </c>
      <c r="H392" s="65" t="inlineStr">
        <is>
          <t>Toulouse</t>
        </is>
      </c>
      <c r="I392" s="65" t="inlineStr">
        <is>
          <t>Julien Fabre</t>
        </is>
      </c>
      <c r="J392" s="65" t="inlineStr">
        <is>
          <t>Refus signifié</t>
        </is>
      </c>
      <c r="K392" s="70" t="n">
        <v>3.7</v>
      </c>
    </row>
    <row r="393">
      <c r="A393" s="65" t="inlineStr">
        <is>
          <t>REL-00392</t>
        </is>
      </c>
      <c r="B393" s="65" t="inlineStr">
        <is>
          <t>DEV-00298</t>
        </is>
      </c>
      <c r="C393" s="66" t="n">
        <v>44968</v>
      </c>
      <c r="D393" s="65" t="inlineStr">
        <is>
          <t>2023-02</t>
        </is>
      </c>
      <c r="E393" s="65" t="inlineStr">
        <is>
          <t>2022-2023</t>
        </is>
      </c>
      <c r="F393" s="67" t="n">
        <v>1</v>
      </c>
      <c r="G393" s="65" t="inlineStr">
        <is>
          <t>Téléphone</t>
        </is>
      </c>
      <c r="H393" s="65" t="inlineStr">
        <is>
          <t>Bordeaux</t>
        </is>
      </c>
      <c r="I393" s="65" t="inlineStr">
        <is>
          <t>Sophie Marchand</t>
        </is>
      </c>
      <c r="J393" s="65" t="inlineStr">
        <is>
          <t>Négociation en cours</t>
        </is>
      </c>
      <c r="K393" s="70" t="n">
        <v>4.4</v>
      </c>
    </row>
    <row r="394">
      <c r="A394" s="65" t="inlineStr">
        <is>
          <t>REL-00393</t>
        </is>
      </c>
      <c r="B394" s="65" t="inlineStr">
        <is>
          <t>DEV-00300</t>
        </is>
      </c>
      <c r="C394" s="66" t="n">
        <v>44974</v>
      </c>
      <c r="D394" s="65" t="inlineStr">
        <is>
          <t>2023-02</t>
        </is>
      </c>
      <c r="E394" s="65" t="inlineStr">
        <is>
          <t>2022-2023</t>
        </is>
      </c>
      <c r="F394" s="67" t="n">
        <v>1</v>
      </c>
      <c r="G394" s="65" t="inlineStr">
        <is>
          <t>Email</t>
        </is>
      </c>
      <c r="H394" s="65" t="inlineStr">
        <is>
          <t>Bordeaux</t>
        </is>
      </c>
      <c r="I394" s="65" t="inlineStr">
        <is>
          <t>Sophie Marchand</t>
        </is>
      </c>
      <c r="J394" s="65" t="inlineStr">
        <is>
          <t>Refus signifié</t>
        </is>
      </c>
      <c r="K394" s="70" t="n">
        <v>2.7</v>
      </c>
    </row>
    <row r="395">
      <c r="A395" s="65" t="inlineStr">
        <is>
          <t>REL-00394</t>
        </is>
      </c>
      <c r="B395" s="65" t="inlineStr">
        <is>
          <t>DEV-00301</t>
        </is>
      </c>
      <c r="C395" s="66" t="n">
        <v>44980</v>
      </c>
      <c r="D395" s="65" t="inlineStr">
        <is>
          <t>2023-02</t>
        </is>
      </c>
      <c r="E395" s="65" t="inlineStr">
        <is>
          <t>2022-2023</t>
        </is>
      </c>
      <c r="F395" s="67" t="n">
        <v>1</v>
      </c>
      <c r="G395" s="65" t="inlineStr">
        <is>
          <t>Email</t>
        </is>
      </c>
      <c r="H395" s="65" t="inlineStr">
        <is>
          <t>Bordeaux</t>
        </is>
      </c>
      <c r="I395" s="65" t="inlineStr">
        <is>
          <t>Sophie Marchand</t>
        </is>
      </c>
      <c r="J395" s="65" t="inlineStr">
        <is>
          <t>Refus signifié</t>
        </is>
      </c>
      <c r="K395" s="70" t="n">
        <v>1.8</v>
      </c>
    </row>
    <row r="396">
      <c r="A396" s="65" t="inlineStr">
        <is>
          <t>REL-00395</t>
        </is>
      </c>
      <c r="B396" s="65" t="inlineStr">
        <is>
          <t>DEV-00304</t>
        </is>
      </c>
      <c r="C396" s="66" t="n">
        <v>44981</v>
      </c>
      <c r="D396" s="65" t="inlineStr">
        <is>
          <t>2023-02</t>
        </is>
      </c>
      <c r="E396" s="65" t="inlineStr">
        <is>
          <t>2022-2023</t>
        </is>
      </c>
      <c r="F396" s="67" t="n">
        <v>1</v>
      </c>
      <c r="G396" s="65" t="inlineStr">
        <is>
          <t>Téléphone</t>
        </is>
      </c>
      <c r="H396" s="65" t="inlineStr">
        <is>
          <t>Toulouse</t>
        </is>
      </c>
      <c r="I396" s="65" t="inlineStr">
        <is>
          <t>Julien Fabre</t>
        </is>
      </c>
      <c r="J396" s="65" t="inlineStr">
        <is>
          <t>Négociation en cours</t>
        </is>
      </c>
      <c r="K396" s="70" t="n">
        <v>13.6</v>
      </c>
    </row>
    <row r="397">
      <c r="A397" s="65" t="inlineStr">
        <is>
          <t>REL-00396</t>
        </is>
      </c>
      <c r="B397" s="65" t="inlineStr">
        <is>
          <t>DEV-00304</t>
        </is>
      </c>
      <c r="C397" s="66" t="n">
        <v>44993</v>
      </c>
      <c r="D397" s="65" t="inlineStr">
        <is>
          <t>2023-03</t>
        </is>
      </c>
      <c r="E397" s="65" t="inlineStr">
        <is>
          <t>2022-2023</t>
        </is>
      </c>
      <c r="F397" s="67" t="n">
        <v>2</v>
      </c>
      <c r="G397" s="65" t="inlineStr">
        <is>
          <t>Email</t>
        </is>
      </c>
      <c r="H397" s="65" t="inlineStr">
        <is>
          <t>Toulouse</t>
        </is>
      </c>
      <c r="I397" s="65" t="inlineStr">
        <is>
          <t>Julien Fabre</t>
        </is>
      </c>
      <c r="J397" s="65" t="inlineStr">
        <is>
          <t>Sans réponse</t>
        </is>
      </c>
      <c r="K397" s="70" t="n">
        <v>1.6</v>
      </c>
    </row>
    <row r="398">
      <c r="A398" s="65" t="inlineStr">
        <is>
          <t>REL-00397</t>
        </is>
      </c>
      <c r="B398" s="65" t="inlineStr">
        <is>
          <t>DEV-00305</t>
        </is>
      </c>
      <c r="C398" s="66" t="n">
        <v>44974</v>
      </c>
      <c r="D398" s="65" t="inlineStr">
        <is>
          <t>2023-02</t>
        </is>
      </c>
      <c r="E398" s="65" t="inlineStr">
        <is>
          <t>2022-2023</t>
        </is>
      </c>
      <c r="F398" s="67" t="n">
        <v>1</v>
      </c>
      <c r="G398" s="65" t="inlineStr">
        <is>
          <t>Email</t>
        </is>
      </c>
      <c r="H398" s="65" t="inlineStr">
        <is>
          <t>Bordeaux</t>
        </is>
      </c>
      <c r="I398" s="65" t="inlineStr">
        <is>
          <t>Karim Belkacem</t>
        </is>
      </c>
      <c r="J398" s="65" t="inlineStr">
        <is>
          <t>Sans réponse</t>
        </is>
      </c>
      <c r="K398" s="70" t="n">
        <v>4.5</v>
      </c>
    </row>
    <row r="399">
      <c r="A399" s="65" t="inlineStr">
        <is>
          <t>REL-00398</t>
        </is>
      </c>
      <c r="B399" s="65" t="inlineStr">
        <is>
          <t>DEV-00305</t>
        </is>
      </c>
      <c r="C399" s="66" t="n">
        <v>44984</v>
      </c>
      <c r="D399" s="65" t="inlineStr">
        <is>
          <t>2023-02</t>
        </is>
      </c>
      <c r="E399" s="65" t="inlineStr">
        <is>
          <t>2022-2023</t>
        </is>
      </c>
      <c r="F399" s="67" t="n">
        <v>2</v>
      </c>
      <c r="G399" s="65" t="inlineStr">
        <is>
          <t>Email</t>
        </is>
      </c>
      <c r="H399" s="65" t="inlineStr">
        <is>
          <t>Bordeaux</t>
        </is>
      </c>
      <c r="I399" s="65" t="inlineStr">
        <is>
          <t>Karim Belkacem</t>
        </is>
      </c>
      <c r="J399" s="65" t="inlineStr">
        <is>
          <t>Accord obtenu</t>
        </is>
      </c>
      <c r="K399" s="70" t="n">
        <v>4.5</v>
      </c>
    </row>
    <row r="400">
      <c r="A400" s="65" t="inlineStr">
        <is>
          <t>REL-00399</t>
        </is>
      </c>
      <c r="B400" s="65" t="inlineStr">
        <is>
          <t>DEV-00306</t>
        </is>
      </c>
      <c r="C400" s="66" t="n">
        <v>44980</v>
      </c>
      <c r="D400" s="65" t="inlineStr">
        <is>
          <t>2023-02</t>
        </is>
      </c>
      <c r="E400" s="65" t="inlineStr">
        <is>
          <t>2022-2023</t>
        </is>
      </c>
      <c r="F400" s="67" t="n">
        <v>1</v>
      </c>
      <c r="G400" s="65" t="inlineStr">
        <is>
          <t>Téléphone</t>
        </is>
      </c>
      <c r="H400" s="65" t="inlineStr">
        <is>
          <t>Bordeaux</t>
        </is>
      </c>
      <c r="I400" s="65" t="inlineStr">
        <is>
          <t>Karim Belkacem</t>
        </is>
      </c>
      <c r="J400" s="65" t="inlineStr">
        <is>
          <t>Refus signifié</t>
        </is>
      </c>
      <c r="K400" s="70" t="n">
        <v>13.5</v>
      </c>
    </row>
    <row r="401">
      <c r="A401" s="65" t="inlineStr">
        <is>
          <t>REL-00400</t>
        </is>
      </c>
      <c r="B401" s="65" t="inlineStr">
        <is>
          <t>DEV-00308</t>
        </is>
      </c>
      <c r="C401" s="66" t="n">
        <v>44983</v>
      </c>
      <c r="D401" s="65" t="inlineStr">
        <is>
          <t>2023-02</t>
        </is>
      </c>
      <c r="E401" s="65" t="inlineStr">
        <is>
          <t>2022-2023</t>
        </is>
      </c>
      <c r="F401" s="67" t="n">
        <v>1</v>
      </c>
      <c r="G401" s="65" t="inlineStr">
        <is>
          <t>Email</t>
        </is>
      </c>
      <c r="H401" s="65" t="inlineStr">
        <is>
          <t>Toulouse</t>
        </is>
      </c>
      <c r="I401" s="65" t="inlineStr">
        <is>
          <t>Julien Fabre</t>
        </is>
      </c>
      <c r="J401" s="65" t="inlineStr">
        <is>
          <t>Refus signifié</t>
        </is>
      </c>
      <c r="K401" s="70" t="n">
        <v>2</v>
      </c>
    </row>
    <row r="402">
      <c r="A402" s="65" t="inlineStr">
        <is>
          <t>REL-00401</t>
        </is>
      </c>
      <c r="B402" s="65" t="inlineStr">
        <is>
          <t>DEV-00309</t>
        </is>
      </c>
      <c r="C402" s="66" t="n">
        <v>44980</v>
      </c>
      <c r="D402" s="65" t="inlineStr">
        <is>
          <t>2023-02</t>
        </is>
      </c>
      <c r="E402" s="65" t="inlineStr">
        <is>
          <t>2022-2023</t>
        </is>
      </c>
      <c r="F402" s="67" t="n">
        <v>1</v>
      </c>
      <c r="G402" s="65" t="inlineStr">
        <is>
          <t>Email</t>
        </is>
      </c>
      <c r="H402" s="65" t="inlineStr">
        <is>
          <t>Toulouse</t>
        </is>
      </c>
      <c r="I402" s="65" t="inlineStr">
        <is>
          <t>Julien Fabre</t>
        </is>
      </c>
      <c r="J402" s="65" t="inlineStr">
        <is>
          <t>Refus signifié</t>
        </is>
      </c>
      <c r="K402" s="70" t="n">
        <v>1.7</v>
      </c>
    </row>
    <row r="403">
      <c r="A403" s="65" t="inlineStr">
        <is>
          <t>REL-00402</t>
        </is>
      </c>
      <c r="B403" s="65" t="inlineStr">
        <is>
          <t>DEV-00310</t>
        </is>
      </c>
      <c r="C403" s="66" t="n">
        <v>44981</v>
      </c>
      <c r="D403" s="65" t="inlineStr">
        <is>
          <t>2023-02</t>
        </is>
      </c>
      <c r="E403" s="65" t="inlineStr">
        <is>
          <t>2022-2023</t>
        </is>
      </c>
      <c r="F403" s="67" t="n">
        <v>1</v>
      </c>
      <c r="G403" s="65" t="inlineStr">
        <is>
          <t>SMS</t>
        </is>
      </c>
      <c r="H403" s="65" t="inlineStr">
        <is>
          <t>Toulouse</t>
        </is>
      </c>
      <c r="I403" s="65" t="inlineStr">
        <is>
          <t>Julien Fabre</t>
        </is>
      </c>
      <c r="J403" s="65" t="inlineStr">
        <is>
          <t>Refus signifié</t>
        </is>
      </c>
      <c r="K403" s="70" t="n">
        <v>2.2</v>
      </c>
    </row>
    <row r="404">
      <c r="A404" s="65" t="inlineStr">
        <is>
          <t>REL-00403</t>
        </is>
      </c>
      <c r="B404" s="65" t="inlineStr">
        <is>
          <t>DEV-00311</t>
        </is>
      </c>
      <c r="C404" s="66" t="n">
        <v>44980</v>
      </c>
      <c r="D404" s="65" t="inlineStr">
        <is>
          <t>2023-02</t>
        </is>
      </c>
      <c r="E404" s="65" t="inlineStr">
        <is>
          <t>2022-2023</t>
        </is>
      </c>
      <c r="F404" s="67" t="n">
        <v>1</v>
      </c>
      <c r="G404" s="65" t="inlineStr">
        <is>
          <t>Email</t>
        </is>
      </c>
      <c r="H404" s="65" t="inlineStr">
        <is>
          <t>Bordeaux</t>
        </is>
      </c>
      <c r="I404" s="65" t="inlineStr">
        <is>
          <t>Karim Belkacem</t>
        </is>
      </c>
      <c r="J404" s="65" t="inlineStr">
        <is>
          <t>Rappel demandé</t>
        </is>
      </c>
      <c r="K404" s="70" t="n">
        <v>1.2</v>
      </c>
    </row>
    <row r="405">
      <c r="A405" s="65" t="inlineStr">
        <is>
          <t>REL-00404</t>
        </is>
      </c>
      <c r="B405" s="65" t="inlineStr">
        <is>
          <t>DEV-00311</t>
        </is>
      </c>
      <c r="C405" s="66" t="n">
        <v>44985</v>
      </c>
      <c r="D405" s="65" t="inlineStr">
        <is>
          <t>2023-02</t>
        </is>
      </c>
      <c r="E405" s="65" t="inlineStr">
        <is>
          <t>2022-2023</t>
        </is>
      </c>
      <c r="F405" s="67" t="n">
        <v>2</v>
      </c>
      <c r="G405" s="65" t="inlineStr">
        <is>
          <t>Email</t>
        </is>
      </c>
      <c r="H405" s="65" t="inlineStr">
        <is>
          <t>Bordeaux</t>
        </is>
      </c>
      <c r="I405" s="65" t="inlineStr">
        <is>
          <t>Karim Belkacem</t>
        </is>
      </c>
      <c r="J405" s="65" t="inlineStr">
        <is>
          <t>Accord obtenu</t>
        </is>
      </c>
      <c r="K405" s="70" t="n">
        <v>4.3</v>
      </c>
    </row>
    <row r="406">
      <c r="A406" s="65" t="inlineStr">
        <is>
          <t>REL-00405</t>
        </is>
      </c>
      <c r="B406" s="65" t="inlineStr">
        <is>
          <t>DEV-00312</t>
        </is>
      </c>
      <c r="C406" s="66" t="n">
        <v>44978</v>
      </c>
      <c r="D406" s="65" t="inlineStr">
        <is>
          <t>2023-02</t>
        </is>
      </c>
      <c r="E406" s="65" t="inlineStr">
        <is>
          <t>2022-2023</t>
        </is>
      </c>
      <c r="F406" s="67" t="n">
        <v>1</v>
      </c>
      <c r="G406" s="65" t="inlineStr">
        <is>
          <t>Téléphone</t>
        </is>
      </c>
      <c r="H406" s="65" t="inlineStr">
        <is>
          <t>Bordeaux</t>
        </is>
      </c>
      <c r="I406" s="65" t="inlineStr">
        <is>
          <t>Sophie Marchand</t>
        </is>
      </c>
      <c r="J406" s="65" t="inlineStr">
        <is>
          <t>Accord obtenu</t>
        </is>
      </c>
      <c r="K406" s="70" t="n">
        <v>5.5</v>
      </c>
    </row>
    <row r="407">
      <c r="A407" s="65" t="inlineStr">
        <is>
          <t>REL-00406</t>
        </is>
      </c>
      <c r="B407" s="65" t="inlineStr">
        <is>
          <t>DEV-00313</t>
        </is>
      </c>
      <c r="C407" s="66" t="n">
        <v>44981</v>
      </c>
      <c r="D407" s="65" t="inlineStr">
        <is>
          <t>2023-02</t>
        </is>
      </c>
      <c r="E407" s="65" t="inlineStr">
        <is>
          <t>2022-2023</t>
        </is>
      </c>
      <c r="F407" s="67" t="n">
        <v>1</v>
      </c>
      <c r="G407" s="65" t="inlineStr">
        <is>
          <t>Téléphone</t>
        </is>
      </c>
      <c r="H407" s="65" t="inlineStr">
        <is>
          <t>Bordeaux</t>
        </is>
      </c>
      <c r="I407" s="65" t="inlineStr">
        <is>
          <t>Karim Belkacem</t>
        </is>
      </c>
      <c r="J407" s="65" t="inlineStr">
        <is>
          <t>Sans réponse</t>
        </is>
      </c>
      <c r="K407" s="70" t="n">
        <v>4.1</v>
      </c>
    </row>
    <row r="408">
      <c r="A408" s="65" t="inlineStr">
        <is>
          <t>REL-00407</t>
        </is>
      </c>
      <c r="B408" s="65" t="inlineStr">
        <is>
          <t>DEV-00313</t>
        </is>
      </c>
      <c r="C408" s="66" t="n">
        <v>44993</v>
      </c>
      <c r="D408" s="65" t="inlineStr">
        <is>
          <t>2023-03</t>
        </is>
      </c>
      <c r="E408" s="65" t="inlineStr">
        <is>
          <t>2022-2023</t>
        </is>
      </c>
      <c r="F408" s="67" t="n">
        <v>2</v>
      </c>
      <c r="G408" s="65" t="inlineStr">
        <is>
          <t>SMS</t>
        </is>
      </c>
      <c r="H408" s="65" t="inlineStr">
        <is>
          <t>Bordeaux</t>
        </is>
      </c>
      <c r="I408" s="65" t="inlineStr">
        <is>
          <t>Karim Belkacem</t>
        </is>
      </c>
      <c r="J408" s="65" t="inlineStr">
        <is>
          <t>Injoignable</t>
        </is>
      </c>
      <c r="K408" s="70" t="n">
        <v>3.2</v>
      </c>
    </row>
    <row r="409">
      <c r="A409" s="65" t="inlineStr">
        <is>
          <t>REL-00408</t>
        </is>
      </c>
      <c r="B409" s="65" t="inlineStr">
        <is>
          <t>DEV-00315</t>
        </is>
      </c>
      <c r="C409" s="66" t="n">
        <v>44980</v>
      </c>
      <c r="D409" s="65" t="inlineStr">
        <is>
          <t>2023-02</t>
        </is>
      </c>
      <c r="E409" s="65" t="inlineStr">
        <is>
          <t>2022-2023</t>
        </is>
      </c>
      <c r="F409" s="67" t="n">
        <v>1</v>
      </c>
      <c r="G409" s="65" t="inlineStr">
        <is>
          <t>SMS</t>
        </is>
      </c>
      <c r="H409" s="65" t="inlineStr">
        <is>
          <t>Bordeaux</t>
        </is>
      </c>
      <c r="I409" s="65" t="inlineStr">
        <is>
          <t>Sophie Marchand</t>
        </is>
      </c>
      <c r="J409" s="65" t="inlineStr">
        <is>
          <t>Sans réponse</t>
        </is>
      </c>
      <c r="K409" s="70" t="n">
        <v>3.7</v>
      </c>
    </row>
    <row r="410">
      <c r="A410" s="65" t="inlineStr">
        <is>
          <t>REL-00409</t>
        </is>
      </c>
      <c r="B410" s="65" t="inlineStr">
        <is>
          <t>DEV-00316</t>
        </is>
      </c>
      <c r="C410" s="66" t="n">
        <v>44989</v>
      </c>
      <c r="D410" s="65" t="inlineStr">
        <is>
          <t>2023-03</t>
        </is>
      </c>
      <c r="E410" s="65" t="inlineStr">
        <is>
          <t>2022-2023</t>
        </is>
      </c>
      <c r="F410" s="67" t="n">
        <v>1</v>
      </c>
      <c r="G410" s="65" t="inlineStr">
        <is>
          <t>Téléphone</t>
        </is>
      </c>
      <c r="H410" s="65" t="inlineStr">
        <is>
          <t>Toulouse</t>
        </is>
      </c>
      <c r="I410" s="65" t="inlineStr">
        <is>
          <t>Julien Fabre</t>
        </is>
      </c>
      <c r="J410" s="65" t="inlineStr">
        <is>
          <t>Sans réponse</t>
        </is>
      </c>
      <c r="K410" s="70" t="n">
        <v>10.4</v>
      </c>
    </row>
    <row r="411">
      <c r="A411" s="65" t="inlineStr">
        <is>
          <t>REL-00410</t>
        </is>
      </c>
      <c r="B411" s="65" t="inlineStr">
        <is>
          <t>DEV-00316</t>
        </is>
      </c>
      <c r="C411" s="66" t="n">
        <v>45001</v>
      </c>
      <c r="D411" s="65" t="inlineStr">
        <is>
          <t>2023-03</t>
        </is>
      </c>
      <c r="E411" s="65" t="inlineStr">
        <is>
          <t>2022-2023</t>
        </is>
      </c>
      <c r="F411" s="67" t="n">
        <v>2</v>
      </c>
      <c r="G411" s="65" t="inlineStr">
        <is>
          <t>Email</t>
        </is>
      </c>
      <c r="H411" s="65" t="inlineStr">
        <is>
          <t>Toulouse</t>
        </is>
      </c>
      <c r="I411" s="65" t="inlineStr">
        <is>
          <t>Julien Fabre</t>
        </is>
      </c>
      <c r="J411" s="65" t="inlineStr">
        <is>
          <t>Rappel demandé</t>
        </is>
      </c>
      <c r="K411" s="70" t="n">
        <v>3.3</v>
      </c>
    </row>
    <row r="412">
      <c r="A412" s="65" t="inlineStr">
        <is>
          <t>REL-00411</t>
        </is>
      </c>
      <c r="B412" s="65" t="inlineStr">
        <is>
          <t>DEV-00317</t>
        </is>
      </c>
      <c r="C412" s="66" t="n">
        <v>44983</v>
      </c>
      <c r="D412" s="65" t="inlineStr">
        <is>
          <t>2023-02</t>
        </is>
      </c>
      <c r="E412" s="65" t="inlineStr">
        <is>
          <t>2022-2023</t>
        </is>
      </c>
      <c r="F412" s="67" t="n">
        <v>1</v>
      </c>
      <c r="G412" s="65" t="inlineStr">
        <is>
          <t>Email</t>
        </is>
      </c>
      <c r="H412" s="65" t="inlineStr">
        <is>
          <t>Bordeaux</t>
        </is>
      </c>
      <c r="I412" s="65" t="inlineStr">
        <is>
          <t>Karim Belkacem</t>
        </is>
      </c>
      <c r="J412" s="65" t="inlineStr">
        <is>
          <t>Sans réponse</t>
        </is>
      </c>
      <c r="K412" s="70" t="n">
        <v>1.6</v>
      </c>
    </row>
    <row r="413">
      <c r="A413" s="65" t="inlineStr">
        <is>
          <t>REL-00412</t>
        </is>
      </c>
      <c r="B413" s="65" t="inlineStr">
        <is>
          <t>DEV-00317</t>
        </is>
      </c>
      <c r="C413" s="66" t="n">
        <v>44988</v>
      </c>
      <c r="D413" s="65" t="inlineStr">
        <is>
          <t>2023-03</t>
        </is>
      </c>
      <c r="E413" s="65" t="inlineStr">
        <is>
          <t>2022-2023</t>
        </is>
      </c>
      <c r="F413" s="67" t="n">
        <v>2</v>
      </c>
      <c r="G413" s="65" t="inlineStr">
        <is>
          <t>Email</t>
        </is>
      </c>
      <c r="H413" s="65" t="inlineStr">
        <is>
          <t>Bordeaux</t>
        </is>
      </c>
      <c r="I413" s="65" t="inlineStr">
        <is>
          <t>Karim Belkacem</t>
        </is>
      </c>
      <c r="J413" s="65" t="inlineStr">
        <is>
          <t>Négociation en cours</t>
        </is>
      </c>
      <c r="K413" s="70" t="n">
        <v>2.3</v>
      </c>
    </row>
    <row r="414">
      <c r="A414" s="65" t="inlineStr">
        <is>
          <t>REL-00413</t>
        </is>
      </c>
      <c r="B414" s="65" t="inlineStr">
        <is>
          <t>DEV-00317</t>
        </is>
      </c>
      <c r="C414" s="66" t="n">
        <v>45000</v>
      </c>
      <c r="D414" s="65" t="inlineStr">
        <is>
          <t>2023-03</t>
        </is>
      </c>
      <c r="E414" s="65" t="inlineStr">
        <is>
          <t>2022-2023</t>
        </is>
      </c>
      <c r="F414" s="67" t="n">
        <v>3</v>
      </c>
      <c r="G414" s="65" t="inlineStr">
        <is>
          <t>Téléphone</t>
        </is>
      </c>
      <c r="H414" s="65" t="inlineStr">
        <is>
          <t>Bordeaux</t>
        </is>
      </c>
      <c r="I414" s="65" t="inlineStr">
        <is>
          <t>Karim Belkacem</t>
        </is>
      </c>
      <c r="J414" s="65" t="inlineStr">
        <is>
          <t>Accord obtenu</t>
        </is>
      </c>
      <c r="K414" s="70" t="n">
        <v>3.9</v>
      </c>
    </row>
    <row r="415">
      <c r="A415" s="65" t="inlineStr">
        <is>
          <t>REL-00414</t>
        </is>
      </c>
      <c r="B415" s="65" t="inlineStr">
        <is>
          <t>DEV-00318</t>
        </is>
      </c>
      <c r="C415" s="66" t="n">
        <v>44982</v>
      </c>
      <c r="D415" s="65" t="inlineStr">
        <is>
          <t>2023-02</t>
        </is>
      </c>
      <c r="E415" s="65" t="inlineStr">
        <is>
          <t>2022-2023</t>
        </is>
      </c>
      <c r="F415" s="67" t="n">
        <v>1</v>
      </c>
      <c r="G415" s="65" t="inlineStr">
        <is>
          <t>Téléphone</t>
        </is>
      </c>
      <c r="H415" s="65" t="inlineStr">
        <is>
          <t>Toulouse</t>
        </is>
      </c>
      <c r="I415" s="65" t="inlineStr">
        <is>
          <t>Julien Fabre</t>
        </is>
      </c>
      <c r="J415" s="65" t="inlineStr">
        <is>
          <t>Négociation en cours</t>
        </is>
      </c>
      <c r="K415" s="70" t="n">
        <v>6.7</v>
      </c>
    </row>
    <row r="416">
      <c r="A416" s="65" t="inlineStr">
        <is>
          <t>REL-00415</t>
        </is>
      </c>
      <c r="B416" s="65" t="inlineStr">
        <is>
          <t>DEV-00318</t>
        </is>
      </c>
      <c r="C416" s="66" t="n">
        <v>44987</v>
      </c>
      <c r="D416" s="65" t="inlineStr">
        <is>
          <t>2023-03</t>
        </is>
      </c>
      <c r="E416" s="65" t="inlineStr">
        <is>
          <t>2022-2023</t>
        </is>
      </c>
      <c r="F416" s="67" t="n">
        <v>2</v>
      </c>
      <c r="G416" s="65" t="inlineStr">
        <is>
          <t>Email</t>
        </is>
      </c>
      <c r="H416" s="65" t="inlineStr">
        <is>
          <t>Toulouse</t>
        </is>
      </c>
      <c r="I416" s="65" t="inlineStr">
        <is>
          <t>Julien Fabre</t>
        </is>
      </c>
      <c r="J416" s="65" t="inlineStr">
        <is>
          <t>Rappel demandé</t>
        </is>
      </c>
      <c r="K416" s="70" t="n">
        <v>3.1</v>
      </c>
    </row>
    <row r="417">
      <c r="A417" s="65" t="inlineStr">
        <is>
          <t>REL-00416</t>
        </is>
      </c>
      <c r="B417" s="65" t="inlineStr">
        <is>
          <t>DEV-00318</t>
        </is>
      </c>
      <c r="C417" s="66" t="n">
        <v>44992</v>
      </c>
      <c r="D417" s="65" t="inlineStr">
        <is>
          <t>2023-03</t>
        </is>
      </c>
      <c r="E417" s="65" t="inlineStr">
        <is>
          <t>2022-2023</t>
        </is>
      </c>
      <c r="F417" s="67" t="n">
        <v>3</v>
      </c>
      <c r="G417" s="65" t="inlineStr">
        <is>
          <t>Téléphone</t>
        </is>
      </c>
      <c r="H417" s="65" t="inlineStr">
        <is>
          <t>Toulouse</t>
        </is>
      </c>
      <c r="I417" s="65" t="inlineStr">
        <is>
          <t>Julien Fabre</t>
        </is>
      </c>
      <c r="J417" s="65" t="inlineStr">
        <is>
          <t>Accord obtenu</t>
        </is>
      </c>
      <c r="K417" s="70" t="n">
        <v>4.5</v>
      </c>
    </row>
    <row r="418">
      <c r="A418" s="65" t="inlineStr">
        <is>
          <t>REL-00417</t>
        </is>
      </c>
      <c r="B418" s="65" t="inlineStr">
        <is>
          <t>DEV-00319</t>
        </is>
      </c>
      <c r="C418" s="66" t="n">
        <v>44997</v>
      </c>
      <c r="D418" s="65" t="inlineStr">
        <is>
          <t>2023-03</t>
        </is>
      </c>
      <c r="E418" s="65" t="inlineStr">
        <is>
          <t>2022-2023</t>
        </is>
      </c>
      <c r="F418" s="67" t="n">
        <v>1</v>
      </c>
      <c r="G418" s="65" t="inlineStr">
        <is>
          <t>Email</t>
        </is>
      </c>
      <c r="H418" s="65" t="inlineStr">
        <is>
          <t>Bordeaux</t>
        </is>
      </c>
      <c r="I418" s="65" t="inlineStr">
        <is>
          <t>Karim Belkacem</t>
        </is>
      </c>
      <c r="J418" s="65" t="inlineStr">
        <is>
          <t>Rappel demandé</t>
        </is>
      </c>
      <c r="K418" s="70" t="n">
        <v>3</v>
      </c>
    </row>
    <row r="419">
      <c r="A419" s="65" t="inlineStr">
        <is>
          <t>REL-00418</t>
        </is>
      </c>
      <c r="B419" s="65" t="inlineStr">
        <is>
          <t>DEV-00320</t>
        </is>
      </c>
      <c r="C419" s="66" t="n">
        <v>44981</v>
      </c>
      <c r="D419" s="65" t="inlineStr">
        <is>
          <t>2023-02</t>
        </is>
      </c>
      <c r="E419" s="65" t="inlineStr">
        <is>
          <t>2022-2023</t>
        </is>
      </c>
      <c r="F419" s="67" t="n">
        <v>1</v>
      </c>
      <c r="G419" s="65" t="inlineStr">
        <is>
          <t>Email</t>
        </is>
      </c>
      <c r="H419" s="65" t="inlineStr">
        <is>
          <t>Bordeaux</t>
        </is>
      </c>
      <c r="I419" s="65" t="inlineStr">
        <is>
          <t>Sophie Marchand</t>
        </is>
      </c>
      <c r="J419" s="65" t="inlineStr">
        <is>
          <t>Sans réponse</t>
        </is>
      </c>
      <c r="K419" s="70" t="n">
        <v>1.3</v>
      </c>
    </row>
    <row r="420">
      <c r="A420" s="65" t="inlineStr">
        <is>
          <t>REL-00419</t>
        </is>
      </c>
      <c r="B420" s="65" t="inlineStr">
        <is>
          <t>DEV-00320</t>
        </is>
      </c>
      <c r="C420" s="66" t="n">
        <v>44989</v>
      </c>
      <c r="D420" s="65" t="inlineStr">
        <is>
          <t>2023-03</t>
        </is>
      </c>
      <c r="E420" s="65" t="inlineStr">
        <is>
          <t>2022-2023</t>
        </is>
      </c>
      <c r="F420" s="67" t="n">
        <v>2</v>
      </c>
      <c r="G420" s="65" t="inlineStr">
        <is>
          <t>Email</t>
        </is>
      </c>
      <c r="H420" s="65" t="inlineStr">
        <is>
          <t>Bordeaux</t>
        </is>
      </c>
      <c r="I420" s="65" t="inlineStr">
        <is>
          <t>Sophie Marchand</t>
        </is>
      </c>
      <c r="J420" s="65" t="inlineStr">
        <is>
          <t>Accord obtenu</t>
        </is>
      </c>
      <c r="K420" s="70" t="n">
        <v>3.8</v>
      </c>
    </row>
    <row r="421">
      <c r="A421" s="65" t="inlineStr">
        <is>
          <t>REL-00420</t>
        </is>
      </c>
      <c r="B421" s="65" t="inlineStr">
        <is>
          <t>DEV-00321</t>
        </is>
      </c>
      <c r="C421" s="66" t="n">
        <v>44999</v>
      </c>
      <c r="D421" s="65" t="inlineStr">
        <is>
          <t>2023-03</t>
        </is>
      </c>
      <c r="E421" s="65" t="inlineStr">
        <is>
          <t>2022-2023</t>
        </is>
      </c>
      <c r="F421" s="67" t="n">
        <v>1</v>
      </c>
      <c r="G421" s="65" t="inlineStr">
        <is>
          <t>Téléphone</t>
        </is>
      </c>
      <c r="H421" s="65" t="inlineStr">
        <is>
          <t>Toulouse</t>
        </is>
      </c>
      <c r="I421" s="65" t="inlineStr">
        <is>
          <t>Julien Fabre</t>
        </is>
      </c>
      <c r="J421" s="65" t="inlineStr">
        <is>
          <t>Négociation en cours</t>
        </is>
      </c>
      <c r="K421" s="70" t="n">
        <v>4.7</v>
      </c>
    </row>
    <row r="422">
      <c r="A422" s="65" t="inlineStr">
        <is>
          <t>REL-00421</t>
        </is>
      </c>
      <c r="B422" s="65" t="inlineStr">
        <is>
          <t>DEV-00322</t>
        </is>
      </c>
      <c r="C422" s="66" t="n">
        <v>44986</v>
      </c>
      <c r="D422" s="65" t="inlineStr">
        <is>
          <t>2023-03</t>
        </is>
      </c>
      <c r="E422" s="65" t="inlineStr">
        <is>
          <t>2022-2023</t>
        </is>
      </c>
      <c r="F422" s="67" t="n">
        <v>1</v>
      </c>
      <c r="G422" s="65" t="inlineStr">
        <is>
          <t>Email</t>
        </is>
      </c>
      <c r="H422" s="65" t="inlineStr">
        <is>
          <t>Toulouse</t>
        </is>
      </c>
      <c r="I422" s="65" t="inlineStr">
        <is>
          <t>Julien Fabre</t>
        </is>
      </c>
      <c r="J422" s="65" t="inlineStr">
        <is>
          <t>Injoignable</t>
        </is>
      </c>
      <c r="K422" s="70" t="n">
        <v>3.8</v>
      </c>
    </row>
    <row r="423">
      <c r="A423" s="65" t="inlineStr">
        <is>
          <t>REL-00422</t>
        </is>
      </c>
      <c r="B423" s="65" t="inlineStr">
        <is>
          <t>DEV-00322</t>
        </is>
      </c>
      <c r="C423" s="66" t="n">
        <v>44998</v>
      </c>
      <c r="D423" s="65" t="inlineStr">
        <is>
          <t>2023-03</t>
        </is>
      </c>
      <c r="E423" s="65" t="inlineStr">
        <is>
          <t>2022-2023</t>
        </is>
      </c>
      <c r="F423" s="67" t="n">
        <v>2</v>
      </c>
      <c r="G423" s="65" t="inlineStr">
        <is>
          <t>SMS</t>
        </is>
      </c>
      <c r="H423" s="65" t="inlineStr">
        <is>
          <t>Toulouse</t>
        </is>
      </c>
      <c r="I423" s="65" t="inlineStr">
        <is>
          <t>Julien Fabre</t>
        </is>
      </c>
      <c r="J423" s="65" t="inlineStr">
        <is>
          <t>Négociation en cours</t>
        </is>
      </c>
      <c r="K423" s="70" t="n">
        <v>3.7</v>
      </c>
    </row>
    <row r="424">
      <c r="A424" s="65" t="inlineStr">
        <is>
          <t>REL-00423</t>
        </is>
      </c>
      <c r="B424" s="65" t="inlineStr">
        <is>
          <t>DEV-00322</t>
        </is>
      </c>
      <c r="C424" s="66" t="n">
        <v>45010</v>
      </c>
      <c r="D424" s="65" t="inlineStr">
        <is>
          <t>2023-03</t>
        </is>
      </c>
      <c r="E424" s="65" t="inlineStr">
        <is>
          <t>2022-2023</t>
        </is>
      </c>
      <c r="F424" s="67" t="n">
        <v>3</v>
      </c>
      <c r="G424" s="65" t="inlineStr">
        <is>
          <t>Téléphone</t>
        </is>
      </c>
      <c r="H424" s="65" t="inlineStr">
        <is>
          <t>Toulouse</t>
        </is>
      </c>
      <c r="I424" s="65" t="inlineStr">
        <is>
          <t>Julien Fabre</t>
        </is>
      </c>
      <c r="J424" s="65" t="inlineStr">
        <is>
          <t>Rappel demandé</t>
        </is>
      </c>
      <c r="K424" s="70" t="n">
        <v>11.5</v>
      </c>
    </row>
    <row r="425">
      <c r="A425" s="65" t="inlineStr">
        <is>
          <t>REL-00424</t>
        </is>
      </c>
      <c r="B425" s="65" t="inlineStr">
        <is>
          <t>DEV-00323</t>
        </is>
      </c>
      <c r="C425" s="66" t="n">
        <v>44985</v>
      </c>
      <c r="D425" s="65" t="inlineStr">
        <is>
          <t>2023-02</t>
        </is>
      </c>
      <c r="E425" s="65" t="inlineStr">
        <is>
          <t>2022-2023</t>
        </is>
      </c>
      <c r="F425" s="67" t="n">
        <v>1</v>
      </c>
      <c r="G425" s="65" t="inlineStr">
        <is>
          <t>Email</t>
        </is>
      </c>
      <c r="H425" s="65" t="inlineStr">
        <is>
          <t>Bordeaux</t>
        </is>
      </c>
      <c r="I425" s="65" t="inlineStr">
        <is>
          <t>Sophie Marchand</t>
        </is>
      </c>
      <c r="J425" s="65" t="inlineStr">
        <is>
          <t>Injoignable</t>
        </is>
      </c>
      <c r="K425" s="70" t="n">
        <v>3.5</v>
      </c>
    </row>
    <row r="426">
      <c r="A426" s="65" t="inlineStr">
        <is>
          <t>REL-00425</t>
        </is>
      </c>
      <c r="B426" s="65" t="inlineStr">
        <is>
          <t>DEV-00323</t>
        </is>
      </c>
      <c r="C426" s="66" t="n">
        <v>44998</v>
      </c>
      <c r="D426" s="65" t="inlineStr">
        <is>
          <t>2023-03</t>
        </is>
      </c>
      <c r="E426" s="65" t="inlineStr">
        <is>
          <t>2022-2023</t>
        </is>
      </c>
      <c r="F426" s="67" t="n">
        <v>2</v>
      </c>
      <c r="G426" s="65" t="inlineStr">
        <is>
          <t>Téléphone</t>
        </is>
      </c>
      <c r="H426" s="65" t="inlineStr">
        <is>
          <t>Bordeaux</t>
        </is>
      </c>
      <c r="I426" s="65" t="inlineStr">
        <is>
          <t>Sophie Marchand</t>
        </is>
      </c>
      <c r="J426" s="65" t="inlineStr">
        <is>
          <t>Rappel demandé</t>
        </is>
      </c>
      <c r="K426" s="70" t="n">
        <v>2.2</v>
      </c>
    </row>
    <row r="427">
      <c r="A427" s="65" t="inlineStr">
        <is>
          <t>REL-00426</t>
        </is>
      </c>
      <c r="B427" s="65" t="inlineStr">
        <is>
          <t>DEV-00324</t>
        </is>
      </c>
      <c r="C427" s="66" t="n">
        <v>44988</v>
      </c>
      <c r="D427" s="65" t="inlineStr">
        <is>
          <t>2023-03</t>
        </is>
      </c>
      <c r="E427" s="65" t="inlineStr">
        <is>
          <t>2022-2023</t>
        </is>
      </c>
      <c r="F427" s="67" t="n">
        <v>1</v>
      </c>
      <c r="G427" s="65" t="inlineStr">
        <is>
          <t>Email</t>
        </is>
      </c>
      <c r="H427" s="65" t="inlineStr">
        <is>
          <t>Toulouse</t>
        </is>
      </c>
      <c r="I427" s="65" t="inlineStr">
        <is>
          <t>Julien Fabre</t>
        </is>
      </c>
      <c r="J427" s="65" t="inlineStr">
        <is>
          <t>Rappel demandé</t>
        </is>
      </c>
      <c r="K427" s="70" t="n">
        <v>2.5</v>
      </c>
    </row>
    <row r="428">
      <c r="A428" s="65" t="inlineStr">
        <is>
          <t>REL-00427</t>
        </is>
      </c>
      <c r="B428" s="65" t="inlineStr">
        <is>
          <t>DEV-00324</t>
        </is>
      </c>
      <c r="C428" s="66" t="n">
        <v>44997</v>
      </c>
      <c r="D428" s="65" t="inlineStr">
        <is>
          <t>2023-03</t>
        </is>
      </c>
      <c r="E428" s="65" t="inlineStr">
        <is>
          <t>2022-2023</t>
        </is>
      </c>
      <c r="F428" s="67" t="n">
        <v>2</v>
      </c>
      <c r="G428" s="65" t="inlineStr">
        <is>
          <t>Téléphone</t>
        </is>
      </c>
      <c r="H428" s="65" t="inlineStr">
        <is>
          <t>Toulouse</t>
        </is>
      </c>
      <c r="I428" s="65" t="inlineStr">
        <is>
          <t>Julien Fabre</t>
        </is>
      </c>
      <c r="J428" s="65" t="inlineStr">
        <is>
          <t>Rappel demandé</t>
        </is>
      </c>
      <c r="K428" s="70" t="n">
        <v>3.8</v>
      </c>
    </row>
    <row r="429">
      <c r="A429" s="65" t="inlineStr">
        <is>
          <t>REL-00428</t>
        </is>
      </c>
      <c r="B429" s="65" t="inlineStr">
        <is>
          <t>DEV-00325</t>
        </is>
      </c>
      <c r="C429" s="66" t="n">
        <v>44992</v>
      </c>
      <c r="D429" s="65" t="inlineStr">
        <is>
          <t>2023-03</t>
        </is>
      </c>
      <c r="E429" s="65" t="inlineStr">
        <is>
          <t>2022-2023</t>
        </is>
      </c>
      <c r="F429" s="67" t="n">
        <v>1</v>
      </c>
      <c r="G429" s="65" t="inlineStr">
        <is>
          <t>Téléphone</t>
        </is>
      </c>
      <c r="H429" s="65" t="inlineStr">
        <is>
          <t>Toulouse</t>
        </is>
      </c>
      <c r="I429" s="65" t="inlineStr">
        <is>
          <t>Julien Fabre</t>
        </is>
      </c>
      <c r="J429" s="65" t="inlineStr">
        <is>
          <t>Négociation en cours</t>
        </is>
      </c>
      <c r="K429" s="70" t="n">
        <v>11.2</v>
      </c>
    </row>
    <row r="430">
      <c r="A430" s="65" t="inlineStr">
        <is>
          <t>REL-00429</t>
        </is>
      </c>
      <c r="B430" s="65" t="inlineStr">
        <is>
          <t>DEV-00325</t>
        </is>
      </c>
      <c r="C430" s="66" t="n">
        <v>45005</v>
      </c>
      <c r="D430" s="65" t="inlineStr">
        <is>
          <t>2023-03</t>
        </is>
      </c>
      <c r="E430" s="65" t="inlineStr">
        <is>
          <t>2022-2023</t>
        </is>
      </c>
      <c r="F430" s="67" t="n">
        <v>2</v>
      </c>
      <c r="G430" s="65" t="inlineStr">
        <is>
          <t>Téléphone</t>
        </is>
      </c>
      <c r="H430" s="65" t="inlineStr">
        <is>
          <t>Toulouse</t>
        </is>
      </c>
      <c r="I430" s="65" t="inlineStr">
        <is>
          <t>Julien Fabre</t>
        </is>
      </c>
      <c r="J430" s="65" t="inlineStr">
        <is>
          <t>Négociation en cours</t>
        </is>
      </c>
      <c r="K430" s="70" t="n">
        <v>4.6</v>
      </c>
    </row>
    <row r="431">
      <c r="A431" s="65" t="inlineStr">
        <is>
          <t>REL-00430</t>
        </is>
      </c>
      <c r="B431" s="65" t="inlineStr">
        <is>
          <t>DEV-00325</t>
        </is>
      </c>
      <c r="C431" s="66" t="n">
        <v>45012</v>
      </c>
      <c r="D431" s="65" t="inlineStr">
        <is>
          <t>2023-03</t>
        </is>
      </c>
      <c r="E431" s="65" t="inlineStr">
        <is>
          <t>2022-2023</t>
        </is>
      </c>
      <c r="F431" s="67" t="n">
        <v>3</v>
      </c>
      <c r="G431" s="65" t="inlineStr">
        <is>
          <t>Téléphone</t>
        </is>
      </c>
      <c r="H431" s="65" t="inlineStr">
        <is>
          <t>Toulouse</t>
        </is>
      </c>
      <c r="I431" s="65" t="inlineStr">
        <is>
          <t>Julien Fabre</t>
        </is>
      </c>
      <c r="J431" s="65" t="inlineStr">
        <is>
          <t>Refus signifié</t>
        </is>
      </c>
      <c r="K431" s="70" t="n">
        <v>5.1</v>
      </c>
    </row>
    <row r="432">
      <c r="A432" s="65" t="inlineStr">
        <is>
          <t>REL-00431</t>
        </is>
      </c>
      <c r="B432" s="65" t="inlineStr">
        <is>
          <t>DEV-00326</t>
        </is>
      </c>
      <c r="C432" s="66" t="n">
        <v>44988</v>
      </c>
      <c r="D432" s="65" t="inlineStr">
        <is>
          <t>2023-03</t>
        </is>
      </c>
      <c r="E432" s="65" t="inlineStr">
        <is>
          <t>2022-2023</t>
        </is>
      </c>
      <c r="F432" s="67" t="n">
        <v>1</v>
      </c>
      <c r="G432" s="65" t="inlineStr">
        <is>
          <t>Email</t>
        </is>
      </c>
      <c r="H432" s="65" t="inlineStr">
        <is>
          <t>Bordeaux</t>
        </is>
      </c>
      <c r="I432" s="65" t="inlineStr">
        <is>
          <t>Karim Belkacem</t>
        </is>
      </c>
      <c r="J432" s="65" t="inlineStr">
        <is>
          <t>Accord obtenu</t>
        </is>
      </c>
      <c r="K432" s="70" t="n">
        <v>3.9</v>
      </c>
    </row>
    <row r="433">
      <c r="A433" s="65" t="inlineStr">
        <is>
          <t>REL-00432</t>
        </is>
      </c>
      <c r="B433" s="65" t="inlineStr">
        <is>
          <t>DEV-00327</t>
        </is>
      </c>
      <c r="C433" s="66" t="n">
        <v>44994</v>
      </c>
      <c r="D433" s="65" t="inlineStr">
        <is>
          <t>2023-03</t>
        </is>
      </c>
      <c r="E433" s="65" t="inlineStr">
        <is>
          <t>2022-2023</t>
        </is>
      </c>
      <c r="F433" s="67" t="n">
        <v>1</v>
      </c>
      <c r="G433" s="65" t="inlineStr">
        <is>
          <t>Email</t>
        </is>
      </c>
      <c r="H433" s="65" t="inlineStr">
        <is>
          <t>Toulouse</t>
        </is>
      </c>
      <c r="I433" s="65" t="inlineStr">
        <is>
          <t>Julien Fabre</t>
        </is>
      </c>
      <c r="J433" s="65" t="inlineStr">
        <is>
          <t>Négociation en cours</t>
        </is>
      </c>
      <c r="K433" s="70" t="n">
        <v>3.3</v>
      </c>
    </row>
    <row r="434">
      <c r="A434" s="65" t="inlineStr">
        <is>
          <t>REL-00433</t>
        </is>
      </c>
      <c r="B434" s="65" t="inlineStr">
        <is>
          <t>DEV-00329</t>
        </is>
      </c>
      <c r="C434" s="66" t="n">
        <v>44990</v>
      </c>
      <c r="D434" s="65" t="inlineStr">
        <is>
          <t>2023-03</t>
        </is>
      </c>
      <c r="E434" s="65" t="inlineStr">
        <is>
          <t>2022-2023</t>
        </is>
      </c>
      <c r="F434" s="67" t="n">
        <v>1</v>
      </c>
      <c r="G434" s="65" t="inlineStr">
        <is>
          <t>Email</t>
        </is>
      </c>
      <c r="H434" s="65" t="inlineStr">
        <is>
          <t>Toulouse</t>
        </is>
      </c>
      <c r="I434" s="65" t="inlineStr">
        <is>
          <t>Julien Fabre</t>
        </is>
      </c>
      <c r="J434" s="65" t="inlineStr">
        <is>
          <t>Accord obtenu</t>
        </is>
      </c>
      <c r="K434" s="70" t="n">
        <v>4.3</v>
      </c>
    </row>
    <row r="435">
      <c r="A435" s="65" t="inlineStr">
        <is>
          <t>REL-00434</t>
        </is>
      </c>
      <c r="B435" s="65" t="inlineStr">
        <is>
          <t>DEV-00330</t>
        </is>
      </c>
      <c r="C435" s="66" t="n">
        <v>44992</v>
      </c>
      <c r="D435" s="65" t="inlineStr">
        <is>
          <t>2023-03</t>
        </is>
      </c>
      <c r="E435" s="65" t="inlineStr">
        <is>
          <t>2022-2023</t>
        </is>
      </c>
      <c r="F435" s="67" t="n">
        <v>1</v>
      </c>
      <c r="G435" s="65" t="inlineStr">
        <is>
          <t>Email</t>
        </is>
      </c>
      <c r="H435" s="65" t="inlineStr">
        <is>
          <t>Toulouse</t>
        </is>
      </c>
      <c r="I435" s="65" t="inlineStr">
        <is>
          <t>Julien Fabre</t>
        </is>
      </c>
      <c r="J435" s="65" t="inlineStr">
        <is>
          <t>Refus signifié</t>
        </is>
      </c>
      <c r="K435" s="70" t="n">
        <v>2</v>
      </c>
    </row>
    <row r="436">
      <c r="A436" s="65" t="inlineStr">
        <is>
          <t>REL-00435</t>
        </is>
      </c>
      <c r="B436" s="65" t="inlineStr">
        <is>
          <t>DEV-00332</t>
        </is>
      </c>
      <c r="C436" s="66" t="n">
        <v>44997</v>
      </c>
      <c r="D436" s="65" t="inlineStr">
        <is>
          <t>2023-03</t>
        </is>
      </c>
      <c r="E436" s="65" t="inlineStr">
        <is>
          <t>2022-2023</t>
        </is>
      </c>
      <c r="F436" s="67" t="n">
        <v>1</v>
      </c>
      <c r="G436" s="65" t="inlineStr">
        <is>
          <t>SMS</t>
        </is>
      </c>
      <c r="H436" s="65" t="inlineStr">
        <is>
          <t>Bordeaux</t>
        </is>
      </c>
      <c r="I436" s="65" t="inlineStr">
        <is>
          <t>Sophie Marchand</t>
        </is>
      </c>
      <c r="J436" s="65" t="inlineStr">
        <is>
          <t>Rappel demandé</t>
        </is>
      </c>
      <c r="K436" s="70" t="n">
        <v>2.5</v>
      </c>
    </row>
    <row r="437">
      <c r="A437" s="65" t="inlineStr">
        <is>
          <t>REL-00436</t>
        </is>
      </c>
      <c r="B437" s="65" t="inlineStr">
        <is>
          <t>DEV-00332</t>
        </is>
      </c>
      <c r="C437" s="66" t="n">
        <v>45006</v>
      </c>
      <c r="D437" s="65" t="inlineStr">
        <is>
          <t>2023-03</t>
        </is>
      </c>
      <c r="E437" s="65" t="inlineStr">
        <is>
          <t>2022-2023</t>
        </is>
      </c>
      <c r="F437" s="67" t="n">
        <v>2</v>
      </c>
      <c r="G437" s="65" t="inlineStr">
        <is>
          <t>Téléphone</t>
        </is>
      </c>
      <c r="H437" s="65" t="inlineStr">
        <is>
          <t>Bordeaux</t>
        </is>
      </c>
      <c r="I437" s="65" t="inlineStr">
        <is>
          <t>Sophie Marchand</t>
        </is>
      </c>
      <c r="J437" s="65" t="inlineStr">
        <is>
          <t>Refus signifié</t>
        </is>
      </c>
      <c r="K437" s="70" t="n">
        <v>3.7</v>
      </c>
    </row>
    <row r="438">
      <c r="A438" s="65" t="inlineStr">
        <is>
          <t>REL-00437</t>
        </is>
      </c>
      <c r="B438" s="65" t="inlineStr">
        <is>
          <t>DEV-00333</t>
        </is>
      </c>
      <c r="C438" s="66" t="n">
        <v>44994</v>
      </c>
      <c r="D438" s="65" t="inlineStr">
        <is>
          <t>2023-03</t>
        </is>
      </c>
      <c r="E438" s="65" t="inlineStr">
        <is>
          <t>2022-2023</t>
        </is>
      </c>
      <c r="F438" s="67" t="n">
        <v>1</v>
      </c>
      <c r="G438" s="65" t="inlineStr">
        <is>
          <t>Téléphone</t>
        </is>
      </c>
      <c r="H438" s="65" t="inlineStr">
        <is>
          <t>Bordeaux</t>
        </is>
      </c>
      <c r="I438" s="65" t="inlineStr">
        <is>
          <t>Sophie Marchand</t>
        </is>
      </c>
      <c r="J438" s="65" t="inlineStr">
        <is>
          <t>Rappel demandé</t>
        </is>
      </c>
      <c r="K438" s="70" t="n">
        <v>11.4</v>
      </c>
    </row>
    <row r="439">
      <c r="A439" s="65" t="inlineStr">
        <is>
          <t>REL-00438</t>
        </is>
      </c>
      <c r="B439" s="65" t="inlineStr">
        <is>
          <t>DEV-00333</t>
        </is>
      </c>
      <c r="C439" s="66" t="n">
        <v>45004</v>
      </c>
      <c r="D439" s="65" t="inlineStr">
        <is>
          <t>2023-03</t>
        </is>
      </c>
      <c r="E439" s="65" t="inlineStr">
        <is>
          <t>2022-2023</t>
        </is>
      </c>
      <c r="F439" s="67" t="n">
        <v>2</v>
      </c>
      <c r="G439" s="65" t="inlineStr">
        <is>
          <t>Email</t>
        </is>
      </c>
      <c r="H439" s="65" t="inlineStr">
        <is>
          <t>Bordeaux</t>
        </is>
      </c>
      <c r="I439" s="65" t="inlineStr">
        <is>
          <t>Sophie Marchand</t>
        </is>
      </c>
      <c r="J439" s="65" t="inlineStr">
        <is>
          <t>Accord obtenu</t>
        </is>
      </c>
      <c r="K439" s="70" t="n">
        <v>4.7</v>
      </c>
    </row>
    <row r="440">
      <c r="A440" s="65" t="inlineStr">
        <is>
          <t>REL-00439</t>
        </is>
      </c>
      <c r="B440" s="65" t="inlineStr">
        <is>
          <t>DEV-00334</t>
        </is>
      </c>
      <c r="C440" s="66" t="n">
        <v>44996</v>
      </c>
      <c r="D440" s="65" t="inlineStr">
        <is>
          <t>2023-03</t>
        </is>
      </c>
      <c r="E440" s="65" t="inlineStr">
        <is>
          <t>2022-2023</t>
        </is>
      </c>
      <c r="F440" s="67" t="n">
        <v>1</v>
      </c>
      <c r="G440" s="65" t="inlineStr">
        <is>
          <t>Téléphone</t>
        </is>
      </c>
      <c r="H440" s="65" t="inlineStr">
        <is>
          <t>Bordeaux</t>
        </is>
      </c>
      <c r="I440" s="65" t="inlineStr">
        <is>
          <t>Karim Belkacem</t>
        </is>
      </c>
      <c r="J440" s="65" t="inlineStr">
        <is>
          <t>Injoignable</t>
        </is>
      </c>
      <c r="K440" s="70" t="n">
        <v>12.6</v>
      </c>
    </row>
    <row r="441">
      <c r="A441" s="65" t="inlineStr">
        <is>
          <t>REL-00440</t>
        </is>
      </c>
      <c r="B441" s="65" t="inlineStr">
        <is>
          <t>DEV-00335</t>
        </is>
      </c>
      <c r="C441" s="66" t="n">
        <v>44993</v>
      </c>
      <c r="D441" s="65" t="inlineStr">
        <is>
          <t>2023-03</t>
        </is>
      </c>
      <c r="E441" s="65" t="inlineStr">
        <is>
          <t>2022-2023</t>
        </is>
      </c>
      <c r="F441" s="67" t="n">
        <v>1</v>
      </c>
      <c r="G441" s="65" t="inlineStr">
        <is>
          <t>Email</t>
        </is>
      </c>
      <c r="H441" s="65" t="inlineStr">
        <is>
          <t>Toulouse</t>
        </is>
      </c>
      <c r="I441" s="65" t="inlineStr">
        <is>
          <t>Julien Fabre</t>
        </is>
      </c>
      <c r="J441" s="65" t="inlineStr">
        <is>
          <t>Négociation en cours</t>
        </is>
      </c>
      <c r="K441" s="70" t="n">
        <v>2</v>
      </c>
    </row>
    <row r="442">
      <c r="A442" s="65" t="inlineStr">
        <is>
          <t>REL-00441</t>
        </is>
      </c>
      <c r="B442" s="65" t="inlineStr">
        <is>
          <t>DEV-00335</t>
        </is>
      </c>
      <c r="C442" s="66" t="n">
        <v>45000</v>
      </c>
      <c r="D442" s="65" t="inlineStr">
        <is>
          <t>2023-03</t>
        </is>
      </c>
      <c r="E442" s="65" t="inlineStr">
        <is>
          <t>2022-2023</t>
        </is>
      </c>
      <c r="F442" s="67" t="n">
        <v>2</v>
      </c>
      <c r="G442" s="65" t="inlineStr">
        <is>
          <t>Email</t>
        </is>
      </c>
      <c r="H442" s="65" t="inlineStr">
        <is>
          <t>Toulouse</t>
        </is>
      </c>
      <c r="I442" s="65" t="inlineStr">
        <is>
          <t>Julien Fabre</t>
        </is>
      </c>
      <c r="J442" s="65" t="inlineStr">
        <is>
          <t>Négociation en cours</t>
        </is>
      </c>
      <c r="K442" s="70" t="n">
        <v>4.8</v>
      </c>
    </row>
    <row r="443">
      <c r="A443" s="65" t="inlineStr">
        <is>
          <t>REL-00442</t>
        </is>
      </c>
      <c r="B443" s="65" t="inlineStr">
        <is>
          <t>DEV-00335</t>
        </is>
      </c>
      <c r="C443" s="66" t="n">
        <v>45010</v>
      </c>
      <c r="D443" s="65" t="inlineStr">
        <is>
          <t>2023-03</t>
        </is>
      </c>
      <c r="E443" s="65" t="inlineStr">
        <is>
          <t>2022-2023</t>
        </is>
      </c>
      <c r="F443" s="67" t="n">
        <v>3</v>
      </c>
      <c r="G443" s="65" t="inlineStr">
        <is>
          <t>Téléphone</t>
        </is>
      </c>
      <c r="H443" s="65" t="inlineStr">
        <is>
          <t>Toulouse</t>
        </is>
      </c>
      <c r="I443" s="65" t="inlineStr">
        <is>
          <t>Julien Fabre</t>
        </is>
      </c>
      <c r="J443" s="65" t="inlineStr">
        <is>
          <t>Négociation en cours</t>
        </is>
      </c>
      <c r="K443" s="70" t="n">
        <v>3.4</v>
      </c>
    </row>
    <row r="444">
      <c r="A444" s="65" t="inlineStr">
        <is>
          <t>REL-00443</t>
        </is>
      </c>
      <c r="B444" s="65" t="inlineStr">
        <is>
          <t>DEV-00335</t>
        </is>
      </c>
      <c r="C444" s="66" t="n">
        <v>45022</v>
      </c>
      <c r="D444" s="65" t="inlineStr">
        <is>
          <t>2023-04</t>
        </is>
      </c>
      <c r="E444" s="65" t="inlineStr">
        <is>
          <t>2022-2023</t>
        </is>
      </c>
      <c r="F444" s="67" t="n">
        <v>4</v>
      </c>
      <c r="G444" s="65" t="inlineStr">
        <is>
          <t>SMS</t>
        </is>
      </c>
      <c r="H444" s="65" t="inlineStr">
        <is>
          <t>Toulouse</t>
        </is>
      </c>
      <c r="I444" s="65" t="inlineStr">
        <is>
          <t>Julien Fabre</t>
        </is>
      </c>
      <c r="J444" s="65" t="inlineStr">
        <is>
          <t>Accord obtenu</t>
        </is>
      </c>
      <c r="K444" s="70" t="n">
        <v>1.3</v>
      </c>
    </row>
    <row r="445">
      <c r="A445" s="65" t="inlineStr">
        <is>
          <t>REL-00444</t>
        </is>
      </c>
      <c r="B445" s="65" t="inlineStr">
        <is>
          <t>DEV-00336</t>
        </is>
      </c>
      <c r="C445" s="66" t="n">
        <v>44996</v>
      </c>
      <c r="D445" s="65" t="inlineStr">
        <is>
          <t>2023-03</t>
        </is>
      </c>
      <c r="E445" s="65" t="inlineStr">
        <is>
          <t>2022-2023</t>
        </is>
      </c>
      <c r="F445" s="67" t="n">
        <v>1</v>
      </c>
      <c r="G445" s="65" t="inlineStr">
        <is>
          <t>Email</t>
        </is>
      </c>
      <c r="H445" s="65" t="inlineStr">
        <is>
          <t>Bordeaux</t>
        </is>
      </c>
      <c r="I445" s="65" t="inlineStr">
        <is>
          <t>Karim Belkacem</t>
        </is>
      </c>
      <c r="J445" s="65" t="inlineStr">
        <is>
          <t>Injoignable</t>
        </is>
      </c>
      <c r="K445" s="70" t="n">
        <v>2.2</v>
      </c>
    </row>
    <row r="446">
      <c r="A446" s="65" t="inlineStr">
        <is>
          <t>REL-00445</t>
        </is>
      </c>
      <c r="B446" s="65" t="inlineStr">
        <is>
          <t>DEV-00336</t>
        </is>
      </c>
      <c r="C446" s="66" t="n">
        <v>45009</v>
      </c>
      <c r="D446" s="65" t="inlineStr">
        <is>
          <t>2023-03</t>
        </is>
      </c>
      <c r="E446" s="65" t="inlineStr">
        <is>
          <t>2022-2023</t>
        </is>
      </c>
      <c r="F446" s="67" t="n">
        <v>2</v>
      </c>
      <c r="G446" s="65" t="inlineStr">
        <is>
          <t>Email</t>
        </is>
      </c>
      <c r="H446" s="65" t="inlineStr">
        <is>
          <t>Bordeaux</t>
        </is>
      </c>
      <c r="I446" s="65" t="inlineStr">
        <is>
          <t>Karim Belkacem</t>
        </is>
      </c>
      <c r="J446" s="65" t="inlineStr">
        <is>
          <t>Injoignable</t>
        </is>
      </c>
      <c r="K446" s="70" t="n">
        <v>3.7</v>
      </c>
    </row>
    <row r="447">
      <c r="A447" s="65" t="inlineStr">
        <is>
          <t>REL-00446</t>
        </is>
      </c>
      <c r="B447" s="65" t="inlineStr">
        <is>
          <t>DEV-00336</t>
        </is>
      </c>
      <c r="C447" s="66" t="n">
        <v>45015</v>
      </c>
      <c r="D447" s="65" t="inlineStr">
        <is>
          <t>2023-03</t>
        </is>
      </c>
      <c r="E447" s="65" t="inlineStr">
        <is>
          <t>2022-2023</t>
        </is>
      </c>
      <c r="F447" s="67" t="n">
        <v>3</v>
      </c>
      <c r="G447" s="65" t="inlineStr">
        <is>
          <t>Téléphone</t>
        </is>
      </c>
      <c r="H447" s="65" t="inlineStr">
        <is>
          <t>Bordeaux</t>
        </is>
      </c>
      <c r="I447" s="65" t="inlineStr">
        <is>
          <t>Karim Belkacem</t>
        </is>
      </c>
      <c r="J447" s="65" t="inlineStr">
        <is>
          <t>Sans réponse</t>
        </is>
      </c>
      <c r="K447" s="70" t="n">
        <v>9.4</v>
      </c>
    </row>
    <row r="448">
      <c r="A448" s="65" t="inlineStr">
        <is>
          <t>REL-00447</t>
        </is>
      </c>
      <c r="B448" s="65" t="inlineStr">
        <is>
          <t>DEV-00336</t>
        </is>
      </c>
      <c r="C448" s="66" t="n">
        <v>45026</v>
      </c>
      <c r="D448" s="65" t="inlineStr">
        <is>
          <t>2023-04</t>
        </is>
      </c>
      <c r="E448" s="65" t="inlineStr">
        <is>
          <t>2022-2023</t>
        </is>
      </c>
      <c r="F448" s="67" t="n">
        <v>4</v>
      </c>
      <c r="G448" s="65" t="inlineStr">
        <is>
          <t>Email</t>
        </is>
      </c>
      <c r="H448" s="65" t="inlineStr">
        <is>
          <t>Bordeaux</t>
        </is>
      </c>
      <c r="I448" s="65" t="inlineStr">
        <is>
          <t>Karim Belkacem</t>
        </is>
      </c>
      <c r="J448" s="65" t="inlineStr">
        <is>
          <t>Accord obtenu</t>
        </is>
      </c>
      <c r="K448" s="70" t="n">
        <v>3</v>
      </c>
    </row>
    <row r="449">
      <c r="A449" s="65" t="inlineStr">
        <is>
          <t>REL-00448</t>
        </is>
      </c>
      <c r="B449" s="65" t="inlineStr">
        <is>
          <t>DEV-00337</t>
        </is>
      </c>
      <c r="C449" s="66" t="n">
        <v>44993</v>
      </c>
      <c r="D449" s="65" t="inlineStr">
        <is>
          <t>2023-03</t>
        </is>
      </c>
      <c r="E449" s="65" t="inlineStr">
        <is>
          <t>2022-2023</t>
        </is>
      </c>
      <c r="F449" s="67" t="n">
        <v>1</v>
      </c>
      <c r="G449" s="65" t="inlineStr">
        <is>
          <t>SMS</t>
        </is>
      </c>
      <c r="H449" s="65" t="inlineStr">
        <is>
          <t>Bordeaux</t>
        </is>
      </c>
      <c r="I449" s="65" t="inlineStr">
        <is>
          <t>Karim Belkacem</t>
        </is>
      </c>
      <c r="J449" s="65" t="inlineStr">
        <is>
          <t>Rappel demandé</t>
        </is>
      </c>
      <c r="K449" s="70" t="n">
        <v>1.2</v>
      </c>
    </row>
    <row r="450">
      <c r="A450" s="65" t="inlineStr">
        <is>
          <t>REL-00449</t>
        </is>
      </c>
      <c r="B450" s="65" t="inlineStr">
        <is>
          <t>DEV-00337</t>
        </is>
      </c>
      <c r="C450" s="66" t="n">
        <v>45002</v>
      </c>
      <c r="D450" s="65" t="inlineStr">
        <is>
          <t>2023-03</t>
        </is>
      </c>
      <c r="E450" s="65" t="inlineStr">
        <is>
          <t>2022-2023</t>
        </is>
      </c>
      <c r="F450" s="67" t="n">
        <v>2</v>
      </c>
      <c r="G450" s="65" t="inlineStr">
        <is>
          <t>Email</t>
        </is>
      </c>
      <c r="H450" s="65" t="inlineStr">
        <is>
          <t>Bordeaux</t>
        </is>
      </c>
      <c r="I450" s="65" t="inlineStr">
        <is>
          <t>Karim Belkacem</t>
        </is>
      </c>
      <c r="J450" s="65" t="inlineStr">
        <is>
          <t>Accord obtenu</t>
        </is>
      </c>
      <c r="K450" s="70" t="n">
        <v>2.4</v>
      </c>
    </row>
    <row r="451">
      <c r="A451" s="65" t="inlineStr">
        <is>
          <t>REL-00450</t>
        </is>
      </c>
      <c r="B451" s="65" t="inlineStr">
        <is>
          <t>DEV-00338</t>
        </is>
      </c>
      <c r="C451" s="66" t="n">
        <v>44999</v>
      </c>
      <c r="D451" s="65" t="inlineStr">
        <is>
          <t>2023-03</t>
        </is>
      </c>
      <c r="E451" s="65" t="inlineStr">
        <is>
          <t>2022-2023</t>
        </is>
      </c>
      <c r="F451" s="67" t="n">
        <v>1</v>
      </c>
      <c r="G451" s="65" t="inlineStr">
        <is>
          <t>Email</t>
        </is>
      </c>
      <c r="H451" s="65" t="inlineStr">
        <is>
          <t>Toulouse</t>
        </is>
      </c>
      <c r="I451" s="65" t="inlineStr">
        <is>
          <t>Julien Fabre</t>
        </is>
      </c>
      <c r="J451" s="65" t="inlineStr">
        <is>
          <t>Rappel demandé</t>
        </is>
      </c>
      <c r="K451" s="70" t="n">
        <v>1.4</v>
      </c>
    </row>
    <row r="452">
      <c r="A452" s="65" t="inlineStr">
        <is>
          <t>REL-00451</t>
        </is>
      </c>
      <c r="B452" s="65" t="inlineStr">
        <is>
          <t>DEV-00339</t>
        </is>
      </c>
      <c r="C452" s="66" t="n">
        <v>44996</v>
      </c>
      <c r="D452" s="65" t="inlineStr">
        <is>
          <t>2023-03</t>
        </is>
      </c>
      <c r="E452" s="65" t="inlineStr">
        <is>
          <t>2022-2023</t>
        </is>
      </c>
      <c r="F452" s="67" t="n">
        <v>1</v>
      </c>
      <c r="G452" s="65" t="inlineStr">
        <is>
          <t>SMS</t>
        </is>
      </c>
      <c r="H452" s="65" t="inlineStr">
        <is>
          <t>Toulouse</t>
        </is>
      </c>
      <c r="I452" s="65" t="inlineStr">
        <is>
          <t>Julien Fabre</t>
        </is>
      </c>
      <c r="J452" s="65" t="inlineStr">
        <is>
          <t>Sans réponse</t>
        </is>
      </c>
      <c r="K452" s="70" t="n">
        <v>1.5</v>
      </c>
    </row>
    <row r="453">
      <c r="A453" s="65" t="inlineStr">
        <is>
          <t>REL-00452</t>
        </is>
      </c>
      <c r="B453" s="65" t="inlineStr">
        <is>
          <t>DEV-00339</t>
        </is>
      </c>
      <c r="C453" s="66" t="n">
        <v>45010</v>
      </c>
      <c r="D453" s="65" t="inlineStr">
        <is>
          <t>2023-03</t>
        </is>
      </c>
      <c r="E453" s="65" t="inlineStr">
        <is>
          <t>2022-2023</t>
        </is>
      </c>
      <c r="F453" s="67" t="n">
        <v>2</v>
      </c>
      <c r="G453" s="65" t="inlineStr">
        <is>
          <t>Téléphone</t>
        </is>
      </c>
      <c r="H453" s="65" t="inlineStr">
        <is>
          <t>Toulouse</t>
        </is>
      </c>
      <c r="I453" s="65" t="inlineStr">
        <is>
          <t>Julien Fabre</t>
        </is>
      </c>
      <c r="J453" s="65" t="inlineStr">
        <is>
          <t>Sans réponse</t>
        </is>
      </c>
      <c r="K453" s="70" t="n">
        <v>2.3</v>
      </c>
    </row>
    <row r="454">
      <c r="A454" s="65" t="inlineStr">
        <is>
          <t>REL-00453</t>
        </is>
      </c>
      <c r="B454" s="65" t="inlineStr">
        <is>
          <t>DEV-00340</t>
        </is>
      </c>
      <c r="C454" s="66" t="n">
        <v>44994</v>
      </c>
      <c r="D454" s="65" t="inlineStr">
        <is>
          <t>2023-03</t>
        </is>
      </c>
      <c r="E454" s="65" t="inlineStr">
        <is>
          <t>2022-2023</t>
        </is>
      </c>
      <c r="F454" s="67" t="n">
        <v>1</v>
      </c>
      <c r="G454" s="65" t="inlineStr">
        <is>
          <t>Email</t>
        </is>
      </c>
      <c r="H454" s="65" t="inlineStr">
        <is>
          <t>Bordeaux</t>
        </is>
      </c>
      <c r="I454" s="65" t="inlineStr">
        <is>
          <t>Karim Belkacem</t>
        </is>
      </c>
      <c r="J454" s="65" t="inlineStr">
        <is>
          <t>Refus signifié</t>
        </is>
      </c>
      <c r="K454" s="70" t="n">
        <v>2.6</v>
      </c>
    </row>
    <row r="455">
      <c r="A455" s="65" t="inlineStr">
        <is>
          <t>REL-00454</t>
        </is>
      </c>
      <c r="B455" s="65" t="inlineStr">
        <is>
          <t>DEV-00341</t>
        </is>
      </c>
      <c r="C455" s="66" t="n">
        <v>45000</v>
      </c>
      <c r="D455" s="65" t="inlineStr">
        <is>
          <t>2023-03</t>
        </is>
      </c>
      <c r="E455" s="65" t="inlineStr">
        <is>
          <t>2022-2023</t>
        </is>
      </c>
      <c r="F455" s="67" t="n">
        <v>1</v>
      </c>
      <c r="G455" s="65" t="inlineStr">
        <is>
          <t>Téléphone</t>
        </is>
      </c>
      <c r="H455" s="65" t="inlineStr">
        <is>
          <t>Toulouse</t>
        </is>
      </c>
      <c r="I455" s="65" t="inlineStr">
        <is>
          <t>Julien Fabre</t>
        </is>
      </c>
      <c r="J455" s="65" t="inlineStr">
        <is>
          <t>Accord obtenu</t>
        </is>
      </c>
      <c r="K455" s="70" t="n">
        <v>8</v>
      </c>
    </row>
    <row r="456">
      <c r="A456" s="65" t="inlineStr">
        <is>
          <t>REL-00455</t>
        </is>
      </c>
      <c r="B456" s="65" t="inlineStr">
        <is>
          <t>DEV-00342</t>
        </is>
      </c>
      <c r="C456" s="66" t="n">
        <v>44999</v>
      </c>
      <c r="D456" s="65" t="inlineStr">
        <is>
          <t>2023-03</t>
        </is>
      </c>
      <c r="E456" s="65" t="inlineStr">
        <is>
          <t>2022-2023</t>
        </is>
      </c>
      <c r="F456" s="67" t="n">
        <v>1</v>
      </c>
      <c r="G456" s="65" t="inlineStr">
        <is>
          <t>Email</t>
        </is>
      </c>
      <c r="H456" s="65" t="inlineStr">
        <is>
          <t>Bordeaux</t>
        </is>
      </c>
      <c r="I456" s="65" t="inlineStr">
        <is>
          <t>Sophie Marchand</t>
        </is>
      </c>
      <c r="J456" s="65" t="inlineStr">
        <is>
          <t>Accord obtenu</t>
        </is>
      </c>
      <c r="K456" s="70" t="n">
        <v>4</v>
      </c>
    </row>
    <row r="457">
      <c r="A457" s="65" t="inlineStr">
        <is>
          <t>REL-00456</t>
        </is>
      </c>
      <c r="B457" s="65" t="inlineStr">
        <is>
          <t>DEV-00344</t>
        </is>
      </c>
      <c r="C457" s="66" t="n">
        <v>45003</v>
      </c>
      <c r="D457" s="65" t="inlineStr">
        <is>
          <t>2023-03</t>
        </is>
      </c>
      <c r="E457" s="65" t="inlineStr">
        <is>
          <t>2022-2023</t>
        </is>
      </c>
      <c r="F457" s="67" t="n">
        <v>1</v>
      </c>
      <c r="G457" s="65" t="inlineStr">
        <is>
          <t>Téléphone</t>
        </is>
      </c>
      <c r="H457" s="65" t="inlineStr">
        <is>
          <t>Bordeaux</t>
        </is>
      </c>
      <c r="I457" s="65" t="inlineStr">
        <is>
          <t>Sophie Marchand</t>
        </is>
      </c>
      <c r="J457" s="65" t="inlineStr">
        <is>
          <t>Sans réponse</t>
        </is>
      </c>
      <c r="K457" s="70" t="n">
        <v>7.6</v>
      </c>
    </row>
    <row r="458">
      <c r="A458" s="65" t="inlineStr">
        <is>
          <t>REL-00457</t>
        </is>
      </c>
      <c r="B458" s="65" t="inlineStr">
        <is>
          <t>DEV-00344</t>
        </is>
      </c>
      <c r="C458" s="66" t="n">
        <v>45013</v>
      </c>
      <c r="D458" s="65" t="inlineStr">
        <is>
          <t>2023-03</t>
        </is>
      </c>
      <c r="E458" s="65" t="inlineStr">
        <is>
          <t>2022-2023</t>
        </is>
      </c>
      <c r="F458" s="67" t="n">
        <v>2</v>
      </c>
      <c r="G458" s="65" t="inlineStr">
        <is>
          <t>Email</t>
        </is>
      </c>
      <c r="H458" s="65" t="inlineStr">
        <is>
          <t>Bordeaux</t>
        </is>
      </c>
      <c r="I458" s="65" t="inlineStr">
        <is>
          <t>Sophie Marchand</t>
        </is>
      </c>
      <c r="J458" s="65" t="inlineStr">
        <is>
          <t>Sans réponse</t>
        </is>
      </c>
      <c r="K458" s="70" t="n">
        <v>2.2</v>
      </c>
    </row>
    <row r="459">
      <c r="A459" s="65" t="inlineStr">
        <is>
          <t>REL-00458</t>
        </is>
      </c>
      <c r="B459" s="65" t="inlineStr">
        <is>
          <t>DEV-00344</t>
        </is>
      </c>
      <c r="C459" s="66" t="n">
        <v>45023</v>
      </c>
      <c r="D459" s="65" t="inlineStr">
        <is>
          <t>2023-04</t>
        </is>
      </c>
      <c r="E459" s="65" t="inlineStr">
        <is>
          <t>2022-2023</t>
        </is>
      </c>
      <c r="F459" s="67" t="n">
        <v>3</v>
      </c>
      <c r="G459" s="65" t="inlineStr">
        <is>
          <t>Email</t>
        </is>
      </c>
      <c r="H459" s="65" t="inlineStr">
        <is>
          <t>Bordeaux</t>
        </is>
      </c>
      <c r="I459" s="65" t="inlineStr">
        <is>
          <t>Sophie Marchand</t>
        </is>
      </c>
      <c r="J459" s="65" t="inlineStr">
        <is>
          <t>Accord obtenu</t>
        </is>
      </c>
      <c r="K459" s="70" t="n">
        <v>4.5</v>
      </c>
    </row>
    <row r="460">
      <c r="A460" s="65" t="inlineStr">
        <is>
          <t>REL-00459</t>
        </is>
      </c>
      <c r="B460" s="65" t="inlineStr">
        <is>
          <t>DEV-00347</t>
        </is>
      </c>
      <c r="C460" s="66" t="n">
        <v>45006</v>
      </c>
      <c r="D460" s="65" t="inlineStr">
        <is>
          <t>2023-03</t>
        </is>
      </c>
      <c r="E460" s="65" t="inlineStr">
        <is>
          <t>2022-2023</t>
        </is>
      </c>
      <c r="F460" s="67" t="n">
        <v>1</v>
      </c>
      <c r="G460" s="65" t="inlineStr">
        <is>
          <t>Téléphone</t>
        </is>
      </c>
      <c r="H460" s="65" t="inlineStr">
        <is>
          <t>Bordeaux</t>
        </is>
      </c>
      <c r="I460" s="65" t="inlineStr">
        <is>
          <t>Karim Belkacem</t>
        </is>
      </c>
      <c r="J460" s="65" t="inlineStr">
        <is>
          <t>Rappel demandé</t>
        </is>
      </c>
      <c r="K460" s="70" t="n">
        <v>4.1</v>
      </c>
    </row>
    <row r="461">
      <c r="A461" s="65" t="inlineStr">
        <is>
          <t>REL-00460</t>
        </is>
      </c>
      <c r="B461" s="65" t="inlineStr">
        <is>
          <t>DEV-00347</t>
        </is>
      </c>
      <c r="C461" s="66" t="n">
        <v>45014</v>
      </c>
      <c r="D461" s="65" t="inlineStr">
        <is>
          <t>2023-03</t>
        </is>
      </c>
      <c r="E461" s="65" t="inlineStr">
        <is>
          <t>2022-2023</t>
        </is>
      </c>
      <c r="F461" s="67" t="n">
        <v>2</v>
      </c>
      <c r="G461" s="65" t="inlineStr">
        <is>
          <t>Téléphone</t>
        </is>
      </c>
      <c r="H461" s="65" t="inlineStr">
        <is>
          <t>Bordeaux</t>
        </is>
      </c>
      <c r="I461" s="65" t="inlineStr">
        <is>
          <t>Karim Belkacem</t>
        </is>
      </c>
      <c r="J461" s="65" t="inlineStr">
        <is>
          <t>Accord obtenu</t>
        </is>
      </c>
      <c r="K461" s="70" t="n">
        <v>9.6</v>
      </c>
    </row>
    <row r="462">
      <c r="A462" s="65" t="inlineStr">
        <is>
          <t>REL-00461</t>
        </is>
      </c>
      <c r="B462" s="65" t="inlineStr">
        <is>
          <t>DEV-00348</t>
        </is>
      </c>
      <c r="C462" s="66" t="n">
        <v>45003</v>
      </c>
      <c r="D462" s="65" t="inlineStr">
        <is>
          <t>2023-03</t>
        </is>
      </c>
      <c r="E462" s="65" t="inlineStr">
        <is>
          <t>2022-2023</t>
        </is>
      </c>
      <c r="F462" s="67" t="n">
        <v>1</v>
      </c>
      <c r="G462" s="65" t="inlineStr">
        <is>
          <t>Email</t>
        </is>
      </c>
      <c r="H462" s="65" t="inlineStr">
        <is>
          <t>Toulouse</t>
        </is>
      </c>
      <c r="I462" s="65" t="inlineStr">
        <is>
          <t>Julien Fabre</t>
        </is>
      </c>
      <c r="J462" s="65" t="inlineStr">
        <is>
          <t>Rappel demandé</t>
        </is>
      </c>
      <c r="K462" s="70" t="n">
        <v>1.6</v>
      </c>
    </row>
    <row r="463">
      <c r="A463" s="65" t="inlineStr">
        <is>
          <t>REL-00462</t>
        </is>
      </c>
      <c r="B463" s="65" t="inlineStr">
        <is>
          <t>DEV-00348</t>
        </is>
      </c>
      <c r="C463" s="66" t="n">
        <v>45009</v>
      </c>
      <c r="D463" s="65" t="inlineStr">
        <is>
          <t>2023-03</t>
        </is>
      </c>
      <c r="E463" s="65" t="inlineStr">
        <is>
          <t>2022-2023</t>
        </is>
      </c>
      <c r="F463" s="67" t="n">
        <v>2</v>
      </c>
      <c r="G463" s="65" t="inlineStr">
        <is>
          <t>Email</t>
        </is>
      </c>
      <c r="H463" s="65" t="inlineStr">
        <is>
          <t>Toulouse</t>
        </is>
      </c>
      <c r="I463" s="65" t="inlineStr">
        <is>
          <t>Julien Fabre</t>
        </is>
      </c>
      <c r="J463" s="65" t="inlineStr">
        <is>
          <t>Sans réponse</t>
        </is>
      </c>
      <c r="K463" s="70" t="n">
        <v>3.4</v>
      </c>
    </row>
    <row r="464">
      <c r="A464" s="65" t="inlineStr">
        <is>
          <t>REL-00463</t>
        </is>
      </c>
      <c r="B464" s="65" t="inlineStr">
        <is>
          <t>DEV-00349</t>
        </is>
      </c>
      <c r="C464" s="66" t="n">
        <v>45009</v>
      </c>
      <c r="D464" s="65" t="inlineStr">
        <is>
          <t>2023-03</t>
        </is>
      </c>
      <c r="E464" s="65" t="inlineStr">
        <is>
          <t>2022-2023</t>
        </is>
      </c>
      <c r="F464" s="67" t="n">
        <v>1</v>
      </c>
      <c r="G464" s="65" t="inlineStr">
        <is>
          <t>Email</t>
        </is>
      </c>
      <c r="H464" s="65" t="inlineStr">
        <is>
          <t>Toulouse</t>
        </is>
      </c>
      <c r="I464" s="65" t="inlineStr">
        <is>
          <t>Julien Fabre</t>
        </is>
      </c>
      <c r="J464" s="65" t="inlineStr">
        <is>
          <t>Sans réponse</t>
        </is>
      </c>
      <c r="K464" s="70" t="n">
        <v>1.8</v>
      </c>
    </row>
    <row r="465">
      <c r="A465" s="65" t="inlineStr">
        <is>
          <t>REL-00464</t>
        </is>
      </c>
      <c r="B465" s="65" t="inlineStr">
        <is>
          <t>DEV-00349</t>
        </is>
      </c>
      <c r="C465" s="66" t="n">
        <v>45016</v>
      </c>
      <c r="D465" s="65" t="inlineStr">
        <is>
          <t>2023-03</t>
        </is>
      </c>
      <c r="E465" s="65" t="inlineStr">
        <is>
          <t>2022-2023</t>
        </is>
      </c>
      <c r="F465" s="67" t="n">
        <v>2</v>
      </c>
      <c r="G465" s="65" t="inlineStr">
        <is>
          <t>Téléphone</t>
        </is>
      </c>
      <c r="H465" s="65" t="inlineStr">
        <is>
          <t>Toulouse</t>
        </is>
      </c>
      <c r="I465" s="65" t="inlineStr">
        <is>
          <t>Julien Fabre</t>
        </is>
      </c>
      <c r="J465" s="65" t="inlineStr">
        <is>
          <t>Accord obtenu</t>
        </is>
      </c>
      <c r="K465" s="70" t="n">
        <v>6.1</v>
      </c>
    </row>
    <row r="466">
      <c r="A466" s="65" t="inlineStr">
        <is>
          <t>REL-00465</t>
        </is>
      </c>
      <c r="B466" s="65" t="inlineStr">
        <is>
          <t>DEV-00350</t>
        </is>
      </c>
      <c r="C466" s="66" t="n">
        <v>45008</v>
      </c>
      <c r="D466" s="65" t="inlineStr">
        <is>
          <t>2023-03</t>
        </is>
      </c>
      <c r="E466" s="65" t="inlineStr">
        <is>
          <t>2022-2023</t>
        </is>
      </c>
      <c r="F466" s="67" t="n">
        <v>1</v>
      </c>
      <c r="G466" s="65" t="inlineStr">
        <is>
          <t>Email</t>
        </is>
      </c>
      <c r="H466" s="65" t="inlineStr">
        <is>
          <t>Toulouse</t>
        </is>
      </c>
      <c r="I466" s="65" t="inlineStr">
        <is>
          <t>Julien Fabre</t>
        </is>
      </c>
      <c r="J466" s="65" t="inlineStr">
        <is>
          <t>Sans réponse</t>
        </is>
      </c>
      <c r="K466" s="70" t="n">
        <v>2.3</v>
      </c>
    </row>
    <row r="467">
      <c r="A467" s="65" t="inlineStr">
        <is>
          <t>REL-00466</t>
        </is>
      </c>
      <c r="B467" s="65" t="inlineStr">
        <is>
          <t>DEV-00351</t>
        </is>
      </c>
      <c r="C467" s="66" t="n">
        <v>45007</v>
      </c>
      <c r="D467" s="65" t="inlineStr">
        <is>
          <t>2023-03</t>
        </is>
      </c>
      <c r="E467" s="65" t="inlineStr">
        <is>
          <t>2022-2023</t>
        </is>
      </c>
      <c r="F467" s="67" t="n">
        <v>1</v>
      </c>
      <c r="G467" s="65" t="inlineStr">
        <is>
          <t>SMS</t>
        </is>
      </c>
      <c r="H467" s="65" t="inlineStr">
        <is>
          <t>Bordeaux</t>
        </is>
      </c>
      <c r="I467" s="65" t="inlineStr">
        <is>
          <t>Karim Belkacem</t>
        </is>
      </c>
      <c r="J467" s="65" t="inlineStr">
        <is>
          <t>Accord obtenu</t>
        </is>
      </c>
      <c r="K467" s="70" t="n">
        <v>3.6</v>
      </c>
    </row>
    <row r="468">
      <c r="A468" s="65" t="inlineStr">
        <is>
          <t>REL-00467</t>
        </is>
      </c>
      <c r="B468" s="65" t="inlineStr">
        <is>
          <t>DEV-00352</t>
        </is>
      </c>
      <c r="C468" s="66" t="n">
        <v>45009</v>
      </c>
      <c r="D468" s="65" t="inlineStr">
        <is>
          <t>2023-03</t>
        </is>
      </c>
      <c r="E468" s="65" t="inlineStr">
        <is>
          <t>2022-2023</t>
        </is>
      </c>
      <c r="F468" s="67" t="n">
        <v>1</v>
      </c>
      <c r="G468" s="65" t="inlineStr">
        <is>
          <t>Téléphone</t>
        </is>
      </c>
      <c r="H468" s="65" t="inlineStr">
        <is>
          <t>Toulouse</t>
        </is>
      </c>
      <c r="I468" s="65" t="inlineStr">
        <is>
          <t>Julien Fabre</t>
        </is>
      </c>
      <c r="J468" s="65" t="inlineStr">
        <is>
          <t>Négociation en cours</t>
        </is>
      </c>
      <c r="K468" s="70" t="n">
        <v>4</v>
      </c>
    </row>
    <row r="469">
      <c r="A469" s="65" t="inlineStr">
        <is>
          <t>REL-00468</t>
        </is>
      </c>
      <c r="B469" s="65" t="inlineStr">
        <is>
          <t>DEV-00352</t>
        </is>
      </c>
      <c r="C469" s="66" t="n">
        <v>45014</v>
      </c>
      <c r="D469" s="65" t="inlineStr">
        <is>
          <t>2023-03</t>
        </is>
      </c>
      <c r="E469" s="65" t="inlineStr">
        <is>
          <t>2022-2023</t>
        </is>
      </c>
      <c r="F469" s="67" t="n">
        <v>2</v>
      </c>
      <c r="G469" s="65" t="inlineStr">
        <is>
          <t>Email</t>
        </is>
      </c>
      <c r="H469" s="65" t="inlineStr">
        <is>
          <t>Toulouse</t>
        </is>
      </c>
      <c r="I469" s="65" t="inlineStr">
        <is>
          <t>Julien Fabre</t>
        </is>
      </c>
      <c r="J469" s="65" t="inlineStr">
        <is>
          <t>Accord obtenu</t>
        </is>
      </c>
      <c r="K469" s="70" t="n">
        <v>4.5</v>
      </c>
    </row>
    <row r="470">
      <c r="A470" s="65" t="inlineStr">
        <is>
          <t>REL-00469</t>
        </is>
      </c>
      <c r="B470" s="65" t="inlineStr">
        <is>
          <t>DEV-00353</t>
        </is>
      </c>
      <c r="C470" s="66" t="n">
        <v>45008</v>
      </c>
      <c r="D470" s="65" t="inlineStr">
        <is>
          <t>2023-03</t>
        </is>
      </c>
      <c r="E470" s="65" t="inlineStr">
        <is>
          <t>2022-2023</t>
        </is>
      </c>
      <c r="F470" s="67" t="n">
        <v>1</v>
      </c>
      <c r="G470" s="65" t="inlineStr">
        <is>
          <t>Téléphone</t>
        </is>
      </c>
      <c r="H470" s="65" t="inlineStr">
        <is>
          <t>Bordeaux</t>
        </is>
      </c>
      <c r="I470" s="65" t="inlineStr">
        <is>
          <t>Karim Belkacem</t>
        </is>
      </c>
      <c r="J470" s="65" t="inlineStr">
        <is>
          <t>Sans réponse</t>
        </is>
      </c>
      <c r="K470" s="70" t="n">
        <v>4</v>
      </c>
    </row>
    <row r="471">
      <c r="A471" s="65" t="inlineStr">
        <is>
          <t>REL-00470</t>
        </is>
      </c>
      <c r="B471" s="65" t="inlineStr">
        <is>
          <t>DEV-00353</t>
        </is>
      </c>
      <c r="C471" s="66" t="n">
        <v>45015</v>
      </c>
      <c r="D471" s="65" t="inlineStr">
        <is>
          <t>2023-03</t>
        </is>
      </c>
      <c r="E471" s="65" t="inlineStr">
        <is>
          <t>2022-2023</t>
        </is>
      </c>
      <c r="F471" s="67" t="n">
        <v>2</v>
      </c>
      <c r="G471" s="65" t="inlineStr">
        <is>
          <t>SMS</t>
        </is>
      </c>
      <c r="H471" s="65" t="inlineStr">
        <is>
          <t>Bordeaux</t>
        </is>
      </c>
      <c r="I471" s="65" t="inlineStr">
        <is>
          <t>Karim Belkacem</t>
        </is>
      </c>
      <c r="J471" s="65" t="inlineStr">
        <is>
          <t>Accord obtenu</t>
        </is>
      </c>
      <c r="K471" s="70" t="n">
        <v>1.1</v>
      </c>
    </row>
    <row r="472">
      <c r="A472" s="65" t="inlineStr">
        <is>
          <t>REL-00471</t>
        </is>
      </c>
      <c r="B472" s="65" t="inlineStr">
        <is>
          <t>DEV-00354</t>
        </is>
      </c>
      <c r="C472" s="66" t="n">
        <v>45018</v>
      </c>
      <c r="D472" s="65" t="inlineStr">
        <is>
          <t>2023-04</t>
        </is>
      </c>
      <c r="E472" s="65" t="inlineStr">
        <is>
          <t>2022-2023</t>
        </is>
      </c>
      <c r="F472" s="67" t="n">
        <v>1</v>
      </c>
      <c r="G472" s="65" t="inlineStr">
        <is>
          <t>SMS</t>
        </is>
      </c>
      <c r="H472" s="65" t="inlineStr">
        <is>
          <t>Toulouse</t>
        </is>
      </c>
      <c r="I472" s="65" t="inlineStr">
        <is>
          <t>Julien Fabre</t>
        </is>
      </c>
      <c r="J472" s="65" t="inlineStr">
        <is>
          <t>Accord obtenu</t>
        </is>
      </c>
      <c r="K472" s="70" t="n">
        <v>2.8</v>
      </c>
    </row>
    <row r="473">
      <c r="A473" s="65" t="inlineStr">
        <is>
          <t>REL-00472</t>
        </is>
      </c>
      <c r="B473" s="65" t="inlineStr">
        <is>
          <t>DEV-00355</t>
        </is>
      </c>
      <c r="C473" s="66" t="n">
        <v>45009</v>
      </c>
      <c r="D473" s="65" t="inlineStr">
        <is>
          <t>2023-03</t>
        </is>
      </c>
      <c r="E473" s="65" t="inlineStr">
        <is>
          <t>2022-2023</t>
        </is>
      </c>
      <c r="F473" s="67" t="n">
        <v>1</v>
      </c>
      <c r="G473" s="65" t="inlineStr">
        <is>
          <t>Téléphone</t>
        </is>
      </c>
      <c r="H473" s="65" t="inlineStr">
        <is>
          <t>Bordeaux</t>
        </is>
      </c>
      <c r="I473" s="65" t="inlineStr">
        <is>
          <t>Sophie Marchand</t>
        </is>
      </c>
      <c r="J473" s="65" t="inlineStr">
        <is>
          <t>Accord obtenu</t>
        </is>
      </c>
      <c r="K473" s="70" t="n">
        <v>2.2</v>
      </c>
    </row>
    <row r="474">
      <c r="A474" s="65" t="inlineStr">
        <is>
          <t>REL-00473</t>
        </is>
      </c>
      <c r="B474" s="65" t="inlineStr">
        <is>
          <t>DEV-00357</t>
        </is>
      </c>
      <c r="C474" s="66" t="n">
        <v>45012</v>
      </c>
      <c r="D474" s="65" t="inlineStr">
        <is>
          <t>2023-03</t>
        </is>
      </c>
      <c r="E474" s="65" t="inlineStr">
        <is>
          <t>2022-2023</t>
        </is>
      </c>
      <c r="F474" s="67" t="n">
        <v>1</v>
      </c>
      <c r="G474" s="65" t="inlineStr">
        <is>
          <t>Email</t>
        </is>
      </c>
      <c r="H474" s="65" t="inlineStr">
        <is>
          <t>Bordeaux</t>
        </is>
      </c>
      <c r="I474" s="65" t="inlineStr">
        <is>
          <t>Karim Belkacem</t>
        </is>
      </c>
      <c r="J474" s="65" t="inlineStr">
        <is>
          <t>Sans réponse</t>
        </is>
      </c>
      <c r="K474" s="70" t="n">
        <v>4.6</v>
      </c>
    </row>
    <row r="475">
      <c r="A475" s="65" t="inlineStr">
        <is>
          <t>REL-00474</t>
        </is>
      </c>
      <c r="B475" s="65" t="inlineStr">
        <is>
          <t>DEV-00358</t>
        </is>
      </c>
      <c r="C475" s="66" t="n">
        <v>45019</v>
      </c>
      <c r="D475" s="65" t="inlineStr">
        <is>
          <t>2023-04</t>
        </is>
      </c>
      <c r="E475" s="65" t="inlineStr">
        <is>
          <t>2022-2023</t>
        </is>
      </c>
      <c r="F475" s="67" t="n">
        <v>1</v>
      </c>
      <c r="G475" s="65" t="inlineStr">
        <is>
          <t>Email</t>
        </is>
      </c>
      <c r="H475" s="65" t="inlineStr">
        <is>
          <t>Toulouse</t>
        </is>
      </c>
      <c r="I475" s="65" t="inlineStr">
        <is>
          <t>Julien Fabre</t>
        </is>
      </c>
      <c r="J475" s="65" t="inlineStr">
        <is>
          <t>Rappel demandé</t>
        </is>
      </c>
      <c r="K475" s="70" t="n">
        <v>4.8</v>
      </c>
    </row>
    <row r="476">
      <c r="A476" s="65" t="inlineStr">
        <is>
          <t>REL-00475</t>
        </is>
      </c>
      <c r="B476" s="65" t="inlineStr">
        <is>
          <t>DEV-00358</t>
        </is>
      </c>
      <c r="C476" s="66" t="n">
        <v>45032</v>
      </c>
      <c r="D476" s="65" t="inlineStr">
        <is>
          <t>2023-04</t>
        </is>
      </c>
      <c r="E476" s="65" t="inlineStr">
        <is>
          <t>2022-2023</t>
        </is>
      </c>
      <c r="F476" s="67" t="n">
        <v>2</v>
      </c>
      <c r="G476" s="65" t="inlineStr">
        <is>
          <t>Email</t>
        </is>
      </c>
      <c r="H476" s="65" t="inlineStr">
        <is>
          <t>Toulouse</t>
        </is>
      </c>
      <c r="I476" s="65" t="inlineStr">
        <is>
          <t>Julien Fabre</t>
        </is>
      </c>
      <c r="J476" s="65" t="inlineStr">
        <is>
          <t>Sans réponse</t>
        </is>
      </c>
      <c r="K476" s="70" t="n">
        <v>4.7</v>
      </c>
    </row>
    <row r="477">
      <c r="A477" s="65" t="inlineStr">
        <is>
          <t>REL-00476</t>
        </is>
      </c>
      <c r="B477" s="65" t="inlineStr">
        <is>
          <t>DEV-00358</t>
        </is>
      </c>
      <c r="C477" s="66" t="n">
        <v>45041</v>
      </c>
      <c r="D477" s="65" t="inlineStr">
        <is>
          <t>2023-04</t>
        </is>
      </c>
      <c r="E477" s="65" t="inlineStr">
        <is>
          <t>2022-2023</t>
        </is>
      </c>
      <c r="F477" s="67" t="n">
        <v>3</v>
      </c>
      <c r="G477" s="65" t="inlineStr">
        <is>
          <t>Téléphone</t>
        </is>
      </c>
      <c r="H477" s="65" t="inlineStr">
        <is>
          <t>Toulouse</t>
        </is>
      </c>
      <c r="I477" s="65" t="inlineStr">
        <is>
          <t>Julien Fabre</t>
        </is>
      </c>
      <c r="J477" s="65" t="inlineStr">
        <is>
          <t>Sans réponse</t>
        </is>
      </c>
      <c r="K477" s="70" t="n">
        <v>12.8</v>
      </c>
    </row>
    <row r="478">
      <c r="A478" s="65" t="inlineStr">
        <is>
          <t>REL-00477</t>
        </is>
      </c>
      <c r="B478" s="65" t="inlineStr">
        <is>
          <t>DEV-00359</t>
        </is>
      </c>
      <c r="C478" s="66" t="n">
        <v>45014</v>
      </c>
      <c r="D478" s="65" t="inlineStr">
        <is>
          <t>2023-03</t>
        </is>
      </c>
      <c r="E478" s="65" t="inlineStr">
        <is>
          <t>2022-2023</t>
        </is>
      </c>
      <c r="F478" s="67" t="n">
        <v>1</v>
      </c>
      <c r="G478" s="65" t="inlineStr">
        <is>
          <t>Email</t>
        </is>
      </c>
      <c r="H478" s="65" t="inlineStr">
        <is>
          <t>Toulouse</t>
        </is>
      </c>
      <c r="I478" s="65" t="inlineStr">
        <is>
          <t>Julien Fabre</t>
        </is>
      </c>
      <c r="J478" s="65" t="inlineStr">
        <is>
          <t>Sans réponse</t>
        </is>
      </c>
      <c r="K478" s="70" t="n">
        <v>3.9</v>
      </c>
    </row>
    <row r="479">
      <c r="A479" s="65" t="inlineStr">
        <is>
          <t>REL-00478</t>
        </is>
      </c>
      <c r="B479" s="65" t="inlineStr">
        <is>
          <t>DEV-00359</t>
        </is>
      </c>
      <c r="C479" s="66" t="n">
        <v>45024</v>
      </c>
      <c r="D479" s="65" t="inlineStr">
        <is>
          <t>2023-04</t>
        </is>
      </c>
      <c r="E479" s="65" t="inlineStr">
        <is>
          <t>2022-2023</t>
        </is>
      </c>
      <c r="F479" s="67" t="n">
        <v>2</v>
      </c>
      <c r="G479" s="65" t="inlineStr">
        <is>
          <t>Email</t>
        </is>
      </c>
      <c r="H479" s="65" t="inlineStr">
        <is>
          <t>Toulouse</t>
        </is>
      </c>
      <c r="I479" s="65" t="inlineStr">
        <is>
          <t>Julien Fabre</t>
        </is>
      </c>
      <c r="J479" s="65" t="inlineStr">
        <is>
          <t>Négociation en cours</t>
        </is>
      </c>
      <c r="K479" s="70" t="n">
        <v>2.4</v>
      </c>
    </row>
    <row r="480">
      <c r="A480" s="65" t="inlineStr">
        <is>
          <t>REL-00479</t>
        </is>
      </c>
      <c r="B480" s="65" t="inlineStr">
        <is>
          <t>DEV-00360</t>
        </is>
      </c>
      <c r="C480" s="66" t="n">
        <v>45013</v>
      </c>
      <c r="D480" s="65" t="inlineStr">
        <is>
          <t>2023-03</t>
        </is>
      </c>
      <c r="E480" s="65" t="inlineStr">
        <is>
          <t>2022-2023</t>
        </is>
      </c>
      <c r="F480" s="67" t="n">
        <v>1</v>
      </c>
      <c r="G480" s="65" t="inlineStr">
        <is>
          <t>Téléphone</t>
        </is>
      </c>
      <c r="H480" s="65" t="inlineStr">
        <is>
          <t>Bordeaux</t>
        </is>
      </c>
      <c r="I480" s="65" t="inlineStr">
        <is>
          <t>Sophie Marchand</t>
        </is>
      </c>
      <c r="J480" s="65" t="inlineStr">
        <is>
          <t>Sans réponse</t>
        </is>
      </c>
      <c r="K480" s="70" t="n">
        <v>9.5</v>
      </c>
    </row>
    <row r="481">
      <c r="A481" s="65" t="inlineStr">
        <is>
          <t>REL-00480</t>
        </is>
      </c>
      <c r="B481" s="65" t="inlineStr">
        <is>
          <t>DEV-00360</t>
        </is>
      </c>
      <c r="C481" s="66" t="n">
        <v>45025</v>
      </c>
      <c r="D481" s="65" t="inlineStr">
        <is>
          <t>2023-04</t>
        </is>
      </c>
      <c r="E481" s="65" t="inlineStr">
        <is>
          <t>2022-2023</t>
        </is>
      </c>
      <c r="F481" s="67" t="n">
        <v>2</v>
      </c>
      <c r="G481" s="65" t="inlineStr">
        <is>
          <t>SMS</t>
        </is>
      </c>
      <c r="H481" s="65" t="inlineStr">
        <is>
          <t>Bordeaux</t>
        </is>
      </c>
      <c r="I481" s="65" t="inlineStr">
        <is>
          <t>Sophie Marchand</t>
        </is>
      </c>
      <c r="J481" s="65" t="inlineStr">
        <is>
          <t>Accord obtenu</t>
        </is>
      </c>
      <c r="K481" s="70" t="n">
        <v>2.4</v>
      </c>
    </row>
    <row r="482">
      <c r="A482" s="65" t="inlineStr">
        <is>
          <t>REL-00481</t>
        </is>
      </c>
      <c r="B482" s="65" t="inlineStr">
        <is>
          <t>DEV-00361</t>
        </is>
      </c>
      <c r="C482" s="66" t="n">
        <v>45013</v>
      </c>
      <c r="D482" s="65" t="inlineStr">
        <is>
          <t>2023-03</t>
        </is>
      </c>
      <c r="E482" s="65" t="inlineStr">
        <is>
          <t>2022-2023</t>
        </is>
      </c>
      <c r="F482" s="67" t="n">
        <v>1</v>
      </c>
      <c r="G482" s="65" t="inlineStr">
        <is>
          <t>Email</t>
        </is>
      </c>
      <c r="H482" s="65" t="inlineStr">
        <is>
          <t>Bordeaux</t>
        </is>
      </c>
      <c r="I482" s="65" t="inlineStr">
        <is>
          <t>Karim Belkacem</t>
        </is>
      </c>
      <c r="J482" s="65" t="inlineStr">
        <is>
          <t>Négociation en cours</t>
        </is>
      </c>
      <c r="K482" s="70" t="n">
        <v>1.3</v>
      </c>
    </row>
    <row r="483">
      <c r="A483" s="65" t="inlineStr">
        <is>
          <t>REL-00482</t>
        </is>
      </c>
      <c r="B483" s="65" t="inlineStr">
        <is>
          <t>DEV-00361</t>
        </is>
      </c>
      <c r="C483" s="66" t="n">
        <v>45025</v>
      </c>
      <c r="D483" s="65" t="inlineStr">
        <is>
          <t>2023-04</t>
        </is>
      </c>
      <c r="E483" s="65" t="inlineStr">
        <is>
          <t>2022-2023</t>
        </is>
      </c>
      <c r="F483" s="67" t="n">
        <v>2</v>
      </c>
      <c r="G483" s="65" t="inlineStr">
        <is>
          <t>Email</t>
        </is>
      </c>
      <c r="H483" s="65" t="inlineStr">
        <is>
          <t>Bordeaux</t>
        </is>
      </c>
      <c r="I483" s="65" t="inlineStr">
        <is>
          <t>Karim Belkacem</t>
        </is>
      </c>
      <c r="J483" s="65" t="inlineStr">
        <is>
          <t>Accord obtenu</t>
        </is>
      </c>
      <c r="K483" s="70" t="n">
        <v>3</v>
      </c>
    </row>
    <row r="484">
      <c r="A484" s="65" t="inlineStr">
        <is>
          <t>REL-00483</t>
        </is>
      </c>
      <c r="B484" s="65" t="inlineStr">
        <is>
          <t>DEV-00363</t>
        </is>
      </c>
      <c r="C484" s="66" t="n">
        <v>45024</v>
      </c>
      <c r="D484" s="65" t="inlineStr">
        <is>
          <t>2023-04</t>
        </is>
      </c>
      <c r="E484" s="65" t="inlineStr">
        <is>
          <t>2022-2023</t>
        </is>
      </c>
      <c r="F484" s="67" t="n">
        <v>1</v>
      </c>
      <c r="G484" s="65" t="inlineStr">
        <is>
          <t>Email</t>
        </is>
      </c>
      <c r="H484" s="65" t="inlineStr">
        <is>
          <t>Bordeaux</t>
        </is>
      </c>
      <c r="I484" s="65" t="inlineStr">
        <is>
          <t>Sophie Marchand</t>
        </is>
      </c>
      <c r="J484" s="65" t="inlineStr">
        <is>
          <t>Refus signifié</t>
        </is>
      </c>
      <c r="K484" s="70" t="n">
        <v>2.1</v>
      </c>
    </row>
    <row r="485">
      <c r="A485" s="65" t="inlineStr">
        <is>
          <t>REL-00484</t>
        </is>
      </c>
      <c r="B485" s="65" t="inlineStr">
        <is>
          <t>DEV-00364</t>
        </is>
      </c>
      <c r="C485" s="66" t="n">
        <v>45017</v>
      </c>
      <c r="D485" s="65" t="inlineStr">
        <is>
          <t>2023-04</t>
        </is>
      </c>
      <c r="E485" s="65" t="inlineStr">
        <is>
          <t>2022-2023</t>
        </is>
      </c>
      <c r="F485" s="67" t="n">
        <v>1</v>
      </c>
      <c r="G485" s="65" t="inlineStr">
        <is>
          <t>SMS</t>
        </is>
      </c>
      <c r="H485" s="65" t="inlineStr">
        <is>
          <t>Bordeaux</t>
        </is>
      </c>
      <c r="I485" s="65" t="inlineStr">
        <is>
          <t>Karim Belkacem</t>
        </is>
      </c>
      <c r="J485" s="65" t="inlineStr">
        <is>
          <t>Rappel demandé</t>
        </is>
      </c>
      <c r="K485" s="70" t="n">
        <v>3.6</v>
      </c>
    </row>
    <row r="486">
      <c r="A486" s="65" t="inlineStr">
        <is>
          <t>REL-00485</t>
        </is>
      </c>
      <c r="B486" s="65" t="inlineStr">
        <is>
          <t>DEV-00366</t>
        </is>
      </c>
      <c r="C486" s="66" t="n">
        <v>45024</v>
      </c>
      <c r="D486" s="65" t="inlineStr">
        <is>
          <t>2023-04</t>
        </is>
      </c>
      <c r="E486" s="65" t="inlineStr">
        <is>
          <t>2022-2023</t>
        </is>
      </c>
      <c r="F486" s="67" t="n">
        <v>1</v>
      </c>
      <c r="G486" s="65" t="inlineStr">
        <is>
          <t>Téléphone</t>
        </is>
      </c>
      <c r="H486" s="65" t="inlineStr">
        <is>
          <t>Toulouse</t>
        </is>
      </c>
      <c r="I486" s="65" t="inlineStr">
        <is>
          <t>Julien Fabre</t>
        </is>
      </c>
      <c r="J486" s="65" t="inlineStr">
        <is>
          <t>Injoignable</t>
        </is>
      </c>
      <c r="K486" s="70" t="n">
        <v>4.6</v>
      </c>
    </row>
    <row r="487">
      <c r="A487" s="65" t="inlineStr">
        <is>
          <t>REL-00486</t>
        </is>
      </c>
      <c r="B487" s="65" t="inlineStr">
        <is>
          <t>DEV-00367</t>
        </is>
      </c>
      <c r="C487" s="66" t="n">
        <v>45027</v>
      </c>
      <c r="D487" s="65" t="inlineStr">
        <is>
          <t>2023-04</t>
        </is>
      </c>
      <c r="E487" s="65" t="inlineStr">
        <is>
          <t>2022-2023</t>
        </is>
      </c>
      <c r="F487" s="67" t="n">
        <v>1</v>
      </c>
      <c r="G487" s="65" t="inlineStr">
        <is>
          <t>Email</t>
        </is>
      </c>
      <c r="H487" s="65" t="inlineStr">
        <is>
          <t>Toulouse</t>
        </is>
      </c>
      <c r="I487" s="65" t="inlineStr">
        <is>
          <t>Julien Fabre</t>
        </is>
      </c>
      <c r="J487" s="65" t="inlineStr">
        <is>
          <t>Sans réponse</t>
        </is>
      </c>
      <c r="K487" s="70" t="n">
        <v>1.4</v>
      </c>
    </row>
    <row r="488">
      <c r="A488" s="65" t="inlineStr">
        <is>
          <t>REL-00487</t>
        </is>
      </c>
      <c r="B488" s="65" t="inlineStr">
        <is>
          <t>DEV-00367</t>
        </is>
      </c>
      <c r="C488" s="66" t="n">
        <v>45038</v>
      </c>
      <c r="D488" s="65" t="inlineStr">
        <is>
          <t>2023-04</t>
        </is>
      </c>
      <c r="E488" s="65" t="inlineStr">
        <is>
          <t>2022-2023</t>
        </is>
      </c>
      <c r="F488" s="67" t="n">
        <v>2</v>
      </c>
      <c r="G488" s="65" t="inlineStr">
        <is>
          <t>Téléphone</t>
        </is>
      </c>
      <c r="H488" s="65" t="inlineStr">
        <is>
          <t>Toulouse</t>
        </is>
      </c>
      <c r="I488" s="65" t="inlineStr">
        <is>
          <t>Julien Fabre</t>
        </is>
      </c>
      <c r="J488" s="65" t="inlineStr">
        <is>
          <t>Rappel demandé</t>
        </is>
      </c>
      <c r="K488" s="70" t="n">
        <v>11.3</v>
      </c>
    </row>
    <row r="489">
      <c r="A489" s="65" t="inlineStr">
        <is>
          <t>REL-00488</t>
        </is>
      </c>
      <c r="B489" s="65" t="inlineStr">
        <is>
          <t>DEV-00367</t>
        </is>
      </c>
      <c r="C489" s="66" t="n">
        <v>45046</v>
      </c>
      <c r="D489" s="65" t="inlineStr">
        <is>
          <t>2023-04</t>
        </is>
      </c>
      <c r="E489" s="65" t="inlineStr">
        <is>
          <t>2022-2023</t>
        </is>
      </c>
      <c r="F489" s="67" t="n">
        <v>3</v>
      </c>
      <c r="G489" s="65" t="inlineStr">
        <is>
          <t>SMS</t>
        </is>
      </c>
      <c r="H489" s="65" t="inlineStr">
        <is>
          <t>Toulouse</t>
        </is>
      </c>
      <c r="I489" s="65" t="inlineStr">
        <is>
          <t>Julien Fabre</t>
        </is>
      </c>
      <c r="J489" s="65" t="inlineStr">
        <is>
          <t>Sans réponse</t>
        </is>
      </c>
      <c r="K489" s="70" t="n">
        <v>4.4</v>
      </c>
    </row>
    <row r="490">
      <c r="A490" s="65" t="inlineStr">
        <is>
          <t>REL-00489</t>
        </is>
      </c>
      <c r="B490" s="65" t="inlineStr">
        <is>
          <t>DEV-00368</t>
        </is>
      </c>
      <c r="C490" s="66" t="n">
        <v>45017</v>
      </c>
      <c r="D490" s="65" t="inlineStr">
        <is>
          <t>2023-04</t>
        </is>
      </c>
      <c r="E490" s="65" t="inlineStr">
        <is>
          <t>2022-2023</t>
        </is>
      </c>
      <c r="F490" s="67" t="n">
        <v>1</v>
      </c>
      <c r="G490" s="65" t="inlineStr">
        <is>
          <t>Email</t>
        </is>
      </c>
      <c r="H490" s="65" t="inlineStr">
        <is>
          <t>Bordeaux</t>
        </is>
      </c>
      <c r="I490" s="65" t="inlineStr">
        <is>
          <t>Karim Belkacem</t>
        </is>
      </c>
      <c r="J490" s="65" t="inlineStr">
        <is>
          <t>Accord obtenu</t>
        </is>
      </c>
      <c r="K490" s="70" t="n">
        <v>1.6</v>
      </c>
    </row>
    <row r="491">
      <c r="A491" s="65" t="inlineStr">
        <is>
          <t>REL-00490</t>
        </is>
      </c>
      <c r="B491" s="65" t="inlineStr">
        <is>
          <t>DEV-00369</t>
        </is>
      </c>
      <c r="C491" s="66" t="n">
        <v>45017</v>
      </c>
      <c r="D491" s="65" t="inlineStr">
        <is>
          <t>2023-04</t>
        </is>
      </c>
      <c r="E491" s="65" t="inlineStr">
        <is>
          <t>2022-2023</t>
        </is>
      </c>
      <c r="F491" s="67" t="n">
        <v>1</v>
      </c>
      <c r="G491" s="65" t="inlineStr">
        <is>
          <t>Email</t>
        </is>
      </c>
      <c r="H491" s="65" t="inlineStr">
        <is>
          <t>Toulouse</t>
        </is>
      </c>
      <c r="I491" s="65" t="inlineStr">
        <is>
          <t>Julien Fabre</t>
        </is>
      </c>
      <c r="J491" s="65" t="inlineStr">
        <is>
          <t>Rappel demandé</t>
        </is>
      </c>
      <c r="K491" s="70" t="n">
        <v>2</v>
      </c>
    </row>
    <row r="492">
      <c r="A492" s="65" t="inlineStr">
        <is>
          <t>REL-00491</t>
        </is>
      </c>
      <c r="B492" s="65" t="inlineStr">
        <is>
          <t>DEV-00369</t>
        </is>
      </c>
      <c r="C492" s="66" t="n">
        <v>45023</v>
      </c>
      <c r="D492" s="65" t="inlineStr">
        <is>
          <t>2023-04</t>
        </is>
      </c>
      <c r="E492" s="65" t="inlineStr">
        <is>
          <t>2022-2023</t>
        </is>
      </c>
      <c r="F492" s="67" t="n">
        <v>2</v>
      </c>
      <c r="G492" s="65" t="inlineStr">
        <is>
          <t>Email</t>
        </is>
      </c>
      <c r="H492" s="65" t="inlineStr">
        <is>
          <t>Toulouse</t>
        </is>
      </c>
      <c r="I492" s="65" t="inlineStr">
        <is>
          <t>Julien Fabre</t>
        </is>
      </c>
      <c r="J492" s="65" t="inlineStr">
        <is>
          <t>Accord obtenu</t>
        </is>
      </c>
      <c r="K492" s="70" t="n">
        <v>2.6</v>
      </c>
    </row>
    <row r="493">
      <c r="A493" s="65" t="inlineStr">
        <is>
          <t>REL-00492</t>
        </is>
      </c>
      <c r="B493" s="65" t="inlineStr">
        <is>
          <t>DEV-00370</t>
        </is>
      </c>
      <c r="C493" s="66" t="n">
        <v>45020</v>
      </c>
      <c r="D493" s="65" t="inlineStr">
        <is>
          <t>2023-04</t>
        </is>
      </c>
      <c r="E493" s="65" t="inlineStr">
        <is>
          <t>2022-2023</t>
        </is>
      </c>
      <c r="F493" s="67" t="n">
        <v>1</v>
      </c>
      <c r="G493" s="65" t="inlineStr">
        <is>
          <t>SMS</t>
        </is>
      </c>
      <c r="H493" s="65" t="inlineStr">
        <is>
          <t>Bordeaux</t>
        </is>
      </c>
      <c r="I493" s="65" t="inlineStr">
        <is>
          <t>Karim Belkacem</t>
        </is>
      </c>
      <c r="J493" s="65" t="inlineStr">
        <is>
          <t>Accord obtenu</t>
        </is>
      </c>
      <c r="K493" s="70" t="n">
        <v>3.8</v>
      </c>
    </row>
    <row r="494">
      <c r="A494" s="65" t="inlineStr">
        <is>
          <t>REL-00493</t>
        </is>
      </c>
      <c r="B494" s="65" t="inlineStr">
        <is>
          <t>DEV-00371</t>
        </is>
      </c>
      <c r="C494" s="66" t="n">
        <v>45021</v>
      </c>
      <c r="D494" s="65" t="inlineStr">
        <is>
          <t>2023-04</t>
        </is>
      </c>
      <c r="E494" s="65" t="inlineStr">
        <is>
          <t>2022-2023</t>
        </is>
      </c>
      <c r="F494" s="67" t="n">
        <v>1</v>
      </c>
      <c r="G494" s="65" t="inlineStr">
        <is>
          <t>Email</t>
        </is>
      </c>
      <c r="H494" s="65" t="inlineStr">
        <is>
          <t>Bordeaux</t>
        </is>
      </c>
      <c r="I494" s="65" t="inlineStr">
        <is>
          <t>Karim Belkacem</t>
        </is>
      </c>
      <c r="J494" s="65" t="inlineStr">
        <is>
          <t>Rappel demandé</t>
        </is>
      </c>
      <c r="K494" s="70" t="n">
        <v>3.9</v>
      </c>
    </row>
    <row r="495">
      <c r="A495" s="65" t="inlineStr">
        <is>
          <t>REL-00494</t>
        </is>
      </c>
      <c r="B495" s="65" t="inlineStr">
        <is>
          <t>DEV-00371</t>
        </is>
      </c>
      <c r="C495" s="66" t="n">
        <v>45028</v>
      </c>
      <c r="D495" s="65" t="inlineStr">
        <is>
          <t>2023-04</t>
        </is>
      </c>
      <c r="E495" s="65" t="inlineStr">
        <is>
          <t>2022-2023</t>
        </is>
      </c>
      <c r="F495" s="67" t="n">
        <v>2</v>
      </c>
      <c r="G495" s="65" t="inlineStr">
        <is>
          <t>Email</t>
        </is>
      </c>
      <c r="H495" s="65" t="inlineStr">
        <is>
          <t>Bordeaux</t>
        </is>
      </c>
      <c r="I495" s="65" t="inlineStr">
        <is>
          <t>Karim Belkacem</t>
        </is>
      </c>
      <c r="J495" s="65" t="inlineStr">
        <is>
          <t>Injoignable</t>
        </is>
      </c>
      <c r="K495" s="70" t="n">
        <v>4.1</v>
      </c>
    </row>
    <row r="496">
      <c r="A496" s="65" t="inlineStr">
        <is>
          <t>REL-00495</t>
        </is>
      </c>
      <c r="B496" s="65" t="inlineStr">
        <is>
          <t>DEV-00371</t>
        </is>
      </c>
      <c r="C496" s="66" t="n">
        <v>45040</v>
      </c>
      <c r="D496" s="65" t="inlineStr">
        <is>
          <t>2023-04</t>
        </is>
      </c>
      <c r="E496" s="65" t="inlineStr">
        <is>
          <t>2022-2023</t>
        </is>
      </c>
      <c r="F496" s="67" t="n">
        <v>3</v>
      </c>
      <c r="G496" s="65" t="inlineStr">
        <is>
          <t>Email</t>
        </is>
      </c>
      <c r="H496" s="65" t="inlineStr">
        <is>
          <t>Bordeaux</t>
        </is>
      </c>
      <c r="I496" s="65" t="inlineStr">
        <is>
          <t>Karim Belkacem</t>
        </is>
      </c>
      <c r="J496" s="65" t="inlineStr">
        <is>
          <t>Refus signifié</t>
        </is>
      </c>
      <c r="K496" s="70" t="n">
        <v>1.1</v>
      </c>
    </row>
    <row r="497">
      <c r="A497" s="65" t="inlineStr">
        <is>
          <t>REL-00496</t>
        </is>
      </c>
      <c r="B497" s="65" t="inlineStr">
        <is>
          <t>DEV-00373</t>
        </is>
      </c>
      <c r="C497" s="66" t="n">
        <v>45028</v>
      </c>
      <c r="D497" s="65" t="inlineStr">
        <is>
          <t>2023-04</t>
        </is>
      </c>
      <c r="E497" s="65" t="inlineStr">
        <is>
          <t>2022-2023</t>
        </is>
      </c>
      <c r="F497" s="67" t="n">
        <v>1</v>
      </c>
      <c r="G497" s="65" t="inlineStr">
        <is>
          <t>Email</t>
        </is>
      </c>
      <c r="H497" s="65" t="inlineStr">
        <is>
          <t>Bordeaux</t>
        </is>
      </c>
      <c r="I497" s="65" t="inlineStr">
        <is>
          <t>Karim Belkacem</t>
        </is>
      </c>
      <c r="J497" s="65" t="inlineStr">
        <is>
          <t>Accord obtenu</t>
        </is>
      </c>
      <c r="K497" s="70" t="n">
        <v>4.7</v>
      </c>
    </row>
    <row r="498">
      <c r="A498" s="65" t="inlineStr">
        <is>
          <t>REL-00497</t>
        </is>
      </c>
      <c r="B498" s="65" t="inlineStr">
        <is>
          <t>DEV-00374</t>
        </is>
      </c>
      <c r="C498" s="66" t="n">
        <v>45024</v>
      </c>
      <c r="D498" s="65" t="inlineStr">
        <is>
          <t>2023-04</t>
        </is>
      </c>
      <c r="E498" s="65" t="inlineStr">
        <is>
          <t>2022-2023</t>
        </is>
      </c>
      <c r="F498" s="67" t="n">
        <v>1</v>
      </c>
      <c r="G498" s="65" t="inlineStr">
        <is>
          <t>Email</t>
        </is>
      </c>
      <c r="H498" s="65" t="inlineStr">
        <is>
          <t>Bordeaux</t>
        </is>
      </c>
      <c r="I498" s="65" t="inlineStr">
        <is>
          <t>Sophie Marchand</t>
        </is>
      </c>
      <c r="J498" s="65" t="inlineStr">
        <is>
          <t>Injoignable</t>
        </is>
      </c>
      <c r="K498" s="70" t="n">
        <v>4.8</v>
      </c>
    </row>
    <row r="499">
      <c r="A499" s="65" t="inlineStr">
        <is>
          <t>REL-00498</t>
        </is>
      </c>
      <c r="B499" s="65" t="inlineStr">
        <is>
          <t>DEV-00374</t>
        </is>
      </c>
      <c r="C499" s="66" t="n">
        <v>45032</v>
      </c>
      <c r="D499" s="65" t="inlineStr">
        <is>
          <t>2023-04</t>
        </is>
      </c>
      <c r="E499" s="65" t="inlineStr">
        <is>
          <t>2022-2023</t>
        </is>
      </c>
      <c r="F499" s="67" t="n">
        <v>2</v>
      </c>
      <c r="G499" s="65" t="inlineStr">
        <is>
          <t>Email</t>
        </is>
      </c>
      <c r="H499" s="65" t="inlineStr">
        <is>
          <t>Bordeaux</t>
        </is>
      </c>
      <c r="I499" s="65" t="inlineStr">
        <is>
          <t>Sophie Marchand</t>
        </is>
      </c>
      <c r="J499" s="65" t="inlineStr">
        <is>
          <t>Refus signifié</t>
        </is>
      </c>
      <c r="K499" s="70" t="n">
        <v>3.2</v>
      </c>
    </row>
    <row r="500">
      <c r="A500" s="65" t="inlineStr">
        <is>
          <t>REL-00499</t>
        </is>
      </c>
      <c r="B500" s="65" t="inlineStr">
        <is>
          <t>DEV-00375</t>
        </is>
      </c>
      <c r="C500" s="66" t="n">
        <v>45039</v>
      </c>
      <c r="D500" s="65" t="inlineStr">
        <is>
          <t>2023-04</t>
        </is>
      </c>
      <c r="E500" s="65" t="inlineStr">
        <is>
          <t>2022-2023</t>
        </is>
      </c>
      <c r="F500" s="67" t="n">
        <v>1</v>
      </c>
      <c r="G500" s="65" t="inlineStr">
        <is>
          <t>Email</t>
        </is>
      </c>
      <c r="H500" s="65" t="inlineStr">
        <is>
          <t>Toulouse</t>
        </is>
      </c>
      <c r="I500" s="65" t="inlineStr">
        <is>
          <t>Julien Fabre</t>
        </is>
      </c>
      <c r="J500" s="65" t="inlineStr">
        <is>
          <t>Injoignable</t>
        </is>
      </c>
      <c r="K500" s="70" t="n">
        <v>2.3</v>
      </c>
    </row>
    <row r="501">
      <c r="A501" s="65" t="inlineStr">
        <is>
          <t>REL-00500</t>
        </is>
      </c>
      <c r="B501" s="65" t="inlineStr">
        <is>
          <t>DEV-00376</t>
        </is>
      </c>
      <c r="C501" s="66" t="n">
        <v>45027</v>
      </c>
      <c r="D501" s="65" t="inlineStr">
        <is>
          <t>2023-04</t>
        </is>
      </c>
      <c r="E501" s="65" t="inlineStr">
        <is>
          <t>2022-2023</t>
        </is>
      </c>
      <c r="F501" s="67" t="n">
        <v>1</v>
      </c>
      <c r="G501" s="65" t="inlineStr">
        <is>
          <t>SMS</t>
        </is>
      </c>
      <c r="H501" s="65" t="inlineStr">
        <is>
          <t>Bordeaux</t>
        </is>
      </c>
      <c r="I501" s="65" t="inlineStr">
        <is>
          <t>Karim Belkacem</t>
        </is>
      </c>
      <c r="J501" s="65" t="inlineStr">
        <is>
          <t>Rappel demandé</t>
        </is>
      </c>
      <c r="K501" s="70" t="n">
        <v>3.3</v>
      </c>
    </row>
    <row r="502">
      <c r="A502" s="65" t="inlineStr">
        <is>
          <t>REL-00501</t>
        </is>
      </c>
      <c r="B502" s="65" t="inlineStr">
        <is>
          <t>DEV-00376</t>
        </is>
      </c>
      <c r="C502" s="66" t="n">
        <v>45039</v>
      </c>
      <c r="D502" s="65" t="inlineStr">
        <is>
          <t>2023-04</t>
        </is>
      </c>
      <c r="E502" s="65" t="inlineStr">
        <is>
          <t>2022-2023</t>
        </is>
      </c>
      <c r="F502" s="67" t="n">
        <v>2</v>
      </c>
      <c r="G502" s="65" t="inlineStr">
        <is>
          <t>Email</t>
        </is>
      </c>
      <c r="H502" s="65" t="inlineStr">
        <is>
          <t>Bordeaux</t>
        </is>
      </c>
      <c r="I502" s="65" t="inlineStr">
        <is>
          <t>Karim Belkacem</t>
        </is>
      </c>
      <c r="J502" s="65" t="inlineStr">
        <is>
          <t>Rappel demandé</t>
        </is>
      </c>
      <c r="K502" s="70" t="n">
        <v>2.9</v>
      </c>
    </row>
    <row r="503">
      <c r="A503" s="65" t="inlineStr">
        <is>
          <t>REL-00502</t>
        </is>
      </c>
      <c r="B503" s="65" t="inlineStr">
        <is>
          <t>DEV-00376</t>
        </is>
      </c>
      <c r="C503" s="66" t="n">
        <v>45052</v>
      </c>
      <c r="D503" s="65" t="inlineStr">
        <is>
          <t>2023-05</t>
        </is>
      </c>
      <c r="E503" s="65" t="inlineStr">
        <is>
          <t>2022-2023</t>
        </is>
      </c>
      <c r="F503" s="67" t="n">
        <v>3</v>
      </c>
      <c r="G503" s="65" t="inlineStr">
        <is>
          <t>Email</t>
        </is>
      </c>
      <c r="H503" s="65" t="inlineStr">
        <is>
          <t>Bordeaux</t>
        </is>
      </c>
      <c r="I503" s="65" t="inlineStr">
        <is>
          <t>Karim Belkacem</t>
        </is>
      </c>
      <c r="J503" s="65" t="inlineStr">
        <is>
          <t>Accord obtenu</t>
        </is>
      </c>
      <c r="K503" s="70" t="n">
        <v>3.9</v>
      </c>
    </row>
    <row r="504">
      <c r="A504" s="65" t="inlineStr">
        <is>
          <t>REL-00503</t>
        </is>
      </c>
      <c r="B504" s="65" t="inlineStr">
        <is>
          <t>DEV-00377</t>
        </is>
      </c>
      <c r="C504" s="66" t="n">
        <v>45033</v>
      </c>
      <c r="D504" s="65" t="inlineStr">
        <is>
          <t>2023-04</t>
        </is>
      </c>
      <c r="E504" s="65" t="inlineStr">
        <is>
          <t>2022-2023</t>
        </is>
      </c>
      <c r="F504" s="67" t="n">
        <v>1</v>
      </c>
      <c r="G504" s="65" t="inlineStr">
        <is>
          <t>Téléphone</t>
        </is>
      </c>
      <c r="H504" s="65" t="inlineStr">
        <is>
          <t>Bordeaux</t>
        </is>
      </c>
      <c r="I504" s="65" t="inlineStr">
        <is>
          <t>Sophie Marchand</t>
        </is>
      </c>
      <c r="J504" s="65" t="inlineStr">
        <is>
          <t>Injoignable</t>
        </is>
      </c>
      <c r="K504" s="70" t="n">
        <v>12</v>
      </c>
    </row>
    <row r="505">
      <c r="A505" s="65" t="inlineStr">
        <is>
          <t>REL-00504</t>
        </is>
      </c>
      <c r="B505" s="65" t="inlineStr">
        <is>
          <t>DEV-00377</t>
        </is>
      </c>
      <c r="C505" s="66" t="n">
        <v>45047</v>
      </c>
      <c r="D505" s="65" t="inlineStr">
        <is>
          <t>2023-05</t>
        </is>
      </c>
      <c r="E505" s="65" t="inlineStr">
        <is>
          <t>2022-2023</t>
        </is>
      </c>
      <c r="F505" s="67" t="n">
        <v>2</v>
      </c>
      <c r="G505" s="65" t="inlineStr">
        <is>
          <t>Email</t>
        </is>
      </c>
      <c r="H505" s="65" t="inlineStr">
        <is>
          <t>Bordeaux</t>
        </is>
      </c>
      <c r="I505" s="65" t="inlineStr">
        <is>
          <t>Sophie Marchand</t>
        </is>
      </c>
      <c r="J505" s="65" t="inlineStr">
        <is>
          <t>Sans réponse</t>
        </is>
      </c>
      <c r="K505" s="70" t="n">
        <v>3.2</v>
      </c>
    </row>
    <row r="506">
      <c r="A506" s="65" t="inlineStr">
        <is>
          <t>REL-00505</t>
        </is>
      </c>
      <c r="B506" s="65" t="inlineStr">
        <is>
          <t>DEV-00378</t>
        </is>
      </c>
      <c r="C506" s="66" t="n">
        <v>45032</v>
      </c>
      <c r="D506" s="65" t="inlineStr">
        <is>
          <t>2023-04</t>
        </is>
      </c>
      <c r="E506" s="65" t="inlineStr">
        <is>
          <t>2022-2023</t>
        </is>
      </c>
      <c r="F506" s="67" t="n">
        <v>1</v>
      </c>
      <c r="G506" s="65" t="inlineStr">
        <is>
          <t>Téléphone</t>
        </is>
      </c>
      <c r="H506" s="65" t="inlineStr">
        <is>
          <t>Bordeaux</t>
        </is>
      </c>
      <c r="I506" s="65" t="inlineStr">
        <is>
          <t>Sophie Marchand</t>
        </is>
      </c>
      <c r="J506" s="65" t="inlineStr">
        <is>
          <t>Sans réponse</t>
        </is>
      </c>
      <c r="K506" s="70" t="n">
        <v>6.4</v>
      </c>
    </row>
    <row r="507">
      <c r="A507" s="65" t="inlineStr">
        <is>
          <t>REL-00506</t>
        </is>
      </c>
      <c r="B507" s="65" t="inlineStr">
        <is>
          <t>DEV-00379</t>
        </is>
      </c>
      <c r="C507" s="66" t="n">
        <v>45037</v>
      </c>
      <c r="D507" s="65" t="inlineStr">
        <is>
          <t>2023-04</t>
        </is>
      </c>
      <c r="E507" s="65" t="inlineStr">
        <is>
          <t>2022-2023</t>
        </is>
      </c>
      <c r="F507" s="67" t="n">
        <v>1</v>
      </c>
      <c r="G507" s="65" t="inlineStr">
        <is>
          <t>SMS</t>
        </is>
      </c>
      <c r="H507" s="65" t="inlineStr">
        <is>
          <t>Bordeaux</t>
        </is>
      </c>
      <c r="I507" s="65" t="inlineStr">
        <is>
          <t>Karim Belkacem</t>
        </is>
      </c>
      <c r="J507" s="65" t="inlineStr">
        <is>
          <t>Injoignable</t>
        </is>
      </c>
      <c r="K507" s="70" t="n">
        <v>3.7</v>
      </c>
    </row>
    <row r="508">
      <c r="A508" s="65" t="inlineStr">
        <is>
          <t>REL-00507</t>
        </is>
      </c>
      <c r="B508" s="65" t="inlineStr">
        <is>
          <t>DEV-00379</t>
        </is>
      </c>
      <c r="C508" s="66" t="n">
        <v>45046</v>
      </c>
      <c r="D508" s="65" t="inlineStr">
        <is>
          <t>2023-04</t>
        </is>
      </c>
      <c r="E508" s="65" t="inlineStr">
        <is>
          <t>2022-2023</t>
        </is>
      </c>
      <c r="F508" s="67" t="n">
        <v>2</v>
      </c>
      <c r="G508" s="65" t="inlineStr">
        <is>
          <t>Email</t>
        </is>
      </c>
      <c r="H508" s="65" t="inlineStr">
        <is>
          <t>Bordeaux</t>
        </is>
      </c>
      <c r="I508" s="65" t="inlineStr">
        <is>
          <t>Karim Belkacem</t>
        </is>
      </c>
      <c r="J508" s="65" t="inlineStr">
        <is>
          <t>Sans réponse</t>
        </is>
      </c>
      <c r="K508" s="70" t="n">
        <v>2.1</v>
      </c>
    </row>
    <row r="509">
      <c r="A509" s="65" t="inlineStr">
        <is>
          <t>REL-00508</t>
        </is>
      </c>
      <c r="B509" s="65" t="inlineStr">
        <is>
          <t>DEV-00379</t>
        </is>
      </c>
      <c r="C509" s="66" t="n">
        <v>45059</v>
      </c>
      <c r="D509" s="65" t="inlineStr">
        <is>
          <t>2023-05</t>
        </is>
      </c>
      <c r="E509" s="65" t="inlineStr">
        <is>
          <t>2022-2023</t>
        </is>
      </c>
      <c r="F509" s="67" t="n">
        <v>3</v>
      </c>
      <c r="G509" s="65" t="inlineStr">
        <is>
          <t>Email</t>
        </is>
      </c>
      <c r="H509" s="65" t="inlineStr">
        <is>
          <t>Bordeaux</t>
        </is>
      </c>
      <c r="I509" s="65" t="inlineStr">
        <is>
          <t>Karim Belkacem</t>
        </is>
      </c>
      <c r="J509" s="65" t="inlineStr">
        <is>
          <t>Accord obtenu</t>
        </is>
      </c>
      <c r="K509" s="70" t="n">
        <v>1.3</v>
      </c>
    </row>
    <row r="510">
      <c r="A510" s="65" t="inlineStr">
        <is>
          <t>REL-00509</t>
        </is>
      </c>
      <c r="B510" s="65" t="inlineStr">
        <is>
          <t>DEV-00380</t>
        </is>
      </c>
      <c r="C510" s="66" t="n">
        <v>45035</v>
      </c>
      <c r="D510" s="65" t="inlineStr">
        <is>
          <t>2023-04</t>
        </is>
      </c>
      <c r="E510" s="65" t="inlineStr">
        <is>
          <t>2022-2023</t>
        </is>
      </c>
      <c r="F510" s="67" t="n">
        <v>1</v>
      </c>
      <c r="G510" s="65" t="inlineStr">
        <is>
          <t>Email</t>
        </is>
      </c>
      <c r="H510" s="65" t="inlineStr">
        <is>
          <t>Bordeaux</t>
        </is>
      </c>
      <c r="I510" s="65" t="inlineStr">
        <is>
          <t>Sophie Marchand</t>
        </is>
      </c>
      <c r="J510" s="65" t="inlineStr">
        <is>
          <t>Sans réponse</t>
        </is>
      </c>
      <c r="K510" s="70" t="n">
        <v>2.4</v>
      </c>
    </row>
    <row r="511">
      <c r="A511" s="65" t="inlineStr">
        <is>
          <t>REL-00510</t>
        </is>
      </c>
      <c r="B511" s="65" t="inlineStr">
        <is>
          <t>DEV-00380</t>
        </is>
      </c>
      <c r="C511" s="66" t="n">
        <v>45047</v>
      </c>
      <c r="D511" s="65" t="inlineStr">
        <is>
          <t>2023-05</t>
        </is>
      </c>
      <c r="E511" s="65" t="inlineStr">
        <is>
          <t>2022-2023</t>
        </is>
      </c>
      <c r="F511" s="67" t="n">
        <v>2</v>
      </c>
      <c r="G511" s="65" t="inlineStr">
        <is>
          <t>Email</t>
        </is>
      </c>
      <c r="H511" s="65" t="inlineStr">
        <is>
          <t>Bordeaux</t>
        </is>
      </c>
      <c r="I511" s="65" t="inlineStr">
        <is>
          <t>Sophie Marchand</t>
        </is>
      </c>
      <c r="J511" s="65" t="inlineStr">
        <is>
          <t>Sans réponse</t>
        </is>
      </c>
      <c r="K511" s="70" t="n">
        <v>4.6</v>
      </c>
    </row>
    <row r="512">
      <c r="A512" s="65" t="inlineStr">
        <is>
          <t>REL-00511</t>
        </is>
      </c>
      <c r="B512" s="65" t="inlineStr">
        <is>
          <t>DEV-00382</t>
        </is>
      </c>
      <c r="C512" s="66" t="n">
        <v>45035</v>
      </c>
      <c r="D512" s="65" t="inlineStr">
        <is>
          <t>2023-04</t>
        </is>
      </c>
      <c r="E512" s="65" t="inlineStr">
        <is>
          <t>2022-2023</t>
        </is>
      </c>
      <c r="F512" s="67" t="n">
        <v>1</v>
      </c>
      <c r="G512" s="65" t="inlineStr">
        <is>
          <t>Email</t>
        </is>
      </c>
      <c r="H512" s="65" t="inlineStr">
        <is>
          <t>Toulouse</t>
        </is>
      </c>
      <c r="I512" s="65" t="inlineStr">
        <is>
          <t>Julien Fabre</t>
        </is>
      </c>
      <c r="J512" s="65" t="inlineStr">
        <is>
          <t>Sans réponse</t>
        </is>
      </c>
      <c r="K512" s="70" t="n">
        <v>1.6</v>
      </c>
    </row>
    <row r="513">
      <c r="A513" s="65" t="inlineStr">
        <is>
          <t>REL-00512</t>
        </is>
      </c>
      <c r="B513" s="65" t="inlineStr">
        <is>
          <t>DEV-00382</t>
        </is>
      </c>
      <c r="C513" s="66" t="n">
        <v>45041</v>
      </c>
      <c r="D513" s="65" t="inlineStr">
        <is>
          <t>2023-04</t>
        </is>
      </c>
      <c r="E513" s="65" t="inlineStr">
        <is>
          <t>2022-2023</t>
        </is>
      </c>
      <c r="F513" s="67" t="n">
        <v>2</v>
      </c>
      <c r="G513" s="65" t="inlineStr">
        <is>
          <t>SMS</t>
        </is>
      </c>
      <c r="H513" s="65" t="inlineStr">
        <is>
          <t>Toulouse</t>
        </is>
      </c>
      <c r="I513" s="65" t="inlineStr">
        <is>
          <t>Julien Fabre</t>
        </is>
      </c>
      <c r="J513" s="65" t="inlineStr">
        <is>
          <t>Accord obtenu</t>
        </is>
      </c>
      <c r="K513" s="70" t="n">
        <v>2.4</v>
      </c>
    </row>
    <row r="514">
      <c r="A514" s="65" t="inlineStr">
        <is>
          <t>REL-00513</t>
        </is>
      </c>
      <c r="B514" s="65" t="inlineStr">
        <is>
          <t>DEV-00383</t>
        </is>
      </c>
      <c r="C514" s="66" t="n">
        <v>45038</v>
      </c>
      <c r="D514" s="65" t="inlineStr">
        <is>
          <t>2023-04</t>
        </is>
      </c>
      <c r="E514" s="65" t="inlineStr">
        <is>
          <t>2022-2023</t>
        </is>
      </c>
      <c r="F514" s="67" t="n">
        <v>1</v>
      </c>
      <c r="G514" s="65" t="inlineStr">
        <is>
          <t>SMS</t>
        </is>
      </c>
      <c r="H514" s="65" t="inlineStr">
        <is>
          <t>Toulouse</t>
        </is>
      </c>
      <c r="I514" s="65" t="inlineStr">
        <is>
          <t>Julien Fabre</t>
        </is>
      </c>
      <c r="J514" s="65" t="inlineStr">
        <is>
          <t>Négociation en cours</t>
        </is>
      </c>
      <c r="K514" s="70" t="n">
        <v>4.5</v>
      </c>
    </row>
    <row r="515">
      <c r="A515" s="65" t="inlineStr">
        <is>
          <t>REL-00514</t>
        </is>
      </c>
      <c r="B515" s="65" t="inlineStr">
        <is>
          <t>DEV-00383</t>
        </is>
      </c>
      <c r="C515" s="66" t="n">
        <v>45052</v>
      </c>
      <c r="D515" s="65" t="inlineStr">
        <is>
          <t>2023-05</t>
        </is>
      </c>
      <c r="E515" s="65" t="inlineStr">
        <is>
          <t>2022-2023</t>
        </is>
      </c>
      <c r="F515" s="67" t="n">
        <v>2</v>
      </c>
      <c r="G515" s="65" t="inlineStr">
        <is>
          <t>Téléphone</t>
        </is>
      </c>
      <c r="H515" s="65" t="inlineStr">
        <is>
          <t>Toulouse</t>
        </is>
      </c>
      <c r="I515" s="65" t="inlineStr">
        <is>
          <t>Julien Fabre</t>
        </is>
      </c>
      <c r="J515" s="65" t="inlineStr">
        <is>
          <t>Refus signifié</t>
        </is>
      </c>
      <c r="K515" s="70" t="n">
        <v>8.800000000000001</v>
      </c>
    </row>
    <row r="516">
      <c r="A516" s="65" t="inlineStr">
        <is>
          <t>REL-00515</t>
        </is>
      </c>
      <c r="B516" s="65" t="inlineStr">
        <is>
          <t>DEV-00384</t>
        </is>
      </c>
      <c r="C516" s="66" t="n">
        <v>45030</v>
      </c>
      <c r="D516" s="65" t="inlineStr">
        <is>
          <t>2023-04</t>
        </is>
      </c>
      <c r="E516" s="65" t="inlineStr">
        <is>
          <t>2022-2023</t>
        </is>
      </c>
      <c r="F516" s="67" t="n">
        <v>1</v>
      </c>
      <c r="G516" s="65" t="inlineStr">
        <is>
          <t>Téléphone</t>
        </is>
      </c>
      <c r="H516" s="65" t="inlineStr">
        <is>
          <t>Bordeaux</t>
        </is>
      </c>
      <c r="I516" s="65" t="inlineStr">
        <is>
          <t>Karim Belkacem</t>
        </is>
      </c>
      <c r="J516" s="65" t="inlineStr">
        <is>
          <t>Injoignable</t>
        </is>
      </c>
      <c r="K516" s="70" t="n">
        <v>8.699999999999999</v>
      </c>
    </row>
    <row r="517">
      <c r="A517" s="65" t="inlineStr">
        <is>
          <t>REL-00516</t>
        </is>
      </c>
      <c r="B517" s="65" t="inlineStr">
        <is>
          <t>DEV-00385</t>
        </is>
      </c>
      <c r="C517" s="66" t="n">
        <v>45031</v>
      </c>
      <c r="D517" s="65" t="inlineStr">
        <is>
          <t>2023-04</t>
        </is>
      </c>
      <c r="E517" s="65" t="inlineStr">
        <is>
          <t>2022-2023</t>
        </is>
      </c>
      <c r="F517" s="67" t="n">
        <v>1</v>
      </c>
      <c r="G517" s="65" t="inlineStr">
        <is>
          <t>Email</t>
        </is>
      </c>
      <c r="H517" s="65" t="inlineStr">
        <is>
          <t>Bordeaux</t>
        </is>
      </c>
      <c r="I517" s="65" t="inlineStr">
        <is>
          <t>Karim Belkacem</t>
        </is>
      </c>
      <c r="J517" s="65" t="inlineStr">
        <is>
          <t>Négociation en cours</t>
        </is>
      </c>
      <c r="K517" s="70" t="n">
        <v>4.9</v>
      </c>
    </row>
    <row r="518">
      <c r="A518" s="65" t="inlineStr">
        <is>
          <t>REL-00517</t>
        </is>
      </c>
      <c r="B518" s="65" t="inlineStr">
        <is>
          <t>DEV-00385</t>
        </is>
      </c>
      <c r="C518" s="66" t="n">
        <v>45045</v>
      </c>
      <c r="D518" s="65" t="inlineStr">
        <is>
          <t>2023-04</t>
        </is>
      </c>
      <c r="E518" s="65" t="inlineStr">
        <is>
          <t>2022-2023</t>
        </is>
      </c>
      <c r="F518" s="67" t="n">
        <v>2</v>
      </c>
      <c r="G518" s="65" t="inlineStr">
        <is>
          <t>Email</t>
        </is>
      </c>
      <c r="H518" s="65" t="inlineStr">
        <is>
          <t>Bordeaux</t>
        </is>
      </c>
      <c r="I518" s="65" t="inlineStr">
        <is>
          <t>Karim Belkacem</t>
        </is>
      </c>
      <c r="J518" s="65" t="inlineStr">
        <is>
          <t>Refus signifié</t>
        </is>
      </c>
      <c r="K518" s="70" t="n">
        <v>2.6</v>
      </c>
    </row>
    <row r="519">
      <c r="A519" s="65" t="inlineStr">
        <is>
          <t>REL-00518</t>
        </is>
      </c>
      <c r="B519" s="65" t="inlineStr">
        <is>
          <t>DEV-00386</t>
        </is>
      </c>
      <c r="C519" s="66" t="n">
        <v>45034</v>
      </c>
      <c r="D519" s="65" t="inlineStr">
        <is>
          <t>2023-04</t>
        </is>
      </c>
      <c r="E519" s="65" t="inlineStr">
        <is>
          <t>2022-2023</t>
        </is>
      </c>
      <c r="F519" s="67" t="n">
        <v>1</v>
      </c>
      <c r="G519" s="65" t="inlineStr">
        <is>
          <t>SMS</t>
        </is>
      </c>
      <c r="H519" s="65" t="inlineStr">
        <is>
          <t>Bordeaux</t>
        </is>
      </c>
      <c r="I519" s="65" t="inlineStr">
        <is>
          <t>Karim Belkacem</t>
        </is>
      </c>
      <c r="J519" s="65" t="inlineStr">
        <is>
          <t>Négociation en cours</t>
        </is>
      </c>
      <c r="K519" s="70" t="n">
        <v>3.1</v>
      </c>
    </row>
    <row r="520">
      <c r="A520" s="65" t="inlineStr">
        <is>
          <t>REL-00519</t>
        </is>
      </c>
      <c r="B520" s="65" t="inlineStr">
        <is>
          <t>DEV-00387</t>
        </is>
      </c>
      <c r="C520" s="66" t="n">
        <v>45035</v>
      </c>
      <c r="D520" s="65" t="inlineStr">
        <is>
          <t>2023-04</t>
        </is>
      </c>
      <c r="E520" s="65" t="inlineStr">
        <is>
          <t>2022-2023</t>
        </is>
      </c>
      <c r="F520" s="67" t="n">
        <v>1</v>
      </c>
      <c r="G520" s="65" t="inlineStr">
        <is>
          <t>Email</t>
        </is>
      </c>
      <c r="H520" s="65" t="inlineStr">
        <is>
          <t>Bordeaux</t>
        </is>
      </c>
      <c r="I520" s="65" t="inlineStr">
        <is>
          <t>Sophie Marchand</t>
        </is>
      </c>
      <c r="J520" s="65" t="inlineStr">
        <is>
          <t>Rappel demandé</t>
        </is>
      </c>
      <c r="K520" s="70" t="n">
        <v>2.1</v>
      </c>
    </row>
    <row r="521">
      <c r="A521" s="65" t="inlineStr">
        <is>
          <t>REL-00520</t>
        </is>
      </c>
      <c r="B521" s="65" t="inlineStr">
        <is>
          <t>DEV-00387</t>
        </is>
      </c>
      <c r="C521" s="66" t="n">
        <v>45046</v>
      </c>
      <c r="D521" s="65" t="inlineStr">
        <is>
          <t>2023-04</t>
        </is>
      </c>
      <c r="E521" s="65" t="inlineStr">
        <is>
          <t>2022-2023</t>
        </is>
      </c>
      <c r="F521" s="67" t="n">
        <v>2</v>
      </c>
      <c r="G521" s="65" t="inlineStr">
        <is>
          <t>Email</t>
        </is>
      </c>
      <c r="H521" s="65" t="inlineStr">
        <is>
          <t>Bordeaux</t>
        </is>
      </c>
      <c r="I521" s="65" t="inlineStr">
        <is>
          <t>Sophie Marchand</t>
        </is>
      </c>
      <c r="J521" s="65" t="inlineStr">
        <is>
          <t>Négociation en cours</t>
        </is>
      </c>
      <c r="K521" s="70" t="n">
        <v>1.9</v>
      </c>
    </row>
    <row r="522">
      <c r="A522" s="65" t="inlineStr">
        <is>
          <t>REL-00521</t>
        </is>
      </c>
      <c r="B522" s="65" t="inlineStr">
        <is>
          <t>DEV-00388</t>
        </is>
      </c>
      <c r="C522" s="66" t="n">
        <v>45032</v>
      </c>
      <c r="D522" s="65" t="inlineStr">
        <is>
          <t>2023-04</t>
        </is>
      </c>
      <c r="E522" s="65" t="inlineStr">
        <is>
          <t>2022-2023</t>
        </is>
      </c>
      <c r="F522" s="67" t="n">
        <v>1</v>
      </c>
      <c r="G522" s="65" t="inlineStr">
        <is>
          <t>Email</t>
        </is>
      </c>
      <c r="H522" s="65" t="inlineStr">
        <is>
          <t>Bordeaux</t>
        </is>
      </c>
      <c r="I522" s="65" t="inlineStr">
        <is>
          <t>Karim Belkacem</t>
        </is>
      </c>
      <c r="J522" s="65" t="inlineStr">
        <is>
          <t>Négociation en cours</t>
        </is>
      </c>
      <c r="K522" s="70" t="n">
        <v>4.4</v>
      </c>
    </row>
    <row r="523">
      <c r="A523" s="65" t="inlineStr">
        <is>
          <t>REL-00522</t>
        </is>
      </c>
      <c r="B523" s="65" t="inlineStr">
        <is>
          <t>DEV-00388</t>
        </is>
      </c>
      <c r="C523" s="66" t="n">
        <v>45045</v>
      </c>
      <c r="D523" s="65" t="inlineStr">
        <is>
          <t>2023-04</t>
        </is>
      </c>
      <c r="E523" s="65" t="inlineStr">
        <is>
          <t>2022-2023</t>
        </is>
      </c>
      <c r="F523" s="67" t="n">
        <v>2</v>
      </c>
      <c r="G523" s="65" t="inlineStr">
        <is>
          <t>Email</t>
        </is>
      </c>
      <c r="H523" s="65" t="inlineStr">
        <is>
          <t>Bordeaux</t>
        </is>
      </c>
      <c r="I523" s="65" t="inlineStr">
        <is>
          <t>Karim Belkacem</t>
        </is>
      </c>
      <c r="J523" s="65" t="inlineStr">
        <is>
          <t>Négociation en cours</t>
        </is>
      </c>
      <c r="K523" s="70" t="n">
        <v>2.9</v>
      </c>
    </row>
    <row r="524">
      <c r="A524" s="65" t="inlineStr">
        <is>
          <t>REL-00523</t>
        </is>
      </c>
      <c r="B524" s="65" t="inlineStr">
        <is>
          <t>DEV-00388</t>
        </is>
      </c>
      <c r="C524" s="66" t="n">
        <v>45052</v>
      </c>
      <c r="D524" s="65" t="inlineStr">
        <is>
          <t>2023-05</t>
        </is>
      </c>
      <c r="E524" s="65" t="inlineStr">
        <is>
          <t>2022-2023</t>
        </is>
      </c>
      <c r="F524" s="67" t="n">
        <v>3</v>
      </c>
      <c r="G524" s="65" t="inlineStr">
        <is>
          <t>Email</t>
        </is>
      </c>
      <c r="H524" s="65" t="inlineStr">
        <is>
          <t>Bordeaux</t>
        </is>
      </c>
      <c r="I524" s="65" t="inlineStr">
        <is>
          <t>Karim Belkacem</t>
        </is>
      </c>
      <c r="J524" s="65" t="inlineStr">
        <is>
          <t>Accord obtenu</t>
        </is>
      </c>
      <c r="K524" s="70" t="n">
        <v>3.5</v>
      </c>
    </row>
    <row r="525">
      <c r="A525" s="65" t="inlineStr">
        <is>
          <t>REL-00524</t>
        </is>
      </c>
      <c r="B525" s="65" t="inlineStr">
        <is>
          <t>DEV-00389</t>
        </is>
      </c>
      <c r="C525" s="66" t="n">
        <v>45038</v>
      </c>
      <c r="D525" s="65" t="inlineStr">
        <is>
          <t>2023-04</t>
        </is>
      </c>
      <c r="E525" s="65" t="inlineStr">
        <is>
          <t>2022-2023</t>
        </is>
      </c>
      <c r="F525" s="67" t="n">
        <v>1</v>
      </c>
      <c r="G525" s="65" t="inlineStr">
        <is>
          <t>Téléphone</t>
        </is>
      </c>
      <c r="H525" s="65" t="inlineStr">
        <is>
          <t>Toulouse</t>
        </is>
      </c>
      <c r="I525" s="65" t="inlineStr">
        <is>
          <t>Julien Fabre</t>
        </is>
      </c>
      <c r="J525" s="65" t="inlineStr">
        <is>
          <t>Accord obtenu</t>
        </is>
      </c>
      <c r="K525" s="70" t="n">
        <v>13.8</v>
      </c>
    </row>
    <row r="526">
      <c r="A526" s="65" t="inlineStr">
        <is>
          <t>REL-00525</t>
        </is>
      </c>
      <c r="B526" s="65" t="inlineStr">
        <is>
          <t>DEV-00391</t>
        </is>
      </c>
      <c r="C526" s="66" t="n">
        <v>45039</v>
      </c>
      <c r="D526" s="65" t="inlineStr">
        <is>
          <t>2023-04</t>
        </is>
      </c>
      <c r="E526" s="65" t="inlineStr">
        <is>
          <t>2022-2023</t>
        </is>
      </c>
      <c r="F526" s="67" t="n">
        <v>1</v>
      </c>
      <c r="G526" s="65" t="inlineStr">
        <is>
          <t>Email</t>
        </is>
      </c>
      <c r="H526" s="65" t="inlineStr">
        <is>
          <t>Toulouse</t>
        </is>
      </c>
      <c r="I526" s="65" t="inlineStr">
        <is>
          <t>Julien Fabre</t>
        </is>
      </c>
      <c r="J526" s="65" t="inlineStr">
        <is>
          <t>Accord obtenu</t>
        </is>
      </c>
      <c r="K526" s="70" t="n">
        <v>2.1</v>
      </c>
    </row>
    <row r="527">
      <c r="A527" s="65" t="inlineStr">
        <is>
          <t>REL-00526</t>
        </is>
      </c>
      <c r="B527" s="65" t="inlineStr">
        <is>
          <t>DEV-00392</t>
        </is>
      </c>
      <c r="C527" s="66" t="n">
        <v>45038</v>
      </c>
      <c r="D527" s="65" t="inlineStr">
        <is>
          <t>2023-04</t>
        </is>
      </c>
      <c r="E527" s="65" t="inlineStr">
        <is>
          <t>2022-2023</t>
        </is>
      </c>
      <c r="F527" s="67" t="n">
        <v>1</v>
      </c>
      <c r="G527" s="65" t="inlineStr">
        <is>
          <t>Email</t>
        </is>
      </c>
      <c r="H527" s="65" t="inlineStr">
        <is>
          <t>Bordeaux</t>
        </is>
      </c>
      <c r="I527" s="65" t="inlineStr">
        <is>
          <t>Karim Belkacem</t>
        </is>
      </c>
      <c r="J527" s="65" t="inlineStr">
        <is>
          <t>Rappel demandé</t>
        </is>
      </c>
      <c r="K527" s="70" t="n">
        <v>1.3</v>
      </c>
    </row>
    <row r="528">
      <c r="A528" s="65" t="inlineStr">
        <is>
          <t>REL-00527</t>
        </is>
      </c>
      <c r="B528" s="65" t="inlineStr">
        <is>
          <t>DEV-00393</t>
        </is>
      </c>
      <c r="C528" s="66" t="n">
        <v>45041</v>
      </c>
      <c r="D528" s="65" t="inlineStr">
        <is>
          <t>2023-04</t>
        </is>
      </c>
      <c r="E528" s="65" t="inlineStr">
        <is>
          <t>2022-2023</t>
        </is>
      </c>
      <c r="F528" s="67" t="n">
        <v>1</v>
      </c>
      <c r="G528" s="65" t="inlineStr">
        <is>
          <t>Email</t>
        </is>
      </c>
      <c r="H528" s="65" t="inlineStr">
        <is>
          <t>Bordeaux</t>
        </is>
      </c>
      <c r="I528" s="65" t="inlineStr">
        <is>
          <t>Sophie Marchand</t>
        </is>
      </c>
      <c r="J528" s="65" t="inlineStr">
        <is>
          <t>Accord obtenu</t>
        </is>
      </c>
      <c r="K528" s="70" t="n">
        <v>4.5</v>
      </c>
    </row>
    <row r="529">
      <c r="A529" s="65" t="inlineStr">
        <is>
          <t>REL-00528</t>
        </is>
      </c>
      <c r="B529" s="65" t="inlineStr">
        <is>
          <t>DEV-00394</t>
        </is>
      </c>
      <c r="C529" s="66" t="n">
        <v>45036</v>
      </c>
      <c r="D529" s="65" t="inlineStr">
        <is>
          <t>2023-04</t>
        </is>
      </c>
      <c r="E529" s="65" t="inlineStr">
        <is>
          <t>2022-2023</t>
        </is>
      </c>
      <c r="F529" s="67" t="n">
        <v>1</v>
      </c>
      <c r="G529" s="65" t="inlineStr">
        <is>
          <t>Email</t>
        </is>
      </c>
      <c r="H529" s="65" t="inlineStr">
        <is>
          <t>Toulouse</t>
        </is>
      </c>
      <c r="I529" s="65" t="inlineStr">
        <is>
          <t>Julien Fabre</t>
        </is>
      </c>
      <c r="J529" s="65" t="inlineStr">
        <is>
          <t>Sans réponse</t>
        </is>
      </c>
      <c r="K529" s="70" t="n">
        <v>1.9</v>
      </c>
    </row>
    <row r="530">
      <c r="A530" s="65" t="inlineStr">
        <is>
          <t>REL-00529</t>
        </is>
      </c>
      <c r="B530" s="65" t="inlineStr">
        <is>
          <t>DEV-00395</t>
        </is>
      </c>
      <c r="C530" s="66" t="n">
        <v>45036</v>
      </c>
      <c r="D530" s="65" t="inlineStr">
        <is>
          <t>2023-04</t>
        </is>
      </c>
      <c r="E530" s="65" t="inlineStr">
        <is>
          <t>2022-2023</t>
        </is>
      </c>
      <c r="F530" s="67" t="n">
        <v>1</v>
      </c>
      <c r="G530" s="65" t="inlineStr">
        <is>
          <t>Téléphone</t>
        </is>
      </c>
      <c r="H530" s="65" t="inlineStr">
        <is>
          <t>Bordeaux</t>
        </is>
      </c>
      <c r="I530" s="65" t="inlineStr">
        <is>
          <t>Sophie Marchand</t>
        </is>
      </c>
      <c r="J530" s="65" t="inlineStr">
        <is>
          <t>Négociation en cours</t>
        </is>
      </c>
      <c r="K530" s="70" t="n">
        <v>5</v>
      </c>
    </row>
    <row r="531">
      <c r="A531" s="65" t="inlineStr">
        <is>
          <t>REL-00530</t>
        </is>
      </c>
      <c r="B531" s="65" t="inlineStr">
        <is>
          <t>DEV-00396</t>
        </is>
      </c>
      <c r="C531" s="66" t="n">
        <v>45041</v>
      </c>
      <c r="D531" s="65" t="inlineStr">
        <is>
          <t>2023-04</t>
        </is>
      </c>
      <c r="E531" s="65" t="inlineStr">
        <is>
          <t>2022-2023</t>
        </is>
      </c>
      <c r="F531" s="67" t="n">
        <v>1</v>
      </c>
      <c r="G531" s="65" t="inlineStr">
        <is>
          <t>Email</t>
        </is>
      </c>
      <c r="H531" s="65" t="inlineStr">
        <is>
          <t>Bordeaux</t>
        </is>
      </c>
      <c r="I531" s="65" t="inlineStr">
        <is>
          <t>Karim Belkacem</t>
        </is>
      </c>
      <c r="J531" s="65" t="inlineStr">
        <is>
          <t>Injoignable</t>
        </is>
      </c>
      <c r="K531" s="70" t="n">
        <v>1.9</v>
      </c>
    </row>
    <row r="532">
      <c r="A532" s="65" t="inlineStr">
        <is>
          <t>REL-00531</t>
        </is>
      </c>
      <c r="B532" s="65" t="inlineStr">
        <is>
          <t>DEV-00396</t>
        </is>
      </c>
      <c r="C532" s="66" t="n">
        <v>45052</v>
      </c>
      <c r="D532" s="65" t="inlineStr">
        <is>
          <t>2023-05</t>
        </is>
      </c>
      <c r="E532" s="65" t="inlineStr">
        <is>
          <t>2022-2023</t>
        </is>
      </c>
      <c r="F532" s="67" t="n">
        <v>2</v>
      </c>
      <c r="G532" s="65" t="inlineStr">
        <is>
          <t>Email</t>
        </is>
      </c>
      <c r="H532" s="65" t="inlineStr">
        <is>
          <t>Bordeaux</t>
        </is>
      </c>
      <c r="I532" s="65" t="inlineStr">
        <is>
          <t>Karim Belkacem</t>
        </is>
      </c>
      <c r="J532" s="65" t="inlineStr">
        <is>
          <t>Négociation en cours</t>
        </is>
      </c>
      <c r="K532" s="70" t="n">
        <v>3.8</v>
      </c>
    </row>
    <row r="533">
      <c r="A533" s="65" t="inlineStr">
        <is>
          <t>REL-00532</t>
        </is>
      </c>
      <c r="B533" s="65" t="inlineStr">
        <is>
          <t>DEV-00397</t>
        </is>
      </c>
      <c r="C533" s="66" t="n">
        <v>45045</v>
      </c>
      <c r="D533" s="65" t="inlineStr">
        <is>
          <t>2023-04</t>
        </is>
      </c>
      <c r="E533" s="65" t="inlineStr">
        <is>
          <t>2022-2023</t>
        </is>
      </c>
      <c r="F533" s="67" t="n">
        <v>1</v>
      </c>
      <c r="G533" s="65" t="inlineStr">
        <is>
          <t>SMS</t>
        </is>
      </c>
      <c r="H533" s="65" t="inlineStr">
        <is>
          <t>Toulouse</t>
        </is>
      </c>
      <c r="I533" s="65" t="inlineStr">
        <is>
          <t>Julien Fabre</t>
        </is>
      </c>
      <c r="J533" s="65" t="inlineStr">
        <is>
          <t>Accord obtenu</t>
        </is>
      </c>
      <c r="K533" s="70" t="n">
        <v>1.5</v>
      </c>
    </row>
    <row r="534">
      <c r="A534" s="65" t="inlineStr">
        <is>
          <t>REL-00533</t>
        </is>
      </c>
      <c r="B534" s="65" t="inlineStr">
        <is>
          <t>DEV-00398</t>
        </is>
      </c>
      <c r="C534" s="66" t="n">
        <v>45041</v>
      </c>
      <c r="D534" s="65" t="inlineStr">
        <is>
          <t>2023-04</t>
        </is>
      </c>
      <c r="E534" s="65" t="inlineStr">
        <is>
          <t>2022-2023</t>
        </is>
      </c>
      <c r="F534" s="67" t="n">
        <v>1</v>
      </c>
      <c r="G534" s="65" t="inlineStr">
        <is>
          <t>Téléphone</t>
        </is>
      </c>
      <c r="H534" s="65" t="inlineStr">
        <is>
          <t>Toulouse</t>
        </is>
      </c>
      <c r="I534" s="65" t="inlineStr">
        <is>
          <t>Julien Fabre</t>
        </is>
      </c>
      <c r="J534" s="65" t="inlineStr">
        <is>
          <t>Sans réponse</t>
        </is>
      </c>
      <c r="K534" s="70" t="n">
        <v>13.4</v>
      </c>
    </row>
    <row r="535">
      <c r="A535" s="65" t="inlineStr">
        <is>
          <t>REL-00534</t>
        </is>
      </c>
      <c r="B535" s="65" t="inlineStr">
        <is>
          <t>DEV-00398</t>
        </is>
      </c>
      <c r="C535" s="66" t="n">
        <v>45050</v>
      </c>
      <c r="D535" s="65" t="inlineStr">
        <is>
          <t>2023-05</t>
        </is>
      </c>
      <c r="E535" s="65" t="inlineStr">
        <is>
          <t>2022-2023</t>
        </is>
      </c>
      <c r="F535" s="67" t="n">
        <v>2</v>
      </c>
      <c r="G535" s="65" t="inlineStr">
        <is>
          <t>Email</t>
        </is>
      </c>
      <c r="H535" s="65" t="inlineStr">
        <is>
          <t>Toulouse</t>
        </is>
      </c>
      <c r="I535" s="65" t="inlineStr">
        <is>
          <t>Julien Fabre</t>
        </is>
      </c>
      <c r="J535" s="65" t="inlineStr">
        <is>
          <t>Négociation en cours</t>
        </is>
      </c>
      <c r="K535" s="70" t="n">
        <v>2.4</v>
      </c>
    </row>
    <row r="536">
      <c r="A536" s="65" t="inlineStr">
        <is>
          <t>REL-00535</t>
        </is>
      </c>
      <c r="B536" s="65" t="inlineStr">
        <is>
          <t>DEV-00399</t>
        </is>
      </c>
      <c r="C536" s="66" t="n">
        <v>45037</v>
      </c>
      <c r="D536" s="65" t="inlineStr">
        <is>
          <t>2023-04</t>
        </is>
      </c>
      <c r="E536" s="65" t="inlineStr">
        <is>
          <t>2022-2023</t>
        </is>
      </c>
      <c r="F536" s="67" t="n">
        <v>1</v>
      </c>
      <c r="G536" s="65" t="inlineStr">
        <is>
          <t>Email</t>
        </is>
      </c>
      <c r="H536" s="65" t="inlineStr">
        <is>
          <t>Bordeaux</t>
        </is>
      </c>
      <c r="I536" s="65" t="inlineStr">
        <is>
          <t>Karim Belkacem</t>
        </is>
      </c>
      <c r="J536" s="65" t="inlineStr">
        <is>
          <t>Injoignable</t>
        </is>
      </c>
      <c r="K536" s="70" t="n">
        <v>1.9</v>
      </c>
    </row>
    <row r="537">
      <c r="A537" s="65" t="inlineStr">
        <is>
          <t>REL-00536</t>
        </is>
      </c>
      <c r="B537" s="65" t="inlineStr">
        <is>
          <t>DEV-00399</t>
        </is>
      </c>
      <c r="C537" s="66" t="n">
        <v>45050</v>
      </c>
      <c r="D537" s="65" t="inlineStr">
        <is>
          <t>2023-05</t>
        </is>
      </c>
      <c r="E537" s="65" t="inlineStr">
        <is>
          <t>2022-2023</t>
        </is>
      </c>
      <c r="F537" s="67" t="n">
        <v>2</v>
      </c>
      <c r="G537" s="65" t="inlineStr">
        <is>
          <t>Email</t>
        </is>
      </c>
      <c r="H537" s="65" t="inlineStr">
        <is>
          <t>Bordeaux</t>
        </is>
      </c>
      <c r="I537" s="65" t="inlineStr">
        <is>
          <t>Karim Belkacem</t>
        </is>
      </c>
      <c r="J537" s="65" t="inlineStr">
        <is>
          <t>Négociation en cours</t>
        </is>
      </c>
      <c r="K537" s="70" t="n">
        <v>3.2</v>
      </c>
    </row>
    <row r="538">
      <c r="A538" s="65" t="inlineStr">
        <is>
          <t>REL-00537</t>
        </is>
      </c>
      <c r="B538" s="65" t="inlineStr">
        <is>
          <t>DEV-00401</t>
        </is>
      </c>
      <c r="C538" s="66" t="n">
        <v>45044</v>
      </c>
      <c r="D538" s="65" t="inlineStr">
        <is>
          <t>2023-04</t>
        </is>
      </c>
      <c r="E538" s="65" t="inlineStr">
        <is>
          <t>2022-2023</t>
        </is>
      </c>
      <c r="F538" s="67" t="n">
        <v>1</v>
      </c>
      <c r="G538" s="65" t="inlineStr">
        <is>
          <t>Téléphone</t>
        </is>
      </c>
      <c r="H538" s="65" t="inlineStr">
        <is>
          <t>Toulouse</t>
        </is>
      </c>
      <c r="I538" s="65" t="inlineStr">
        <is>
          <t>Julien Fabre</t>
        </is>
      </c>
      <c r="J538" s="65" t="inlineStr">
        <is>
          <t>Refus signifié</t>
        </is>
      </c>
      <c r="K538" s="70" t="n">
        <v>10.4</v>
      </c>
    </row>
    <row r="539">
      <c r="A539" s="65" t="inlineStr">
        <is>
          <t>REL-00538</t>
        </is>
      </c>
      <c r="B539" s="65" t="inlineStr">
        <is>
          <t>DEV-00402</t>
        </is>
      </c>
      <c r="C539" s="66" t="n">
        <v>45043</v>
      </c>
      <c r="D539" s="65" t="inlineStr">
        <is>
          <t>2023-04</t>
        </is>
      </c>
      <c r="E539" s="65" t="inlineStr">
        <is>
          <t>2022-2023</t>
        </is>
      </c>
      <c r="F539" s="67" t="n">
        <v>1</v>
      </c>
      <c r="G539" s="65" t="inlineStr">
        <is>
          <t>Téléphone</t>
        </is>
      </c>
      <c r="H539" s="65" t="inlineStr">
        <is>
          <t>Toulouse</t>
        </is>
      </c>
      <c r="I539" s="65" t="inlineStr">
        <is>
          <t>Julien Fabre</t>
        </is>
      </c>
      <c r="J539" s="65" t="inlineStr">
        <is>
          <t>Sans réponse</t>
        </is>
      </c>
      <c r="K539" s="70" t="n">
        <v>2.8</v>
      </c>
    </row>
    <row r="540">
      <c r="A540" s="65" t="inlineStr">
        <is>
          <t>REL-00539</t>
        </is>
      </c>
      <c r="B540" s="65" t="inlineStr">
        <is>
          <t>DEV-00402</t>
        </is>
      </c>
      <c r="C540" s="66" t="n">
        <v>45053</v>
      </c>
      <c r="D540" s="65" t="inlineStr">
        <is>
          <t>2023-05</t>
        </is>
      </c>
      <c r="E540" s="65" t="inlineStr">
        <is>
          <t>2022-2023</t>
        </is>
      </c>
      <c r="F540" s="67" t="n">
        <v>2</v>
      </c>
      <c r="G540" s="65" t="inlineStr">
        <is>
          <t>Email</t>
        </is>
      </c>
      <c r="H540" s="65" t="inlineStr">
        <is>
          <t>Toulouse</t>
        </is>
      </c>
      <c r="I540" s="65" t="inlineStr">
        <is>
          <t>Julien Fabre</t>
        </is>
      </c>
      <c r="J540" s="65" t="inlineStr">
        <is>
          <t>Injoignable</t>
        </is>
      </c>
      <c r="K540" s="70" t="n">
        <v>1.1</v>
      </c>
    </row>
    <row r="541">
      <c r="A541" s="65" t="inlineStr">
        <is>
          <t>REL-00540</t>
        </is>
      </c>
      <c r="B541" s="65" t="inlineStr">
        <is>
          <t>DEV-00404</t>
        </is>
      </c>
      <c r="C541" s="66" t="n">
        <v>45048</v>
      </c>
      <c r="D541" s="65" t="inlineStr">
        <is>
          <t>2023-05</t>
        </is>
      </c>
      <c r="E541" s="65" t="inlineStr">
        <is>
          <t>2022-2023</t>
        </is>
      </c>
      <c r="F541" s="67" t="n">
        <v>1</v>
      </c>
      <c r="G541" s="65" t="inlineStr">
        <is>
          <t>Email</t>
        </is>
      </c>
      <c r="H541" s="65" t="inlineStr">
        <is>
          <t>Bordeaux</t>
        </is>
      </c>
      <c r="I541" s="65" t="inlineStr">
        <is>
          <t>Sophie Marchand</t>
        </is>
      </c>
      <c r="J541" s="65" t="inlineStr">
        <is>
          <t>Injoignable</t>
        </is>
      </c>
      <c r="K541" s="70" t="n">
        <v>4.5</v>
      </c>
    </row>
    <row r="542">
      <c r="A542" s="65" t="inlineStr">
        <is>
          <t>REL-00541</t>
        </is>
      </c>
      <c r="B542" s="65" t="inlineStr">
        <is>
          <t>DEV-00404</t>
        </is>
      </c>
      <c r="C542" s="66" t="n">
        <v>45057</v>
      </c>
      <c r="D542" s="65" t="inlineStr">
        <is>
          <t>2023-05</t>
        </is>
      </c>
      <c r="E542" s="65" t="inlineStr">
        <is>
          <t>2022-2023</t>
        </is>
      </c>
      <c r="F542" s="67" t="n">
        <v>2</v>
      </c>
      <c r="G542" s="65" t="inlineStr">
        <is>
          <t>Email</t>
        </is>
      </c>
      <c r="H542" s="65" t="inlineStr">
        <is>
          <t>Bordeaux</t>
        </is>
      </c>
      <c r="I542" s="65" t="inlineStr">
        <is>
          <t>Sophie Marchand</t>
        </is>
      </c>
      <c r="J542" s="65" t="inlineStr">
        <is>
          <t>Refus signifié</t>
        </is>
      </c>
      <c r="K542" s="70" t="n">
        <v>2.9</v>
      </c>
    </row>
    <row r="543">
      <c r="A543" s="65" t="inlineStr">
        <is>
          <t>REL-00542</t>
        </is>
      </c>
      <c r="B543" s="65" t="inlineStr">
        <is>
          <t>DEV-00405</t>
        </is>
      </c>
      <c r="C543" s="66" t="n">
        <v>45047</v>
      </c>
      <c r="D543" s="65" t="inlineStr">
        <is>
          <t>2023-05</t>
        </is>
      </c>
      <c r="E543" s="65" t="inlineStr">
        <is>
          <t>2022-2023</t>
        </is>
      </c>
      <c r="F543" s="67" t="n">
        <v>1</v>
      </c>
      <c r="G543" s="65" t="inlineStr">
        <is>
          <t>Téléphone</t>
        </is>
      </c>
      <c r="H543" s="65" t="inlineStr">
        <is>
          <t>Bordeaux</t>
        </is>
      </c>
      <c r="I543" s="65" t="inlineStr">
        <is>
          <t>Sophie Marchand</t>
        </is>
      </c>
      <c r="J543" s="65" t="inlineStr">
        <is>
          <t>Rappel demandé</t>
        </is>
      </c>
      <c r="K543" s="70" t="n">
        <v>8.6</v>
      </c>
    </row>
    <row r="544">
      <c r="A544" s="65" t="inlineStr">
        <is>
          <t>REL-00543</t>
        </is>
      </c>
      <c r="B544" s="65" t="inlineStr">
        <is>
          <t>DEV-00405</t>
        </is>
      </c>
      <c r="C544" s="66" t="n">
        <v>45059</v>
      </c>
      <c r="D544" s="65" t="inlineStr">
        <is>
          <t>2023-05</t>
        </is>
      </c>
      <c r="E544" s="65" t="inlineStr">
        <is>
          <t>2022-2023</t>
        </is>
      </c>
      <c r="F544" s="67" t="n">
        <v>2</v>
      </c>
      <c r="G544" s="65" t="inlineStr">
        <is>
          <t>SMS</t>
        </is>
      </c>
      <c r="H544" s="65" t="inlineStr">
        <is>
          <t>Bordeaux</t>
        </is>
      </c>
      <c r="I544" s="65" t="inlineStr">
        <is>
          <t>Sophie Marchand</t>
        </is>
      </c>
      <c r="J544" s="65" t="inlineStr">
        <is>
          <t>Sans réponse</t>
        </is>
      </c>
      <c r="K544" s="70" t="n">
        <v>4.3</v>
      </c>
    </row>
    <row r="545">
      <c r="A545" s="65" t="inlineStr">
        <is>
          <t>REL-00544</t>
        </is>
      </c>
      <c r="B545" s="65" t="inlineStr">
        <is>
          <t>DEV-00406</t>
        </is>
      </c>
      <c r="C545" s="66" t="n">
        <v>45051</v>
      </c>
      <c r="D545" s="65" t="inlineStr">
        <is>
          <t>2023-05</t>
        </is>
      </c>
      <c r="E545" s="65" t="inlineStr">
        <is>
          <t>2022-2023</t>
        </is>
      </c>
      <c r="F545" s="67" t="n">
        <v>1</v>
      </c>
      <c r="G545" s="65" t="inlineStr">
        <is>
          <t>Email</t>
        </is>
      </c>
      <c r="H545" s="65" t="inlineStr">
        <is>
          <t>Bordeaux</t>
        </is>
      </c>
      <c r="I545" s="65" t="inlineStr">
        <is>
          <t>Sophie Marchand</t>
        </is>
      </c>
      <c r="J545" s="65" t="inlineStr">
        <is>
          <t>Accord obtenu</t>
        </is>
      </c>
      <c r="K545" s="70" t="n">
        <v>3.2</v>
      </c>
    </row>
    <row r="546">
      <c r="A546" s="65" t="inlineStr">
        <is>
          <t>REL-00545</t>
        </is>
      </c>
      <c r="B546" s="65" t="inlineStr">
        <is>
          <t>DEV-00407</t>
        </is>
      </c>
      <c r="C546" s="66" t="n">
        <v>45047</v>
      </c>
      <c r="D546" s="65" t="inlineStr">
        <is>
          <t>2023-05</t>
        </is>
      </c>
      <c r="E546" s="65" t="inlineStr">
        <is>
          <t>2022-2023</t>
        </is>
      </c>
      <c r="F546" s="67" t="n">
        <v>1</v>
      </c>
      <c r="G546" s="65" t="inlineStr">
        <is>
          <t>Email</t>
        </is>
      </c>
      <c r="H546" s="65" t="inlineStr">
        <is>
          <t>Bordeaux</t>
        </is>
      </c>
      <c r="I546" s="65" t="inlineStr">
        <is>
          <t>Karim Belkacem</t>
        </is>
      </c>
      <c r="J546" s="65" t="inlineStr">
        <is>
          <t>Injoignable</t>
        </is>
      </c>
      <c r="K546" s="70" t="n">
        <v>4.9</v>
      </c>
    </row>
    <row r="547">
      <c r="A547" s="65" t="inlineStr">
        <is>
          <t>REL-00546</t>
        </is>
      </c>
      <c r="B547" s="65" t="inlineStr">
        <is>
          <t>DEV-00407</t>
        </is>
      </c>
      <c r="C547" s="66" t="n">
        <v>45053</v>
      </c>
      <c r="D547" s="65" t="inlineStr">
        <is>
          <t>2023-05</t>
        </is>
      </c>
      <c r="E547" s="65" t="inlineStr">
        <is>
          <t>2022-2023</t>
        </is>
      </c>
      <c r="F547" s="67" t="n">
        <v>2</v>
      </c>
      <c r="G547" s="65" t="inlineStr">
        <is>
          <t>Téléphone</t>
        </is>
      </c>
      <c r="H547" s="65" t="inlineStr">
        <is>
          <t>Bordeaux</t>
        </is>
      </c>
      <c r="I547" s="65" t="inlineStr">
        <is>
          <t>Karim Belkacem</t>
        </is>
      </c>
      <c r="J547" s="65" t="inlineStr">
        <is>
          <t>Accord obtenu</t>
        </is>
      </c>
      <c r="K547" s="70" t="n">
        <v>11.3</v>
      </c>
    </row>
    <row r="548">
      <c r="A548" s="65" t="inlineStr">
        <is>
          <t>REL-00547</t>
        </is>
      </c>
      <c r="B548" s="65" t="inlineStr">
        <is>
          <t>DEV-00408</t>
        </is>
      </c>
      <c r="C548" s="66" t="n">
        <v>45047</v>
      </c>
      <c r="D548" s="65" t="inlineStr">
        <is>
          <t>2023-05</t>
        </is>
      </c>
      <c r="E548" s="65" t="inlineStr">
        <is>
          <t>2022-2023</t>
        </is>
      </c>
      <c r="F548" s="67" t="n">
        <v>1</v>
      </c>
      <c r="G548" s="65" t="inlineStr">
        <is>
          <t>Téléphone</t>
        </is>
      </c>
      <c r="H548" s="65" t="inlineStr">
        <is>
          <t>Toulouse</t>
        </is>
      </c>
      <c r="I548" s="65" t="inlineStr">
        <is>
          <t>Julien Fabre</t>
        </is>
      </c>
      <c r="J548" s="65" t="inlineStr">
        <is>
          <t>Rappel demandé</t>
        </is>
      </c>
      <c r="K548" s="70" t="n">
        <v>9.800000000000001</v>
      </c>
    </row>
    <row r="549">
      <c r="A549" s="65" t="inlineStr">
        <is>
          <t>REL-00548</t>
        </is>
      </c>
      <c r="B549" s="65" t="inlineStr">
        <is>
          <t>DEV-00408</t>
        </is>
      </c>
      <c r="C549" s="66" t="n">
        <v>45058</v>
      </c>
      <c r="D549" s="65" t="inlineStr">
        <is>
          <t>2023-05</t>
        </is>
      </c>
      <c r="E549" s="65" t="inlineStr">
        <is>
          <t>2022-2023</t>
        </is>
      </c>
      <c r="F549" s="67" t="n">
        <v>2</v>
      </c>
      <c r="G549" s="65" t="inlineStr">
        <is>
          <t>Téléphone</t>
        </is>
      </c>
      <c r="H549" s="65" t="inlineStr">
        <is>
          <t>Toulouse</t>
        </is>
      </c>
      <c r="I549" s="65" t="inlineStr">
        <is>
          <t>Julien Fabre</t>
        </is>
      </c>
      <c r="J549" s="65" t="inlineStr">
        <is>
          <t>Sans réponse</t>
        </is>
      </c>
      <c r="K549" s="70" t="n">
        <v>6.6</v>
      </c>
    </row>
    <row r="550">
      <c r="A550" s="65" t="inlineStr">
        <is>
          <t>REL-00549</t>
        </is>
      </c>
      <c r="B550" s="65" t="inlineStr">
        <is>
          <t>DEV-00408</t>
        </is>
      </c>
      <c r="C550" s="66" t="n">
        <v>45065</v>
      </c>
      <c r="D550" s="65" t="inlineStr">
        <is>
          <t>2023-05</t>
        </is>
      </c>
      <c r="E550" s="65" t="inlineStr">
        <is>
          <t>2022-2023</t>
        </is>
      </c>
      <c r="F550" s="67" t="n">
        <v>3</v>
      </c>
      <c r="G550" s="65" t="inlineStr">
        <is>
          <t>Email</t>
        </is>
      </c>
      <c r="H550" s="65" t="inlineStr">
        <is>
          <t>Toulouse</t>
        </is>
      </c>
      <c r="I550" s="65" t="inlineStr">
        <is>
          <t>Julien Fabre</t>
        </is>
      </c>
      <c r="J550" s="65" t="inlineStr">
        <is>
          <t>Injoignable</t>
        </is>
      </c>
      <c r="K550" s="70" t="n">
        <v>4.9</v>
      </c>
    </row>
    <row r="551">
      <c r="A551" s="65" t="inlineStr">
        <is>
          <t>REL-00550</t>
        </is>
      </c>
      <c r="B551" s="65" t="inlineStr">
        <is>
          <t>DEV-00408</t>
        </is>
      </c>
      <c r="C551" s="66" t="n">
        <v>45078</v>
      </c>
      <c r="D551" s="65" t="inlineStr">
        <is>
          <t>2023-06</t>
        </is>
      </c>
      <c r="E551" s="65" t="inlineStr">
        <is>
          <t>2022-2023</t>
        </is>
      </c>
      <c r="F551" s="67" t="n">
        <v>4</v>
      </c>
      <c r="G551" s="65" t="inlineStr">
        <is>
          <t>Email</t>
        </is>
      </c>
      <c r="H551" s="65" t="inlineStr">
        <is>
          <t>Toulouse</t>
        </is>
      </c>
      <c r="I551" s="65" t="inlineStr">
        <is>
          <t>Julien Fabre</t>
        </is>
      </c>
      <c r="J551" s="65" t="inlineStr">
        <is>
          <t>Accord obtenu</t>
        </is>
      </c>
      <c r="K551" s="70" t="n">
        <v>1.2</v>
      </c>
    </row>
    <row r="552">
      <c r="A552" s="65" t="inlineStr">
        <is>
          <t>REL-00551</t>
        </is>
      </c>
      <c r="B552" s="65" t="inlineStr">
        <is>
          <t>DEV-00409</t>
        </is>
      </c>
      <c r="C552" s="66" t="n">
        <v>45054</v>
      </c>
      <c r="D552" s="65" t="inlineStr">
        <is>
          <t>2023-05</t>
        </is>
      </c>
      <c r="E552" s="65" t="inlineStr">
        <is>
          <t>2022-2023</t>
        </is>
      </c>
      <c r="F552" s="67" t="n">
        <v>1</v>
      </c>
      <c r="G552" s="65" t="inlineStr">
        <is>
          <t>SMS</t>
        </is>
      </c>
      <c r="H552" s="65" t="inlineStr">
        <is>
          <t>Toulouse</t>
        </is>
      </c>
      <c r="I552" s="65" t="inlineStr">
        <is>
          <t>Julien Fabre</t>
        </is>
      </c>
      <c r="J552" s="65" t="inlineStr">
        <is>
          <t>Rappel demandé</t>
        </is>
      </c>
      <c r="K552" s="70" t="n">
        <v>2.1</v>
      </c>
    </row>
    <row r="553">
      <c r="A553" s="65" t="inlineStr">
        <is>
          <t>REL-00552</t>
        </is>
      </c>
      <c r="B553" s="65" t="inlineStr">
        <is>
          <t>DEV-00410</t>
        </is>
      </c>
      <c r="C553" s="66" t="n">
        <v>45048</v>
      </c>
      <c r="D553" s="65" t="inlineStr">
        <is>
          <t>2023-05</t>
        </is>
      </c>
      <c r="E553" s="65" t="inlineStr">
        <is>
          <t>2022-2023</t>
        </is>
      </c>
      <c r="F553" s="67" t="n">
        <v>1</v>
      </c>
      <c r="G553" s="65" t="inlineStr">
        <is>
          <t>Téléphone</t>
        </is>
      </c>
      <c r="H553" s="65" t="inlineStr">
        <is>
          <t>Bordeaux</t>
        </is>
      </c>
      <c r="I553" s="65" t="inlineStr">
        <is>
          <t>Karim Belkacem</t>
        </is>
      </c>
      <c r="J553" s="65" t="inlineStr">
        <is>
          <t>Rappel demandé</t>
        </is>
      </c>
      <c r="K553" s="70" t="n">
        <v>2.4</v>
      </c>
    </row>
    <row r="554">
      <c r="A554" s="65" t="inlineStr">
        <is>
          <t>REL-00553</t>
        </is>
      </c>
      <c r="B554" s="65" t="inlineStr">
        <is>
          <t>DEV-00410</t>
        </is>
      </c>
      <c r="C554" s="66" t="n">
        <v>45062</v>
      </c>
      <c r="D554" s="65" t="inlineStr">
        <is>
          <t>2023-05</t>
        </is>
      </c>
      <c r="E554" s="65" t="inlineStr">
        <is>
          <t>2022-2023</t>
        </is>
      </c>
      <c r="F554" s="67" t="n">
        <v>2</v>
      </c>
      <c r="G554" s="65" t="inlineStr">
        <is>
          <t>Téléphone</t>
        </is>
      </c>
      <c r="H554" s="65" t="inlineStr">
        <is>
          <t>Bordeaux</t>
        </is>
      </c>
      <c r="I554" s="65" t="inlineStr">
        <is>
          <t>Karim Belkacem</t>
        </is>
      </c>
      <c r="J554" s="65" t="inlineStr">
        <is>
          <t>Sans réponse</t>
        </is>
      </c>
      <c r="K554" s="70" t="n">
        <v>10.2</v>
      </c>
    </row>
    <row r="555">
      <c r="A555" s="65" t="inlineStr">
        <is>
          <t>REL-00554</t>
        </is>
      </c>
      <c r="B555" s="65" t="inlineStr">
        <is>
          <t>DEV-00410</t>
        </is>
      </c>
      <c r="C555" s="66" t="n">
        <v>45076</v>
      </c>
      <c r="D555" s="65" t="inlineStr">
        <is>
          <t>2023-05</t>
        </is>
      </c>
      <c r="E555" s="65" t="inlineStr">
        <is>
          <t>2022-2023</t>
        </is>
      </c>
      <c r="F555" s="67" t="n">
        <v>3</v>
      </c>
      <c r="G555" s="65" t="inlineStr">
        <is>
          <t>Téléphone</t>
        </is>
      </c>
      <c r="H555" s="65" t="inlineStr">
        <is>
          <t>Bordeaux</t>
        </is>
      </c>
      <c r="I555" s="65" t="inlineStr">
        <is>
          <t>Karim Belkacem</t>
        </is>
      </c>
      <c r="J555" s="65" t="inlineStr">
        <is>
          <t>Accord obtenu</t>
        </is>
      </c>
      <c r="K555" s="70" t="n">
        <v>3.3</v>
      </c>
    </row>
    <row r="556">
      <c r="A556" s="65" t="inlineStr">
        <is>
          <t>REL-00555</t>
        </is>
      </c>
      <c r="B556" s="65" t="inlineStr">
        <is>
          <t>DEV-00411</t>
        </is>
      </c>
      <c r="C556" s="66" t="n">
        <v>45050</v>
      </c>
      <c r="D556" s="65" t="inlineStr">
        <is>
          <t>2023-05</t>
        </is>
      </c>
      <c r="E556" s="65" t="inlineStr">
        <is>
          <t>2022-2023</t>
        </is>
      </c>
      <c r="F556" s="67" t="n">
        <v>1</v>
      </c>
      <c r="G556" s="65" t="inlineStr">
        <is>
          <t>Email</t>
        </is>
      </c>
      <c r="H556" s="65" t="inlineStr">
        <is>
          <t>Toulouse</t>
        </is>
      </c>
      <c r="I556" s="65" t="inlineStr">
        <is>
          <t>Julien Fabre</t>
        </is>
      </c>
      <c r="J556" s="65" t="inlineStr">
        <is>
          <t>Rappel demandé</t>
        </is>
      </c>
      <c r="K556" s="70" t="n">
        <v>3.2</v>
      </c>
    </row>
    <row r="557">
      <c r="A557" s="65" t="inlineStr">
        <is>
          <t>REL-00556</t>
        </is>
      </c>
      <c r="B557" s="65" t="inlineStr">
        <is>
          <t>DEV-00412</t>
        </is>
      </c>
      <c r="C557" s="66" t="n">
        <v>45058</v>
      </c>
      <c r="D557" s="65" t="inlineStr">
        <is>
          <t>2023-05</t>
        </is>
      </c>
      <c r="E557" s="65" t="inlineStr">
        <is>
          <t>2022-2023</t>
        </is>
      </c>
      <c r="F557" s="67" t="n">
        <v>1</v>
      </c>
      <c r="G557" s="65" t="inlineStr">
        <is>
          <t>Téléphone</t>
        </is>
      </c>
      <c r="H557" s="65" t="inlineStr">
        <is>
          <t>Bordeaux</t>
        </is>
      </c>
      <c r="I557" s="65" t="inlineStr">
        <is>
          <t>Sophie Marchand</t>
        </is>
      </c>
      <c r="J557" s="65" t="inlineStr">
        <is>
          <t>Sans réponse</t>
        </is>
      </c>
      <c r="K557" s="70" t="n">
        <v>13.8</v>
      </c>
    </row>
    <row r="558">
      <c r="A558" s="65" t="inlineStr">
        <is>
          <t>REL-00557</t>
        </is>
      </c>
      <c r="B558" s="65" t="inlineStr">
        <is>
          <t>DEV-00412</t>
        </is>
      </c>
      <c r="C558" s="66" t="n">
        <v>45063</v>
      </c>
      <c r="D558" s="65" t="inlineStr">
        <is>
          <t>2023-05</t>
        </is>
      </c>
      <c r="E558" s="65" t="inlineStr">
        <is>
          <t>2022-2023</t>
        </is>
      </c>
      <c r="F558" s="67" t="n">
        <v>2</v>
      </c>
      <c r="G558" s="65" t="inlineStr">
        <is>
          <t>SMS</t>
        </is>
      </c>
      <c r="H558" s="65" t="inlineStr">
        <is>
          <t>Bordeaux</t>
        </is>
      </c>
      <c r="I558" s="65" t="inlineStr">
        <is>
          <t>Sophie Marchand</t>
        </is>
      </c>
      <c r="J558" s="65" t="inlineStr">
        <is>
          <t>Rappel demandé</t>
        </is>
      </c>
      <c r="K558" s="70" t="n">
        <v>2.6</v>
      </c>
    </row>
    <row r="559">
      <c r="A559" s="65" t="inlineStr">
        <is>
          <t>REL-00558</t>
        </is>
      </c>
      <c r="B559" s="65" t="inlineStr">
        <is>
          <t>DEV-00413</t>
        </is>
      </c>
      <c r="C559" s="66" t="n">
        <v>45050</v>
      </c>
      <c r="D559" s="65" t="inlineStr">
        <is>
          <t>2023-05</t>
        </is>
      </c>
      <c r="E559" s="65" t="inlineStr">
        <is>
          <t>2022-2023</t>
        </is>
      </c>
      <c r="F559" s="67" t="n">
        <v>1</v>
      </c>
      <c r="G559" s="65" t="inlineStr">
        <is>
          <t>Téléphone</t>
        </is>
      </c>
      <c r="H559" s="65" t="inlineStr">
        <is>
          <t>Toulouse</t>
        </is>
      </c>
      <c r="I559" s="65" t="inlineStr">
        <is>
          <t>Julien Fabre</t>
        </is>
      </c>
      <c r="J559" s="65" t="inlineStr">
        <is>
          <t>Refus signifié</t>
        </is>
      </c>
      <c r="K559" s="70" t="n">
        <v>4.9</v>
      </c>
    </row>
    <row r="560">
      <c r="A560" s="65" t="inlineStr">
        <is>
          <t>REL-00559</t>
        </is>
      </c>
      <c r="B560" s="65" t="inlineStr">
        <is>
          <t>DEV-00414</t>
        </is>
      </c>
      <c r="C560" s="66" t="n">
        <v>45050</v>
      </c>
      <c r="D560" s="65" t="inlineStr">
        <is>
          <t>2023-05</t>
        </is>
      </c>
      <c r="E560" s="65" t="inlineStr">
        <is>
          <t>2022-2023</t>
        </is>
      </c>
      <c r="F560" s="67" t="n">
        <v>1</v>
      </c>
      <c r="G560" s="65" t="inlineStr">
        <is>
          <t>Email</t>
        </is>
      </c>
      <c r="H560" s="65" t="inlineStr">
        <is>
          <t>Bordeaux</t>
        </is>
      </c>
      <c r="I560" s="65" t="inlineStr">
        <is>
          <t>Karim Belkacem</t>
        </is>
      </c>
      <c r="J560" s="65" t="inlineStr">
        <is>
          <t>Rappel demandé</t>
        </is>
      </c>
      <c r="K560" s="70" t="n">
        <v>3</v>
      </c>
    </row>
    <row r="561">
      <c r="A561" s="65" t="inlineStr">
        <is>
          <t>REL-00560</t>
        </is>
      </c>
      <c r="B561" s="65" t="inlineStr">
        <is>
          <t>DEV-00414</t>
        </is>
      </c>
      <c r="C561" s="66" t="n">
        <v>45058</v>
      </c>
      <c r="D561" s="65" t="inlineStr">
        <is>
          <t>2023-05</t>
        </is>
      </c>
      <c r="E561" s="65" t="inlineStr">
        <is>
          <t>2022-2023</t>
        </is>
      </c>
      <c r="F561" s="67" t="n">
        <v>2</v>
      </c>
      <c r="G561" s="65" t="inlineStr">
        <is>
          <t>Téléphone</t>
        </is>
      </c>
      <c r="H561" s="65" t="inlineStr">
        <is>
          <t>Bordeaux</t>
        </is>
      </c>
      <c r="I561" s="65" t="inlineStr">
        <is>
          <t>Karim Belkacem</t>
        </is>
      </c>
      <c r="J561" s="65" t="inlineStr">
        <is>
          <t>Rappel demandé</t>
        </is>
      </c>
      <c r="K561" s="70" t="n">
        <v>7.2</v>
      </c>
    </row>
    <row r="562">
      <c r="A562" s="65" t="inlineStr">
        <is>
          <t>REL-00561</t>
        </is>
      </c>
      <c r="B562" s="65" t="inlineStr">
        <is>
          <t>DEV-00414</t>
        </is>
      </c>
      <c r="C562" s="66" t="n">
        <v>45063</v>
      </c>
      <c r="D562" s="65" t="inlineStr">
        <is>
          <t>2023-05</t>
        </is>
      </c>
      <c r="E562" s="65" t="inlineStr">
        <is>
          <t>2022-2023</t>
        </is>
      </c>
      <c r="F562" s="67" t="n">
        <v>3</v>
      </c>
      <c r="G562" s="65" t="inlineStr">
        <is>
          <t>Email</t>
        </is>
      </c>
      <c r="H562" s="65" t="inlineStr">
        <is>
          <t>Bordeaux</t>
        </is>
      </c>
      <c r="I562" s="65" t="inlineStr">
        <is>
          <t>Karim Belkacem</t>
        </is>
      </c>
      <c r="J562" s="65" t="inlineStr">
        <is>
          <t>Injoignable</t>
        </is>
      </c>
      <c r="K562" s="70" t="n">
        <v>1.2</v>
      </c>
    </row>
    <row r="563">
      <c r="A563" s="65" t="inlineStr">
        <is>
          <t>REL-00562</t>
        </is>
      </c>
      <c r="B563" s="65" t="inlineStr">
        <is>
          <t>DEV-00415</t>
        </is>
      </c>
      <c r="C563" s="66" t="n">
        <v>45050</v>
      </c>
      <c r="D563" s="65" t="inlineStr">
        <is>
          <t>2023-05</t>
        </is>
      </c>
      <c r="E563" s="65" t="inlineStr">
        <is>
          <t>2022-2023</t>
        </is>
      </c>
      <c r="F563" s="67" t="n">
        <v>1</v>
      </c>
      <c r="G563" s="65" t="inlineStr">
        <is>
          <t>SMS</t>
        </is>
      </c>
      <c r="H563" s="65" t="inlineStr">
        <is>
          <t>Bordeaux</t>
        </is>
      </c>
      <c r="I563" s="65" t="inlineStr">
        <is>
          <t>Karim Belkacem</t>
        </is>
      </c>
      <c r="J563" s="65" t="inlineStr">
        <is>
          <t>Sans réponse</t>
        </is>
      </c>
      <c r="K563" s="70" t="n">
        <v>2.6</v>
      </c>
    </row>
    <row r="564">
      <c r="A564" s="65" t="inlineStr">
        <is>
          <t>REL-00563</t>
        </is>
      </c>
      <c r="B564" s="65" t="inlineStr">
        <is>
          <t>DEV-00415</t>
        </is>
      </c>
      <c r="C564" s="66" t="n">
        <v>45063</v>
      </c>
      <c r="D564" s="65" t="inlineStr">
        <is>
          <t>2023-05</t>
        </is>
      </c>
      <c r="E564" s="65" t="inlineStr">
        <is>
          <t>2022-2023</t>
        </is>
      </c>
      <c r="F564" s="67" t="n">
        <v>2</v>
      </c>
      <c r="G564" s="65" t="inlineStr">
        <is>
          <t>Email</t>
        </is>
      </c>
      <c r="H564" s="65" t="inlineStr">
        <is>
          <t>Bordeaux</t>
        </is>
      </c>
      <c r="I564" s="65" t="inlineStr">
        <is>
          <t>Karim Belkacem</t>
        </is>
      </c>
      <c r="J564" s="65" t="inlineStr">
        <is>
          <t>Accord obtenu</t>
        </is>
      </c>
      <c r="K564" s="70" t="n">
        <v>2</v>
      </c>
    </row>
    <row r="565">
      <c r="A565" s="65" t="inlineStr">
        <is>
          <t>REL-00564</t>
        </is>
      </c>
      <c r="B565" s="65" t="inlineStr">
        <is>
          <t>DEV-00416</t>
        </is>
      </c>
      <c r="C565" s="66" t="n">
        <v>45055</v>
      </c>
      <c r="D565" s="65" t="inlineStr">
        <is>
          <t>2023-05</t>
        </is>
      </c>
      <c r="E565" s="65" t="inlineStr">
        <is>
          <t>2022-2023</t>
        </is>
      </c>
      <c r="F565" s="67" t="n">
        <v>1</v>
      </c>
      <c r="G565" s="65" t="inlineStr">
        <is>
          <t>Email</t>
        </is>
      </c>
      <c r="H565" s="65" t="inlineStr">
        <is>
          <t>Bordeaux</t>
        </is>
      </c>
      <c r="I565" s="65" t="inlineStr">
        <is>
          <t>Sophie Marchand</t>
        </is>
      </c>
      <c r="J565" s="65" t="inlineStr">
        <is>
          <t>Refus signifié</t>
        </is>
      </c>
      <c r="K565" s="70" t="n">
        <v>1.6</v>
      </c>
    </row>
    <row r="566">
      <c r="A566" s="65" t="inlineStr">
        <is>
          <t>REL-00565</t>
        </is>
      </c>
      <c r="B566" s="65" t="inlineStr">
        <is>
          <t>DEV-00417</t>
        </is>
      </c>
      <c r="C566" s="66" t="n">
        <v>45051</v>
      </c>
      <c r="D566" s="65" t="inlineStr">
        <is>
          <t>2023-05</t>
        </is>
      </c>
      <c r="E566" s="65" t="inlineStr">
        <is>
          <t>2022-2023</t>
        </is>
      </c>
      <c r="F566" s="67" t="n">
        <v>1</v>
      </c>
      <c r="G566" s="65" t="inlineStr">
        <is>
          <t>Email</t>
        </is>
      </c>
      <c r="H566" s="65" t="inlineStr">
        <is>
          <t>Toulouse</t>
        </is>
      </c>
      <c r="I566" s="65" t="inlineStr">
        <is>
          <t>Julien Fabre</t>
        </is>
      </c>
      <c r="J566" s="65" t="inlineStr">
        <is>
          <t>Négociation en cours</t>
        </is>
      </c>
      <c r="K566" s="70" t="n">
        <v>3.5</v>
      </c>
    </row>
    <row r="567">
      <c r="A567" s="65" t="inlineStr">
        <is>
          <t>REL-00566</t>
        </is>
      </c>
      <c r="B567" s="65" t="inlineStr">
        <is>
          <t>DEV-00417</t>
        </is>
      </c>
      <c r="C567" s="66" t="n">
        <v>45060</v>
      </c>
      <c r="D567" s="65" t="inlineStr">
        <is>
          <t>2023-05</t>
        </is>
      </c>
      <c r="E567" s="65" t="inlineStr">
        <is>
          <t>2022-2023</t>
        </is>
      </c>
      <c r="F567" s="67" t="n">
        <v>2</v>
      </c>
      <c r="G567" s="65" t="inlineStr">
        <is>
          <t>Téléphone</t>
        </is>
      </c>
      <c r="H567" s="65" t="inlineStr">
        <is>
          <t>Toulouse</t>
        </is>
      </c>
      <c r="I567" s="65" t="inlineStr">
        <is>
          <t>Julien Fabre</t>
        </is>
      </c>
      <c r="J567" s="65" t="inlineStr">
        <is>
          <t>Négociation en cours</t>
        </is>
      </c>
      <c r="K567" s="70" t="n">
        <v>8.1</v>
      </c>
    </row>
    <row r="568">
      <c r="A568" s="65" t="inlineStr">
        <is>
          <t>REL-00567</t>
        </is>
      </c>
      <c r="B568" s="65" t="inlineStr">
        <is>
          <t>DEV-00418</t>
        </is>
      </c>
      <c r="C568" s="66" t="n">
        <v>45060</v>
      </c>
      <c r="D568" s="65" t="inlineStr">
        <is>
          <t>2023-05</t>
        </is>
      </c>
      <c r="E568" s="65" t="inlineStr">
        <is>
          <t>2022-2023</t>
        </is>
      </c>
      <c r="F568" s="67" t="n">
        <v>1</v>
      </c>
      <c r="G568" s="65" t="inlineStr">
        <is>
          <t>Email</t>
        </is>
      </c>
      <c r="H568" s="65" t="inlineStr">
        <is>
          <t>Toulouse</t>
        </is>
      </c>
      <c r="I568" s="65" t="inlineStr">
        <is>
          <t>Julien Fabre</t>
        </is>
      </c>
      <c r="J568" s="65" t="inlineStr">
        <is>
          <t>Rappel demandé</t>
        </is>
      </c>
      <c r="K568" s="70" t="n">
        <v>1</v>
      </c>
    </row>
    <row r="569">
      <c r="A569" s="65" t="inlineStr">
        <is>
          <t>REL-00568</t>
        </is>
      </c>
      <c r="B569" s="65" t="inlineStr">
        <is>
          <t>DEV-00418</t>
        </is>
      </c>
      <c r="C569" s="66" t="n">
        <v>45072</v>
      </c>
      <c r="D569" s="65" t="inlineStr">
        <is>
          <t>2023-05</t>
        </is>
      </c>
      <c r="E569" s="65" t="inlineStr">
        <is>
          <t>2022-2023</t>
        </is>
      </c>
      <c r="F569" s="67" t="n">
        <v>2</v>
      </c>
      <c r="G569" s="65" t="inlineStr">
        <is>
          <t>Téléphone</t>
        </is>
      </c>
      <c r="H569" s="65" t="inlineStr">
        <is>
          <t>Toulouse</t>
        </is>
      </c>
      <c r="I569" s="65" t="inlineStr">
        <is>
          <t>Julien Fabre</t>
        </is>
      </c>
      <c r="J569" s="65" t="inlineStr">
        <is>
          <t>Injoignable</t>
        </is>
      </c>
      <c r="K569" s="70" t="n">
        <v>11.4</v>
      </c>
    </row>
    <row r="570">
      <c r="A570" s="65" t="inlineStr">
        <is>
          <t>REL-00569</t>
        </is>
      </c>
      <c r="B570" s="65" t="inlineStr">
        <is>
          <t>DEV-00418</t>
        </is>
      </c>
      <c r="C570" s="66" t="n">
        <v>45085</v>
      </c>
      <c r="D570" s="65" t="inlineStr">
        <is>
          <t>2023-06</t>
        </is>
      </c>
      <c r="E570" s="65" t="inlineStr">
        <is>
          <t>2022-2023</t>
        </is>
      </c>
      <c r="F570" s="67" t="n">
        <v>3</v>
      </c>
      <c r="G570" s="65" t="inlineStr">
        <is>
          <t>Téléphone</t>
        </is>
      </c>
      <c r="H570" s="65" t="inlineStr">
        <is>
          <t>Toulouse</t>
        </is>
      </c>
      <c r="I570" s="65" t="inlineStr">
        <is>
          <t>Julien Fabre</t>
        </is>
      </c>
      <c r="J570" s="65" t="inlineStr">
        <is>
          <t>Rappel demandé</t>
        </is>
      </c>
      <c r="K570" s="70" t="n">
        <v>8.199999999999999</v>
      </c>
    </row>
    <row r="571">
      <c r="A571" s="65" t="inlineStr">
        <is>
          <t>REL-00570</t>
        </is>
      </c>
      <c r="B571" s="65" t="inlineStr">
        <is>
          <t>DEV-00419</t>
        </is>
      </c>
      <c r="C571" s="66" t="n">
        <v>45058</v>
      </c>
      <c r="D571" s="65" t="inlineStr">
        <is>
          <t>2023-05</t>
        </is>
      </c>
      <c r="E571" s="65" t="inlineStr">
        <is>
          <t>2022-2023</t>
        </is>
      </c>
      <c r="F571" s="67" t="n">
        <v>1</v>
      </c>
      <c r="G571" s="65" t="inlineStr">
        <is>
          <t>Téléphone</t>
        </is>
      </c>
      <c r="H571" s="65" t="inlineStr">
        <is>
          <t>Toulouse</t>
        </is>
      </c>
      <c r="I571" s="65" t="inlineStr">
        <is>
          <t>Julien Fabre</t>
        </is>
      </c>
      <c r="J571" s="65" t="inlineStr">
        <is>
          <t>Négociation en cours</t>
        </is>
      </c>
      <c r="K571" s="70" t="n">
        <v>3</v>
      </c>
    </row>
    <row r="572">
      <c r="A572" s="65" t="inlineStr">
        <is>
          <t>REL-00571</t>
        </is>
      </c>
      <c r="B572" s="65" t="inlineStr">
        <is>
          <t>DEV-00420</t>
        </is>
      </c>
      <c r="C572" s="66" t="n">
        <v>45058</v>
      </c>
      <c r="D572" s="65" t="inlineStr">
        <is>
          <t>2023-05</t>
        </is>
      </c>
      <c r="E572" s="65" t="inlineStr">
        <is>
          <t>2022-2023</t>
        </is>
      </c>
      <c r="F572" s="67" t="n">
        <v>1</v>
      </c>
      <c r="G572" s="65" t="inlineStr">
        <is>
          <t>Téléphone</t>
        </is>
      </c>
      <c r="H572" s="65" t="inlineStr">
        <is>
          <t>Toulouse</t>
        </is>
      </c>
      <c r="I572" s="65" t="inlineStr">
        <is>
          <t>Julien Fabre</t>
        </is>
      </c>
      <c r="J572" s="65" t="inlineStr">
        <is>
          <t>Accord obtenu</t>
        </is>
      </c>
      <c r="K572" s="70" t="n">
        <v>7.1</v>
      </c>
    </row>
    <row r="573">
      <c r="A573" s="65" t="inlineStr">
        <is>
          <t>REL-00572</t>
        </is>
      </c>
      <c r="B573" s="65" t="inlineStr">
        <is>
          <t>DEV-00421</t>
        </is>
      </c>
      <c r="C573" s="66" t="n">
        <v>45060</v>
      </c>
      <c r="D573" s="65" t="inlineStr">
        <is>
          <t>2023-05</t>
        </is>
      </c>
      <c r="E573" s="65" t="inlineStr">
        <is>
          <t>2022-2023</t>
        </is>
      </c>
      <c r="F573" s="67" t="n">
        <v>1</v>
      </c>
      <c r="G573" s="65" t="inlineStr">
        <is>
          <t>Téléphone</t>
        </is>
      </c>
      <c r="H573" s="65" t="inlineStr">
        <is>
          <t>Toulouse</t>
        </is>
      </c>
      <c r="I573" s="65" t="inlineStr">
        <is>
          <t>Julien Fabre</t>
        </is>
      </c>
      <c r="J573" s="65" t="inlineStr">
        <is>
          <t>Injoignable</t>
        </is>
      </c>
      <c r="K573" s="70" t="n">
        <v>14</v>
      </c>
    </row>
    <row r="574">
      <c r="A574" s="65" t="inlineStr">
        <is>
          <t>REL-00573</t>
        </is>
      </c>
      <c r="B574" s="65" t="inlineStr">
        <is>
          <t>DEV-00422</t>
        </is>
      </c>
      <c r="C574" s="66" t="n">
        <v>45066</v>
      </c>
      <c r="D574" s="65" t="inlineStr">
        <is>
          <t>2023-05</t>
        </is>
      </c>
      <c r="E574" s="65" t="inlineStr">
        <is>
          <t>2022-2023</t>
        </is>
      </c>
      <c r="F574" s="67" t="n">
        <v>1</v>
      </c>
      <c r="G574" s="65" t="inlineStr">
        <is>
          <t>Email</t>
        </is>
      </c>
      <c r="H574" s="65" t="inlineStr">
        <is>
          <t>Bordeaux</t>
        </is>
      </c>
      <c r="I574" s="65" t="inlineStr">
        <is>
          <t>Sophie Marchand</t>
        </is>
      </c>
      <c r="J574" s="65" t="inlineStr">
        <is>
          <t>Rappel demandé</t>
        </is>
      </c>
      <c r="K574" s="70" t="n">
        <v>2.8</v>
      </c>
    </row>
    <row r="575">
      <c r="A575" s="65" t="inlineStr">
        <is>
          <t>REL-00574</t>
        </is>
      </c>
      <c r="B575" s="65" t="inlineStr">
        <is>
          <t>DEV-00422</t>
        </is>
      </c>
      <c r="C575" s="66" t="n">
        <v>45076</v>
      </c>
      <c r="D575" s="65" t="inlineStr">
        <is>
          <t>2023-05</t>
        </is>
      </c>
      <c r="E575" s="65" t="inlineStr">
        <is>
          <t>2022-2023</t>
        </is>
      </c>
      <c r="F575" s="67" t="n">
        <v>2</v>
      </c>
      <c r="G575" s="65" t="inlineStr">
        <is>
          <t>SMS</t>
        </is>
      </c>
      <c r="H575" s="65" t="inlineStr">
        <is>
          <t>Bordeaux</t>
        </is>
      </c>
      <c r="I575" s="65" t="inlineStr">
        <is>
          <t>Sophie Marchand</t>
        </is>
      </c>
      <c r="J575" s="65" t="inlineStr">
        <is>
          <t>Sans réponse</t>
        </is>
      </c>
      <c r="K575" s="70" t="n">
        <v>3.1</v>
      </c>
    </row>
    <row r="576">
      <c r="A576" s="65" t="inlineStr">
        <is>
          <t>REL-00575</t>
        </is>
      </c>
      <c r="B576" s="65" t="inlineStr">
        <is>
          <t>DEV-00422</t>
        </is>
      </c>
      <c r="C576" s="66" t="n">
        <v>45084</v>
      </c>
      <c r="D576" s="65" t="inlineStr">
        <is>
          <t>2023-06</t>
        </is>
      </c>
      <c r="E576" s="65" t="inlineStr">
        <is>
          <t>2022-2023</t>
        </is>
      </c>
      <c r="F576" s="67" t="n">
        <v>3</v>
      </c>
      <c r="G576" s="65" t="inlineStr">
        <is>
          <t>Email</t>
        </is>
      </c>
      <c r="H576" s="65" t="inlineStr">
        <is>
          <t>Bordeaux</t>
        </is>
      </c>
      <c r="I576" s="65" t="inlineStr">
        <is>
          <t>Sophie Marchand</t>
        </is>
      </c>
      <c r="J576" s="65" t="inlineStr">
        <is>
          <t>Sans réponse</t>
        </is>
      </c>
      <c r="K576" s="70" t="n">
        <v>2.5</v>
      </c>
    </row>
    <row r="577">
      <c r="A577" s="65" t="inlineStr">
        <is>
          <t>REL-00576</t>
        </is>
      </c>
      <c r="B577" s="65" t="inlineStr">
        <is>
          <t>DEV-00423</t>
        </is>
      </c>
      <c r="C577" s="66" t="n">
        <v>45060</v>
      </c>
      <c r="D577" s="65" t="inlineStr">
        <is>
          <t>2023-05</t>
        </is>
      </c>
      <c r="E577" s="65" t="inlineStr">
        <is>
          <t>2022-2023</t>
        </is>
      </c>
      <c r="F577" s="67" t="n">
        <v>1</v>
      </c>
      <c r="G577" s="65" t="inlineStr">
        <is>
          <t>Email</t>
        </is>
      </c>
      <c r="H577" s="65" t="inlineStr">
        <is>
          <t>Bordeaux</t>
        </is>
      </c>
      <c r="I577" s="65" t="inlineStr">
        <is>
          <t>Sophie Marchand</t>
        </is>
      </c>
      <c r="J577" s="65" t="inlineStr">
        <is>
          <t>Sans réponse</t>
        </is>
      </c>
      <c r="K577" s="70" t="n">
        <v>3</v>
      </c>
    </row>
    <row r="578">
      <c r="A578" s="65" t="inlineStr">
        <is>
          <t>REL-00577</t>
        </is>
      </c>
      <c r="B578" s="65" t="inlineStr">
        <is>
          <t>DEV-00424</t>
        </is>
      </c>
      <c r="C578" s="66" t="n">
        <v>45062</v>
      </c>
      <c r="D578" s="65" t="inlineStr">
        <is>
          <t>2023-05</t>
        </is>
      </c>
      <c r="E578" s="65" t="inlineStr">
        <is>
          <t>2022-2023</t>
        </is>
      </c>
      <c r="F578" s="67" t="n">
        <v>1</v>
      </c>
      <c r="G578" s="65" t="inlineStr">
        <is>
          <t>Téléphone</t>
        </is>
      </c>
      <c r="H578" s="65" t="inlineStr">
        <is>
          <t>Bordeaux</t>
        </is>
      </c>
      <c r="I578" s="65" t="inlineStr">
        <is>
          <t>Sophie Marchand</t>
        </is>
      </c>
      <c r="J578" s="65" t="inlineStr">
        <is>
          <t>Sans réponse</t>
        </is>
      </c>
      <c r="K578" s="70" t="n">
        <v>14</v>
      </c>
    </row>
    <row r="579">
      <c r="A579" s="65" t="inlineStr">
        <is>
          <t>REL-00578</t>
        </is>
      </c>
      <c r="B579" s="65" t="inlineStr">
        <is>
          <t>DEV-00424</t>
        </is>
      </c>
      <c r="C579" s="66" t="n">
        <v>45072</v>
      </c>
      <c r="D579" s="65" t="inlineStr">
        <is>
          <t>2023-05</t>
        </is>
      </c>
      <c r="E579" s="65" t="inlineStr">
        <is>
          <t>2022-2023</t>
        </is>
      </c>
      <c r="F579" s="67" t="n">
        <v>2</v>
      </c>
      <c r="G579" s="65" t="inlineStr">
        <is>
          <t>Email</t>
        </is>
      </c>
      <c r="H579" s="65" t="inlineStr">
        <is>
          <t>Bordeaux</t>
        </is>
      </c>
      <c r="I579" s="65" t="inlineStr">
        <is>
          <t>Sophie Marchand</t>
        </is>
      </c>
      <c r="J579" s="65" t="inlineStr">
        <is>
          <t>Sans réponse</t>
        </is>
      </c>
      <c r="K579" s="70" t="n">
        <v>2.3</v>
      </c>
    </row>
    <row r="580">
      <c r="A580" s="65" t="inlineStr">
        <is>
          <t>REL-00579</t>
        </is>
      </c>
      <c r="B580" s="65" t="inlineStr">
        <is>
          <t>DEV-00425</t>
        </is>
      </c>
      <c r="C580" s="66" t="n">
        <v>45062</v>
      </c>
      <c r="D580" s="65" t="inlineStr">
        <is>
          <t>2023-05</t>
        </is>
      </c>
      <c r="E580" s="65" t="inlineStr">
        <is>
          <t>2022-2023</t>
        </is>
      </c>
      <c r="F580" s="67" t="n">
        <v>1</v>
      </c>
      <c r="G580" s="65" t="inlineStr">
        <is>
          <t>Téléphone</t>
        </is>
      </c>
      <c r="H580" s="65" t="inlineStr">
        <is>
          <t>Bordeaux</t>
        </is>
      </c>
      <c r="I580" s="65" t="inlineStr">
        <is>
          <t>Karim Belkacem</t>
        </is>
      </c>
      <c r="J580" s="65" t="inlineStr">
        <is>
          <t>Accord obtenu</t>
        </is>
      </c>
      <c r="K580" s="70" t="n">
        <v>11.2</v>
      </c>
    </row>
    <row r="581">
      <c r="A581" s="65" t="inlineStr">
        <is>
          <t>REL-00580</t>
        </is>
      </c>
      <c r="B581" s="65" t="inlineStr">
        <is>
          <t>DEV-00426</t>
        </is>
      </c>
      <c r="C581" s="66" t="n">
        <v>45058</v>
      </c>
      <c r="D581" s="65" t="inlineStr">
        <is>
          <t>2023-05</t>
        </is>
      </c>
      <c r="E581" s="65" t="inlineStr">
        <is>
          <t>2022-2023</t>
        </is>
      </c>
      <c r="F581" s="67" t="n">
        <v>1</v>
      </c>
      <c r="G581" s="65" t="inlineStr">
        <is>
          <t>SMS</t>
        </is>
      </c>
      <c r="H581" s="65" t="inlineStr">
        <is>
          <t>Bordeaux</t>
        </is>
      </c>
      <c r="I581" s="65" t="inlineStr">
        <is>
          <t>Sophie Marchand</t>
        </is>
      </c>
      <c r="J581" s="65" t="inlineStr">
        <is>
          <t>Sans réponse</t>
        </is>
      </c>
      <c r="K581" s="70" t="n">
        <v>4.2</v>
      </c>
    </row>
    <row r="582">
      <c r="A582" s="65" t="inlineStr">
        <is>
          <t>REL-00581</t>
        </is>
      </c>
      <c r="B582" s="65" t="inlineStr">
        <is>
          <t>DEV-00429</t>
        </is>
      </c>
      <c r="C582" s="66" t="n">
        <v>45062</v>
      </c>
      <c r="D582" s="65" t="inlineStr">
        <is>
          <t>2023-05</t>
        </is>
      </c>
      <c r="E582" s="65" t="inlineStr">
        <is>
          <t>2022-2023</t>
        </is>
      </c>
      <c r="F582" s="67" t="n">
        <v>1</v>
      </c>
      <c r="G582" s="65" t="inlineStr">
        <is>
          <t>Email</t>
        </is>
      </c>
      <c r="H582" s="65" t="inlineStr">
        <is>
          <t>Bordeaux</t>
        </is>
      </c>
      <c r="I582" s="65" t="inlineStr">
        <is>
          <t>Karim Belkacem</t>
        </is>
      </c>
      <c r="J582" s="65" t="inlineStr">
        <is>
          <t>Négociation en cours</t>
        </is>
      </c>
      <c r="K582" s="70" t="n">
        <v>4.2</v>
      </c>
    </row>
    <row r="583">
      <c r="A583" s="65" t="inlineStr">
        <is>
          <t>REL-00582</t>
        </is>
      </c>
      <c r="B583" s="65" t="inlineStr">
        <is>
          <t>DEV-00431</t>
        </is>
      </c>
      <c r="C583" s="66" t="n">
        <v>45071</v>
      </c>
      <c r="D583" s="65" t="inlineStr">
        <is>
          <t>2023-05</t>
        </is>
      </c>
      <c r="E583" s="65" t="inlineStr">
        <is>
          <t>2022-2023</t>
        </is>
      </c>
      <c r="F583" s="67" t="n">
        <v>1</v>
      </c>
      <c r="G583" s="65" t="inlineStr">
        <is>
          <t>Téléphone</t>
        </is>
      </c>
      <c r="H583" s="65" t="inlineStr">
        <is>
          <t>Toulouse</t>
        </is>
      </c>
      <c r="I583" s="65" t="inlineStr">
        <is>
          <t>Julien Fabre</t>
        </is>
      </c>
      <c r="J583" s="65" t="inlineStr">
        <is>
          <t>Sans réponse</t>
        </is>
      </c>
      <c r="K583" s="70" t="n">
        <v>7.9</v>
      </c>
    </row>
    <row r="584">
      <c r="A584" s="65" t="inlineStr">
        <is>
          <t>REL-00583</t>
        </is>
      </c>
      <c r="B584" s="65" t="inlineStr">
        <is>
          <t>DEV-00431</t>
        </is>
      </c>
      <c r="C584" s="66" t="n">
        <v>45076</v>
      </c>
      <c r="D584" s="65" t="inlineStr">
        <is>
          <t>2023-05</t>
        </is>
      </c>
      <c r="E584" s="65" t="inlineStr">
        <is>
          <t>2022-2023</t>
        </is>
      </c>
      <c r="F584" s="67" t="n">
        <v>2</v>
      </c>
      <c r="G584" s="65" t="inlineStr">
        <is>
          <t>Email</t>
        </is>
      </c>
      <c r="H584" s="65" t="inlineStr">
        <is>
          <t>Toulouse</t>
        </is>
      </c>
      <c r="I584" s="65" t="inlineStr">
        <is>
          <t>Julien Fabre</t>
        </is>
      </c>
      <c r="J584" s="65" t="inlineStr">
        <is>
          <t>Sans réponse</t>
        </is>
      </c>
      <c r="K584" s="70" t="n">
        <v>4.2</v>
      </c>
    </row>
    <row r="585">
      <c r="A585" s="65" t="inlineStr">
        <is>
          <t>REL-00584</t>
        </is>
      </c>
      <c r="B585" s="65" t="inlineStr">
        <is>
          <t>DEV-00432</t>
        </is>
      </c>
      <c r="C585" s="66" t="n">
        <v>45066</v>
      </c>
      <c r="D585" s="65" t="inlineStr">
        <is>
          <t>2023-05</t>
        </is>
      </c>
      <c r="E585" s="65" t="inlineStr">
        <is>
          <t>2022-2023</t>
        </is>
      </c>
      <c r="F585" s="67" t="n">
        <v>1</v>
      </c>
      <c r="G585" s="65" t="inlineStr">
        <is>
          <t>Email</t>
        </is>
      </c>
      <c r="H585" s="65" t="inlineStr">
        <is>
          <t>Toulouse</t>
        </is>
      </c>
      <c r="I585" s="65" t="inlineStr">
        <is>
          <t>Julien Fabre</t>
        </is>
      </c>
      <c r="J585" s="65" t="inlineStr">
        <is>
          <t>Refus signifié</t>
        </is>
      </c>
      <c r="K585" s="70" t="n">
        <v>3.3</v>
      </c>
    </row>
    <row r="586">
      <c r="A586" s="65" t="inlineStr">
        <is>
          <t>REL-00585</t>
        </is>
      </c>
      <c r="B586" s="65" t="inlineStr">
        <is>
          <t>DEV-00433</t>
        </is>
      </c>
      <c r="C586" s="66" t="n">
        <v>45069</v>
      </c>
      <c r="D586" s="65" t="inlineStr">
        <is>
          <t>2023-05</t>
        </is>
      </c>
      <c r="E586" s="65" t="inlineStr">
        <is>
          <t>2022-2023</t>
        </is>
      </c>
      <c r="F586" s="67" t="n">
        <v>1</v>
      </c>
      <c r="G586" s="65" t="inlineStr">
        <is>
          <t>Téléphone</t>
        </is>
      </c>
      <c r="H586" s="65" t="inlineStr">
        <is>
          <t>Toulouse</t>
        </is>
      </c>
      <c r="I586" s="65" t="inlineStr">
        <is>
          <t>Julien Fabre</t>
        </is>
      </c>
      <c r="J586" s="65" t="inlineStr">
        <is>
          <t>Sans réponse</t>
        </is>
      </c>
      <c r="K586" s="70" t="n">
        <v>5.2</v>
      </c>
    </row>
    <row r="587">
      <c r="A587" s="65" t="inlineStr">
        <is>
          <t>REL-00586</t>
        </is>
      </c>
      <c r="B587" s="65" t="inlineStr">
        <is>
          <t>DEV-00434</t>
        </is>
      </c>
      <c r="C587" s="66" t="n">
        <v>45068</v>
      </c>
      <c r="D587" s="65" t="inlineStr">
        <is>
          <t>2023-05</t>
        </is>
      </c>
      <c r="E587" s="65" t="inlineStr">
        <is>
          <t>2022-2023</t>
        </is>
      </c>
      <c r="F587" s="67" t="n">
        <v>1</v>
      </c>
      <c r="G587" s="65" t="inlineStr">
        <is>
          <t>Téléphone</t>
        </is>
      </c>
      <c r="H587" s="65" t="inlineStr">
        <is>
          <t>Bordeaux</t>
        </is>
      </c>
      <c r="I587" s="65" t="inlineStr">
        <is>
          <t>Sophie Marchand</t>
        </is>
      </c>
      <c r="J587" s="65" t="inlineStr">
        <is>
          <t>Accord obtenu</t>
        </is>
      </c>
      <c r="K587" s="70" t="n">
        <v>3.9</v>
      </c>
    </row>
    <row r="588">
      <c r="A588" s="65" t="inlineStr">
        <is>
          <t>REL-00587</t>
        </is>
      </c>
      <c r="B588" s="65" t="inlineStr">
        <is>
          <t>DEV-00435</t>
        </is>
      </c>
      <c r="C588" s="66" t="n">
        <v>45069</v>
      </c>
      <c r="D588" s="65" t="inlineStr">
        <is>
          <t>2023-05</t>
        </is>
      </c>
      <c r="E588" s="65" t="inlineStr">
        <is>
          <t>2022-2023</t>
        </is>
      </c>
      <c r="F588" s="67" t="n">
        <v>1</v>
      </c>
      <c r="G588" s="65" t="inlineStr">
        <is>
          <t>Email</t>
        </is>
      </c>
      <c r="H588" s="65" t="inlineStr">
        <is>
          <t>Bordeaux</t>
        </is>
      </c>
      <c r="I588" s="65" t="inlineStr">
        <is>
          <t>Sophie Marchand</t>
        </is>
      </c>
      <c r="J588" s="65" t="inlineStr">
        <is>
          <t>Sans réponse</t>
        </is>
      </c>
      <c r="K588" s="70" t="n">
        <v>4.4</v>
      </c>
    </row>
    <row r="589">
      <c r="A589" s="65" t="inlineStr">
        <is>
          <t>REL-00588</t>
        </is>
      </c>
      <c r="B589" s="65" t="inlineStr">
        <is>
          <t>DEV-00436</t>
        </is>
      </c>
      <c r="C589" s="66" t="n">
        <v>45073</v>
      </c>
      <c r="D589" s="65" t="inlineStr">
        <is>
          <t>2023-05</t>
        </is>
      </c>
      <c r="E589" s="65" t="inlineStr">
        <is>
          <t>2022-2023</t>
        </is>
      </c>
      <c r="F589" s="67" t="n">
        <v>1</v>
      </c>
      <c r="G589" s="65" t="inlineStr">
        <is>
          <t>Email</t>
        </is>
      </c>
      <c r="H589" s="65" t="inlineStr">
        <is>
          <t>Bordeaux</t>
        </is>
      </c>
      <c r="I589" s="65" t="inlineStr">
        <is>
          <t>Karim Belkacem</t>
        </is>
      </c>
      <c r="J589" s="65" t="inlineStr">
        <is>
          <t>Sans réponse</t>
        </is>
      </c>
      <c r="K589" s="70" t="n">
        <v>1.2</v>
      </c>
    </row>
    <row r="590">
      <c r="A590" s="65" t="inlineStr">
        <is>
          <t>REL-00589</t>
        </is>
      </c>
      <c r="B590" s="65" t="inlineStr">
        <is>
          <t>DEV-00436</t>
        </is>
      </c>
      <c r="C590" s="66" t="n">
        <v>45079</v>
      </c>
      <c r="D590" s="65" t="inlineStr">
        <is>
          <t>2023-06</t>
        </is>
      </c>
      <c r="E590" s="65" t="inlineStr">
        <is>
          <t>2022-2023</t>
        </is>
      </c>
      <c r="F590" s="67" t="n">
        <v>2</v>
      </c>
      <c r="G590" s="65" t="inlineStr">
        <is>
          <t>Email</t>
        </is>
      </c>
      <c r="H590" s="65" t="inlineStr">
        <is>
          <t>Bordeaux</t>
        </is>
      </c>
      <c r="I590" s="65" t="inlineStr">
        <is>
          <t>Karim Belkacem</t>
        </is>
      </c>
      <c r="J590" s="65" t="inlineStr">
        <is>
          <t>Sans réponse</t>
        </is>
      </c>
      <c r="K590" s="70" t="n">
        <v>3.4</v>
      </c>
    </row>
    <row r="591">
      <c r="A591" s="65" t="inlineStr">
        <is>
          <t>REL-00590</t>
        </is>
      </c>
      <c r="B591" s="65" t="inlineStr">
        <is>
          <t>DEV-00437</t>
        </is>
      </c>
      <c r="C591" s="66" t="n">
        <v>45065</v>
      </c>
      <c r="D591" s="65" t="inlineStr">
        <is>
          <t>2023-05</t>
        </is>
      </c>
      <c r="E591" s="65" t="inlineStr">
        <is>
          <t>2022-2023</t>
        </is>
      </c>
      <c r="F591" s="67" t="n">
        <v>1</v>
      </c>
      <c r="G591" s="65" t="inlineStr">
        <is>
          <t>Téléphone</t>
        </is>
      </c>
      <c r="H591" s="65" t="inlineStr">
        <is>
          <t>Toulouse</t>
        </is>
      </c>
      <c r="I591" s="65" t="inlineStr">
        <is>
          <t>Julien Fabre</t>
        </is>
      </c>
      <c r="J591" s="65" t="inlineStr">
        <is>
          <t>Accord obtenu</t>
        </is>
      </c>
      <c r="K591" s="70" t="n">
        <v>8.800000000000001</v>
      </c>
    </row>
    <row r="592">
      <c r="A592" s="65" t="inlineStr">
        <is>
          <t>REL-00591</t>
        </is>
      </c>
      <c r="B592" s="65" t="inlineStr">
        <is>
          <t>DEV-00438</t>
        </is>
      </c>
      <c r="C592" s="66" t="n">
        <v>45066</v>
      </c>
      <c r="D592" s="65" t="inlineStr">
        <is>
          <t>2023-05</t>
        </is>
      </c>
      <c r="E592" s="65" t="inlineStr">
        <is>
          <t>2022-2023</t>
        </is>
      </c>
      <c r="F592" s="67" t="n">
        <v>1</v>
      </c>
      <c r="G592" s="65" t="inlineStr">
        <is>
          <t>Email</t>
        </is>
      </c>
      <c r="H592" s="65" t="inlineStr">
        <is>
          <t>Toulouse</t>
        </is>
      </c>
      <c r="I592" s="65" t="inlineStr">
        <is>
          <t>Julien Fabre</t>
        </is>
      </c>
      <c r="J592" s="65" t="inlineStr">
        <is>
          <t>Refus signifié</t>
        </is>
      </c>
      <c r="K592" s="70" t="n">
        <v>2.1</v>
      </c>
    </row>
    <row r="593">
      <c r="A593" s="65" t="inlineStr">
        <is>
          <t>REL-00592</t>
        </is>
      </c>
      <c r="B593" s="65" t="inlineStr">
        <is>
          <t>DEV-00439</t>
        </is>
      </c>
      <c r="C593" s="66" t="n">
        <v>45072</v>
      </c>
      <c r="D593" s="65" t="inlineStr">
        <is>
          <t>2023-05</t>
        </is>
      </c>
      <c r="E593" s="65" t="inlineStr">
        <is>
          <t>2022-2023</t>
        </is>
      </c>
      <c r="F593" s="67" t="n">
        <v>1</v>
      </c>
      <c r="G593" s="65" t="inlineStr">
        <is>
          <t>Téléphone</t>
        </is>
      </c>
      <c r="H593" s="65" t="inlineStr">
        <is>
          <t>Bordeaux</t>
        </is>
      </c>
      <c r="I593" s="65" t="inlineStr">
        <is>
          <t>Karim Belkacem</t>
        </is>
      </c>
      <c r="J593" s="65" t="inlineStr">
        <is>
          <t>Accord obtenu</t>
        </is>
      </c>
      <c r="K593" s="70" t="n">
        <v>2.7</v>
      </c>
    </row>
    <row r="594">
      <c r="A594" s="65" t="inlineStr">
        <is>
          <t>REL-00593</t>
        </is>
      </c>
      <c r="B594" s="65" t="inlineStr">
        <is>
          <t>DEV-00440</t>
        </is>
      </c>
      <c r="C594" s="66" t="n">
        <v>45071</v>
      </c>
      <c r="D594" s="65" t="inlineStr">
        <is>
          <t>2023-05</t>
        </is>
      </c>
      <c r="E594" s="65" t="inlineStr">
        <is>
          <t>2022-2023</t>
        </is>
      </c>
      <c r="F594" s="67" t="n">
        <v>1</v>
      </c>
      <c r="G594" s="65" t="inlineStr">
        <is>
          <t>Email</t>
        </is>
      </c>
      <c r="H594" s="65" t="inlineStr">
        <is>
          <t>Bordeaux</t>
        </is>
      </c>
      <c r="I594" s="65" t="inlineStr">
        <is>
          <t>Sophie Marchand</t>
        </is>
      </c>
      <c r="J594" s="65" t="inlineStr">
        <is>
          <t>Rappel demandé</t>
        </is>
      </c>
      <c r="K594" s="70" t="n">
        <v>4.5</v>
      </c>
    </row>
    <row r="595">
      <c r="A595" s="65" t="inlineStr">
        <is>
          <t>REL-00594</t>
        </is>
      </c>
      <c r="B595" s="65" t="inlineStr">
        <is>
          <t>DEV-00441</t>
        </is>
      </c>
      <c r="C595" s="66" t="n">
        <v>45076</v>
      </c>
      <c r="D595" s="65" t="inlineStr">
        <is>
          <t>2023-05</t>
        </is>
      </c>
      <c r="E595" s="65" t="inlineStr">
        <is>
          <t>2022-2023</t>
        </is>
      </c>
      <c r="F595" s="67" t="n">
        <v>1</v>
      </c>
      <c r="G595" s="65" t="inlineStr">
        <is>
          <t>Téléphone</t>
        </is>
      </c>
      <c r="H595" s="65" t="inlineStr">
        <is>
          <t>Toulouse</t>
        </is>
      </c>
      <c r="I595" s="65" t="inlineStr">
        <is>
          <t>Julien Fabre</t>
        </is>
      </c>
      <c r="J595" s="65" t="inlineStr">
        <is>
          <t>Sans réponse</t>
        </is>
      </c>
      <c r="K595" s="70" t="n">
        <v>2.7</v>
      </c>
    </row>
    <row r="596">
      <c r="A596" s="65" t="inlineStr">
        <is>
          <t>REL-00595</t>
        </is>
      </c>
      <c r="B596" s="65" t="inlineStr">
        <is>
          <t>DEV-00441</t>
        </is>
      </c>
      <c r="C596" s="66" t="n">
        <v>45090</v>
      </c>
      <c r="D596" s="65" t="inlineStr">
        <is>
          <t>2023-06</t>
        </is>
      </c>
      <c r="E596" s="65" t="inlineStr">
        <is>
          <t>2022-2023</t>
        </is>
      </c>
      <c r="F596" s="67" t="n">
        <v>2</v>
      </c>
      <c r="G596" s="65" t="inlineStr">
        <is>
          <t>Email</t>
        </is>
      </c>
      <c r="H596" s="65" t="inlineStr">
        <is>
          <t>Toulouse</t>
        </is>
      </c>
      <c r="I596" s="65" t="inlineStr">
        <is>
          <t>Julien Fabre</t>
        </is>
      </c>
      <c r="J596" s="65" t="inlineStr">
        <is>
          <t>Accord obtenu</t>
        </is>
      </c>
      <c r="K596" s="70" t="n">
        <v>3.6</v>
      </c>
    </row>
    <row r="597">
      <c r="A597" s="65" t="inlineStr">
        <is>
          <t>REL-00596</t>
        </is>
      </c>
      <c r="B597" s="65" t="inlineStr">
        <is>
          <t>DEV-00442</t>
        </is>
      </c>
      <c r="C597" s="66" t="n">
        <v>45070</v>
      </c>
      <c r="D597" s="65" t="inlineStr">
        <is>
          <t>2023-05</t>
        </is>
      </c>
      <c r="E597" s="65" t="inlineStr">
        <is>
          <t>2022-2023</t>
        </is>
      </c>
      <c r="F597" s="67" t="n">
        <v>1</v>
      </c>
      <c r="G597" s="65" t="inlineStr">
        <is>
          <t>Email</t>
        </is>
      </c>
      <c r="H597" s="65" t="inlineStr">
        <is>
          <t>Toulouse</t>
        </is>
      </c>
      <c r="I597" s="65" t="inlineStr">
        <is>
          <t>Julien Fabre</t>
        </is>
      </c>
      <c r="J597" s="65" t="inlineStr">
        <is>
          <t>Sans réponse</t>
        </is>
      </c>
      <c r="K597" s="70" t="n">
        <v>2.9</v>
      </c>
    </row>
    <row r="598">
      <c r="A598" s="65" t="inlineStr">
        <is>
          <t>REL-00597</t>
        </is>
      </c>
      <c r="B598" s="65" t="inlineStr">
        <is>
          <t>DEV-00442</t>
        </is>
      </c>
      <c r="C598" s="66" t="n">
        <v>45079</v>
      </c>
      <c r="D598" s="65" t="inlineStr">
        <is>
          <t>2023-06</t>
        </is>
      </c>
      <c r="E598" s="65" t="inlineStr">
        <is>
          <t>2022-2023</t>
        </is>
      </c>
      <c r="F598" s="67" t="n">
        <v>2</v>
      </c>
      <c r="G598" s="65" t="inlineStr">
        <is>
          <t>Téléphone</t>
        </is>
      </c>
      <c r="H598" s="65" t="inlineStr">
        <is>
          <t>Toulouse</t>
        </is>
      </c>
      <c r="I598" s="65" t="inlineStr">
        <is>
          <t>Julien Fabre</t>
        </is>
      </c>
      <c r="J598" s="65" t="inlineStr">
        <is>
          <t>Sans réponse</t>
        </is>
      </c>
      <c r="K598" s="70" t="n">
        <v>10.8</v>
      </c>
    </row>
    <row r="599">
      <c r="A599" s="65" t="inlineStr">
        <is>
          <t>REL-00598</t>
        </is>
      </c>
      <c r="B599" s="65" t="inlineStr">
        <is>
          <t>DEV-00442</t>
        </is>
      </c>
      <c r="C599" s="66" t="n">
        <v>45089</v>
      </c>
      <c r="D599" s="65" t="inlineStr">
        <is>
          <t>2023-06</t>
        </is>
      </c>
      <c r="E599" s="65" t="inlineStr">
        <is>
          <t>2022-2023</t>
        </is>
      </c>
      <c r="F599" s="67" t="n">
        <v>3</v>
      </c>
      <c r="G599" s="65" t="inlineStr">
        <is>
          <t>Email</t>
        </is>
      </c>
      <c r="H599" s="65" t="inlineStr">
        <is>
          <t>Toulouse</t>
        </is>
      </c>
      <c r="I599" s="65" t="inlineStr">
        <is>
          <t>Julien Fabre</t>
        </is>
      </c>
      <c r="J599" s="65" t="inlineStr">
        <is>
          <t>Refus signifié</t>
        </is>
      </c>
      <c r="K599" s="70" t="n">
        <v>1.3</v>
      </c>
    </row>
    <row r="600">
      <c r="A600" s="65" t="inlineStr">
        <is>
          <t>REL-00599</t>
        </is>
      </c>
      <c r="B600" s="65" t="inlineStr">
        <is>
          <t>DEV-00443</t>
        </is>
      </c>
      <c r="C600" s="66" t="n">
        <v>45072</v>
      </c>
      <c r="D600" s="65" t="inlineStr">
        <is>
          <t>2023-05</t>
        </is>
      </c>
      <c r="E600" s="65" t="inlineStr">
        <is>
          <t>2022-2023</t>
        </is>
      </c>
      <c r="F600" s="67" t="n">
        <v>1</v>
      </c>
      <c r="G600" s="65" t="inlineStr">
        <is>
          <t>Téléphone</t>
        </is>
      </c>
      <c r="H600" s="65" t="inlineStr">
        <is>
          <t>Toulouse</t>
        </is>
      </c>
      <c r="I600" s="65" t="inlineStr">
        <is>
          <t>Julien Fabre</t>
        </is>
      </c>
      <c r="J600" s="65" t="inlineStr">
        <is>
          <t>Refus signifié</t>
        </is>
      </c>
      <c r="K600" s="70" t="n">
        <v>7.4</v>
      </c>
    </row>
    <row r="601">
      <c r="A601" s="65" t="inlineStr">
        <is>
          <t>REL-00600</t>
        </is>
      </c>
      <c r="B601" s="65" t="inlineStr">
        <is>
          <t>DEV-00444</t>
        </is>
      </c>
      <c r="C601" s="66" t="n">
        <v>45073</v>
      </c>
      <c r="D601" s="65" t="inlineStr">
        <is>
          <t>2023-05</t>
        </is>
      </c>
      <c r="E601" s="65" t="inlineStr">
        <is>
          <t>2022-2023</t>
        </is>
      </c>
      <c r="F601" s="67" t="n">
        <v>1</v>
      </c>
      <c r="G601" s="65" t="inlineStr">
        <is>
          <t>Email</t>
        </is>
      </c>
      <c r="H601" s="65" t="inlineStr">
        <is>
          <t>Bordeaux</t>
        </is>
      </c>
      <c r="I601" s="65" t="inlineStr">
        <is>
          <t>Sophie Marchand</t>
        </is>
      </c>
      <c r="J601" s="65" t="inlineStr">
        <is>
          <t>Rappel demandé</t>
        </is>
      </c>
      <c r="K601" s="70" t="n">
        <v>2.5</v>
      </c>
    </row>
    <row r="602">
      <c r="A602" s="65" t="inlineStr">
        <is>
          <t>REL-00601</t>
        </is>
      </c>
      <c r="B602" s="65" t="inlineStr">
        <is>
          <t>DEV-00444</t>
        </is>
      </c>
      <c r="C602" s="66" t="n">
        <v>45085</v>
      </c>
      <c r="D602" s="65" t="inlineStr">
        <is>
          <t>2023-06</t>
        </is>
      </c>
      <c r="E602" s="65" t="inlineStr">
        <is>
          <t>2022-2023</t>
        </is>
      </c>
      <c r="F602" s="67" t="n">
        <v>2</v>
      </c>
      <c r="G602" s="65" t="inlineStr">
        <is>
          <t>SMS</t>
        </is>
      </c>
      <c r="H602" s="65" t="inlineStr">
        <is>
          <t>Bordeaux</t>
        </is>
      </c>
      <c r="I602" s="65" t="inlineStr">
        <is>
          <t>Sophie Marchand</t>
        </is>
      </c>
      <c r="J602" s="65" t="inlineStr">
        <is>
          <t>Rappel demandé</t>
        </is>
      </c>
      <c r="K602" s="70" t="n">
        <v>1.1</v>
      </c>
    </row>
    <row r="603">
      <c r="A603" s="65" t="inlineStr">
        <is>
          <t>REL-00602</t>
        </is>
      </c>
      <c r="B603" s="65" t="inlineStr">
        <is>
          <t>DEV-00445</t>
        </is>
      </c>
      <c r="C603" s="66" t="n">
        <v>45075</v>
      </c>
      <c r="D603" s="65" t="inlineStr">
        <is>
          <t>2023-05</t>
        </is>
      </c>
      <c r="E603" s="65" t="inlineStr">
        <is>
          <t>2022-2023</t>
        </is>
      </c>
      <c r="F603" s="67" t="n">
        <v>1</v>
      </c>
      <c r="G603" s="65" t="inlineStr">
        <is>
          <t>Email</t>
        </is>
      </c>
      <c r="H603" s="65" t="inlineStr">
        <is>
          <t>Toulouse</t>
        </is>
      </c>
      <c r="I603" s="65" t="inlineStr">
        <is>
          <t>Julien Fabre</t>
        </is>
      </c>
      <c r="J603" s="65" t="inlineStr">
        <is>
          <t>Accord obtenu</t>
        </is>
      </c>
      <c r="K603" s="70" t="n">
        <v>3.3</v>
      </c>
    </row>
    <row r="604">
      <c r="A604" s="65" t="inlineStr">
        <is>
          <t>REL-00603</t>
        </is>
      </c>
      <c r="B604" s="65" t="inlineStr">
        <is>
          <t>DEV-00446</t>
        </is>
      </c>
      <c r="C604" s="66" t="n">
        <v>45075</v>
      </c>
      <c r="D604" s="65" t="inlineStr">
        <is>
          <t>2023-05</t>
        </is>
      </c>
      <c r="E604" s="65" t="inlineStr">
        <is>
          <t>2022-2023</t>
        </is>
      </c>
      <c r="F604" s="67" t="n">
        <v>1</v>
      </c>
      <c r="G604" s="65" t="inlineStr">
        <is>
          <t>SMS</t>
        </is>
      </c>
      <c r="H604" s="65" t="inlineStr">
        <is>
          <t>Bordeaux</t>
        </is>
      </c>
      <c r="I604" s="65" t="inlineStr">
        <is>
          <t>Sophie Marchand</t>
        </is>
      </c>
      <c r="J604" s="65" t="inlineStr">
        <is>
          <t>Rappel demandé</t>
        </is>
      </c>
      <c r="K604" s="70" t="n">
        <v>4.7</v>
      </c>
    </row>
    <row r="605">
      <c r="A605" s="65" t="inlineStr">
        <is>
          <t>REL-00604</t>
        </is>
      </c>
      <c r="B605" s="65" t="inlineStr">
        <is>
          <t>DEV-00446</t>
        </is>
      </c>
      <c r="C605" s="66" t="n">
        <v>45088</v>
      </c>
      <c r="D605" s="65" t="inlineStr">
        <is>
          <t>2023-06</t>
        </is>
      </c>
      <c r="E605" s="65" t="inlineStr">
        <is>
          <t>2022-2023</t>
        </is>
      </c>
      <c r="F605" s="67" t="n">
        <v>2</v>
      </c>
      <c r="G605" s="65" t="inlineStr">
        <is>
          <t>Email</t>
        </is>
      </c>
      <c r="H605" s="65" t="inlineStr">
        <is>
          <t>Bordeaux</t>
        </is>
      </c>
      <c r="I605" s="65" t="inlineStr">
        <is>
          <t>Sophie Marchand</t>
        </is>
      </c>
      <c r="J605" s="65" t="inlineStr">
        <is>
          <t>Négociation en cours</t>
        </is>
      </c>
      <c r="K605" s="70" t="n">
        <v>2</v>
      </c>
    </row>
    <row r="606">
      <c r="A606" s="65" t="inlineStr">
        <is>
          <t>REL-00605</t>
        </is>
      </c>
      <c r="B606" s="65" t="inlineStr">
        <is>
          <t>DEV-00446</t>
        </is>
      </c>
      <c r="C606" s="66" t="n">
        <v>45096</v>
      </c>
      <c r="D606" s="65" t="inlineStr">
        <is>
          <t>2023-06</t>
        </is>
      </c>
      <c r="E606" s="65" t="inlineStr">
        <is>
          <t>2022-2023</t>
        </is>
      </c>
      <c r="F606" s="67" t="n">
        <v>3</v>
      </c>
      <c r="G606" s="65" t="inlineStr">
        <is>
          <t>Email</t>
        </is>
      </c>
      <c r="H606" s="65" t="inlineStr">
        <is>
          <t>Bordeaux</t>
        </is>
      </c>
      <c r="I606" s="65" t="inlineStr">
        <is>
          <t>Sophie Marchand</t>
        </is>
      </c>
      <c r="J606" s="65" t="inlineStr">
        <is>
          <t>Accord obtenu</t>
        </is>
      </c>
      <c r="K606" s="70" t="n">
        <v>4.3</v>
      </c>
    </row>
    <row r="607">
      <c r="A607" s="65" t="inlineStr">
        <is>
          <t>REL-00606</t>
        </is>
      </c>
      <c r="B607" s="65" t="inlineStr">
        <is>
          <t>DEV-00447</t>
        </is>
      </c>
      <c r="C607" s="66" t="n">
        <v>45077</v>
      </c>
      <c r="D607" s="65" t="inlineStr">
        <is>
          <t>2023-05</t>
        </is>
      </c>
      <c r="E607" s="65" t="inlineStr">
        <is>
          <t>2022-2023</t>
        </is>
      </c>
      <c r="F607" s="67" t="n">
        <v>1</v>
      </c>
      <c r="G607" s="65" t="inlineStr">
        <is>
          <t>Téléphone</t>
        </is>
      </c>
      <c r="H607" s="65" t="inlineStr">
        <is>
          <t>Toulouse</t>
        </is>
      </c>
      <c r="I607" s="65" t="inlineStr">
        <is>
          <t>Julien Fabre</t>
        </is>
      </c>
      <c r="J607" s="65" t="inlineStr">
        <is>
          <t>Rappel demandé</t>
        </is>
      </c>
      <c r="K607" s="70" t="n">
        <v>13.6</v>
      </c>
    </row>
    <row r="608">
      <c r="A608" s="65" t="inlineStr">
        <is>
          <t>REL-00607</t>
        </is>
      </c>
      <c r="B608" s="65" t="inlineStr">
        <is>
          <t>DEV-00447</t>
        </is>
      </c>
      <c r="C608" s="66" t="n">
        <v>45084</v>
      </c>
      <c r="D608" s="65" t="inlineStr">
        <is>
          <t>2023-06</t>
        </is>
      </c>
      <c r="E608" s="65" t="inlineStr">
        <is>
          <t>2022-2023</t>
        </is>
      </c>
      <c r="F608" s="67" t="n">
        <v>2</v>
      </c>
      <c r="G608" s="65" t="inlineStr">
        <is>
          <t>Email</t>
        </is>
      </c>
      <c r="H608" s="65" t="inlineStr">
        <is>
          <t>Toulouse</t>
        </is>
      </c>
      <c r="I608" s="65" t="inlineStr">
        <is>
          <t>Julien Fabre</t>
        </is>
      </c>
      <c r="J608" s="65" t="inlineStr">
        <is>
          <t>Négociation en cours</t>
        </is>
      </c>
      <c r="K608" s="70" t="n">
        <v>1.2</v>
      </c>
    </row>
    <row r="609">
      <c r="A609" s="65" t="inlineStr">
        <is>
          <t>REL-00608</t>
        </is>
      </c>
      <c r="B609" s="65" t="inlineStr">
        <is>
          <t>DEV-00447</t>
        </is>
      </c>
      <c r="C609" s="66" t="n">
        <v>45091</v>
      </c>
      <c r="D609" s="65" t="inlineStr">
        <is>
          <t>2023-06</t>
        </is>
      </c>
      <c r="E609" s="65" t="inlineStr">
        <is>
          <t>2022-2023</t>
        </is>
      </c>
      <c r="F609" s="67" t="n">
        <v>3</v>
      </c>
      <c r="G609" s="65" t="inlineStr">
        <is>
          <t>Email</t>
        </is>
      </c>
      <c r="H609" s="65" t="inlineStr">
        <is>
          <t>Toulouse</t>
        </is>
      </c>
      <c r="I609" s="65" t="inlineStr">
        <is>
          <t>Julien Fabre</t>
        </is>
      </c>
      <c r="J609" s="65" t="inlineStr">
        <is>
          <t>Refus signifié</t>
        </is>
      </c>
      <c r="K609" s="70" t="n">
        <v>1.6</v>
      </c>
    </row>
    <row r="610">
      <c r="A610" s="65" t="inlineStr">
        <is>
          <t>REL-00609</t>
        </is>
      </c>
      <c r="B610" s="65" t="inlineStr">
        <is>
          <t>DEV-00451</t>
        </is>
      </c>
      <c r="C610" s="66" t="n">
        <v>45084</v>
      </c>
      <c r="D610" s="65" t="inlineStr">
        <is>
          <t>2023-06</t>
        </is>
      </c>
      <c r="E610" s="65" t="inlineStr">
        <is>
          <t>2022-2023</t>
        </is>
      </c>
      <c r="F610" s="67" t="n">
        <v>1</v>
      </c>
      <c r="G610" s="65" t="inlineStr">
        <is>
          <t>Téléphone</t>
        </is>
      </c>
      <c r="H610" s="65" t="inlineStr">
        <is>
          <t>Toulouse</t>
        </is>
      </c>
      <c r="I610" s="65" t="inlineStr">
        <is>
          <t>Julien Fabre</t>
        </is>
      </c>
      <c r="J610" s="65" t="inlineStr">
        <is>
          <t>Sans réponse</t>
        </is>
      </c>
      <c r="K610" s="70" t="n">
        <v>6.5</v>
      </c>
    </row>
    <row r="611">
      <c r="A611" s="65" t="inlineStr">
        <is>
          <t>REL-00610</t>
        </is>
      </c>
      <c r="B611" s="65" t="inlineStr">
        <is>
          <t>DEV-00451</t>
        </is>
      </c>
      <c r="C611" s="66" t="n">
        <v>45090</v>
      </c>
      <c r="D611" s="65" t="inlineStr">
        <is>
          <t>2023-06</t>
        </is>
      </c>
      <c r="E611" s="65" t="inlineStr">
        <is>
          <t>2022-2023</t>
        </is>
      </c>
      <c r="F611" s="67" t="n">
        <v>2</v>
      </c>
      <c r="G611" s="65" t="inlineStr">
        <is>
          <t>Email</t>
        </is>
      </c>
      <c r="H611" s="65" t="inlineStr">
        <is>
          <t>Toulouse</t>
        </is>
      </c>
      <c r="I611" s="65" t="inlineStr">
        <is>
          <t>Julien Fabre</t>
        </is>
      </c>
      <c r="J611" s="65" t="inlineStr">
        <is>
          <t>Accord obtenu</t>
        </is>
      </c>
      <c r="K611" s="70" t="n">
        <v>4</v>
      </c>
    </row>
    <row r="612">
      <c r="A612" s="65" t="inlineStr">
        <is>
          <t>REL-00611</t>
        </is>
      </c>
      <c r="B612" s="65" t="inlineStr">
        <is>
          <t>DEV-00452</t>
        </is>
      </c>
      <c r="C612" s="66" t="n">
        <v>45084</v>
      </c>
      <c r="D612" s="65" t="inlineStr">
        <is>
          <t>2023-06</t>
        </is>
      </c>
      <c r="E612" s="65" t="inlineStr">
        <is>
          <t>2022-2023</t>
        </is>
      </c>
      <c r="F612" s="67" t="n">
        <v>1</v>
      </c>
      <c r="G612" s="65" t="inlineStr">
        <is>
          <t>Email</t>
        </is>
      </c>
      <c r="H612" s="65" t="inlineStr">
        <is>
          <t>Toulouse</t>
        </is>
      </c>
      <c r="I612" s="65" t="inlineStr">
        <is>
          <t>Julien Fabre</t>
        </is>
      </c>
      <c r="J612" s="65" t="inlineStr">
        <is>
          <t>Négociation en cours</t>
        </is>
      </c>
      <c r="K612" s="70" t="n">
        <v>1.2</v>
      </c>
    </row>
    <row r="613">
      <c r="A613" s="65" t="inlineStr">
        <is>
          <t>REL-00612</t>
        </is>
      </c>
      <c r="B613" s="65" t="inlineStr">
        <is>
          <t>DEV-00452</t>
        </is>
      </c>
      <c r="C613" s="66" t="n">
        <v>45089</v>
      </c>
      <c r="D613" s="65" t="inlineStr">
        <is>
          <t>2023-06</t>
        </is>
      </c>
      <c r="E613" s="65" t="inlineStr">
        <is>
          <t>2022-2023</t>
        </is>
      </c>
      <c r="F613" s="67" t="n">
        <v>2</v>
      </c>
      <c r="G613" s="65" t="inlineStr">
        <is>
          <t>Email</t>
        </is>
      </c>
      <c r="H613" s="65" t="inlineStr">
        <is>
          <t>Toulouse</t>
        </is>
      </c>
      <c r="I613" s="65" t="inlineStr">
        <is>
          <t>Julien Fabre</t>
        </is>
      </c>
      <c r="J613" s="65" t="inlineStr">
        <is>
          <t>Sans réponse</t>
        </is>
      </c>
      <c r="K613" s="70" t="n">
        <v>4.4</v>
      </c>
    </row>
    <row r="614">
      <c r="A614" s="65" t="inlineStr">
        <is>
          <t>REL-00613</t>
        </is>
      </c>
      <c r="B614" s="65" t="inlineStr">
        <is>
          <t>DEV-00453</t>
        </is>
      </c>
      <c r="C614" s="66" t="n">
        <v>45081</v>
      </c>
      <c r="D614" s="65" t="inlineStr">
        <is>
          <t>2023-06</t>
        </is>
      </c>
      <c r="E614" s="65" t="inlineStr">
        <is>
          <t>2022-2023</t>
        </is>
      </c>
      <c r="F614" s="67" t="n">
        <v>1</v>
      </c>
      <c r="G614" s="65" t="inlineStr">
        <is>
          <t>SMS</t>
        </is>
      </c>
      <c r="H614" s="65" t="inlineStr">
        <is>
          <t>Bordeaux</t>
        </is>
      </c>
      <c r="I614" s="65" t="inlineStr">
        <is>
          <t>Karim Belkacem</t>
        </is>
      </c>
      <c r="J614" s="65" t="inlineStr">
        <is>
          <t>Sans réponse</t>
        </is>
      </c>
      <c r="K614" s="70" t="n">
        <v>2.5</v>
      </c>
    </row>
    <row r="615">
      <c r="A615" s="65" t="inlineStr">
        <is>
          <t>REL-00614</t>
        </is>
      </c>
      <c r="B615" s="65" t="inlineStr">
        <is>
          <t>DEV-00454</t>
        </is>
      </c>
      <c r="C615" s="66" t="n">
        <v>45088</v>
      </c>
      <c r="D615" s="65" t="inlineStr">
        <is>
          <t>2023-06</t>
        </is>
      </c>
      <c r="E615" s="65" t="inlineStr">
        <is>
          <t>2022-2023</t>
        </is>
      </c>
      <c r="F615" s="67" t="n">
        <v>1</v>
      </c>
      <c r="G615" s="65" t="inlineStr">
        <is>
          <t>Email</t>
        </is>
      </c>
      <c r="H615" s="65" t="inlineStr">
        <is>
          <t>Bordeaux</t>
        </is>
      </c>
      <c r="I615" s="65" t="inlineStr">
        <is>
          <t>Sophie Marchand</t>
        </is>
      </c>
      <c r="J615" s="65" t="inlineStr">
        <is>
          <t>Rappel demandé</t>
        </is>
      </c>
      <c r="K615" s="70" t="n">
        <v>3.5</v>
      </c>
    </row>
    <row r="616">
      <c r="A616" s="65" t="inlineStr">
        <is>
          <t>REL-00615</t>
        </is>
      </c>
      <c r="B616" s="65" t="inlineStr">
        <is>
          <t>DEV-00454</t>
        </is>
      </c>
      <c r="C616" s="66" t="n">
        <v>45094</v>
      </c>
      <c r="D616" s="65" t="inlineStr">
        <is>
          <t>2023-06</t>
        </is>
      </c>
      <c r="E616" s="65" t="inlineStr">
        <is>
          <t>2022-2023</t>
        </is>
      </c>
      <c r="F616" s="67" t="n">
        <v>2</v>
      </c>
      <c r="G616" s="65" t="inlineStr">
        <is>
          <t>Email</t>
        </is>
      </c>
      <c r="H616" s="65" t="inlineStr">
        <is>
          <t>Bordeaux</t>
        </is>
      </c>
      <c r="I616" s="65" t="inlineStr">
        <is>
          <t>Sophie Marchand</t>
        </is>
      </c>
      <c r="J616" s="65" t="inlineStr">
        <is>
          <t>Sans réponse</t>
        </is>
      </c>
      <c r="K616" s="70" t="n">
        <v>4.9</v>
      </c>
    </row>
    <row r="617">
      <c r="A617" s="65" t="inlineStr">
        <is>
          <t>REL-00616</t>
        </is>
      </c>
      <c r="B617" s="65" t="inlineStr">
        <is>
          <t>DEV-00454</t>
        </is>
      </c>
      <c r="C617" s="66" t="n">
        <v>45106</v>
      </c>
      <c r="D617" s="65" t="inlineStr">
        <is>
          <t>2023-06</t>
        </is>
      </c>
      <c r="E617" s="65" t="inlineStr">
        <is>
          <t>2022-2023</t>
        </is>
      </c>
      <c r="F617" s="67" t="n">
        <v>3</v>
      </c>
      <c r="G617" s="65" t="inlineStr">
        <is>
          <t>Téléphone</t>
        </is>
      </c>
      <c r="H617" s="65" t="inlineStr">
        <is>
          <t>Bordeaux</t>
        </is>
      </c>
      <c r="I617" s="65" t="inlineStr">
        <is>
          <t>Sophie Marchand</t>
        </is>
      </c>
      <c r="J617" s="65" t="inlineStr">
        <is>
          <t>Refus signifié</t>
        </is>
      </c>
      <c r="K617" s="70" t="n">
        <v>11.5</v>
      </c>
    </row>
    <row r="618">
      <c r="A618" s="65" t="inlineStr">
        <is>
          <t>REL-00617</t>
        </is>
      </c>
      <c r="B618" s="65" t="inlineStr">
        <is>
          <t>DEV-00455</t>
        </is>
      </c>
      <c r="C618" s="66" t="n">
        <v>45079</v>
      </c>
      <c r="D618" s="65" t="inlineStr">
        <is>
          <t>2023-06</t>
        </is>
      </c>
      <c r="E618" s="65" t="inlineStr">
        <is>
          <t>2022-2023</t>
        </is>
      </c>
      <c r="F618" s="67" t="n">
        <v>1</v>
      </c>
      <c r="G618" s="65" t="inlineStr">
        <is>
          <t>Téléphone</t>
        </is>
      </c>
      <c r="H618" s="65" t="inlineStr">
        <is>
          <t>Bordeaux</t>
        </is>
      </c>
      <c r="I618" s="65" t="inlineStr">
        <is>
          <t>Karim Belkacem</t>
        </is>
      </c>
      <c r="J618" s="65" t="inlineStr">
        <is>
          <t>Accord obtenu</t>
        </is>
      </c>
      <c r="K618" s="70" t="n">
        <v>9</v>
      </c>
    </row>
    <row r="619">
      <c r="A619" s="65" t="inlineStr">
        <is>
          <t>REL-00618</t>
        </is>
      </c>
      <c r="B619" s="65" t="inlineStr">
        <is>
          <t>DEV-00456</t>
        </is>
      </c>
      <c r="C619" s="66" t="n">
        <v>45080</v>
      </c>
      <c r="D619" s="65" t="inlineStr">
        <is>
          <t>2023-06</t>
        </is>
      </c>
      <c r="E619" s="65" t="inlineStr">
        <is>
          <t>2022-2023</t>
        </is>
      </c>
      <c r="F619" s="67" t="n">
        <v>1</v>
      </c>
      <c r="G619" s="65" t="inlineStr">
        <is>
          <t>Email</t>
        </is>
      </c>
      <c r="H619" s="65" t="inlineStr">
        <is>
          <t>Toulouse</t>
        </is>
      </c>
      <c r="I619" s="65" t="inlineStr">
        <is>
          <t>Julien Fabre</t>
        </is>
      </c>
      <c r="J619" s="65" t="inlineStr">
        <is>
          <t>Rappel demandé</t>
        </is>
      </c>
      <c r="K619" s="70" t="n">
        <v>4.7</v>
      </c>
    </row>
    <row r="620">
      <c r="A620" s="65" t="inlineStr">
        <is>
          <t>REL-00619</t>
        </is>
      </c>
      <c r="B620" s="65" t="inlineStr">
        <is>
          <t>DEV-00456</t>
        </is>
      </c>
      <c r="C620" s="66" t="n">
        <v>45086</v>
      </c>
      <c r="D620" s="65" t="inlineStr">
        <is>
          <t>2023-06</t>
        </is>
      </c>
      <c r="E620" s="65" t="inlineStr">
        <is>
          <t>2022-2023</t>
        </is>
      </c>
      <c r="F620" s="67" t="n">
        <v>2</v>
      </c>
      <c r="G620" s="65" t="inlineStr">
        <is>
          <t>Email</t>
        </is>
      </c>
      <c r="H620" s="65" t="inlineStr">
        <is>
          <t>Toulouse</t>
        </is>
      </c>
      <c r="I620" s="65" t="inlineStr">
        <is>
          <t>Julien Fabre</t>
        </is>
      </c>
      <c r="J620" s="65" t="inlineStr">
        <is>
          <t>Sans réponse</t>
        </is>
      </c>
      <c r="K620" s="70" t="n">
        <v>2.2</v>
      </c>
    </row>
    <row r="621">
      <c r="A621" s="65" t="inlineStr">
        <is>
          <t>REL-00620</t>
        </is>
      </c>
      <c r="B621" s="65" t="inlineStr">
        <is>
          <t>DEV-00456</t>
        </is>
      </c>
      <c r="C621" s="66" t="n">
        <v>45100</v>
      </c>
      <c r="D621" s="65" t="inlineStr">
        <is>
          <t>2023-06</t>
        </is>
      </c>
      <c r="E621" s="65" t="inlineStr">
        <is>
          <t>2022-2023</t>
        </is>
      </c>
      <c r="F621" s="67" t="n">
        <v>3</v>
      </c>
      <c r="G621" s="65" t="inlineStr">
        <is>
          <t>Téléphone</t>
        </is>
      </c>
      <c r="H621" s="65" t="inlineStr">
        <is>
          <t>Toulouse</t>
        </is>
      </c>
      <c r="I621" s="65" t="inlineStr">
        <is>
          <t>Julien Fabre</t>
        </is>
      </c>
      <c r="J621" s="65" t="inlineStr">
        <is>
          <t>Injoignable</t>
        </is>
      </c>
      <c r="K621" s="70" t="n">
        <v>4.5</v>
      </c>
    </row>
    <row r="622">
      <c r="A622" s="65" t="inlineStr">
        <is>
          <t>REL-00621</t>
        </is>
      </c>
      <c r="B622" s="65" t="inlineStr">
        <is>
          <t>DEV-00458</t>
        </is>
      </c>
      <c r="C622" s="66" t="n">
        <v>45088</v>
      </c>
      <c r="D622" s="65" t="inlineStr">
        <is>
          <t>2023-06</t>
        </is>
      </c>
      <c r="E622" s="65" t="inlineStr">
        <is>
          <t>2022-2023</t>
        </is>
      </c>
      <c r="F622" s="67" t="n">
        <v>1</v>
      </c>
      <c r="G622" s="65" t="inlineStr">
        <is>
          <t>Email</t>
        </is>
      </c>
      <c r="H622" s="65" t="inlineStr">
        <is>
          <t>Bordeaux</t>
        </is>
      </c>
      <c r="I622" s="65" t="inlineStr">
        <is>
          <t>Karim Belkacem</t>
        </is>
      </c>
      <c r="J622" s="65" t="inlineStr">
        <is>
          <t>Refus signifié</t>
        </is>
      </c>
      <c r="K622" s="70" t="n">
        <v>3.4</v>
      </c>
    </row>
    <row r="623">
      <c r="A623" s="65" t="inlineStr">
        <is>
          <t>REL-00622</t>
        </is>
      </c>
      <c r="B623" s="65" t="inlineStr">
        <is>
          <t>DEV-00459</t>
        </is>
      </c>
      <c r="C623" s="66" t="n">
        <v>45085</v>
      </c>
      <c r="D623" s="65" t="inlineStr">
        <is>
          <t>2023-06</t>
        </is>
      </c>
      <c r="E623" s="65" t="inlineStr">
        <is>
          <t>2022-2023</t>
        </is>
      </c>
      <c r="F623" s="67" t="n">
        <v>1</v>
      </c>
      <c r="G623" s="65" t="inlineStr">
        <is>
          <t>Téléphone</t>
        </is>
      </c>
      <c r="H623" s="65" t="inlineStr">
        <is>
          <t>Toulouse</t>
        </is>
      </c>
      <c r="I623" s="65" t="inlineStr">
        <is>
          <t>Julien Fabre</t>
        </is>
      </c>
      <c r="J623" s="65" t="inlineStr">
        <is>
          <t>Rappel demandé</t>
        </is>
      </c>
      <c r="K623" s="70" t="n">
        <v>2.1</v>
      </c>
    </row>
    <row r="624">
      <c r="A624" s="65" t="inlineStr">
        <is>
          <t>REL-00623</t>
        </is>
      </c>
      <c r="B624" s="65" t="inlineStr">
        <is>
          <t>DEV-00459</t>
        </is>
      </c>
      <c r="C624" s="66" t="n">
        <v>45098</v>
      </c>
      <c r="D624" s="65" t="inlineStr">
        <is>
          <t>2023-06</t>
        </is>
      </c>
      <c r="E624" s="65" t="inlineStr">
        <is>
          <t>2022-2023</t>
        </is>
      </c>
      <c r="F624" s="67" t="n">
        <v>2</v>
      </c>
      <c r="G624" s="65" t="inlineStr">
        <is>
          <t>Email</t>
        </is>
      </c>
      <c r="H624" s="65" t="inlineStr">
        <is>
          <t>Toulouse</t>
        </is>
      </c>
      <c r="I624" s="65" t="inlineStr">
        <is>
          <t>Julien Fabre</t>
        </is>
      </c>
      <c r="J624" s="65" t="inlineStr">
        <is>
          <t>Négociation en cours</t>
        </is>
      </c>
      <c r="K624" s="70" t="n">
        <v>2.4</v>
      </c>
    </row>
    <row r="625">
      <c r="A625" s="65" t="inlineStr">
        <is>
          <t>REL-00624</t>
        </is>
      </c>
      <c r="B625" s="65" t="inlineStr">
        <is>
          <t>DEV-00460</t>
        </is>
      </c>
      <c r="C625" s="66" t="n">
        <v>45087</v>
      </c>
      <c r="D625" s="65" t="inlineStr">
        <is>
          <t>2023-06</t>
        </is>
      </c>
      <c r="E625" s="65" t="inlineStr">
        <is>
          <t>2022-2023</t>
        </is>
      </c>
      <c r="F625" s="67" t="n">
        <v>1</v>
      </c>
      <c r="G625" s="65" t="inlineStr">
        <is>
          <t>Téléphone</t>
        </is>
      </c>
      <c r="H625" s="65" t="inlineStr">
        <is>
          <t>Toulouse</t>
        </is>
      </c>
      <c r="I625" s="65" t="inlineStr">
        <is>
          <t>Julien Fabre</t>
        </is>
      </c>
      <c r="J625" s="65" t="inlineStr">
        <is>
          <t>Négociation en cours</t>
        </is>
      </c>
      <c r="K625" s="70" t="n">
        <v>8.9</v>
      </c>
    </row>
    <row r="626">
      <c r="A626" s="65" t="inlineStr">
        <is>
          <t>REL-00625</t>
        </is>
      </c>
      <c r="B626" s="65" t="inlineStr">
        <is>
          <t>DEV-00460</t>
        </is>
      </c>
      <c r="C626" s="66" t="n">
        <v>45093</v>
      </c>
      <c r="D626" s="65" t="inlineStr">
        <is>
          <t>2023-06</t>
        </is>
      </c>
      <c r="E626" s="65" t="inlineStr">
        <is>
          <t>2022-2023</t>
        </is>
      </c>
      <c r="F626" s="67" t="n">
        <v>2</v>
      </c>
      <c r="G626" s="65" t="inlineStr">
        <is>
          <t>Téléphone</t>
        </is>
      </c>
      <c r="H626" s="65" t="inlineStr">
        <is>
          <t>Toulouse</t>
        </is>
      </c>
      <c r="I626" s="65" t="inlineStr">
        <is>
          <t>Julien Fabre</t>
        </is>
      </c>
      <c r="J626" s="65" t="inlineStr">
        <is>
          <t>Négociation en cours</t>
        </is>
      </c>
      <c r="K626" s="70" t="n">
        <v>5.3</v>
      </c>
    </row>
    <row r="627">
      <c r="A627" s="65" t="inlineStr">
        <is>
          <t>REL-00626</t>
        </is>
      </c>
      <c r="B627" s="65" t="inlineStr">
        <is>
          <t>DEV-00460</t>
        </is>
      </c>
      <c r="C627" s="66" t="n">
        <v>45098</v>
      </c>
      <c r="D627" s="65" t="inlineStr">
        <is>
          <t>2023-06</t>
        </is>
      </c>
      <c r="E627" s="65" t="inlineStr">
        <is>
          <t>2022-2023</t>
        </is>
      </c>
      <c r="F627" s="67" t="n">
        <v>3</v>
      </c>
      <c r="G627" s="65" t="inlineStr">
        <is>
          <t>Email</t>
        </is>
      </c>
      <c r="H627" s="65" t="inlineStr">
        <is>
          <t>Toulouse</t>
        </is>
      </c>
      <c r="I627" s="65" t="inlineStr">
        <is>
          <t>Julien Fabre</t>
        </is>
      </c>
      <c r="J627" s="65" t="inlineStr">
        <is>
          <t>Refus signifié</t>
        </is>
      </c>
      <c r="K627" s="70" t="n">
        <v>1.7</v>
      </c>
    </row>
    <row r="628">
      <c r="A628" s="65" t="inlineStr">
        <is>
          <t>REL-00627</t>
        </is>
      </c>
      <c r="B628" s="65" t="inlineStr">
        <is>
          <t>DEV-00461</t>
        </is>
      </c>
      <c r="C628" s="66" t="n">
        <v>45084</v>
      </c>
      <c r="D628" s="65" t="inlineStr">
        <is>
          <t>2023-06</t>
        </is>
      </c>
      <c r="E628" s="65" t="inlineStr">
        <is>
          <t>2022-2023</t>
        </is>
      </c>
      <c r="F628" s="67" t="n">
        <v>1</v>
      </c>
      <c r="G628" s="65" t="inlineStr">
        <is>
          <t>Téléphone</t>
        </is>
      </c>
      <c r="H628" s="65" t="inlineStr">
        <is>
          <t>Toulouse</t>
        </is>
      </c>
      <c r="I628" s="65" t="inlineStr">
        <is>
          <t>Julien Fabre</t>
        </is>
      </c>
      <c r="J628" s="65" t="inlineStr">
        <is>
          <t>Négociation en cours</t>
        </is>
      </c>
      <c r="K628" s="70" t="n">
        <v>2.7</v>
      </c>
    </row>
    <row r="629">
      <c r="A629" s="65" t="inlineStr">
        <is>
          <t>REL-00628</t>
        </is>
      </c>
      <c r="B629" s="65" t="inlineStr">
        <is>
          <t>DEV-00461</t>
        </is>
      </c>
      <c r="C629" s="66" t="n">
        <v>45095</v>
      </c>
      <c r="D629" s="65" t="inlineStr">
        <is>
          <t>2023-06</t>
        </is>
      </c>
      <c r="E629" s="65" t="inlineStr">
        <is>
          <t>2022-2023</t>
        </is>
      </c>
      <c r="F629" s="67" t="n">
        <v>2</v>
      </c>
      <c r="G629" s="65" t="inlineStr">
        <is>
          <t>SMS</t>
        </is>
      </c>
      <c r="H629" s="65" t="inlineStr">
        <is>
          <t>Toulouse</t>
        </is>
      </c>
      <c r="I629" s="65" t="inlineStr">
        <is>
          <t>Julien Fabre</t>
        </is>
      </c>
      <c r="J629" s="65" t="inlineStr">
        <is>
          <t>Rappel demandé</t>
        </is>
      </c>
      <c r="K629" s="70" t="n">
        <v>3.1</v>
      </c>
    </row>
    <row r="630">
      <c r="A630" s="65" t="inlineStr">
        <is>
          <t>REL-00629</t>
        </is>
      </c>
      <c r="B630" s="65" t="inlineStr">
        <is>
          <t>DEV-00462</t>
        </is>
      </c>
      <c r="C630" s="66" t="n">
        <v>45091</v>
      </c>
      <c r="D630" s="65" t="inlineStr">
        <is>
          <t>2023-06</t>
        </is>
      </c>
      <c r="E630" s="65" t="inlineStr">
        <is>
          <t>2022-2023</t>
        </is>
      </c>
      <c r="F630" s="67" t="n">
        <v>1</v>
      </c>
      <c r="G630" s="65" t="inlineStr">
        <is>
          <t>Email</t>
        </is>
      </c>
      <c r="H630" s="65" t="inlineStr">
        <is>
          <t>Toulouse</t>
        </is>
      </c>
      <c r="I630" s="65" t="inlineStr">
        <is>
          <t>Julien Fabre</t>
        </is>
      </c>
      <c r="J630" s="65" t="inlineStr">
        <is>
          <t>Négociation en cours</t>
        </is>
      </c>
      <c r="K630" s="70" t="n">
        <v>1.9</v>
      </c>
    </row>
    <row r="631">
      <c r="A631" s="65" t="inlineStr">
        <is>
          <t>REL-00630</t>
        </is>
      </c>
      <c r="B631" s="65" t="inlineStr">
        <is>
          <t>DEV-00462</t>
        </is>
      </c>
      <c r="C631" s="66" t="n">
        <v>45096</v>
      </c>
      <c r="D631" s="65" t="inlineStr">
        <is>
          <t>2023-06</t>
        </is>
      </c>
      <c r="E631" s="65" t="inlineStr">
        <is>
          <t>2022-2023</t>
        </is>
      </c>
      <c r="F631" s="67" t="n">
        <v>2</v>
      </c>
      <c r="G631" s="65" t="inlineStr">
        <is>
          <t>SMS</t>
        </is>
      </c>
      <c r="H631" s="65" t="inlineStr">
        <is>
          <t>Toulouse</t>
        </is>
      </c>
      <c r="I631" s="65" t="inlineStr">
        <is>
          <t>Julien Fabre</t>
        </is>
      </c>
      <c r="J631" s="65" t="inlineStr">
        <is>
          <t>Sans réponse</t>
        </is>
      </c>
      <c r="K631" s="70" t="n">
        <v>3.7</v>
      </c>
    </row>
    <row r="632">
      <c r="A632" s="65" t="inlineStr">
        <is>
          <t>REL-00631</t>
        </is>
      </c>
      <c r="B632" s="65" t="inlineStr">
        <is>
          <t>DEV-00462</t>
        </is>
      </c>
      <c r="C632" s="66" t="n">
        <v>45103</v>
      </c>
      <c r="D632" s="65" t="inlineStr">
        <is>
          <t>2023-06</t>
        </is>
      </c>
      <c r="E632" s="65" t="inlineStr">
        <is>
          <t>2022-2023</t>
        </is>
      </c>
      <c r="F632" s="67" t="n">
        <v>3</v>
      </c>
      <c r="G632" s="65" t="inlineStr">
        <is>
          <t>Téléphone</t>
        </is>
      </c>
      <c r="H632" s="65" t="inlineStr">
        <is>
          <t>Toulouse</t>
        </is>
      </c>
      <c r="I632" s="65" t="inlineStr">
        <is>
          <t>Julien Fabre</t>
        </is>
      </c>
      <c r="J632" s="65" t="inlineStr">
        <is>
          <t>Sans réponse</t>
        </is>
      </c>
      <c r="K632" s="70" t="n">
        <v>13.2</v>
      </c>
    </row>
    <row r="633">
      <c r="A633" s="65" t="inlineStr">
        <is>
          <t>REL-00632</t>
        </is>
      </c>
      <c r="B633" s="65" t="inlineStr">
        <is>
          <t>DEV-00464</t>
        </is>
      </c>
      <c r="C633" s="66" t="n">
        <v>45089</v>
      </c>
      <c r="D633" s="65" t="inlineStr">
        <is>
          <t>2023-06</t>
        </is>
      </c>
      <c r="E633" s="65" t="inlineStr">
        <is>
          <t>2022-2023</t>
        </is>
      </c>
      <c r="F633" s="67" t="n">
        <v>1</v>
      </c>
      <c r="G633" s="65" t="inlineStr">
        <is>
          <t>Email</t>
        </is>
      </c>
      <c r="H633" s="65" t="inlineStr">
        <is>
          <t>Toulouse</t>
        </is>
      </c>
      <c r="I633" s="65" t="inlineStr">
        <is>
          <t>Julien Fabre</t>
        </is>
      </c>
      <c r="J633" s="65" t="inlineStr">
        <is>
          <t>Rappel demandé</t>
        </is>
      </c>
      <c r="K633" s="70" t="n">
        <v>2.2</v>
      </c>
    </row>
    <row r="634">
      <c r="A634" s="65" t="inlineStr">
        <is>
          <t>REL-00633</t>
        </is>
      </c>
      <c r="B634" s="65" t="inlineStr">
        <is>
          <t>DEV-00464</t>
        </is>
      </c>
      <c r="C634" s="66" t="n">
        <v>45095</v>
      </c>
      <c r="D634" s="65" t="inlineStr">
        <is>
          <t>2023-06</t>
        </is>
      </c>
      <c r="E634" s="65" t="inlineStr">
        <is>
          <t>2022-2023</t>
        </is>
      </c>
      <c r="F634" s="67" t="n">
        <v>2</v>
      </c>
      <c r="G634" s="65" t="inlineStr">
        <is>
          <t>Email</t>
        </is>
      </c>
      <c r="H634" s="65" t="inlineStr">
        <is>
          <t>Toulouse</t>
        </is>
      </c>
      <c r="I634" s="65" t="inlineStr">
        <is>
          <t>Julien Fabre</t>
        </is>
      </c>
      <c r="J634" s="65" t="inlineStr">
        <is>
          <t>Rappel demandé</t>
        </is>
      </c>
      <c r="K634" s="70" t="n">
        <v>2</v>
      </c>
    </row>
    <row r="635">
      <c r="A635" s="65" t="inlineStr">
        <is>
          <t>REL-00634</t>
        </is>
      </c>
      <c r="B635" s="65" t="inlineStr">
        <is>
          <t>DEV-00465</t>
        </is>
      </c>
      <c r="C635" s="66" t="n">
        <v>45091</v>
      </c>
      <c r="D635" s="65" t="inlineStr">
        <is>
          <t>2023-06</t>
        </is>
      </c>
      <c r="E635" s="65" t="inlineStr">
        <is>
          <t>2022-2023</t>
        </is>
      </c>
      <c r="F635" s="67" t="n">
        <v>1</v>
      </c>
      <c r="G635" s="65" t="inlineStr">
        <is>
          <t>Téléphone</t>
        </is>
      </c>
      <c r="H635" s="65" t="inlineStr">
        <is>
          <t>Bordeaux</t>
        </is>
      </c>
      <c r="I635" s="65" t="inlineStr">
        <is>
          <t>Sophie Marchand</t>
        </is>
      </c>
      <c r="J635" s="65" t="inlineStr">
        <is>
          <t>Sans réponse</t>
        </is>
      </c>
      <c r="K635" s="70" t="n">
        <v>9.4</v>
      </c>
    </row>
    <row r="636">
      <c r="A636" s="65" t="inlineStr">
        <is>
          <t>REL-00635</t>
        </is>
      </c>
      <c r="B636" s="65" t="inlineStr">
        <is>
          <t>DEV-00465</t>
        </is>
      </c>
      <c r="C636" s="66" t="n">
        <v>45100</v>
      </c>
      <c r="D636" s="65" t="inlineStr">
        <is>
          <t>2023-06</t>
        </is>
      </c>
      <c r="E636" s="65" t="inlineStr">
        <is>
          <t>2022-2023</t>
        </is>
      </c>
      <c r="F636" s="67" t="n">
        <v>2</v>
      </c>
      <c r="G636" s="65" t="inlineStr">
        <is>
          <t>Email</t>
        </is>
      </c>
      <c r="H636" s="65" t="inlineStr">
        <is>
          <t>Bordeaux</t>
        </is>
      </c>
      <c r="I636" s="65" t="inlineStr">
        <is>
          <t>Sophie Marchand</t>
        </is>
      </c>
      <c r="J636" s="65" t="inlineStr">
        <is>
          <t>Rappel demandé</t>
        </is>
      </c>
      <c r="K636" s="70" t="n">
        <v>2.6</v>
      </c>
    </row>
    <row r="637">
      <c r="A637" s="65" t="inlineStr">
        <is>
          <t>REL-00636</t>
        </is>
      </c>
      <c r="B637" s="65" t="inlineStr">
        <is>
          <t>DEV-00466</t>
        </is>
      </c>
      <c r="C637" s="66" t="n">
        <v>45089</v>
      </c>
      <c r="D637" s="65" t="inlineStr">
        <is>
          <t>2023-06</t>
        </is>
      </c>
      <c r="E637" s="65" t="inlineStr">
        <is>
          <t>2022-2023</t>
        </is>
      </c>
      <c r="F637" s="67" t="n">
        <v>1</v>
      </c>
      <c r="G637" s="65" t="inlineStr">
        <is>
          <t>Téléphone</t>
        </is>
      </c>
      <c r="H637" s="65" t="inlineStr">
        <is>
          <t>Toulouse</t>
        </is>
      </c>
      <c r="I637" s="65" t="inlineStr">
        <is>
          <t>Julien Fabre</t>
        </is>
      </c>
      <c r="J637" s="65" t="inlineStr">
        <is>
          <t>Accord obtenu</t>
        </is>
      </c>
      <c r="K637" s="70" t="n">
        <v>2.8</v>
      </c>
    </row>
    <row r="638">
      <c r="A638" s="65" t="inlineStr">
        <is>
          <t>REL-00637</t>
        </is>
      </c>
      <c r="B638" s="65" t="inlineStr">
        <is>
          <t>DEV-00467</t>
        </is>
      </c>
      <c r="C638" s="66" t="n">
        <v>45092</v>
      </c>
      <c r="D638" s="65" t="inlineStr">
        <is>
          <t>2023-06</t>
        </is>
      </c>
      <c r="E638" s="65" t="inlineStr">
        <is>
          <t>2022-2023</t>
        </is>
      </c>
      <c r="F638" s="67" t="n">
        <v>1</v>
      </c>
      <c r="G638" s="65" t="inlineStr">
        <is>
          <t>SMS</t>
        </is>
      </c>
      <c r="H638" s="65" t="inlineStr">
        <is>
          <t>Bordeaux</t>
        </is>
      </c>
      <c r="I638" s="65" t="inlineStr">
        <is>
          <t>Sophie Marchand</t>
        </is>
      </c>
      <c r="J638" s="65" t="inlineStr">
        <is>
          <t>Rappel demandé</t>
        </is>
      </c>
      <c r="K638" s="70" t="n">
        <v>1.7</v>
      </c>
    </row>
    <row r="639">
      <c r="A639" s="65" t="inlineStr">
        <is>
          <t>REL-00638</t>
        </is>
      </c>
      <c r="B639" s="65" t="inlineStr">
        <is>
          <t>DEV-00467</t>
        </is>
      </c>
      <c r="C639" s="66" t="n">
        <v>45104</v>
      </c>
      <c r="D639" s="65" t="inlineStr">
        <is>
          <t>2023-06</t>
        </is>
      </c>
      <c r="E639" s="65" t="inlineStr">
        <is>
          <t>2022-2023</t>
        </is>
      </c>
      <c r="F639" s="67" t="n">
        <v>2</v>
      </c>
      <c r="G639" s="65" t="inlineStr">
        <is>
          <t>Email</t>
        </is>
      </c>
      <c r="H639" s="65" t="inlineStr">
        <is>
          <t>Bordeaux</t>
        </is>
      </c>
      <c r="I639" s="65" t="inlineStr">
        <is>
          <t>Sophie Marchand</t>
        </is>
      </c>
      <c r="J639" s="65" t="inlineStr">
        <is>
          <t>Refus signifié</t>
        </is>
      </c>
      <c r="K639" s="70" t="n">
        <v>3.4</v>
      </c>
    </row>
    <row r="640">
      <c r="A640" s="65" t="inlineStr">
        <is>
          <t>REL-00639</t>
        </is>
      </c>
      <c r="B640" s="65" t="inlineStr">
        <is>
          <t>DEV-00468</t>
        </is>
      </c>
      <c r="C640" s="66" t="n">
        <v>45087</v>
      </c>
      <c r="D640" s="65" t="inlineStr">
        <is>
          <t>2023-06</t>
        </is>
      </c>
      <c r="E640" s="65" t="inlineStr">
        <is>
          <t>2022-2023</t>
        </is>
      </c>
      <c r="F640" s="67" t="n">
        <v>1</v>
      </c>
      <c r="G640" s="65" t="inlineStr">
        <is>
          <t>Téléphone</t>
        </is>
      </c>
      <c r="H640" s="65" t="inlineStr">
        <is>
          <t>Bordeaux</t>
        </is>
      </c>
      <c r="I640" s="65" t="inlineStr">
        <is>
          <t>Karim Belkacem</t>
        </is>
      </c>
      <c r="J640" s="65" t="inlineStr">
        <is>
          <t>Accord obtenu</t>
        </is>
      </c>
      <c r="K640" s="70" t="n">
        <v>11.7</v>
      </c>
    </row>
    <row r="641">
      <c r="A641" s="65" t="inlineStr">
        <is>
          <t>REL-00640</t>
        </is>
      </c>
      <c r="B641" s="65" t="inlineStr">
        <is>
          <t>DEV-00471</t>
        </is>
      </c>
      <c r="C641" s="66" t="n">
        <v>45102</v>
      </c>
      <c r="D641" s="65" t="inlineStr">
        <is>
          <t>2023-06</t>
        </is>
      </c>
      <c r="E641" s="65" t="inlineStr">
        <is>
          <t>2022-2023</t>
        </is>
      </c>
      <c r="F641" s="67" t="n">
        <v>1</v>
      </c>
      <c r="G641" s="65" t="inlineStr">
        <is>
          <t>Email</t>
        </is>
      </c>
      <c r="H641" s="65" t="inlineStr">
        <is>
          <t>Toulouse</t>
        </is>
      </c>
      <c r="I641" s="65" t="inlineStr">
        <is>
          <t>Julien Fabre</t>
        </is>
      </c>
      <c r="J641" s="65" t="inlineStr">
        <is>
          <t>Négociation en cours</t>
        </is>
      </c>
      <c r="K641" s="70" t="n">
        <v>3.6</v>
      </c>
    </row>
    <row r="642">
      <c r="A642" s="65" t="inlineStr">
        <is>
          <t>REL-00641</t>
        </is>
      </c>
      <c r="B642" s="65" t="inlineStr">
        <is>
          <t>DEV-00472</t>
        </is>
      </c>
      <c r="C642" s="66" t="n">
        <v>45101</v>
      </c>
      <c r="D642" s="65" t="inlineStr">
        <is>
          <t>2023-06</t>
        </is>
      </c>
      <c r="E642" s="65" t="inlineStr">
        <is>
          <t>2022-2023</t>
        </is>
      </c>
      <c r="F642" s="67" t="n">
        <v>1</v>
      </c>
      <c r="G642" s="65" t="inlineStr">
        <is>
          <t>Email</t>
        </is>
      </c>
      <c r="H642" s="65" t="inlineStr">
        <is>
          <t>Bordeaux</t>
        </is>
      </c>
      <c r="I642" s="65" t="inlineStr">
        <is>
          <t>Sophie Marchand</t>
        </is>
      </c>
      <c r="J642" s="65" t="inlineStr">
        <is>
          <t>Injoignable</t>
        </is>
      </c>
      <c r="K642" s="70" t="n">
        <v>3.3</v>
      </c>
    </row>
    <row r="643">
      <c r="A643" s="65" t="inlineStr">
        <is>
          <t>REL-00642</t>
        </is>
      </c>
      <c r="B643" s="65" t="inlineStr">
        <is>
          <t>DEV-00472</t>
        </is>
      </c>
      <c r="C643" s="66" t="n">
        <v>45114</v>
      </c>
      <c r="D643" s="65" t="inlineStr">
        <is>
          <t>2023-07</t>
        </is>
      </c>
      <c r="E643" s="65" t="inlineStr">
        <is>
          <t>2023-2024</t>
        </is>
      </c>
      <c r="F643" s="67" t="n">
        <v>2</v>
      </c>
      <c r="G643" s="65" t="inlineStr">
        <is>
          <t>Email</t>
        </is>
      </c>
      <c r="H643" s="65" t="inlineStr">
        <is>
          <t>Bordeaux</t>
        </is>
      </c>
      <c r="I643" s="65" t="inlineStr">
        <is>
          <t>Sophie Marchand</t>
        </is>
      </c>
      <c r="J643" s="65" t="inlineStr">
        <is>
          <t>Injoignable</t>
        </is>
      </c>
      <c r="K643" s="70" t="n">
        <v>2.2</v>
      </c>
    </row>
    <row r="644">
      <c r="A644" s="65" t="inlineStr">
        <is>
          <t>REL-00643</t>
        </is>
      </c>
      <c r="B644" s="65" t="inlineStr">
        <is>
          <t>DEV-00474</t>
        </is>
      </c>
      <c r="C644" s="66" t="n">
        <v>45097</v>
      </c>
      <c r="D644" s="65" t="inlineStr">
        <is>
          <t>2023-06</t>
        </is>
      </c>
      <c r="E644" s="65" t="inlineStr">
        <is>
          <t>2022-2023</t>
        </is>
      </c>
      <c r="F644" s="67" t="n">
        <v>1</v>
      </c>
      <c r="G644" s="65" t="inlineStr">
        <is>
          <t>Email</t>
        </is>
      </c>
      <c r="H644" s="65" t="inlineStr">
        <is>
          <t>Toulouse</t>
        </is>
      </c>
      <c r="I644" s="65" t="inlineStr">
        <is>
          <t>Julien Fabre</t>
        </is>
      </c>
      <c r="J644" s="65" t="inlineStr">
        <is>
          <t>Accord obtenu</t>
        </is>
      </c>
      <c r="K644" s="70" t="n">
        <v>2</v>
      </c>
    </row>
    <row r="645">
      <c r="A645" s="65" t="inlineStr">
        <is>
          <t>REL-00644</t>
        </is>
      </c>
      <c r="B645" s="65" t="inlineStr">
        <is>
          <t>DEV-00475</t>
        </is>
      </c>
      <c r="C645" s="66" t="n">
        <v>45095</v>
      </c>
      <c r="D645" s="65" t="inlineStr">
        <is>
          <t>2023-06</t>
        </is>
      </c>
      <c r="E645" s="65" t="inlineStr">
        <is>
          <t>2022-2023</t>
        </is>
      </c>
      <c r="F645" s="67" t="n">
        <v>1</v>
      </c>
      <c r="G645" s="65" t="inlineStr">
        <is>
          <t>SMS</t>
        </is>
      </c>
      <c r="H645" s="65" t="inlineStr">
        <is>
          <t>Toulouse</t>
        </is>
      </c>
      <c r="I645" s="65" t="inlineStr">
        <is>
          <t>Julien Fabre</t>
        </is>
      </c>
      <c r="J645" s="65" t="inlineStr">
        <is>
          <t>Accord obtenu</t>
        </is>
      </c>
      <c r="K645" s="70" t="n">
        <v>4.4</v>
      </c>
    </row>
    <row r="646">
      <c r="A646" s="65" t="inlineStr">
        <is>
          <t>REL-00645</t>
        </is>
      </c>
      <c r="B646" s="65" t="inlineStr">
        <is>
          <t>DEV-00476</t>
        </is>
      </c>
      <c r="C646" s="66" t="n">
        <v>45094</v>
      </c>
      <c r="D646" s="65" t="inlineStr">
        <is>
          <t>2023-06</t>
        </is>
      </c>
      <c r="E646" s="65" t="inlineStr">
        <is>
          <t>2022-2023</t>
        </is>
      </c>
      <c r="F646" s="67" t="n">
        <v>1</v>
      </c>
      <c r="G646" s="65" t="inlineStr">
        <is>
          <t>Téléphone</t>
        </is>
      </c>
      <c r="H646" s="65" t="inlineStr">
        <is>
          <t>Toulouse</t>
        </is>
      </c>
      <c r="I646" s="65" t="inlineStr">
        <is>
          <t>Julien Fabre</t>
        </is>
      </c>
      <c r="J646" s="65" t="inlineStr">
        <is>
          <t>Refus signifié</t>
        </is>
      </c>
      <c r="K646" s="70" t="n">
        <v>13.8</v>
      </c>
    </row>
    <row r="647">
      <c r="A647" s="65" t="inlineStr">
        <is>
          <t>REL-00646</t>
        </is>
      </c>
      <c r="B647" s="65" t="inlineStr">
        <is>
          <t>DEV-00477</t>
        </is>
      </c>
      <c r="C647" s="66" t="n">
        <v>45101</v>
      </c>
      <c r="D647" s="65" t="inlineStr">
        <is>
          <t>2023-06</t>
        </is>
      </c>
      <c r="E647" s="65" t="inlineStr">
        <is>
          <t>2022-2023</t>
        </is>
      </c>
      <c r="F647" s="67" t="n">
        <v>1</v>
      </c>
      <c r="G647" s="65" t="inlineStr">
        <is>
          <t>Téléphone</t>
        </is>
      </c>
      <c r="H647" s="65" t="inlineStr">
        <is>
          <t>Toulouse</t>
        </is>
      </c>
      <c r="I647" s="65" t="inlineStr">
        <is>
          <t>Julien Fabre</t>
        </is>
      </c>
      <c r="J647" s="65" t="inlineStr">
        <is>
          <t>Rappel demandé</t>
        </is>
      </c>
      <c r="K647" s="70" t="n">
        <v>8.6</v>
      </c>
    </row>
    <row r="648">
      <c r="A648" s="65" t="inlineStr">
        <is>
          <t>REL-00647</t>
        </is>
      </c>
      <c r="B648" s="65" t="inlineStr">
        <is>
          <t>DEV-00477</t>
        </is>
      </c>
      <c r="C648" s="66" t="n">
        <v>45108</v>
      </c>
      <c r="D648" s="65" t="inlineStr">
        <is>
          <t>2023-07</t>
        </is>
      </c>
      <c r="E648" s="65" t="inlineStr">
        <is>
          <t>2023-2024</t>
        </is>
      </c>
      <c r="F648" s="67" t="n">
        <v>2</v>
      </c>
      <c r="G648" s="65" t="inlineStr">
        <is>
          <t>Email</t>
        </is>
      </c>
      <c r="H648" s="65" t="inlineStr">
        <is>
          <t>Toulouse</t>
        </is>
      </c>
      <c r="I648" s="65" t="inlineStr">
        <is>
          <t>Julien Fabre</t>
        </is>
      </c>
      <c r="J648" s="65" t="inlineStr">
        <is>
          <t>Sans réponse</t>
        </is>
      </c>
      <c r="K648" s="70" t="n">
        <v>3.6</v>
      </c>
    </row>
    <row r="649">
      <c r="A649" s="65" t="inlineStr">
        <is>
          <t>REL-00648</t>
        </is>
      </c>
      <c r="B649" s="65" t="inlineStr">
        <is>
          <t>DEV-00478</t>
        </is>
      </c>
      <c r="C649" s="66" t="n">
        <v>45098</v>
      </c>
      <c r="D649" s="65" t="inlineStr">
        <is>
          <t>2023-06</t>
        </is>
      </c>
      <c r="E649" s="65" t="inlineStr">
        <is>
          <t>2022-2023</t>
        </is>
      </c>
      <c r="F649" s="67" t="n">
        <v>1</v>
      </c>
      <c r="G649" s="65" t="inlineStr">
        <is>
          <t>Email</t>
        </is>
      </c>
      <c r="H649" s="65" t="inlineStr">
        <is>
          <t>Bordeaux</t>
        </is>
      </c>
      <c r="I649" s="65" t="inlineStr">
        <is>
          <t>Sophie Marchand</t>
        </is>
      </c>
      <c r="J649" s="65" t="inlineStr">
        <is>
          <t>Sans réponse</t>
        </is>
      </c>
      <c r="K649" s="70" t="n">
        <v>1.4</v>
      </c>
    </row>
    <row r="650">
      <c r="A650" s="65" t="inlineStr">
        <is>
          <t>REL-00649</t>
        </is>
      </c>
      <c r="B650" s="65" t="inlineStr">
        <is>
          <t>DEV-00478</t>
        </is>
      </c>
      <c r="C650" s="66" t="n">
        <v>45107</v>
      </c>
      <c r="D650" s="65" t="inlineStr">
        <is>
          <t>2023-06</t>
        </is>
      </c>
      <c r="E650" s="65" t="inlineStr">
        <is>
          <t>2022-2023</t>
        </is>
      </c>
      <c r="F650" s="67" t="n">
        <v>2</v>
      </c>
      <c r="G650" s="65" t="inlineStr">
        <is>
          <t>Email</t>
        </is>
      </c>
      <c r="H650" s="65" t="inlineStr">
        <is>
          <t>Bordeaux</t>
        </is>
      </c>
      <c r="I650" s="65" t="inlineStr">
        <is>
          <t>Sophie Marchand</t>
        </is>
      </c>
      <c r="J650" s="65" t="inlineStr">
        <is>
          <t>Accord obtenu</t>
        </is>
      </c>
      <c r="K650" s="70" t="n">
        <v>3.7</v>
      </c>
    </row>
    <row r="651">
      <c r="A651" s="65" t="inlineStr">
        <is>
          <t>REL-00650</t>
        </is>
      </c>
      <c r="B651" s="65" t="inlineStr">
        <is>
          <t>DEV-00480</t>
        </is>
      </c>
      <c r="C651" s="66" t="n">
        <v>45097</v>
      </c>
      <c r="D651" s="65" t="inlineStr">
        <is>
          <t>2023-06</t>
        </is>
      </c>
      <c r="E651" s="65" t="inlineStr">
        <is>
          <t>2022-2023</t>
        </is>
      </c>
      <c r="F651" s="67" t="n">
        <v>1</v>
      </c>
      <c r="G651" s="65" t="inlineStr">
        <is>
          <t>Email</t>
        </is>
      </c>
      <c r="H651" s="65" t="inlineStr">
        <is>
          <t>Bordeaux</t>
        </is>
      </c>
      <c r="I651" s="65" t="inlineStr">
        <is>
          <t>Sophie Marchand</t>
        </is>
      </c>
      <c r="J651" s="65" t="inlineStr">
        <is>
          <t>Sans réponse</t>
        </is>
      </c>
      <c r="K651" s="70" t="n">
        <v>2.4</v>
      </c>
    </row>
    <row r="652">
      <c r="A652" s="65" t="inlineStr">
        <is>
          <t>REL-00651</t>
        </is>
      </c>
      <c r="B652" s="65" t="inlineStr">
        <is>
          <t>DEV-00480</t>
        </is>
      </c>
      <c r="C652" s="66" t="n">
        <v>45106</v>
      </c>
      <c r="D652" s="65" t="inlineStr">
        <is>
          <t>2023-06</t>
        </is>
      </c>
      <c r="E652" s="65" t="inlineStr">
        <is>
          <t>2022-2023</t>
        </is>
      </c>
      <c r="F652" s="67" t="n">
        <v>2</v>
      </c>
      <c r="G652" s="65" t="inlineStr">
        <is>
          <t>Téléphone</t>
        </is>
      </c>
      <c r="H652" s="65" t="inlineStr">
        <is>
          <t>Bordeaux</t>
        </is>
      </c>
      <c r="I652" s="65" t="inlineStr">
        <is>
          <t>Sophie Marchand</t>
        </is>
      </c>
      <c r="J652" s="65" t="inlineStr">
        <is>
          <t>Sans réponse</t>
        </is>
      </c>
      <c r="K652" s="70" t="n">
        <v>10.4</v>
      </c>
    </row>
    <row r="653">
      <c r="A653" s="65" t="inlineStr">
        <is>
          <t>REL-00652</t>
        </is>
      </c>
      <c r="B653" s="65" t="inlineStr">
        <is>
          <t>DEV-00480</t>
        </is>
      </c>
      <c r="C653" s="66" t="n">
        <v>45112</v>
      </c>
      <c r="D653" s="65" t="inlineStr">
        <is>
          <t>2023-07</t>
        </is>
      </c>
      <c r="E653" s="65" t="inlineStr">
        <is>
          <t>2023-2024</t>
        </is>
      </c>
      <c r="F653" s="67" t="n">
        <v>3</v>
      </c>
      <c r="G653" s="65" t="inlineStr">
        <is>
          <t>Email</t>
        </is>
      </c>
      <c r="H653" s="65" t="inlineStr">
        <is>
          <t>Bordeaux</t>
        </is>
      </c>
      <c r="I653" s="65" t="inlineStr">
        <is>
          <t>Sophie Marchand</t>
        </is>
      </c>
      <c r="J653" s="65" t="inlineStr">
        <is>
          <t>Refus signifié</t>
        </is>
      </c>
      <c r="K653" s="70" t="n">
        <v>1.8</v>
      </c>
    </row>
    <row r="654">
      <c r="A654" s="65" t="inlineStr">
        <is>
          <t>REL-00653</t>
        </is>
      </c>
      <c r="B654" s="65" t="inlineStr">
        <is>
          <t>DEV-00481</t>
        </is>
      </c>
      <c r="C654" s="66" t="n">
        <v>45096</v>
      </c>
      <c r="D654" s="65" t="inlineStr">
        <is>
          <t>2023-06</t>
        </is>
      </c>
      <c r="E654" s="65" t="inlineStr">
        <is>
          <t>2022-2023</t>
        </is>
      </c>
      <c r="F654" s="67" t="n">
        <v>1</v>
      </c>
      <c r="G654" s="65" t="inlineStr">
        <is>
          <t>Email</t>
        </is>
      </c>
      <c r="H654" s="65" t="inlineStr">
        <is>
          <t>Bordeaux</t>
        </is>
      </c>
      <c r="I654" s="65" t="inlineStr">
        <is>
          <t>Karim Belkacem</t>
        </is>
      </c>
      <c r="J654" s="65" t="inlineStr">
        <is>
          <t>Rappel demandé</t>
        </is>
      </c>
      <c r="K654" s="70" t="n">
        <v>4</v>
      </c>
    </row>
    <row r="655">
      <c r="A655" s="65" t="inlineStr">
        <is>
          <t>REL-00654</t>
        </is>
      </c>
      <c r="B655" s="65" t="inlineStr">
        <is>
          <t>DEV-00482</t>
        </is>
      </c>
      <c r="C655" s="66" t="n">
        <v>45103</v>
      </c>
      <c r="D655" s="65" t="inlineStr">
        <is>
          <t>2023-06</t>
        </is>
      </c>
      <c r="E655" s="65" t="inlineStr">
        <is>
          <t>2022-2023</t>
        </is>
      </c>
      <c r="F655" s="67" t="n">
        <v>1</v>
      </c>
      <c r="G655" s="65" t="inlineStr">
        <is>
          <t>SMS</t>
        </is>
      </c>
      <c r="H655" s="65" t="inlineStr">
        <is>
          <t>Toulouse</t>
        </is>
      </c>
      <c r="I655" s="65" t="inlineStr">
        <is>
          <t>Julien Fabre</t>
        </is>
      </c>
      <c r="J655" s="65" t="inlineStr">
        <is>
          <t>Sans réponse</t>
        </is>
      </c>
      <c r="K655" s="70" t="n">
        <v>1.1</v>
      </c>
    </row>
    <row r="656">
      <c r="A656" s="65" t="inlineStr">
        <is>
          <t>REL-00655</t>
        </is>
      </c>
      <c r="B656" s="65" t="inlineStr">
        <is>
          <t>DEV-00482</t>
        </is>
      </c>
      <c r="C656" s="66" t="n">
        <v>45115</v>
      </c>
      <c r="D656" s="65" t="inlineStr">
        <is>
          <t>2023-07</t>
        </is>
      </c>
      <c r="E656" s="65" t="inlineStr">
        <is>
          <t>2023-2024</t>
        </is>
      </c>
      <c r="F656" s="67" t="n">
        <v>2</v>
      </c>
      <c r="G656" s="65" t="inlineStr">
        <is>
          <t>Téléphone</t>
        </is>
      </c>
      <c r="H656" s="65" t="inlineStr">
        <is>
          <t>Toulouse</t>
        </is>
      </c>
      <c r="I656" s="65" t="inlineStr">
        <is>
          <t>Julien Fabre</t>
        </is>
      </c>
      <c r="J656" s="65" t="inlineStr">
        <is>
          <t>Injoignable</t>
        </is>
      </c>
      <c r="K656" s="70" t="n">
        <v>13</v>
      </c>
    </row>
    <row r="657">
      <c r="A657" s="65" t="inlineStr">
        <is>
          <t>REL-00656</t>
        </is>
      </c>
      <c r="B657" s="65" t="inlineStr">
        <is>
          <t>DEV-00482</t>
        </is>
      </c>
      <c r="C657" s="66" t="n">
        <v>45123</v>
      </c>
      <c r="D657" s="65" t="inlineStr">
        <is>
          <t>2023-07</t>
        </is>
      </c>
      <c r="E657" s="65" t="inlineStr">
        <is>
          <t>2023-2024</t>
        </is>
      </c>
      <c r="F657" s="67" t="n">
        <v>3</v>
      </c>
      <c r="G657" s="65" t="inlineStr">
        <is>
          <t>Email</t>
        </is>
      </c>
      <c r="H657" s="65" t="inlineStr">
        <is>
          <t>Toulouse</t>
        </is>
      </c>
      <c r="I657" s="65" t="inlineStr">
        <is>
          <t>Julien Fabre</t>
        </is>
      </c>
      <c r="J657" s="65" t="inlineStr">
        <is>
          <t>Sans réponse</t>
        </is>
      </c>
      <c r="K657" s="70" t="n">
        <v>3.2</v>
      </c>
    </row>
    <row r="658">
      <c r="A658" s="65" t="inlineStr">
        <is>
          <t>REL-00657</t>
        </is>
      </c>
      <c r="B658" s="65" t="inlineStr">
        <is>
          <t>DEV-00483</t>
        </is>
      </c>
      <c r="C658" s="66" t="n">
        <v>45096</v>
      </c>
      <c r="D658" s="65" t="inlineStr">
        <is>
          <t>2023-06</t>
        </is>
      </c>
      <c r="E658" s="65" t="inlineStr">
        <is>
          <t>2022-2023</t>
        </is>
      </c>
      <c r="F658" s="67" t="n">
        <v>1</v>
      </c>
      <c r="G658" s="65" t="inlineStr">
        <is>
          <t>Email</t>
        </is>
      </c>
      <c r="H658" s="65" t="inlineStr">
        <is>
          <t>Bordeaux</t>
        </is>
      </c>
      <c r="I658" s="65" t="inlineStr">
        <is>
          <t>Sophie Marchand</t>
        </is>
      </c>
      <c r="J658" s="65" t="inlineStr">
        <is>
          <t>Sans réponse</t>
        </is>
      </c>
      <c r="K658" s="70" t="n">
        <v>1</v>
      </c>
    </row>
    <row r="659">
      <c r="A659" s="65" t="inlineStr">
        <is>
          <t>REL-00658</t>
        </is>
      </c>
      <c r="B659" s="65" t="inlineStr">
        <is>
          <t>DEV-00485</t>
        </is>
      </c>
      <c r="C659" s="66" t="n">
        <v>45111</v>
      </c>
      <c r="D659" s="65" t="inlineStr">
        <is>
          <t>2023-07</t>
        </is>
      </c>
      <c r="E659" s="65" t="inlineStr">
        <is>
          <t>2023-2024</t>
        </is>
      </c>
      <c r="F659" s="67" t="n">
        <v>1</v>
      </c>
      <c r="G659" s="65" t="inlineStr">
        <is>
          <t>Téléphone</t>
        </is>
      </c>
      <c r="H659" s="65" t="inlineStr">
        <is>
          <t>Toulouse</t>
        </is>
      </c>
      <c r="I659" s="65" t="inlineStr">
        <is>
          <t>Julien Fabre</t>
        </is>
      </c>
      <c r="J659" s="65" t="inlineStr">
        <is>
          <t>Refus signifié</t>
        </is>
      </c>
      <c r="K659" s="70" t="n">
        <v>3.6</v>
      </c>
    </row>
    <row r="660">
      <c r="A660" s="65" t="inlineStr">
        <is>
          <t>REL-00659</t>
        </is>
      </c>
      <c r="B660" s="65" t="inlineStr">
        <is>
          <t>DEV-00486</t>
        </is>
      </c>
      <c r="C660" s="66" t="n">
        <v>45100</v>
      </c>
      <c r="D660" s="65" t="inlineStr">
        <is>
          <t>2023-06</t>
        </is>
      </c>
      <c r="E660" s="65" t="inlineStr">
        <is>
          <t>2022-2023</t>
        </is>
      </c>
      <c r="F660" s="67" t="n">
        <v>1</v>
      </c>
      <c r="G660" s="65" t="inlineStr">
        <is>
          <t>Téléphone</t>
        </is>
      </c>
      <c r="H660" s="65" t="inlineStr">
        <is>
          <t>Toulouse</t>
        </is>
      </c>
      <c r="I660" s="65" t="inlineStr">
        <is>
          <t>Julien Fabre</t>
        </is>
      </c>
      <c r="J660" s="65" t="inlineStr">
        <is>
          <t>Accord obtenu</t>
        </is>
      </c>
      <c r="K660" s="70" t="n">
        <v>7.3</v>
      </c>
    </row>
    <row r="661">
      <c r="A661" s="65" t="inlineStr">
        <is>
          <t>REL-00660</t>
        </is>
      </c>
      <c r="B661" s="65" t="inlineStr">
        <is>
          <t>DEV-00487</t>
        </is>
      </c>
      <c r="C661" s="66" t="n">
        <v>45103</v>
      </c>
      <c r="D661" s="65" t="inlineStr">
        <is>
          <t>2023-06</t>
        </is>
      </c>
      <c r="E661" s="65" t="inlineStr">
        <is>
          <t>2022-2023</t>
        </is>
      </c>
      <c r="F661" s="67" t="n">
        <v>1</v>
      </c>
      <c r="G661" s="65" t="inlineStr">
        <is>
          <t>Téléphone</t>
        </is>
      </c>
      <c r="H661" s="65" t="inlineStr">
        <is>
          <t>Bordeaux</t>
        </is>
      </c>
      <c r="I661" s="65" t="inlineStr">
        <is>
          <t>Sophie Marchand</t>
        </is>
      </c>
      <c r="J661" s="65" t="inlineStr">
        <is>
          <t>Rappel demandé</t>
        </is>
      </c>
      <c r="K661" s="70" t="n">
        <v>3.1</v>
      </c>
    </row>
    <row r="662">
      <c r="A662" s="65" t="inlineStr">
        <is>
          <t>REL-00661</t>
        </is>
      </c>
      <c r="B662" s="65" t="inlineStr">
        <is>
          <t>DEV-00488</t>
        </is>
      </c>
      <c r="C662" s="66" t="n">
        <v>45102</v>
      </c>
      <c r="D662" s="65" t="inlineStr">
        <is>
          <t>2023-06</t>
        </is>
      </c>
      <c r="E662" s="65" t="inlineStr">
        <is>
          <t>2022-2023</t>
        </is>
      </c>
      <c r="F662" s="67" t="n">
        <v>1</v>
      </c>
      <c r="G662" s="65" t="inlineStr">
        <is>
          <t>Email</t>
        </is>
      </c>
      <c r="H662" s="65" t="inlineStr">
        <is>
          <t>Bordeaux</t>
        </is>
      </c>
      <c r="I662" s="65" t="inlineStr">
        <is>
          <t>Sophie Marchand</t>
        </is>
      </c>
      <c r="J662" s="65" t="inlineStr">
        <is>
          <t>Sans réponse</t>
        </is>
      </c>
      <c r="K662" s="70" t="n">
        <v>1.8</v>
      </c>
    </row>
    <row r="663">
      <c r="A663" s="65" t="inlineStr">
        <is>
          <t>REL-00662</t>
        </is>
      </c>
      <c r="B663" s="65" t="inlineStr">
        <is>
          <t>DEV-00489</t>
        </is>
      </c>
      <c r="C663" s="66" t="n">
        <v>45101</v>
      </c>
      <c r="D663" s="65" t="inlineStr">
        <is>
          <t>2023-06</t>
        </is>
      </c>
      <c r="E663" s="65" t="inlineStr">
        <is>
          <t>2022-2023</t>
        </is>
      </c>
      <c r="F663" s="67" t="n">
        <v>1</v>
      </c>
      <c r="G663" s="65" t="inlineStr">
        <is>
          <t>Téléphone</t>
        </is>
      </c>
      <c r="H663" s="65" t="inlineStr">
        <is>
          <t>Bordeaux</t>
        </is>
      </c>
      <c r="I663" s="65" t="inlineStr">
        <is>
          <t>Sophie Marchand</t>
        </is>
      </c>
      <c r="J663" s="65" t="inlineStr">
        <is>
          <t>Accord obtenu</t>
        </is>
      </c>
      <c r="K663" s="70" t="n">
        <v>2.9</v>
      </c>
    </row>
    <row r="664">
      <c r="A664" s="65" t="inlineStr">
        <is>
          <t>REL-00663</t>
        </is>
      </c>
      <c r="B664" s="65" t="inlineStr">
        <is>
          <t>DEV-00490</t>
        </is>
      </c>
      <c r="C664" s="66" t="n">
        <v>45100</v>
      </c>
      <c r="D664" s="65" t="inlineStr">
        <is>
          <t>2023-06</t>
        </is>
      </c>
      <c r="E664" s="65" t="inlineStr">
        <is>
          <t>2022-2023</t>
        </is>
      </c>
      <c r="F664" s="67" t="n">
        <v>1</v>
      </c>
      <c r="G664" s="65" t="inlineStr">
        <is>
          <t>Email</t>
        </is>
      </c>
      <c r="H664" s="65" t="inlineStr">
        <is>
          <t>Bordeaux</t>
        </is>
      </c>
      <c r="I664" s="65" t="inlineStr">
        <is>
          <t>Karim Belkacem</t>
        </is>
      </c>
      <c r="J664" s="65" t="inlineStr">
        <is>
          <t>Sans réponse</t>
        </is>
      </c>
      <c r="K664" s="70" t="n">
        <v>4.3</v>
      </c>
    </row>
    <row r="665">
      <c r="A665" s="65" t="inlineStr">
        <is>
          <t>REL-00664</t>
        </is>
      </c>
      <c r="B665" s="65" t="inlineStr">
        <is>
          <t>DEV-00490</t>
        </is>
      </c>
      <c r="C665" s="66" t="n">
        <v>45106</v>
      </c>
      <c r="D665" s="65" t="inlineStr">
        <is>
          <t>2023-06</t>
        </is>
      </c>
      <c r="E665" s="65" t="inlineStr">
        <is>
          <t>2022-2023</t>
        </is>
      </c>
      <c r="F665" s="67" t="n">
        <v>2</v>
      </c>
      <c r="G665" s="65" t="inlineStr">
        <is>
          <t>Téléphone</t>
        </is>
      </c>
      <c r="H665" s="65" t="inlineStr">
        <is>
          <t>Bordeaux</t>
        </is>
      </c>
      <c r="I665" s="65" t="inlineStr">
        <is>
          <t>Karim Belkacem</t>
        </is>
      </c>
      <c r="J665" s="65" t="inlineStr">
        <is>
          <t>Accord obtenu</t>
        </is>
      </c>
      <c r="K665" s="70" t="n">
        <v>4.3</v>
      </c>
    </row>
    <row r="666">
      <c r="A666" s="65" t="inlineStr">
        <is>
          <t>REL-00665</t>
        </is>
      </c>
      <c r="B666" s="65" t="inlineStr">
        <is>
          <t>DEV-00491</t>
        </is>
      </c>
      <c r="C666" s="66" t="n">
        <v>45104</v>
      </c>
      <c r="D666" s="65" t="inlineStr">
        <is>
          <t>2023-06</t>
        </is>
      </c>
      <c r="E666" s="65" t="inlineStr">
        <is>
          <t>2022-2023</t>
        </is>
      </c>
      <c r="F666" s="67" t="n">
        <v>1</v>
      </c>
      <c r="G666" s="65" t="inlineStr">
        <is>
          <t>Email</t>
        </is>
      </c>
      <c r="H666" s="65" t="inlineStr">
        <is>
          <t>Toulouse</t>
        </is>
      </c>
      <c r="I666" s="65" t="inlineStr">
        <is>
          <t>Julien Fabre</t>
        </is>
      </c>
      <c r="J666" s="65" t="inlineStr">
        <is>
          <t>Injoignable</t>
        </is>
      </c>
      <c r="K666" s="70" t="n">
        <v>4.9</v>
      </c>
    </row>
    <row r="667">
      <c r="A667" s="65" t="inlineStr">
        <is>
          <t>REL-00666</t>
        </is>
      </c>
      <c r="B667" s="65" t="inlineStr">
        <is>
          <t>DEV-00491</t>
        </is>
      </c>
      <c r="C667" s="66" t="n">
        <v>45117</v>
      </c>
      <c r="D667" s="65" t="inlineStr">
        <is>
          <t>2023-07</t>
        </is>
      </c>
      <c r="E667" s="65" t="inlineStr">
        <is>
          <t>2023-2024</t>
        </is>
      </c>
      <c r="F667" s="67" t="n">
        <v>2</v>
      </c>
      <c r="G667" s="65" t="inlineStr">
        <is>
          <t>Téléphone</t>
        </is>
      </c>
      <c r="H667" s="65" t="inlineStr">
        <is>
          <t>Toulouse</t>
        </is>
      </c>
      <c r="I667" s="65" t="inlineStr">
        <is>
          <t>Julien Fabre</t>
        </is>
      </c>
      <c r="J667" s="65" t="inlineStr">
        <is>
          <t>Négociation en cours</t>
        </is>
      </c>
      <c r="K667" s="70" t="n">
        <v>5.5</v>
      </c>
    </row>
    <row r="668">
      <c r="A668" s="65" t="inlineStr">
        <is>
          <t>REL-00667</t>
        </is>
      </c>
      <c r="B668" s="65" t="inlineStr">
        <is>
          <t>DEV-00492</t>
        </is>
      </c>
      <c r="C668" s="66" t="n">
        <v>45104</v>
      </c>
      <c r="D668" s="65" t="inlineStr">
        <is>
          <t>2023-06</t>
        </is>
      </c>
      <c r="E668" s="65" t="inlineStr">
        <is>
          <t>2022-2023</t>
        </is>
      </c>
      <c r="F668" s="67" t="n">
        <v>1</v>
      </c>
      <c r="G668" s="65" t="inlineStr">
        <is>
          <t>Téléphone</t>
        </is>
      </c>
      <c r="H668" s="65" t="inlineStr">
        <is>
          <t>Toulouse</t>
        </is>
      </c>
      <c r="I668" s="65" t="inlineStr">
        <is>
          <t>Julien Fabre</t>
        </is>
      </c>
      <c r="J668" s="65" t="inlineStr">
        <is>
          <t>Sans réponse</t>
        </is>
      </c>
      <c r="K668" s="70" t="n">
        <v>7.4</v>
      </c>
    </row>
    <row r="669">
      <c r="A669" s="65" t="inlineStr">
        <is>
          <t>REL-00668</t>
        </is>
      </c>
      <c r="B669" s="65" t="inlineStr">
        <is>
          <t>DEV-00493</t>
        </is>
      </c>
      <c r="C669" s="66" t="n">
        <v>45100</v>
      </c>
      <c r="D669" s="65" t="inlineStr">
        <is>
          <t>2023-06</t>
        </is>
      </c>
      <c r="E669" s="65" t="inlineStr">
        <is>
          <t>2022-2023</t>
        </is>
      </c>
      <c r="F669" s="67" t="n">
        <v>1</v>
      </c>
      <c r="G669" s="65" t="inlineStr">
        <is>
          <t>Email</t>
        </is>
      </c>
      <c r="H669" s="65" t="inlineStr">
        <is>
          <t>Toulouse</t>
        </is>
      </c>
      <c r="I669" s="65" t="inlineStr">
        <is>
          <t>Julien Fabre</t>
        </is>
      </c>
      <c r="J669" s="65" t="inlineStr">
        <is>
          <t>Négociation en cours</t>
        </is>
      </c>
      <c r="K669" s="70" t="n">
        <v>3</v>
      </c>
    </row>
    <row r="670">
      <c r="A670" s="65" t="inlineStr">
        <is>
          <t>REL-00669</t>
        </is>
      </c>
      <c r="B670" s="65" t="inlineStr">
        <is>
          <t>DEV-00493</t>
        </is>
      </c>
      <c r="C670" s="66" t="n">
        <v>45110</v>
      </c>
      <c r="D670" s="65" t="inlineStr">
        <is>
          <t>2023-07</t>
        </is>
      </c>
      <c r="E670" s="65" t="inlineStr">
        <is>
          <t>2023-2024</t>
        </is>
      </c>
      <c r="F670" s="67" t="n">
        <v>2</v>
      </c>
      <c r="G670" s="65" t="inlineStr">
        <is>
          <t>Téléphone</t>
        </is>
      </c>
      <c r="H670" s="65" t="inlineStr">
        <is>
          <t>Toulouse</t>
        </is>
      </c>
      <c r="I670" s="65" t="inlineStr">
        <is>
          <t>Julien Fabre</t>
        </is>
      </c>
      <c r="J670" s="65" t="inlineStr">
        <is>
          <t>Injoignable</t>
        </is>
      </c>
      <c r="K670" s="70" t="n">
        <v>7.3</v>
      </c>
    </row>
    <row r="671">
      <c r="A671" s="65" t="inlineStr">
        <is>
          <t>REL-00670</t>
        </is>
      </c>
      <c r="B671" s="65" t="inlineStr">
        <is>
          <t>DEV-00494</t>
        </is>
      </c>
      <c r="C671" s="66" t="n">
        <v>45101</v>
      </c>
      <c r="D671" s="65" t="inlineStr">
        <is>
          <t>2023-06</t>
        </is>
      </c>
      <c r="E671" s="65" t="inlineStr">
        <is>
          <t>2022-2023</t>
        </is>
      </c>
      <c r="F671" s="67" t="n">
        <v>1</v>
      </c>
      <c r="G671" s="65" t="inlineStr">
        <is>
          <t>Téléphone</t>
        </is>
      </c>
      <c r="H671" s="65" t="inlineStr">
        <is>
          <t>Toulouse</t>
        </is>
      </c>
      <c r="I671" s="65" t="inlineStr">
        <is>
          <t>Julien Fabre</t>
        </is>
      </c>
      <c r="J671" s="65" t="inlineStr">
        <is>
          <t>Sans réponse</t>
        </is>
      </c>
      <c r="K671" s="70" t="n">
        <v>2.9</v>
      </c>
    </row>
    <row r="672">
      <c r="A672" s="65" t="inlineStr">
        <is>
          <t>REL-00671</t>
        </is>
      </c>
      <c r="B672" s="65" t="inlineStr">
        <is>
          <t>DEV-00496</t>
        </is>
      </c>
      <c r="C672" s="66" t="n">
        <v>45107</v>
      </c>
      <c r="D672" s="65" t="inlineStr">
        <is>
          <t>2023-06</t>
        </is>
      </c>
      <c r="E672" s="65" t="inlineStr">
        <is>
          <t>2022-2023</t>
        </is>
      </c>
      <c r="F672" s="67" t="n">
        <v>1</v>
      </c>
      <c r="G672" s="65" t="inlineStr">
        <is>
          <t>Email</t>
        </is>
      </c>
      <c r="H672" s="65" t="inlineStr">
        <is>
          <t>Bordeaux</t>
        </is>
      </c>
      <c r="I672" s="65" t="inlineStr">
        <is>
          <t>Sophie Marchand</t>
        </is>
      </c>
      <c r="J672" s="65" t="inlineStr">
        <is>
          <t>Accord obtenu</t>
        </is>
      </c>
      <c r="K672" s="70" t="n">
        <v>3.4</v>
      </c>
    </row>
    <row r="673">
      <c r="A673" s="65" t="inlineStr">
        <is>
          <t>REL-00672</t>
        </is>
      </c>
      <c r="B673" s="65" t="inlineStr">
        <is>
          <t>DEV-00499</t>
        </is>
      </c>
      <c r="C673" s="66" t="n">
        <v>45111</v>
      </c>
      <c r="D673" s="65" t="inlineStr">
        <is>
          <t>2023-07</t>
        </is>
      </c>
      <c r="E673" s="65" t="inlineStr">
        <is>
          <t>2023-2024</t>
        </is>
      </c>
      <c r="F673" s="67" t="n">
        <v>1</v>
      </c>
      <c r="G673" s="65" t="inlineStr">
        <is>
          <t>Email</t>
        </is>
      </c>
      <c r="H673" s="65" t="inlineStr">
        <is>
          <t>Bordeaux</t>
        </is>
      </c>
      <c r="I673" s="65" t="inlineStr">
        <is>
          <t>Karim Belkacem</t>
        </is>
      </c>
      <c r="J673" s="65" t="inlineStr">
        <is>
          <t>Injoignable</t>
        </is>
      </c>
      <c r="K673" s="70" t="n">
        <v>3.3</v>
      </c>
    </row>
    <row r="674">
      <c r="A674" s="65" t="inlineStr">
        <is>
          <t>REL-00673</t>
        </is>
      </c>
      <c r="B674" s="65" t="inlineStr">
        <is>
          <t>DEV-00499</t>
        </is>
      </c>
      <c r="C674" s="66" t="n">
        <v>45121</v>
      </c>
      <c r="D674" s="65" t="inlineStr">
        <is>
          <t>2023-07</t>
        </is>
      </c>
      <c r="E674" s="65" t="inlineStr">
        <is>
          <t>2023-2024</t>
        </is>
      </c>
      <c r="F674" s="67" t="n">
        <v>2</v>
      </c>
      <c r="G674" s="65" t="inlineStr">
        <is>
          <t>Téléphone</t>
        </is>
      </c>
      <c r="H674" s="65" t="inlineStr">
        <is>
          <t>Bordeaux</t>
        </is>
      </c>
      <c r="I674" s="65" t="inlineStr">
        <is>
          <t>Karim Belkacem</t>
        </is>
      </c>
      <c r="J674" s="65" t="inlineStr">
        <is>
          <t>Sans réponse</t>
        </is>
      </c>
      <c r="K674" s="70" t="n">
        <v>12.6</v>
      </c>
    </row>
    <row r="675">
      <c r="A675" s="65" t="inlineStr">
        <is>
          <t>REL-00674</t>
        </is>
      </c>
      <c r="B675" s="65" t="inlineStr">
        <is>
          <t>DEV-00503</t>
        </is>
      </c>
      <c r="C675" s="66" t="n">
        <v>45115</v>
      </c>
      <c r="D675" s="65" t="inlineStr">
        <is>
          <t>2023-07</t>
        </is>
      </c>
      <c r="E675" s="65" t="inlineStr">
        <is>
          <t>2023-2024</t>
        </is>
      </c>
      <c r="F675" s="67" t="n">
        <v>1</v>
      </c>
      <c r="G675" s="65" t="inlineStr">
        <is>
          <t>SMS</t>
        </is>
      </c>
      <c r="H675" s="65" t="inlineStr">
        <is>
          <t>Toulouse</t>
        </is>
      </c>
      <c r="I675" s="65" t="inlineStr">
        <is>
          <t>Julien Fabre</t>
        </is>
      </c>
      <c r="J675" s="65" t="inlineStr">
        <is>
          <t>Rappel demandé</t>
        </is>
      </c>
      <c r="K675" s="70" t="n">
        <v>2.7</v>
      </c>
    </row>
    <row r="676">
      <c r="A676" s="65" t="inlineStr">
        <is>
          <t>REL-00675</t>
        </is>
      </c>
      <c r="B676" s="65" t="inlineStr">
        <is>
          <t>DEV-00504</t>
        </is>
      </c>
      <c r="C676" s="66" t="n">
        <v>45111</v>
      </c>
      <c r="D676" s="65" t="inlineStr">
        <is>
          <t>2023-07</t>
        </is>
      </c>
      <c r="E676" s="65" t="inlineStr">
        <is>
          <t>2023-2024</t>
        </is>
      </c>
      <c r="F676" s="67" t="n">
        <v>1</v>
      </c>
      <c r="G676" s="65" t="inlineStr">
        <is>
          <t>Email</t>
        </is>
      </c>
      <c r="H676" s="65" t="inlineStr">
        <is>
          <t>Bordeaux</t>
        </is>
      </c>
      <c r="I676" s="65" t="inlineStr">
        <is>
          <t>Sophie Marchand</t>
        </is>
      </c>
      <c r="J676" s="65" t="inlineStr">
        <is>
          <t>Rappel demandé</t>
        </is>
      </c>
      <c r="K676" s="70" t="n">
        <v>2.5</v>
      </c>
    </row>
    <row r="677">
      <c r="A677" s="65" t="inlineStr">
        <is>
          <t>REL-00676</t>
        </is>
      </c>
      <c r="B677" s="65" t="inlineStr">
        <is>
          <t>DEV-00504</t>
        </is>
      </c>
      <c r="C677" s="66" t="n">
        <v>45123</v>
      </c>
      <c r="D677" s="65" t="inlineStr">
        <is>
          <t>2023-07</t>
        </is>
      </c>
      <c r="E677" s="65" t="inlineStr">
        <is>
          <t>2023-2024</t>
        </is>
      </c>
      <c r="F677" s="67" t="n">
        <v>2</v>
      </c>
      <c r="G677" s="65" t="inlineStr">
        <is>
          <t>Téléphone</t>
        </is>
      </c>
      <c r="H677" s="65" t="inlineStr">
        <is>
          <t>Bordeaux</t>
        </is>
      </c>
      <c r="I677" s="65" t="inlineStr">
        <is>
          <t>Sophie Marchand</t>
        </is>
      </c>
      <c r="J677" s="65" t="inlineStr">
        <is>
          <t>Accord obtenu</t>
        </is>
      </c>
      <c r="K677" s="70" t="n">
        <v>11.8</v>
      </c>
    </row>
    <row r="678">
      <c r="A678" s="65" t="inlineStr">
        <is>
          <t>REL-00677</t>
        </is>
      </c>
      <c r="B678" s="65" t="inlineStr">
        <is>
          <t>DEV-00505</t>
        </is>
      </c>
      <c r="C678" s="66" t="n">
        <v>45112</v>
      </c>
      <c r="D678" s="65" t="inlineStr">
        <is>
          <t>2023-07</t>
        </is>
      </c>
      <c r="E678" s="65" t="inlineStr">
        <is>
          <t>2023-2024</t>
        </is>
      </c>
      <c r="F678" s="67" t="n">
        <v>1</v>
      </c>
      <c r="G678" s="65" t="inlineStr">
        <is>
          <t>Email</t>
        </is>
      </c>
      <c r="H678" s="65" t="inlineStr">
        <is>
          <t>Toulouse</t>
        </is>
      </c>
      <c r="I678" s="65" t="inlineStr">
        <is>
          <t>Julien Fabre</t>
        </is>
      </c>
      <c r="J678" s="65" t="inlineStr">
        <is>
          <t>Accord obtenu</t>
        </is>
      </c>
      <c r="K678" s="70" t="n">
        <v>3.6</v>
      </c>
    </row>
    <row r="679">
      <c r="A679" s="65" t="inlineStr">
        <is>
          <t>REL-00678</t>
        </is>
      </c>
      <c r="B679" s="65" t="inlineStr">
        <is>
          <t>DEV-00507</t>
        </is>
      </c>
      <c r="C679" s="66" t="n">
        <v>45109</v>
      </c>
      <c r="D679" s="65" t="inlineStr">
        <is>
          <t>2023-07</t>
        </is>
      </c>
      <c r="E679" s="65" t="inlineStr">
        <is>
          <t>2023-2024</t>
        </is>
      </c>
      <c r="F679" s="67" t="n">
        <v>1</v>
      </c>
      <c r="G679" s="65" t="inlineStr">
        <is>
          <t>SMS</t>
        </is>
      </c>
      <c r="H679" s="65" t="inlineStr">
        <is>
          <t>Toulouse</t>
        </is>
      </c>
      <c r="I679" s="65" t="inlineStr">
        <is>
          <t>Julien Fabre</t>
        </is>
      </c>
      <c r="J679" s="65" t="inlineStr">
        <is>
          <t>Injoignable</t>
        </is>
      </c>
      <c r="K679" s="70" t="n">
        <v>4.6</v>
      </c>
    </row>
    <row r="680">
      <c r="A680" s="65" t="inlineStr">
        <is>
          <t>REL-00679</t>
        </is>
      </c>
      <c r="B680" s="65" t="inlineStr">
        <is>
          <t>DEV-00507</t>
        </is>
      </c>
      <c r="C680" s="66" t="n">
        <v>45123</v>
      </c>
      <c r="D680" s="65" t="inlineStr">
        <is>
          <t>2023-07</t>
        </is>
      </c>
      <c r="E680" s="65" t="inlineStr">
        <is>
          <t>2023-2024</t>
        </is>
      </c>
      <c r="F680" s="67" t="n">
        <v>2</v>
      </c>
      <c r="G680" s="65" t="inlineStr">
        <is>
          <t>Email</t>
        </is>
      </c>
      <c r="H680" s="65" t="inlineStr">
        <is>
          <t>Toulouse</t>
        </is>
      </c>
      <c r="I680" s="65" t="inlineStr">
        <is>
          <t>Julien Fabre</t>
        </is>
      </c>
      <c r="J680" s="65" t="inlineStr">
        <is>
          <t>Sans réponse</t>
        </is>
      </c>
      <c r="K680" s="70" t="n">
        <v>4.7</v>
      </c>
    </row>
    <row r="681">
      <c r="A681" s="65" t="inlineStr">
        <is>
          <t>REL-00680</t>
        </is>
      </c>
      <c r="B681" s="65" t="inlineStr">
        <is>
          <t>DEV-00508</t>
        </is>
      </c>
      <c r="C681" s="66" t="n">
        <v>45119</v>
      </c>
      <c r="D681" s="65" t="inlineStr">
        <is>
          <t>2023-07</t>
        </is>
      </c>
      <c r="E681" s="65" t="inlineStr">
        <is>
          <t>2023-2024</t>
        </is>
      </c>
      <c r="F681" s="67" t="n">
        <v>1</v>
      </c>
      <c r="G681" s="65" t="inlineStr">
        <is>
          <t>Email</t>
        </is>
      </c>
      <c r="H681" s="65" t="inlineStr">
        <is>
          <t>Toulouse</t>
        </is>
      </c>
      <c r="I681" s="65" t="inlineStr">
        <is>
          <t>Julien Fabre</t>
        </is>
      </c>
      <c r="J681" s="65" t="inlineStr">
        <is>
          <t>Négociation en cours</t>
        </is>
      </c>
      <c r="K681" s="70" t="n">
        <v>2.2</v>
      </c>
    </row>
    <row r="682">
      <c r="A682" s="65" t="inlineStr">
        <is>
          <t>REL-00681</t>
        </is>
      </c>
      <c r="B682" s="65" t="inlineStr">
        <is>
          <t>DEV-00508</t>
        </is>
      </c>
      <c r="C682" s="66" t="n">
        <v>45132</v>
      </c>
      <c r="D682" s="65" t="inlineStr">
        <is>
          <t>2023-07</t>
        </is>
      </c>
      <c r="E682" s="65" t="inlineStr">
        <is>
          <t>2023-2024</t>
        </is>
      </c>
      <c r="F682" s="67" t="n">
        <v>2</v>
      </c>
      <c r="G682" s="65" t="inlineStr">
        <is>
          <t>Email</t>
        </is>
      </c>
      <c r="H682" s="65" t="inlineStr">
        <is>
          <t>Toulouse</t>
        </is>
      </c>
      <c r="I682" s="65" t="inlineStr">
        <is>
          <t>Julien Fabre</t>
        </is>
      </c>
      <c r="J682" s="65" t="inlineStr">
        <is>
          <t>Refus signifié</t>
        </is>
      </c>
      <c r="K682" s="70" t="n">
        <v>4.3</v>
      </c>
    </row>
    <row r="683">
      <c r="A683" s="65" t="inlineStr">
        <is>
          <t>REL-00682</t>
        </is>
      </c>
      <c r="B683" s="65" t="inlineStr">
        <is>
          <t>DEV-00509</t>
        </is>
      </c>
      <c r="C683" s="66" t="n">
        <v>45117</v>
      </c>
      <c r="D683" s="65" t="inlineStr">
        <is>
          <t>2023-07</t>
        </is>
      </c>
      <c r="E683" s="65" t="inlineStr">
        <is>
          <t>2023-2024</t>
        </is>
      </c>
      <c r="F683" s="67" t="n">
        <v>1</v>
      </c>
      <c r="G683" s="65" t="inlineStr">
        <is>
          <t>Email</t>
        </is>
      </c>
      <c r="H683" s="65" t="inlineStr">
        <is>
          <t>Bordeaux</t>
        </is>
      </c>
      <c r="I683" s="65" t="inlineStr">
        <is>
          <t>Sophie Marchand</t>
        </is>
      </c>
      <c r="J683" s="65" t="inlineStr">
        <is>
          <t>Sans réponse</t>
        </is>
      </c>
      <c r="K683" s="70" t="n">
        <v>3.7</v>
      </c>
    </row>
    <row r="684">
      <c r="A684" s="65" t="inlineStr">
        <is>
          <t>REL-00683</t>
        </is>
      </c>
      <c r="B684" s="65" t="inlineStr">
        <is>
          <t>DEV-00509</t>
        </is>
      </c>
      <c r="C684" s="66" t="n">
        <v>45127</v>
      </c>
      <c r="D684" s="65" t="inlineStr">
        <is>
          <t>2023-07</t>
        </is>
      </c>
      <c r="E684" s="65" t="inlineStr">
        <is>
          <t>2023-2024</t>
        </is>
      </c>
      <c r="F684" s="67" t="n">
        <v>2</v>
      </c>
      <c r="G684" s="65" t="inlineStr">
        <is>
          <t>Téléphone</t>
        </is>
      </c>
      <c r="H684" s="65" t="inlineStr">
        <is>
          <t>Bordeaux</t>
        </is>
      </c>
      <c r="I684" s="65" t="inlineStr">
        <is>
          <t>Sophie Marchand</t>
        </is>
      </c>
      <c r="J684" s="65" t="inlineStr">
        <is>
          <t>Accord obtenu</t>
        </is>
      </c>
      <c r="K684" s="70" t="n">
        <v>6.6</v>
      </c>
    </row>
    <row r="685">
      <c r="A685" s="65" t="inlineStr">
        <is>
          <t>REL-00684</t>
        </is>
      </c>
      <c r="B685" s="65" t="inlineStr">
        <is>
          <t>DEV-00510</t>
        </is>
      </c>
      <c r="C685" s="66" t="n">
        <v>45108</v>
      </c>
      <c r="D685" s="65" t="inlineStr">
        <is>
          <t>2023-07</t>
        </is>
      </c>
      <c r="E685" s="65" t="inlineStr">
        <is>
          <t>2023-2024</t>
        </is>
      </c>
      <c r="F685" s="67" t="n">
        <v>1</v>
      </c>
      <c r="G685" s="65" t="inlineStr">
        <is>
          <t>Email</t>
        </is>
      </c>
      <c r="H685" s="65" t="inlineStr">
        <is>
          <t>Bordeaux</t>
        </is>
      </c>
      <c r="I685" s="65" t="inlineStr">
        <is>
          <t>Sophie Marchand</t>
        </is>
      </c>
      <c r="J685" s="65" t="inlineStr">
        <is>
          <t>Accord obtenu</t>
        </is>
      </c>
      <c r="K685" s="70" t="n">
        <v>1.6</v>
      </c>
    </row>
    <row r="686">
      <c r="A686" s="65" t="inlineStr">
        <is>
          <t>REL-00685</t>
        </is>
      </c>
      <c r="B686" s="65" t="inlineStr">
        <is>
          <t>DEV-00511</t>
        </is>
      </c>
      <c r="C686" s="66" t="n">
        <v>45113</v>
      </c>
      <c r="D686" s="65" t="inlineStr">
        <is>
          <t>2023-07</t>
        </is>
      </c>
      <c r="E686" s="65" t="inlineStr">
        <is>
          <t>2023-2024</t>
        </is>
      </c>
      <c r="F686" s="67" t="n">
        <v>1</v>
      </c>
      <c r="G686" s="65" t="inlineStr">
        <is>
          <t>Email</t>
        </is>
      </c>
      <c r="H686" s="65" t="inlineStr">
        <is>
          <t>Toulouse</t>
        </is>
      </c>
      <c r="I686" s="65" t="inlineStr">
        <is>
          <t>Julien Fabre</t>
        </is>
      </c>
      <c r="J686" s="65" t="inlineStr">
        <is>
          <t>Rappel demandé</t>
        </is>
      </c>
      <c r="K686" s="70" t="n">
        <v>4.2</v>
      </c>
    </row>
    <row r="687">
      <c r="A687" s="65" t="inlineStr">
        <is>
          <t>REL-00686</t>
        </is>
      </c>
      <c r="B687" s="65" t="inlineStr">
        <is>
          <t>DEV-00512</t>
        </is>
      </c>
      <c r="C687" s="66" t="n">
        <v>45125</v>
      </c>
      <c r="D687" s="65" t="inlineStr">
        <is>
          <t>2023-07</t>
        </is>
      </c>
      <c r="E687" s="65" t="inlineStr">
        <is>
          <t>2023-2024</t>
        </is>
      </c>
      <c r="F687" s="67" t="n">
        <v>1</v>
      </c>
      <c r="G687" s="65" t="inlineStr">
        <is>
          <t>Téléphone</t>
        </is>
      </c>
      <c r="H687" s="65" t="inlineStr">
        <is>
          <t>Toulouse</t>
        </is>
      </c>
      <c r="I687" s="65" t="inlineStr">
        <is>
          <t>Julien Fabre</t>
        </is>
      </c>
      <c r="J687" s="65" t="inlineStr">
        <is>
          <t>Sans réponse</t>
        </is>
      </c>
      <c r="K687" s="70" t="n">
        <v>8.6</v>
      </c>
    </row>
    <row r="688">
      <c r="A688" s="65" t="inlineStr">
        <is>
          <t>REL-00687</t>
        </is>
      </c>
      <c r="B688" s="65" t="inlineStr">
        <is>
          <t>DEV-00512</t>
        </is>
      </c>
      <c r="C688" s="66" t="n">
        <v>45133</v>
      </c>
      <c r="D688" s="65" t="inlineStr">
        <is>
          <t>2023-07</t>
        </is>
      </c>
      <c r="E688" s="65" t="inlineStr">
        <is>
          <t>2023-2024</t>
        </is>
      </c>
      <c r="F688" s="67" t="n">
        <v>2</v>
      </c>
      <c r="G688" s="65" t="inlineStr">
        <is>
          <t>Téléphone</t>
        </is>
      </c>
      <c r="H688" s="65" t="inlineStr">
        <is>
          <t>Toulouse</t>
        </is>
      </c>
      <c r="I688" s="65" t="inlineStr">
        <is>
          <t>Julien Fabre</t>
        </is>
      </c>
      <c r="J688" s="65" t="inlineStr">
        <is>
          <t>Refus signifié</t>
        </is>
      </c>
      <c r="K688" s="70" t="n">
        <v>13.7</v>
      </c>
    </row>
    <row r="689">
      <c r="A689" s="65" t="inlineStr">
        <is>
          <t>REL-00688</t>
        </is>
      </c>
      <c r="B689" s="65" t="inlineStr">
        <is>
          <t>DEV-00513</t>
        </is>
      </c>
      <c r="C689" s="66" t="n">
        <v>45114</v>
      </c>
      <c r="D689" s="65" t="inlineStr">
        <is>
          <t>2023-07</t>
        </is>
      </c>
      <c r="E689" s="65" t="inlineStr">
        <is>
          <t>2023-2024</t>
        </is>
      </c>
      <c r="F689" s="67" t="n">
        <v>1</v>
      </c>
      <c r="G689" s="65" t="inlineStr">
        <is>
          <t>Téléphone</t>
        </is>
      </c>
      <c r="H689" s="65" t="inlineStr">
        <is>
          <t>Bordeaux</t>
        </is>
      </c>
      <c r="I689" s="65" t="inlineStr">
        <is>
          <t>Karim Belkacem</t>
        </is>
      </c>
      <c r="J689" s="65" t="inlineStr">
        <is>
          <t>Accord obtenu</t>
        </is>
      </c>
      <c r="K689" s="70" t="n">
        <v>9.199999999999999</v>
      </c>
    </row>
    <row r="690">
      <c r="A690" s="65" t="inlineStr">
        <is>
          <t>REL-00689</t>
        </is>
      </c>
      <c r="B690" s="65" t="inlineStr">
        <is>
          <t>DEV-00514</t>
        </is>
      </c>
      <c r="C690" s="66" t="n">
        <v>45122</v>
      </c>
      <c r="D690" s="65" t="inlineStr">
        <is>
          <t>2023-07</t>
        </is>
      </c>
      <c r="E690" s="65" t="inlineStr">
        <is>
          <t>2023-2024</t>
        </is>
      </c>
      <c r="F690" s="67" t="n">
        <v>1</v>
      </c>
      <c r="G690" s="65" t="inlineStr">
        <is>
          <t>Téléphone</t>
        </is>
      </c>
      <c r="H690" s="65" t="inlineStr">
        <is>
          <t>Bordeaux</t>
        </is>
      </c>
      <c r="I690" s="65" t="inlineStr">
        <is>
          <t>Karim Belkacem</t>
        </is>
      </c>
      <c r="J690" s="65" t="inlineStr">
        <is>
          <t>Refus signifié</t>
        </is>
      </c>
      <c r="K690" s="70" t="n">
        <v>11.9</v>
      </c>
    </row>
    <row r="691">
      <c r="A691" s="65" t="inlineStr">
        <is>
          <t>REL-00690</t>
        </is>
      </c>
      <c r="B691" s="65" t="inlineStr">
        <is>
          <t>DEV-00515</t>
        </is>
      </c>
      <c r="C691" s="66" t="n">
        <v>45116</v>
      </c>
      <c r="D691" s="65" t="inlineStr">
        <is>
          <t>2023-07</t>
        </is>
      </c>
      <c r="E691" s="65" t="inlineStr">
        <is>
          <t>2023-2024</t>
        </is>
      </c>
      <c r="F691" s="67" t="n">
        <v>1</v>
      </c>
      <c r="G691" s="65" t="inlineStr">
        <is>
          <t>Téléphone</t>
        </is>
      </c>
      <c r="H691" s="65" t="inlineStr">
        <is>
          <t>Toulouse</t>
        </is>
      </c>
      <c r="I691" s="65" t="inlineStr">
        <is>
          <t>Julien Fabre</t>
        </is>
      </c>
      <c r="J691" s="65" t="inlineStr">
        <is>
          <t>Refus signifié</t>
        </is>
      </c>
      <c r="K691" s="70" t="n">
        <v>12.5</v>
      </c>
    </row>
    <row r="692">
      <c r="A692" s="65" t="inlineStr">
        <is>
          <t>REL-00691</t>
        </is>
      </c>
      <c r="B692" s="65" t="inlineStr">
        <is>
          <t>DEV-00516</t>
        </is>
      </c>
      <c r="C692" s="66" t="n">
        <v>45115</v>
      </c>
      <c r="D692" s="65" t="inlineStr">
        <is>
          <t>2023-07</t>
        </is>
      </c>
      <c r="E692" s="65" t="inlineStr">
        <is>
          <t>2023-2024</t>
        </is>
      </c>
      <c r="F692" s="67" t="n">
        <v>1</v>
      </c>
      <c r="G692" s="65" t="inlineStr">
        <is>
          <t>Email</t>
        </is>
      </c>
      <c r="H692" s="65" t="inlineStr">
        <is>
          <t>Bordeaux</t>
        </is>
      </c>
      <c r="I692" s="65" t="inlineStr">
        <is>
          <t>Sophie Marchand</t>
        </is>
      </c>
      <c r="J692" s="65" t="inlineStr">
        <is>
          <t>Rappel demandé</t>
        </is>
      </c>
      <c r="K692" s="70" t="n">
        <v>1.8</v>
      </c>
    </row>
    <row r="693">
      <c r="A693" s="65" t="inlineStr">
        <is>
          <t>REL-00692</t>
        </is>
      </c>
      <c r="B693" s="65" t="inlineStr">
        <is>
          <t>DEV-00516</t>
        </is>
      </c>
      <c r="C693" s="66" t="n">
        <v>45126</v>
      </c>
      <c r="D693" s="65" t="inlineStr">
        <is>
          <t>2023-07</t>
        </is>
      </c>
      <c r="E693" s="65" t="inlineStr">
        <is>
          <t>2023-2024</t>
        </is>
      </c>
      <c r="F693" s="67" t="n">
        <v>2</v>
      </c>
      <c r="G693" s="65" t="inlineStr">
        <is>
          <t>SMS</t>
        </is>
      </c>
      <c r="H693" s="65" t="inlineStr">
        <is>
          <t>Bordeaux</t>
        </is>
      </c>
      <c r="I693" s="65" t="inlineStr">
        <is>
          <t>Sophie Marchand</t>
        </is>
      </c>
      <c r="J693" s="65" t="inlineStr">
        <is>
          <t>Négociation en cours</t>
        </is>
      </c>
      <c r="K693" s="70" t="n">
        <v>4.7</v>
      </c>
    </row>
    <row r="694">
      <c r="A694" s="65" t="inlineStr">
        <is>
          <t>REL-00693</t>
        </is>
      </c>
      <c r="B694" s="65" t="inlineStr">
        <is>
          <t>DEV-00518</t>
        </is>
      </c>
      <c r="C694" s="66" t="n">
        <v>45118</v>
      </c>
      <c r="D694" s="65" t="inlineStr">
        <is>
          <t>2023-07</t>
        </is>
      </c>
      <c r="E694" s="65" t="inlineStr">
        <is>
          <t>2023-2024</t>
        </is>
      </c>
      <c r="F694" s="67" t="n">
        <v>1</v>
      </c>
      <c r="G694" s="65" t="inlineStr">
        <is>
          <t>Email</t>
        </is>
      </c>
      <c r="H694" s="65" t="inlineStr">
        <is>
          <t>Toulouse</t>
        </is>
      </c>
      <c r="I694" s="65" t="inlineStr">
        <is>
          <t>Julien Fabre</t>
        </is>
      </c>
      <c r="J694" s="65" t="inlineStr">
        <is>
          <t>Refus signifié</t>
        </is>
      </c>
      <c r="K694" s="70" t="n">
        <v>4.7</v>
      </c>
    </row>
    <row r="695">
      <c r="A695" s="65" t="inlineStr">
        <is>
          <t>REL-00694</t>
        </is>
      </c>
      <c r="B695" s="65" t="inlineStr">
        <is>
          <t>DEV-00519</t>
        </is>
      </c>
      <c r="C695" s="66" t="n">
        <v>45119</v>
      </c>
      <c r="D695" s="65" t="inlineStr">
        <is>
          <t>2023-07</t>
        </is>
      </c>
      <c r="E695" s="65" t="inlineStr">
        <is>
          <t>2023-2024</t>
        </is>
      </c>
      <c r="F695" s="67" t="n">
        <v>1</v>
      </c>
      <c r="G695" s="65" t="inlineStr">
        <is>
          <t>Email</t>
        </is>
      </c>
      <c r="H695" s="65" t="inlineStr">
        <is>
          <t>Toulouse</t>
        </is>
      </c>
      <c r="I695" s="65" t="inlineStr">
        <is>
          <t>Julien Fabre</t>
        </is>
      </c>
      <c r="J695" s="65" t="inlineStr">
        <is>
          <t>Refus signifié</t>
        </is>
      </c>
      <c r="K695" s="70" t="n">
        <v>4.8</v>
      </c>
    </row>
    <row r="696">
      <c r="A696" s="65" t="inlineStr">
        <is>
          <t>REL-00695</t>
        </is>
      </c>
      <c r="B696" s="65" t="inlineStr">
        <is>
          <t>DEV-00520</t>
        </is>
      </c>
      <c r="C696" s="66" t="n">
        <v>45121</v>
      </c>
      <c r="D696" s="65" t="inlineStr">
        <is>
          <t>2023-07</t>
        </is>
      </c>
      <c r="E696" s="65" t="inlineStr">
        <is>
          <t>2023-2024</t>
        </is>
      </c>
      <c r="F696" s="67" t="n">
        <v>1</v>
      </c>
      <c r="G696" s="65" t="inlineStr">
        <is>
          <t>Email</t>
        </is>
      </c>
      <c r="H696" s="65" t="inlineStr">
        <is>
          <t>Toulouse</t>
        </is>
      </c>
      <c r="I696" s="65" t="inlineStr">
        <is>
          <t>Julien Fabre</t>
        </is>
      </c>
      <c r="J696" s="65" t="inlineStr">
        <is>
          <t>Accord obtenu</t>
        </is>
      </c>
      <c r="K696" s="70" t="n">
        <v>3.6</v>
      </c>
    </row>
    <row r="697">
      <c r="A697" s="65" t="inlineStr">
        <is>
          <t>REL-00696</t>
        </is>
      </c>
      <c r="B697" s="65" t="inlineStr">
        <is>
          <t>DEV-00521</t>
        </is>
      </c>
      <c r="C697" s="66" t="n">
        <v>45128</v>
      </c>
      <c r="D697" s="65" t="inlineStr">
        <is>
          <t>2023-07</t>
        </is>
      </c>
      <c r="E697" s="65" t="inlineStr">
        <is>
          <t>2023-2024</t>
        </is>
      </c>
      <c r="F697" s="67" t="n">
        <v>1</v>
      </c>
      <c r="G697" s="65" t="inlineStr">
        <is>
          <t>Email</t>
        </is>
      </c>
      <c r="H697" s="65" t="inlineStr">
        <is>
          <t>Bordeaux</t>
        </is>
      </c>
      <c r="I697" s="65" t="inlineStr">
        <is>
          <t>Sophie Marchand</t>
        </is>
      </c>
      <c r="J697" s="65" t="inlineStr">
        <is>
          <t>Sans réponse</t>
        </is>
      </c>
      <c r="K697" s="70" t="n">
        <v>4.5</v>
      </c>
    </row>
    <row r="698">
      <c r="A698" s="65" t="inlineStr">
        <is>
          <t>REL-00697</t>
        </is>
      </c>
      <c r="B698" s="65" t="inlineStr">
        <is>
          <t>DEV-00521</t>
        </is>
      </c>
      <c r="C698" s="66" t="n">
        <v>45133</v>
      </c>
      <c r="D698" s="65" t="inlineStr">
        <is>
          <t>2023-07</t>
        </is>
      </c>
      <c r="E698" s="65" t="inlineStr">
        <is>
          <t>2023-2024</t>
        </is>
      </c>
      <c r="F698" s="67" t="n">
        <v>2</v>
      </c>
      <c r="G698" s="65" t="inlineStr">
        <is>
          <t>Téléphone</t>
        </is>
      </c>
      <c r="H698" s="65" t="inlineStr">
        <is>
          <t>Bordeaux</t>
        </is>
      </c>
      <c r="I698" s="65" t="inlineStr">
        <is>
          <t>Sophie Marchand</t>
        </is>
      </c>
      <c r="J698" s="65" t="inlineStr">
        <is>
          <t>Rappel demandé</t>
        </is>
      </c>
      <c r="K698" s="70" t="n">
        <v>4.4</v>
      </c>
    </row>
    <row r="699">
      <c r="A699" s="65" t="inlineStr">
        <is>
          <t>REL-00698</t>
        </is>
      </c>
      <c r="B699" s="65" t="inlineStr">
        <is>
          <t>DEV-00522</t>
        </is>
      </c>
      <c r="C699" s="66" t="n">
        <v>45130</v>
      </c>
      <c r="D699" s="65" t="inlineStr">
        <is>
          <t>2023-07</t>
        </is>
      </c>
      <c r="E699" s="65" t="inlineStr">
        <is>
          <t>2023-2024</t>
        </is>
      </c>
      <c r="F699" s="67" t="n">
        <v>1</v>
      </c>
      <c r="G699" s="65" t="inlineStr">
        <is>
          <t>Email</t>
        </is>
      </c>
      <c r="H699" s="65" t="inlineStr">
        <is>
          <t>Toulouse</t>
        </is>
      </c>
      <c r="I699" s="65" t="inlineStr">
        <is>
          <t>Julien Fabre</t>
        </is>
      </c>
      <c r="J699" s="65" t="inlineStr">
        <is>
          <t>Injoignable</t>
        </is>
      </c>
      <c r="K699" s="70" t="n">
        <v>2.5</v>
      </c>
    </row>
    <row r="700">
      <c r="A700" s="65" t="inlineStr">
        <is>
          <t>REL-00699</t>
        </is>
      </c>
      <c r="B700" s="65" t="inlineStr">
        <is>
          <t>DEV-00522</t>
        </is>
      </c>
      <c r="C700" s="66" t="n">
        <v>45135</v>
      </c>
      <c r="D700" s="65" t="inlineStr">
        <is>
          <t>2023-07</t>
        </is>
      </c>
      <c r="E700" s="65" t="inlineStr">
        <is>
          <t>2023-2024</t>
        </is>
      </c>
      <c r="F700" s="67" t="n">
        <v>2</v>
      </c>
      <c r="G700" s="65" t="inlineStr">
        <is>
          <t>Email</t>
        </is>
      </c>
      <c r="H700" s="65" t="inlineStr">
        <is>
          <t>Toulouse</t>
        </is>
      </c>
      <c r="I700" s="65" t="inlineStr">
        <is>
          <t>Julien Fabre</t>
        </is>
      </c>
      <c r="J700" s="65" t="inlineStr">
        <is>
          <t>Accord obtenu</t>
        </is>
      </c>
      <c r="K700" s="70" t="n">
        <v>2.6</v>
      </c>
    </row>
    <row r="701">
      <c r="A701" s="65" t="inlineStr">
        <is>
          <t>REL-00700</t>
        </is>
      </c>
      <c r="B701" s="65" t="inlineStr">
        <is>
          <t>DEV-00523</t>
        </is>
      </c>
      <c r="C701" s="66" t="n">
        <v>45123</v>
      </c>
      <c r="D701" s="65" t="inlineStr">
        <is>
          <t>2023-07</t>
        </is>
      </c>
      <c r="E701" s="65" t="inlineStr">
        <is>
          <t>2023-2024</t>
        </is>
      </c>
      <c r="F701" s="67" t="n">
        <v>1</v>
      </c>
      <c r="G701" s="65" t="inlineStr">
        <is>
          <t>SMS</t>
        </is>
      </c>
      <c r="H701" s="65" t="inlineStr">
        <is>
          <t>Bordeaux</t>
        </is>
      </c>
      <c r="I701" s="65" t="inlineStr">
        <is>
          <t>Sophie Marchand</t>
        </is>
      </c>
      <c r="J701" s="65" t="inlineStr">
        <is>
          <t>Sans réponse</t>
        </is>
      </c>
      <c r="K701" s="70" t="n">
        <v>4.6</v>
      </c>
    </row>
    <row r="702">
      <c r="A702" s="65" t="inlineStr">
        <is>
          <t>REL-00701</t>
        </is>
      </c>
      <c r="B702" s="65" t="inlineStr">
        <is>
          <t>DEV-00523</t>
        </is>
      </c>
      <c r="C702" s="66" t="n">
        <v>45128</v>
      </c>
      <c r="D702" s="65" t="inlineStr">
        <is>
          <t>2023-07</t>
        </is>
      </c>
      <c r="E702" s="65" t="inlineStr">
        <is>
          <t>2023-2024</t>
        </is>
      </c>
      <c r="F702" s="67" t="n">
        <v>2</v>
      </c>
      <c r="G702" s="65" t="inlineStr">
        <is>
          <t>Email</t>
        </is>
      </c>
      <c r="H702" s="65" t="inlineStr">
        <is>
          <t>Bordeaux</t>
        </is>
      </c>
      <c r="I702" s="65" t="inlineStr">
        <is>
          <t>Sophie Marchand</t>
        </is>
      </c>
      <c r="J702" s="65" t="inlineStr">
        <is>
          <t>Accord obtenu</t>
        </is>
      </c>
      <c r="K702" s="70" t="n">
        <v>4</v>
      </c>
    </row>
    <row r="703">
      <c r="A703" s="65" t="inlineStr">
        <is>
          <t>REL-00702</t>
        </is>
      </c>
      <c r="B703" s="65" t="inlineStr">
        <is>
          <t>DEV-00524</t>
        </is>
      </c>
      <c r="C703" s="66" t="n">
        <v>45124</v>
      </c>
      <c r="D703" s="65" t="inlineStr">
        <is>
          <t>2023-07</t>
        </is>
      </c>
      <c r="E703" s="65" t="inlineStr">
        <is>
          <t>2023-2024</t>
        </is>
      </c>
      <c r="F703" s="67" t="n">
        <v>1</v>
      </c>
      <c r="G703" s="65" t="inlineStr">
        <is>
          <t>Téléphone</t>
        </is>
      </c>
      <c r="H703" s="65" t="inlineStr">
        <is>
          <t>Toulouse</t>
        </is>
      </c>
      <c r="I703" s="65" t="inlineStr">
        <is>
          <t>Julien Fabre</t>
        </is>
      </c>
      <c r="J703" s="65" t="inlineStr">
        <is>
          <t>Sans réponse</t>
        </is>
      </c>
      <c r="K703" s="70" t="n">
        <v>3.8</v>
      </c>
    </row>
    <row r="704">
      <c r="A704" s="65" t="inlineStr">
        <is>
          <t>REL-00703</t>
        </is>
      </c>
      <c r="B704" s="65" t="inlineStr">
        <is>
          <t>DEV-00525</t>
        </is>
      </c>
      <c r="C704" s="66" t="n">
        <v>45122</v>
      </c>
      <c r="D704" s="65" t="inlineStr">
        <is>
          <t>2023-07</t>
        </is>
      </c>
      <c r="E704" s="65" t="inlineStr">
        <is>
          <t>2023-2024</t>
        </is>
      </c>
      <c r="F704" s="67" t="n">
        <v>1</v>
      </c>
      <c r="G704" s="65" t="inlineStr">
        <is>
          <t>Email</t>
        </is>
      </c>
      <c r="H704" s="65" t="inlineStr">
        <is>
          <t>Bordeaux</t>
        </is>
      </c>
      <c r="I704" s="65" t="inlineStr">
        <is>
          <t>Sophie Marchand</t>
        </is>
      </c>
      <c r="J704" s="65" t="inlineStr">
        <is>
          <t>Accord obtenu</t>
        </is>
      </c>
      <c r="K704" s="70" t="n">
        <v>4.2</v>
      </c>
    </row>
    <row r="705">
      <c r="A705" s="65" t="inlineStr">
        <is>
          <t>REL-00704</t>
        </is>
      </c>
      <c r="B705" s="65" t="inlineStr">
        <is>
          <t>DEV-00526</t>
        </is>
      </c>
      <c r="C705" s="66" t="n">
        <v>45133</v>
      </c>
      <c r="D705" s="65" t="inlineStr">
        <is>
          <t>2023-07</t>
        </is>
      </c>
      <c r="E705" s="65" t="inlineStr">
        <is>
          <t>2023-2024</t>
        </is>
      </c>
      <c r="F705" s="67" t="n">
        <v>1</v>
      </c>
      <c r="G705" s="65" t="inlineStr">
        <is>
          <t>Email</t>
        </is>
      </c>
      <c r="H705" s="65" t="inlineStr">
        <is>
          <t>Toulouse</t>
        </is>
      </c>
      <c r="I705" s="65" t="inlineStr">
        <is>
          <t>Julien Fabre</t>
        </is>
      </c>
      <c r="J705" s="65" t="inlineStr">
        <is>
          <t>Sans réponse</t>
        </is>
      </c>
      <c r="K705" s="70" t="n">
        <v>4.1</v>
      </c>
    </row>
    <row r="706">
      <c r="A706" s="65" t="inlineStr">
        <is>
          <t>REL-00705</t>
        </is>
      </c>
      <c r="B706" s="65" t="inlineStr">
        <is>
          <t>DEV-00526</t>
        </is>
      </c>
      <c r="C706" s="66" t="n">
        <v>45142</v>
      </c>
      <c r="D706" s="65" t="inlineStr">
        <is>
          <t>2023-08</t>
        </is>
      </c>
      <c r="E706" s="65" t="inlineStr">
        <is>
          <t>2023-2024</t>
        </is>
      </c>
      <c r="F706" s="67" t="n">
        <v>2</v>
      </c>
      <c r="G706" s="65" t="inlineStr">
        <is>
          <t>Email</t>
        </is>
      </c>
      <c r="H706" s="65" t="inlineStr">
        <is>
          <t>Toulouse</t>
        </is>
      </c>
      <c r="I706" s="65" t="inlineStr">
        <is>
          <t>Julien Fabre</t>
        </is>
      </c>
      <c r="J706" s="65" t="inlineStr">
        <is>
          <t>Rappel demandé</t>
        </is>
      </c>
      <c r="K706" s="70" t="n">
        <v>4.3</v>
      </c>
    </row>
    <row r="707">
      <c r="A707" s="65" t="inlineStr">
        <is>
          <t>REL-00706</t>
        </is>
      </c>
      <c r="B707" s="65" t="inlineStr">
        <is>
          <t>DEV-00527</t>
        </is>
      </c>
      <c r="C707" s="66" t="n">
        <v>45125</v>
      </c>
      <c r="D707" s="65" t="inlineStr">
        <is>
          <t>2023-07</t>
        </is>
      </c>
      <c r="E707" s="65" t="inlineStr">
        <is>
          <t>2023-2024</t>
        </is>
      </c>
      <c r="F707" s="67" t="n">
        <v>1</v>
      </c>
      <c r="G707" s="65" t="inlineStr">
        <is>
          <t>Email</t>
        </is>
      </c>
      <c r="H707" s="65" t="inlineStr">
        <is>
          <t>Bordeaux</t>
        </is>
      </c>
      <c r="I707" s="65" t="inlineStr">
        <is>
          <t>Sophie Marchand</t>
        </is>
      </c>
      <c r="J707" s="65" t="inlineStr">
        <is>
          <t>Sans réponse</t>
        </is>
      </c>
      <c r="K707" s="70" t="n">
        <v>5</v>
      </c>
    </row>
    <row r="708">
      <c r="A708" s="65" t="inlineStr">
        <is>
          <t>REL-00707</t>
        </is>
      </c>
      <c r="B708" s="65" t="inlineStr">
        <is>
          <t>DEV-00528</t>
        </is>
      </c>
      <c r="C708" s="66" t="n">
        <v>45126</v>
      </c>
      <c r="D708" s="65" t="inlineStr">
        <is>
          <t>2023-07</t>
        </is>
      </c>
      <c r="E708" s="65" t="inlineStr">
        <is>
          <t>2023-2024</t>
        </is>
      </c>
      <c r="F708" s="67" t="n">
        <v>1</v>
      </c>
      <c r="G708" s="65" t="inlineStr">
        <is>
          <t>Téléphone</t>
        </is>
      </c>
      <c r="H708" s="65" t="inlineStr">
        <is>
          <t>Bordeaux</t>
        </is>
      </c>
      <c r="I708" s="65" t="inlineStr">
        <is>
          <t>Sophie Marchand</t>
        </is>
      </c>
      <c r="J708" s="65" t="inlineStr">
        <is>
          <t>Sans réponse</t>
        </is>
      </c>
      <c r="K708" s="70" t="n">
        <v>4</v>
      </c>
    </row>
    <row r="709">
      <c r="A709" s="65" t="inlineStr">
        <is>
          <t>REL-00708</t>
        </is>
      </c>
      <c r="B709" s="65" t="inlineStr">
        <is>
          <t>DEV-00528</t>
        </is>
      </c>
      <c r="C709" s="66" t="n">
        <v>45132</v>
      </c>
      <c r="D709" s="65" t="inlineStr">
        <is>
          <t>2023-07</t>
        </is>
      </c>
      <c r="E709" s="65" t="inlineStr">
        <is>
          <t>2023-2024</t>
        </is>
      </c>
      <c r="F709" s="67" t="n">
        <v>2</v>
      </c>
      <c r="G709" s="65" t="inlineStr">
        <is>
          <t>Email</t>
        </is>
      </c>
      <c r="H709" s="65" t="inlineStr">
        <is>
          <t>Bordeaux</t>
        </is>
      </c>
      <c r="I709" s="65" t="inlineStr">
        <is>
          <t>Sophie Marchand</t>
        </is>
      </c>
      <c r="J709" s="65" t="inlineStr">
        <is>
          <t>Rappel demandé</t>
        </is>
      </c>
      <c r="K709" s="70" t="n">
        <v>3.4</v>
      </c>
    </row>
    <row r="710">
      <c r="A710" s="65" t="inlineStr">
        <is>
          <t>REL-00709</t>
        </is>
      </c>
      <c r="B710" s="65" t="inlineStr">
        <is>
          <t>DEV-00528</t>
        </is>
      </c>
      <c r="C710" s="66" t="n">
        <v>45137</v>
      </c>
      <c r="D710" s="65" t="inlineStr">
        <is>
          <t>2023-07</t>
        </is>
      </c>
      <c r="E710" s="65" t="inlineStr">
        <is>
          <t>2023-2024</t>
        </is>
      </c>
      <c r="F710" s="67" t="n">
        <v>3</v>
      </c>
      <c r="G710" s="65" t="inlineStr">
        <is>
          <t>Téléphone</t>
        </is>
      </c>
      <c r="H710" s="65" t="inlineStr">
        <is>
          <t>Bordeaux</t>
        </is>
      </c>
      <c r="I710" s="65" t="inlineStr">
        <is>
          <t>Sophie Marchand</t>
        </is>
      </c>
      <c r="J710" s="65" t="inlineStr">
        <is>
          <t>Accord obtenu</t>
        </is>
      </c>
      <c r="K710" s="70" t="n">
        <v>7.1</v>
      </c>
    </row>
    <row r="711">
      <c r="A711" s="65" t="inlineStr">
        <is>
          <t>REL-00710</t>
        </is>
      </c>
      <c r="B711" s="65" t="inlineStr">
        <is>
          <t>DEV-00529</t>
        </is>
      </c>
      <c r="C711" s="66" t="n">
        <v>45125</v>
      </c>
      <c r="D711" s="65" t="inlineStr">
        <is>
          <t>2023-07</t>
        </is>
      </c>
      <c r="E711" s="65" t="inlineStr">
        <is>
          <t>2023-2024</t>
        </is>
      </c>
      <c r="F711" s="67" t="n">
        <v>1</v>
      </c>
      <c r="G711" s="65" t="inlineStr">
        <is>
          <t>Téléphone</t>
        </is>
      </c>
      <c r="H711" s="65" t="inlineStr">
        <is>
          <t>Toulouse</t>
        </is>
      </c>
      <c r="I711" s="65" t="inlineStr">
        <is>
          <t>Julien Fabre</t>
        </is>
      </c>
      <c r="J711" s="65" t="inlineStr">
        <is>
          <t>Sans réponse</t>
        </is>
      </c>
      <c r="K711" s="70" t="n">
        <v>3.5</v>
      </c>
    </row>
    <row r="712">
      <c r="A712" s="65" t="inlineStr">
        <is>
          <t>REL-00711</t>
        </is>
      </c>
      <c r="B712" s="65" t="inlineStr">
        <is>
          <t>DEV-00533</t>
        </is>
      </c>
      <c r="C712" s="66" t="n">
        <v>45136</v>
      </c>
      <c r="D712" s="65" t="inlineStr">
        <is>
          <t>2023-07</t>
        </is>
      </c>
      <c r="E712" s="65" t="inlineStr">
        <is>
          <t>2023-2024</t>
        </is>
      </c>
      <c r="F712" s="67" t="n">
        <v>1</v>
      </c>
      <c r="G712" s="65" t="inlineStr">
        <is>
          <t>Téléphone</t>
        </is>
      </c>
      <c r="H712" s="65" t="inlineStr">
        <is>
          <t>Bordeaux</t>
        </is>
      </c>
      <c r="I712" s="65" t="inlineStr">
        <is>
          <t>Karim Belkacem</t>
        </is>
      </c>
      <c r="J712" s="65" t="inlineStr">
        <is>
          <t>Injoignable</t>
        </is>
      </c>
      <c r="K712" s="70" t="n">
        <v>7.9</v>
      </c>
    </row>
    <row r="713">
      <c r="A713" s="65" t="inlineStr">
        <is>
          <t>REL-00712</t>
        </is>
      </c>
      <c r="B713" s="65" t="inlineStr">
        <is>
          <t>DEV-00535</t>
        </is>
      </c>
      <c r="C713" s="66" t="n">
        <v>45129</v>
      </c>
      <c r="D713" s="65" t="inlineStr">
        <is>
          <t>2023-07</t>
        </is>
      </c>
      <c r="E713" s="65" t="inlineStr">
        <is>
          <t>2023-2024</t>
        </is>
      </c>
      <c r="F713" s="67" t="n">
        <v>1</v>
      </c>
      <c r="G713" s="65" t="inlineStr">
        <is>
          <t>Téléphone</t>
        </is>
      </c>
      <c r="H713" s="65" t="inlineStr">
        <is>
          <t>Bordeaux</t>
        </is>
      </c>
      <c r="I713" s="65" t="inlineStr">
        <is>
          <t>Karim Belkacem</t>
        </is>
      </c>
      <c r="J713" s="65" t="inlineStr">
        <is>
          <t>Accord obtenu</t>
        </is>
      </c>
      <c r="K713" s="70" t="n">
        <v>9</v>
      </c>
    </row>
    <row r="714">
      <c r="A714" s="65" t="inlineStr">
        <is>
          <t>REL-00713</t>
        </is>
      </c>
      <c r="B714" s="65" t="inlineStr">
        <is>
          <t>DEV-00536</t>
        </is>
      </c>
      <c r="C714" s="66" t="n">
        <v>45134</v>
      </c>
      <c r="D714" s="65" t="inlineStr">
        <is>
          <t>2023-07</t>
        </is>
      </c>
      <c r="E714" s="65" t="inlineStr">
        <is>
          <t>2023-2024</t>
        </is>
      </c>
      <c r="F714" s="67" t="n">
        <v>1</v>
      </c>
      <c r="G714" s="65" t="inlineStr">
        <is>
          <t>Email</t>
        </is>
      </c>
      <c r="H714" s="65" t="inlineStr">
        <is>
          <t>Bordeaux</t>
        </is>
      </c>
      <c r="I714" s="65" t="inlineStr">
        <is>
          <t>Karim Belkacem</t>
        </is>
      </c>
      <c r="J714" s="65" t="inlineStr">
        <is>
          <t>Rappel demandé</t>
        </is>
      </c>
      <c r="K714" s="70" t="n">
        <v>3.9</v>
      </c>
    </row>
    <row r="715">
      <c r="A715" s="65" t="inlineStr">
        <is>
          <t>REL-00714</t>
        </is>
      </c>
      <c r="B715" s="65" t="inlineStr">
        <is>
          <t>DEV-00536</t>
        </is>
      </c>
      <c r="C715" s="66" t="n">
        <v>45140</v>
      </c>
      <c r="D715" s="65" t="inlineStr">
        <is>
          <t>2023-08</t>
        </is>
      </c>
      <c r="E715" s="65" t="inlineStr">
        <is>
          <t>2023-2024</t>
        </is>
      </c>
      <c r="F715" s="67" t="n">
        <v>2</v>
      </c>
      <c r="G715" s="65" t="inlineStr">
        <is>
          <t>Email</t>
        </is>
      </c>
      <c r="H715" s="65" t="inlineStr">
        <is>
          <t>Bordeaux</t>
        </is>
      </c>
      <c r="I715" s="65" t="inlineStr">
        <is>
          <t>Karim Belkacem</t>
        </is>
      </c>
      <c r="J715" s="65" t="inlineStr">
        <is>
          <t>Accord obtenu</t>
        </is>
      </c>
      <c r="K715" s="70" t="n">
        <v>1.1</v>
      </c>
    </row>
    <row r="716">
      <c r="A716" s="65" t="inlineStr">
        <is>
          <t>REL-00715</t>
        </is>
      </c>
      <c r="B716" s="65" t="inlineStr">
        <is>
          <t>DEV-00537</t>
        </is>
      </c>
      <c r="C716" s="66" t="n">
        <v>45135</v>
      </c>
      <c r="D716" s="65" t="inlineStr">
        <is>
          <t>2023-07</t>
        </is>
      </c>
      <c r="E716" s="65" t="inlineStr">
        <is>
          <t>2023-2024</t>
        </is>
      </c>
      <c r="F716" s="67" t="n">
        <v>1</v>
      </c>
      <c r="G716" s="65" t="inlineStr">
        <is>
          <t>Email</t>
        </is>
      </c>
      <c r="H716" s="65" t="inlineStr">
        <is>
          <t>Bordeaux</t>
        </is>
      </c>
      <c r="I716" s="65" t="inlineStr">
        <is>
          <t>Sophie Marchand</t>
        </is>
      </c>
      <c r="J716" s="65" t="inlineStr">
        <is>
          <t>Sans réponse</t>
        </is>
      </c>
      <c r="K716" s="70" t="n">
        <v>2.1</v>
      </c>
    </row>
    <row r="717">
      <c r="A717" s="65" t="inlineStr">
        <is>
          <t>REL-00716</t>
        </is>
      </c>
      <c r="B717" s="65" t="inlineStr">
        <is>
          <t>DEV-00537</t>
        </is>
      </c>
      <c r="C717" s="66" t="n">
        <v>45147</v>
      </c>
      <c r="D717" s="65" t="inlineStr">
        <is>
          <t>2023-08</t>
        </is>
      </c>
      <c r="E717" s="65" t="inlineStr">
        <is>
          <t>2023-2024</t>
        </is>
      </c>
      <c r="F717" s="67" t="n">
        <v>2</v>
      </c>
      <c r="G717" s="65" t="inlineStr">
        <is>
          <t>SMS</t>
        </is>
      </c>
      <c r="H717" s="65" t="inlineStr">
        <is>
          <t>Bordeaux</t>
        </is>
      </c>
      <c r="I717" s="65" t="inlineStr">
        <is>
          <t>Sophie Marchand</t>
        </is>
      </c>
      <c r="J717" s="65" t="inlineStr">
        <is>
          <t>Sans réponse</t>
        </is>
      </c>
      <c r="K717" s="70" t="n">
        <v>3.2</v>
      </c>
    </row>
    <row r="718">
      <c r="A718" s="65" t="inlineStr">
        <is>
          <t>REL-00717</t>
        </is>
      </c>
      <c r="B718" s="65" t="inlineStr">
        <is>
          <t>DEV-00538</t>
        </is>
      </c>
      <c r="C718" s="66" t="n">
        <v>45133</v>
      </c>
      <c r="D718" s="65" t="inlineStr">
        <is>
          <t>2023-07</t>
        </is>
      </c>
      <c r="E718" s="65" t="inlineStr">
        <is>
          <t>2023-2024</t>
        </is>
      </c>
      <c r="F718" s="67" t="n">
        <v>1</v>
      </c>
      <c r="G718" s="65" t="inlineStr">
        <is>
          <t>Téléphone</t>
        </is>
      </c>
      <c r="H718" s="65" t="inlineStr">
        <is>
          <t>Bordeaux</t>
        </is>
      </c>
      <c r="I718" s="65" t="inlineStr">
        <is>
          <t>Sophie Marchand</t>
        </is>
      </c>
      <c r="J718" s="65" t="inlineStr">
        <is>
          <t>Rappel demandé</t>
        </is>
      </c>
      <c r="K718" s="70" t="n">
        <v>5.7</v>
      </c>
    </row>
    <row r="719">
      <c r="A719" s="65" t="inlineStr">
        <is>
          <t>REL-00718</t>
        </is>
      </c>
      <c r="B719" s="65" t="inlineStr">
        <is>
          <t>DEV-00538</t>
        </is>
      </c>
      <c r="C719" s="66" t="n">
        <v>45145</v>
      </c>
      <c r="D719" s="65" t="inlineStr">
        <is>
          <t>2023-08</t>
        </is>
      </c>
      <c r="E719" s="65" t="inlineStr">
        <is>
          <t>2023-2024</t>
        </is>
      </c>
      <c r="F719" s="67" t="n">
        <v>2</v>
      </c>
      <c r="G719" s="65" t="inlineStr">
        <is>
          <t>Téléphone</t>
        </is>
      </c>
      <c r="H719" s="65" t="inlineStr">
        <is>
          <t>Bordeaux</t>
        </is>
      </c>
      <c r="I719" s="65" t="inlineStr">
        <is>
          <t>Sophie Marchand</t>
        </is>
      </c>
      <c r="J719" s="65" t="inlineStr">
        <is>
          <t>Refus signifié</t>
        </is>
      </c>
      <c r="K719" s="70" t="n">
        <v>9.9</v>
      </c>
    </row>
    <row r="720">
      <c r="A720" s="65" t="inlineStr">
        <is>
          <t>REL-00719</t>
        </is>
      </c>
      <c r="B720" s="65" t="inlineStr">
        <is>
          <t>DEV-00540</t>
        </is>
      </c>
      <c r="C720" s="66" t="n">
        <v>45137</v>
      </c>
      <c r="D720" s="65" t="inlineStr">
        <is>
          <t>2023-07</t>
        </is>
      </c>
      <c r="E720" s="65" t="inlineStr">
        <is>
          <t>2023-2024</t>
        </is>
      </c>
      <c r="F720" s="67" t="n">
        <v>1</v>
      </c>
      <c r="G720" s="65" t="inlineStr">
        <is>
          <t>SMS</t>
        </is>
      </c>
      <c r="H720" s="65" t="inlineStr">
        <is>
          <t>Bordeaux</t>
        </is>
      </c>
      <c r="I720" s="65" t="inlineStr">
        <is>
          <t>Sophie Marchand</t>
        </is>
      </c>
      <c r="J720" s="65" t="inlineStr">
        <is>
          <t>Injoignable</t>
        </is>
      </c>
      <c r="K720" s="70" t="n">
        <v>4.8</v>
      </c>
    </row>
    <row r="721">
      <c r="A721" s="65" t="inlineStr">
        <is>
          <t>REL-00720</t>
        </is>
      </c>
      <c r="B721" s="65" t="inlineStr">
        <is>
          <t>DEV-00540</t>
        </is>
      </c>
      <c r="C721" s="66" t="n">
        <v>45148</v>
      </c>
      <c r="D721" s="65" t="inlineStr">
        <is>
          <t>2023-08</t>
        </is>
      </c>
      <c r="E721" s="65" t="inlineStr">
        <is>
          <t>2023-2024</t>
        </is>
      </c>
      <c r="F721" s="67" t="n">
        <v>2</v>
      </c>
      <c r="G721" s="65" t="inlineStr">
        <is>
          <t>Téléphone</t>
        </is>
      </c>
      <c r="H721" s="65" t="inlineStr">
        <is>
          <t>Bordeaux</t>
        </is>
      </c>
      <c r="I721" s="65" t="inlineStr">
        <is>
          <t>Sophie Marchand</t>
        </is>
      </c>
      <c r="J721" s="65" t="inlineStr">
        <is>
          <t>Rappel demandé</t>
        </is>
      </c>
      <c r="K721" s="70" t="n">
        <v>9.199999999999999</v>
      </c>
    </row>
    <row r="722">
      <c r="A722" s="65" t="inlineStr">
        <is>
          <t>REL-00721</t>
        </is>
      </c>
      <c r="B722" s="65" t="inlineStr">
        <is>
          <t>DEV-00540</t>
        </is>
      </c>
      <c r="C722" s="66" t="n">
        <v>45154</v>
      </c>
      <c r="D722" s="65" t="inlineStr">
        <is>
          <t>2023-08</t>
        </is>
      </c>
      <c r="E722" s="65" t="inlineStr">
        <is>
          <t>2023-2024</t>
        </is>
      </c>
      <c r="F722" s="67" t="n">
        <v>3</v>
      </c>
      <c r="G722" s="65" t="inlineStr">
        <is>
          <t>Téléphone</t>
        </is>
      </c>
      <c r="H722" s="65" t="inlineStr">
        <is>
          <t>Bordeaux</t>
        </is>
      </c>
      <c r="I722" s="65" t="inlineStr">
        <is>
          <t>Sophie Marchand</t>
        </is>
      </c>
      <c r="J722" s="65" t="inlineStr">
        <is>
          <t>Sans réponse</t>
        </is>
      </c>
      <c r="K722" s="70" t="n">
        <v>3.4</v>
      </c>
    </row>
    <row r="723">
      <c r="A723" s="65" t="inlineStr">
        <is>
          <t>REL-00722</t>
        </is>
      </c>
      <c r="B723" s="65" t="inlineStr">
        <is>
          <t>DEV-00542</t>
        </is>
      </c>
      <c r="C723" s="66" t="n">
        <v>45136</v>
      </c>
      <c r="D723" s="65" t="inlineStr">
        <is>
          <t>2023-07</t>
        </is>
      </c>
      <c r="E723" s="65" t="inlineStr">
        <is>
          <t>2023-2024</t>
        </is>
      </c>
      <c r="F723" s="67" t="n">
        <v>1</v>
      </c>
      <c r="G723" s="65" t="inlineStr">
        <is>
          <t>Email</t>
        </is>
      </c>
      <c r="H723" s="65" t="inlineStr">
        <is>
          <t>Toulouse</t>
        </is>
      </c>
      <c r="I723" s="65" t="inlineStr">
        <is>
          <t>Julien Fabre</t>
        </is>
      </c>
      <c r="J723" s="65" t="inlineStr">
        <is>
          <t>Sans réponse</t>
        </is>
      </c>
      <c r="K723" s="70" t="n">
        <v>1.2</v>
      </c>
    </row>
    <row r="724">
      <c r="A724" s="65" t="inlineStr">
        <is>
          <t>REL-00723</t>
        </is>
      </c>
      <c r="B724" s="65" t="inlineStr">
        <is>
          <t>DEV-00542</t>
        </is>
      </c>
      <c r="C724" s="66" t="n">
        <v>45145</v>
      </c>
      <c r="D724" s="65" t="inlineStr">
        <is>
          <t>2023-08</t>
        </is>
      </c>
      <c r="E724" s="65" t="inlineStr">
        <is>
          <t>2023-2024</t>
        </is>
      </c>
      <c r="F724" s="67" t="n">
        <v>2</v>
      </c>
      <c r="G724" s="65" t="inlineStr">
        <is>
          <t>Téléphone</t>
        </is>
      </c>
      <c r="H724" s="65" t="inlineStr">
        <is>
          <t>Toulouse</t>
        </is>
      </c>
      <c r="I724" s="65" t="inlineStr">
        <is>
          <t>Julien Fabre</t>
        </is>
      </c>
      <c r="J724" s="65" t="inlineStr">
        <is>
          <t>Négociation en cours</t>
        </is>
      </c>
      <c r="K724" s="70" t="n">
        <v>12</v>
      </c>
    </row>
    <row r="725">
      <c r="A725" s="65" t="inlineStr">
        <is>
          <t>REL-00724</t>
        </is>
      </c>
      <c r="B725" s="65" t="inlineStr">
        <is>
          <t>DEV-00542</t>
        </is>
      </c>
      <c r="C725" s="66" t="n">
        <v>45152</v>
      </c>
      <c r="D725" s="65" t="inlineStr">
        <is>
          <t>2023-08</t>
        </is>
      </c>
      <c r="E725" s="65" t="inlineStr">
        <is>
          <t>2023-2024</t>
        </is>
      </c>
      <c r="F725" s="67" t="n">
        <v>3</v>
      </c>
      <c r="G725" s="65" t="inlineStr">
        <is>
          <t>Téléphone</t>
        </is>
      </c>
      <c r="H725" s="65" t="inlineStr">
        <is>
          <t>Toulouse</t>
        </is>
      </c>
      <c r="I725" s="65" t="inlineStr">
        <is>
          <t>Julien Fabre</t>
        </is>
      </c>
      <c r="J725" s="65" t="inlineStr">
        <is>
          <t>Accord obtenu</t>
        </is>
      </c>
      <c r="K725" s="70" t="n">
        <v>3.7</v>
      </c>
    </row>
    <row r="726">
      <c r="A726" s="65" t="inlineStr">
        <is>
          <t>REL-00725</t>
        </is>
      </c>
      <c r="B726" s="65" t="inlineStr">
        <is>
          <t>DEV-00544</t>
        </is>
      </c>
      <c r="C726" s="66" t="n">
        <v>45140</v>
      </c>
      <c r="D726" s="65" t="inlineStr">
        <is>
          <t>2023-08</t>
        </is>
      </c>
      <c r="E726" s="65" t="inlineStr">
        <is>
          <t>2023-2024</t>
        </is>
      </c>
      <c r="F726" s="67" t="n">
        <v>1</v>
      </c>
      <c r="G726" s="65" t="inlineStr">
        <is>
          <t>Email</t>
        </is>
      </c>
      <c r="H726" s="65" t="inlineStr">
        <is>
          <t>Toulouse</t>
        </is>
      </c>
      <c r="I726" s="65" t="inlineStr">
        <is>
          <t>Julien Fabre</t>
        </is>
      </c>
      <c r="J726" s="65" t="inlineStr">
        <is>
          <t>Sans réponse</t>
        </is>
      </c>
      <c r="K726" s="70" t="n">
        <v>4.4</v>
      </c>
    </row>
    <row r="727">
      <c r="A727" s="65" t="inlineStr">
        <is>
          <t>REL-00726</t>
        </is>
      </c>
      <c r="B727" s="65" t="inlineStr">
        <is>
          <t>DEV-00545</t>
        </is>
      </c>
      <c r="C727" s="66" t="n">
        <v>45145</v>
      </c>
      <c r="D727" s="65" t="inlineStr">
        <is>
          <t>2023-08</t>
        </is>
      </c>
      <c r="E727" s="65" t="inlineStr">
        <is>
          <t>2023-2024</t>
        </is>
      </c>
      <c r="F727" s="67" t="n">
        <v>1</v>
      </c>
      <c r="G727" s="65" t="inlineStr">
        <is>
          <t>Email</t>
        </is>
      </c>
      <c r="H727" s="65" t="inlineStr">
        <is>
          <t>Bordeaux</t>
        </is>
      </c>
      <c r="I727" s="65" t="inlineStr">
        <is>
          <t>Sophie Marchand</t>
        </is>
      </c>
      <c r="J727" s="65" t="inlineStr">
        <is>
          <t>Sans réponse</t>
        </is>
      </c>
      <c r="K727" s="70" t="n">
        <v>4.8</v>
      </c>
    </row>
    <row r="728">
      <c r="A728" s="65" t="inlineStr">
        <is>
          <t>REL-00727</t>
        </is>
      </c>
      <c r="B728" s="65" t="inlineStr">
        <is>
          <t>DEV-00545</t>
        </is>
      </c>
      <c r="C728" s="66" t="n">
        <v>45150</v>
      </c>
      <c r="D728" s="65" t="inlineStr">
        <is>
          <t>2023-08</t>
        </is>
      </c>
      <c r="E728" s="65" t="inlineStr">
        <is>
          <t>2023-2024</t>
        </is>
      </c>
      <c r="F728" s="67" t="n">
        <v>2</v>
      </c>
      <c r="G728" s="65" t="inlineStr">
        <is>
          <t>Email</t>
        </is>
      </c>
      <c r="H728" s="65" t="inlineStr">
        <is>
          <t>Bordeaux</t>
        </is>
      </c>
      <c r="I728" s="65" t="inlineStr">
        <is>
          <t>Sophie Marchand</t>
        </is>
      </c>
      <c r="J728" s="65" t="inlineStr">
        <is>
          <t>Rappel demandé</t>
        </is>
      </c>
      <c r="K728" s="70" t="n">
        <v>2.5</v>
      </c>
    </row>
    <row r="729">
      <c r="A729" s="65" t="inlineStr">
        <is>
          <t>REL-00728</t>
        </is>
      </c>
      <c r="B729" s="65" t="inlineStr">
        <is>
          <t>DEV-00545</t>
        </is>
      </c>
      <c r="C729" s="66" t="n">
        <v>45162</v>
      </c>
      <c r="D729" s="65" t="inlineStr">
        <is>
          <t>2023-08</t>
        </is>
      </c>
      <c r="E729" s="65" t="inlineStr">
        <is>
          <t>2023-2024</t>
        </is>
      </c>
      <c r="F729" s="67" t="n">
        <v>3</v>
      </c>
      <c r="G729" s="65" t="inlineStr">
        <is>
          <t>Email</t>
        </is>
      </c>
      <c r="H729" s="65" t="inlineStr">
        <is>
          <t>Bordeaux</t>
        </is>
      </c>
      <c r="I729" s="65" t="inlineStr">
        <is>
          <t>Sophie Marchand</t>
        </is>
      </c>
      <c r="J729" s="65" t="inlineStr">
        <is>
          <t>Sans réponse</t>
        </is>
      </c>
      <c r="K729" s="70" t="n">
        <v>3.7</v>
      </c>
    </row>
    <row r="730">
      <c r="A730" s="65" t="inlineStr">
        <is>
          <t>REL-00729</t>
        </is>
      </c>
      <c r="B730" s="65" t="inlineStr">
        <is>
          <t>DEV-00545</t>
        </is>
      </c>
      <c r="C730" s="66" t="n">
        <v>45169</v>
      </c>
      <c r="D730" s="65" t="inlineStr">
        <is>
          <t>2023-08</t>
        </is>
      </c>
      <c r="E730" s="65" t="inlineStr">
        <is>
          <t>2023-2024</t>
        </is>
      </c>
      <c r="F730" s="67" t="n">
        <v>4</v>
      </c>
      <c r="G730" s="65" t="inlineStr">
        <is>
          <t>Téléphone</t>
        </is>
      </c>
      <c r="H730" s="65" t="inlineStr">
        <is>
          <t>Bordeaux</t>
        </is>
      </c>
      <c r="I730" s="65" t="inlineStr">
        <is>
          <t>Sophie Marchand</t>
        </is>
      </c>
      <c r="J730" s="65" t="inlineStr">
        <is>
          <t>Refus signifié</t>
        </is>
      </c>
      <c r="K730" s="70" t="n">
        <v>8.1</v>
      </c>
    </row>
    <row r="731">
      <c r="A731" s="65" t="inlineStr">
        <is>
          <t>REL-00730</t>
        </is>
      </c>
      <c r="B731" s="65" t="inlineStr">
        <is>
          <t>DEV-00546</t>
        </is>
      </c>
      <c r="C731" s="66" t="n">
        <v>45141</v>
      </c>
      <c r="D731" s="65" t="inlineStr">
        <is>
          <t>2023-08</t>
        </is>
      </c>
      <c r="E731" s="65" t="inlineStr">
        <is>
          <t>2023-2024</t>
        </is>
      </c>
      <c r="F731" s="67" t="n">
        <v>1</v>
      </c>
      <c r="G731" s="65" t="inlineStr">
        <is>
          <t>Téléphone</t>
        </is>
      </c>
      <c r="H731" s="65" t="inlineStr">
        <is>
          <t>Toulouse</t>
        </is>
      </c>
      <c r="I731" s="65" t="inlineStr">
        <is>
          <t>Julien Fabre</t>
        </is>
      </c>
      <c r="J731" s="65" t="inlineStr">
        <is>
          <t>Négociation en cours</t>
        </is>
      </c>
      <c r="K731" s="70" t="n">
        <v>3.7</v>
      </c>
    </row>
    <row r="732">
      <c r="A732" s="65" t="inlineStr">
        <is>
          <t>REL-00731</t>
        </is>
      </c>
      <c r="B732" s="65" t="inlineStr">
        <is>
          <t>DEV-00546</t>
        </is>
      </c>
      <c r="C732" s="66" t="n">
        <v>45151</v>
      </c>
      <c r="D732" s="65" t="inlineStr">
        <is>
          <t>2023-08</t>
        </is>
      </c>
      <c r="E732" s="65" t="inlineStr">
        <is>
          <t>2023-2024</t>
        </is>
      </c>
      <c r="F732" s="67" t="n">
        <v>2</v>
      </c>
      <c r="G732" s="65" t="inlineStr">
        <is>
          <t>Email</t>
        </is>
      </c>
      <c r="H732" s="65" t="inlineStr">
        <is>
          <t>Toulouse</t>
        </is>
      </c>
      <c r="I732" s="65" t="inlineStr">
        <is>
          <t>Julien Fabre</t>
        </is>
      </c>
      <c r="J732" s="65" t="inlineStr">
        <is>
          <t>Accord obtenu</t>
        </is>
      </c>
      <c r="K732" s="70" t="n">
        <v>1.6</v>
      </c>
    </row>
    <row r="733">
      <c r="A733" s="65" t="inlineStr">
        <is>
          <t>REL-00732</t>
        </is>
      </c>
      <c r="B733" s="65" t="inlineStr">
        <is>
          <t>DEV-00547</t>
        </is>
      </c>
      <c r="C733" s="66" t="n">
        <v>45142</v>
      </c>
      <c r="D733" s="65" t="inlineStr">
        <is>
          <t>2023-08</t>
        </is>
      </c>
      <c r="E733" s="65" t="inlineStr">
        <is>
          <t>2023-2024</t>
        </is>
      </c>
      <c r="F733" s="67" t="n">
        <v>1</v>
      </c>
      <c r="G733" s="65" t="inlineStr">
        <is>
          <t>Email</t>
        </is>
      </c>
      <c r="H733" s="65" t="inlineStr">
        <is>
          <t>Toulouse</t>
        </is>
      </c>
      <c r="I733" s="65" t="inlineStr">
        <is>
          <t>Julien Fabre</t>
        </is>
      </c>
      <c r="J733" s="65" t="inlineStr">
        <is>
          <t>Injoignable</t>
        </is>
      </c>
      <c r="K733" s="70" t="n">
        <v>1.9</v>
      </c>
    </row>
    <row r="734">
      <c r="A734" s="65" t="inlineStr">
        <is>
          <t>REL-00733</t>
        </is>
      </c>
      <c r="B734" s="65" t="inlineStr">
        <is>
          <t>DEV-00548</t>
        </is>
      </c>
      <c r="C734" s="66" t="n">
        <v>45141</v>
      </c>
      <c r="D734" s="65" t="inlineStr">
        <is>
          <t>2023-08</t>
        </is>
      </c>
      <c r="E734" s="65" t="inlineStr">
        <is>
          <t>2023-2024</t>
        </is>
      </c>
      <c r="F734" s="67" t="n">
        <v>1</v>
      </c>
      <c r="G734" s="65" t="inlineStr">
        <is>
          <t>Téléphone</t>
        </is>
      </c>
      <c r="H734" s="65" t="inlineStr">
        <is>
          <t>Bordeaux</t>
        </is>
      </c>
      <c r="I734" s="65" t="inlineStr">
        <is>
          <t>Sophie Marchand</t>
        </is>
      </c>
      <c r="J734" s="65" t="inlineStr">
        <is>
          <t>Rappel demandé</t>
        </is>
      </c>
      <c r="K734" s="70" t="n">
        <v>3.9</v>
      </c>
    </row>
    <row r="735">
      <c r="A735" s="65" t="inlineStr">
        <is>
          <t>REL-00734</t>
        </is>
      </c>
      <c r="B735" s="65" t="inlineStr">
        <is>
          <t>DEV-00548</t>
        </is>
      </c>
      <c r="C735" s="66" t="n">
        <v>45151</v>
      </c>
      <c r="D735" s="65" t="inlineStr">
        <is>
          <t>2023-08</t>
        </is>
      </c>
      <c r="E735" s="65" t="inlineStr">
        <is>
          <t>2023-2024</t>
        </is>
      </c>
      <c r="F735" s="67" t="n">
        <v>2</v>
      </c>
      <c r="G735" s="65" t="inlineStr">
        <is>
          <t>SMS</t>
        </is>
      </c>
      <c r="H735" s="65" t="inlineStr">
        <is>
          <t>Bordeaux</t>
        </is>
      </c>
      <c r="I735" s="65" t="inlineStr">
        <is>
          <t>Sophie Marchand</t>
        </is>
      </c>
      <c r="J735" s="65" t="inlineStr">
        <is>
          <t>Sans réponse</t>
        </is>
      </c>
      <c r="K735" s="70" t="n">
        <v>4.7</v>
      </c>
    </row>
    <row r="736">
      <c r="A736" s="65" t="inlineStr">
        <is>
          <t>REL-00735</t>
        </is>
      </c>
      <c r="B736" s="65" t="inlineStr">
        <is>
          <t>DEV-00549</t>
        </is>
      </c>
      <c r="C736" s="66" t="n">
        <v>45144</v>
      </c>
      <c r="D736" s="65" t="inlineStr">
        <is>
          <t>2023-08</t>
        </is>
      </c>
      <c r="E736" s="65" t="inlineStr">
        <is>
          <t>2023-2024</t>
        </is>
      </c>
      <c r="F736" s="67" t="n">
        <v>1</v>
      </c>
      <c r="G736" s="65" t="inlineStr">
        <is>
          <t>Email</t>
        </is>
      </c>
      <c r="H736" s="65" t="inlineStr">
        <is>
          <t>Bordeaux</t>
        </is>
      </c>
      <c r="I736" s="65" t="inlineStr">
        <is>
          <t>Karim Belkacem</t>
        </is>
      </c>
      <c r="J736" s="65" t="inlineStr">
        <is>
          <t>Sans réponse</t>
        </is>
      </c>
      <c r="K736" s="70" t="n">
        <v>1.1</v>
      </c>
    </row>
    <row r="737">
      <c r="A737" s="65" t="inlineStr">
        <is>
          <t>REL-00736</t>
        </is>
      </c>
      <c r="B737" s="65" t="inlineStr">
        <is>
          <t>DEV-00551</t>
        </is>
      </c>
      <c r="C737" s="66" t="n">
        <v>45146</v>
      </c>
      <c r="D737" s="65" t="inlineStr">
        <is>
          <t>2023-08</t>
        </is>
      </c>
      <c r="E737" s="65" t="inlineStr">
        <is>
          <t>2023-2024</t>
        </is>
      </c>
      <c r="F737" s="67" t="n">
        <v>1</v>
      </c>
      <c r="G737" s="65" t="inlineStr">
        <is>
          <t>Téléphone</t>
        </is>
      </c>
      <c r="H737" s="65" t="inlineStr">
        <is>
          <t>Toulouse</t>
        </is>
      </c>
      <c r="I737" s="65" t="inlineStr">
        <is>
          <t>Julien Fabre</t>
        </is>
      </c>
      <c r="J737" s="65" t="inlineStr">
        <is>
          <t>Accord obtenu</t>
        </is>
      </c>
      <c r="K737" s="70" t="n">
        <v>8.9</v>
      </c>
    </row>
    <row r="738">
      <c r="A738" s="65" t="inlineStr">
        <is>
          <t>REL-00737</t>
        </is>
      </c>
      <c r="B738" s="65" t="inlineStr">
        <is>
          <t>DEV-00552</t>
        </is>
      </c>
      <c r="C738" s="66" t="n">
        <v>45146</v>
      </c>
      <c r="D738" s="65" t="inlineStr">
        <is>
          <t>2023-08</t>
        </is>
      </c>
      <c r="E738" s="65" t="inlineStr">
        <is>
          <t>2023-2024</t>
        </is>
      </c>
      <c r="F738" s="67" t="n">
        <v>1</v>
      </c>
      <c r="G738" s="65" t="inlineStr">
        <is>
          <t>SMS</t>
        </is>
      </c>
      <c r="H738" s="65" t="inlineStr">
        <is>
          <t>Bordeaux</t>
        </is>
      </c>
      <c r="I738" s="65" t="inlineStr">
        <is>
          <t>Sophie Marchand</t>
        </is>
      </c>
      <c r="J738" s="65" t="inlineStr">
        <is>
          <t>Sans réponse</t>
        </is>
      </c>
      <c r="K738" s="70" t="n">
        <v>3.2</v>
      </c>
    </row>
    <row r="739">
      <c r="A739" s="65" t="inlineStr">
        <is>
          <t>REL-00738</t>
        </is>
      </c>
      <c r="B739" s="65" t="inlineStr">
        <is>
          <t>DEV-00552</t>
        </is>
      </c>
      <c r="C739" s="66" t="n">
        <v>45151</v>
      </c>
      <c r="D739" s="65" t="inlineStr">
        <is>
          <t>2023-08</t>
        </is>
      </c>
      <c r="E739" s="65" t="inlineStr">
        <is>
          <t>2023-2024</t>
        </is>
      </c>
      <c r="F739" s="67" t="n">
        <v>2</v>
      </c>
      <c r="G739" s="65" t="inlineStr">
        <is>
          <t>Email</t>
        </is>
      </c>
      <c r="H739" s="65" t="inlineStr">
        <is>
          <t>Bordeaux</t>
        </is>
      </c>
      <c r="I739" s="65" t="inlineStr">
        <is>
          <t>Sophie Marchand</t>
        </is>
      </c>
      <c r="J739" s="65" t="inlineStr">
        <is>
          <t>Rappel demandé</t>
        </is>
      </c>
      <c r="K739" s="70" t="n">
        <v>3.1</v>
      </c>
    </row>
    <row r="740">
      <c r="A740" s="65" t="inlineStr">
        <is>
          <t>REL-00739</t>
        </is>
      </c>
      <c r="B740" s="65" t="inlineStr">
        <is>
          <t>DEV-00552</t>
        </is>
      </c>
      <c r="C740" s="66" t="n">
        <v>45157</v>
      </c>
      <c r="D740" s="65" t="inlineStr">
        <is>
          <t>2023-08</t>
        </is>
      </c>
      <c r="E740" s="65" t="inlineStr">
        <is>
          <t>2023-2024</t>
        </is>
      </c>
      <c r="F740" s="67" t="n">
        <v>3</v>
      </c>
      <c r="G740" s="65" t="inlineStr">
        <is>
          <t>Email</t>
        </is>
      </c>
      <c r="H740" s="65" t="inlineStr">
        <is>
          <t>Bordeaux</t>
        </is>
      </c>
      <c r="I740" s="65" t="inlineStr">
        <is>
          <t>Sophie Marchand</t>
        </is>
      </c>
      <c r="J740" s="65" t="inlineStr">
        <is>
          <t>Négociation en cours</t>
        </is>
      </c>
      <c r="K740" s="70" t="n">
        <v>3.1</v>
      </c>
    </row>
    <row r="741">
      <c r="A741" s="65" t="inlineStr">
        <is>
          <t>REL-00740</t>
        </is>
      </c>
      <c r="B741" s="65" t="inlineStr">
        <is>
          <t>DEV-00552</t>
        </is>
      </c>
      <c r="C741" s="66" t="n">
        <v>45164</v>
      </c>
      <c r="D741" s="65" t="inlineStr">
        <is>
          <t>2023-08</t>
        </is>
      </c>
      <c r="E741" s="65" t="inlineStr">
        <is>
          <t>2023-2024</t>
        </is>
      </c>
      <c r="F741" s="67" t="n">
        <v>4</v>
      </c>
      <c r="G741" s="65" t="inlineStr">
        <is>
          <t>SMS</t>
        </is>
      </c>
      <c r="H741" s="65" t="inlineStr">
        <is>
          <t>Bordeaux</t>
        </is>
      </c>
      <c r="I741" s="65" t="inlineStr">
        <is>
          <t>Sophie Marchand</t>
        </is>
      </c>
      <c r="J741" s="65" t="inlineStr">
        <is>
          <t>Refus signifié</t>
        </is>
      </c>
      <c r="K741" s="70" t="n">
        <v>1.9</v>
      </c>
    </row>
    <row r="742">
      <c r="A742" s="65" t="inlineStr">
        <is>
          <t>REL-00741</t>
        </is>
      </c>
      <c r="B742" s="65" t="inlineStr">
        <is>
          <t>DEV-00554</t>
        </is>
      </c>
      <c r="C742" s="66" t="n">
        <v>45144</v>
      </c>
      <c r="D742" s="65" t="inlineStr">
        <is>
          <t>2023-08</t>
        </is>
      </c>
      <c r="E742" s="65" t="inlineStr">
        <is>
          <t>2023-2024</t>
        </is>
      </c>
      <c r="F742" s="67" t="n">
        <v>1</v>
      </c>
      <c r="G742" s="65" t="inlineStr">
        <is>
          <t>Téléphone</t>
        </is>
      </c>
      <c r="H742" s="65" t="inlineStr">
        <is>
          <t>Toulouse</t>
        </is>
      </c>
      <c r="I742" s="65" t="inlineStr">
        <is>
          <t>Julien Fabre</t>
        </is>
      </c>
      <c r="J742" s="65" t="inlineStr">
        <is>
          <t>Sans réponse</t>
        </is>
      </c>
      <c r="K742" s="70" t="n">
        <v>11.8</v>
      </c>
    </row>
    <row r="743">
      <c r="A743" s="65" t="inlineStr">
        <is>
          <t>REL-00742</t>
        </is>
      </c>
      <c r="B743" s="65" t="inlineStr">
        <is>
          <t>DEV-00555</t>
        </is>
      </c>
      <c r="C743" s="66" t="n">
        <v>45142</v>
      </c>
      <c r="D743" s="65" t="inlineStr">
        <is>
          <t>2023-08</t>
        </is>
      </c>
      <c r="E743" s="65" t="inlineStr">
        <is>
          <t>2023-2024</t>
        </is>
      </c>
      <c r="F743" s="67" t="n">
        <v>1</v>
      </c>
      <c r="G743" s="65" t="inlineStr">
        <is>
          <t>SMS</t>
        </is>
      </c>
      <c r="H743" s="65" t="inlineStr">
        <is>
          <t>Bordeaux</t>
        </is>
      </c>
      <c r="I743" s="65" t="inlineStr">
        <is>
          <t>Karim Belkacem</t>
        </is>
      </c>
      <c r="J743" s="65" t="inlineStr">
        <is>
          <t>Accord obtenu</t>
        </is>
      </c>
      <c r="K743" s="70" t="n">
        <v>1.9</v>
      </c>
    </row>
    <row r="744">
      <c r="A744" s="65" t="inlineStr">
        <is>
          <t>REL-00743</t>
        </is>
      </c>
      <c r="B744" s="65" t="inlineStr">
        <is>
          <t>DEV-00557</t>
        </is>
      </c>
      <c r="C744" s="66" t="n">
        <v>45150</v>
      </c>
      <c r="D744" s="65" t="inlineStr">
        <is>
          <t>2023-08</t>
        </is>
      </c>
      <c r="E744" s="65" t="inlineStr">
        <is>
          <t>2023-2024</t>
        </is>
      </c>
      <c r="F744" s="67" t="n">
        <v>1</v>
      </c>
      <c r="G744" s="65" t="inlineStr">
        <is>
          <t>Email</t>
        </is>
      </c>
      <c r="H744" s="65" t="inlineStr">
        <is>
          <t>Bordeaux</t>
        </is>
      </c>
      <c r="I744" s="65" t="inlineStr">
        <is>
          <t>Karim Belkacem</t>
        </is>
      </c>
      <c r="J744" s="65" t="inlineStr">
        <is>
          <t>Négociation en cours</t>
        </is>
      </c>
      <c r="K744" s="70" t="n">
        <v>1.1</v>
      </c>
    </row>
    <row r="745">
      <c r="A745" s="65" t="inlineStr">
        <is>
          <t>REL-00744</t>
        </is>
      </c>
      <c r="B745" s="65" t="inlineStr">
        <is>
          <t>DEV-00558</t>
        </is>
      </c>
      <c r="C745" s="66" t="n">
        <v>45146</v>
      </c>
      <c r="D745" s="65" t="inlineStr">
        <is>
          <t>2023-08</t>
        </is>
      </c>
      <c r="E745" s="65" t="inlineStr">
        <is>
          <t>2023-2024</t>
        </is>
      </c>
      <c r="F745" s="67" t="n">
        <v>1</v>
      </c>
      <c r="G745" s="65" t="inlineStr">
        <is>
          <t>Téléphone</t>
        </is>
      </c>
      <c r="H745" s="65" t="inlineStr">
        <is>
          <t>Bordeaux</t>
        </is>
      </c>
      <c r="I745" s="65" t="inlineStr">
        <is>
          <t>Sophie Marchand</t>
        </is>
      </c>
      <c r="J745" s="65" t="inlineStr">
        <is>
          <t>Refus signifié</t>
        </is>
      </c>
      <c r="K745" s="70" t="n">
        <v>2.5</v>
      </c>
    </row>
    <row r="746">
      <c r="A746" s="65" t="inlineStr">
        <is>
          <t>REL-00745</t>
        </is>
      </c>
      <c r="B746" s="65" t="inlineStr">
        <is>
          <t>DEV-00559</t>
        </is>
      </c>
      <c r="C746" s="66" t="n">
        <v>45146</v>
      </c>
      <c r="D746" s="65" t="inlineStr">
        <is>
          <t>2023-08</t>
        </is>
      </c>
      <c r="E746" s="65" t="inlineStr">
        <is>
          <t>2023-2024</t>
        </is>
      </c>
      <c r="F746" s="67" t="n">
        <v>1</v>
      </c>
      <c r="G746" s="65" t="inlineStr">
        <is>
          <t>Email</t>
        </is>
      </c>
      <c r="H746" s="65" t="inlineStr">
        <is>
          <t>Toulouse</t>
        </is>
      </c>
      <c r="I746" s="65" t="inlineStr">
        <is>
          <t>Julien Fabre</t>
        </is>
      </c>
      <c r="J746" s="65" t="inlineStr">
        <is>
          <t>Sans réponse</t>
        </is>
      </c>
      <c r="K746" s="70" t="n">
        <v>2.8</v>
      </c>
    </row>
    <row r="747">
      <c r="A747" s="65" t="inlineStr">
        <is>
          <t>REL-00746</t>
        </is>
      </c>
      <c r="B747" s="65" t="inlineStr">
        <is>
          <t>DEV-00560</t>
        </is>
      </c>
      <c r="C747" s="66" t="n">
        <v>45143</v>
      </c>
      <c r="D747" s="65" t="inlineStr">
        <is>
          <t>2023-08</t>
        </is>
      </c>
      <c r="E747" s="65" t="inlineStr">
        <is>
          <t>2023-2024</t>
        </is>
      </c>
      <c r="F747" s="67" t="n">
        <v>1</v>
      </c>
      <c r="G747" s="65" t="inlineStr">
        <is>
          <t>SMS</t>
        </is>
      </c>
      <c r="H747" s="65" t="inlineStr">
        <is>
          <t>Bordeaux</t>
        </is>
      </c>
      <c r="I747" s="65" t="inlineStr">
        <is>
          <t>Karim Belkacem</t>
        </is>
      </c>
      <c r="J747" s="65" t="inlineStr">
        <is>
          <t>Sans réponse</t>
        </is>
      </c>
      <c r="K747" s="70" t="n">
        <v>3.3</v>
      </c>
    </row>
    <row r="748">
      <c r="A748" s="65" t="inlineStr">
        <is>
          <t>REL-00747</t>
        </is>
      </c>
      <c r="B748" s="65" t="inlineStr">
        <is>
          <t>DEV-00560</t>
        </is>
      </c>
      <c r="C748" s="66" t="n">
        <v>45149</v>
      </c>
      <c r="D748" s="65" t="inlineStr">
        <is>
          <t>2023-08</t>
        </is>
      </c>
      <c r="E748" s="65" t="inlineStr">
        <is>
          <t>2023-2024</t>
        </is>
      </c>
      <c r="F748" s="67" t="n">
        <v>2</v>
      </c>
      <c r="G748" s="65" t="inlineStr">
        <is>
          <t>Téléphone</t>
        </is>
      </c>
      <c r="H748" s="65" t="inlineStr">
        <is>
          <t>Bordeaux</t>
        </is>
      </c>
      <c r="I748" s="65" t="inlineStr">
        <is>
          <t>Karim Belkacem</t>
        </is>
      </c>
      <c r="J748" s="65" t="inlineStr">
        <is>
          <t>Refus signifié</t>
        </is>
      </c>
      <c r="K748" s="70" t="n">
        <v>6.4</v>
      </c>
    </row>
    <row r="749">
      <c r="A749" s="65" t="inlineStr">
        <is>
          <t>REL-00748</t>
        </is>
      </c>
      <c r="B749" s="65" t="inlineStr">
        <is>
          <t>DEV-00562</t>
        </is>
      </c>
      <c r="C749" s="66" t="n">
        <v>45152</v>
      </c>
      <c r="D749" s="65" t="inlineStr">
        <is>
          <t>2023-08</t>
        </is>
      </c>
      <c r="E749" s="65" t="inlineStr">
        <is>
          <t>2023-2024</t>
        </is>
      </c>
      <c r="F749" s="67" t="n">
        <v>1</v>
      </c>
      <c r="G749" s="65" t="inlineStr">
        <is>
          <t>SMS</t>
        </is>
      </c>
      <c r="H749" s="65" t="inlineStr">
        <is>
          <t>Bordeaux</t>
        </is>
      </c>
      <c r="I749" s="65" t="inlineStr">
        <is>
          <t>Karim Belkacem</t>
        </is>
      </c>
      <c r="J749" s="65" t="inlineStr">
        <is>
          <t>Sans réponse</t>
        </is>
      </c>
      <c r="K749" s="70" t="n">
        <v>4.2</v>
      </c>
    </row>
    <row r="750">
      <c r="A750" s="65" t="inlineStr">
        <is>
          <t>REL-00749</t>
        </is>
      </c>
      <c r="B750" s="65" t="inlineStr">
        <is>
          <t>DEV-00562</t>
        </is>
      </c>
      <c r="C750" s="66" t="n">
        <v>45166</v>
      </c>
      <c r="D750" s="65" t="inlineStr">
        <is>
          <t>2023-08</t>
        </is>
      </c>
      <c r="E750" s="65" t="inlineStr">
        <is>
          <t>2023-2024</t>
        </is>
      </c>
      <c r="F750" s="67" t="n">
        <v>2</v>
      </c>
      <c r="G750" s="65" t="inlineStr">
        <is>
          <t>Téléphone</t>
        </is>
      </c>
      <c r="H750" s="65" t="inlineStr">
        <is>
          <t>Bordeaux</t>
        </is>
      </c>
      <c r="I750" s="65" t="inlineStr">
        <is>
          <t>Karim Belkacem</t>
        </is>
      </c>
      <c r="J750" s="65" t="inlineStr">
        <is>
          <t>Injoignable</t>
        </is>
      </c>
      <c r="K750" s="70" t="n">
        <v>2.1</v>
      </c>
    </row>
    <row r="751">
      <c r="A751" s="65" t="inlineStr">
        <is>
          <t>REL-00750</t>
        </is>
      </c>
      <c r="B751" s="65" t="inlineStr">
        <is>
          <t>DEV-00562</t>
        </is>
      </c>
      <c r="C751" s="66" t="n">
        <v>45173</v>
      </c>
      <c r="D751" s="65" t="inlineStr">
        <is>
          <t>2023-09</t>
        </is>
      </c>
      <c r="E751" s="65" t="inlineStr">
        <is>
          <t>2023-2024</t>
        </is>
      </c>
      <c r="F751" s="67" t="n">
        <v>3</v>
      </c>
      <c r="G751" s="65" t="inlineStr">
        <is>
          <t>Email</t>
        </is>
      </c>
      <c r="H751" s="65" t="inlineStr">
        <is>
          <t>Bordeaux</t>
        </is>
      </c>
      <c r="I751" s="65" t="inlineStr">
        <is>
          <t>Karim Belkacem</t>
        </is>
      </c>
      <c r="J751" s="65" t="inlineStr">
        <is>
          <t>Sans réponse</t>
        </is>
      </c>
      <c r="K751" s="70" t="n">
        <v>1.7</v>
      </c>
    </row>
    <row r="752">
      <c r="A752" s="65" t="inlineStr">
        <is>
          <t>REL-00751</t>
        </is>
      </c>
      <c r="B752" s="65" t="inlineStr">
        <is>
          <t>DEV-00563</t>
        </is>
      </c>
      <c r="C752" s="66" t="n">
        <v>45153</v>
      </c>
      <c r="D752" s="65" t="inlineStr">
        <is>
          <t>2023-08</t>
        </is>
      </c>
      <c r="E752" s="65" t="inlineStr">
        <is>
          <t>2023-2024</t>
        </is>
      </c>
      <c r="F752" s="67" t="n">
        <v>1</v>
      </c>
      <c r="G752" s="65" t="inlineStr">
        <is>
          <t>Téléphone</t>
        </is>
      </c>
      <c r="H752" s="65" t="inlineStr">
        <is>
          <t>Toulouse</t>
        </is>
      </c>
      <c r="I752" s="65" t="inlineStr">
        <is>
          <t>Julien Fabre</t>
        </is>
      </c>
      <c r="J752" s="65" t="inlineStr">
        <is>
          <t>Refus signifié</t>
        </is>
      </c>
      <c r="K752" s="70" t="n">
        <v>5.2</v>
      </c>
    </row>
    <row r="753">
      <c r="A753" s="65" t="inlineStr">
        <is>
          <t>REL-00752</t>
        </is>
      </c>
      <c r="B753" s="65" t="inlineStr">
        <is>
          <t>DEV-00564</t>
        </is>
      </c>
      <c r="C753" s="66" t="n">
        <v>45157</v>
      </c>
      <c r="D753" s="65" t="inlineStr">
        <is>
          <t>2023-08</t>
        </is>
      </c>
      <c r="E753" s="65" t="inlineStr">
        <is>
          <t>2023-2024</t>
        </is>
      </c>
      <c r="F753" s="67" t="n">
        <v>1</v>
      </c>
      <c r="G753" s="65" t="inlineStr">
        <is>
          <t>Email</t>
        </is>
      </c>
      <c r="H753" s="65" t="inlineStr">
        <is>
          <t>Toulouse</t>
        </is>
      </c>
      <c r="I753" s="65" t="inlineStr">
        <is>
          <t>Julien Fabre</t>
        </is>
      </c>
      <c r="J753" s="65" t="inlineStr">
        <is>
          <t>Rappel demandé</t>
        </is>
      </c>
      <c r="K753" s="70" t="n">
        <v>4.7</v>
      </c>
    </row>
    <row r="754">
      <c r="A754" s="65" t="inlineStr">
        <is>
          <t>REL-00753</t>
        </is>
      </c>
      <c r="B754" s="65" t="inlineStr">
        <is>
          <t>DEV-00565</t>
        </is>
      </c>
      <c r="C754" s="66" t="n">
        <v>45149</v>
      </c>
      <c r="D754" s="65" t="inlineStr">
        <is>
          <t>2023-08</t>
        </is>
      </c>
      <c r="E754" s="65" t="inlineStr">
        <is>
          <t>2023-2024</t>
        </is>
      </c>
      <c r="F754" s="67" t="n">
        <v>1</v>
      </c>
      <c r="G754" s="65" t="inlineStr">
        <is>
          <t>Email</t>
        </is>
      </c>
      <c r="H754" s="65" t="inlineStr">
        <is>
          <t>Bordeaux</t>
        </is>
      </c>
      <c r="I754" s="65" t="inlineStr">
        <is>
          <t>Sophie Marchand</t>
        </is>
      </c>
      <c r="J754" s="65" t="inlineStr">
        <is>
          <t>Injoignable</t>
        </is>
      </c>
      <c r="K754" s="70" t="n">
        <v>1</v>
      </c>
    </row>
    <row r="755">
      <c r="A755" s="65" t="inlineStr">
        <is>
          <t>REL-00754</t>
        </is>
      </c>
      <c r="B755" s="65" t="inlineStr">
        <is>
          <t>DEV-00565</t>
        </is>
      </c>
      <c r="C755" s="66" t="n">
        <v>45162</v>
      </c>
      <c r="D755" s="65" t="inlineStr">
        <is>
          <t>2023-08</t>
        </is>
      </c>
      <c r="E755" s="65" t="inlineStr">
        <is>
          <t>2023-2024</t>
        </is>
      </c>
      <c r="F755" s="67" t="n">
        <v>2</v>
      </c>
      <c r="G755" s="65" t="inlineStr">
        <is>
          <t>Email</t>
        </is>
      </c>
      <c r="H755" s="65" t="inlineStr">
        <is>
          <t>Bordeaux</t>
        </is>
      </c>
      <c r="I755" s="65" t="inlineStr">
        <is>
          <t>Sophie Marchand</t>
        </is>
      </c>
      <c r="J755" s="65" t="inlineStr">
        <is>
          <t>Négociation en cours</t>
        </is>
      </c>
      <c r="K755" s="70" t="n">
        <v>3.3</v>
      </c>
    </row>
    <row r="756">
      <c r="A756" s="65" t="inlineStr">
        <is>
          <t>REL-00755</t>
        </is>
      </c>
      <c r="B756" s="65" t="inlineStr">
        <is>
          <t>DEV-00565</t>
        </is>
      </c>
      <c r="C756" s="66" t="n">
        <v>45168</v>
      </c>
      <c r="D756" s="65" t="inlineStr">
        <is>
          <t>2023-08</t>
        </is>
      </c>
      <c r="E756" s="65" t="inlineStr">
        <is>
          <t>2023-2024</t>
        </is>
      </c>
      <c r="F756" s="67" t="n">
        <v>3</v>
      </c>
      <c r="G756" s="65" t="inlineStr">
        <is>
          <t>Téléphone</t>
        </is>
      </c>
      <c r="H756" s="65" t="inlineStr">
        <is>
          <t>Bordeaux</t>
        </is>
      </c>
      <c r="I756" s="65" t="inlineStr">
        <is>
          <t>Sophie Marchand</t>
        </is>
      </c>
      <c r="J756" s="65" t="inlineStr">
        <is>
          <t>Injoignable</t>
        </is>
      </c>
      <c r="K756" s="70" t="n">
        <v>13.1</v>
      </c>
    </row>
    <row r="757">
      <c r="A757" s="65" t="inlineStr">
        <is>
          <t>REL-00756</t>
        </is>
      </c>
      <c r="B757" s="65" t="inlineStr">
        <is>
          <t>DEV-00566</t>
        </is>
      </c>
      <c r="C757" s="66" t="n">
        <v>45154</v>
      </c>
      <c r="D757" s="65" t="inlineStr">
        <is>
          <t>2023-08</t>
        </is>
      </c>
      <c r="E757" s="65" t="inlineStr">
        <is>
          <t>2023-2024</t>
        </is>
      </c>
      <c r="F757" s="67" t="n">
        <v>1</v>
      </c>
      <c r="G757" s="65" t="inlineStr">
        <is>
          <t>Téléphone</t>
        </is>
      </c>
      <c r="H757" s="65" t="inlineStr">
        <is>
          <t>Bordeaux</t>
        </is>
      </c>
      <c r="I757" s="65" t="inlineStr">
        <is>
          <t>Sophie Marchand</t>
        </is>
      </c>
      <c r="J757" s="65" t="inlineStr">
        <is>
          <t>Sans réponse</t>
        </is>
      </c>
      <c r="K757" s="70" t="n">
        <v>11.2</v>
      </c>
    </row>
    <row r="758">
      <c r="A758" s="65" t="inlineStr">
        <is>
          <t>REL-00757</t>
        </is>
      </c>
      <c r="B758" s="65" t="inlineStr">
        <is>
          <t>DEV-00568</t>
        </is>
      </c>
      <c r="C758" s="66" t="n">
        <v>45149</v>
      </c>
      <c r="D758" s="65" t="inlineStr">
        <is>
          <t>2023-08</t>
        </is>
      </c>
      <c r="E758" s="65" t="inlineStr">
        <is>
          <t>2023-2024</t>
        </is>
      </c>
      <c r="F758" s="67" t="n">
        <v>1</v>
      </c>
      <c r="G758" s="65" t="inlineStr">
        <is>
          <t>Email</t>
        </is>
      </c>
      <c r="H758" s="65" t="inlineStr">
        <is>
          <t>Bordeaux</t>
        </is>
      </c>
      <c r="I758" s="65" t="inlineStr">
        <is>
          <t>Karim Belkacem</t>
        </is>
      </c>
      <c r="J758" s="65" t="inlineStr">
        <is>
          <t>Accord obtenu</t>
        </is>
      </c>
      <c r="K758" s="70" t="n">
        <v>4.2</v>
      </c>
    </row>
    <row r="759">
      <c r="A759" s="65" t="inlineStr">
        <is>
          <t>REL-00758</t>
        </is>
      </c>
      <c r="B759" s="65" t="inlineStr">
        <is>
          <t>DEV-00569</t>
        </is>
      </c>
      <c r="C759" s="66" t="n">
        <v>45160</v>
      </c>
      <c r="D759" s="65" t="inlineStr">
        <is>
          <t>2023-08</t>
        </is>
      </c>
      <c r="E759" s="65" t="inlineStr">
        <is>
          <t>2023-2024</t>
        </is>
      </c>
      <c r="F759" s="67" t="n">
        <v>1</v>
      </c>
      <c r="G759" s="65" t="inlineStr">
        <is>
          <t>Email</t>
        </is>
      </c>
      <c r="H759" s="65" t="inlineStr">
        <is>
          <t>Toulouse</t>
        </is>
      </c>
      <c r="I759" s="65" t="inlineStr">
        <is>
          <t>Julien Fabre</t>
        </is>
      </c>
      <c r="J759" s="65" t="inlineStr">
        <is>
          <t>Injoignable</t>
        </is>
      </c>
      <c r="K759" s="70" t="n">
        <v>3.9</v>
      </c>
    </row>
    <row r="760">
      <c r="A760" s="65" t="inlineStr">
        <is>
          <t>REL-00759</t>
        </is>
      </c>
      <c r="B760" s="65" t="inlineStr">
        <is>
          <t>DEV-00572</t>
        </is>
      </c>
      <c r="C760" s="66" t="n">
        <v>45153</v>
      </c>
      <c r="D760" s="65" t="inlineStr">
        <is>
          <t>2023-08</t>
        </is>
      </c>
      <c r="E760" s="65" t="inlineStr">
        <is>
          <t>2023-2024</t>
        </is>
      </c>
      <c r="F760" s="67" t="n">
        <v>1</v>
      </c>
      <c r="G760" s="65" t="inlineStr">
        <is>
          <t>Email</t>
        </is>
      </c>
      <c r="H760" s="65" t="inlineStr">
        <is>
          <t>Toulouse</t>
        </is>
      </c>
      <c r="I760" s="65" t="inlineStr">
        <is>
          <t>Julien Fabre</t>
        </is>
      </c>
      <c r="J760" s="65" t="inlineStr">
        <is>
          <t>Accord obtenu</t>
        </is>
      </c>
      <c r="K760" s="70" t="n">
        <v>3.6</v>
      </c>
    </row>
    <row r="761">
      <c r="A761" s="65" t="inlineStr">
        <is>
          <t>REL-00760</t>
        </is>
      </c>
      <c r="B761" s="65" t="inlineStr">
        <is>
          <t>DEV-00573</t>
        </is>
      </c>
      <c r="C761" s="66" t="n">
        <v>45158</v>
      </c>
      <c r="D761" s="65" t="inlineStr">
        <is>
          <t>2023-08</t>
        </is>
      </c>
      <c r="E761" s="65" t="inlineStr">
        <is>
          <t>2023-2024</t>
        </is>
      </c>
      <c r="F761" s="67" t="n">
        <v>1</v>
      </c>
      <c r="G761" s="65" t="inlineStr">
        <is>
          <t>SMS</t>
        </is>
      </c>
      <c r="H761" s="65" t="inlineStr">
        <is>
          <t>Bordeaux</t>
        </is>
      </c>
      <c r="I761" s="65" t="inlineStr">
        <is>
          <t>Sophie Marchand</t>
        </is>
      </c>
      <c r="J761" s="65" t="inlineStr">
        <is>
          <t>Sans réponse</t>
        </is>
      </c>
      <c r="K761" s="70" t="n">
        <v>2.1</v>
      </c>
    </row>
    <row r="762">
      <c r="A762" s="65" t="inlineStr">
        <is>
          <t>REL-00761</t>
        </is>
      </c>
      <c r="B762" s="65" t="inlineStr">
        <is>
          <t>DEV-00573</t>
        </is>
      </c>
      <c r="C762" s="66" t="n">
        <v>45165</v>
      </c>
      <c r="D762" s="65" t="inlineStr">
        <is>
          <t>2023-08</t>
        </is>
      </c>
      <c r="E762" s="65" t="inlineStr">
        <is>
          <t>2023-2024</t>
        </is>
      </c>
      <c r="F762" s="67" t="n">
        <v>2</v>
      </c>
      <c r="G762" s="65" t="inlineStr">
        <is>
          <t>Téléphone</t>
        </is>
      </c>
      <c r="H762" s="65" t="inlineStr">
        <is>
          <t>Bordeaux</t>
        </is>
      </c>
      <c r="I762" s="65" t="inlineStr">
        <is>
          <t>Sophie Marchand</t>
        </is>
      </c>
      <c r="J762" s="65" t="inlineStr">
        <is>
          <t>Accord obtenu</t>
        </is>
      </c>
      <c r="K762" s="70" t="n">
        <v>8.199999999999999</v>
      </c>
    </row>
    <row r="763">
      <c r="A763" s="65" t="inlineStr">
        <is>
          <t>REL-00762</t>
        </is>
      </c>
      <c r="B763" s="65" t="inlineStr">
        <is>
          <t>DEV-00574</t>
        </is>
      </c>
      <c r="C763" s="66" t="n">
        <v>45154</v>
      </c>
      <c r="D763" s="65" t="inlineStr">
        <is>
          <t>2023-08</t>
        </is>
      </c>
      <c r="E763" s="65" t="inlineStr">
        <is>
          <t>2023-2024</t>
        </is>
      </c>
      <c r="F763" s="67" t="n">
        <v>1</v>
      </c>
      <c r="G763" s="65" t="inlineStr">
        <is>
          <t>Email</t>
        </is>
      </c>
      <c r="H763" s="65" t="inlineStr">
        <is>
          <t>Bordeaux</t>
        </is>
      </c>
      <c r="I763" s="65" t="inlineStr">
        <is>
          <t>Karim Belkacem</t>
        </is>
      </c>
      <c r="J763" s="65" t="inlineStr">
        <is>
          <t>Accord obtenu</t>
        </is>
      </c>
      <c r="K763" s="70" t="n">
        <v>3.5</v>
      </c>
    </row>
    <row r="764">
      <c r="A764" s="65" t="inlineStr">
        <is>
          <t>REL-00763</t>
        </is>
      </c>
      <c r="B764" s="65" t="inlineStr">
        <is>
          <t>DEV-00575</t>
        </is>
      </c>
      <c r="C764" s="66" t="n">
        <v>45158</v>
      </c>
      <c r="D764" s="65" t="inlineStr">
        <is>
          <t>2023-08</t>
        </is>
      </c>
      <c r="E764" s="65" t="inlineStr">
        <is>
          <t>2023-2024</t>
        </is>
      </c>
      <c r="F764" s="67" t="n">
        <v>1</v>
      </c>
      <c r="G764" s="65" t="inlineStr">
        <is>
          <t>Email</t>
        </is>
      </c>
      <c r="H764" s="65" t="inlineStr">
        <is>
          <t>Toulouse</t>
        </is>
      </c>
      <c r="I764" s="65" t="inlineStr">
        <is>
          <t>Julien Fabre</t>
        </is>
      </c>
      <c r="J764" s="65" t="inlineStr">
        <is>
          <t>Négociation en cours</t>
        </is>
      </c>
      <c r="K764" s="70" t="n">
        <v>3.2</v>
      </c>
    </row>
    <row r="765">
      <c r="A765" s="65" t="inlineStr">
        <is>
          <t>REL-00764</t>
        </is>
      </c>
      <c r="B765" s="65" t="inlineStr">
        <is>
          <t>DEV-00575</t>
        </is>
      </c>
      <c r="C765" s="66" t="n">
        <v>45166</v>
      </c>
      <c r="D765" s="65" t="inlineStr">
        <is>
          <t>2023-08</t>
        </is>
      </c>
      <c r="E765" s="65" t="inlineStr">
        <is>
          <t>2023-2024</t>
        </is>
      </c>
      <c r="F765" s="67" t="n">
        <v>2</v>
      </c>
      <c r="G765" s="65" t="inlineStr">
        <is>
          <t>Email</t>
        </is>
      </c>
      <c r="H765" s="65" t="inlineStr">
        <is>
          <t>Toulouse</t>
        </is>
      </c>
      <c r="I765" s="65" t="inlineStr">
        <is>
          <t>Julien Fabre</t>
        </is>
      </c>
      <c r="J765" s="65" t="inlineStr">
        <is>
          <t>Refus signifié</t>
        </is>
      </c>
      <c r="K765" s="70" t="n">
        <v>1</v>
      </c>
    </row>
    <row r="766">
      <c r="A766" s="65" t="inlineStr">
        <is>
          <t>REL-00765</t>
        </is>
      </c>
      <c r="B766" s="65" t="inlineStr">
        <is>
          <t>DEV-00576</t>
        </is>
      </c>
      <c r="C766" s="66" t="n">
        <v>45154</v>
      </c>
      <c r="D766" s="65" t="inlineStr">
        <is>
          <t>2023-08</t>
        </is>
      </c>
      <c r="E766" s="65" t="inlineStr">
        <is>
          <t>2023-2024</t>
        </is>
      </c>
      <c r="F766" s="67" t="n">
        <v>1</v>
      </c>
      <c r="G766" s="65" t="inlineStr">
        <is>
          <t>Téléphone</t>
        </is>
      </c>
      <c r="H766" s="65" t="inlineStr">
        <is>
          <t>Bordeaux</t>
        </is>
      </c>
      <c r="I766" s="65" t="inlineStr">
        <is>
          <t>Karim Belkacem</t>
        </is>
      </c>
      <c r="J766" s="65" t="inlineStr">
        <is>
          <t>Sans réponse</t>
        </is>
      </c>
      <c r="K766" s="70" t="n">
        <v>4.5</v>
      </c>
    </row>
    <row r="767">
      <c r="A767" s="65" t="inlineStr">
        <is>
          <t>REL-00766</t>
        </is>
      </c>
      <c r="B767" s="65" t="inlineStr">
        <is>
          <t>DEV-00576</t>
        </is>
      </c>
      <c r="C767" s="66" t="n">
        <v>45161</v>
      </c>
      <c r="D767" s="65" t="inlineStr">
        <is>
          <t>2023-08</t>
        </is>
      </c>
      <c r="E767" s="65" t="inlineStr">
        <is>
          <t>2023-2024</t>
        </is>
      </c>
      <c r="F767" s="67" t="n">
        <v>2</v>
      </c>
      <c r="G767" s="65" t="inlineStr">
        <is>
          <t>Email</t>
        </is>
      </c>
      <c r="H767" s="65" t="inlineStr">
        <is>
          <t>Bordeaux</t>
        </is>
      </c>
      <c r="I767" s="65" t="inlineStr">
        <is>
          <t>Karim Belkacem</t>
        </is>
      </c>
      <c r="J767" s="65" t="inlineStr">
        <is>
          <t>Rappel demandé</t>
        </is>
      </c>
      <c r="K767" s="70" t="n">
        <v>4.1</v>
      </c>
    </row>
    <row r="768">
      <c r="A768" s="65" t="inlineStr">
        <is>
          <t>REL-00767</t>
        </is>
      </c>
      <c r="B768" s="65" t="inlineStr">
        <is>
          <t>DEV-00577</t>
        </is>
      </c>
      <c r="C768" s="66" t="n">
        <v>45159</v>
      </c>
      <c r="D768" s="65" t="inlineStr">
        <is>
          <t>2023-08</t>
        </is>
      </c>
      <c r="E768" s="65" t="inlineStr">
        <is>
          <t>2023-2024</t>
        </is>
      </c>
      <c r="F768" s="67" t="n">
        <v>1</v>
      </c>
      <c r="G768" s="65" t="inlineStr">
        <is>
          <t>Email</t>
        </is>
      </c>
      <c r="H768" s="65" t="inlineStr">
        <is>
          <t>Bordeaux</t>
        </is>
      </c>
      <c r="I768" s="65" t="inlineStr">
        <is>
          <t>Sophie Marchand</t>
        </is>
      </c>
      <c r="J768" s="65" t="inlineStr">
        <is>
          <t>Rappel demandé</t>
        </is>
      </c>
      <c r="K768" s="70" t="n">
        <v>1.1</v>
      </c>
    </row>
    <row r="769">
      <c r="A769" s="65" t="inlineStr">
        <is>
          <t>REL-00768</t>
        </is>
      </c>
      <c r="B769" s="65" t="inlineStr">
        <is>
          <t>DEV-00577</t>
        </is>
      </c>
      <c r="C769" s="66" t="n">
        <v>45168</v>
      </c>
      <c r="D769" s="65" t="inlineStr">
        <is>
          <t>2023-08</t>
        </is>
      </c>
      <c r="E769" s="65" t="inlineStr">
        <is>
          <t>2023-2024</t>
        </is>
      </c>
      <c r="F769" s="67" t="n">
        <v>2</v>
      </c>
      <c r="G769" s="65" t="inlineStr">
        <is>
          <t>Email</t>
        </is>
      </c>
      <c r="H769" s="65" t="inlineStr">
        <is>
          <t>Bordeaux</t>
        </is>
      </c>
      <c r="I769" s="65" t="inlineStr">
        <is>
          <t>Sophie Marchand</t>
        </is>
      </c>
      <c r="J769" s="65" t="inlineStr">
        <is>
          <t>Rappel demandé</t>
        </is>
      </c>
      <c r="K769" s="70" t="n">
        <v>2.2</v>
      </c>
    </row>
    <row r="770">
      <c r="A770" s="65" t="inlineStr">
        <is>
          <t>REL-00769</t>
        </is>
      </c>
      <c r="B770" s="65" t="inlineStr">
        <is>
          <t>DEV-00578</t>
        </is>
      </c>
      <c r="C770" s="66" t="n">
        <v>45159</v>
      </c>
      <c r="D770" s="65" t="inlineStr">
        <is>
          <t>2023-08</t>
        </is>
      </c>
      <c r="E770" s="65" t="inlineStr">
        <is>
          <t>2023-2024</t>
        </is>
      </c>
      <c r="F770" s="67" t="n">
        <v>1</v>
      </c>
      <c r="G770" s="65" t="inlineStr">
        <is>
          <t>Téléphone</t>
        </is>
      </c>
      <c r="H770" s="65" t="inlineStr">
        <is>
          <t>Bordeaux</t>
        </is>
      </c>
      <c r="I770" s="65" t="inlineStr">
        <is>
          <t>Sophie Marchand</t>
        </is>
      </c>
      <c r="J770" s="65" t="inlineStr">
        <is>
          <t>Négociation en cours</t>
        </is>
      </c>
      <c r="K770" s="70" t="n">
        <v>6.8</v>
      </c>
    </row>
    <row r="771">
      <c r="A771" s="65" t="inlineStr">
        <is>
          <t>REL-00770</t>
        </is>
      </c>
      <c r="B771" s="65" t="inlineStr">
        <is>
          <t>DEV-00578</t>
        </is>
      </c>
      <c r="C771" s="66" t="n">
        <v>45172</v>
      </c>
      <c r="D771" s="65" t="inlineStr">
        <is>
          <t>2023-09</t>
        </is>
      </c>
      <c r="E771" s="65" t="inlineStr">
        <is>
          <t>2023-2024</t>
        </is>
      </c>
      <c r="F771" s="67" t="n">
        <v>2</v>
      </c>
      <c r="G771" s="65" t="inlineStr">
        <is>
          <t>Email</t>
        </is>
      </c>
      <c r="H771" s="65" t="inlineStr">
        <is>
          <t>Bordeaux</t>
        </is>
      </c>
      <c r="I771" s="65" t="inlineStr">
        <is>
          <t>Sophie Marchand</t>
        </is>
      </c>
      <c r="J771" s="65" t="inlineStr">
        <is>
          <t>Rappel demandé</t>
        </is>
      </c>
      <c r="K771" s="70" t="n">
        <v>1.6</v>
      </c>
    </row>
    <row r="772">
      <c r="A772" s="65" t="inlineStr">
        <is>
          <t>REL-00771</t>
        </is>
      </c>
      <c r="B772" s="65" t="inlineStr">
        <is>
          <t>DEV-00578</t>
        </is>
      </c>
      <c r="C772" s="66" t="n">
        <v>45179</v>
      </c>
      <c r="D772" s="65" t="inlineStr">
        <is>
          <t>2023-09</t>
        </is>
      </c>
      <c r="E772" s="65" t="inlineStr">
        <is>
          <t>2023-2024</t>
        </is>
      </c>
      <c r="F772" s="67" t="n">
        <v>3</v>
      </c>
      <c r="G772" s="65" t="inlineStr">
        <is>
          <t>Email</t>
        </is>
      </c>
      <c r="H772" s="65" t="inlineStr">
        <is>
          <t>Bordeaux</t>
        </is>
      </c>
      <c r="I772" s="65" t="inlineStr">
        <is>
          <t>Sophie Marchand</t>
        </is>
      </c>
      <c r="J772" s="65" t="inlineStr">
        <is>
          <t>Rappel demandé</t>
        </is>
      </c>
      <c r="K772" s="70" t="n">
        <v>1.8</v>
      </c>
    </row>
    <row r="773">
      <c r="A773" s="65" t="inlineStr">
        <is>
          <t>REL-00772</t>
        </is>
      </c>
      <c r="B773" s="65" t="inlineStr">
        <is>
          <t>DEV-00579</t>
        </is>
      </c>
      <c r="C773" s="66" t="n">
        <v>45164</v>
      </c>
      <c r="D773" s="65" t="inlineStr">
        <is>
          <t>2023-08</t>
        </is>
      </c>
      <c r="E773" s="65" t="inlineStr">
        <is>
          <t>2023-2024</t>
        </is>
      </c>
      <c r="F773" s="67" t="n">
        <v>1</v>
      </c>
      <c r="G773" s="65" t="inlineStr">
        <is>
          <t>Email</t>
        </is>
      </c>
      <c r="H773" s="65" t="inlineStr">
        <is>
          <t>Toulouse</t>
        </is>
      </c>
      <c r="I773" s="65" t="inlineStr">
        <is>
          <t>Julien Fabre</t>
        </is>
      </c>
      <c r="J773" s="65" t="inlineStr">
        <is>
          <t>Négociation en cours</t>
        </is>
      </c>
      <c r="K773" s="70" t="n">
        <v>4</v>
      </c>
    </row>
    <row r="774">
      <c r="A774" s="65" t="inlineStr">
        <is>
          <t>REL-00773</t>
        </is>
      </c>
      <c r="B774" s="65" t="inlineStr">
        <is>
          <t>DEV-00581</t>
        </is>
      </c>
      <c r="C774" s="66" t="n">
        <v>45156</v>
      </c>
      <c r="D774" s="65" t="inlineStr">
        <is>
          <t>2023-08</t>
        </is>
      </c>
      <c r="E774" s="65" t="inlineStr">
        <is>
          <t>2023-2024</t>
        </is>
      </c>
      <c r="F774" s="67" t="n">
        <v>1</v>
      </c>
      <c r="G774" s="65" t="inlineStr">
        <is>
          <t>Email</t>
        </is>
      </c>
      <c r="H774" s="65" t="inlineStr">
        <is>
          <t>Bordeaux</t>
        </is>
      </c>
      <c r="I774" s="65" t="inlineStr">
        <is>
          <t>Karim Belkacem</t>
        </is>
      </c>
      <c r="J774" s="65" t="inlineStr">
        <is>
          <t>Injoignable</t>
        </is>
      </c>
      <c r="K774" s="70" t="n">
        <v>2.2</v>
      </c>
    </row>
    <row r="775">
      <c r="A775" s="65" t="inlineStr">
        <is>
          <t>REL-00774</t>
        </is>
      </c>
      <c r="B775" s="65" t="inlineStr">
        <is>
          <t>DEV-00581</t>
        </is>
      </c>
      <c r="C775" s="66" t="n">
        <v>45162</v>
      </c>
      <c r="D775" s="65" t="inlineStr">
        <is>
          <t>2023-08</t>
        </is>
      </c>
      <c r="E775" s="65" t="inlineStr">
        <is>
          <t>2023-2024</t>
        </is>
      </c>
      <c r="F775" s="67" t="n">
        <v>2</v>
      </c>
      <c r="G775" s="65" t="inlineStr">
        <is>
          <t>Email</t>
        </is>
      </c>
      <c r="H775" s="65" t="inlineStr">
        <is>
          <t>Bordeaux</t>
        </is>
      </c>
      <c r="I775" s="65" t="inlineStr">
        <is>
          <t>Karim Belkacem</t>
        </is>
      </c>
      <c r="J775" s="65" t="inlineStr">
        <is>
          <t>Rappel demandé</t>
        </is>
      </c>
      <c r="K775" s="70" t="n">
        <v>2.6</v>
      </c>
    </row>
    <row r="776">
      <c r="A776" s="65" t="inlineStr">
        <is>
          <t>REL-00775</t>
        </is>
      </c>
      <c r="B776" s="65" t="inlineStr">
        <is>
          <t>DEV-00582</t>
        </is>
      </c>
      <c r="C776" s="66" t="n">
        <v>45157</v>
      </c>
      <c r="D776" s="65" t="inlineStr">
        <is>
          <t>2023-08</t>
        </is>
      </c>
      <c r="E776" s="65" t="inlineStr">
        <is>
          <t>2023-2024</t>
        </is>
      </c>
      <c r="F776" s="67" t="n">
        <v>1</v>
      </c>
      <c r="G776" s="65" t="inlineStr">
        <is>
          <t>Email</t>
        </is>
      </c>
      <c r="H776" s="65" t="inlineStr">
        <is>
          <t>Bordeaux</t>
        </is>
      </c>
      <c r="I776" s="65" t="inlineStr">
        <is>
          <t>Karim Belkacem</t>
        </is>
      </c>
      <c r="J776" s="65" t="inlineStr">
        <is>
          <t>Injoignable</t>
        </is>
      </c>
      <c r="K776" s="70" t="n">
        <v>1</v>
      </c>
    </row>
    <row r="777">
      <c r="A777" s="65" t="inlineStr">
        <is>
          <t>REL-00776</t>
        </is>
      </c>
      <c r="B777" s="65" t="inlineStr">
        <is>
          <t>DEV-00582</t>
        </is>
      </c>
      <c r="C777" s="66" t="n">
        <v>45167</v>
      </c>
      <c r="D777" s="65" t="inlineStr">
        <is>
          <t>2023-08</t>
        </is>
      </c>
      <c r="E777" s="65" t="inlineStr">
        <is>
          <t>2023-2024</t>
        </is>
      </c>
      <c r="F777" s="67" t="n">
        <v>2</v>
      </c>
      <c r="G777" s="65" t="inlineStr">
        <is>
          <t>SMS</t>
        </is>
      </c>
      <c r="H777" s="65" t="inlineStr">
        <is>
          <t>Bordeaux</t>
        </is>
      </c>
      <c r="I777" s="65" t="inlineStr">
        <is>
          <t>Karim Belkacem</t>
        </is>
      </c>
      <c r="J777" s="65" t="inlineStr">
        <is>
          <t>Refus signifié</t>
        </is>
      </c>
      <c r="K777" s="70" t="n">
        <v>1.9</v>
      </c>
    </row>
    <row r="778">
      <c r="A778" s="65" t="inlineStr">
        <is>
          <t>REL-00777</t>
        </is>
      </c>
      <c r="B778" s="65" t="inlineStr">
        <is>
          <t>DEV-00583</t>
        </is>
      </c>
      <c r="C778" s="66" t="n">
        <v>45162</v>
      </c>
      <c r="D778" s="65" t="inlineStr">
        <is>
          <t>2023-08</t>
        </is>
      </c>
      <c r="E778" s="65" t="inlineStr">
        <is>
          <t>2023-2024</t>
        </is>
      </c>
      <c r="F778" s="67" t="n">
        <v>1</v>
      </c>
      <c r="G778" s="65" t="inlineStr">
        <is>
          <t>Téléphone</t>
        </is>
      </c>
      <c r="H778" s="65" t="inlineStr">
        <is>
          <t>Bordeaux</t>
        </is>
      </c>
      <c r="I778" s="65" t="inlineStr">
        <is>
          <t>Karim Belkacem</t>
        </is>
      </c>
      <c r="J778" s="65" t="inlineStr">
        <is>
          <t>Rappel demandé</t>
        </is>
      </c>
      <c r="K778" s="70" t="n">
        <v>10.9</v>
      </c>
    </row>
    <row r="779">
      <c r="A779" s="65" t="inlineStr">
        <is>
          <t>REL-00778</t>
        </is>
      </c>
      <c r="B779" s="65" t="inlineStr">
        <is>
          <t>DEV-00583</t>
        </is>
      </c>
      <c r="C779" s="66" t="n">
        <v>45172</v>
      </c>
      <c r="D779" s="65" t="inlineStr">
        <is>
          <t>2023-09</t>
        </is>
      </c>
      <c r="E779" s="65" t="inlineStr">
        <is>
          <t>2023-2024</t>
        </is>
      </c>
      <c r="F779" s="67" t="n">
        <v>2</v>
      </c>
      <c r="G779" s="65" t="inlineStr">
        <is>
          <t>Email</t>
        </is>
      </c>
      <c r="H779" s="65" t="inlineStr">
        <is>
          <t>Bordeaux</t>
        </is>
      </c>
      <c r="I779" s="65" t="inlineStr">
        <is>
          <t>Karim Belkacem</t>
        </is>
      </c>
      <c r="J779" s="65" t="inlineStr">
        <is>
          <t>Accord obtenu</t>
        </is>
      </c>
      <c r="K779" s="70" t="n">
        <v>3.3</v>
      </c>
    </row>
    <row r="780">
      <c r="A780" s="65" t="inlineStr">
        <is>
          <t>REL-00779</t>
        </is>
      </c>
      <c r="B780" s="65" t="inlineStr">
        <is>
          <t>DEV-00584</t>
        </is>
      </c>
      <c r="C780" s="66" t="n">
        <v>45163</v>
      </c>
      <c r="D780" s="65" t="inlineStr">
        <is>
          <t>2023-08</t>
        </is>
      </c>
      <c r="E780" s="65" t="inlineStr">
        <is>
          <t>2023-2024</t>
        </is>
      </c>
      <c r="F780" s="67" t="n">
        <v>1</v>
      </c>
      <c r="G780" s="65" t="inlineStr">
        <is>
          <t>Téléphone</t>
        </is>
      </c>
      <c r="H780" s="65" t="inlineStr">
        <is>
          <t>Toulouse</t>
        </is>
      </c>
      <c r="I780" s="65" t="inlineStr">
        <is>
          <t>Julien Fabre</t>
        </is>
      </c>
      <c r="J780" s="65" t="inlineStr">
        <is>
          <t>Sans réponse</t>
        </is>
      </c>
      <c r="K780" s="70" t="n">
        <v>10.7</v>
      </c>
    </row>
    <row r="781">
      <c r="A781" s="65" t="inlineStr">
        <is>
          <t>REL-00780</t>
        </is>
      </c>
      <c r="B781" s="65" t="inlineStr">
        <is>
          <t>DEV-00584</t>
        </is>
      </c>
      <c r="C781" s="66" t="n">
        <v>45173</v>
      </c>
      <c r="D781" s="65" t="inlineStr">
        <is>
          <t>2023-09</t>
        </is>
      </c>
      <c r="E781" s="65" t="inlineStr">
        <is>
          <t>2023-2024</t>
        </is>
      </c>
      <c r="F781" s="67" t="n">
        <v>2</v>
      </c>
      <c r="G781" s="65" t="inlineStr">
        <is>
          <t>Téléphone</t>
        </is>
      </c>
      <c r="H781" s="65" t="inlineStr">
        <is>
          <t>Toulouse</t>
        </is>
      </c>
      <c r="I781" s="65" t="inlineStr">
        <is>
          <t>Julien Fabre</t>
        </is>
      </c>
      <c r="J781" s="65" t="inlineStr">
        <is>
          <t>Négociation en cours</t>
        </is>
      </c>
      <c r="K781" s="70" t="n">
        <v>11.9</v>
      </c>
    </row>
    <row r="782">
      <c r="A782" s="65" t="inlineStr">
        <is>
          <t>REL-00781</t>
        </is>
      </c>
      <c r="B782" s="65" t="inlineStr">
        <is>
          <t>DEV-00585</t>
        </is>
      </c>
      <c r="C782" s="66" t="n">
        <v>45165</v>
      </c>
      <c r="D782" s="65" t="inlineStr">
        <is>
          <t>2023-08</t>
        </is>
      </c>
      <c r="E782" s="65" t="inlineStr">
        <is>
          <t>2023-2024</t>
        </is>
      </c>
      <c r="F782" s="67" t="n">
        <v>1</v>
      </c>
      <c r="G782" s="65" t="inlineStr">
        <is>
          <t>Email</t>
        </is>
      </c>
      <c r="H782" s="65" t="inlineStr">
        <is>
          <t>Bordeaux</t>
        </is>
      </c>
      <c r="I782" s="65" t="inlineStr">
        <is>
          <t>Sophie Marchand</t>
        </is>
      </c>
      <c r="J782" s="65" t="inlineStr">
        <is>
          <t>Rappel demandé</t>
        </is>
      </c>
      <c r="K782" s="70" t="n">
        <v>1.4</v>
      </c>
    </row>
    <row r="783">
      <c r="A783" s="65" t="inlineStr">
        <is>
          <t>REL-00782</t>
        </is>
      </c>
      <c r="B783" s="65" t="inlineStr">
        <is>
          <t>DEV-00585</t>
        </is>
      </c>
      <c r="C783" s="66" t="n">
        <v>45177</v>
      </c>
      <c r="D783" s="65" t="inlineStr">
        <is>
          <t>2023-09</t>
        </is>
      </c>
      <c r="E783" s="65" t="inlineStr">
        <is>
          <t>2023-2024</t>
        </is>
      </c>
      <c r="F783" s="67" t="n">
        <v>2</v>
      </c>
      <c r="G783" s="65" t="inlineStr">
        <is>
          <t>Téléphone</t>
        </is>
      </c>
      <c r="H783" s="65" t="inlineStr">
        <is>
          <t>Bordeaux</t>
        </is>
      </c>
      <c r="I783" s="65" t="inlineStr">
        <is>
          <t>Sophie Marchand</t>
        </is>
      </c>
      <c r="J783" s="65" t="inlineStr">
        <is>
          <t>Refus signifié</t>
        </is>
      </c>
      <c r="K783" s="70" t="n">
        <v>10.3</v>
      </c>
    </row>
    <row r="784">
      <c r="A784" s="65" t="inlineStr">
        <is>
          <t>REL-00783</t>
        </is>
      </c>
      <c r="B784" s="65" t="inlineStr">
        <is>
          <t>DEV-00586</t>
        </is>
      </c>
      <c r="C784" s="66" t="n">
        <v>45166</v>
      </c>
      <c r="D784" s="65" t="inlineStr">
        <is>
          <t>2023-08</t>
        </is>
      </c>
      <c r="E784" s="65" t="inlineStr">
        <is>
          <t>2023-2024</t>
        </is>
      </c>
      <c r="F784" s="67" t="n">
        <v>1</v>
      </c>
      <c r="G784" s="65" t="inlineStr">
        <is>
          <t>Email</t>
        </is>
      </c>
      <c r="H784" s="65" t="inlineStr">
        <is>
          <t>Toulouse</t>
        </is>
      </c>
      <c r="I784" s="65" t="inlineStr">
        <is>
          <t>Julien Fabre</t>
        </is>
      </c>
      <c r="J784" s="65" t="inlineStr">
        <is>
          <t>Sans réponse</t>
        </is>
      </c>
      <c r="K784" s="70" t="n">
        <v>2.1</v>
      </c>
    </row>
    <row r="785">
      <c r="A785" s="65" t="inlineStr">
        <is>
          <t>REL-00784</t>
        </is>
      </c>
      <c r="B785" s="65" t="inlineStr">
        <is>
          <t>DEV-00586</t>
        </is>
      </c>
      <c r="C785" s="66" t="n">
        <v>45178</v>
      </c>
      <c r="D785" s="65" t="inlineStr">
        <is>
          <t>2023-09</t>
        </is>
      </c>
      <c r="E785" s="65" t="inlineStr">
        <is>
          <t>2023-2024</t>
        </is>
      </c>
      <c r="F785" s="67" t="n">
        <v>2</v>
      </c>
      <c r="G785" s="65" t="inlineStr">
        <is>
          <t>Email</t>
        </is>
      </c>
      <c r="H785" s="65" t="inlineStr">
        <is>
          <t>Toulouse</t>
        </is>
      </c>
      <c r="I785" s="65" t="inlineStr">
        <is>
          <t>Julien Fabre</t>
        </is>
      </c>
      <c r="J785" s="65" t="inlineStr">
        <is>
          <t>Rappel demandé</t>
        </is>
      </c>
      <c r="K785" s="70" t="n">
        <v>1.4</v>
      </c>
    </row>
    <row r="786">
      <c r="A786" s="65" t="inlineStr">
        <is>
          <t>REL-00785</t>
        </is>
      </c>
      <c r="B786" s="65" t="inlineStr">
        <is>
          <t>DEV-00586</t>
        </is>
      </c>
      <c r="C786" s="66" t="n">
        <v>45191</v>
      </c>
      <c r="D786" s="65" t="inlineStr">
        <is>
          <t>2023-09</t>
        </is>
      </c>
      <c r="E786" s="65" t="inlineStr">
        <is>
          <t>2023-2024</t>
        </is>
      </c>
      <c r="F786" s="67" t="n">
        <v>3</v>
      </c>
      <c r="G786" s="65" t="inlineStr">
        <is>
          <t>Téléphone</t>
        </is>
      </c>
      <c r="H786" s="65" t="inlineStr">
        <is>
          <t>Toulouse</t>
        </is>
      </c>
      <c r="I786" s="65" t="inlineStr">
        <is>
          <t>Julien Fabre</t>
        </is>
      </c>
      <c r="J786" s="65" t="inlineStr">
        <is>
          <t>Sans réponse</t>
        </is>
      </c>
      <c r="K786" s="70" t="n">
        <v>2.4</v>
      </c>
    </row>
    <row r="787">
      <c r="A787" s="65" t="inlineStr">
        <is>
          <t>REL-00786</t>
        </is>
      </c>
      <c r="B787" s="65" t="inlineStr">
        <is>
          <t>DEV-00587</t>
        </is>
      </c>
      <c r="C787" s="66" t="n">
        <v>45165</v>
      </c>
      <c r="D787" s="65" t="inlineStr">
        <is>
          <t>2023-08</t>
        </is>
      </c>
      <c r="E787" s="65" t="inlineStr">
        <is>
          <t>2023-2024</t>
        </is>
      </c>
      <c r="F787" s="67" t="n">
        <v>1</v>
      </c>
      <c r="G787" s="65" t="inlineStr">
        <is>
          <t>Téléphone</t>
        </is>
      </c>
      <c r="H787" s="65" t="inlineStr">
        <is>
          <t>Bordeaux</t>
        </is>
      </c>
      <c r="I787" s="65" t="inlineStr">
        <is>
          <t>Karim Belkacem</t>
        </is>
      </c>
      <c r="J787" s="65" t="inlineStr">
        <is>
          <t>Accord obtenu</t>
        </is>
      </c>
      <c r="K787" s="70" t="n">
        <v>10.2</v>
      </c>
    </row>
    <row r="788">
      <c r="A788" s="65" t="inlineStr">
        <is>
          <t>REL-00787</t>
        </is>
      </c>
      <c r="B788" s="65" t="inlineStr">
        <is>
          <t>DEV-00588</t>
        </is>
      </c>
      <c r="C788" s="66" t="n">
        <v>45165</v>
      </c>
      <c r="D788" s="65" t="inlineStr">
        <is>
          <t>2023-08</t>
        </is>
      </c>
      <c r="E788" s="65" t="inlineStr">
        <is>
          <t>2023-2024</t>
        </is>
      </c>
      <c r="F788" s="67" t="n">
        <v>1</v>
      </c>
      <c r="G788" s="65" t="inlineStr">
        <is>
          <t>Email</t>
        </is>
      </c>
      <c r="H788" s="65" t="inlineStr">
        <is>
          <t>Toulouse</t>
        </is>
      </c>
      <c r="I788" s="65" t="inlineStr">
        <is>
          <t>Julien Fabre</t>
        </is>
      </c>
      <c r="J788" s="65" t="inlineStr">
        <is>
          <t>Accord obtenu</t>
        </is>
      </c>
      <c r="K788" s="70" t="n">
        <v>3.2</v>
      </c>
    </row>
    <row r="789">
      <c r="A789" s="65" t="inlineStr">
        <is>
          <t>REL-00788</t>
        </is>
      </c>
      <c r="B789" s="65" t="inlineStr">
        <is>
          <t>DEV-00589</t>
        </is>
      </c>
      <c r="C789" s="66" t="n">
        <v>45163</v>
      </c>
      <c r="D789" s="65" t="inlineStr">
        <is>
          <t>2023-08</t>
        </is>
      </c>
      <c r="E789" s="65" t="inlineStr">
        <is>
          <t>2023-2024</t>
        </is>
      </c>
      <c r="F789" s="67" t="n">
        <v>1</v>
      </c>
      <c r="G789" s="65" t="inlineStr">
        <is>
          <t>Email</t>
        </is>
      </c>
      <c r="H789" s="65" t="inlineStr">
        <is>
          <t>Bordeaux</t>
        </is>
      </c>
      <c r="I789" s="65" t="inlineStr">
        <is>
          <t>Karim Belkacem</t>
        </is>
      </c>
      <c r="J789" s="65" t="inlineStr">
        <is>
          <t>Sans réponse</t>
        </is>
      </c>
      <c r="K789" s="70" t="n">
        <v>4.1</v>
      </c>
    </row>
    <row r="790">
      <c r="A790" s="65" t="inlineStr">
        <is>
          <t>REL-00789</t>
        </is>
      </c>
      <c r="B790" s="65" t="inlineStr">
        <is>
          <t>DEV-00589</t>
        </is>
      </c>
      <c r="C790" s="66" t="n">
        <v>45168</v>
      </c>
      <c r="D790" s="65" t="inlineStr">
        <is>
          <t>2023-08</t>
        </is>
      </c>
      <c r="E790" s="65" t="inlineStr">
        <is>
          <t>2023-2024</t>
        </is>
      </c>
      <c r="F790" s="67" t="n">
        <v>2</v>
      </c>
      <c r="G790" s="65" t="inlineStr">
        <is>
          <t>Email</t>
        </is>
      </c>
      <c r="H790" s="65" t="inlineStr">
        <is>
          <t>Bordeaux</t>
        </is>
      </c>
      <c r="I790" s="65" t="inlineStr">
        <is>
          <t>Karim Belkacem</t>
        </is>
      </c>
      <c r="J790" s="65" t="inlineStr">
        <is>
          <t>Sans réponse</t>
        </is>
      </c>
      <c r="K790" s="70" t="n">
        <v>3.6</v>
      </c>
    </row>
    <row r="791">
      <c r="A791" s="65" t="inlineStr">
        <is>
          <t>REL-00790</t>
        </is>
      </c>
      <c r="B791" s="65" t="inlineStr">
        <is>
          <t>DEV-00590</t>
        </is>
      </c>
      <c r="C791" s="66" t="n">
        <v>45163</v>
      </c>
      <c r="D791" s="65" t="inlineStr">
        <is>
          <t>2023-08</t>
        </is>
      </c>
      <c r="E791" s="65" t="inlineStr">
        <is>
          <t>2023-2024</t>
        </is>
      </c>
      <c r="F791" s="67" t="n">
        <v>1</v>
      </c>
      <c r="G791" s="65" t="inlineStr">
        <is>
          <t>Email</t>
        </is>
      </c>
      <c r="H791" s="65" t="inlineStr">
        <is>
          <t>Bordeaux</t>
        </is>
      </c>
      <c r="I791" s="65" t="inlineStr">
        <is>
          <t>Karim Belkacem</t>
        </is>
      </c>
      <c r="J791" s="65" t="inlineStr">
        <is>
          <t>Sans réponse</t>
        </is>
      </c>
      <c r="K791" s="70" t="n">
        <v>1.2</v>
      </c>
    </row>
    <row r="792">
      <c r="A792" s="65" t="inlineStr">
        <is>
          <t>REL-00791</t>
        </is>
      </c>
      <c r="B792" s="65" t="inlineStr">
        <is>
          <t>DEV-00595</t>
        </is>
      </c>
      <c r="C792" s="66" t="n">
        <v>45175</v>
      </c>
      <c r="D792" s="65" t="inlineStr">
        <is>
          <t>2023-09</t>
        </is>
      </c>
      <c r="E792" s="65" t="inlineStr">
        <is>
          <t>2023-2024</t>
        </is>
      </c>
      <c r="F792" s="67" t="n">
        <v>1</v>
      </c>
      <c r="G792" s="65" t="inlineStr">
        <is>
          <t>Email</t>
        </is>
      </c>
      <c r="H792" s="65" t="inlineStr">
        <is>
          <t>Toulouse</t>
        </is>
      </c>
      <c r="I792" s="65" t="inlineStr">
        <is>
          <t>Julien Fabre</t>
        </is>
      </c>
      <c r="J792" s="65" t="inlineStr">
        <is>
          <t>Refus signifié</t>
        </is>
      </c>
      <c r="K792" s="70" t="n">
        <v>2.7</v>
      </c>
    </row>
    <row r="793">
      <c r="A793" s="65" t="inlineStr">
        <is>
          <t>REL-00792</t>
        </is>
      </c>
      <c r="B793" s="65" t="inlineStr">
        <is>
          <t>DEV-00596</t>
        </is>
      </c>
      <c r="C793" s="66" t="n">
        <v>45174</v>
      </c>
      <c r="D793" s="65" t="inlineStr">
        <is>
          <t>2023-09</t>
        </is>
      </c>
      <c r="E793" s="65" t="inlineStr">
        <is>
          <t>2023-2024</t>
        </is>
      </c>
      <c r="F793" s="67" t="n">
        <v>1</v>
      </c>
      <c r="G793" s="65" t="inlineStr">
        <is>
          <t>Téléphone</t>
        </is>
      </c>
      <c r="H793" s="65" t="inlineStr">
        <is>
          <t>Toulouse</t>
        </is>
      </c>
      <c r="I793" s="65" t="inlineStr">
        <is>
          <t>Julien Fabre</t>
        </is>
      </c>
      <c r="J793" s="65" t="inlineStr">
        <is>
          <t>Refus signifié</t>
        </is>
      </c>
      <c r="K793" s="70" t="n">
        <v>11</v>
      </c>
    </row>
    <row r="794">
      <c r="A794" s="65" t="inlineStr">
        <is>
          <t>REL-00793</t>
        </is>
      </c>
      <c r="B794" s="65" t="inlineStr">
        <is>
          <t>DEV-00598</t>
        </is>
      </c>
      <c r="C794" s="66" t="n">
        <v>45175</v>
      </c>
      <c r="D794" s="65" t="inlineStr">
        <is>
          <t>2023-09</t>
        </is>
      </c>
      <c r="E794" s="65" t="inlineStr">
        <is>
          <t>2023-2024</t>
        </is>
      </c>
      <c r="F794" s="67" t="n">
        <v>1</v>
      </c>
      <c r="G794" s="65" t="inlineStr">
        <is>
          <t>Téléphone</t>
        </is>
      </c>
      <c r="H794" s="65" t="inlineStr">
        <is>
          <t>Toulouse</t>
        </is>
      </c>
      <c r="I794" s="65" t="inlineStr">
        <is>
          <t>Julien Fabre</t>
        </is>
      </c>
      <c r="J794" s="65" t="inlineStr">
        <is>
          <t>Rappel demandé</t>
        </is>
      </c>
      <c r="K794" s="70" t="n">
        <v>5.7</v>
      </c>
    </row>
    <row r="795">
      <c r="A795" s="65" t="inlineStr">
        <is>
          <t>REL-00794</t>
        </is>
      </c>
      <c r="B795" s="65" t="inlineStr">
        <is>
          <t>DEV-00599</t>
        </is>
      </c>
      <c r="C795" s="66" t="n">
        <v>45175</v>
      </c>
      <c r="D795" s="65" t="inlineStr">
        <is>
          <t>2023-09</t>
        </is>
      </c>
      <c r="E795" s="65" t="inlineStr">
        <is>
          <t>2023-2024</t>
        </is>
      </c>
      <c r="F795" s="67" t="n">
        <v>1</v>
      </c>
      <c r="G795" s="65" t="inlineStr">
        <is>
          <t>Email</t>
        </is>
      </c>
      <c r="H795" s="65" t="inlineStr">
        <is>
          <t>Toulouse</t>
        </is>
      </c>
      <c r="I795" s="65" t="inlineStr">
        <is>
          <t>Julien Fabre</t>
        </is>
      </c>
      <c r="J795" s="65" t="inlineStr">
        <is>
          <t>Négociation en cours</t>
        </is>
      </c>
      <c r="K795" s="70" t="n">
        <v>1</v>
      </c>
    </row>
    <row r="796">
      <c r="A796" s="65" t="inlineStr">
        <is>
          <t>REL-00795</t>
        </is>
      </c>
      <c r="B796" s="65" t="inlineStr">
        <is>
          <t>DEV-00599</t>
        </is>
      </c>
      <c r="C796" s="66" t="n">
        <v>45182</v>
      </c>
      <c r="D796" s="65" t="inlineStr">
        <is>
          <t>2023-09</t>
        </is>
      </c>
      <c r="E796" s="65" t="inlineStr">
        <is>
          <t>2023-2024</t>
        </is>
      </c>
      <c r="F796" s="67" t="n">
        <v>2</v>
      </c>
      <c r="G796" s="65" t="inlineStr">
        <is>
          <t>Email</t>
        </is>
      </c>
      <c r="H796" s="65" t="inlineStr">
        <is>
          <t>Toulouse</t>
        </is>
      </c>
      <c r="I796" s="65" t="inlineStr">
        <is>
          <t>Julien Fabre</t>
        </is>
      </c>
      <c r="J796" s="65" t="inlineStr">
        <is>
          <t>Accord obtenu</t>
        </is>
      </c>
      <c r="K796" s="70" t="n">
        <v>4.4</v>
      </c>
    </row>
    <row r="797">
      <c r="A797" s="65" t="inlineStr">
        <is>
          <t>REL-00796</t>
        </is>
      </c>
      <c r="B797" s="65" t="inlineStr">
        <is>
          <t>DEV-00600</t>
        </is>
      </c>
      <c r="C797" s="66" t="n">
        <v>45169</v>
      </c>
      <c r="D797" s="65" t="inlineStr">
        <is>
          <t>2023-08</t>
        </is>
      </c>
      <c r="E797" s="65" t="inlineStr">
        <is>
          <t>2023-2024</t>
        </is>
      </c>
      <c r="F797" s="67" t="n">
        <v>1</v>
      </c>
      <c r="G797" s="65" t="inlineStr">
        <is>
          <t>Email</t>
        </is>
      </c>
      <c r="H797" s="65" t="inlineStr">
        <is>
          <t>Bordeaux</t>
        </is>
      </c>
      <c r="I797" s="65" t="inlineStr">
        <is>
          <t>Karim Belkacem</t>
        </is>
      </c>
      <c r="J797" s="65" t="inlineStr">
        <is>
          <t>Sans réponse</t>
        </is>
      </c>
      <c r="K797" s="70" t="n">
        <v>3.2</v>
      </c>
    </row>
    <row r="798">
      <c r="A798" s="65" t="inlineStr">
        <is>
          <t>REL-00797</t>
        </is>
      </c>
      <c r="B798" s="65" t="inlineStr">
        <is>
          <t>DEV-00600</t>
        </is>
      </c>
      <c r="C798" s="66" t="n">
        <v>45177</v>
      </c>
      <c r="D798" s="65" t="inlineStr">
        <is>
          <t>2023-09</t>
        </is>
      </c>
      <c r="E798" s="65" t="inlineStr">
        <is>
          <t>2023-2024</t>
        </is>
      </c>
      <c r="F798" s="67" t="n">
        <v>2</v>
      </c>
      <c r="G798" s="65" t="inlineStr">
        <is>
          <t>Email</t>
        </is>
      </c>
      <c r="H798" s="65" t="inlineStr">
        <is>
          <t>Bordeaux</t>
        </is>
      </c>
      <c r="I798" s="65" t="inlineStr">
        <is>
          <t>Karim Belkacem</t>
        </is>
      </c>
      <c r="J798" s="65" t="inlineStr">
        <is>
          <t>Rappel demandé</t>
        </is>
      </c>
      <c r="K798" s="70" t="n">
        <v>3.3</v>
      </c>
    </row>
    <row r="799">
      <c r="A799" s="65" t="inlineStr">
        <is>
          <t>REL-00798</t>
        </is>
      </c>
      <c r="B799" s="65" t="inlineStr">
        <is>
          <t>DEV-00601</t>
        </is>
      </c>
      <c r="C799" s="66" t="n">
        <v>45170</v>
      </c>
      <c r="D799" s="65" t="inlineStr">
        <is>
          <t>2023-09</t>
        </is>
      </c>
      <c r="E799" s="65" t="inlineStr">
        <is>
          <t>2023-2024</t>
        </is>
      </c>
      <c r="F799" s="67" t="n">
        <v>1</v>
      </c>
      <c r="G799" s="65" t="inlineStr">
        <is>
          <t>Téléphone</t>
        </is>
      </c>
      <c r="H799" s="65" t="inlineStr">
        <is>
          <t>Bordeaux</t>
        </is>
      </c>
      <c r="I799" s="65" t="inlineStr">
        <is>
          <t>Sophie Marchand</t>
        </is>
      </c>
      <c r="J799" s="65" t="inlineStr">
        <is>
          <t>Refus signifié</t>
        </is>
      </c>
      <c r="K799" s="70" t="n">
        <v>11.5</v>
      </c>
    </row>
    <row r="800">
      <c r="A800" s="65" t="inlineStr">
        <is>
          <t>REL-00799</t>
        </is>
      </c>
      <c r="B800" s="65" t="inlineStr">
        <is>
          <t>DEV-00602</t>
        </is>
      </c>
      <c r="C800" s="66" t="n">
        <v>45171</v>
      </c>
      <c r="D800" s="65" t="inlineStr">
        <is>
          <t>2023-09</t>
        </is>
      </c>
      <c r="E800" s="65" t="inlineStr">
        <is>
          <t>2023-2024</t>
        </is>
      </c>
      <c r="F800" s="67" t="n">
        <v>1</v>
      </c>
      <c r="G800" s="65" t="inlineStr">
        <is>
          <t>Téléphone</t>
        </is>
      </c>
      <c r="H800" s="65" t="inlineStr">
        <is>
          <t>Toulouse</t>
        </is>
      </c>
      <c r="I800" s="65" t="inlineStr">
        <is>
          <t>Julien Fabre</t>
        </is>
      </c>
      <c r="J800" s="65" t="inlineStr">
        <is>
          <t>Sans réponse</t>
        </is>
      </c>
      <c r="K800" s="70" t="n">
        <v>6.4</v>
      </c>
    </row>
    <row r="801">
      <c r="A801" s="65" t="inlineStr">
        <is>
          <t>REL-00800</t>
        </is>
      </c>
      <c r="B801" s="65" t="inlineStr">
        <is>
          <t>DEV-00602</t>
        </is>
      </c>
      <c r="C801" s="66" t="n">
        <v>45181</v>
      </c>
      <c r="D801" s="65" t="inlineStr">
        <is>
          <t>2023-09</t>
        </is>
      </c>
      <c r="E801" s="65" t="inlineStr">
        <is>
          <t>2023-2024</t>
        </is>
      </c>
      <c r="F801" s="67" t="n">
        <v>2</v>
      </c>
      <c r="G801" s="65" t="inlineStr">
        <is>
          <t>SMS</t>
        </is>
      </c>
      <c r="H801" s="65" t="inlineStr">
        <is>
          <t>Toulouse</t>
        </is>
      </c>
      <c r="I801" s="65" t="inlineStr">
        <is>
          <t>Julien Fabre</t>
        </is>
      </c>
      <c r="J801" s="65" t="inlineStr">
        <is>
          <t>Sans réponse</t>
        </is>
      </c>
      <c r="K801" s="70" t="n">
        <v>1.8</v>
      </c>
    </row>
    <row r="802">
      <c r="A802" s="65" t="inlineStr">
        <is>
          <t>REL-00801</t>
        </is>
      </c>
      <c r="B802" s="65" t="inlineStr">
        <is>
          <t>DEV-00602</t>
        </is>
      </c>
      <c r="C802" s="66" t="n">
        <v>45187</v>
      </c>
      <c r="D802" s="65" t="inlineStr">
        <is>
          <t>2023-09</t>
        </is>
      </c>
      <c r="E802" s="65" t="inlineStr">
        <is>
          <t>2023-2024</t>
        </is>
      </c>
      <c r="F802" s="67" t="n">
        <v>3</v>
      </c>
      <c r="G802" s="65" t="inlineStr">
        <is>
          <t>Email</t>
        </is>
      </c>
      <c r="H802" s="65" t="inlineStr">
        <is>
          <t>Toulouse</t>
        </is>
      </c>
      <c r="I802" s="65" t="inlineStr">
        <is>
          <t>Julien Fabre</t>
        </is>
      </c>
      <c r="J802" s="65" t="inlineStr">
        <is>
          <t>Accord obtenu</t>
        </is>
      </c>
      <c r="K802" s="70" t="n">
        <v>3.1</v>
      </c>
    </row>
    <row r="803">
      <c r="A803" s="65" t="inlineStr">
        <is>
          <t>REL-00802</t>
        </is>
      </c>
      <c r="B803" s="65" t="inlineStr">
        <is>
          <t>DEV-00604</t>
        </is>
      </c>
      <c r="C803" s="66" t="n">
        <v>45171</v>
      </c>
      <c r="D803" s="65" t="inlineStr">
        <is>
          <t>2023-09</t>
        </is>
      </c>
      <c r="E803" s="65" t="inlineStr">
        <is>
          <t>2023-2024</t>
        </is>
      </c>
      <c r="F803" s="67" t="n">
        <v>1</v>
      </c>
      <c r="G803" s="65" t="inlineStr">
        <is>
          <t>Email</t>
        </is>
      </c>
      <c r="H803" s="65" t="inlineStr">
        <is>
          <t>Bordeaux</t>
        </is>
      </c>
      <c r="I803" s="65" t="inlineStr">
        <is>
          <t>Sophie Marchand</t>
        </is>
      </c>
      <c r="J803" s="65" t="inlineStr">
        <is>
          <t>Injoignable</t>
        </is>
      </c>
      <c r="K803" s="70" t="n">
        <v>3.7</v>
      </c>
    </row>
    <row r="804">
      <c r="A804" s="65" t="inlineStr">
        <is>
          <t>REL-00803</t>
        </is>
      </c>
      <c r="B804" s="65" t="inlineStr">
        <is>
          <t>DEV-00604</t>
        </is>
      </c>
      <c r="C804" s="66" t="n">
        <v>45185</v>
      </c>
      <c r="D804" s="65" t="inlineStr">
        <is>
          <t>2023-09</t>
        </is>
      </c>
      <c r="E804" s="65" t="inlineStr">
        <is>
          <t>2023-2024</t>
        </is>
      </c>
      <c r="F804" s="67" t="n">
        <v>2</v>
      </c>
      <c r="G804" s="65" t="inlineStr">
        <is>
          <t>Téléphone</t>
        </is>
      </c>
      <c r="H804" s="65" t="inlineStr">
        <is>
          <t>Bordeaux</t>
        </is>
      </c>
      <c r="I804" s="65" t="inlineStr">
        <is>
          <t>Sophie Marchand</t>
        </is>
      </c>
      <c r="J804" s="65" t="inlineStr">
        <is>
          <t>Sans réponse</t>
        </is>
      </c>
      <c r="K804" s="70" t="n">
        <v>12</v>
      </c>
    </row>
    <row r="805">
      <c r="A805" s="65" t="inlineStr">
        <is>
          <t>REL-00804</t>
        </is>
      </c>
      <c r="B805" s="65" t="inlineStr">
        <is>
          <t>DEV-00607</t>
        </is>
      </c>
      <c r="C805" s="66" t="n">
        <v>45174</v>
      </c>
      <c r="D805" s="65" t="inlineStr">
        <is>
          <t>2023-09</t>
        </is>
      </c>
      <c r="E805" s="65" t="inlineStr">
        <is>
          <t>2023-2024</t>
        </is>
      </c>
      <c r="F805" s="67" t="n">
        <v>1</v>
      </c>
      <c r="G805" s="65" t="inlineStr">
        <is>
          <t>Email</t>
        </is>
      </c>
      <c r="H805" s="65" t="inlineStr">
        <is>
          <t>Bordeaux</t>
        </is>
      </c>
      <c r="I805" s="65" t="inlineStr">
        <is>
          <t>Karim Belkacem</t>
        </is>
      </c>
      <c r="J805" s="65" t="inlineStr">
        <is>
          <t>Injoignable</t>
        </is>
      </c>
      <c r="K805" s="70" t="n">
        <v>4.2</v>
      </c>
    </row>
    <row r="806">
      <c r="A806" s="65" t="inlineStr">
        <is>
          <t>REL-00805</t>
        </is>
      </c>
      <c r="B806" s="65" t="inlineStr">
        <is>
          <t>DEV-00607</t>
        </is>
      </c>
      <c r="C806" s="66" t="n">
        <v>45182</v>
      </c>
      <c r="D806" s="65" t="inlineStr">
        <is>
          <t>2023-09</t>
        </is>
      </c>
      <c r="E806" s="65" t="inlineStr">
        <is>
          <t>2023-2024</t>
        </is>
      </c>
      <c r="F806" s="67" t="n">
        <v>2</v>
      </c>
      <c r="G806" s="65" t="inlineStr">
        <is>
          <t>Email</t>
        </is>
      </c>
      <c r="H806" s="65" t="inlineStr">
        <is>
          <t>Bordeaux</t>
        </is>
      </c>
      <c r="I806" s="65" t="inlineStr">
        <is>
          <t>Karim Belkacem</t>
        </is>
      </c>
      <c r="J806" s="65" t="inlineStr">
        <is>
          <t>Accord obtenu</t>
        </is>
      </c>
      <c r="K806" s="70" t="n">
        <v>3.3</v>
      </c>
    </row>
    <row r="807">
      <c r="A807" s="65" t="inlineStr">
        <is>
          <t>REL-00806</t>
        </is>
      </c>
      <c r="B807" s="65" t="inlineStr">
        <is>
          <t>DEV-00608</t>
        </is>
      </c>
      <c r="C807" s="66" t="n">
        <v>45183</v>
      </c>
      <c r="D807" s="65" t="inlineStr">
        <is>
          <t>2023-09</t>
        </is>
      </c>
      <c r="E807" s="65" t="inlineStr">
        <is>
          <t>2023-2024</t>
        </is>
      </c>
      <c r="F807" s="67" t="n">
        <v>1</v>
      </c>
      <c r="G807" s="65" t="inlineStr">
        <is>
          <t>Email</t>
        </is>
      </c>
      <c r="H807" s="65" t="inlineStr">
        <is>
          <t>Bordeaux</t>
        </is>
      </c>
      <c r="I807" s="65" t="inlineStr">
        <is>
          <t>Sophie Marchand</t>
        </is>
      </c>
      <c r="J807" s="65" t="inlineStr">
        <is>
          <t>Refus signifié</t>
        </is>
      </c>
      <c r="K807" s="70" t="n">
        <v>1.1</v>
      </c>
    </row>
    <row r="808">
      <c r="A808" s="65" t="inlineStr">
        <is>
          <t>REL-00807</t>
        </is>
      </c>
      <c r="B808" s="65" t="inlineStr">
        <is>
          <t>DEV-00611</t>
        </is>
      </c>
      <c r="C808" s="66" t="n">
        <v>45180</v>
      </c>
      <c r="D808" s="65" t="inlineStr">
        <is>
          <t>2023-09</t>
        </is>
      </c>
      <c r="E808" s="65" t="inlineStr">
        <is>
          <t>2023-2024</t>
        </is>
      </c>
      <c r="F808" s="67" t="n">
        <v>1</v>
      </c>
      <c r="G808" s="65" t="inlineStr">
        <is>
          <t>Téléphone</t>
        </is>
      </c>
      <c r="H808" s="65" t="inlineStr">
        <is>
          <t>Bordeaux</t>
        </is>
      </c>
      <c r="I808" s="65" t="inlineStr">
        <is>
          <t>Karim Belkacem</t>
        </is>
      </c>
      <c r="J808" s="65" t="inlineStr">
        <is>
          <t>Accord obtenu</t>
        </is>
      </c>
      <c r="K808" s="70" t="n">
        <v>3</v>
      </c>
    </row>
    <row r="809">
      <c r="A809" s="65" t="inlineStr">
        <is>
          <t>REL-00808</t>
        </is>
      </c>
      <c r="B809" s="65" t="inlineStr">
        <is>
          <t>DEV-00612</t>
        </is>
      </c>
      <c r="C809" s="66" t="n">
        <v>45181</v>
      </c>
      <c r="D809" s="65" t="inlineStr">
        <is>
          <t>2023-09</t>
        </is>
      </c>
      <c r="E809" s="65" t="inlineStr">
        <is>
          <t>2023-2024</t>
        </is>
      </c>
      <c r="F809" s="67" t="n">
        <v>1</v>
      </c>
      <c r="G809" s="65" t="inlineStr">
        <is>
          <t>Email</t>
        </is>
      </c>
      <c r="H809" s="65" t="inlineStr">
        <is>
          <t>Toulouse</t>
        </is>
      </c>
      <c r="I809" s="65" t="inlineStr">
        <is>
          <t>Nadia Cherif</t>
        </is>
      </c>
      <c r="J809" s="65" t="inlineStr">
        <is>
          <t>Négociation en cours</t>
        </is>
      </c>
      <c r="K809" s="70" t="n">
        <v>3.2</v>
      </c>
    </row>
    <row r="810">
      <c r="A810" s="65" t="inlineStr">
        <is>
          <t>REL-00809</t>
        </is>
      </c>
      <c r="B810" s="65" t="inlineStr">
        <is>
          <t>DEV-00614</t>
        </is>
      </c>
      <c r="C810" s="66" t="n">
        <v>45182</v>
      </c>
      <c r="D810" s="65" t="inlineStr">
        <is>
          <t>2023-09</t>
        </is>
      </c>
      <c r="E810" s="65" t="inlineStr">
        <is>
          <t>2023-2024</t>
        </is>
      </c>
      <c r="F810" s="67" t="n">
        <v>1</v>
      </c>
      <c r="G810" s="65" t="inlineStr">
        <is>
          <t>Téléphone</t>
        </is>
      </c>
      <c r="H810" s="65" t="inlineStr">
        <is>
          <t>Toulouse</t>
        </is>
      </c>
      <c r="I810" s="65" t="inlineStr">
        <is>
          <t>Julien Fabre</t>
        </is>
      </c>
      <c r="J810" s="65" t="inlineStr">
        <is>
          <t>Sans réponse</t>
        </is>
      </c>
      <c r="K810" s="70" t="n">
        <v>8.199999999999999</v>
      </c>
    </row>
    <row r="811">
      <c r="A811" s="65" t="inlineStr">
        <is>
          <t>REL-00810</t>
        </is>
      </c>
      <c r="B811" s="65" t="inlineStr">
        <is>
          <t>DEV-00614</t>
        </is>
      </c>
      <c r="C811" s="66" t="n">
        <v>45187</v>
      </c>
      <c r="D811" s="65" t="inlineStr">
        <is>
          <t>2023-09</t>
        </is>
      </c>
      <c r="E811" s="65" t="inlineStr">
        <is>
          <t>2023-2024</t>
        </is>
      </c>
      <c r="F811" s="67" t="n">
        <v>2</v>
      </c>
      <c r="G811" s="65" t="inlineStr">
        <is>
          <t>Email</t>
        </is>
      </c>
      <c r="H811" s="65" t="inlineStr">
        <is>
          <t>Toulouse</t>
        </is>
      </c>
      <c r="I811" s="65" t="inlineStr">
        <is>
          <t>Julien Fabre</t>
        </is>
      </c>
      <c r="J811" s="65" t="inlineStr">
        <is>
          <t>Refus signifié</t>
        </is>
      </c>
      <c r="K811" s="70" t="n">
        <v>1</v>
      </c>
    </row>
    <row r="812">
      <c r="A812" s="65" t="inlineStr">
        <is>
          <t>REL-00811</t>
        </is>
      </c>
      <c r="B812" s="65" t="inlineStr">
        <is>
          <t>DEV-00615</t>
        </is>
      </c>
      <c r="C812" s="66" t="n">
        <v>45181</v>
      </c>
      <c r="D812" s="65" t="inlineStr">
        <is>
          <t>2023-09</t>
        </is>
      </c>
      <c r="E812" s="65" t="inlineStr">
        <is>
          <t>2023-2024</t>
        </is>
      </c>
      <c r="F812" s="67" t="n">
        <v>1</v>
      </c>
      <c r="G812" s="65" t="inlineStr">
        <is>
          <t>Email</t>
        </is>
      </c>
      <c r="H812" s="65" t="inlineStr">
        <is>
          <t>Bordeaux</t>
        </is>
      </c>
      <c r="I812" s="65" t="inlineStr">
        <is>
          <t>Karim Belkacem</t>
        </is>
      </c>
      <c r="J812" s="65" t="inlineStr">
        <is>
          <t>Injoignable</t>
        </is>
      </c>
      <c r="K812" s="70" t="n">
        <v>4.3</v>
      </c>
    </row>
    <row r="813">
      <c r="A813" s="65" t="inlineStr">
        <is>
          <t>REL-00812</t>
        </is>
      </c>
      <c r="B813" s="65" t="inlineStr">
        <is>
          <t>DEV-00615</t>
        </is>
      </c>
      <c r="C813" s="66" t="n">
        <v>45193</v>
      </c>
      <c r="D813" s="65" t="inlineStr">
        <is>
          <t>2023-09</t>
        </is>
      </c>
      <c r="E813" s="65" t="inlineStr">
        <is>
          <t>2023-2024</t>
        </is>
      </c>
      <c r="F813" s="67" t="n">
        <v>2</v>
      </c>
      <c r="G813" s="65" t="inlineStr">
        <is>
          <t>Téléphone</t>
        </is>
      </c>
      <c r="H813" s="65" t="inlineStr">
        <is>
          <t>Bordeaux</t>
        </is>
      </c>
      <c r="I813" s="65" t="inlineStr">
        <is>
          <t>Karim Belkacem</t>
        </is>
      </c>
      <c r="J813" s="65" t="inlineStr">
        <is>
          <t>Négociation en cours</t>
        </is>
      </c>
      <c r="K813" s="70" t="n">
        <v>12.2</v>
      </c>
    </row>
    <row r="814">
      <c r="A814" s="65" t="inlineStr">
        <is>
          <t>REL-00813</t>
        </is>
      </c>
      <c r="B814" s="65" t="inlineStr">
        <is>
          <t>DEV-00615</t>
        </is>
      </c>
      <c r="C814" s="66" t="n">
        <v>45200</v>
      </c>
      <c r="D814" s="65" t="inlineStr">
        <is>
          <t>2023-10</t>
        </is>
      </c>
      <c r="E814" s="65" t="inlineStr">
        <is>
          <t>2023-2024</t>
        </is>
      </c>
      <c r="F814" s="67" t="n">
        <v>3</v>
      </c>
      <c r="G814" s="65" t="inlineStr">
        <is>
          <t>Téléphone</t>
        </is>
      </c>
      <c r="H814" s="65" t="inlineStr">
        <is>
          <t>Bordeaux</t>
        </is>
      </c>
      <c r="I814" s="65" t="inlineStr">
        <is>
          <t>Karim Belkacem</t>
        </is>
      </c>
      <c r="J814" s="65" t="inlineStr">
        <is>
          <t>Sans réponse</t>
        </is>
      </c>
      <c r="K814" s="70" t="n">
        <v>9</v>
      </c>
    </row>
    <row r="815">
      <c r="A815" s="65" t="inlineStr">
        <is>
          <t>REL-00814</t>
        </is>
      </c>
      <c r="B815" s="65" t="inlineStr">
        <is>
          <t>DEV-00616</t>
        </is>
      </c>
      <c r="C815" s="66" t="n">
        <v>45184</v>
      </c>
      <c r="D815" s="65" t="inlineStr">
        <is>
          <t>2023-09</t>
        </is>
      </c>
      <c r="E815" s="65" t="inlineStr">
        <is>
          <t>2023-2024</t>
        </is>
      </c>
      <c r="F815" s="67" t="n">
        <v>1</v>
      </c>
      <c r="G815" s="65" t="inlineStr">
        <is>
          <t>Téléphone</t>
        </is>
      </c>
      <c r="H815" s="65" t="inlineStr">
        <is>
          <t>Bordeaux</t>
        </is>
      </c>
      <c r="I815" s="65" t="inlineStr">
        <is>
          <t>Karim Belkacem</t>
        </is>
      </c>
      <c r="J815" s="65" t="inlineStr">
        <is>
          <t>Accord obtenu</t>
        </is>
      </c>
      <c r="K815" s="70" t="n">
        <v>11.1</v>
      </c>
    </row>
    <row r="816">
      <c r="A816" s="65" t="inlineStr">
        <is>
          <t>REL-00815</t>
        </is>
      </c>
      <c r="B816" s="65" t="inlineStr">
        <is>
          <t>DEV-00617</t>
        </is>
      </c>
      <c r="C816" s="66" t="n">
        <v>45184</v>
      </c>
      <c r="D816" s="65" t="inlineStr">
        <is>
          <t>2023-09</t>
        </is>
      </c>
      <c r="E816" s="65" t="inlineStr">
        <is>
          <t>2023-2024</t>
        </is>
      </c>
      <c r="F816" s="67" t="n">
        <v>1</v>
      </c>
      <c r="G816" s="65" t="inlineStr">
        <is>
          <t>Téléphone</t>
        </is>
      </c>
      <c r="H816" s="65" t="inlineStr">
        <is>
          <t>Bordeaux</t>
        </is>
      </c>
      <c r="I816" s="65" t="inlineStr">
        <is>
          <t>Karim Belkacem</t>
        </is>
      </c>
      <c r="J816" s="65" t="inlineStr">
        <is>
          <t>Sans réponse</t>
        </is>
      </c>
      <c r="K816" s="70" t="n">
        <v>3.9</v>
      </c>
    </row>
    <row r="817">
      <c r="A817" s="65" t="inlineStr">
        <is>
          <t>REL-00816</t>
        </is>
      </c>
      <c r="B817" s="65" t="inlineStr">
        <is>
          <t>DEV-00618</t>
        </is>
      </c>
      <c r="C817" s="66" t="n">
        <v>45184</v>
      </c>
      <c r="D817" s="65" t="inlineStr">
        <is>
          <t>2023-09</t>
        </is>
      </c>
      <c r="E817" s="65" t="inlineStr">
        <is>
          <t>2023-2024</t>
        </is>
      </c>
      <c r="F817" s="67" t="n">
        <v>1</v>
      </c>
      <c r="G817" s="65" t="inlineStr">
        <is>
          <t>Email</t>
        </is>
      </c>
      <c r="H817" s="65" t="inlineStr">
        <is>
          <t>Bordeaux</t>
        </is>
      </c>
      <c r="I817" s="65" t="inlineStr">
        <is>
          <t>Karim Belkacem</t>
        </is>
      </c>
      <c r="J817" s="65" t="inlineStr">
        <is>
          <t>Rappel demandé</t>
        </is>
      </c>
      <c r="K817" s="70" t="n">
        <v>1.7</v>
      </c>
    </row>
    <row r="818">
      <c r="A818" s="65" t="inlineStr">
        <is>
          <t>REL-00817</t>
        </is>
      </c>
      <c r="B818" s="65" t="inlineStr">
        <is>
          <t>DEV-00618</t>
        </is>
      </c>
      <c r="C818" s="66" t="n">
        <v>45191</v>
      </c>
      <c r="D818" s="65" t="inlineStr">
        <is>
          <t>2023-09</t>
        </is>
      </c>
      <c r="E818" s="65" t="inlineStr">
        <is>
          <t>2023-2024</t>
        </is>
      </c>
      <c r="F818" s="67" t="n">
        <v>2</v>
      </c>
      <c r="G818" s="65" t="inlineStr">
        <is>
          <t>Email</t>
        </is>
      </c>
      <c r="H818" s="65" t="inlineStr">
        <is>
          <t>Bordeaux</t>
        </is>
      </c>
      <c r="I818" s="65" t="inlineStr">
        <is>
          <t>Karim Belkacem</t>
        </is>
      </c>
      <c r="J818" s="65" t="inlineStr">
        <is>
          <t>Rappel demandé</t>
        </is>
      </c>
      <c r="K818" s="70" t="n">
        <v>1.8</v>
      </c>
    </row>
    <row r="819">
      <c r="A819" s="65" t="inlineStr">
        <is>
          <t>REL-00818</t>
        </is>
      </c>
      <c r="B819" s="65" t="inlineStr">
        <is>
          <t>DEV-00618</t>
        </is>
      </c>
      <c r="C819" s="66" t="n">
        <v>45205</v>
      </c>
      <c r="D819" s="65" t="inlineStr">
        <is>
          <t>2023-10</t>
        </is>
      </c>
      <c r="E819" s="65" t="inlineStr">
        <is>
          <t>2023-2024</t>
        </is>
      </c>
      <c r="F819" s="67" t="n">
        <v>3</v>
      </c>
      <c r="G819" s="65" t="inlineStr">
        <is>
          <t>Téléphone</t>
        </is>
      </c>
      <c r="H819" s="65" t="inlineStr">
        <is>
          <t>Bordeaux</t>
        </is>
      </c>
      <c r="I819" s="65" t="inlineStr">
        <is>
          <t>Karim Belkacem</t>
        </is>
      </c>
      <c r="J819" s="65" t="inlineStr">
        <is>
          <t>Accord obtenu</t>
        </is>
      </c>
      <c r="K819" s="70" t="n">
        <v>11.9</v>
      </c>
    </row>
    <row r="820">
      <c r="A820" s="65" t="inlineStr">
        <is>
          <t>REL-00819</t>
        </is>
      </c>
      <c r="B820" s="65" t="inlineStr">
        <is>
          <t>DEV-00620</t>
        </is>
      </c>
      <c r="C820" s="66" t="n">
        <v>45183</v>
      </c>
      <c r="D820" s="65" t="inlineStr">
        <is>
          <t>2023-09</t>
        </is>
      </c>
      <c r="E820" s="65" t="inlineStr">
        <is>
          <t>2023-2024</t>
        </is>
      </c>
      <c r="F820" s="67" t="n">
        <v>1</v>
      </c>
      <c r="G820" s="65" t="inlineStr">
        <is>
          <t>Téléphone</t>
        </is>
      </c>
      <c r="H820" s="65" t="inlineStr">
        <is>
          <t>Bordeaux</t>
        </is>
      </c>
      <c r="I820" s="65" t="inlineStr">
        <is>
          <t>Sophie Marchand</t>
        </is>
      </c>
      <c r="J820" s="65" t="inlineStr">
        <is>
          <t>Accord obtenu</t>
        </is>
      </c>
      <c r="K820" s="70" t="n">
        <v>8.199999999999999</v>
      </c>
    </row>
    <row r="821">
      <c r="A821" s="65" t="inlineStr">
        <is>
          <t>REL-00820</t>
        </is>
      </c>
      <c r="B821" s="65" t="inlineStr">
        <is>
          <t>DEV-00621</t>
        </is>
      </c>
      <c r="C821" s="66" t="n">
        <v>45185</v>
      </c>
      <c r="D821" s="65" t="inlineStr">
        <is>
          <t>2023-09</t>
        </is>
      </c>
      <c r="E821" s="65" t="inlineStr">
        <is>
          <t>2023-2024</t>
        </is>
      </c>
      <c r="F821" s="67" t="n">
        <v>1</v>
      </c>
      <c r="G821" s="65" t="inlineStr">
        <is>
          <t>SMS</t>
        </is>
      </c>
      <c r="H821" s="65" t="inlineStr">
        <is>
          <t>Bordeaux</t>
        </is>
      </c>
      <c r="I821" s="65" t="inlineStr">
        <is>
          <t>Sophie Marchand</t>
        </is>
      </c>
      <c r="J821" s="65" t="inlineStr">
        <is>
          <t>Sans réponse</t>
        </is>
      </c>
      <c r="K821" s="70" t="n">
        <v>1.2</v>
      </c>
    </row>
    <row r="822">
      <c r="A822" s="65" t="inlineStr">
        <is>
          <t>REL-00821</t>
        </is>
      </c>
      <c r="B822" s="65" t="inlineStr">
        <is>
          <t>DEV-00621</t>
        </is>
      </c>
      <c r="C822" s="66" t="n">
        <v>45192</v>
      </c>
      <c r="D822" s="65" t="inlineStr">
        <is>
          <t>2023-09</t>
        </is>
      </c>
      <c r="E822" s="65" t="inlineStr">
        <is>
          <t>2023-2024</t>
        </is>
      </c>
      <c r="F822" s="67" t="n">
        <v>2</v>
      </c>
      <c r="G822" s="65" t="inlineStr">
        <is>
          <t>SMS</t>
        </is>
      </c>
      <c r="H822" s="65" t="inlineStr">
        <is>
          <t>Bordeaux</t>
        </is>
      </c>
      <c r="I822" s="65" t="inlineStr">
        <is>
          <t>Sophie Marchand</t>
        </is>
      </c>
      <c r="J822" s="65" t="inlineStr">
        <is>
          <t>Accord obtenu</t>
        </is>
      </c>
      <c r="K822" s="70" t="n">
        <v>3.9</v>
      </c>
    </row>
    <row r="823">
      <c r="A823" s="65" t="inlineStr">
        <is>
          <t>REL-00822</t>
        </is>
      </c>
      <c r="B823" s="65" t="inlineStr">
        <is>
          <t>DEV-00622</t>
        </is>
      </c>
      <c r="C823" s="66" t="n">
        <v>45195</v>
      </c>
      <c r="D823" s="65" t="inlineStr">
        <is>
          <t>2023-09</t>
        </is>
      </c>
      <c r="E823" s="65" t="inlineStr">
        <is>
          <t>2023-2024</t>
        </is>
      </c>
      <c r="F823" s="67" t="n">
        <v>1</v>
      </c>
      <c r="G823" s="65" t="inlineStr">
        <is>
          <t>Téléphone</t>
        </is>
      </c>
      <c r="H823" s="65" t="inlineStr">
        <is>
          <t>Bordeaux</t>
        </is>
      </c>
      <c r="I823" s="65" t="inlineStr">
        <is>
          <t>Sophie Marchand</t>
        </is>
      </c>
      <c r="J823" s="65" t="inlineStr">
        <is>
          <t>Rappel demandé</t>
        </is>
      </c>
      <c r="K823" s="70" t="n">
        <v>10.5</v>
      </c>
    </row>
    <row r="824">
      <c r="A824" s="65" t="inlineStr">
        <is>
          <t>REL-00823</t>
        </is>
      </c>
      <c r="B824" s="65" t="inlineStr">
        <is>
          <t>DEV-00623</t>
        </is>
      </c>
      <c r="C824" s="66" t="n">
        <v>45184</v>
      </c>
      <c r="D824" s="65" t="inlineStr">
        <is>
          <t>2023-09</t>
        </is>
      </c>
      <c r="E824" s="65" t="inlineStr">
        <is>
          <t>2023-2024</t>
        </is>
      </c>
      <c r="F824" s="67" t="n">
        <v>1</v>
      </c>
      <c r="G824" s="65" t="inlineStr">
        <is>
          <t>SMS</t>
        </is>
      </c>
      <c r="H824" s="65" t="inlineStr">
        <is>
          <t>Bordeaux</t>
        </is>
      </c>
      <c r="I824" s="65" t="inlineStr">
        <is>
          <t>Karim Belkacem</t>
        </is>
      </c>
      <c r="J824" s="65" t="inlineStr">
        <is>
          <t>Négociation en cours</t>
        </is>
      </c>
      <c r="K824" s="70" t="n">
        <v>4.2</v>
      </c>
    </row>
    <row r="825">
      <c r="A825" s="65" t="inlineStr">
        <is>
          <t>REL-00824</t>
        </is>
      </c>
      <c r="B825" s="65" t="inlineStr">
        <is>
          <t>DEV-00623</t>
        </is>
      </c>
      <c r="C825" s="66" t="n">
        <v>45193</v>
      </c>
      <c r="D825" s="65" t="inlineStr">
        <is>
          <t>2023-09</t>
        </is>
      </c>
      <c r="E825" s="65" t="inlineStr">
        <is>
          <t>2023-2024</t>
        </is>
      </c>
      <c r="F825" s="67" t="n">
        <v>2</v>
      </c>
      <c r="G825" s="65" t="inlineStr">
        <is>
          <t>Téléphone</t>
        </is>
      </c>
      <c r="H825" s="65" t="inlineStr">
        <is>
          <t>Bordeaux</t>
        </is>
      </c>
      <c r="I825" s="65" t="inlineStr">
        <is>
          <t>Karim Belkacem</t>
        </is>
      </c>
      <c r="J825" s="65" t="inlineStr">
        <is>
          <t>Sans réponse</t>
        </is>
      </c>
      <c r="K825" s="70" t="n">
        <v>2</v>
      </c>
    </row>
    <row r="826">
      <c r="A826" s="65" t="inlineStr">
        <is>
          <t>REL-00825</t>
        </is>
      </c>
      <c r="B826" s="65" t="inlineStr">
        <is>
          <t>DEV-00624</t>
        </is>
      </c>
      <c r="C826" s="66" t="n">
        <v>45184</v>
      </c>
      <c r="D826" s="65" t="inlineStr">
        <is>
          <t>2023-09</t>
        </is>
      </c>
      <c r="E826" s="65" t="inlineStr">
        <is>
          <t>2023-2024</t>
        </is>
      </c>
      <c r="F826" s="67" t="n">
        <v>1</v>
      </c>
      <c r="G826" s="65" t="inlineStr">
        <is>
          <t>Email</t>
        </is>
      </c>
      <c r="H826" s="65" t="inlineStr">
        <is>
          <t>Bordeaux</t>
        </is>
      </c>
      <c r="I826" s="65" t="inlineStr">
        <is>
          <t>Sophie Marchand</t>
        </is>
      </c>
      <c r="J826" s="65" t="inlineStr">
        <is>
          <t>Accord obtenu</t>
        </is>
      </c>
      <c r="K826" s="70" t="n">
        <v>2.3</v>
      </c>
    </row>
    <row r="827">
      <c r="A827" s="65" t="inlineStr">
        <is>
          <t>REL-00826</t>
        </is>
      </c>
      <c r="B827" s="65" t="inlineStr">
        <is>
          <t>DEV-00625</t>
        </is>
      </c>
      <c r="C827" s="66" t="n">
        <v>45190</v>
      </c>
      <c r="D827" s="65" t="inlineStr">
        <is>
          <t>2023-09</t>
        </is>
      </c>
      <c r="E827" s="65" t="inlineStr">
        <is>
          <t>2023-2024</t>
        </is>
      </c>
      <c r="F827" s="67" t="n">
        <v>1</v>
      </c>
      <c r="G827" s="65" t="inlineStr">
        <is>
          <t>SMS</t>
        </is>
      </c>
      <c r="H827" s="65" t="inlineStr">
        <is>
          <t>Bordeaux</t>
        </is>
      </c>
      <c r="I827" s="65" t="inlineStr">
        <is>
          <t>Karim Belkacem</t>
        </is>
      </c>
      <c r="J827" s="65" t="inlineStr">
        <is>
          <t>Refus signifié</t>
        </is>
      </c>
      <c r="K827" s="70" t="n">
        <v>4.4</v>
      </c>
    </row>
    <row r="828">
      <c r="A828" s="65" t="inlineStr">
        <is>
          <t>REL-00827</t>
        </is>
      </c>
      <c r="B828" s="65" t="inlineStr">
        <is>
          <t>DEV-00627</t>
        </is>
      </c>
      <c r="C828" s="66" t="n">
        <v>45189</v>
      </c>
      <c r="D828" s="65" t="inlineStr">
        <is>
          <t>2023-09</t>
        </is>
      </c>
      <c r="E828" s="65" t="inlineStr">
        <is>
          <t>2023-2024</t>
        </is>
      </c>
      <c r="F828" s="67" t="n">
        <v>1</v>
      </c>
      <c r="G828" s="65" t="inlineStr">
        <is>
          <t>Email</t>
        </is>
      </c>
      <c r="H828" s="65" t="inlineStr">
        <is>
          <t>Bordeaux</t>
        </is>
      </c>
      <c r="I828" s="65" t="inlineStr">
        <is>
          <t>Sophie Marchand</t>
        </is>
      </c>
      <c r="J828" s="65" t="inlineStr">
        <is>
          <t>Rappel demandé</t>
        </is>
      </c>
      <c r="K828" s="70" t="n">
        <v>1.3</v>
      </c>
    </row>
    <row r="829">
      <c r="A829" s="65" t="inlineStr">
        <is>
          <t>REL-00828</t>
        </is>
      </c>
      <c r="B829" s="65" t="inlineStr">
        <is>
          <t>DEV-00627</t>
        </is>
      </c>
      <c r="C829" s="66" t="n">
        <v>45201</v>
      </c>
      <c r="D829" s="65" t="inlineStr">
        <is>
          <t>2023-10</t>
        </is>
      </c>
      <c r="E829" s="65" t="inlineStr">
        <is>
          <t>2023-2024</t>
        </is>
      </c>
      <c r="F829" s="67" t="n">
        <v>2</v>
      </c>
      <c r="G829" s="65" t="inlineStr">
        <is>
          <t>Téléphone</t>
        </is>
      </c>
      <c r="H829" s="65" t="inlineStr">
        <is>
          <t>Bordeaux</t>
        </is>
      </c>
      <c r="I829" s="65" t="inlineStr">
        <is>
          <t>Sophie Marchand</t>
        </is>
      </c>
      <c r="J829" s="65" t="inlineStr">
        <is>
          <t>Sans réponse</t>
        </is>
      </c>
      <c r="K829" s="70" t="n">
        <v>12.5</v>
      </c>
    </row>
    <row r="830">
      <c r="A830" s="65" t="inlineStr">
        <is>
          <t>REL-00829</t>
        </is>
      </c>
      <c r="B830" s="65" t="inlineStr">
        <is>
          <t>DEV-00628</t>
        </is>
      </c>
      <c r="C830" s="66" t="n">
        <v>45196</v>
      </c>
      <c r="D830" s="65" t="inlineStr">
        <is>
          <t>2023-09</t>
        </is>
      </c>
      <c r="E830" s="65" t="inlineStr">
        <is>
          <t>2023-2024</t>
        </is>
      </c>
      <c r="F830" s="67" t="n">
        <v>1</v>
      </c>
      <c r="G830" s="65" t="inlineStr">
        <is>
          <t>Téléphone</t>
        </is>
      </c>
      <c r="H830" s="65" t="inlineStr">
        <is>
          <t>Toulouse</t>
        </is>
      </c>
      <c r="I830" s="65" t="inlineStr">
        <is>
          <t>Nadia Cherif</t>
        </is>
      </c>
      <c r="J830" s="65" t="inlineStr">
        <is>
          <t>Sans réponse</t>
        </is>
      </c>
      <c r="K830" s="70" t="n">
        <v>8.6</v>
      </c>
    </row>
    <row r="831">
      <c r="A831" s="65" t="inlineStr">
        <is>
          <t>REL-00830</t>
        </is>
      </c>
      <c r="B831" s="65" t="inlineStr">
        <is>
          <t>DEV-00629</t>
        </is>
      </c>
      <c r="C831" s="66" t="n">
        <v>45192</v>
      </c>
      <c r="D831" s="65" t="inlineStr">
        <is>
          <t>2023-09</t>
        </is>
      </c>
      <c r="E831" s="65" t="inlineStr">
        <is>
          <t>2023-2024</t>
        </is>
      </c>
      <c r="F831" s="67" t="n">
        <v>1</v>
      </c>
      <c r="G831" s="65" t="inlineStr">
        <is>
          <t>Email</t>
        </is>
      </c>
      <c r="H831" s="65" t="inlineStr">
        <is>
          <t>Toulouse</t>
        </is>
      </c>
      <c r="I831" s="65" t="inlineStr">
        <is>
          <t>Nadia Cherif</t>
        </is>
      </c>
      <c r="J831" s="65" t="inlineStr">
        <is>
          <t>Injoignable</t>
        </is>
      </c>
      <c r="K831" s="70" t="n">
        <v>1.3</v>
      </c>
    </row>
    <row r="832">
      <c r="A832" s="65" t="inlineStr">
        <is>
          <t>REL-00831</t>
        </is>
      </c>
      <c r="B832" s="65" t="inlineStr">
        <is>
          <t>DEV-00630</t>
        </is>
      </c>
      <c r="C832" s="66" t="n">
        <v>45194</v>
      </c>
      <c r="D832" s="65" t="inlineStr">
        <is>
          <t>2023-09</t>
        </is>
      </c>
      <c r="E832" s="65" t="inlineStr">
        <is>
          <t>2023-2024</t>
        </is>
      </c>
      <c r="F832" s="67" t="n">
        <v>1</v>
      </c>
      <c r="G832" s="65" t="inlineStr">
        <is>
          <t>Email</t>
        </is>
      </c>
      <c r="H832" s="65" t="inlineStr">
        <is>
          <t>Toulouse</t>
        </is>
      </c>
      <c r="I832" s="65" t="inlineStr">
        <is>
          <t>Julien Fabre</t>
        </is>
      </c>
      <c r="J832" s="65" t="inlineStr">
        <is>
          <t>Sans réponse</t>
        </is>
      </c>
      <c r="K832" s="70" t="n">
        <v>2.2</v>
      </c>
    </row>
    <row r="833">
      <c r="A833" s="65" t="inlineStr">
        <is>
          <t>REL-00832</t>
        </is>
      </c>
      <c r="B833" s="65" t="inlineStr">
        <is>
          <t>DEV-00630</t>
        </is>
      </c>
      <c r="C833" s="66" t="n">
        <v>45201</v>
      </c>
      <c r="D833" s="65" t="inlineStr">
        <is>
          <t>2023-10</t>
        </is>
      </c>
      <c r="E833" s="65" t="inlineStr">
        <is>
          <t>2023-2024</t>
        </is>
      </c>
      <c r="F833" s="67" t="n">
        <v>2</v>
      </c>
      <c r="G833" s="65" t="inlineStr">
        <is>
          <t>Email</t>
        </is>
      </c>
      <c r="H833" s="65" t="inlineStr">
        <is>
          <t>Toulouse</t>
        </is>
      </c>
      <c r="I833" s="65" t="inlineStr">
        <is>
          <t>Julien Fabre</t>
        </is>
      </c>
      <c r="J833" s="65" t="inlineStr">
        <is>
          <t>Négociation en cours</t>
        </is>
      </c>
      <c r="K833" s="70" t="n">
        <v>3.9</v>
      </c>
    </row>
    <row r="834">
      <c r="A834" s="65" t="inlineStr">
        <is>
          <t>REL-00833</t>
        </is>
      </c>
      <c r="B834" s="65" t="inlineStr">
        <is>
          <t>DEV-00631</t>
        </is>
      </c>
      <c r="C834" s="66" t="n">
        <v>45192</v>
      </c>
      <c r="D834" s="65" t="inlineStr">
        <is>
          <t>2023-09</t>
        </is>
      </c>
      <c r="E834" s="65" t="inlineStr">
        <is>
          <t>2023-2024</t>
        </is>
      </c>
      <c r="F834" s="67" t="n">
        <v>1</v>
      </c>
      <c r="G834" s="65" t="inlineStr">
        <is>
          <t>Téléphone</t>
        </is>
      </c>
      <c r="H834" s="65" t="inlineStr">
        <is>
          <t>Bordeaux</t>
        </is>
      </c>
      <c r="I834" s="65" t="inlineStr">
        <is>
          <t>Karim Belkacem</t>
        </is>
      </c>
      <c r="J834" s="65" t="inlineStr">
        <is>
          <t>Accord obtenu</t>
        </is>
      </c>
      <c r="K834" s="70" t="n">
        <v>5</v>
      </c>
    </row>
    <row r="835">
      <c r="A835" s="65" t="inlineStr">
        <is>
          <t>REL-00834</t>
        </is>
      </c>
      <c r="B835" s="65" t="inlineStr">
        <is>
          <t>DEV-00632</t>
        </is>
      </c>
      <c r="C835" s="66" t="n">
        <v>45191</v>
      </c>
      <c r="D835" s="65" t="inlineStr">
        <is>
          <t>2023-09</t>
        </is>
      </c>
      <c r="E835" s="65" t="inlineStr">
        <is>
          <t>2023-2024</t>
        </is>
      </c>
      <c r="F835" s="67" t="n">
        <v>1</v>
      </c>
      <c r="G835" s="65" t="inlineStr">
        <is>
          <t>Téléphone</t>
        </is>
      </c>
      <c r="H835" s="65" t="inlineStr">
        <is>
          <t>Bordeaux</t>
        </is>
      </c>
      <c r="I835" s="65" t="inlineStr">
        <is>
          <t>Sophie Marchand</t>
        </is>
      </c>
      <c r="J835" s="65" t="inlineStr">
        <is>
          <t>Refus signifié</t>
        </is>
      </c>
      <c r="K835" s="70" t="n">
        <v>8.300000000000001</v>
      </c>
    </row>
    <row r="836">
      <c r="A836" s="65" t="inlineStr">
        <is>
          <t>REL-00835</t>
        </is>
      </c>
      <c r="B836" s="65" t="inlineStr">
        <is>
          <t>DEV-00634</t>
        </is>
      </c>
      <c r="C836" s="66" t="n">
        <v>45196</v>
      </c>
      <c r="D836" s="65" t="inlineStr">
        <is>
          <t>2023-09</t>
        </is>
      </c>
      <c r="E836" s="65" t="inlineStr">
        <is>
          <t>2023-2024</t>
        </is>
      </c>
      <c r="F836" s="67" t="n">
        <v>1</v>
      </c>
      <c r="G836" s="65" t="inlineStr">
        <is>
          <t>Email</t>
        </is>
      </c>
      <c r="H836" s="65" t="inlineStr">
        <is>
          <t>Bordeaux</t>
        </is>
      </c>
      <c r="I836" s="65" t="inlineStr">
        <is>
          <t>Karim Belkacem</t>
        </is>
      </c>
      <c r="J836" s="65" t="inlineStr">
        <is>
          <t>Sans réponse</t>
        </is>
      </c>
      <c r="K836" s="70" t="n">
        <v>4.1</v>
      </c>
    </row>
    <row r="837">
      <c r="A837" s="65" t="inlineStr">
        <is>
          <t>REL-00836</t>
        </is>
      </c>
      <c r="B837" s="65" t="inlineStr">
        <is>
          <t>DEV-00635</t>
        </is>
      </c>
      <c r="C837" s="66" t="n">
        <v>45193</v>
      </c>
      <c r="D837" s="65" t="inlineStr">
        <is>
          <t>2023-09</t>
        </is>
      </c>
      <c r="E837" s="65" t="inlineStr">
        <is>
          <t>2023-2024</t>
        </is>
      </c>
      <c r="F837" s="67" t="n">
        <v>1</v>
      </c>
      <c r="G837" s="65" t="inlineStr">
        <is>
          <t>Email</t>
        </is>
      </c>
      <c r="H837" s="65" t="inlineStr">
        <is>
          <t>Toulouse</t>
        </is>
      </c>
      <c r="I837" s="65" t="inlineStr">
        <is>
          <t>Nadia Cherif</t>
        </is>
      </c>
      <c r="J837" s="65" t="inlineStr">
        <is>
          <t>Sans réponse</t>
        </is>
      </c>
      <c r="K837" s="70" t="n">
        <v>2.8</v>
      </c>
    </row>
    <row r="838">
      <c r="A838" s="65" t="inlineStr">
        <is>
          <t>REL-00837</t>
        </is>
      </c>
      <c r="B838" s="65" t="inlineStr">
        <is>
          <t>DEV-00636</t>
        </is>
      </c>
      <c r="C838" s="66" t="n">
        <v>45193</v>
      </c>
      <c r="D838" s="65" t="inlineStr">
        <is>
          <t>2023-09</t>
        </is>
      </c>
      <c r="E838" s="65" t="inlineStr">
        <is>
          <t>2023-2024</t>
        </is>
      </c>
      <c r="F838" s="67" t="n">
        <v>1</v>
      </c>
      <c r="G838" s="65" t="inlineStr">
        <is>
          <t>Email</t>
        </is>
      </c>
      <c r="H838" s="65" t="inlineStr">
        <is>
          <t>Bordeaux</t>
        </is>
      </c>
      <c r="I838" s="65" t="inlineStr">
        <is>
          <t>Karim Belkacem</t>
        </is>
      </c>
      <c r="J838" s="65" t="inlineStr">
        <is>
          <t>Accord obtenu</t>
        </is>
      </c>
      <c r="K838" s="70" t="n">
        <v>2.1</v>
      </c>
    </row>
    <row r="839">
      <c r="A839" s="65" t="inlineStr">
        <is>
          <t>REL-00838</t>
        </is>
      </c>
      <c r="B839" s="65" t="inlineStr">
        <is>
          <t>DEV-00637</t>
        </is>
      </c>
      <c r="C839" s="66" t="n">
        <v>45202</v>
      </c>
      <c r="D839" s="65" t="inlineStr">
        <is>
          <t>2023-10</t>
        </is>
      </c>
      <c r="E839" s="65" t="inlineStr">
        <is>
          <t>2023-2024</t>
        </is>
      </c>
      <c r="F839" s="67" t="n">
        <v>1</v>
      </c>
      <c r="G839" s="65" t="inlineStr">
        <is>
          <t>Email</t>
        </is>
      </c>
      <c r="H839" s="65" t="inlineStr">
        <is>
          <t>Bordeaux</t>
        </is>
      </c>
      <c r="I839" s="65" t="inlineStr">
        <is>
          <t>Karim Belkacem</t>
        </is>
      </c>
      <c r="J839" s="65" t="inlineStr">
        <is>
          <t>Sans réponse</t>
        </is>
      </c>
      <c r="K839" s="70" t="n">
        <v>3.5</v>
      </c>
    </row>
    <row r="840">
      <c r="A840" s="65" t="inlineStr">
        <is>
          <t>REL-00839</t>
        </is>
      </c>
      <c r="B840" s="65" t="inlineStr">
        <is>
          <t>DEV-00637</t>
        </is>
      </c>
      <c r="C840" s="66" t="n">
        <v>45215</v>
      </c>
      <c r="D840" s="65" t="inlineStr">
        <is>
          <t>2023-10</t>
        </is>
      </c>
      <c r="E840" s="65" t="inlineStr">
        <is>
          <t>2023-2024</t>
        </is>
      </c>
      <c r="F840" s="67" t="n">
        <v>2</v>
      </c>
      <c r="G840" s="65" t="inlineStr">
        <is>
          <t>SMS</t>
        </is>
      </c>
      <c r="H840" s="65" t="inlineStr">
        <is>
          <t>Bordeaux</t>
        </is>
      </c>
      <c r="I840" s="65" t="inlineStr">
        <is>
          <t>Karim Belkacem</t>
        </is>
      </c>
      <c r="J840" s="65" t="inlineStr">
        <is>
          <t>Accord obtenu</t>
        </is>
      </c>
      <c r="K840" s="70" t="n">
        <v>4.7</v>
      </c>
    </row>
    <row r="841">
      <c r="A841" s="65" t="inlineStr">
        <is>
          <t>REL-00840</t>
        </is>
      </c>
      <c r="B841" s="65" t="inlineStr">
        <is>
          <t>DEV-00638</t>
        </is>
      </c>
      <c r="C841" s="66" t="n">
        <v>45195</v>
      </c>
      <c r="D841" s="65" t="inlineStr">
        <is>
          <t>2023-09</t>
        </is>
      </c>
      <c r="E841" s="65" t="inlineStr">
        <is>
          <t>2023-2024</t>
        </is>
      </c>
      <c r="F841" s="67" t="n">
        <v>1</v>
      </c>
      <c r="G841" s="65" t="inlineStr">
        <is>
          <t>Téléphone</t>
        </is>
      </c>
      <c r="H841" s="65" t="inlineStr">
        <is>
          <t>Toulouse</t>
        </is>
      </c>
      <c r="I841" s="65" t="inlineStr">
        <is>
          <t>Nadia Cherif</t>
        </is>
      </c>
      <c r="J841" s="65" t="inlineStr">
        <is>
          <t>Négociation en cours</t>
        </is>
      </c>
      <c r="K841" s="70" t="n">
        <v>2.2</v>
      </c>
    </row>
    <row r="842">
      <c r="A842" s="65" t="inlineStr">
        <is>
          <t>REL-00841</t>
        </is>
      </c>
      <c r="B842" s="65" t="inlineStr">
        <is>
          <t>DEV-00638</t>
        </is>
      </c>
      <c r="C842" s="66" t="n">
        <v>45204</v>
      </c>
      <c r="D842" s="65" t="inlineStr">
        <is>
          <t>2023-10</t>
        </is>
      </c>
      <c r="E842" s="65" t="inlineStr">
        <is>
          <t>2023-2024</t>
        </is>
      </c>
      <c r="F842" s="67" t="n">
        <v>2</v>
      </c>
      <c r="G842" s="65" t="inlineStr">
        <is>
          <t>Email</t>
        </is>
      </c>
      <c r="H842" s="65" t="inlineStr">
        <is>
          <t>Toulouse</t>
        </is>
      </c>
      <c r="I842" s="65" t="inlineStr">
        <is>
          <t>Nadia Cherif</t>
        </is>
      </c>
      <c r="J842" s="65" t="inlineStr">
        <is>
          <t>Sans réponse</t>
        </is>
      </c>
      <c r="K842" s="70" t="n">
        <v>1</v>
      </c>
    </row>
    <row r="843">
      <c r="A843" s="65" t="inlineStr">
        <is>
          <t>REL-00842</t>
        </is>
      </c>
      <c r="B843" s="65" t="inlineStr">
        <is>
          <t>DEV-00638</t>
        </is>
      </c>
      <c r="C843" s="66" t="n">
        <v>45211</v>
      </c>
      <c r="D843" s="65" t="inlineStr">
        <is>
          <t>2023-10</t>
        </is>
      </c>
      <c r="E843" s="65" t="inlineStr">
        <is>
          <t>2023-2024</t>
        </is>
      </c>
      <c r="F843" s="67" t="n">
        <v>3</v>
      </c>
      <c r="G843" s="65" t="inlineStr">
        <is>
          <t>Email</t>
        </is>
      </c>
      <c r="H843" s="65" t="inlineStr">
        <is>
          <t>Toulouse</t>
        </is>
      </c>
      <c r="I843" s="65" t="inlineStr">
        <is>
          <t>Nadia Cherif</t>
        </is>
      </c>
      <c r="J843" s="65" t="inlineStr">
        <is>
          <t>Refus signifié</t>
        </is>
      </c>
      <c r="K843" s="70" t="n">
        <v>3.9</v>
      </c>
    </row>
    <row r="844">
      <c r="A844" s="65" t="inlineStr">
        <is>
          <t>REL-00843</t>
        </is>
      </c>
      <c r="B844" s="65" t="inlineStr">
        <is>
          <t>DEV-00642</t>
        </is>
      </c>
      <c r="C844" s="66" t="n">
        <v>45197</v>
      </c>
      <c r="D844" s="65" t="inlineStr">
        <is>
          <t>2023-09</t>
        </is>
      </c>
      <c r="E844" s="65" t="inlineStr">
        <is>
          <t>2023-2024</t>
        </is>
      </c>
      <c r="F844" s="67" t="n">
        <v>1</v>
      </c>
      <c r="G844" s="65" t="inlineStr">
        <is>
          <t>SMS</t>
        </is>
      </c>
      <c r="H844" s="65" t="inlineStr">
        <is>
          <t>Toulouse</t>
        </is>
      </c>
      <c r="I844" s="65" t="inlineStr">
        <is>
          <t>Nadia Cherif</t>
        </is>
      </c>
      <c r="J844" s="65" t="inlineStr">
        <is>
          <t>Injoignable</t>
        </is>
      </c>
      <c r="K844" s="70" t="n">
        <v>4.2</v>
      </c>
    </row>
    <row r="845">
      <c r="A845" s="65" t="inlineStr">
        <is>
          <t>REL-00844</t>
        </is>
      </c>
      <c r="B845" s="65" t="inlineStr">
        <is>
          <t>DEV-00642</t>
        </is>
      </c>
      <c r="C845" s="66" t="n">
        <v>45203</v>
      </c>
      <c r="D845" s="65" t="inlineStr">
        <is>
          <t>2023-10</t>
        </is>
      </c>
      <c r="E845" s="65" t="inlineStr">
        <is>
          <t>2023-2024</t>
        </is>
      </c>
      <c r="F845" s="67" t="n">
        <v>2</v>
      </c>
      <c r="G845" s="65" t="inlineStr">
        <is>
          <t>Téléphone</t>
        </is>
      </c>
      <c r="H845" s="65" t="inlineStr">
        <is>
          <t>Toulouse</t>
        </is>
      </c>
      <c r="I845" s="65" t="inlineStr">
        <is>
          <t>Nadia Cherif</t>
        </is>
      </c>
      <c r="J845" s="65" t="inlineStr">
        <is>
          <t>Négociation en cours</t>
        </is>
      </c>
      <c r="K845" s="70" t="n">
        <v>9.9</v>
      </c>
    </row>
    <row r="846">
      <c r="A846" s="65" t="inlineStr">
        <is>
          <t>REL-00845</t>
        </is>
      </c>
      <c r="B846" s="65" t="inlineStr">
        <is>
          <t>DEV-00644</t>
        </is>
      </c>
      <c r="C846" s="66" t="n">
        <v>45211</v>
      </c>
      <c r="D846" s="65" t="inlineStr">
        <is>
          <t>2023-10</t>
        </is>
      </c>
      <c r="E846" s="65" t="inlineStr">
        <is>
          <t>2023-2024</t>
        </is>
      </c>
      <c r="F846" s="67" t="n">
        <v>1</v>
      </c>
      <c r="G846" s="65" t="inlineStr">
        <is>
          <t>Email</t>
        </is>
      </c>
      <c r="H846" s="65" t="inlineStr">
        <is>
          <t>Bordeaux</t>
        </is>
      </c>
      <c r="I846" s="65" t="inlineStr">
        <is>
          <t>Sophie Marchand</t>
        </is>
      </c>
      <c r="J846" s="65" t="inlineStr">
        <is>
          <t>Rappel demandé</t>
        </is>
      </c>
      <c r="K846" s="70" t="n">
        <v>3.4</v>
      </c>
    </row>
    <row r="847">
      <c r="A847" s="65" t="inlineStr">
        <is>
          <t>REL-00846</t>
        </is>
      </c>
      <c r="B847" s="65" t="inlineStr">
        <is>
          <t>DEV-00644</t>
        </is>
      </c>
      <c r="C847" s="66" t="n">
        <v>45224</v>
      </c>
      <c r="D847" s="65" t="inlineStr">
        <is>
          <t>2023-10</t>
        </is>
      </c>
      <c r="E847" s="65" t="inlineStr">
        <is>
          <t>2023-2024</t>
        </is>
      </c>
      <c r="F847" s="67" t="n">
        <v>2</v>
      </c>
      <c r="G847" s="65" t="inlineStr">
        <is>
          <t>Téléphone</t>
        </is>
      </c>
      <c r="H847" s="65" t="inlineStr">
        <is>
          <t>Bordeaux</t>
        </is>
      </c>
      <c r="I847" s="65" t="inlineStr">
        <is>
          <t>Sophie Marchand</t>
        </is>
      </c>
      <c r="J847" s="65" t="inlineStr">
        <is>
          <t>Accord obtenu</t>
        </is>
      </c>
      <c r="K847" s="70" t="n">
        <v>4.9</v>
      </c>
    </row>
    <row r="848">
      <c r="A848" s="65" t="inlineStr">
        <is>
          <t>REL-00847</t>
        </is>
      </c>
      <c r="B848" s="65" t="inlineStr">
        <is>
          <t>DEV-00646</t>
        </is>
      </c>
      <c r="C848" s="66" t="n">
        <v>45199</v>
      </c>
      <c r="D848" s="65" t="inlineStr">
        <is>
          <t>2023-09</t>
        </is>
      </c>
      <c r="E848" s="65" t="inlineStr">
        <is>
          <t>2023-2024</t>
        </is>
      </c>
      <c r="F848" s="67" t="n">
        <v>1</v>
      </c>
      <c r="G848" s="65" t="inlineStr">
        <is>
          <t>Téléphone</t>
        </is>
      </c>
      <c r="H848" s="65" t="inlineStr">
        <is>
          <t>Bordeaux</t>
        </is>
      </c>
      <c r="I848" s="65" t="inlineStr">
        <is>
          <t>Karim Belkacem</t>
        </is>
      </c>
      <c r="J848" s="65" t="inlineStr">
        <is>
          <t>Refus signifié</t>
        </is>
      </c>
      <c r="K848" s="70" t="n">
        <v>5.3</v>
      </c>
    </row>
    <row r="849">
      <c r="A849" s="65" t="inlineStr">
        <is>
          <t>REL-00848</t>
        </is>
      </c>
      <c r="B849" s="65" t="inlineStr">
        <is>
          <t>DEV-00649</t>
        </is>
      </c>
      <c r="C849" s="66" t="n">
        <v>45208</v>
      </c>
      <c r="D849" s="65" t="inlineStr">
        <is>
          <t>2023-10</t>
        </is>
      </c>
      <c r="E849" s="65" t="inlineStr">
        <is>
          <t>2023-2024</t>
        </is>
      </c>
      <c r="F849" s="67" t="n">
        <v>1</v>
      </c>
      <c r="G849" s="65" t="inlineStr">
        <is>
          <t>Email</t>
        </is>
      </c>
      <c r="H849" s="65" t="inlineStr">
        <is>
          <t>Toulouse</t>
        </is>
      </c>
      <c r="I849" s="65" t="inlineStr">
        <is>
          <t>Nadia Cherif</t>
        </is>
      </c>
      <c r="J849" s="65" t="inlineStr">
        <is>
          <t>Injoignable</t>
        </is>
      </c>
      <c r="K849" s="70" t="n">
        <v>3.9</v>
      </c>
    </row>
    <row r="850">
      <c r="A850" s="65" t="inlineStr">
        <is>
          <t>REL-00849</t>
        </is>
      </c>
      <c r="B850" s="65" t="inlineStr">
        <is>
          <t>DEV-00650</t>
        </is>
      </c>
      <c r="C850" s="66" t="n">
        <v>45212</v>
      </c>
      <c r="D850" s="65" t="inlineStr">
        <is>
          <t>2023-10</t>
        </is>
      </c>
      <c r="E850" s="65" t="inlineStr">
        <is>
          <t>2023-2024</t>
        </is>
      </c>
      <c r="F850" s="67" t="n">
        <v>1</v>
      </c>
      <c r="G850" s="65" t="inlineStr">
        <is>
          <t>Téléphone</t>
        </is>
      </c>
      <c r="H850" s="65" t="inlineStr">
        <is>
          <t>Bordeaux</t>
        </is>
      </c>
      <c r="I850" s="65" t="inlineStr">
        <is>
          <t>Sophie Marchand</t>
        </is>
      </c>
      <c r="J850" s="65" t="inlineStr">
        <is>
          <t>Sans réponse</t>
        </is>
      </c>
      <c r="K850" s="70" t="n">
        <v>9.4</v>
      </c>
    </row>
    <row r="851">
      <c r="A851" s="65" t="inlineStr">
        <is>
          <t>REL-00850</t>
        </is>
      </c>
      <c r="B851" s="65" t="inlineStr">
        <is>
          <t>DEV-00650</t>
        </is>
      </c>
      <c r="C851" s="66" t="n">
        <v>45217</v>
      </c>
      <c r="D851" s="65" t="inlineStr">
        <is>
          <t>2023-10</t>
        </is>
      </c>
      <c r="E851" s="65" t="inlineStr">
        <is>
          <t>2023-2024</t>
        </is>
      </c>
      <c r="F851" s="67" t="n">
        <v>2</v>
      </c>
      <c r="G851" s="65" t="inlineStr">
        <is>
          <t>Email</t>
        </is>
      </c>
      <c r="H851" s="65" t="inlineStr">
        <is>
          <t>Bordeaux</t>
        </is>
      </c>
      <c r="I851" s="65" t="inlineStr">
        <is>
          <t>Sophie Marchand</t>
        </is>
      </c>
      <c r="J851" s="65" t="inlineStr">
        <is>
          <t>Accord obtenu</t>
        </is>
      </c>
      <c r="K851" s="70" t="n">
        <v>4.5</v>
      </c>
    </row>
    <row r="852">
      <c r="A852" s="65" t="inlineStr">
        <is>
          <t>REL-00851</t>
        </is>
      </c>
      <c r="B852" s="65" t="inlineStr">
        <is>
          <t>DEV-00652</t>
        </is>
      </c>
      <c r="C852" s="66" t="n">
        <v>45211</v>
      </c>
      <c r="D852" s="65" t="inlineStr">
        <is>
          <t>2023-10</t>
        </is>
      </c>
      <c r="E852" s="65" t="inlineStr">
        <is>
          <t>2023-2024</t>
        </is>
      </c>
      <c r="F852" s="67" t="n">
        <v>1</v>
      </c>
      <c r="G852" s="65" t="inlineStr">
        <is>
          <t>Téléphone</t>
        </is>
      </c>
      <c r="H852" s="65" t="inlineStr">
        <is>
          <t>Toulouse</t>
        </is>
      </c>
      <c r="I852" s="65" t="inlineStr">
        <is>
          <t>Julien Fabre</t>
        </is>
      </c>
      <c r="J852" s="65" t="inlineStr">
        <is>
          <t>Sans réponse</t>
        </is>
      </c>
      <c r="K852" s="70" t="n">
        <v>5.9</v>
      </c>
    </row>
    <row r="853">
      <c r="A853" s="65" t="inlineStr">
        <is>
          <t>REL-00852</t>
        </is>
      </c>
      <c r="B853" s="65" t="inlineStr">
        <is>
          <t>DEV-00653</t>
        </is>
      </c>
      <c r="C853" s="66" t="n">
        <v>45208</v>
      </c>
      <c r="D853" s="65" t="inlineStr">
        <is>
          <t>2023-10</t>
        </is>
      </c>
      <c r="E853" s="65" t="inlineStr">
        <is>
          <t>2023-2024</t>
        </is>
      </c>
      <c r="F853" s="67" t="n">
        <v>1</v>
      </c>
      <c r="G853" s="65" t="inlineStr">
        <is>
          <t>Email</t>
        </is>
      </c>
      <c r="H853" s="65" t="inlineStr">
        <is>
          <t>Bordeaux</t>
        </is>
      </c>
      <c r="I853" s="65" t="inlineStr">
        <is>
          <t>Karim Belkacem</t>
        </is>
      </c>
      <c r="J853" s="65" t="inlineStr">
        <is>
          <t>Rappel demandé</t>
        </is>
      </c>
      <c r="K853" s="70" t="n">
        <v>3.7</v>
      </c>
    </row>
    <row r="854">
      <c r="A854" s="65" t="inlineStr">
        <is>
          <t>REL-00853</t>
        </is>
      </c>
      <c r="B854" s="65" t="inlineStr">
        <is>
          <t>DEV-00653</t>
        </is>
      </c>
      <c r="C854" s="66" t="n">
        <v>45217</v>
      </c>
      <c r="D854" s="65" t="inlineStr">
        <is>
          <t>2023-10</t>
        </is>
      </c>
      <c r="E854" s="65" t="inlineStr">
        <is>
          <t>2023-2024</t>
        </is>
      </c>
      <c r="F854" s="67" t="n">
        <v>2</v>
      </c>
      <c r="G854" s="65" t="inlineStr">
        <is>
          <t>Email</t>
        </is>
      </c>
      <c r="H854" s="65" t="inlineStr">
        <is>
          <t>Bordeaux</t>
        </is>
      </c>
      <c r="I854" s="65" t="inlineStr">
        <is>
          <t>Karim Belkacem</t>
        </is>
      </c>
      <c r="J854" s="65" t="inlineStr">
        <is>
          <t>Injoignable</t>
        </is>
      </c>
      <c r="K854" s="70" t="n">
        <v>2.5</v>
      </c>
    </row>
    <row r="855">
      <c r="A855" s="65" t="inlineStr">
        <is>
          <t>REL-00854</t>
        </is>
      </c>
      <c r="B855" s="65" t="inlineStr">
        <is>
          <t>DEV-00653</t>
        </is>
      </c>
      <c r="C855" s="66" t="n">
        <v>45226</v>
      </c>
      <c r="D855" s="65" t="inlineStr">
        <is>
          <t>2023-10</t>
        </is>
      </c>
      <c r="E855" s="65" t="inlineStr">
        <is>
          <t>2023-2024</t>
        </is>
      </c>
      <c r="F855" s="67" t="n">
        <v>3</v>
      </c>
      <c r="G855" s="65" t="inlineStr">
        <is>
          <t>Email</t>
        </is>
      </c>
      <c r="H855" s="65" t="inlineStr">
        <is>
          <t>Bordeaux</t>
        </is>
      </c>
      <c r="I855" s="65" t="inlineStr">
        <is>
          <t>Karim Belkacem</t>
        </is>
      </c>
      <c r="J855" s="65" t="inlineStr">
        <is>
          <t>Négociation en cours</t>
        </is>
      </c>
      <c r="K855" s="70" t="n">
        <v>2.8</v>
      </c>
    </row>
    <row r="856">
      <c r="A856" s="65" t="inlineStr">
        <is>
          <t>REL-00855</t>
        </is>
      </c>
      <c r="B856" s="65" t="inlineStr">
        <is>
          <t>DEV-00654</t>
        </is>
      </c>
      <c r="C856" s="66" t="n">
        <v>45220</v>
      </c>
      <c r="D856" s="65" t="inlineStr">
        <is>
          <t>2023-10</t>
        </is>
      </c>
      <c r="E856" s="65" t="inlineStr">
        <is>
          <t>2023-2024</t>
        </is>
      </c>
      <c r="F856" s="67" t="n">
        <v>1</v>
      </c>
      <c r="G856" s="65" t="inlineStr">
        <is>
          <t>Email</t>
        </is>
      </c>
      <c r="H856" s="65" t="inlineStr">
        <is>
          <t>Bordeaux</t>
        </is>
      </c>
      <c r="I856" s="65" t="inlineStr">
        <is>
          <t>Karim Belkacem</t>
        </is>
      </c>
      <c r="J856" s="65" t="inlineStr">
        <is>
          <t>Sans réponse</t>
        </is>
      </c>
      <c r="K856" s="70" t="n">
        <v>4</v>
      </c>
    </row>
    <row r="857">
      <c r="A857" s="65" t="inlineStr">
        <is>
          <t>REL-00856</t>
        </is>
      </c>
      <c r="B857" s="65" t="inlineStr">
        <is>
          <t>DEV-00654</t>
        </is>
      </c>
      <c r="C857" s="66" t="n">
        <v>45231</v>
      </c>
      <c r="D857" s="65" t="inlineStr">
        <is>
          <t>2023-11</t>
        </is>
      </c>
      <c r="E857" s="65" t="inlineStr">
        <is>
          <t>2023-2024</t>
        </is>
      </c>
      <c r="F857" s="67" t="n">
        <v>2</v>
      </c>
      <c r="G857" s="65" t="inlineStr">
        <is>
          <t>Email</t>
        </is>
      </c>
      <c r="H857" s="65" t="inlineStr">
        <is>
          <t>Bordeaux</t>
        </is>
      </c>
      <c r="I857" s="65" t="inlineStr">
        <is>
          <t>Karim Belkacem</t>
        </is>
      </c>
      <c r="J857" s="65" t="inlineStr">
        <is>
          <t>Sans réponse</t>
        </is>
      </c>
      <c r="K857" s="70" t="n">
        <v>4.9</v>
      </c>
    </row>
    <row r="858">
      <c r="A858" s="65" t="inlineStr">
        <is>
          <t>REL-00857</t>
        </is>
      </c>
      <c r="B858" s="65" t="inlineStr">
        <is>
          <t>DEV-00655</t>
        </is>
      </c>
      <c r="C858" s="66" t="n">
        <v>45207</v>
      </c>
      <c r="D858" s="65" t="inlineStr">
        <is>
          <t>2023-10</t>
        </is>
      </c>
      <c r="E858" s="65" t="inlineStr">
        <is>
          <t>2023-2024</t>
        </is>
      </c>
      <c r="F858" s="67" t="n">
        <v>1</v>
      </c>
      <c r="G858" s="65" t="inlineStr">
        <is>
          <t>Email</t>
        </is>
      </c>
      <c r="H858" s="65" t="inlineStr">
        <is>
          <t>Bordeaux</t>
        </is>
      </c>
      <c r="I858" s="65" t="inlineStr">
        <is>
          <t>Karim Belkacem</t>
        </is>
      </c>
      <c r="J858" s="65" t="inlineStr">
        <is>
          <t>Rappel demandé</t>
        </is>
      </c>
      <c r="K858" s="70" t="n">
        <v>3.4</v>
      </c>
    </row>
    <row r="859">
      <c r="A859" s="65" t="inlineStr">
        <is>
          <t>REL-00858</t>
        </is>
      </c>
      <c r="B859" s="65" t="inlineStr">
        <is>
          <t>DEV-00655</t>
        </is>
      </c>
      <c r="C859" s="66" t="n">
        <v>45217</v>
      </c>
      <c r="D859" s="65" t="inlineStr">
        <is>
          <t>2023-10</t>
        </is>
      </c>
      <c r="E859" s="65" t="inlineStr">
        <is>
          <t>2023-2024</t>
        </is>
      </c>
      <c r="F859" s="67" t="n">
        <v>2</v>
      </c>
      <c r="G859" s="65" t="inlineStr">
        <is>
          <t>Téléphone</t>
        </is>
      </c>
      <c r="H859" s="65" t="inlineStr">
        <is>
          <t>Bordeaux</t>
        </is>
      </c>
      <c r="I859" s="65" t="inlineStr">
        <is>
          <t>Karim Belkacem</t>
        </is>
      </c>
      <c r="J859" s="65" t="inlineStr">
        <is>
          <t>Sans réponse</t>
        </is>
      </c>
      <c r="K859" s="70" t="n">
        <v>3.2</v>
      </c>
    </row>
    <row r="860">
      <c r="A860" s="65" t="inlineStr">
        <is>
          <t>REL-00859</t>
        </is>
      </c>
      <c r="B860" s="65" t="inlineStr">
        <is>
          <t>DEV-00656</t>
        </is>
      </c>
      <c r="C860" s="66" t="n">
        <v>45210</v>
      </c>
      <c r="D860" s="65" t="inlineStr">
        <is>
          <t>2023-10</t>
        </is>
      </c>
      <c r="E860" s="65" t="inlineStr">
        <is>
          <t>2023-2024</t>
        </is>
      </c>
      <c r="F860" s="67" t="n">
        <v>1</v>
      </c>
      <c r="G860" s="65" t="inlineStr">
        <is>
          <t>Téléphone</t>
        </is>
      </c>
      <c r="H860" s="65" t="inlineStr">
        <is>
          <t>Bordeaux</t>
        </is>
      </c>
      <c r="I860" s="65" t="inlineStr">
        <is>
          <t>Sophie Marchand</t>
        </is>
      </c>
      <c r="J860" s="65" t="inlineStr">
        <is>
          <t>Sans réponse</t>
        </is>
      </c>
      <c r="K860" s="70" t="n">
        <v>5.9</v>
      </c>
    </row>
    <row r="861">
      <c r="A861" s="65" t="inlineStr">
        <is>
          <t>REL-00860</t>
        </is>
      </c>
      <c r="B861" s="65" t="inlineStr">
        <is>
          <t>DEV-00656</t>
        </is>
      </c>
      <c r="C861" s="66" t="n">
        <v>45224</v>
      </c>
      <c r="D861" s="65" t="inlineStr">
        <is>
          <t>2023-10</t>
        </is>
      </c>
      <c r="E861" s="65" t="inlineStr">
        <is>
          <t>2023-2024</t>
        </is>
      </c>
      <c r="F861" s="67" t="n">
        <v>2</v>
      </c>
      <c r="G861" s="65" t="inlineStr">
        <is>
          <t>Téléphone</t>
        </is>
      </c>
      <c r="H861" s="65" t="inlineStr">
        <is>
          <t>Bordeaux</t>
        </is>
      </c>
      <c r="I861" s="65" t="inlineStr">
        <is>
          <t>Sophie Marchand</t>
        </is>
      </c>
      <c r="J861" s="65" t="inlineStr">
        <is>
          <t>Rappel demandé</t>
        </is>
      </c>
      <c r="K861" s="70" t="n">
        <v>10.3</v>
      </c>
    </row>
    <row r="862">
      <c r="A862" s="65" t="inlineStr">
        <is>
          <t>REL-00861</t>
        </is>
      </c>
      <c r="B862" s="65" t="inlineStr">
        <is>
          <t>DEV-00656</t>
        </is>
      </c>
      <c r="C862" s="66" t="n">
        <v>45232</v>
      </c>
      <c r="D862" s="65" t="inlineStr">
        <is>
          <t>2023-11</t>
        </is>
      </c>
      <c r="E862" s="65" t="inlineStr">
        <is>
          <t>2023-2024</t>
        </is>
      </c>
      <c r="F862" s="67" t="n">
        <v>3</v>
      </c>
      <c r="G862" s="65" t="inlineStr">
        <is>
          <t>Téléphone</t>
        </is>
      </c>
      <c r="H862" s="65" t="inlineStr">
        <is>
          <t>Bordeaux</t>
        </is>
      </c>
      <c r="I862" s="65" t="inlineStr">
        <is>
          <t>Sophie Marchand</t>
        </is>
      </c>
      <c r="J862" s="65" t="inlineStr">
        <is>
          <t>Accord obtenu</t>
        </is>
      </c>
      <c r="K862" s="70" t="n">
        <v>4.2</v>
      </c>
    </row>
    <row r="863">
      <c r="A863" s="65" t="inlineStr">
        <is>
          <t>REL-00862</t>
        </is>
      </c>
      <c r="B863" s="65" t="inlineStr">
        <is>
          <t>DEV-00657</t>
        </is>
      </c>
      <c r="C863" s="66" t="n">
        <v>45213</v>
      </c>
      <c r="D863" s="65" t="inlineStr">
        <is>
          <t>2023-10</t>
        </is>
      </c>
      <c r="E863" s="65" t="inlineStr">
        <is>
          <t>2023-2024</t>
        </is>
      </c>
      <c r="F863" s="67" t="n">
        <v>1</v>
      </c>
      <c r="G863" s="65" t="inlineStr">
        <is>
          <t>Email</t>
        </is>
      </c>
      <c r="H863" s="65" t="inlineStr">
        <is>
          <t>Bordeaux</t>
        </is>
      </c>
      <c r="I863" s="65" t="inlineStr">
        <is>
          <t>Sophie Marchand</t>
        </is>
      </c>
      <c r="J863" s="65" t="inlineStr">
        <is>
          <t>Refus signifié</t>
        </is>
      </c>
      <c r="K863" s="70" t="n">
        <v>3</v>
      </c>
    </row>
    <row r="864">
      <c r="A864" s="65" t="inlineStr">
        <is>
          <t>REL-00863</t>
        </is>
      </c>
      <c r="B864" s="65" t="inlineStr">
        <is>
          <t>DEV-00659</t>
        </is>
      </c>
      <c r="C864" s="66" t="n">
        <v>45209</v>
      </c>
      <c r="D864" s="65" t="inlineStr">
        <is>
          <t>2023-10</t>
        </is>
      </c>
      <c r="E864" s="65" t="inlineStr">
        <is>
          <t>2023-2024</t>
        </is>
      </c>
      <c r="F864" s="67" t="n">
        <v>1</v>
      </c>
      <c r="G864" s="65" t="inlineStr">
        <is>
          <t>Téléphone</t>
        </is>
      </c>
      <c r="H864" s="65" t="inlineStr">
        <is>
          <t>Bordeaux</t>
        </is>
      </c>
      <c r="I864" s="65" t="inlineStr">
        <is>
          <t>Sophie Marchand</t>
        </is>
      </c>
      <c r="J864" s="65" t="inlineStr">
        <is>
          <t>Sans réponse</t>
        </is>
      </c>
      <c r="K864" s="70" t="n">
        <v>13.8</v>
      </c>
    </row>
    <row r="865">
      <c r="A865" s="65" t="inlineStr">
        <is>
          <t>REL-00864</t>
        </is>
      </c>
      <c r="B865" s="65" t="inlineStr">
        <is>
          <t>DEV-00659</t>
        </is>
      </c>
      <c r="C865" s="66" t="n">
        <v>45215</v>
      </c>
      <c r="D865" s="65" t="inlineStr">
        <is>
          <t>2023-10</t>
        </is>
      </c>
      <c r="E865" s="65" t="inlineStr">
        <is>
          <t>2023-2024</t>
        </is>
      </c>
      <c r="F865" s="67" t="n">
        <v>2</v>
      </c>
      <c r="G865" s="65" t="inlineStr">
        <is>
          <t>Téléphone</t>
        </is>
      </c>
      <c r="H865" s="65" t="inlineStr">
        <is>
          <t>Bordeaux</t>
        </is>
      </c>
      <c r="I865" s="65" t="inlineStr">
        <is>
          <t>Sophie Marchand</t>
        </is>
      </c>
      <c r="J865" s="65" t="inlineStr">
        <is>
          <t>Négociation en cours</t>
        </is>
      </c>
      <c r="K865" s="70" t="n">
        <v>10.9</v>
      </c>
    </row>
    <row r="866">
      <c r="A866" s="65" t="inlineStr">
        <is>
          <t>REL-00865</t>
        </is>
      </c>
      <c r="B866" s="65" t="inlineStr">
        <is>
          <t>DEV-00659</t>
        </is>
      </c>
      <c r="C866" s="66" t="n">
        <v>45220</v>
      </c>
      <c r="D866" s="65" t="inlineStr">
        <is>
          <t>2023-10</t>
        </is>
      </c>
      <c r="E866" s="65" t="inlineStr">
        <is>
          <t>2023-2024</t>
        </is>
      </c>
      <c r="F866" s="67" t="n">
        <v>3</v>
      </c>
      <c r="G866" s="65" t="inlineStr">
        <is>
          <t>Email</t>
        </is>
      </c>
      <c r="H866" s="65" t="inlineStr">
        <is>
          <t>Bordeaux</t>
        </is>
      </c>
      <c r="I866" s="65" t="inlineStr">
        <is>
          <t>Sophie Marchand</t>
        </is>
      </c>
      <c r="J866" s="65" t="inlineStr">
        <is>
          <t>Sans réponse</t>
        </is>
      </c>
      <c r="K866" s="70" t="n">
        <v>3.2</v>
      </c>
    </row>
    <row r="867">
      <c r="A867" s="65" t="inlineStr">
        <is>
          <t>REL-00866</t>
        </is>
      </c>
      <c r="B867" s="65" t="inlineStr">
        <is>
          <t>DEV-00660</t>
        </is>
      </c>
      <c r="C867" s="66" t="n">
        <v>45216</v>
      </c>
      <c r="D867" s="65" t="inlineStr">
        <is>
          <t>2023-10</t>
        </is>
      </c>
      <c r="E867" s="65" t="inlineStr">
        <is>
          <t>2023-2024</t>
        </is>
      </c>
      <c r="F867" s="67" t="n">
        <v>1</v>
      </c>
      <c r="G867" s="65" t="inlineStr">
        <is>
          <t>Téléphone</t>
        </is>
      </c>
      <c r="H867" s="65" t="inlineStr">
        <is>
          <t>Toulouse</t>
        </is>
      </c>
      <c r="I867" s="65" t="inlineStr">
        <is>
          <t>Julien Fabre</t>
        </is>
      </c>
      <c r="J867" s="65" t="inlineStr">
        <is>
          <t>Sans réponse</t>
        </is>
      </c>
      <c r="K867" s="70" t="n">
        <v>5.4</v>
      </c>
    </row>
    <row r="868">
      <c r="A868" s="65" t="inlineStr">
        <is>
          <t>REL-00867</t>
        </is>
      </c>
      <c r="B868" s="65" t="inlineStr">
        <is>
          <t>DEV-00661</t>
        </is>
      </c>
      <c r="C868" s="66" t="n">
        <v>45219</v>
      </c>
      <c r="D868" s="65" t="inlineStr">
        <is>
          <t>2023-10</t>
        </is>
      </c>
      <c r="E868" s="65" t="inlineStr">
        <is>
          <t>2023-2024</t>
        </is>
      </c>
      <c r="F868" s="67" t="n">
        <v>1</v>
      </c>
      <c r="G868" s="65" t="inlineStr">
        <is>
          <t>Email</t>
        </is>
      </c>
      <c r="H868" s="65" t="inlineStr">
        <is>
          <t>Bordeaux</t>
        </is>
      </c>
      <c r="I868" s="65" t="inlineStr">
        <is>
          <t>Karim Belkacem</t>
        </is>
      </c>
      <c r="J868" s="65" t="inlineStr">
        <is>
          <t>Sans réponse</t>
        </is>
      </c>
      <c r="K868" s="70" t="n">
        <v>2.7</v>
      </c>
    </row>
    <row r="869">
      <c r="A869" s="65" t="inlineStr">
        <is>
          <t>REL-00868</t>
        </is>
      </c>
      <c r="B869" s="65" t="inlineStr">
        <is>
          <t>DEV-00661</t>
        </is>
      </c>
      <c r="C869" s="66" t="n">
        <v>45224</v>
      </c>
      <c r="D869" s="65" t="inlineStr">
        <is>
          <t>2023-10</t>
        </is>
      </c>
      <c r="E869" s="65" t="inlineStr">
        <is>
          <t>2023-2024</t>
        </is>
      </c>
      <c r="F869" s="67" t="n">
        <v>2</v>
      </c>
      <c r="G869" s="65" t="inlineStr">
        <is>
          <t>SMS</t>
        </is>
      </c>
      <c r="H869" s="65" t="inlineStr">
        <is>
          <t>Bordeaux</t>
        </is>
      </c>
      <c r="I869" s="65" t="inlineStr">
        <is>
          <t>Karim Belkacem</t>
        </is>
      </c>
      <c r="J869" s="65" t="inlineStr">
        <is>
          <t>Sans réponse</t>
        </is>
      </c>
      <c r="K869" s="70" t="n">
        <v>4.3</v>
      </c>
    </row>
    <row r="870">
      <c r="A870" s="65" t="inlineStr">
        <is>
          <t>REL-00869</t>
        </is>
      </c>
      <c r="B870" s="65" t="inlineStr">
        <is>
          <t>DEV-00661</t>
        </is>
      </c>
      <c r="C870" s="66" t="n">
        <v>45229</v>
      </c>
      <c r="D870" s="65" t="inlineStr">
        <is>
          <t>2023-10</t>
        </is>
      </c>
      <c r="E870" s="65" t="inlineStr">
        <is>
          <t>2023-2024</t>
        </is>
      </c>
      <c r="F870" s="67" t="n">
        <v>3</v>
      </c>
      <c r="G870" s="65" t="inlineStr">
        <is>
          <t>Téléphone</t>
        </is>
      </c>
      <c r="H870" s="65" t="inlineStr">
        <is>
          <t>Bordeaux</t>
        </is>
      </c>
      <c r="I870" s="65" t="inlineStr">
        <is>
          <t>Karim Belkacem</t>
        </is>
      </c>
      <c r="J870" s="65" t="inlineStr">
        <is>
          <t>Sans réponse</t>
        </is>
      </c>
      <c r="K870" s="70" t="n">
        <v>12</v>
      </c>
    </row>
    <row r="871">
      <c r="A871" s="65" t="inlineStr">
        <is>
          <t>REL-00870</t>
        </is>
      </c>
      <c r="B871" s="65" t="inlineStr">
        <is>
          <t>DEV-00661</t>
        </is>
      </c>
      <c r="C871" s="66" t="n">
        <v>45238</v>
      </c>
      <c r="D871" s="65" t="inlineStr">
        <is>
          <t>2023-11</t>
        </is>
      </c>
      <c r="E871" s="65" t="inlineStr">
        <is>
          <t>2023-2024</t>
        </is>
      </c>
      <c r="F871" s="67" t="n">
        <v>4</v>
      </c>
      <c r="G871" s="65" t="inlineStr">
        <is>
          <t>Email</t>
        </is>
      </c>
      <c r="H871" s="65" t="inlineStr">
        <is>
          <t>Bordeaux</t>
        </is>
      </c>
      <c r="I871" s="65" t="inlineStr">
        <is>
          <t>Karim Belkacem</t>
        </is>
      </c>
      <c r="J871" s="65" t="inlineStr">
        <is>
          <t>Refus signifié</t>
        </is>
      </c>
      <c r="K871" s="70" t="n">
        <v>1.1</v>
      </c>
    </row>
    <row r="872">
      <c r="A872" s="65" t="inlineStr">
        <is>
          <t>REL-00871</t>
        </is>
      </c>
      <c r="B872" s="65" t="inlineStr">
        <is>
          <t>DEV-00662</t>
        </is>
      </c>
      <c r="C872" s="66" t="n">
        <v>45211</v>
      </c>
      <c r="D872" s="65" t="inlineStr">
        <is>
          <t>2023-10</t>
        </is>
      </c>
      <c r="E872" s="65" t="inlineStr">
        <is>
          <t>2023-2024</t>
        </is>
      </c>
      <c r="F872" s="67" t="n">
        <v>1</v>
      </c>
      <c r="G872" s="65" t="inlineStr">
        <is>
          <t>Email</t>
        </is>
      </c>
      <c r="H872" s="65" t="inlineStr">
        <is>
          <t>Bordeaux</t>
        </is>
      </c>
      <c r="I872" s="65" t="inlineStr">
        <is>
          <t>Karim Belkacem</t>
        </is>
      </c>
      <c r="J872" s="65" t="inlineStr">
        <is>
          <t>Injoignable</t>
        </is>
      </c>
      <c r="K872" s="70" t="n">
        <v>2.1</v>
      </c>
    </row>
    <row r="873">
      <c r="A873" s="65" t="inlineStr">
        <is>
          <t>REL-00872</t>
        </is>
      </c>
      <c r="B873" s="65" t="inlineStr">
        <is>
          <t>DEV-00662</t>
        </is>
      </c>
      <c r="C873" s="66" t="n">
        <v>45224</v>
      </c>
      <c r="D873" s="65" t="inlineStr">
        <is>
          <t>2023-10</t>
        </is>
      </c>
      <c r="E873" s="65" t="inlineStr">
        <is>
          <t>2023-2024</t>
        </is>
      </c>
      <c r="F873" s="67" t="n">
        <v>2</v>
      </c>
      <c r="G873" s="65" t="inlineStr">
        <is>
          <t>Email</t>
        </is>
      </c>
      <c r="H873" s="65" t="inlineStr">
        <is>
          <t>Bordeaux</t>
        </is>
      </c>
      <c r="I873" s="65" t="inlineStr">
        <is>
          <t>Karim Belkacem</t>
        </is>
      </c>
      <c r="J873" s="65" t="inlineStr">
        <is>
          <t>Sans réponse</t>
        </is>
      </c>
      <c r="K873" s="70" t="n">
        <v>3.1</v>
      </c>
    </row>
    <row r="874">
      <c r="A874" s="65" t="inlineStr">
        <is>
          <t>REL-00873</t>
        </is>
      </c>
      <c r="B874" s="65" t="inlineStr">
        <is>
          <t>DEV-00663</t>
        </is>
      </c>
      <c r="C874" s="66" t="n">
        <v>45219</v>
      </c>
      <c r="D874" s="65" t="inlineStr">
        <is>
          <t>2023-10</t>
        </is>
      </c>
      <c r="E874" s="65" t="inlineStr">
        <is>
          <t>2023-2024</t>
        </is>
      </c>
      <c r="F874" s="67" t="n">
        <v>1</v>
      </c>
      <c r="G874" s="65" t="inlineStr">
        <is>
          <t>Email</t>
        </is>
      </c>
      <c r="H874" s="65" t="inlineStr">
        <is>
          <t>Toulouse</t>
        </is>
      </c>
      <c r="I874" s="65" t="inlineStr">
        <is>
          <t>Julien Fabre</t>
        </is>
      </c>
      <c r="J874" s="65" t="inlineStr">
        <is>
          <t>Rappel demandé</t>
        </is>
      </c>
      <c r="K874" s="70" t="n">
        <v>2.2</v>
      </c>
    </row>
    <row r="875">
      <c r="A875" s="65" t="inlineStr">
        <is>
          <t>REL-00874</t>
        </is>
      </c>
      <c r="B875" s="65" t="inlineStr">
        <is>
          <t>DEV-00663</t>
        </is>
      </c>
      <c r="C875" s="66" t="n">
        <v>45227</v>
      </c>
      <c r="D875" s="65" t="inlineStr">
        <is>
          <t>2023-10</t>
        </is>
      </c>
      <c r="E875" s="65" t="inlineStr">
        <is>
          <t>2023-2024</t>
        </is>
      </c>
      <c r="F875" s="67" t="n">
        <v>2</v>
      </c>
      <c r="G875" s="65" t="inlineStr">
        <is>
          <t>Email</t>
        </is>
      </c>
      <c r="H875" s="65" t="inlineStr">
        <is>
          <t>Toulouse</t>
        </is>
      </c>
      <c r="I875" s="65" t="inlineStr">
        <is>
          <t>Julien Fabre</t>
        </is>
      </c>
      <c r="J875" s="65" t="inlineStr">
        <is>
          <t>Négociation en cours</t>
        </is>
      </c>
      <c r="K875" s="70" t="n">
        <v>4.7</v>
      </c>
    </row>
    <row r="876">
      <c r="A876" s="65" t="inlineStr">
        <is>
          <t>REL-00875</t>
        </is>
      </c>
      <c r="B876" s="65" t="inlineStr">
        <is>
          <t>DEV-00665</t>
        </is>
      </c>
      <c r="C876" s="66" t="n">
        <v>45212</v>
      </c>
      <c r="D876" s="65" t="inlineStr">
        <is>
          <t>2023-10</t>
        </is>
      </c>
      <c r="E876" s="65" t="inlineStr">
        <is>
          <t>2023-2024</t>
        </is>
      </c>
      <c r="F876" s="67" t="n">
        <v>1</v>
      </c>
      <c r="G876" s="65" t="inlineStr">
        <is>
          <t>SMS</t>
        </is>
      </c>
      <c r="H876" s="65" t="inlineStr">
        <is>
          <t>Bordeaux</t>
        </is>
      </c>
      <c r="I876" s="65" t="inlineStr">
        <is>
          <t>Karim Belkacem</t>
        </is>
      </c>
      <c r="J876" s="65" t="inlineStr">
        <is>
          <t>Sans réponse</t>
        </is>
      </c>
      <c r="K876" s="70" t="n">
        <v>3.6</v>
      </c>
    </row>
    <row r="877">
      <c r="A877" s="65" t="inlineStr">
        <is>
          <t>REL-00876</t>
        </is>
      </c>
      <c r="B877" s="65" t="inlineStr">
        <is>
          <t>DEV-00665</t>
        </is>
      </c>
      <c r="C877" s="66" t="n">
        <v>45217</v>
      </c>
      <c r="D877" s="65" t="inlineStr">
        <is>
          <t>2023-10</t>
        </is>
      </c>
      <c r="E877" s="65" t="inlineStr">
        <is>
          <t>2023-2024</t>
        </is>
      </c>
      <c r="F877" s="67" t="n">
        <v>2</v>
      </c>
      <c r="G877" s="65" t="inlineStr">
        <is>
          <t>Téléphone</t>
        </is>
      </c>
      <c r="H877" s="65" t="inlineStr">
        <is>
          <t>Bordeaux</t>
        </is>
      </c>
      <c r="I877" s="65" t="inlineStr">
        <is>
          <t>Karim Belkacem</t>
        </is>
      </c>
      <c r="J877" s="65" t="inlineStr">
        <is>
          <t>Négociation en cours</t>
        </is>
      </c>
      <c r="K877" s="70" t="n">
        <v>4.9</v>
      </c>
    </row>
    <row r="878">
      <c r="A878" s="65" t="inlineStr">
        <is>
          <t>REL-00877</t>
        </is>
      </c>
      <c r="B878" s="65" t="inlineStr">
        <is>
          <t>DEV-00666</t>
        </is>
      </c>
      <c r="C878" s="66" t="n">
        <v>45215</v>
      </c>
      <c r="D878" s="65" t="inlineStr">
        <is>
          <t>2023-10</t>
        </is>
      </c>
      <c r="E878" s="65" t="inlineStr">
        <is>
          <t>2023-2024</t>
        </is>
      </c>
      <c r="F878" s="67" t="n">
        <v>1</v>
      </c>
      <c r="G878" s="65" t="inlineStr">
        <is>
          <t>Email</t>
        </is>
      </c>
      <c r="H878" s="65" t="inlineStr">
        <is>
          <t>Bordeaux</t>
        </is>
      </c>
      <c r="I878" s="65" t="inlineStr">
        <is>
          <t>Sophie Marchand</t>
        </is>
      </c>
      <c r="J878" s="65" t="inlineStr">
        <is>
          <t>Accord obtenu</t>
        </is>
      </c>
      <c r="K878" s="70" t="n">
        <v>2.1</v>
      </c>
    </row>
    <row r="879">
      <c r="A879" s="65" t="inlineStr">
        <is>
          <t>REL-00878</t>
        </is>
      </c>
      <c r="B879" s="65" t="inlineStr">
        <is>
          <t>DEV-00667</t>
        </is>
      </c>
      <c r="C879" s="66" t="n">
        <v>45214</v>
      </c>
      <c r="D879" s="65" t="inlineStr">
        <is>
          <t>2023-10</t>
        </is>
      </c>
      <c r="E879" s="65" t="inlineStr">
        <is>
          <t>2023-2024</t>
        </is>
      </c>
      <c r="F879" s="67" t="n">
        <v>1</v>
      </c>
      <c r="G879" s="65" t="inlineStr">
        <is>
          <t>Email</t>
        </is>
      </c>
      <c r="H879" s="65" t="inlineStr">
        <is>
          <t>Toulouse</t>
        </is>
      </c>
      <c r="I879" s="65" t="inlineStr">
        <is>
          <t>Julien Fabre</t>
        </is>
      </c>
      <c r="J879" s="65" t="inlineStr">
        <is>
          <t>Accord obtenu</t>
        </is>
      </c>
      <c r="K879" s="70" t="n">
        <v>1.7</v>
      </c>
    </row>
    <row r="880">
      <c r="A880" s="65" t="inlineStr">
        <is>
          <t>REL-00879</t>
        </is>
      </c>
      <c r="B880" s="65" t="inlineStr">
        <is>
          <t>DEV-00668</t>
        </is>
      </c>
      <c r="C880" s="66" t="n">
        <v>45217</v>
      </c>
      <c r="D880" s="65" t="inlineStr">
        <is>
          <t>2023-10</t>
        </is>
      </c>
      <c r="E880" s="65" t="inlineStr">
        <is>
          <t>2023-2024</t>
        </is>
      </c>
      <c r="F880" s="67" t="n">
        <v>1</v>
      </c>
      <c r="G880" s="65" t="inlineStr">
        <is>
          <t>Téléphone</t>
        </is>
      </c>
      <c r="H880" s="65" t="inlineStr">
        <is>
          <t>Toulouse</t>
        </is>
      </c>
      <c r="I880" s="65" t="inlineStr">
        <is>
          <t>Nadia Cherif</t>
        </is>
      </c>
      <c r="J880" s="65" t="inlineStr">
        <is>
          <t>Rappel demandé</t>
        </is>
      </c>
      <c r="K880" s="70" t="n">
        <v>5.5</v>
      </c>
    </row>
    <row r="881">
      <c r="A881" s="65" t="inlineStr">
        <is>
          <t>REL-00880</t>
        </is>
      </c>
      <c r="B881" s="65" t="inlineStr">
        <is>
          <t>DEV-00669</t>
        </is>
      </c>
      <c r="C881" s="66" t="n">
        <v>45213</v>
      </c>
      <c r="D881" s="65" t="inlineStr">
        <is>
          <t>2023-10</t>
        </is>
      </c>
      <c r="E881" s="65" t="inlineStr">
        <is>
          <t>2023-2024</t>
        </is>
      </c>
      <c r="F881" s="67" t="n">
        <v>1</v>
      </c>
      <c r="G881" s="65" t="inlineStr">
        <is>
          <t>Email</t>
        </is>
      </c>
      <c r="H881" s="65" t="inlineStr">
        <is>
          <t>Bordeaux</t>
        </is>
      </c>
      <c r="I881" s="65" t="inlineStr">
        <is>
          <t>Sophie Marchand</t>
        </is>
      </c>
      <c r="J881" s="65" t="inlineStr">
        <is>
          <t>Accord obtenu</t>
        </is>
      </c>
      <c r="K881" s="70" t="n">
        <v>2.1</v>
      </c>
    </row>
    <row r="882">
      <c r="A882" s="65" t="inlineStr">
        <is>
          <t>REL-00881</t>
        </is>
      </c>
      <c r="B882" s="65" t="inlineStr">
        <is>
          <t>DEV-00670</t>
        </is>
      </c>
      <c r="C882" s="66" t="n">
        <v>45221</v>
      </c>
      <c r="D882" s="65" t="inlineStr">
        <is>
          <t>2023-10</t>
        </is>
      </c>
      <c r="E882" s="65" t="inlineStr">
        <is>
          <t>2023-2024</t>
        </is>
      </c>
      <c r="F882" s="67" t="n">
        <v>1</v>
      </c>
      <c r="G882" s="65" t="inlineStr">
        <is>
          <t>Email</t>
        </is>
      </c>
      <c r="H882" s="65" t="inlineStr">
        <is>
          <t>Toulouse</t>
        </is>
      </c>
      <c r="I882" s="65" t="inlineStr">
        <is>
          <t>Julien Fabre</t>
        </is>
      </c>
      <c r="J882" s="65" t="inlineStr">
        <is>
          <t>Sans réponse</t>
        </is>
      </c>
      <c r="K882" s="70" t="n">
        <v>1.2</v>
      </c>
    </row>
    <row r="883">
      <c r="A883" s="65" t="inlineStr">
        <is>
          <t>REL-00882</t>
        </is>
      </c>
      <c r="B883" s="65" t="inlineStr">
        <is>
          <t>DEV-00672</t>
        </is>
      </c>
      <c r="C883" s="66" t="n">
        <v>45217</v>
      </c>
      <c r="D883" s="65" t="inlineStr">
        <is>
          <t>2023-10</t>
        </is>
      </c>
      <c r="E883" s="65" t="inlineStr">
        <is>
          <t>2023-2024</t>
        </is>
      </c>
      <c r="F883" s="67" t="n">
        <v>1</v>
      </c>
      <c r="G883" s="65" t="inlineStr">
        <is>
          <t>Email</t>
        </is>
      </c>
      <c r="H883" s="65" t="inlineStr">
        <is>
          <t>Bordeaux</t>
        </is>
      </c>
      <c r="I883" s="65" t="inlineStr">
        <is>
          <t>Sophie Marchand</t>
        </is>
      </c>
      <c r="J883" s="65" t="inlineStr">
        <is>
          <t>Sans réponse</t>
        </is>
      </c>
      <c r="K883" s="70" t="n">
        <v>1.1</v>
      </c>
    </row>
    <row r="884">
      <c r="A884" s="65" t="inlineStr">
        <is>
          <t>REL-00883</t>
        </is>
      </c>
      <c r="B884" s="65" t="inlineStr">
        <is>
          <t>DEV-00672</t>
        </is>
      </c>
      <c r="C884" s="66" t="n">
        <v>45226</v>
      </c>
      <c r="D884" s="65" t="inlineStr">
        <is>
          <t>2023-10</t>
        </is>
      </c>
      <c r="E884" s="65" t="inlineStr">
        <is>
          <t>2023-2024</t>
        </is>
      </c>
      <c r="F884" s="67" t="n">
        <v>2</v>
      </c>
      <c r="G884" s="65" t="inlineStr">
        <is>
          <t>Email</t>
        </is>
      </c>
      <c r="H884" s="65" t="inlineStr">
        <is>
          <t>Bordeaux</t>
        </is>
      </c>
      <c r="I884" s="65" t="inlineStr">
        <is>
          <t>Sophie Marchand</t>
        </is>
      </c>
      <c r="J884" s="65" t="inlineStr">
        <is>
          <t>Refus signifié</t>
        </is>
      </c>
      <c r="K884" s="70" t="n">
        <v>1.2</v>
      </c>
    </row>
    <row r="885">
      <c r="A885" s="65" t="inlineStr">
        <is>
          <t>REL-00884</t>
        </is>
      </c>
      <c r="B885" s="65" t="inlineStr">
        <is>
          <t>DEV-00673</t>
        </is>
      </c>
      <c r="C885" s="66" t="n">
        <v>45218</v>
      </c>
      <c r="D885" s="65" t="inlineStr">
        <is>
          <t>2023-10</t>
        </is>
      </c>
      <c r="E885" s="65" t="inlineStr">
        <is>
          <t>2023-2024</t>
        </is>
      </c>
      <c r="F885" s="67" t="n">
        <v>1</v>
      </c>
      <c r="G885" s="65" t="inlineStr">
        <is>
          <t>Email</t>
        </is>
      </c>
      <c r="H885" s="65" t="inlineStr">
        <is>
          <t>Bordeaux</t>
        </is>
      </c>
      <c r="I885" s="65" t="inlineStr">
        <is>
          <t>Karim Belkacem</t>
        </is>
      </c>
      <c r="J885" s="65" t="inlineStr">
        <is>
          <t>Sans réponse</t>
        </is>
      </c>
      <c r="K885" s="70" t="n">
        <v>4</v>
      </c>
    </row>
    <row r="886">
      <c r="A886" s="65" t="inlineStr">
        <is>
          <t>REL-00885</t>
        </is>
      </c>
      <c r="B886" s="65" t="inlineStr">
        <is>
          <t>DEV-00673</t>
        </is>
      </c>
      <c r="C886" s="66" t="n">
        <v>45225</v>
      </c>
      <c r="D886" s="65" t="inlineStr">
        <is>
          <t>2023-10</t>
        </is>
      </c>
      <c r="E886" s="65" t="inlineStr">
        <is>
          <t>2023-2024</t>
        </is>
      </c>
      <c r="F886" s="67" t="n">
        <v>2</v>
      </c>
      <c r="G886" s="65" t="inlineStr">
        <is>
          <t>Email</t>
        </is>
      </c>
      <c r="H886" s="65" t="inlineStr">
        <is>
          <t>Bordeaux</t>
        </is>
      </c>
      <c r="I886" s="65" t="inlineStr">
        <is>
          <t>Karim Belkacem</t>
        </is>
      </c>
      <c r="J886" s="65" t="inlineStr">
        <is>
          <t>Négociation en cours</t>
        </is>
      </c>
      <c r="K886" s="70" t="n">
        <v>5</v>
      </c>
    </row>
    <row r="887">
      <c r="A887" s="65" t="inlineStr">
        <is>
          <t>REL-00886</t>
        </is>
      </c>
      <c r="B887" s="65" t="inlineStr">
        <is>
          <t>DEV-00675</t>
        </is>
      </c>
      <c r="C887" s="66" t="n">
        <v>45220</v>
      </c>
      <c r="D887" s="65" t="inlineStr">
        <is>
          <t>2023-10</t>
        </is>
      </c>
      <c r="E887" s="65" t="inlineStr">
        <is>
          <t>2023-2024</t>
        </is>
      </c>
      <c r="F887" s="67" t="n">
        <v>1</v>
      </c>
      <c r="G887" s="65" t="inlineStr">
        <is>
          <t>Téléphone</t>
        </is>
      </c>
      <c r="H887" s="65" t="inlineStr">
        <is>
          <t>Bordeaux</t>
        </is>
      </c>
      <c r="I887" s="65" t="inlineStr">
        <is>
          <t>Karim Belkacem</t>
        </is>
      </c>
      <c r="J887" s="65" t="inlineStr">
        <is>
          <t>Négociation en cours</t>
        </is>
      </c>
      <c r="K887" s="70" t="n">
        <v>2.3</v>
      </c>
    </row>
    <row r="888">
      <c r="A888" s="65" t="inlineStr">
        <is>
          <t>REL-00887</t>
        </is>
      </c>
      <c r="B888" s="65" t="inlineStr">
        <is>
          <t>DEV-00675</t>
        </is>
      </c>
      <c r="C888" s="66" t="n">
        <v>45233</v>
      </c>
      <c r="D888" s="65" t="inlineStr">
        <is>
          <t>2023-11</t>
        </is>
      </c>
      <c r="E888" s="65" t="inlineStr">
        <is>
          <t>2023-2024</t>
        </is>
      </c>
      <c r="F888" s="67" t="n">
        <v>2</v>
      </c>
      <c r="G888" s="65" t="inlineStr">
        <is>
          <t>Téléphone</t>
        </is>
      </c>
      <c r="H888" s="65" t="inlineStr">
        <is>
          <t>Bordeaux</t>
        </is>
      </c>
      <c r="I888" s="65" t="inlineStr">
        <is>
          <t>Karim Belkacem</t>
        </is>
      </c>
      <c r="J888" s="65" t="inlineStr">
        <is>
          <t>Injoignable</t>
        </is>
      </c>
      <c r="K888" s="70" t="n">
        <v>9.199999999999999</v>
      </c>
    </row>
    <row r="889">
      <c r="A889" s="65" t="inlineStr">
        <is>
          <t>REL-00888</t>
        </is>
      </c>
      <c r="B889" s="65" t="inlineStr">
        <is>
          <t>DEV-00676</t>
        </is>
      </c>
      <c r="C889" s="66" t="n">
        <v>45233</v>
      </c>
      <c r="D889" s="65" t="inlineStr">
        <is>
          <t>2023-11</t>
        </is>
      </c>
      <c r="E889" s="65" t="inlineStr">
        <is>
          <t>2023-2024</t>
        </is>
      </c>
      <c r="F889" s="67" t="n">
        <v>1</v>
      </c>
      <c r="G889" s="65" t="inlineStr">
        <is>
          <t>Email</t>
        </is>
      </c>
      <c r="H889" s="65" t="inlineStr">
        <is>
          <t>Toulouse</t>
        </is>
      </c>
      <c r="I889" s="65" t="inlineStr">
        <is>
          <t>Julien Fabre</t>
        </is>
      </c>
      <c r="J889" s="65" t="inlineStr">
        <is>
          <t>Rappel demandé</t>
        </is>
      </c>
      <c r="K889" s="70" t="n">
        <v>4.6</v>
      </c>
    </row>
    <row r="890">
      <c r="A890" s="65" t="inlineStr">
        <is>
          <t>REL-00889</t>
        </is>
      </c>
      <c r="B890" s="65" t="inlineStr">
        <is>
          <t>DEV-00676</t>
        </is>
      </c>
      <c r="C890" s="66" t="n">
        <v>45240</v>
      </c>
      <c r="D890" s="65" t="inlineStr">
        <is>
          <t>2023-11</t>
        </is>
      </c>
      <c r="E890" s="65" t="inlineStr">
        <is>
          <t>2023-2024</t>
        </is>
      </c>
      <c r="F890" s="67" t="n">
        <v>2</v>
      </c>
      <c r="G890" s="65" t="inlineStr">
        <is>
          <t>Téléphone</t>
        </is>
      </c>
      <c r="H890" s="65" t="inlineStr">
        <is>
          <t>Toulouse</t>
        </is>
      </c>
      <c r="I890" s="65" t="inlineStr">
        <is>
          <t>Julien Fabre</t>
        </is>
      </c>
      <c r="J890" s="65" t="inlineStr">
        <is>
          <t>Négociation en cours</t>
        </is>
      </c>
      <c r="K890" s="70" t="n">
        <v>2.6</v>
      </c>
    </row>
    <row r="891">
      <c r="A891" s="65" t="inlineStr">
        <is>
          <t>REL-00890</t>
        </is>
      </c>
      <c r="B891" s="65" t="inlineStr">
        <is>
          <t>DEV-00677</t>
        </is>
      </c>
      <c r="C891" s="66" t="n">
        <v>45222</v>
      </c>
      <c r="D891" s="65" t="inlineStr">
        <is>
          <t>2023-10</t>
        </is>
      </c>
      <c r="E891" s="65" t="inlineStr">
        <is>
          <t>2023-2024</t>
        </is>
      </c>
      <c r="F891" s="67" t="n">
        <v>1</v>
      </c>
      <c r="G891" s="65" t="inlineStr">
        <is>
          <t>SMS</t>
        </is>
      </c>
      <c r="H891" s="65" t="inlineStr">
        <is>
          <t>Toulouse</t>
        </is>
      </c>
      <c r="I891" s="65" t="inlineStr">
        <is>
          <t>Julien Fabre</t>
        </is>
      </c>
      <c r="J891" s="65" t="inlineStr">
        <is>
          <t>Injoignable</t>
        </is>
      </c>
      <c r="K891" s="70" t="n">
        <v>3</v>
      </c>
    </row>
    <row r="892">
      <c r="A892" s="65" t="inlineStr">
        <is>
          <t>REL-00891</t>
        </is>
      </c>
      <c r="B892" s="65" t="inlineStr">
        <is>
          <t>DEV-00677</t>
        </is>
      </c>
      <c r="C892" s="66" t="n">
        <v>45230</v>
      </c>
      <c r="D892" s="65" t="inlineStr">
        <is>
          <t>2023-10</t>
        </is>
      </c>
      <c r="E892" s="65" t="inlineStr">
        <is>
          <t>2023-2024</t>
        </is>
      </c>
      <c r="F892" s="67" t="n">
        <v>2</v>
      </c>
      <c r="G892" s="65" t="inlineStr">
        <is>
          <t>Email</t>
        </is>
      </c>
      <c r="H892" s="65" t="inlineStr">
        <is>
          <t>Toulouse</t>
        </is>
      </c>
      <c r="I892" s="65" t="inlineStr">
        <is>
          <t>Julien Fabre</t>
        </is>
      </c>
      <c r="J892" s="65" t="inlineStr">
        <is>
          <t>Accord obtenu</t>
        </is>
      </c>
      <c r="K892" s="70" t="n">
        <v>2.8</v>
      </c>
    </row>
    <row r="893">
      <c r="A893" s="65" t="inlineStr">
        <is>
          <t>REL-00892</t>
        </is>
      </c>
      <c r="B893" s="65" t="inlineStr">
        <is>
          <t>DEV-00678</t>
        </is>
      </c>
      <c r="C893" s="66" t="n">
        <v>45226</v>
      </c>
      <c r="D893" s="65" t="inlineStr">
        <is>
          <t>2023-10</t>
        </is>
      </c>
      <c r="E893" s="65" t="inlineStr">
        <is>
          <t>2023-2024</t>
        </is>
      </c>
      <c r="F893" s="67" t="n">
        <v>1</v>
      </c>
      <c r="G893" s="65" t="inlineStr">
        <is>
          <t>Email</t>
        </is>
      </c>
      <c r="H893" s="65" t="inlineStr">
        <is>
          <t>Bordeaux</t>
        </is>
      </c>
      <c r="I893" s="65" t="inlineStr">
        <is>
          <t>Sophie Marchand</t>
        </is>
      </c>
      <c r="J893" s="65" t="inlineStr">
        <is>
          <t>Négociation en cours</t>
        </is>
      </c>
      <c r="K893" s="70" t="n">
        <v>4</v>
      </c>
    </row>
    <row r="894">
      <c r="A894" s="65" t="inlineStr">
        <is>
          <t>REL-00893</t>
        </is>
      </c>
      <c r="B894" s="65" t="inlineStr">
        <is>
          <t>DEV-00678</t>
        </is>
      </c>
      <c r="C894" s="66" t="n">
        <v>45238</v>
      </c>
      <c r="D894" s="65" t="inlineStr">
        <is>
          <t>2023-11</t>
        </is>
      </c>
      <c r="E894" s="65" t="inlineStr">
        <is>
          <t>2023-2024</t>
        </is>
      </c>
      <c r="F894" s="67" t="n">
        <v>2</v>
      </c>
      <c r="G894" s="65" t="inlineStr">
        <is>
          <t>Email</t>
        </is>
      </c>
      <c r="H894" s="65" t="inlineStr">
        <is>
          <t>Bordeaux</t>
        </is>
      </c>
      <c r="I894" s="65" t="inlineStr">
        <is>
          <t>Sophie Marchand</t>
        </is>
      </c>
      <c r="J894" s="65" t="inlineStr">
        <is>
          <t>Rappel demandé</t>
        </is>
      </c>
      <c r="K894" s="70" t="n">
        <v>1.7</v>
      </c>
    </row>
    <row r="895">
      <c r="A895" s="65" t="inlineStr">
        <is>
          <t>REL-00894</t>
        </is>
      </c>
      <c r="B895" s="65" t="inlineStr">
        <is>
          <t>DEV-00678</t>
        </is>
      </c>
      <c r="C895" s="66" t="n">
        <v>45243</v>
      </c>
      <c r="D895" s="65" t="inlineStr">
        <is>
          <t>2023-11</t>
        </is>
      </c>
      <c r="E895" s="65" t="inlineStr">
        <is>
          <t>2023-2024</t>
        </is>
      </c>
      <c r="F895" s="67" t="n">
        <v>3</v>
      </c>
      <c r="G895" s="65" t="inlineStr">
        <is>
          <t>Téléphone</t>
        </is>
      </c>
      <c r="H895" s="65" t="inlineStr">
        <is>
          <t>Bordeaux</t>
        </is>
      </c>
      <c r="I895" s="65" t="inlineStr">
        <is>
          <t>Sophie Marchand</t>
        </is>
      </c>
      <c r="J895" s="65" t="inlineStr">
        <is>
          <t>Refus signifié</t>
        </is>
      </c>
      <c r="K895" s="70" t="n">
        <v>12.8</v>
      </c>
    </row>
    <row r="896">
      <c r="A896" s="65" t="inlineStr">
        <is>
          <t>REL-00895</t>
        </is>
      </c>
      <c r="B896" s="65" t="inlineStr">
        <is>
          <t>DEV-00679</t>
        </is>
      </c>
      <c r="C896" s="66" t="n">
        <v>45227</v>
      </c>
      <c r="D896" s="65" t="inlineStr">
        <is>
          <t>2023-10</t>
        </is>
      </c>
      <c r="E896" s="65" t="inlineStr">
        <is>
          <t>2023-2024</t>
        </is>
      </c>
      <c r="F896" s="67" t="n">
        <v>1</v>
      </c>
      <c r="G896" s="65" t="inlineStr">
        <is>
          <t>Email</t>
        </is>
      </c>
      <c r="H896" s="65" t="inlineStr">
        <is>
          <t>Bordeaux</t>
        </is>
      </c>
      <c r="I896" s="65" t="inlineStr">
        <is>
          <t>Karim Belkacem</t>
        </is>
      </c>
      <c r="J896" s="65" t="inlineStr">
        <is>
          <t>Accord obtenu</t>
        </is>
      </c>
      <c r="K896" s="70" t="n">
        <v>2.5</v>
      </c>
    </row>
    <row r="897">
      <c r="A897" s="65" t="inlineStr">
        <is>
          <t>REL-00896</t>
        </is>
      </c>
      <c r="B897" s="65" t="inlineStr">
        <is>
          <t>DEV-00680</t>
        </is>
      </c>
      <c r="C897" s="66" t="n">
        <v>45230</v>
      </c>
      <c r="D897" s="65" t="inlineStr">
        <is>
          <t>2023-10</t>
        </is>
      </c>
      <c r="E897" s="65" t="inlineStr">
        <is>
          <t>2023-2024</t>
        </is>
      </c>
      <c r="F897" s="67" t="n">
        <v>1</v>
      </c>
      <c r="G897" s="65" t="inlineStr">
        <is>
          <t>Téléphone</t>
        </is>
      </c>
      <c r="H897" s="65" t="inlineStr">
        <is>
          <t>Bordeaux</t>
        </is>
      </c>
      <c r="I897" s="65" t="inlineStr">
        <is>
          <t>Karim Belkacem</t>
        </is>
      </c>
      <c r="J897" s="65" t="inlineStr">
        <is>
          <t>Négociation en cours</t>
        </is>
      </c>
      <c r="K897" s="70" t="n">
        <v>11.2</v>
      </c>
    </row>
    <row r="898">
      <c r="A898" s="65" t="inlineStr">
        <is>
          <t>REL-00897</t>
        </is>
      </c>
      <c r="B898" s="65" t="inlineStr">
        <is>
          <t>DEV-00682</t>
        </is>
      </c>
      <c r="C898" s="66" t="n">
        <v>45226</v>
      </c>
      <c r="D898" s="65" t="inlineStr">
        <is>
          <t>2023-10</t>
        </is>
      </c>
      <c r="E898" s="65" t="inlineStr">
        <is>
          <t>2023-2024</t>
        </is>
      </c>
      <c r="F898" s="67" t="n">
        <v>1</v>
      </c>
      <c r="G898" s="65" t="inlineStr">
        <is>
          <t>Email</t>
        </is>
      </c>
      <c r="H898" s="65" t="inlineStr">
        <is>
          <t>Toulouse</t>
        </is>
      </c>
      <c r="I898" s="65" t="inlineStr">
        <is>
          <t>Nadia Cherif</t>
        </is>
      </c>
      <c r="J898" s="65" t="inlineStr">
        <is>
          <t>Accord obtenu</t>
        </is>
      </c>
      <c r="K898" s="70" t="n">
        <v>4.4</v>
      </c>
    </row>
    <row r="899">
      <c r="A899" s="65" t="inlineStr">
        <is>
          <t>REL-00898</t>
        </is>
      </c>
      <c r="B899" s="65" t="inlineStr">
        <is>
          <t>DEV-00684</t>
        </is>
      </c>
      <c r="C899" s="66" t="n">
        <v>45227</v>
      </c>
      <c r="D899" s="65" t="inlineStr">
        <is>
          <t>2023-10</t>
        </is>
      </c>
      <c r="E899" s="65" t="inlineStr">
        <is>
          <t>2023-2024</t>
        </is>
      </c>
      <c r="F899" s="67" t="n">
        <v>1</v>
      </c>
      <c r="G899" s="65" t="inlineStr">
        <is>
          <t>Téléphone</t>
        </is>
      </c>
      <c r="H899" s="65" t="inlineStr">
        <is>
          <t>Toulouse</t>
        </is>
      </c>
      <c r="I899" s="65" t="inlineStr">
        <is>
          <t>Julien Fabre</t>
        </is>
      </c>
      <c r="J899" s="65" t="inlineStr">
        <is>
          <t>Sans réponse</t>
        </is>
      </c>
      <c r="K899" s="70" t="n">
        <v>10.4</v>
      </c>
    </row>
    <row r="900">
      <c r="A900" s="65" t="inlineStr">
        <is>
          <t>REL-00899</t>
        </is>
      </c>
      <c r="B900" s="65" t="inlineStr">
        <is>
          <t>DEV-00684</t>
        </is>
      </c>
      <c r="C900" s="66" t="n">
        <v>45238</v>
      </c>
      <c r="D900" s="65" t="inlineStr">
        <is>
          <t>2023-11</t>
        </is>
      </c>
      <c r="E900" s="65" t="inlineStr">
        <is>
          <t>2023-2024</t>
        </is>
      </c>
      <c r="F900" s="67" t="n">
        <v>2</v>
      </c>
      <c r="G900" s="65" t="inlineStr">
        <is>
          <t>Téléphone</t>
        </is>
      </c>
      <c r="H900" s="65" t="inlineStr">
        <is>
          <t>Toulouse</t>
        </is>
      </c>
      <c r="I900" s="65" t="inlineStr">
        <is>
          <t>Julien Fabre</t>
        </is>
      </c>
      <c r="J900" s="65" t="inlineStr">
        <is>
          <t>Refus signifié</t>
        </is>
      </c>
      <c r="K900" s="70" t="n">
        <v>13.1</v>
      </c>
    </row>
    <row r="901">
      <c r="A901" s="65" t="inlineStr">
        <is>
          <t>REL-00900</t>
        </is>
      </c>
      <c r="B901" s="65" t="inlineStr">
        <is>
          <t>DEV-00685</t>
        </is>
      </c>
      <c r="C901" s="66" t="n">
        <v>45224</v>
      </c>
      <c r="D901" s="65" t="inlineStr">
        <is>
          <t>2023-10</t>
        </is>
      </c>
      <c r="E901" s="65" t="inlineStr">
        <is>
          <t>2023-2024</t>
        </is>
      </c>
      <c r="F901" s="67" t="n">
        <v>1</v>
      </c>
      <c r="G901" s="65" t="inlineStr">
        <is>
          <t>Email</t>
        </is>
      </c>
      <c r="H901" s="65" t="inlineStr">
        <is>
          <t>Bordeaux</t>
        </is>
      </c>
      <c r="I901" s="65" t="inlineStr">
        <is>
          <t>Karim Belkacem</t>
        </is>
      </c>
      <c r="J901" s="65" t="inlineStr">
        <is>
          <t>Sans réponse</t>
        </is>
      </c>
      <c r="K901" s="70" t="n">
        <v>1.3</v>
      </c>
    </row>
    <row r="902">
      <c r="A902" s="65" t="inlineStr">
        <is>
          <t>REL-00901</t>
        </is>
      </c>
      <c r="B902" s="65" t="inlineStr">
        <is>
          <t>DEV-00685</t>
        </is>
      </c>
      <c r="C902" s="66" t="n">
        <v>45230</v>
      </c>
      <c r="D902" s="65" t="inlineStr">
        <is>
          <t>2023-10</t>
        </is>
      </c>
      <c r="E902" s="65" t="inlineStr">
        <is>
          <t>2023-2024</t>
        </is>
      </c>
      <c r="F902" s="67" t="n">
        <v>2</v>
      </c>
      <c r="G902" s="65" t="inlineStr">
        <is>
          <t>Téléphone</t>
        </is>
      </c>
      <c r="H902" s="65" t="inlineStr">
        <is>
          <t>Bordeaux</t>
        </is>
      </c>
      <c r="I902" s="65" t="inlineStr">
        <is>
          <t>Karim Belkacem</t>
        </is>
      </c>
      <c r="J902" s="65" t="inlineStr">
        <is>
          <t>Accord obtenu</t>
        </is>
      </c>
      <c r="K902" s="70" t="n">
        <v>2</v>
      </c>
    </row>
    <row r="903">
      <c r="A903" s="65" t="inlineStr">
        <is>
          <t>REL-00902</t>
        </is>
      </c>
      <c r="B903" s="65" t="inlineStr">
        <is>
          <t>DEV-00686</t>
        </is>
      </c>
      <c r="C903" s="66" t="n">
        <v>45228</v>
      </c>
      <c r="D903" s="65" t="inlineStr">
        <is>
          <t>2023-10</t>
        </is>
      </c>
      <c r="E903" s="65" t="inlineStr">
        <is>
          <t>2023-2024</t>
        </is>
      </c>
      <c r="F903" s="67" t="n">
        <v>1</v>
      </c>
      <c r="G903" s="65" t="inlineStr">
        <is>
          <t>Email</t>
        </is>
      </c>
      <c r="H903" s="65" t="inlineStr">
        <is>
          <t>Toulouse</t>
        </is>
      </c>
      <c r="I903" s="65" t="inlineStr">
        <is>
          <t>Julien Fabre</t>
        </is>
      </c>
      <c r="J903" s="65" t="inlineStr">
        <is>
          <t>Refus signifié</t>
        </is>
      </c>
      <c r="K903" s="70" t="n">
        <v>1.2</v>
      </c>
    </row>
    <row r="904">
      <c r="A904" s="65" t="inlineStr">
        <is>
          <t>REL-00903</t>
        </is>
      </c>
      <c r="B904" s="65" t="inlineStr">
        <is>
          <t>DEV-00687</t>
        </is>
      </c>
      <c r="C904" s="66" t="n">
        <v>45227</v>
      </c>
      <c r="D904" s="65" t="inlineStr">
        <is>
          <t>2023-10</t>
        </is>
      </c>
      <c r="E904" s="65" t="inlineStr">
        <is>
          <t>2023-2024</t>
        </is>
      </c>
      <c r="F904" s="67" t="n">
        <v>1</v>
      </c>
      <c r="G904" s="65" t="inlineStr">
        <is>
          <t>SMS</t>
        </is>
      </c>
      <c r="H904" s="65" t="inlineStr">
        <is>
          <t>Toulouse</t>
        </is>
      </c>
      <c r="I904" s="65" t="inlineStr">
        <is>
          <t>Julien Fabre</t>
        </is>
      </c>
      <c r="J904" s="65" t="inlineStr">
        <is>
          <t>Accord obtenu</t>
        </is>
      </c>
      <c r="K904" s="70" t="n">
        <v>4</v>
      </c>
    </row>
    <row r="905">
      <c r="A905" s="65" t="inlineStr">
        <is>
          <t>REL-00904</t>
        </is>
      </c>
      <c r="B905" s="65" t="inlineStr">
        <is>
          <t>DEV-00688</t>
        </is>
      </c>
      <c r="C905" s="66" t="n">
        <v>45232</v>
      </c>
      <c r="D905" s="65" t="inlineStr">
        <is>
          <t>2023-11</t>
        </is>
      </c>
      <c r="E905" s="65" t="inlineStr">
        <is>
          <t>2023-2024</t>
        </is>
      </c>
      <c r="F905" s="67" t="n">
        <v>1</v>
      </c>
      <c r="G905" s="65" t="inlineStr">
        <is>
          <t>SMS</t>
        </is>
      </c>
      <c r="H905" s="65" t="inlineStr">
        <is>
          <t>Bordeaux</t>
        </is>
      </c>
      <c r="I905" s="65" t="inlineStr">
        <is>
          <t>Karim Belkacem</t>
        </is>
      </c>
      <c r="J905" s="65" t="inlineStr">
        <is>
          <t>Injoignable</t>
        </is>
      </c>
      <c r="K905" s="70" t="n">
        <v>2</v>
      </c>
    </row>
    <row r="906">
      <c r="A906" s="65" t="inlineStr">
        <is>
          <t>REL-00905</t>
        </is>
      </c>
      <c r="B906" s="65" t="inlineStr">
        <is>
          <t>DEV-00688</t>
        </is>
      </c>
      <c r="C906" s="66" t="n">
        <v>45240</v>
      </c>
      <c r="D906" s="65" t="inlineStr">
        <is>
          <t>2023-11</t>
        </is>
      </c>
      <c r="E906" s="65" t="inlineStr">
        <is>
          <t>2023-2024</t>
        </is>
      </c>
      <c r="F906" s="67" t="n">
        <v>2</v>
      </c>
      <c r="G906" s="65" t="inlineStr">
        <is>
          <t>Téléphone</t>
        </is>
      </c>
      <c r="H906" s="65" t="inlineStr">
        <is>
          <t>Bordeaux</t>
        </is>
      </c>
      <c r="I906" s="65" t="inlineStr">
        <is>
          <t>Karim Belkacem</t>
        </is>
      </c>
      <c r="J906" s="65" t="inlineStr">
        <is>
          <t>Injoignable</t>
        </is>
      </c>
      <c r="K906" s="70" t="n">
        <v>2.5</v>
      </c>
    </row>
    <row r="907">
      <c r="A907" s="65" t="inlineStr">
        <is>
          <t>REL-00906</t>
        </is>
      </c>
      <c r="B907" s="65" t="inlineStr">
        <is>
          <t>DEV-00689</t>
        </is>
      </c>
      <c r="C907" s="66" t="n">
        <v>45235</v>
      </c>
      <c r="D907" s="65" t="inlineStr">
        <is>
          <t>2023-11</t>
        </is>
      </c>
      <c r="E907" s="65" t="inlineStr">
        <is>
          <t>2023-2024</t>
        </is>
      </c>
      <c r="F907" s="67" t="n">
        <v>1</v>
      </c>
      <c r="G907" s="65" t="inlineStr">
        <is>
          <t>Téléphone</t>
        </is>
      </c>
      <c r="H907" s="65" t="inlineStr">
        <is>
          <t>Bordeaux</t>
        </is>
      </c>
      <c r="I907" s="65" t="inlineStr">
        <is>
          <t>Sophie Marchand</t>
        </is>
      </c>
      <c r="J907" s="65" t="inlineStr">
        <is>
          <t>Négociation en cours</t>
        </is>
      </c>
      <c r="K907" s="70" t="n">
        <v>13.2</v>
      </c>
    </row>
    <row r="908">
      <c r="A908" s="65" t="inlineStr">
        <is>
          <t>REL-00907</t>
        </is>
      </c>
      <c r="B908" s="65" t="inlineStr">
        <is>
          <t>DEV-00690</t>
        </is>
      </c>
      <c r="C908" s="66" t="n">
        <v>45233</v>
      </c>
      <c r="D908" s="65" t="inlineStr">
        <is>
          <t>2023-11</t>
        </is>
      </c>
      <c r="E908" s="65" t="inlineStr">
        <is>
          <t>2023-2024</t>
        </is>
      </c>
      <c r="F908" s="67" t="n">
        <v>1</v>
      </c>
      <c r="G908" s="65" t="inlineStr">
        <is>
          <t>Téléphone</t>
        </is>
      </c>
      <c r="H908" s="65" t="inlineStr">
        <is>
          <t>Bordeaux</t>
        </is>
      </c>
      <c r="I908" s="65" t="inlineStr">
        <is>
          <t>Sophie Marchand</t>
        </is>
      </c>
      <c r="J908" s="65" t="inlineStr">
        <is>
          <t>Injoignable</t>
        </is>
      </c>
      <c r="K908" s="70" t="n">
        <v>6.7</v>
      </c>
    </row>
    <row r="909">
      <c r="A909" s="65" t="inlineStr">
        <is>
          <t>REL-00908</t>
        </is>
      </c>
      <c r="B909" s="65" t="inlineStr">
        <is>
          <t>DEV-00690</t>
        </is>
      </c>
      <c r="C909" s="66" t="n">
        <v>45240</v>
      </c>
      <c r="D909" s="65" t="inlineStr">
        <is>
          <t>2023-11</t>
        </is>
      </c>
      <c r="E909" s="65" t="inlineStr">
        <is>
          <t>2023-2024</t>
        </is>
      </c>
      <c r="F909" s="67" t="n">
        <v>2</v>
      </c>
      <c r="G909" s="65" t="inlineStr">
        <is>
          <t>SMS</t>
        </is>
      </c>
      <c r="H909" s="65" t="inlineStr">
        <is>
          <t>Bordeaux</t>
        </is>
      </c>
      <c r="I909" s="65" t="inlineStr">
        <is>
          <t>Sophie Marchand</t>
        </is>
      </c>
      <c r="J909" s="65" t="inlineStr">
        <is>
          <t>Sans réponse</t>
        </is>
      </c>
      <c r="K909" s="70" t="n">
        <v>3.9</v>
      </c>
    </row>
    <row r="910">
      <c r="A910" s="65" t="inlineStr">
        <is>
          <t>REL-00909</t>
        </is>
      </c>
      <c r="B910" s="65" t="inlineStr">
        <is>
          <t>DEV-00691</t>
        </is>
      </c>
      <c r="C910" s="66" t="n">
        <v>45229</v>
      </c>
      <c r="D910" s="65" t="inlineStr">
        <is>
          <t>2023-10</t>
        </is>
      </c>
      <c r="E910" s="65" t="inlineStr">
        <is>
          <t>2023-2024</t>
        </is>
      </c>
      <c r="F910" s="67" t="n">
        <v>1</v>
      </c>
      <c r="G910" s="65" t="inlineStr">
        <is>
          <t>SMS</t>
        </is>
      </c>
      <c r="H910" s="65" t="inlineStr">
        <is>
          <t>Toulouse</t>
        </is>
      </c>
      <c r="I910" s="65" t="inlineStr">
        <is>
          <t>Julien Fabre</t>
        </is>
      </c>
      <c r="J910" s="65" t="inlineStr">
        <is>
          <t>Injoignable</t>
        </is>
      </c>
      <c r="K910" s="70" t="n">
        <v>2.9</v>
      </c>
    </row>
    <row r="911">
      <c r="A911" s="65" t="inlineStr">
        <is>
          <t>REL-00910</t>
        </is>
      </c>
      <c r="B911" s="65" t="inlineStr">
        <is>
          <t>DEV-00691</t>
        </is>
      </c>
      <c r="C911" s="66" t="n">
        <v>45237</v>
      </c>
      <c r="D911" s="65" t="inlineStr">
        <is>
          <t>2023-11</t>
        </is>
      </c>
      <c r="E911" s="65" t="inlineStr">
        <is>
          <t>2023-2024</t>
        </is>
      </c>
      <c r="F911" s="67" t="n">
        <v>2</v>
      </c>
      <c r="G911" s="65" t="inlineStr">
        <is>
          <t>Téléphone</t>
        </is>
      </c>
      <c r="H911" s="65" t="inlineStr">
        <is>
          <t>Toulouse</t>
        </is>
      </c>
      <c r="I911" s="65" t="inlineStr">
        <is>
          <t>Julien Fabre</t>
        </is>
      </c>
      <c r="J911" s="65" t="inlineStr">
        <is>
          <t>Accord obtenu</t>
        </is>
      </c>
      <c r="K911" s="70" t="n">
        <v>2.7</v>
      </c>
    </row>
    <row r="912">
      <c r="A912" s="65" t="inlineStr">
        <is>
          <t>REL-00911</t>
        </is>
      </c>
      <c r="B912" s="65" t="inlineStr">
        <is>
          <t>DEV-00692</t>
        </is>
      </c>
      <c r="C912" s="66" t="n">
        <v>45230</v>
      </c>
      <c r="D912" s="65" t="inlineStr">
        <is>
          <t>2023-10</t>
        </is>
      </c>
      <c r="E912" s="65" t="inlineStr">
        <is>
          <t>2023-2024</t>
        </is>
      </c>
      <c r="F912" s="67" t="n">
        <v>1</v>
      </c>
      <c r="G912" s="65" t="inlineStr">
        <is>
          <t>Email</t>
        </is>
      </c>
      <c r="H912" s="65" t="inlineStr">
        <is>
          <t>Toulouse</t>
        </is>
      </c>
      <c r="I912" s="65" t="inlineStr">
        <is>
          <t>Nadia Cherif</t>
        </is>
      </c>
      <c r="J912" s="65" t="inlineStr">
        <is>
          <t>Accord obtenu</t>
        </is>
      </c>
      <c r="K912" s="70" t="n">
        <v>2.6</v>
      </c>
    </row>
    <row r="913">
      <c r="A913" s="65" t="inlineStr">
        <is>
          <t>REL-00912</t>
        </is>
      </c>
      <c r="B913" s="65" t="inlineStr">
        <is>
          <t>DEV-00693</t>
        </is>
      </c>
      <c r="C913" s="66" t="n">
        <v>45233</v>
      </c>
      <c r="D913" s="65" t="inlineStr">
        <is>
          <t>2023-11</t>
        </is>
      </c>
      <c r="E913" s="65" t="inlineStr">
        <is>
          <t>2023-2024</t>
        </is>
      </c>
      <c r="F913" s="67" t="n">
        <v>1</v>
      </c>
      <c r="G913" s="65" t="inlineStr">
        <is>
          <t>Email</t>
        </is>
      </c>
      <c r="H913" s="65" t="inlineStr">
        <is>
          <t>Bordeaux</t>
        </is>
      </c>
      <c r="I913" s="65" t="inlineStr">
        <is>
          <t>Karim Belkacem</t>
        </is>
      </c>
      <c r="J913" s="65" t="inlineStr">
        <is>
          <t>Refus signifié</t>
        </is>
      </c>
      <c r="K913" s="70" t="n">
        <v>2.4</v>
      </c>
    </row>
    <row r="914">
      <c r="A914" s="65" t="inlineStr">
        <is>
          <t>REL-00913</t>
        </is>
      </c>
      <c r="B914" s="65" t="inlineStr">
        <is>
          <t>DEV-00694</t>
        </is>
      </c>
      <c r="C914" s="66" t="n">
        <v>45230</v>
      </c>
      <c r="D914" s="65" t="inlineStr">
        <is>
          <t>2023-10</t>
        </is>
      </c>
      <c r="E914" s="65" t="inlineStr">
        <is>
          <t>2023-2024</t>
        </is>
      </c>
      <c r="F914" s="67" t="n">
        <v>1</v>
      </c>
      <c r="G914" s="65" t="inlineStr">
        <is>
          <t>SMS</t>
        </is>
      </c>
      <c r="H914" s="65" t="inlineStr">
        <is>
          <t>Bordeaux</t>
        </is>
      </c>
      <c r="I914" s="65" t="inlineStr">
        <is>
          <t>Karim Belkacem</t>
        </is>
      </c>
      <c r="J914" s="65" t="inlineStr">
        <is>
          <t>Injoignable</t>
        </is>
      </c>
      <c r="K914" s="70" t="n">
        <v>2.4</v>
      </c>
    </row>
    <row r="915">
      <c r="A915" s="65" t="inlineStr">
        <is>
          <t>REL-00914</t>
        </is>
      </c>
      <c r="B915" s="65" t="inlineStr">
        <is>
          <t>DEV-00694</t>
        </is>
      </c>
      <c r="C915" s="66" t="n">
        <v>45240</v>
      </c>
      <c r="D915" s="65" t="inlineStr">
        <is>
          <t>2023-11</t>
        </is>
      </c>
      <c r="E915" s="65" t="inlineStr">
        <is>
          <t>2023-2024</t>
        </is>
      </c>
      <c r="F915" s="67" t="n">
        <v>2</v>
      </c>
      <c r="G915" s="65" t="inlineStr">
        <is>
          <t>Téléphone</t>
        </is>
      </c>
      <c r="H915" s="65" t="inlineStr">
        <is>
          <t>Bordeaux</t>
        </is>
      </c>
      <c r="I915" s="65" t="inlineStr">
        <is>
          <t>Karim Belkacem</t>
        </is>
      </c>
      <c r="J915" s="65" t="inlineStr">
        <is>
          <t>Accord obtenu</t>
        </is>
      </c>
      <c r="K915" s="70" t="n">
        <v>9.800000000000001</v>
      </c>
    </row>
    <row r="916">
      <c r="A916" s="65" t="inlineStr">
        <is>
          <t>REL-00915</t>
        </is>
      </c>
      <c r="B916" s="65" t="inlineStr">
        <is>
          <t>DEV-00695</t>
        </is>
      </c>
      <c r="C916" s="66" t="n">
        <v>45231</v>
      </c>
      <c r="D916" s="65" t="inlineStr">
        <is>
          <t>2023-11</t>
        </is>
      </c>
      <c r="E916" s="65" t="inlineStr">
        <is>
          <t>2023-2024</t>
        </is>
      </c>
      <c r="F916" s="67" t="n">
        <v>1</v>
      </c>
      <c r="G916" s="65" t="inlineStr">
        <is>
          <t>Téléphone</t>
        </is>
      </c>
      <c r="H916" s="65" t="inlineStr">
        <is>
          <t>Bordeaux</t>
        </is>
      </c>
      <c r="I916" s="65" t="inlineStr">
        <is>
          <t>Karim Belkacem</t>
        </is>
      </c>
      <c r="J916" s="65" t="inlineStr">
        <is>
          <t>Négociation en cours</t>
        </is>
      </c>
      <c r="K916" s="70" t="n">
        <v>11.6</v>
      </c>
    </row>
    <row r="917">
      <c r="A917" s="65" t="inlineStr">
        <is>
          <t>REL-00916</t>
        </is>
      </c>
      <c r="B917" s="65" t="inlineStr">
        <is>
          <t>DEV-00695</t>
        </is>
      </c>
      <c r="C917" s="66" t="n">
        <v>45241</v>
      </c>
      <c r="D917" s="65" t="inlineStr">
        <is>
          <t>2023-11</t>
        </is>
      </c>
      <c r="E917" s="65" t="inlineStr">
        <is>
          <t>2023-2024</t>
        </is>
      </c>
      <c r="F917" s="67" t="n">
        <v>2</v>
      </c>
      <c r="G917" s="65" t="inlineStr">
        <is>
          <t>Email</t>
        </is>
      </c>
      <c r="H917" s="65" t="inlineStr">
        <is>
          <t>Bordeaux</t>
        </is>
      </c>
      <c r="I917" s="65" t="inlineStr">
        <is>
          <t>Karim Belkacem</t>
        </is>
      </c>
      <c r="J917" s="65" t="inlineStr">
        <is>
          <t>Sans réponse</t>
        </is>
      </c>
      <c r="K917" s="70" t="n">
        <v>2.1</v>
      </c>
    </row>
    <row r="918">
      <c r="A918" s="65" t="inlineStr">
        <is>
          <t>REL-00917</t>
        </is>
      </c>
      <c r="B918" s="65" t="inlineStr">
        <is>
          <t>DEV-00695</t>
        </is>
      </c>
      <c r="C918" s="66" t="n">
        <v>45246</v>
      </c>
      <c r="D918" s="65" t="inlineStr">
        <is>
          <t>2023-11</t>
        </is>
      </c>
      <c r="E918" s="65" t="inlineStr">
        <is>
          <t>2023-2024</t>
        </is>
      </c>
      <c r="F918" s="67" t="n">
        <v>3</v>
      </c>
      <c r="G918" s="65" t="inlineStr">
        <is>
          <t>Téléphone</t>
        </is>
      </c>
      <c r="H918" s="65" t="inlineStr">
        <is>
          <t>Bordeaux</t>
        </is>
      </c>
      <c r="I918" s="65" t="inlineStr">
        <is>
          <t>Karim Belkacem</t>
        </is>
      </c>
      <c r="J918" s="65" t="inlineStr">
        <is>
          <t>Sans réponse</t>
        </is>
      </c>
      <c r="K918" s="70" t="n">
        <v>3.5</v>
      </c>
    </row>
    <row r="919">
      <c r="A919" s="65" t="inlineStr">
        <is>
          <t>REL-00918</t>
        </is>
      </c>
      <c r="B919" s="65" t="inlineStr">
        <is>
          <t>DEV-00695</t>
        </is>
      </c>
      <c r="C919" s="66" t="n">
        <v>45253</v>
      </c>
      <c r="D919" s="65" t="inlineStr">
        <is>
          <t>2023-11</t>
        </is>
      </c>
      <c r="E919" s="65" t="inlineStr">
        <is>
          <t>2023-2024</t>
        </is>
      </c>
      <c r="F919" s="67" t="n">
        <v>4</v>
      </c>
      <c r="G919" s="65" t="inlineStr">
        <is>
          <t>Téléphone</t>
        </is>
      </c>
      <c r="H919" s="65" t="inlineStr">
        <is>
          <t>Bordeaux</t>
        </is>
      </c>
      <c r="I919" s="65" t="inlineStr">
        <is>
          <t>Karim Belkacem</t>
        </is>
      </c>
      <c r="J919" s="65" t="inlineStr">
        <is>
          <t>Accord obtenu</t>
        </is>
      </c>
      <c r="K919" s="70" t="n">
        <v>10.7</v>
      </c>
    </row>
    <row r="920">
      <c r="A920" s="65" t="inlineStr">
        <is>
          <t>REL-00919</t>
        </is>
      </c>
      <c r="B920" s="65" t="inlineStr">
        <is>
          <t>DEV-00696</t>
        </is>
      </c>
      <c r="C920" s="66" t="n">
        <v>45241</v>
      </c>
      <c r="D920" s="65" t="inlineStr">
        <is>
          <t>2023-11</t>
        </is>
      </c>
      <c r="E920" s="65" t="inlineStr">
        <is>
          <t>2023-2024</t>
        </is>
      </c>
      <c r="F920" s="67" t="n">
        <v>1</v>
      </c>
      <c r="G920" s="65" t="inlineStr">
        <is>
          <t>Email</t>
        </is>
      </c>
      <c r="H920" s="65" t="inlineStr">
        <is>
          <t>Bordeaux</t>
        </is>
      </c>
      <c r="I920" s="65" t="inlineStr">
        <is>
          <t>Sophie Marchand</t>
        </is>
      </c>
      <c r="J920" s="65" t="inlineStr">
        <is>
          <t>Sans réponse</t>
        </is>
      </c>
      <c r="K920" s="70" t="n">
        <v>3.2</v>
      </c>
    </row>
    <row r="921">
      <c r="A921" s="65" t="inlineStr">
        <is>
          <t>REL-00920</t>
        </is>
      </c>
      <c r="B921" s="65" t="inlineStr">
        <is>
          <t>DEV-00696</t>
        </is>
      </c>
      <c r="C921" s="66" t="n">
        <v>45248</v>
      </c>
      <c r="D921" s="65" t="inlineStr">
        <is>
          <t>2023-11</t>
        </is>
      </c>
      <c r="E921" s="65" t="inlineStr">
        <is>
          <t>2023-2024</t>
        </is>
      </c>
      <c r="F921" s="67" t="n">
        <v>2</v>
      </c>
      <c r="G921" s="65" t="inlineStr">
        <is>
          <t>Email</t>
        </is>
      </c>
      <c r="H921" s="65" t="inlineStr">
        <is>
          <t>Bordeaux</t>
        </is>
      </c>
      <c r="I921" s="65" t="inlineStr">
        <is>
          <t>Sophie Marchand</t>
        </is>
      </c>
      <c r="J921" s="65" t="inlineStr">
        <is>
          <t>Accord obtenu</t>
        </is>
      </c>
      <c r="K921" s="70" t="n">
        <v>4</v>
      </c>
    </row>
    <row r="922">
      <c r="A922" s="65" t="inlineStr">
        <is>
          <t>REL-00921</t>
        </is>
      </c>
      <c r="B922" s="65" t="inlineStr">
        <is>
          <t>DEV-00697</t>
        </is>
      </c>
      <c r="C922" s="66" t="n">
        <v>45242</v>
      </c>
      <c r="D922" s="65" t="inlineStr">
        <is>
          <t>2023-11</t>
        </is>
      </c>
      <c r="E922" s="65" t="inlineStr">
        <is>
          <t>2023-2024</t>
        </is>
      </c>
      <c r="F922" s="67" t="n">
        <v>1</v>
      </c>
      <c r="G922" s="65" t="inlineStr">
        <is>
          <t>Téléphone</t>
        </is>
      </c>
      <c r="H922" s="65" t="inlineStr">
        <is>
          <t>Toulouse</t>
        </is>
      </c>
      <c r="I922" s="65" t="inlineStr">
        <is>
          <t>Nadia Cherif</t>
        </is>
      </c>
      <c r="J922" s="65" t="inlineStr">
        <is>
          <t>Négociation en cours</t>
        </is>
      </c>
      <c r="K922" s="70" t="n">
        <v>8.800000000000001</v>
      </c>
    </row>
    <row r="923">
      <c r="A923" s="65" t="inlineStr">
        <is>
          <t>REL-00922</t>
        </is>
      </c>
      <c r="B923" s="65" t="inlineStr">
        <is>
          <t>DEV-00698</t>
        </is>
      </c>
      <c r="C923" s="66" t="n">
        <v>45235</v>
      </c>
      <c r="D923" s="65" t="inlineStr">
        <is>
          <t>2023-11</t>
        </is>
      </c>
      <c r="E923" s="65" t="inlineStr">
        <is>
          <t>2023-2024</t>
        </is>
      </c>
      <c r="F923" s="67" t="n">
        <v>1</v>
      </c>
      <c r="G923" s="65" t="inlineStr">
        <is>
          <t>Email</t>
        </is>
      </c>
      <c r="H923" s="65" t="inlineStr">
        <is>
          <t>Bordeaux</t>
        </is>
      </c>
      <c r="I923" s="65" t="inlineStr">
        <is>
          <t>Sophie Marchand</t>
        </is>
      </c>
      <c r="J923" s="65" t="inlineStr">
        <is>
          <t>Injoignable</t>
        </is>
      </c>
      <c r="K923" s="70" t="n">
        <v>4.3</v>
      </c>
    </row>
    <row r="924">
      <c r="A924" s="65" t="inlineStr">
        <is>
          <t>REL-00923</t>
        </is>
      </c>
      <c r="B924" s="65" t="inlineStr">
        <is>
          <t>DEV-00698</t>
        </is>
      </c>
      <c r="C924" s="66" t="n">
        <v>45245</v>
      </c>
      <c r="D924" s="65" t="inlineStr">
        <is>
          <t>2023-11</t>
        </is>
      </c>
      <c r="E924" s="65" t="inlineStr">
        <is>
          <t>2023-2024</t>
        </is>
      </c>
      <c r="F924" s="67" t="n">
        <v>2</v>
      </c>
      <c r="G924" s="65" t="inlineStr">
        <is>
          <t>Email</t>
        </is>
      </c>
      <c r="H924" s="65" t="inlineStr">
        <is>
          <t>Bordeaux</t>
        </is>
      </c>
      <c r="I924" s="65" t="inlineStr">
        <is>
          <t>Sophie Marchand</t>
        </is>
      </c>
      <c r="J924" s="65" t="inlineStr">
        <is>
          <t>Accord obtenu</t>
        </is>
      </c>
      <c r="K924" s="70" t="n">
        <v>2.6</v>
      </c>
    </row>
    <row r="925">
      <c r="A925" s="65" t="inlineStr">
        <is>
          <t>REL-00924</t>
        </is>
      </c>
      <c r="B925" s="65" t="inlineStr">
        <is>
          <t>DEV-00699</t>
        </is>
      </c>
      <c r="C925" s="66" t="n">
        <v>45236</v>
      </c>
      <c r="D925" s="65" t="inlineStr">
        <is>
          <t>2023-11</t>
        </is>
      </c>
      <c r="E925" s="65" t="inlineStr">
        <is>
          <t>2023-2024</t>
        </is>
      </c>
      <c r="F925" s="67" t="n">
        <v>1</v>
      </c>
      <c r="G925" s="65" t="inlineStr">
        <is>
          <t>SMS</t>
        </is>
      </c>
      <c r="H925" s="65" t="inlineStr">
        <is>
          <t>Bordeaux</t>
        </is>
      </c>
      <c r="I925" s="65" t="inlineStr">
        <is>
          <t>Sophie Marchand</t>
        </is>
      </c>
      <c r="J925" s="65" t="inlineStr">
        <is>
          <t>Accord obtenu</t>
        </is>
      </c>
      <c r="K925" s="70" t="n">
        <v>4.8</v>
      </c>
    </row>
    <row r="926">
      <c r="A926" s="65" t="inlineStr">
        <is>
          <t>REL-00925</t>
        </is>
      </c>
      <c r="B926" s="65" t="inlineStr">
        <is>
          <t>DEV-00702</t>
        </is>
      </c>
      <c r="C926" s="66" t="n">
        <v>45238</v>
      </c>
      <c r="D926" s="65" t="inlineStr">
        <is>
          <t>2023-11</t>
        </is>
      </c>
      <c r="E926" s="65" t="inlineStr">
        <is>
          <t>2023-2024</t>
        </is>
      </c>
      <c r="F926" s="67" t="n">
        <v>1</v>
      </c>
      <c r="G926" s="65" t="inlineStr">
        <is>
          <t>Email</t>
        </is>
      </c>
      <c r="H926" s="65" t="inlineStr">
        <is>
          <t>Bordeaux</t>
        </is>
      </c>
      <c r="I926" s="65" t="inlineStr">
        <is>
          <t>Sophie Marchand</t>
        </is>
      </c>
      <c r="J926" s="65" t="inlineStr">
        <is>
          <t>Rappel demandé</t>
        </is>
      </c>
      <c r="K926" s="70" t="n">
        <v>1.6</v>
      </c>
    </row>
    <row r="927">
      <c r="A927" s="65" t="inlineStr">
        <is>
          <t>REL-00926</t>
        </is>
      </c>
      <c r="B927" s="65" t="inlineStr">
        <is>
          <t>DEV-00702</t>
        </is>
      </c>
      <c r="C927" s="66" t="n">
        <v>45251</v>
      </c>
      <c r="D927" s="65" t="inlineStr">
        <is>
          <t>2023-11</t>
        </is>
      </c>
      <c r="E927" s="65" t="inlineStr">
        <is>
          <t>2023-2024</t>
        </is>
      </c>
      <c r="F927" s="67" t="n">
        <v>2</v>
      </c>
      <c r="G927" s="65" t="inlineStr">
        <is>
          <t>Email</t>
        </is>
      </c>
      <c r="H927" s="65" t="inlineStr">
        <is>
          <t>Bordeaux</t>
        </is>
      </c>
      <c r="I927" s="65" t="inlineStr">
        <is>
          <t>Sophie Marchand</t>
        </is>
      </c>
      <c r="J927" s="65" t="inlineStr">
        <is>
          <t>Injoignable</t>
        </is>
      </c>
      <c r="K927" s="70" t="n">
        <v>2</v>
      </c>
    </row>
    <row r="928">
      <c r="A928" s="65" t="inlineStr">
        <is>
          <t>REL-00927</t>
        </is>
      </c>
      <c r="B928" s="65" t="inlineStr">
        <is>
          <t>DEV-00702</t>
        </is>
      </c>
      <c r="C928" s="66" t="n">
        <v>45261</v>
      </c>
      <c r="D928" s="65" t="inlineStr">
        <is>
          <t>2023-12</t>
        </is>
      </c>
      <c r="E928" s="65" t="inlineStr">
        <is>
          <t>2023-2024</t>
        </is>
      </c>
      <c r="F928" s="67" t="n">
        <v>3</v>
      </c>
      <c r="G928" s="65" t="inlineStr">
        <is>
          <t>Email</t>
        </is>
      </c>
      <c r="H928" s="65" t="inlineStr">
        <is>
          <t>Bordeaux</t>
        </is>
      </c>
      <c r="I928" s="65" t="inlineStr">
        <is>
          <t>Sophie Marchand</t>
        </is>
      </c>
      <c r="J928" s="65" t="inlineStr">
        <is>
          <t>Rappel demandé</t>
        </is>
      </c>
      <c r="K928" s="70" t="n">
        <v>2.1</v>
      </c>
    </row>
    <row r="929">
      <c r="A929" s="65" t="inlineStr">
        <is>
          <t>REL-00928</t>
        </is>
      </c>
      <c r="B929" s="65" t="inlineStr">
        <is>
          <t>DEV-00704</t>
        </is>
      </c>
      <c r="C929" s="66" t="n">
        <v>45237</v>
      </c>
      <c r="D929" s="65" t="inlineStr">
        <is>
          <t>2023-11</t>
        </is>
      </c>
      <c r="E929" s="65" t="inlineStr">
        <is>
          <t>2023-2024</t>
        </is>
      </c>
      <c r="F929" s="67" t="n">
        <v>1</v>
      </c>
      <c r="G929" s="65" t="inlineStr">
        <is>
          <t>Email</t>
        </is>
      </c>
      <c r="H929" s="65" t="inlineStr">
        <is>
          <t>Toulouse</t>
        </is>
      </c>
      <c r="I929" s="65" t="inlineStr">
        <is>
          <t>Julien Fabre</t>
        </is>
      </c>
      <c r="J929" s="65" t="inlineStr">
        <is>
          <t>Sans réponse</t>
        </is>
      </c>
      <c r="K929" s="70" t="n">
        <v>3</v>
      </c>
    </row>
    <row r="930">
      <c r="A930" s="65" t="inlineStr">
        <is>
          <t>REL-00929</t>
        </is>
      </c>
      <c r="B930" s="65" t="inlineStr">
        <is>
          <t>DEV-00704</t>
        </is>
      </c>
      <c r="C930" s="66" t="n">
        <v>45246</v>
      </c>
      <c r="D930" s="65" t="inlineStr">
        <is>
          <t>2023-11</t>
        </is>
      </c>
      <c r="E930" s="65" t="inlineStr">
        <is>
          <t>2023-2024</t>
        </is>
      </c>
      <c r="F930" s="67" t="n">
        <v>2</v>
      </c>
      <c r="G930" s="65" t="inlineStr">
        <is>
          <t>Email</t>
        </is>
      </c>
      <c r="H930" s="65" t="inlineStr">
        <is>
          <t>Toulouse</t>
        </is>
      </c>
      <c r="I930" s="65" t="inlineStr">
        <is>
          <t>Julien Fabre</t>
        </is>
      </c>
      <c r="J930" s="65" t="inlineStr">
        <is>
          <t>Accord obtenu</t>
        </is>
      </c>
      <c r="K930" s="70" t="n">
        <v>4.7</v>
      </c>
    </row>
    <row r="931">
      <c r="A931" s="65" t="inlineStr">
        <is>
          <t>REL-00930</t>
        </is>
      </c>
      <c r="B931" s="65" t="inlineStr">
        <is>
          <t>DEV-00706</t>
        </is>
      </c>
      <c r="C931" s="66" t="n">
        <v>45238</v>
      </c>
      <c r="D931" s="65" t="inlineStr">
        <is>
          <t>2023-11</t>
        </is>
      </c>
      <c r="E931" s="65" t="inlineStr">
        <is>
          <t>2023-2024</t>
        </is>
      </c>
      <c r="F931" s="67" t="n">
        <v>1</v>
      </c>
      <c r="G931" s="65" t="inlineStr">
        <is>
          <t>SMS</t>
        </is>
      </c>
      <c r="H931" s="65" t="inlineStr">
        <is>
          <t>Toulouse</t>
        </is>
      </c>
      <c r="I931" s="65" t="inlineStr">
        <is>
          <t>Nadia Cherif</t>
        </is>
      </c>
      <c r="J931" s="65" t="inlineStr">
        <is>
          <t>Sans réponse</t>
        </is>
      </c>
      <c r="K931" s="70" t="n">
        <v>2</v>
      </c>
    </row>
    <row r="932">
      <c r="A932" s="65" t="inlineStr">
        <is>
          <t>REL-00931</t>
        </is>
      </c>
      <c r="B932" s="65" t="inlineStr">
        <is>
          <t>DEV-00706</t>
        </is>
      </c>
      <c r="C932" s="66" t="n">
        <v>45249</v>
      </c>
      <c r="D932" s="65" t="inlineStr">
        <is>
          <t>2023-11</t>
        </is>
      </c>
      <c r="E932" s="65" t="inlineStr">
        <is>
          <t>2023-2024</t>
        </is>
      </c>
      <c r="F932" s="67" t="n">
        <v>2</v>
      </c>
      <c r="G932" s="65" t="inlineStr">
        <is>
          <t>Email</t>
        </is>
      </c>
      <c r="H932" s="65" t="inlineStr">
        <is>
          <t>Toulouse</t>
        </is>
      </c>
      <c r="I932" s="65" t="inlineStr">
        <is>
          <t>Nadia Cherif</t>
        </is>
      </c>
      <c r="J932" s="65" t="inlineStr">
        <is>
          <t>Rappel demandé</t>
        </is>
      </c>
      <c r="K932" s="70" t="n">
        <v>4.4</v>
      </c>
    </row>
    <row r="933">
      <c r="A933" s="65" t="inlineStr">
        <is>
          <t>REL-00932</t>
        </is>
      </c>
      <c r="B933" s="65" t="inlineStr">
        <is>
          <t>DEV-00708</t>
        </is>
      </c>
      <c r="C933" s="66" t="n">
        <v>45241</v>
      </c>
      <c r="D933" s="65" t="inlineStr">
        <is>
          <t>2023-11</t>
        </is>
      </c>
      <c r="E933" s="65" t="inlineStr">
        <is>
          <t>2023-2024</t>
        </is>
      </c>
      <c r="F933" s="67" t="n">
        <v>1</v>
      </c>
      <c r="G933" s="65" t="inlineStr">
        <is>
          <t>Email</t>
        </is>
      </c>
      <c r="H933" s="65" t="inlineStr">
        <is>
          <t>Toulouse</t>
        </is>
      </c>
      <c r="I933" s="65" t="inlineStr">
        <is>
          <t>Julien Fabre</t>
        </is>
      </c>
      <c r="J933" s="65" t="inlineStr">
        <is>
          <t>Rappel demandé</t>
        </is>
      </c>
      <c r="K933" s="70" t="n">
        <v>4.1</v>
      </c>
    </row>
    <row r="934">
      <c r="A934" s="65" t="inlineStr">
        <is>
          <t>REL-00933</t>
        </is>
      </c>
      <c r="B934" s="65" t="inlineStr">
        <is>
          <t>DEV-00708</t>
        </is>
      </c>
      <c r="C934" s="66" t="n">
        <v>45251</v>
      </c>
      <c r="D934" s="65" t="inlineStr">
        <is>
          <t>2023-11</t>
        </is>
      </c>
      <c r="E934" s="65" t="inlineStr">
        <is>
          <t>2023-2024</t>
        </is>
      </c>
      <c r="F934" s="67" t="n">
        <v>2</v>
      </c>
      <c r="G934" s="65" t="inlineStr">
        <is>
          <t>Email</t>
        </is>
      </c>
      <c r="H934" s="65" t="inlineStr">
        <is>
          <t>Toulouse</t>
        </is>
      </c>
      <c r="I934" s="65" t="inlineStr">
        <is>
          <t>Julien Fabre</t>
        </is>
      </c>
      <c r="J934" s="65" t="inlineStr">
        <is>
          <t>Sans réponse</t>
        </is>
      </c>
      <c r="K934" s="70" t="n">
        <v>1.7</v>
      </c>
    </row>
    <row r="935">
      <c r="A935" s="65" t="inlineStr">
        <is>
          <t>REL-00934</t>
        </is>
      </c>
      <c r="B935" s="65" t="inlineStr">
        <is>
          <t>DEV-00709</t>
        </is>
      </c>
      <c r="C935" s="66" t="n">
        <v>45240</v>
      </c>
      <c r="D935" s="65" t="inlineStr">
        <is>
          <t>2023-11</t>
        </is>
      </c>
      <c r="E935" s="65" t="inlineStr">
        <is>
          <t>2023-2024</t>
        </is>
      </c>
      <c r="F935" s="67" t="n">
        <v>1</v>
      </c>
      <c r="G935" s="65" t="inlineStr">
        <is>
          <t>Téléphone</t>
        </is>
      </c>
      <c r="H935" s="65" t="inlineStr">
        <is>
          <t>Bordeaux</t>
        </is>
      </c>
      <c r="I935" s="65" t="inlineStr">
        <is>
          <t>Karim Belkacem</t>
        </is>
      </c>
      <c r="J935" s="65" t="inlineStr">
        <is>
          <t>Accord obtenu</t>
        </is>
      </c>
      <c r="K935" s="70" t="n">
        <v>4.3</v>
      </c>
    </row>
    <row r="936">
      <c r="A936" s="65" t="inlineStr">
        <is>
          <t>REL-00935</t>
        </is>
      </c>
      <c r="B936" s="65" t="inlineStr">
        <is>
          <t>DEV-00711</t>
        </is>
      </c>
      <c r="C936" s="66" t="n">
        <v>45243</v>
      </c>
      <c r="D936" s="65" t="inlineStr">
        <is>
          <t>2023-11</t>
        </is>
      </c>
      <c r="E936" s="65" t="inlineStr">
        <is>
          <t>2023-2024</t>
        </is>
      </c>
      <c r="F936" s="67" t="n">
        <v>1</v>
      </c>
      <c r="G936" s="65" t="inlineStr">
        <is>
          <t>Email</t>
        </is>
      </c>
      <c r="H936" s="65" t="inlineStr">
        <is>
          <t>Toulouse</t>
        </is>
      </c>
      <c r="I936" s="65" t="inlineStr">
        <is>
          <t>Nadia Cherif</t>
        </is>
      </c>
      <c r="J936" s="65" t="inlineStr">
        <is>
          <t>Injoignable</t>
        </is>
      </c>
      <c r="K936" s="70" t="n">
        <v>1.8</v>
      </c>
    </row>
    <row r="937">
      <c r="A937" s="65" t="inlineStr">
        <is>
          <t>REL-00936</t>
        </is>
      </c>
      <c r="B937" s="65" t="inlineStr">
        <is>
          <t>DEV-00711</t>
        </is>
      </c>
      <c r="C937" s="66" t="n">
        <v>45255</v>
      </c>
      <c r="D937" s="65" t="inlineStr">
        <is>
          <t>2023-11</t>
        </is>
      </c>
      <c r="E937" s="65" t="inlineStr">
        <is>
          <t>2023-2024</t>
        </is>
      </c>
      <c r="F937" s="67" t="n">
        <v>2</v>
      </c>
      <c r="G937" s="65" t="inlineStr">
        <is>
          <t>Téléphone</t>
        </is>
      </c>
      <c r="H937" s="65" t="inlineStr">
        <is>
          <t>Toulouse</t>
        </is>
      </c>
      <c r="I937" s="65" t="inlineStr">
        <is>
          <t>Nadia Cherif</t>
        </is>
      </c>
      <c r="J937" s="65" t="inlineStr">
        <is>
          <t>Accord obtenu</t>
        </is>
      </c>
      <c r="K937" s="70" t="n">
        <v>6.9</v>
      </c>
    </row>
    <row r="938">
      <c r="A938" s="65" t="inlineStr">
        <is>
          <t>REL-00937</t>
        </is>
      </c>
      <c r="B938" s="65" t="inlineStr">
        <is>
          <t>DEV-00712</t>
        </is>
      </c>
      <c r="C938" s="66" t="n">
        <v>45244</v>
      </c>
      <c r="D938" s="65" t="inlineStr">
        <is>
          <t>2023-11</t>
        </is>
      </c>
      <c r="E938" s="65" t="inlineStr">
        <is>
          <t>2023-2024</t>
        </is>
      </c>
      <c r="F938" s="67" t="n">
        <v>1</v>
      </c>
      <c r="G938" s="65" t="inlineStr">
        <is>
          <t>Téléphone</t>
        </is>
      </c>
      <c r="H938" s="65" t="inlineStr">
        <is>
          <t>Bordeaux</t>
        </is>
      </c>
      <c r="I938" s="65" t="inlineStr">
        <is>
          <t>Sophie Marchand</t>
        </is>
      </c>
      <c r="J938" s="65" t="inlineStr">
        <is>
          <t>Sans réponse</t>
        </is>
      </c>
      <c r="K938" s="70" t="n">
        <v>6.3</v>
      </c>
    </row>
    <row r="939">
      <c r="A939" s="65" t="inlineStr">
        <is>
          <t>REL-00938</t>
        </is>
      </c>
      <c r="B939" s="65" t="inlineStr">
        <is>
          <t>DEV-00712</t>
        </is>
      </c>
      <c r="C939" s="66" t="n">
        <v>45254</v>
      </c>
      <c r="D939" s="65" t="inlineStr">
        <is>
          <t>2023-11</t>
        </is>
      </c>
      <c r="E939" s="65" t="inlineStr">
        <is>
          <t>2023-2024</t>
        </is>
      </c>
      <c r="F939" s="67" t="n">
        <v>2</v>
      </c>
      <c r="G939" s="65" t="inlineStr">
        <is>
          <t>Téléphone</t>
        </is>
      </c>
      <c r="H939" s="65" t="inlineStr">
        <is>
          <t>Bordeaux</t>
        </is>
      </c>
      <c r="I939" s="65" t="inlineStr">
        <is>
          <t>Sophie Marchand</t>
        </is>
      </c>
      <c r="J939" s="65" t="inlineStr">
        <is>
          <t>Accord obtenu</t>
        </is>
      </c>
      <c r="K939" s="70" t="n">
        <v>3.2</v>
      </c>
    </row>
    <row r="940">
      <c r="A940" s="65" t="inlineStr">
        <is>
          <t>REL-00939</t>
        </is>
      </c>
      <c r="B940" s="65" t="inlineStr">
        <is>
          <t>DEV-00713</t>
        </is>
      </c>
      <c r="C940" s="66" t="n">
        <v>45240</v>
      </c>
      <c r="D940" s="65" t="inlineStr">
        <is>
          <t>2023-11</t>
        </is>
      </c>
      <c r="E940" s="65" t="inlineStr">
        <is>
          <t>2023-2024</t>
        </is>
      </c>
      <c r="F940" s="67" t="n">
        <v>1</v>
      </c>
      <c r="G940" s="65" t="inlineStr">
        <is>
          <t>Téléphone</t>
        </is>
      </c>
      <c r="H940" s="65" t="inlineStr">
        <is>
          <t>Bordeaux</t>
        </is>
      </c>
      <c r="I940" s="65" t="inlineStr">
        <is>
          <t>Karim Belkacem</t>
        </is>
      </c>
      <c r="J940" s="65" t="inlineStr">
        <is>
          <t>Sans réponse</t>
        </is>
      </c>
      <c r="K940" s="70" t="n">
        <v>2.8</v>
      </c>
    </row>
    <row r="941">
      <c r="A941" s="65" t="inlineStr">
        <is>
          <t>REL-00940</t>
        </is>
      </c>
      <c r="B941" s="65" t="inlineStr">
        <is>
          <t>DEV-00713</t>
        </is>
      </c>
      <c r="C941" s="66" t="n">
        <v>45251</v>
      </c>
      <c r="D941" s="65" t="inlineStr">
        <is>
          <t>2023-11</t>
        </is>
      </c>
      <c r="E941" s="65" t="inlineStr">
        <is>
          <t>2023-2024</t>
        </is>
      </c>
      <c r="F941" s="67" t="n">
        <v>2</v>
      </c>
      <c r="G941" s="65" t="inlineStr">
        <is>
          <t>Téléphone</t>
        </is>
      </c>
      <c r="H941" s="65" t="inlineStr">
        <is>
          <t>Bordeaux</t>
        </is>
      </c>
      <c r="I941" s="65" t="inlineStr">
        <is>
          <t>Karim Belkacem</t>
        </is>
      </c>
      <c r="J941" s="65" t="inlineStr">
        <is>
          <t>Refus signifié</t>
        </is>
      </c>
      <c r="K941" s="70" t="n">
        <v>12.2</v>
      </c>
    </row>
    <row r="942">
      <c r="A942" s="65" t="inlineStr">
        <is>
          <t>REL-00941</t>
        </is>
      </c>
      <c r="B942" s="65" t="inlineStr">
        <is>
          <t>DEV-00715</t>
        </is>
      </c>
      <c r="C942" s="66" t="n">
        <v>45247</v>
      </c>
      <c r="D942" s="65" t="inlineStr">
        <is>
          <t>2023-11</t>
        </is>
      </c>
      <c r="E942" s="65" t="inlineStr">
        <is>
          <t>2023-2024</t>
        </is>
      </c>
      <c r="F942" s="67" t="n">
        <v>1</v>
      </c>
      <c r="G942" s="65" t="inlineStr">
        <is>
          <t>Email</t>
        </is>
      </c>
      <c r="H942" s="65" t="inlineStr">
        <is>
          <t>Toulouse</t>
        </is>
      </c>
      <c r="I942" s="65" t="inlineStr">
        <is>
          <t>Nadia Cherif</t>
        </is>
      </c>
      <c r="J942" s="65" t="inlineStr">
        <is>
          <t>Accord obtenu</t>
        </is>
      </c>
      <c r="K942" s="70" t="n">
        <v>1.9</v>
      </c>
    </row>
    <row r="943">
      <c r="A943" s="65" t="inlineStr">
        <is>
          <t>REL-00942</t>
        </is>
      </c>
      <c r="B943" s="65" t="inlineStr">
        <is>
          <t>DEV-00716</t>
        </is>
      </c>
      <c r="C943" s="66" t="n">
        <v>45248</v>
      </c>
      <c r="D943" s="65" t="inlineStr">
        <is>
          <t>2023-11</t>
        </is>
      </c>
      <c r="E943" s="65" t="inlineStr">
        <is>
          <t>2023-2024</t>
        </is>
      </c>
      <c r="F943" s="67" t="n">
        <v>1</v>
      </c>
      <c r="G943" s="65" t="inlineStr">
        <is>
          <t>Email</t>
        </is>
      </c>
      <c r="H943" s="65" t="inlineStr">
        <is>
          <t>Toulouse</t>
        </is>
      </c>
      <c r="I943" s="65" t="inlineStr">
        <is>
          <t>Nadia Cherif</t>
        </is>
      </c>
      <c r="J943" s="65" t="inlineStr">
        <is>
          <t>Rappel demandé</t>
        </is>
      </c>
      <c r="K943" s="70" t="n">
        <v>2.5</v>
      </c>
    </row>
    <row r="944">
      <c r="A944" s="65" t="inlineStr">
        <is>
          <t>REL-00943</t>
        </is>
      </c>
      <c r="B944" s="65" t="inlineStr">
        <is>
          <t>DEV-00716</t>
        </is>
      </c>
      <c r="C944" s="66" t="n">
        <v>45254</v>
      </c>
      <c r="D944" s="65" t="inlineStr">
        <is>
          <t>2023-11</t>
        </is>
      </c>
      <c r="E944" s="65" t="inlineStr">
        <is>
          <t>2023-2024</t>
        </is>
      </c>
      <c r="F944" s="67" t="n">
        <v>2</v>
      </c>
      <c r="G944" s="65" t="inlineStr">
        <is>
          <t>Email</t>
        </is>
      </c>
      <c r="H944" s="65" t="inlineStr">
        <is>
          <t>Toulouse</t>
        </is>
      </c>
      <c r="I944" s="65" t="inlineStr">
        <is>
          <t>Nadia Cherif</t>
        </is>
      </c>
      <c r="J944" s="65" t="inlineStr">
        <is>
          <t>Accord obtenu</t>
        </is>
      </c>
      <c r="K944" s="70" t="n">
        <v>2</v>
      </c>
    </row>
    <row r="945">
      <c r="A945" s="65" t="inlineStr">
        <is>
          <t>REL-00944</t>
        </is>
      </c>
      <c r="B945" s="65" t="inlineStr">
        <is>
          <t>DEV-00717</t>
        </is>
      </c>
      <c r="C945" s="66" t="n">
        <v>45247</v>
      </c>
      <c r="D945" s="65" t="inlineStr">
        <is>
          <t>2023-11</t>
        </is>
      </c>
      <c r="E945" s="65" t="inlineStr">
        <is>
          <t>2023-2024</t>
        </is>
      </c>
      <c r="F945" s="67" t="n">
        <v>1</v>
      </c>
      <c r="G945" s="65" t="inlineStr">
        <is>
          <t>Email</t>
        </is>
      </c>
      <c r="H945" s="65" t="inlineStr">
        <is>
          <t>Bordeaux</t>
        </is>
      </c>
      <c r="I945" s="65" t="inlineStr">
        <is>
          <t>Karim Belkacem</t>
        </is>
      </c>
      <c r="J945" s="65" t="inlineStr">
        <is>
          <t>Sans réponse</t>
        </is>
      </c>
      <c r="K945" s="70" t="n">
        <v>4.9</v>
      </c>
    </row>
    <row r="946">
      <c r="A946" s="65" t="inlineStr">
        <is>
          <t>REL-00945</t>
        </is>
      </c>
      <c r="B946" s="65" t="inlineStr">
        <is>
          <t>DEV-00717</t>
        </is>
      </c>
      <c r="C946" s="66" t="n">
        <v>45254</v>
      </c>
      <c r="D946" s="65" t="inlineStr">
        <is>
          <t>2023-11</t>
        </is>
      </c>
      <c r="E946" s="65" t="inlineStr">
        <is>
          <t>2023-2024</t>
        </is>
      </c>
      <c r="F946" s="67" t="n">
        <v>2</v>
      </c>
      <c r="G946" s="65" t="inlineStr">
        <is>
          <t>Email</t>
        </is>
      </c>
      <c r="H946" s="65" t="inlineStr">
        <is>
          <t>Bordeaux</t>
        </is>
      </c>
      <c r="I946" s="65" t="inlineStr">
        <is>
          <t>Karim Belkacem</t>
        </is>
      </c>
      <c r="J946" s="65" t="inlineStr">
        <is>
          <t>Injoignable</t>
        </is>
      </c>
      <c r="K946" s="70" t="n">
        <v>3.2</v>
      </c>
    </row>
    <row r="947">
      <c r="A947" s="65" t="inlineStr">
        <is>
          <t>REL-00946</t>
        </is>
      </c>
      <c r="B947" s="65" t="inlineStr">
        <is>
          <t>DEV-00717</t>
        </is>
      </c>
      <c r="C947" s="66" t="n">
        <v>45263</v>
      </c>
      <c r="D947" s="65" t="inlineStr">
        <is>
          <t>2023-12</t>
        </is>
      </c>
      <c r="E947" s="65" t="inlineStr">
        <is>
          <t>2023-2024</t>
        </is>
      </c>
      <c r="F947" s="67" t="n">
        <v>3</v>
      </c>
      <c r="G947" s="65" t="inlineStr">
        <is>
          <t>Téléphone</t>
        </is>
      </c>
      <c r="H947" s="65" t="inlineStr">
        <is>
          <t>Bordeaux</t>
        </is>
      </c>
      <c r="I947" s="65" t="inlineStr">
        <is>
          <t>Karim Belkacem</t>
        </is>
      </c>
      <c r="J947" s="65" t="inlineStr">
        <is>
          <t>Injoignable</t>
        </is>
      </c>
      <c r="K947" s="70" t="n">
        <v>4.2</v>
      </c>
    </row>
    <row r="948">
      <c r="A948" s="65" t="inlineStr">
        <is>
          <t>REL-00947</t>
        </is>
      </c>
      <c r="B948" s="65" t="inlineStr">
        <is>
          <t>DEV-00718</t>
        </is>
      </c>
      <c r="C948" s="66" t="n">
        <v>45245</v>
      </c>
      <c r="D948" s="65" t="inlineStr">
        <is>
          <t>2023-11</t>
        </is>
      </c>
      <c r="E948" s="65" t="inlineStr">
        <is>
          <t>2023-2024</t>
        </is>
      </c>
      <c r="F948" s="67" t="n">
        <v>1</v>
      </c>
      <c r="G948" s="65" t="inlineStr">
        <is>
          <t>Téléphone</t>
        </is>
      </c>
      <c r="H948" s="65" t="inlineStr">
        <is>
          <t>Toulouse</t>
        </is>
      </c>
      <c r="I948" s="65" t="inlineStr">
        <is>
          <t>Nadia Cherif</t>
        </is>
      </c>
      <c r="J948" s="65" t="inlineStr">
        <is>
          <t>Sans réponse</t>
        </is>
      </c>
      <c r="K948" s="70" t="n">
        <v>5.5</v>
      </c>
    </row>
    <row r="949">
      <c r="A949" s="65" t="inlineStr">
        <is>
          <t>REL-00948</t>
        </is>
      </c>
      <c r="B949" s="65" t="inlineStr">
        <is>
          <t>DEV-00720</t>
        </is>
      </c>
      <c r="C949" s="66" t="n">
        <v>45245</v>
      </c>
      <c r="D949" s="65" t="inlineStr">
        <is>
          <t>2023-11</t>
        </is>
      </c>
      <c r="E949" s="65" t="inlineStr">
        <is>
          <t>2023-2024</t>
        </is>
      </c>
      <c r="F949" s="67" t="n">
        <v>1</v>
      </c>
      <c r="G949" s="65" t="inlineStr">
        <is>
          <t>Téléphone</t>
        </is>
      </c>
      <c r="H949" s="65" t="inlineStr">
        <is>
          <t>Bordeaux</t>
        </is>
      </c>
      <c r="I949" s="65" t="inlineStr">
        <is>
          <t>Karim Belkacem</t>
        </is>
      </c>
      <c r="J949" s="65" t="inlineStr">
        <is>
          <t>Négociation en cours</t>
        </is>
      </c>
      <c r="K949" s="70" t="n">
        <v>10.6</v>
      </c>
    </row>
    <row r="950">
      <c r="A950" s="65" t="inlineStr">
        <is>
          <t>REL-00949</t>
        </is>
      </c>
      <c r="B950" s="65" t="inlineStr">
        <is>
          <t>DEV-00720</t>
        </is>
      </c>
      <c r="C950" s="66" t="n">
        <v>45254</v>
      </c>
      <c r="D950" s="65" t="inlineStr">
        <is>
          <t>2023-11</t>
        </is>
      </c>
      <c r="E950" s="65" t="inlineStr">
        <is>
          <t>2023-2024</t>
        </is>
      </c>
      <c r="F950" s="67" t="n">
        <v>2</v>
      </c>
      <c r="G950" s="65" t="inlineStr">
        <is>
          <t>Téléphone</t>
        </is>
      </c>
      <c r="H950" s="65" t="inlineStr">
        <is>
          <t>Bordeaux</t>
        </is>
      </c>
      <c r="I950" s="65" t="inlineStr">
        <is>
          <t>Karim Belkacem</t>
        </is>
      </c>
      <c r="J950" s="65" t="inlineStr">
        <is>
          <t>Accord obtenu</t>
        </is>
      </c>
      <c r="K950" s="70" t="n">
        <v>11.5</v>
      </c>
    </row>
    <row r="951">
      <c r="A951" s="65" t="inlineStr">
        <is>
          <t>REL-00950</t>
        </is>
      </c>
      <c r="B951" s="65" t="inlineStr">
        <is>
          <t>DEV-00721</t>
        </is>
      </c>
      <c r="C951" s="66" t="n">
        <v>45250</v>
      </c>
      <c r="D951" s="65" t="inlineStr">
        <is>
          <t>2023-11</t>
        </is>
      </c>
      <c r="E951" s="65" t="inlineStr">
        <is>
          <t>2023-2024</t>
        </is>
      </c>
      <c r="F951" s="67" t="n">
        <v>1</v>
      </c>
      <c r="G951" s="65" t="inlineStr">
        <is>
          <t>Téléphone</t>
        </is>
      </c>
      <c r="H951" s="65" t="inlineStr">
        <is>
          <t>Toulouse</t>
        </is>
      </c>
      <c r="I951" s="65" t="inlineStr">
        <is>
          <t>Julien Fabre</t>
        </is>
      </c>
      <c r="J951" s="65" t="inlineStr">
        <is>
          <t>Injoignable</t>
        </is>
      </c>
      <c r="K951" s="70" t="n">
        <v>6.4</v>
      </c>
    </row>
    <row r="952">
      <c r="A952" s="65" t="inlineStr">
        <is>
          <t>REL-00951</t>
        </is>
      </c>
      <c r="B952" s="65" t="inlineStr">
        <is>
          <t>DEV-00721</t>
        </is>
      </c>
      <c r="C952" s="66" t="n">
        <v>45257</v>
      </c>
      <c r="D952" s="65" t="inlineStr">
        <is>
          <t>2023-11</t>
        </is>
      </c>
      <c r="E952" s="65" t="inlineStr">
        <is>
          <t>2023-2024</t>
        </is>
      </c>
      <c r="F952" s="67" t="n">
        <v>2</v>
      </c>
      <c r="G952" s="65" t="inlineStr">
        <is>
          <t>Email</t>
        </is>
      </c>
      <c r="H952" s="65" t="inlineStr">
        <is>
          <t>Toulouse</t>
        </is>
      </c>
      <c r="I952" s="65" t="inlineStr">
        <is>
          <t>Julien Fabre</t>
        </is>
      </c>
      <c r="J952" s="65" t="inlineStr">
        <is>
          <t>Sans réponse</t>
        </is>
      </c>
      <c r="K952" s="70" t="n">
        <v>4.8</v>
      </c>
    </row>
    <row r="953">
      <c r="A953" s="65" t="inlineStr">
        <is>
          <t>REL-00952</t>
        </is>
      </c>
      <c r="B953" s="65" t="inlineStr">
        <is>
          <t>DEV-00721</t>
        </is>
      </c>
      <c r="C953" s="66" t="n">
        <v>45263</v>
      </c>
      <c r="D953" s="65" t="inlineStr">
        <is>
          <t>2023-12</t>
        </is>
      </c>
      <c r="E953" s="65" t="inlineStr">
        <is>
          <t>2023-2024</t>
        </is>
      </c>
      <c r="F953" s="67" t="n">
        <v>3</v>
      </c>
      <c r="G953" s="65" t="inlineStr">
        <is>
          <t>Email</t>
        </is>
      </c>
      <c r="H953" s="65" t="inlineStr">
        <is>
          <t>Toulouse</t>
        </is>
      </c>
      <c r="I953" s="65" t="inlineStr">
        <is>
          <t>Julien Fabre</t>
        </is>
      </c>
      <c r="J953" s="65" t="inlineStr">
        <is>
          <t>Accord obtenu</t>
        </is>
      </c>
      <c r="K953" s="70" t="n">
        <v>3.6</v>
      </c>
    </row>
    <row r="954">
      <c r="A954" s="65" t="inlineStr">
        <is>
          <t>REL-00953</t>
        </is>
      </c>
      <c r="B954" s="65" t="inlineStr">
        <is>
          <t>DEV-00723</t>
        </is>
      </c>
      <c r="C954" s="66" t="n">
        <v>45250</v>
      </c>
      <c r="D954" s="65" t="inlineStr">
        <is>
          <t>2023-11</t>
        </is>
      </c>
      <c r="E954" s="65" t="inlineStr">
        <is>
          <t>2023-2024</t>
        </is>
      </c>
      <c r="F954" s="67" t="n">
        <v>1</v>
      </c>
      <c r="G954" s="65" t="inlineStr">
        <is>
          <t>Email</t>
        </is>
      </c>
      <c r="H954" s="65" t="inlineStr">
        <is>
          <t>Bordeaux</t>
        </is>
      </c>
      <c r="I954" s="65" t="inlineStr">
        <is>
          <t>Sophie Marchand</t>
        </is>
      </c>
      <c r="J954" s="65" t="inlineStr">
        <is>
          <t>Injoignable</t>
        </is>
      </c>
      <c r="K954" s="70" t="n">
        <v>3</v>
      </c>
    </row>
    <row r="955">
      <c r="A955" s="65" t="inlineStr">
        <is>
          <t>REL-00954</t>
        </is>
      </c>
      <c r="B955" s="65" t="inlineStr">
        <is>
          <t>DEV-00723</t>
        </is>
      </c>
      <c r="C955" s="66" t="n">
        <v>45259</v>
      </c>
      <c r="D955" s="65" t="inlineStr">
        <is>
          <t>2023-11</t>
        </is>
      </c>
      <c r="E955" s="65" t="inlineStr">
        <is>
          <t>2023-2024</t>
        </is>
      </c>
      <c r="F955" s="67" t="n">
        <v>2</v>
      </c>
      <c r="G955" s="65" t="inlineStr">
        <is>
          <t>Email</t>
        </is>
      </c>
      <c r="H955" s="65" t="inlineStr">
        <is>
          <t>Bordeaux</t>
        </is>
      </c>
      <c r="I955" s="65" t="inlineStr">
        <is>
          <t>Sophie Marchand</t>
        </is>
      </c>
      <c r="J955" s="65" t="inlineStr">
        <is>
          <t>Sans réponse</t>
        </is>
      </c>
      <c r="K955" s="70" t="n">
        <v>3.1</v>
      </c>
    </row>
    <row r="956">
      <c r="A956" s="65" t="inlineStr">
        <is>
          <t>REL-00955</t>
        </is>
      </c>
      <c r="B956" s="65" t="inlineStr">
        <is>
          <t>DEV-00724</t>
        </is>
      </c>
      <c r="C956" s="66" t="n">
        <v>45255</v>
      </c>
      <c r="D956" s="65" t="inlineStr">
        <is>
          <t>2023-11</t>
        </is>
      </c>
      <c r="E956" s="65" t="inlineStr">
        <is>
          <t>2023-2024</t>
        </is>
      </c>
      <c r="F956" s="67" t="n">
        <v>1</v>
      </c>
      <c r="G956" s="65" t="inlineStr">
        <is>
          <t>Téléphone</t>
        </is>
      </c>
      <c r="H956" s="65" t="inlineStr">
        <is>
          <t>Bordeaux</t>
        </is>
      </c>
      <c r="I956" s="65" t="inlineStr">
        <is>
          <t>Karim Belkacem</t>
        </is>
      </c>
      <c r="J956" s="65" t="inlineStr">
        <is>
          <t>Sans réponse</t>
        </is>
      </c>
      <c r="K956" s="70" t="n">
        <v>10.8</v>
      </c>
    </row>
    <row r="957">
      <c r="A957" s="65" t="inlineStr">
        <is>
          <t>REL-00956</t>
        </is>
      </c>
      <c r="B957" s="65" t="inlineStr">
        <is>
          <t>DEV-00724</t>
        </is>
      </c>
      <c r="C957" s="66" t="n">
        <v>45265</v>
      </c>
      <c r="D957" s="65" t="inlineStr">
        <is>
          <t>2023-12</t>
        </is>
      </c>
      <c r="E957" s="65" t="inlineStr">
        <is>
          <t>2023-2024</t>
        </is>
      </c>
      <c r="F957" s="67" t="n">
        <v>2</v>
      </c>
      <c r="G957" s="65" t="inlineStr">
        <is>
          <t>SMS</t>
        </is>
      </c>
      <c r="H957" s="65" t="inlineStr">
        <is>
          <t>Bordeaux</t>
        </is>
      </c>
      <c r="I957" s="65" t="inlineStr">
        <is>
          <t>Karim Belkacem</t>
        </is>
      </c>
      <c r="J957" s="65" t="inlineStr">
        <is>
          <t>Refus signifié</t>
        </is>
      </c>
      <c r="K957" s="70" t="n">
        <v>1.8</v>
      </c>
    </row>
    <row r="958">
      <c r="A958" s="65" t="inlineStr">
        <is>
          <t>REL-00957</t>
        </is>
      </c>
      <c r="B958" s="65" t="inlineStr">
        <is>
          <t>DEV-00726</t>
        </is>
      </c>
      <c r="C958" s="66" t="n">
        <v>45256</v>
      </c>
      <c r="D958" s="65" t="inlineStr">
        <is>
          <t>2023-11</t>
        </is>
      </c>
      <c r="E958" s="65" t="inlineStr">
        <is>
          <t>2023-2024</t>
        </is>
      </c>
      <c r="F958" s="67" t="n">
        <v>1</v>
      </c>
      <c r="G958" s="65" t="inlineStr">
        <is>
          <t>Email</t>
        </is>
      </c>
      <c r="H958" s="65" t="inlineStr">
        <is>
          <t>Bordeaux</t>
        </is>
      </c>
      <c r="I958" s="65" t="inlineStr">
        <is>
          <t>Karim Belkacem</t>
        </is>
      </c>
      <c r="J958" s="65" t="inlineStr">
        <is>
          <t>Rappel demandé</t>
        </is>
      </c>
      <c r="K958" s="70" t="n">
        <v>3</v>
      </c>
    </row>
    <row r="959">
      <c r="A959" s="65" t="inlineStr">
        <is>
          <t>REL-00958</t>
        </is>
      </c>
      <c r="B959" s="65" t="inlineStr">
        <is>
          <t>DEV-00726</t>
        </is>
      </c>
      <c r="C959" s="66" t="n">
        <v>45264</v>
      </c>
      <c r="D959" s="65" t="inlineStr">
        <is>
          <t>2023-12</t>
        </is>
      </c>
      <c r="E959" s="65" t="inlineStr">
        <is>
          <t>2023-2024</t>
        </is>
      </c>
      <c r="F959" s="67" t="n">
        <v>2</v>
      </c>
      <c r="G959" s="65" t="inlineStr">
        <is>
          <t>Email</t>
        </is>
      </c>
      <c r="H959" s="65" t="inlineStr">
        <is>
          <t>Bordeaux</t>
        </is>
      </c>
      <c r="I959" s="65" t="inlineStr">
        <is>
          <t>Karim Belkacem</t>
        </is>
      </c>
      <c r="J959" s="65" t="inlineStr">
        <is>
          <t>Sans réponse</t>
        </is>
      </c>
      <c r="K959" s="70" t="n">
        <v>1.7</v>
      </c>
    </row>
    <row r="960">
      <c r="A960" s="65" t="inlineStr">
        <is>
          <t>REL-00959</t>
        </is>
      </c>
      <c r="B960" s="65" t="inlineStr">
        <is>
          <t>DEV-00726</t>
        </is>
      </c>
      <c r="C960" s="66" t="n">
        <v>45271</v>
      </c>
      <c r="D960" s="65" t="inlineStr">
        <is>
          <t>2023-12</t>
        </is>
      </c>
      <c r="E960" s="65" t="inlineStr">
        <is>
          <t>2023-2024</t>
        </is>
      </c>
      <c r="F960" s="67" t="n">
        <v>3</v>
      </c>
      <c r="G960" s="65" t="inlineStr">
        <is>
          <t>Téléphone</t>
        </is>
      </c>
      <c r="H960" s="65" t="inlineStr">
        <is>
          <t>Bordeaux</t>
        </is>
      </c>
      <c r="I960" s="65" t="inlineStr">
        <is>
          <t>Karim Belkacem</t>
        </is>
      </c>
      <c r="J960" s="65" t="inlineStr">
        <is>
          <t>Accord obtenu</t>
        </is>
      </c>
      <c r="K960" s="70" t="n">
        <v>8.300000000000001</v>
      </c>
    </row>
    <row r="961">
      <c r="A961" s="65" t="inlineStr">
        <is>
          <t>REL-00960</t>
        </is>
      </c>
      <c r="B961" s="65" t="inlineStr">
        <is>
          <t>DEV-00728</t>
        </is>
      </c>
      <c r="C961" s="66" t="n">
        <v>45252</v>
      </c>
      <c r="D961" s="65" t="inlineStr">
        <is>
          <t>2023-11</t>
        </is>
      </c>
      <c r="E961" s="65" t="inlineStr">
        <is>
          <t>2023-2024</t>
        </is>
      </c>
      <c r="F961" s="67" t="n">
        <v>1</v>
      </c>
      <c r="G961" s="65" t="inlineStr">
        <is>
          <t>Email</t>
        </is>
      </c>
      <c r="H961" s="65" t="inlineStr">
        <is>
          <t>Toulouse</t>
        </is>
      </c>
      <c r="I961" s="65" t="inlineStr">
        <is>
          <t>Julien Fabre</t>
        </is>
      </c>
      <c r="J961" s="65" t="inlineStr">
        <is>
          <t>Sans réponse</t>
        </is>
      </c>
      <c r="K961" s="70" t="n">
        <v>4.2</v>
      </c>
    </row>
    <row r="962">
      <c r="A962" s="65" t="inlineStr">
        <is>
          <t>REL-00961</t>
        </is>
      </c>
      <c r="B962" s="65" t="inlineStr">
        <is>
          <t>DEV-00728</t>
        </is>
      </c>
      <c r="C962" s="66" t="n">
        <v>45261</v>
      </c>
      <c r="D962" s="65" t="inlineStr">
        <is>
          <t>2023-12</t>
        </is>
      </c>
      <c r="E962" s="65" t="inlineStr">
        <is>
          <t>2023-2024</t>
        </is>
      </c>
      <c r="F962" s="67" t="n">
        <v>2</v>
      </c>
      <c r="G962" s="65" t="inlineStr">
        <is>
          <t>SMS</t>
        </is>
      </c>
      <c r="H962" s="65" t="inlineStr">
        <is>
          <t>Toulouse</t>
        </is>
      </c>
      <c r="I962" s="65" t="inlineStr">
        <is>
          <t>Julien Fabre</t>
        </is>
      </c>
      <c r="J962" s="65" t="inlineStr">
        <is>
          <t>Sans réponse</t>
        </is>
      </c>
      <c r="K962" s="70" t="n">
        <v>3.8</v>
      </c>
    </row>
    <row r="963">
      <c r="A963" s="65" t="inlineStr">
        <is>
          <t>REL-00962</t>
        </is>
      </c>
      <c r="B963" s="65" t="inlineStr">
        <is>
          <t>DEV-00728</t>
        </is>
      </c>
      <c r="C963" s="66" t="n">
        <v>45271</v>
      </c>
      <c r="D963" s="65" t="inlineStr">
        <is>
          <t>2023-12</t>
        </is>
      </c>
      <c r="E963" s="65" t="inlineStr">
        <is>
          <t>2023-2024</t>
        </is>
      </c>
      <c r="F963" s="67" t="n">
        <v>3</v>
      </c>
      <c r="G963" s="65" t="inlineStr">
        <is>
          <t>Email</t>
        </is>
      </c>
      <c r="H963" s="65" t="inlineStr">
        <is>
          <t>Toulouse</t>
        </is>
      </c>
      <c r="I963" s="65" t="inlineStr">
        <is>
          <t>Julien Fabre</t>
        </is>
      </c>
      <c r="J963" s="65" t="inlineStr">
        <is>
          <t>Accord obtenu</t>
        </is>
      </c>
      <c r="K963" s="70" t="n">
        <v>1.3</v>
      </c>
    </row>
    <row r="964">
      <c r="A964" s="65" t="inlineStr">
        <is>
          <t>REL-00963</t>
        </is>
      </c>
      <c r="B964" s="65" t="inlineStr">
        <is>
          <t>DEV-00729</t>
        </is>
      </c>
      <c r="C964" s="66" t="n">
        <v>45258</v>
      </c>
      <c r="D964" s="65" t="inlineStr">
        <is>
          <t>2023-11</t>
        </is>
      </c>
      <c r="E964" s="65" t="inlineStr">
        <is>
          <t>2023-2024</t>
        </is>
      </c>
      <c r="F964" s="67" t="n">
        <v>1</v>
      </c>
      <c r="G964" s="65" t="inlineStr">
        <is>
          <t>Téléphone</t>
        </is>
      </c>
      <c r="H964" s="65" t="inlineStr">
        <is>
          <t>Toulouse</t>
        </is>
      </c>
      <c r="I964" s="65" t="inlineStr">
        <is>
          <t>Nadia Cherif</t>
        </is>
      </c>
      <c r="J964" s="65" t="inlineStr">
        <is>
          <t>Sans réponse</t>
        </is>
      </c>
      <c r="K964" s="70" t="n">
        <v>5.3</v>
      </c>
    </row>
    <row r="965">
      <c r="A965" s="65" t="inlineStr">
        <is>
          <t>REL-00964</t>
        </is>
      </c>
      <c r="B965" s="65" t="inlineStr">
        <is>
          <t>DEV-00729</t>
        </is>
      </c>
      <c r="C965" s="66" t="n">
        <v>45266</v>
      </c>
      <c r="D965" s="65" t="inlineStr">
        <is>
          <t>2023-12</t>
        </is>
      </c>
      <c r="E965" s="65" t="inlineStr">
        <is>
          <t>2023-2024</t>
        </is>
      </c>
      <c r="F965" s="67" t="n">
        <v>2</v>
      </c>
      <c r="G965" s="65" t="inlineStr">
        <is>
          <t>Email</t>
        </is>
      </c>
      <c r="H965" s="65" t="inlineStr">
        <is>
          <t>Toulouse</t>
        </is>
      </c>
      <c r="I965" s="65" t="inlineStr">
        <is>
          <t>Nadia Cherif</t>
        </is>
      </c>
      <c r="J965" s="65" t="inlineStr">
        <is>
          <t>Sans réponse</t>
        </is>
      </c>
      <c r="K965" s="70" t="n">
        <v>2</v>
      </c>
    </row>
    <row r="966">
      <c r="A966" s="65" t="inlineStr">
        <is>
          <t>REL-00965</t>
        </is>
      </c>
      <c r="B966" s="65" t="inlineStr">
        <is>
          <t>DEV-00732</t>
        </is>
      </c>
      <c r="C966" s="66" t="n">
        <v>45257</v>
      </c>
      <c r="D966" s="65" t="inlineStr">
        <is>
          <t>2023-11</t>
        </is>
      </c>
      <c r="E966" s="65" t="inlineStr">
        <is>
          <t>2023-2024</t>
        </is>
      </c>
      <c r="F966" s="67" t="n">
        <v>1</v>
      </c>
      <c r="G966" s="65" t="inlineStr">
        <is>
          <t>Email</t>
        </is>
      </c>
      <c r="H966" s="65" t="inlineStr">
        <is>
          <t>Toulouse</t>
        </is>
      </c>
      <c r="I966" s="65" t="inlineStr">
        <is>
          <t>Nadia Cherif</t>
        </is>
      </c>
      <c r="J966" s="65" t="inlineStr">
        <is>
          <t>Sans réponse</t>
        </is>
      </c>
      <c r="K966" s="70" t="n">
        <v>2.9</v>
      </c>
    </row>
    <row r="967">
      <c r="A967" s="65" t="inlineStr">
        <is>
          <t>REL-00966</t>
        </is>
      </c>
      <c r="B967" s="65" t="inlineStr">
        <is>
          <t>DEV-00733</t>
        </is>
      </c>
      <c r="C967" s="66" t="n">
        <v>45256</v>
      </c>
      <c r="D967" s="65" t="inlineStr">
        <is>
          <t>2023-11</t>
        </is>
      </c>
      <c r="E967" s="65" t="inlineStr">
        <is>
          <t>2023-2024</t>
        </is>
      </c>
      <c r="F967" s="67" t="n">
        <v>1</v>
      </c>
      <c r="G967" s="65" t="inlineStr">
        <is>
          <t>SMS</t>
        </is>
      </c>
      <c r="H967" s="65" t="inlineStr">
        <is>
          <t>Bordeaux</t>
        </is>
      </c>
      <c r="I967" s="65" t="inlineStr">
        <is>
          <t>Karim Belkacem</t>
        </is>
      </c>
      <c r="J967" s="65" t="inlineStr">
        <is>
          <t>Injoignable</t>
        </is>
      </c>
      <c r="K967" s="70" t="n">
        <v>2.1</v>
      </c>
    </row>
    <row r="968">
      <c r="A968" s="65" t="inlineStr">
        <is>
          <t>REL-00967</t>
        </is>
      </c>
      <c r="B968" s="65" t="inlineStr">
        <is>
          <t>DEV-00735</t>
        </is>
      </c>
      <c r="C968" s="66" t="n">
        <v>45261</v>
      </c>
      <c r="D968" s="65" t="inlineStr">
        <is>
          <t>2023-12</t>
        </is>
      </c>
      <c r="E968" s="65" t="inlineStr">
        <is>
          <t>2023-2024</t>
        </is>
      </c>
      <c r="F968" s="67" t="n">
        <v>1</v>
      </c>
      <c r="G968" s="65" t="inlineStr">
        <is>
          <t>Téléphone</t>
        </is>
      </c>
      <c r="H968" s="65" t="inlineStr">
        <is>
          <t>Bordeaux</t>
        </is>
      </c>
      <c r="I968" s="65" t="inlineStr">
        <is>
          <t>Sophie Marchand</t>
        </is>
      </c>
      <c r="J968" s="65" t="inlineStr">
        <is>
          <t>Refus signifié</t>
        </is>
      </c>
      <c r="K968" s="70" t="n">
        <v>5.4</v>
      </c>
    </row>
    <row r="969">
      <c r="A969" s="65" t="inlineStr">
        <is>
          <t>REL-00968</t>
        </is>
      </c>
      <c r="B969" s="65" t="inlineStr">
        <is>
          <t>DEV-00736</t>
        </is>
      </c>
      <c r="C969" s="66" t="n">
        <v>45257</v>
      </c>
      <c r="D969" s="65" t="inlineStr">
        <is>
          <t>2023-11</t>
        </is>
      </c>
      <c r="E969" s="65" t="inlineStr">
        <is>
          <t>2023-2024</t>
        </is>
      </c>
      <c r="F969" s="67" t="n">
        <v>1</v>
      </c>
      <c r="G969" s="65" t="inlineStr">
        <is>
          <t>SMS</t>
        </is>
      </c>
      <c r="H969" s="65" t="inlineStr">
        <is>
          <t>Bordeaux</t>
        </is>
      </c>
      <c r="I969" s="65" t="inlineStr">
        <is>
          <t>Sophie Marchand</t>
        </is>
      </c>
      <c r="J969" s="65" t="inlineStr">
        <is>
          <t>Rappel demandé</t>
        </is>
      </c>
      <c r="K969" s="70" t="n">
        <v>4.5</v>
      </c>
    </row>
    <row r="970">
      <c r="A970" s="65" t="inlineStr">
        <is>
          <t>REL-00969</t>
        </is>
      </c>
      <c r="B970" s="65" t="inlineStr">
        <is>
          <t>DEV-00737</t>
        </is>
      </c>
      <c r="C970" s="66" t="n">
        <v>45260</v>
      </c>
      <c r="D970" s="65" t="inlineStr">
        <is>
          <t>2023-11</t>
        </is>
      </c>
      <c r="E970" s="65" t="inlineStr">
        <is>
          <t>2023-2024</t>
        </is>
      </c>
      <c r="F970" s="67" t="n">
        <v>1</v>
      </c>
      <c r="G970" s="65" t="inlineStr">
        <is>
          <t>Email</t>
        </is>
      </c>
      <c r="H970" s="65" t="inlineStr">
        <is>
          <t>Toulouse</t>
        </is>
      </c>
      <c r="I970" s="65" t="inlineStr">
        <is>
          <t>Julien Fabre</t>
        </is>
      </c>
      <c r="J970" s="65" t="inlineStr">
        <is>
          <t>Rappel demandé</t>
        </is>
      </c>
      <c r="K970" s="70" t="n">
        <v>4.1</v>
      </c>
    </row>
    <row r="971">
      <c r="A971" s="65" t="inlineStr">
        <is>
          <t>REL-00970</t>
        </is>
      </c>
      <c r="B971" s="65" t="inlineStr">
        <is>
          <t>DEV-00737</t>
        </is>
      </c>
      <c r="C971" s="66" t="n">
        <v>45268</v>
      </c>
      <c r="D971" s="65" t="inlineStr">
        <is>
          <t>2023-12</t>
        </is>
      </c>
      <c r="E971" s="65" t="inlineStr">
        <is>
          <t>2023-2024</t>
        </is>
      </c>
      <c r="F971" s="67" t="n">
        <v>2</v>
      </c>
      <c r="G971" s="65" t="inlineStr">
        <is>
          <t>Téléphone</t>
        </is>
      </c>
      <c r="H971" s="65" t="inlineStr">
        <is>
          <t>Toulouse</t>
        </is>
      </c>
      <c r="I971" s="65" t="inlineStr">
        <is>
          <t>Julien Fabre</t>
        </is>
      </c>
      <c r="J971" s="65" t="inlineStr">
        <is>
          <t>Rappel demandé</t>
        </is>
      </c>
      <c r="K971" s="70" t="n">
        <v>9</v>
      </c>
    </row>
    <row r="972">
      <c r="A972" s="65" t="inlineStr">
        <is>
          <t>REL-00971</t>
        </is>
      </c>
      <c r="B972" s="65" t="inlineStr">
        <is>
          <t>DEV-00737</t>
        </is>
      </c>
      <c r="C972" s="66" t="n">
        <v>45277</v>
      </c>
      <c r="D972" s="65" t="inlineStr">
        <is>
          <t>2023-12</t>
        </is>
      </c>
      <c r="E972" s="65" t="inlineStr">
        <is>
          <t>2023-2024</t>
        </is>
      </c>
      <c r="F972" s="67" t="n">
        <v>3</v>
      </c>
      <c r="G972" s="65" t="inlineStr">
        <is>
          <t>SMS</t>
        </is>
      </c>
      <c r="H972" s="65" t="inlineStr">
        <is>
          <t>Toulouse</t>
        </is>
      </c>
      <c r="I972" s="65" t="inlineStr">
        <is>
          <t>Julien Fabre</t>
        </is>
      </c>
      <c r="J972" s="65" t="inlineStr">
        <is>
          <t>Accord obtenu</t>
        </is>
      </c>
      <c r="K972" s="70" t="n">
        <v>2.1</v>
      </c>
    </row>
    <row r="973">
      <c r="A973" s="65" t="inlineStr">
        <is>
          <t>REL-00972</t>
        </is>
      </c>
      <c r="B973" s="65" t="inlineStr">
        <is>
          <t>DEV-00739</t>
        </is>
      </c>
      <c r="C973" s="66" t="n">
        <v>45258</v>
      </c>
      <c r="D973" s="65" t="inlineStr">
        <is>
          <t>2023-11</t>
        </is>
      </c>
      <c r="E973" s="65" t="inlineStr">
        <is>
          <t>2023-2024</t>
        </is>
      </c>
      <c r="F973" s="67" t="n">
        <v>1</v>
      </c>
      <c r="G973" s="65" t="inlineStr">
        <is>
          <t>Email</t>
        </is>
      </c>
      <c r="H973" s="65" t="inlineStr">
        <is>
          <t>Bordeaux</t>
        </is>
      </c>
      <c r="I973" s="65" t="inlineStr">
        <is>
          <t>Sophie Marchand</t>
        </is>
      </c>
      <c r="J973" s="65" t="inlineStr">
        <is>
          <t>Refus signifié</t>
        </is>
      </c>
      <c r="K973" s="70" t="n">
        <v>4.8</v>
      </c>
    </row>
    <row r="974">
      <c r="A974" s="65" t="inlineStr">
        <is>
          <t>REL-00973</t>
        </is>
      </c>
      <c r="B974" s="65" t="inlineStr">
        <is>
          <t>DEV-00740</t>
        </is>
      </c>
      <c r="C974" s="66" t="n">
        <v>45263</v>
      </c>
      <c r="D974" s="65" t="inlineStr">
        <is>
          <t>2023-12</t>
        </is>
      </c>
      <c r="E974" s="65" t="inlineStr">
        <is>
          <t>2023-2024</t>
        </is>
      </c>
      <c r="F974" s="67" t="n">
        <v>1</v>
      </c>
      <c r="G974" s="65" t="inlineStr">
        <is>
          <t>Email</t>
        </is>
      </c>
      <c r="H974" s="65" t="inlineStr">
        <is>
          <t>Bordeaux</t>
        </is>
      </c>
      <c r="I974" s="65" t="inlineStr">
        <is>
          <t>Karim Belkacem</t>
        </is>
      </c>
      <c r="J974" s="65" t="inlineStr">
        <is>
          <t>Refus signifié</t>
        </is>
      </c>
      <c r="K974" s="70" t="n">
        <v>4.9</v>
      </c>
    </row>
    <row r="975">
      <c r="A975" s="65" t="inlineStr">
        <is>
          <t>REL-00974</t>
        </is>
      </c>
      <c r="B975" s="65" t="inlineStr">
        <is>
          <t>DEV-00741</t>
        </is>
      </c>
      <c r="C975" s="66" t="n">
        <v>45259</v>
      </c>
      <c r="D975" s="65" t="inlineStr">
        <is>
          <t>2023-11</t>
        </is>
      </c>
      <c r="E975" s="65" t="inlineStr">
        <is>
          <t>2023-2024</t>
        </is>
      </c>
      <c r="F975" s="67" t="n">
        <v>1</v>
      </c>
      <c r="G975" s="65" t="inlineStr">
        <is>
          <t>Téléphone</t>
        </is>
      </c>
      <c r="H975" s="65" t="inlineStr">
        <is>
          <t>Bordeaux</t>
        </is>
      </c>
      <c r="I975" s="65" t="inlineStr">
        <is>
          <t>Sophie Marchand</t>
        </is>
      </c>
      <c r="J975" s="65" t="inlineStr">
        <is>
          <t>Sans réponse</t>
        </is>
      </c>
      <c r="K975" s="70" t="n">
        <v>9.199999999999999</v>
      </c>
    </row>
    <row r="976">
      <c r="A976" s="65" t="inlineStr">
        <is>
          <t>REL-00975</t>
        </is>
      </c>
      <c r="B976" s="65" t="inlineStr">
        <is>
          <t>DEV-00741</t>
        </is>
      </c>
      <c r="C976" s="66" t="n">
        <v>45268</v>
      </c>
      <c r="D976" s="65" t="inlineStr">
        <is>
          <t>2023-12</t>
        </is>
      </c>
      <c r="E976" s="65" t="inlineStr">
        <is>
          <t>2023-2024</t>
        </is>
      </c>
      <c r="F976" s="67" t="n">
        <v>2</v>
      </c>
      <c r="G976" s="65" t="inlineStr">
        <is>
          <t>Email</t>
        </is>
      </c>
      <c r="H976" s="65" t="inlineStr">
        <is>
          <t>Bordeaux</t>
        </is>
      </c>
      <c r="I976" s="65" t="inlineStr">
        <is>
          <t>Sophie Marchand</t>
        </is>
      </c>
      <c r="J976" s="65" t="inlineStr">
        <is>
          <t>Rappel demandé</t>
        </is>
      </c>
      <c r="K976" s="70" t="n">
        <v>1.6</v>
      </c>
    </row>
    <row r="977">
      <c r="A977" s="65" t="inlineStr">
        <is>
          <t>REL-00976</t>
        </is>
      </c>
      <c r="B977" s="65" t="inlineStr">
        <is>
          <t>DEV-00741</t>
        </is>
      </c>
      <c r="C977" s="66" t="n">
        <v>45276</v>
      </c>
      <c r="D977" s="65" t="inlineStr">
        <is>
          <t>2023-12</t>
        </is>
      </c>
      <c r="E977" s="65" t="inlineStr">
        <is>
          <t>2023-2024</t>
        </is>
      </c>
      <c r="F977" s="67" t="n">
        <v>3</v>
      </c>
      <c r="G977" s="65" t="inlineStr">
        <is>
          <t>SMS</t>
        </is>
      </c>
      <c r="H977" s="65" t="inlineStr">
        <is>
          <t>Bordeaux</t>
        </is>
      </c>
      <c r="I977" s="65" t="inlineStr">
        <is>
          <t>Sophie Marchand</t>
        </is>
      </c>
      <c r="J977" s="65" t="inlineStr">
        <is>
          <t>Sans réponse</t>
        </is>
      </c>
      <c r="K977" s="70" t="n">
        <v>1.2</v>
      </c>
    </row>
    <row r="978">
      <c r="A978" s="65" t="inlineStr">
        <is>
          <t>REL-00977</t>
        </is>
      </c>
      <c r="B978" s="65" t="inlineStr">
        <is>
          <t>DEV-00741</t>
        </is>
      </c>
      <c r="C978" s="66" t="n">
        <v>45283</v>
      </c>
      <c r="D978" s="65" t="inlineStr">
        <is>
          <t>2023-12</t>
        </is>
      </c>
      <c r="E978" s="65" t="inlineStr">
        <is>
          <t>2023-2024</t>
        </is>
      </c>
      <c r="F978" s="67" t="n">
        <v>4</v>
      </c>
      <c r="G978" s="65" t="inlineStr">
        <is>
          <t>Téléphone</t>
        </is>
      </c>
      <c r="H978" s="65" t="inlineStr">
        <is>
          <t>Bordeaux</t>
        </is>
      </c>
      <c r="I978" s="65" t="inlineStr">
        <is>
          <t>Sophie Marchand</t>
        </is>
      </c>
      <c r="J978" s="65" t="inlineStr">
        <is>
          <t>Accord obtenu</t>
        </is>
      </c>
      <c r="K978" s="70" t="n">
        <v>9.1</v>
      </c>
    </row>
    <row r="979">
      <c r="A979" s="65" t="inlineStr">
        <is>
          <t>REL-00978</t>
        </is>
      </c>
      <c r="B979" s="65" t="inlineStr">
        <is>
          <t>DEV-00742</t>
        </is>
      </c>
      <c r="C979" s="66" t="n">
        <v>45261</v>
      </c>
      <c r="D979" s="65" t="inlineStr">
        <is>
          <t>2023-12</t>
        </is>
      </c>
      <c r="E979" s="65" t="inlineStr">
        <is>
          <t>2023-2024</t>
        </is>
      </c>
      <c r="F979" s="67" t="n">
        <v>1</v>
      </c>
      <c r="G979" s="65" t="inlineStr">
        <is>
          <t>Téléphone</t>
        </is>
      </c>
      <c r="H979" s="65" t="inlineStr">
        <is>
          <t>Bordeaux</t>
        </is>
      </c>
      <c r="I979" s="65" t="inlineStr">
        <is>
          <t>Sophie Marchand</t>
        </is>
      </c>
      <c r="J979" s="65" t="inlineStr">
        <is>
          <t>Injoignable</t>
        </is>
      </c>
      <c r="K979" s="70" t="n">
        <v>13.4</v>
      </c>
    </row>
    <row r="980">
      <c r="A980" s="65" t="inlineStr">
        <is>
          <t>REL-00979</t>
        </is>
      </c>
      <c r="B980" s="65" t="inlineStr">
        <is>
          <t>DEV-00742</t>
        </is>
      </c>
      <c r="C980" s="66" t="n">
        <v>45274</v>
      </c>
      <c r="D980" s="65" t="inlineStr">
        <is>
          <t>2023-12</t>
        </is>
      </c>
      <c r="E980" s="65" t="inlineStr">
        <is>
          <t>2023-2024</t>
        </is>
      </c>
      <c r="F980" s="67" t="n">
        <v>2</v>
      </c>
      <c r="G980" s="65" t="inlineStr">
        <is>
          <t>Email</t>
        </is>
      </c>
      <c r="H980" s="65" t="inlineStr">
        <is>
          <t>Bordeaux</t>
        </is>
      </c>
      <c r="I980" s="65" t="inlineStr">
        <is>
          <t>Sophie Marchand</t>
        </is>
      </c>
      <c r="J980" s="65" t="inlineStr">
        <is>
          <t>Rappel demandé</t>
        </is>
      </c>
      <c r="K980" s="70" t="n">
        <v>4.3</v>
      </c>
    </row>
    <row r="981">
      <c r="A981" s="65" t="inlineStr">
        <is>
          <t>REL-00980</t>
        </is>
      </c>
      <c r="B981" s="65" t="inlineStr">
        <is>
          <t>DEV-00742</t>
        </is>
      </c>
      <c r="C981" s="66" t="n">
        <v>45281</v>
      </c>
      <c r="D981" s="65" t="inlineStr">
        <is>
          <t>2023-12</t>
        </is>
      </c>
      <c r="E981" s="65" t="inlineStr">
        <is>
          <t>2023-2024</t>
        </is>
      </c>
      <c r="F981" s="67" t="n">
        <v>3</v>
      </c>
      <c r="G981" s="65" t="inlineStr">
        <is>
          <t>Email</t>
        </is>
      </c>
      <c r="H981" s="65" t="inlineStr">
        <is>
          <t>Bordeaux</t>
        </is>
      </c>
      <c r="I981" s="65" t="inlineStr">
        <is>
          <t>Sophie Marchand</t>
        </is>
      </c>
      <c r="J981" s="65" t="inlineStr">
        <is>
          <t>Sans réponse</t>
        </is>
      </c>
      <c r="K981" s="70" t="n">
        <v>3.5</v>
      </c>
    </row>
    <row r="982">
      <c r="A982" s="65" t="inlineStr">
        <is>
          <t>REL-00981</t>
        </is>
      </c>
      <c r="B982" s="65" t="inlineStr">
        <is>
          <t>DEV-00743</t>
        </is>
      </c>
      <c r="C982" s="66" t="n">
        <v>45262</v>
      </c>
      <c r="D982" s="65" t="inlineStr">
        <is>
          <t>2023-12</t>
        </is>
      </c>
      <c r="E982" s="65" t="inlineStr">
        <is>
          <t>2023-2024</t>
        </is>
      </c>
      <c r="F982" s="67" t="n">
        <v>1</v>
      </c>
      <c r="G982" s="65" t="inlineStr">
        <is>
          <t>Email</t>
        </is>
      </c>
      <c r="H982" s="65" t="inlineStr">
        <is>
          <t>Toulouse</t>
        </is>
      </c>
      <c r="I982" s="65" t="inlineStr">
        <is>
          <t>Julien Fabre</t>
        </is>
      </c>
      <c r="J982" s="65" t="inlineStr">
        <is>
          <t>Rappel demandé</t>
        </is>
      </c>
      <c r="K982" s="70" t="n">
        <v>3.8</v>
      </c>
    </row>
    <row r="983">
      <c r="A983" s="65" t="inlineStr">
        <is>
          <t>REL-00982</t>
        </is>
      </c>
      <c r="B983" s="65" t="inlineStr">
        <is>
          <t>DEV-00743</t>
        </is>
      </c>
      <c r="C983" s="66" t="n">
        <v>45269</v>
      </c>
      <c r="D983" s="65" t="inlineStr">
        <is>
          <t>2023-12</t>
        </is>
      </c>
      <c r="E983" s="65" t="inlineStr">
        <is>
          <t>2023-2024</t>
        </is>
      </c>
      <c r="F983" s="67" t="n">
        <v>2</v>
      </c>
      <c r="G983" s="65" t="inlineStr">
        <is>
          <t>Téléphone</t>
        </is>
      </c>
      <c r="H983" s="65" t="inlineStr">
        <is>
          <t>Toulouse</t>
        </is>
      </c>
      <c r="I983" s="65" t="inlineStr">
        <is>
          <t>Julien Fabre</t>
        </is>
      </c>
      <c r="J983" s="65" t="inlineStr">
        <is>
          <t>Rappel demandé</t>
        </is>
      </c>
      <c r="K983" s="70" t="n">
        <v>4.3</v>
      </c>
    </row>
    <row r="984">
      <c r="A984" s="65" t="inlineStr">
        <is>
          <t>REL-00983</t>
        </is>
      </c>
      <c r="B984" s="65" t="inlineStr">
        <is>
          <t>DEV-00744</t>
        </is>
      </c>
      <c r="C984" s="66" t="n">
        <v>45266</v>
      </c>
      <c r="D984" s="65" t="inlineStr">
        <is>
          <t>2023-12</t>
        </is>
      </c>
      <c r="E984" s="65" t="inlineStr">
        <is>
          <t>2023-2024</t>
        </is>
      </c>
      <c r="F984" s="67" t="n">
        <v>1</v>
      </c>
      <c r="G984" s="65" t="inlineStr">
        <is>
          <t>Email</t>
        </is>
      </c>
      <c r="H984" s="65" t="inlineStr">
        <is>
          <t>Toulouse</t>
        </is>
      </c>
      <c r="I984" s="65" t="inlineStr">
        <is>
          <t>Nadia Cherif</t>
        </is>
      </c>
      <c r="J984" s="65" t="inlineStr">
        <is>
          <t>Sans réponse</t>
        </is>
      </c>
      <c r="K984" s="70" t="n">
        <v>1.7</v>
      </c>
    </row>
    <row r="985">
      <c r="A985" s="65" t="inlineStr">
        <is>
          <t>REL-00984</t>
        </is>
      </c>
      <c r="B985" s="65" t="inlineStr">
        <is>
          <t>DEV-00744</t>
        </is>
      </c>
      <c r="C985" s="66" t="n">
        <v>45275</v>
      </c>
      <c r="D985" s="65" t="inlineStr">
        <is>
          <t>2023-12</t>
        </is>
      </c>
      <c r="E985" s="65" t="inlineStr">
        <is>
          <t>2023-2024</t>
        </is>
      </c>
      <c r="F985" s="67" t="n">
        <v>2</v>
      </c>
      <c r="G985" s="65" t="inlineStr">
        <is>
          <t>Téléphone</t>
        </is>
      </c>
      <c r="H985" s="65" t="inlineStr">
        <is>
          <t>Toulouse</t>
        </is>
      </c>
      <c r="I985" s="65" t="inlineStr">
        <is>
          <t>Nadia Cherif</t>
        </is>
      </c>
      <c r="J985" s="65" t="inlineStr">
        <is>
          <t>Négociation en cours</t>
        </is>
      </c>
      <c r="K985" s="70" t="n">
        <v>9.800000000000001</v>
      </c>
    </row>
    <row r="986">
      <c r="A986" s="65" t="inlineStr">
        <is>
          <t>REL-00985</t>
        </is>
      </c>
      <c r="B986" s="65" t="inlineStr">
        <is>
          <t>DEV-00745</t>
        </is>
      </c>
      <c r="C986" s="66" t="n">
        <v>45274</v>
      </c>
      <c r="D986" s="65" t="inlineStr">
        <is>
          <t>2023-12</t>
        </is>
      </c>
      <c r="E986" s="65" t="inlineStr">
        <is>
          <t>2023-2024</t>
        </is>
      </c>
      <c r="F986" s="67" t="n">
        <v>1</v>
      </c>
      <c r="G986" s="65" t="inlineStr">
        <is>
          <t>Email</t>
        </is>
      </c>
      <c r="H986" s="65" t="inlineStr">
        <is>
          <t>Bordeaux</t>
        </is>
      </c>
      <c r="I986" s="65" t="inlineStr">
        <is>
          <t>Sophie Marchand</t>
        </is>
      </c>
      <c r="J986" s="65" t="inlineStr">
        <is>
          <t>Refus signifié</t>
        </is>
      </c>
      <c r="K986" s="70" t="n">
        <v>2.9</v>
      </c>
    </row>
    <row r="987">
      <c r="A987" s="65" t="inlineStr">
        <is>
          <t>REL-00986</t>
        </is>
      </c>
      <c r="B987" s="65" t="inlineStr">
        <is>
          <t>DEV-00746</t>
        </is>
      </c>
      <c r="C987" s="66" t="n">
        <v>45268</v>
      </c>
      <c r="D987" s="65" t="inlineStr">
        <is>
          <t>2023-12</t>
        </is>
      </c>
      <c r="E987" s="65" t="inlineStr">
        <is>
          <t>2023-2024</t>
        </is>
      </c>
      <c r="F987" s="67" t="n">
        <v>1</v>
      </c>
      <c r="G987" s="65" t="inlineStr">
        <is>
          <t>Email</t>
        </is>
      </c>
      <c r="H987" s="65" t="inlineStr">
        <is>
          <t>Toulouse</t>
        </is>
      </c>
      <c r="I987" s="65" t="inlineStr">
        <is>
          <t>Nadia Cherif</t>
        </is>
      </c>
      <c r="J987" s="65" t="inlineStr">
        <is>
          <t>Accord obtenu</t>
        </is>
      </c>
      <c r="K987" s="70" t="n">
        <v>3.3</v>
      </c>
    </row>
    <row r="988">
      <c r="A988" s="65" t="inlineStr">
        <is>
          <t>REL-00987</t>
        </is>
      </c>
      <c r="B988" s="65" t="inlineStr">
        <is>
          <t>DEV-00747</t>
        </is>
      </c>
      <c r="C988" s="66" t="n">
        <v>45268</v>
      </c>
      <c r="D988" s="65" t="inlineStr">
        <is>
          <t>2023-12</t>
        </is>
      </c>
      <c r="E988" s="65" t="inlineStr">
        <is>
          <t>2023-2024</t>
        </is>
      </c>
      <c r="F988" s="67" t="n">
        <v>1</v>
      </c>
      <c r="G988" s="65" t="inlineStr">
        <is>
          <t>Téléphone</t>
        </is>
      </c>
      <c r="H988" s="65" t="inlineStr">
        <is>
          <t>Toulouse</t>
        </is>
      </c>
      <c r="I988" s="65" t="inlineStr">
        <is>
          <t>Nadia Cherif</t>
        </is>
      </c>
      <c r="J988" s="65" t="inlineStr">
        <is>
          <t>Accord obtenu</t>
        </is>
      </c>
      <c r="K988" s="70" t="n">
        <v>11.5</v>
      </c>
    </row>
    <row r="989">
      <c r="A989" s="65" t="inlineStr">
        <is>
          <t>REL-00988</t>
        </is>
      </c>
      <c r="B989" s="65" t="inlineStr">
        <is>
          <t>DEV-00749</t>
        </is>
      </c>
      <c r="C989" s="66" t="n">
        <v>45267</v>
      </c>
      <c r="D989" s="65" t="inlineStr">
        <is>
          <t>2023-12</t>
        </is>
      </c>
      <c r="E989" s="65" t="inlineStr">
        <is>
          <t>2023-2024</t>
        </is>
      </c>
      <c r="F989" s="67" t="n">
        <v>1</v>
      </c>
      <c r="G989" s="65" t="inlineStr">
        <is>
          <t>Email</t>
        </is>
      </c>
      <c r="H989" s="65" t="inlineStr">
        <is>
          <t>Bordeaux</t>
        </is>
      </c>
      <c r="I989" s="65" t="inlineStr">
        <is>
          <t>Sophie Marchand</t>
        </is>
      </c>
      <c r="J989" s="65" t="inlineStr">
        <is>
          <t>Injoignable</t>
        </is>
      </c>
      <c r="K989" s="70" t="n">
        <v>4.8</v>
      </c>
    </row>
    <row r="990">
      <c r="A990" s="65" t="inlineStr">
        <is>
          <t>REL-00989</t>
        </is>
      </c>
      <c r="B990" s="65" t="inlineStr">
        <is>
          <t>DEV-00749</t>
        </is>
      </c>
      <c r="C990" s="66" t="n">
        <v>45274</v>
      </c>
      <c r="D990" s="65" t="inlineStr">
        <is>
          <t>2023-12</t>
        </is>
      </c>
      <c r="E990" s="65" t="inlineStr">
        <is>
          <t>2023-2024</t>
        </is>
      </c>
      <c r="F990" s="67" t="n">
        <v>2</v>
      </c>
      <c r="G990" s="65" t="inlineStr">
        <is>
          <t>Téléphone</t>
        </is>
      </c>
      <c r="H990" s="65" t="inlineStr">
        <is>
          <t>Bordeaux</t>
        </is>
      </c>
      <c r="I990" s="65" t="inlineStr">
        <is>
          <t>Sophie Marchand</t>
        </is>
      </c>
      <c r="J990" s="65" t="inlineStr">
        <is>
          <t>Rappel demandé</t>
        </is>
      </c>
      <c r="K990" s="70" t="n">
        <v>10.9</v>
      </c>
    </row>
    <row r="991">
      <c r="A991" s="65" t="inlineStr">
        <is>
          <t>REL-00990</t>
        </is>
      </c>
      <c r="B991" s="65" t="inlineStr">
        <is>
          <t>DEV-00750</t>
        </is>
      </c>
      <c r="C991" s="66" t="n">
        <v>45273</v>
      </c>
      <c r="D991" s="65" t="inlineStr">
        <is>
          <t>2023-12</t>
        </is>
      </c>
      <c r="E991" s="65" t="inlineStr">
        <is>
          <t>2023-2024</t>
        </is>
      </c>
      <c r="F991" s="67" t="n">
        <v>1</v>
      </c>
      <c r="G991" s="65" t="inlineStr">
        <is>
          <t>Email</t>
        </is>
      </c>
      <c r="H991" s="65" t="inlineStr">
        <is>
          <t>Bordeaux</t>
        </is>
      </c>
      <c r="I991" s="65" t="inlineStr">
        <is>
          <t>Sophie Marchand</t>
        </is>
      </c>
      <c r="J991" s="65" t="inlineStr">
        <is>
          <t>Accord obtenu</t>
        </is>
      </c>
      <c r="K991" s="70" t="n">
        <v>3.8</v>
      </c>
    </row>
    <row r="992">
      <c r="A992" s="65" t="inlineStr">
        <is>
          <t>REL-00991</t>
        </is>
      </c>
      <c r="B992" s="65" t="inlineStr">
        <is>
          <t>DEV-00751</t>
        </is>
      </c>
      <c r="C992" s="66" t="n">
        <v>45266</v>
      </c>
      <c r="D992" s="65" t="inlineStr">
        <is>
          <t>2023-12</t>
        </is>
      </c>
      <c r="E992" s="65" t="inlineStr">
        <is>
          <t>2023-2024</t>
        </is>
      </c>
      <c r="F992" s="67" t="n">
        <v>1</v>
      </c>
      <c r="G992" s="65" t="inlineStr">
        <is>
          <t>Téléphone</t>
        </is>
      </c>
      <c r="H992" s="65" t="inlineStr">
        <is>
          <t>Bordeaux</t>
        </is>
      </c>
      <c r="I992" s="65" t="inlineStr">
        <is>
          <t>Karim Belkacem</t>
        </is>
      </c>
      <c r="J992" s="65" t="inlineStr">
        <is>
          <t>Rappel demandé</t>
        </is>
      </c>
      <c r="K992" s="70" t="n">
        <v>2.9</v>
      </c>
    </row>
    <row r="993">
      <c r="A993" s="65" t="inlineStr">
        <is>
          <t>REL-00992</t>
        </is>
      </c>
      <c r="B993" s="65" t="inlineStr">
        <is>
          <t>DEV-00751</t>
        </is>
      </c>
      <c r="C993" s="66" t="n">
        <v>45271</v>
      </c>
      <c r="D993" s="65" t="inlineStr">
        <is>
          <t>2023-12</t>
        </is>
      </c>
      <c r="E993" s="65" t="inlineStr">
        <is>
          <t>2023-2024</t>
        </is>
      </c>
      <c r="F993" s="67" t="n">
        <v>2</v>
      </c>
      <c r="G993" s="65" t="inlineStr">
        <is>
          <t>Email</t>
        </is>
      </c>
      <c r="H993" s="65" t="inlineStr">
        <is>
          <t>Bordeaux</t>
        </is>
      </c>
      <c r="I993" s="65" t="inlineStr">
        <is>
          <t>Karim Belkacem</t>
        </is>
      </c>
      <c r="J993" s="65" t="inlineStr">
        <is>
          <t>Sans réponse</t>
        </is>
      </c>
      <c r="K993" s="70" t="n">
        <v>2.8</v>
      </c>
    </row>
    <row r="994">
      <c r="A994" s="65" t="inlineStr">
        <is>
          <t>REL-00993</t>
        </is>
      </c>
      <c r="B994" s="65" t="inlineStr">
        <is>
          <t>DEV-00751</t>
        </is>
      </c>
      <c r="C994" s="66" t="n">
        <v>45281</v>
      </c>
      <c r="D994" s="65" t="inlineStr">
        <is>
          <t>2023-12</t>
        </is>
      </c>
      <c r="E994" s="65" t="inlineStr">
        <is>
          <t>2023-2024</t>
        </is>
      </c>
      <c r="F994" s="67" t="n">
        <v>3</v>
      </c>
      <c r="G994" s="65" t="inlineStr">
        <is>
          <t>Téléphone</t>
        </is>
      </c>
      <c r="H994" s="65" t="inlineStr">
        <is>
          <t>Bordeaux</t>
        </is>
      </c>
      <c r="I994" s="65" t="inlineStr">
        <is>
          <t>Karim Belkacem</t>
        </is>
      </c>
      <c r="J994" s="65" t="inlineStr">
        <is>
          <t>Refus signifié</t>
        </is>
      </c>
      <c r="K994" s="70" t="n">
        <v>11.3</v>
      </c>
    </row>
    <row r="995">
      <c r="A995" s="65" t="inlineStr">
        <is>
          <t>REL-00994</t>
        </is>
      </c>
      <c r="B995" s="65" t="inlineStr">
        <is>
          <t>DEV-00753</t>
        </is>
      </c>
      <c r="C995" s="66" t="n">
        <v>45269</v>
      </c>
      <c r="D995" s="65" t="inlineStr">
        <is>
          <t>2023-12</t>
        </is>
      </c>
      <c r="E995" s="65" t="inlineStr">
        <is>
          <t>2023-2024</t>
        </is>
      </c>
      <c r="F995" s="67" t="n">
        <v>1</v>
      </c>
      <c r="G995" s="65" t="inlineStr">
        <is>
          <t>Email</t>
        </is>
      </c>
      <c r="H995" s="65" t="inlineStr">
        <is>
          <t>Bordeaux</t>
        </is>
      </c>
      <c r="I995" s="65" t="inlineStr">
        <is>
          <t>Karim Belkacem</t>
        </is>
      </c>
      <c r="J995" s="65" t="inlineStr">
        <is>
          <t>Injoignable</t>
        </is>
      </c>
      <c r="K995" s="70" t="n">
        <v>2.5</v>
      </c>
    </row>
    <row r="996">
      <c r="A996" s="65" t="inlineStr">
        <is>
          <t>REL-00995</t>
        </is>
      </c>
      <c r="B996" s="65" t="inlineStr">
        <is>
          <t>DEV-00753</t>
        </is>
      </c>
      <c r="C996" s="66" t="n">
        <v>45277</v>
      </c>
      <c r="D996" s="65" t="inlineStr">
        <is>
          <t>2023-12</t>
        </is>
      </c>
      <c r="E996" s="65" t="inlineStr">
        <is>
          <t>2023-2024</t>
        </is>
      </c>
      <c r="F996" s="67" t="n">
        <v>2</v>
      </c>
      <c r="G996" s="65" t="inlineStr">
        <is>
          <t>Téléphone</t>
        </is>
      </c>
      <c r="H996" s="65" t="inlineStr">
        <is>
          <t>Bordeaux</t>
        </is>
      </c>
      <c r="I996" s="65" t="inlineStr">
        <is>
          <t>Karim Belkacem</t>
        </is>
      </c>
      <c r="J996" s="65" t="inlineStr">
        <is>
          <t>Sans réponse</t>
        </is>
      </c>
      <c r="K996" s="70" t="n">
        <v>5.6</v>
      </c>
    </row>
    <row r="997">
      <c r="A997" s="65" t="inlineStr">
        <is>
          <t>REL-00996</t>
        </is>
      </c>
      <c r="B997" s="65" t="inlineStr">
        <is>
          <t>DEV-00754</t>
        </is>
      </c>
      <c r="C997" s="66" t="n">
        <v>45268</v>
      </c>
      <c r="D997" s="65" t="inlineStr">
        <is>
          <t>2023-12</t>
        </is>
      </c>
      <c r="E997" s="65" t="inlineStr">
        <is>
          <t>2023-2024</t>
        </is>
      </c>
      <c r="F997" s="67" t="n">
        <v>1</v>
      </c>
      <c r="G997" s="65" t="inlineStr">
        <is>
          <t>SMS</t>
        </is>
      </c>
      <c r="H997" s="65" t="inlineStr">
        <is>
          <t>Bordeaux</t>
        </is>
      </c>
      <c r="I997" s="65" t="inlineStr">
        <is>
          <t>Karim Belkacem</t>
        </is>
      </c>
      <c r="J997" s="65" t="inlineStr">
        <is>
          <t>Sans réponse</t>
        </is>
      </c>
      <c r="K997" s="70" t="n">
        <v>1.4</v>
      </c>
    </row>
    <row r="998">
      <c r="A998" s="65" t="inlineStr">
        <is>
          <t>REL-00997</t>
        </is>
      </c>
      <c r="B998" s="65" t="inlineStr">
        <is>
          <t>DEV-00754</t>
        </is>
      </c>
      <c r="C998" s="66" t="n">
        <v>45274</v>
      </c>
      <c r="D998" s="65" t="inlineStr">
        <is>
          <t>2023-12</t>
        </is>
      </c>
      <c r="E998" s="65" t="inlineStr">
        <is>
          <t>2023-2024</t>
        </is>
      </c>
      <c r="F998" s="67" t="n">
        <v>2</v>
      </c>
      <c r="G998" s="65" t="inlineStr">
        <is>
          <t>Email</t>
        </is>
      </c>
      <c r="H998" s="65" t="inlineStr">
        <is>
          <t>Bordeaux</t>
        </is>
      </c>
      <c r="I998" s="65" t="inlineStr">
        <is>
          <t>Karim Belkacem</t>
        </is>
      </c>
      <c r="J998" s="65" t="inlineStr">
        <is>
          <t>Rappel demandé</t>
        </is>
      </c>
      <c r="K998" s="70" t="n">
        <v>2.9</v>
      </c>
    </row>
    <row r="999">
      <c r="A999" s="65" t="inlineStr">
        <is>
          <t>REL-00998</t>
        </is>
      </c>
      <c r="B999" s="65" t="inlineStr">
        <is>
          <t>DEV-00757</t>
        </is>
      </c>
      <c r="C999" s="66" t="n">
        <v>45268</v>
      </c>
      <c r="D999" s="65" t="inlineStr">
        <is>
          <t>2023-12</t>
        </is>
      </c>
      <c r="E999" s="65" t="inlineStr">
        <is>
          <t>2023-2024</t>
        </is>
      </c>
      <c r="F999" s="67" t="n">
        <v>1</v>
      </c>
      <c r="G999" s="65" t="inlineStr">
        <is>
          <t>Téléphone</t>
        </is>
      </c>
      <c r="H999" s="65" t="inlineStr">
        <is>
          <t>Bordeaux</t>
        </is>
      </c>
      <c r="I999" s="65" t="inlineStr">
        <is>
          <t>Sophie Marchand</t>
        </is>
      </c>
      <c r="J999" s="65" t="inlineStr">
        <is>
          <t>Accord obtenu</t>
        </is>
      </c>
      <c r="K999" s="70" t="n">
        <v>8.699999999999999</v>
      </c>
    </row>
    <row r="1000">
      <c r="A1000" s="65" t="inlineStr">
        <is>
          <t>REL-00999</t>
        </is>
      </c>
      <c r="B1000" s="65" t="inlineStr">
        <is>
          <t>DEV-00758</t>
        </is>
      </c>
      <c r="C1000" s="66" t="n">
        <v>45276</v>
      </c>
      <c r="D1000" s="65" t="inlineStr">
        <is>
          <t>2023-12</t>
        </is>
      </c>
      <c r="E1000" s="65" t="inlineStr">
        <is>
          <t>2023-2024</t>
        </is>
      </c>
      <c r="F1000" s="67" t="n">
        <v>1</v>
      </c>
      <c r="G1000" s="65" t="inlineStr">
        <is>
          <t>Téléphone</t>
        </is>
      </c>
      <c r="H1000" s="65" t="inlineStr">
        <is>
          <t>Bordeaux</t>
        </is>
      </c>
      <c r="I1000" s="65" t="inlineStr">
        <is>
          <t>Sophie Marchand</t>
        </is>
      </c>
      <c r="J1000" s="65" t="inlineStr">
        <is>
          <t>Sans réponse</t>
        </is>
      </c>
      <c r="K1000" s="70" t="n">
        <v>2.8</v>
      </c>
    </row>
    <row r="1001">
      <c r="A1001" s="65" t="inlineStr">
        <is>
          <t>REL-01000</t>
        </is>
      </c>
      <c r="B1001" s="65" t="inlineStr">
        <is>
          <t>DEV-00758</t>
        </is>
      </c>
      <c r="C1001" s="66" t="n">
        <v>45283</v>
      </c>
      <c r="D1001" s="65" t="inlineStr">
        <is>
          <t>2023-12</t>
        </is>
      </c>
      <c r="E1001" s="65" t="inlineStr">
        <is>
          <t>2023-2024</t>
        </is>
      </c>
      <c r="F1001" s="67" t="n">
        <v>2</v>
      </c>
      <c r="G1001" s="65" t="inlineStr">
        <is>
          <t>Email</t>
        </is>
      </c>
      <c r="H1001" s="65" t="inlineStr">
        <is>
          <t>Bordeaux</t>
        </is>
      </c>
      <c r="I1001" s="65" t="inlineStr">
        <is>
          <t>Sophie Marchand</t>
        </is>
      </c>
      <c r="J1001" s="65" t="inlineStr">
        <is>
          <t>Accord obtenu</t>
        </is>
      </c>
      <c r="K1001" s="70" t="n">
        <v>4.2</v>
      </c>
    </row>
    <row r="1002">
      <c r="A1002" s="65" t="inlineStr">
        <is>
          <t>REL-01001</t>
        </is>
      </c>
      <c r="B1002" s="65" t="inlineStr">
        <is>
          <t>DEV-00759</t>
        </is>
      </c>
      <c r="C1002" s="66" t="n">
        <v>45280</v>
      </c>
      <c r="D1002" s="65" t="inlineStr">
        <is>
          <t>2023-12</t>
        </is>
      </c>
      <c r="E1002" s="65" t="inlineStr">
        <is>
          <t>2023-2024</t>
        </is>
      </c>
      <c r="F1002" s="67" t="n">
        <v>1</v>
      </c>
      <c r="G1002" s="65" t="inlineStr">
        <is>
          <t>Email</t>
        </is>
      </c>
      <c r="H1002" s="65" t="inlineStr">
        <is>
          <t>Toulouse</t>
        </is>
      </c>
      <c r="I1002" s="65" t="inlineStr">
        <is>
          <t>Nadia Cherif</t>
        </is>
      </c>
      <c r="J1002" s="65" t="inlineStr">
        <is>
          <t>Rappel demandé</t>
        </is>
      </c>
      <c r="K1002" s="70" t="n">
        <v>2</v>
      </c>
    </row>
    <row r="1003">
      <c r="A1003" s="65" t="inlineStr">
        <is>
          <t>REL-01002</t>
        </is>
      </c>
      <c r="B1003" s="65" t="inlineStr">
        <is>
          <t>DEV-00759</t>
        </is>
      </c>
      <c r="C1003" s="66" t="n">
        <v>45293</v>
      </c>
      <c r="D1003" s="65" t="inlineStr">
        <is>
          <t>2024-01</t>
        </is>
      </c>
      <c r="E1003" s="65" t="inlineStr">
        <is>
          <t>2023-2024</t>
        </is>
      </c>
      <c r="F1003" s="67" t="n">
        <v>2</v>
      </c>
      <c r="G1003" s="65" t="inlineStr">
        <is>
          <t>Email</t>
        </is>
      </c>
      <c r="H1003" s="65" t="inlineStr">
        <is>
          <t>Toulouse</t>
        </is>
      </c>
      <c r="I1003" s="65" t="inlineStr">
        <is>
          <t>Nadia Cherif</t>
        </is>
      </c>
      <c r="J1003" s="65" t="inlineStr">
        <is>
          <t>Refus signifié</t>
        </is>
      </c>
      <c r="K1003" s="70" t="n">
        <v>3.3</v>
      </c>
    </row>
    <row r="1004">
      <c r="A1004" s="65" t="inlineStr">
        <is>
          <t>REL-01003</t>
        </is>
      </c>
      <c r="B1004" s="65" t="inlineStr">
        <is>
          <t>DEV-00760</t>
        </is>
      </c>
      <c r="C1004" s="66" t="n">
        <v>45279</v>
      </c>
      <c r="D1004" s="65" t="inlineStr">
        <is>
          <t>2023-12</t>
        </is>
      </c>
      <c r="E1004" s="65" t="inlineStr">
        <is>
          <t>2023-2024</t>
        </is>
      </c>
      <c r="F1004" s="67" t="n">
        <v>1</v>
      </c>
      <c r="G1004" s="65" t="inlineStr">
        <is>
          <t>Email</t>
        </is>
      </c>
      <c r="H1004" s="65" t="inlineStr">
        <is>
          <t>Toulouse</t>
        </is>
      </c>
      <c r="I1004" s="65" t="inlineStr">
        <is>
          <t>Nadia Cherif</t>
        </is>
      </c>
      <c r="J1004" s="65" t="inlineStr">
        <is>
          <t>Refus signifié</t>
        </is>
      </c>
      <c r="K1004" s="70" t="n">
        <v>1.7</v>
      </c>
    </row>
    <row r="1005">
      <c r="A1005" s="65" t="inlineStr">
        <is>
          <t>REL-01004</t>
        </is>
      </c>
      <c r="B1005" s="65" t="inlineStr">
        <is>
          <t>DEV-00761</t>
        </is>
      </c>
      <c r="C1005" s="66" t="n">
        <v>45271</v>
      </c>
      <c r="D1005" s="65" t="inlineStr">
        <is>
          <t>2023-12</t>
        </is>
      </c>
      <c r="E1005" s="65" t="inlineStr">
        <is>
          <t>2023-2024</t>
        </is>
      </c>
      <c r="F1005" s="67" t="n">
        <v>1</v>
      </c>
      <c r="G1005" s="65" t="inlineStr">
        <is>
          <t>Email</t>
        </is>
      </c>
      <c r="H1005" s="65" t="inlineStr">
        <is>
          <t>Toulouse</t>
        </is>
      </c>
      <c r="I1005" s="65" t="inlineStr">
        <is>
          <t>Nadia Cherif</t>
        </is>
      </c>
      <c r="J1005" s="65" t="inlineStr">
        <is>
          <t>Sans réponse</t>
        </is>
      </c>
      <c r="K1005" s="70" t="n">
        <v>3.6</v>
      </c>
    </row>
    <row r="1006">
      <c r="A1006" s="65" t="inlineStr">
        <is>
          <t>REL-01005</t>
        </is>
      </c>
      <c r="B1006" s="65" t="inlineStr">
        <is>
          <t>DEV-00761</t>
        </is>
      </c>
      <c r="C1006" s="66" t="n">
        <v>45283</v>
      </c>
      <c r="D1006" s="65" t="inlineStr">
        <is>
          <t>2023-12</t>
        </is>
      </c>
      <c r="E1006" s="65" t="inlineStr">
        <is>
          <t>2023-2024</t>
        </is>
      </c>
      <c r="F1006" s="67" t="n">
        <v>2</v>
      </c>
      <c r="G1006" s="65" t="inlineStr">
        <is>
          <t>Téléphone</t>
        </is>
      </c>
      <c r="H1006" s="65" t="inlineStr">
        <is>
          <t>Toulouse</t>
        </is>
      </c>
      <c r="I1006" s="65" t="inlineStr">
        <is>
          <t>Nadia Cherif</t>
        </is>
      </c>
      <c r="J1006" s="65" t="inlineStr">
        <is>
          <t>Injoignable</t>
        </is>
      </c>
      <c r="K1006" s="70" t="n">
        <v>8.800000000000001</v>
      </c>
    </row>
    <row r="1007">
      <c r="A1007" s="65" t="inlineStr">
        <is>
          <t>REL-01006</t>
        </is>
      </c>
      <c r="B1007" s="65" t="inlineStr">
        <is>
          <t>DEV-00761</t>
        </is>
      </c>
      <c r="C1007" s="66" t="n">
        <v>45292</v>
      </c>
      <c r="D1007" s="65" t="inlineStr">
        <is>
          <t>2024-01</t>
        </is>
      </c>
      <c r="E1007" s="65" t="inlineStr">
        <is>
          <t>2023-2024</t>
        </is>
      </c>
      <c r="F1007" s="67" t="n">
        <v>3</v>
      </c>
      <c r="G1007" s="65" t="inlineStr">
        <is>
          <t>Email</t>
        </is>
      </c>
      <c r="H1007" s="65" t="inlineStr">
        <is>
          <t>Toulouse</t>
        </is>
      </c>
      <c r="I1007" s="65" t="inlineStr">
        <is>
          <t>Nadia Cherif</t>
        </is>
      </c>
      <c r="J1007" s="65" t="inlineStr">
        <is>
          <t>Sans réponse</t>
        </is>
      </c>
      <c r="K1007" s="70" t="n">
        <v>2.9</v>
      </c>
    </row>
    <row r="1008">
      <c r="A1008" s="65" t="inlineStr">
        <is>
          <t>REL-01007</t>
        </is>
      </c>
      <c r="B1008" s="65" t="inlineStr">
        <is>
          <t>DEV-00762</t>
        </is>
      </c>
      <c r="C1008" s="66" t="n">
        <v>45277</v>
      </c>
      <c r="D1008" s="65" t="inlineStr">
        <is>
          <t>2023-12</t>
        </is>
      </c>
      <c r="E1008" s="65" t="inlineStr">
        <is>
          <t>2023-2024</t>
        </is>
      </c>
      <c r="F1008" s="67" t="n">
        <v>1</v>
      </c>
      <c r="G1008" s="65" t="inlineStr">
        <is>
          <t>Email</t>
        </is>
      </c>
      <c r="H1008" s="65" t="inlineStr">
        <is>
          <t>Bordeaux</t>
        </is>
      </c>
      <c r="I1008" s="65" t="inlineStr">
        <is>
          <t>Sophie Marchand</t>
        </is>
      </c>
      <c r="J1008" s="65" t="inlineStr">
        <is>
          <t>Sans réponse</t>
        </is>
      </c>
      <c r="K1008" s="70" t="n">
        <v>4</v>
      </c>
    </row>
    <row r="1009">
      <c r="A1009" s="65" t="inlineStr">
        <is>
          <t>REL-01008</t>
        </is>
      </c>
      <c r="B1009" s="65" t="inlineStr">
        <is>
          <t>DEV-00762</t>
        </is>
      </c>
      <c r="C1009" s="66" t="n">
        <v>45286</v>
      </c>
      <c r="D1009" s="65" t="inlineStr">
        <is>
          <t>2023-12</t>
        </is>
      </c>
      <c r="E1009" s="65" t="inlineStr">
        <is>
          <t>2023-2024</t>
        </is>
      </c>
      <c r="F1009" s="67" t="n">
        <v>2</v>
      </c>
      <c r="G1009" s="65" t="inlineStr">
        <is>
          <t>Email</t>
        </is>
      </c>
      <c r="H1009" s="65" t="inlineStr">
        <is>
          <t>Bordeaux</t>
        </is>
      </c>
      <c r="I1009" s="65" t="inlineStr">
        <is>
          <t>Sophie Marchand</t>
        </is>
      </c>
      <c r="J1009" s="65" t="inlineStr">
        <is>
          <t>Accord obtenu</t>
        </is>
      </c>
      <c r="K1009" s="70" t="n">
        <v>3.8</v>
      </c>
    </row>
    <row r="1010">
      <c r="A1010" s="65" t="inlineStr">
        <is>
          <t>REL-01009</t>
        </is>
      </c>
      <c r="B1010" s="65" t="inlineStr">
        <is>
          <t>DEV-00763</t>
        </is>
      </c>
      <c r="C1010" s="66" t="n">
        <v>45281</v>
      </c>
      <c r="D1010" s="65" t="inlineStr">
        <is>
          <t>2023-12</t>
        </is>
      </c>
      <c r="E1010" s="65" t="inlineStr">
        <is>
          <t>2023-2024</t>
        </is>
      </c>
      <c r="F1010" s="67" t="n">
        <v>1</v>
      </c>
      <c r="G1010" s="65" t="inlineStr">
        <is>
          <t>Téléphone</t>
        </is>
      </c>
      <c r="H1010" s="65" t="inlineStr">
        <is>
          <t>Bordeaux</t>
        </is>
      </c>
      <c r="I1010" s="65" t="inlineStr">
        <is>
          <t>Sophie Marchand</t>
        </is>
      </c>
      <c r="J1010" s="65" t="inlineStr">
        <is>
          <t>Refus signifié</t>
        </is>
      </c>
      <c r="K1010" s="70" t="n">
        <v>3.5</v>
      </c>
    </row>
    <row r="1011">
      <c r="A1011" s="65" t="inlineStr">
        <is>
          <t>REL-01010</t>
        </is>
      </c>
      <c r="B1011" s="65" t="inlineStr">
        <is>
          <t>DEV-00766</t>
        </is>
      </c>
      <c r="C1011" s="66" t="n">
        <v>45279</v>
      </c>
      <c r="D1011" s="65" t="inlineStr">
        <is>
          <t>2023-12</t>
        </is>
      </c>
      <c r="E1011" s="65" t="inlineStr">
        <is>
          <t>2023-2024</t>
        </is>
      </c>
      <c r="F1011" s="67" t="n">
        <v>1</v>
      </c>
      <c r="G1011" s="65" t="inlineStr">
        <is>
          <t>Téléphone</t>
        </is>
      </c>
      <c r="H1011" s="65" t="inlineStr">
        <is>
          <t>Bordeaux</t>
        </is>
      </c>
      <c r="I1011" s="65" t="inlineStr">
        <is>
          <t>Karim Belkacem</t>
        </is>
      </c>
      <c r="J1011" s="65" t="inlineStr">
        <is>
          <t>Injoignable</t>
        </is>
      </c>
      <c r="K1011" s="70" t="n">
        <v>10.1</v>
      </c>
    </row>
    <row r="1012">
      <c r="A1012" s="65" t="inlineStr">
        <is>
          <t>REL-01011</t>
        </is>
      </c>
      <c r="B1012" s="65" t="inlineStr">
        <is>
          <t>DEV-00767</t>
        </is>
      </c>
      <c r="C1012" s="66" t="n">
        <v>45274</v>
      </c>
      <c r="D1012" s="65" t="inlineStr">
        <is>
          <t>2023-12</t>
        </is>
      </c>
      <c r="E1012" s="65" t="inlineStr">
        <is>
          <t>2023-2024</t>
        </is>
      </c>
      <c r="F1012" s="67" t="n">
        <v>1</v>
      </c>
      <c r="G1012" s="65" t="inlineStr">
        <is>
          <t>Téléphone</t>
        </is>
      </c>
      <c r="H1012" s="65" t="inlineStr">
        <is>
          <t>Toulouse</t>
        </is>
      </c>
      <c r="I1012" s="65" t="inlineStr">
        <is>
          <t>Julien Fabre</t>
        </is>
      </c>
      <c r="J1012" s="65" t="inlineStr">
        <is>
          <t>Sans réponse</t>
        </is>
      </c>
      <c r="K1012" s="70" t="n">
        <v>3.3</v>
      </c>
    </row>
    <row r="1013">
      <c r="A1013" s="65" t="inlineStr">
        <is>
          <t>REL-01012</t>
        </is>
      </c>
      <c r="B1013" s="65" t="inlineStr">
        <is>
          <t>DEV-00768</t>
        </is>
      </c>
      <c r="C1013" s="66" t="n">
        <v>45286</v>
      </c>
      <c r="D1013" s="65" t="inlineStr">
        <is>
          <t>2023-12</t>
        </is>
      </c>
      <c r="E1013" s="65" t="inlineStr">
        <is>
          <t>2023-2024</t>
        </is>
      </c>
      <c r="F1013" s="67" t="n">
        <v>1</v>
      </c>
      <c r="G1013" s="65" t="inlineStr">
        <is>
          <t>Email</t>
        </is>
      </c>
      <c r="H1013" s="65" t="inlineStr">
        <is>
          <t>Toulouse</t>
        </is>
      </c>
      <c r="I1013" s="65" t="inlineStr">
        <is>
          <t>Nadia Cherif</t>
        </is>
      </c>
      <c r="J1013" s="65" t="inlineStr">
        <is>
          <t>Sans réponse</t>
        </is>
      </c>
      <c r="K1013" s="70" t="n">
        <v>4.4</v>
      </c>
    </row>
    <row r="1014">
      <c r="A1014" s="65" t="inlineStr">
        <is>
          <t>REL-01013</t>
        </is>
      </c>
      <c r="B1014" s="65" t="inlineStr">
        <is>
          <t>DEV-00770</t>
        </is>
      </c>
      <c r="C1014" s="66" t="n">
        <v>45275</v>
      </c>
      <c r="D1014" s="65" t="inlineStr">
        <is>
          <t>2023-12</t>
        </is>
      </c>
      <c r="E1014" s="65" t="inlineStr">
        <is>
          <t>2023-2024</t>
        </is>
      </c>
      <c r="F1014" s="67" t="n">
        <v>1</v>
      </c>
      <c r="G1014" s="65" t="inlineStr">
        <is>
          <t>Email</t>
        </is>
      </c>
      <c r="H1014" s="65" t="inlineStr">
        <is>
          <t>Toulouse</t>
        </is>
      </c>
      <c r="I1014" s="65" t="inlineStr">
        <is>
          <t>Nadia Cherif</t>
        </is>
      </c>
      <c r="J1014" s="65" t="inlineStr">
        <is>
          <t>Accord obtenu</t>
        </is>
      </c>
      <c r="K1014" s="70" t="n">
        <v>4.3</v>
      </c>
    </row>
    <row r="1015">
      <c r="A1015" s="65" t="inlineStr">
        <is>
          <t>REL-01014</t>
        </is>
      </c>
      <c r="B1015" s="65" t="inlineStr">
        <is>
          <t>DEV-00771</t>
        </is>
      </c>
      <c r="C1015" s="66" t="n">
        <v>45279</v>
      </c>
      <c r="D1015" s="65" t="inlineStr">
        <is>
          <t>2023-12</t>
        </is>
      </c>
      <c r="E1015" s="65" t="inlineStr">
        <is>
          <t>2023-2024</t>
        </is>
      </c>
      <c r="F1015" s="67" t="n">
        <v>1</v>
      </c>
      <c r="G1015" s="65" t="inlineStr">
        <is>
          <t>SMS</t>
        </is>
      </c>
      <c r="H1015" s="65" t="inlineStr">
        <is>
          <t>Bordeaux</t>
        </is>
      </c>
      <c r="I1015" s="65" t="inlineStr">
        <is>
          <t>Karim Belkacem</t>
        </is>
      </c>
      <c r="J1015" s="65" t="inlineStr">
        <is>
          <t>Refus signifié</t>
        </is>
      </c>
      <c r="K1015" s="70" t="n">
        <v>2.7</v>
      </c>
    </row>
    <row r="1016">
      <c r="A1016" s="65" t="inlineStr">
        <is>
          <t>REL-01015</t>
        </is>
      </c>
      <c r="B1016" s="65" t="inlineStr">
        <is>
          <t>DEV-00773</t>
        </is>
      </c>
      <c r="C1016" s="66" t="n">
        <v>45284</v>
      </c>
      <c r="D1016" s="65" t="inlineStr">
        <is>
          <t>2023-12</t>
        </is>
      </c>
      <c r="E1016" s="65" t="inlineStr">
        <is>
          <t>2023-2024</t>
        </is>
      </c>
      <c r="F1016" s="67" t="n">
        <v>1</v>
      </c>
      <c r="G1016" s="65" t="inlineStr">
        <is>
          <t>Email</t>
        </is>
      </c>
      <c r="H1016" s="65" t="inlineStr">
        <is>
          <t>Bordeaux</t>
        </is>
      </c>
      <c r="I1016" s="65" t="inlineStr">
        <is>
          <t>Sophie Marchand</t>
        </is>
      </c>
      <c r="J1016" s="65" t="inlineStr">
        <is>
          <t>Sans réponse</t>
        </is>
      </c>
      <c r="K1016" s="70" t="n">
        <v>4.1</v>
      </c>
    </row>
    <row r="1017">
      <c r="A1017" s="65" t="inlineStr">
        <is>
          <t>REL-01016</t>
        </is>
      </c>
      <c r="B1017" s="65" t="inlineStr">
        <is>
          <t>DEV-00774</t>
        </is>
      </c>
      <c r="C1017" s="66" t="n">
        <v>45280</v>
      </c>
      <c r="D1017" s="65" t="inlineStr">
        <is>
          <t>2023-12</t>
        </is>
      </c>
      <c r="E1017" s="65" t="inlineStr">
        <is>
          <t>2023-2024</t>
        </is>
      </c>
      <c r="F1017" s="67" t="n">
        <v>1</v>
      </c>
      <c r="G1017" s="65" t="inlineStr">
        <is>
          <t>Téléphone</t>
        </is>
      </c>
      <c r="H1017" s="65" t="inlineStr">
        <is>
          <t>Toulouse</t>
        </is>
      </c>
      <c r="I1017" s="65" t="inlineStr">
        <is>
          <t>Nadia Cherif</t>
        </is>
      </c>
      <c r="J1017" s="65" t="inlineStr">
        <is>
          <t>Sans réponse</t>
        </is>
      </c>
      <c r="K1017" s="70" t="n">
        <v>4.7</v>
      </c>
    </row>
    <row r="1018">
      <c r="A1018" s="65" t="inlineStr">
        <is>
          <t>REL-01017</t>
        </is>
      </c>
      <c r="B1018" s="65" t="inlineStr">
        <is>
          <t>DEV-00774</t>
        </is>
      </c>
      <c r="C1018" s="66" t="n">
        <v>45286</v>
      </c>
      <c r="D1018" s="65" t="inlineStr">
        <is>
          <t>2023-12</t>
        </is>
      </c>
      <c r="E1018" s="65" t="inlineStr">
        <is>
          <t>2023-2024</t>
        </is>
      </c>
      <c r="F1018" s="67" t="n">
        <v>2</v>
      </c>
      <c r="G1018" s="65" t="inlineStr">
        <is>
          <t>Email</t>
        </is>
      </c>
      <c r="H1018" s="65" t="inlineStr">
        <is>
          <t>Toulouse</t>
        </is>
      </c>
      <c r="I1018" s="65" t="inlineStr">
        <is>
          <t>Nadia Cherif</t>
        </is>
      </c>
      <c r="J1018" s="65" t="inlineStr">
        <is>
          <t>Rappel demandé</t>
        </is>
      </c>
      <c r="K1018" s="70" t="n">
        <v>3.3</v>
      </c>
    </row>
    <row r="1019">
      <c r="A1019" s="65" t="inlineStr">
        <is>
          <t>REL-01018</t>
        </is>
      </c>
      <c r="B1019" s="65" t="inlineStr">
        <is>
          <t>DEV-00774</t>
        </is>
      </c>
      <c r="C1019" s="66" t="n">
        <v>45298</v>
      </c>
      <c r="D1019" s="65" t="inlineStr">
        <is>
          <t>2024-01</t>
        </is>
      </c>
      <c r="E1019" s="65" t="inlineStr">
        <is>
          <t>2023-2024</t>
        </is>
      </c>
      <c r="F1019" s="67" t="n">
        <v>3</v>
      </c>
      <c r="G1019" s="65" t="inlineStr">
        <is>
          <t>Téléphone</t>
        </is>
      </c>
      <c r="H1019" s="65" t="inlineStr">
        <is>
          <t>Toulouse</t>
        </is>
      </c>
      <c r="I1019" s="65" t="inlineStr">
        <is>
          <t>Nadia Cherif</t>
        </is>
      </c>
      <c r="J1019" s="65" t="inlineStr">
        <is>
          <t>Accord obtenu</t>
        </is>
      </c>
      <c r="K1019" s="70" t="n">
        <v>8.300000000000001</v>
      </c>
    </row>
    <row r="1020">
      <c r="A1020" s="65" t="inlineStr">
        <is>
          <t>REL-01019</t>
        </is>
      </c>
      <c r="B1020" s="65" t="inlineStr">
        <is>
          <t>DEV-00775</t>
        </is>
      </c>
      <c r="C1020" s="66" t="n">
        <v>45283</v>
      </c>
      <c r="D1020" s="65" t="inlineStr">
        <is>
          <t>2023-12</t>
        </is>
      </c>
      <c r="E1020" s="65" t="inlineStr">
        <is>
          <t>2023-2024</t>
        </is>
      </c>
      <c r="F1020" s="67" t="n">
        <v>1</v>
      </c>
      <c r="G1020" s="65" t="inlineStr">
        <is>
          <t>Téléphone</t>
        </is>
      </c>
      <c r="H1020" s="65" t="inlineStr">
        <is>
          <t>Toulouse</t>
        </is>
      </c>
      <c r="I1020" s="65" t="inlineStr">
        <is>
          <t>Julien Fabre</t>
        </is>
      </c>
      <c r="J1020" s="65" t="inlineStr">
        <is>
          <t>Injoignable</t>
        </is>
      </c>
      <c r="K1020" s="70" t="n">
        <v>4.2</v>
      </c>
    </row>
    <row r="1021">
      <c r="A1021" s="65" t="inlineStr">
        <is>
          <t>REL-01020</t>
        </is>
      </c>
      <c r="B1021" s="65" t="inlineStr">
        <is>
          <t>DEV-00775</t>
        </is>
      </c>
      <c r="C1021" s="66" t="n">
        <v>45292</v>
      </c>
      <c r="D1021" s="65" t="inlineStr">
        <is>
          <t>2024-01</t>
        </is>
      </c>
      <c r="E1021" s="65" t="inlineStr">
        <is>
          <t>2023-2024</t>
        </is>
      </c>
      <c r="F1021" s="67" t="n">
        <v>2</v>
      </c>
      <c r="G1021" s="65" t="inlineStr">
        <is>
          <t>SMS</t>
        </is>
      </c>
      <c r="H1021" s="65" t="inlineStr">
        <is>
          <t>Toulouse</t>
        </is>
      </c>
      <c r="I1021" s="65" t="inlineStr">
        <is>
          <t>Julien Fabre</t>
        </is>
      </c>
      <c r="J1021" s="65" t="inlineStr">
        <is>
          <t>Sans réponse</t>
        </is>
      </c>
      <c r="K1021" s="70" t="n">
        <v>4.7</v>
      </c>
    </row>
    <row r="1022">
      <c r="A1022" s="65" t="inlineStr">
        <is>
          <t>REL-01021</t>
        </is>
      </c>
      <c r="B1022" s="65" t="inlineStr">
        <is>
          <t>DEV-00775</t>
        </is>
      </c>
      <c r="C1022" s="66" t="n">
        <v>45298</v>
      </c>
      <c r="D1022" s="65" t="inlineStr">
        <is>
          <t>2024-01</t>
        </is>
      </c>
      <c r="E1022" s="65" t="inlineStr">
        <is>
          <t>2023-2024</t>
        </is>
      </c>
      <c r="F1022" s="67" t="n">
        <v>3</v>
      </c>
      <c r="G1022" s="65" t="inlineStr">
        <is>
          <t>Téléphone</t>
        </is>
      </c>
      <c r="H1022" s="65" t="inlineStr">
        <is>
          <t>Toulouse</t>
        </is>
      </c>
      <c r="I1022" s="65" t="inlineStr">
        <is>
          <t>Julien Fabre</t>
        </is>
      </c>
      <c r="J1022" s="65" t="inlineStr">
        <is>
          <t>Négociation en cours</t>
        </is>
      </c>
      <c r="K1022" s="70" t="n">
        <v>12</v>
      </c>
    </row>
    <row r="1023">
      <c r="A1023" s="65" t="inlineStr">
        <is>
          <t>REL-01022</t>
        </is>
      </c>
      <c r="B1023" s="65" t="inlineStr">
        <is>
          <t>DEV-00776</t>
        </is>
      </c>
      <c r="C1023" s="66" t="n">
        <v>45283</v>
      </c>
      <c r="D1023" s="65" t="inlineStr">
        <is>
          <t>2023-12</t>
        </is>
      </c>
      <c r="E1023" s="65" t="inlineStr">
        <is>
          <t>2023-2024</t>
        </is>
      </c>
      <c r="F1023" s="67" t="n">
        <v>1</v>
      </c>
      <c r="G1023" s="65" t="inlineStr">
        <is>
          <t>SMS</t>
        </is>
      </c>
      <c r="H1023" s="65" t="inlineStr">
        <is>
          <t>Bordeaux</t>
        </is>
      </c>
      <c r="I1023" s="65" t="inlineStr">
        <is>
          <t>Sophie Marchand</t>
        </is>
      </c>
      <c r="J1023" s="65" t="inlineStr">
        <is>
          <t>Négociation en cours</t>
        </is>
      </c>
      <c r="K1023" s="70" t="n">
        <v>2.4</v>
      </c>
    </row>
    <row r="1024">
      <c r="A1024" s="65" t="inlineStr">
        <is>
          <t>REL-01023</t>
        </is>
      </c>
      <c r="B1024" s="65" t="inlineStr">
        <is>
          <t>DEV-00776</t>
        </is>
      </c>
      <c r="C1024" s="66" t="n">
        <v>45288</v>
      </c>
      <c r="D1024" s="65" t="inlineStr">
        <is>
          <t>2023-12</t>
        </is>
      </c>
      <c r="E1024" s="65" t="inlineStr">
        <is>
          <t>2023-2024</t>
        </is>
      </c>
      <c r="F1024" s="67" t="n">
        <v>2</v>
      </c>
      <c r="G1024" s="65" t="inlineStr">
        <is>
          <t>Email</t>
        </is>
      </c>
      <c r="H1024" s="65" t="inlineStr">
        <is>
          <t>Bordeaux</t>
        </is>
      </c>
      <c r="I1024" s="65" t="inlineStr">
        <is>
          <t>Sophie Marchand</t>
        </is>
      </c>
      <c r="J1024" s="65" t="inlineStr">
        <is>
          <t>Accord obtenu</t>
        </is>
      </c>
      <c r="K1024" s="70" t="n">
        <v>3.6</v>
      </c>
    </row>
    <row r="1025">
      <c r="A1025" s="65" t="inlineStr">
        <is>
          <t>REL-01024</t>
        </is>
      </c>
      <c r="B1025" s="65" t="inlineStr">
        <is>
          <t>DEV-00778</t>
        </is>
      </c>
      <c r="C1025" s="66" t="n">
        <v>45289</v>
      </c>
      <c r="D1025" s="65" t="inlineStr">
        <is>
          <t>2023-12</t>
        </is>
      </c>
      <c r="E1025" s="65" t="inlineStr">
        <is>
          <t>2023-2024</t>
        </is>
      </c>
      <c r="F1025" s="67" t="n">
        <v>1</v>
      </c>
      <c r="G1025" s="65" t="inlineStr">
        <is>
          <t>Email</t>
        </is>
      </c>
      <c r="H1025" s="65" t="inlineStr">
        <is>
          <t>Bordeaux</t>
        </is>
      </c>
      <c r="I1025" s="65" t="inlineStr">
        <is>
          <t>Sophie Marchand</t>
        </is>
      </c>
      <c r="J1025" s="65" t="inlineStr">
        <is>
          <t>Accord obtenu</t>
        </is>
      </c>
      <c r="K1025" s="70" t="n">
        <v>1.8</v>
      </c>
    </row>
    <row r="1026">
      <c r="A1026" s="65" t="inlineStr">
        <is>
          <t>REL-01025</t>
        </is>
      </c>
      <c r="B1026" s="65" t="inlineStr">
        <is>
          <t>DEV-00779</t>
        </is>
      </c>
      <c r="C1026" s="66" t="n">
        <v>45284</v>
      </c>
      <c r="D1026" s="65" t="inlineStr">
        <is>
          <t>2023-12</t>
        </is>
      </c>
      <c r="E1026" s="65" t="inlineStr">
        <is>
          <t>2023-2024</t>
        </is>
      </c>
      <c r="F1026" s="67" t="n">
        <v>1</v>
      </c>
      <c r="G1026" s="65" t="inlineStr">
        <is>
          <t>Email</t>
        </is>
      </c>
      <c r="H1026" s="65" t="inlineStr">
        <is>
          <t>Bordeaux</t>
        </is>
      </c>
      <c r="I1026" s="65" t="inlineStr">
        <is>
          <t>Sophie Marchand</t>
        </is>
      </c>
      <c r="J1026" s="65" t="inlineStr">
        <is>
          <t>Rappel demandé</t>
        </is>
      </c>
      <c r="K1026" s="70" t="n">
        <v>2</v>
      </c>
    </row>
    <row r="1027">
      <c r="A1027" s="65" t="inlineStr">
        <is>
          <t>REL-01026</t>
        </is>
      </c>
      <c r="B1027" s="65" t="inlineStr">
        <is>
          <t>DEV-00779</t>
        </is>
      </c>
      <c r="C1027" s="66" t="n">
        <v>45291</v>
      </c>
      <c r="D1027" s="65" t="inlineStr">
        <is>
          <t>2023-12</t>
        </is>
      </c>
      <c r="E1027" s="65" t="inlineStr">
        <is>
          <t>2023-2024</t>
        </is>
      </c>
      <c r="F1027" s="67" t="n">
        <v>2</v>
      </c>
      <c r="G1027" s="65" t="inlineStr">
        <is>
          <t>Téléphone</t>
        </is>
      </c>
      <c r="H1027" s="65" t="inlineStr">
        <is>
          <t>Bordeaux</t>
        </is>
      </c>
      <c r="I1027" s="65" t="inlineStr">
        <is>
          <t>Sophie Marchand</t>
        </is>
      </c>
      <c r="J1027" s="65" t="inlineStr">
        <is>
          <t>Accord obtenu</t>
        </is>
      </c>
      <c r="K1027" s="70" t="n">
        <v>2.7</v>
      </c>
    </row>
    <row r="1028">
      <c r="A1028" s="65" t="inlineStr">
        <is>
          <t>REL-01027</t>
        </is>
      </c>
      <c r="B1028" s="65" t="inlineStr">
        <is>
          <t>DEV-00780</t>
        </is>
      </c>
      <c r="C1028" s="66" t="n">
        <v>45279</v>
      </c>
      <c r="D1028" s="65" t="inlineStr">
        <is>
          <t>2023-12</t>
        </is>
      </c>
      <c r="E1028" s="65" t="inlineStr">
        <is>
          <t>2023-2024</t>
        </is>
      </c>
      <c r="F1028" s="67" t="n">
        <v>1</v>
      </c>
      <c r="G1028" s="65" t="inlineStr">
        <is>
          <t>Email</t>
        </is>
      </c>
      <c r="H1028" s="65" t="inlineStr">
        <is>
          <t>Bordeaux</t>
        </is>
      </c>
      <c r="I1028" s="65" t="inlineStr">
        <is>
          <t>Karim Belkacem</t>
        </is>
      </c>
      <c r="J1028" s="65" t="inlineStr">
        <is>
          <t>Sans réponse</t>
        </is>
      </c>
      <c r="K1028" s="70" t="n">
        <v>4.2</v>
      </c>
    </row>
    <row r="1029">
      <c r="A1029" s="65" t="inlineStr">
        <is>
          <t>REL-01028</t>
        </is>
      </c>
      <c r="B1029" s="65" t="inlineStr">
        <is>
          <t>DEV-00780</t>
        </is>
      </c>
      <c r="C1029" s="66" t="n">
        <v>45291</v>
      </c>
      <c r="D1029" s="65" t="inlineStr">
        <is>
          <t>2023-12</t>
        </is>
      </c>
      <c r="E1029" s="65" t="inlineStr">
        <is>
          <t>2023-2024</t>
        </is>
      </c>
      <c r="F1029" s="67" t="n">
        <v>2</v>
      </c>
      <c r="G1029" s="65" t="inlineStr">
        <is>
          <t>Email</t>
        </is>
      </c>
      <c r="H1029" s="65" t="inlineStr">
        <is>
          <t>Bordeaux</t>
        </is>
      </c>
      <c r="I1029" s="65" t="inlineStr">
        <is>
          <t>Karim Belkacem</t>
        </is>
      </c>
      <c r="J1029" s="65" t="inlineStr">
        <is>
          <t>Injoignable</t>
        </is>
      </c>
      <c r="K1029" s="70" t="n">
        <v>4.7</v>
      </c>
    </row>
    <row r="1030">
      <c r="A1030" s="65" t="inlineStr">
        <is>
          <t>REL-01029</t>
        </is>
      </c>
      <c r="B1030" s="65" t="inlineStr">
        <is>
          <t>DEV-00780</t>
        </is>
      </c>
      <c r="C1030" s="66" t="n">
        <v>45298</v>
      </c>
      <c r="D1030" s="65" t="inlineStr">
        <is>
          <t>2024-01</t>
        </is>
      </c>
      <c r="E1030" s="65" t="inlineStr">
        <is>
          <t>2023-2024</t>
        </is>
      </c>
      <c r="F1030" s="67" t="n">
        <v>3</v>
      </c>
      <c r="G1030" s="65" t="inlineStr">
        <is>
          <t>Téléphone</t>
        </is>
      </c>
      <c r="H1030" s="65" t="inlineStr">
        <is>
          <t>Bordeaux</t>
        </is>
      </c>
      <c r="I1030" s="65" t="inlineStr">
        <is>
          <t>Karim Belkacem</t>
        </is>
      </c>
      <c r="J1030" s="65" t="inlineStr">
        <is>
          <t>Accord obtenu</t>
        </is>
      </c>
      <c r="K1030" s="70" t="n">
        <v>6.2</v>
      </c>
    </row>
    <row r="1031">
      <c r="A1031" s="65" t="inlineStr">
        <is>
          <t>REL-01030</t>
        </is>
      </c>
      <c r="B1031" s="65" t="inlineStr">
        <is>
          <t>DEV-00781</t>
        </is>
      </c>
      <c r="C1031" s="66" t="n">
        <v>45286</v>
      </c>
      <c r="D1031" s="65" t="inlineStr">
        <is>
          <t>2023-12</t>
        </is>
      </c>
      <c r="E1031" s="65" t="inlineStr">
        <is>
          <t>2023-2024</t>
        </is>
      </c>
      <c r="F1031" s="67" t="n">
        <v>1</v>
      </c>
      <c r="G1031" s="65" t="inlineStr">
        <is>
          <t>Email</t>
        </is>
      </c>
      <c r="H1031" s="65" t="inlineStr">
        <is>
          <t>Toulouse</t>
        </is>
      </c>
      <c r="I1031" s="65" t="inlineStr">
        <is>
          <t>Nadia Cherif</t>
        </is>
      </c>
      <c r="J1031" s="65" t="inlineStr">
        <is>
          <t>Sans réponse</t>
        </is>
      </c>
      <c r="K1031" s="70" t="n">
        <v>2.8</v>
      </c>
    </row>
    <row r="1032">
      <c r="A1032" s="65" t="inlineStr">
        <is>
          <t>REL-01031</t>
        </is>
      </c>
      <c r="B1032" s="65" t="inlineStr">
        <is>
          <t>DEV-00781</t>
        </is>
      </c>
      <c r="C1032" s="66" t="n">
        <v>45295</v>
      </c>
      <c r="D1032" s="65" t="inlineStr">
        <is>
          <t>2024-01</t>
        </is>
      </c>
      <c r="E1032" s="65" t="inlineStr">
        <is>
          <t>2023-2024</t>
        </is>
      </c>
      <c r="F1032" s="67" t="n">
        <v>2</v>
      </c>
      <c r="G1032" s="65" t="inlineStr">
        <is>
          <t>Email</t>
        </is>
      </c>
      <c r="H1032" s="65" t="inlineStr">
        <is>
          <t>Toulouse</t>
        </is>
      </c>
      <c r="I1032" s="65" t="inlineStr">
        <is>
          <t>Nadia Cherif</t>
        </is>
      </c>
      <c r="J1032" s="65" t="inlineStr">
        <is>
          <t>Injoignable</t>
        </is>
      </c>
      <c r="K1032" s="70" t="n">
        <v>2.2</v>
      </c>
    </row>
    <row r="1033">
      <c r="A1033" s="65" t="inlineStr">
        <is>
          <t>REL-01032</t>
        </is>
      </c>
      <c r="B1033" s="65" t="inlineStr">
        <is>
          <t>DEV-00781</t>
        </is>
      </c>
      <c r="C1033" s="66" t="n">
        <v>45303</v>
      </c>
      <c r="D1033" s="65" t="inlineStr">
        <is>
          <t>2024-01</t>
        </is>
      </c>
      <c r="E1033" s="65" t="inlineStr">
        <is>
          <t>2023-2024</t>
        </is>
      </c>
      <c r="F1033" s="67" t="n">
        <v>3</v>
      </c>
      <c r="G1033" s="65" t="inlineStr">
        <is>
          <t>Téléphone</t>
        </is>
      </c>
      <c r="H1033" s="65" t="inlineStr">
        <is>
          <t>Toulouse</t>
        </is>
      </c>
      <c r="I1033" s="65" t="inlineStr">
        <is>
          <t>Nadia Cherif</t>
        </is>
      </c>
      <c r="J1033" s="65" t="inlineStr">
        <is>
          <t>Injoignable</t>
        </is>
      </c>
      <c r="K1033" s="70" t="n">
        <v>2.8</v>
      </c>
    </row>
    <row r="1034">
      <c r="A1034" s="65" t="inlineStr">
        <is>
          <t>REL-01033</t>
        </is>
      </c>
      <c r="B1034" s="65" t="inlineStr">
        <is>
          <t>DEV-00781</t>
        </is>
      </c>
      <c r="C1034" s="66" t="n">
        <v>45309</v>
      </c>
      <c r="D1034" s="65" t="inlineStr">
        <is>
          <t>2024-01</t>
        </is>
      </c>
      <c r="E1034" s="65" t="inlineStr">
        <is>
          <t>2023-2024</t>
        </is>
      </c>
      <c r="F1034" s="67" t="n">
        <v>4</v>
      </c>
      <c r="G1034" s="65" t="inlineStr">
        <is>
          <t>Email</t>
        </is>
      </c>
      <c r="H1034" s="65" t="inlineStr">
        <is>
          <t>Toulouse</t>
        </is>
      </c>
      <c r="I1034" s="65" t="inlineStr">
        <is>
          <t>Nadia Cherif</t>
        </is>
      </c>
      <c r="J1034" s="65" t="inlineStr">
        <is>
          <t>Sans réponse</t>
        </is>
      </c>
      <c r="K1034" s="70" t="n">
        <v>2.9</v>
      </c>
    </row>
    <row r="1035">
      <c r="A1035" s="65" t="inlineStr">
        <is>
          <t>REL-01034</t>
        </is>
      </c>
      <c r="B1035" s="65" t="inlineStr">
        <is>
          <t>DEV-00782</t>
        </is>
      </c>
      <c r="C1035" s="66" t="n">
        <v>45284</v>
      </c>
      <c r="D1035" s="65" t="inlineStr">
        <is>
          <t>2023-12</t>
        </is>
      </c>
      <c r="E1035" s="65" t="inlineStr">
        <is>
          <t>2023-2024</t>
        </is>
      </c>
      <c r="F1035" s="67" t="n">
        <v>1</v>
      </c>
      <c r="G1035" s="65" t="inlineStr">
        <is>
          <t>Email</t>
        </is>
      </c>
      <c r="H1035" s="65" t="inlineStr">
        <is>
          <t>Bordeaux</t>
        </is>
      </c>
      <c r="I1035" s="65" t="inlineStr">
        <is>
          <t>Karim Belkacem</t>
        </is>
      </c>
      <c r="J1035" s="65" t="inlineStr">
        <is>
          <t>Injoignable</t>
        </is>
      </c>
      <c r="K1035" s="70" t="n">
        <v>1.9</v>
      </c>
    </row>
    <row r="1036">
      <c r="A1036" s="65" t="inlineStr">
        <is>
          <t>REL-01035</t>
        </is>
      </c>
      <c r="B1036" s="65" t="inlineStr">
        <is>
          <t>DEV-00785</t>
        </is>
      </c>
      <c r="C1036" s="66" t="n">
        <v>45287</v>
      </c>
      <c r="D1036" s="65" t="inlineStr">
        <is>
          <t>2023-12</t>
        </is>
      </c>
      <c r="E1036" s="65" t="inlineStr">
        <is>
          <t>2023-2024</t>
        </is>
      </c>
      <c r="F1036" s="67" t="n">
        <v>1</v>
      </c>
      <c r="G1036" s="65" t="inlineStr">
        <is>
          <t>Email</t>
        </is>
      </c>
      <c r="H1036" s="65" t="inlineStr">
        <is>
          <t>Toulouse</t>
        </is>
      </c>
      <c r="I1036" s="65" t="inlineStr">
        <is>
          <t>Julien Fabre</t>
        </is>
      </c>
      <c r="J1036" s="65" t="inlineStr">
        <is>
          <t>Rappel demandé</t>
        </is>
      </c>
      <c r="K1036" s="70" t="n">
        <v>2.3</v>
      </c>
    </row>
    <row r="1037">
      <c r="A1037" s="65" t="inlineStr">
        <is>
          <t>REL-01036</t>
        </is>
      </c>
      <c r="B1037" s="65" t="inlineStr">
        <is>
          <t>DEV-00785</t>
        </is>
      </c>
      <c r="C1037" s="66" t="n">
        <v>45293</v>
      </c>
      <c r="D1037" s="65" t="inlineStr">
        <is>
          <t>2024-01</t>
        </is>
      </c>
      <c r="E1037" s="65" t="inlineStr">
        <is>
          <t>2023-2024</t>
        </is>
      </c>
      <c r="F1037" s="67" t="n">
        <v>2</v>
      </c>
      <c r="G1037" s="65" t="inlineStr">
        <is>
          <t>Email</t>
        </is>
      </c>
      <c r="H1037" s="65" t="inlineStr">
        <is>
          <t>Toulouse</t>
        </is>
      </c>
      <c r="I1037" s="65" t="inlineStr">
        <is>
          <t>Julien Fabre</t>
        </is>
      </c>
      <c r="J1037" s="65" t="inlineStr">
        <is>
          <t>Accord obtenu</t>
        </is>
      </c>
      <c r="K1037" s="70" t="n">
        <v>4.4</v>
      </c>
    </row>
    <row r="1038">
      <c r="A1038" s="65" t="inlineStr">
        <is>
          <t>REL-01037</t>
        </is>
      </c>
      <c r="B1038" s="65" t="inlineStr">
        <is>
          <t>DEV-00786</t>
        </is>
      </c>
      <c r="C1038" s="66" t="n">
        <v>45292</v>
      </c>
      <c r="D1038" s="65" t="inlineStr">
        <is>
          <t>2024-01</t>
        </is>
      </c>
      <c r="E1038" s="65" t="inlineStr">
        <is>
          <t>2023-2024</t>
        </is>
      </c>
      <c r="F1038" s="67" t="n">
        <v>1</v>
      </c>
      <c r="G1038" s="65" t="inlineStr">
        <is>
          <t>Email</t>
        </is>
      </c>
      <c r="H1038" s="65" t="inlineStr">
        <is>
          <t>Bordeaux</t>
        </is>
      </c>
      <c r="I1038" s="65" t="inlineStr">
        <is>
          <t>Sophie Marchand</t>
        </is>
      </c>
      <c r="J1038" s="65" t="inlineStr">
        <is>
          <t>Négociation en cours</t>
        </is>
      </c>
      <c r="K1038" s="70" t="n">
        <v>1.3</v>
      </c>
    </row>
    <row r="1039">
      <c r="A1039" s="65" t="inlineStr">
        <is>
          <t>REL-01038</t>
        </is>
      </c>
      <c r="B1039" s="65" t="inlineStr">
        <is>
          <t>DEV-00786</t>
        </is>
      </c>
      <c r="C1039" s="66" t="n">
        <v>45306</v>
      </c>
      <c r="D1039" s="65" t="inlineStr">
        <is>
          <t>2024-01</t>
        </is>
      </c>
      <c r="E1039" s="65" t="inlineStr">
        <is>
          <t>2023-2024</t>
        </is>
      </c>
      <c r="F1039" s="67" t="n">
        <v>2</v>
      </c>
      <c r="G1039" s="65" t="inlineStr">
        <is>
          <t>Téléphone</t>
        </is>
      </c>
      <c r="H1039" s="65" t="inlineStr">
        <is>
          <t>Bordeaux</t>
        </is>
      </c>
      <c r="I1039" s="65" t="inlineStr">
        <is>
          <t>Sophie Marchand</t>
        </is>
      </c>
      <c r="J1039" s="65" t="inlineStr">
        <is>
          <t>Sans réponse</t>
        </is>
      </c>
      <c r="K1039" s="70" t="n">
        <v>7.7</v>
      </c>
    </row>
    <row r="1040">
      <c r="A1040" s="65" t="inlineStr">
        <is>
          <t>REL-01039</t>
        </is>
      </c>
      <c r="B1040" s="65" t="inlineStr">
        <is>
          <t>DEV-00787</t>
        </is>
      </c>
      <c r="C1040" s="66" t="n">
        <v>45287</v>
      </c>
      <c r="D1040" s="65" t="inlineStr">
        <is>
          <t>2023-12</t>
        </is>
      </c>
      <c r="E1040" s="65" t="inlineStr">
        <is>
          <t>2023-2024</t>
        </is>
      </c>
      <c r="F1040" s="67" t="n">
        <v>1</v>
      </c>
      <c r="G1040" s="65" t="inlineStr">
        <is>
          <t>Email</t>
        </is>
      </c>
      <c r="H1040" s="65" t="inlineStr">
        <is>
          <t>Toulouse</t>
        </is>
      </c>
      <c r="I1040" s="65" t="inlineStr">
        <is>
          <t>Nadia Cherif</t>
        </is>
      </c>
      <c r="J1040" s="65" t="inlineStr">
        <is>
          <t>Négociation en cours</t>
        </is>
      </c>
      <c r="K1040" s="70" t="n">
        <v>2.8</v>
      </c>
    </row>
    <row r="1041">
      <c r="A1041" s="65" t="inlineStr">
        <is>
          <t>REL-01040</t>
        </is>
      </c>
      <c r="B1041" s="65" t="inlineStr">
        <is>
          <t>DEV-00788</t>
        </is>
      </c>
      <c r="C1041" s="66" t="n">
        <v>45286</v>
      </c>
      <c r="D1041" s="65" t="inlineStr">
        <is>
          <t>2023-12</t>
        </is>
      </c>
      <c r="E1041" s="65" t="inlineStr">
        <is>
          <t>2023-2024</t>
        </is>
      </c>
      <c r="F1041" s="67" t="n">
        <v>1</v>
      </c>
      <c r="G1041" s="65" t="inlineStr">
        <is>
          <t>Email</t>
        </is>
      </c>
      <c r="H1041" s="65" t="inlineStr">
        <is>
          <t>Bordeaux</t>
        </is>
      </c>
      <c r="I1041" s="65" t="inlineStr">
        <is>
          <t>Sophie Marchand</t>
        </is>
      </c>
      <c r="J1041" s="65" t="inlineStr">
        <is>
          <t>Sans réponse</t>
        </is>
      </c>
      <c r="K1041" s="70" t="n">
        <v>4</v>
      </c>
    </row>
    <row r="1042">
      <c r="A1042" s="65" t="inlineStr">
        <is>
          <t>REL-01041</t>
        </is>
      </c>
      <c r="B1042" s="65" t="inlineStr">
        <is>
          <t>DEV-00789</t>
        </is>
      </c>
      <c r="C1042" s="66" t="n">
        <v>45283</v>
      </c>
      <c r="D1042" s="65" t="inlineStr">
        <is>
          <t>2023-12</t>
        </is>
      </c>
      <c r="E1042" s="65" t="inlineStr">
        <is>
          <t>2023-2024</t>
        </is>
      </c>
      <c r="F1042" s="67" t="n">
        <v>1</v>
      </c>
      <c r="G1042" s="65" t="inlineStr">
        <is>
          <t>SMS</t>
        </is>
      </c>
      <c r="H1042" s="65" t="inlineStr">
        <is>
          <t>Bordeaux</t>
        </is>
      </c>
      <c r="I1042" s="65" t="inlineStr">
        <is>
          <t>Karim Belkacem</t>
        </is>
      </c>
      <c r="J1042" s="65" t="inlineStr">
        <is>
          <t>Injoignable</t>
        </is>
      </c>
      <c r="K1042" s="70" t="n">
        <v>2.2</v>
      </c>
    </row>
    <row r="1043">
      <c r="A1043" s="65" t="inlineStr">
        <is>
          <t>REL-01042</t>
        </is>
      </c>
      <c r="B1043" s="65" t="inlineStr">
        <is>
          <t>DEV-00789</t>
        </is>
      </c>
      <c r="C1043" s="66" t="n">
        <v>45296</v>
      </c>
      <c r="D1043" s="65" t="inlineStr">
        <is>
          <t>2024-01</t>
        </is>
      </c>
      <c r="E1043" s="65" t="inlineStr">
        <is>
          <t>2023-2024</t>
        </is>
      </c>
      <c r="F1043" s="67" t="n">
        <v>2</v>
      </c>
      <c r="G1043" s="65" t="inlineStr">
        <is>
          <t>Téléphone</t>
        </is>
      </c>
      <c r="H1043" s="65" t="inlineStr">
        <is>
          <t>Bordeaux</t>
        </is>
      </c>
      <c r="I1043" s="65" t="inlineStr">
        <is>
          <t>Karim Belkacem</t>
        </is>
      </c>
      <c r="J1043" s="65" t="inlineStr">
        <is>
          <t>Rappel demandé</t>
        </is>
      </c>
      <c r="K1043" s="70" t="n">
        <v>4.4</v>
      </c>
    </row>
    <row r="1044">
      <c r="A1044" s="65" t="inlineStr">
        <is>
          <t>REL-01043</t>
        </is>
      </c>
      <c r="B1044" s="65" t="inlineStr">
        <is>
          <t>DEV-00791</t>
        </is>
      </c>
      <c r="C1044" s="66" t="n">
        <v>45289</v>
      </c>
      <c r="D1044" s="65" t="inlineStr">
        <is>
          <t>2023-12</t>
        </is>
      </c>
      <c r="E1044" s="65" t="inlineStr">
        <is>
          <t>2023-2024</t>
        </is>
      </c>
      <c r="F1044" s="67" t="n">
        <v>1</v>
      </c>
      <c r="G1044" s="65" t="inlineStr">
        <is>
          <t>Téléphone</t>
        </is>
      </c>
      <c r="H1044" s="65" t="inlineStr">
        <is>
          <t>Bordeaux</t>
        </is>
      </c>
      <c r="I1044" s="65" t="inlineStr">
        <is>
          <t>Sophie Marchand</t>
        </is>
      </c>
      <c r="J1044" s="65" t="inlineStr">
        <is>
          <t>Sans réponse</t>
        </is>
      </c>
      <c r="K1044" s="70" t="n">
        <v>11.3</v>
      </c>
    </row>
    <row r="1045">
      <c r="A1045" s="65" t="inlineStr">
        <is>
          <t>REL-01044</t>
        </is>
      </c>
      <c r="B1045" s="65" t="inlineStr">
        <is>
          <t>DEV-00791</t>
        </is>
      </c>
      <c r="C1045" s="66" t="n">
        <v>45298</v>
      </c>
      <c r="D1045" s="65" t="inlineStr">
        <is>
          <t>2024-01</t>
        </is>
      </c>
      <c r="E1045" s="65" t="inlineStr">
        <is>
          <t>2023-2024</t>
        </is>
      </c>
      <c r="F1045" s="67" t="n">
        <v>2</v>
      </c>
      <c r="G1045" s="65" t="inlineStr">
        <is>
          <t>Téléphone</t>
        </is>
      </c>
      <c r="H1045" s="65" t="inlineStr">
        <is>
          <t>Bordeaux</t>
        </is>
      </c>
      <c r="I1045" s="65" t="inlineStr">
        <is>
          <t>Sophie Marchand</t>
        </is>
      </c>
      <c r="J1045" s="65" t="inlineStr">
        <is>
          <t>Sans réponse</t>
        </is>
      </c>
      <c r="K1045" s="70" t="n">
        <v>9.5</v>
      </c>
    </row>
    <row r="1046">
      <c r="A1046" s="65" t="inlineStr">
        <is>
          <t>REL-01045</t>
        </is>
      </c>
      <c r="B1046" s="65" t="inlineStr">
        <is>
          <t>DEV-00791</t>
        </is>
      </c>
      <c r="C1046" s="66" t="n">
        <v>45309</v>
      </c>
      <c r="D1046" s="65" t="inlineStr">
        <is>
          <t>2024-01</t>
        </is>
      </c>
      <c r="E1046" s="65" t="inlineStr">
        <is>
          <t>2023-2024</t>
        </is>
      </c>
      <c r="F1046" s="67" t="n">
        <v>3</v>
      </c>
      <c r="G1046" s="65" t="inlineStr">
        <is>
          <t>Téléphone</t>
        </is>
      </c>
      <c r="H1046" s="65" t="inlineStr">
        <is>
          <t>Bordeaux</t>
        </is>
      </c>
      <c r="I1046" s="65" t="inlineStr">
        <is>
          <t>Sophie Marchand</t>
        </is>
      </c>
      <c r="J1046" s="65" t="inlineStr">
        <is>
          <t>Accord obtenu</t>
        </is>
      </c>
      <c r="K1046" s="70" t="n">
        <v>11.4</v>
      </c>
    </row>
    <row r="1047">
      <c r="A1047" s="65" t="inlineStr">
        <is>
          <t>REL-01046</t>
        </is>
      </c>
      <c r="B1047" s="65" t="inlineStr">
        <is>
          <t>DEV-00792</t>
        </is>
      </c>
      <c r="C1047" s="66" t="n">
        <v>45293</v>
      </c>
      <c r="D1047" s="65" t="inlineStr">
        <is>
          <t>2024-01</t>
        </is>
      </c>
      <c r="E1047" s="65" t="inlineStr">
        <is>
          <t>2023-2024</t>
        </is>
      </c>
      <c r="F1047" s="67" t="n">
        <v>1</v>
      </c>
      <c r="G1047" s="65" t="inlineStr">
        <is>
          <t>Email</t>
        </is>
      </c>
      <c r="H1047" s="65" t="inlineStr">
        <is>
          <t>Toulouse</t>
        </is>
      </c>
      <c r="I1047" s="65" t="inlineStr">
        <is>
          <t>Julien Fabre</t>
        </is>
      </c>
      <c r="J1047" s="65" t="inlineStr">
        <is>
          <t>Refus signifié</t>
        </is>
      </c>
      <c r="K1047" s="70" t="n">
        <v>2.5</v>
      </c>
    </row>
    <row r="1048">
      <c r="A1048" s="65" t="inlineStr">
        <is>
          <t>REL-01047</t>
        </is>
      </c>
      <c r="B1048" s="65" t="inlineStr">
        <is>
          <t>DEV-00793</t>
        </is>
      </c>
      <c r="C1048" s="66" t="n">
        <v>45290</v>
      </c>
      <c r="D1048" s="65" t="inlineStr">
        <is>
          <t>2023-12</t>
        </is>
      </c>
      <c r="E1048" s="65" t="inlineStr">
        <is>
          <t>2023-2024</t>
        </is>
      </c>
      <c r="F1048" s="67" t="n">
        <v>1</v>
      </c>
      <c r="G1048" s="65" t="inlineStr">
        <is>
          <t>Téléphone</t>
        </is>
      </c>
      <c r="H1048" s="65" t="inlineStr">
        <is>
          <t>Bordeaux</t>
        </is>
      </c>
      <c r="I1048" s="65" t="inlineStr">
        <is>
          <t>Sophie Marchand</t>
        </is>
      </c>
      <c r="J1048" s="65" t="inlineStr">
        <is>
          <t>Sans réponse</t>
        </is>
      </c>
      <c r="K1048" s="70" t="n">
        <v>2.8</v>
      </c>
    </row>
    <row r="1049">
      <c r="A1049" s="65" t="inlineStr">
        <is>
          <t>REL-01048</t>
        </is>
      </c>
      <c r="B1049" s="65" t="inlineStr">
        <is>
          <t>DEV-00795</t>
        </is>
      </c>
      <c r="C1049" s="66" t="n">
        <v>45288</v>
      </c>
      <c r="D1049" s="65" t="inlineStr">
        <is>
          <t>2023-12</t>
        </is>
      </c>
      <c r="E1049" s="65" t="inlineStr">
        <is>
          <t>2023-2024</t>
        </is>
      </c>
      <c r="F1049" s="67" t="n">
        <v>1</v>
      </c>
      <c r="G1049" s="65" t="inlineStr">
        <is>
          <t>Email</t>
        </is>
      </c>
      <c r="H1049" s="65" t="inlineStr">
        <is>
          <t>Toulouse</t>
        </is>
      </c>
      <c r="I1049" s="65" t="inlineStr">
        <is>
          <t>Nadia Cherif</t>
        </is>
      </c>
      <c r="J1049" s="65" t="inlineStr">
        <is>
          <t>Accord obtenu</t>
        </is>
      </c>
      <c r="K1049" s="70" t="n">
        <v>1.5</v>
      </c>
    </row>
    <row r="1050">
      <c r="A1050" s="65" t="inlineStr">
        <is>
          <t>REL-01049</t>
        </is>
      </c>
      <c r="B1050" s="65" t="inlineStr">
        <is>
          <t>DEV-00796</t>
        </is>
      </c>
      <c r="C1050" s="66" t="n">
        <v>45293</v>
      </c>
      <c r="D1050" s="65" t="inlineStr">
        <is>
          <t>2024-01</t>
        </is>
      </c>
      <c r="E1050" s="65" t="inlineStr">
        <is>
          <t>2023-2024</t>
        </is>
      </c>
      <c r="F1050" s="67" t="n">
        <v>1</v>
      </c>
      <c r="G1050" s="65" t="inlineStr">
        <is>
          <t>Email</t>
        </is>
      </c>
      <c r="H1050" s="65" t="inlineStr">
        <is>
          <t>Bordeaux</t>
        </is>
      </c>
      <c r="I1050" s="65" t="inlineStr">
        <is>
          <t>Sophie Marchand</t>
        </is>
      </c>
      <c r="J1050" s="65" t="inlineStr">
        <is>
          <t>Sans réponse</t>
        </is>
      </c>
      <c r="K1050" s="70" t="n">
        <v>4.3</v>
      </c>
    </row>
    <row r="1051">
      <c r="A1051" s="65" t="inlineStr">
        <is>
          <t>REL-01050</t>
        </is>
      </c>
      <c r="B1051" s="65" t="inlineStr">
        <is>
          <t>DEV-00796</t>
        </is>
      </c>
      <c r="C1051" s="66" t="n">
        <v>45306</v>
      </c>
      <c r="D1051" s="65" t="inlineStr">
        <is>
          <t>2024-01</t>
        </is>
      </c>
      <c r="E1051" s="65" t="inlineStr">
        <is>
          <t>2023-2024</t>
        </is>
      </c>
      <c r="F1051" s="67" t="n">
        <v>2</v>
      </c>
      <c r="G1051" s="65" t="inlineStr">
        <is>
          <t>Email</t>
        </is>
      </c>
      <c r="H1051" s="65" t="inlineStr">
        <is>
          <t>Bordeaux</t>
        </is>
      </c>
      <c r="I1051" s="65" t="inlineStr">
        <is>
          <t>Sophie Marchand</t>
        </is>
      </c>
      <c r="J1051" s="65" t="inlineStr">
        <is>
          <t>Injoignable</t>
        </is>
      </c>
      <c r="K1051" s="70" t="n">
        <v>3</v>
      </c>
    </row>
    <row r="1052">
      <c r="A1052" s="65" t="inlineStr">
        <is>
          <t>REL-01051</t>
        </is>
      </c>
      <c r="B1052" s="65" t="inlineStr">
        <is>
          <t>DEV-00797</t>
        </is>
      </c>
      <c r="C1052" s="66" t="n">
        <v>45303</v>
      </c>
      <c r="D1052" s="65" t="inlineStr">
        <is>
          <t>2024-01</t>
        </is>
      </c>
      <c r="E1052" s="65" t="inlineStr">
        <is>
          <t>2023-2024</t>
        </is>
      </c>
      <c r="F1052" s="67" t="n">
        <v>1</v>
      </c>
      <c r="G1052" s="65" t="inlineStr">
        <is>
          <t>Téléphone</t>
        </is>
      </c>
      <c r="H1052" s="65" t="inlineStr">
        <is>
          <t>Toulouse</t>
        </is>
      </c>
      <c r="I1052" s="65" t="inlineStr">
        <is>
          <t>Julien Fabre</t>
        </is>
      </c>
      <c r="J1052" s="65" t="inlineStr">
        <is>
          <t>Accord obtenu</t>
        </is>
      </c>
      <c r="K1052" s="70" t="n">
        <v>12.9</v>
      </c>
    </row>
    <row r="1053">
      <c r="A1053" s="65" t="inlineStr">
        <is>
          <t>REL-01052</t>
        </is>
      </c>
      <c r="B1053" s="65" t="inlineStr">
        <is>
          <t>DEV-00798</t>
        </is>
      </c>
      <c r="C1053" s="66" t="n">
        <v>45298</v>
      </c>
      <c r="D1053" s="65" t="inlineStr">
        <is>
          <t>2024-01</t>
        </is>
      </c>
      <c r="E1053" s="65" t="inlineStr">
        <is>
          <t>2023-2024</t>
        </is>
      </c>
      <c r="F1053" s="67" t="n">
        <v>1</v>
      </c>
      <c r="G1053" s="65" t="inlineStr">
        <is>
          <t>Email</t>
        </is>
      </c>
      <c r="H1053" s="65" t="inlineStr">
        <is>
          <t>Bordeaux</t>
        </is>
      </c>
      <c r="I1053" s="65" t="inlineStr">
        <is>
          <t>Sophie Marchand</t>
        </is>
      </c>
      <c r="J1053" s="65" t="inlineStr">
        <is>
          <t>Rappel demandé</t>
        </is>
      </c>
      <c r="K1053" s="70" t="n">
        <v>2.6</v>
      </c>
    </row>
    <row r="1054">
      <c r="A1054" s="65" t="inlineStr">
        <is>
          <t>REL-01053</t>
        </is>
      </c>
      <c r="B1054" s="65" t="inlineStr">
        <is>
          <t>DEV-00800</t>
        </is>
      </c>
      <c r="C1054" s="66" t="n">
        <v>45290</v>
      </c>
      <c r="D1054" s="65" t="inlineStr">
        <is>
          <t>2023-12</t>
        </is>
      </c>
      <c r="E1054" s="65" t="inlineStr">
        <is>
          <t>2023-2024</t>
        </is>
      </c>
      <c r="F1054" s="67" t="n">
        <v>1</v>
      </c>
      <c r="G1054" s="65" t="inlineStr">
        <is>
          <t>Email</t>
        </is>
      </c>
      <c r="H1054" s="65" t="inlineStr">
        <is>
          <t>Toulouse</t>
        </is>
      </c>
      <c r="I1054" s="65" t="inlineStr">
        <is>
          <t>Nadia Cherif</t>
        </is>
      </c>
      <c r="J1054" s="65" t="inlineStr">
        <is>
          <t>Accord obtenu</t>
        </is>
      </c>
      <c r="K1054" s="70" t="n">
        <v>3.2</v>
      </c>
    </row>
    <row r="1055">
      <c r="A1055" s="65" t="inlineStr">
        <is>
          <t>REL-01054</t>
        </is>
      </c>
      <c r="B1055" s="65" t="inlineStr">
        <is>
          <t>DEV-00801</t>
        </is>
      </c>
      <c r="C1055" s="66" t="n">
        <v>45294</v>
      </c>
      <c r="D1055" s="65" t="inlineStr">
        <is>
          <t>2024-01</t>
        </is>
      </c>
      <c r="E1055" s="65" t="inlineStr">
        <is>
          <t>2023-2024</t>
        </is>
      </c>
      <c r="F1055" s="67" t="n">
        <v>1</v>
      </c>
      <c r="G1055" s="65" t="inlineStr">
        <is>
          <t>Email</t>
        </is>
      </c>
      <c r="H1055" s="65" t="inlineStr">
        <is>
          <t>Toulouse</t>
        </is>
      </c>
      <c r="I1055" s="65" t="inlineStr">
        <is>
          <t>Nadia Cherif</t>
        </is>
      </c>
      <c r="J1055" s="65" t="inlineStr">
        <is>
          <t>Sans réponse</t>
        </is>
      </c>
      <c r="K1055" s="70" t="n">
        <v>2.8</v>
      </c>
    </row>
    <row r="1056">
      <c r="A1056" s="65" t="inlineStr">
        <is>
          <t>REL-01055</t>
        </is>
      </c>
      <c r="B1056" s="65" t="inlineStr">
        <is>
          <t>DEV-00801</t>
        </is>
      </c>
      <c r="C1056" s="66" t="n">
        <v>45307</v>
      </c>
      <c r="D1056" s="65" t="inlineStr">
        <is>
          <t>2024-01</t>
        </is>
      </c>
      <c r="E1056" s="65" t="inlineStr">
        <is>
          <t>2023-2024</t>
        </is>
      </c>
      <c r="F1056" s="67" t="n">
        <v>2</v>
      </c>
      <c r="G1056" s="65" t="inlineStr">
        <is>
          <t>Téléphone</t>
        </is>
      </c>
      <c r="H1056" s="65" t="inlineStr">
        <is>
          <t>Toulouse</t>
        </is>
      </c>
      <c r="I1056" s="65" t="inlineStr">
        <is>
          <t>Nadia Cherif</t>
        </is>
      </c>
      <c r="J1056" s="65" t="inlineStr">
        <is>
          <t>Sans réponse</t>
        </is>
      </c>
      <c r="K1056" s="70" t="n">
        <v>2.7</v>
      </c>
    </row>
    <row r="1057">
      <c r="A1057" s="65" t="inlineStr">
        <is>
          <t>REL-01056</t>
        </is>
      </c>
      <c r="B1057" s="65" t="inlineStr">
        <is>
          <t>DEV-00802</t>
        </is>
      </c>
      <c r="C1057" s="66" t="n">
        <v>45295</v>
      </c>
      <c r="D1057" s="65" t="inlineStr">
        <is>
          <t>2024-01</t>
        </is>
      </c>
      <c r="E1057" s="65" t="inlineStr">
        <is>
          <t>2023-2024</t>
        </is>
      </c>
      <c r="F1057" s="67" t="n">
        <v>1</v>
      </c>
      <c r="G1057" s="65" t="inlineStr">
        <is>
          <t>SMS</t>
        </is>
      </c>
      <c r="H1057" s="65" t="inlineStr">
        <is>
          <t>Bordeaux</t>
        </is>
      </c>
      <c r="I1057" s="65" t="inlineStr">
        <is>
          <t>Karim Belkacem</t>
        </is>
      </c>
      <c r="J1057" s="65" t="inlineStr">
        <is>
          <t>Injoignable</t>
        </is>
      </c>
      <c r="K1057" s="70" t="n">
        <v>4.9</v>
      </c>
    </row>
    <row r="1058">
      <c r="A1058" s="65" t="inlineStr">
        <is>
          <t>REL-01057</t>
        </is>
      </c>
      <c r="B1058" s="65" t="inlineStr">
        <is>
          <t>DEV-00802</t>
        </is>
      </c>
      <c r="C1058" s="66" t="n">
        <v>45301</v>
      </c>
      <c r="D1058" s="65" t="inlineStr">
        <is>
          <t>2024-01</t>
        </is>
      </c>
      <c r="E1058" s="65" t="inlineStr">
        <is>
          <t>2023-2024</t>
        </is>
      </c>
      <c r="F1058" s="67" t="n">
        <v>2</v>
      </c>
      <c r="G1058" s="65" t="inlineStr">
        <is>
          <t>SMS</t>
        </is>
      </c>
      <c r="H1058" s="65" t="inlineStr">
        <is>
          <t>Bordeaux</t>
        </is>
      </c>
      <c r="I1058" s="65" t="inlineStr">
        <is>
          <t>Karim Belkacem</t>
        </is>
      </c>
      <c r="J1058" s="65" t="inlineStr">
        <is>
          <t>Accord obtenu</t>
        </is>
      </c>
      <c r="K1058" s="70" t="n">
        <v>1.4</v>
      </c>
    </row>
    <row r="1059">
      <c r="A1059" s="65" t="inlineStr">
        <is>
          <t>REL-01058</t>
        </is>
      </c>
      <c r="B1059" s="65" t="inlineStr">
        <is>
          <t>DEV-00803</t>
        </is>
      </c>
      <c r="C1059" s="66" t="n">
        <v>45302</v>
      </c>
      <c r="D1059" s="65" t="inlineStr">
        <is>
          <t>2024-01</t>
        </is>
      </c>
      <c r="E1059" s="65" t="inlineStr">
        <is>
          <t>2023-2024</t>
        </is>
      </c>
      <c r="F1059" s="67" t="n">
        <v>1</v>
      </c>
      <c r="G1059" s="65" t="inlineStr">
        <is>
          <t>SMS</t>
        </is>
      </c>
      <c r="H1059" s="65" t="inlineStr">
        <is>
          <t>Toulouse</t>
        </is>
      </c>
      <c r="I1059" s="65" t="inlineStr">
        <is>
          <t>Julien Fabre</t>
        </is>
      </c>
      <c r="J1059" s="65" t="inlineStr">
        <is>
          <t>Sans réponse</t>
        </is>
      </c>
      <c r="K1059" s="70" t="n">
        <v>3.6</v>
      </c>
    </row>
    <row r="1060">
      <c r="A1060" s="65" t="inlineStr">
        <is>
          <t>REL-01059</t>
        </is>
      </c>
      <c r="B1060" s="65" t="inlineStr">
        <is>
          <t>DEV-00804</t>
        </is>
      </c>
      <c r="C1060" s="66" t="n">
        <v>45300</v>
      </c>
      <c r="D1060" s="65" t="inlineStr">
        <is>
          <t>2024-01</t>
        </is>
      </c>
      <c r="E1060" s="65" t="inlineStr">
        <is>
          <t>2023-2024</t>
        </is>
      </c>
      <c r="F1060" s="67" t="n">
        <v>1</v>
      </c>
      <c r="G1060" s="65" t="inlineStr">
        <is>
          <t>Téléphone</t>
        </is>
      </c>
      <c r="H1060" s="65" t="inlineStr">
        <is>
          <t>Bordeaux</t>
        </is>
      </c>
      <c r="I1060" s="65" t="inlineStr">
        <is>
          <t>Sophie Marchand</t>
        </is>
      </c>
      <c r="J1060" s="65" t="inlineStr">
        <is>
          <t>Sans réponse</t>
        </is>
      </c>
      <c r="K1060" s="70" t="n">
        <v>12.8</v>
      </c>
    </row>
    <row r="1061">
      <c r="A1061" s="65" t="inlineStr">
        <is>
          <t>REL-01060</t>
        </is>
      </c>
      <c r="B1061" s="65" t="inlineStr">
        <is>
          <t>DEV-00804</t>
        </is>
      </c>
      <c r="C1061" s="66" t="n">
        <v>45314</v>
      </c>
      <c r="D1061" s="65" t="inlineStr">
        <is>
          <t>2024-01</t>
        </is>
      </c>
      <c r="E1061" s="65" t="inlineStr">
        <is>
          <t>2023-2024</t>
        </is>
      </c>
      <c r="F1061" s="67" t="n">
        <v>2</v>
      </c>
      <c r="G1061" s="65" t="inlineStr">
        <is>
          <t>Email</t>
        </is>
      </c>
      <c r="H1061" s="65" t="inlineStr">
        <is>
          <t>Bordeaux</t>
        </is>
      </c>
      <c r="I1061" s="65" t="inlineStr">
        <is>
          <t>Sophie Marchand</t>
        </is>
      </c>
      <c r="J1061" s="65" t="inlineStr">
        <is>
          <t>Accord obtenu</t>
        </is>
      </c>
      <c r="K1061" s="70" t="n">
        <v>4.2</v>
      </c>
    </row>
    <row r="1062">
      <c r="A1062" s="65" t="inlineStr">
        <is>
          <t>REL-01061</t>
        </is>
      </c>
      <c r="B1062" s="65" t="inlineStr">
        <is>
          <t>DEV-00805</t>
        </is>
      </c>
      <c r="C1062" s="66" t="n">
        <v>45303</v>
      </c>
      <c r="D1062" s="65" t="inlineStr">
        <is>
          <t>2024-01</t>
        </is>
      </c>
      <c r="E1062" s="65" t="inlineStr">
        <is>
          <t>2023-2024</t>
        </is>
      </c>
      <c r="F1062" s="67" t="n">
        <v>1</v>
      </c>
      <c r="G1062" s="65" t="inlineStr">
        <is>
          <t>Téléphone</t>
        </is>
      </c>
      <c r="H1062" s="65" t="inlineStr">
        <is>
          <t>Bordeaux</t>
        </is>
      </c>
      <c r="I1062" s="65" t="inlineStr">
        <is>
          <t>Sophie Marchand</t>
        </is>
      </c>
      <c r="J1062" s="65" t="inlineStr">
        <is>
          <t>Négociation en cours</t>
        </is>
      </c>
      <c r="K1062" s="70" t="n">
        <v>13.2</v>
      </c>
    </row>
    <row r="1063">
      <c r="A1063" s="65" t="inlineStr">
        <is>
          <t>REL-01062</t>
        </is>
      </c>
      <c r="B1063" s="65" t="inlineStr">
        <is>
          <t>DEV-00806</t>
        </is>
      </c>
      <c r="C1063" s="66" t="n">
        <v>45298</v>
      </c>
      <c r="D1063" s="65" t="inlineStr">
        <is>
          <t>2024-01</t>
        </is>
      </c>
      <c r="E1063" s="65" t="inlineStr">
        <is>
          <t>2023-2024</t>
        </is>
      </c>
      <c r="F1063" s="67" t="n">
        <v>1</v>
      </c>
      <c r="G1063" s="65" t="inlineStr">
        <is>
          <t>Email</t>
        </is>
      </c>
      <c r="H1063" s="65" t="inlineStr">
        <is>
          <t>Bordeaux</t>
        </is>
      </c>
      <c r="I1063" s="65" t="inlineStr">
        <is>
          <t>Sophie Marchand</t>
        </is>
      </c>
      <c r="J1063" s="65" t="inlineStr">
        <is>
          <t>Sans réponse</t>
        </is>
      </c>
      <c r="K1063" s="70" t="n">
        <v>4.3</v>
      </c>
    </row>
    <row r="1064">
      <c r="A1064" s="65" t="inlineStr">
        <is>
          <t>REL-01063</t>
        </is>
      </c>
      <c r="B1064" s="65" t="inlineStr">
        <is>
          <t>DEV-00807</t>
        </is>
      </c>
      <c r="C1064" s="66" t="n">
        <v>45309</v>
      </c>
      <c r="D1064" s="65" t="inlineStr">
        <is>
          <t>2024-01</t>
        </is>
      </c>
      <c r="E1064" s="65" t="inlineStr">
        <is>
          <t>2023-2024</t>
        </is>
      </c>
      <c r="F1064" s="67" t="n">
        <v>1</v>
      </c>
      <c r="G1064" s="65" t="inlineStr">
        <is>
          <t>Email</t>
        </is>
      </c>
      <c r="H1064" s="65" t="inlineStr">
        <is>
          <t>Bordeaux</t>
        </is>
      </c>
      <c r="I1064" s="65" t="inlineStr">
        <is>
          <t>Sophie Marchand</t>
        </is>
      </c>
      <c r="J1064" s="65" t="inlineStr">
        <is>
          <t>Rappel demandé</t>
        </is>
      </c>
      <c r="K1064" s="70" t="n">
        <v>4</v>
      </c>
    </row>
    <row r="1065">
      <c r="A1065" s="65" t="inlineStr">
        <is>
          <t>REL-01064</t>
        </is>
      </c>
      <c r="B1065" s="65" t="inlineStr">
        <is>
          <t>DEV-00807</t>
        </is>
      </c>
      <c r="C1065" s="66" t="n">
        <v>45319</v>
      </c>
      <c r="D1065" s="65" t="inlineStr">
        <is>
          <t>2024-01</t>
        </is>
      </c>
      <c r="E1065" s="65" t="inlineStr">
        <is>
          <t>2023-2024</t>
        </is>
      </c>
      <c r="F1065" s="67" t="n">
        <v>2</v>
      </c>
      <c r="G1065" s="65" t="inlineStr">
        <is>
          <t>SMS</t>
        </is>
      </c>
      <c r="H1065" s="65" t="inlineStr">
        <is>
          <t>Bordeaux</t>
        </is>
      </c>
      <c r="I1065" s="65" t="inlineStr">
        <is>
          <t>Sophie Marchand</t>
        </is>
      </c>
      <c r="J1065" s="65" t="inlineStr">
        <is>
          <t>Accord obtenu</t>
        </is>
      </c>
      <c r="K1065" s="70" t="n">
        <v>4</v>
      </c>
    </row>
    <row r="1066">
      <c r="A1066" s="65" t="inlineStr">
        <is>
          <t>REL-01065</t>
        </is>
      </c>
      <c r="B1066" s="65" t="inlineStr">
        <is>
          <t>DEV-00808</t>
        </is>
      </c>
      <c r="C1066" s="66" t="n">
        <v>45304</v>
      </c>
      <c r="D1066" s="65" t="inlineStr">
        <is>
          <t>2024-01</t>
        </is>
      </c>
      <c r="E1066" s="65" t="inlineStr">
        <is>
          <t>2023-2024</t>
        </is>
      </c>
      <c r="F1066" s="67" t="n">
        <v>1</v>
      </c>
      <c r="G1066" s="65" t="inlineStr">
        <is>
          <t>Email</t>
        </is>
      </c>
      <c r="H1066" s="65" t="inlineStr">
        <is>
          <t>Toulouse</t>
        </is>
      </c>
      <c r="I1066" s="65" t="inlineStr">
        <is>
          <t>Nadia Cherif</t>
        </is>
      </c>
      <c r="J1066" s="65" t="inlineStr">
        <is>
          <t>Négociation en cours</t>
        </is>
      </c>
      <c r="K1066" s="70" t="n">
        <v>4.6</v>
      </c>
    </row>
    <row r="1067">
      <c r="A1067" s="65" t="inlineStr">
        <is>
          <t>REL-01066</t>
        </is>
      </c>
      <c r="B1067" s="65" t="inlineStr">
        <is>
          <t>DEV-00808</t>
        </is>
      </c>
      <c r="C1067" s="66" t="n">
        <v>45314</v>
      </c>
      <c r="D1067" s="65" t="inlineStr">
        <is>
          <t>2024-01</t>
        </is>
      </c>
      <c r="E1067" s="65" t="inlineStr">
        <is>
          <t>2023-2024</t>
        </is>
      </c>
      <c r="F1067" s="67" t="n">
        <v>2</v>
      </c>
      <c r="G1067" s="65" t="inlineStr">
        <is>
          <t>Email</t>
        </is>
      </c>
      <c r="H1067" s="65" t="inlineStr">
        <is>
          <t>Toulouse</t>
        </is>
      </c>
      <c r="I1067" s="65" t="inlineStr">
        <is>
          <t>Nadia Cherif</t>
        </is>
      </c>
      <c r="J1067" s="65" t="inlineStr">
        <is>
          <t>Injoignable</t>
        </is>
      </c>
      <c r="K1067" s="70" t="n">
        <v>4</v>
      </c>
    </row>
    <row r="1068">
      <c r="A1068" s="65" t="inlineStr">
        <is>
          <t>REL-01067</t>
        </is>
      </c>
      <c r="B1068" s="65" t="inlineStr">
        <is>
          <t>DEV-00810</t>
        </is>
      </c>
      <c r="C1068" s="66" t="n">
        <v>45308</v>
      </c>
      <c r="D1068" s="65" t="inlineStr">
        <is>
          <t>2024-01</t>
        </is>
      </c>
      <c r="E1068" s="65" t="inlineStr">
        <is>
          <t>2023-2024</t>
        </is>
      </c>
      <c r="F1068" s="67" t="n">
        <v>1</v>
      </c>
      <c r="G1068" s="65" t="inlineStr">
        <is>
          <t>Téléphone</t>
        </is>
      </c>
      <c r="H1068" s="65" t="inlineStr">
        <is>
          <t>Bordeaux</t>
        </is>
      </c>
      <c r="I1068" s="65" t="inlineStr">
        <is>
          <t>Sophie Marchand</t>
        </is>
      </c>
      <c r="J1068" s="65" t="inlineStr">
        <is>
          <t>Refus signifié</t>
        </is>
      </c>
      <c r="K1068" s="70" t="n">
        <v>4.4</v>
      </c>
    </row>
    <row r="1069">
      <c r="A1069" s="65" t="inlineStr">
        <is>
          <t>REL-01068</t>
        </is>
      </c>
      <c r="B1069" s="65" t="inlineStr">
        <is>
          <t>DEV-00811</t>
        </is>
      </c>
      <c r="C1069" s="66" t="n">
        <v>45308</v>
      </c>
      <c r="D1069" s="65" t="inlineStr">
        <is>
          <t>2024-01</t>
        </is>
      </c>
      <c r="E1069" s="65" t="inlineStr">
        <is>
          <t>2023-2024</t>
        </is>
      </c>
      <c r="F1069" s="67" t="n">
        <v>1</v>
      </c>
      <c r="G1069" s="65" t="inlineStr">
        <is>
          <t>Email</t>
        </is>
      </c>
      <c r="H1069" s="65" t="inlineStr">
        <is>
          <t>Toulouse</t>
        </is>
      </c>
      <c r="I1069" s="65" t="inlineStr">
        <is>
          <t>Nadia Cherif</t>
        </is>
      </c>
      <c r="J1069" s="65" t="inlineStr">
        <is>
          <t>Refus signifié</t>
        </is>
      </c>
      <c r="K1069" s="70" t="n">
        <v>2.4</v>
      </c>
    </row>
    <row r="1070">
      <c r="A1070" s="65" t="inlineStr">
        <is>
          <t>REL-01069</t>
        </is>
      </c>
      <c r="B1070" s="65" t="inlineStr">
        <is>
          <t>DEV-00812</t>
        </is>
      </c>
      <c r="C1070" s="66" t="n">
        <v>45307</v>
      </c>
      <c r="D1070" s="65" t="inlineStr">
        <is>
          <t>2024-01</t>
        </is>
      </c>
      <c r="E1070" s="65" t="inlineStr">
        <is>
          <t>2023-2024</t>
        </is>
      </c>
      <c r="F1070" s="67" t="n">
        <v>1</v>
      </c>
      <c r="G1070" s="65" t="inlineStr">
        <is>
          <t>Téléphone</t>
        </is>
      </c>
      <c r="H1070" s="65" t="inlineStr">
        <is>
          <t>Bordeaux</t>
        </is>
      </c>
      <c r="I1070" s="65" t="inlineStr">
        <is>
          <t>Sophie Marchand</t>
        </is>
      </c>
      <c r="J1070" s="65" t="inlineStr">
        <is>
          <t>Refus signifié</t>
        </is>
      </c>
      <c r="K1070" s="70" t="n">
        <v>13.4</v>
      </c>
    </row>
    <row r="1071">
      <c r="A1071" s="65" t="inlineStr">
        <is>
          <t>REL-01070</t>
        </is>
      </c>
      <c r="B1071" s="65" t="inlineStr">
        <is>
          <t>DEV-00813</t>
        </is>
      </c>
      <c r="C1071" s="66" t="n">
        <v>45297</v>
      </c>
      <c r="D1071" s="65" t="inlineStr">
        <is>
          <t>2024-01</t>
        </is>
      </c>
      <c r="E1071" s="65" t="inlineStr">
        <is>
          <t>2023-2024</t>
        </is>
      </c>
      <c r="F1071" s="67" t="n">
        <v>1</v>
      </c>
      <c r="G1071" s="65" t="inlineStr">
        <is>
          <t>Téléphone</t>
        </is>
      </c>
      <c r="H1071" s="65" t="inlineStr">
        <is>
          <t>Toulouse</t>
        </is>
      </c>
      <c r="I1071" s="65" t="inlineStr">
        <is>
          <t>Julien Fabre</t>
        </is>
      </c>
      <c r="J1071" s="65" t="inlineStr">
        <is>
          <t>Négociation en cours</t>
        </is>
      </c>
      <c r="K1071" s="70" t="n">
        <v>13.3</v>
      </c>
    </row>
    <row r="1072">
      <c r="A1072" s="65" t="inlineStr">
        <is>
          <t>REL-01071</t>
        </is>
      </c>
      <c r="B1072" s="65" t="inlineStr">
        <is>
          <t>DEV-00813</t>
        </is>
      </c>
      <c r="C1072" s="66" t="n">
        <v>45308</v>
      </c>
      <c r="D1072" s="65" t="inlineStr">
        <is>
          <t>2024-01</t>
        </is>
      </c>
      <c r="E1072" s="65" t="inlineStr">
        <is>
          <t>2023-2024</t>
        </is>
      </c>
      <c r="F1072" s="67" t="n">
        <v>2</v>
      </c>
      <c r="G1072" s="65" t="inlineStr">
        <is>
          <t>Email</t>
        </is>
      </c>
      <c r="H1072" s="65" t="inlineStr">
        <is>
          <t>Toulouse</t>
        </is>
      </c>
      <c r="I1072" s="65" t="inlineStr">
        <is>
          <t>Julien Fabre</t>
        </is>
      </c>
      <c r="J1072" s="65" t="inlineStr">
        <is>
          <t>Refus signifié</t>
        </is>
      </c>
      <c r="K1072" s="70" t="n">
        <v>2.2</v>
      </c>
    </row>
    <row r="1073">
      <c r="A1073" s="65" t="inlineStr">
        <is>
          <t>REL-01072</t>
        </is>
      </c>
      <c r="B1073" s="65" t="inlineStr">
        <is>
          <t>DEV-00814</t>
        </is>
      </c>
      <c r="C1073" s="66" t="n">
        <v>45305</v>
      </c>
      <c r="D1073" s="65" t="inlineStr">
        <is>
          <t>2024-01</t>
        </is>
      </c>
      <c r="E1073" s="65" t="inlineStr">
        <is>
          <t>2023-2024</t>
        </is>
      </c>
      <c r="F1073" s="67" t="n">
        <v>1</v>
      </c>
      <c r="G1073" s="65" t="inlineStr">
        <is>
          <t>Téléphone</t>
        </is>
      </c>
      <c r="H1073" s="65" t="inlineStr">
        <is>
          <t>Toulouse</t>
        </is>
      </c>
      <c r="I1073" s="65" t="inlineStr">
        <is>
          <t>Nadia Cherif</t>
        </is>
      </c>
      <c r="J1073" s="65" t="inlineStr">
        <is>
          <t>Sans réponse</t>
        </is>
      </c>
      <c r="K1073" s="70" t="n">
        <v>7.9</v>
      </c>
    </row>
    <row r="1074">
      <c r="A1074" s="65" t="inlineStr">
        <is>
          <t>REL-01073</t>
        </is>
      </c>
      <c r="B1074" s="65" t="inlineStr">
        <is>
          <t>DEV-00814</t>
        </is>
      </c>
      <c r="C1074" s="66" t="n">
        <v>45319</v>
      </c>
      <c r="D1074" s="65" t="inlineStr">
        <is>
          <t>2024-01</t>
        </is>
      </c>
      <c r="E1074" s="65" t="inlineStr">
        <is>
          <t>2023-2024</t>
        </is>
      </c>
      <c r="F1074" s="67" t="n">
        <v>2</v>
      </c>
      <c r="G1074" s="65" t="inlineStr">
        <is>
          <t>Téléphone</t>
        </is>
      </c>
      <c r="H1074" s="65" t="inlineStr">
        <is>
          <t>Toulouse</t>
        </is>
      </c>
      <c r="I1074" s="65" t="inlineStr">
        <is>
          <t>Nadia Cherif</t>
        </is>
      </c>
      <c r="J1074" s="65" t="inlineStr">
        <is>
          <t>Rappel demandé</t>
        </is>
      </c>
      <c r="K1074" s="70" t="n">
        <v>8.199999999999999</v>
      </c>
    </row>
    <row r="1075">
      <c r="A1075" s="65" t="inlineStr">
        <is>
          <t>REL-01074</t>
        </is>
      </c>
      <c r="B1075" s="65" t="inlineStr">
        <is>
          <t>DEV-00814</t>
        </is>
      </c>
      <c r="C1075" s="66" t="n">
        <v>45325</v>
      </c>
      <c r="D1075" s="65" t="inlineStr">
        <is>
          <t>2024-02</t>
        </is>
      </c>
      <c r="E1075" s="65" t="inlineStr">
        <is>
          <t>2023-2024</t>
        </is>
      </c>
      <c r="F1075" s="67" t="n">
        <v>3</v>
      </c>
      <c r="G1075" s="65" t="inlineStr">
        <is>
          <t>Email</t>
        </is>
      </c>
      <c r="H1075" s="65" t="inlineStr">
        <is>
          <t>Toulouse</t>
        </is>
      </c>
      <c r="I1075" s="65" t="inlineStr">
        <is>
          <t>Nadia Cherif</t>
        </is>
      </c>
      <c r="J1075" s="65" t="inlineStr">
        <is>
          <t>Négociation en cours</t>
        </is>
      </c>
      <c r="K1075" s="70" t="n">
        <v>2</v>
      </c>
    </row>
    <row r="1076">
      <c r="A1076" s="65" t="inlineStr">
        <is>
          <t>REL-01075</t>
        </is>
      </c>
      <c r="B1076" s="65" t="inlineStr">
        <is>
          <t>DEV-00815</t>
        </is>
      </c>
      <c r="C1076" s="66" t="n">
        <v>45306</v>
      </c>
      <c r="D1076" s="65" t="inlineStr">
        <is>
          <t>2024-01</t>
        </is>
      </c>
      <c r="E1076" s="65" t="inlineStr">
        <is>
          <t>2023-2024</t>
        </is>
      </c>
      <c r="F1076" s="67" t="n">
        <v>1</v>
      </c>
      <c r="G1076" s="65" t="inlineStr">
        <is>
          <t>Téléphone</t>
        </is>
      </c>
      <c r="H1076" s="65" t="inlineStr">
        <is>
          <t>Bordeaux</t>
        </is>
      </c>
      <c r="I1076" s="65" t="inlineStr">
        <is>
          <t>Sophie Marchand</t>
        </is>
      </c>
      <c r="J1076" s="65" t="inlineStr">
        <is>
          <t>Sans réponse</t>
        </is>
      </c>
      <c r="K1076" s="70" t="n">
        <v>9.800000000000001</v>
      </c>
    </row>
    <row r="1077">
      <c r="A1077" s="65" t="inlineStr">
        <is>
          <t>REL-01076</t>
        </is>
      </c>
      <c r="B1077" s="65" t="inlineStr">
        <is>
          <t>DEV-00816</t>
        </is>
      </c>
      <c r="C1077" s="66" t="n">
        <v>45307</v>
      </c>
      <c r="D1077" s="65" t="inlineStr">
        <is>
          <t>2024-01</t>
        </is>
      </c>
      <c r="E1077" s="65" t="inlineStr">
        <is>
          <t>2023-2024</t>
        </is>
      </c>
      <c r="F1077" s="67" t="n">
        <v>1</v>
      </c>
      <c r="G1077" s="65" t="inlineStr">
        <is>
          <t>Email</t>
        </is>
      </c>
      <c r="H1077" s="65" t="inlineStr">
        <is>
          <t>Toulouse</t>
        </is>
      </c>
      <c r="I1077" s="65" t="inlineStr">
        <is>
          <t>Nadia Cherif</t>
        </is>
      </c>
      <c r="J1077" s="65" t="inlineStr">
        <is>
          <t>Négociation en cours</t>
        </is>
      </c>
      <c r="K1077" s="70" t="n">
        <v>4.7</v>
      </c>
    </row>
    <row r="1078">
      <c r="A1078" s="65" t="inlineStr">
        <is>
          <t>REL-01077</t>
        </is>
      </c>
      <c r="B1078" s="65" t="inlineStr">
        <is>
          <t>DEV-00816</t>
        </is>
      </c>
      <c r="C1078" s="66" t="n">
        <v>45321</v>
      </c>
      <c r="D1078" s="65" t="inlineStr">
        <is>
          <t>2024-01</t>
        </is>
      </c>
      <c r="E1078" s="65" t="inlineStr">
        <is>
          <t>2023-2024</t>
        </is>
      </c>
      <c r="F1078" s="67" t="n">
        <v>2</v>
      </c>
      <c r="G1078" s="65" t="inlineStr">
        <is>
          <t>Téléphone</t>
        </is>
      </c>
      <c r="H1078" s="65" t="inlineStr">
        <is>
          <t>Toulouse</t>
        </is>
      </c>
      <c r="I1078" s="65" t="inlineStr">
        <is>
          <t>Nadia Cherif</t>
        </is>
      </c>
      <c r="J1078" s="65" t="inlineStr">
        <is>
          <t>Accord obtenu</t>
        </is>
      </c>
      <c r="K1078" s="70" t="n">
        <v>9.4</v>
      </c>
    </row>
    <row r="1079">
      <c r="A1079" s="65" t="inlineStr">
        <is>
          <t>REL-01078</t>
        </is>
      </c>
      <c r="B1079" s="65" t="inlineStr">
        <is>
          <t>DEV-00817</t>
        </is>
      </c>
      <c r="C1079" s="66" t="n">
        <v>45307</v>
      </c>
      <c r="D1079" s="65" t="inlineStr">
        <is>
          <t>2024-01</t>
        </is>
      </c>
      <c r="E1079" s="65" t="inlineStr">
        <is>
          <t>2023-2024</t>
        </is>
      </c>
      <c r="F1079" s="67" t="n">
        <v>1</v>
      </c>
      <c r="G1079" s="65" t="inlineStr">
        <is>
          <t>Email</t>
        </is>
      </c>
      <c r="H1079" s="65" t="inlineStr">
        <is>
          <t>Bordeaux</t>
        </is>
      </c>
      <c r="I1079" s="65" t="inlineStr">
        <is>
          <t>Sophie Marchand</t>
        </is>
      </c>
      <c r="J1079" s="65" t="inlineStr">
        <is>
          <t>Rappel demandé</t>
        </is>
      </c>
      <c r="K1079" s="70" t="n">
        <v>3.7</v>
      </c>
    </row>
    <row r="1080">
      <c r="A1080" s="65" t="inlineStr">
        <is>
          <t>REL-01079</t>
        </is>
      </c>
      <c r="B1080" s="65" t="inlineStr">
        <is>
          <t>DEV-00817</t>
        </is>
      </c>
      <c r="C1080" s="66" t="n">
        <v>45315</v>
      </c>
      <c r="D1080" s="65" t="inlineStr">
        <is>
          <t>2024-01</t>
        </is>
      </c>
      <c r="E1080" s="65" t="inlineStr">
        <is>
          <t>2023-2024</t>
        </is>
      </c>
      <c r="F1080" s="67" t="n">
        <v>2</v>
      </c>
      <c r="G1080" s="65" t="inlineStr">
        <is>
          <t>Email</t>
        </is>
      </c>
      <c r="H1080" s="65" t="inlineStr">
        <is>
          <t>Bordeaux</t>
        </is>
      </c>
      <c r="I1080" s="65" t="inlineStr">
        <is>
          <t>Sophie Marchand</t>
        </is>
      </c>
      <c r="J1080" s="65" t="inlineStr">
        <is>
          <t>Accord obtenu</t>
        </is>
      </c>
      <c r="K1080" s="70" t="n">
        <v>3</v>
      </c>
    </row>
    <row r="1081">
      <c r="A1081" s="65" t="inlineStr">
        <is>
          <t>REL-01080</t>
        </is>
      </c>
      <c r="B1081" s="65" t="inlineStr">
        <is>
          <t>DEV-00818</t>
        </is>
      </c>
      <c r="C1081" s="66" t="n">
        <v>45311</v>
      </c>
      <c r="D1081" s="65" t="inlineStr">
        <is>
          <t>2024-01</t>
        </is>
      </c>
      <c r="E1081" s="65" t="inlineStr">
        <is>
          <t>2023-2024</t>
        </is>
      </c>
      <c r="F1081" s="67" t="n">
        <v>1</v>
      </c>
      <c r="G1081" s="65" t="inlineStr">
        <is>
          <t>Email</t>
        </is>
      </c>
      <c r="H1081" s="65" t="inlineStr">
        <is>
          <t>Bordeaux</t>
        </is>
      </c>
      <c r="I1081" s="65" t="inlineStr">
        <is>
          <t>Sophie Marchand</t>
        </is>
      </c>
      <c r="J1081" s="65" t="inlineStr">
        <is>
          <t>Accord obtenu</t>
        </is>
      </c>
      <c r="K1081" s="70" t="n">
        <v>4.6</v>
      </c>
    </row>
    <row r="1082">
      <c r="A1082" s="65" t="inlineStr">
        <is>
          <t>REL-01081</t>
        </is>
      </c>
      <c r="B1082" s="65" t="inlineStr">
        <is>
          <t>DEV-00819</t>
        </is>
      </c>
      <c r="C1082" s="66" t="n">
        <v>45307</v>
      </c>
      <c r="D1082" s="65" t="inlineStr">
        <is>
          <t>2024-01</t>
        </is>
      </c>
      <c r="E1082" s="65" t="inlineStr">
        <is>
          <t>2023-2024</t>
        </is>
      </c>
      <c r="F1082" s="67" t="n">
        <v>1</v>
      </c>
      <c r="G1082" s="65" t="inlineStr">
        <is>
          <t>Téléphone</t>
        </is>
      </c>
      <c r="H1082" s="65" t="inlineStr">
        <is>
          <t>Bordeaux</t>
        </is>
      </c>
      <c r="I1082" s="65" t="inlineStr">
        <is>
          <t>Sophie Marchand</t>
        </is>
      </c>
      <c r="J1082" s="65" t="inlineStr">
        <is>
          <t>Accord obtenu</t>
        </is>
      </c>
      <c r="K1082" s="70" t="n">
        <v>4.8</v>
      </c>
    </row>
    <row r="1083">
      <c r="A1083" s="65" t="inlineStr">
        <is>
          <t>REL-01082</t>
        </is>
      </c>
      <c r="B1083" s="65" t="inlineStr">
        <is>
          <t>DEV-00820</t>
        </is>
      </c>
      <c r="C1083" s="66" t="n">
        <v>45309</v>
      </c>
      <c r="D1083" s="65" t="inlineStr">
        <is>
          <t>2024-01</t>
        </is>
      </c>
      <c r="E1083" s="65" t="inlineStr">
        <is>
          <t>2023-2024</t>
        </is>
      </c>
      <c r="F1083" s="67" t="n">
        <v>1</v>
      </c>
      <c r="G1083" s="65" t="inlineStr">
        <is>
          <t>Email</t>
        </is>
      </c>
      <c r="H1083" s="65" t="inlineStr">
        <is>
          <t>Bordeaux</t>
        </is>
      </c>
      <c r="I1083" s="65" t="inlineStr">
        <is>
          <t>Sophie Marchand</t>
        </is>
      </c>
      <c r="J1083" s="65" t="inlineStr">
        <is>
          <t>Injoignable</t>
        </is>
      </c>
      <c r="K1083" s="70" t="n">
        <v>3.5</v>
      </c>
    </row>
    <row r="1084">
      <c r="A1084" s="65" t="inlineStr">
        <is>
          <t>REL-01083</t>
        </is>
      </c>
      <c r="B1084" s="65" t="inlineStr">
        <is>
          <t>DEV-00820</t>
        </is>
      </c>
      <c r="C1084" s="66" t="n">
        <v>45322</v>
      </c>
      <c r="D1084" s="65" t="inlineStr">
        <is>
          <t>2024-01</t>
        </is>
      </c>
      <c r="E1084" s="65" t="inlineStr">
        <is>
          <t>2023-2024</t>
        </is>
      </c>
      <c r="F1084" s="67" t="n">
        <v>2</v>
      </c>
      <c r="G1084" s="65" t="inlineStr">
        <is>
          <t>Téléphone</t>
        </is>
      </c>
      <c r="H1084" s="65" t="inlineStr">
        <is>
          <t>Bordeaux</t>
        </is>
      </c>
      <c r="I1084" s="65" t="inlineStr">
        <is>
          <t>Sophie Marchand</t>
        </is>
      </c>
      <c r="J1084" s="65" t="inlineStr">
        <is>
          <t>Accord obtenu</t>
        </is>
      </c>
      <c r="K1084" s="70" t="n">
        <v>6</v>
      </c>
    </row>
    <row r="1085">
      <c r="A1085" s="65" t="inlineStr">
        <is>
          <t>REL-01084</t>
        </is>
      </c>
      <c r="B1085" s="65" t="inlineStr">
        <is>
          <t>DEV-00821</t>
        </is>
      </c>
      <c r="C1085" s="66" t="n">
        <v>45305</v>
      </c>
      <c r="D1085" s="65" t="inlineStr">
        <is>
          <t>2024-01</t>
        </is>
      </c>
      <c r="E1085" s="65" t="inlineStr">
        <is>
          <t>2023-2024</t>
        </is>
      </c>
      <c r="F1085" s="67" t="n">
        <v>1</v>
      </c>
      <c r="G1085" s="65" t="inlineStr">
        <is>
          <t>Email</t>
        </is>
      </c>
      <c r="H1085" s="65" t="inlineStr">
        <is>
          <t>Bordeaux</t>
        </is>
      </c>
      <c r="I1085" s="65" t="inlineStr">
        <is>
          <t>Karim Belkacem</t>
        </is>
      </c>
      <c r="J1085" s="65" t="inlineStr">
        <is>
          <t>Sans réponse</t>
        </is>
      </c>
      <c r="K1085" s="70" t="n">
        <v>2.1</v>
      </c>
    </row>
    <row r="1086">
      <c r="A1086" s="65" t="inlineStr">
        <is>
          <t>REL-01085</t>
        </is>
      </c>
      <c r="B1086" s="65" t="inlineStr">
        <is>
          <t>DEV-00821</t>
        </is>
      </c>
      <c r="C1086" s="66" t="n">
        <v>45312</v>
      </c>
      <c r="D1086" s="65" t="inlineStr">
        <is>
          <t>2024-01</t>
        </is>
      </c>
      <c r="E1086" s="65" t="inlineStr">
        <is>
          <t>2023-2024</t>
        </is>
      </c>
      <c r="F1086" s="67" t="n">
        <v>2</v>
      </c>
      <c r="G1086" s="65" t="inlineStr">
        <is>
          <t>Email</t>
        </is>
      </c>
      <c r="H1086" s="65" t="inlineStr">
        <is>
          <t>Bordeaux</t>
        </is>
      </c>
      <c r="I1086" s="65" t="inlineStr">
        <is>
          <t>Karim Belkacem</t>
        </is>
      </c>
      <c r="J1086" s="65" t="inlineStr">
        <is>
          <t>Accord obtenu</t>
        </is>
      </c>
      <c r="K1086" s="70" t="n">
        <v>5</v>
      </c>
    </row>
    <row r="1087">
      <c r="A1087" s="65" t="inlineStr">
        <is>
          <t>REL-01086</t>
        </is>
      </c>
      <c r="B1087" s="65" t="inlineStr">
        <is>
          <t>DEV-00822</t>
        </is>
      </c>
      <c r="C1087" s="66" t="n">
        <v>45308</v>
      </c>
      <c r="D1087" s="65" t="inlineStr">
        <is>
          <t>2024-01</t>
        </is>
      </c>
      <c r="E1087" s="65" t="inlineStr">
        <is>
          <t>2023-2024</t>
        </is>
      </c>
      <c r="F1087" s="67" t="n">
        <v>1</v>
      </c>
      <c r="G1087" s="65" t="inlineStr">
        <is>
          <t>Email</t>
        </is>
      </c>
      <c r="H1087" s="65" t="inlineStr">
        <is>
          <t>Bordeaux</t>
        </is>
      </c>
      <c r="I1087" s="65" t="inlineStr">
        <is>
          <t>Sophie Marchand</t>
        </is>
      </c>
      <c r="J1087" s="65" t="inlineStr">
        <is>
          <t>Injoignable</t>
        </is>
      </c>
      <c r="K1087" s="70" t="n">
        <v>4.4</v>
      </c>
    </row>
    <row r="1088">
      <c r="A1088" s="65" t="inlineStr">
        <is>
          <t>REL-01087</t>
        </is>
      </c>
      <c r="B1088" s="65" t="inlineStr">
        <is>
          <t>DEV-00823</t>
        </is>
      </c>
      <c r="C1088" s="66" t="n">
        <v>45305</v>
      </c>
      <c r="D1088" s="65" t="inlineStr">
        <is>
          <t>2024-01</t>
        </is>
      </c>
      <c r="E1088" s="65" t="inlineStr">
        <is>
          <t>2023-2024</t>
        </is>
      </c>
      <c r="F1088" s="67" t="n">
        <v>1</v>
      </c>
      <c r="G1088" s="65" t="inlineStr">
        <is>
          <t>Email</t>
        </is>
      </c>
      <c r="H1088" s="65" t="inlineStr">
        <is>
          <t>Toulouse</t>
        </is>
      </c>
      <c r="I1088" s="65" t="inlineStr">
        <is>
          <t>Julien Fabre</t>
        </is>
      </c>
      <c r="J1088" s="65" t="inlineStr">
        <is>
          <t>Accord obtenu</t>
        </is>
      </c>
      <c r="K1088" s="70" t="n">
        <v>2.4</v>
      </c>
    </row>
    <row r="1089">
      <c r="A1089" s="65" t="inlineStr">
        <is>
          <t>REL-01088</t>
        </is>
      </c>
      <c r="B1089" s="65" t="inlineStr">
        <is>
          <t>DEV-00824</t>
        </is>
      </c>
      <c r="C1089" s="66" t="n">
        <v>45311</v>
      </c>
      <c r="D1089" s="65" t="inlineStr">
        <is>
          <t>2024-01</t>
        </is>
      </c>
      <c r="E1089" s="65" t="inlineStr">
        <is>
          <t>2023-2024</t>
        </is>
      </c>
      <c r="F1089" s="67" t="n">
        <v>1</v>
      </c>
      <c r="G1089" s="65" t="inlineStr">
        <is>
          <t>Téléphone</t>
        </is>
      </c>
      <c r="H1089" s="65" t="inlineStr">
        <is>
          <t>Toulouse</t>
        </is>
      </c>
      <c r="I1089" s="65" t="inlineStr">
        <is>
          <t>Julien Fabre</t>
        </is>
      </c>
      <c r="J1089" s="65" t="inlineStr">
        <is>
          <t>Sans réponse</t>
        </is>
      </c>
      <c r="K1089" s="70" t="n">
        <v>7.8</v>
      </c>
    </row>
    <row r="1090">
      <c r="A1090" s="65" t="inlineStr">
        <is>
          <t>REL-01089</t>
        </is>
      </c>
      <c r="B1090" s="65" t="inlineStr">
        <is>
          <t>DEV-00824</t>
        </is>
      </c>
      <c r="C1090" s="66" t="n">
        <v>45318</v>
      </c>
      <c r="D1090" s="65" t="inlineStr">
        <is>
          <t>2024-01</t>
        </is>
      </c>
      <c r="E1090" s="65" t="inlineStr">
        <is>
          <t>2023-2024</t>
        </is>
      </c>
      <c r="F1090" s="67" t="n">
        <v>2</v>
      </c>
      <c r="G1090" s="65" t="inlineStr">
        <is>
          <t>Email</t>
        </is>
      </c>
      <c r="H1090" s="65" t="inlineStr">
        <is>
          <t>Toulouse</t>
        </is>
      </c>
      <c r="I1090" s="65" t="inlineStr">
        <is>
          <t>Julien Fabre</t>
        </is>
      </c>
      <c r="J1090" s="65" t="inlineStr">
        <is>
          <t>Accord obtenu</t>
        </is>
      </c>
      <c r="K1090" s="70" t="n">
        <v>3.6</v>
      </c>
    </row>
    <row r="1091">
      <c r="A1091" s="65" t="inlineStr">
        <is>
          <t>REL-01090</t>
        </is>
      </c>
      <c r="B1091" s="65" t="inlineStr">
        <is>
          <t>DEV-00825</t>
        </is>
      </c>
      <c r="C1091" s="66" t="n">
        <v>45311</v>
      </c>
      <c r="D1091" s="65" t="inlineStr">
        <is>
          <t>2024-01</t>
        </is>
      </c>
      <c r="E1091" s="65" t="inlineStr">
        <is>
          <t>2023-2024</t>
        </is>
      </c>
      <c r="F1091" s="67" t="n">
        <v>1</v>
      </c>
      <c r="G1091" s="65" t="inlineStr">
        <is>
          <t>Téléphone</t>
        </is>
      </c>
      <c r="H1091" s="65" t="inlineStr">
        <is>
          <t>Toulouse</t>
        </is>
      </c>
      <c r="I1091" s="65" t="inlineStr">
        <is>
          <t>Nadia Cherif</t>
        </is>
      </c>
      <c r="J1091" s="65" t="inlineStr">
        <is>
          <t>Accord obtenu</t>
        </is>
      </c>
      <c r="K1091" s="70" t="n">
        <v>13.3</v>
      </c>
    </row>
    <row r="1092">
      <c r="A1092" s="65" t="inlineStr">
        <is>
          <t>REL-01091</t>
        </is>
      </c>
      <c r="B1092" s="65" t="inlineStr">
        <is>
          <t>DEV-00826</t>
        </is>
      </c>
      <c r="C1092" s="66" t="n">
        <v>45307</v>
      </c>
      <c r="D1092" s="65" t="inlineStr">
        <is>
          <t>2024-01</t>
        </is>
      </c>
      <c r="E1092" s="65" t="inlineStr">
        <is>
          <t>2023-2024</t>
        </is>
      </c>
      <c r="F1092" s="67" t="n">
        <v>1</v>
      </c>
      <c r="G1092" s="65" t="inlineStr">
        <is>
          <t>Email</t>
        </is>
      </c>
      <c r="H1092" s="65" t="inlineStr">
        <is>
          <t>Bordeaux</t>
        </is>
      </c>
      <c r="I1092" s="65" t="inlineStr">
        <is>
          <t>Karim Belkacem</t>
        </is>
      </c>
      <c r="J1092" s="65" t="inlineStr">
        <is>
          <t>Rappel demandé</t>
        </is>
      </c>
      <c r="K1092" s="70" t="n">
        <v>3.6</v>
      </c>
    </row>
    <row r="1093">
      <c r="A1093" s="65" t="inlineStr">
        <is>
          <t>REL-01092</t>
        </is>
      </c>
      <c r="B1093" s="65" t="inlineStr">
        <is>
          <t>DEV-00826</t>
        </is>
      </c>
      <c r="C1093" s="66" t="n">
        <v>45315</v>
      </c>
      <c r="D1093" s="65" t="inlineStr">
        <is>
          <t>2024-01</t>
        </is>
      </c>
      <c r="E1093" s="65" t="inlineStr">
        <is>
          <t>2023-2024</t>
        </is>
      </c>
      <c r="F1093" s="67" t="n">
        <v>2</v>
      </c>
      <c r="G1093" s="65" t="inlineStr">
        <is>
          <t>Email</t>
        </is>
      </c>
      <c r="H1093" s="65" t="inlineStr">
        <is>
          <t>Bordeaux</t>
        </is>
      </c>
      <c r="I1093" s="65" t="inlineStr">
        <is>
          <t>Karim Belkacem</t>
        </is>
      </c>
      <c r="J1093" s="65" t="inlineStr">
        <is>
          <t>Accord obtenu</t>
        </is>
      </c>
      <c r="K1093" s="70" t="n">
        <v>3.7</v>
      </c>
    </row>
    <row r="1094">
      <c r="A1094" s="65" t="inlineStr">
        <is>
          <t>REL-01093</t>
        </is>
      </c>
      <c r="B1094" s="65" t="inlineStr">
        <is>
          <t>DEV-00827</t>
        </is>
      </c>
      <c r="C1094" s="66" t="n">
        <v>45309</v>
      </c>
      <c r="D1094" s="65" t="inlineStr">
        <is>
          <t>2024-01</t>
        </is>
      </c>
      <c r="E1094" s="65" t="inlineStr">
        <is>
          <t>2023-2024</t>
        </is>
      </c>
      <c r="F1094" s="67" t="n">
        <v>1</v>
      </c>
      <c r="G1094" s="65" t="inlineStr">
        <is>
          <t>Téléphone</t>
        </is>
      </c>
      <c r="H1094" s="65" t="inlineStr">
        <is>
          <t>Bordeaux</t>
        </is>
      </c>
      <c r="I1094" s="65" t="inlineStr">
        <is>
          <t>Karim Belkacem</t>
        </is>
      </c>
      <c r="J1094" s="65" t="inlineStr">
        <is>
          <t>Accord obtenu</t>
        </is>
      </c>
      <c r="K1094" s="70" t="n">
        <v>13.6</v>
      </c>
    </row>
    <row r="1095">
      <c r="A1095" s="65" t="inlineStr">
        <is>
          <t>REL-01094</t>
        </is>
      </c>
      <c r="B1095" s="65" t="inlineStr">
        <is>
          <t>DEV-00830</t>
        </is>
      </c>
      <c r="C1095" s="66" t="n">
        <v>45308</v>
      </c>
      <c r="D1095" s="65" t="inlineStr">
        <is>
          <t>2024-01</t>
        </is>
      </c>
      <c r="E1095" s="65" t="inlineStr">
        <is>
          <t>2023-2024</t>
        </is>
      </c>
      <c r="F1095" s="67" t="n">
        <v>1</v>
      </c>
      <c r="G1095" s="65" t="inlineStr">
        <is>
          <t>Téléphone</t>
        </is>
      </c>
      <c r="H1095" s="65" t="inlineStr">
        <is>
          <t>Toulouse</t>
        </is>
      </c>
      <c r="I1095" s="65" t="inlineStr">
        <is>
          <t>Julien Fabre</t>
        </is>
      </c>
      <c r="J1095" s="65" t="inlineStr">
        <is>
          <t>Sans réponse</t>
        </is>
      </c>
      <c r="K1095" s="70" t="n">
        <v>11</v>
      </c>
    </row>
    <row r="1096">
      <c r="A1096" s="65" t="inlineStr">
        <is>
          <t>REL-01095</t>
        </is>
      </c>
      <c r="B1096" s="65" t="inlineStr">
        <is>
          <t>DEV-00830</t>
        </is>
      </c>
      <c r="C1096" s="66" t="n">
        <v>45316</v>
      </c>
      <c r="D1096" s="65" t="inlineStr">
        <is>
          <t>2024-01</t>
        </is>
      </c>
      <c r="E1096" s="65" t="inlineStr">
        <is>
          <t>2023-2024</t>
        </is>
      </c>
      <c r="F1096" s="67" t="n">
        <v>2</v>
      </c>
      <c r="G1096" s="65" t="inlineStr">
        <is>
          <t>SMS</t>
        </is>
      </c>
      <c r="H1096" s="65" t="inlineStr">
        <is>
          <t>Toulouse</t>
        </is>
      </c>
      <c r="I1096" s="65" t="inlineStr">
        <is>
          <t>Julien Fabre</t>
        </is>
      </c>
      <c r="J1096" s="65" t="inlineStr">
        <is>
          <t>Refus signifié</t>
        </is>
      </c>
      <c r="K1096" s="70" t="n">
        <v>3.3</v>
      </c>
    </row>
    <row r="1097">
      <c r="A1097" s="65" t="inlineStr">
        <is>
          <t>REL-01096</t>
        </is>
      </c>
      <c r="B1097" s="65" t="inlineStr">
        <is>
          <t>DEV-00831</t>
        </is>
      </c>
      <c r="C1097" s="66" t="n">
        <v>45311</v>
      </c>
      <c r="D1097" s="65" t="inlineStr">
        <is>
          <t>2024-01</t>
        </is>
      </c>
      <c r="E1097" s="65" t="inlineStr">
        <is>
          <t>2023-2024</t>
        </is>
      </c>
      <c r="F1097" s="67" t="n">
        <v>1</v>
      </c>
      <c r="G1097" s="65" t="inlineStr">
        <is>
          <t>Email</t>
        </is>
      </c>
      <c r="H1097" s="65" t="inlineStr">
        <is>
          <t>Bordeaux</t>
        </is>
      </c>
      <c r="I1097" s="65" t="inlineStr">
        <is>
          <t>Karim Belkacem</t>
        </is>
      </c>
      <c r="J1097" s="65" t="inlineStr">
        <is>
          <t>Rappel demandé</t>
        </is>
      </c>
      <c r="K1097" s="70" t="n">
        <v>4.5</v>
      </c>
    </row>
    <row r="1098">
      <c r="A1098" s="65" t="inlineStr">
        <is>
          <t>REL-01097</t>
        </is>
      </c>
      <c r="B1098" s="65" t="inlineStr">
        <is>
          <t>DEV-00831</t>
        </is>
      </c>
      <c r="C1098" s="66" t="n">
        <v>45318</v>
      </c>
      <c r="D1098" s="65" t="inlineStr">
        <is>
          <t>2024-01</t>
        </is>
      </c>
      <c r="E1098" s="65" t="inlineStr">
        <is>
          <t>2023-2024</t>
        </is>
      </c>
      <c r="F1098" s="67" t="n">
        <v>2</v>
      </c>
      <c r="G1098" s="65" t="inlineStr">
        <is>
          <t>Email</t>
        </is>
      </c>
      <c r="H1098" s="65" t="inlineStr">
        <is>
          <t>Bordeaux</t>
        </is>
      </c>
      <c r="I1098" s="65" t="inlineStr">
        <is>
          <t>Karim Belkacem</t>
        </is>
      </c>
      <c r="J1098" s="65" t="inlineStr">
        <is>
          <t>Sans réponse</t>
        </is>
      </c>
      <c r="K1098" s="70" t="n">
        <v>4</v>
      </c>
    </row>
    <row r="1099">
      <c r="A1099" s="65" t="inlineStr">
        <is>
          <t>REL-01098</t>
        </is>
      </c>
      <c r="B1099" s="65" t="inlineStr">
        <is>
          <t>DEV-00833</t>
        </is>
      </c>
      <c r="C1099" s="66" t="n">
        <v>45309</v>
      </c>
      <c r="D1099" s="65" t="inlineStr">
        <is>
          <t>2024-01</t>
        </is>
      </c>
      <c r="E1099" s="65" t="inlineStr">
        <is>
          <t>2023-2024</t>
        </is>
      </c>
      <c r="F1099" s="67" t="n">
        <v>1</v>
      </c>
      <c r="G1099" s="65" t="inlineStr">
        <is>
          <t>Téléphone</t>
        </is>
      </c>
      <c r="H1099" s="65" t="inlineStr">
        <is>
          <t>Bordeaux</t>
        </is>
      </c>
      <c r="I1099" s="65" t="inlineStr">
        <is>
          <t>Karim Belkacem</t>
        </is>
      </c>
      <c r="J1099" s="65" t="inlineStr">
        <is>
          <t>Sans réponse</t>
        </is>
      </c>
      <c r="K1099" s="70" t="n">
        <v>11</v>
      </c>
    </row>
    <row r="1100">
      <c r="A1100" s="65" t="inlineStr">
        <is>
          <t>REL-01099</t>
        </is>
      </c>
      <c r="B1100" s="65" t="inlineStr">
        <is>
          <t>DEV-00834</t>
        </is>
      </c>
      <c r="C1100" s="66" t="n">
        <v>45313</v>
      </c>
      <c r="D1100" s="65" t="inlineStr">
        <is>
          <t>2024-01</t>
        </is>
      </c>
      <c r="E1100" s="65" t="inlineStr">
        <is>
          <t>2023-2024</t>
        </is>
      </c>
      <c r="F1100" s="67" t="n">
        <v>1</v>
      </c>
      <c r="G1100" s="65" t="inlineStr">
        <is>
          <t>Email</t>
        </is>
      </c>
      <c r="H1100" s="65" t="inlineStr">
        <is>
          <t>Bordeaux</t>
        </is>
      </c>
      <c r="I1100" s="65" t="inlineStr">
        <is>
          <t>Karim Belkacem</t>
        </is>
      </c>
      <c r="J1100" s="65" t="inlineStr">
        <is>
          <t>Sans réponse</t>
        </is>
      </c>
      <c r="K1100" s="70" t="n">
        <v>1.7</v>
      </c>
    </row>
    <row r="1101">
      <c r="A1101" s="65" t="inlineStr">
        <is>
          <t>REL-01100</t>
        </is>
      </c>
      <c r="B1101" s="65" t="inlineStr">
        <is>
          <t>DEV-00834</t>
        </is>
      </c>
      <c r="C1101" s="66" t="n">
        <v>45326</v>
      </c>
      <c r="D1101" s="65" t="inlineStr">
        <is>
          <t>2024-02</t>
        </is>
      </c>
      <c r="E1101" s="65" t="inlineStr">
        <is>
          <t>2023-2024</t>
        </is>
      </c>
      <c r="F1101" s="67" t="n">
        <v>2</v>
      </c>
      <c r="G1101" s="65" t="inlineStr">
        <is>
          <t>Email</t>
        </is>
      </c>
      <c r="H1101" s="65" t="inlineStr">
        <is>
          <t>Bordeaux</t>
        </is>
      </c>
      <c r="I1101" s="65" t="inlineStr">
        <is>
          <t>Karim Belkacem</t>
        </is>
      </c>
      <c r="J1101" s="65" t="inlineStr">
        <is>
          <t>Accord obtenu</t>
        </is>
      </c>
      <c r="K1101" s="70" t="n">
        <v>2.7</v>
      </c>
    </row>
    <row r="1102">
      <c r="A1102" s="65" t="inlineStr">
        <is>
          <t>REL-01101</t>
        </is>
      </c>
      <c r="B1102" s="65" t="inlineStr">
        <is>
          <t>DEV-00835</t>
        </is>
      </c>
      <c r="C1102" s="66" t="n">
        <v>45310</v>
      </c>
      <c r="D1102" s="65" t="inlineStr">
        <is>
          <t>2024-01</t>
        </is>
      </c>
      <c r="E1102" s="65" t="inlineStr">
        <is>
          <t>2023-2024</t>
        </is>
      </c>
      <c r="F1102" s="67" t="n">
        <v>1</v>
      </c>
      <c r="G1102" s="65" t="inlineStr">
        <is>
          <t>Email</t>
        </is>
      </c>
      <c r="H1102" s="65" t="inlineStr">
        <is>
          <t>Bordeaux</t>
        </is>
      </c>
      <c r="I1102" s="65" t="inlineStr">
        <is>
          <t>Karim Belkacem</t>
        </is>
      </c>
      <c r="J1102" s="65" t="inlineStr">
        <is>
          <t>Négociation en cours</t>
        </is>
      </c>
      <c r="K1102" s="70" t="n">
        <v>2.2</v>
      </c>
    </row>
    <row r="1103">
      <c r="A1103" s="65" t="inlineStr">
        <is>
          <t>REL-01102</t>
        </is>
      </c>
      <c r="B1103" s="65" t="inlineStr">
        <is>
          <t>DEV-00835</t>
        </is>
      </c>
      <c r="C1103" s="66" t="n">
        <v>45315</v>
      </c>
      <c r="D1103" s="65" t="inlineStr">
        <is>
          <t>2024-01</t>
        </is>
      </c>
      <c r="E1103" s="65" t="inlineStr">
        <is>
          <t>2023-2024</t>
        </is>
      </c>
      <c r="F1103" s="67" t="n">
        <v>2</v>
      </c>
      <c r="G1103" s="65" t="inlineStr">
        <is>
          <t>SMS</t>
        </is>
      </c>
      <c r="H1103" s="65" t="inlineStr">
        <is>
          <t>Bordeaux</t>
        </is>
      </c>
      <c r="I1103" s="65" t="inlineStr">
        <is>
          <t>Karim Belkacem</t>
        </is>
      </c>
      <c r="J1103" s="65" t="inlineStr">
        <is>
          <t>Négociation en cours</t>
        </is>
      </c>
      <c r="K1103" s="70" t="n">
        <v>2</v>
      </c>
    </row>
    <row r="1104">
      <c r="A1104" s="65" t="inlineStr">
        <is>
          <t>REL-01103</t>
        </is>
      </c>
      <c r="B1104" s="65" t="inlineStr">
        <is>
          <t>DEV-00835</t>
        </is>
      </c>
      <c r="C1104" s="66" t="n">
        <v>45326</v>
      </c>
      <c r="D1104" s="65" t="inlineStr">
        <is>
          <t>2024-02</t>
        </is>
      </c>
      <c r="E1104" s="65" t="inlineStr">
        <is>
          <t>2023-2024</t>
        </is>
      </c>
      <c r="F1104" s="67" t="n">
        <v>3</v>
      </c>
      <c r="G1104" s="65" t="inlineStr">
        <is>
          <t>Email</t>
        </is>
      </c>
      <c r="H1104" s="65" t="inlineStr">
        <is>
          <t>Bordeaux</t>
        </is>
      </c>
      <c r="I1104" s="65" t="inlineStr">
        <is>
          <t>Karim Belkacem</t>
        </is>
      </c>
      <c r="J1104" s="65" t="inlineStr">
        <is>
          <t>Accord obtenu</t>
        </is>
      </c>
      <c r="K1104" s="70" t="n">
        <v>4.1</v>
      </c>
    </row>
    <row r="1105">
      <c r="A1105" s="65" t="inlineStr">
        <is>
          <t>REL-01104</t>
        </is>
      </c>
      <c r="B1105" s="65" t="inlineStr">
        <is>
          <t>DEV-00836</t>
        </is>
      </c>
      <c r="C1105" s="66" t="n">
        <v>45310</v>
      </c>
      <c r="D1105" s="65" t="inlineStr">
        <is>
          <t>2024-01</t>
        </is>
      </c>
      <c r="E1105" s="65" t="inlineStr">
        <is>
          <t>2023-2024</t>
        </is>
      </c>
      <c r="F1105" s="67" t="n">
        <v>1</v>
      </c>
      <c r="G1105" s="65" t="inlineStr">
        <is>
          <t>Email</t>
        </is>
      </c>
      <c r="H1105" s="65" t="inlineStr">
        <is>
          <t>Toulouse</t>
        </is>
      </c>
      <c r="I1105" s="65" t="inlineStr">
        <is>
          <t>Nadia Cherif</t>
        </is>
      </c>
      <c r="J1105" s="65" t="inlineStr">
        <is>
          <t>Négociation en cours</t>
        </is>
      </c>
      <c r="K1105" s="70" t="n">
        <v>1.8</v>
      </c>
    </row>
    <row r="1106">
      <c r="A1106" s="65" t="inlineStr">
        <is>
          <t>REL-01105</t>
        </is>
      </c>
      <c r="B1106" s="65" t="inlineStr">
        <is>
          <t>DEV-00836</t>
        </is>
      </c>
      <c r="C1106" s="66" t="n">
        <v>45324</v>
      </c>
      <c r="D1106" s="65" t="inlineStr">
        <is>
          <t>2024-02</t>
        </is>
      </c>
      <c r="E1106" s="65" t="inlineStr">
        <is>
          <t>2023-2024</t>
        </is>
      </c>
      <c r="F1106" s="67" t="n">
        <v>2</v>
      </c>
      <c r="G1106" s="65" t="inlineStr">
        <is>
          <t>Téléphone</t>
        </is>
      </c>
      <c r="H1106" s="65" t="inlineStr">
        <is>
          <t>Toulouse</t>
        </is>
      </c>
      <c r="I1106" s="65" t="inlineStr">
        <is>
          <t>Nadia Cherif</t>
        </is>
      </c>
      <c r="J1106" s="65" t="inlineStr">
        <is>
          <t>Sans réponse</t>
        </is>
      </c>
      <c r="K1106" s="70" t="n">
        <v>6.7</v>
      </c>
    </row>
    <row r="1107">
      <c r="A1107" s="65" t="inlineStr">
        <is>
          <t>REL-01106</t>
        </is>
      </c>
      <c r="B1107" s="65" t="inlineStr">
        <is>
          <t>DEV-00837</t>
        </is>
      </c>
      <c r="C1107" s="66" t="n">
        <v>45319</v>
      </c>
      <c r="D1107" s="65" t="inlineStr">
        <is>
          <t>2024-01</t>
        </is>
      </c>
      <c r="E1107" s="65" t="inlineStr">
        <is>
          <t>2023-2024</t>
        </is>
      </c>
      <c r="F1107" s="67" t="n">
        <v>1</v>
      </c>
      <c r="G1107" s="65" t="inlineStr">
        <is>
          <t>Email</t>
        </is>
      </c>
      <c r="H1107" s="65" t="inlineStr">
        <is>
          <t>Bordeaux</t>
        </is>
      </c>
      <c r="I1107" s="65" t="inlineStr">
        <is>
          <t>Karim Belkacem</t>
        </is>
      </c>
      <c r="J1107" s="65" t="inlineStr">
        <is>
          <t>Refus signifié</t>
        </is>
      </c>
      <c r="K1107" s="70" t="n">
        <v>2.6</v>
      </c>
    </row>
    <row r="1108">
      <c r="A1108" s="65" t="inlineStr">
        <is>
          <t>REL-01107</t>
        </is>
      </c>
      <c r="B1108" s="65" t="inlineStr">
        <is>
          <t>DEV-00838</t>
        </is>
      </c>
      <c r="C1108" s="66" t="n">
        <v>45314</v>
      </c>
      <c r="D1108" s="65" t="inlineStr">
        <is>
          <t>2024-01</t>
        </is>
      </c>
      <c r="E1108" s="65" t="inlineStr">
        <is>
          <t>2023-2024</t>
        </is>
      </c>
      <c r="F1108" s="67" t="n">
        <v>1</v>
      </c>
      <c r="G1108" s="65" t="inlineStr">
        <is>
          <t>Téléphone</t>
        </is>
      </c>
      <c r="H1108" s="65" t="inlineStr">
        <is>
          <t>Bordeaux</t>
        </is>
      </c>
      <c r="I1108" s="65" t="inlineStr">
        <is>
          <t>Sophie Marchand</t>
        </is>
      </c>
      <c r="J1108" s="65" t="inlineStr">
        <is>
          <t>Sans réponse</t>
        </is>
      </c>
      <c r="K1108" s="70" t="n">
        <v>8.6</v>
      </c>
    </row>
    <row r="1109">
      <c r="A1109" s="65" t="inlineStr">
        <is>
          <t>REL-01108</t>
        </is>
      </c>
      <c r="B1109" s="65" t="inlineStr">
        <is>
          <t>DEV-00838</t>
        </is>
      </c>
      <c r="C1109" s="66" t="n">
        <v>45323</v>
      </c>
      <c r="D1109" s="65" t="inlineStr">
        <is>
          <t>2024-02</t>
        </is>
      </c>
      <c r="E1109" s="65" t="inlineStr">
        <is>
          <t>2023-2024</t>
        </is>
      </c>
      <c r="F1109" s="67" t="n">
        <v>2</v>
      </c>
      <c r="G1109" s="65" t="inlineStr">
        <is>
          <t>Email</t>
        </is>
      </c>
      <c r="H1109" s="65" t="inlineStr">
        <is>
          <t>Bordeaux</t>
        </is>
      </c>
      <c r="I1109" s="65" t="inlineStr">
        <is>
          <t>Sophie Marchand</t>
        </is>
      </c>
      <c r="J1109" s="65" t="inlineStr">
        <is>
          <t>Injoignable</t>
        </is>
      </c>
      <c r="K1109" s="70" t="n">
        <v>1.6</v>
      </c>
    </row>
    <row r="1110">
      <c r="A1110" s="65" t="inlineStr">
        <is>
          <t>REL-01109</t>
        </is>
      </c>
      <c r="B1110" s="65" t="inlineStr">
        <is>
          <t>DEV-00839</t>
        </is>
      </c>
      <c r="C1110" s="66" t="n">
        <v>45324</v>
      </c>
      <c r="D1110" s="65" t="inlineStr">
        <is>
          <t>2024-02</t>
        </is>
      </c>
      <c r="E1110" s="65" t="inlineStr">
        <is>
          <t>2023-2024</t>
        </is>
      </c>
      <c r="F1110" s="67" t="n">
        <v>1</v>
      </c>
      <c r="G1110" s="65" t="inlineStr">
        <is>
          <t>Email</t>
        </is>
      </c>
      <c r="H1110" s="65" t="inlineStr">
        <is>
          <t>Bordeaux</t>
        </is>
      </c>
      <c r="I1110" s="65" t="inlineStr">
        <is>
          <t>Sophie Marchand</t>
        </is>
      </c>
      <c r="J1110" s="65" t="inlineStr">
        <is>
          <t>Accord obtenu</t>
        </is>
      </c>
      <c r="K1110" s="70" t="n">
        <v>4.8</v>
      </c>
    </row>
    <row r="1111">
      <c r="A1111" s="65" t="inlineStr">
        <is>
          <t>REL-01110</t>
        </is>
      </c>
      <c r="B1111" s="65" t="inlineStr">
        <is>
          <t>DEV-00842</t>
        </is>
      </c>
      <c r="C1111" s="66" t="n">
        <v>45318</v>
      </c>
      <c r="D1111" s="65" t="inlineStr">
        <is>
          <t>2024-01</t>
        </is>
      </c>
      <c r="E1111" s="65" t="inlineStr">
        <is>
          <t>2023-2024</t>
        </is>
      </c>
      <c r="F1111" s="67" t="n">
        <v>1</v>
      </c>
      <c r="G1111" s="65" t="inlineStr">
        <is>
          <t>Email</t>
        </is>
      </c>
      <c r="H1111" s="65" t="inlineStr">
        <is>
          <t>Bordeaux</t>
        </is>
      </c>
      <c r="I1111" s="65" t="inlineStr">
        <is>
          <t>Sophie Marchand</t>
        </is>
      </c>
      <c r="J1111" s="65" t="inlineStr">
        <is>
          <t>Sans réponse</t>
        </is>
      </c>
      <c r="K1111" s="70" t="n">
        <v>2.2</v>
      </c>
    </row>
    <row r="1112">
      <c r="A1112" s="65" t="inlineStr">
        <is>
          <t>REL-01111</t>
        </is>
      </c>
      <c r="B1112" s="65" t="inlineStr">
        <is>
          <t>DEV-00842</t>
        </is>
      </c>
      <c r="C1112" s="66" t="n">
        <v>45329</v>
      </c>
      <c r="D1112" s="65" t="inlineStr">
        <is>
          <t>2024-02</t>
        </is>
      </c>
      <c r="E1112" s="65" t="inlineStr">
        <is>
          <t>2023-2024</t>
        </is>
      </c>
      <c r="F1112" s="67" t="n">
        <v>2</v>
      </c>
      <c r="G1112" s="65" t="inlineStr">
        <is>
          <t>SMS</t>
        </is>
      </c>
      <c r="H1112" s="65" t="inlineStr">
        <is>
          <t>Bordeaux</t>
        </is>
      </c>
      <c r="I1112" s="65" t="inlineStr">
        <is>
          <t>Sophie Marchand</t>
        </is>
      </c>
      <c r="J1112" s="65" t="inlineStr">
        <is>
          <t>Injoignable</t>
        </is>
      </c>
      <c r="K1112" s="70" t="n">
        <v>2.9</v>
      </c>
    </row>
    <row r="1113">
      <c r="A1113" s="65" t="inlineStr">
        <is>
          <t>REL-01112</t>
        </is>
      </c>
      <c r="B1113" s="65" t="inlineStr">
        <is>
          <t>DEV-00843</t>
        </is>
      </c>
      <c r="C1113" s="66" t="n">
        <v>45323</v>
      </c>
      <c r="D1113" s="65" t="inlineStr">
        <is>
          <t>2024-02</t>
        </is>
      </c>
      <c r="E1113" s="65" t="inlineStr">
        <is>
          <t>2023-2024</t>
        </is>
      </c>
      <c r="F1113" s="67" t="n">
        <v>1</v>
      </c>
      <c r="G1113" s="65" t="inlineStr">
        <is>
          <t>Email</t>
        </is>
      </c>
      <c r="H1113" s="65" t="inlineStr">
        <is>
          <t>Bordeaux</t>
        </is>
      </c>
      <c r="I1113" s="65" t="inlineStr">
        <is>
          <t>Sophie Marchand</t>
        </is>
      </c>
      <c r="J1113" s="65" t="inlineStr">
        <is>
          <t>Sans réponse</t>
        </is>
      </c>
      <c r="K1113" s="70" t="n">
        <v>2</v>
      </c>
    </row>
    <row r="1114">
      <c r="A1114" s="65" t="inlineStr">
        <is>
          <t>REL-01113</t>
        </is>
      </c>
      <c r="B1114" s="65" t="inlineStr">
        <is>
          <t>DEV-00843</t>
        </is>
      </c>
      <c r="C1114" s="66" t="n">
        <v>45335</v>
      </c>
      <c r="D1114" s="65" t="inlineStr">
        <is>
          <t>2024-02</t>
        </is>
      </c>
      <c r="E1114" s="65" t="inlineStr">
        <is>
          <t>2023-2024</t>
        </is>
      </c>
      <c r="F1114" s="67" t="n">
        <v>2</v>
      </c>
      <c r="G1114" s="65" t="inlineStr">
        <is>
          <t>Téléphone</t>
        </is>
      </c>
      <c r="H1114" s="65" t="inlineStr">
        <is>
          <t>Bordeaux</t>
        </is>
      </c>
      <c r="I1114" s="65" t="inlineStr">
        <is>
          <t>Sophie Marchand</t>
        </is>
      </c>
      <c r="J1114" s="65" t="inlineStr">
        <is>
          <t>Sans réponse</t>
        </is>
      </c>
      <c r="K1114" s="70" t="n">
        <v>9.5</v>
      </c>
    </row>
    <row r="1115">
      <c r="A1115" s="65" t="inlineStr">
        <is>
          <t>REL-01114</t>
        </is>
      </c>
      <c r="B1115" s="65" t="inlineStr">
        <is>
          <t>DEV-00844</t>
        </is>
      </c>
      <c r="C1115" s="66" t="n">
        <v>45315</v>
      </c>
      <c r="D1115" s="65" t="inlineStr">
        <is>
          <t>2024-01</t>
        </is>
      </c>
      <c r="E1115" s="65" t="inlineStr">
        <is>
          <t>2023-2024</t>
        </is>
      </c>
      <c r="F1115" s="67" t="n">
        <v>1</v>
      </c>
      <c r="G1115" s="65" t="inlineStr">
        <is>
          <t>Email</t>
        </is>
      </c>
      <c r="H1115" s="65" t="inlineStr">
        <is>
          <t>Bordeaux</t>
        </is>
      </c>
      <c r="I1115" s="65" t="inlineStr">
        <is>
          <t>Karim Belkacem</t>
        </is>
      </c>
      <c r="J1115" s="65" t="inlineStr">
        <is>
          <t>Accord obtenu</t>
        </is>
      </c>
      <c r="K1115" s="70" t="n">
        <v>1.4</v>
      </c>
    </row>
    <row r="1116">
      <c r="A1116" s="65" t="inlineStr">
        <is>
          <t>REL-01115</t>
        </is>
      </c>
      <c r="B1116" s="65" t="inlineStr">
        <is>
          <t>DEV-00845</t>
        </is>
      </c>
      <c r="C1116" s="66" t="n">
        <v>45319</v>
      </c>
      <c r="D1116" s="65" t="inlineStr">
        <is>
          <t>2024-01</t>
        </is>
      </c>
      <c r="E1116" s="65" t="inlineStr">
        <is>
          <t>2023-2024</t>
        </is>
      </c>
      <c r="F1116" s="67" t="n">
        <v>1</v>
      </c>
      <c r="G1116" s="65" t="inlineStr">
        <is>
          <t>Téléphone</t>
        </is>
      </c>
      <c r="H1116" s="65" t="inlineStr">
        <is>
          <t>Bordeaux</t>
        </is>
      </c>
      <c r="I1116" s="65" t="inlineStr">
        <is>
          <t>Karim Belkacem</t>
        </is>
      </c>
      <c r="J1116" s="65" t="inlineStr">
        <is>
          <t>Négociation en cours</t>
        </is>
      </c>
      <c r="K1116" s="70" t="n">
        <v>5.9</v>
      </c>
    </row>
    <row r="1117">
      <c r="A1117" s="65" t="inlineStr">
        <is>
          <t>REL-01116</t>
        </is>
      </c>
      <c r="B1117" s="65" t="inlineStr">
        <is>
          <t>DEV-00845</t>
        </is>
      </c>
      <c r="C1117" s="66" t="n">
        <v>45332</v>
      </c>
      <c r="D1117" s="65" t="inlineStr">
        <is>
          <t>2024-02</t>
        </is>
      </c>
      <c r="E1117" s="65" t="inlineStr">
        <is>
          <t>2023-2024</t>
        </is>
      </c>
      <c r="F1117" s="67" t="n">
        <v>2</v>
      </c>
      <c r="G1117" s="65" t="inlineStr">
        <is>
          <t>Téléphone</t>
        </is>
      </c>
      <c r="H1117" s="65" t="inlineStr">
        <is>
          <t>Bordeaux</t>
        </is>
      </c>
      <c r="I1117" s="65" t="inlineStr">
        <is>
          <t>Karim Belkacem</t>
        </is>
      </c>
      <c r="J1117" s="65" t="inlineStr">
        <is>
          <t>Rappel demandé</t>
        </is>
      </c>
      <c r="K1117" s="70" t="n">
        <v>13.3</v>
      </c>
    </row>
    <row r="1118">
      <c r="A1118" s="65" t="inlineStr">
        <is>
          <t>REL-01117</t>
        </is>
      </c>
      <c r="B1118" s="65" t="inlineStr">
        <is>
          <t>DEV-00845</t>
        </is>
      </c>
      <c r="C1118" s="66" t="n">
        <v>45337</v>
      </c>
      <c r="D1118" s="65" t="inlineStr">
        <is>
          <t>2024-02</t>
        </is>
      </c>
      <c r="E1118" s="65" t="inlineStr">
        <is>
          <t>2023-2024</t>
        </is>
      </c>
      <c r="F1118" s="67" t="n">
        <v>3</v>
      </c>
      <c r="G1118" s="65" t="inlineStr">
        <is>
          <t>Email</t>
        </is>
      </c>
      <c r="H1118" s="65" t="inlineStr">
        <is>
          <t>Bordeaux</t>
        </is>
      </c>
      <c r="I1118" s="65" t="inlineStr">
        <is>
          <t>Karim Belkacem</t>
        </is>
      </c>
      <c r="J1118" s="65" t="inlineStr">
        <is>
          <t>Sans réponse</t>
        </is>
      </c>
      <c r="K1118" s="70" t="n">
        <v>4.8</v>
      </c>
    </row>
    <row r="1119">
      <c r="A1119" s="65" t="inlineStr">
        <is>
          <t>REL-01118</t>
        </is>
      </c>
      <c r="B1119" s="65" t="inlineStr">
        <is>
          <t>DEV-00846</t>
        </is>
      </c>
      <c r="C1119" s="66" t="n">
        <v>45327</v>
      </c>
      <c r="D1119" s="65" t="inlineStr">
        <is>
          <t>2024-02</t>
        </is>
      </c>
      <c r="E1119" s="65" t="inlineStr">
        <is>
          <t>2023-2024</t>
        </is>
      </c>
      <c r="F1119" s="67" t="n">
        <v>1</v>
      </c>
      <c r="G1119" s="65" t="inlineStr">
        <is>
          <t>Téléphone</t>
        </is>
      </c>
      <c r="H1119" s="65" t="inlineStr">
        <is>
          <t>Bordeaux</t>
        </is>
      </c>
      <c r="I1119" s="65" t="inlineStr">
        <is>
          <t>Karim Belkacem</t>
        </is>
      </c>
      <c r="J1119" s="65" t="inlineStr">
        <is>
          <t>Sans réponse</t>
        </is>
      </c>
      <c r="K1119" s="70" t="n">
        <v>8</v>
      </c>
    </row>
    <row r="1120">
      <c r="A1120" s="65" t="inlineStr">
        <is>
          <t>REL-01119</t>
        </is>
      </c>
      <c r="B1120" s="65" t="inlineStr">
        <is>
          <t>DEV-00847</t>
        </is>
      </c>
      <c r="C1120" s="66" t="n">
        <v>45316</v>
      </c>
      <c r="D1120" s="65" t="inlineStr">
        <is>
          <t>2024-01</t>
        </is>
      </c>
      <c r="E1120" s="65" t="inlineStr">
        <is>
          <t>2023-2024</t>
        </is>
      </c>
      <c r="F1120" s="67" t="n">
        <v>1</v>
      </c>
      <c r="G1120" s="65" t="inlineStr">
        <is>
          <t>Email</t>
        </is>
      </c>
      <c r="H1120" s="65" t="inlineStr">
        <is>
          <t>Bordeaux</t>
        </is>
      </c>
      <c r="I1120" s="65" t="inlineStr">
        <is>
          <t>Sophie Marchand</t>
        </is>
      </c>
      <c r="J1120" s="65" t="inlineStr">
        <is>
          <t>Sans réponse</t>
        </is>
      </c>
      <c r="K1120" s="70" t="n">
        <v>4.5</v>
      </c>
    </row>
    <row r="1121">
      <c r="A1121" s="65" t="inlineStr">
        <is>
          <t>REL-01120</t>
        </is>
      </c>
      <c r="B1121" s="65" t="inlineStr">
        <is>
          <t>DEV-00847</t>
        </is>
      </c>
      <c r="C1121" s="66" t="n">
        <v>45329</v>
      </c>
      <c r="D1121" s="65" t="inlineStr">
        <is>
          <t>2024-02</t>
        </is>
      </c>
      <c r="E1121" s="65" t="inlineStr">
        <is>
          <t>2023-2024</t>
        </is>
      </c>
      <c r="F1121" s="67" t="n">
        <v>2</v>
      </c>
      <c r="G1121" s="65" t="inlineStr">
        <is>
          <t>Email</t>
        </is>
      </c>
      <c r="H1121" s="65" t="inlineStr">
        <is>
          <t>Bordeaux</t>
        </is>
      </c>
      <c r="I1121" s="65" t="inlineStr">
        <is>
          <t>Sophie Marchand</t>
        </is>
      </c>
      <c r="J1121" s="65" t="inlineStr">
        <is>
          <t>Rappel demandé</t>
        </is>
      </c>
      <c r="K1121" s="70" t="n">
        <v>1.3</v>
      </c>
    </row>
    <row r="1122">
      <c r="A1122" s="65" t="inlineStr">
        <is>
          <t>REL-01121</t>
        </is>
      </c>
      <c r="B1122" s="65" t="inlineStr">
        <is>
          <t>DEV-00848</t>
        </is>
      </c>
      <c r="C1122" s="66" t="n">
        <v>45322</v>
      </c>
      <c r="D1122" s="65" t="inlineStr">
        <is>
          <t>2024-01</t>
        </is>
      </c>
      <c r="E1122" s="65" t="inlineStr">
        <is>
          <t>2023-2024</t>
        </is>
      </c>
      <c r="F1122" s="67" t="n">
        <v>1</v>
      </c>
      <c r="G1122" s="65" t="inlineStr">
        <is>
          <t>Email</t>
        </is>
      </c>
      <c r="H1122" s="65" t="inlineStr">
        <is>
          <t>Toulouse</t>
        </is>
      </c>
      <c r="I1122" s="65" t="inlineStr">
        <is>
          <t>Nadia Cherif</t>
        </is>
      </c>
      <c r="J1122" s="65" t="inlineStr">
        <is>
          <t>Rappel demandé</t>
        </is>
      </c>
      <c r="K1122" s="70" t="n">
        <v>2.8</v>
      </c>
    </row>
    <row r="1123">
      <c r="A1123" s="65" t="inlineStr">
        <is>
          <t>REL-01122</t>
        </is>
      </c>
      <c r="B1123" s="65" t="inlineStr">
        <is>
          <t>DEV-00850</t>
        </is>
      </c>
      <c r="C1123" s="66" t="n">
        <v>45323</v>
      </c>
      <c r="D1123" s="65" t="inlineStr">
        <is>
          <t>2024-02</t>
        </is>
      </c>
      <c r="E1123" s="65" t="inlineStr">
        <is>
          <t>2023-2024</t>
        </is>
      </c>
      <c r="F1123" s="67" t="n">
        <v>1</v>
      </c>
      <c r="G1123" s="65" t="inlineStr">
        <is>
          <t>Email</t>
        </is>
      </c>
      <c r="H1123" s="65" t="inlineStr">
        <is>
          <t>Bordeaux</t>
        </is>
      </c>
      <c r="I1123" s="65" t="inlineStr">
        <is>
          <t>Sophie Marchand</t>
        </is>
      </c>
      <c r="J1123" s="65" t="inlineStr">
        <is>
          <t>Sans réponse</t>
        </is>
      </c>
      <c r="K1123" s="70" t="n">
        <v>4.6</v>
      </c>
    </row>
    <row r="1124">
      <c r="A1124" s="65" t="inlineStr">
        <is>
          <t>REL-01123</t>
        </is>
      </c>
      <c r="B1124" s="65" t="inlineStr">
        <is>
          <t>DEV-00850</t>
        </is>
      </c>
      <c r="C1124" s="66" t="n">
        <v>45332</v>
      </c>
      <c r="D1124" s="65" t="inlineStr">
        <is>
          <t>2024-02</t>
        </is>
      </c>
      <c r="E1124" s="65" t="inlineStr">
        <is>
          <t>2023-2024</t>
        </is>
      </c>
      <c r="F1124" s="67" t="n">
        <v>2</v>
      </c>
      <c r="G1124" s="65" t="inlineStr">
        <is>
          <t>Téléphone</t>
        </is>
      </c>
      <c r="H1124" s="65" t="inlineStr">
        <is>
          <t>Bordeaux</t>
        </is>
      </c>
      <c r="I1124" s="65" t="inlineStr">
        <is>
          <t>Sophie Marchand</t>
        </is>
      </c>
      <c r="J1124" s="65" t="inlineStr">
        <is>
          <t>Refus signifié</t>
        </is>
      </c>
      <c r="K1124" s="70" t="n">
        <v>3.7</v>
      </c>
    </row>
    <row r="1125">
      <c r="A1125" s="65" t="inlineStr">
        <is>
          <t>REL-01124</t>
        </is>
      </c>
      <c r="B1125" s="65" t="inlineStr">
        <is>
          <t>DEV-00851</t>
        </is>
      </c>
      <c r="C1125" s="66" t="n">
        <v>45330</v>
      </c>
      <c r="D1125" s="65" t="inlineStr">
        <is>
          <t>2024-02</t>
        </is>
      </c>
      <c r="E1125" s="65" t="inlineStr">
        <is>
          <t>2023-2024</t>
        </is>
      </c>
      <c r="F1125" s="67" t="n">
        <v>1</v>
      </c>
      <c r="G1125" s="65" t="inlineStr">
        <is>
          <t>Email</t>
        </is>
      </c>
      <c r="H1125" s="65" t="inlineStr">
        <is>
          <t>Toulouse</t>
        </is>
      </c>
      <c r="I1125" s="65" t="inlineStr">
        <is>
          <t>Nadia Cherif</t>
        </is>
      </c>
      <c r="J1125" s="65" t="inlineStr">
        <is>
          <t>Négociation en cours</t>
        </is>
      </c>
      <c r="K1125" s="70" t="n">
        <v>2.1</v>
      </c>
    </row>
    <row r="1126">
      <c r="A1126" s="65" t="inlineStr">
        <is>
          <t>REL-01125</t>
        </is>
      </c>
      <c r="B1126" s="65" t="inlineStr">
        <is>
          <t>DEV-00852</t>
        </is>
      </c>
      <c r="C1126" s="66" t="n">
        <v>45332</v>
      </c>
      <c r="D1126" s="65" t="inlineStr">
        <is>
          <t>2024-02</t>
        </is>
      </c>
      <c r="E1126" s="65" t="inlineStr">
        <is>
          <t>2023-2024</t>
        </is>
      </c>
      <c r="F1126" s="67" t="n">
        <v>1</v>
      </c>
      <c r="G1126" s="65" t="inlineStr">
        <is>
          <t>Email</t>
        </is>
      </c>
      <c r="H1126" s="65" t="inlineStr">
        <is>
          <t>Bordeaux</t>
        </is>
      </c>
      <c r="I1126" s="65" t="inlineStr">
        <is>
          <t>Karim Belkacem</t>
        </is>
      </c>
      <c r="J1126" s="65" t="inlineStr">
        <is>
          <t>Sans réponse</t>
        </is>
      </c>
      <c r="K1126" s="70" t="n">
        <v>1.1</v>
      </c>
    </row>
    <row r="1127">
      <c r="A1127" s="65" t="inlineStr">
        <is>
          <t>REL-01126</t>
        </is>
      </c>
      <c r="B1127" s="65" t="inlineStr">
        <is>
          <t>DEV-00853</t>
        </is>
      </c>
      <c r="C1127" s="66" t="n">
        <v>45321</v>
      </c>
      <c r="D1127" s="65" t="inlineStr">
        <is>
          <t>2024-01</t>
        </is>
      </c>
      <c r="E1127" s="65" t="inlineStr">
        <is>
          <t>2023-2024</t>
        </is>
      </c>
      <c r="F1127" s="67" t="n">
        <v>1</v>
      </c>
      <c r="G1127" s="65" t="inlineStr">
        <is>
          <t>Email</t>
        </is>
      </c>
      <c r="H1127" s="65" t="inlineStr">
        <is>
          <t>Toulouse</t>
        </is>
      </c>
      <c r="I1127" s="65" t="inlineStr">
        <is>
          <t>Nadia Cherif</t>
        </is>
      </c>
      <c r="J1127" s="65" t="inlineStr">
        <is>
          <t>Sans réponse</t>
        </is>
      </c>
      <c r="K1127" s="70" t="n">
        <v>2</v>
      </c>
    </row>
    <row r="1128">
      <c r="A1128" s="65" t="inlineStr">
        <is>
          <t>REL-01127</t>
        </is>
      </c>
      <c r="B1128" s="65" t="inlineStr">
        <is>
          <t>DEV-00854</t>
        </is>
      </c>
      <c r="C1128" s="66" t="n">
        <v>45326</v>
      </c>
      <c r="D1128" s="65" t="inlineStr">
        <is>
          <t>2024-02</t>
        </is>
      </c>
      <c r="E1128" s="65" t="inlineStr">
        <is>
          <t>2023-2024</t>
        </is>
      </c>
      <c r="F1128" s="67" t="n">
        <v>1</v>
      </c>
      <c r="G1128" s="65" t="inlineStr">
        <is>
          <t>SMS</t>
        </is>
      </c>
      <c r="H1128" s="65" t="inlineStr">
        <is>
          <t>Bordeaux</t>
        </is>
      </c>
      <c r="I1128" s="65" t="inlineStr">
        <is>
          <t>Sophie Marchand</t>
        </is>
      </c>
      <c r="J1128" s="65" t="inlineStr">
        <is>
          <t>Rappel demandé</t>
        </is>
      </c>
      <c r="K1128" s="70" t="n">
        <v>4.6</v>
      </c>
    </row>
    <row r="1129">
      <c r="A1129" s="65" t="inlineStr">
        <is>
          <t>REL-01128</t>
        </is>
      </c>
      <c r="B1129" s="65" t="inlineStr">
        <is>
          <t>DEV-00854</t>
        </is>
      </c>
      <c r="C1129" s="66" t="n">
        <v>45339</v>
      </c>
      <c r="D1129" s="65" t="inlineStr">
        <is>
          <t>2024-02</t>
        </is>
      </c>
      <c r="E1129" s="65" t="inlineStr">
        <is>
          <t>2023-2024</t>
        </is>
      </c>
      <c r="F1129" s="67" t="n">
        <v>2</v>
      </c>
      <c r="G1129" s="65" t="inlineStr">
        <is>
          <t>Email</t>
        </is>
      </c>
      <c r="H1129" s="65" t="inlineStr">
        <is>
          <t>Bordeaux</t>
        </is>
      </c>
      <c r="I1129" s="65" t="inlineStr">
        <is>
          <t>Sophie Marchand</t>
        </is>
      </c>
      <c r="J1129" s="65" t="inlineStr">
        <is>
          <t>Refus signifié</t>
        </is>
      </c>
      <c r="K1129" s="70" t="n">
        <v>2.9</v>
      </c>
    </row>
    <row r="1130">
      <c r="A1130" s="65" t="inlineStr">
        <is>
          <t>REL-01129</t>
        </is>
      </c>
      <c r="B1130" s="65" t="inlineStr">
        <is>
          <t>DEV-00856</t>
        </is>
      </c>
      <c r="C1130" s="66" t="n">
        <v>45328</v>
      </c>
      <c r="D1130" s="65" t="inlineStr">
        <is>
          <t>2024-02</t>
        </is>
      </c>
      <c r="E1130" s="65" t="inlineStr">
        <is>
          <t>2023-2024</t>
        </is>
      </c>
      <c r="F1130" s="67" t="n">
        <v>1</v>
      </c>
      <c r="G1130" s="65" t="inlineStr">
        <is>
          <t>Téléphone</t>
        </is>
      </c>
      <c r="H1130" s="65" t="inlineStr">
        <is>
          <t>Toulouse</t>
        </is>
      </c>
      <c r="I1130" s="65" t="inlineStr">
        <is>
          <t>Nadia Cherif</t>
        </is>
      </c>
      <c r="J1130" s="65" t="inlineStr">
        <is>
          <t>Négociation en cours</t>
        </is>
      </c>
      <c r="K1130" s="70" t="n">
        <v>12.8</v>
      </c>
    </row>
    <row r="1131">
      <c r="A1131" s="65" t="inlineStr">
        <is>
          <t>REL-01130</t>
        </is>
      </c>
      <c r="B1131" s="65" t="inlineStr">
        <is>
          <t>DEV-00856</t>
        </is>
      </c>
      <c r="C1131" s="66" t="n">
        <v>45336</v>
      </c>
      <c r="D1131" s="65" t="inlineStr">
        <is>
          <t>2024-02</t>
        </is>
      </c>
      <c r="E1131" s="65" t="inlineStr">
        <is>
          <t>2023-2024</t>
        </is>
      </c>
      <c r="F1131" s="67" t="n">
        <v>2</v>
      </c>
      <c r="G1131" s="65" t="inlineStr">
        <is>
          <t>Email</t>
        </is>
      </c>
      <c r="H1131" s="65" t="inlineStr">
        <is>
          <t>Toulouse</t>
        </is>
      </c>
      <c r="I1131" s="65" t="inlineStr">
        <is>
          <t>Nadia Cherif</t>
        </is>
      </c>
      <c r="J1131" s="65" t="inlineStr">
        <is>
          <t>Sans réponse</t>
        </is>
      </c>
      <c r="K1131" s="70" t="n">
        <v>4.6</v>
      </c>
    </row>
    <row r="1132">
      <c r="A1132" s="65" t="inlineStr">
        <is>
          <t>REL-01131</t>
        </is>
      </c>
      <c r="B1132" s="65" t="inlineStr">
        <is>
          <t>DEV-00857</t>
        </is>
      </c>
      <c r="C1132" s="66" t="n">
        <v>45325</v>
      </c>
      <c r="D1132" s="65" t="inlineStr">
        <is>
          <t>2024-02</t>
        </is>
      </c>
      <c r="E1132" s="65" t="inlineStr">
        <is>
          <t>2023-2024</t>
        </is>
      </c>
      <c r="F1132" s="67" t="n">
        <v>1</v>
      </c>
      <c r="G1132" s="65" t="inlineStr">
        <is>
          <t>Email</t>
        </is>
      </c>
      <c r="H1132" s="65" t="inlineStr">
        <is>
          <t>Bordeaux</t>
        </is>
      </c>
      <c r="I1132" s="65" t="inlineStr">
        <is>
          <t>Sophie Marchand</t>
        </is>
      </c>
      <c r="J1132" s="65" t="inlineStr">
        <is>
          <t>Rappel demandé</t>
        </is>
      </c>
      <c r="K1132" s="70" t="n">
        <v>4.4</v>
      </c>
    </row>
    <row r="1133">
      <c r="A1133" s="65" t="inlineStr">
        <is>
          <t>REL-01132</t>
        </is>
      </c>
      <c r="B1133" s="65" t="inlineStr">
        <is>
          <t>DEV-00857</t>
        </is>
      </c>
      <c r="C1133" s="66" t="n">
        <v>45335</v>
      </c>
      <c r="D1133" s="65" t="inlineStr">
        <is>
          <t>2024-02</t>
        </is>
      </c>
      <c r="E1133" s="65" t="inlineStr">
        <is>
          <t>2023-2024</t>
        </is>
      </c>
      <c r="F1133" s="67" t="n">
        <v>2</v>
      </c>
      <c r="G1133" s="65" t="inlineStr">
        <is>
          <t>Téléphone</t>
        </is>
      </c>
      <c r="H1133" s="65" t="inlineStr">
        <is>
          <t>Bordeaux</t>
        </is>
      </c>
      <c r="I1133" s="65" t="inlineStr">
        <is>
          <t>Sophie Marchand</t>
        </is>
      </c>
      <c r="J1133" s="65" t="inlineStr">
        <is>
          <t>Refus signifié</t>
        </is>
      </c>
      <c r="K1133" s="70" t="n">
        <v>11</v>
      </c>
    </row>
    <row r="1134">
      <c r="A1134" s="65" t="inlineStr">
        <is>
          <t>REL-01133</t>
        </is>
      </c>
      <c r="B1134" s="65" t="inlineStr">
        <is>
          <t>DEV-00858</t>
        </is>
      </c>
      <c r="C1134" s="66" t="n">
        <v>45328</v>
      </c>
      <c r="D1134" s="65" t="inlineStr">
        <is>
          <t>2024-02</t>
        </is>
      </c>
      <c r="E1134" s="65" t="inlineStr">
        <is>
          <t>2023-2024</t>
        </is>
      </c>
      <c r="F1134" s="67" t="n">
        <v>1</v>
      </c>
      <c r="G1134" s="65" t="inlineStr">
        <is>
          <t>SMS</t>
        </is>
      </c>
      <c r="H1134" s="65" t="inlineStr">
        <is>
          <t>Bordeaux</t>
        </is>
      </c>
      <c r="I1134" s="65" t="inlineStr">
        <is>
          <t>Karim Belkacem</t>
        </is>
      </c>
      <c r="J1134" s="65" t="inlineStr">
        <is>
          <t>Accord obtenu</t>
        </is>
      </c>
      <c r="K1134" s="70" t="n">
        <v>1</v>
      </c>
    </row>
    <row r="1135">
      <c r="A1135" s="65" t="inlineStr">
        <is>
          <t>REL-01134</t>
        </is>
      </c>
      <c r="B1135" s="65" t="inlineStr">
        <is>
          <t>DEV-00859</t>
        </is>
      </c>
      <c r="C1135" s="66" t="n">
        <v>45325</v>
      </c>
      <c r="D1135" s="65" t="inlineStr">
        <is>
          <t>2024-02</t>
        </is>
      </c>
      <c r="E1135" s="65" t="inlineStr">
        <is>
          <t>2023-2024</t>
        </is>
      </c>
      <c r="F1135" s="67" t="n">
        <v>1</v>
      </c>
      <c r="G1135" s="65" t="inlineStr">
        <is>
          <t>Email</t>
        </is>
      </c>
      <c r="H1135" s="65" t="inlineStr">
        <is>
          <t>Bordeaux</t>
        </is>
      </c>
      <c r="I1135" s="65" t="inlineStr">
        <is>
          <t>Karim Belkacem</t>
        </is>
      </c>
      <c r="J1135" s="65" t="inlineStr">
        <is>
          <t>Sans réponse</t>
        </is>
      </c>
      <c r="K1135" s="70" t="n">
        <v>4.7</v>
      </c>
    </row>
    <row r="1136">
      <c r="A1136" s="65" t="inlineStr">
        <is>
          <t>REL-01135</t>
        </is>
      </c>
      <c r="B1136" s="65" t="inlineStr">
        <is>
          <t>DEV-00859</t>
        </is>
      </c>
      <c r="C1136" s="66" t="n">
        <v>45334</v>
      </c>
      <c r="D1136" s="65" t="inlineStr">
        <is>
          <t>2024-02</t>
        </is>
      </c>
      <c r="E1136" s="65" t="inlineStr">
        <is>
          <t>2023-2024</t>
        </is>
      </c>
      <c r="F1136" s="67" t="n">
        <v>2</v>
      </c>
      <c r="G1136" s="65" t="inlineStr">
        <is>
          <t>SMS</t>
        </is>
      </c>
      <c r="H1136" s="65" t="inlineStr">
        <is>
          <t>Bordeaux</t>
        </is>
      </c>
      <c r="I1136" s="65" t="inlineStr">
        <is>
          <t>Karim Belkacem</t>
        </is>
      </c>
      <c r="J1136" s="65" t="inlineStr">
        <is>
          <t>Sans réponse</t>
        </is>
      </c>
      <c r="K1136" s="70" t="n">
        <v>3.4</v>
      </c>
    </row>
    <row r="1137">
      <c r="A1137" s="65" t="inlineStr">
        <is>
          <t>REL-01136</t>
        </is>
      </c>
      <c r="B1137" s="65" t="inlineStr">
        <is>
          <t>DEV-00863</t>
        </is>
      </c>
      <c r="C1137" s="66" t="n">
        <v>45330</v>
      </c>
      <c r="D1137" s="65" t="inlineStr">
        <is>
          <t>2024-02</t>
        </is>
      </c>
      <c r="E1137" s="65" t="inlineStr">
        <is>
          <t>2023-2024</t>
        </is>
      </c>
      <c r="F1137" s="67" t="n">
        <v>1</v>
      </c>
      <c r="G1137" s="65" t="inlineStr">
        <is>
          <t>Email</t>
        </is>
      </c>
      <c r="H1137" s="65" t="inlineStr">
        <is>
          <t>Toulouse</t>
        </is>
      </c>
      <c r="I1137" s="65" t="inlineStr">
        <is>
          <t>Julien Fabre</t>
        </is>
      </c>
      <c r="J1137" s="65" t="inlineStr">
        <is>
          <t>Sans réponse</t>
        </is>
      </c>
      <c r="K1137" s="70" t="n">
        <v>2.1</v>
      </c>
    </row>
    <row r="1138">
      <c r="A1138" s="65" t="inlineStr">
        <is>
          <t>REL-01137</t>
        </is>
      </c>
      <c r="B1138" s="65" t="inlineStr">
        <is>
          <t>DEV-00864</t>
        </is>
      </c>
      <c r="C1138" s="66" t="n">
        <v>45334</v>
      </c>
      <c r="D1138" s="65" t="inlineStr">
        <is>
          <t>2024-02</t>
        </is>
      </c>
      <c r="E1138" s="65" t="inlineStr">
        <is>
          <t>2023-2024</t>
        </is>
      </c>
      <c r="F1138" s="67" t="n">
        <v>1</v>
      </c>
      <c r="G1138" s="65" t="inlineStr">
        <is>
          <t>Téléphone</t>
        </is>
      </c>
      <c r="H1138" s="65" t="inlineStr">
        <is>
          <t>Bordeaux</t>
        </is>
      </c>
      <c r="I1138" s="65" t="inlineStr">
        <is>
          <t>Sophie Marchand</t>
        </is>
      </c>
      <c r="J1138" s="65" t="inlineStr">
        <is>
          <t>Accord obtenu</t>
        </is>
      </c>
      <c r="K1138" s="70" t="n">
        <v>10.2</v>
      </c>
    </row>
    <row r="1139">
      <c r="A1139" s="65" t="inlineStr">
        <is>
          <t>REL-01138</t>
        </is>
      </c>
      <c r="B1139" s="65" t="inlineStr">
        <is>
          <t>DEV-00865</t>
        </is>
      </c>
      <c r="C1139" s="66" t="n">
        <v>45325</v>
      </c>
      <c r="D1139" s="65" t="inlineStr">
        <is>
          <t>2024-02</t>
        </is>
      </c>
      <c r="E1139" s="65" t="inlineStr">
        <is>
          <t>2023-2024</t>
        </is>
      </c>
      <c r="F1139" s="67" t="n">
        <v>1</v>
      </c>
      <c r="G1139" s="65" t="inlineStr">
        <is>
          <t>Email</t>
        </is>
      </c>
      <c r="H1139" s="65" t="inlineStr">
        <is>
          <t>Bordeaux</t>
        </is>
      </c>
      <c r="I1139" s="65" t="inlineStr">
        <is>
          <t>Karim Belkacem</t>
        </is>
      </c>
      <c r="J1139" s="65" t="inlineStr">
        <is>
          <t>Injoignable</t>
        </is>
      </c>
      <c r="K1139" s="70" t="n">
        <v>1.1</v>
      </c>
    </row>
    <row r="1140">
      <c r="A1140" s="65" t="inlineStr">
        <is>
          <t>REL-01139</t>
        </is>
      </c>
      <c r="B1140" s="65" t="inlineStr">
        <is>
          <t>DEV-00865</t>
        </is>
      </c>
      <c r="C1140" s="66" t="n">
        <v>45333</v>
      </c>
      <c r="D1140" s="65" t="inlineStr">
        <is>
          <t>2024-02</t>
        </is>
      </c>
      <c r="E1140" s="65" t="inlineStr">
        <is>
          <t>2023-2024</t>
        </is>
      </c>
      <c r="F1140" s="67" t="n">
        <v>2</v>
      </c>
      <c r="G1140" s="65" t="inlineStr">
        <is>
          <t>Email</t>
        </is>
      </c>
      <c r="H1140" s="65" t="inlineStr">
        <is>
          <t>Bordeaux</t>
        </is>
      </c>
      <c r="I1140" s="65" t="inlineStr">
        <is>
          <t>Karim Belkacem</t>
        </is>
      </c>
      <c r="J1140" s="65" t="inlineStr">
        <is>
          <t>Accord obtenu</t>
        </is>
      </c>
      <c r="K1140" s="70" t="n">
        <v>1.9</v>
      </c>
    </row>
    <row r="1141">
      <c r="A1141" s="65" t="inlineStr">
        <is>
          <t>REL-01140</t>
        </is>
      </c>
      <c r="B1141" s="65" t="inlineStr">
        <is>
          <t>DEV-00868</t>
        </is>
      </c>
      <c r="C1141" s="66" t="n">
        <v>45335</v>
      </c>
      <c r="D1141" s="65" t="inlineStr">
        <is>
          <t>2024-02</t>
        </is>
      </c>
      <c r="E1141" s="65" t="inlineStr">
        <is>
          <t>2023-2024</t>
        </is>
      </c>
      <c r="F1141" s="67" t="n">
        <v>1</v>
      </c>
      <c r="G1141" s="65" t="inlineStr">
        <is>
          <t>SMS</t>
        </is>
      </c>
      <c r="H1141" s="65" t="inlineStr">
        <is>
          <t>Bordeaux</t>
        </is>
      </c>
      <c r="I1141" s="65" t="inlineStr">
        <is>
          <t>Sophie Marchand</t>
        </is>
      </c>
      <c r="J1141" s="65" t="inlineStr">
        <is>
          <t>Sans réponse</t>
        </is>
      </c>
      <c r="K1141" s="70" t="n">
        <v>1.9</v>
      </c>
    </row>
    <row r="1142">
      <c r="A1142" s="65" t="inlineStr">
        <is>
          <t>REL-01141</t>
        </is>
      </c>
      <c r="B1142" s="65" t="inlineStr">
        <is>
          <t>DEV-00869</t>
        </is>
      </c>
      <c r="C1142" s="66" t="n">
        <v>45336</v>
      </c>
      <c r="D1142" s="65" t="inlineStr">
        <is>
          <t>2024-02</t>
        </is>
      </c>
      <c r="E1142" s="65" t="inlineStr">
        <is>
          <t>2023-2024</t>
        </is>
      </c>
      <c r="F1142" s="67" t="n">
        <v>1</v>
      </c>
      <c r="G1142" s="65" t="inlineStr">
        <is>
          <t>Email</t>
        </is>
      </c>
      <c r="H1142" s="65" t="inlineStr">
        <is>
          <t>Toulouse</t>
        </is>
      </c>
      <c r="I1142" s="65" t="inlineStr">
        <is>
          <t>Julien Fabre</t>
        </is>
      </c>
      <c r="J1142" s="65" t="inlineStr">
        <is>
          <t>Négociation en cours</t>
        </is>
      </c>
      <c r="K1142" s="70" t="n">
        <v>4.8</v>
      </c>
    </row>
    <row r="1143">
      <c r="A1143" s="65" t="inlineStr">
        <is>
          <t>REL-01142</t>
        </is>
      </c>
      <c r="B1143" s="65" t="inlineStr">
        <is>
          <t>DEV-00870</t>
        </is>
      </c>
      <c r="C1143" s="66" t="n">
        <v>45329</v>
      </c>
      <c r="D1143" s="65" t="inlineStr">
        <is>
          <t>2024-02</t>
        </is>
      </c>
      <c r="E1143" s="65" t="inlineStr">
        <is>
          <t>2023-2024</t>
        </is>
      </c>
      <c r="F1143" s="67" t="n">
        <v>1</v>
      </c>
      <c r="G1143" s="65" t="inlineStr">
        <is>
          <t>Email</t>
        </is>
      </c>
      <c r="H1143" s="65" t="inlineStr">
        <is>
          <t>Bordeaux</t>
        </is>
      </c>
      <c r="I1143" s="65" t="inlineStr">
        <is>
          <t>Sophie Marchand</t>
        </is>
      </c>
      <c r="J1143" s="65" t="inlineStr">
        <is>
          <t>Injoignable</t>
        </is>
      </c>
      <c r="K1143" s="70" t="n">
        <v>2</v>
      </c>
    </row>
    <row r="1144">
      <c r="A1144" s="65" t="inlineStr">
        <is>
          <t>REL-01143</t>
        </is>
      </c>
      <c r="B1144" s="65" t="inlineStr">
        <is>
          <t>DEV-00870</t>
        </is>
      </c>
      <c r="C1144" s="66" t="n">
        <v>45343</v>
      </c>
      <c r="D1144" s="65" t="inlineStr">
        <is>
          <t>2024-02</t>
        </is>
      </c>
      <c r="E1144" s="65" t="inlineStr">
        <is>
          <t>2023-2024</t>
        </is>
      </c>
      <c r="F1144" s="67" t="n">
        <v>2</v>
      </c>
      <c r="G1144" s="65" t="inlineStr">
        <is>
          <t>Téléphone</t>
        </is>
      </c>
      <c r="H1144" s="65" t="inlineStr">
        <is>
          <t>Bordeaux</t>
        </is>
      </c>
      <c r="I1144" s="65" t="inlineStr">
        <is>
          <t>Sophie Marchand</t>
        </is>
      </c>
      <c r="J1144" s="65" t="inlineStr">
        <is>
          <t>Refus signifié</t>
        </is>
      </c>
      <c r="K1144" s="70" t="n">
        <v>7.7</v>
      </c>
    </row>
    <row r="1145">
      <c r="A1145" s="65" t="inlineStr">
        <is>
          <t>REL-01144</t>
        </is>
      </c>
      <c r="B1145" s="65" t="inlineStr">
        <is>
          <t>DEV-00871</t>
        </is>
      </c>
      <c r="C1145" s="66" t="n">
        <v>45342</v>
      </c>
      <c r="D1145" s="65" t="inlineStr">
        <is>
          <t>2024-02</t>
        </is>
      </c>
      <c r="E1145" s="65" t="inlineStr">
        <is>
          <t>2023-2024</t>
        </is>
      </c>
      <c r="F1145" s="67" t="n">
        <v>1</v>
      </c>
      <c r="G1145" s="65" t="inlineStr">
        <is>
          <t>Téléphone</t>
        </is>
      </c>
      <c r="H1145" s="65" t="inlineStr">
        <is>
          <t>Bordeaux</t>
        </is>
      </c>
      <c r="I1145" s="65" t="inlineStr">
        <is>
          <t>Sophie Marchand</t>
        </is>
      </c>
      <c r="J1145" s="65" t="inlineStr">
        <is>
          <t>Accord obtenu</t>
        </is>
      </c>
      <c r="K1145" s="70" t="n">
        <v>12.5</v>
      </c>
    </row>
    <row r="1146">
      <c r="A1146" s="65" t="inlineStr">
        <is>
          <t>REL-01145</t>
        </is>
      </c>
      <c r="B1146" s="65" t="inlineStr">
        <is>
          <t>DEV-00873</t>
        </is>
      </c>
      <c r="C1146" s="66" t="n">
        <v>45338</v>
      </c>
      <c r="D1146" s="65" t="inlineStr">
        <is>
          <t>2024-02</t>
        </is>
      </c>
      <c r="E1146" s="65" t="inlineStr">
        <is>
          <t>2023-2024</t>
        </is>
      </c>
      <c r="F1146" s="67" t="n">
        <v>1</v>
      </c>
      <c r="G1146" s="65" t="inlineStr">
        <is>
          <t>Email</t>
        </is>
      </c>
      <c r="H1146" s="65" t="inlineStr">
        <is>
          <t>Bordeaux</t>
        </is>
      </c>
      <c r="I1146" s="65" t="inlineStr">
        <is>
          <t>Karim Belkacem</t>
        </is>
      </c>
      <c r="J1146" s="65" t="inlineStr">
        <is>
          <t>Refus signifié</t>
        </is>
      </c>
      <c r="K1146" s="70" t="n">
        <v>1.4</v>
      </c>
    </row>
    <row r="1147">
      <c r="A1147" s="65" t="inlineStr">
        <is>
          <t>REL-01146</t>
        </is>
      </c>
      <c r="B1147" s="65" t="inlineStr">
        <is>
          <t>DEV-00874</t>
        </is>
      </c>
      <c r="C1147" s="66" t="n">
        <v>45336</v>
      </c>
      <c r="D1147" s="65" t="inlineStr">
        <is>
          <t>2024-02</t>
        </is>
      </c>
      <c r="E1147" s="65" t="inlineStr">
        <is>
          <t>2023-2024</t>
        </is>
      </c>
      <c r="F1147" s="67" t="n">
        <v>1</v>
      </c>
      <c r="G1147" s="65" t="inlineStr">
        <is>
          <t>Téléphone</t>
        </is>
      </c>
      <c r="H1147" s="65" t="inlineStr">
        <is>
          <t>Toulouse</t>
        </is>
      </c>
      <c r="I1147" s="65" t="inlineStr">
        <is>
          <t>Julien Fabre</t>
        </is>
      </c>
      <c r="J1147" s="65" t="inlineStr">
        <is>
          <t>Négociation en cours</t>
        </is>
      </c>
      <c r="K1147" s="70" t="n">
        <v>5.5</v>
      </c>
    </row>
    <row r="1148">
      <c r="A1148" s="65" t="inlineStr">
        <is>
          <t>REL-01147</t>
        </is>
      </c>
      <c r="B1148" s="65" t="inlineStr">
        <is>
          <t>DEV-00874</t>
        </is>
      </c>
      <c r="C1148" s="66" t="n">
        <v>45343</v>
      </c>
      <c r="D1148" s="65" t="inlineStr">
        <is>
          <t>2024-02</t>
        </is>
      </c>
      <c r="E1148" s="65" t="inlineStr">
        <is>
          <t>2023-2024</t>
        </is>
      </c>
      <c r="F1148" s="67" t="n">
        <v>2</v>
      </c>
      <c r="G1148" s="65" t="inlineStr">
        <is>
          <t>Email</t>
        </is>
      </c>
      <c r="H1148" s="65" t="inlineStr">
        <is>
          <t>Toulouse</t>
        </is>
      </c>
      <c r="I1148" s="65" t="inlineStr">
        <is>
          <t>Julien Fabre</t>
        </is>
      </c>
      <c r="J1148" s="65" t="inlineStr">
        <is>
          <t>Sans réponse</t>
        </is>
      </c>
      <c r="K1148" s="70" t="n">
        <v>3.8</v>
      </c>
    </row>
    <row r="1149">
      <c r="A1149" s="65" t="inlineStr">
        <is>
          <t>REL-01148</t>
        </is>
      </c>
      <c r="B1149" s="65" t="inlineStr">
        <is>
          <t>DEV-00875</t>
        </is>
      </c>
      <c r="C1149" s="66" t="n">
        <v>45337</v>
      </c>
      <c r="D1149" s="65" t="inlineStr">
        <is>
          <t>2024-02</t>
        </is>
      </c>
      <c r="E1149" s="65" t="inlineStr">
        <is>
          <t>2023-2024</t>
        </is>
      </c>
      <c r="F1149" s="67" t="n">
        <v>1</v>
      </c>
      <c r="G1149" s="65" t="inlineStr">
        <is>
          <t>Email</t>
        </is>
      </c>
      <c r="H1149" s="65" t="inlineStr">
        <is>
          <t>Toulouse</t>
        </is>
      </c>
      <c r="I1149" s="65" t="inlineStr">
        <is>
          <t>Julien Fabre</t>
        </is>
      </c>
      <c r="J1149" s="65" t="inlineStr">
        <is>
          <t>Sans réponse</t>
        </is>
      </c>
      <c r="K1149" s="70" t="n">
        <v>1.2</v>
      </c>
    </row>
    <row r="1150">
      <c r="A1150" s="65" t="inlineStr">
        <is>
          <t>REL-01149</t>
        </is>
      </c>
      <c r="B1150" s="65" t="inlineStr">
        <is>
          <t>DEV-00875</t>
        </is>
      </c>
      <c r="C1150" s="66" t="n">
        <v>45348</v>
      </c>
      <c r="D1150" s="65" t="inlineStr">
        <is>
          <t>2024-02</t>
        </is>
      </c>
      <c r="E1150" s="65" t="inlineStr">
        <is>
          <t>2023-2024</t>
        </is>
      </c>
      <c r="F1150" s="67" t="n">
        <v>2</v>
      </c>
      <c r="G1150" s="65" t="inlineStr">
        <is>
          <t>Email</t>
        </is>
      </c>
      <c r="H1150" s="65" t="inlineStr">
        <is>
          <t>Toulouse</t>
        </is>
      </c>
      <c r="I1150" s="65" t="inlineStr">
        <is>
          <t>Julien Fabre</t>
        </is>
      </c>
      <c r="J1150" s="65" t="inlineStr">
        <is>
          <t>Rappel demandé</t>
        </is>
      </c>
      <c r="K1150" s="70" t="n">
        <v>2.2</v>
      </c>
    </row>
    <row r="1151">
      <c r="A1151" s="65" t="inlineStr">
        <is>
          <t>REL-01150</t>
        </is>
      </c>
      <c r="B1151" s="65" t="inlineStr">
        <is>
          <t>DEV-00875</t>
        </is>
      </c>
      <c r="C1151" s="66" t="n">
        <v>45354</v>
      </c>
      <c r="D1151" s="65" t="inlineStr">
        <is>
          <t>2024-03</t>
        </is>
      </c>
      <c r="E1151" s="65" t="inlineStr">
        <is>
          <t>2023-2024</t>
        </is>
      </c>
      <c r="F1151" s="67" t="n">
        <v>3</v>
      </c>
      <c r="G1151" s="65" t="inlineStr">
        <is>
          <t>Email</t>
        </is>
      </c>
      <c r="H1151" s="65" t="inlineStr">
        <is>
          <t>Toulouse</t>
        </is>
      </c>
      <c r="I1151" s="65" t="inlineStr">
        <is>
          <t>Julien Fabre</t>
        </is>
      </c>
      <c r="J1151" s="65" t="inlineStr">
        <is>
          <t>Refus signifié</t>
        </is>
      </c>
      <c r="K1151" s="70" t="n">
        <v>3.4</v>
      </c>
    </row>
    <row r="1152">
      <c r="A1152" s="65" t="inlineStr">
        <is>
          <t>REL-01151</t>
        </is>
      </c>
      <c r="B1152" s="65" t="inlineStr">
        <is>
          <t>DEV-00876</t>
        </is>
      </c>
      <c r="C1152" s="66" t="n">
        <v>45332</v>
      </c>
      <c r="D1152" s="65" t="inlineStr">
        <is>
          <t>2024-02</t>
        </is>
      </c>
      <c r="E1152" s="65" t="inlineStr">
        <is>
          <t>2023-2024</t>
        </is>
      </c>
      <c r="F1152" s="67" t="n">
        <v>1</v>
      </c>
      <c r="G1152" s="65" t="inlineStr">
        <is>
          <t>Email</t>
        </is>
      </c>
      <c r="H1152" s="65" t="inlineStr">
        <is>
          <t>Bordeaux</t>
        </is>
      </c>
      <c r="I1152" s="65" t="inlineStr">
        <is>
          <t>Karim Belkacem</t>
        </is>
      </c>
      <c r="J1152" s="65" t="inlineStr">
        <is>
          <t>Accord obtenu</t>
        </is>
      </c>
      <c r="K1152" s="70" t="n">
        <v>3.1</v>
      </c>
    </row>
    <row r="1153">
      <c r="A1153" s="65" t="inlineStr">
        <is>
          <t>REL-01152</t>
        </is>
      </c>
      <c r="B1153" s="65" t="inlineStr">
        <is>
          <t>DEV-00877</t>
        </is>
      </c>
      <c r="C1153" s="66" t="n">
        <v>45341</v>
      </c>
      <c r="D1153" s="65" t="inlineStr">
        <is>
          <t>2024-02</t>
        </is>
      </c>
      <c r="E1153" s="65" t="inlineStr">
        <is>
          <t>2023-2024</t>
        </is>
      </c>
      <c r="F1153" s="67" t="n">
        <v>1</v>
      </c>
      <c r="G1153" s="65" t="inlineStr">
        <is>
          <t>Téléphone</t>
        </is>
      </c>
      <c r="H1153" s="65" t="inlineStr">
        <is>
          <t>Bordeaux</t>
        </is>
      </c>
      <c r="I1153" s="65" t="inlineStr">
        <is>
          <t>Sophie Marchand</t>
        </is>
      </c>
      <c r="J1153" s="65" t="inlineStr">
        <is>
          <t>Accord obtenu</t>
        </is>
      </c>
      <c r="K1153" s="70" t="n">
        <v>8.300000000000001</v>
      </c>
    </row>
    <row r="1154">
      <c r="A1154" s="65" t="inlineStr">
        <is>
          <t>REL-01153</t>
        </is>
      </c>
      <c r="B1154" s="65" t="inlineStr">
        <is>
          <t>DEV-00878</t>
        </is>
      </c>
      <c r="C1154" s="66" t="n">
        <v>45336</v>
      </c>
      <c r="D1154" s="65" t="inlineStr">
        <is>
          <t>2024-02</t>
        </is>
      </c>
      <c r="E1154" s="65" t="inlineStr">
        <is>
          <t>2023-2024</t>
        </is>
      </c>
      <c r="F1154" s="67" t="n">
        <v>1</v>
      </c>
      <c r="G1154" s="65" t="inlineStr">
        <is>
          <t>Téléphone</t>
        </is>
      </c>
      <c r="H1154" s="65" t="inlineStr">
        <is>
          <t>Toulouse</t>
        </is>
      </c>
      <c r="I1154" s="65" t="inlineStr">
        <is>
          <t>Nadia Cherif</t>
        </is>
      </c>
      <c r="J1154" s="65" t="inlineStr">
        <is>
          <t>Sans réponse</t>
        </is>
      </c>
      <c r="K1154" s="70" t="n">
        <v>13.4</v>
      </c>
    </row>
    <row r="1155">
      <c r="A1155" s="65" t="inlineStr">
        <is>
          <t>REL-01154</t>
        </is>
      </c>
      <c r="B1155" s="65" t="inlineStr">
        <is>
          <t>DEV-00878</t>
        </is>
      </c>
      <c r="C1155" s="66" t="n">
        <v>45341</v>
      </c>
      <c r="D1155" s="65" t="inlineStr">
        <is>
          <t>2024-02</t>
        </is>
      </c>
      <c r="E1155" s="65" t="inlineStr">
        <is>
          <t>2023-2024</t>
        </is>
      </c>
      <c r="F1155" s="67" t="n">
        <v>2</v>
      </c>
      <c r="G1155" s="65" t="inlineStr">
        <is>
          <t>Téléphone</t>
        </is>
      </c>
      <c r="H1155" s="65" t="inlineStr">
        <is>
          <t>Toulouse</t>
        </is>
      </c>
      <c r="I1155" s="65" t="inlineStr">
        <is>
          <t>Nadia Cherif</t>
        </is>
      </c>
      <c r="J1155" s="65" t="inlineStr">
        <is>
          <t>Rappel demandé</t>
        </is>
      </c>
      <c r="K1155" s="70" t="n">
        <v>11.1</v>
      </c>
    </row>
    <row r="1156">
      <c r="A1156" s="65" t="inlineStr">
        <is>
          <t>REL-01155</t>
        </is>
      </c>
      <c r="B1156" s="65" t="inlineStr">
        <is>
          <t>DEV-00878</t>
        </is>
      </c>
      <c r="C1156" s="66" t="n">
        <v>45353</v>
      </c>
      <c r="D1156" s="65" t="inlineStr">
        <is>
          <t>2024-03</t>
        </is>
      </c>
      <c r="E1156" s="65" t="inlineStr">
        <is>
          <t>2023-2024</t>
        </is>
      </c>
      <c r="F1156" s="67" t="n">
        <v>3</v>
      </c>
      <c r="G1156" s="65" t="inlineStr">
        <is>
          <t>Email</t>
        </is>
      </c>
      <c r="H1156" s="65" t="inlineStr">
        <is>
          <t>Toulouse</t>
        </is>
      </c>
      <c r="I1156" s="65" t="inlineStr">
        <is>
          <t>Nadia Cherif</t>
        </is>
      </c>
      <c r="J1156" s="65" t="inlineStr">
        <is>
          <t>Sans réponse</t>
        </is>
      </c>
      <c r="K1156" s="70" t="n">
        <v>4.7</v>
      </c>
    </row>
    <row r="1157">
      <c r="A1157" s="65" t="inlineStr">
        <is>
          <t>REL-01156</t>
        </is>
      </c>
      <c r="B1157" s="65" t="inlineStr">
        <is>
          <t>DEV-00879</t>
        </is>
      </c>
      <c r="C1157" s="66" t="n">
        <v>45333</v>
      </c>
      <c r="D1157" s="65" t="inlineStr">
        <is>
          <t>2024-02</t>
        </is>
      </c>
      <c r="E1157" s="65" t="inlineStr">
        <is>
          <t>2023-2024</t>
        </is>
      </c>
      <c r="F1157" s="67" t="n">
        <v>1</v>
      </c>
      <c r="G1157" s="65" t="inlineStr">
        <is>
          <t>Téléphone</t>
        </is>
      </c>
      <c r="H1157" s="65" t="inlineStr">
        <is>
          <t>Toulouse</t>
        </is>
      </c>
      <c r="I1157" s="65" t="inlineStr">
        <is>
          <t>Julien Fabre</t>
        </is>
      </c>
      <c r="J1157" s="65" t="inlineStr">
        <is>
          <t>Rappel demandé</t>
        </is>
      </c>
      <c r="K1157" s="70" t="n">
        <v>8.699999999999999</v>
      </c>
    </row>
    <row r="1158">
      <c r="A1158" s="65" t="inlineStr">
        <is>
          <t>REL-01157</t>
        </is>
      </c>
      <c r="B1158" s="65" t="inlineStr">
        <is>
          <t>DEV-00881</t>
        </is>
      </c>
      <c r="C1158" s="66" t="n">
        <v>45340</v>
      </c>
      <c r="D1158" s="65" t="inlineStr">
        <is>
          <t>2024-02</t>
        </is>
      </c>
      <c r="E1158" s="65" t="inlineStr">
        <is>
          <t>2023-2024</t>
        </is>
      </c>
      <c r="F1158" s="67" t="n">
        <v>1</v>
      </c>
      <c r="G1158" s="65" t="inlineStr">
        <is>
          <t>Téléphone</t>
        </is>
      </c>
      <c r="H1158" s="65" t="inlineStr">
        <is>
          <t>Bordeaux</t>
        </is>
      </c>
      <c r="I1158" s="65" t="inlineStr">
        <is>
          <t>Karim Belkacem</t>
        </is>
      </c>
      <c r="J1158" s="65" t="inlineStr">
        <is>
          <t>Sans réponse</t>
        </is>
      </c>
      <c r="K1158" s="70" t="n">
        <v>10</v>
      </c>
    </row>
    <row r="1159">
      <c r="A1159" s="65" t="inlineStr">
        <is>
          <t>REL-01158</t>
        </is>
      </c>
      <c r="B1159" s="65" t="inlineStr">
        <is>
          <t>DEV-00881</t>
        </is>
      </c>
      <c r="C1159" s="66" t="n">
        <v>45345</v>
      </c>
      <c r="D1159" s="65" t="inlineStr">
        <is>
          <t>2024-02</t>
        </is>
      </c>
      <c r="E1159" s="65" t="inlineStr">
        <is>
          <t>2023-2024</t>
        </is>
      </c>
      <c r="F1159" s="67" t="n">
        <v>2</v>
      </c>
      <c r="G1159" s="65" t="inlineStr">
        <is>
          <t>SMS</t>
        </is>
      </c>
      <c r="H1159" s="65" t="inlineStr">
        <is>
          <t>Bordeaux</t>
        </is>
      </c>
      <c r="I1159" s="65" t="inlineStr">
        <is>
          <t>Karim Belkacem</t>
        </is>
      </c>
      <c r="J1159" s="65" t="inlineStr">
        <is>
          <t>Accord obtenu</t>
        </is>
      </c>
      <c r="K1159" s="70" t="n">
        <v>3.1</v>
      </c>
    </row>
    <row r="1160">
      <c r="A1160" s="65" t="inlineStr">
        <is>
          <t>REL-01159</t>
        </is>
      </c>
      <c r="B1160" s="65" t="inlineStr">
        <is>
          <t>DEV-00884</t>
        </is>
      </c>
      <c r="C1160" s="66" t="n">
        <v>45336</v>
      </c>
      <c r="D1160" s="65" t="inlineStr">
        <is>
          <t>2024-02</t>
        </is>
      </c>
      <c r="E1160" s="65" t="inlineStr">
        <is>
          <t>2023-2024</t>
        </is>
      </c>
      <c r="F1160" s="67" t="n">
        <v>1</v>
      </c>
      <c r="G1160" s="65" t="inlineStr">
        <is>
          <t>SMS</t>
        </is>
      </c>
      <c r="H1160" s="65" t="inlineStr">
        <is>
          <t>Bordeaux</t>
        </is>
      </c>
      <c r="I1160" s="65" t="inlineStr">
        <is>
          <t>Karim Belkacem</t>
        </is>
      </c>
      <c r="J1160" s="65" t="inlineStr">
        <is>
          <t>Sans réponse</t>
        </is>
      </c>
      <c r="K1160" s="70" t="n">
        <v>2.6</v>
      </c>
    </row>
    <row r="1161">
      <c r="A1161" s="65" t="inlineStr">
        <is>
          <t>REL-01160</t>
        </is>
      </c>
      <c r="B1161" s="65" t="inlineStr">
        <is>
          <t>DEV-00884</t>
        </is>
      </c>
      <c r="C1161" s="66" t="n">
        <v>45347</v>
      </c>
      <c r="D1161" s="65" t="inlineStr">
        <is>
          <t>2024-02</t>
        </is>
      </c>
      <c r="E1161" s="65" t="inlineStr">
        <is>
          <t>2023-2024</t>
        </is>
      </c>
      <c r="F1161" s="67" t="n">
        <v>2</v>
      </c>
      <c r="G1161" s="65" t="inlineStr">
        <is>
          <t>Email</t>
        </is>
      </c>
      <c r="H1161" s="65" t="inlineStr">
        <is>
          <t>Bordeaux</t>
        </is>
      </c>
      <c r="I1161" s="65" t="inlineStr">
        <is>
          <t>Karim Belkacem</t>
        </is>
      </c>
      <c r="J1161" s="65" t="inlineStr">
        <is>
          <t>Accord obtenu</t>
        </is>
      </c>
      <c r="K1161" s="70" t="n">
        <v>1.7</v>
      </c>
    </row>
    <row r="1162">
      <c r="A1162" s="65" t="inlineStr">
        <is>
          <t>REL-01161</t>
        </is>
      </c>
      <c r="B1162" s="65" t="inlineStr">
        <is>
          <t>DEV-00886</t>
        </is>
      </c>
      <c r="C1162" s="66" t="n">
        <v>45345</v>
      </c>
      <c r="D1162" s="65" t="inlineStr">
        <is>
          <t>2024-02</t>
        </is>
      </c>
      <c r="E1162" s="65" t="inlineStr">
        <is>
          <t>2023-2024</t>
        </is>
      </c>
      <c r="F1162" s="67" t="n">
        <v>1</v>
      </c>
      <c r="G1162" s="65" t="inlineStr">
        <is>
          <t>SMS</t>
        </is>
      </c>
      <c r="H1162" s="65" t="inlineStr">
        <is>
          <t>Toulouse</t>
        </is>
      </c>
      <c r="I1162" s="65" t="inlineStr">
        <is>
          <t>Nadia Cherif</t>
        </is>
      </c>
      <c r="J1162" s="65" t="inlineStr">
        <is>
          <t>Rappel demandé</t>
        </is>
      </c>
      <c r="K1162" s="70" t="n">
        <v>3</v>
      </c>
    </row>
    <row r="1163">
      <c r="A1163" s="65" t="inlineStr">
        <is>
          <t>REL-01162</t>
        </is>
      </c>
      <c r="B1163" s="65" t="inlineStr">
        <is>
          <t>DEV-00886</t>
        </is>
      </c>
      <c r="C1163" s="66" t="n">
        <v>45359</v>
      </c>
      <c r="D1163" s="65" t="inlineStr">
        <is>
          <t>2024-03</t>
        </is>
      </c>
      <c r="E1163" s="65" t="inlineStr">
        <is>
          <t>2023-2024</t>
        </is>
      </c>
      <c r="F1163" s="67" t="n">
        <v>2</v>
      </c>
      <c r="G1163" s="65" t="inlineStr">
        <is>
          <t>Email</t>
        </is>
      </c>
      <c r="H1163" s="65" t="inlineStr">
        <is>
          <t>Toulouse</t>
        </is>
      </c>
      <c r="I1163" s="65" t="inlineStr">
        <is>
          <t>Nadia Cherif</t>
        </is>
      </c>
      <c r="J1163" s="65" t="inlineStr">
        <is>
          <t>Refus signifié</t>
        </is>
      </c>
      <c r="K1163" s="70" t="n">
        <v>2.1</v>
      </c>
    </row>
    <row r="1164">
      <c r="A1164" s="65" t="inlineStr">
        <is>
          <t>REL-01163</t>
        </is>
      </c>
      <c r="B1164" s="65" t="inlineStr">
        <is>
          <t>DEV-00887</t>
        </is>
      </c>
      <c r="C1164" s="66" t="n">
        <v>45343</v>
      </c>
      <c r="D1164" s="65" t="inlineStr">
        <is>
          <t>2024-02</t>
        </is>
      </c>
      <c r="E1164" s="65" t="inlineStr">
        <is>
          <t>2023-2024</t>
        </is>
      </c>
      <c r="F1164" s="67" t="n">
        <v>1</v>
      </c>
      <c r="G1164" s="65" t="inlineStr">
        <is>
          <t>Téléphone</t>
        </is>
      </c>
      <c r="H1164" s="65" t="inlineStr">
        <is>
          <t>Toulouse</t>
        </is>
      </c>
      <c r="I1164" s="65" t="inlineStr">
        <is>
          <t>Nadia Cherif</t>
        </is>
      </c>
      <c r="J1164" s="65" t="inlineStr">
        <is>
          <t>Négociation en cours</t>
        </is>
      </c>
      <c r="K1164" s="70" t="n">
        <v>13.2</v>
      </c>
    </row>
    <row r="1165">
      <c r="A1165" s="65" t="inlineStr">
        <is>
          <t>REL-01164</t>
        </is>
      </c>
      <c r="B1165" s="65" t="inlineStr">
        <is>
          <t>DEV-00888</t>
        </is>
      </c>
      <c r="C1165" s="66" t="n">
        <v>45345</v>
      </c>
      <c r="D1165" s="65" t="inlineStr">
        <is>
          <t>2024-02</t>
        </is>
      </c>
      <c r="E1165" s="65" t="inlineStr">
        <is>
          <t>2023-2024</t>
        </is>
      </c>
      <c r="F1165" s="67" t="n">
        <v>1</v>
      </c>
      <c r="G1165" s="65" t="inlineStr">
        <is>
          <t>Email</t>
        </is>
      </c>
      <c r="H1165" s="65" t="inlineStr">
        <is>
          <t>Bordeaux</t>
        </is>
      </c>
      <c r="I1165" s="65" t="inlineStr">
        <is>
          <t>Sophie Marchand</t>
        </is>
      </c>
      <c r="J1165" s="65" t="inlineStr">
        <is>
          <t>Sans réponse</t>
        </is>
      </c>
      <c r="K1165" s="70" t="n">
        <v>1.9</v>
      </c>
    </row>
    <row r="1166">
      <c r="A1166" s="65" t="inlineStr">
        <is>
          <t>REL-01165</t>
        </is>
      </c>
      <c r="B1166" s="65" t="inlineStr">
        <is>
          <t>DEV-00889</t>
        </is>
      </c>
      <c r="C1166" s="66" t="n">
        <v>45344</v>
      </c>
      <c r="D1166" s="65" t="inlineStr">
        <is>
          <t>2024-02</t>
        </is>
      </c>
      <c r="E1166" s="65" t="inlineStr">
        <is>
          <t>2023-2024</t>
        </is>
      </c>
      <c r="F1166" s="67" t="n">
        <v>1</v>
      </c>
      <c r="G1166" s="65" t="inlineStr">
        <is>
          <t>SMS</t>
        </is>
      </c>
      <c r="H1166" s="65" t="inlineStr">
        <is>
          <t>Toulouse</t>
        </is>
      </c>
      <c r="I1166" s="65" t="inlineStr">
        <is>
          <t>Nadia Cherif</t>
        </is>
      </c>
      <c r="J1166" s="65" t="inlineStr">
        <is>
          <t>Sans réponse</t>
        </is>
      </c>
      <c r="K1166" s="70" t="n">
        <v>4.9</v>
      </c>
    </row>
    <row r="1167">
      <c r="A1167" s="65" t="inlineStr">
        <is>
          <t>REL-01166</t>
        </is>
      </c>
      <c r="B1167" s="65" t="inlineStr">
        <is>
          <t>DEV-00889</t>
        </is>
      </c>
      <c r="C1167" s="66" t="n">
        <v>45353</v>
      </c>
      <c r="D1167" s="65" t="inlineStr">
        <is>
          <t>2024-03</t>
        </is>
      </c>
      <c r="E1167" s="65" t="inlineStr">
        <is>
          <t>2023-2024</t>
        </is>
      </c>
      <c r="F1167" s="67" t="n">
        <v>2</v>
      </c>
      <c r="G1167" s="65" t="inlineStr">
        <is>
          <t>Téléphone</t>
        </is>
      </c>
      <c r="H1167" s="65" t="inlineStr">
        <is>
          <t>Toulouse</t>
        </is>
      </c>
      <c r="I1167" s="65" t="inlineStr">
        <is>
          <t>Nadia Cherif</t>
        </is>
      </c>
      <c r="J1167" s="65" t="inlineStr">
        <is>
          <t>Refus signifié</t>
        </is>
      </c>
      <c r="K1167" s="70" t="n">
        <v>13.9</v>
      </c>
    </row>
    <row r="1168">
      <c r="A1168" s="65" t="inlineStr">
        <is>
          <t>REL-01167</t>
        </is>
      </c>
      <c r="B1168" s="65" t="inlineStr">
        <is>
          <t>DEV-00890</t>
        </is>
      </c>
      <c r="C1168" s="66" t="n">
        <v>45340</v>
      </c>
      <c r="D1168" s="65" t="inlineStr">
        <is>
          <t>2024-02</t>
        </is>
      </c>
      <c r="E1168" s="65" t="inlineStr">
        <is>
          <t>2023-2024</t>
        </is>
      </c>
      <c r="F1168" s="67" t="n">
        <v>1</v>
      </c>
      <c r="G1168" s="65" t="inlineStr">
        <is>
          <t>Téléphone</t>
        </is>
      </c>
      <c r="H1168" s="65" t="inlineStr">
        <is>
          <t>Toulouse</t>
        </is>
      </c>
      <c r="I1168" s="65" t="inlineStr">
        <is>
          <t>Nadia Cherif</t>
        </is>
      </c>
      <c r="J1168" s="65" t="inlineStr">
        <is>
          <t>Injoignable</t>
        </is>
      </c>
      <c r="K1168" s="70" t="n">
        <v>3.9</v>
      </c>
    </row>
    <row r="1169">
      <c r="A1169" s="65" t="inlineStr">
        <is>
          <t>REL-01168</t>
        </is>
      </c>
      <c r="B1169" s="65" t="inlineStr">
        <is>
          <t>DEV-00890</t>
        </is>
      </c>
      <c r="C1169" s="66" t="n">
        <v>45345</v>
      </c>
      <c r="D1169" s="65" t="inlineStr">
        <is>
          <t>2024-02</t>
        </is>
      </c>
      <c r="E1169" s="65" t="inlineStr">
        <is>
          <t>2023-2024</t>
        </is>
      </c>
      <c r="F1169" s="67" t="n">
        <v>2</v>
      </c>
      <c r="G1169" s="65" t="inlineStr">
        <is>
          <t>Téléphone</t>
        </is>
      </c>
      <c r="H1169" s="65" t="inlineStr">
        <is>
          <t>Toulouse</t>
        </is>
      </c>
      <c r="I1169" s="65" t="inlineStr">
        <is>
          <t>Nadia Cherif</t>
        </is>
      </c>
      <c r="J1169" s="65" t="inlineStr">
        <is>
          <t>Accord obtenu</t>
        </is>
      </c>
      <c r="K1169" s="70" t="n">
        <v>6.7</v>
      </c>
    </row>
    <row r="1170">
      <c r="A1170" s="65" t="inlineStr">
        <is>
          <t>REL-01169</t>
        </is>
      </c>
      <c r="B1170" s="65" t="inlineStr">
        <is>
          <t>DEV-00892</t>
        </is>
      </c>
      <c r="C1170" s="66" t="n">
        <v>45348</v>
      </c>
      <c r="D1170" s="65" t="inlineStr">
        <is>
          <t>2024-02</t>
        </is>
      </c>
      <c r="E1170" s="65" t="inlineStr">
        <is>
          <t>2023-2024</t>
        </is>
      </c>
      <c r="F1170" s="67" t="n">
        <v>1</v>
      </c>
      <c r="G1170" s="65" t="inlineStr">
        <is>
          <t>Téléphone</t>
        </is>
      </c>
      <c r="H1170" s="65" t="inlineStr">
        <is>
          <t>Bordeaux</t>
        </is>
      </c>
      <c r="I1170" s="65" t="inlineStr">
        <is>
          <t>Karim Belkacem</t>
        </is>
      </c>
      <c r="J1170" s="65" t="inlineStr">
        <is>
          <t>Injoignable</t>
        </is>
      </c>
      <c r="K1170" s="70" t="n">
        <v>4.8</v>
      </c>
    </row>
    <row r="1171">
      <c r="A1171" s="65" t="inlineStr">
        <is>
          <t>REL-01170</t>
        </is>
      </c>
      <c r="B1171" s="65" t="inlineStr">
        <is>
          <t>DEV-00893</t>
        </is>
      </c>
      <c r="C1171" s="66" t="n">
        <v>45342</v>
      </c>
      <c r="D1171" s="65" t="inlineStr">
        <is>
          <t>2024-02</t>
        </is>
      </c>
      <c r="E1171" s="65" t="inlineStr">
        <is>
          <t>2023-2024</t>
        </is>
      </c>
      <c r="F1171" s="67" t="n">
        <v>1</v>
      </c>
      <c r="G1171" s="65" t="inlineStr">
        <is>
          <t>Téléphone</t>
        </is>
      </c>
      <c r="H1171" s="65" t="inlineStr">
        <is>
          <t>Bordeaux</t>
        </is>
      </c>
      <c r="I1171" s="65" t="inlineStr">
        <is>
          <t>Karim Belkacem</t>
        </is>
      </c>
      <c r="J1171" s="65" t="inlineStr">
        <is>
          <t>Accord obtenu</t>
        </is>
      </c>
      <c r="K1171" s="70" t="n">
        <v>7.6</v>
      </c>
    </row>
    <row r="1172">
      <c r="A1172" s="65" t="inlineStr">
        <is>
          <t>REL-01171</t>
        </is>
      </c>
      <c r="B1172" s="65" t="inlineStr">
        <is>
          <t>DEV-00895</t>
        </is>
      </c>
      <c r="C1172" s="66" t="n">
        <v>45349</v>
      </c>
      <c r="D1172" s="65" t="inlineStr">
        <is>
          <t>2024-02</t>
        </is>
      </c>
      <c r="E1172" s="65" t="inlineStr">
        <is>
          <t>2023-2024</t>
        </is>
      </c>
      <c r="F1172" s="67" t="n">
        <v>1</v>
      </c>
      <c r="G1172" s="65" t="inlineStr">
        <is>
          <t>SMS</t>
        </is>
      </c>
      <c r="H1172" s="65" t="inlineStr">
        <is>
          <t>Bordeaux</t>
        </is>
      </c>
      <c r="I1172" s="65" t="inlineStr">
        <is>
          <t>Karim Belkacem</t>
        </is>
      </c>
      <c r="J1172" s="65" t="inlineStr">
        <is>
          <t>Sans réponse</t>
        </is>
      </c>
      <c r="K1172" s="70" t="n">
        <v>3.3</v>
      </c>
    </row>
    <row r="1173">
      <c r="A1173" s="65" t="inlineStr">
        <is>
          <t>REL-01172</t>
        </is>
      </c>
      <c r="B1173" s="65" t="inlineStr">
        <is>
          <t>DEV-00896</t>
        </is>
      </c>
      <c r="C1173" s="66" t="n">
        <v>45349</v>
      </c>
      <c r="D1173" s="65" t="inlineStr">
        <is>
          <t>2024-02</t>
        </is>
      </c>
      <c r="E1173" s="65" t="inlineStr">
        <is>
          <t>2023-2024</t>
        </is>
      </c>
      <c r="F1173" s="67" t="n">
        <v>1</v>
      </c>
      <c r="G1173" s="65" t="inlineStr">
        <is>
          <t>Email</t>
        </is>
      </c>
      <c r="H1173" s="65" t="inlineStr">
        <is>
          <t>Bordeaux</t>
        </is>
      </c>
      <c r="I1173" s="65" t="inlineStr">
        <is>
          <t>Sophie Marchand</t>
        </is>
      </c>
      <c r="J1173" s="65" t="inlineStr">
        <is>
          <t>Sans réponse</t>
        </is>
      </c>
      <c r="K1173" s="70" t="n">
        <v>1.2</v>
      </c>
    </row>
    <row r="1174">
      <c r="A1174" s="65" t="inlineStr">
        <is>
          <t>REL-01173</t>
        </is>
      </c>
      <c r="B1174" s="65" t="inlineStr">
        <is>
          <t>DEV-00896</t>
        </is>
      </c>
      <c r="C1174" s="66" t="n">
        <v>45355</v>
      </c>
      <c r="D1174" s="65" t="inlineStr">
        <is>
          <t>2024-03</t>
        </is>
      </c>
      <c r="E1174" s="65" t="inlineStr">
        <is>
          <t>2023-2024</t>
        </is>
      </c>
      <c r="F1174" s="67" t="n">
        <v>2</v>
      </c>
      <c r="G1174" s="65" t="inlineStr">
        <is>
          <t>Email</t>
        </is>
      </c>
      <c r="H1174" s="65" t="inlineStr">
        <is>
          <t>Bordeaux</t>
        </is>
      </c>
      <c r="I1174" s="65" t="inlineStr">
        <is>
          <t>Sophie Marchand</t>
        </is>
      </c>
      <c r="J1174" s="65" t="inlineStr">
        <is>
          <t>Rappel demandé</t>
        </is>
      </c>
      <c r="K1174" s="70" t="n">
        <v>3.5</v>
      </c>
    </row>
    <row r="1175">
      <c r="A1175" s="65" t="inlineStr">
        <is>
          <t>REL-01174</t>
        </is>
      </c>
      <c r="B1175" s="65" t="inlineStr">
        <is>
          <t>DEV-00896</t>
        </is>
      </c>
      <c r="C1175" s="66" t="n">
        <v>45369</v>
      </c>
      <c r="D1175" s="65" t="inlineStr">
        <is>
          <t>2024-03</t>
        </is>
      </c>
      <c r="E1175" s="65" t="inlineStr">
        <is>
          <t>2023-2024</t>
        </is>
      </c>
      <c r="F1175" s="67" t="n">
        <v>3</v>
      </c>
      <c r="G1175" s="65" t="inlineStr">
        <is>
          <t>Téléphone</t>
        </is>
      </c>
      <c r="H1175" s="65" t="inlineStr">
        <is>
          <t>Bordeaux</t>
        </is>
      </c>
      <c r="I1175" s="65" t="inlineStr">
        <is>
          <t>Sophie Marchand</t>
        </is>
      </c>
      <c r="J1175" s="65" t="inlineStr">
        <is>
          <t>Négociation en cours</t>
        </is>
      </c>
      <c r="K1175" s="70" t="n">
        <v>7.3</v>
      </c>
    </row>
    <row r="1176">
      <c r="A1176" s="65" t="inlineStr">
        <is>
          <t>REL-01175</t>
        </is>
      </c>
      <c r="B1176" s="65" t="inlineStr">
        <is>
          <t>DEV-00897</t>
        </is>
      </c>
      <c r="C1176" s="66" t="n">
        <v>45352</v>
      </c>
      <c r="D1176" s="65" t="inlineStr">
        <is>
          <t>2024-03</t>
        </is>
      </c>
      <c r="E1176" s="65" t="inlineStr">
        <is>
          <t>2023-2024</t>
        </is>
      </c>
      <c r="F1176" s="67" t="n">
        <v>1</v>
      </c>
      <c r="G1176" s="65" t="inlineStr">
        <is>
          <t>Email</t>
        </is>
      </c>
      <c r="H1176" s="65" t="inlineStr">
        <is>
          <t>Bordeaux</t>
        </is>
      </c>
      <c r="I1176" s="65" t="inlineStr">
        <is>
          <t>Sophie Marchand</t>
        </is>
      </c>
      <c r="J1176" s="65" t="inlineStr">
        <is>
          <t>Rappel demandé</t>
        </is>
      </c>
      <c r="K1176" s="70" t="n">
        <v>2.1</v>
      </c>
    </row>
    <row r="1177">
      <c r="A1177" s="65" t="inlineStr">
        <is>
          <t>REL-01176</t>
        </is>
      </c>
      <c r="B1177" s="65" t="inlineStr">
        <is>
          <t>DEV-00898</t>
        </is>
      </c>
      <c r="C1177" s="66" t="n">
        <v>45347</v>
      </c>
      <c r="D1177" s="65" t="inlineStr">
        <is>
          <t>2024-02</t>
        </is>
      </c>
      <c r="E1177" s="65" t="inlineStr">
        <is>
          <t>2023-2024</t>
        </is>
      </c>
      <c r="F1177" s="67" t="n">
        <v>1</v>
      </c>
      <c r="G1177" s="65" t="inlineStr">
        <is>
          <t>Email</t>
        </is>
      </c>
      <c r="H1177" s="65" t="inlineStr">
        <is>
          <t>Bordeaux</t>
        </is>
      </c>
      <c r="I1177" s="65" t="inlineStr">
        <is>
          <t>Karim Belkacem</t>
        </is>
      </c>
      <c r="J1177" s="65" t="inlineStr">
        <is>
          <t>Négociation en cours</t>
        </is>
      </c>
      <c r="K1177" s="70" t="n">
        <v>3.2</v>
      </c>
    </row>
    <row r="1178">
      <c r="A1178" s="65" t="inlineStr">
        <is>
          <t>REL-01177</t>
        </is>
      </c>
      <c r="B1178" s="65" t="inlineStr">
        <is>
          <t>DEV-00899</t>
        </is>
      </c>
      <c r="C1178" s="66" t="n">
        <v>45343</v>
      </c>
      <c r="D1178" s="65" t="inlineStr">
        <is>
          <t>2024-02</t>
        </is>
      </c>
      <c r="E1178" s="65" t="inlineStr">
        <is>
          <t>2023-2024</t>
        </is>
      </c>
      <c r="F1178" s="67" t="n">
        <v>1</v>
      </c>
      <c r="G1178" s="65" t="inlineStr">
        <is>
          <t>Email</t>
        </is>
      </c>
      <c r="H1178" s="65" t="inlineStr">
        <is>
          <t>Bordeaux</t>
        </is>
      </c>
      <c r="I1178" s="65" t="inlineStr">
        <is>
          <t>Karim Belkacem</t>
        </is>
      </c>
      <c r="J1178" s="65" t="inlineStr">
        <is>
          <t>Rappel demandé</t>
        </is>
      </c>
      <c r="K1178" s="70" t="n">
        <v>2.9</v>
      </c>
    </row>
    <row r="1179">
      <c r="A1179" s="65" t="inlineStr">
        <is>
          <t>REL-01178</t>
        </is>
      </c>
      <c r="B1179" s="65" t="inlineStr">
        <is>
          <t>DEV-00899</t>
        </is>
      </c>
      <c r="C1179" s="66" t="n">
        <v>45349</v>
      </c>
      <c r="D1179" s="65" t="inlineStr">
        <is>
          <t>2024-02</t>
        </is>
      </c>
      <c r="E1179" s="65" t="inlineStr">
        <is>
          <t>2023-2024</t>
        </is>
      </c>
      <c r="F1179" s="67" t="n">
        <v>2</v>
      </c>
      <c r="G1179" s="65" t="inlineStr">
        <is>
          <t>Téléphone</t>
        </is>
      </c>
      <c r="H1179" s="65" t="inlineStr">
        <is>
          <t>Bordeaux</t>
        </is>
      </c>
      <c r="I1179" s="65" t="inlineStr">
        <is>
          <t>Karim Belkacem</t>
        </is>
      </c>
      <c r="J1179" s="65" t="inlineStr">
        <is>
          <t>Sans réponse</t>
        </is>
      </c>
      <c r="K1179" s="70" t="n">
        <v>5.1</v>
      </c>
    </row>
    <row r="1180">
      <c r="A1180" s="65" t="inlineStr">
        <is>
          <t>REL-01179</t>
        </is>
      </c>
      <c r="B1180" s="65" t="inlineStr">
        <is>
          <t>DEV-00899</t>
        </is>
      </c>
      <c r="C1180" s="66" t="n">
        <v>45354</v>
      </c>
      <c r="D1180" s="65" t="inlineStr">
        <is>
          <t>2024-03</t>
        </is>
      </c>
      <c r="E1180" s="65" t="inlineStr">
        <is>
          <t>2023-2024</t>
        </is>
      </c>
      <c r="F1180" s="67" t="n">
        <v>3</v>
      </c>
      <c r="G1180" s="65" t="inlineStr">
        <is>
          <t>Email</t>
        </is>
      </c>
      <c r="H1180" s="65" t="inlineStr">
        <is>
          <t>Bordeaux</t>
        </is>
      </c>
      <c r="I1180" s="65" t="inlineStr">
        <is>
          <t>Karim Belkacem</t>
        </is>
      </c>
      <c r="J1180" s="65" t="inlineStr">
        <is>
          <t>Négociation en cours</t>
        </is>
      </c>
      <c r="K1180" s="70" t="n">
        <v>1.4</v>
      </c>
    </row>
    <row r="1181">
      <c r="A1181" s="65" t="inlineStr">
        <is>
          <t>REL-01180</t>
        </is>
      </c>
      <c r="B1181" s="65" t="inlineStr">
        <is>
          <t>DEV-00899</t>
        </is>
      </c>
      <c r="C1181" s="66" t="n">
        <v>45361</v>
      </c>
      <c r="D1181" s="65" t="inlineStr">
        <is>
          <t>2024-03</t>
        </is>
      </c>
      <c r="E1181" s="65" t="inlineStr">
        <is>
          <t>2023-2024</t>
        </is>
      </c>
      <c r="F1181" s="67" t="n">
        <v>4</v>
      </c>
      <c r="G1181" s="65" t="inlineStr">
        <is>
          <t>Téléphone</t>
        </is>
      </c>
      <c r="H1181" s="65" t="inlineStr">
        <is>
          <t>Bordeaux</t>
        </is>
      </c>
      <c r="I1181" s="65" t="inlineStr">
        <is>
          <t>Karim Belkacem</t>
        </is>
      </c>
      <c r="J1181" s="65" t="inlineStr">
        <is>
          <t>Sans réponse</t>
        </is>
      </c>
      <c r="K1181" s="70" t="n">
        <v>4.5</v>
      </c>
    </row>
    <row r="1182">
      <c r="A1182" s="65" t="inlineStr">
        <is>
          <t>REL-01181</t>
        </is>
      </c>
      <c r="B1182" s="65" t="inlineStr">
        <is>
          <t>DEV-00901</t>
        </is>
      </c>
      <c r="C1182" s="66" t="n">
        <v>45344</v>
      </c>
      <c r="D1182" s="65" t="inlineStr">
        <is>
          <t>2024-02</t>
        </is>
      </c>
      <c r="E1182" s="65" t="inlineStr">
        <is>
          <t>2023-2024</t>
        </is>
      </c>
      <c r="F1182" s="67" t="n">
        <v>1</v>
      </c>
      <c r="G1182" s="65" t="inlineStr">
        <is>
          <t>Téléphone</t>
        </is>
      </c>
      <c r="H1182" s="65" t="inlineStr">
        <is>
          <t>Bordeaux</t>
        </is>
      </c>
      <c r="I1182" s="65" t="inlineStr">
        <is>
          <t>Sophie Marchand</t>
        </is>
      </c>
      <c r="J1182" s="65" t="inlineStr">
        <is>
          <t>Sans réponse</t>
        </is>
      </c>
      <c r="K1182" s="70" t="n">
        <v>7.6</v>
      </c>
    </row>
    <row r="1183">
      <c r="A1183" s="65" t="inlineStr">
        <is>
          <t>REL-01182</t>
        </is>
      </c>
      <c r="B1183" s="65" t="inlineStr">
        <is>
          <t>DEV-00901</t>
        </is>
      </c>
      <c r="C1183" s="66" t="n">
        <v>45350</v>
      </c>
      <c r="D1183" s="65" t="inlineStr">
        <is>
          <t>2024-02</t>
        </is>
      </c>
      <c r="E1183" s="65" t="inlineStr">
        <is>
          <t>2023-2024</t>
        </is>
      </c>
      <c r="F1183" s="67" t="n">
        <v>2</v>
      </c>
      <c r="G1183" s="65" t="inlineStr">
        <is>
          <t>Email</t>
        </is>
      </c>
      <c r="H1183" s="65" t="inlineStr">
        <is>
          <t>Bordeaux</t>
        </is>
      </c>
      <c r="I1183" s="65" t="inlineStr">
        <is>
          <t>Sophie Marchand</t>
        </is>
      </c>
      <c r="J1183" s="65" t="inlineStr">
        <is>
          <t>Accord obtenu</t>
        </is>
      </c>
      <c r="K1183" s="70" t="n">
        <v>3</v>
      </c>
    </row>
    <row r="1184">
      <c r="A1184" s="65" t="inlineStr">
        <is>
          <t>REL-01183</t>
        </is>
      </c>
      <c r="B1184" s="65" t="inlineStr">
        <is>
          <t>DEV-00903</t>
        </is>
      </c>
      <c r="C1184" s="66" t="n">
        <v>45345</v>
      </c>
      <c r="D1184" s="65" t="inlineStr">
        <is>
          <t>2024-02</t>
        </is>
      </c>
      <c r="E1184" s="65" t="inlineStr">
        <is>
          <t>2023-2024</t>
        </is>
      </c>
      <c r="F1184" s="67" t="n">
        <v>1</v>
      </c>
      <c r="G1184" s="65" t="inlineStr">
        <is>
          <t>Email</t>
        </is>
      </c>
      <c r="H1184" s="65" t="inlineStr">
        <is>
          <t>Bordeaux</t>
        </is>
      </c>
      <c r="I1184" s="65" t="inlineStr">
        <is>
          <t>Sophie Marchand</t>
        </is>
      </c>
      <c r="J1184" s="65" t="inlineStr">
        <is>
          <t>Sans réponse</t>
        </is>
      </c>
      <c r="K1184" s="70" t="n">
        <v>4</v>
      </c>
    </row>
    <row r="1185">
      <c r="A1185" s="65" t="inlineStr">
        <is>
          <t>REL-01184</t>
        </is>
      </c>
      <c r="B1185" s="65" t="inlineStr">
        <is>
          <t>DEV-00903</t>
        </is>
      </c>
      <c r="C1185" s="66" t="n">
        <v>45354</v>
      </c>
      <c r="D1185" s="65" t="inlineStr">
        <is>
          <t>2024-03</t>
        </is>
      </c>
      <c r="E1185" s="65" t="inlineStr">
        <is>
          <t>2023-2024</t>
        </is>
      </c>
      <c r="F1185" s="67" t="n">
        <v>2</v>
      </c>
      <c r="G1185" s="65" t="inlineStr">
        <is>
          <t>Téléphone</t>
        </is>
      </c>
      <c r="H1185" s="65" t="inlineStr">
        <is>
          <t>Bordeaux</t>
        </is>
      </c>
      <c r="I1185" s="65" t="inlineStr">
        <is>
          <t>Sophie Marchand</t>
        </is>
      </c>
      <c r="J1185" s="65" t="inlineStr">
        <is>
          <t>Négociation en cours</t>
        </is>
      </c>
      <c r="K1185" s="70" t="n">
        <v>2.3</v>
      </c>
    </row>
    <row r="1186">
      <c r="A1186" s="65" t="inlineStr">
        <is>
          <t>REL-01185</t>
        </is>
      </c>
      <c r="B1186" s="65" t="inlineStr">
        <is>
          <t>DEV-00906</t>
        </is>
      </c>
      <c r="C1186" s="66" t="n">
        <v>45353</v>
      </c>
      <c r="D1186" s="65" t="inlineStr">
        <is>
          <t>2024-03</t>
        </is>
      </c>
      <c r="E1186" s="65" t="inlineStr">
        <is>
          <t>2023-2024</t>
        </is>
      </c>
      <c r="F1186" s="67" t="n">
        <v>1</v>
      </c>
      <c r="G1186" s="65" t="inlineStr">
        <is>
          <t>Téléphone</t>
        </is>
      </c>
      <c r="H1186" s="65" t="inlineStr">
        <is>
          <t>Toulouse</t>
        </is>
      </c>
      <c r="I1186" s="65" t="inlineStr">
        <is>
          <t>Nadia Cherif</t>
        </is>
      </c>
      <c r="J1186" s="65" t="inlineStr">
        <is>
          <t>Accord obtenu</t>
        </is>
      </c>
      <c r="K1186" s="70" t="n">
        <v>2.6</v>
      </c>
    </row>
    <row r="1187">
      <c r="A1187" s="65" t="inlineStr">
        <is>
          <t>REL-01186</t>
        </is>
      </c>
      <c r="B1187" s="65" t="inlineStr">
        <is>
          <t>DEV-00907</t>
        </is>
      </c>
      <c r="C1187" s="66" t="n">
        <v>45350</v>
      </c>
      <c r="D1187" s="65" t="inlineStr">
        <is>
          <t>2024-02</t>
        </is>
      </c>
      <c r="E1187" s="65" t="inlineStr">
        <is>
          <t>2023-2024</t>
        </is>
      </c>
      <c r="F1187" s="67" t="n">
        <v>1</v>
      </c>
      <c r="G1187" s="65" t="inlineStr">
        <is>
          <t>Email</t>
        </is>
      </c>
      <c r="H1187" s="65" t="inlineStr">
        <is>
          <t>Bordeaux</t>
        </is>
      </c>
      <c r="I1187" s="65" t="inlineStr">
        <is>
          <t>Karim Belkacem</t>
        </is>
      </c>
      <c r="J1187" s="65" t="inlineStr">
        <is>
          <t>Refus signifié</t>
        </is>
      </c>
      <c r="K1187" s="70" t="n">
        <v>4.8</v>
      </c>
    </row>
    <row r="1188">
      <c r="A1188" s="65" t="inlineStr">
        <is>
          <t>REL-01187</t>
        </is>
      </c>
      <c r="B1188" s="65" t="inlineStr">
        <is>
          <t>DEV-00908</t>
        </is>
      </c>
      <c r="C1188" s="66" t="n">
        <v>45352</v>
      </c>
      <c r="D1188" s="65" t="inlineStr">
        <is>
          <t>2024-03</t>
        </is>
      </c>
      <c r="E1188" s="65" t="inlineStr">
        <is>
          <t>2023-2024</t>
        </is>
      </c>
      <c r="F1188" s="67" t="n">
        <v>1</v>
      </c>
      <c r="G1188" s="65" t="inlineStr">
        <is>
          <t>Téléphone</t>
        </is>
      </c>
      <c r="H1188" s="65" t="inlineStr">
        <is>
          <t>Toulouse</t>
        </is>
      </c>
      <c r="I1188" s="65" t="inlineStr">
        <is>
          <t>Nadia Cherif</t>
        </is>
      </c>
      <c r="J1188" s="65" t="inlineStr">
        <is>
          <t>Refus signifié</t>
        </is>
      </c>
      <c r="K1188" s="70" t="n">
        <v>13.2</v>
      </c>
    </row>
    <row r="1189">
      <c r="A1189" s="65" t="inlineStr">
        <is>
          <t>REL-01188</t>
        </is>
      </c>
      <c r="B1189" s="65" t="inlineStr">
        <is>
          <t>DEV-00909</t>
        </is>
      </c>
      <c r="C1189" s="66" t="n">
        <v>45349</v>
      </c>
      <c r="D1189" s="65" t="inlineStr">
        <is>
          <t>2024-02</t>
        </is>
      </c>
      <c r="E1189" s="65" t="inlineStr">
        <is>
          <t>2023-2024</t>
        </is>
      </c>
      <c r="F1189" s="67" t="n">
        <v>1</v>
      </c>
      <c r="G1189" s="65" t="inlineStr">
        <is>
          <t>Email</t>
        </is>
      </c>
      <c r="H1189" s="65" t="inlineStr">
        <is>
          <t>Bordeaux</t>
        </is>
      </c>
      <c r="I1189" s="65" t="inlineStr">
        <is>
          <t>Karim Belkacem</t>
        </is>
      </c>
      <c r="J1189" s="65" t="inlineStr">
        <is>
          <t>Sans réponse</t>
        </is>
      </c>
      <c r="K1189" s="70" t="n">
        <v>1.6</v>
      </c>
    </row>
    <row r="1190">
      <c r="A1190" s="65" t="inlineStr">
        <is>
          <t>REL-01189</t>
        </is>
      </c>
      <c r="B1190" s="65" t="inlineStr">
        <is>
          <t>DEV-00910</t>
        </is>
      </c>
      <c r="C1190" s="66" t="n">
        <v>45359</v>
      </c>
      <c r="D1190" s="65" t="inlineStr">
        <is>
          <t>2024-03</t>
        </is>
      </c>
      <c r="E1190" s="65" t="inlineStr">
        <is>
          <t>2023-2024</t>
        </is>
      </c>
      <c r="F1190" s="67" t="n">
        <v>1</v>
      </c>
      <c r="G1190" s="65" t="inlineStr">
        <is>
          <t>Email</t>
        </is>
      </c>
      <c r="H1190" s="65" t="inlineStr">
        <is>
          <t>Bordeaux</t>
        </is>
      </c>
      <c r="I1190" s="65" t="inlineStr">
        <is>
          <t>Sophie Marchand</t>
        </is>
      </c>
      <c r="J1190" s="65" t="inlineStr">
        <is>
          <t>Refus signifié</t>
        </is>
      </c>
      <c r="K1190" s="70" t="n">
        <v>3.6</v>
      </c>
    </row>
    <row r="1191">
      <c r="A1191" s="65" t="inlineStr">
        <is>
          <t>REL-01190</t>
        </is>
      </c>
      <c r="B1191" s="65" t="inlineStr">
        <is>
          <t>DEV-00913</t>
        </is>
      </c>
      <c r="C1191" s="66" t="n">
        <v>45353</v>
      </c>
      <c r="D1191" s="65" t="inlineStr">
        <is>
          <t>2024-03</t>
        </is>
      </c>
      <c r="E1191" s="65" t="inlineStr">
        <is>
          <t>2023-2024</t>
        </is>
      </c>
      <c r="F1191" s="67" t="n">
        <v>1</v>
      </c>
      <c r="G1191" s="65" t="inlineStr">
        <is>
          <t>Téléphone</t>
        </is>
      </c>
      <c r="H1191" s="65" t="inlineStr">
        <is>
          <t>Toulouse</t>
        </is>
      </c>
      <c r="I1191" s="65" t="inlineStr">
        <is>
          <t>Nadia Cherif</t>
        </is>
      </c>
      <c r="J1191" s="65" t="inlineStr">
        <is>
          <t>Refus signifié</t>
        </is>
      </c>
      <c r="K1191" s="70" t="n">
        <v>4.4</v>
      </c>
    </row>
    <row r="1192">
      <c r="A1192" s="65" t="inlineStr">
        <is>
          <t>REL-01191</t>
        </is>
      </c>
      <c r="B1192" s="65" t="inlineStr">
        <is>
          <t>DEV-00914</t>
        </is>
      </c>
      <c r="C1192" s="66" t="n">
        <v>45355</v>
      </c>
      <c r="D1192" s="65" t="inlineStr">
        <is>
          <t>2024-03</t>
        </is>
      </c>
      <c r="E1192" s="65" t="inlineStr">
        <is>
          <t>2023-2024</t>
        </is>
      </c>
      <c r="F1192" s="67" t="n">
        <v>1</v>
      </c>
      <c r="G1192" s="65" t="inlineStr">
        <is>
          <t>Email</t>
        </is>
      </c>
      <c r="H1192" s="65" t="inlineStr">
        <is>
          <t>Bordeaux</t>
        </is>
      </c>
      <c r="I1192" s="65" t="inlineStr">
        <is>
          <t>Sophie Marchand</t>
        </is>
      </c>
      <c r="J1192" s="65" t="inlineStr">
        <is>
          <t>Sans réponse</t>
        </is>
      </c>
      <c r="K1192" s="70" t="n">
        <v>4.6</v>
      </c>
    </row>
    <row r="1193">
      <c r="A1193" s="65" t="inlineStr">
        <is>
          <t>REL-01192</t>
        </is>
      </c>
      <c r="B1193" s="65" t="inlineStr">
        <is>
          <t>DEV-00914</t>
        </is>
      </c>
      <c r="C1193" s="66" t="n">
        <v>45360</v>
      </c>
      <c r="D1193" s="65" t="inlineStr">
        <is>
          <t>2024-03</t>
        </is>
      </c>
      <c r="E1193" s="65" t="inlineStr">
        <is>
          <t>2023-2024</t>
        </is>
      </c>
      <c r="F1193" s="67" t="n">
        <v>2</v>
      </c>
      <c r="G1193" s="65" t="inlineStr">
        <is>
          <t>Email</t>
        </is>
      </c>
      <c r="H1193" s="65" t="inlineStr">
        <is>
          <t>Bordeaux</t>
        </is>
      </c>
      <c r="I1193" s="65" t="inlineStr">
        <is>
          <t>Sophie Marchand</t>
        </is>
      </c>
      <c r="J1193" s="65" t="inlineStr">
        <is>
          <t>Sans réponse</t>
        </is>
      </c>
      <c r="K1193" s="70" t="n">
        <v>2.5</v>
      </c>
    </row>
    <row r="1194">
      <c r="A1194" s="65" t="inlineStr">
        <is>
          <t>REL-01193</t>
        </is>
      </c>
      <c r="B1194" s="65" t="inlineStr">
        <is>
          <t>DEV-00914</t>
        </is>
      </c>
      <c r="C1194" s="66" t="n">
        <v>45371</v>
      </c>
      <c r="D1194" s="65" t="inlineStr">
        <is>
          <t>2024-03</t>
        </is>
      </c>
      <c r="E1194" s="65" t="inlineStr">
        <is>
          <t>2023-2024</t>
        </is>
      </c>
      <c r="F1194" s="67" t="n">
        <v>3</v>
      </c>
      <c r="G1194" s="65" t="inlineStr">
        <is>
          <t>Téléphone</t>
        </is>
      </c>
      <c r="H1194" s="65" t="inlineStr">
        <is>
          <t>Bordeaux</t>
        </is>
      </c>
      <c r="I1194" s="65" t="inlineStr">
        <is>
          <t>Sophie Marchand</t>
        </is>
      </c>
      <c r="J1194" s="65" t="inlineStr">
        <is>
          <t>Sans réponse</t>
        </is>
      </c>
      <c r="K1194" s="70" t="n">
        <v>3.7</v>
      </c>
    </row>
    <row r="1195">
      <c r="A1195" s="65" t="inlineStr">
        <is>
          <t>REL-01194</t>
        </is>
      </c>
      <c r="B1195" s="65" t="inlineStr">
        <is>
          <t>DEV-00918</t>
        </is>
      </c>
      <c r="C1195" s="66" t="n">
        <v>45360</v>
      </c>
      <c r="D1195" s="65" t="inlineStr">
        <is>
          <t>2024-03</t>
        </is>
      </c>
      <c r="E1195" s="65" t="inlineStr">
        <is>
          <t>2023-2024</t>
        </is>
      </c>
      <c r="F1195" s="67" t="n">
        <v>1</v>
      </c>
      <c r="G1195" s="65" t="inlineStr">
        <is>
          <t>Téléphone</t>
        </is>
      </c>
      <c r="H1195" s="65" t="inlineStr">
        <is>
          <t>Bordeaux</t>
        </is>
      </c>
      <c r="I1195" s="65" t="inlineStr">
        <is>
          <t>Sophie Marchand</t>
        </is>
      </c>
      <c r="J1195" s="65" t="inlineStr">
        <is>
          <t>Sans réponse</t>
        </is>
      </c>
      <c r="K1195" s="70" t="n">
        <v>11.9</v>
      </c>
    </row>
    <row r="1196">
      <c r="A1196" s="65" t="inlineStr">
        <is>
          <t>REL-01195</t>
        </is>
      </c>
      <c r="B1196" s="65" t="inlineStr">
        <is>
          <t>DEV-00918</t>
        </is>
      </c>
      <c r="C1196" s="66" t="n">
        <v>45371</v>
      </c>
      <c r="D1196" s="65" t="inlineStr">
        <is>
          <t>2024-03</t>
        </is>
      </c>
      <c r="E1196" s="65" t="inlineStr">
        <is>
          <t>2023-2024</t>
        </is>
      </c>
      <c r="F1196" s="67" t="n">
        <v>2</v>
      </c>
      <c r="G1196" s="65" t="inlineStr">
        <is>
          <t>Téléphone</t>
        </is>
      </c>
      <c r="H1196" s="65" t="inlineStr">
        <is>
          <t>Bordeaux</t>
        </is>
      </c>
      <c r="I1196" s="65" t="inlineStr">
        <is>
          <t>Sophie Marchand</t>
        </is>
      </c>
      <c r="J1196" s="65" t="inlineStr">
        <is>
          <t>Sans réponse</t>
        </is>
      </c>
      <c r="K1196" s="70" t="n">
        <v>3</v>
      </c>
    </row>
    <row r="1197">
      <c r="A1197" s="65" t="inlineStr">
        <is>
          <t>REL-01196</t>
        </is>
      </c>
      <c r="B1197" s="65" t="inlineStr">
        <is>
          <t>DEV-00918</t>
        </is>
      </c>
      <c r="C1197" s="66" t="n">
        <v>45376</v>
      </c>
      <c r="D1197" s="65" t="inlineStr">
        <is>
          <t>2024-03</t>
        </is>
      </c>
      <c r="E1197" s="65" t="inlineStr">
        <is>
          <t>2023-2024</t>
        </is>
      </c>
      <c r="F1197" s="67" t="n">
        <v>3</v>
      </c>
      <c r="G1197" s="65" t="inlineStr">
        <is>
          <t>Téléphone</t>
        </is>
      </c>
      <c r="H1197" s="65" t="inlineStr">
        <is>
          <t>Bordeaux</t>
        </is>
      </c>
      <c r="I1197" s="65" t="inlineStr">
        <is>
          <t>Sophie Marchand</t>
        </is>
      </c>
      <c r="J1197" s="65" t="inlineStr">
        <is>
          <t>Accord obtenu</t>
        </is>
      </c>
      <c r="K1197" s="70" t="n">
        <v>7.1</v>
      </c>
    </row>
    <row r="1198">
      <c r="A1198" s="65" t="inlineStr">
        <is>
          <t>REL-01197</t>
        </is>
      </c>
      <c r="B1198" s="65" t="inlineStr">
        <is>
          <t>DEV-00919</t>
        </is>
      </c>
      <c r="C1198" s="66" t="n">
        <v>45358</v>
      </c>
      <c r="D1198" s="65" t="inlineStr">
        <is>
          <t>2024-03</t>
        </is>
      </c>
      <c r="E1198" s="65" t="inlineStr">
        <is>
          <t>2023-2024</t>
        </is>
      </c>
      <c r="F1198" s="67" t="n">
        <v>1</v>
      </c>
      <c r="G1198" s="65" t="inlineStr">
        <is>
          <t>Email</t>
        </is>
      </c>
      <c r="H1198" s="65" t="inlineStr">
        <is>
          <t>Toulouse</t>
        </is>
      </c>
      <c r="I1198" s="65" t="inlineStr">
        <is>
          <t>Nadia Cherif</t>
        </is>
      </c>
      <c r="J1198" s="65" t="inlineStr">
        <is>
          <t>Injoignable</t>
        </is>
      </c>
      <c r="K1198" s="70" t="n">
        <v>4.7</v>
      </c>
    </row>
    <row r="1199">
      <c r="A1199" s="65" t="inlineStr">
        <is>
          <t>REL-01198</t>
        </is>
      </c>
      <c r="B1199" s="65" t="inlineStr">
        <is>
          <t>DEV-00919</t>
        </is>
      </c>
      <c r="C1199" s="66" t="n">
        <v>45365</v>
      </c>
      <c r="D1199" s="65" t="inlineStr">
        <is>
          <t>2024-03</t>
        </is>
      </c>
      <c r="E1199" s="65" t="inlineStr">
        <is>
          <t>2023-2024</t>
        </is>
      </c>
      <c r="F1199" s="67" t="n">
        <v>2</v>
      </c>
      <c r="G1199" s="65" t="inlineStr">
        <is>
          <t>Email</t>
        </is>
      </c>
      <c r="H1199" s="65" t="inlineStr">
        <is>
          <t>Toulouse</t>
        </is>
      </c>
      <c r="I1199" s="65" t="inlineStr">
        <is>
          <t>Nadia Cherif</t>
        </is>
      </c>
      <c r="J1199" s="65" t="inlineStr">
        <is>
          <t>Accord obtenu</t>
        </is>
      </c>
      <c r="K1199" s="70" t="n">
        <v>2.6</v>
      </c>
    </row>
    <row r="1200">
      <c r="A1200" s="65" t="inlineStr">
        <is>
          <t>REL-01199</t>
        </is>
      </c>
      <c r="B1200" s="65" t="inlineStr">
        <is>
          <t>DEV-00921</t>
        </is>
      </c>
      <c r="C1200" s="66" t="n">
        <v>45362</v>
      </c>
      <c r="D1200" s="65" t="inlineStr">
        <is>
          <t>2024-03</t>
        </is>
      </c>
      <c r="E1200" s="65" t="inlineStr">
        <is>
          <t>2023-2024</t>
        </is>
      </c>
      <c r="F1200" s="67" t="n">
        <v>1</v>
      </c>
      <c r="G1200" s="65" t="inlineStr">
        <is>
          <t>Téléphone</t>
        </is>
      </c>
      <c r="H1200" s="65" t="inlineStr">
        <is>
          <t>Bordeaux</t>
        </is>
      </c>
      <c r="I1200" s="65" t="inlineStr">
        <is>
          <t>Sophie Marchand</t>
        </is>
      </c>
      <c r="J1200" s="65" t="inlineStr">
        <is>
          <t>Sans réponse</t>
        </is>
      </c>
      <c r="K1200" s="70" t="n">
        <v>7</v>
      </c>
    </row>
    <row r="1201">
      <c r="A1201" s="65" t="inlineStr">
        <is>
          <t>REL-01200</t>
        </is>
      </c>
      <c r="B1201" s="65" t="inlineStr">
        <is>
          <t>DEV-00923</t>
        </is>
      </c>
      <c r="C1201" s="66" t="n">
        <v>45361</v>
      </c>
      <c r="D1201" s="65" t="inlineStr">
        <is>
          <t>2024-03</t>
        </is>
      </c>
      <c r="E1201" s="65" t="inlineStr">
        <is>
          <t>2023-2024</t>
        </is>
      </c>
      <c r="F1201" s="67" t="n">
        <v>1</v>
      </c>
      <c r="G1201" s="65" t="inlineStr">
        <is>
          <t>Email</t>
        </is>
      </c>
      <c r="H1201" s="65" t="inlineStr">
        <is>
          <t>Bordeaux</t>
        </is>
      </c>
      <c r="I1201" s="65" t="inlineStr">
        <is>
          <t>Sophie Marchand</t>
        </is>
      </c>
      <c r="J1201" s="65" t="inlineStr">
        <is>
          <t>Rappel demandé</t>
        </is>
      </c>
      <c r="K1201" s="70" t="n">
        <v>3.9</v>
      </c>
    </row>
    <row r="1202">
      <c r="A1202" s="65" t="inlineStr">
        <is>
          <t>REL-01201</t>
        </is>
      </c>
      <c r="B1202" s="65" t="inlineStr">
        <is>
          <t>DEV-00923</t>
        </is>
      </c>
      <c r="C1202" s="66" t="n">
        <v>45375</v>
      </c>
      <c r="D1202" s="65" t="inlineStr">
        <is>
          <t>2024-03</t>
        </is>
      </c>
      <c r="E1202" s="65" t="inlineStr">
        <is>
          <t>2023-2024</t>
        </is>
      </c>
      <c r="F1202" s="67" t="n">
        <v>2</v>
      </c>
      <c r="G1202" s="65" t="inlineStr">
        <is>
          <t>Email</t>
        </is>
      </c>
      <c r="H1202" s="65" t="inlineStr">
        <is>
          <t>Bordeaux</t>
        </is>
      </c>
      <c r="I1202" s="65" t="inlineStr">
        <is>
          <t>Sophie Marchand</t>
        </is>
      </c>
      <c r="J1202" s="65" t="inlineStr">
        <is>
          <t>Accord obtenu</t>
        </is>
      </c>
      <c r="K1202" s="70" t="n">
        <v>4.7</v>
      </c>
    </row>
    <row r="1203">
      <c r="A1203" s="65" t="inlineStr">
        <is>
          <t>REL-01202</t>
        </is>
      </c>
      <c r="B1203" s="65" t="inlineStr">
        <is>
          <t>DEV-00925</t>
        </is>
      </c>
      <c r="C1203" s="66" t="n">
        <v>45359</v>
      </c>
      <c r="D1203" s="65" t="inlineStr">
        <is>
          <t>2024-03</t>
        </is>
      </c>
      <c r="E1203" s="65" t="inlineStr">
        <is>
          <t>2023-2024</t>
        </is>
      </c>
      <c r="F1203" s="67" t="n">
        <v>1</v>
      </c>
      <c r="G1203" s="65" t="inlineStr">
        <is>
          <t>SMS</t>
        </is>
      </c>
      <c r="H1203" s="65" t="inlineStr">
        <is>
          <t>Toulouse</t>
        </is>
      </c>
      <c r="I1203" s="65" t="inlineStr">
        <is>
          <t>Julien Fabre</t>
        </is>
      </c>
      <c r="J1203" s="65" t="inlineStr">
        <is>
          <t>Négociation en cours</t>
        </is>
      </c>
      <c r="K1203" s="70" t="n">
        <v>4.2</v>
      </c>
    </row>
    <row r="1204">
      <c r="A1204" s="65" t="inlineStr">
        <is>
          <t>REL-01203</t>
        </is>
      </c>
      <c r="B1204" s="65" t="inlineStr">
        <is>
          <t>DEV-00926</t>
        </is>
      </c>
      <c r="C1204" s="66" t="n">
        <v>45358</v>
      </c>
      <c r="D1204" s="65" t="inlineStr">
        <is>
          <t>2024-03</t>
        </is>
      </c>
      <c r="E1204" s="65" t="inlineStr">
        <is>
          <t>2023-2024</t>
        </is>
      </c>
      <c r="F1204" s="67" t="n">
        <v>1</v>
      </c>
      <c r="G1204" s="65" t="inlineStr">
        <is>
          <t>Email</t>
        </is>
      </c>
      <c r="H1204" s="65" t="inlineStr">
        <is>
          <t>Bordeaux</t>
        </is>
      </c>
      <c r="I1204" s="65" t="inlineStr">
        <is>
          <t>Karim Belkacem</t>
        </is>
      </c>
      <c r="J1204" s="65" t="inlineStr">
        <is>
          <t>Négociation en cours</t>
        </is>
      </c>
      <c r="K1204" s="70" t="n">
        <v>2</v>
      </c>
    </row>
    <row r="1205">
      <c r="A1205" s="65" t="inlineStr">
        <is>
          <t>REL-01204</t>
        </is>
      </c>
      <c r="B1205" s="65" t="inlineStr">
        <is>
          <t>DEV-00931</t>
        </is>
      </c>
      <c r="C1205" s="66" t="n">
        <v>45360</v>
      </c>
      <c r="D1205" s="65" t="inlineStr">
        <is>
          <t>2024-03</t>
        </is>
      </c>
      <c r="E1205" s="65" t="inlineStr">
        <is>
          <t>2023-2024</t>
        </is>
      </c>
      <c r="F1205" s="67" t="n">
        <v>1</v>
      </c>
      <c r="G1205" s="65" t="inlineStr">
        <is>
          <t>SMS</t>
        </is>
      </c>
      <c r="H1205" s="65" t="inlineStr">
        <is>
          <t>Bordeaux</t>
        </is>
      </c>
      <c r="I1205" s="65" t="inlineStr">
        <is>
          <t>Karim Belkacem</t>
        </is>
      </c>
      <c r="J1205" s="65" t="inlineStr">
        <is>
          <t>Négociation en cours</t>
        </is>
      </c>
      <c r="K1205" s="70" t="n">
        <v>4.6</v>
      </c>
    </row>
    <row r="1206">
      <c r="A1206" s="65" t="inlineStr">
        <is>
          <t>REL-01205</t>
        </is>
      </c>
      <c r="B1206" s="65" t="inlineStr">
        <is>
          <t>DEV-00933</t>
        </is>
      </c>
      <c r="C1206" s="66" t="n">
        <v>45360</v>
      </c>
      <c r="D1206" s="65" t="inlineStr">
        <is>
          <t>2024-03</t>
        </is>
      </c>
      <c r="E1206" s="65" t="inlineStr">
        <is>
          <t>2023-2024</t>
        </is>
      </c>
      <c r="F1206" s="67" t="n">
        <v>1</v>
      </c>
      <c r="G1206" s="65" t="inlineStr">
        <is>
          <t>Email</t>
        </is>
      </c>
      <c r="H1206" s="65" t="inlineStr">
        <is>
          <t>Bordeaux</t>
        </is>
      </c>
      <c r="I1206" s="65" t="inlineStr">
        <is>
          <t>Karim Belkacem</t>
        </is>
      </c>
      <c r="J1206" s="65" t="inlineStr">
        <is>
          <t>Accord obtenu</t>
        </is>
      </c>
      <c r="K1206" s="70" t="n">
        <v>4.9</v>
      </c>
    </row>
    <row r="1207">
      <c r="A1207" s="65" t="inlineStr">
        <is>
          <t>REL-01206</t>
        </is>
      </c>
      <c r="B1207" s="65" t="inlineStr">
        <is>
          <t>DEV-00934</t>
        </is>
      </c>
      <c r="C1207" s="66" t="n">
        <v>45368</v>
      </c>
      <c r="D1207" s="65" t="inlineStr">
        <is>
          <t>2024-03</t>
        </is>
      </c>
      <c r="E1207" s="65" t="inlineStr">
        <is>
          <t>2023-2024</t>
        </is>
      </c>
      <c r="F1207" s="67" t="n">
        <v>1</v>
      </c>
      <c r="G1207" s="65" t="inlineStr">
        <is>
          <t>Email</t>
        </is>
      </c>
      <c r="H1207" s="65" t="inlineStr">
        <is>
          <t>Toulouse</t>
        </is>
      </c>
      <c r="I1207" s="65" t="inlineStr">
        <is>
          <t>Julien Fabre</t>
        </is>
      </c>
      <c r="J1207" s="65" t="inlineStr">
        <is>
          <t>Injoignable</t>
        </is>
      </c>
      <c r="K1207" s="70" t="n">
        <v>3.7</v>
      </c>
    </row>
    <row r="1208">
      <c r="A1208" s="65" t="inlineStr">
        <is>
          <t>REL-01207</t>
        </is>
      </c>
      <c r="B1208" s="65" t="inlineStr">
        <is>
          <t>DEV-00934</t>
        </is>
      </c>
      <c r="C1208" s="66" t="n">
        <v>45381</v>
      </c>
      <c r="D1208" s="65" t="inlineStr">
        <is>
          <t>2024-03</t>
        </is>
      </c>
      <c r="E1208" s="65" t="inlineStr">
        <is>
          <t>2023-2024</t>
        </is>
      </c>
      <c r="F1208" s="67" t="n">
        <v>2</v>
      </c>
      <c r="G1208" s="65" t="inlineStr">
        <is>
          <t>Email</t>
        </is>
      </c>
      <c r="H1208" s="65" t="inlineStr">
        <is>
          <t>Toulouse</t>
        </is>
      </c>
      <c r="I1208" s="65" t="inlineStr">
        <is>
          <t>Julien Fabre</t>
        </is>
      </c>
      <c r="J1208" s="65" t="inlineStr">
        <is>
          <t>Refus signifié</t>
        </is>
      </c>
      <c r="K1208" s="70" t="n">
        <v>1.2</v>
      </c>
    </row>
    <row r="1209">
      <c r="A1209" s="65" t="inlineStr">
        <is>
          <t>REL-01208</t>
        </is>
      </c>
      <c r="B1209" s="65" t="inlineStr">
        <is>
          <t>DEV-00936</t>
        </is>
      </c>
      <c r="C1209" s="66" t="n">
        <v>45367</v>
      </c>
      <c r="D1209" s="65" t="inlineStr">
        <is>
          <t>2024-03</t>
        </is>
      </c>
      <c r="E1209" s="65" t="inlineStr">
        <is>
          <t>2023-2024</t>
        </is>
      </c>
      <c r="F1209" s="67" t="n">
        <v>1</v>
      </c>
      <c r="G1209" s="65" t="inlineStr">
        <is>
          <t>SMS</t>
        </is>
      </c>
      <c r="H1209" s="65" t="inlineStr">
        <is>
          <t>Toulouse</t>
        </is>
      </c>
      <c r="I1209" s="65" t="inlineStr">
        <is>
          <t>Julien Fabre</t>
        </is>
      </c>
      <c r="J1209" s="65" t="inlineStr">
        <is>
          <t>Refus signifié</t>
        </is>
      </c>
      <c r="K1209" s="70" t="n">
        <v>3.9</v>
      </c>
    </row>
    <row r="1210">
      <c r="A1210" s="65" t="inlineStr">
        <is>
          <t>REL-01209</t>
        </is>
      </c>
      <c r="B1210" s="65" t="inlineStr">
        <is>
          <t>DEV-00938</t>
        </is>
      </c>
      <c r="C1210" s="66" t="n">
        <v>45366</v>
      </c>
      <c r="D1210" s="65" t="inlineStr">
        <is>
          <t>2024-03</t>
        </is>
      </c>
      <c r="E1210" s="65" t="inlineStr">
        <is>
          <t>2023-2024</t>
        </is>
      </c>
      <c r="F1210" s="67" t="n">
        <v>1</v>
      </c>
      <c r="G1210" s="65" t="inlineStr">
        <is>
          <t>Téléphone</t>
        </is>
      </c>
      <c r="H1210" s="65" t="inlineStr">
        <is>
          <t>Toulouse</t>
        </is>
      </c>
      <c r="I1210" s="65" t="inlineStr">
        <is>
          <t>Nadia Cherif</t>
        </is>
      </c>
      <c r="J1210" s="65" t="inlineStr">
        <is>
          <t>Sans réponse</t>
        </is>
      </c>
      <c r="K1210" s="70" t="n">
        <v>12</v>
      </c>
    </row>
    <row r="1211">
      <c r="A1211" s="65" t="inlineStr">
        <is>
          <t>REL-01210</t>
        </is>
      </c>
      <c r="B1211" s="65" t="inlineStr">
        <is>
          <t>DEV-00938</t>
        </is>
      </c>
      <c r="C1211" s="66" t="n">
        <v>45372</v>
      </c>
      <c r="D1211" s="65" t="inlineStr">
        <is>
          <t>2024-03</t>
        </is>
      </c>
      <c r="E1211" s="65" t="inlineStr">
        <is>
          <t>2023-2024</t>
        </is>
      </c>
      <c r="F1211" s="67" t="n">
        <v>2</v>
      </c>
      <c r="G1211" s="65" t="inlineStr">
        <is>
          <t>SMS</t>
        </is>
      </c>
      <c r="H1211" s="65" t="inlineStr">
        <is>
          <t>Toulouse</t>
        </is>
      </c>
      <c r="I1211" s="65" t="inlineStr">
        <is>
          <t>Nadia Cherif</t>
        </is>
      </c>
      <c r="J1211" s="65" t="inlineStr">
        <is>
          <t>Accord obtenu</t>
        </is>
      </c>
      <c r="K1211" s="70" t="n">
        <v>1.5</v>
      </c>
    </row>
    <row r="1212">
      <c r="A1212" s="65" t="inlineStr">
        <is>
          <t>REL-01211</t>
        </is>
      </c>
      <c r="B1212" s="65" t="inlineStr">
        <is>
          <t>DEV-00939</t>
        </is>
      </c>
      <c r="C1212" s="66" t="n">
        <v>45364</v>
      </c>
      <c r="D1212" s="65" t="inlineStr">
        <is>
          <t>2024-03</t>
        </is>
      </c>
      <c r="E1212" s="65" t="inlineStr">
        <is>
          <t>2023-2024</t>
        </is>
      </c>
      <c r="F1212" s="67" t="n">
        <v>1</v>
      </c>
      <c r="G1212" s="65" t="inlineStr">
        <is>
          <t>Téléphone</t>
        </is>
      </c>
      <c r="H1212" s="65" t="inlineStr">
        <is>
          <t>Bordeaux</t>
        </is>
      </c>
      <c r="I1212" s="65" t="inlineStr">
        <is>
          <t>Karim Belkacem</t>
        </is>
      </c>
      <c r="J1212" s="65" t="inlineStr">
        <is>
          <t>Refus signifié</t>
        </is>
      </c>
      <c r="K1212" s="70" t="n">
        <v>11</v>
      </c>
    </row>
    <row r="1213">
      <c r="A1213" s="65" t="inlineStr">
        <is>
          <t>REL-01212</t>
        </is>
      </c>
      <c r="B1213" s="65" t="inlineStr">
        <is>
          <t>DEV-00941</t>
        </is>
      </c>
      <c r="C1213" s="66" t="n">
        <v>45364</v>
      </c>
      <c r="D1213" s="65" t="inlineStr">
        <is>
          <t>2024-03</t>
        </is>
      </c>
      <c r="E1213" s="65" t="inlineStr">
        <is>
          <t>2023-2024</t>
        </is>
      </c>
      <c r="F1213" s="67" t="n">
        <v>1</v>
      </c>
      <c r="G1213" s="65" t="inlineStr">
        <is>
          <t>Téléphone</t>
        </is>
      </c>
      <c r="H1213" s="65" t="inlineStr">
        <is>
          <t>Toulouse</t>
        </is>
      </c>
      <c r="I1213" s="65" t="inlineStr">
        <is>
          <t>Nadia Cherif</t>
        </is>
      </c>
      <c r="J1213" s="65" t="inlineStr">
        <is>
          <t>Négociation en cours</t>
        </is>
      </c>
      <c r="K1213" s="70" t="n">
        <v>5.7</v>
      </c>
    </row>
    <row r="1214">
      <c r="A1214" s="65" t="inlineStr">
        <is>
          <t>REL-01213</t>
        </is>
      </c>
      <c r="B1214" s="65" t="inlineStr">
        <is>
          <t>DEV-00941</t>
        </is>
      </c>
      <c r="C1214" s="66" t="n">
        <v>45372</v>
      </c>
      <c r="D1214" s="65" t="inlineStr">
        <is>
          <t>2024-03</t>
        </is>
      </c>
      <c r="E1214" s="65" t="inlineStr">
        <is>
          <t>2023-2024</t>
        </is>
      </c>
      <c r="F1214" s="67" t="n">
        <v>2</v>
      </c>
      <c r="G1214" s="65" t="inlineStr">
        <is>
          <t>Email</t>
        </is>
      </c>
      <c r="H1214" s="65" t="inlineStr">
        <is>
          <t>Toulouse</t>
        </is>
      </c>
      <c r="I1214" s="65" t="inlineStr">
        <is>
          <t>Nadia Cherif</t>
        </is>
      </c>
      <c r="J1214" s="65" t="inlineStr">
        <is>
          <t>Sans réponse</t>
        </is>
      </c>
      <c r="K1214" s="70" t="n">
        <v>2.1</v>
      </c>
    </row>
    <row r="1215">
      <c r="A1215" s="65" t="inlineStr">
        <is>
          <t>REL-01214</t>
        </is>
      </c>
      <c r="B1215" s="65" t="inlineStr">
        <is>
          <t>DEV-00941</t>
        </is>
      </c>
      <c r="C1215" s="66" t="n">
        <v>45380</v>
      </c>
      <c r="D1215" s="65" t="inlineStr">
        <is>
          <t>2024-03</t>
        </is>
      </c>
      <c r="E1215" s="65" t="inlineStr">
        <is>
          <t>2023-2024</t>
        </is>
      </c>
      <c r="F1215" s="67" t="n">
        <v>3</v>
      </c>
      <c r="G1215" s="65" t="inlineStr">
        <is>
          <t>Téléphone</t>
        </is>
      </c>
      <c r="H1215" s="65" t="inlineStr">
        <is>
          <t>Toulouse</t>
        </is>
      </c>
      <c r="I1215" s="65" t="inlineStr">
        <is>
          <t>Nadia Cherif</t>
        </is>
      </c>
      <c r="J1215" s="65" t="inlineStr">
        <is>
          <t>Sans réponse</t>
        </is>
      </c>
      <c r="K1215" s="70" t="n">
        <v>2.2</v>
      </c>
    </row>
    <row r="1216">
      <c r="A1216" s="65" t="inlineStr">
        <is>
          <t>REL-01215</t>
        </is>
      </c>
      <c r="B1216" s="65" t="inlineStr">
        <is>
          <t>DEV-00942</t>
        </is>
      </c>
      <c r="C1216" s="66" t="n">
        <v>45365</v>
      </c>
      <c r="D1216" s="65" t="inlineStr">
        <is>
          <t>2024-03</t>
        </is>
      </c>
      <c r="E1216" s="65" t="inlineStr">
        <is>
          <t>2023-2024</t>
        </is>
      </c>
      <c r="F1216" s="67" t="n">
        <v>1</v>
      </c>
      <c r="G1216" s="65" t="inlineStr">
        <is>
          <t>Téléphone</t>
        </is>
      </c>
      <c r="H1216" s="65" t="inlineStr">
        <is>
          <t>Toulouse</t>
        </is>
      </c>
      <c r="I1216" s="65" t="inlineStr">
        <is>
          <t>Julien Fabre</t>
        </is>
      </c>
      <c r="J1216" s="65" t="inlineStr">
        <is>
          <t>Accord obtenu</t>
        </is>
      </c>
      <c r="K1216" s="70" t="n">
        <v>7.5</v>
      </c>
    </row>
    <row r="1217">
      <c r="A1217" s="65" t="inlineStr">
        <is>
          <t>REL-01216</t>
        </is>
      </c>
      <c r="B1217" s="65" t="inlineStr">
        <is>
          <t>DEV-00945</t>
        </is>
      </c>
      <c r="C1217" s="66" t="n">
        <v>45374</v>
      </c>
      <c r="D1217" s="65" t="inlineStr">
        <is>
          <t>2024-03</t>
        </is>
      </c>
      <c r="E1217" s="65" t="inlineStr">
        <is>
          <t>2023-2024</t>
        </is>
      </c>
      <c r="F1217" s="67" t="n">
        <v>1</v>
      </c>
      <c r="G1217" s="65" t="inlineStr">
        <is>
          <t>Téléphone</t>
        </is>
      </c>
      <c r="H1217" s="65" t="inlineStr">
        <is>
          <t>Bordeaux</t>
        </is>
      </c>
      <c r="I1217" s="65" t="inlineStr">
        <is>
          <t>Sophie Marchand</t>
        </is>
      </c>
      <c r="J1217" s="65" t="inlineStr">
        <is>
          <t>Accord obtenu</t>
        </is>
      </c>
      <c r="K1217" s="70" t="n">
        <v>4.8</v>
      </c>
    </row>
    <row r="1218">
      <c r="A1218" s="65" t="inlineStr">
        <is>
          <t>REL-01217</t>
        </is>
      </c>
      <c r="B1218" s="65" t="inlineStr">
        <is>
          <t>DEV-00946</t>
        </is>
      </c>
      <c r="C1218" s="66" t="n">
        <v>45372</v>
      </c>
      <c r="D1218" s="65" t="inlineStr">
        <is>
          <t>2024-03</t>
        </is>
      </c>
      <c r="E1218" s="65" t="inlineStr">
        <is>
          <t>2023-2024</t>
        </is>
      </c>
      <c r="F1218" s="67" t="n">
        <v>1</v>
      </c>
      <c r="G1218" s="65" t="inlineStr">
        <is>
          <t>Email</t>
        </is>
      </c>
      <c r="H1218" s="65" t="inlineStr">
        <is>
          <t>Bordeaux</t>
        </is>
      </c>
      <c r="I1218" s="65" t="inlineStr">
        <is>
          <t>Karim Belkacem</t>
        </is>
      </c>
      <c r="J1218" s="65" t="inlineStr">
        <is>
          <t>Sans réponse</t>
        </is>
      </c>
      <c r="K1218" s="70" t="n">
        <v>5</v>
      </c>
    </row>
    <row r="1219">
      <c r="A1219" s="65" t="inlineStr">
        <is>
          <t>REL-01218</t>
        </is>
      </c>
      <c r="B1219" s="65" t="inlineStr">
        <is>
          <t>DEV-00946</t>
        </is>
      </c>
      <c r="C1219" s="66" t="n">
        <v>45378</v>
      </c>
      <c r="D1219" s="65" t="inlineStr">
        <is>
          <t>2024-03</t>
        </is>
      </c>
      <c r="E1219" s="65" t="inlineStr">
        <is>
          <t>2023-2024</t>
        </is>
      </c>
      <c r="F1219" s="67" t="n">
        <v>2</v>
      </c>
      <c r="G1219" s="65" t="inlineStr">
        <is>
          <t>Email</t>
        </is>
      </c>
      <c r="H1219" s="65" t="inlineStr">
        <is>
          <t>Bordeaux</t>
        </is>
      </c>
      <c r="I1219" s="65" t="inlineStr">
        <is>
          <t>Karim Belkacem</t>
        </is>
      </c>
      <c r="J1219" s="65" t="inlineStr">
        <is>
          <t>Accord obtenu</t>
        </is>
      </c>
      <c r="K1219" s="70" t="n">
        <v>2.6</v>
      </c>
    </row>
    <row r="1220">
      <c r="A1220" s="65" t="inlineStr">
        <is>
          <t>REL-01219</t>
        </is>
      </c>
      <c r="B1220" s="65" t="inlineStr">
        <is>
          <t>DEV-00947</t>
        </is>
      </c>
      <c r="C1220" s="66" t="n">
        <v>45371</v>
      </c>
      <c r="D1220" s="65" t="inlineStr">
        <is>
          <t>2024-03</t>
        </is>
      </c>
      <c r="E1220" s="65" t="inlineStr">
        <is>
          <t>2023-2024</t>
        </is>
      </c>
      <c r="F1220" s="67" t="n">
        <v>1</v>
      </c>
      <c r="G1220" s="65" t="inlineStr">
        <is>
          <t>Téléphone</t>
        </is>
      </c>
      <c r="H1220" s="65" t="inlineStr">
        <is>
          <t>Bordeaux</t>
        </is>
      </c>
      <c r="I1220" s="65" t="inlineStr">
        <is>
          <t>Sophie Marchand</t>
        </is>
      </c>
      <c r="J1220" s="65" t="inlineStr">
        <is>
          <t>Sans réponse</t>
        </is>
      </c>
      <c r="K1220" s="70" t="n">
        <v>7.8</v>
      </c>
    </row>
    <row r="1221">
      <c r="A1221" s="65" t="inlineStr">
        <is>
          <t>REL-01220</t>
        </is>
      </c>
      <c r="B1221" s="65" t="inlineStr">
        <is>
          <t>DEV-00947</t>
        </is>
      </c>
      <c r="C1221" s="66" t="n">
        <v>45382</v>
      </c>
      <c r="D1221" s="65" t="inlineStr">
        <is>
          <t>2024-03</t>
        </is>
      </c>
      <c r="E1221" s="65" t="inlineStr">
        <is>
          <t>2023-2024</t>
        </is>
      </c>
      <c r="F1221" s="67" t="n">
        <v>2</v>
      </c>
      <c r="G1221" s="65" t="inlineStr">
        <is>
          <t>Téléphone</t>
        </is>
      </c>
      <c r="H1221" s="65" t="inlineStr">
        <is>
          <t>Bordeaux</t>
        </is>
      </c>
      <c r="I1221" s="65" t="inlineStr">
        <is>
          <t>Sophie Marchand</t>
        </is>
      </c>
      <c r="J1221" s="65" t="inlineStr">
        <is>
          <t>Négociation en cours</t>
        </is>
      </c>
      <c r="K1221" s="70" t="n">
        <v>11.2</v>
      </c>
    </row>
    <row r="1222">
      <c r="A1222" s="65" t="inlineStr">
        <is>
          <t>REL-01221</t>
        </is>
      </c>
      <c r="B1222" s="65" t="inlineStr">
        <is>
          <t>DEV-00948</t>
        </is>
      </c>
      <c r="C1222" s="66" t="n">
        <v>45368</v>
      </c>
      <c r="D1222" s="65" t="inlineStr">
        <is>
          <t>2024-03</t>
        </is>
      </c>
      <c r="E1222" s="65" t="inlineStr">
        <is>
          <t>2023-2024</t>
        </is>
      </c>
      <c r="F1222" s="67" t="n">
        <v>1</v>
      </c>
      <c r="G1222" s="65" t="inlineStr">
        <is>
          <t>Email</t>
        </is>
      </c>
      <c r="H1222" s="65" t="inlineStr">
        <is>
          <t>Bordeaux</t>
        </is>
      </c>
      <c r="I1222" s="65" t="inlineStr">
        <is>
          <t>Karim Belkacem</t>
        </is>
      </c>
      <c r="J1222" s="65" t="inlineStr">
        <is>
          <t>Accord obtenu</t>
        </is>
      </c>
      <c r="K1222" s="70" t="n">
        <v>4.4</v>
      </c>
    </row>
    <row r="1223">
      <c r="A1223" s="65" t="inlineStr">
        <is>
          <t>REL-01222</t>
        </is>
      </c>
      <c r="B1223" s="65" t="inlineStr">
        <is>
          <t>DEV-00949</t>
        </is>
      </c>
      <c r="C1223" s="66" t="n">
        <v>45375</v>
      </c>
      <c r="D1223" s="65" t="inlineStr">
        <is>
          <t>2024-03</t>
        </is>
      </c>
      <c r="E1223" s="65" t="inlineStr">
        <is>
          <t>2023-2024</t>
        </is>
      </c>
      <c r="F1223" s="67" t="n">
        <v>1</v>
      </c>
      <c r="G1223" s="65" t="inlineStr">
        <is>
          <t>Téléphone</t>
        </is>
      </c>
      <c r="H1223" s="65" t="inlineStr">
        <is>
          <t>Toulouse</t>
        </is>
      </c>
      <c r="I1223" s="65" t="inlineStr">
        <is>
          <t>Julien Fabre</t>
        </is>
      </c>
      <c r="J1223" s="65" t="inlineStr">
        <is>
          <t>Négociation en cours</t>
        </is>
      </c>
      <c r="K1223" s="70" t="n">
        <v>13.4</v>
      </c>
    </row>
    <row r="1224">
      <c r="A1224" s="65" t="inlineStr">
        <is>
          <t>REL-01223</t>
        </is>
      </c>
      <c r="B1224" s="65" t="inlineStr">
        <is>
          <t>DEV-00949</t>
        </is>
      </c>
      <c r="C1224" s="66" t="n">
        <v>45380</v>
      </c>
      <c r="D1224" s="65" t="inlineStr">
        <is>
          <t>2024-03</t>
        </is>
      </c>
      <c r="E1224" s="65" t="inlineStr">
        <is>
          <t>2023-2024</t>
        </is>
      </c>
      <c r="F1224" s="67" t="n">
        <v>2</v>
      </c>
      <c r="G1224" s="65" t="inlineStr">
        <is>
          <t>Téléphone</t>
        </is>
      </c>
      <c r="H1224" s="65" t="inlineStr">
        <is>
          <t>Toulouse</t>
        </is>
      </c>
      <c r="I1224" s="65" t="inlineStr">
        <is>
          <t>Julien Fabre</t>
        </is>
      </c>
      <c r="J1224" s="65" t="inlineStr">
        <is>
          <t>Rappel demandé</t>
        </is>
      </c>
      <c r="K1224" s="70" t="n">
        <v>2.6</v>
      </c>
    </row>
    <row r="1225">
      <c r="A1225" s="65" t="inlineStr">
        <is>
          <t>REL-01224</t>
        </is>
      </c>
      <c r="B1225" s="65" t="inlineStr">
        <is>
          <t>DEV-00951</t>
        </is>
      </c>
      <c r="C1225" s="66" t="n">
        <v>45378</v>
      </c>
      <c r="D1225" s="65" t="inlineStr">
        <is>
          <t>2024-03</t>
        </is>
      </c>
      <c r="E1225" s="65" t="inlineStr">
        <is>
          <t>2023-2024</t>
        </is>
      </c>
      <c r="F1225" s="67" t="n">
        <v>1</v>
      </c>
      <c r="G1225" s="65" t="inlineStr">
        <is>
          <t>Téléphone</t>
        </is>
      </c>
      <c r="H1225" s="65" t="inlineStr">
        <is>
          <t>Toulouse</t>
        </is>
      </c>
      <c r="I1225" s="65" t="inlineStr">
        <is>
          <t>Nadia Cherif</t>
        </is>
      </c>
      <c r="J1225" s="65" t="inlineStr">
        <is>
          <t>Sans réponse</t>
        </is>
      </c>
      <c r="K1225" s="70" t="n">
        <v>10.2</v>
      </c>
    </row>
    <row r="1226">
      <c r="A1226" s="65" t="inlineStr">
        <is>
          <t>REL-01225</t>
        </is>
      </c>
      <c r="B1226" s="65" t="inlineStr">
        <is>
          <t>DEV-00951</t>
        </is>
      </c>
      <c r="C1226" s="66" t="n">
        <v>45385</v>
      </c>
      <c r="D1226" s="65" t="inlineStr">
        <is>
          <t>2024-04</t>
        </is>
      </c>
      <c r="E1226" s="65" t="inlineStr">
        <is>
          <t>2023-2024</t>
        </is>
      </c>
      <c r="F1226" s="67" t="n">
        <v>2</v>
      </c>
      <c r="G1226" s="65" t="inlineStr">
        <is>
          <t>Email</t>
        </is>
      </c>
      <c r="H1226" s="65" t="inlineStr">
        <is>
          <t>Toulouse</t>
        </is>
      </c>
      <c r="I1226" s="65" t="inlineStr">
        <is>
          <t>Nadia Cherif</t>
        </is>
      </c>
      <c r="J1226" s="65" t="inlineStr">
        <is>
          <t>Accord obtenu</t>
        </is>
      </c>
      <c r="K1226" s="70" t="n">
        <v>3.5</v>
      </c>
    </row>
    <row r="1227">
      <c r="A1227" s="65" t="inlineStr">
        <is>
          <t>REL-01226</t>
        </is>
      </c>
      <c r="B1227" s="65" t="inlineStr">
        <is>
          <t>DEV-00952</t>
        </is>
      </c>
      <c r="C1227" s="66" t="n">
        <v>45375</v>
      </c>
      <c r="D1227" s="65" t="inlineStr">
        <is>
          <t>2024-03</t>
        </is>
      </c>
      <c r="E1227" s="65" t="inlineStr">
        <is>
          <t>2023-2024</t>
        </is>
      </c>
      <c r="F1227" s="67" t="n">
        <v>1</v>
      </c>
      <c r="G1227" s="65" t="inlineStr">
        <is>
          <t>Email</t>
        </is>
      </c>
      <c r="H1227" s="65" t="inlineStr">
        <is>
          <t>Toulouse</t>
        </is>
      </c>
      <c r="I1227" s="65" t="inlineStr">
        <is>
          <t>Julien Fabre</t>
        </is>
      </c>
      <c r="J1227" s="65" t="inlineStr">
        <is>
          <t>Sans réponse</t>
        </is>
      </c>
      <c r="K1227" s="70" t="n">
        <v>4.4</v>
      </c>
    </row>
    <row r="1228">
      <c r="A1228" s="65" t="inlineStr">
        <is>
          <t>REL-01227</t>
        </is>
      </c>
      <c r="B1228" s="65" t="inlineStr">
        <is>
          <t>DEV-00953</t>
        </is>
      </c>
      <c r="C1228" s="66" t="n">
        <v>45377</v>
      </c>
      <c r="D1228" s="65" t="inlineStr">
        <is>
          <t>2024-03</t>
        </is>
      </c>
      <c r="E1228" s="65" t="inlineStr">
        <is>
          <t>2023-2024</t>
        </is>
      </c>
      <c r="F1228" s="67" t="n">
        <v>1</v>
      </c>
      <c r="G1228" s="65" t="inlineStr">
        <is>
          <t>Téléphone</t>
        </is>
      </c>
      <c r="H1228" s="65" t="inlineStr">
        <is>
          <t>Toulouse</t>
        </is>
      </c>
      <c r="I1228" s="65" t="inlineStr">
        <is>
          <t>Julien Fabre</t>
        </is>
      </c>
      <c r="J1228" s="65" t="inlineStr">
        <is>
          <t>Sans réponse</t>
        </is>
      </c>
      <c r="K1228" s="70" t="n">
        <v>8.1</v>
      </c>
    </row>
    <row r="1229">
      <c r="A1229" s="65" t="inlineStr">
        <is>
          <t>REL-01228</t>
        </is>
      </c>
      <c r="B1229" s="65" t="inlineStr">
        <is>
          <t>DEV-00954</t>
        </is>
      </c>
      <c r="C1229" s="66" t="n">
        <v>45375</v>
      </c>
      <c r="D1229" s="65" t="inlineStr">
        <is>
          <t>2024-03</t>
        </is>
      </c>
      <c r="E1229" s="65" t="inlineStr">
        <is>
          <t>2023-2024</t>
        </is>
      </c>
      <c r="F1229" s="67" t="n">
        <v>1</v>
      </c>
      <c r="G1229" s="65" t="inlineStr">
        <is>
          <t>Téléphone</t>
        </is>
      </c>
      <c r="H1229" s="65" t="inlineStr">
        <is>
          <t>Bordeaux</t>
        </is>
      </c>
      <c r="I1229" s="65" t="inlineStr">
        <is>
          <t>Karim Belkacem</t>
        </is>
      </c>
      <c r="J1229" s="65" t="inlineStr">
        <is>
          <t>Injoignable</t>
        </is>
      </c>
      <c r="K1229" s="70" t="n">
        <v>3.5</v>
      </c>
    </row>
    <row r="1230">
      <c r="A1230" s="65" t="inlineStr">
        <is>
          <t>REL-01229</t>
        </is>
      </c>
      <c r="B1230" s="65" t="inlineStr">
        <is>
          <t>DEV-00954</t>
        </is>
      </c>
      <c r="C1230" s="66" t="n">
        <v>45388</v>
      </c>
      <c r="D1230" s="65" t="inlineStr">
        <is>
          <t>2024-04</t>
        </is>
      </c>
      <c r="E1230" s="65" t="inlineStr">
        <is>
          <t>2023-2024</t>
        </is>
      </c>
      <c r="F1230" s="67" t="n">
        <v>2</v>
      </c>
      <c r="G1230" s="65" t="inlineStr">
        <is>
          <t>Téléphone</t>
        </is>
      </c>
      <c r="H1230" s="65" t="inlineStr">
        <is>
          <t>Bordeaux</t>
        </is>
      </c>
      <c r="I1230" s="65" t="inlineStr">
        <is>
          <t>Karim Belkacem</t>
        </is>
      </c>
      <c r="J1230" s="65" t="inlineStr">
        <is>
          <t>Accord obtenu</t>
        </is>
      </c>
      <c r="K1230" s="70" t="n">
        <v>2.7</v>
      </c>
    </row>
    <row r="1231">
      <c r="A1231" s="65" t="inlineStr">
        <is>
          <t>REL-01230</t>
        </is>
      </c>
      <c r="B1231" s="65" t="inlineStr">
        <is>
          <t>DEV-00956</t>
        </is>
      </c>
      <c r="C1231" s="66" t="n">
        <v>45379</v>
      </c>
      <c r="D1231" s="65" t="inlineStr">
        <is>
          <t>2024-03</t>
        </is>
      </c>
      <c r="E1231" s="65" t="inlineStr">
        <is>
          <t>2023-2024</t>
        </is>
      </c>
      <c r="F1231" s="67" t="n">
        <v>1</v>
      </c>
      <c r="G1231" s="65" t="inlineStr">
        <is>
          <t>Email</t>
        </is>
      </c>
      <c r="H1231" s="65" t="inlineStr">
        <is>
          <t>Bordeaux</t>
        </is>
      </c>
      <c r="I1231" s="65" t="inlineStr">
        <is>
          <t>Karim Belkacem</t>
        </is>
      </c>
      <c r="J1231" s="65" t="inlineStr">
        <is>
          <t>Rappel demandé</t>
        </is>
      </c>
      <c r="K1231" s="70" t="n">
        <v>3.9</v>
      </c>
    </row>
    <row r="1232">
      <c r="A1232" s="65" t="inlineStr">
        <is>
          <t>REL-01231</t>
        </is>
      </c>
      <c r="B1232" s="65" t="inlineStr">
        <is>
          <t>DEV-00956</t>
        </is>
      </c>
      <c r="C1232" s="66" t="n">
        <v>45387</v>
      </c>
      <c r="D1232" s="65" t="inlineStr">
        <is>
          <t>2024-04</t>
        </is>
      </c>
      <c r="E1232" s="65" t="inlineStr">
        <is>
          <t>2023-2024</t>
        </is>
      </c>
      <c r="F1232" s="67" t="n">
        <v>2</v>
      </c>
      <c r="G1232" s="65" t="inlineStr">
        <is>
          <t>Email</t>
        </is>
      </c>
      <c r="H1232" s="65" t="inlineStr">
        <is>
          <t>Bordeaux</t>
        </is>
      </c>
      <c r="I1232" s="65" t="inlineStr">
        <is>
          <t>Karim Belkacem</t>
        </is>
      </c>
      <c r="J1232" s="65" t="inlineStr">
        <is>
          <t>Injoignable</t>
        </is>
      </c>
      <c r="K1232" s="70" t="n">
        <v>2.6</v>
      </c>
    </row>
    <row r="1233">
      <c r="A1233" s="65" t="inlineStr">
        <is>
          <t>REL-01232</t>
        </is>
      </c>
      <c r="B1233" s="65" t="inlineStr">
        <is>
          <t>DEV-00957</t>
        </is>
      </c>
      <c r="C1233" s="66" t="n">
        <v>45379</v>
      </c>
      <c r="D1233" s="65" t="inlineStr">
        <is>
          <t>2024-03</t>
        </is>
      </c>
      <c r="E1233" s="65" t="inlineStr">
        <is>
          <t>2023-2024</t>
        </is>
      </c>
      <c r="F1233" s="67" t="n">
        <v>1</v>
      </c>
      <c r="G1233" s="65" t="inlineStr">
        <is>
          <t>Email</t>
        </is>
      </c>
      <c r="H1233" s="65" t="inlineStr">
        <is>
          <t>Toulouse</t>
        </is>
      </c>
      <c r="I1233" s="65" t="inlineStr">
        <is>
          <t>Julien Fabre</t>
        </is>
      </c>
      <c r="J1233" s="65" t="inlineStr">
        <is>
          <t>Sans réponse</t>
        </is>
      </c>
      <c r="K1233" s="70" t="n">
        <v>3.1</v>
      </c>
    </row>
    <row r="1234">
      <c r="A1234" s="65" t="inlineStr">
        <is>
          <t>REL-01233</t>
        </is>
      </c>
      <c r="B1234" s="65" t="inlineStr">
        <is>
          <t>DEV-00957</t>
        </is>
      </c>
      <c r="C1234" s="66" t="n">
        <v>45393</v>
      </c>
      <c r="D1234" s="65" t="inlineStr">
        <is>
          <t>2024-04</t>
        </is>
      </c>
      <c r="E1234" s="65" t="inlineStr">
        <is>
          <t>2023-2024</t>
        </is>
      </c>
      <c r="F1234" s="67" t="n">
        <v>2</v>
      </c>
      <c r="G1234" s="65" t="inlineStr">
        <is>
          <t>Téléphone</t>
        </is>
      </c>
      <c r="H1234" s="65" t="inlineStr">
        <is>
          <t>Toulouse</t>
        </is>
      </c>
      <c r="I1234" s="65" t="inlineStr">
        <is>
          <t>Julien Fabre</t>
        </is>
      </c>
      <c r="J1234" s="65" t="inlineStr">
        <is>
          <t>Injoignable</t>
        </is>
      </c>
      <c r="K1234" s="70" t="n">
        <v>8.5</v>
      </c>
    </row>
    <row r="1235">
      <c r="A1235" s="65" t="inlineStr">
        <is>
          <t>REL-01234</t>
        </is>
      </c>
      <c r="B1235" s="65" t="inlineStr">
        <is>
          <t>DEV-00958</t>
        </is>
      </c>
      <c r="C1235" s="66" t="n">
        <v>45376</v>
      </c>
      <c r="D1235" s="65" t="inlineStr">
        <is>
          <t>2024-03</t>
        </is>
      </c>
      <c r="E1235" s="65" t="inlineStr">
        <is>
          <t>2023-2024</t>
        </is>
      </c>
      <c r="F1235" s="67" t="n">
        <v>1</v>
      </c>
      <c r="G1235" s="65" t="inlineStr">
        <is>
          <t>Email</t>
        </is>
      </c>
      <c r="H1235" s="65" t="inlineStr">
        <is>
          <t>Bordeaux</t>
        </is>
      </c>
      <c r="I1235" s="65" t="inlineStr">
        <is>
          <t>Sophie Marchand</t>
        </is>
      </c>
      <c r="J1235" s="65" t="inlineStr">
        <is>
          <t>Injoignable</t>
        </is>
      </c>
      <c r="K1235" s="70" t="n">
        <v>4.1</v>
      </c>
    </row>
    <row r="1236">
      <c r="A1236" s="65" t="inlineStr">
        <is>
          <t>REL-01235</t>
        </is>
      </c>
      <c r="B1236" s="65" t="inlineStr">
        <is>
          <t>DEV-00958</t>
        </is>
      </c>
      <c r="C1236" s="66" t="n">
        <v>45384</v>
      </c>
      <c r="D1236" s="65" t="inlineStr">
        <is>
          <t>2024-04</t>
        </is>
      </c>
      <c r="E1236" s="65" t="inlineStr">
        <is>
          <t>2023-2024</t>
        </is>
      </c>
      <c r="F1236" s="67" t="n">
        <v>2</v>
      </c>
      <c r="G1236" s="65" t="inlineStr">
        <is>
          <t>SMS</t>
        </is>
      </c>
      <c r="H1236" s="65" t="inlineStr">
        <is>
          <t>Bordeaux</t>
        </is>
      </c>
      <c r="I1236" s="65" t="inlineStr">
        <is>
          <t>Sophie Marchand</t>
        </is>
      </c>
      <c r="J1236" s="65" t="inlineStr">
        <is>
          <t>Accord obtenu</t>
        </is>
      </c>
      <c r="K1236" s="70" t="n">
        <v>4</v>
      </c>
    </row>
    <row r="1237">
      <c r="A1237" s="65" t="inlineStr">
        <is>
          <t>REL-01236</t>
        </is>
      </c>
      <c r="B1237" s="65" t="inlineStr">
        <is>
          <t>DEV-00960</t>
        </is>
      </c>
      <c r="C1237" s="66" t="n">
        <v>45382</v>
      </c>
      <c r="D1237" s="65" t="inlineStr">
        <is>
          <t>2024-03</t>
        </is>
      </c>
      <c r="E1237" s="65" t="inlineStr">
        <is>
          <t>2023-2024</t>
        </is>
      </c>
      <c r="F1237" s="67" t="n">
        <v>1</v>
      </c>
      <c r="G1237" s="65" t="inlineStr">
        <is>
          <t>Téléphone</t>
        </is>
      </c>
      <c r="H1237" s="65" t="inlineStr">
        <is>
          <t>Toulouse</t>
        </is>
      </c>
      <c r="I1237" s="65" t="inlineStr">
        <is>
          <t>Julien Fabre</t>
        </is>
      </c>
      <c r="J1237" s="65" t="inlineStr">
        <is>
          <t>Sans réponse</t>
        </is>
      </c>
      <c r="K1237" s="70" t="n">
        <v>7</v>
      </c>
    </row>
    <row r="1238">
      <c r="A1238" s="65" t="inlineStr">
        <is>
          <t>REL-01237</t>
        </is>
      </c>
      <c r="B1238" s="65" t="inlineStr">
        <is>
          <t>DEV-00961</t>
        </is>
      </c>
      <c r="C1238" s="66" t="n">
        <v>45377</v>
      </c>
      <c r="D1238" s="65" t="inlineStr">
        <is>
          <t>2024-03</t>
        </is>
      </c>
      <c r="E1238" s="65" t="inlineStr">
        <is>
          <t>2023-2024</t>
        </is>
      </c>
      <c r="F1238" s="67" t="n">
        <v>1</v>
      </c>
      <c r="G1238" s="65" t="inlineStr">
        <is>
          <t>Email</t>
        </is>
      </c>
      <c r="H1238" s="65" t="inlineStr">
        <is>
          <t>Bordeaux</t>
        </is>
      </c>
      <c r="I1238" s="65" t="inlineStr">
        <is>
          <t>Sophie Marchand</t>
        </is>
      </c>
      <c r="J1238" s="65" t="inlineStr">
        <is>
          <t>Sans réponse</t>
        </is>
      </c>
      <c r="K1238" s="70" t="n">
        <v>2.3</v>
      </c>
    </row>
    <row r="1239">
      <c r="A1239" s="65" t="inlineStr">
        <is>
          <t>REL-01238</t>
        </is>
      </c>
      <c r="B1239" s="65" t="inlineStr">
        <is>
          <t>DEV-00962</t>
        </is>
      </c>
      <c r="C1239" s="66" t="n">
        <v>45377</v>
      </c>
      <c r="D1239" s="65" t="inlineStr">
        <is>
          <t>2024-03</t>
        </is>
      </c>
      <c r="E1239" s="65" t="inlineStr">
        <is>
          <t>2023-2024</t>
        </is>
      </c>
      <c r="F1239" s="67" t="n">
        <v>1</v>
      </c>
      <c r="G1239" s="65" t="inlineStr">
        <is>
          <t>Téléphone</t>
        </is>
      </c>
      <c r="H1239" s="65" t="inlineStr">
        <is>
          <t>Bordeaux</t>
        </is>
      </c>
      <c r="I1239" s="65" t="inlineStr">
        <is>
          <t>Sophie Marchand</t>
        </is>
      </c>
      <c r="J1239" s="65" t="inlineStr">
        <is>
          <t>Sans réponse</t>
        </is>
      </c>
      <c r="K1239" s="70" t="n">
        <v>2.5</v>
      </c>
    </row>
    <row r="1240">
      <c r="A1240" s="65" t="inlineStr">
        <is>
          <t>REL-01239</t>
        </is>
      </c>
      <c r="B1240" s="65" t="inlineStr">
        <is>
          <t>DEV-00964</t>
        </is>
      </c>
      <c r="C1240" s="66" t="n">
        <v>45389</v>
      </c>
      <c r="D1240" s="65" t="inlineStr">
        <is>
          <t>2024-04</t>
        </is>
      </c>
      <c r="E1240" s="65" t="inlineStr">
        <is>
          <t>2023-2024</t>
        </is>
      </c>
      <c r="F1240" s="67" t="n">
        <v>1</v>
      </c>
      <c r="G1240" s="65" t="inlineStr">
        <is>
          <t>Email</t>
        </is>
      </c>
      <c r="H1240" s="65" t="inlineStr">
        <is>
          <t>Toulouse</t>
        </is>
      </c>
      <c r="I1240" s="65" t="inlineStr">
        <is>
          <t>Nadia Cherif</t>
        </is>
      </c>
      <c r="J1240" s="65" t="inlineStr">
        <is>
          <t>Sans réponse</t>
        </is>
      </c>
      <c r="K1240" s="70" t="n">
        <v>1.8</v>
      </c>
    </row>
    <row r="1241">
      <c r="A1241" s="65" t="inlineStr">
        <is>
          <t>REL-01240</t>
        </is>
      </c>
      <c r="B1241" s="65" t="inlineStr">
        <is>
          <t>DEV-00965</t>
        </is>
      </c>
      <c r="C1241" s="66" t="n">
        <v>45382</v>
      </c>
      <c r="D1241" s="65" t="inlineStr">
        <is>
          <t>2024-03</t>
        </is>
      </c>
      <c r="E1241" s="65" t="inlineStr">
        <is>
          <t>2023-2024</t>
        </is>
      </c>
      <c r="F1241" s="67" t="n">
        <v>1</v>
      </c>
      <c r="G1241" s="65" t="inlineStr">
        <is>
          <t>Téléphone</t>
        </is>
      </c>
      <c r="H1241" s="65" t="inlineStr">
        <is>
          <t>Bordeaux</t>
        </is>
      </c>
      <c r="I1241" s="65" t="inlineStr">
        <is>
          <t>Sophie Marchand</t>
        </is>
      </c>
      <c r="J1241" s="65" t="inlineStr">
        <is>
          <t>Injoignable</t>
        </is>
      </c>
      <c r="K1241" s="70" t="n">
        <v>2.8</v>
      </c>
    </row>
    <row r="1242">
      <c r="A1242" s="65" t="inlineStr">
        <is>
          <t>REL-01241</t>
        </is>
      </c>
      <c r="B1242" s="65" t="inlineStr">
        <is>
          <t>DEV-00965</t>
        </is>
      </c>
      <c r="C1242" s="66" t="n">
        <v>45393</v>
      </c>
      <c r="D1242" s="65" t="inlineStr">
        <is>
          <t>2024-04</t>
        </is>
      </c>
      <c r="E1242" s="65" t="inlineStr">
        <is>
          <t>2023-2024</t>
        </is>
      </c>
      <c r="F1242" s="67" t="n">
        <v>2</v>
      </c>
      <c r="G1242" s="65" t="inlineStr">
        <is>
          <t>Email</t>
        </is>
      </c>
      <c r="H1242" s="65" t="inlineStr">
        <is>
          <t>Bordeaux</t>
        </is>
      </c>
      <c r="I1242" s="65" t="inlineStr">
        <is>
          <t>Sophie Marchand</t>
        </is>
      </c>
      <c r="J1242" s="65" t="inlineStr">
        <is>
          <t>Accord obtenu</t>
        </is>
      </c>
      <c r="K1242" s="70" t="n">
        <v>3.4</v>
      </c>
    </row>
    <row r="1243">
      <c r="A1243" s="65" t="inlineStr">
        <is>
          <t>REL-01242</t>
        </is>
      </c>
      <c r="B1243" s="65" t="inlineStr">
        <is>
          <t>DEV-00967</t>
        </is>
      </c>
      <c r="C1243" s="66" t="n">
        <v>45379</v>
      </c>
      <c r="D1243" s="65" t="inlineStr">
        <is>
          <t>2024-03</t>
        </is>
      </c>
      <c r="E1243" s="65" t="inlineStr">
        <is>
          <t>2023-2024</t>
        </is>
      </c>
      <c r="F1243" s="67" t="n">
        <v>1</v>
      </c>
      <c r="G1243" s="65" t="inlineStr">
        <is>
          <t>Téléphone</t>
        </is>
      </c>
      <c r="H1243" s="65" t="inlineStr">
        <is>
          <t>Bordeaux</t>
        </is>
      </c>
      <c r="I1243" s="65" t="inlineStr">
        <is>
          <t>Sophie Marchand</t>
        </is>
      </c>
      <c r="J1243" s="65" t="inlineStr">
        <is>
          <t>Accord obtenu</t>
        </is>
      </c>
      <c r="K1243" s="70" t="n">
        <v>9.6</v>
      </c>
    </row>
    <row r="1244">
      <c r="A1244" s="65" t="inlineStr">
        <is>
          <t>REL-01243</t>
        </is>
      </c>
      <c r="B1244" s="65" t="inlineStr">
        <is>
          <t>DEV-00969</t>
        </is>
      </c>
      <c r="C1244" s="66" t="n">
        <v>45380</v>
      </c>
      <c r="D1244" s="65" t="inlineStr">
        <is>
          <t>2024-03</t>
        </is>
      </c>
      <c r="E1244" s="65" t="inlineStr">
        <is>
          <t>2023-2024</t>
        </is>
      </c>
      <c r="F1244" s="67" t="n">
        <v>1</v>
      </c>
      <c r="G1244" s="65" t="inlineStr">
        <is>
          <t>Email</t>
        </is>
      </c>
      <c r="H1244" s="65" t="inlineStr">
        <is>
          <t>Toulouse</t>
        </is>
      </c>
      <c r="I1244" s="65" t="inlineStr">
        <is>
          <t>Julien Fabre</t>
        </is>
      </c>
      <c r="J1244" s="65" t="inlineStr">
        <is>
          <t>Sans réponse</t>
        </is>
      </c>
      <c r="K1244" s="70" t="n">
        <v>3.9</v>
      </c>
    </row>
    <row r="1245">
      <c r="A1245" s="65" t="inlineStr">
        <is>
          <t>REL-01244</t>
        </is>
      </c>
      <c r="B1245" s="65" t="inlineStr">
        <is>
          <t>DEV-00971</t>
        </is>
      </c>
      <c r="C1245" s="66" t="n">
        <v>45380</v>
      </c>
      <c r="D1245" s="65" t="inlineStr">
        <is>
          <t>2024-03</t>
        </is>
      </c>
      <c r="E1245" s="65" t="inlineStr">
        <is>
          <t>2023-2024</t>
        </is>
      </c>
      <c r="F1245" s="67" t="n">
        <v>1</v>
      </c>
      <c r="G1245" s="65" t="inlineStr">
        <is>
          <t>Téléphone</t>
        </is>
      </c>
      <c r="H1245" s="65" t="inlineStr">
        <is>
          <t>Toulouse</t>
        </is>
      </c>
      <c r="I1245" s="65" t="inlineStr">
        <is>
          <t>Nadia Cherif</t>
        </is>
      </c>
      <c r="J1245" s="65" t="inlineStr">
        <is>
          <t>Sans réponse</t>
        </is>
      </c>
      <c r="K1245" s="70" t="n">
        <v>9.4</v>
      </c>
    </row>
    <row r="1246">
      <c r="A1246" s="65" t="inlineStr">
        <is>
          <t>REL-01245</t>
        </is>
      </c>
      <c r="B1246" s="65" t="inlineStr">
        <is>
          <t>DEV-00972</t>
        </is>
      </c>
      <c r="C1246" s="66" t="n">
        <v>45381</v>
      </c>
      <c r="D1246" s="65" t="inlineStr">
        <is>
          <t>2024-03</t>
        </is>
      </c>
      <c r="E1246" s="65" t="inlineStr">
        <is>
          <t>2023-2024</t>
        </is>
      </c>
      <c r="F1246" s="67" t="n">
        <v>1</v>
      </c>
      <c r="G1246" s="65" t="inlineStr">
        <is>
          <t>Email</t>
        </is>
      </c>
      <c r="H1246" s="65" t="inlineStr">
        <is>
          <t>Bordeaux</t>
        </is>
      </c>
      <c r="I1246" s="65" t="inlineStr">
        <is>
          <t>Karim Belkacem</t>
        </is>
      </c>
      <c r="J1246" s="65" t="inlineStr">
        <is>
          <t>Rappel demandé</t>
        </is>
      </c>
      <c r="K1246" s="70" t="n">
        <v>2.3</v>
      </c>
    </row>
    <row r="1247">
      <c r="A1247" s="65" t="inlineStr">
        <is>
          <t>REL-01246</t>
        </is>
      </c>
      <c r="B1247" s="65" t="inlineStr">
        <is>
          <t>DEV-00972</t>
        </is>
      </c>
      <c r="C1247" s="66" t="n">
        <v>45390</v>
      </c>
      <c r="D1247" s="65" t="inlineStr">
        <is>
          <t>2024-04</t>
        </is>
      </c>
      <c r="E1247" s="65" t="inlineStr">
        <is>
          <t>2023-2024</t>
        </is>
      </c>
      <c r="F1247" s="67" t="n">
        <v>2</v>
      </c>
      <c r="G1247" s="65" t="inlineStr">
        <is>
          <t>Email</t>
        </is>
      </c>
      <c r="H1247" s="65" t="inlineStr">
        <is>
          <t>Bordeaux</t>
        </is>
      </c>
      <c r="I1247" s="65" t="inlineStr">
        <is>
          <t>Karim Belkacem</t>
        </is>
      </c>
      <c r="J1247" s="65" t="inlineStr">
        <is>
          <t>Sans réponse</t>
        </is>
      </c>
      <c r="K1247" s="70" t="n">
        <v>3.8</v>
      </c>
    </row>
    <row r="1248">
      <c r="A1248" s="65" t="inlineStr">
        <is>
          <t>REL-01247</t>
        </is>
      </c>
      <c r="B1248" s="65" t="inlineStr">
        <is>
          <t>DEV-00973</t>
        </is>
      </c>
      <c r="C1248" s="66" t="n">
        <v>45390</v>
      </c>
      <c r="D1248" s="65" t="inlineStr">
        <is>
          <t>2024-04</t>
        </is>
      </c>
      <c r="E1248" s="65" t="inlineStr">
        <is>
          <t>2023-2024</t>
        </is>
      </c>
      <c r="F1248" s="67" t="n">
        <v>1</v>
      </c>
      <c r="G1248" s="65" t="inlineStr">
        <is>
          <t>SMS</t>
        </is>
      </c>
      <c r="H1248" s="65" t="inlineStr">
        <is>
          <t>Toulouse</t>
        </is>
      </c>
      <c r="I1248" s="65" t="inlineStr">
        <is>
          <t>Nadia Cherif</t>
        </is>
      </c>
      <c r="J1248" s="65" t="inlineStr">
        <is>
          <t>Sans réponse</t>
        </is>
      </c>
      <c r="K1248" s="70" t="n">
        <v>2.4</v>
      </c>
    </row>
    <row r="1249">
      <c r="A1249" s="65" t="inlineStr">
        <is>
          <t>REL-01248</t>
        </is>
      </c>
      <c r="B1249" s="65" t="inlineStr">
        <is>
          <t>DEV-00973</t>
        </is>
      </c>
      <c r="C1249" s="66" t="n">
        <v>45400</v>
      </c>
      <c r="D1249" s="65" t="inlineStr">
        <is>
          <t>2024-04</t>
        </is>
      </c>
      <c r="E1249" s="65" t="inlineStr">
        <is>
          <t>2023-2024</t>
        </is>
      </c>
      <c r="F1249" s="67" t="n">
        <v>2</v>
      </c>
      <c r="G1249" s="65" t="inlineStr">
        <is>
          <t>Téléphone</t>
        </is>
      </c>
      <c r="H1249" s="65" t="inlineStr">
        <is>
          <t>Toulouse</t>
        </is>
      </c>
      <c r="I1249" s="65" t="inlineStr">
        <is>
          <t>Nadia Cherif</t>
        </is>
      </c>
      <c r="J1249" s="65" t="inlineStr">
        <is>
          <t>Accord obtenu</t>
        </is>
      </c>
      <c r="K1249" s="70" t="n">
        <v>2.2</v>
      </c>
    </row>
    <row r="1250">
      <c r="A1250" s="65" t="inlineStr">
        <is>
          <t>REL-01249</t>
        </is>
      </c>
      <c r="B1250" s="65" t="inlineStr">
        <is>
          <t>DEV-00974</t>
        </is>
      </c>
      <c r="C1250" s="66" t="n">
        <v>45393</v>
      </c>
      <c r="D1250" s="65" t="inlineStr">
        <is>
          <t>2024-04</t>
        </is>
      </c>
      <c r="E1250" s="65" t="inlineStr">
        <is>
          <t>2023-2024</t>
        </is>
      </c>
      <c r="F1250" s="67" t="n">
        <v>1</v>
      </c>
      <c r="G1250" s="65" t="inlineStr">
        <is>
          <t>Téléphone</t>
        </is>
      </c>
      <c r="H1250" s="65" t="inlineStr">
        <is>
          <t>Bordeaux</t>
        </is>
      </c>
      <c r="I1250" s="65" t="inlineStr">
        <is>
          <t>Sophie Marchand</t>
        </is>
      </c>
      <c r="J1250" s="65" t="inlineStr">
        <is>
          <t>Négociation en cours</t>
        </is>
      </c>
      <c r="K1250" s="70" t="n">
        <v>9.699999999999999</v>
      </c>
    </row>
    <row r="1251">
      <c r="A1251" s="65" t="inlineStr">
        <is>
          <t>REL-01250</t>
        </is>
      </c>
      <c r="B1251" s="65" t="inlineStr">
        <is>
          <t>DEV-00976</t>
        </is>
      </c>
      <c r="C1251" s="66" t="n">
        <v>45386</v>
      </c>
      <c r="D1251" s="65" t="inlineStr">
        <is>
          <t>2024-04</t>
        </is>
      </c>
      <c r="E1251" s="65" t="inlineStr">
        <is>
          <t>2023-2024</t>
        </is>
      </c>
      <c r="F1251" s="67" t="n">
        <v>1</v>
      </c>
      <c r="G1251" s="65" t="inlineStr">
        <is>
          <t>Email</t>
        </is>
      </c>
      <c r="H1251" s="65" t="inlineStr">
        <is>
          <t>Toulouse</t>
        </is>
      </c>
      <c r="I1251" s="65" t="inlineStr">
        <is>
          <t>Nadia Cherif</t>
        </is>
      </c>
      <c r="J1251" s="65" t="inlineStr">
        <is>
          <t>Injoignable</t>
        </is>
      </c>
      <c r="K1251" s="70" t="n">
        <v>3.3</v>
      </c>
    </row>
    <row r="1252">
      <c r="A1252" s="65" t="inlineStr">
        <is>
          <t>REL-01251</t>
        </is>
      </c>
      <c r="B1252" s="65" t="inlineStr">
        <is>
          <t>DEV-00976</t>
        </is>
      </c>
      <c r="C1252" s="66" t="n">
        <v>45399</v>
      </c>
      <c r="D1252" s="65" t="inlineStr">
        <is>
          <t>2024-04</t>
        </is>
      </c>
      <c r="E1252" s="65" t="inlineStr">
        <is>
          <t>2023-2024</t>
        </is>
      </c>
      <c r="F1252" s="67" t="n">
        <v>2</v>
      </c>
      <c r="G1252" s="65" t="inlineStr">
        <is>
          <t>Email</t>
        </is>
      </c>
      <c r="H1252" s="65" t="inlineStr">
        <is>
          <t>Toulouse</t>
        </is>
      </c>
      <c r="I1252" s="65" t="inlineStr">
        <is>
          <t>Nadia Cherif</t>
        </is>
      </c>
      <c r="J1252" s="65" t="inlineStr">
        <is>
          <t>Négociation en cours</t>
        </is>
      </c>
      <c r="K1252" s="70" t="n">
        <v>1.1</v>
      </c>
    </row>
    <row r="1253">
      <c r="A1253" s="65" t="inlineStr">
        <is>
          <t>REL-01252</t>
        </is>
      </c>
      <c r="B1253" s="65" t="inlineStr">
        <is>
          <t>DEV-00978</t>
        </is>
      </c>
      <c r="C1253" s="66" t="n">
        <v>45391</v>
      </c>
      <c r="D1253" s="65" t="inlineStr">
        <is>
          <t>2024-04</t>
        </is>
      </c>
      <c r="E1253" s="65" t="inlineStr">
        <is>
          <t>2023-2024</t>
        </is>
      </c>
      <c r="F1253" s="67" t="n">
        <v>1</v>
      </c>
      <c r="G1253" s="65" t="inlineStr">
        <is>
          <t>Téléphone</t>
        </is>
      </c>
      <c r="H1253" s="65" t="inlineStr">
        <is>
          <t>Toulouse</t>
        </is>
      </c>
      <c r="I1253" s="65" t="inlineStr">
        <is>
          <t>Julien Fabre</t>
        </is>
      </c>
      <c r="J1253" s="65" t="inlineStr">
        <is>
          <t>Rappel demandé</t>
        </is>
      </c>
      <c r="K1253" s="70" t="n">
        <v>13</v>
      </c>
    </row>
    <row r="1254">
      <c r="A1254" s="65" t="inlineStr">
        <is>
          <t>REL-01253</t>
        </is>
      </c>
      <c r="B1254" s="65" t="inlineStr">
        <is>
          <t>DEV-00978</t>
        </is>
      </c>
      <c r="C1254" s="66" t="n">
        <v>45402</v>
      </c>
      <c r="D1254" s="65" t="inlineStr">
        <is>
          <t>2024-04</t>
        </is>
      </c>
      <c r="E1254" s="65" t="inlineStr">
        <is>
          <t>2023-2024</t>
        </is>
      </c>
      <c r="F1254" s="67" t="n">
        <v>2</v>
      </c>
      <c r="G1254" s="65" t="inlineStr">
        <is>
          <t>Email</t>
        </is>
      </c>
      <c r="H1254" s="65" t="inlineStr">
        <is>
          <t>Toulouse</t>
        </is>
      </c>
      <c r="I1254" s="65" t="inlineStr">
        <is>
          <t>Julien Fabre</t>
        </is>
      </c>
      <c r="J1254" s="65" t="inlineStr">
        <is>
          <t>Rappel demandé</t>
        </is>
      </c>
      <c r="K1254" s="70" t="n">
        <v>4.4</v>
      </c>
    </row>
    <row r="1255">
      <c r="A1255" s="65" t="inlineStr">
        <is>
          <t>REL-01254</t>
        </is>
      </c>
      <c r="B1255" s="65" t="inlineStr">
        <is>
          <t>DEV-00979</t>
        </is>
      </c>
      <c r="C1255" s="66" t="n">
        <v>45388</v>
      </c>
      <c r="D1255" s="65" t="inlineStr">
        <is>
          <t>2024-04</t>
        </is>
      </c>
      <c r="E1255" s="65" t="inlineStr">
        <is>
          <t>2023-2024</t>
        </is>
      </c>
      <c r="F1255" s="67" t="n">
        <v>1</v>
      </c>
      <c r="G1255" s="65" t="inlineStr">
        <is>
          <t>Email</t>
        </is>
      </c>
      <c r="H1255" s="65" t="inlineStr">
        <is>
          <t>Bordeaux</t>
        </is>
      </c>
      <c r="I1255" s="65" t="inlineStr">
        <is>
          <t>Karim Belkacem</t>
        </is>
      </c>
      <c r="J1255" s="65" t="inlineStr">
        <is>
          <t>Négociation en cours</t>
        </is>
      </c>
      <c r="K1255" s="70" t="n">
        <v>1.7</v>
      </c>
    </row>
    <row r="1256">
      <c r="A1256" s="65" t="inlineStr">
        <is>
          <t>REL-01255</t>
        </is>
      </c>
      <c r="B1256" s="65" t="inlineStr">
        <is>
          <t>DEV-00979</t>
        </is>
      </c>
      <c r="C1256" s="66" t="n">
        <v>45394</v>
      </c>
      <c r="D1256" s="65" t="inlineStr">
        <is>
          <t>2024-04</t>
        </is>
      </c>
      <c r="E1256" s="65" t="inlineStr">
        <is>
          <t>2023-2024</t>
        </is>
      </c>
      <c r="F1256" s="67" t="n">
        <v>2</v>
      </c>
      <c r="G1256" s="65" t="inlineStr">
        <is>
          <t>Email</t>
        </is>
      </c>
      <c r="H1256" s="65" t="inlineStr">
        <is>
          <t>Bordeaux</t>
        </is>
      </c>
      <c r="I1256" s="65" t="inlineStr">
        <is>
          <t>Karim Belkacem</t>
        </is>
      </c>
      <c r="J1256" s="65" t="inlineStr">
        <is>
          <t>Accord obtenu</t>
        </is>
      </c>
      <c r="K1256" s="70" t="n">
        <v>4.5</v>
      </c>
    </row>
    <row r="1257">
      <c r="A1257" s="65" t="inlineStr">
        <is>
          <t>REL-01256</t>
        </is>
      </c>
      <c r="B1257" s="65" t="inlineStr">
        <is>
          <t>DEV-00980</t>
        </is>
      </c>
      <c r="C1257" s="66" t="n">
        <v>45390</v>
      </c>
      <c r="D1257" s="65" t="inlineStr">
        <is>
          <t>2024-04</t>
        </is>
      </c>
      <c r="E1257" s="65" t="inlineStr">
        <is>
          <t>2023-2024</t>
        </is>
      </c>
      <c r="F1257" s="67" t="n">
        <v>1</v>
      </c>
      <c r="G1257" s="65" t="inlineStr">
        <is>
          <t>Téléphone</t>
        </is>
      </c>
      <c r="H1257" s="65" t="inlineStr">
        <is>
          <t>Bordeaux</t>
        </is>
      </c>
      <c r="I1257" s="65" t="inlineStr">
        <is>
          <t>Karim Belkacem</t>
        </is>
      </c>
      <c r="J1257" s="65" t="inlineStr">
        <is>
          <t>Sans réponse</t>
        </is>
      </c>
      <c r="K1257" s="70" t="n">
        <v>12.4</v>
      </c>
    </row>
    <row r="1258">
      <c r="A1258" s="65" t="inlineStr">
        <is>
          <t>REL-01257</t>
        </is>
      </c>
      <c r="B1258" s="65" t="inlineStr">
        <is>
          <t>DEV-00980</t>
        </is>
      </c>
      <c r="C1258" s="66" t="n">
        <v>45397</v>
      </c>
      <c r="D1258" s="65" t="inlineStr">
        <is>
          <t>2024-04</t>
        </is>
      </c>
      <c r="E1258" s="65" t="inlineStr">
        <is>
          <t>2023-2024</t>
        </is>
      </c>
      <c r="F1258" s="67" t="n">
        <v>2</v>
      </c>
      <c r="G1258" s="65" t="inlineStr">
        <is>
          <t>Téléphone</t>
        </is>
      </c>
      <c r="H1258" s="65" t="inlineStr">
        <is>
          <t>Bordeaux</t>
        </is>
      </c>
      <c r="I1258" s="65" t="inlineStr">
        <is>
          <t>Karim Belkacem</t>
        </is>
      </c>
      <c r="J1258" s="65" t="inlineStr">
        <is>
          <t>Sans réponse</t>
        </is>
      </c>
      <c r="K1258" s="70" t="n">
        <v>5.2</v>
      </c>
    </row>
    <row r="1259">
      <c r="A1259" s="65" t="inlineStr">
        <is>
          <t>REL-01258</t>
        </is>
      </c>
      <c r="B1259" s="65" t="inlineStr">
        <is>
          <t>DEV-00982</t>
        </is>
      </c>
      <c r="C1259" s="66" t="n">
        <v>45390</v>
      </c>
      <c r="D1259" s="65" t="inlineStr">
        <is>
          <t>2024-04</t>
        </is>
      </c>
      <c r="E1259" s="65" t="inlineStr">
        <is>
          <t>2023-2024</t>
        </is>
      </c>
      <c r="F1259" s="67" t="n">
        <v>1</v>
      </c>
      <c r="G1259" s="65" t="inlineStr">
        <is>
          <t>Email</t>
        </is>
      </c>
      <c r="H1259" s="65" t="inlineStr">
        <is>
          <t>Bordeaux</t>
        </is>
      </c>
      <c r="I1259" s="65" t="inlineStr">
        <is>
          <t>Karim Belkacem</t>
        </is>
      </c>
      <c r="J1259" s="65" t="inlineStr">
        <is>
          <t>Rappel demandé</t>
        </is>
      </c>
      <c r="K1259" s="70" t="n">
        <v>4.1</v>
      </c>
    </row>
    <row r="1260">
      <c r="A1260" s="65" t="inlineStr">
        <is>
          <t>REL-01259</t>
        </is>
      </c>
      <c r="B1260" s="65" t="inlineStr">
        <is>
          <t>DEV-00984</t>
        </is>
      </c>
      <c r="C1260" s="66" t="n">
        <v>45403</v>
      </c>
      <c r="D1260" s="65" t="inlineStr">
        <is>
          <t>2024-04</t>
        </is>
      </c>
      <c r="E1260" s="65" t="inlineStr">
        <is>
          <t>2023-2024</t>
        </is>
      </c>
      <c r="F1260" s="67" t="n">
        <v>1</v>
      </c>
      <c r="G1260" s="65" t="inlineStr">
        <is>
          <t>Email</t>
        </is>
      </c>
      <c r="H1260" s="65" t="inlineStr">
        <is>
          <t>Toulouse</t>
        </is>
      </c>
      <c r="I1260" s="65" t="inlineStr">
        <is>
          <t>Julien Fabre</t>
        </is>
      </c>
      <c r="J1260" s="65" t="inlineStr">
        <is>
          <t>Négociation en cours</t>
        </is>
      </c>
      <c r="K1260" s="70" t="n">
        <v>2.8</v>
      </c>
    </row>
    <row r="1261">
      <c r="A1261" s="65" t="inlineStr">
        <is>
          <t>REL-01260</t>
        </is>
      </c>
      <c r="B1261" s="65" t="inlineStr">
        <is>
          <t>DEV-00984</t>
        </is>
      </c>
      <c r="C1261" s="66" t="n">
        <v>45408</v>
      </c>
      <c r="D1261" s="65" t="inlineStr">
        <is>
          <t>2024-04</t>
        </is>
      </c>
      <c r="E1261" s="65" t="inlineStr">
        <is>
          <t>2023-2024</t>
        </is>
      </c>
      <c r="F1261" s="67" t="n">
        <v>2</v>
      </c>
      <c r="G1261" s="65" t="inlineStr">
        <is>
          <t>Email</t>
        </is>
      </c>
      <c r="H1261" s="65" t="inlineStr">
        <is>
          <t>Toulouse</t>
        </is>
      </c>
      <c r="I1261" s="65" t="inlineStr">
        <is>
          <t>Julien Fabre</t>
        </is>
      </c>
      <c r="J1261" s="65" t="inlineStr">
        <is>
          <t>Rappel demandé</t>
        </is>
      </c>
      <c r="K1261" s="70" t="n">
        <v>2.1</v>
      </c>
    </row>
    <row r="1262">
      <c r="A1262" s="65" t="inlineStr">
        <is>
          <t>REL-01261</t>
        </is>
      </c>
      <c r="B1262" s="65" t="inlineStr">
        <is>
          <t>DEV-00985</t>
        </is>
      </c>
      <c r="C1262" s="66" t="n">
        <v>45400</v>
      </c>
      <c r="D1262" s="65" t="inlineStr">
        <is>
          <t>2024-04</t>
        </is>
      </c>
      <c r="E1262" s="65" t="inlineStr">
        <is>
          <t>2023-2024</t>
        </is>
      </c>
      <c r="F1262" s="67" t="n">
        <v>1</v>
      </c>
      <c r="G1262" s="65" t="inlineStr">
        <is>
          <t>Téléphone</t>
        </is>
      </c>
      <c r="H1262" s="65" t="inlineStr">
        <is>
          <t>Toulouse</t>
        </is>
      </c>
      <c r="I1262" s="65" t="inlineStr">
        <is>
          <t>Nadia Cherif</t>
        </is>
      </c>
      <c r="J1262" s="65" t="inlineStr">
        <is>
          <t>Refus signifié</t>
        </is>
      </c>
      <c r="K1262" s="70" t="n">
        <v>7.8</v>
      </c>
    </row>
    <row r="1263">
      <c r="A1263" s="65" t="inlineStr">
        <is>
          <t>REL-01262</t>
        </is>
      </c>
      <c r="B1263" s="65" t="inlineStr">
        <is>
          <t>DEV-00986</t>
        </is>
      </c>
      <c r="C1263" s="66" t="n">
        <v>45399</v>
      </c>
      <c r="D1263" s="65" t="inlineStr">
        <is>
          <t>2024-04</t>
        </is>
      </c>
      <c r="E1263" s="65" t="inlineStr">
        <is>
          <t>2023-2024</t>
        </is>
      </c>
      <c r="F1263" s="67" t="n">
        <v>1</v>
      </c>
      <c r="G1263" s="65" t="inlineStr">
        <is>
          <t>Email</t>
        </is>
      </c>
      <c r="H1263" s="65" t="inlineStr">
        <is>
          <t>Bordeaux</t>
        </is>
      </c>
      <c r="I1263" s="65" t="inlineStr">
        <is>
          <t>Sophie Marchand</t>
        </is>
      </c>
      <c r="J1263" s="65" t="inlineStr">
        <is>
          <t>Rappel demandé</t>
        </is>
      </c>
      <c r="K1263" s="70" t="n">
        <v>3</v>
      </c>
    </row>
    <row r="1264">
      <c r="A1264" s="65" t="inlineStr">
        <is>
          <t>REL-01263</t>
        </is>
      </c>
      <c r="B1264" s="65" t="inlineStr">
        <is>
          <t>DEV-00987</t>
        </is>
      </c>
      <c r="C1264" s="66" t="n">
        <v>45403</v>
      </c>
      <c r="D1264" s="65" t="inlineStr">
        <is>
          <t>2024-04</t>
        </is>
      </c>
      <c r="E1264" s="65" t="inlineStr">
        <is>
          <t>2023-2024</t>
        </is>
      </c>
      <c r="F1264" s="67" t="n">
        <v>1</v>
      </c>
      <c r="G1264" s="65" t="inlineStr">
        <is>
          <t>Téléphone</t>
        </is>
      </c>
      <c r="H1264" s="65" t="inlineStr">
        <is>
          <t>Toulouse</t>
        </is>
      </c>
      <c r="I1264" s="65" t="inlineStr">
        <is>
          <t>Nadia Cherif</t>
        </is>
      </c>
      <c r="J1264" s="65" t="inlineStr">
        <is>
          <t>Injoignable</t>
        </is>
      </c>
      <c r="K1264" s="70" t="n">
        <v>9.199999999999999</v>
      </c>
    </row>
    <row r="1265">
      <c r="A1265" s="65" t="inlineStr">
        <is>
          <t>REL-01264</t>
        </is>
      </c>
      <c r="B1265" s="65" t="inlineStr">
        <is>
          <t>DEV-00988</t>
        </is>
      </c>
      <c r="C1265" s="66" t="n">
        <v>45395</v>
      </c>
      <c r="D1265" s="65" t="inlineStr">
        <is>
          <t>2024-04</t>
        </is>
      </c>
      <c r="E1265" s="65" t="inlineStr">
        <is>
          <t>2023-2024</t>
        </is>
      </c>
      <c r="F1265" s="67" t="n">
        <v>1</v>
      </c>
      <c r="G1265" s="65" t="inlineStr">
        <is>
          <t>Téléphone</t>
        </is>
      </c>
      <c r="H1265" s="65" t="inlineStr">
        <is>
          <t>Toulouse</t>
        </is>
      </c>
      <c r="I1265" s="65" t="inlineStr">
        <is>
          <t>Julien Fabre</t>
        </is>
      </c>
      <c r="J1265" s="65" t="inlineStr">
        <is>
          <t>Sans réponse</t>
        </is>
      </c>
      <c r="K1265" s="70" t="n">
        <v>8.1</v>
      </c>
    </row>
    <row r="1266">
      <c r="A1266" s="65" t="inlineStr">
        <is>
          <t>REL-01265</t>
        </is>
      </c>
      <c r="B1266" s="65" t="inlineStr">
        <is>
          <t>DEV-00988</t>
        </is>
      </c>
      <c r="C1266" s="66" t="n">
        <v>45404</v>
      </c>
      <c r="D1266" s="65" t="inlineStr">
        <is>
          <t>2024-04</t>
        </is>
      </c>
      <c r="E1266" s="65" t="inlineStr">
        <is>
          <t>2023-2024</t>
        </is>
      </c>
      <c r="F1266" s="67" t="n">
        <v>2</v>
      </c>
      <c r="G1266" s="65" t="inlineStr">
        <is>
          <t>Téléphone</t>
        </is>
      </c>
      <c r="H1266" s="65" t="inlineStr">
        <is>
          <t>Toulouse</t>
        </is>
      </c>
      <c r="I1266" s="65" t="inlineStr">
        <is>
          <t>Julien Fabre</t>
        </is>
      </c>
      <c r="J1266" s="65" t="inlineStr">
        <is>
          <t>Sans réponse</t>
        </is>
      </c>
      <c r="K1266" s="70" t="n">
        <v>4.6</v>
      </c>
    </row>
    <row r="1267">
      <c r="A1267" s="65" t="inlineStr">
        <is>
          <t>REL-01266</t>
        </is>
      </c>
      <c r="B1267" s="65" t="inlineStr">
        <is>
          <t>DEV-00988</t>
        </is>
      </c>
      <c r="C1267" s="66" t="n">
        <v>45410</v>
      </c>
      <c r="D1267" s="65" t="inlineStr">
        <is>
          <t>2024-04</t>
        </is>
      </c>
      <c r="E1267" s="65" t="inlineStr">
        <is>
          <t>2023-2024</t>
        </is>
      </c>
      <c r="F1267" s="67" t="n">
        <v>3</v>
      </c>
      <c r="G1267" s="65" t="inlineStr">
        <is>
          <t>Email</t>
        </is>
      </c>
      <c r="H1267" s="65" t="inlineStr">
        <is>
          <t>Toulouse</t>
        </is>
      </c>
      <c r="I1267" s="65" t="inlineStr">
        <is>
          <t>Julien Fabre</t>
        </is>
      </c>
      <c r="J1267" s="65" t="inlineStr">
        <is>
          <t>Sans réponse</t>
        </is>
      </c>
      <c r="K1267" s="70" t="n">
        <v>1</v>
      </c>
    </row>
    <row r="1268">
      <c r="A1268" s="65" t="inlineStr">
        <is>
          <t>REL-01267</t>
        </is>
      </c>
      <c r="B1268" s="65" t="inlineStr">
        <is>
          <t>DEV-00988</t>
        </is>
      </c>
      <c r="C1268" s="66" t="n">
        <v>45415</v>
      </c>
      <c r="D1268" s="65" t="inlineStr">
        <is>
          <t>2024-05</t>
        </is>
      </c>
      <c r="E1268" s="65" t="inlineStr">
        <is>
          <t>2023-2024</t>
        </is>
      </c>
      <c r="F1268" s="67" t="n">
        <v>4</v>
      </c>
      <c r="G1268" s="65" t="inlineStr">
        <is>
          <t>Téléphone</t>
        </is>
      </c>
      <c r="H1268" s="65" t="inlineStr">
        <is>
          <t>Toulouse</t>
        </is>
      </c>
      <c r="I1268" s="65" t="inlineStr">
        <is>
          <t>Julien Fabre</t>
        </is>
      </c>
      <c r="J1268" s="65" t="inlineStr">
        <is>
          <t>Accord obtenu</t>
        </is>
      </c>
      <c r="K1268" s="70" t="n">
        <v>13.8</v>
      </c>
    </row>
    <row r="1269">
      <c r="A1269" s="65" t="inlineStr">
        <is>
          <t>REL-01268</t>
        </is>
      </c>
      <c r="B1269" s="65" t="inlineStr">
        <is>
          <t>DEV-00989</t>
        </is>
      </c>
      <c r="C1269" s="66" t="n">
        <v>45398</v>
      </c>
      <c r="D1269" s="65" t="inlineStr">
        <is>
          <t>2024-04</t>
        </is>
      </c>
      <c r="E1269" s="65" t="inlineStr">
        <is>
          <t>2023-2024</t>
        </is>
      </c>
      <c r="F1269" s="67" t="n">
        <v>1</v>
      </c>
      <c r="G1269" s="65" t="inlineStr">
        <is>
          <t>Téléphone</t>
        </is>
      </c>
      <c r="H1269" s="65" t="inlineStr">
        <is>
          <t>Toulouse</t>
        </is>
      </c>
      <c r="I1269" s="65" t="inlineStr">
        <is>
          <t>Nadia Cherif</t>
        </is>
      </c>
      <c r="J1269" s="65" t="inlineStr">
        <is>
          <t>Sans réponse</t>
        </is>
      </c>
      <c r="K1269" s="70" t="n">
        <v>4.3</v>
      </c>
    </row>
    <row r="1270">
      <c r="A1270" s="65" t="inlineStr">
        <is>
          <t>REL-01269</t>
        </is>
      </c>
      <c r="B1270" s="65" t="inlineStr">
        <is>
          <t>DEV-00989</t>
        </is>
      </c>
      <c r="C1270" s="66" t="n">
        <v>45406</v>
      </c>
      <c r="D1270" s="65" t="inlineStr">
        <is>
          <t>2024-04</t>
        </is>
      </c>
      <c r="E1270" s="65" t="inlineStr">
        <is>
          <t>2023-2024</t>
        </is>
      </c>
      <c r="F1270" s="67" t="n">
        <v>2</v>
      </c>
      <c r="G1270" s="65" t="inlineStr">
        <is>
          <t>Email</t>
        </is>
      </c>
      <c r="H1270" s="65" t="inlineStr">
        <is>
          <t>Toulouse</t>
        </is>
      </c>
      <c r="I1270" s="65" t="inlineStr">
        <is>
          <t>Nadia Cherif</t>
        </is>
      </c>
      <c r="J1270" s="65" t="inlineStr">
        <is>
          <t>Accord obtenu</t>
        </is>
      </c>
      <c r="K1270" s="70" t="n">
        <v>2.6</v>
      </c>
    </row>
    <row r="1271">
      <c r="A1271" s="65" t="inlineStr">
        <is>
          <t>REL-01270</t>
        </is>
      </c>
      <c r="B1271" s="65" t="inlineStr">
        <is>
          <t>DEV-00990</t>
        </is>
      </c>
      <c r="C1271" s="66" t="n">
        <v>45398</v>
      </c>
      <c r="D1271" s="65" t="inlineStr">
        <is>
          <t>2024-04</t>
        </is>
      </c>
      <c r="E1271" s="65" t="inlineStr">
        <is>
          <t>2023-2024</t>
        </is>
      </c>
      <c r="F1271" s="67" t="n">
        <v>1</v>
      </c>
      <c r="G1271" s="65" t="inlineStr">
        <is>
          <t>Téléphone</t>
        </is>
      </c>
      <c r="H1271" s="65" t="inlineStr">
        <is>
          <t>Toulouse</t>
        </is>
      </c>
      <c r="I1271" s="65" t="inlineStr">
        <is>
          <t>Julien Fabre</t>
        </is>
      </c>
      <c r="J1271" s="65" t="inlineStr">
        <is>
          <t>Accord obtenu</t>
        </is>
      </c>
      <c r="K1271" s="70" t="n">
        <v>10.7</v>
      </c>
    </row>
    <row r="1272">
      <c r="A1272" s="65" t="inlineStr">
        <is>
          <t>REL-01271</t>
        </is>
      </c>
      <c r="B1272" s="65" t="inlineStr">
        <is>
          <t>DEV-00991</t>
        </is>
      </c>
      <c r="C1272" s="66" t="n">
        <v>45398</v>
      </c>
      <c r="D1272" s="65" t="inlineStr">
        <is>
          <t>2024-04</t>
        </is>
      </c>
      <c r="E1272" s="65" t="inlineStr">
        <is>
          <t>2023-2024</t>
        </is>
      </c>
      <c r="F1272" s="67" t="n">
        <v>1</v>
      </c>
      <c r="G1272" s="65" t="inlineStr">
        <is>
          <t>Email</t>
        </is>
      </c>
      <c r="H1272" s="65" t="inlineStr">
        <is>
          <t>Toulouse</t>
        </is>
      </c>
      <c r="I1272" s="65" t="inlineStr">
        <is>
          <t>Nadia Cherif</t>
        </is>
      </c>
      <c r="J1272" s="65" t="inlineStr">
        <is>
          <t>Accord obtenu</t>
        </is>
      </c>
      <c r="K1272" s="70" t="n">
        <v>1.7</v>
      </c>
    </row>
    <row r="1273">
      <c r="A1273" s="65" t="inlineStr">
        <is>
          <t>REL-01272</t>
        </is>
      </c>
      <c r="B1273" s="65" t="inlineStr">
        <is>
          <t>DEV-00992</t>
        </is>
      </c>
      <c r="C1273" s="66" t="n">
        <v>45392</v>
      </c>
      <c r="D1273" s="65" t="inlineStr">
        <is>
          <t>2024-04</t>
        </is>
      </c>
      <c r="E1273" s="65" t="inlineStr">
        <is>
          <t>2023-2024</t>
        </is>
      </c>
      <c r="F1273" s="67" t="n">
        <v>1</v>
      </c>
      <c r="G1273" s="65" t="inlineStr">
        <is>
          <t>Email</t>
        </is>
      </c>
      <c r="H1273" s="65" t="inlineStr">
        <is>
          <t>Toulouse</t>
        </is>
      </c>
      <c r="I1273" s="65" t="inlineStr">
        <is>
          <t>Nadia Cherif</t>
        </is>
      </c>
      <c r="J1273" s="65" t="inlineStr">
        <is>
          <t>Rappel demandé</t>
        </is>
      </c>
      <c r="K1273" s="70" t="n">
        <v>2.8</v>
      </c>
    </row>
    <row r="1274">
      <c r="A1274" s="65" t="inlineStr">
        <is>
          <t>REL-01273</t>
        </is>
      </c>
      <c r="B1274" s="65" t="inlineStr">
        <is>
          <t>DEV-00992</t>
        </is>
      </c>
      <c r="C1274" s="66" t="n">
        <v>45405</v>
      </c>
      <c r="D1274" s="65" t="inlineStr">
        <is>
          <t>2024-04</t>
        </is>
      </c>
      <c r="E1274" s="65" t="inlineStr">
        <is>
          <t>2023-2024</t>
        </is>
      </c>
      <c r="F1274" s="67" t="n">
        <v>2</v>
      </c>
      <c r="G1274" s="65" t="inlineStr">
        <is>
          <t>Email</t>
        </is>
      </c>
      <c r="H1274" s="65" t="inlineStr">
        <is>
          <t>Toulouse</t>
        </is>
      </c>
      <c r="I1274" s="65" t="inlineStr">
        <is>
          <t>Nadia Cherif</t>
        </is>
      </c>
      <c r="J1274" s="65" t="inlineStr">
        <is>
          <t>Accord obtenu</t>
        </is>
      </c>
      <c r="K1274" s="70" t="n">
        <v>2.5</v>
      </c>
    </row>
    <row r="1275">
      <c r="A1275" s="65" t="inlineStr">
        <is>
          <t>REL-01274</t>
        </is>
      </c>
      <c r="B1275" s="65" t="inlineStr">
        <is>
          <t>DEV-00993</t>
        </is>
      </c>
      <c r="C1275" s="66" t="n">
        <v>45396</v>
      </c>
      <c r="D1275" s="65" t="inlineStr">
        <is>
          <t>2024-04</t>
        </is>
      </c>
      <c r="E1275" s="65" t="inlineStr">
        <is>
          <t>2023-2024</t>
        </is>
      </c>
      <c r="F1275" s="67" t="n">
        <v>1</v>
      </c>
      <c r="G1275" s="65" t="inlineStr">
        <is>
          <t>Email</t>
        </is>
      </c>
      <c r="H1275" s="65" t="inlineStr">
        <is>
          <t>Bordeaux</t>
        </is>
      </c>
      <c r="I1275" s="65" t="inlineStr">
        <is>
          <t>Karim Belkacem</t>
        </is>
      </c>
      <c r="J1275" s="65" t="inlineStr">
        <is>
          <t>Accord obtenu</t>
        </is>
      </c>
      <c r="K1275" s="70" t="n">
        <v>3.7</v>
      </c>
    </row>
    <row r="1276">
      <c r="A1276" s="65" t="inlineStr">
        <is>
          <t>REL-01275</t>
        </is>
      </c>
      <c r="B1276" s="65" t="inlineStr">
        <is>
          <t>DEV-00994</t>
        </is>
      </c>
      <c r="C1276" s="66" t="n">
        <v>45403</v>
      </c>
      <c r="D1276" s="65" t="inlineStr">
        <is>
          <t>2024-04</t>
        </is>
      </c>
      <c r="E1276" s="65" t="inlineStr">
        <is>
          <t>2023-2024</t>
        </is>
      </c>
      <c r="F1276" s="67" t="n">
        <v>1</v>
      </c>
      <c r="G1276" s="65" t="inlineStr">
        <is>
          <t>Email</t>
        </is>
      </c>
      <c r="H1276" s="65" t="inlineStr">
        <is>
          <t>Bordeaux</t>
        </is>
      </c>
      <c r="I1276" s="65" t="inlineStr">
        <is>
          <t>Karim Belkacem</t>
        </is>
      </c>
      <c r="J1276" s="65" t="inlineStr">
        <is>
          <t>Accord obtenu</t>
        </is>
      </c>
      <c r="K1276" s="70" t="n">
        <v>4.3</v>
      </c>
    </row>
    <row r="1277">
      <c r="A1277" s="65" t="inlineStr">
        <is>
          <t>REL-01276</t>
        </is>
      </c>
      <c r="B1277" s="65" t="inlineStr">
        <is>
          <t>DEV-00997</t>
        </is>
      </c>
      <c r="C1277" s="66" t="n">
        <v>45399</v>
      </c>
      <c r="D1277" s="65" t="inlineStr">
        <is>
          <t>2024-04</t>
        </is>
      </c>
      <c r="E1277" s="65" t="inlineStr">
        <is>
          <t>2023-2024</t>
        </is>
      </c>
      <c r="F1277" s="67" t="n">
        <v>1</v>
      </c>
      <c r="G1277" s="65" t="inlineStr">
        <is>
          <t>Email</t>
        </is>
      </c>
      <c r="H1277" s="65" t="inlineStr">
        <is>
          <t>Bordeaux</t>
        </is>
      </c>
      <c r="I1277" s="65" t="inlineStr">
        <is>
          <t>Sophie Marchand</t>
        </is>
      </c>
      <c r="J1277" s="65" t="inlineStr">
        <is>
          <t>Accord obtenu</t>
        </is>
      </c>
      <c r="K1277" s="70" t="n">
        <v>3.5</v>
      </c>
    </row>
    <row r="1278">
      <c r="A1278" s="65" t="inlineStr">
        <is>
          <t>REL-01277</t>
        </is>
      </c>
      <c r="B1278" s="65" t="inlineStr">
        <is>
          <t>DEV-01000</t>
        </is>
      </c>
      <c r="C1278" s="66" t="n">
        <v>45397</v>
      </c>
      <c r="D1278" s="65" t="inlineStr">
        <is>
          <t>2024-04</t>
        </is>
      </c>
      <c r="E1278" s="65" t="inlineStr">
        <is>
          <t>2023-2024</t>
        </is>
      </c>
      <c r="F1278" s="67" t="n">
        <v>1</v>
      </c>
      <c r="G1278" s="65" t="inlineStr">
        <is>
          <t>Email</t>
        </is>
      </c>
      <c r="H1278" s="65" t="inlineStr">
        <is>
          <t>Bordeaux</t>
        </is>
      </c>
      <c r="I1278" s="65" t="inlineStr">
        <is>
          <t>Sophie Marchand</t>
        </is>
      </c>
      <c r="J1278" s="65" t="inlineStr">
        <is>
          <t>Sans réponse</t>
        </is>
      </c>
      <c r="K1278" s="70" t="n">
        <v>1.8</v>
      </c>
    </row>
    <row r="1279">
      <c r="A1279" s="65" t="inlineStr">
        <is>
          <t>REL-01278</t>
        </is>
      </c>
      <c r="B1279" s="65" t="inlineStr">
        <is>
          <t>DEV-01000</t>
        </is>
      </c>
      <c r="C1279" s="66" t="n">
        <v>45407</v>
      </c>
      <c r="D1279" s="65" t="inlineStr">
        <is>
          <t>2024-04</t>
        </is>
      </c>
      <c r="E1279" s="65" t="inlineStr">
        <is>
          <t>2023-2024</t>
        </is>
      </c>
      <c r="F1279" s="67" t="n">
        <v>2</v>
      </c>
      <c r="G1279" s="65" t="inlineStr">
        <is>
          <t>Email</t>
        </is>
      </c>
      <c r="H1279" s="65" t="inlineStr">
        <is>
          <t>Bordeaux</t>
        </is>
      </c>
      <c r="I1279" s="65" t="inlineStr">
        <is>
          <t>Sophie Marchand</t>
        </is>
      </c>
      <c r="J1279" s="65" t="inlineStr">
        <is>
          <t>Accord obtenu</t>
        </is>
      </c>
      <c r="K1279" s="70" t="n">
        <v>1.5</v>
      </c>
    </row>
    <row r="1280">
      <c r="A1280" s="65" t="inlineStr">
        <is>
          <t>REL-01279</t>
        </is>
      </c>
      <c r="B1280" s="65" t="inlineStr">
        <is>
          <t>DEV-01002</t>
        </is>
      </c>
      <c r="C1280" s="66" t="n">
        <v>45406</v>
      </c>
      <c r="D1280" s="65" t="inlineStr">
        <is>
          <t>2024-04</t>
        </is>
      </c>
      <c r="E1280" s="65" t="inlineStr">
        <is>
          <t>2023-2024</t>
        </is>
      </c>
      <c r="F1280" s="67" t="n">
        <v>1</v>
      </c>
      <c r="G1280" s="65" t="inlineStr">
        <is>
          <t>Email</t>
        </is>
      </c>
      <c r="H1280" s="65" t="inlineStr">
        <is>
          <t>Bordeaux</t>
        </is>
      </c>
      <c r="I1280" s="65" t="inlineStr">
        <is>
          <t>Karim Belkacem</t>
        </is>
      </c>
      <c r="J1280" s="65" t="inlineStr">
        <is>
          <t>Sans réponse</t>
        </is>
      </c>
      <c r="K1280" s="70" t="n">
        <v>1.4</v>
      </c>
    </row>
    <row r="1281">
      <c r="A1281" s="65" t="inlineStr">
        <is>
          <t>REL-01280</t>
        </is>
      </c>
      <c r="B1281" s="65" t="inlineStr">
        <is>
          <t>DEV-01002</t>
        </is>
      </c>
      <c r="C1281" s="66" t="n">
        <v>45414</v>
      </c>
      <c r="D1281" s="65" t="inlineStr">
        <is>
          <t>2024-05</t>
        </is>
      </c>
      <c r="E1281" s="65" t="inlineStr">
        <is>
          <t>2023-2024</t>
        </is>
      </c>
      <c r="F1281" s="67" t="n">
        <v>2</v>
      </c>
      <c r="G1281" s="65" t="inlineStr">
        <is>
          <t>Email</t>
        </is>
      </c>
      <c r="H1281" s="65" t="inlineStr">
        <is>
          <t>Bordeaux</t>
        </is>
      </c>
      <c r="I1281" s="65" t="inlineStr">
        <is>
          <t>Karim Belkacem</t>
        </is>
      </c>
      <c r="J1281" s="65" t="inlineStr">
        <is>
          <t>Négociation en cours</t>
        </is>
      </c>
      <c r="K1281" s="70" t="n">
        <v>1.8</v>
      </c>
    </row>
    <row r="1282">
      <c r="A1282" s="65" t="inlineStr">
        <is>
          <t>REL-01281</t>
        </is>
      </c>
      <c r="B1282" s="65" t="inlineStr">
        <is>
          <t>DEV-01003</t>
        </is>
      </c>
      <c r="C1282" s="66" t="n">
        <v>45400</v>
      </c>
      <c r="D1282" s="65" t="inlineStr">
        <is>
          <t>2024-04</t>
        </is>
      </c>
      <c r="E1282" s="65" t="inlineStr">
        <is>
          <t>2023-2024</t>
        </is>
      </c>
      <c r="F1282" s="67" t="n">
        <v>1</v>
      </c>
      <c r="G1282" s="65" t="inlineStr">
        <is>
          <t>SMS</t>
        </is>
      </c>
      <c r="H1282" s="65" t="inlineStr">
        <is>
          <t>Bordeaux</t>
        </is>
      </c>
      <c r="I1282" s="65" t="inlineStr">
        <is>
          <t>Karim Belkacem</t>
        </is>
      </c>
      <c r="J1282" s="65" t="inlineStr">
        <is>
          <t>Rappel demandé</t>
        </is>
      </c>
      <c r="K1282" s="70" t="n">
        <v>3.9</v>
      </c>
    </row>
    <row r="1283">
      <c r="A1283" s="65" t="inlineStr">
        <is>
          <t>REL-01282</t>
        </is>
      </c>
      <c r="B1283" s="65" t="inlineStr">
        <is>
          <t>DEV-01003</t>
        </is>
      </c>
      <c r="C1283" s="66" t="n">
        <v>45412</v>
      </c>
      <c r="D1283" s="65" t="inlineStr">
        <is>
          <t>2024-04</t>
        </is>
      </c>
      <c r="E1283" s="65" t="inlineStr">
        <is>
          <t>2023-2024</t>
        </is>
      </c>
      <c r="F1283" s="67" t="n">
        <v>2</v>
      </c>
      <c r="G1283" s="65" t="inlineStr">
        <is>
          <t>Email</t>
        </is>
      </c>
      <c r="H1283" s="65" t="inlineStr">
        <is>
          <t>Bordeaux</t>
        </is>
      </c>
      <c r="I1283" s="65" t="inlineStr">
        <is>
          <t>Karim Belkacem</t>
        </is>
      </c>
      <c r="J1283" s="65" t="inlineStr">
        <is>
          <t>Sans réponse</t>
        </is>
      </c>
      <c r="K1283" s="70" t="n">
        <v>2.7</v>
      </c>
    </row>
    <row r="1284">
      <c r="A1284" s="65" t="inlineStr">
        <is>
          <t>REL-01283</t>
        </is>
      </c>
      <c r="B1284" s="65" t="inlineStr">
        <is>
          <t>DEV-01004</t>
        </is>
      </c>
      <c r="C1284" s="66" t="n">
        <v>45406</v>
      </c>
      <c r="D1284" s="65" t="inlineStr">
        <is>
          <t>2024-04</t>
        </is>
      </c>
      <c r="E1284" s="65" t="inlineStr">
        <is>
          <t>2023-2024</t>
        </is>
      </c>
      <c r="F1284" s="67" t="n">
        <v>1</v>
      </c>
      <c r="G1284" s="65" t="inlineStr">
        <is>
          <t>Email</t>
        </is>
      </c>
      <c r="H1284" s="65" t="inlineStr">
        <is>
          <t>Toulouse</t>
        </is>
      </c>
      <c r="I1284" s="65" t="inlineStr">
        <is>
          <t>Julien Fabre</t>
        </is>
      </c>
      <c r="J1284" s="65" t="inlineStr">
        <is>
          <t>Rappel demandé</t>
        </is>
      </c>
      <c r="K1284" s="70" t="n">
        <v>1.4</v>
      </c>
    </row>
    <row r="1285">
      <c r="A1285" s="65" t="inlineStr">
        <is>
          <t>REL-01284</t>
        </is>
      </c>
      <c r="B1285" s="65" t="inlineStr">
        <is>
          <t>DEV-01005</t>
        </is>
      </c>
      <c r="C1285" s="66" t="n">
        <v>45409</v>
      </c>
      <c r="D1285" s="65" t="inlineStr">
        <is>
          <t>2024-04</t>
        </is>
      </c>
      <c r="E1285" s="65" t="inlineStr">
        <is>
          <t>2023-2024</t>
        </is>
      </c>
      <c r="F1285" s="67" t="n">
        <v>1</v>
      </c>
      <c r="G1285" s="65" t="inlineStr">
        <is>
          <t>Téléphone</t>
        </is>
      </c>
      <c r="H1285" s="65" t="inlineStr">
        <is>
          <t>Bordeaux</t>
        </is>
      </c>
      <c r="I1285" s="65" t="inlineStr">
        <is>
          <t>Sophie Marchand</t>
        </is>
      </c>
      <c r="J1285" s="65" t="inlineStr">
        <is>
          <t>Sans réponse</t>
        </is>
      </c>
      <c r="K1285" s="70" t="n">
        <v>11.5</v>
      </c>
    </row>
    <row r="1286">
      <c r="A1286" s="65" t="inlineStr">
        <is>
          <t>REL-01285</t>
        </is>
      </c>
      <c r="B1286" s="65" t="inlineStr">
        <is>
          <t>DEV-01005</t>
        </is>
      </c>
      <c r="C1286" s="66" t="n">
        <v>45415</v>
      </c>
      <c r="D1286" s="65" t="inlineStr">
        <is>
          <t>2024-05</t>
        </is>
      </c>
      <c r="E1286" s="65" t="inlineStr">
        <is>
          <t>2023-2024</t>
        </is>
      </c>
      <c r="F1286" s="67" t="n">
        <v>2</v>
      </c>
      <c r="G1286" s="65" t="inlineStr">
        <is>
          <t>Email</t>
        </is>
      </c>
      <c r="H1286" s="65" t="inlineStr">
        <is>
          <t>Bordeaux</t>
        </is>
      </c>
      <c r="I1286" s="65" t="inlineStr">
        <is>
          <t>Sophie Marchand</t>
        </is>
      </c>
      <c r="J1286" s="65" t="inlineStr">
        <is>
          <t>Sans réponse</t>
        </is>
      </c>
      <c r="K1286" s="70" t="n">
        <v>2.6</v>
      </c>
    </row>
    <row r="1287">
      <c r="A1287" s="65" t="inlineStr">
        <is>
          <t>REL-01286</t>
        </is>
      </c>
      <c r="B1287" s="65" t="inlineStr">
        <is>
          <t>DEV-01006</t>
        </is>
      </c>
      <c r="C1287" s="66" t="n">
        <v>45405</v>
      </c>
      <c r="D1287" s="65" t="inlineStr">
        <is>
          <t>2024-04</t>
        </is>
      </c>
      <c r="E1287" s="65" t="inlineStr">
        <is>
          <t>2023-2024</t>
        </is>
      </c>
      <c r="F1287" s="67" t="n">
        <v>1</v>
      </c>
      <c r="G1287" s="65" t="inlineStr">
        <is>
          <t>Téléphone</t>
        </is>
      </c>
      <c r="H1287" s="65" t="inlineStr">
        <is>
          <t>Bordeaux</t>
        </is>
      </c>
      <c r="I1287" s="65" t="inlineStr">
        <is>
          <t>Karim Belkacem</t>
        </is>
      </c>
      <c r="J1287" s="65" t="inlineStr">
        <is>
          <t>Injoignable</t>
        </is>
      </c>
      <c r="K1287" s="70" t="n">
        <v>12.3</v>
      </c>
    </row>
    <row r="1288">
      <c r="A1288" s="65" t="inlineStr">
        <is>
          <t>REL-01287</t>
        </is>
      </c>
      <c r="B1288" s="65" t="inlineStr">
        <is>
          <t>DEV-01007</t>
        </is>
      </c>
      <c r="C1288" s="66" t="n">
        <v>45401</v>
      </c>
      <c r="D1288" s="65" t="inlineStr">
        <is>
          <t>2024-04</t>
        </is>
      </c>
      <c r="E1288" s="65" t="inlineStr">
        <is>
          <t>2023-2024</t>
        </is>
      </c>
      <c r="F1288" s="67" t="n">
        <v>1</v>
      </c>
      <c r="G1288" s="65" t="inlineStr">
        <is>
          <t>Téléphone</t>
        </is>
      </c>
      <c r="H1288" s="65" t="inlineStr">
        <is>
          <t>Toulouse</t>
        </is>
      </c>
      <c r="I1288" s="65" t="inlineStr">
        <is>
          <t>Nadia Cherif</t>
        </is>
      </c>
      <c r="J1288" s="65" t="inlineStr">
        <is>
          <t>Négociation en cours</t>
        </is>
      </c>
      <c r="K1288" s="70" t="n">
        <v>11.5</v>
      </c>
    </row>
    <row r="1289">
      <c r="A1289" s="65" t="inlineStr">
        <is>
          <t>REL-01288</t>
        </is>
      </c>
      <c r="B1289" s="65" t="inlineStr">
        <is>
          <t>DEV-01007</t>
        </is>
      </c>
      <c r="C1289" s="66" t="n">
        <v>45414</v>
      </c>
      <c r="D1289" s="65" t="inlineStr">
        <is>
          <t>2024-05</t>
        </is>
      </c>
      <c r="E1289" s="65" t="inlineStr">
        <is>
          <t>2023-2024</t>
        </is>
      </c>
      <c r="F1289" s="67" t="n">
        <v>2</v>
      </c>
      <c r="G1289" s="65" t="inlineStr">
        <is>
          <t>Email</t>
        </is>
      </c>
      <c r="H1289" s="65" t="inlineStr">
        <is>
          <t>Toulouse</t>
        </is>
      </c>
      <c r="I1289" s="65" t="inlineStr">
        <is>
          <t>Nadia Cherif</t>
        </is>
      </c>
      <c r="J1289" s="65" t="inlineStr">
        <is>
          <t>Négociation en cours</t>
        </is>
      </c>
      <c r="K1289" s="70" t="n">
        <v>3.1</v>
      </c>
    </row>
    <row r="1290">
      <c r="A1290" s="65" t="inlineStr">
        <is>
          <t>REL-01289</t>
        </is>
      </c>
      <c r="B1290" s="65" t="inlineStr">
        <is>
          <t>DEV-01008</t>
        </is>
      </c>
      <c r="C1290" s="66" t="n">
        <v>45409</v>
      </c>
      <c r="D1290" s="65" t="inlineStr">
        <is>
          <t>2024-04</t>
        </is>
      </c>
      <c r="E1290" s="65" t="inlineStr">
        <is>
          <t>2023-2024</t>
        </is>
      </c>
      <c r="F1290" s="67" t="n">
        <v>1</v>
      </c>
      <c r="G1290" s="65" t="inlineStr">
        <is>
          <t>Email</t>
        </is>
      </c>
      <c r="H1290" s="65" t="inlineStr">
        <is>
          <t>Toulouse</t>
        </is>
      </c>
      <c r="I1290" s="65" t="inlineStr">
        <is>
          <t>Nadia Cherif</t>
        </is>
      </c>
      <c r="J1290" s="65" t="inlineStr">
        <is>
          <t>Refus signifié</t>
        </is>
      </c>
      <c r="K1290" s="70" t="n">
        <v>1.3</v>
      </c>
    </row>
    <row r="1291">
      <c r="A1291" s="65" t="inlineStr">
        <is>
          <t>REL-01290</t>
        </is>
      </c>
      <c r="B1291" s="65" t="inlineStr">
        <is>
          <t>DEV-01009</t>
        </is>
      </c>
      <c r="C1291" s="66" t="n">
        <v>45408</v>
      </c>
      <c r="D1291" s="65" t="inlineStr">
        <is>
          <t>2024-04</t>
        </is>
      </c>
      <c r="E1291" s="65" t="inlineStr">
        <is>
          <t>2023-2024</t>
        </is>
      </c>
      <c r="F1291" s="67" t="n">
        <v>1</v>
      </c>
      <c r="G1291" s="65" t="inlineStr">
        <is>
          <t>Email</t>
        </is>
      </c>
      <c r="H1291" s="65" t="inlineStr">
        <is>
          <t>Bordeaux</t>
        </is>
      </c>
      <c r="I1291" s="65" t="inlineStr">
        <is>
          <t>Karim Belkacem</t>
        </is>
      </c>
      <c r="J1291" s="65" t="inlineStr">
        <is>
          <t>Sans réponse</t>
        </is>
      </c>
      <c r="K1291" s="70" t="n">
        <v>3.2</v>
      </c>
    </row>
    <row r="1292">
      <c r="A1292" s="65" t="inlineStr">
        <is>
          <t>REL-01291</t>
        </is>
      </c>
      <c r="B1292" s="65" t="inlineStr">
        <is>
          <t>DEV-01010</t>
        </is>
      </c>
      <c r="C1292" s="66" t="n">
        <v>45401</v>
      </c>
      <c r="D1292" s="65" t="inlineStr">
        <is>
          <t>2024-04</t>
        </is>
      </c>
      <c r="E1292" s="65" t="inlineStr">
        <is>
          <t>2023-2024</t>
        </is>
      </c>
      <c r="F1292" s="67" t="n">
        <v>1</v>
      </c>
      <c r="G1292" s="65" t="inlineStr">
        <is>
          <t>Email</t>
        </is>
      </c>
      <c r="H1292" s="65" t="inlineStr">
        <is>
          <t>Toulouse</t>
        </is>
      </c>
      <c r="I1292" s="65" t="inlineStr">
        <is>
          <t>Nadia Cherif</t>
        </is>
      </c>
      <c r="J1292" s="65" t="inlineStr">
        <is>
          <t>Accord obtenu</t>
        </is>
      </c>
      <c r="K1292" s="70" t="n">
        <v>2.5</v>
      </c>
    </row>
    <row r="1293">
      <c r="A1293" s="65" t="inlineStr">
        <is>
          <t>REL-01292</t>
        </is>
      </c>
      <c r="B1293" s="65" t="inlineStr">
        <is>
          <t>DEV-01011</t>
        </is>
      </c>
      <c r="C1293" s="66" t="n">
        <v>45408</v>
      </c>
      <c r="D1293" s="65" t="inlineStr">
        <is>
          <t>2024-04</t>
        </is>
      </c>
      <c r="E1293" s="65" t="inlineStr">
        <is>
          <t>2023-2024</t>
        </is>
      </c>
      <c r="F1293" s="67" t="n">
        <v>1</v>
      </c>
      <c r="G1293" s="65" t="inlineStr">
        <is>
          <t>Téléphone</t>
        </is>
      </c>
      <c r="H1293" s="65" t="inlineStr">
        <is>
          <t>Bordeaux</t>
        </is>
      </c>
      <c r="I1293" s="65" t="inlineStr">
        <is>
          <t>Sophie Marchand</t>
        </is>
      </c>
      <c r="J1293" s="65" t="inlineStr">
        <is>
          <t>Sans réponse</t>
        </is>
      </c>
      <c r="K1293" s="70" t="n">
        <v>5.6</v>
      </c>
    </row>
    <row r="1294">
      <c r="A1294" s="65" t="inlineStr">
        <is>
          <t>REL-01293</t>
        </is>
      </c>
      <c r="B1294" s="65" t="inlineStr">
        <is>
          <t>DEV-01013</t>
        </is>
      </c>
      <c r="C1294" s="66" t="n">
        <v>45407</v>
      </c>
      <c r="D1294" s="65" t="inlineStr">
        <is>
          <t>2024-04</t>
        </is>
      </c>
      <c r="E1294" s="65" t="inlineStr">
        <is>
          <t>2023-2024</t>
        </is>
      </c>
      <c r="F1294" s="67" t="n">
        <v>1</v>
      </c>
      <c r="G1294" s="65" t="inlineStr">
        <is>
          <t>Email</t>
        </is>
      </c>
      <c r="H1294" s="65" t="inlineStr">
        <is>
          <t>Bordeaux</t>
        </is>
      </c>
      <c r="I1294" s="65" t="inlineStr">
        <is>
          <t>Karim Belkacem</t>
        </is>
      </c>
      <c r="J1294" s="65" t="inlineStr">
        <is>
          <t>Rappel demandé</t>
        </is>
      </c>
      <c r="K1294" s="70" t="n">
        <v>3.6</v>
      </c>
    </row>
    <row r="1295">
      <c r="A1295" s="65" t="inlineStr">
        <is>
          <t>REL-01294</t>
        </is>
      </c>
      <c r="B1295" s="65" t="inlineStr">
        <is>
          <t>DEV-01013</t>
        </is>
      </c>
      <c r="C1295" s="66" t="n">
        <v>45413</v>
      </c>
      <c r="D1295" s="65" t="inlineStr">
        <is>
          <t>2024-05</t>
        </is>
      </c>
      <c r="E1295" s="65" t="inlineStr">
        <is>
          <t>2023-2024</t>
        </is>
      </c>
      <c r="F1295" s="67" t="n">
        <v>2</v>
      </c>
      <c r="G1295" s="65" t="inlineStr">
        <is>
          <t>Téléphone</t>
        </is>
      </c>
      <c r="H1295" s="65" t="inlineStr">
        <is>
          <t>Bordeaux</t>
        </is>
      </c>
      <c r="I1295" s="65" t="inlineStr">
        <is>
          <t>Karim Belkacem</t>
        </is>
      </c>
      <c r="J1295" s="65" t="inlineStr">
        <is>
          <t>Sans réponse</t>
        </is>
      </c>
      <c r="K1295" s="70" t="n">
        <v>5.7</v>
      </c>
    </row>
    <row r="1296">
      <c r="A1296" s="65" t="inlineStr">
        <is>
          <t>REL-01295</t>
        </is>
      </c>
      <c r="B1296" s="65" t="inlineStr">
        <is>
          <t>DEV-01015</t>
        </is>
      </c>
      <c r="C1296" s="66" t="n">
        <v>45411</v>
      </c>
      <c r="D1296" s="65" t="inlineStr">
        <is>
          <t>2024-04</t>
        </is>
      </c>
      <c r="E1296" s="65" t="inlineStr">
        <is>
          <t>2023-2024</t>
        </is>
      </c>
      <c r="F1296" s="67" t="n">
        <v>1</v>
      </c>
      <c r="G1296" s="65" t="inlineStr">
        <is>
          <t>Téléphone</t>
        </is>
      </c>
      <c r="H1296" s="65" t="inlineStr">
        <is>
          <t>Toulouse</t>
        </is>
      </c>
      <c r="I1296" s="65" t="inlineStr">
        <is>
          <t>Julien Fabre</t>
        </is>
      </c>
      <c r="J1296" s="65" t="inlineStr">
        <is>
          <t>Injoignable</t>
        </is>
      </c>
      <c r="K1296" s="70" t="n">
        <v>5.3</v>
      </c>
    </row>
    <row r="1297">
      <c r="A1297" s="65" t="inlineStr">
        <is>
          <t>REL-01296</t>
        </is>
      </c>
      <c r="B1297" s="65" t="inlineStr">
        <is>
          <t>DEV-01016</t>
        </is>
      </c>
      <c r="C1297" s="66" t="n">
        <v>45411</v>
      </c>
      <c r="D1297" s="65" t="inlineStr">
        <is>
          <t>2024-04</t>
        </is>
      </c>
      <c r="E1297" s="65" t="inlineStr">
        <is>
          <t>2023-2024</t>
        </is>
      </c>
      <c r="F1297" s="67" t="n">
        <v>1</v>
      </c>
      <c r="G1297" s="65" t="inlineStr">
        <is>
          <t>Email</t>
        </is>
      </c>
      <c r="H1297" s="65" t="inlineStr">
        <is>
          <t>Bordeaux</t>
        </is>
      </c>
      <c r="I1297" s="65" t="inlineStr">
        <is>
          <t>Sophie Marchand</t>
        </is>
      </c>
      <c r="J1297" s="65" t="inlineStr">
        <is>
          <t>Accord obtenu</t>
        </is>
      </c>
      <c r="K1297" s="70" t="n">
        <v>2.4</v>
      </c>
    </row>
    <row r="1298">
      <c r="A1298" s="65" t="inlineStr">
        <is>
          <t>REL-01297</t>
        </is>
      </c>
      <c r="B1298" s="65" t="inlineStr">
        <is>
          <t>DEV-01017</t>
        </is>
      </c>
      <c r="C1298" s="66" t="n">
        <v>45411</v>
      </c>
      <c r="D1298" s="65" t="inlineStr">
        <is>
          <t>2024-04</t>
        </is>
      </c>
      <c r="E1298" s="65" t="inlineStr">
        <is>
          <t>2023-2024</t>
        </is>
      </c>
      <c r="F1298" s="67" t="n">
        <v>1</v>
      </c>
      <c r="G1298" s="65" t="inlineStr">
        <is>
          <t>Téléphone</t>
        </is>
      </c>
      <c r="H1298" s="65" t="inlineStr">
        <is>
          <t>Toulouse</t>
        </is>
      </c>
      <c r="I1298" s="65" t="inlineStr">
        <is>
          <t>Nadia Cherif</t>
        </is>
      </c>
      <c r="J1298" s="65" t="inlineStr">
        <is>
          <t>Accord obtenu</t>
        </is>
      </c>
      <c r="K1298" s="70" t="n">
        <v>13.2</v>
      </c>
    </row>
    <row r="1299">
      <c r="A1299" s="65" t="inlineStr">
        <is>
          <t>REL-01298</t>
        </is>
      </c>
      <c r="B1299" s="65" t="inlineStr">
        <is>
          <t>DEV-01019</t>
        </is>
      </c>
      <c r="C1299" s="66" t="n">
        <v>45410</v>
      </c>
      <c r="D1299" s="65" t="inlineStr">
        <is>
          <t>2024-04</t>
        </is>
      </c>
      <c r="E1299" s="65" t="inlineStr">
        <is>
          <t>2023-2024</t>
        </is>
      </c>
      <c r="F1299" s="67" t="n">
        <v>1</v>
      </c>
      <c r="G1299" s="65" t="inlineStr">
        <is>
          <t>Téléphone</t>
        </is>
      </c>
      <c r="H1299" s="65" t="inlineStr">
        <is>
          <t>Bordeaux</t>
        </is>
      </c>
      <c r="I1299" s="65" t="inlineStr">
        <is>
          <t>Sophie Marchand</t>
        </is>
      </c>
      <c r="J1299" s="65" t="inlineStr">
        <is>
          <t>Sans réponse</t>
        </is>
      </c>
      <c r="K1299" s="70" t="n">
        <v>6.7</v>
      </c>
    </row>
    <row r="1300">
      <c r="A1300" s="65" t="inlineStr">
        <is>
          <t>REL-01299</t>
        </is>
      </c>
      <c r="B1300" s="65" t="inlineStr">
        <is>
          <t>DEV-01019</t>
        </is>
      </c>
      <c r="C1300" s="66" t="n">
        <v>45418</v>
      </c>
      <c r="D1300" s="65" t="inlineStr">
        <is>
          <t>2024-05</t>
        </is>
      </c>
      <c r="E1300" s="65" t="inlineStr">
        <is>
          <t>2023-2024</t>
        </is>
      </c>
      <c r="F1300" s="67" t="n">
        <v>2</v>
      </c>
      <c r="G1300" s="65" t="inlineStr">
        <is>
          <t>Email</t>
        </is>
      </c>
      <c r="H1300" s="65" t="inlineStr">
        <is>
          <t>Bordeaux</t>
        </is>
      </c>
      <c r="I1300" s="65" t="inlineStr">
        <is>
          <t>Sophie Marchand</t>
        </is>
      </c>
      <c r="J1300" s="65" t="inlineStr">
        <is>
          <t>Refus signifié</t>
        </is>
      </c>
      <c r="K1300" s="70" t="n">
        <v>3.3</v>
      </c>
    </row>
    <row r="1301">
      <c r="A1301" s="65" t="inlineStr">
        <is>
          <t>REL-01300</t>
        </is>
      </c>
      <c r="B1301" s="65" t="inlineStr">
        <is>
          <t>DEV-01020</t>
        </is>
      </c>
      <c r="C1301" s="66" t="n">
        <v>45415</v>
      </c>
      <c r="D1301" s="65" t="inlineStr">
        <is>
          <t>2024-05</t>
        </is>
      </c>
      <c r="E1301" s="65" t="inlineStr">
        <is>
          <t>2023-2024</t>
        </is>
      </c>
      <c r="F1301" s="67" t="n">
        <v>1</v>
      </c>
      <c r="G1301" s="65" t="inlineStr">
        <is>
          <t>Email</t>
        </is>
      </c>
      <c r="H1301" s="65" t="inlineStr">
        <is>
          <t>Toulouse</t>
        </is>
      </c>
      <c r="I1301" s="65" t="inlineStr">
        <is>
          <t>Nadia Cherif</t>
        </is>
      </c>
      <c r="J1301" s="65" t="inlineStr">
        <is>
          <t>Accord obtenu</t>
        </is>
      </c>
      <c r="K1301" s="70" t="n">
        <v>3.1</v>
      </c>
    </row>
    <row r="1302">
      <c r="A1302" s="65" t="inlineStr">
        <is>
          <t>REL-01301</t>
        </is>
      </c>
      <c r="B1302" s="65" t="inlineStr">
        <is>
          <t>DEV-01023</t>
        </is>
      </c>
      <c r="C1302" s="66" t="n">
        <v>45414</v>
      </c>
      <c r="D1302" s="65" t="inlineStr">
        <is>
          <t>2024-05</t>
        </is>
      </c>
      <c r="E1302" s="65" t="inlineStr">
        <is>
          <t>2023-2024</t>
        </is>
      </c>
      <c r="F1302" s="67" t="n">
        <v>1</v>
      </c>
      <c r="G1302" s="65" t="inlineStr">
        <is>
          <t>Téléphone</t>
        </is>
      </c>
      <c r="H1302" s="65" t="inlineStr">
        <is>
          <t>Bordeaux</t>
        </is>
      </c>
      <c r="I1302" s="65" t="inlineStr">
        <is>
          <t>Sophie Marchand</t>
        </is>
      </c>
      <c r="J1302" s="65" t="inlineStr">
        <is>
          <t>Sans réponse</t>
        </is>
      </c>
      <c r="K1302" s="70" t="n">
        <v>11.4</v>
      </c>
    </row>
    <row r="1303">
      <c r="A1303" s="65" t="inlineStr">
        <is>
          <t>REL-01302</t>
        </is>
      </c>
      <c r="B1303" s="65" t="inlineStr">
        <is>
          <t>DEV-01023</t>
        </is>
      </c>
      <c r="C1303" s="66" t="n">
        <v>45424</v>
      </c>
      <c r="D1303" s="65" t="inlineStr">
        <is>
          <t>2024-05</t>
        </is>
      </c>
      <c r="E1303" s="65" t="inlineStr">
        <is>
          <t>2023-2024</t>
        </is>
      </c>
      <c r="F1303" s="67" t="n">
        <v>2</v>
      </c>
      <c r="G1303" s="65" t="inlineStr">
        <is>
          <t>Téléphone</t>
        </is>
      </c>
      <c r="H1303" s="65" t="inlineStr">
        <is>
          <t>Bordeaux</t>
        </is>
      </c>
      <c r="I1303" s="65" t="inlineStr">
        <is>
          <t>Sophie Marchand</t>
        </is>
      </c>
      <c r="J1303" s="65" t="inlineStr">
        <is>
          <t>Sans réponse</t>
        </is>
      </c>
      <c r="K1303" s="70" t="n">
        <v>6.6</v>
      </c>
    </row>
    <row r="1304">
      <c r="A1304" s="65" t="inlineStr">
        <is>
          <t>REL-01303</t>
        </is>
      </c>
      <c r="B1304" s="65" t="inlineStr">
        <is>
          <t>DEV-01025</t>
        </is>
      </c>
      <c r="C1304" s="66" t="n">
        <v>45414</v>
      </c>
      <c r="D1304" s="65" t="inlineStr">
        <is>
          <t>2024-05</t>
        </is>
      </c>
      <c r="E1304" s="65" t="inlineStr">
        <is>
          <t>2023-2024</t>
        </is>
      </c>
      <c r="F1304" s="67" t="n">
        <v>1</v>
      </c>
      <c r="G1304" s="65" t="inlineStr">
        <is>
          <t>Téléphone</t>
        </is>
      </c>
      <c r="H1304" s="65" t="inlineStr">
        <is>
          <t>Bordeaux</t>
        </is>
      </c>
      <c r="I1304" s="65" t="inlineStr">
        <is>
          <t>Sophie Marchand</t>
        </is>
      </c>
      <c r="J1304" s="65" t="inlineStr">
        <is>
          <t>Sans réponse</t>
        </is>
      </c>
      <c r="K1304" s="70" t="n">
        <v>7.3</v>
      </c>
    </row>
    <row r="1305">
      <c r="A1305" s="65" t="inlineStr">
        <is>
          <t>REL-01304</t>
        </is>
      </c>
      <c r="B1305" s="65" t="inlineStr">
        <is>
          <t>DEV-01026</t>
        </is>
      </c>
      <c r="C1305" s="66" t="n">
        <v>45423</v>
      </c>
      <c r="D1305" s="65" t="inlineStr">
        <is>
          <t>2024-05</t>
        </is>
      </c>
      <c r="E1305" s="65" t="inlineStr">
        <is>
          <t>2023-2024</t>
        </is>
      </c>
      <c r="F1305" s="67" t="n">
        <v>1</v>
      </c>
      <c r="G1305" s="65" t="inlineStr">
        <is>
          <t>Email</t>
        </is>
      </c>
      <c r="H1305" s="65" t="inlineStr">
        <is>
          <t>Bordeaux</t>
        </is>
      </c>
      <c r="I1305" s="65" t="inlineStr">
        <is>
          <t>Sophie Marchand</t>
        </is>
      </c>
      <c r="J1305" s="65" t="inlineStr">
        <is>
          <t>Rappel demandé</t>
        </is>
      </c>
      <c r="K1305" s="70" t="n">
        <v>1.2</v>
      </c>
    </row>
    <row r="1306">
      <c r="A1306" s="65" t="inlineStr">
        <is>
          <t>REL-01305</t>
        </is>
      </c>
      <c r="B1306" s="65" t="inlineStr">
        <is>
          <t>DEV-01026</t>
        </is>
      </c>
      <c r="C1306" s="66" t="n">
        <v>45437</v>
      </c>
      <c r="D1306" s="65" t="inlineStr">
        <is>
          <t>2024-05</t>
        </is>
      </c>
      <c r="E1306" s="65" t="inlineStr">
        <is>
          <t>2023-2024</t>
        </is>
      </c>
      <c r="F1306" s="67" t="n">
        <v>2</v>
      </c>
      <c r="G1306" s="65" t="inlineStr">
        <is>
          <t>Email</t>
        </is>
      </c>
      <c r="H1306" s="65" t="inlineStr">
        <is>
          <t>Bordeaux</t>
        </is>
      </c>
      <c r="I1306" s="65" t="inlineStr">
        <is>
          <t>Sophie Marchand</t>
        </is>
      </c>
      <c r="J1306" s="65" t="inlineStr">
        <is>
          <t>Rappel demandé</t>
        </is>
      </c>
      <c r="K1306" s="70" t="n">
        <v>1</v>
      </c>
    </row>
    <row r="1307">
      <c r="A1307" s="65" t="inlineStr">
        <is>
          <t>REL-01306</t>
        </is>
      </c>
      <c r="B1307" s="65" t="inlineStr">
        <is>
          <t>DEV-01027</t>
        </is>
      </c>
      <c r="C1307" s="66" t="n">
        <v>45417</v>
      </c>
      <c r="D1307" s="65" t="inlineStr">
        <is>
          <t>2024-05</t>
        </is>
      </c>
      <c r="E1307" s="65" t="inlineStr">
        <is>
          <t>2023-2024</t>
        </is>
      </c>
      <c r="F1307" s="67" t="n">
        <v>1</v>
      </c>
      <c r="G1307" s="65" t="inlineStr">
        <is>
          <t>Email</t>
        </is>
      </c>
      <c r="H1307" s="65" t="inlineStr">
        <is>
          <t>Toulouse</t>
        </is>
      </c>
      <c r="I1307" s="65" t="inlineStr">
        <is>
          <t>Nadia Cherif</t>
        </is>
      </c>
      <c r="J1307" s="65" t="inlineStr">
        <is>
          <t>Sans réponse</t>
        </is>
      </c>
      <c r="K1307" s="70" t="n">
        <v>4.4</v>
      </c>
    </row>
    <row r="1308">
      <c r="A1308" s="65" t="inlineStr">
        <is>
          <t>REL-01307</t>
        </is>
      </c>
      <c r="B1308" s="65" t="inlineStr">
        <is>
          <t>DEV-01027</t>
        </is>
      </c>
      <c r="C1308" s="66" t="n">
        <v>45426</v>
      </c>
      <c r="D1308" s="65" t="inlineStr">
        <is>
          <t>2024-05</t>
        </is>
      </c>
      <c r="E1308" s="65" t="inlineStr">
        <is>
          <t>2023-2024</t>
        </is>
      </c>
      <c r="F1308" s="67" t="n">
        <v>2</v>
      </c>
      <c r="G1308" s="65" t="inlineStr">
        <is>
          <t>Email</t>
        </is>
      </c>
      <c r="H1308" s="65" t="inlineStr">
        <is>
          <t>Toulouse</t>
        </is>
      </c>
      <c r="I1308" s="65" t="inlineStr">
        <is>
          <t>Nadia Cherif</t>
        </is>
      </c>
      <c r="J1308" s="65" t="inlineStr">
        <is>
          <t>Refus signifié</t>
        </is>
      </c>
      <c r="K1308" s="70" t="n">
        <v>3.1</v>
      </c>
    </row>
    <row r="1309">
      <c r="A1309" s="65" t="inlineStr">
        <is>
          <t>REL-01308</t>
        </is>
      </c>
      <c r="B1309" s="65" t="inlineStr">
        <is>
          <t>DEV-01028</t>
        </is>
      </c>
      <c r="C1309" s="66" t="n">
        <v>45423</v>
      </c>
      <c r="D1309" s="65" t="inlineStr">
        <is>
          <t>2024-05</t>
        </is>
      </c>
      <c r="E1309" s="65" t="inlineStr">
        <is>
          <t>2023-2024</t>
        </is>
      </c>
      <c r="F1309" s="67" t="n">
        <v>1</v>
      </c>
      <c r="G1309" s="65" t="inlineStr">
        <is>
          <t>Téléphone</t>
        </is>
      </c>
      <c r="H1309" s="65" t="inlineStr">
        <is>
          <t>Toulouse</t>
        </is>
      </c>
      <c r="I1309" s="65" t="inlineStr">
        <is>
          <t>Julien Fabre</t>
        </is>
      </c>
      <c r="J1309" s="65" t="inlineStr">
        <is>
          <t>Sans réponse</t>
        </is>
      </c>
      <c r="K1309" s="70" t="n">
        <v>13.7</v>
      </c>
    </row>
    <row r="1310">
      <c r="A1310" s="65" t="inlineStr">
        <is>
          <t>REL-01309</t>
        </is>
      </c>
      <c r="B1310" s="65" t="inlineStr">
        <is>
          <t>DEV-01029</t>
        </is>
      </c>
      <c r="C1310" s="66" t="n">
        <v>45425</v>
      </c>
      <c r="D1310" s="65" t="inlineStr">
        <is>
          <t>2024-05</t>
        </is>
      </c>
      <c r="E1310" s="65" t="inlineStr">
        <is>
          <t>2023-2024</t>
        </is>
      </c>
      <c r="F1310" s="67" t="n">
        <v>1</v>
      </c>
      <c r="G1310" s="65" t="inlineStr">
        <is>
          <t>Email</t>
        </is>
      </c>
      <c r="H1310" s="65" t="inlineStr">
        <is>
          <t>Toulouse</t>
        </is>
      </c>
      <c r="I1310" s="65" t="inlineStr">
        <is>
          <t>Julien Fabre</t>
        </is>
      </c>
      <c r="J1310" s="65" t="inlineStr">
        <is>
          <t>Sans réponse</t>
        </is>
      </c>
      <c r="K1310" s="70" t="n">
        <v>2.7</v>
      </c>
    </row>
    <row r="1311">
      <c r="A1311" s="65" t="inlineStr">
        <is>
          <t>REL-01310</t>
        </is>
      </c>
      <c r="B1311" s="65" t="inlineStr">
        <is>
          <t>DEV-01030</t>
        </is>
      </c>
      <c r="C1311" s="66" t="n">
        <v>45414</v>
      </c>
      <c r="D1311" s="65" t="inlineStr">
        <is>
          <t>2024-05</t>
        </is>
      </c>
      <c r="E1311" s="65" t="inlineStr">
        <is>
          <t>2023-2024</t>
        </is>
      </c>
      <c r="F1311" s="67" t="n">
        <v>1</v>
      </c>
      <c r="G1311" s="65" t="inlineStr">
        <is>
          <t>Téléphone</t>
        </is>
      </c>
      <c r="H1311" s="65" t="inlineStr">
        <is>
          <t>Bordeaux</t>
        </is>
      </c>
      <c r="I1311" s="65" t="inlineStr">
        <is>
          <t>Sophie Marchand</t>
        </is>
      </c>
      <c r="J1311" s="65" t="inlineStr">
        <is>
          <t>Rappel demandé</t>
        </is>
      </c>
      <c r="K1311" s="70" t="n">
        <v>9.699999999999999</v>
      </c>
    </row>
    <row r="1312">
      <c r="A1312" s="65" t="inlineStr">
        <is>
          <t>REL-01311</t>
        </is>
      </c>
      <c r="B1312" s="65" t="inlineStr">
        <is>
          <t>DEV-01031</t>
        </is>
      </c>
      <c r="C1312" s="66" t="n">
        <v>45417</v>
      </c>
      <c r="D1312" s="65" t="inlineStr">
        <is>
          <t>2024-05</t>
        </is>
      </c>
      <c r="E1312" s="65" t="inlineStr">
        <is>
          <t>2023-2024</t>
        </is>
      </c>
      <c r="F1312" s="67" t="n">
        <v>1</v>
      </c>
      <c r="G1312" s="65" t="inlineStr">
        <is>
          <t>Email</t>
        </is>
      </c>
      <c r="H1312" s="65" t="inlineStr">
        <is>
          <t>Bordeaux</t>
        </is>
      </c>
      <c r="I1312" s="65" t="inlineStr">
        <is>
          <t>Sophie Marchand</t>
        </is>
      </c>
      <c r="J1312" s="65" t="inlineStr">
        <is>
          <t>Sans réponse</t>
        </is>
      </c>
      <c r="K1312" s="70" t="n">
        <v>1.4</v>
      </c>
    </row>
    <row r="1313">
      <c r="A1313" s="65" t="inlineStr">
        <is>
          <t>REL-01312</t>
        </is>
      </c>
      <c r="B1313" s="65" t="inlineStr">
        <is>
          <t>DEV-01032</t>
        </is>
      </c>
      <c r="C1313" s="66" t="n">
        <v>45414</v>
      </c>
      <c r="D1313" s="65" t="inlineStr">
        <is>
          <t>2024-05</t>
        </is>
      </c>
      <c r="E1313" s="65" t="inlineStr">
        <is>
          <t>2023-2024</t>
        </is>
      </c>
      <c r="F1313" s="67" t="n">
        <v>1</v>
      </c>
      <c r="G1313" s="65" t="inlineStr">
        <is>
          <t>Email</t>
        </is>
      </c>
      <c r="H1313" s="65" t="inlineStr">
        <is>
          <t>Toulouse</t>
        </is>
      </c>
      <c r="I1313" s="65" t="inlineStr">
        <is>
          <t>Nadia Cherif</t>
        </is>
      </c>
      <c r="J1313" s="65" t="inlineStr">
        <is>
          <t>Accord obtenu</t>
        </is>
      </c>
      <c r="K1313" s="70" t="n">
        <v>2.1</v>
      </c>
    </row>
    <row r="1314">
      <c r="A1314" s="65" t="inlineStr">
        <is>
          <t>REL-01313</t>
        </is>
      </c>
      <c r="B1314" s="65" t="inlineStr">
        <is>
          <t>DEV-01033</t>
        </is>
      </c>
      <c r="C1314" s="66" t="n">
        <v>45421</v>
      </c>
      <c r="D1314" s="65" t="inlineStr">
        <is>
          <t>2024-05</t>
        </is>
      </c>
      <c r="E1314" s="65" t="inlineStr">
        <is>
          <t>2023-2024</t>
        </is>
      </c>
      <c r="F1314" s="67" t="n">
        <v>1</v>
      </c>
      <c r="G1314" s="65" t="inlineStr">
        <is>
          <t>Téléphone</t>
        </is>
      </c>
      <c r="H1314" s="65" t="inlineStr">
        <is>
          <t>Toulouse</t>
        </is>
      </c>
      <c r="I1314" s="65" t="inlineStr">
        <is>
          <t>Julien Fabre</t>
        </is>
      </c>
      <c r="J1314" s="65" t="inlineStr">
        <is>
          <t>Accord obtenu</t>
        </is>
      </c>
      <c r="K1314" s="70" t="n">
        <v>10.5</v>
      </c>
    </row>
    <row r="1315">
      <c r="A1315" s="65" t="inlineStr">
        <is>
          <t>REL-01314</t>
        </is>
      </c>
      <c r="B1315" s="65" t="inlineStr">
        <is>
          <t>DEV-01034</t>
        </is>
      </c>
      <c r="C1315" s="66" t="n">
        <v>45431</v>
      </c>
      <c r="D1315" s="65" t="inlineStr">
        <is>
          <t>2024-05</t>
        </is>
      </c>
      <c r="E1315" s="65" t="inlineStr">
        <is>
          <t>2023-2024</t>
        </is>
      </c>
      <c r="F1315" s="67" t="n">
        <v>1</v>
      </c>
      <c r="G1315" s="65" t="inlineStr">
        <is>
          <t>Téléphone</t>
        </is>
      </c>
      <c r="H1315" s="65" t="inlineStr">
        <is>
          <t>Toulouse</t>
        </is>
      </c>
      <c r="I1315" s="65" t="inlineStr">
        <is>
          <t>Julien Fabre</t>
        </is>
      </c>
      <c r="J1315" s="65" t="inlineStr">
        <is>
          <t>Négociation en cours</t>
        </is>
      </c>
      <c r="K1315" s="70" t="n">
        <v>12</v>
      </c>
    </row>
    <row r="1316">
      <c r="A1316" s="65" t="inlineStr">
        <is>
          <t>REL-01315</t>
        </is>
      </c>
      <c r="B1316" s="65" t="inlineStr">
        <is>
          <t>DEV-01035</t>
        </is>
      </c>
      <c r="C1316" s="66" t="n">
        <v>45424</v>
      </c>
      <c r="D1316" s="65" t="inlineStr">
        <is>
          <t>2024-05</t>
        </is>
      </c>
      <c r="E1316" s="65" t="inlineStr">
        <is>
          <t>2023-2024</t>
        </is>
      </c>
      <c r="F1316" s="67" t="n">
        <v>1</v>
      </c>
      <c r="G1316" s="65" t="inlineStr">
        <is>
          <t>Téléphone</t>
        </is>
      </c>
      <c r="H1316" s="65" t="inlineStr">
        <is>
          <t>Bordeaux</t>
        </is>
      </c>
      <c r="I1316" s="65" t="inlineStr">
        <is>
          <t>Sophie Marchand</t>
        </is>
      </c>
      <c r="J1316" s="65" t="inlineStr">
        <is>
          <t>Négociation en cours</t>
        </is>
      </c>
      <c r="K1316" s="70" t="n">
        <v>9.6</v>
      </c>
    </row>
    <row r="1317">
      <c r="A1317" s="65" t="inlineStr">
        <is>
          <t>REL-01316</t>
        </is>
      </c>
      <c r="B1317" s="65" t="inlineStr">
        <is>
          <t>DEV-01036</t>
        </is>
      </c>
      <c r="C1317" s="66" t="n">
        <v>45421</v>
      </c>
      <c r="D1317" s="65" t="inlineStr">
        <is>
          <t>2024-05</t>
        </is>
      </c>
      <c r="E1317" s="65" t="inlineStr">
        <is>
          <t>2023-2024</t>
        </is>
      </c>
      <c r="F1317" s="67" t="n">
        <v>1</v>
      </c>
      <c r="G1317" s="65" t="inlineStr">
        <is>
          <t>Email</t>
        </is>
      </c>
      <c r="H1317" s="65" t="inlineStr">
        <is>
          <t>Bordeaux</t>
        </is>
      </c>
      <c r="I1317" s="65" t="inlineStr">
        <is>
          <t>Karim Belkacem</t>
        </is>
      </c>
      <c r="J1317" s="65" t="inlineStr">
        <is>
          <t>Accord obtenu</t>
        </is>
      </c>
      <c r="K1317" s="70" t="n">
        <v>1.6</v>
      </c>
    </row>
    <row r="1318">
      <c r="A1318" s="65" t="inlineStr">
        <is>
          <t>REL-01317</t>
        </is>
      </c>
      <c r="B1318" s="65" t="inlineStr">
        <is>
          <t>DEV-01037</t>
        </is>
      </c>
      <c r="C1318" s="66" t="n">
        <v>45420</v>
      </c>
      <c r="D1318" s="65" t="inlineStr">
        <is>
          <t>2024-05</t>
        </is>
      </c>
      <c r="E1318" s="65" t="inlineStr">
        <is>
          <t>2023-2024</t>
        </is>
      </c>
      <c r="F1318" s="67" t="n">
        <v>1</v>
      </c>
      <c r="G1318" s="65" t="inlineStr">
        <is>
          <t>Email</t>
        </is>
      </c>
      <c r="H1318" s="65" t="inlineStr">
        <is>
          <t>Bordeaux</t>
        </is>
      </c>
      <c r="I1318" s="65" t="inlineStr">
        <is>
          <t>Sophie Marchand</t>
        </is>
      </c>
      <c r="J1318" s="65" t="inlineStr">
        <is>
          <t>Sans réponse</t>
        </is>
      </c>
      <c r="K1318" s="70" t="n">
        <v>4.4</v>
      </c>
    </row>
    <row r="1319">
      <c r="A1319" s="65" t="inlineStr">
        <is>
          <t>REL-01318</t>
        </is>
      </c>
      <c r="B1319" s="65" t="inlineStr">
        <is>
          <t>DEV-01037</t>
        </is>
      </c>
      <c r="C1319" s="66" t="n">
        <v>45428</v>
      </c>
      <c r="D1319" s="65" t="inlineStr">
        <is>
          <t>2024-05</t>
        </is>
      </c>
      <c r="E1319" s="65" t="inlineStr">
        <is>
          <t>2023-2024</t>
        </is>
      </c>
      <c r="F1319" s="67" t="n">
        <v>2</v>
      </c>
      <c r="G1319" s="65" t="inlineStr">
        <is>
          <t>Téléphone</t>
        </is>
      </c>
      <c r="H1319" s="65" t="inlineStr">
        <is>
          <t>Bordeaux</t>
        </is>
      </c>
      <c r="I1319" s="65" t="inlineStr">
        <is>
          <t>Sophie Marchand</t>
        </is>
      </c>
      <c r="J1319" s="65" t="inlineStr">
        <is>
          <t>Accord obtenu</t>
        </is>
      </c>
      <c r="K1319" s="70" t="n">
        <v>8.199999999999999</v>
      </c>
    </row>
    <row r="1320">
      <c r="A1320" s="65" t="inlineStr">
        <is>
          <t>REL-01319</t>
        </is>
      </c>
      <c r="B1320" s="65" t="inlineStr">
        <is>
          <t>DEV-01040</t>
        </is>
      </c>
      <c r="C1320" s="66" t="n">
        <v>45426</v>
      </c>
      <c r="D1320" s="65" t="inlineStr">
        <is>
          <t>2024-05</t>
        </is>
      </c>
      <c r="E1320" s="65" t="inlineStr">
        <is>
          <t>2023-2024</t>
        </is>
      </c>
      <c r="F1320" s="67" t="n">
        <v>1</v>
      </c>
      <c r="G1320" s="65" t="inlineStr">
        <is>
          <t>Téléphone</t>
        </is>
      </c>
      <c r="H1320" s="65" t="inlineStr">
        <is>
          <t>Toulouse</t>
        </is>
      </c>
      <c r="I1320" s="65" t="inlineStr">
        <is>
          <t>Julien Fabre</t>
        </is>
      </c>
      <c r="J1320" s="65" t="inlineStr">
        <is>
          <t>Rappel demandé</t>
        </is>
      </c>
      <c r="K1320" s="70" t="n">
        <v>13.1</v>
      </c>
    </row>
    <row r="1321">
      <c r="A1321" s="65" t="inlineStr">
        <is>
          <t>REL-01320</t>
        </is>
      </c>
      <c r="B1321" s="65" t="inlineStr">
        <is>
          <t>DEV-01041</t>
        </is>
      </c>
      <c r="C1321" s="66" t="n">
        <v>45425</v>
      </c>
      <c r="D1321" s="65" t="inlineStr">
        <is>
          <t>2024-05</t>
        </is>
      </c>
      <c r="E1321" s="65" t="inlineStr">
        <is>
          <t>2023-2024</t>
        </is>
      </c>
      <c r="F1321" s="67" t="n">
        <v>1</v>
      </c>
      <c r="G1321" s="65" t="inlineStr">
        <is>
          <t>Téléphone</t>
        </is>
      </c>
      <c r="H1321" s="65" t="inlineStr">
        <is>
          <t>Toulouse</t>
        </is>
      </c>
      <c r="I1321" s="65" t="inlineStr">
        <is>
          <t>Nadia Cherif</t>
        </is>
      </c>
      <c r="J1321" s="65" t="inlineStr">
        <is>
          <t>Refus signifié</t>
        </is>
      </c>
      <c r="K1321" s="70" t="n">
        <v>9.300000000000001</v>
      </c>
    </row>
    <row r="1322">
      <c r="A1322" s="65" t="inlineStr">
        <is>
          <t>REL-01321</t>
        </is>
      </c>
      <c r="B1322" s="65" t="inlineStr">
        <is>
          <t>DEV-01042</t>
        </is>
      </c>
      <c r="C1322" s="66" t="n">
        <v>45423</v>
      </c>
      <c r="D1322" s="65" t="inlineStr">
        <is>
          <t>2024-05</t>
        </is>
      </c>
      <c r="E1322" s="65" t="inlineStr">
        <is>
          <t>2023-2024</t>
        </is>
      </c>
      <c r="F1322" s="67" t="n">
        <v>1</v>
      </c>
      <c r="G1322" s="65" t="inlineStr">
        <is>
          <t>Email</t>
        </is>
      </c>
      <c r="H1322" s="65" t="inlineStr">
        <is>
          <t>Bordeaux</t>
        </is>
      </c>
      <c r="I1322" s="65" t="inlineStr">
        <is>
          <t>Karim Belkacem</t>
        </is>
      </c>
      <c r="J1322" s="65" t="inlineStr">
        <is>
          <t>Sans réponse</t>
        </is>
      </c>
      <c r="K1322" s="70" t="n">
        <v>1.1</v>
      </c>
    </row>
    <row r="1323">
      <c r="A1323" s="65" t="inlineStr">
        <is>
          <t>REL-01322</t>
        </is>
      </c>
      <c r="B1323" s="65" t="inlineStr">
        <is>
          <t>DEV-01042</t>
        </is>
      </c>
      <c r="C1323" s="66" t="n">
        <v>45432</v>
      </c>
      <c r="D1323" s="65" t="inlineStr">
        <is>
          <t>2024-05</t>
        </is>
      </c>
      <c r="E1323" s="65" t="inlineStr">
        <is>
          <t>2023-2024</t>
        </is>
      </c>
      <c r="F1323" s="67" t="n">
        <v>2</v>
      </c>
      <c r="G1323" s="65" t="inlineStr">
        <is>
          <t>Email</t>
        </is>
      </c>
      <c r="H1323" s="65" t="inlineStr">
        <is>
          <t>Bordeaux</t>
        </is>
      </c>
      <c r="I1323" s="65" t="inlineStr">
        <is>
          <t>Karim Belkacem</t>
        </is>
      </c>
      <c r="J1323" s="65" t="inlineStr">
        <is>
          <t>Accord obtenu</t>
        </is>
      </c>
      <c r="K1323" s="70" t="n">
        <v>4.2</v>
      </c>
    </row>
    <row r="1324">
      <c r="A1324" s="65" t="inlineStr">
        <is>
          <t>REL-01323</t>
        </is>
      </c>
      <c r="B1324" s="65" t="inlineStr">
        <is>
          <t>DEV-01043</t>
        </is>
      </c>
      <c r="C1324" s="66" t="n">
        <v>45425</v>
      </c>
      <c r="D1324" s="65" t="inlineStr">
        <is>
          <t>2024-05</t>
        </is>
      </c>
      <c r="E1324" s="65" t="inlineStr">
        <is>
          <t>2023-2024</t>
        </is>
      </c>
      <c r="F1324" s="67" t="n">
        <v>1</v>
      </c>
      <c r="G1324" s="65" t="inlineStr">
        <is>
          <t>Email</t>
        </is>
      </c>
      <c r="H1324" s="65" t="inlineStr">
        <is>
          <t>Bordeaux</t>
        </is>
      </c>
      <c r="I1324" s="65" t="inlineStr">
        <is>
          <t>Sophie Marchand</t>
        </is>
      </c>
      <c r="J1324" s="65" t="inlineStr">
        <is>
          <t>Rappel demandé</t>
        </is>
      </c>
      <c r="K1324" s="70" t="n">
        <v>4.3</v>
      </c>
    </row>
    <row r="1325">
      <c r="A1325" s="65" t="inlineStr">
        <is>
          <t>REL-01324</t>
        </is>
      </c>
      <c r="B1325" s="65" t="inlineStr">
        <is>
          <t>DEV-01043</t>
        </is>
      </c>
      <c r="C1325" s="66" t="n">
        <v>45431</v>
      </c>
      <c r="D1325" s="65" t="inlineStr">
        <is>
          <t>2024-05</t>
        </is>
      </c>
      <c r="E1325" s="65" t="inlineStr">
        <is>
          <t>2023-2024</t>
        </is>
      </c>
      <c r="F1325" s="67" t="n">
        <v>2</v>
      </c>
      <c r="G1325" s="65" t="inlineStr">
        <is>
          <t>Email</t>
        </is>
      </c>
      <c r="H1325" s="65" t="inlineStr">
        <is>
          <t>Bordeaux</t>
        </is>
      </c>
      <c r="I1325" s="65" t="inlineStr">
        <is>
          <t>Sophie Marchand</t>
        </is>
      </c>
      <c r="J1325" s="65" t="inlineStr">
        <is>
          <t>Rappel demandé</t>
        </is>
      </c>
      <c r="K1325" s="70" t="n">
        <v>5</v>
      </c>
    </row>
    <row r="1326">
      <c r="A1326" s="65" t="inlineStr">
        <is>
          <t>REL-01325</t>
        </is>
      </c>
      <c r="B1326" s="65" t="inlineStr">
        <is>
          <t>DEV-01045</t>
        </is>
      </c>
      <c r="C1326" s="66" t="n">
        <v>45421</v>
      </c>
      <c r="D1326" s="65" t="inlineStr">
        <is>
          <t>2024-05</t>
        </is>
      </c>
      <c r="E1326" s="65" t="inlineStr">
        <is>
          <t>2023-2024</t>
        </is>
      </c>
      <c r="F1326" s="67" t="n">
        <v>1</v>
      </c>
      <c r="G1326" s="65" t="inlineStr">
        <is>
          <t>SMS</t>
        </is>
      </c>
      <c r="H1326" s="65" t="inlineStr">
        <is>
          <t>Bordeaux</t>
        </is>
      </c>
      <c r="I1326" s="65" t="inlineStr">
        <is>
          <t>Karim Belkacem</t>
        </is>
      </c>
      <c r="J1326" s="65" t="inlineStr">
        <is>
          <t>Rappel demandé</t>
        </is>
      </c>
      <c r="K1326" s="70" t="n">
        <v>3.1</v>
      </c>
    </row>
    <row r="1327">
      <c r="A1327" s="65" t="inlineStr">
        <is>
          <t>REL-01326</t>
        </is>
      </c>
      <c r="B1327" s="65" t="inlineStr">
        <is>
          <t>DEV-01045</t>
        </is>
      </c>
      <c r="C1327" s="66" t="n">
        <v>45433</v>
      </c>
      <c r="D1327" s="65" t="inlineStr">
        <is>
          <t>2024-05</t>
        </is>
      </c>
      <c r="E1327" s="65" t="inlineStr">
        <is>
          <t>2023-2024</t>
        </is>
      </c>
      <c r="F1327" s="67" t="n">
        <v>2</v>
      </c>
      <c r="G1327" s="65" t="inlineStr">
        <is>
          <t>Email</t>
        </is>
      </c>
      <c r="H1327" s="65" t="inlineStr">
        <is>
          <t>Bordeaux</t>
        </is>
      </c>
      <c r="I1327" s="65" t="inlineStr">
        <is>
          <t>Karim Belkacem</t>
        </is>
      </c>
      <c r="J1327" s="65" t="inlineStr">
        <is>
          <t>Sans réponse</t>
        </is>
      </c>
      <c r="K1327" s="70" t="n">
        <v>2.7</v>
      </c>
    </row>
    <row r="1328">
      <c r="A1328" s="65" t="inlineStr">
        <is>
          <t>REL-01327</t>
        </is>
      </c>
      <c r="B1328" s="65" t="inlineStr">
        <is>
          <t>DEV-01047</t>
        </is>
      </c>
      <c r="C1328" s="66" t="n">
        <v>45425</v>
      </c>
      <c r="D1328" s="65" t="inlineStr">
        <is>
          <t>2024-05</t>
        </is>
      </c>
      <c r="E1328" s="65" t="inlineStr">
        <is>
          <t>2023-2024</t>
        </is>
      </c>
      <c r="F1328" s="67" t="n">
        <v>1</v>
      </c>
      <c r="G1328" s="65" t="inlineStr">
        <is>
          <t>Email</t>
        </is>
      </c>
      <c r="H1328" s="65" t="inlineStr">
        <is>
          <t>Bordeaux</t>
        </is>
      </c>
      <c r="I1328" s="65" t="inlineStr">
        <is>
          <t>Karim Belkacem</t>
        </is>
      </c>
      <c r="J1328" s="65" t="inlineStr">
        <is>
          <t>Sans réponse</t>
        </is>
      </c>
      <c r="K1328" s="70" t="n">
        <v>4.4</v>
      </c>
    </row>
    <row r="1329">
      <c r="A1329" s="65" t="inlineStr">
        <is>
          <t>REL-01328</t>
        </is>
      </c>
      <c r="B1329" s="65" t="inlineStr">
        <is>
          <t>DEV-01047</t>
        </is>
      </c>
      <c r="C1329" s="66" t="n">
        <v>45433</v>
      </c>
      <c r="D1329" s="65" t="inlineStr">
        <is>
          <t>2024-05</t>
        </is>
      </c>
      <c r="E1329" s="65" t="inlineStr">
        <is>
          <t>2023-2024</t>
        </is>
      </c>
      <c r="F1329" s="67" t="n">
        <v>2</v>
      </c>
      <c r="G1329" s="65" t="inlineStr">
        <is>
          <t>Email</t>
        </is>
      </c>
      <c r="H1329" s="65" t="inlineStr">
        <is>
          <t>Bordeaux</t>
        </is>
      </c>
      <c r="I1329" s="65" t="inlineStr">
        <is>
          <t>Karim Belkacem</t>
        </is>
      </c>
      <c r="J1329" s="65" t="inlineStr">
        <is>
          <t>Refus signifié</t>
        </is>
      </c>
      <c r="K1329" s="70" t="n">
        <v>3</v>
      </c>
    </row>
    <row r="1330">
      <c r="A1330" s="65" t="inlineStr">
        <is>
          <t>REL-01329</t>
        </is>
      </c>
      <c r="B1330" s="65" t="inlineStr">
        <is>
          <t>DEV-01049</t>
        </is>
      </c>
      <c r="C1330" s="66" t="n">
        <v>45429</v>
      </c>
      <c r="D1330" s="65" t="inlineStr">
        <is>
          <t>2024-05</t>
        </is>
      </c>
      <c r="E1330" s="65" t="inlineStr">
        <is>
          <t>2023-2024</t>
        </is>
      </c>
      <c r="F1330" s="67" t="n">
        <v>1</v>
      </c>
      <c r="G1330" s="65" t="inlineStr">
        <is>
          <t>Téléphone</t>
        </is>
      </c>
      <c r="H1330" s="65" t="inlineStr">
        <is>
          <t>Bordeaux</t>
        </is>
      </c>
      <c r="I1330" s="65" t="inlineStr">
        <is>
          <t>Sophie Marchand</t>
        </is>
      </c>
      <c r="J1330" s="65" t="inlineStr">
        <is>
          <t>Accord obtenu</t>
        </is>
      </c>
      <c r="K1330" s="70" t="n">
        <v>11.6</v>
      </c>
    </row>
    <row r="1331">
      <c r="A1331" s="65" t="inlineStr">
        <is>
          <t>REL-01330</t>
        </is>
      </c>
      <c r="B1331" s="65" t="inlineStr">
        <is>
          <t>DEV-01052</t>
        </is>
      </c>
      <c r="C1331" s="66" t="n">
        <v>45428</v>
      </c>
      <c r="D1331" s="65" t="inlineStr">
        <is>
          <t>2024-05</t>
        </is>
      </c>
      <c r="E1331" s="65" t="inlineStr">
        <is>
          <t>2023-2024</t>
        </is>
      </c>
      <c r="F1331" s="67" t="n">
        <v>1</v>
      </c>
      <c r="G1331" s="65" t="inlineStr">
        <is>
          <t>Téléphone</t>
        </is>
      </c>
      <c r="H1331" s="65" t="inlineStr">
        <is>
          <t>Toulouse</t>
        </is>
      </c>
      <c r="I1331" s="65" t="inlineStr">
        <is>
          <t>Julien Fabre</t>
        </is>
      </c>
      <c r="J1331" s="65" t="inlineStr">
        <is>
          <t>Sans réponse</t>
        </is>
      </c>
      <c r="K1331" s="70" t="n">
        <v>13.8</v>
      </c>
    </row>
    <row r="1332">
      <c r="A1332" s="65" t="inlineStr">
        <is>
          <t>REL-01331</t>
        </is>
      </c>
      <c r="B1332" s="65" t="inlineStr">
        <is>
          <t>DEV-01052</t>
        </is>
      </c>
      <c r="C1332" s="66" t="n">
        <v>45437</v>
      </c>
      <c r="D1332" s="65" t="inlineStr">
        <is>
          <t>2024-05</t>
        </is>
      </c>
      <c r="E1332" s="65" t="inlineStr">
        <is>
          <t>2023-2024</t>
        </is>
      </c>
      <c r="F1332" s="67" t="n">
        <v>2</v>
      </c>
      <c r="G1332" s="65" t="inlineStr">
        <is>
          <t>Téléphone</t>
        </is>
      </c>
      <c r="H1332" s="65" t="inlineStr">
        <is>
          <t>Toulouse</t>
        </is>
      </c>
      <c r="I1332" s="65" t="inlineStr">
        <is>
          <t>Julien Fabre</t>
        </is>
      </c>
      <c r="J1332" s="65" t="inlineStr">
        <is>
          <t>Sans réponse</t>
        </is>
      </c>
      <c r="K1332" s="70" t="n">
        <v>7.1</v>
      </c>
    </row>
    <row r="1333">
      <c r="A1333" s="65" t="inlineStr">
        <is>
          <t>REL-01332</t>
        </is>
      </c>
      <c r="B1333" s="65" t="inlineStr">
        <is>
          <t>DEV-01053</t>
        </is>
      </c>
      <c r="C1333" s="66" t="n">
        <v>45431</v>
      </c>
      <c r="D1333" s="65" t="inlineStr">
        <is>
          <t>2024-05</t>
        </is>
      </c>
      <c r="E1333" s="65" t="inlineStr">
        <is>
          <t>2023-2024</t>
        </is>
      </c>
      <c r="F1333" s="67" t="n">
        <v>1</v>
      </c>
      <c r="G1333" s="65" t="inlineStr">
        <is>
          <t>Email</t>
        </is>
      </c>
      <c r="H1333" s="65" t="inlineStr">
        <is>
          <t>Bordeaux</t>
        </is>
      </c>
      <c r="I1333" s="65" t="inlineStr">
        <is>
          <t>Sophie Marchand</t>
        </is>
      </c>
      <c r="J1333" s="65" t="inlineStr">
        <is>
          <t>Négociation en cours</t>
        </is>
      </c>
      <c r="K1333" s="70" t="n">
        <v>1.3</v>
      </c>
    </row>
    <row r="1334">
      <c r="A1334" s="65" t="inlineStr">
        <is>
          <t>REL-01333</t>
        </is>
      </c>
      <c r="B1334" s="65" t="inlineStr">
        <is>
          <t>DEV-01053</t>
        </is>
      </c>
      <c r="C1334" s="66" t="n">
        <v>45439</v>
      </c>
      <c r="D1334" s="65" t="inlineStr">
        <is>
          <t>2024-05</t>
        </is>
      </c>
      <c r="E1334" s="65" t="inlineStr">
        <is>
          <t>2023-2024</t>
        </is>
      </c>
      <c r="F1334" s="67" t="n">
        <v>2</v>
      </c>
      <c r="G1334" s="65" t="inlineStr">
        <is>
          <t>Téléphone</t>
        </is>
      </c>
      <c r="H1334" s="65" t="inlineStr">
        <is>
          <t>Bordeaux</t>
        </is>
      </c>
      <c r="I1334" s="65" t="inlineStr">
        <is>
          <t>Sophie Marchand</t>
        </is>
      </c>
      <c r="J1334" s="65" t="inlineStr">
        <is>
          <t>Injoignable</t>
        </is>
      </c>
      <c r="K1334" s="70" t="n">
        <v>13.7</v>
      </c>
    </row>
    <row r="1335">
      <c r="A1335" s="65" t="inlineStr">
        <is>
          <t>REL-01334</t>
        </is>
      </c>
      <c r="B1335" s="65" t="inlineStr">
        <is>
          <t>DEV-01053</t>
        </is>
      </c>
      <c r="C1335" s="66" t="n">
        <v>45450</v>
      </c>
      <c r="D1335" s="65" t="inlineStr">
        <is>
          <t>2024-06</t>
        </is>
      </c>
      <c r="E1335" s="65" t="inlineStr">
        <is>
          <t>2023-2024</t>
        </is>
      </c>
      <c r="F1335" s="67" t="n">
        <v>3</v>
      </c>
      <c r="G1335" s="65" t="inlineStr">
        <is>
          <t>SMS</t>
        </is>
      </c>
      <c r="H1335" s="65" t="inlineStr">
        <is>
          <t>Bordeaux</t>
        </is>
      </c>
      <c r="I1335" s="65" t="inlineStr">
        <is>
          <t>Sophie Marchand</t>
        </is>
      </c>
      <c r="J1335" s="65" t="inlineStr">
        <is>
          <t>Sans réponse</t>
        </is>
      </c>
      <c r="K1335" s="70" t="n">
        <v>4.1</v>
      </c>
    </row>
    <row r="1336">
      <c r="A1336" s="65" t="inlineStr">
        <is>
          <t>REL-01335</t>
        </is>
      </c>
      <c r="B1336" s="65" t="inlineStr">
        <is>
          <t>DEV-01054</t>
        </is>
      </c>
      <c r="C1336" s="66" t="n">
        <v>45431</v>
      </c>
      <c r="D1336" s="65" t="inlineStr">
        <is>
          <t>2024-05</t>
        </is>
      </c>
      <c r="E1336" s="65" t="inlineStr">
        <is>
          <t>2023-2024</t>
        </is>
      </c>
      <c r="F1336" s="67" t="n">
        <v>1</v>
      </c>
      <c r="G1336" s="65" t="inlineStr">
        <is>
          <t>Téléphone</t>
        </is>
      </c>
      <c r="H1336" s="65" t="inlineStr">
        <is>
          <t>Toulouse</t>
        </is>
      </c>
      <c r="I1336" s="65" t="inlineStr">
        <is>
          <t>Julien Fabre</t>
        </is>
      </c>
      <c r="J1336" s="65" t="inlineStr">
        <is>
          <t>Rappel demandé</t>
        </is>
      </c>
      <c r="K1336" s="70" t="n">
        <v>9.9</v>
      </c>
    </row>
    <row r="1337">
      <c r="A1337" s="65" t="inlineStr">
        <is>
          <t>REL-01336</t>
        </is>
      </c>
      <c r="B1337" s="65" t="inlineStr">
        <is>
          <t>DEV-01054</t>
        </is>
      </c>
      <c r="C1337" s="66" t="n">
        <v>45440</v>
      </c>
      <c r="D1337" s="65" t="inlineStr">
        <is>
          <t>2024-05</t>
        </is>
      </c>
      <c r="E1337" s="65" t="inlineStr">
        <is>
          <t>2023-2024</t>
        </is>
      </c>
      <c r="F1337" s="67" t="n">
        <v>2</v>
      </c>
      <c r="G1337" s="65" t="inlineStr">
        <is>
          <t>Email</t>
        </is>
      </c>
      <c r="H1337" s="65" t="inlineStr">
        <is>
          <t>Toulouse</t>
        </is>
      </c>
      <c r="I1337" s="65" t="inlineStr">
        <is>
          <t>Julien Fabre</t>
        </is>
      </c>
      <c r="J1337" s="65" t="inlineStr">
        <is>
          <t>Sans réponse</t>
        </is>
      </c>
      <c r="K1337" s="70" t="n">
        <v>1.8</v>
      </c>
    </row>
    <row r="1338">
      <c r="A1338" s="65" t="inlineStr">
        <is>
          <t>REL-01337</t>
        </is>
      </c>
      <c r="B1338" s="65" t="inlineStr">
        <is>
          <t>DEV-01055</t>
        </is>
      </c>
      <c r="C1338" s="66" t="n">
        <v>45434</v>
      </c>
      <c r="D1338" s="65" t="inlineStr">
        <is>
          <t>2024-05</t>
        </is>
      </c>
      <c r="E1338" s="65" t="inlineStr">
        <is>
          <t>2023-2024</t>
        </is>
      </c>
      <c r="F1338" s="67" t="n">
        <v>1</v>
      </c>
      <c r="G1338" s="65" t="inlineStr">
        <is>
          <t>Téléphone</t>
        </is>
      </c>
      <c r="H1338" s="65" t="inlineStr">
        <is>
          <t>Bordeaux</t>
        </is>
      </c>
      <c r="I1338" s="65" t="inlineStr">
        <is>
          <t>Sophie Marchand</t>
        </is>
      </c>
      <c r="J1338" s="65" t="inlineStr">
        <is>
          <t>Accord obtenu</t>
        </is>
      </c>
      <c r="K1338" s="70" t="n">
        <v>12.6</v>
      </c>
    </row>
    <row r="1339">
      <c r="A1339" s="65" t="inlineStr">
        <is>
          <t>REL-01338</t>
        </is>
      </c>
      <c r="B1339" s="65" t="inlineStr">
        <is>
          <t>DEV-01056</t>
        </is>
      </c>
      <c r="C1339" s="66" t="n">
        <v>45437</v>
      </c>
      <c r="D1339" s="65" t="inlineStr">
        <is>
          <t>2024-05</t>
        </is>
      </c>
      <c r="E1339" s="65" t="inlineStr">
        <is>
          <t>2023-2024</t>
        </is>
      </c>
      <c r="F1339" s="67" t="n">
        <v>1</v>
      </c>
      <c r="G1339" s="65" t="inlineStr">
        <is>
          <t>Email</t>
        </is>
      </c>
      <c r="H1339" s="65" t="inlineStr">
        <is>
          <t>Toulouse</t>
        </is>
      </c>
      <c r="I1339" s="65" t="inlineStr">
        <is>
          <t>Julien Fabre</t>
        </is>
      </c>
      <c r="J1339" s="65" t="inlineStr">
        <is>
          <t>Accord obtenu</t>
        </is>
      </c>
      <c r="K1339" s="70" t="n">
        <v>3.5</v>
      </c>
    </row>
    <row r="1340">
      <c r="A1340" s="65" t="inlineStr">
        <is>
          <t>REL-01339</t>
        </is>
      </c>
      <c r="B1340" s="65" t="inlineStr">
        <is>
          <t>DEV-01059</t>
        </is>
      </c>
      <c r="C1340" s="66" t="n">
        <v>45436</v>
      </c>
      <c r="D1340" s="65" t="inlineStr">
        <is>
          <t>2024-05</t>
        </is>
      </c>
      <c r="E1340" s="65" t="inlineStr">
        <is>
          <t>2023-2024</t>
        </is>
      </c>
      <c r="F1340" s="67" t="n">
        <v>1</v>
      </c>
      <c r="G1340" s="65" t="inlineStr">
        <is>
          <t>Téléphone</t>
        </is>
      </c>
      <c r="H1340" s="65" t="inlineStr">
        <is>
          <t>Toulouse</t>
        </is>
      </c>
      <c r="I1340" s="65" t="inlineStr">
        <is>
          <t>Julien Fabre</t>
        </is>
      </c>
      <c r="J1340" s="65" t="inlineStr">
        <is>
          <t>Refus signifié</t>
        </is>
      </c>
      <c r="K1340" s="70" t="n">
        <v>10.5</v>
      </c>
    </row>
    <row r="1341">
      <c r="A1341" s="65" t="inlineStr">
        <is>
          <t>REL-01340</t>
        </is>
      </c>
      <c r="B1341" s="65" t="inlineStr">
        <is>
          <t>DEV-01062</t>
        </is>
      </c>
      <c r="C1341" s="66" t="n">
        <v>45429</v>
      </c>
      <c r="D1341" s="65" t="inlineStr">
        <is>
          <t>2024-05</t>
        </is>
      </c>
      <c r="E1341" s="65" t="inlineStr">
        <is>
          <t>2023-2024</t>
        </is>
      </c>
      <c r="F1341" s="67" t="n">
        <v>1</v>
      </c>
      <c r="G1341" s="65" t="inlineStr">
        <is>
          <t>Téléphone</t>
        </is>
      </c>
      <c r="H1341" s="65" t="inlineStr">
        <is>
          <t>Toulouse</t>
        </is>
      </c>
      <c r="I1341" s="65" t="inlineStr">
        <is>
          <t>Julien Fabre</t>
        </is>
      </c>
      <c r="J1341" s="65" t="inlineStr">
        <is>
          <t>Accord obtenu</t>
        </is>
      </c>
      <c r="K1341" s="70" t="n">
        <v>7.5</v>
      </c>
    </row>
    <row r="1342">
      <c r="A1342" s="65" t="inlineStr">
        <is>
          <t>REL-01341</t>
        </is>
      </c>
      <c r="B1342" s="65" t="inlineStr">
        <is>
          <t>DEV-01063</t>
        </is>
      </c>
      <c r="C1342" s="66" t="n">
        <v>45438</v>
      </c>
      <c r="D1342" s="65" t="inlineStr">
        <is>
          <t>2024-05</t>
        </is>
      </c>
      <c r="E1342" s="65" t="inlineStr">
        <is>
          <t>2023-2024</t>
        </is>
      </c>
      <c r="F1342" s="67" t="n">
        <v>1</v>
      </c>
      <c r="G1342" s="65" t="inlineStr">
        <is>
          <t>Email</t>
        </is>
      </c>
      <c r="H1342" s="65" t="inlineStr">
        <is>
          <t>Bordeaux</t>
        </is>
      </c>
      <c r="I1342" s="65" t="inlineStr">
        <is>
          <t>Karim Belkacem</t>
        </is>
      </c>
      <c r="J1342" s="65" t="inlineStr">
        <is>
          <t>Rappel demandé</t>
        </is>
      </c>
      <c r="K1342" s="70" t="n">
        <v>2.1</v>
      </c>
    </row>
    <row r="1343">
      <c r="A1343" s="65" t="inlineStr">
        <is>
          <t>REL-01342</t>
        </is>
      </c>
      <c r="B1343" s="65" t="inlineStr">
        <is>
          <t>DEV-01063</t>
        </is>
      </c>
      <c r="C1343" s="66" t="n">
        <v>45450</v>
      </c>
      <c r="D1343" s="65" t="inlineStr">
        <is>
          <t>2024-06</t>
        </is>
      </c>
      <c r="E1343" s="65" t="inlineStr">
        <is>
          <t>2023-2024</t>
        </is>
      </c>
      <c r="F1343" s="67" t="n">
        <v>2</v>
      </c>
      <c r="G1343" s="65" t="inlineStr">
        <is>
          <t>Téléphone</t>
        </is>
      </c>
      <c r="H1343" s="65" t="inlineStr">
        <is>
          <t>Bordeaux</t>
        </is>
      </c>
      <c r="I1343" s="65" t="inlineStr">
        <is>
          <t>Karim Belkacem</t>
        </is>
      </c>
      <c r="J1343" s="65" t="inlineStr">
        <is>
          <t>Injoignable</t>
        </is>
      </c>
      <c r="K1343" s="70" t="n">
        <v>4.2</v>
      </c>
    </row>
    <row r="1344">
      <c r="A1344" s="65" t="inlineStr">
        <is>
          <t>REL-01343</t>
        </is>
      </c>
      <c r="B1344" s="65" t="inlineStr">
        <is>
          <t>DEV-01064</t>
        </is>
      </c>
      <c r="C1344" s="66" t="n">
        <v>45436</v>
      </c>
      <c r="D1344" s="65" t="inlineStr">
        <is>
          <t>2024-05</t>
        </is>
      </c>
      <c r="E1344" s="65" t="inlineStr">
        <is>
          <t>2023-2024</t>
        </is>
      </c>
      <c r="F1344" s="67" t="n">
        <v>1</v>
      </c>
      <c r="G1344" s="65" t="inlineStr">
        <is>
          <t>Téléphone</t>
        </is>
      </c>
      <c r="H1344" s="65" t="inlineStr">
        <is>
          <t>Toulouse</t>
        </is>
      </c>
      <c r="I1344" s="65" t="inlineStr">
        <is>
          <t>Nadia Cherif</t>
        </is>
      </c>
      <c r="J1344" s="65" t="inlineStr">
        <is>
          <t>Injoignable</t>
        </is>
      </c>
      <c r="K1344" s="70" t="n">
        <v>10.1</v>
      </c>
    </row>
    <row r="1345">
      <c r="A1345" s="65" t="inlineStr">
        <is>
          <t>REL-01344</t>
        </is>
      </c>
      <c r="B1345" s="65" t="inlineStr">
        <is>
          <t>DEV-01064</t>
        </is>
      </c>
      <c r="C1345" s="66" t="n">
        <v>45450</v>
      </c>
      <c r="D1345" s="65" t="inlineStr">
        <is>
          <t>2024-06</t>
        </is>
      </c>
      <c r="E1345" s="65" t="inlineStr">
        <is>
          <t>2023-2024</t>
        </is>
      </c>
      <c r="F1345" s="67" t="n">
        <v>2</v>
      </c>
      <c r="G1345" s="65" t="inlineStr">
        <is>
          <t>Téléphone</t>
        </is>
      </c>
      <c r="H1345" s="65" t="inlineStr">
        <is>
          <t>Toulouse</t>
        </is>
      </c>
      <c r="I1345" s="65" t="inlineStr">
        <is>
          <t>Nadia Cherif</t>
        </is>
      </c>
      <c r="J1345" s="65" t="inlineStr">
        <is>
          <t>Accord obtenu</t>
        </is>
      </c>
      <c r="K1345" s="70" t="n">
        <v>3.5</v>
      </c>
    </row>
    <row r="1346">
      <c r="A1346" s="65" t="inlineStr">
        <is>
          <t>REL-01345</t>
        </is>
      </c>
      <c r="B1346" s="65" t="inlineStr">
        <is>
          <t>DEV-01065</t>
        </is>
      </c>
      <c r="C1346" s="66" t="n">
        <v>45437</v>
      </c>
      <c r="D1346" s="65" t="inlineStr">
        <is>
          <t>2024-05</t>
        </is>
      </c>
      <c r="E1346" s="65" t="inlineStr">
        <is>
          <t>2023-2024</t>
        </is>
      </c>
      <c r="F1346" s="67" t="n">
        <v>1</v>
      </c>
      <c r="G1346" s="65" t="inlineStr">
        <is>
          <t>Email</t>
        </is>
      </c>
      <c r="H1346" s="65" t="inlineStr">
        <is>
          <t>Bordeaux</t>
        </is>
      </c>
      <c r="I1346" s="65" t="inlineStr">
        <is>
          <t>Sophie Marchand</t>
        </is>
      </c>
      <c r="J1346" s="65" t="inlineStr">
        <is>
          <t>Sans réponse</t>
        </is>
      </c>
      <c r="K1346" s="70" t="n">
        <v>1.9</v>
      </c>
    </row>
    <row r="1347">
      <c r="A1347" s="65" t="inlineStr">
        <is>
          <t>REL-01346</t>
        </is>
      </c>
      <c r="B1347" s="65" t="inlineStr">
        <is>
          <t>DEV-01065</t>
        </is>
      </c>
      <c r="C1347" s="66" t="n">
        <v>45450</v>
      </c>
      <c r="D1347" s="65" t="inlineStr">
        <is>
          <t>2024-06</t>
        </is>
      </c>
      <c r="E1347" s="65" t="inlineStr">
        <is>
          <t>2023-2024</t>
        </is>
      </c>
      <c r="F1347" s="67" t="n">
        <v>2</v>
      </c>
      <c r="G1347" s="65" t="inlineStr">
        <is>
          <t>Téléphone</t>
        </is>
      </c>
      <c r="H1347" s="65" t="inlineStr">
        <is>
          <t>Bordeaux</t>
        </is>
      </c>
      <c r="I1347" s="65" t="inlineStr">
        <is>
          <t>Sophie Marchand</t>
        </is>
      </c>
      <c r="J1347" s="65" t="inlineStr">
        <is>
          <t>Sans réponse</t>
        </is>
      </c>
      <c r="K1347" s="70" t="n">
        <v>13.4</v>
      </c>
    </row>
    <row r="1348">
      <c r="A1348" s="65" t="inlineStr">
        <is>
          <t>REL-01347</t>
        </is>
      </c>
      <c r="B1348" s="65" t="inlineStr">
        <is>
          <t>DEV-01066</t>
        </is>
      </c>
      <c r="C1348" s="66" t="n">
        <v>45442</v>
      </c>
      <c r="D1348" s="65" t="inlineStr">
        <is>
          <t>2024-05</t>
        </is>
      </c>
      <c r="E1348" s="65" t="inlineStr">
        <is>
          <t>2023-2024</t>
        </is>
      </c>
      <c r="F1348" s="67" t="n">
        <v>1</v>
      </c>
      <c r="G1348" s="65" t="inlineStr">
        <is>
          <t>Email</t>
        </is>
      </c>
      <c r="H1348" s="65" t="inlineStr">
        <is>
          <t>Toulouse</t>
        </is>
      </c>
      <c r="I1348" s="65" t="inlineStr">
        <is>
          <t>Nadia Cherif</t>
        </is>
      </c>
      <c r="J1348" s="65" t="inlineStr">
        <is>
          <t>Rappel demandé</t>
        </is>
      </c>
      <c r="K1348" s="70" t="n">
        <v>3</v>
      </c>
    </row>
    <row r="1349">
      <c r="A1349" s="65" t="inlineStr">
        <is>
          <t>REL-01348</t>
        </is>
      </c>
      <c r="B1349" s="65" t="inlineStr">
        <is>
          <t>DEV-01067</t>
        </is>
      </c>
      <c r="C1349" s="66" t="n">
        <v>45442</v>
      </c>
      <c r="D1349" s="65" t="inlineStr">
        <is>
          <t>2024-05</t>
        </is>
      </c>
      <c r="E1349" s="65" t="inlineStr">
        <is>
          <t>2023-2024</t>
        </is>
      </c>
      <c r="F1349" s="67" t="n">
        <v>1</v>
      </c>
      <c r="G1349" s="65" t="inlineStr">
        <is>
          <t>Email</t>
        </is>
      </c>
      <c r="H1349" s="65" t="inlineStr">
        <is>
          <t>Toulouse</t>
        </is>
      </c>
      <c r="I1349" s="65" t="inlineStr">
        <is>
          <t>Julien Fabre</t>
        </is>
      </c>
      <c r="J1349" s="65" t="inlineStr">
        <is>
          <t>Rappel demandé</t>
        </is>
      </c>
      <c r="K1349" s="70" t="n">
        <v>4</v>
      </c>
    </row>
    <row r="1350">
      <c r="A1350" s="65" t="inlineStr">
        <is>
          <t>REL-01349</t>
        </is>
      </c>
      <c r="B1350" s="65" t="inlineStr">
        <is>
          <t>DEV-01069</t>
        </is>
      </c>
      <c r="C1350" s="66" t="n">
        <v>45439</v>
      </c>
      <c r="D1350" s="65" t="inlineStr">
        <is>
          <t>2024-05</t>
        </is>
      </c>
      <c r="E1350" s="65" t="inlineStr">
        <is>
          <t>2023-2024</t>
        </is>
      </c>
      <c r="F1350" s="67" t="n">
        <v>1</v>
      </c>
      <c r="G1350" s="65" t="inlineStr">
        <is>
          <t>Email</t>
        </is>
      </c>
      <c r="H1350" s="65" t="inlineStr">
        <is>
          <t>Toulouse</t>
        </is>
      </c>
      <c r="I1350" s="65" t="inlineStr">
        <is>
          <t>Nadia Cherif</t>
        </is>
      </c>
      <c r="J1350" s="65" t="inlineStr">
        <is>
          <t>Sans réponse</t>
        </is>
      </c>
      <c r="K1350" s="70" t="n">
        <v>2.8</v>
      </c>
    </row>
    <row r="1351">
      <c r="A1351" s="65" t="inlineStr">
        <is>
          <t>REL-01350</t>
        </is>
      </c>
      <c r="B1351" s="65" t="inlineStr">
        <is>
          <t>DEV-01069</t>
        </is>
      </c>
      <c r="C1351" s="66" t="n">
        <v>45446</v>
      </c>
      <c r="D1351" s="65" t="inlineStr">
        <is>
          <t>2024-06</t>
        </is>
      </c>
      <c r="E1351" s="65" t="inlineStr">
        <is>
          <t>2023-2024</t>
        </is>
      </c>
      <c r="F1351" s="67" t="n">
        <v>2</v>
      </c>
      <c r="G1351" s="65" t="inlineStr">
        <is>
          <t>Email</t>
        </is>
      </c>
      <c r="H1351" s="65" t="inlineStr">
        <is>
          <t>Toulouse</t>
        </is>
      </c>
      <c r="I1351" s="65" t="inlineStr">
        <is>
          <t>Nadia Cherif</t>
        </is>
      </c>
      <c r="J1351" s="65" t="inlineStr">
        <is>
          <t>Accord obtenu</t>
        </is>
      </c>
      <c r="K1351" s="70" t="n">
        <v>3.3</v>
      </c>
    </row>
    <row r="1352">
      <c r="A1352" s="65" t="inlineStr">
        <is>
          <t>REL-01351</t>
        </is>
      </c>
      <c r="B1352" s="65" t="inlineStr">
        <is>
          <t>DEV-01071</t>
        </is>
      </c>
      <c r="C1352" s="66" t="n">
        <v>45435</v>
      </c>
      <c r="D1352" s="65" t="inlineStr">
        <is>
          <t>2024-05</t>
        </is>
      </c>
      <c r="E1352" s="65" t="inlineStr">
        <is>
          <t>2023-2024</t>
        </is>
      </c>
      <c r="F1352" s="67" t="n">
        <v>1</v>
      </c>
      <c r="G1352" s="65" t="inlineStr">
        <is>
          <t>Téléphone</t>
        </is>
      </c>
      <c r="H1352" s="65" t="inlineStr">
        <is>
          <t>Bordeaux</t>
        </is>
      </c>
      <c r="I1352" s="65" t="inlineStr">
        <is>
          <t>Karim Belkacem</t>
        </is>
      </c>
      <c r="J1352" s="65" t="inlineStr">
        <is>
          <t>Rappel demandé</t>
        </is>
      </c>
      <c r="K1352" s="70" t="n">
        <v>13.4</v>
      </c>
    </row>
    <row r="1353">
      <c r="A1353" s="65" t="inlineStr">
        <is>
          <t>REL-01352</t>
        </is>
      </c>
      <c r="B1353" s="65" t="inlineStr">
        <is>
          <t>DEV-01071</t>
        </is>
      </c>
      <c r="C1353" s="66" t="n">
        <v>45442</v>
      </c>
      <c r="D1353" s="65" t="inlineStr">
        <is>
          <t>2024-05</t>
        </is>
      </c>
      <c r="E1353" s="65" t="inlineStr">
        <is>
          <t>2023-2024</t>
        </is>
      </c>
      <c r="F1353" s="67" t="n">
        <v>2</v>
      </c>
      <c r="G1353" s="65" t="inlineStr">
        <is>
          <t>Téléphone</t>
        </is>
      </c>
      <c r="H1353" s="65" t="inlineStr">
        <is>
          <t>Bordeaux</t>
        </is>
      </c>
      <c r="I1353" s="65" t="inlineStr">
        <is>
          <t>Karim Belkacem</t>
        </is>
      </c>
      <c r="J1353" s="65" t="inlineStr">
        <is>
          <t>Sans réponse</t>
        </is>
      </c>
      <c r="K1353" s="70" t="n">
        <v>9.1</v>
      </c>
    </row>
    <row r="1354">
      <c r="A1354" s="65" t="inlineStr">
        <is>
          <t>REL-01353</t>
        </is>
      </c>
      <c r="B1354" s="65" t="inlineStr">
        <is>
          <t>DEV-01074</t>
        </is>
      </c>
      <c r="C1354" s="66" t="n">
        <v>45441</v>
      </c>
      <c r="D1354" s="65" t="inlineStr">
        <is>
          <t>2024-05</t>
        </is>
      </c>
      <c r="E1354" s="65" t="inlineStr">
        <is>
          <t>2023-2024</t>
        </is>
      </c>
      <c r="F1354" s="67" t="n">
        <v>1</v>
      </c>
      <c r="G1354" s="65" t="inlineStr">
        <is>
          <t>Email</t>
        </is>
      </c>
      <c r="H1354" s="65" t="inlineStr">
        <is>
          <t>Toulouse</t>
        </is>
      </c>
      <c r="I1354" s="65" t="inlineStr">
        <is>
          <t>Nadia Cherif</t>
        </is>
      </c>
      <c r="J1354" s="65" t="inlineStr">
        <is>
          <t>Sans réponse</t>
        </is>
      </c>
      <c r="K1354" s="70" t="n">
        <v>4.5</v>
      </c>
    </row>
    <row r="1355">
      <c r="A1355" s="65" t="inlineStr">
        <is>
          <t>REL-01354</t>
        </is>
      </c>
      <c r="B1355" s="65" t="inlineStr">
        <is>
          <t>DEV-01075</t>
        </is>
      </c>
      <c r="C1355" s="66" t="n">
        <v>45444</v>
      </c>
      <c r="D1355" s="65" t="inlineStr">
        <is>
          <t>2024-06</t>
        </is>
      </c>
      <c r="E1355" s="65" t="inlineStr">
        <is>
          <t>2023-2024</t>
        </is>
      </c>
      <c r="F1355" s="67" t="n">
        <v>1</v>
      </c>
      <c r="G1355" s="65" t="inlineStr">
        <is>
          <t>Téléphone</t>
        </is>
      </c>
      <c r="H1355" s="65" t="inlineStr">
        <is>
          <t>Bordeaux</t>
        </is>
      </c>
      <c r="I1355" s="65" t="inlineStr">
        <is>
          <t>Sophie Marchand</t>
        </is>
      </c>
      <c r="J1355" s="65" t="inlineStr">
        <is>
          <t>Accord obtenu</t>
        </is>
      </c>
      <c r="K1355" s="70" t="n">
        <v>5.2</v>
      </c>
    </row>
    <row r="1356">
      <c r="A1356" s="65" t="inlineStr">
        <is>
          <t>REL-01355</t>
        </is>
      </c>
      <c r="B1356" s="65" t="inlineStr">
        <is>
          <t>DEV-01076</t>
        </is>
      </c>
      <c r="C1356" s="66" t="n">
        <v>45442</v>
      </c>
      <c r="D1356" s="65" t="inlineStr">
        <is>
          <t>2024-05</t>
        </is>
      </c>
      <c r="E1356" s="65" t="inlineStr">
        <is>
          <t>2023-2024</t>
        </is>
      </c>
      <c r="F1356" s="67" t="n">
        <v>1</v>
      </c>
      <c r="G1356" s="65" t="inlineStr">
        <is>
          <t>Téléphone</t>
        </is>
      </c>
      <c r="H1356" s="65" t="inlineStr">
        <is>
          <t>Bordeaux</t>
        </is>
      </c>
      <c r="I1356" s="65" t="inlineStr">
        <is>
          <t>Karim Belkacem</t>
        </is>
      </c>
      <c r="J1356" s="65" t="inlineStr">
        <is>
          <t>Négociation en cours</t>
        </is>
      </c>
      <c r="K1356" s="70" t="n">
        <v>12.7</v>
      </c>
    </row>
    <row r="1357">
      <c r="A1357" s="65" t="inlineStr">
        <is>
          <t>REL-01356</t>
        </is>
      </c>
      <c r="B1357" s="65" t="inlineStr">
        <is>
          <t>DEV-01076</t>
        </is>
      </c>
      <c r="C1357" s="66" t="n">
        <v>45447</v>
      </c>
      <c r="D1357" s="65" t="inlineStr">
        <is>
          <t>2024-06</t>
        </is>
      </c>
      <c r="E1357" s="65" t="inlineStr">
        <is>
          <t>2023-2024</t>
        </is>
      </c>
      <c r="F1357" s="67" t="n">
        <v>2</v>
      </c>
      <c r="G1357" s="65" t="inlineStr">
        <is>
          <t>Téléphone</t>
        </is>
      </c>
      <c r="H1357" s="65" t="inlineStr">
        <is>
          <t>Bordeaux</t>
        </is>
      </c>
      <c r="I1357" s="65" t="inlineStr">
        <is>
          <t>Karim Belkacem</t>
        </is>
      </c>
      <c r="J1357" s="65" t="inlineStr">
        <is>
          <t>Rappel demandé</t>
        </is>
      </c>
      <c r="K1357" s="70" t="n">
        <v>6.6</v>
      </c>
    </row>
    <row r="1358">
      <c r="A1358" s="65" t="inlineStr">
        <is>
          <t>REL-01357</t>
        </is>
      </c>
      <c r="B1358" s="65" t="inlineStr">
        <is>
          <t>DEV-01076</t>
        </is>
      </c>
      <c r="C1358" s="66" t="n">
        <v>45453</v>
      </c>
      <c r="D1358" s="65" t="inlineStr">
        <is>
          <t>2024-06</t>
        </is>
      </c>
      <c r="E1358" s="65" t="inlineStr">
        <is>
          <t>2023-2024</t>
        </is>
      </c>
      <c r="F1358" s="67" t="n">
        <v>3</v>
      </c>
      <c r="G1358" s="65" t="inlineStr">
        <is>
          <t>Téléphone</t>
        </is>
      </c>
      <c r="H1358" s="65" t="inlineStr">
        <is>
          <t>Bordeaux</t>
        </is>
      </c>
      <c r="I1358" s="65" t="inlineStr">
        <is>
          <t>Karim Belkacem</t>
        </is>
      </c>
      <c r="J1358" s="65" t="inlineStr">
        <is>
          <t>Accord obtenu</t>
        </is>
      </c>
      <c r="K1358" s="70" t="n">
        <v>4.6</v>
      </c>
    </row>
    <row r="1359">
      <c r="A1359" s="65" t="inlineStr">
        <is>
          <t>REL-01358</t>
        </is>
      </c>
      <c r="B1359" s="65" t="inlineStr">
        <is>
          <t>DEV-01078</t>
        </is>
      </c>
      <c r="C1359" s="66" t="n">
        <v>45444</v>
      </c>
      <c r="D1359" s="65" t="inlineStr">
        <is>
          <t>2024-06</t>
        </is>
      </c>
      <c r="E1359" s="65" t="inlineStr">
        <is>
          <t>2023-2024</t>
        </is>
      </c>
      <c r="F1359" s="67" t="n">
        <v>1</v>
      </c>
      <c r="G1359" s="65" t="inlineStr">
        <is>
          <t>Email</t>
        </is>
      </c>
      <c r="H1359" s="65" t="inlineStr">
        <is>
          <t>Bordeaux</t>
        </is>
      </c>
      <c r="I1359" s="65" t="inlineStr">
        <is>
          <t>Sophie Marchand</t>
        </is>
      </c>
      <c r="J1359" s="65" t="inlineStr">
        <is>
          <t>Sans réponse</t>
        </is>
      </c>
      <c r="K1359" s="70" t="n">
        <v>3.2</v>
      </c>
    </row>
    <row r="1360">
      <c r="A1360" s="65" t="inlineStr">
        <is>
          <t>REL-01359</t>
        </is>
      </c>
      <c r="B1360" s="65" t="inlineStr">
        <is>
          <t>DEV-01078</t>
        </is>
      </c>
      <c r="C1360" s="66" t="n">
        <v>45449</v>
      </c>
      <c r="D1360" s="65" t="inlineStr">
        <is>
          <t>2024-06</t>
        </is>
      </c>
      <c r="E1360" s="65" t="inlineStr">
        <is>
          <t>2023-2024</t>
        </is>
      </c>
      <c r="F1360" s="67" t="n">
        <v>2</v>
      </c>
      <c r="G1360" s="65" t="inlineStr">
        <is>
          <t>Téléphone</t>
        </is>
      </c>
      <c r="H1360" s="65" t="inlineStr">
        <is>
          <t>Bordeaux</t>
        </is>
      </c>
      <c r="I1360" s="65" t="inlineStr">
        <is>
          <t>Sophie Marchand</t>
        </is>
      </c>
      <c r="J1360" s="65" t="inlineStr">
        <is>
          <t>Accord obtenu</t>
        </is>
      </c>
      <c r="K1360" s="70" t="n">
        <v>10</v>
      </c>
    </row>
    <row r="1361">
      <c r="A1361" s="65" t="inlineStr">
        <is>
          <t>REL-01360</t>
        </is>
      </c>
      <c r="B1361" s="65" t="inlineStr">
        <is>
          <t>DEV-01079</t>
        </is>
      </c>
      <c r="C1361" s="66" t="n">
        <v>45441</v>
      </c>
      <c r="D1361" s="65" t="inlineStr">
        <is>
          <t>2024-05</t>
        </is>
      </c>
      <c r="E1361" s="65" t="inlineStr">
        <is>
          <t>2023-2024</t>
        </is>
      </c>
      <c r="F1361" s="67" t="n">
        <v>1</v>
      </c>
      <c r="G1361" s="65" t="inlineStr">
        <is>
          <t>Email</t>
        </is>
      </c>
      <c r="H1361" s="65" t="inlineStr">
        <is>
          <t>Bordeaux</t>
        </is>
      </c>
      <c r="I1361" s="65" t="inlineStr">
        <is>
          <t>Karim Belkacem</t>
        </is>
      </c>
      <c r="J1361" s="65" t="inlineStr">
        <is>
          <t>Sans réponse</t>
        </is>
      </c>
      <c r="K1361" s="70" t="n">
        <v>1.8</v>
      </c>
    </row>
    <row r="1362">
      <c r="A1362" s="65" t="inlineStr">
        <is>
          <t>REL-01361</t>
        </is>
      </c>
      <c r="B1362" s="65" t="inlineStr">
        <is>
          <t>DEV-01079</t>
        </is>
      </c>
      <c r="C1362" s="66" t="n">
        <v>45448</v>
      </c>
      <c r="D1362" s="65" t="inlineStr">
        <is>
          <t>2024-06</t>
        </is>
      </c>
      <c r="E1362" s="65" t="inlineStr">
        <is>
          <t>2023-2024</t>
        </is>
      </c>
      <c r="F1362" s="67" t="n">
        <v>2</v>
      </c>
      <c r="G1362" s="65" t="inlineStr">
        <is>
          <t>Téléphone</t>
        </is>
      </c>
      <c r="H1362" s="65" t="inlineStr">
        <is>
          <t>Bordeaux</t>
        </is>
      </c>
      <c r="I1362" s="65" t="inlineStr">
        <is>
          <t>Karim Belkacem</t>
        </is>
      </c>
      <c r="J1362" s="65" t="inlineStr">
        <is>
          <t>Refus signifié</t>
        </is>
      </c>
      <c r="K1362" s="70" t="n">
        <v>8.6</v>
      </c>
    </row>
    <row r="1363">
      <c r="A1363" s="65" t="inlineStr">
        <is>
          <t>REL-01362</t>
        </is>
      </c>
      <c r="B1363" s="65" t="inlineStr">
        <is>
          <t>DEV-01080</t>
        </is>
      </c>
      <c r="C1363" s="66" t="n">
        <v>45446</v>
      </c>
      <c r="D1363" s="65" t="inlineStr">
        <is>
          <t>2024-06</t>
        </is>
      </c>
      <c r="E1363" s="65" t="inlineStr">
        <is>
          <t>2023-2024</t>
        </is>
      </c>
      <c r="F1363" s="67" t="n">
        <v>1</v>
      </c>
      <c r="G1363" s="65" t="inlineStr">
        <is>
          <t>SMS</t>
        </is>
      </c>
      <c r="H1363" s="65" t="inlineStr">
        <is>
          <t>Bordeaux</t>
        </is>
      </c>
      <c r="I1363" s="65" t="inlineStr">
        <is>
          <t>Sophie Marchand</t>
        </is>
      </c>
      <c r="J1363" s="65" t="inlineStr">
        <is>
          <t>Injoignable</t>
        </is>
      </c>
      <c r="K1363" s="70" t="n">
        <v>3.9</v>
      </c>
    </row>
    <row r="1364">
      <c r="A1364" s="65" t="inlineStr">
        <is>
          <t>REL-01363</t>
        </is>
      </c>
      <c r="B1364" s="65" t="inlineStr">
        <is>
          <t>DEV-01080</t>
        </is>
      </c>
      <c r="C1364" s="66" t="n">
        <v>45452</v>
      </c>
      <c r="D1364" s="65" t="inlineStr">
        <is>
          <t>2024-06</t>
        </is>
      </c>
      <c r="E1364" s="65" t="inlineStr">
        <is>
          <t>2023-2024</t>
        </is>
      </c>
      <c r="F1364" s="67" t="n">
        <v>2</v>
      </c>
      <c r="G1364" s="65" t="inlineStr">
        <is>
          <t>Téléphone</t>
        </is>
      </c>
      <c r="H1364" s="65" t="inlineStr">
        <is>
          <t>Bordeaux</t>
        </is>
      </c>
      <c r="I1364" s="65" t="inlineStr">
        <is>
          <t>Sophie Marchand</t>
        </is>
      </c>
      <c r="J1364" s="65" t="inlineStr">
        <is>
          <t>Accord obtenu</t>
        </is>
      </c>
      <c r="K1364" s="70" t="n">
        <v>7.6</v>
      </c>
    </row>
    <row r="1365">
      <c r="A1365" s="65" t="inlineStr">
        <is>
          <t>REL-01364</t>
        </is>
      </c>
      <c r="B1365" s="65" t="inlineStr">
        <is>
          <t>DEV-01081</t>
        </is>
      </c>
      <c r="C1365" s="66" t="n">
        <v>45440</v>
      </c>
      <c r="D1365" s="65" t="inlineStr">
        <is>
          <t>2024-05</t>
        </is>
      </c>
      <c r="E1365" s="65" t="inlineStr">
        <is>
          <t>2023-2024</t>
        </is>
      </c>
      <c r="F1365" s="67" t="n">
        <v>1</v>
      </c>
      <c r="G1365" s="65" t="inlineStr">
        <is>
          <t>Téléphone</t>
        </is>
      </c>
      <c r="H1365" s="65" t="inlineStr">
        <is>
          <t>Bordeaux</t>
        </is>
      </c>
      <c r="I1365" s="65" t="inlineStr">
        <is>
          <t>Karim Belkacem</t>
        </is>
      </c>
      <c r="J1365" s="65" t="inlineStr">
        <is>
          <t>Injoignable</t>
        </is>
      </c>
      <c r="K1365" s="70" t="n">
        <v>10.7</v>
      </c>
    </row>
    <row r="1366">
      <c r="A1366" s="65" t="inlineStr">
        <is>
          <t>REL-01365</t>
        </is>
      </c>
      <c r="B1366" s="65" t="inlineStr">
        <is>
          <t>DEV-01081</t>
        </is>
      </c>
      <c r="C1366" s="66" t="n">
        <v>45448</v>
      </c>
      <c r="D1366" s="65" t="inlineStr">
        <is>
          <t>2024-06</t>
        </is>
      </c>
      <c r="E1366" s="65" t="inlineStr">
        <is>
          <t>2023-2024</t>
        </is>
      </c>
      <c r="F1366" s="67" t="n">
        <v>2</v>
      </c>
      <c r="G1366" s="65" t="inlineStr">
        <is>
          <t>SMS</t>
        </is>
      </c>
      <c r="H1366" s="65" t="inlineStr">
        <is>
          <t>Bordeaux</t>
        </is>
      </c>
      <c r="I1366" s="65" t="inlineStr">
        <is>
          <t>Karim Belkacem</t>
        </is>
      </c>
      <c r="J1366" s="65" t="inlineStr">
        <is>
          <t>Sans réponse</t>
        </is>
      </c>
      <c r="K1366" s="70" t="n">
        <v>2.4</v>
      </c>
    </row>
    <row r="1367">
      <c r="A1367" s="65" t="inlineStr">
        <is>
          <t>REL-01366</t>
        </is>
      </c>
      <c r="B1367" s="65" t="inlineStr">
        <is>
          <t>DEV-01086</t>
        </is>
      </c>
      <c r="C1367" s="66" t="n">
        <v>45446</v>
      </c>
      <c r="D1367" s="65" t="inlineStr">
        <is>
          <t>2024-06</t>
        </is>
      </c>
      <c r="E1367" s="65" t="inlineStr">
        <is>
          <t>2023-2024</t>
        </is>
      </c>
      <c r="F1367" s="67" t="n">
        <v>1</v>
      </c>
      <c r="G1367" s="65" t="inlineStr">
        <is>
          <t>Téléphone</t>
        </is>
      </c>
      <c r="H1367" s="65" t="inlineStr">
        <is>
          <t>Toulouse</t>
        </is>
      </c>
      <c r="I1367" s="65" t="inlineStr">
        <is>
          <t>Julien Fabre</t>
        </is>
      </c>
      <c r="J1367" s="65" t="inlineStr">
        <is>
          <t>Accord obtenu</t>
        </is>
      </c>
      <c r="K1367" s="70" t="n">
        <v>2</v>
      </c>
    </row>
    <row r="1368">
      <c r="A1368" s="65" t="inlineStr">
        <is>
          <t>REL-01367</t>
        </is>
      </c>
      <c r="B1368" s="65" t="inlineStr">
        <is>
          <t>DEV-01088</t>
        </is>
      </c>
      <c r="C1368" s="66" t="n">
        <v>45451</v>
      </c>
      <c r="D1368" s="65" t="inlineStr">
        <is>
          <t>2024-06</t>
        </is>
      </c>
      <c r="E1368" s="65" t="inlineStr">
        <is>
          <t>2023-2024</t>
        </is>
      </c>
      <c r="F1368" s="67" t="n">
        <v>1</v>
      </c>
      <c r="G1368" s="65" t="inlineStr">
        <is>
          <t>Email</t>
        </is>
      </c>
      <c r="H1368" s="65" t="inlineStr">
        <is>
          <t>Bordeaux</t>
        </is>
      </c>
      <c r="I1368" s="65" t="inlineStr">
        <is>
          <t>Sophie Marchand</t>
        </is>
      </c>
      <c r="J1368" s="65" t="inlineStr">
        <is>
          <t>Accord obtenu</t>
        </is>
      </c>
      <c r="K1368" s="70" t="n">
        <v>4.2</v>
      </c>
    </row>
    <row r="1369">
      <c r="A1369" s="65" t="inlineStr">
        <is>
          <t>REL-01368</t>
        </is>
      </c>
      <c r="B1369" s="65" t="inlineStr">
        <is>
          <t>DEV-01089</t>
        </is>
      </c>
      <c r="C1369" s="66" t="n">
        <v>45447</v>
      </c>
      <c r="D1369" s="65" t="inlineStr">
        <is>
          <t>2024-06</t>
        </is>
      </c>
      <c r="E1369" s="65" t="inlineStr">
        <is>
          <t>2023-2024</t>
        </is>
      </c>
      <c r="F1369" s="67" t="n">
        <v>1</v>
      </c>
      <c r="G1369" s="65" t="inlineStr">
        <is>
          <t>Email</t>
        </is>
      </c>
      <c r="H1369" s="65" t="inlineStr">
        <is>
          <t>Bordeaux</t>
        </is>
      </c>
      <c r="I1369" s="65" t="inlineStr">
        <is>
          <t>Karim Belkacem</t>
        </is>
      </c>
      <c r="J1369" s="65" t="inlineStr">
        <is>
          <t>Rappel demandé</t>
        </is>
      </c>
      <c r="K1369" s="70" t="n">
        <v>3.6</v>
      </c>
    </row>
    <row r="1370">
      <c r="A1370" s="65" t="inlineStr">
        <is>
          <t>REL-01369</t>
        </is>
      </c>
      <c r="B1370" s="65" t="inlineStr">
        <is>
          <t>DEV-01089</t>
        </is>
      </c>
      <c r="C1370" s="66" t="n">
        <v>45457</v>
      </c>
      <c r="D1370" s="65" t="inlineStr">
        <is>
          <t>2024-06</t>
        </is>
      </c>
      <c r="E1370" s="65" t="inlineStr">
        <is>
          <t>2023-2024</t>
        </is>
      </c>
      <c r="F1370" s="67" t="n">
        <v>2</v>
      </c>
      <c r="G1370" s="65" t="inlineStr">
        <is>
          <t>Email</t>
        </is>
      </c>
      <c r="H1370" s="65" t="inlineStr">
        <is>
          <t>Bordeaux</t>
        </is>
      </c>
      <c r="I1370" s="65" t="inlineStr">
        <is>
          <t>Karim Belkacem</t>
        </is>
      </c>
      <c r="J1370" s="65" t="inlineStr">
        <is>
          <t>Accord obtenu</t>
        </is>
      </c>
      <c r="K1370" s="70" t="n">
        <v>3.6</v>
      </c>
    </row>
    <row r="1371">
      <c r="A1371" s="65" t="inlineStr">
        <is>
          <t>REL-01370</t>
        </is>
      </c>
      <c r="B1371" s="65" t="inlineStr">
        <is>
          <t>DEV-01092</t>
        </is>
      </c>
      <c r="C1371" s="66" t="n">
        <v>45448</v>
      </c>
      <c r="D1371" s="65" t="inlineStr">
        <is>
          <t>2024-06</t>
        </is>
      </c>
      <c r="E1371" s="65" t="inlineStr">
        <is>
          <t>2023-2024</t>
        </is>
      </c>
      <c r="F1371" s="67" t="n">
        <v>1</v>
      </c>
      <c r="G1371" s="65" t="inlineStr">
        <is>
          <t>SMS</t>
        </is>
      </c>
      <c r="H1371" s="65" t="inlineStr">
        <is>
          <t>Toulouse</t>
        </is>
      </c>
      <c r="I1371" s="65" t="inlineStr">
        <is>
          <t>Nadia Cherif</t>
        </is>
      </c>
      <c r="J1371" s="65" t="inlineStr">
        <is>
          <t>Sans réponse</t>
        </is>
      </c>
      <c r="K1371" s="70" t="n">
        <v>4.4</v>
      </c>
    </row>
    <row r="1372">
      <c r="A1372" s="65" t="inlineStr">
        <is>
          <t>REL-01371</t>
        </is>
      </c>
      <c r="B1372" s="65" t="inlineStr">
        <is>
          <t>DEV-01092</t>
        </is>
      </c>
      <c r="C1372" s="66" t="n">
        <v>45455</v>
      </c>
      <c r="D1372" s="65" t="inlineStr">
        <is>
          <t>2024-06</t>
        </is>
      </c>
      <c r="E1372" s="65" t="inlineStr">
        <is>
          <t>2023-2024</t>
        </is>
      </c>
      <c r="F1372" s="67" t="n">
        <v>2</v>
      </c>
      <c r="G1372" s="65" t="inlineStr">
        <is>
          <t>Téléphone</t>
        </is>
      </c>
      <c r="H1372" s="65" t="inlineStr">
        <is>
          <t>Toulouse</t>
        </is>
      </c>
      <c r="I1372" s="65" t="inlineStr">
        <is>
          <t>Nadia Cherif</t>
        </is>
      </c>
      <c r="J1372" s="65" t="inlineStr">
        <is>
          <t>Refus signifié</t>
        </is>
      </c>
      <c r="K1372" s="70" t="n">
        <v>9.199999999999999</v>
      </c>
    </row>
    <row r="1373">
      <c r="A1373" s="65" t="inlineStr">
        <is>
          <t>REL-01372</t>
        </is>
      </c>
      <c r="B1373" s="65" t="inlineStr">
        <is>
          <t>DEV-01093</t>
        </is>
      </c>
      <c r="C1373" s="66" t="n">
        <v>45452</v>
      </c>
      <c r="D1373" s="65" t="inlineStr">
        <is>
          <t>2024-06</t>
        </is>
      </c>
      <c r="E1373" s="65" t="inlineStr">
        <is>
          <t>2023-2024</t>
        </is>
      </c>
      <c r="F1373" s="67" t="n">
        <v>1</v>
      </c>
      <c r="G1373" s="65" t="inlineStr">
        <is>
          <t>Email</t>
        </is>
      </c>
      <c r="H1373" s="65" t="inlineStr">
        <is>
          <t>Toulouse</t>
        </is>
      </c>
      <c r="I1373" s="65" t="inlineStr">
        <is>
          <t>Nadia Cherif</t>
        </is>
      </c>
      <c r="J1373" s="65" t="inlineStr">
        <is>
          <t>Refus signifié</t>
        </is>
      </c>
      <c r="K1373" s="70" t="n">
        <v>4.7</v>
      </c>
    </row>
    <row r="1374">
      <c r="A1374" s="65" t="inlineStr">
        <is>
          <t>REL-01373</t>
        </is>
      </c>
      <c r="B1374" s="65" t="inlineStr">
        <is>
          <t>DEV-01094</t>
        </is>
      </c>
      <c r="C1374" s="66" t="n">
        <v>45446</v>
      </c>
      <c r="D1374" s="65" t="inlineStr">
        <is>
          <t>2024-06</t>
        </is>
      </c>
      <c r="E1374" s="65" t="inlineStr">
        <is>
          <t>2023-2024</t>
        </is>
      </c>
      <c r="F1374" s="67" t="n">
        <v>1</v>
      </c>
      <c r="G1374" s="65" t="inlineStr">
        <is>
          <t>Email</t>
        </is>
      </c>
      <c r="H1374" s="65" t="inlineStr">
        <is>
          <t>Toulouse</t>
        </is>
      </c>
      <c r="I1374" s="65" t="inlineStr">
        <is>
          <t>Nadia Cherif</t>
        </is>
      </c>
      <c r="J1374" s="65" t="inlineStr">
        <is>
          <t>Refus signifié</t>
        </is>
      </c>
      <c r="K1374" s="70" t="n">
        <v>3.3</v>
      </c>
    </row>
    <row r="1375">
      <c r="A1375" s="65" t="inlineStr">
        <is>
          <t>REL-01374</t>
        </is>
      </c>
      <c r="B1375" s="65" t="inlineStr">
        <is>
          <t>DEV-01095</t>
        </is>
      </c>
      <c r="C1375" s="66" t="n">
        <v>45453</v>
      </c>
      <c r="D1375" s="65" t="inlineStr">
        <is>
          <t>2024-06</t>
        </is>
      </c>
      <c r="E1375" s="65" t="inlineStr">
        <is>
          <t>2023-2024</t>
        </is>
      </c>
      <c r="F1375" s="67" t="n">
        <v>1</v>
      </c>
      <c r="G1375" s="65" t="inlineStr">
        <is>
          <t>Email</t>
        </is>
      </c>
      <c r="H1375" s="65" t="inlineStr">
        <is>
          <t>Bordeaux</t>
        </is>
      </c>
      <c r="I1375" s="65" t="inlineStr">
        <is>
          <t>Karim Belkacem</t>
        </is>
      </c>
      <c r="J1375" s="65" t="inlineStr">
        <is>
          <t>Négociation en cours</t>
        </is>
      </c>
      <c r="K1375" s="70" t="n">
        <v>4</v>
      </c>
    </row>
    <row r="1376">
      <c r="A1376" s="65" t="inlineStr">
        <is>
          <t>REL-01375</t>
        </is>
      </c>
      <c r="B1376" s="65" t="inlineStr">
        <is>
          <t>DEV-01097</t>
        </is>
      </c>
      <c r="C1376" s="66" t="n">
        <v>45450</v>
      </c>
      <c r="D1376" s="65" t="inlineStr">
        <is>
          <t>2024-06</t>
        </is>
      </c>
      <c r="E1376" s="65" t="inlineStr">
        <is>
          <t>2023-2024</t>
        </is>
      </c>
      <c r="F1376" s="67" t="n">
        <v>1</v>
      </c>
      <c r="G1376" s="65" t="inlineStr">
        <is>
          <t>SMS</t>
        </is>
      </c>
      <c r="H1376" s="65" t="inlineStr">
        <is>
          <t>Bordeaux</t>
        </is>
      </c>
      <c r="I1376" s="65" t="inlineStr">
        <is>
          <t>Karim Belkacem</t>
        </is>
      </c>
      <c r="J1376" s="65" t="inlineStr">
        <is>
          <t>Rappel demandé</t>
        </is>
      </c>
      <c r="K1376" s="70" t="n">
        <v>2.6</v>
      </c>
    </row>
    <row r="1377">
      <c r="A1377" s="65" t="inlineStr">
        <is>
          <t>REL-01376</t>
        </is>
      </c>
      <c r="B1377" s="65" t="inlineStr">
        <is>
          <t>DEV-01098</t>
        </is>
      </c>
      <c r="C1377" s="66" t="n">
        <v>45449</v>
      </c>
      <c r="D1377" s="65" t="inlineStr">
        <is>
          <t>2024-06</t>
        </is>
      </c>
      <c r="E1377" s="65" t="inlineStr">
        <is>
          <t>2023-2024</t>
        </is>
      </c>
      <c r="F1377" s="67" t="n">
        <v>1</v>
      </c>
      <c r="G1377" s="65" t="inlineStr">
        <is>
          <t>Email</t>
        </is>
      </c>
      <c r="H1377" s="65" t="inlineStr">
        <is>
          <t>Toulouse</t>
        </is>
      </c>
      <c r="I1377" s="65" t="inlineStr">
        <is>
          <t>Nadia Cherif</t>
        </is>
      </c>
      <c r="J1377" s="65" t="inlineStr">
        <is>
          <t>Accord obtenu</t>
        </is>
      </c>
      <c r="K1377" s="70" t="n">
        <v>1.2</v>
      </c>
    </row>
    <row r="1378">
      <c r="A1378" s="65" t="inlineStr">
        <is>
          <t>REL-01377</t>
        </is>
      </c>
      <c r="B1378" s="65" t="inlineStr">
        <is>
          <t>DEV-01099</t>
        </is>
      </c>
      <c r="C1378" s="66" t="n">
        <v>45456</v>
      </c>
      <c r="D1378" s="65" t="inlineStr">
        <is>
          <t>2024-06</t>
        </is>
      </c>
      <c r="E1378" s="65" t="inlineStr">
        <is>
          <t>2023-2024</t>
        </is>
      </c>
      <c r="F1378" s="67" t="n">
        <v>1</v>
      </c>
      <c r="G1378" s="65" t="inlineStr">
        <is>
          <t>Email</t>
        </is>
      </c>
      <c r="H1378" s="65" t="inlineStr">
        <is>
          <t>Bordeaux</t>
        </is>
      </c>
      <c r="I1378" s="65" t="inlineStr">
        <is>
          <t>Karim Belkacem</t>
        </is>
      </c>
      <c r="J1378" s="65" t="inlineStr">
        <is>
          <t>Accord obtenu</t>
        </is>
      </c>
      <c r="K1378" s="70" t="n">
        <v>1.1</v>
      </c>
    </row>
    <row r="1379">
      <c r="A1379" s="65" t="inlineStr">
        <is>
          <t>REL-01378</t>
        </is>
      </c>
      <c r="B1379" s="65" t="inlineStr">
        <is>
          <t>DEV-01100</t>
        </is>
      </c>
      <c r="C1379" s="66" t="n">
        <v>45452</v>
      </c>
      <c r="D1379" s="65" t="inlineStr">
        <is>
          <t>2024-06</t>
        </is>
      </c>
      <c r="E1379" s="65" t="inlineStr">
        <is>
          <t>2023-2024</t>
        </is>
      </c>
      <c r="F1379" s="67" t="n">
        <v>1</v>
      </c>
      <c r="G1379" s="65" t="inlineStr">
        <is>
          <t>Téléphone</t>
        </is>
      </c>
      <c r="H1379" s="65" t="inlineStr">
        <is>
          <t>Toulouse</t>
        </is>
      </c>
      <c r="I1379" s="65" t="inlineStr">
        <is>
          <t>Nadia Cherif</t>
        </is>
      </c>
      <c r="J1379" s="65" t="inlineStr">
        <is>
          <t>Injoignable</t>
        </is>
      </c>
      <c r="K1379" s="70" t="n">
        <v>7.9</v>
      </c>
    </row>
    <row r="1380">
      <c r="A1380" s="65" t="inlineStr">
        <is>
          <t>REL-01379</t>
        </is>
      </c>
      <c r="B1380" s="65" t="inlineStr">
        <is>
          <t>DEV-01102</t>
        </is>
      </c>
      <c r="C1380" s="66" t="n">
        <v>45449</v>
      </c>
      <c r="D1380" s="65" t="inlineStr">
        <is>
          <t>2024-06</t>
        </is>
      </c>
      <c r="E1380" s="65" t="inlineStr">
        <is>
          <t>2023-2024</t>
        </is>
      </c>
      <c r="F1380" s="67" t="n">
        <v>1</v>
      </c>
      <c r="G1380" s="65" t="inlineStr">
        <is>
          <t>Email</t>
        </is>
      </c>
      <c r="H1380" s="65" t="inlineStr">
        <is>
          <t>Bordeaux</t>
        </is>
      </c>
      <c r="I1380" s="65" t="inlineStr">
        <is>
          <t>Karim Belkacem</t>
        </is>
      </c>
      <c r="J1380" s="65" t="inlineStr">
        <is>
          <t>Sans réponse</t>
        </is>
      </c>
      <c r="K1380" s="70" t="n">
        <v>2.6</v>
      </c>
    </row>
    <row r="1381">
      <c r="A1381" s="65" t="inlineStr">
        <is>
          <t>REL-01380</t>
        </is>
      </c>
      <c r="B1381" s="65" t="inlineStr">
        <is>
          <t>DEV-01103</t>
        </is>
      </c>
      <c r="C1381" s="66" t="n">
        <v>45454</v>
      </c>
      <c r="D1381" s="65" t="inlineStr">
        <is>
          <t>2024-06</t>
        </is>
      </c>
      <c r="E1381" s="65" t="inlineStr">
        <is>
          <t>2023-2024</t>
        </is>
      </c>
      <c r="F1381" s="67" t="n">
        <v>1</v>
      </c>
      <c r="G1381" s="65" t="inlineStr">
        <is>
          <t>Email</t>
        </is>
      </c>
      <c r="H1381" s="65" t="inlineStr">
        <is>
          <t>Bordeaux</t>
        </is>
      </c>
      <c r="I1381" s="65" t="inlineStr">
        <is>
          <t>Sophie Marchand</t>
        </is>
      </c>
      <c r="J1381" s="65" t="inlineStr">
        <is>
          <t>Sans réponse</t>
        </is>
      </c>
      <c r="K1381" s="70" t="n">
        <v>1.7</v>
      </c>
    </row>
    <row r="1382">
      <c r="A1382" s="65" t="inlineStr">
        <is>
          <t>REL-01381</t>
        </is>
      </c>
      <c r="B1382" s="65" t="inlineStr">
        <is>
          <t>DEV-01104</t>
        </is>
      </c>
      <c r="C1382" s="66" t="n">
        <v>45456</v>
      </c>
      <c r="D1382" s="65" t="inlineStr">
        <is>
          <t>2024-06</t>
        </is>
      </c>
      <c r="E1382" s="65" t="inlineStr">
        <is>
          <t>2023-2024</t>
        </is>
      </c>
      <c r="F1382" s="67" t="n">
        <v>1</v>
      </c>
      <c r="G1382" s="65" t="inlineStr">
        <is>
          <t>Email</t>
        </is>
      </c>
      <c r="H1382" s="65" t="inlineStr">
        <is>
          <t>Bordeaux</t>
        </is>
      </c>
      <c r="I1382" s="65" t="inlineStr">
        <is>
          <t>Sophie Marchand</t>
        </is>
      </c>
      <c r="J1382" s="65" t="inlineStr">
        <is>
          <t>Refus signifié</t>
        </is>
      </c>
      <c r="K1382" s="70" t="n">
        <v>3.2</v>
      </c>
    </row>
    <row r="1383">
      <c r="A1383" s="65" t="inlineStr">
        <is>
          <t>REL-01382</t>
        </is>
      </c>
      <c r="B1383" s="65" t="inlineStr">
        <is>
          <t>DEV-01106</t>
        </is>
      </c>
      <c r="C1383" s="66" t="n">
        <v>45461</v>
      </c>
      <c r="D1383" s="65" t="inlineStr">
        <is>
          <t>2024-06</t>
        </is>
      </c>
      <c r="E1383" s="65" t="inlineStr">
        <is>
          <t>2023-2024</t>
        </is>
      </c>
      <c r="F1383" s="67" t="n">
        <v>1</v>
      </c>
      <c r="G1383" s="65" t="inlineStr">
        <is>
          <t>SMS</t>
        </is>
      </c>
      <c r="H1383" s="65" t="inlineStr">
        <is>
          <t>Toulouse</t>
        </is>
      </c>
      <c r="I1383" s="65" t="inlineStr">
        <is>
          <t>Nadia Cherif</t>
        </is>
      </c>
      <c r="J1383" s="65" t="inlineStr">
        <is>
          <t>Sans réponse</t>
        </is>
      </c>
      <c r="K1383" s="70" t="n">
        <v>1.2</v>
      </c>
    </row>
    <row r="1384">
      <c r="A1384" s="65" t="inlineStr">
        <is>
          <t>REL-01383</t>
        </is>
      </c>
      <c r="B1384" s="65" t="inlineStr">
        <is>
          <t>DEV-01109</t>
        </is>
      </c>
      <c r="C1384" s="66" t="n">
        <v>45460</v>
      </c>
      <c r="D1384" s="65" t="inlineStr">
        <is>
          <t>2024-06</t>
        </is>
      </c>
      <c r="E1384" s="65" t="inlineStr">
        <is>
          <t>2023-2024</t>
        </is>
      </c>
      <c r="F1384" s="67" t="n">
        <v>1</v>
      </c>
      <c r="G1384" s="65" t="inlineStr">
        <is>
          <t>Email</t>
        </is>
      </c>
      <c r="H1384" s="65" t="inlineStr">
        <is>
          <t>Bordeaux</t>
        </is>
      </c>
      <c r="I1384" s="65" t="inlineStr">
        <is>
          <t>Sophie Marchand</t>
        </is>
      </c>
      <c r="J1384" s="65" t="inlineStr">
        <is>
          <t>Rappel demandé</t>
        </is>
      </c>
      <c r="K1384" s="70" t="n">
        <v>4.9</v>
      </c>
    </row>
    <row r="1385">
      <c r="A1385" s="65" t="inlineStr">
        <is>
          <t>REL-01384</t>
        </is>
      </c>
      <c r="B1385" s="65" t="inlineStr">
        <is>
          <t>DEV-01109</t>
        </is>
      </c>
      <c r="C1385" s="66" t="n">
        <v>45471</v>
      </c>
      <c r="D1385" s="65" t="inlineStr">
        <is>
          <t>2024-06</t>
        </is>
      </c>
      <c r="E1385" s="65" t="inlineStr">
        <is>
          <t>2023-2024</t>
        </is>
      </c>
      <c r="F1385" s="67" t="n">
        <v>2</v>
      </c>
      <c r="G1385" s="65" t="inlineStr">
        <is>
          <t>SMS</t>
        </is>
      </c>
      <c r="H1385" s="65" t="inlineStr">
        <is>
          <t>Bordeaux</t>
        </is>
      </c>
      <c r="I1385" s="65" t="inlineStr">
        <is>
          <t>Sophie Marchand</t>
        </is>
      </c>
      <c r="J1385" s="65" t="inlineStr">
        <is>
          <t>Sans réponse</t>
        </is>
      </c>
      <c r="K1385" s="70" t="n">
        <v>3.4</v>
      </c>
    </row>
    <row r="1386">
      <c r="A1386" s="65" t="inlineStr">
        <is>
          <t>REL-01385</t>
        </is>
      </c>
      <c r="B1386" s="65" t="inlineStr">
        <is>
          <t>DEV-01110</t>
        </is>
      </c>
      <c r="C1386" s="66" t="n">
        <v>45463</v>
      </c>
      <c r="D1386" s="65" t="inlineStr">
        <is>
          <t>2024-06</t>
        </is>
      </c>
      <c r="E1386" s="65" t="inlineStr">
        <is>
          <t>2023-2024</t>
        </is>
      </c>
      <c r="F1386" s="67" t="n">
        <v>1</v>
      </c>
      <c r="G1386" s="65" t="inlineStr">
        <is>
          <t>Téléphone</t>
        </is>
      </c>
      <c r="H1386" s="65" t="inlineStr">
        <is>
          <t>Bordeaux</t>
        </is>
      </c>
      <c r="I1386" s="65" t="inlineStr">
        <is>
          <t>Sophie Marchand</t>
        </is>
      </c>
      <c r="J1386" s="65" t="inlineStr">
        <is>
          <t>Sans réponse</t>
        </is>
      </c>
      <c r="K1386" s="70" t="n">
        <v>3.1</v>
      </c>
    </row>
    <row r="1387">
      <c r="A1387" s="65" t="inlineStr">
        <is>
          <t>REL-01386</t>
        </is>
      </c>
      <c r="B1387" s="65" t="inlineStr">
        <is>
          <t>DEV-01110</t>
        </is>
      </c>
      <c r="C1387" s="66" t="n">
        <v>45474</v>
      </c>
      <c r="D1387" s="65" t="inlineStr">
        <is>
          <t>2024-07</t>
        </is>
      </c>
      <c r="E1387" s="65" t="inlineStr">
        <is>
          <t>2024-2025</t>
        </is>
      </c>
      <c r="F1387" s="67" t="n">
        <v>2</v>
      </c>
      <c r="G1387" s="65" t="inlineStr">
        <is>
          <t>SMS</t>
        </is>
      </c>
      <c r="H1387" s="65" t="inlineStr">
        <is>
          <t>Bordeaux</t>
        </is>
      </c>
      <c r="I1387" s="65" t="inlineStr">
        <is>
          <t>Sophie Marchand</t>
        </is>
      </c>
      <c r="J1387" s="65" t="inlineStr">
        <is>
          <t>Injoignable</t>
        </is>
      </c>
      <c r="K1387" s="70" t="n">
        <v>1.2</v>
      </c>
    </row>
    <row r="1388">
      <c r="A1388" s="65" t="inlineStr">
        <is>
          <t>REL-01387</t>
        </is>
      </c>
      <c r="B1388" s="65" t="inlineStr">
        <is>
          <t>DEV-01112</t>
        </is>
      </c>
      <c r="C1388" s="66" t="n">
        <v>45462</v>
      </c>
      <c r="D1388" s="65" t="inlineStr">
        <is>
          <t>2024-06</t>
        </is>
      </c>
      <c r="E1388" s="65" t="inlineStr">
        <is>
          <t>2023-2024</t>
        </is>
      </c>
      <c r="F1388" s="67" t="n">
        <v>1</v>
      </c>
      <c r="G1388" s="65" t="inlineStr">
        <is>
          <t>Téléphone</t>
        </is>
      </c>
      <c r="H1388" s="65" t="inlineStr">
        <is>
          <t>Toulouse</t>
        </is>
      </c>
      <c r="I1388" s="65" t="inlineStr">
        <is>
          <t>Nadia Cherif</t>
        </is>
      </c>
      <c r="J1388" s="65" t="inlineStr">
        <is>
          <t>Rappel demandé</t>
        </is>
      </c>
      <c r="K1388" s="70" t="n">
        <v>8.300000000000001</v>
      </c>
    </row>
    <row r="1389">
      <c r="A1389" s="65" t="inlineStr">
        <is>
          <t>REL-01388</t>
        </is>
      </c>
      <c r="B1389" s="65" t="inlineStr">
        <is>
          <t>DEV-01112</t>
        </is>
      </c>
      <c r="C1389" s="66" t="n">
        <v>45475</v>
      </c>
      <c r="D1389" s="65" t="inlineStr">
        <is>
          <t>2024-07</t>
        </is>
      </c>
      <c r="E1389" s="65" t="inlineStr">
        <is>
          <t>2024-2025</t>
        </is>
      </c>
      <c r="F1389" s="67" t="n">
        <v>2</v>
      </c>
      <c r="G1389" s="65" t="inlineStr">
        <is>
          <t>Email</t>
        </is>
      </c>
      <c r="H1389" s="65" t="inlineStr">
        <is>
          <t>Toulouse</t>
        </is>
      </c>
      <c r="I1389" s="65" t="inlineStr">
        <is>
          <t>Nadia Cherif</t>
        </is>
      </c>
      <c r="J1389" s="65" t="inlineStr">
        <is>
          <t>Sans réponse</t>
        </is>
      </c>
      <c r="K1389" s="70" t="n">
        <v>4.3</v>
      </c>
    </row>
    <row r="1390">
      <c r="A1390" s="65" t="inlineStr">
        <is>
          <t>REL-01389</t>
        </is>
      </c>
      <c r="B1390" s="65" t="inlineStr">
        <is>
          <t>DEV-01114</t>
        </is>
      </c>
      <c r="C1390" s="66" t="n">
        <v>45461</v>
      </c>
      <c r="D1390" s="65" t="inlineStr">
        <is>
          <t>2024-06</t>
        </is>
      </c>
      <c r="E1390" s="65" t="inlineStr">
        <is>
          <t>2023-2024</t>
        </is>
      </c>
      <c r="F1390" s="67" t="n">
        <v>1</v>
      </c>
      <c r="G1390" s="65" t="inlineStr">
        <is>
          <t>Email</t>
        </is>
      </c>
      <c r="H1390" s="65" t="inlineStr">
        <is>
          <t>Toulouse</t>
        </is>
      </c>
      <c r="I1390" s="65" t="inlineStr">
        <is>
          <t>Nadia Cherif</t>
        </is>
      </c>
      <c r="J1390" s="65" t="inlineStr">
        <is>
          <t>Sans réponse</t>
        </is>
      </c>
      <c r="K1390" s="70" t="n">
        <v>1.8</v>
      </c>
    </row>
    <row r="1391">
      <c r="A1391" s="65" t="inlineStr">
        <is>
          <t>REL-01390</t>
        </is>
      </c>
      <c r="B1391" s="65" t="inlineStr">
        <is>
          <t>DEV-01117</t>
        </is>
      </c>
      <c r="C1391" s="66" t="n">
        <v>45466</v>
      </c>
      <c r="D1391" s="65" t="inlineStr">
        <is>
          <t>2024-06</t>
        </is>
      </c>
      <c r="E1391" s="65" t="inlineStr">
        <is>
          <t>2023-2024</t>
        </is>
      </c>
      <c r="F1391" s="67" t="n">
        <v>1</v>
      </c>
      <c r="G1391" s="65" t="inlineStr">
        <is>
          <t>Email</t>
        </is>
      </c>
      <c r="H1391" s="65" t="inlineStr">
        <is>
          <t>Toulouse</t>
        </is>
      </c>
      <c r="I1391" s="65" t="inlineStr">
        <is>
          <t>Julien Fabre</t>
        </is>
      </c>
      <c r="J1391" s="65" t="inlineStr">
        <is>
          <t>Injoignable</t>
        </is>
      </c>
      <c r="K1391" s="70" t="n">
        <v>4.8</v>
      </c>
    </row>
    <row r="1392">
      <c r="A1392" s="65" t="inlineStr">
        <is>
          <t>REL-01391</t>
        </is>
      </c>
      <c r="B1392" s="65" t="inlineStr">
        <is>
          <t>DEV-01117</t>
        </is>
      </c>
      <c r="C1392" s="66" t="n">
        <v>45478</v>
      </c>
      <c r="D1392" s="65" t="inlineStr">
        <is>
          <t>2024-07</t>
        </is>
      </c>
      <c r="E1392" s="65" t="inlineStr">
        <is>
          <t>2024-2025</t>
        </is>
      </c>
      <c r="F1392" s="67" t="n">
        <v>2</v>
      </c>
      <c r="G1392" s="65" t="inlineStr">
        <is>
          <t>Téléphone</t>
        </is>
      </c>
      <c r="H1392" s="65" t="inlineStr">
        <is>
          <t>Toulouse</t>
        </is>
      </c>
      <c r="I1392" s="65" t="inlineStr">
        <is>
          <t>Julien Fabre</t>
        </is>
      </c>
      <c r="J1392" s="65" t="inlineStr">
        <is>
          <t>Sans réponse</t>
        </is>
      </c>
      <c r="K1392" s="70" t="n">
        <v>12.1</v>
      </c>
    </row>
    <row r="1393">
      <c r="A1393" s="65" t="inlineStr">
        <is>
          <t>REL-01392</t>
        </is>
      </c>
      <c r="B1393" s="65" t="inlineStr">
        <is>
          <t>DEV-01117</t>
        </is>
      </c>
      <c r="C1393" s="66" t="n">
        <v>45483</v>
      </c>
      <c r="D1393" s="65" t="inlineStr">
        <is>
          <t>2024-07</t>
        </is>
      </c>
      <c r="E1393" s="65" t="inlineStr">
        <is>
          <t>2024-2025</t>
        </is>
      </c>
      <c r="F1393" s="67" t="n">
        <v>3</v>
      </c>
      <c r="G1393" s="65" t="inlineStr">
        <is>
          <t>Téléphone</t>
        </is>
      </c>
      <c r="H1393" s="65" t="inlineStr">
        <is>
          <t>Toulouse</t>
        </is>
      </c>
      <c r="I1393" s="65" t="inlineStr">
        <is>
          <t>Julien Fabre</t>
        </is>
      </c>
      <c r="J1393" s="65" t="inlineStr">
        <is>
          <t>Rappel demandé</t>
        </is>
      </c>
      <c r="K1393" s="70" t="n">
        <v>8.9</v>
      </c>
    </row>
    <row r="1394">
      <c r="A1394" s="65" t="inlineStr">
        <is>
          <t>REL-01393</t>
        </is>
      </c>
      <c r="B1394" s="65" t="inlineStr">
        <is>
          <t>DEV-01118</t>
        </is>
      </c>
      <c r="C1394" s="66" t="n">
        <v>45456</v>
      </c>
      <c r="D1394" s="65" t="inlineStr">
        <is>
          <t>2024-06</t>
        </is>
      </c>
      <c r="E1394" s="65" t="inlineStr">
        <is>
          <t>2023-2024</t>
        </is>
      </c>
      <c r="F1394" s="67" t="n">
        <v>1</v>
      </c>
      <c r="G1394" s="65" t="inlineStr">
        <is>
          <t>Email</t>
        </is>
      </c>
      <c r="H1394" s="65" t="inlineStr">
        <is>
          <t>Bordeaux</t>
        </is>
      </c>
      <c r="I1394" s="65" t="inlineStr">
        <is>
          <t>Karim Belkacem</t>
        </is>
      </c>
      <c r="J1394" s="65" t="inlineStr">
        <is>
          <t>Refus signifié</t>
        </is>
      </c>
      <c r="K1394" s="70" t="n">
        <v>1.9</v>
      </c>
    </row>
    <row r="1395">
      <c r="A1395" s="65" t="inlineStr">
        <is>
          <t>REL-01394</t>
        </is>
      </c>
      <c r="B1395" s="65" t="inlineStr">
        <is>
          <t>DEV-01119</t>
        </is>
      </c>
      <c r="C1395" s="66" t="n">
        <v>45463</v>
      </c>
      <c r="D1395" s="65" t="inlineStr">
        <is>
          <t>2024-06</t>
        </is>
      </c>
      <c r="E1395" s="65" t="inlineStr">
        <is>
          <t>2023-2024</t>
        </is>
      </c>
      <c r="F1395" s="67" t="n">
        <v>1</v>
      </c>
      <c r="G1395" s="65" t="inlineStr">
        <is>
          <t>Email</t>
        </is>
      </c>
      <c r="H1395" s="65" t="inlineStr">
        <is>
          <t>Bordeaux</t>
        </is>
      </c>
      <c r="I1395" s="65" t="inlineStr">
        <is>
          <t>Karim Belkacem</t>
        </is>
      </c>
      <c r="J1395" s="65" t="inlineStr">
        <is>
          <t>Injoignable</t>
        </is>
      </c>
      <c r="K1395" s="70" t="n">
        <v>3.1</v>
      </c>
    </row>
    <row r="1396">
      <c r="A1396" s="65" t="inlineStr">
        <is>
          <t>REL-01395</t>
        </is>
      </c>
      <c r="B1396" s="65" t="inlineStr">
        <is>
          <t>DEV-01119</t>
        </is>
      </c>
      <c r="C1396" s="66" t="n">
        <v>45472</v>
      </c>
      <c r="D1396" s="65" t="inlineStr">
        <is>
          <t>2024-06</t>
        </is>
      </c>
      <c r="E1396" s="65" t="inlineStr">
        <is>
          <t>2023-2024</t>
        </is>
      </c>
      <c r="F1396" s="67" t="n">
        <v>2</v>
      </c>
      <c r="G1396" s="65" t="inlineStr">
        <is>
          <t>Téléphone</t>
        </is>
      </c>
      <c r="H1396" s="65" t="inlineStr">
        <is>
          <t>Bordeaux</t>
        </is>
      </c>
      <c r="I1396" s="65" t="inlineStr">
        <is>
          <t>Karim Belkacem</t>
        </is>
      </c>
      <c r="J1396" s="65" t="inlineStr">
        <is>
          <t>Refus signifié</t>
        </is>
      </c>
      <c r="K1396" s="70" t="n">
        <v>12</v>
      </c>
    </row>
    <row r="1397">
      <c r="A1397" s="65" t="inlineStr">
        <is>
          <t>REL-01396</t>
        </is>
      </c>
      <c r="B1397" s="65" t="inlineStr">
        <is>
          <t>DEV-01120</t>
        </is>
      </c>
      <c r="C1397" s="66" t="n">
        <v>45464</v>
      </c>
      <c r="D1397" s="65" t="inlineStr">
        <is>
          <t>2024-06</t>
        </is>
      </c>
      <c r="E1397" s="65" t="inlineStr">
        <is>
          <t>2023-2024</t>
        </is>
      </c>
      <c r="F1397" s="67" t="n">
        <v>1</v>
      </c>
      <c r="G1397" s="65" t="inlineStr">
        <is>
          <t>SMS</t>
        </is>
      </c>
      <c r="H1397" s="65" t="inlineStr">
        <is>
          <t>Bordeaux</t>
        </is>
      </c>
      <c r="I1397" s="65" t="inlineStr">
        <is>
          <t>Sophie Marchand</t>
        </is>
      </c>
      <c r="J1397" s="65" t="inlineStr">
        <is>
          <t>Injoignable</t>
        </is>
      </c>
      <c r="K1397" s="70" t="n">
        <v>4.6</v>
      </c>
    </row>
    <row r="1398">
      <c r="A1398" s="65" t="inlineStr">
        <is>
          <t>REL-01397</t>
        </is>
      </c>
      <c r="B1398" s="65" t="inlineStr">
        <is>
          <t>DEV-01121</t>
        </is>
      </c>
      <c r="C1398" s="66" t="n">
        <v>45458</v>
      </c>
      <c r="D1398" s="65" t="inlineStr">
        <is>
          <t>2024-06</t>
        </is>
      </c>
      <c r="E1398" s="65" t="inlineStr">
        <is>
          <t>2023-2024</t>
        </is>
      </c>
      <c r="F1398" s="67" t="n">
        <v>1</v>
      </c>
      <c r="G1398" s="65" t="inlineStr">
        <is>
          <t>Email</t>
        </is>
      </c>
      <c r="H1398" s="65" t="inlineStr">
        <is>
          <t>Bordeaux</t>
        </is>
      </c>
      <c r="I1398" s="65" t="inlineStr">
        <is>
          <t>Karim Belkacem</t>
        </is>
      </c>
      <c r="J1398" s="65" t="inlineStr">
        <is>
          <t>Injoignable</t>
        </is>
      </c>
      <c r="K1398" s="70" t="n">
        <v>2.6</v>
      </c>
    </row>
    <row r="1399">
      <c r="A1399" s="65" t="inlineStr">
        <is>
          <t>REL-01398</t>
        </is>
      </c>
      <c r="B1399" s="65" t="inlineStr">
        <is>
          <t>DEV-01121</t>
        </is>
      </c>
      <c r="C1399" s="66" t="n">
        <v>45467</v>
      </c>
      <c r="D1399" s="65" t="inlineStr">
        <is>
          <t>2024-06</t>
        </is>
      </c>
      <c r="E1399" s="65" t="inlineStr">
        <is>
          <t>2023-2024</t>
        </is>
      </c>
      <c r="F1399" s="67" t="n">
        <v>2</v>
      </c>
      <c r="G1399" s="65" t="inlineStr">
        <is>
          <t>Téléphone</t>
        </is>
      </c>
      <c r="H1399" s="65" t="inlineStr">
        <is>
          <t>Bordeaux</t>
        </is>
      </c>
      <c r="I1399" s="65" t="inlineStr">
        <is>
          <t>Karim Belkacem</t>
        </is>
      </c>
      <c r="J1399" s="65" t="inlineStr">
        <is>
          <t>Négociation en cours</t>
        </is>
      </c>
      <c r="K1399" s="70" t="n">
        <v>3.7</v>
      </c>
    </row>
    <row r="1400">
      <c r="A1400" s="65" t="inlineStr">
        <is>
          <t>REL-01399</t>
        </is>
      </c>
      <c r="B1400" s="65" t="inlineStr">
        <is>
          <t>DEV-01121</t>
        </is>
      </c>
      <c r="C1400" s="66" t="n">
        <v>45475</v>
      </c>
      <c r="D1400" s="65" t="inlineStr">
        <is>
          <t>2024-07</t>
        </is>
      </c>
      <c r="E1400" s="65" t="inlineStr">
        <is>
          <t>2024-2025</t>
        </is>
      </c>
      <c r="F1400" s="67" t="n">
        <v>3</v>
      </c>
      <c r="G1400" s="65" t="inlineStr">
        <is>
          <t>Téléphone</t>
        </is>
      </c>
      <c r="H1400" s="65" t="inlineStr">
        <is>
          <t>Bordeaux</t>
        </is>
      </c>
      <c r="I1400" s="65" t="inlineStr">
        <is>
          <t>Karim Belkacem</t>
        </is>
      </c>
      <c r="J1400" s="65" t="inlineStr">
        <is>
          <t>Refus signifié</t>
        </is>
      </c>
      <c r="K1400" s="70" t="n">
        <v>6.4</v>
      </c>
    </row>
    <row r="1401">
      <c r="A1401" s="65" t="inlineStr">
        <is>
          <t>REL-01400</t>
        </is>
      </c>
      <c r="B1401" s="65" t="inlineStr">
        <is>
          <t>DEV-01122</t>
        </is>
      </c>
      <c r="C1401" s="66" t="n">
        <v>45463</v>
      </c>
      <c r="D1401" s="65" t="inlineStr">
        <is>
          <t>2024-06</t>
        </is>
      </c>
      <c r="E1401" s="65" t="inlineStr">
        <is>
          <t>2023-2024</t>
        </is>
      </c>
      <c r="F1401" s="67" t="n">
        <v>1</v>
      </c>
      <c r="G1401" s="65" t="inlineStr">
        <is>
          <t>Téléphone</t>
        </is>
      </c>
      <c r="H1401" s="65" t="inlineStr">
        <is>
          <t>Bordeaux</t>
        </is>
      </c>
      <c r="I1401" s="65" t="inlineStr">
        <is>
          <t>Sophie Marchand</t>
        </is>
      </c>
      <c r="J1401" s="65" t="inlineStr">
        <is>
          <t>Rappel demandé</t>
        </is>
      </c>
      <c r="K1401" s="70" t="n">
        <v>12.2</v>
      </c>
    </row>
    <row r="1402">
      <c r="A1402" s="65" t="inlineStr">
        <is>
          <t>REL-01401</t>
        </is>
      </c>
      <c r="B1402" s="65" t="inlineStr">
        <is>
          <t>DEV-01122</t>
        </is>
      </c>
      <c r="C1402" s="66" t="n">
        <v>45470</v>
      </c>
      <c r="D1402" s="65" t="inlineStr">
        <is>
          <t>2024-06</t>
        </is>
      </c>
      <c r="E1402" s="65" t="inlineStr">
        <is>
          <t>2023-2024</t>
        </is>
      </c>
      <c r="F1402" s="67" t="n">
        <v>2</v>
      </c>
      <c r="G1402" s="65" t="inlineStr">
        <is>
          <t>Téléphone</t>
        </is>
      </c>
      <c r="H1402" s="65" t="inlineStr">
        <is>
          <t>Bordeaux</t>
        </is>
      </c>
      <c r="I1402" s="65" t="inlineStr">
        <is>
          <t>Sophie Marchand</t>
        </is>
      </c>
      <c r="J1402" s="65" t="inlineStr">
        <is>
          <t>Injoignable</t>
        </is>
      </c>
      <c r="K1402" s="70" t="n">
        <v>5.2</v>
      </c>
    </row>
    <row r="1403">
      <c r="A1403" s="65" t="inlineStr">
        <is>
          <t>REL-01402</t>
        </is>
      </c>
      <c r="B1403" s="65" t="inlineStr">
        <is>
          <t>DEV-01123</t>
        </is>
      </c>
      <c r="C1403" s="66" t="n">
        <v>45461</v>
      </c>
      <c r="D1403" s="65" t="inlineStr">
        <is>
          <t>2024-06</t>
        </is>
      </c>
      <c r="E1403" s="65" t="inlineStr">
        <is>
          <t>2023-2024</t>
        </is>
      </c>
      <c r="F1403" s="67" t="n">
        <v>1</v>
      </c>
      <c r="G1403" s="65" t="inlineStr">
        <is>
          <t>SMS</t>
        </is>
      </c>
      <c r="H1403" s="65" t="inlineStr">
        <is>
          <t>Bordeaux</t>
        </is>
      </c>
      <c r="I1403" s="65" t="inlineStr">
        <is>
          <t>Karim Belkacem</t>
        </is>
      </c>
      <c r="J1403" s="65" t="inlineStr">
        <is>
          <t>Négociation en cours</t>
        </is>
      </c>
      <c r="K1403" s="70" t="n">
        <v>4.7</v>
      </c>
    </row>
    <row r="1404">
      <c r="A1404" s="65" t="inlineStr">
        <is>
          <t>REL-01403</t>
        </is>
      </c>
      <c r="B1404" s="65" t="inlineStr">
        <is>
          <t>DEV-01124</t>
        </is>
      </c>
      <c r="C1404" s="66" t="n">
        <v>45460</v>
      </c>
      <c r="D1404" s="65" t="inlineStr">
        <is>
          <t>2024-06</t>
        </is>
      </c>
      <c r="E1404" s="65" t="inlineStr">
        <is>
          <t>2023-2024</t>
        </is>
      </c>
      <c r="F1404" s="67" t="n">
        <v>1</v>
      </c>
      <c r="G1404" s="65" t="inlineStr">
        <is>
          <t>Email</t>
        </is>
      </c>
      <c r="H1404" s="65" t="inlineStr">
        <is>
          <t>Bordeaux</t>
        </is>
      </c>
      <c r="I1404" s="65" t="inlineStr">
        <is>
          <t>Sophie Marchand</t>
        </is>
      </c>
      <c r="J1404" s="65" t="inlineStr">
        <is>
          <t>Rappel demandé</t>
        </is>
      </c>
      <c r="K1404" s="70" t="n">
        <v>4.2</v>
      </c>
    </row>
    <row r="1405">
      <c r="A1405" s="65" t="inlineStr">
        <is>
          <t>REL-01404</t>
        </is>
      </c>
      <c r="B1405" s="65" t="inlineStr">
        <is>
          <t>DEV-01128</t>
        </is>
      </c>
      <c r="C1405" s="66" t="n">
        <v>45471</v>
      </c>
      <c r="D1405" s="65" t="inlineStr">
        <is>
          <t>2024-06</t>
        </is>
      </c>
      <c r="E1405" s="65" t="inlineStr">
        <is>
          <t>2023-2024</t>
        </is>
      </c>
      <c r="F1405" s="67" t="n">
        <v>1</v>
      </c>
      <c r="G1405" s="65" t="inlineStr">
        <is>
          <t>Téléphone</t>
        </is>
      </c>
      <c r="H1405" s="65" t="inlineStr">
        <is>
          <t>Bordeaux</t>
        </is>
      </c>
      <c r="I1405" s="65" t="inlineStr">
        <is>
          <t>Sophie Marchand</t>
        </is>
      </c>
      <c r="J1405" s="65" t="inlineStr">
        <is>
          <t>Sans réponse</t>
        </is>
      </c>
      <c r="K1405" s="70" t="n">
        <v>8</v>
      </c>
    </row>
    <row r="1406">
      <c r="A1406" s="65" t="inlineStr">
        <is>
          <t>REL-01405</t>
        </is>
      </c>
      <c r="B1406" s="65" t="inlineStr">
        <is>
          <t>DEV-01129</t>
        </is>
      </c>
      <c r="C1406" s="66" t="n">
        <v>45463</v>
      </c>
      <c r="D1406" s="65" t="inlineStr">
        <is>
          <t>2024-06</t>
        </is>
      </c>
      <c r="E1406" s="65" t="inlineStr">
        <is>
          <t>2023-2024</t>
        </is>
      </c>
      <c r="F1406" s="67" t="n">
        <v>1</v>
      </c>
      <c r="G1406" s="65" t="inlineStr">
        <is>
          <t>Email</t>
        </is>
      </c>
      <c r="H1406" s="65" t="inlineStr">
        <is>
          <t>Bordeaux</t>
        </is>
      </c>
      <c r="I1406" s="65" t="inlineStr">
        <is>
          <t>Karim Belkacem</t>
        </is>
      </c>
      <c r="J1406" s="65" t="inlineStr">
        <is>
          <t>Rappel demandé</t>
        </is>
      </c>
      <c r="K1406" s="70" t="n">
        <v>2.4</v>
      </c>
    </row>
    <row r="1407">
      <c r="A1407" s="65" t="inlineStr">
        <is>
          <t>REL-01406</t>
        </is>
      </c>
      <c r="B1407" s="65" t="inlineStr">
        <is>
          <t>DEV-01129</t>
        </is>
      </c>
      <c r="C1407" s="66" t="n">
        <v>45471</v>
      </c>
      <c r="D1407" s="65" t="inlineStr">
        <is>
          <t>2024-06</t>
        </is>
      </c>
      <c r="E1407" s="65" t="inlineStr">
        <is>
          <t>2023-2024</t>
        </is>
      </c>
      <c r="F1407" s="67" t="n">
        <v>2</v>
      </c>
      <c r="G1407" s="65" t="inlineStr">
        <is>
          <t>Email</t>
        </is>
      </c>
      <c r="H1407" s="65" t="inlineStr">
        <is>
          <t>Bordeaux</t>
        </is>
      </c>
      <c r="I1407" s="65" t="inlineStr">
        <is>
          <t>Karim Belkacem</t>
        </is>
      </c>
      <c r="J1407" s="65" t="inlineStr">
        <is>
          <t>Sans réponse</t>
        </is>
      </c>
      <c r="K1407" s="70" t="n">
        <v>2</v>
      </c>
    </row>
    <row r="1408">
      <c r="A1408" s="65" t="inlineStr">
        <is>
          <t>REL-01407</t>
        </is>
      </c>
      <c r="B1408" s="65" t="inlineStr">
        <is>
          <t>DEV-01129</t>
        </is>
      </c>
      <c r="C1408" s="66" t="n">
        <v>45480</v>
      </c>
      <c r="D1408" s="65" t="inlineStr">
        <is>
          <t>2024-07</t>
        </is>
      </c>
      <c r="E1408" s="65" t="inlineStr">
        <is>
          <t>2024-2025</t>
        </is>
      </c>
      <c r="F1408" s="67" t="n">
        <v>3</v>
      </c>
      <c r="G1408" s="65" t="inlineStr">
        <is>
          <t>Email</t>
        </is>
      </c>
      <c r="H1408" s="65" t="inlineStr">
        <is>
          <t>Bordeaux</t>
        </is>
      </c>
      <c r="I1408" s="65" t="inlineStr">
        <is>
          <t>Karim Belkacem</t>
        </is>
      </c>
      <c r="J1408" s="65" t="inlineStr">
        <is>
          <t>Accord obtenu</t>
        </is>
      </c>
      <c r="K1408" s="70" t="n">
        <v>2.9</v>
      </c>
    </row>
    <row r="1409">
      <c r="A1409" s="65" t="inlineStr">
        <is>
          <t>REL-01408</t>
        </is>
      </c>
      <c r="B1409" s="65" t="inlineStr">
        <is>
          <t>DEV-01130</t>
        </is>
      </c>
      <c r="C1409" s="66" t="n">
        <v>45466</v>
      </c>
      <c r="D1409" s="65" t="inlineStr">
        <is>
          <t>2024-06</t>
        </is>
      </c>
      <c r="E1409" s="65" t="inlineStr">
        <is>
          <t>2023-2024</t>
        </is>
      </c>
      <c r="F1409" s="67" t="n">
        <v>1</v>
      </c>
      <c r="G1409" s="65" t="inlineStr">
        <is>
          <t>Email</t>
        </is>
      </c>
      <c r="H1409" s="65" t="inlineStr">
        <is>
          <t>Toulouse</t>
        </is>
      </c>
      <c r="I1409" s="65" t="inlineStr">
        <is>
          <t>Nadia Cherif</t>
        </is>
      </c>
      <c r="J1409" s="65" t="inlineStr">
        <is>
          <t>Rappel demandé</t>
        </is>
      </c>
      <c r="K1409" s="70" t="n">
        <v>3</v>
      </c>
    </row>
    <row r="1410">
      <c r="A1410" s="65" t="inlineStr">
        <is>
          <t>REL-01409</t>
        </is>
      </c>
      <c r="B1410" s="65" t="inlineStr">
        <is>
          <t>DEV-01130</t>
        </is>
      </c>
      <c r="C1410" s="66" t="n">
        <v>45473</v>
      </c>
      <c r="D1410" s="65" t="inlineStr">
        <is>
          <t>2024-06</t>
        </is>
      </c>
      <c r="E1410" s="65" t="inlineStr">
        <is>
          <t>2023-2024</t>
        </is>
      </c>
      <c r="F1410" s="67" t="n">
        <v>2</v>
      </c>
      <c r="G1410" s="65" t="inlineStr">
        <is>
          <t>Téléphone</t>
        </is>
      </c>
      <c r="H1410" s="65" t="inlineStr">
        <is>
          <t>Toulouse</t>
        </is>
      </c>
      <c r="I1410" s="65" t="inlineStr">
        <is>
          <t>Nadia Cherif</t>
        </is>
      </c>
      <c r="J1410" s="65" t="inlineStr">
        <is>
          <t>Rappel demandé</t>
        </is>
      </c>
      <c r="K1410" s="70" t="n">
        <v>4.9</v>
      </c>
    </row>
    <row r="1411">
      <c r="A1411" s="65" t="inlineStr">
        <is>
          <t>REL-01410</t>
        </is>
      </c>
      <c r="B1411" s="65" t="inlineStr">
        <is>
          <t>DEV-01130</t>
        </is>
      </c>
      <c r="C1411" s="66" t="n">
        <v>45479</v>
      </c>
      <c r="D1411" s="65" t="inlineStr">
        <is>
          <t>2024-07</t>
        </is>
      </c>
      <c r="E1411" s="65" t="inlineStr">
        <is>
          <t>2024-2025</t>
        </is>
      </c>
      <c r="F1411" s="67" t="n">
        <v>3</v>
      </c>
      <c r="G1411" s="65" t="inlineStr">
        <is>
          <t>Email</t>
        </is>
      </c>
      <c r="H1411" s="65" t="inlineStr">
        <is>
          <t>Toulouse</t>
        </is>
      </c>
      <c r="I1411" s="65" t="inlineStr">
        <is>
          <t>Nadia Cherif</t>
        </is>
      </c>
      <c r="J1411" s="65" t="inlineStr">
        <is>
          <t>Refus signifié</t>
        </is>
      </c>
      <c r="K1411" s="70" t="n">
        <v>1.5</v>
      </c>
    </row>
    <row r="1412">
      <c r="A1412" s="65" t="inlineStr">
        <is>
          <t>REL-01411</t>
        </is>
      </c>
      <c r="B1412" s="65" t="inlineStr">
        <is>
          <t>DEV-01131</t>
        </is>
      </c>
      <c r="C1412" s="66" t="n">
        <v>45472</v>
      </c>
      <c r="D1412" s="65" t="inlineStr">
        <is>
          <t>2024-06</t>
        </is>
      </c>
      <c r="E1412" s="65" t="inlineStr">
        <is>
          <t>2023-2024</t>
        </is>
      </c>
      <c r="F1412" s="67" t="n">
        <v>1</v>
      </c>
      <c r="G1412" s="65" t="inlineStr">
        <is>
          <t>Téléphone</t>
        </is>
      </c>
      <c r="H1412" s="65" t="inlineStr">
        <is>
          <t>Bordeaux</t>
        </is>
      </c>
      <c r="I1412" s="65" t="inlineStr">
        <is>
          <t>Sophie Marchand</t>
        </is>
      </c>
      <c r="J1412" s="65" t="inlineStr">
        <is>
          <t>Accord obtenu</t>
        </is>
      </c>
      <c r="K1412" s="70" t="n">
        <v>10.6</v>
      </c>
    </row>
    <row r="1413">
      <c r="A1413" s="65" t="inlineStr">
        <is>
          <t>REL-01412</t>
        </is>
      </c>
      <c r="B1413" s="65" t="inlineStr">
        <is>
          <t>DEV-01132</t>
        </is>
      </c>
      <c r="C1413" s="66" t="n">
        <v>45464</v>
      </c>
      <c r="D1413" s="65" t="inlineStr">
        <is>
          <t>2024-06</t>
        </is>
      </c>
      <c r="E1413" s="65" t="inlineStr">
        <is>
          <t>2023-2024</t>
        </is>
      </c>
      <c r="F1413" s="67" t="n">
        <v>1</v>
      </c>
      <c r="G1413" s="65" t="inlineStr">
        <is>
          <t>Email</t>
        </is>
      </c>
      <c r="H1413" s="65" t="inlineStr">
        <is>
          <t>Bordeaux</t>
        </is>
      </c>
      <c r="I1413" s="65" t="inlineStr">
        <is>
          <t>Sophie Marchand</t>
        </is>
      </c>
      <c r="J1413" s="65" t="inlineStr">
        <is>
          <t>Sans réponse</t>
        </is>
      </c>
      <c r="K1413" s="70" t="n">
        <v>4.3</v>
      </c>
    </row>
    <row r="1414">
      <c r="A1414" s="65" t="inlineStr">
        <is>
          <t>REL-01413</t>
        </is>
      </c>
      <c r="B1414" s="65" t="inlineStr">
        <is>
          <t>DEV-01133</t>
        </is>
      </c>
      <c r="C1414" s="66" t="n">
        <v>45474</v>
      </c>
      <c r="D1414" s="65" t="inlineStr">
        <is>
          <t>2024-07</t>
        </is>
      </c>
      <c r="E1414" s="65" t="inlineStr">
        <is>
          <t>2024-2025</t>
        </is>
      </c>
      <c r="F1414" s="67" t="n">
        <v>1</v>
      </c>
      <c r="G1414" s="65" t="inlineStr">
        <is>
          <t>Téléphone</t>
        </is>
      </c>
      <c r="H1414" s="65" t="inlineStr">
        <is>
          <t>Toulouse</t>
        </is>
      </c>
      <c r="I1414" s="65" t="inlineStr">
        <is>
          <t>Nadia Cherif</t>
        </is>
      </c>
      <c r="J1414" s="65" t="inlineStr">
        <is>
          <t>Accord obtenu</t>
        </is>
      </c>
      <c r="K1414" s="70" t="n">
        <v>6.1</v>
      </c>
    </row>
    <row r="1415">
      <c r="A1415" s="65" t="inlineStr">
        <is>
          <t>REL-01414</t>
        </is>
      </c>
      <c r="B1415" s="65" t="inlineStr">
        <is>
          <t>DEV-01134</t>
        </is>
      </c>
      <c r="C1415" s="66" t="n">
        <v>45465</v>
      </c>
      <c r="D1415" s="65" t="inlineStr">
        <is>
          <t>2024-06</t>
        </is>
      </c>
      <c r="E1415" s="65" t="inlineStr">
        <is>
          <t>2023-2024</t>
        </is>
      </c>
      <c r="F1415" s="67" t="n">
        <v>1</v>
      </c>
      <c r="G1415" s="65" t="inlineStr">
        <is>
          <t>Téléphone</t>
        </is>
      </c>
      <c r="H1415" s="65" t="inlineStr">
        <is>
          <t>Toulouse</t>
        </is>
      </c>
      <c r="I1415" s="65" t="inlineStr">
        <is>
          <t>Julien Fabre</t>
        </is>
      </c>
      <c r="J1415" s="65" t="inlineStr">
        <is>
          <t>Injoignable</t>
        </is>
      </c>
      <c r="K1415" s="70" t="n">
        <v>11.3</v>
      </c>
    </row>
    <row r="1416">
      <c r="A1416" s="65" t="inlineStr">
        <is>
          <t>REL-01415</t>
        </is>
      </c>
      <c r="B1416" s="65" t="inlineStr">
        <is>
          <t>DEV-01134</t>
        </is>
      </c>
      <c r="C1416" s="66" t="n">
        <v>45472</v>
      </c>
      <c r="D1416" s="65" t="inlineStr">
        <is>
          <t>2024-06</t>
        </is>
      </c>
      <c r="E1416" s="65" t="inlineStr">
        <is>
          <t>2023-2024</t>
        </is>
      </c>
      <c r="F1416" s="67" t="n">
        <v>2</v>
      </c>
      <c r="G1416" s="65" t="inlineStr">
        <is>
          <t>Téléphone</t>
        </is>
      </c>
      <c r="H1416" s="65" t="inlineStr">
        <is>
          <t>Toulouse</t>
        </is>
      </c>
      <c r="I1416" s="65" t="inlineStr">
        <is>
          <t>Julien Fabre</t>
        </is>
      </c>
      <c r="J1416" s="65" t="inlineStr">
        <is>
          <t>Rappel demandé</t>
        </is>
      </c>
      <c r="K1416" s="70" t="n">
        <v>13.1</v>
      </c>
    </row>
    <row r="1417">
      <c r="A1417" s="65" t="inlineStr">
        <is>
          <t>REL-01416</t>
        </is>
      </c>
      <c r="B1417" s="65" t="inlineStr">
        <is>
          <t>DEV-01134</t>
        </is>
      </c>
      <c r="C1417" s="66" t="n">
        <v>45482</v>
      </c>
      <c r="D1417" s="65" t="inlineStr">
        <is>
          <t>2024-07</t>
        </is>
      </c>
      <c r="E1417" s="65" t="inlineStr">
        <is>
          <t>2024-2025</t>
        </is>
      </c>
      <c r="F1417" s="67" t="n">
        <v>3</v>
      </c>
      <c r="G1417" s="65" t="inlineStr">
        <is>
          <t>Email</t>
        </is>
      </c>
      <c r="H1417" s="65" t="inlineStr">
        <is>
          <t>Toulouse</t>
        </is>
      </c>
      <c r="I1417" s="65" t="inlineStr">
        <is>
          <t>Julien Fabre</t>
        </is>
      </c>
      <c r="J1417" s="65" t="inlineStr">
        <is>
          <t>Accord obtenu</t>
        </is>
      </c>
      <c r="K1417" s="70" t="n">
        <v>5</v>
      </c>
    </row>
    <row r="1418">
      <c r="A1418" s="65" t="inlineStr">
        <is>
          <t>REL-01417</t>
        </is>
      </c>
      <c r="B1418" s="65" t="inlineStr">
        <is>
          <t>DEV-01135</t>
        </is>
      </c>
      <c r="C1418" s="66" t="n">
        <v>45464</v>
      </c>
      <c r="D1418" s="65" t="inlineStr">
        <is>
          <t>2024-06</t>
        </is>
      </c>
      <c r="E1418" s="65" t="inlineStr">
        <is>
          <t>2023-2024</t>
        </is>
      </c>
      <c r="F1418" s="67" t="n">
        <v>1</v>
      </c>
      <c r="G1418" s="65" t="inlineStr">
        <is>
          <t>Téléphone</t>
        </is>
      </c>
      <c r="H1418" s="65" t="inlineStr">
        <is>
          <t>Toulouse</t>
        </is>
      </c>
      <c r="I1418" s="65" t="inlineStr">
        <is>
          <t>Nadia Cherif</t>
        </is>
      </c>
      <c r="J1418" s="65" t="inlineStr">
        <is>
          <t>Sans réponse</t>
        </is>
      </c>
      <c r="K1418" s="70" t="n">
        <v>3.3</v>
      </c>
    </row>
    <row r="1419">
      <c r="A1419" s="65" t="inlineStr">
        <is>
          <t>REL-01418</t>
        </is>
      </c>
      <c r="B1419" s="65" t="inlineStr">
        <is>
          <t>DEV-01136</t>
        </is>
      </c>
      <c r="C1419" s="66" t="n">
        <v>45469</v>
      </c>
      <c r="D1419" s="65" t="inlineStr">
        <is>
          <t>2024-06</t>
        </is>
      </c>
      <c r="E1419" s="65" t="inlineStr">
        <is>
          <t>2023-2024</t>
        </is>
      </c>
      <c r="F1419" s="67" t="n">
        <v>1</v>
      </c>
      <c r="G1419" s="65" t="inlineStr">
        <is>
          <t>Email</t>
        </is>
      </c>
      <c r="H1419" s="65" t="inlineStr">
        <is>
          <t>Toulouse</t>
        </is>
      </c>
      <c r="I1419" s="65" t="inlineStr">
        <is>
          <t>Nadia Cherif</t>
        </is>
      </c>
      <c r="J1419" s="65" t="inlineStr">
        <is>
          <t>Accord obtenu</t>
        </is>
      </c>
      <c r="K1419" s="70" t="n">
        <v>2.3</v>
      </c>
    </row>
    <row r="1420">
      <c r="A1420" s="65" t="inlineStr">
        <is>
          <t>REL-01419</t>
        </is>
      </c>
      <c r="B1420" s="65" t="inlineStr">
        <is>
          <t>DEV-01137</t>
        </is>
      </c>
      <c r="C1420" s="66" t="n">
        <v>45465</v>
      </c>
      <c r="D1420" s="65" t="inlineStr">
        <is>
          <t>2024-06</t>
        </is>
      </c>
      <c r="E1420" s="65" t="inlineStr">
        <is>
          <t>2023-2024</t>
        </is>
      </c>
      <c r="F1420" s="67" t="n">
        <v>1</v>
      </c>
      <c r="G1420" s="65" t="inlineStr">
        <is>
          <t>Email</t>
        </is>
      </c>
      <c r="H1420" s="65" t="inlineStr">
        <is>
          <t>Bordeaux</t>
        </is>
      </c>
      <c r="I1420" s="65" t="inlineStr">
        <is>
          <t>Karim Belkacem</t>
        </is>
      </c>
      <c r="J1420" s="65" t="inlineStr">
        <is>
          <t>Injoignable</t>
        </is>
      </c>
      <c r="K1420" s="70" t="n">
        <v>2.3</v>
      </c>
    </row>
    <row r="1421">
      <c r="A1421" s="65" t="inlineStr">
        <is>
          <t>REL-01420</t>
        </is>
      </c>
      <c r="B1421" s="65" t="inlineStr">
        <is>
          <t>DEV-01137</t>
        </is>
      </c>
      <c r="C1421" s="66" t="n">
        <v>45474</v>
      </c>
      <c r="D1421" s="65" t="inlineStr">
        <is>
          <t>2024-07</t>
        </is>
      </c>
      <c r="E1421" s="65" t="inlineStr">
        <is>
          <t>2024-2025</t>
        </is>
      </c>
      <c r="F1421" s="67" t="n">
        <v>2</v>
      </c>
      <c r="G1421" s="65" t="inlineStr">
        <is>
          <t>Téléphone</t>
        </is>
      </c>
      <c r="H1421" s="65" t="inlineStr">
        <is>
          <t>Bordeaux</t>
        </is>
      </c>
      <c r="I1421" s="65" t="inlineStr">
        <is>
          <t>Karim Belkacem</t>
        </is>
      </c>
      <c r="J1421" s="65" t="inlineStr">
        <is>
          <t>Négociation en cours</t>
        </is>
      </c>
      <c r="K1421" s="70" t="n">
        <v>12.4</v>
      </c>
    </row>
    <row r="1422">
      <c r="A1422" s="65" t="inlineStr">
        <is>
          <t>REL-01421</t>
        </is>
      </c>
      <c r="B1422" s="65" t="inlineStr">
        <is>
          <t>DEV-01137</t>
        </is>
      </c>
      <c r="C1422" s="66" t="n">
        <v>45485</v>
      </c>
      <c r="D1422" s="65" t="inlineStr">
        <is>
          <t>2024-07</t>
        </is>
      </c>
      <c r="E1422" s="65" t="inlineStr">
        <is>
          <t>2024-2025</t>
        </is>
      </c>
      <c r="F1422" s="67" t="n">
        <v>3</v>
      </c>
      <c r="G1422" s="65" t="inlineStr">
        <is>
          <t>Téléphone</t>
        </is>
      </c>
      <c r="H1422" s="65" t="inlineStr">
        <is>
          <t>Bordeaux</t>
        </is>
      </c>
      <c r="I1422" s="65" t="inlineStr">
        <is>
          <t>Karim Belkacem</t>
        </is>
      </c>
      <c r="J1422" s="65" t="inlineStr">
        <is>
          <t>Sans réponse</t>
        </is>
      </c>
      <c r="K1422" s="70" t="n">
        <v>12.5</v>
      </c>
    </row>
    <row r="1423">
      <c r="A1423" s="65" t="inlineStr">
        <is>
          <t>REL-01422</t>
        </is>
      </c>
      <c r="B1423" s="65" t="inlineStr">
        <is>
          <t>DEV-01137</t>
        </is>
      </c>
      <c r="C1423" s="66" t="n">
        <v>45494</v>
      </c>
      <c r="D1423" s="65" t="inlineStr">
        <is>
          <t>2024-07</t>
        </is>
      </c>
      <c r="E1423" s="65" t="inlineStr">
        <is>
          <t>2024-2025</t>
        </is>
      </c>
      <c r="F1423" s="67" t="n">
        <v>4</v>
      </c>
      <c r="G1423" s="65" t="inlineStr">
        <is>
          <t>Email</t>
        </is>
      </c>
      <c r="H1423" s="65" t="inlineStr">
        <is>
          <t>Bordeaux</t>
        </is>
      </c>
      <c r="I1423" s="65" t="inlineStr">
        <is>
          <t>Karim Belkacem</t>
        </is>
      </c>
      <c r="J1423" s="65" t="inlineStr">
        <is>
          <t>Sans réponse</t>
        </is>
      </c>
      <c r="K1423" s="70" t="n">
        <v>3.3</v>
      </c>
    </row>
    <row r="1424">
      <c r="A1424" s="65" t="inlineStr">
        <is>
          <t>REL-01423</t>
        </is>
      </c>
      <c r="B1424" s="65" t="inlineStr">
        <is>
          <t>DEV-01138</t>
        </is>
      </c>
      <c r="C1424" s="66" t="n">
        <v>45469</v>
      </c>
      <c r="D1424" s="65" t="inlineStr">
        <is>
          <t>2024-06</t>
        </is>
      </c>
      <c r="E1424" s="65" t="inlineStr">
        <is>
          <t>2023-2024</t>
        </is>
      </c>
      <c r="F1424" s="67" t="n">
        <v>1</v>
      </c>
      <c r="G1424" s="65" t="inlineStr">
        <is>
          <t>Email</t>
        </is>
      </c>
      <c r="H1424" s="65" t="inlineStr">
        <is>
          <t>Toulouse</t>
        </is>
      </c>
      <c r="I1424" s="65" t="inlineStr">
        <is>
          <t>Julien Fabre</t>
        </is>
      </c>
      <c r="J1424" s="65" t="inlineStr">
        <is>
          <t>Injoignable</t>
        </is>
      </c>
      <c r="K1424" s="70" t="n">
        <v>1.4</v>
      </c>
    </row>
    <row r="1425">
      <c r="A1425" s="65" t="inlineStr">
        <is>
          <t>REL-01424</t>
        </is>
      </c>
      <c r="B1425" s="65" t="inlineStr">
        <is>
          <t>DEV-01139</t>
        </is>
      </c>
      <c r="C1425" s="66" t="n">
        <v>45472</v>
      </c>
      <c r="D1425" s="65" t="inlineStr">
        <is>
          <t>2024-06</t>
        </is>
      </c>
      <c r="E1425" s="65" t="inlineStr">
        <is>
          <t>2023-2024</t>
        </is>
      </c>
      <c r="F1425" s="67" t="n">
        <v>1</v>
      </c>
      <c r="G1425" s="65" t="inlineStr">
        <is>
          <t>Email</t>
        </is>
      </c>
      <c r="H1425" s="65" t="inlineStr">
        <is>
          <t>Bordeaux</t>
        </is>
      </c>
      <c r="I1425" s="65" t="inlineStr">
        <is>
          <t>Karim Belkacem</t>
        </is>
      </c>
      <c r="J1425" s="65" t="inlineStr">
        <is>
          <t>Rappel demandé</t>
        </is>
      </c>
      <c r="K1425" s="70" t="n">
        <v>3</v>
      </c>
    </row>
    <row r="1426">
      <c r="A1426" s="65" t="inlineStr">
        <is>
          <t>REL-01425</t>
        </is>
      </c>
      <c r="B1426" s="65" t="inlineStr">
        <is>
          <t>DEV-01139</t>
        </is>
      </c>
      <c r="C1426" s="66" t="n">
        <v>45477</v>
      </c>
      <c r="D1426" s="65" t="inlineStr">
        <is>
          <t>2024-07</t>
        </is>
      </c>
      <c r="E1426" s="65" t="inlineStr">
        <is>
          <t>2024-2025</t>
        </is>
      </c>
      <c r="F1426" s="67" t="n">
        <v>2</v>
      </c>
      <c r="G1426" s="65" t="inlineStr">
        <is>
          <t>SMS</t>
        </is>
      </c>
      <c r="H1426" s="65" t="inlineStr">
        <is>
          <t>Bordeaux</t>
        </is>
      </c>
      <c r="I1426" s="65" t="inlineStr">
        <is>
          <t>Karim Belkacem</t>
        </is>
      </c>
      <c r="J1426" s="65" t="inlineStr">
        <is>
          <t>Accord obtenu</t>
        </is>
      </c>
      <c r="K1426" s="70" t="n">
        <v>3.6</v>
      </c>
    </row>
    <row r="1427">
      <c r="A1427" s="65" t="inlineStr">
        <is>
          <t>REL-01426</t>
        </is>
      </c>
      <c r="B1427" s="65" t="inlineStr">
        <is>
          <t>DEV-01140</t>
        </is>
      </c>
      <c r="C1427" s="66" t="n">
        <v>45474</v>
      </c>
      <c r="D1427" s="65" t="inlineStr">
        <is>
          <t>2024-07</t>
        </is>
      </c>
      <c r="E1427" s="65" t="inlineStr">
        <is>
          <t>2024-2025</t>
        </is>
      </c>
      <c r="F1427" s="67" t="n">
        <v>1</v>
      </c>
      <c r="G1427" s="65" t="inlineStr">
        <is>
          <t>Email</t>
        </is>
      </c>
      <c r="H1427" s="65" t="inlineStr">
        <is>
          <t>Bordeaux</t>
        </is>
      </c>
      <c r="I1427" s="65" t="inlineStr">
        <is>
          <t>Sophie Marchand</t>
        </is>
      </c>
      <c r="J1427" s="65" t="inlineStr">
        <is>
          <t>Sans réponse</t>
        </is>
      </c>
      <c r="K1427" s="70" t="n">
        <v>2.4</v>
      </c>
    </row>
    <row r="1428">
      <c r="A1428" s="65" t="inlineStr">
        <is>
          <t>REL-01427</t>
        </is>
      </c>
      <c r="B1428" s="65" t="inlineStr">
        <is>
          <t>DEV-01141</t>
        </is>
      </c>
      <c r="C1428" s="66" t="n">
        <v>45474</v>
      </c>
      <c r="D1428" s="65" t="inlineStr">
        <is>
          <t>2024-07</t>
        </is>
      </c>
      <c r="E1428" s="65" t="inlineStr">
        <is>
          <t>2024-2025</t>
        </is>
      </c>
      <c r="F1428" s="67" t="n">
        <v>1</v>
      </c>
      <c r="G1428" s="65" t="inlineStr">
        <is>
          <t>Email</t>
        </is>
      </c>
      <c r="H1428" s="65" t="inlineStr">
        <is>
          <t>Bordeaux</t>
        </is>
      </c>
      <c r="I1428" s="65" t="inlineStr">
        <is>
          <t>Sophie Marchand</t>
        </is>
      </c>
      <c r="J1428" s="65" t="inlineStr">
        <is>
          <t>Accord obtenu</t>
        </is>
      </c>
      <c r="K1428" s="70" t="n">
        <v>4.1</v>
      </c>
    </row>
    <row r="1429">
      <c r="A1429" s="65" t="inlineStr">
        <is>
          <t>REL-01428</t>
        </is>
      </c>
      <c r="B1429" s="65" t="inlineStr">
        <is>
          <t>DEV-01142</t>
        </is>
      </c>
      <c r="C1429" s="66" t="n">
        <v>45477</v>
      </c>
      <c r="D1429" s="65" t="inlineStr">
        <is>
          <t>2024-07</t>
        </is>
      </c>
      <c r="E1429" s="65" t="inlineStr">
        <is>
          <t>2024-2025</t>
        </is>
      </c>
      <c r="F1429" s="67" t="n">
        <v>1</v>
      </c>
      <c r="G1429" s="65" t="inlineStr">
        <is>
          <t>Email</t>
        </is>
      </c>
      <c r="H1429" s="65" t="inlineStr">
        <is>
          <t>Toulouse</t>
        </is>
      </c>
      <c r="I1429" s="65" t="inlineStr">
        <is>
          <t>Julien Fabre</t>
        </is>
      </c>
      <c r="J1429" s="65" t="inlineStr">
        <is>
          <t>Sans réponse</t>
        </is>
      </c>
      <c r="K1429" s="70" t="n">
        <v>4.8</v>
      </c>
    </row>
    <row r="1430">
      <c r="A1430" s="65" t="inlineStr">
        <is>
          <t>REL-01429</t>
        </is>
      </c>
      <c r="B1430" s="65" t="inlineStr">
        <is>
          <t>DEV-01142</t>
        </is>
      </c>
      <c r="C1430" s="66" t="n">
        <v>45482</v>
      </c>
      <c r="D1430" s="65" t="inlineStr">
        <is>
          <t>2024-07</t>
        </is>
      </c>
      <c r="E1430" s="65" t="inlineStr">
        <is>
          <t>2024-2025</t>
        </is>
      </c>
      <c r="F1430" s="67" t="n">
        <v>2</v>
      </c>
      <c r="G1430" s="65" t="inlineStr">
        <is>
          <t>Téléphone</t>
        </is>
      </c>
      <c r="H1430" s="65" t="inlineStr">
        <is>
          <t>Toulouse</t>
        </is>
      </c>
      <c r="I1430" s="65" t="inlineStr">
        <is>
          <t>Julien Fabre</t>
        </is>
      </c>
      <c r="J1430" s="65" t="inlineStr">
        <is>
          <t>Injoignable</t>
        </is>
      </c>
      <c r="K1430" s="70" t="n">
        <v>6.8</v>
      </c>
    </row>
    <row r="1431">
      <c r="A1431" s="65" t="inlineStr">
        <is>
          <t>REL-01430</t>
        </is>
      </c>
      <c r="B1431" s="65" t="inlineStr">
        <is>
          <t>DEV-01143</t>
        </is>
      </c>
      <c r="C1431" s="66" t="n">
        <v>45470</v>
      </c>
      <c r="D1431" s="65" t="inlineStr">
        <is>
          <t>2024-06</t>
        </is>
      </c>
      <c r="E1431" s="65" t="inlineStr">
        <is>
          <t>2023-2024</t>
        </is>
      </c>
      <c r="F1431" s="67" t="n">
        <v>1</v>
      </c>
      <c r="G1431" s="65" t="inlineStr">
        <is>
          <t>Email</t>
        </is>
      </c>
      <c r="H1431" s="65" t="inlineStr">
        <is>
          <t>Toulouse</t>
        </is>
      </c>
      <c r="I1431" s="65" t="inlineStr">
        <is>
          <t>Nadia Cherif</t>
        </is>
      </c>
      <c r="J1431" s="65" t="inlineStr">
        <is>
          <t>Rappel demandé</t>
        </is>
      </c>
      <c r="K1431" s="70" t="n">
        <v>4.3</v>
      </c>
    </row>
    <row r="1432">
      <c r="A1432" s="65" t="inlineStr">
        <is>
          <t>REL-01431</t>
        </is>
      </c>
      <c r="B1432" s="65" t="inlineStr">
        <is>
          <t>DEV-01143</t>
        </is>
      </c>
      <c r="C1432" s="66" t="n">
        <v>45483</v>
      </c>
      <c r="D1432" s="65" t="inlineStr">
        <is>
          <t>2024-07</t>
        </is>
      </c>
      <c r="E1432" s="65" t="inlineStr">
        <is>
          <t>2024-2025</t>
        </is>
      </c>
      <c r="F1432" s="67" t="n">
        <v>2</v>
      </c>
      <c r="G1432" s="65" t="inlineStr">
        <is>
          <t>Email</t>
        </is>
      </c>
      <c r="H1432" s="65" t="inlineStr">
        <is>
          <t>Toulouse</t>
        </is>
      </c>
      <c r="I1432" s="65" t="inlineStr">
        <is>
          <t>Nadia Cherif</t>
        </is>
      </c>
      <c r="J1432" s="65" t="inlineStr">
        <is>
          <t>Sans réponse</t>
        </is>
      </c>
      <c r="K1432" s="70" t="n">
        <v>4.1</v>
      </c>
    </row>
    <row r="1433">
      <c r="A1433" s="65" t="inlineStr">
        <is>
          <t>REL-01432</t>
        </is>
      </c>
      <c r="B1433" s="65" t="inlineStr">
        <is>
          <t>DEV-01143</t>
        </is>
      </c>
      <c r="C1433" s="66" t="n">
        <v>45497</v>
      </c>
      <c r="D1433" s="65" t="inlineStr">
        <is>
          <t>2024-07</t>
        </is>
      </c>
      <c r="E1433" s="65" t="inlineStr">
        <is>
          <t>2024-2025</t>
        </is>
      </c>
      <c r="F1433" s="67" t="n">
        <v>3</v>
      </c>
      <c r="G1433" s="65" t="inlineStr">
        <is>
          <t>Email</t>
        </is>
      </c>
      <c r="H1433" s="65" t="inlineStr">
        <is>
          <t>Toulouse</t>
        </is>
      </c>
      <c r="I1433" s="65" t="inlineStr">
        <is>
          <t>Nadia Cherif</t>
        </is>
      </c>
      <c r="J1433" s="65" t="inlineStr">
        <is>
          <t>Accord obtenu</t>
        </is>
      </c>
      <c r="K1433" s="70" t="n">
        <v>3.7</v>
      </c>
    </row>
    <row r="1434">
      <c r="A1434" s="65" t="inlineStr">
        <is>
          <t>REL-01433</t>
        </is>
      </c>
      <c r="B1434" s="65" t="inlineStr">
        <is>
          <t>DEV-01145</t>
        </is>
      </c>
      <c r="C1434" s="66" t="n">
        <v>45478</v>
      </c>
      <c r="D1434" s="65" t="inlineStr">
        <is>
          <t>2024-07</t>
        </is>
      </c>
      <c r="E1434" s="65" t="inlineStr">
        <is>
          <t>2024-2025</t>
        </is>
      </c>
      <c r="F1434" s="67" t="n">
        <v>1</v>
      </c>
      <c r="G1434" s="65" t="inlineStr">
        <is>
          <t>Téléphone</t>
        </is>
      </c>
      <c r="H1434" s="65" t="inlineStr">
        <is>
          <t>Bordeaux</t>
        </is>
      </c>
      <c r="I1434" s="65" t="inlineStr">
        <is>
          <t>Karim Belkacem</t>
        </is>
      </c>
      <c r="J1434" s="65" t="inlineStr">
        <is>
          <t>Négociation en cours</t>
        </is>
      </c>
      <c r="K1434" s="70" t="n">
        <v>10.9</v>
      </c>
    </row>
    <row r="1435">
      <c r="A1435" s="65" t="inlineStr">
        <is>
          <t>REL-01434</t>
        </is>
      </c>
      <c r="B1435" s="65" t="inlineStr">
        <is>
          <t>DEV-01145</t>
        </is>
      </c>
      <c r="C1435" s="66" t="n">
        <v>45485</v>
      </c>
      <c r="D1435" s="65" t="inlineStr">
        <is>
          <t>2024-07</t>
        </is>
      </c>
      <c r="E1435" s="65" t="inlineStr">
        <is>
          <t>2024-2025</t>
        </is>
      </c>
      <c r="F1435" s="67" t="n">
        <v>2</v>
      </c>
      <c r="G1435" s="65" t="inlineStr">
        <is>
          <t>Téléphone</t>
        </is>
      </c>
      <c r="H1435" s="65" t="inlineStr">
        <is>
          <t>Bordeaux</t>
        </is>
      </c>
      <c r="I1435" s="65" t="inlineStr">
        <is>
          <t>Karim Belkacem</t>
        </is>
      </c>
      <c r="J1435" s="65" t="inlineStr">
        <is>
          <t>Sans réponse</t>
        </is>
      </c>
      <c r="K1435" s="70" t="n">
        <v>7.6</v>
      </c>
    </row>
    <row r="1436">
      <c r="A1436" s="65" t="inlineStr">
        <is>
          <t>REL-01435</t>
        </is>
      </c>
      <c r="B1436" s="65" t="inlineStr">
        <is>
          <t>DEV-01147</t>
        </is>
      </c>
      <c r="C1436" s="66" t="n">
        <v>45471</v>
      </c>
      <c r="D1436" s="65" t="inlineStr">
        <is>
          <t>2024-06</t>
        </is>
      </c>
      <c r="E1436" s="65" t="inlineStr">
        <is>
          <t>2023-2024</t>
        </is>
      </c>
      <c r="F1436" s="67" t="n">
        <v>1</v>
      </c>
      <c r="G1436" s="65" t="inlineStr">
        <is>
          <t>Téléphone</t>
        </is>
      </c>
      <c r="H1436" s="65" t="inlineStr">
        <is>
          <t>Bordeaux</t>
        </is>
      </c>
      <c r="I1436" s="65" t="inlineStr">
        <is>
          <t>Karim Belkacem</t>
        </is>
      </c>
      <c r="J1436" s="65" t="inlineStr">
        <is>
          <t>Injoignable</t>
        </is>
      </c>
      <c r="K1436" s="70" t="n">
        <v>12.7</v>
      </c>
    </row>
    <row r="1437">
      <c r="A1437" s="65" t="inlineStr">
        <is>
          <t>REL-01436</t>
        </is>
      </c>
      <c r="B1437" s="65" t="inlineStr">
        <is>
          <t>DEV-01147</t>
        </is>
      </c>
      <c r="C1437" s="66" t="n">
        <v>45479</v>
      </c>
      <c r="D1437" s="65" t="inlineStr">
        <is>
          <t>2024-07</t>
        </is>
      </c>
      <c r="E1437" s="65" t="inlineStr">
        <is>
          <t>2024-2025</t>
        </is>
      </c>
      <c r="F1437" s="67" t="n">
        <v>2</v>
      </c>
      <c r="G1437" s="65" t="inlineStr">
        <is>
          <t>Email</t>
        </is>
      </c>
      <c r="H1437" s="65" t="inlineStr">
        <is>
          <t>Bordeaux</t>
        </is>
      </c>
      <c r="I1437" s="65" t="inlineStr">
        <is>
          <t>Karim Belkacem</t>
        </is>
      </c>
      <c r="J1437" s="65" t="inlineStr">
        <is>
          <t>Sans réponse</t>
        </is>
      </c>
      <c r="K1437" s="70" t="n">
        <v>1.3</v>
      </c>
    </row>
    <row r="1438">
      <c r="A1438" s="65" t="inlineStr">
        <is>
          <t>REL-01437</t>
        </is>
      </c>
      <c r="B1438" s="65" t="inlineStr">
        <is>
          <t>DEV-01147</t>
        </is>
      </c>
      <c r="C1438" s="66" t="n">
        <v>45487</v>
      </c>
      <c r="D1438" s="65" t="inlineStr">
        <is>
          <t>2024-07</t>
        </is>
      </c>
      <c r="E1438" s="65" t="inlineStr">
        <is>
          <t>2024-2025</t>
        </is>
      </c>
      <c r="F1438" s="67" t="n">
        <v>3</v>
      </c>
      <c r="G1438" s="65" t="inlineStr">
        <is>
          <t>Email</t>
        </is>
      </c>
      <c r="H1438" s="65" t="inlineStr">
        <is>
          <t>Bordeaux</t>
        </is>
      </c>
      <c r="I1438" s="65" t="inlineStr">
        <is>
          <t>Karim Belkacem</t>
        </is>
      </c>
      <c r="J1438" s="65" t="inlineStr">
        <is>
          <t>Accord obtenu</t>
        </is>
      </c>
      <c r="K1438" s="70" t="n">
        <v>2.8</v>
      </c>
    </row>
    <row r="1439">
      <c r="A1439" s="65" t="inlineStr">
        <is>
          <t>REL-01438</t>
        </is>
      </c>
      <c r="B1439" s="65" t="inlineStr">
        <is>
          <t>DEV-01148</t>
        </is>
      </c>
      <c r="C1439" s="66" t="n">
        <v>45474</v>
      </c>
      <c r="D1439" s="65" t="inlineStr">
        <is>
          <t>2024-07</t>
        </is>
      </c>
      <c r="E1439" s="65" t="inlineStr">
        <is>
          <t>2024-2025</t>
        </is>
      </c>
      <c r="F1439" s="67" t="n">
        <v>1</v>
      </c>
      <c r="G1439" s="65" t="inlineStr">
        <is>
          <t>Email</t>
        </is>
      </c>
      <c r="H1439" s="65" t="inlineStr">
        <is>
          <t>Toulouse</t>
        </is>
      </c>
      <c r="I1439" s="65" t="inlineStr">
        <is>
          <t>Julien Fabre</t>
        </is>
      </c>
      <c r="J1439" s="65" t="inlineStr">
        <is>
          <t>Sans réponse</t>
        </is>
      </c>
      <c r="K1439" s="70" t="n">
        <v>3.7</v>
      </c>
    </row>
    <row r="1440">
      <c r="A1440" s="65" t="inlineStr">
        <is>
          <t>REL-01439</t>
        </is>
      </c>
      <c r="B1440" s="65" t="inlineStr">
        <is>
          <t>DEV-01149</t>
        </is>
      </c>
      <c r="C1440" s="66" t="n">
        <v>45484</v>
      </c>
      <c r="D1440" s="65" t="inlineStr">
        <is>
          <t>2024-07</t>
        </is>
      </c>
      <c r="E1440" s="65" t="inlineStr">
        <is>
          <t>2024-2025</t>
        </is>
      </c>
      <c r="F1440" s="67" t="n">
        <v>1</v>
      </c>
      <c r="G1440" s="65" t="inlineStr">
        <is>
          <t>Email</t>
        </is>
      </c>
      <c r="H1440" s="65" t="inlineStr">
        <is>
          <t>Bordeaux</t>
        </is>
      </c>
      <c r="I1440" s="65" t="inlineStr">
        <is>
          <t>Sophie Marchand</t>
        </is>
      </c>
      <c r="J1440" s="65" t="inlineStr">
        <is>
          <t>Injoignable</t>
        </is>
      </c>
      <c r="K1440" s="70" t="n">
        <v>4.4</v>
      </c>
    </row>
    <row r="1441">
      <c r="A1441" s="65" t="inlineStr">
        <is>
          <t>REL-01440</t>
        </is>
      </c>
      <c r="B1441" s="65" t="inlineStr">
        <is>
          <t>DEV-01149</t>
        </is>
      </c>
      <c r="C1441" s="66" t="n">
        <v>45493</v>
      </c>
      <c r="D1441" s="65" t="inlineStr">
        <is>
          <t>2024-07</t>
        </is>
      </c>
      <c r="E1441" s="65" t="inlineStr">
        <is>
          <t>2024-2025</t>
        </is>
      </c>
      <c r="F1441" s="67" t="n">
        <v>2</v>
      </c>
      <c r="G1441" s="65" t="inlineStr">
        <is>
          <t>SMS</t>
        </is>
      </c>
      <c r="H1441" s="65" t="inlineStr">
        <is>
          <t>Bordeaux</t>
        </is>
      </c>
      <c r="I1441" s="65" t="inlineStr">
        <is>
          <t>Sophie Marchand</t>
        </is>
      </c>
      <c r="J1441" s="65" t="inlineStr">
        <is>
          <t>Injoignable</t>
        </is>
      </c>
      <c r="K1441" s="70" t="n">
        <v>4.4</v>
      </c>
    </row>
    <row r="1442">
      <c r="A1442" s="65" t="inlineStr">
        <is>
          <t>REL-01441</t>
        </is>
      </c>
      <c r="B1442" s="65" t="inlineStr">
        <is>
          <t>DEV-01150</t>
        </is>
      </c>
      <c r="C1442" s="66" t="n">
        <v>45478</v>
      </c>
      <c r="D1442" s="65" t="inlineStr">
        <is>
          <t>2024-07</t>
        </is>
      </c>
      <c r="E1442" s="65" t="inlineStr">
        <is>
          <t>2024-2025</t>
        </is>
      </c>
      <c r="F1442" s="67" t="n">
        <v>1</v>
      </c>
      <c r="G1442" s="65" t="inlineStr">
        <is>
          <t>SMS</t>
        </is>
      </c>
      <c r="H1442" s="65" t="inlineStr">
        <is>
          <t>Toulouse</t>
        </is>
      </c>
      <c r="I1442" s="65" t="inlineStr">
        <is>
          <t>Nadia Cherif</t>
        </is>
      </c>
      <c r="J1442" s="65" t="inlineStr">
        <is>
          <t>Accord obtenu</t>
        </is>
      </c>
      <c r="K1442" s="70" t="n">
        <v>2</v>
      </c>
    </row>
    <row r="1443">
      <c r="A1443" s="65" t="inlineStr">
        <is>
          <t>REL-01442</t>
        </is>
      </c>
      <c r="B1443" s="65" t="inlineStr">
        <is>
          <t>DEV-01151</t>
        </is>
      </c>
      <c r="C1443" s="66" t="n">
        <v>45475</v>
      </c>
      <c r="D1443" s="65" t="inlineStr">
        <is>
          <t>2024-07</t>
        </is>
      </c>
      <c r="E1443" s="65" t="inlineStr">
        <is>
          <t>2024-2025</t>
        </is>
      </c>
      <c r="F1443" s="67" t="n">
        <v>1</v>
      </c>
      <c r="G1443" s="65" t="inlineStr">
        <is>
          <t>Email</t>
        </is>
      </c>
      <c r="H1443" s="65" t="inlineStr">
        <is>
          <t>Toulouse</t>
        </is>
      </c>
      <c r="I1443" s="65" t="inlineStr">
        <is>
          <t>Julien Fabre</t>
        </is>
      </c>
      <c r="J1443" s="65" t="inlineStr">
        <is>
          <t>Sans réponse</t>
        </is>
      </c>
      <c r="K1443" s="70" t="n">
        <v>3</v>
      </c>
    </row>
    <row r="1444">
      <c r="A1444" s="65" t="inlineStr">
        <is>
          <t>REL-01443</t>
        </is>
      </c>
      <c r="B1444" s="65" t="inlineStr">
        <is>
          <t>DEV-01151</t>
        </is>
      </c>
      <c r="C1444" s="66" t="n">
        <v>45482</v>
      </c>
      <c r="D1444" s="65" t="inlineStr">
        <is>
          <t>2024-07</t>
        </is>
      </c>
      <c r="E1444" s="65" t="inlineStr">
        <is>
          <t>2024-2025</t>
        </is>
      </c>
      <c r="F1444" s="67" t="n">
        <v>2</v>
      </c>
      <c r="G1444" s="65" t="inlineStr">
        <is>
          <t>SMS</t>
        </is>
      </c>
      <c r="H1444" s="65" t="inlineStr">
        <is>
          <t>Toulouse</t>
        </is>
      </c>
      <c r="I1444" s="65" t="inlineStr">
        <is>
          <t>Julien Fabre</t>
        </is>
      </c>
      <c r="J1444" s="65" t="inlineStr">
        <is>
          <t>Sans réponse</t>
        </is>
      </c>
      <c r="K1444" s="70" t="n">
        <v>4.2</v>
      </c>
    </row>
    <row r="1445">
      <c r="A1445" s="65" t="inlineStr">
        <is>
          <t>REL-01444</t>
        </is>
      </c>
      <c r="B1445" s="65" t="inlineStr">
        <is>
          <t>DEV-01151</t>
        </is>
      </c>
      <c r="C1445" s="66" t="n">
        <v>45494</v>
      </c>
      <c r="D1445" s="65" t="inlineStr">
        <is>
          <t>2024-07</t>
        </is>
      </c>
      <c r="E1445" s="65" t="inlineStr">
        <is>
          <t>2024-2025</t>
        </is>
      </c>
      <c r="F1445" s="67" t="n">
        <v>3</v>
      </c>
      <c r="G1445" s="65" t="inlineStr">
        <is>
          <t>Email</t>
        </is>
      </c>
      <c r="H1445" s="65" t="inlineStr">
        <is>
          <t>Toulouse</t>
        </is>
      </c>
      <c r="I1445" s="65" t="inlineStr">
        <is>
          <t>Julien Fabre</t>
        </is>
      </c>
      <c r="J1445" s="65" t="inlineStr">
        <is>
          <t>Accord obtenu</t>
        </is>
      </c>
      <c r="K1445" s="70" t="n">
        <v>3.4</v>
      </c>
    </row>
    <row r="1446">
      <c r="A1446" s="65" t="inlineStr">
        <is>
          <t>REL-01445</t>
        </is>
      </c>
      <c r="B1446" s="65" t="inlineStr">
        <is>
          <t>DEV-01153</t>
        </is>
      </c>
      <c r="C1446" s="66" t="n">
        <v>45473</v>
      </c>
      <c r="D1446" s="65" t="inlineStr">
        <is>
          <t>2024-06</t>
        </is>
      </c>
      <c r="E1446" s="65" t="inlineStr">
        <is>
          <t>2023-2024</t>
        </is>
      </c>
      <c r="F1446" s="67" t="n">
        <v>1</v>
      </c>
      <c r="G1446" s="65" t="inlineStr">
        <is>
          <t>Téléphone</t>
        </is>
      </c>
      <c r="H1446" s="65" t="inlineStr">
        <is>
          <t>Toulouse</t>
        </is>
      </c>
      <c r="I1446" s="65" t="inlineStr">
        <is>
          <t>Julien Fabre</t>
        </is>
      </c>
      <c r="J1446" s="65" t="inlineStr">
        <is>
          <t>Rappel demandé</t>
        </is>
      </c>
      <c r="K1446" s="70" t="n">
        <v>9.800000000000001</v>
      </c>
    </row>
    <row r="1447">
      <c r="A1447" s="65" t="inlineStr">
        <is>
          <t>REL-01446</t>
        </is>
      </c>
      <c r="B1447" s="65" t="inlineStr">
        <is>
          <t>DEV-01153</t>
        </is>
      </c>
      <c r="C1447" s="66" t="n">
        <v>45485</v>
      </c>
      <c r="D1447" s="65" t="inlineStr">
        <is>
          <t>2024-07</t>
        </is>
      </c>
      <c r="E1447" s="65" t="inlineStr">
        <is>
          <t>2024-2025</t>
        </is>
      </c>
      <c r="F1447" s="67" t="n">
        <v>2</v>
      </c>
      <c r="G1447" s="65" t="inlineStr">
        <is>
          <t>Email</t>
        </is>
      </c>
      <c r="H1447" s="65" t="inlineStr">
        <is>
          <t>Toulouse</t>
        </is>
      </c>
      <c r="I1447" s="65" t="inlineStr">
        <is>
          <t>Julien Fabre</t>
        </is>
      </c>
      <c r="J1447" s="65" t="inlineStr">
        <is>
          <t>Refus signifié</t>
        </is>
      </c>
      <c r="K1447" s="70" t="n">
        <v>3.4</v>
      </c>
    </row>
    <row r="1448">
      <c r="A1448" s="65" t="inlineStr">
        <is>
          <t>REL-01447</t>
        </is>
      </c>
      <c r="B1448" s="65" t="inlineStr">
        <is>
          <t>DEV-01154</t>
        </is>
      </c>
      <c r="C1448" s="66" t="n">
        <v>45480</v>
      </c>
      <c r="D1448" s="65" t="inlineStr">
        <is>
          <t>2024-07</t>
        </is>
      </c>
      <c r="E1448" s="65" t="inlineStr">
        <is>
          <t>2024-2025</t>
        </is>
      </c>
      <c r="F1448" s="67" t="n">
        <v>1</v>
      </c>
      <c r="G1448" s="65" t="inlineStr">
        <is>
          <t>Téléphone</t>
        </is>
      </c>
      <c r="H1448" s="65" t="inlineStr">
        <is>
          <t>Toulouse</t>
        </is>
      </c>
      <c r="I1448" s="65" t="inlineStr">
        <is>
          <t>Nadia Cherif</t>
        </is>
      </c>
      <c r="J1448" s="65" t="inlineStr">
        <is>
          <t>Négociation en cours</t>
        </is>
      </c>
      <c r="K1448" s="70" t="n">
        <v>9.699999999999999</v>
      </c>
    </row>
    <row r="1449">
      <c r="A1449" s="65" t="inlineStr">
        <is>
          <t>REL-01448</t>
        </is>
      </c>
      <c r="B1449" s="65" t="inlineStr">
        <is>
          <t>DEV-01155</t>
        </is>
      </c>
      <c r="C1449" s="66" t="n">
        <v>45478</v>
      </c>
      <c r="D1449" s="65" t="inlineStr">
        <is>
          <t>2024-07</t>
        </is>
      </c>
      <c r="E1449" s="65" t="inlineStr">
        <is>
          <t>2024-2025</t>
        </is>
      </c>
      <c r="F1449" s="67" t="n">
        <v>1</v>
      </c>
      <c r="G1449" s="65" t="inlineStr">
        <is>
          <t>Email</t>
        </is>
      </c>
      <c r="H1449" s="65" t="inlineStr">
        <is>
          <t>Toulouse</t>
        </is>
      </c>
      <c r="I1449" s="65" t="inlineStr">
        <is>
          <t>Nadia Cherif</t>
        </is>
      </c>
      <c r="J1449" s="65" t="inlineStr">
        <is>
          <t>Accord obtenu</t>
        </is>
      </c>
      <c r="K1449" s="70" t="n">
        <v>4</v>
      </c>
    </row>
    <row r="1450">
      <c r="A1450" s="65" t="inlineStr">
        <is>
          <t>REL-01449</t>
        </is>
      </c>
      <c r="B1450" s="65" t="inlineStr">
        <is>
          <t>DEV-01156</t>
        </is>
      </c>
      <c r="C1450" s="66" t="n">
        <v>45479</v>
      </c>
      <c r="D1450" s="65" t="inlineStr">
        <is>
          <t>2024-07</t>
        </is>
      </c>
      <c r="E1450" s="65" t="inlineStr">
        <is>
          <t>2024-2025</t>
        </is>
      </c>
      <c r="F1450" s="67" t="n">
        <v>1</v>
      </c>
      <c r="G1450" s="65" t="inlineStr">
        <is>
          <t>Email</t>
        </is>
      </c>
      <c r="H1450" s="65" t="inlineStr">
        <is>
          <t>Toulouse</t>
        </is>
      </c>
      <c r="I1450" s="65" t="inlineStr">
        <is>
          <t>Nadia Cherif</t>
        </is>
      </c>
      <c r="J1450" s="65" t="inlineStr">
        <is>
          <t>Injoignable</t>
        </is>
      </c>
      <c r="K1450" s="70" t="n">
        <v>4.2</v>
      </c>
    </row>
    <row r="1451">
      <c r="A1451" s="65" t="inlineStr">
        <is>
          <t>REL-01450</t>
        </is>
      </c>
      <c r="B1451" s="65" t="inlineStr">
        <is>
          <t>DEV-01157</t>
        </is>
      </c>
      <c r="C1451" s="66" t="n">
        <v>45491</v>
      </c>
      <c r="D1451" s="65" t="inlineStr">
        <is>
          <t>2024-07</t>
        </is>
      </c>
      <c r="E1451" s="65" t="inlineStr">
        <is>
          <t>2024-2025</t>
        </is>
      </c>
      <c r="F1451" s="67" t="n">
        <v>1</v>
      </c>
      <c r="G1451" s="65" t="inlineStr">
        <is>
          <t>Email</t>
        </is>
      </c>
      <c r="H1451" s="65" t="inlineStr">
        <is>
          <t>Toulouse</t>
        </is>
      </c>
      <c r="I1451" s="65" t="inlineStr">
        <is>
          <t>Julien Fabre</t>
        </is>
      </c>
      <c r="J1451" s="65" t="inlineStr">
        <is>
          <t>Rappel demandé</t>
        </is>
      </c>
      <c r="K1451" s="70" t="n">
        <v>4</v>
      </c>
    </row>
    <row r="1452">
      <c r="A1452" s="65" t="inlineStr">
        <is>
          <t>REL-01451</t>
        </is>
      </c>
      <c r="B1452" s="65" t="inlineStr">
        <is>
          <t>DEV-01157</t>
        </is>
      </c>
      <c r="C1452" s="66" t="n">
        <v>45502</v>
      </c>
      <c r="D1452" s="65" t="inlineStr">
        <is>
          <t>2024-07</t>
        </is>
      </c>
      <c r="E1452" s="65" t="inlineStr">
        <is>
          <t>2024-2025</t>
        </is>
      </c>
      <c r="F1452" s="67" t="n">
        <v>2</v>
      </c>
      <c r="G1452" s="65" t="inlineStr">
        <is>
          <t>Email</t>
        </is>
      </c>
      <c r="H1452" s="65" t="inlineStr">
        <is>
          <t>Toulouse</t>
        </is>
      </c>
      <c r="I1452" s="65" t="inlineStr">
        <is>
          <t>Julien Fabre</t>
        </is>
      </c>
      <c r="J1452" s="65" t="inlineStr">
        <is>
          <t>Rappel demandé</t>
        </is>
      </c>
      <c r="K1452" s="70" t="n">
        <v>3.2</v>
      </c>
    </row>
    <row r="1453">
      <c r="A1453" s="65" t="inlineStr">
        <is>
          <t>REL-01452</t>
        </is>
      </c>
      <c r="B1453" s="65" t="inlineStr">
        <is>
          <t>DEV-01157</t>
        </is>
      </c>
      <c r="C1453" s="66" t="n">
        <v>45510</v>
      </c>
      <c r="D1453" s="65" t="inlineStr">
        <is>
          <t>2024-08</t>
        </is>
      </c>
      <c r="E1453" s="65" t="inlineStr">
        <is>
          <t>2024-2025</t>
        </is>
      </c>
      <c r="F1453" s="67" t="n">
        <v>3</v>
      </c>
      <c r="G1453" s="65" t="inlineStr">
        <is>
          <t>Email</t>
        </is>
      </c>
      <c r="H1453" s="65" t="inlineStr">
        <is>
          <t>Toulouse</t>
        </is>
      </c>
      <c r="I1453" s="65" t="inlineStr">
        <is>
          <t>Julien Fabre</t>
        </is>
      </c>
      <c r="J1453" s="65" t="inlineStr">
        <is>
          <t>Sans réponse</t>
        </is>
      </c>
      <c r="K1453" s="70" t="n">
        <v>2.7</v>
      </c>
    </row>
    <row r="1454">
      <c r="A1454" s="65" t="inlineStr">
        <is>
          <t>REL-01453</t>
        </is>
      </c>
      <c r="B1454" s="65" t="inlineStr">
        <is>
          <t>DEV-01158</t>
        </is>
      </c>
      <c r="C1454" s="66" t="n">
        <v>45479</v>
      </c>
      <c r="D1454" s="65" t="inlineStr">
        <is>
          <t>2024-07</t>
        </is>
      </c>
      <c r="E1454" s="65" t="inlineStr">
        <is>
          <t>2024-2025</t>
        </is>
      </c>
      <c r="F1454" s="67" t="n">
        <v>1</v>
      </c>
      <c r="G1454" s="65" t="inlineStr">
        <is>
          <t>Email</t>
        </is>
      </c>
      <c r="H1454" s="65" t="inlineStr">
        <is>
          <t>Bordeaux</t>
        </is>
      </c>
      <c r="I1454" s="65" t="inlineStr">
        <is>
          <t>Karim Belkacem</t>
        </is>
      </c>
      <c r="J1454" s="65" t="inlineStr">
        <is>
          <t>Sans réponse</t>
        </is>
      </c>
      <c r="K1454" s="70" t="n">
        <v>3.1</v>
      </c>
    </row>
    <row r="1455">
      <c r="A1455" s="65" t="inlineStr">
        <is>
          <t>REL-01454</t>
        </is>
      </c>
      <c r="B1455" s="65" t="inlineStr">
        <is>
          <t>DEV-01158</t>
        </is>
      </c>
      <c r="C1455" s="66" t="n">
        <v>45485</v>
      </c>
      <c r="D1455" s="65" t="inlineStr">
        <is>
          <t>2024-07</t>
        </is>
      </c>
      <c r="E1455" s="65" t="inlineStr">
        <is>
          <t>2024-2025</t>
        </is>
      </c>
      <c r="F1455" s="67" t="n">
        <v>2</v>
      </c>
      <c r="G1455" s="65" t="inlineStr">
        <is>
          <t>Email</t>
        </is>
      </c>
      <c r="H1455" s="65" t="inlineStr">
        <is>
          <t>Bordeaux</t>
        </is>
      </c>
      <c r="I1455" s="65" t="inlineStr">
        <is>
          <t>Karim Belkacem</t>
        </is>
      </c>
      <c r="J1455" s="65" t="inlineStr">
        <is>
          <t>Sans réponse</t>
        </is>
      </c>
      <c r="K1455" s="70" t="n">
        <v>2.2</v>
      </c>
    </row>
    <row r="1456">
      <c r="A1456" s="65" t="inlineStr">
        <is>
          <t>REL-01455</t>
        </is>
      </c>
      <c r="B1456" s="65" t="inlineStr">
        <is>
          <t>DEV-01158</t>
        </is>
      </c>
      <c r="C1456" s="66" t="n">
        <v>45490</v>
      </c>
      <c r="D1456" s="65" t="inlineStr">
        <is>
          <t>2024-07</t>
        </is>
      </c>
      <c r="E1456" s="65" t="inlineStr">
        <is>
          <t>2024-2025</t>
        </is>
      </c>
      <c r="F1456" s="67" t="n">
        <v>3</v>
      </c>
      <c r="G1456" s="65" t="inlineStr">
        <is>
          <t>Téléphone</t>
        </is>
      </c>
      <c r="H1456" s="65" t="inlineStr">
        <is>
          <t>Bordeaux</t>
        </is>
      </c>
      <c r="I1456" s="65" t="inlineStr">
        <is>
          <t>Karim Belkacem</t>
        </is>
      </c>
      <c r="J1456" s="65" t="inlineStr">
        <is>
          <t>Accord obtenu</t>
        </is>
      </c>
      <c r="K1456" s="70" t="n">
        <v>12.4</v>
      </c>
    </row>
    <row r="1457">
      <c r="A1457" s="65" t="inlineStr">
        <is>
          <t>REL-01456</t>
        </is>
      </c>
      <c r="B1457" s="65" t="inlineStr">
        <is>
          <t>DEV-01159</t>
        </is>
      </c>
      <c r="C1457" s="66" t="n">
        <v>45484</v>
      </c>
      <c r="D1457" s="65" t="inlineStr">
        <is>
          <t>2024-07</t>
        </is>
      </c>
      <c r="E1457" s="65" t="inlineStr">
        <is>
          <t>2024-2025</t>
        </is>
      </c>
      <c r="F1457" s="67" t="n">
        <v>1</v>
      </c>
      <c r="G1457" s="65" t="inlineStr">
        <is>
          <t>Email</t>
        </is>
      </c>
      <c r="H1457" s="65" t="inlineStr">
        <is>
          <t>Toulouse</t>
        </is>
      </c>
      <c r="I1457" s="65" t="inlineStr">
        <is>
          <t>Julien Fabre</t>
        </is>
      </c>
      <c r="J1457" s="65" t="inlineStr">
        <is>
          <t>Négociation en cours</t>
        </is>
      </c>
      <c r="K1457" s="70" t="n">
        <v>3.6</v>
      </c>
    </row>
    <row r="1458">
      <c r="A1458" s="65" t="inlineStr">
        <is>
          <t>REL-01457</t>
        </is>
      </c>
      <c r="B1458" s="65" t="inlineStr">
        <is>
          <t>DEV-01163</t>
        </is>
      </c>
      <c r="C1458" s="66" t="n">
        <v>45492</v>
      </c>
      <c r="D1458" s="65" t="inlineStr">
        <is>
          <t>2024-07</t>
        </is>
      </c>
      <c r="E1458" s="65" t="inlineStr">
        <is>
          <t>2024-2025</t>
        </is>
      </c>
      <c r="F1458" s="67" t="n">
        <v>1</v>
      </c>
      <c r="G1458" s="65" t="inlineStr">
        <is>
          <t>Email</t>
        </is>
      </c>
      <c r="H1458" s="65" t="inlineStr">
        <is>
          <t>Bordeaux</t>
        </is>
      </c>
      <c r="I1458" s="65" t="inlineStr">
        <is>
          <t>Sophie Marchand</t>
        </is>
      </c>
      <c r="J1458" s="65" t="inlineStr">
        <is>
          <t>Rappel demandé</t>
        </is>
      </c>
      <c r="K1458" s="70" t="n">
        <v>3</v>
      </c>
    </row>
    <row r="1459">
      <c r="A1459" s="65" t="inlineStr">
        <is>
          <t>REL-01458</t>
        </is>
      </c>
      <c r="B1459" s="65" t="inlineStr">
        <is>
          <t>DEV-01163</t>
        </is>
      </c>
      <c r="C1459" s="66" t="n">
        <v>45497</v>
      </c>
      <c r="D1459" s="65" t="inlineStr">
        <is>
          <t>2024-07</t>
        </is>
      </c>
      <c r="E1459" s="65" t="inlineStr">
        <is>
          <t>2024-2025</t>
        </is>
      </c>
      <c r="F1459" s="67" t="n">
        <v>2</v>
      </c>
      <c r="G1459" s="65" t="inlineStr">
        <is>
          <t>SMS</t>
        </is>
      </c>
      <c r="H1459" s="65" t="inlineStr">
        <is>
          <t>Bordeaux</t>
        </is>
      </c>
      <c r="I1459" s="65" t="inlineStr">
        <is>
          <t>Sophie Marchand</t>
        </is>
      </c>
      <c r="J1459" s="65" t="inlineStr">
        <is>
          <t>Sans réponse</t>
        </is>
      </c>
      <c r="K1459" s="70" t="n">
        <v>1.9</v>
      </c>
    </row>
    <row r="1460">
      <c r="A1460" s="65" t="inlineStr">
        <is>
          <t>REL-01459</t>
        </is>
      </c>
      <c r="B1460" s="65" t="inlineStr">
        <is>
          <t>DEV-01164</t>
        </is>
      </c>
      <c r="C1460" s="66" t="n">
        <v>45479</v>
      </c>
      <c r="D1460" s="65" t="inlineStr">
        <is>
          <t>2024-07</t>
        </is>
      </c>
      <c r="E1460" s="65" t="inlineStr">
        <is>
          <t>2024-2025</t>
        </is>
      </c>
      <c r="F1460" s="67" t="n">
        <v>1</v>
      </c>
      <c r="G1460" s="65" t="inlineStr">
        <is>
          <t>Téléphone</t>
        </is>
      </c>
      <c r="H1460" s="65" t="inlineStr">
        <is>
          <t>Bordeaux</t>
        </is>
      </c>
      <c r="I1460" s="65" t="inlineStr">
        <is>
          <t>Sophie Marchand</t>
        </is>
      </c>
      <c r="J1460" s="65" t="inlineStr">
        <is>
          <t>Sans réponse</t>
        </is>
      </c>
      <c r="K1460" s="70" t="n">
        <v>13.4</v>
      </c>
    </row>
    <row r="1461">
      <c r="A1461" s="65" t="inlineStr">
        <is>
          <t>REL-01460</t>
        </is>
      </c>
      <c r="B1461" s="65" t="inlineStr">
        <is>
          <t>DEV-01164</t>
        </is>
      </c>
      <c r="C1461" s="66" t="n">
        <v>45490</v>
      </c>
      <c r="D1461" s="65" t="inlineStr">
        <is>
          <t>2024-07</t>
        </is>
      </c>
      <c r="E1461" s="65" t="inlineStr">
        <is>
          <t>2024-2025</t>
        </is>
      </c>
      <c r="F1461" s="67" t="n">
        <v>2</v>
      </c>
      <c r="G1461" s="65" t="inlineStr">
        <is>
          <t>Téléphone</t>
        </is>
      </c>
      <c r="H1461" s="65" t="inlineStr">
        <is>
          <t>Bordeaux</t>
        </is>
      </c>
      <c r="I1461" s="65" t="inlineStr">
        <is>
          <t>Sophie Marchand</t>
        </is>
      </c>
      <c r="J1461" s="65" t="inlineStr">
        <is>
          <t>Rappel demandé</t>
        </is>
      </c>
      <c r="K1461" s="70" t="n">
        <v>7.9</v>
      </c>
    </row>
    <row r="1462">
      <c r="A1462" s="65" t="inlineStr">
        <is>
          <t>REL-01461</t>
        </is>
      </c>
      <c r="B1462" s="65" t="inlineStr">
        <is>
          <t>DEV-01165</t>
        </is>
      </c>
      <c r="C1462" s="66" t="n">
        <v>45481</v>
      </c>
      <c r="D1462" s="65" t="inlineStr">
        <is>
          <t>2024-07</t>
        </is>
      </c>
      <c r="E1462" s="65" t="inlineStr">
        <is>
          <t>2024-2025</t>
        </is>
      </c>
      <c r="F1462" s="67" t="n">
        <v>1</v>
      </c>
      <c r="G1462" s="65" t="inlineStr">
        <is>
          <t>Téléphone</t>
        </is>
      </c>
      <c r="H1462" s="65" t="inlineStr">
        <is>
          <t>Toulouse</t>
        </is>
      </c>
      <c r="I1462" s="65" t="inlineStr">
        <is>
          <t>Julien Fabre</t>
        </is>
      </c>
      <c r="J1462" s="65" t="inlineStr">
        <is>
          <t>Rappel demandé</t>
        </is>
      </c>
      <c r="K1462" s="70" t="n">
        <v>7.1</v>
      </c>
    </row>
    <row r="1463">
      <c r="A1463" s="65" t="inlineStr">
        <is>
          <t>REL-01462</t>
        </is>
      </c>
      <c r="B1463" s="65" t="inlineStr">
        <is>
          <t>DEV-01165</t>
        </is>
      </c>
      <c r="C1463" s="66" t="n">
        <v>45492</v>
      </c>
      <c r="D1463" s="65" t="inlineStr">
        <is>
          <t>2024-07</t>
        </is>
      </c>
      <c r="E1463" s="65" t="inlineStr">
        <is>
          <t>2024-2025</t>
        </is>
      </c>
      <c r="F1463" s="67" t="n">
        <v>2</v>
      </c>
      <c r="G1463" s="65" t="inlineStr">
        <is>
          <t>Email</t>
        </is>
      </c>
      <c r="H1463" s="65" t="inlineStr">
        <is>
          <t>Toulouse</t>
        </is>
      </c>
      <c r="I1463" s="65" t="inlineStr">
        <is>
          <t>Julien Fabre</t>
        </is>
      </c>
      <c r="J1463" s="65" t="inlineStr">
        <is>
          <t>Accord obtenu</t>
        </is>
      </c>
      <c r="K1463" s="70" t="n">
        <v>2.4</v>
      </c>
    </row>
    <row r="1464">
      <c r="A1464" s="65" t="inlineStr">
        <is>
          <t>REL-01463</t>
        </is>
      </c>
      <c r="B1464" s="65" t="inlineStr">
        <is>
          <t>DEV-01166</t>
        </is>
      </c>
      <c r="C1464" s="66" t="n">
        <v>45492</v>
      </c>
      <c r="D1464" s="65" t="inlineStr">
        <is>
          <t>2024-07</t>
        </is>
      </c>
      <c r="E1464" s="65" t="inlineStr">
        <is>
          <t>2024-2025</t>
        </is>
      </c>
      <c r="F1464" s="67" t="n">
        <v>1</v>
      </c>
      <c r="G1464" s="65" t="inlineStr">
        <is>
          <t>Email</t>
        </is>
      </c>
      <c r="H1464" s="65" t="inlineStr">
        <is>
          <t>Toulouse</t>
        </is>
      </c>
      <c r="I1464" s="65" t="inlineStr">
        <is>
          <t>Julien Fabre</t>
        </is>
      </c>
      <c r="J1464" s="65" t="inlineStr">
        <is>
          <t>Sans réponse</t>
        </is>
      </c>
      <c r="K1464" s="70" t="n">
        <v>2.4</v>
      </c>
    </row>
    <row r="1465">
      <c r="A1465" s="65" t="inlineStr">
        <is>
          <t>REL-01464</t>
        </is>
      </c>
      <c r="B1465" s="65" t="inlineStr">
        <is>
          <t>DEV-01167</t>
        </is>
      </c>
      <c r="C1465" s="66" t="n">
        <v>45479</v>
      </c>
      <c r="D1465" s="65" t="inlineStr">
        <is>
          <t>2024-07</t>
        </is>
      </c>
      <c r="E1465" s="65" t="inlineStr">
        <is>
          <t>2024-2025</t>
        </is>
      </c>
      <c r="F1465" s="67" t="n">
        <v>1</v>
      </c>
      <c r="G1465" s="65" t="inlineStr">
        <is>
          <t>Téléphone</t>
        </is>
      </c>
      <c r="H1465" s="65" t="inlineStr">
        <is>
          <t>Bordeaux</t>
        </is>
      </c>
      <c r="I1465" s="65" t="inlineStr">
        <is>
          <t>Sophie Marchand</t>
        </is>
      </c>
      <c r="J1465" s="65" t="inlineStr">
        <is>
          <t>Sans réponse</t>
        </is>
      </c>
      <c r="K1465" s="70" t="n">
        <v>13.7</v>
      </c>
    </row>
    <row r="1466">
      <c r="A1466" s="65" t="inlineStr">
        <is>
          <t>REL-01465</t>
        </is>
      </c>
      <c r="B1466" s="65" t="inlineStr">
        <is>
          <t>DEV-01167</t>
        </is>
      </c>
      <c r="C1466" s="66" t="n">
        <v>45491</v>
      </c>
      <c r="D1466" s="65" t="inlineStr">
        <is>
          <t>2024-07</t>
        </is>
      </c>
      <c r="E1466" s="65" t="inlineStr">
        <is>
          <t>2024-2025</t>
        </is>
      </c>
      <c r="F1466" s="67" t="n">
        <v>2</v>
      </c>
      <c r="G1466" s="65" t="inlineStr">
        <is>
          <t>SMS</t>
        </is>
      </c>
      <c r="H1466" s="65" t="inlineStr">
        <is>
          <t>Bordeaux</t>
        </is>
      </c>
      <c r="I1466" s="65" t="inlineStr">
        <is>
          <t>Sophie Marchand</t>
        </is>
      </c>
      <c r="J1466" s="65" t="inlineStr">
        <is>
          <t>Accord obtenu</t>
        </is>
      </c>
      <c r="K1466" s="70" t="n">
        <v>4.9</v>
      </c>
    </row>
    <row r="1467">
      <c r="A1467" s="65" t="inlineStr">
        <is>
          <t>REL-01466</t>
        </is>
      </c>
      <c r="B1467" s="65" t="inlineStr">
        <is>
          <t>DEV-01168</t>
        </is>
      </c>
      <c r="C1467" s="66" t="n">
        <v>45479</v>
      </c>
      <c r="D1467" s="65" t="inlineStr">
        <is>
          <t>2024-07</t>
        </is>
      </c>
      <c r="E1467" s="65" t="inlineStr">
        <is>
          <t>2024-2025</t>
        </is>
      </c>
      <c r="F1467" s="67" t="n">
        <v>1</v>
      </c>
      <c r="G1467" s="65" t="inlineStr">
        <is>
          <t>Email</t>
        </is>
      </c>
      <c r="H1467" s="65" t="inlineStr">
        <is>
          <t>Bordeaux</t>
        </is>
      </c>
      <c r="I1467" s="65" t="inlineStr">
        <is>
          <t>Karim Belkacem</t>
        </is>
      </c>
      <c r="J1467" s="65" t="inlineStr">
        <is>
          <t>Négociation en cours</t>
        </is>
      </c>
      <c r="K1467" s="70" t="n">
        <v>3.4</v>
      </c>
    </row>
    <row r="1468">
      <c r="A1468" s="65" t="inlineStr">
        <is>
          <t>REL-01467</t>
        </is>
      </c>
      <c r="B1468" s="65" t="inlineStr">
        <is>
          <t>DEV-01168</t>
        </is>
      </c>
      <c r="C1468" s="66" t="n">
        <v>45484</v>
      </c>
      <c r="D1468" s="65" t="inlineStr">
        <is>
          <t>2024-07</t>
        </is>
      </c>
      <c r="E1468" s="65" t="inlineStr">
        <is>
          <t>2024-2025</t>
        </is>
      </c>
      <c r="F1468" s="67" t="n">
        <v>2</v>
      </c>
      <c r="G1468" s="65" t="inlineStr">
        <is>
          <t>Email</t>
        </is>
      </c>
      <c r="H1468" s="65" t="inlineStr">
        <is>
          <t>Bordeaux</t>
        </is>
      </c>
      <c r="I1468" s="65" t="inlineStr">
        <is>
          <t>Karim Belkacem</t>
        </is>
      </c>
      <c r="J1468" s="65" t="inlineStr">
        <is>
          <t>Accord obtenu</t>
        </is>
      </c>
      <c r="K1468" s="70" t="n">
        <v>1.6</v>
      </c>
    </row>
    <row r="1469">
      <c r="A1469" s="65" t="inlineStr">
        <is>
          <t>REL-01468</t>
        </is>
      </c>
      <c r="B1469" s="65" t="inlineStr">
        <is>
          <t>DEV-01169</t>
        </is>
      </c>
      <c r="C1469" s="66" t="n">
        <v>45487</v>
      </c>
      <c r="D1469" s="65" t="inlineStr">
        <is>
          <t>2024-07</t>
        </is>
      </c>
      <c r="E1469" s="65" t="inlineStr">
        <is>
          <t>2024-2025</t>
        </is>
      </c>
      <c r="F1469" s="67" t="n">
        <v>1</v>
      </c>
      <c r="G1469" s="65" t="inlineStr">
        <is>
          <t>Email</t>
        </is>
      </c>
      <c r="H1469" s="65" t="inlineStr">
        <is>
          <t>Bordeaux</t>
        </is>
      </c>
      <c r="I1469" s="65" t="inlineStr">
        <is>
          <t>Karim Belkacem</t>
        </is>
      </c>
      <c r="J1469" s="65" t="inlineStr">
        <is>
          <t>Accord obtenu</t>
        </is>
      </c>
      <c r="K1469" s="70" t="n">
        <v>2.7</v>
      </c>
    </row>
    <row r="1470">
      <c r="A1470" s="65" t="inlineStr">
        <is>
          <t>REL-01469</t>
        </is>
      </c>
      <c r="B1470" s="65" t="inlineStr">
        <is>
          <t>DEV-01171</t>
        </is>
      </c>
      <c r="C1470" s="66" t="n">
        <v>45494</v>
      </c>
      <c r="D1470" s="65" t="inlineStr">
        <is>
          <t>2024-07</t>
        </is>
      </c>
      <c r="E1470" s="65" t="inlineStr">
        <is>
          <t>2024-2025</t>
        </is>
      </c>
      <c r="F1470" s="67" t="n">
        <v>1</v>
      </c>
      <c r="G1470" s="65" t="inlineStr">
        <is>
          <t>Téléphone</t>
        </is>
      </c>
      <c r="H1470" s="65" t="inlineStr">
        <is>
          <t>Toulouse</t>
        </is>
      </c>
      <c r="I1470" s="65" t="inlineStr">
        <is>
          <t>Julien Fabre</t>
        </is>
      </c>
      <c r="J1470" s="65" t="inlineStr">
        <is>
          <t>Accord obtenu</t>
        </is>
      </c>
      <c r="K1470" s="70" t="n">
        <v>13.2</v>
      </c>
    </row>
    <row r="1471">
      <c r="A1471" s="65" t="inlineStr">
        <is>
          <t>REL-01470</t>
        </is>
      </c>
      <c r="B1471" s="65" t="inlineStr">
        <is>
          <t>DEV-01172</t>
        </is>
      </c>
      <c r="C1471" s="66" t="n">
        <v>45487</v>
      </c>
      <c r="D1471" s="65" t="inlineStr">
        <is>
          <t>2024-07</t>
        </is>
      </c>
      <c r="E1471" s="65" t="inlineStr">
        <is>
          <t>2024-2025</t>
        </is>
      </c>
      <c r="F1471" s="67" t="n">
        <v>1</v>
      </c>
      <c r="G1471" s="65" t="inlineStr">
        <is>
          <t>Email</t>
        </is>
      </c>
      <c r="H1471" s="65" t="inlineStr">
        <is>
          <t>Toulouse</t>
        </is>
      </c>
      <c r="I1471" s="65" t="inlineStr">
        <is>
          <t>Julien Fabre</t>
        </is>
      </c>
      <c r="J1471" s="65" t="inlineStr">
        <is>
          <t>Rappel demandé</t>
        </is>
      </c>
      <c r="K1471" s="70" t="n">
        <v>4.5</v>
      </c>
    </row>
    <row r="1472">
      <c r="A1472" s="65" t="inlineStr">
        <is>
          <t>REL-01471</t>
        </is>
      </c>
      <c r="B1472" s="65" t="inlineStr">
        <is>
          <t>DEV-01175</t>
        </is>
      </c>
      <c r="C1472" s="66" t="n">
        <v>45484</v>
      </c>
      <c r="D1472" s="65" t="inlineStr">
        <is>
          <t>2024-07</t>
        </is>
      </c>
      <c r="E1472" s="65" t="inlineStr">
        <is>
          <t>2024-2025</t>
        </is>
      </c>
      <c r="F1472" s="67" t="n">
        <v>1</v>
      </c>
      <c r="G1472" s="65" t="inlineStr">
        <is>
          <t>Email</t>
        </is>
      </c>
      <c r="H1472" s="65" t="inlineStr">
        <is>
          <t>Bordeaux</t>
        </is>
      </c>
      <c r="I1472" s="65" t="inlineStr">
        <is>
          <t>Sophie Marchand</t>
        </is>
      </c>
      <c r="J1472" s="65" t="inlineStr">
        <is>
          <t>Rappel demandé</t>
        </is>
      </c>
      <c r="K1472" s="70" t="n">
        <v>4.2</v>
      </c>
    </row>
    <row r="1473">
      <c r="A1473" s="65" t="inlineStr">
        <is>
          <t>REL-01472</t>
        </is>
      </c>
      <c r="B1473" s="65" t="inlineStr">
        <is>
          <t>DEV-01175</t>
        </is>
      </c>
      <c r="C1473" s="66" t="n">
        <v>45491</v>
      </c>
      <c r="D1473" s="65" t="inlineStr">
        <is>
          <t>2024-07</t>
        </is>
      </c>
      <c r="E1473" s="65" t="inlineStr">
        <is>
          <t>2024-2025</t>
        </is>
      </c>
      <c r="F1473" s="67" t="n">
        <v>2</v>
      </c>
      <c r="G1473" s="65" t="inlineStr">
        <is>
          <t>Email</t>
        </is>
      </c>
      <c r="H1473" s="65" t="inlineStr">
        <is>
          <t>Bordeaux</t>
        </is>
      </c>
      <c r="I1473" s="65" t="inlineStr">
        <is>
          <t>Sophie Marchand</t>
        </is>
      </c>
      <c r="J1473" s="65" t="inlineStr">
        <is>
          <t>Accord obtenu</t>
        </is>
      </c>
      <c r="K1473" s="70" t="n">
        <v>3.9</v>
      </c>
    </row>
    <row r="1474">
      <c r="A1474" s="65" t="inlineStr">
        <is>
          <t>REL-01473</t>
        </is>
      </c>
      <c r="B1474" s="65" t="inlineStr">
        <is>
          <t>DEV-01176</t>
        </is>
      </c>
      <c r="C1474" s="66" t="n">
        <v>45487</v>
      </c>
      <c r="D1474" s="65" t="inlineStr">
        <is>
          <t>2024-07</t>
        </is>
      </c>
      <c r="E1474" s="65" t="inlineStr">
        <is>
          <t>2024-2025</t>
        </is>
      </c>
      <c r="F1474" s="67" t="n">
        <v>1</v>
      </c>
      <c r="G1474" s="65" t="inlineStr">
        <is>
          <t>Email</t>
        </is>
      </c>
      <c r="H1474" s="65" t="inlineStr">
        <is>
          <t>Bordeaux</t>
        </is>
      </c>
      <c r="I1474" s="65" t="inlineStr">
        <is>
          <t>Sophie Marchand</t>
        </is>
      </c>
      <c r="J1474" s="65" t="inlineStr">
        <is>
          <t>Négociation en cours</t>
        </is>
      </c>
      <c r="K1474" s="70" t="n">
        <v>4.6</v>
      </c>
    </row>
    <row r="1475">
      <c r="A1475" s="65" t="inlineStr">
        <is>
          <t>REL-01474</t>
        </is>
      </c>
      <c r="B1475" s="65" t="inlineStr">
        <is>
          <t>DEV-01176</t>
        </is>
      </c>
      <c r="C1475" s="66" t="n">
        <v>45500</v>
      </c>
      <c r="D1475" s="65" t="inlineStr">
        <is>
          <t>2024-07</t>
        </is>
      </c>
      <c r="E1475" s="65" t="inlineStr">
        <is>
          <t>2024-2025</t>
        </is>
      </c>
      <c r="F1475" s="67" t="n">
        <v>2</v>
      </c>
      <c r="G1475" s="65" t="inlineStr">
        <is>
          <t>Téléphone</t>
        </is>
      </c>
      <c r="H1475" s="65" t="inlineStr">
        <is>
          <t>Bordeaux</t>
        </is>
      </c>
      <c r="I1475" s="65" t="inlineStr">
        <is>
          <t>Sophie Marchand</t>
        </is>
      </c>
      <c r="J1475" s="65" t="inlineStr">
        <is>
          <t>Sans réponse</t>
        </is>
      </c>
      <c r="K1475" s="70" t="n">
        <v>6.1</v>
      </c>
    </row>
    <row r="1476">
      <c r="A1476" s="65" t="inlineStr">
        <is>
          <t>REL-01475</t>
        </is>
      </c>
      <c r="B1476" s="65" t="inlineStr">
        <is>
          <t>DEV-01176</t>
        </is>
      </c>
      <c r="C1476" s="66" t="n">
        <v>45511</v>
      </c>
      <c r="D1476" s="65" t="inlineStr">
        <is>
          <t>2024-08</t>
        </is>
      </c>
      <c r="E1476" s="65" t="inlineStr">
        <is>
          <t>2024-2025</t>
        </is>
      </c>
      <c r="F1476" s="67" t="n">
        <v>3</v>
      </c>
      <c r="G1476" s="65" t="inlineStr">
        <is>
          <t>Email</t>
        </is>
      </c>
      <c r="H1476" s="65" t="inlineStr">
        <is>
          <t>Bordeaux</t>
        </is>
      </c>
      <c r="I1476" s="65" t="inlineStr">
        <is>
          <t>Sophie Marchand</t>
        </is>
      </c>
      <c r="J1476" s="65" t="inlineStr">
        <is>
          <t>Sans réponse</t>
        </is>
      </c>
      <c r="K1476" s="70" t="n">
        <v>3.1</v>
      </c>
    </row>
    <row r="1477">
      <c r="A1477" s="65" t="inlineStr">
        <is>
          <t>REL-01476</t>
        </is>
      </c>
      <c r="B1477" s="65" t="inlineStr">
        <is>
          <t>DEV-01177</t>
        </is>
      </c>
      <c r="C1477" s="66" t="n">
        <v>45484</v>
      </c>
      <c r="D1477" s="65" t="inlineStr">
        <is>
          <t>2024-07</t>
        </is>
      </c>
      <c r="E1477" s="65" t="inlineStr">
        <is>
          <t>2024-2025</t>
        </is>
      </c>
      <c r="F1477" s="67" t="n">
        <v>1</v>
      </c>
      <c r="G1477" s="65" t="inlineStr">
        <is>
          <t>Email</t>
        </is>
      </c>
      <c r="H1477" s="65" t="inlineStr">
        <is>
          <t>Bordeaux</t>
        </is>
      </c>
      <c r="I1477" s="65" t="inlineStr">
        <is>
          <t>Karim Belkacem</t>
        </is>
      </c>
      <c r="J1477" s="65" t="inlineStr">
        <is>
          <t>Refus signifié</t>
        </is>
      </c>
      <c r="K1477" s="70" t="n">
        <v>3.2</v>
      </c>
    </row>
    <row r="1478">
      <c r="A1478" s="65" t="inlineStr">
        <is>
          <t>REL-01477</t>
        </is>
      </c>
      <c r="B1478" s="65" t="inlineStr">
        <is>
          <t>DEV-01179</t>
        </is>
      </c>
      <c r="C1478" s="66" t="n">
        <v>45490</v>
      </c>
      <c r="D1478" s="65" t="inlineStr">
        <is>
          <t>2024-07</t>
        </is>
      </c>
      <c r="E1478" s="65" t="inlineStr">
        <is>
          <t>2024-2025</t>
        </is>
      </c>
      <c r="F1478" s="67" t="n">
        <v>1</v>
      </c>
      <c r="G1478" s="65" t="inlineStr">
        <is>
          <t>Email</t>
        </is>
      </c>
      <c r="H1478" s="65" t="inlineStr">
        <is>
          <t>Toulouse</t>
        </is>
      </c>
      <c r="I1478" s="65" t="inlineStr">
        <is>
          <t>Julien Fabre</t>
        </is>
      </c>
      <c r="J1478" s="65" t="inlineStr">
        <is>
          <t>Accord obtenu</t>
        </is>
      </c>
      <c r="K1478" s="70" t="n">
        <v>4.8</v>
      </c>
    </row>
    <row r="1479">
      <c r="A1479" s="65" t="inlineStr">
        <is>
          <t>REL-01478</t>
        </is>
      </c>
      <c r="B1479" s="65" t="inlineStr">
        <is>
          <t>DEV-01181</t>
        </is>
      </c>
      <c r="C1479" s="66" t="n">
        <v>45488</v>
      </c>
      <c r="D1479" s="65" t="inlineStr">
        <is>
          <t>2024-07</t>
        </is>
      </c>
      <c r="E1479" s="65" t="inlineStr">
        <is>
          <t>2024-2025</t>
        </is>
      </c>
      <c r="F1479" s="67" t="n">
        <v>1</v>
      </c>
      <c r="G1479" s="65" t="inlineStr">
        <is>
          <t>Email</t>
        </is>
      </c>
      <c r="H1479" s="65" t="inlineStr">
        <is>
          <t>Bordeaux</t>
        </is>
      </c>
      <c r="I1479" s="65" t="inlineStr">
        <is>
          <t>Karim Belkacem</t>
        </is>
      </c>
      <c r="J1479" s="65" t="inlineStr">
        <is>
          <t>Sans réponse</t>
        </is>
      </c>
      <c r="K1479" s="70" t="n">
        <v>3.6</v>
      </c>
    </row>
    <row r="1480">
      <c r="A1480" s="65" t="inlineStr">
        <is>
          <t>REL-01479</t>
        </is>
      </c>
      <c r="B1480" s="65" t="inlineStr">
        <is>
          <t>DEV-01182</t>
        </is>
      </c>
      <c r="C1480" s="66" t="n">
        <v>45495</v>
      </c>
      <c r="D1480" s="65" t="inlineStr">
        <is>
          <t>2024-07</t>
        </is>
      </c>
      <c r="E1480" s="65" t="inlineStr">
        <is>
          <t>2024-2025</t>
        </is>
      </c>
      <c r="F1480" s="67" t="n">
        <v>1</v>
      </c>
      <c r="G1480" s="65" t="inlineStr">
        <is>
          <t>Téléphone</t>
        </is>
      </c>
      <c r="H1480" s="65" t="inlineStr">
        <is>
          <t>Bordeaux</t>
        </is>
      </c>
      <c r="I1480" s="65" t="inlineStr">
        <is>
          <t>Sophie Marchand</t>
        </is>
      </c>
      <c r="J1480" s="65" t="inlineStr">
        <is>
          <t>Rappel demandé</t>
        </is>
      </c>
      <c r="K1480" s="70" t="n">
        <v>3.7</v>
      </c>
    </row>
    <row r="1481">
      <c r="A1481" s="65" t="inlineStr">
        <is>
          <t>REL-01480</t>
        </is>
      </c>
      <c r="B1481" s="65" t="inlineStr">
        <is>
          <t>DEV-01182</t>
        </is>
      </c>
      <c r="C1481" s="66" t="n">
        <v>45506</v>
      </c>
      <c r="D1481" s="65" t="inlineStr">
        <is>
          <t>2024-08</t>
        </is>
      </c>
      <c r="E1481" s="65" t="inlineStr">
        <is>
          <t>2024-2025</t>
        </is>
      </c>
      <c r="F1481" s="67" t="n">
        <v>2</v>
      </c>
      <c r="G1481" s="65" t="inlineStr">
        <is>
          <t>Téléphone</t>
        </is>
      </c>
      <c r="H1481" s="65" t="inlineStr">
        <is>
          <t>Bordeaux</t>
        </is>
      </c>
      <c r="I1481" s="65" t="inlineStr">
        <is>
          <t>Sophie Marchand</t>
        </is>
      </c>
      <c r="J1481" s="65" t="inlineStr">
        <is>
          <t>Refus signifié</t>
        </is>
      </c>
      <c r="K1481" s="70" t="n">
        <v>2</v>
      </c>
    </row>
    <row r="1482">
      <c r="A1482" s="65" t="inlineStr">
        <is>
          <t>REL-01481</t>
        </is>
      </c>
      <c r="B1482" s="65" t="inlineStr">
        <is>
          <t>DEV-01183</t>
        </is>
      </c>
      <c r="C1482" s="66" t="n">
        <v>45494</v>
      </c>
      <c r="D1482" s="65" t="inlineStr">
        <is>
          <t>2024-07</t>
        </is>
      </c>
      <c r="E1482" s="65" t="inlineStr">
        <is>
          <t>2024-2025</t>
        </is>
      </c>
      <c r="F1482" s="67" t="n">
        <v>1</v>
      </c>
      <c r="G1482" s="65" t="inlineStr">
        <is>
          <t>Email</t>
        </is>
      </c>
      <c r="H1482" s="65" t="inlineStr">
        <is>
          <t>Bordeaux</t>
        </is>
      </c>
      <c r="I1482" s="65" t="inlineStr">
        <is>
          <t>Karim Belkacem</t>
        </is>
      </c>
      <c r="J1482" s="65" t="inlineStr">
        <is>
          <t>Sans réponse</t>
        </is>
      </c>
      <c r="K1482" s="70" t="n">
        <v>3</v>
      </c>
    </row>
    <row r="1483">
      <c r="A1483" s="65" t="inlineStr">
        <is>
          <t>REL-01482</t>
        </is>
      </c>
      <c r="B1483" s="65" t="inlineStr">
        <is>
          <t>DEV-01183</t>
        </is>
      </c>
      <c r="C1483" s="66" t="n">
        <v>45505</v>
      </c>
      <c r="D1483" s="65" t="inlineStr">
        <is>
          <t>2024-08</t>
        </is>
      </c>
      <c r="E1483" s="65" t="inlineStr">
        <is>
          <t>2024-2025</t>
        </is>
      </c>
      <c r="F1483" s="67" t="n">
        <v>2</v>
      </c>
      <c r="G1483" s="65" t="inlineStr">
        <is>
          <t>Email</t>
        </is>
      </c>
      <c r="H1483" s="65" t="inlineStr">
        <is>
          <t>Bordeaux</t>
        </is>
      </c>
      <c r="I1483" s="65" t="inlineStr">
        <is>
          <t>Karim Belkacem</t>
        </is>
      </c>
      <c r="J1483" s="65" t="inlineStr">
        <is>
          <t>Injoignable</t>
        </is>
      </c>
      <c r="K1483" s="70" t="n">
        <v>3.2</v>
      </c>
    </row>
    <row r="1484">
      <c r="A1484" s="65" t="inlineStr">
        <is>
          <t>REL-01483</t>
        </is>
      </c>
      <c r="B1484" s="65" t="inlineStr">
        <is>
          <t>DEV-01183</t>
        </is>
      </c>
      <c r="C1484" s="66" t="n">
        <v>45517</v>
      </c>
      <c r="D1484" s="65" t="inlineStr">
        <is>
          <t>2024-08</t>
        </is>
      </c>
      <c r="E1484" s="65" t="inlineStr">
        <is>
          <t>2024-2025</t>
        </is>
      </c>
      <c r="F1484" s="67" t="n">
        <v>3</v>
      </c>
      <c r="G1484" s="65" t="inlineStr">
        <is>
          <t>SMS</t>
        </is>
      </c>
      <c r="H1484" s="65" t="inlineStr">
        <is>
          <t>Bordeaux</t>
        </is>
      </c>
      <c r="I1484" s="65" t="inlineStr">
        <is>
          <t>Karim Belkacem</t>
        </is>
      </c>
      <c r="J1484" s="65" t="inlineStr">
        <is>
          <t>Accord obtenu</t>
        </is>
      </c>
      <c r="K1484" s="70" t="n">
        <v>4.8</v>
      </c>
    </row>
    <row r="1485">
      <c r="A1485" s="65" t="inlineStr">
        <is>
          <t>REL-01484</t>
        </is>
      </c>
      <c r="B1485" s="65" t="inlineStr">
        <is>
          <t>DEV-01184</t>
        </is>
      </c>
      <c r="C1485" s="66" t="n">
        <v>45498</v>
      </c>
      <c r="D1485" s="65" t="inlineStr">
        <is>
          <t>2024-07</t>
        </is>
      </c>
      <c r="E1485" s="65" t="inlineStr">
        <is>
          <t>2024-2025</t>
        </is>
      </c>
      <c r="F1485" s="67" t="n">
        <v>1</v>
      </c>
      <c r="G1485" s="65" t="inlineStr">
        <is>
          <t>Email</t>
        </is>
      </c>
      <c r="H1485" s="65" t="inlineStr">
        <is>
          <t>Toulouse</t>
        </is>
      </c>
      <c r="I1485" s="65" t="inlineStr">
        <is>
          <t>Nadia Cherif</t>
        </is>
      </c>
      <c r="J1485" s="65" t="inlineStr">
        <is>
          <t>Sans réponse</t>
        </is>
      </c>
      <c r="K1485" s="70" t="n">
        <v>1.9</v>
      </c>
    </row>
    <row r="1486">
      <c r="A1486" s="65" t="inlineStr">
        <is>
          <t>REL-01485</t>
        </is>
      </c>
      <c r="B1486" s="65" t="inlineStr">
        <is>
          <t>DEV-01184</t>
        </is>
      </c>
      <c r="C1486" s="66" t="n">
        <v>45504</v>
      </c>
      <c r="D1486" s="65" t="inlineStr">
        <is>
          <t>2024-07</t>
        </is>
      </c>
      <c r="E1486" s="65" t="inlineStr">
        <is>
          <t>2024-2025</t>
        </is>
      </c>
      <c r="F1486" s="67" t="n">
        <v>2</v>
      </c>
      <c r="G1486" s="65" t="inlineStr">
        <is>
          <t>Email</t>
        </is>
      </c>
      <c r="H1486" s="65" t="inlineStr">
        <is>
          <t>Toulouse</t>
        </is>
      </c>
      <c r="I1486" s="65" t="inlineStr">
        <is>
          <t>Nadia Cherif</t>
        </is>
      </c>
      <c r="J1486" s="65" t="inlineStr">
        <is>
          <t>Accord obtenu</t>
        </is>
      </c>
      <c r="K1486" s="70" t="n">
        <v>4.5</v>
      </c>
    </row>
    <row r="1487">
      <c r="A1487" s="65" t="inlineStr">
        <is>
          <t>REL-01486</t>
        </is>
      </c>
      <c r="B1487" s="65" t="inlineStr">
        <is>
          <t>DEV-01185</t>
        </is>
      </c>
      <c r="C1487" s="66" t="n">
        <v>45495</v>
      </c>
      <c r="D1487" s="65" t="inlineStr">
        <is>
          <t>2024-07</t>
        </is>
      </c>
      <c r="E1487" s="65" t="inlineStr">
        <is>
          <t>2024-2025</t>
        </is>
      </c>
      <c r="F1487" s="67" t="n">
        <v>1</v>
      </c>
      <c r="G1487" s="65" t="inlineStr">
        <is>
          <t>Email</t>
        </is>
      </c>
      <c r="H1487" s="65" t="inlineStr">
        <is>
          <t>Toulouse</t>
        </is>
      </c>
      <c r="I1487" s="65" t="inlineStr">
        <is>
          <t>Julien Fabre</t>
        </is>
      </c>
      <c r="J1487" s="65" t="inlineStr">
        <is>
          <t>Accord obtenu</t>
        </is>
      </c>
      <c r="K1487" s="70" t="n">
        <v>4.8</v>
      </c>
    </row>
    <row r="1488">
      <c r="A1488" s="65" t="inlineStr">
        <is>
          <t>REL-01487</t>
        </is>
      </c>
      <c r="B1488" s="65" t="inlineStr">
        <is>
          <t>DEV-01188</t>
        </is>
      </c>
      <c r="C1488" s="66" t="n">
        <v>45499</v>
      </c>
      <c r="D1488" s="65" t="inlineStr">
        <is>
          <t>2024-07</t>
        </is>
      </c>
      <c r="E1488" s="65" t="inlineStr">
        <is>
          <t>2024-2025</t>
        </is>
      </c>
      <c r="F1488" s="67" t="n">
        <v>1</v>
      </c>
      <c r="G1488" s="65" t="inlineStr">
        <is>
          <t>Email</t>
        </is>
      </c>
      <c r="H1488" s="65" t="inlineStr">
        <is>
          <t>Toulouse</t>
        </is>
      </c>
      <c r="I1488" s="65" t="inlineStr">
        <is>
          <t>Julien Fabre</t>
        </is>
      </c>
      <c r="J1488" s="65" t="inlineStr">
        <is>
          <t>Rappel demandé</t>
        </is>
      </c>
      <c r="K1488" s="70" t="n">
        <v>4.1</v>
      </c>
    </row>
    <row r="1489">
      <c r="A1489" s="65" t="inlineStr">
        <is>
          <t>REL-01488</t>
        </is>
      </c>
      <c r="B1489" s="65" t="inlineStr">
        <is>
          <t>DEV-01188</t>
        </is>
      </c>
      <c r="C1489" s="66" t="n">
        <v>45508</v>
      </c>
      <c r="D1489" s="65" t="inlineStr">
        <is>
          <t>2024-08</t>
        </is>
      </c>
      <c r="E1489" s="65" t="inlineStr">
        <is>
          <t>2024-2025</t>
        </is>
      </c>
      <c r="F1489" s="67" t="n">
        <v>2</v>
      </c>
      <c r="G1489" s="65" t="inlineStr">
        <is>
          <t>SMS</t>
        </is>
      </c>
      <c r="H1489" s="65" t="inlineStr">
        <is>
          <t>Toulouse</t>
        </is>
      </c>
      <c r="I1489" s="65" t="inlineStr">
        <is>
          <t>Julien Fabre</t>
        </is>
      </c>
      <c r="J1489" s="65" t="inlineStr">
        <is>
          <t>Rappel demandé</t>
        </is>
      </c>
      <c r="K1489" s="70" t="n">
        <v>4.2</v>
      </c>
    </row>
    <row r="1490">
      <c r="A1490" s="65" t="inlineStr">
        <is>
          <t>REL-01489</t>
        </is>
      </c>
      <c r="B1490" s="65" t="inlineStr">
        <is>
          <t>DEV-01188</t>
        </is>
      </c>
      <c r="C1490" s="66" t="n">
        <v>45516</v>
      </c>
      <c r="D1490" s="65" t="inlineStr">
        <is>
          <t>2024-08</t>
        </is>
      </c>
      <c r="E1490" s="65" t="inlineStr">
        <is>
          <t>2024-2025</t>
        </is>
      </c>
      <c r="F1490" s="67" t="n">
        <v>3</v>
      </c>
      <c r="G1490" s="65" t="inlineStr">
        <is>
          <t>SMS</t>
        </is>
      </c>
      <c r="H1490" s="65" t="inlineStr">
        <is>
          <t>Toulouse</t>
        </is>
      </c>
      <c r="I1490" s="65" t="inlineStr">
        <is>
          <t>Julien Fabre</t>
        </is>
      </c>
      <c r="J1490" s="65" t="inlineStr">
        <is>
          <t>Rappel demandé</t>
        </is>
      </c>
      <c r="K1490" s="70" t="n">
        <v>3</v>
      </c>
    </row>
    <row r="1491">
      <c r="A1491" s="65" t="inlineStr">
        <is>
          <t>REL-01490</t>
        </is>
      </c>
      <c r="B1491" s="65" t="inlineStr">
        <is>
          <t>DEV-01189</t>
        </is>
      </c>
      <c r="C1491" s="66" t="n">
        <v>45498</v>
      </c>
      <c r="D1491" s="65" t="inlineStr">
        <is>
          <t>2024-07</t>
        </is>
      </c>
      <c r="E1491" s="65" t="inlineStr">
        <is>
          <t>2024-2025</t>
        </is>
      </c>
      <c r="F1491" s="67" t="n">
        <v>1</v>
      </c>
      <c r="G1491" s="65" t="inlineStr">
        <is>
          <t>Email</t>
        </is>
      </c>
      <c r="H1491" s="65" t="inlineStr">
        <is>
          <t>Bordeaux</t>
        </is>
      </c>
      <c r="I1491" s="65" t="inlineStr">
        <is>
          <t>Sophie Marchand</t>
        </is>
      </c>
      <c r="J1491" s="65" t="inlineStr">
        <is>
          <t>Sans réponse</t>
        </is>
      </c>
      <c r="K1491" s="70" t="n">
        <v>2.3</v>
      </c>
    </row>
    <row r="1492">
      <c r="A1492" s="65" t="inlineStr">
        <is>
          <t>REL-01491</t>
        </is>
      </c>
      <c r="B1492" s="65" t="inlineStr">
        <is>
          <t>DEV-01189</t>
        </is>
      </c>
      <c r="C1492" s="66" t="n">
        <v>45508</v>
      </c>
      <c r="D1492" s="65" t="inlineStr">
        <is>
          <t>2024-08</t>
        </is>
      </c>
      <c r="E1492" s="65" t="inlineStr">
        <is>
          <t>2024-2025</t>
        </is>
      </c>
      <c r="F1492" s="67" t="n">
        <v>2</v>
      </c>
      <c r="G1492" s="65" t="inlineStr">
        <is>
          <t>Téléphone</t>
        </is>
      </c>
      <c r="H1492" s="65" t="inlineStr">
        <is>
          <t>Bordeaux</t>
        </is>
      </c>
      <c r="I1492" s="65" t="inlineStr">
        <is>
          <t>Sophie Marchand</t>
        </is>
      </c>
      <c r="J1492" s="65" t="inlineStr">
        <is>
          <t>Rappel demandé</t>
        </is>
      </c>
      <c r="K1492" s="70" t="n">
        <v>4.5</v>
      </c>
    </row>
    <row r="1493">
      <c r="A1493" s="65" t="inlineStr">
        <is>
          <t>REL-01492</t>
        </is>
      </c>
      <c r="B1493" s="65" t="inlineStr">
        <is>
          <t>DEV-01189</t>
        </is>
      </c>
      <c r="C1493" s="66" t="n">
        <v>45513</v>
      </c>
      <c r="D1493" s="65" t="inlineStr">
        <is>
          <t>2024-08</t>
        </is>
      </c>
      <c r="E1493" s="65" t="inlineStr">
        <is>
          <t>2024-2025</t>
        </is>
      </c>
      <c r="F1493" s="67" t="n">
        <v>3</v>
      </c>
      <c r="G1493" s="65" t="inlineStr">
        <is>
          <t>Email</t>
        </is>
      </c>
      <c r="H1493" s="65" t="inlineStr">
        <is>
          <t>Bordeaux</t>
        </is>
      </c>
      <c r="I1493" s="65" t="inlineStr">
        <is>
          <t>Sophie Marchand</t>
        </is>
      </c>
      <c r="J1493" s="65" t="inlineStr">
        <is>
          <t>Rappel demandé</t>
        </is>
      </c>
      <c r="K1493" s="70" t="n">
        <v>3.6</v>
      </c>
    </row>
    <row r="1494">
      <c r="A1494" s="65" t="inlineStr">
        <is>
          <t>REL-01493</t>
        </is>
      </c>
      <c r="B1494" s="65" t="inlineStr">
        <is>
          <t>DEV-01189</t>
        </is>
      </c>
      <c r="C1494" s="66" t="n">
        <v>45520</v>
      </c>
      <c r="D1494" s="65" t="inlineStr">
        <is>
          <t>2024-08</t>
        </is>
      </c>
      <c r="E1494" s="65" t="inlineStr">
        <is>
          <t>2024-2025</t>
        </is>
      </c>
      <c r="F1494" s="67" t="n">
        <v>4</v>
      </c>
      <c r="G1494" s="65" t="inlineStr">
        <is>
          <t>Email</t>
        </is>
      </c>
      <c r="H1494" s="65" t="inlineStr">
        <is>
          <t>Bordeaux</t>
        </is>
      </c>
      <c r="I1494" s="65" t="inlineStr">
        <is>
          <t>Sophie Marchand</t>
        </is>
      </c>
      <c r="J1494" s="65" t="inlineStr">
        <is>
          <t>Rappel demandé</t>
        </is>
      </c>
      <c r="K1494" s="70" t="n">
        <v>4.3</v>
      </c>
    </row>
    <row r="1495">
      <c r="A1495" s="65" t="inlineStr">
        <is>
          <t>REL-01494</t>
        </is>
      </c>
      <c r="B1495" s="65" t="inlineStr">
        <is>
          <t>DEV-01191</t>
        </is>
      </c>
      <c r="C1495" s="66" t="n">
        <v>45496</v>
      </c>
      <c r="D1495" s="65" t="inlineStr">
        <is>
          <t>2024-07</t>
        </is>
      </c>
      <c r="E1495" s="65" t="inlineStr">
        <is>
          <t>2024-2025</t>
        </is>
      </c>
      <c r="F1495" s="67" t="n">
        <v>1</v>
      </c>
      <c r="G1495" s="65" t="inlineStr">
        <is>
          <t>Email</t>
        </is>
      </c>
      <c r="H1495" s="65" t="inlineStr">
        <is>
          <t>Bordeaux</t>
        </is>
      </c>
      <c r="I1495" s="65" t="inlineStr">
        <is>
          <t>Karim Belkacem</t>
        </is>
      </c>
      <c r="J1495" s="65" t="inlineStr">
        <is>
          <t>Accord obtenu</t>
        </is>
      </c>
      <c r="K1495" s="70" t="n">
        <v>3</v>
      </c>
    </row>
    <row r="1496">
      <c r="A1496" s="65" t="inlineStr">
        <is>
          <t>REL-01495</t>
        </is>
      </c>
      <c r="B1496" s="65" t="inlineStr">
        <is>
          <t>DEV-01193</t>
        </is>
      </c>
      <c r="C1496" s="66" t="n">
        <v>45493</v>
      </c>
      <c r="D1496" s="65" t="inlineStr">
        <is>
          <t>2024-07</t>
        </is>
      </c>
      <c r="E1496" s="65" t="inlineStr">
        <is>
          <t>2024-2025</t>
        </is>
      </c>
      <c r="F1496" s="67" t="n">
        <v>1</v>
      </c>
      <c r="G1496" s="65" t="inlineStr">
        <is>
          <t>Email</t>
        </is>
      </c>
      <c r="H1496" s="65" t="inlineStr">
        <is>
          <t>Bordeaux</t>
        </is>
      </c>
      <c r="I1496" s="65" t="inlineStr">
        <is>
          <t>Karim Belkacem</t>
        </is>
      </c>
      <c r="J1496" s="65" t="inlineStr">
        <is>
          <t>Sans réponse</t>
        </is>
      </c>
      <c r="K1496" s="70" t="n">
        <v>4.8</v>
      </c>
    </row>
    <row r="1497">
      <c r="A1497" s="65" t="inlineStr">
        <is>
          <t>REL-01496</t>
        </is>
      </c>
      <c r="B1497" s="65" t="inlineStr">
        <is>
          <t>DEV-01194</t>
        </is>
      </c>
      <c r="C1497" s="66" t="n">
        <v>45504</v>
      </c>
      <c r="D1497" s="65" t="inlineStr">
        <is>
          <t>2024-07</t>
        </is>
      </c>
      <c r="E1497" s="65" t="inlineStr">
        <is>
          <t>2024-2025</t>
        </is>
      </c>
      <c r="F1497" s="67" t="n">
        <v>1</v>
      </c>
      <c r="G1497" s="65" t="inlineStr">
        <is>
          <t>Email</t>
        </is>
      </c>
      <c r="H1497" s="65" t="inlineStr">
        <is>
          <t>Toulouse</t>
        </is>
      </c>
      <c r="I1497" s="65" t="inlineStr">
        <is>
          <t>Julien Fabre</t>
        </is>
      </c>
      <c r="J1497" s="65" t="inlineStr">
        <is>
          <t>Sans réponse</t>
        </is>
      </c>
      <c r="K1497" s="70" t="n">
        <v>4.1</v>
      </c>
    </row>
    <row r="1498">
      <c r="A1498" s="65" t="inlineStr">
        <is>
          <t>REL-01497</t>
        </is>
      </c>
      <c r="B1498" s="65" t="inlineStr">
        <is>
          <t>DEV-01194</t>
        </is>
      </c>
      <c r="C1498" s="66" t="n">
        <v>45517</v>
      </c>
      <c r="D1498" s="65" t="inlineStr">
        <is>
          <t>2024-08</t>
        </is>
      </c>
      <c r="E1498" s="65" t="inlineStr">
        <is>
          <t>2024-2025</t>
        </is>
      </c>
      <c r="F1498" s="67" t="n">
        <v>2</v>
      </c>
      <c r="G1498" s="65" t="inlineStr">
        <is>
          <t>Téléphone</t>
        </is>
      </c>
      <c r="H1498" s="65" t="inlineStr">
        <is>
          <t>Toulouse</t>
        </is>
      </c>
      <c r="I1498" s="65" t="inlineStr">
        <is>
          <t>Julien Fabre</t>
        </is>
      </c>
      <c r="J1498" s="65" t="inlineStr">
        <is>
          <t>Refus signifié</t>
        </is>
      </c>
      <c r="K1498" s="70" t="n">
        <v>9</v>
      </c>
    </row>
    <row r="1499">
      <c r="A1499" s="65" t="inlineStr">
        <is>
          <t>REL-01498</t>
        </is>
      </c>
      <c r="B1499" s="65" t="inlineStr">
        <is>
          <t>DEV-01195</t>
        </is>
      </c>
      <c r="C1499" s="66" t="n">
        <v>45503</v>
      </c>
      <c r="D1499" s="65" t="inlineStr">
        <is>
          <t>2024-07</t>
        </is>
      </c>
      <c r="E1499" s="65" t="inlineStr">
        <is>
          <t>2024-2025</t>
        </is>
      </c>
      <c r="F1499" s="67" t="n">
        <v>1</v>
      </c>
      <c r="G1499" s="65" t="inlineStr">
        <is>
          <t>Email</t>
        </is>
      </c>
      <c r="H1499" s="65" t="inlineStr">
        <is>
          <t>Bordeaux</t>
        </is>
      </c>
      <c r="I1499" s="65" t="inlineStr">
        <is>
          <t>Sophie Marchand</t>
        </is>
      </c>
      <c r="J1499" s="65" t="inlineStr">
        <is>
          <t>Injoignable</t>
        </is>
      </c>
      <c r="K1499" s="70" t="n">
        <v>4</v>
      </c>
    </row>
    <row r="1500">
      <c r="A1500" s="65" t="inlineStr">
        <is>
          <t>REL-01499</t>
        </is>
      </c>
      <c r="B1500" s="65" t="inlineStr">
        <is>
          <t>DEV-01195</t>
        </is>
      </c>
      <c r="C1500" s="66" t="n">
        <v>45510</v>
      </c>
      <c r="D1500" s="65" t="inlineStr">
        <is>
          <t>2024-08</t>
        </is>
      </c>
      <c r="E1500" s="65" t="inlineStr">
        <is>
          <t>2024-2025</t>
        </is>
      </c>
      <c r="F1500" s="67" t="n">
        <v>2</v>
      </c>
      <c r="G1500" s="65" t="inlineStr">
        <is>
          <t>Email</t>
        </is>
      </c>
      <c r="H1500" s="65" t="inlineStr">
        <is>
          <t>Bordeaux</t>
        </is>
      </c>
      <c r="I1500" s="65" t="inlineStr">
        <is>
          <t>Sophie Marchand</t>
        </is>
      </c>
      <c r="J1500" s="65" t="inlineStr">
        <is>
          <t>Sans réponse</t>
        </is>
      </c>
      <c r="K1500" s="70" t="n">
        <v>3.6</v>
      </c>
    </row>
    <row r="1501">
      <c r="A1501" s="65" t="inlineStr">
        <is>
          <t>REL-01500</t>
        </is>
      </c>
      <c r="B1501" s="65" t="inlineStr">
        <is>
          <t>DEV-01195</t>
        </is>
      </c>
      <c r="C1501" s="66" t="n">
        <v>45516</v>
      </c>
      <c r="D1501" s="65" t="inlineStr">
        <is>
          <t>2024-08</t>
        </is>
      </c>
      <c r="E1501" s="65" t="inlineStr">
        <is>
          <t>2024-2025</t>
        </is>
      </c>
      <c r="F1501" s="67" t="n">
        <v>3</v>
      </c>
      <c r="G1501" s="65" t="inlineStr">
        <is>
          <t>Téléphone</t>
        </is>
      </c>
      <c r="H1501" s="65" t="inlineStr">
        <is>
          <t>Bordeaux</t>
        </is>
      </c>
      <c r="I1501" s="65" t="inlineStr">
        <is>
          <t>Sophie Marchand</t>
        </is>
      </c>
      <c r="J1501" s="65" t="inlineStr">
        <is>
          <t>Sans réponse</t>
        </is>
      </c>
      <c r="K1501" s="70" t="n">
        <v>11.7</v>
      </c>
    </row>
    <row r="1502">
      <c r="A1502" s="65" t="inlineStr">
        <is>
          <t>REL-01501</t>
        </is>
      </c>
      <c r="B1502" s="65" t="inlineStr">
        <is>
          <t>DEV-01197</t>
        </is>
      </c>
      <c r="C1502" s="66" t="n">
        <v>45501</v>
      </c>
      <c r="D1502" s="65" t="inlineStr">
        <is>
          <t>2024-07</t>
        </is>
      </c>
      <c r="E1502" s="65" t="inlineStr">
        <is>
          <t>2024-2025</t>
        </is>
      </c>
      <c r="F1502" s="67" t="n">
        <v>1</v>
      </c>
      <c r="G1502" s="65" t="inlineStr">
        <is>
          <t>Email</t>
        </is>
      </c>
      <c r="H1502" s="65" t="inlineStr">
        <is>
          <t>Bordeaux</t>
        </is>
      </c>
      <c r="I1502" s="65" t="inlineStr">
        <is>
          <t>Sophie Marchand</t>
        </is>
      </c>
      <c r="J1502" s="65" t="inlineStr">
        <is>
          <t>Sans réponse</t>
        </is>
      </c>
      <c r="K1502" s="70" t="n">
        <v>4.3</v>
      </c>
    </row>
    <row r="1503">
      <c r="A1503" s="65" t="inlineStr">
        <is>
          <t>REL-01502</t>
        </is>
      </c>
      <c r="B1503" s="65" t="inlineStr">
        <is>
          <t>DEV-01200</t>
        </is>
      </c>
      <c r="C1503" s="66" t="n">
        <v>45501</v>
      </c>
      <c r="D1503" s="65" t="inlineStr">
        <is>
          <t>2024-07</t>
        </is>
      </c>
      <c r="E1503" s="65" t="inlineStr">
        <is>
          <t>2024-2025</t>
        </is>
      </c>
      <c r="F1503" s="67" t="n">
        <v>1</v>
      </c>
      <c r="G1503" s="65" t="inlineStr">
        <is>
          <t>Téléphone</t>
        </is>
      </c>
      <c r="H1503" s="65" t="inlineStr">
        <is>
          <t>Toulouse</t>
        </is>
      </c>
      <c r="I1503" s="65" t="inlineStr">
        <is>
          <t>Julien Fabre</t>
        </is>
      </c>
      <c r="J1503" s="65" t="inlineStr">
        <is>
          <t>Sans réponse</t>
        </is>
      </c>
      <c r="K1503" s="70" t="n">
        <v>7.5</v>
      </c>
    </row>
    <row r="1504">
      <c r="A1504" s="65" t="inlineStr">
        <is>
          <t>REL-01503</t>
        </is>
      </c>
      <c r="B1504" s="65" t="inlineStr">
        <is>
          <t>DEV-01200</t>
        </is>
      </c>
      <c r="C1504" s="66" t="n">
        <v>45508</v>
      </c>
      <c r="D1504" s="65" t="inlineStr">
        <is>
          <t>2024-08</t>
        </is>
      </c>
      <c r="E1504" s="65" t="inlineStr">
        <is>
          <t>2024-2025</t>
        </is>
      </c>
      <c r="F1504" s="67" t="n">
        <v>2</v>
      </c>
      <c r="G1504" s="65" t="inlineStr">
        <is>
          <t>Email</t>
        </is>
      </c>
      <c r="H1504" s="65" t="inlineStr">
        <is>
          <t>Toulouse</t>
        </is>
      </c>
      <c r="I1504" s="65" t="inlineStr">
        <is>
          <t>Julien Fabre</t>
        </is>
      </c>
      <c r="J1504" s="65" t="inlineStr">
        <is>
          <t>Sans réponse</t>
        </is>
      </c>
      <c r="K1504" s="70" t="n">
        <v>2.5</v>
      </c>
    </row>
    <row r="1505">
      <c r="A1505" s="65" t="inlineStr">
        <is>
          <t>REL-01504</t>
        </is>
      </c>
      <c r="B1505" s="65" t="inlineStr">
        <is>
          <t>DEV-01202</t>
        </is>
      </c>
      <c r="C1505" s="66" t="n">
        <v>45501</v>
      </c>
      <c r="D1505" s="65" t="inlineStr">
        <is>
          <t>2024-07</t>
        </is>
      </c>
      <c r="E1505" s="65" t="inlineStr">
        <is>
          <t>2024-2025</t>
        </is>
      </c>
      <c r="F1505" s="67" t="n">
        <v>1</v>
      </c>
      <c r="G1505" s="65" t="inlineStr">
        <is>
          <t>Téléphone</t>
        </is>
      </c>
      <c r="H1505" s="65" t="inlineStr">
        <is>
          <t>Bordeaux</t>
        </is>
      </c>
      <c r="I1505" s="65" t="inlineStr">
        <is>
          <t>Karim Belkacem</t>
        </is>
      </c>
      <c r="J1505" s="65" t="inlineStr">
        <is>
          <t>Refus signifié</t>
        </is>
      </c>
      <c r="K1505" s="70" t="n">
        <v>3.3</v>
      </c>
    </row>
    <row r="1506">
      <c r="A1506" s="65" t="inlineStr">
        <is>
          <t>REL-01505</t>
        </is>
      </c>
      <c r="B1506" s="65" t="inlineStr">
        <is>
          <t>DEV-01204</t>
        </is>
      </c>
      <c r="C1506" s="66" t="n">
        <v>45506</v>
      </c>
      <c r="D1506" s="65" t="inlineStr">
        <is>
          <t>2024-08</t>
        </is>
      </c>
      <c r="E1506" s="65" t="inlineStr">
        <is>
          <t>2024-2025</t>
        </is>
      </c>
      <c r="F1506" s="67" t="n">
        <v>1</v>
      </c>
      <c r="G1506" s="65" t="inlineStr">
        <is>
          <t>Téléphone</t>
        </is>
      </c>
      <c r="H1506" s="65" t="inlineStr">
        <is>
          <t>Bordeaux</t>
        </is>
      </c>
      <c r="I1506" s="65" t="inlineStr">
        <is>
          <t>Sophie Marchand</t>
        </is>
      </c>
      <c r="J1506" s="65" t="inlineStr">
        <is>
          <t>Sans réponse</t>
        </is>
      </c>
      <c r="K1506" s="70" t="n">
        <v>11.5</v>
      </c>
    </row>
    <row r="1507">
      <c r="A1507" s="65" t="inlineStr">
        <is>
          <t>REL-01506</t>
        </is>
      </c>
      <c r="B1507" s="65" t="inlineStr">
        <is>
          <t>DEV-01204</t>
        </is>
      </c>
      <c r="C1507" s="66" t="n">
        <v>45515</v>
      </c>
      <c r="D1507" s="65" t="inlineStr">
        <is>
          <t>2024-08</t>
        </is>
      </c>
      <c r="E1507" s="65" t="inlineStr">
        <is>
          <t>2024-2025</t>
        </is>
      </c>
      <c r="F1507" s="67" t="n">
        <v>2</v>
      </c>
      <c r="G1507" s="65" t="inlineStr">
        <is>
          <t>Email</t>
        </is>
      </c>
      <c r="H1507" s="65" t="inlineStr">
        <is>
          <t>Bordeaux</t>
        </is>
      </c>
      <c r="I1507" s="65" t="inlineStr">
        <is>
          <t>Sophie Marchand</t>
        </is>
      </c>
      <c r="J1507" s="65" t="inlineStr">
        <is>
          <t>Refus signifié</t>
        </is>
      </c>
      <c r="K1507" s="70" t="n">
        <v>1.2</v>
      </c>
    </row>
    <row r="1508">
      <c r="A1508" s="65" t="inlineStr">
        <is>
          <t>REL-01507</t>
        </is>
      </c>
      <c r="B1508" s="65" t="inlineStr">
        <is>
          <t>DEV-01205</t>
        </is>
      </c>
      <c r="C1508" s="66" t="n">
        <v>45504</v>
      </c>
      <c r="D1508" s="65" t="inlineStr">
        <is>
          <t>2024-07</t>
        </is>
      </c>
      <c r="E1508" s="65" t="inlineStr">
        <is>
          <t>2024-2025</t>
        </is>
      </c>
      <c r="F1508" s="67" t="n">
        <v>1</v>
      </c>
      <c r="G1508" s="65" t="inlineStr">
        <is>
          <t>Téléphone</t>
        </is>
      </c>
      <c r="H1508" s="65" t="inlineStr">
        <is>
          <t>Bordeaux</t>
        </is>
      </c>
      <c r="I1508" s="65" t="inlineStr">
        <is>
          <t>Karim Belkacem</t>
        </is>
      </c>
      <c r="J1508" s="65" t="inlineStr">
        <is>
          <t>Accord obtenu</t>
        </is>
      </c>
      <c r="K1508" s="70" t="n">
        <v>5.6</v>
      </c>
    </row>
    <row r="1509">
      <c r="A1509" s="65" t="inlineStr">
        <is>
          <t>REL-01508</t>
        </is>
      </c>
      <c r="B1509" s="65" t="inlineStr">
        <is>
          <t>DEV-01206</t>
        </is>
      </c>
      <c r="C1509" s="66" t="n">
        <v>45507</v>
      </c>
      <c r="D1509" s="65" t="inlineStr">
        <is>
          <t>2024-08</t>
        </is>
      </c>
      <c r="E1509" s="65" t="inlineStr">
        <is>
          <t>2024-2025</t>
        </is>
      </c>
      <c r="F1509" s="67" t="n">
        <v>1</v>
      </c>
      <c r="G1509" s="65" t="inlineStr">
        <is>
          <t>Téléphone</t>
        </is>
      </c>
      <c r="H1509" s="65" t="inlineStr">
        <is>
          <t>Bordeaux</t>
        </is>
      </c>
      <c r="I1509" s="65" t="inlineStr">
        <is>
          <t>Karim Belkacem</t>
        </is>
      </c>
      <c r="J1509" s="65" t="inlineStr">
        <is>
          <t>Rappel demandé</t>
        </is>
      </c>
      <c r="K1509" s="70" t="n">
        <v>7.2</v>
      </c>
    </row>
    <row r="1510">
      <c r="A1510" s="65" t="inlineStr">
        <is>
          <t>REL-01509</t>
        </is>
      </c>
      <c r="B1510" s="65" t="inlineStr">
        <is>
          <t>DEV-01206</t>
        </is>
      </c>
      <c r="C1510" s="66" t="n">
        <v>45513</v>
      </c>
      <c r="D1510" s="65" t="inlineStr">
        <is>
          <t>2024-08</t>
        </is>
      </c>
      <c r="E1510" s="65" t="inlineStr">
        <is>
          <t>2024-2025</t>
        </is>
      </c>
      <c r="F1510" s="67" t="n">
        <v>2</v>
      </c>
      <c r="G1510" s="65" t="inlineStr">
        <is>
          <t>Téléphone</t>
        </is>
      </c>
      <c r="H1510" s="65" t="inlineStr">
        <is>
          <t>Bordeaux</t>
        </is>
      </c>
      <c r="I1510" s="65" t="inlineStr">
        <is>
          <t>Karim Belkacem</t>
        </is>
      </c>
      <c r="J1510" s="65" t="inlineStr">
        <is>
          <t>Injoignable</t>
        </is>
      </c>
      <c r="K1510" s="70" t="n">
        <v>11.1</v>
      </c>
    </row>
    <row r="1511">
      <c r="A1511" s="65" t="inlineStr">
        <is>
          <t>REL-01510</t>
        </is>
      </c>
      <c r="B1511" s="65" t="inlineStr">
        <is>
          <t>DEV-01206</t>
        </is>
      </c>
      <c r="C1511" s="66" t="n">
        <v>45519</v>
      </c>
      <c r="D1511" s="65" t="inlineStr">
        <is>
          <t>2024-08</t>
        </is>
      </c>
      <c r="E1511" s="65" t="inlineStr">
        <is>
          <t>2024-2025</t>
        </is>
      </c>
      <c r="F1511" s="67" t="n">
        <v>3</v>
      </c>
      <c r="G1511" s="65" t="inlineStr">
        <is>
          <t>Téléphone</t>
        </is>
      </c>
      <c r="H1511" s="65" t="inlineStr">
        <is>
          <t>Bordeaux</t>
        </is>
      </c>
      <c r="I1511" s="65" t="inlineStr">
        <is>
          <t>Karim Belkacem</t>
        </is>
      </c>
      <c r="J1511" s="65" t="inlineStr">
        <is>
          <t>Rappel demandé</t>
        </is>
      </c>
      <c r="K1511" s="70" t="n">
        <v>8.5</v>
      </c>
    </row>
    <row r="1512">
      <c r="A1512" s="65" t="inlineStr">
        <is>
          <t>REL-01511</t>
        </is>
      </c>
      <c r="B1512" s="65" t="inlineStr">
        <is>
          <t>DEV-01208</t>
        </is>
      </c>
      <c r="C1512" s="66" t="n">
        <v>45504</v>
      </c>
      <c r="D1512" s="65" t="inlineStr">
        <is>
          <t>2024-07</t>
        </is>
      </c>
      <c r="E1512" s="65" t="inlineStr">
        <is>
          <t>2024-2025</t>
        </is>
      </c>
      <c r="F1512" s="67" t="n">
        <v>1</v>
      </c>
      <c r="G1512" s="65" t="inlineStr">
        <is>
          <t>Email</t>
        </is>
      </c>
      <c r="H1512" s="65" t="inlineStr">
        <is>
          <t>Bordeaux</t>
        </is>
      </c>
      <c r="I1512" s="65" t="inlineStr">
        <is>
          <t>Karim Belkacem</t>
        </is>
      </c>
      <c r="J1512" s="65" t="inlineStr">
        <is>
          <t>Sans réponse</t>
        </is>
      </c>
      <c r="K1512" s="70" t="n">
        <v>3.1</v>
      </c>
    </row>
    <row r="1513">
      <c r="A1513" s="65" t="inlineStr">
        <is>
          <t>REL-01512</t>
        </is>
      </c>
      <c r="B1513" s="65" t="inlineStr">
        <is>
          <t>DEV-01209</t>
        </is>
      </c>
      <c r="C1513" s="66" t="n">
        <v>45501</v>
      </c>
      <c r="D1513" s="65" t="inlineStr">
        <is>
          <t>2024-07</t>
        </is>
      </c>
      <c r="E1513" s="65" t="inlineStr">
        <is>
          <t>2024-2025</t>
        </is>
      </c>
      <c r="F1513" s="67" t="n">
        <v>1</v>
      </c>
      <c r="G1513" s="65" t="inlineStr">
        <is>
          <t>SMS</t>
        </is>
      </c>
      <c r="H1513" s="65" t="inlineStr">
        <is>
          <t>Toulouse</t>
        </is>
      </c>
      <c r="I1513" s="65" t="inlineStr">
        <is>
          <t>Nadia Cherif</t>
        </is>
      </c>
      <c r="J1513" s="65" t="inlineStr">
        <is>
          <t>Sans réponse</t>
        </is>
      </c>
      <c r="K1513" s="70" t="n">
        <v>3.1</v>
      </c>
    </row>
    <row r="1514">
      <c r="A1514" s="65" t="inlineStr">
        <is>
          <t>REL-01513</t>
        </is>
      </c>
      <c r="B1514" s="65" t="inlineStr">
        <is>
          <t>DEV-01209</t>
        </is>
      </c>
      <c r="C1514" s="66" t="n">
        <v>45515</v>
      </c>
      <c r="D1514" s="65" t="inlineStr">
        <is>
          <t>2024-08</t>
        </is>
      </c>
      <c r="E1514" s="65" t="inlineStr">
        <is>
          <t>2024-2025</t>
        </is>
      </c>
      <c r="F1514" s="67" t="n">
        <v>2</v>
      </c>
      <c r="G1514" s="65" t="inlineStr">
        <is>
          <t>Email</t>
        </is>
      </c>
      <c r="H1514" s="65" t="inlineStr">
        <is>
          <t>Toulouse</t>
        </is>
      </c>
      <c r="I1514" s="65" t="inlineStr">
        <is>
          <t>Nadia Cherif</t>
        </is>
      </c>
      <c r="J1514" s="65" t="inlineStr">
        <is>
          <t>Négociation en cours</t>
        </is>
      </c>
      <c r="K1514" s="70" t="n">
        <v>3.9</v>
      </c>
    </row>
    <row r="1515">
      <c r="A1515" s="65" t="inlineStr">
        <is>
          <t>REL-01514</t>
        </is>
      </c>
      <c r="B1515" s="65" t="inlineStr">
        <is>
          <t>DEV-01209</t>
        </is>
      </c>
      <c r="C1515" s="66" t="n">
        <v>45524</v>
      </c>
      <c r="D1515" s="65" t="inlineStr">
        <is>
          <t>2024-08</t>
        </is>
      </c>
      <c r="E1515" s="65" t="inlineStr">
        <is>
          <t>2024-2025</t>
        </is>
      </c>
      <c r="F1515" s="67" t="n">
        <v>3</v>
      </c>
      <c r="G1515" s="65" t="inlineStr">
        <is>
          <t>Téléphone</t>
        </is>
      </c>
      <c r="H1515" s="65" t="inlineStr">
        <is>
          <t>Toulouse</t>
        </is>
      </c>
      <c r="I1515" s="65" t="inlineStr">
        <is>
          <t>Nadia Cherif</t>
        </is>
      </c>
      <c r="J1515" s="65" t="inlineStr">
        <is>
          <t>Accord obtenu</t>
        </is>
      </c>
      <c r="K1515" s="70" t="n">
        <v>4.8</v>
      </c>
    </row>
    <row r="1516">
      <c r="A1516" s="65" t="inlineStr">
        <is>
          <t>REL-01515</t>
        </is>
      </c>
      <c r="B1516" s="65" t="inlineStr">
        <is>
          <t>DEV-01210</t>
        </is>
      </c>
      <c r="C1516" s="66" t="n">
        <v>45507</v>
      </c>
      <c r="D1516" s="65" t="inlineStr">
        <is>
          <t>2024-08</t>
        </is>
      </c>
      <c r="E1516" s="65" t="inlineStr">
        <is>
          <t>2024-2025</t>
        </is>
      </c>
      <c r="F1516" s="67" t="n">
        <v>1</v>
      </c>
      <c r="G1516" s="65" t="inlineStr">
        <is>
          <t>Email</t>
        </is>
      </c>
      <c r="H1516" s="65" t="inlineStr">
        <is>
          <t>Toulouse</t>
        </is>
      </c>
      <c r="I1516" s="65" t="inlineStr">
        <is>
          <t>Julien Fabre</t>
        </is>
      </c>
      <c r="J1516" s="65" t="inlineStr">
        <is>
          <t>Sans réponse</t>
        </is>
      </c>
      <c r="K1516" s="70" t="n">
        <v>3.4</v>
      </c>
    </row>
    <row r="1517">
      <c r="A1517" s="65" t="inlineStr">
        <is>
          <t>REL-01516</t>
        </is>
      </c>
      <c r="B1517" s="65" t="inlineStr">
        <is>
          <t>DEV-01211</t>
        </is>
      </c>
      <c r="C1517" s="66" t="n">
        <v>45505</v>
      </c>
      <c r="D1517" s="65" t="inlineStr">
        <is>
          <t>2024-08</t>
        </is>
      </c>
      <c r="E1517" s="65" t="inlineStr">
        <is>
          <t>2024-2025</t>
        </is>
      </c>
      <c r="F1517" s="67" t="n">
        <v>1</v>
      </c>
      <c r="G1517" s="65" t="inlineStr">
        <is>
          <t>Email</t>
        </is>
      </c>
      <c r="H1517" s="65" t="inlineStr">
        <is>
          <t>Bordeaux</t>
        </is>
      </c>
      <c r="I1517" s="65" t="inlineStr">
        <is>
          <t>Karim Belkacem</t>
        </is>
      </c>
      <c r="J1517" s="65" t="inlineStr">
        <is>
          <t>Sans réponse</t>
        </is>
      </c>
      <c r="K1517" s="70" t="n">
        <v>4.5</v>
      </c>
    </row>
    <row r="1518">
      <c r="A1518" s="65" t="inlineStr">
        <is>
          <t>REL-01517</t>
        </is>
      </c>
      <c r="B1518" s="65" t="inlineStr">
        <is>
          <t>DEV-01211</t>
        </is>
      </c>
      <c r="C1518" s="66" t="n">
        <v>45519</v>
      </c>
      <c r="D1518" s="65" t="inlineStr">
        <is>
          <t>2024-08</t>
        </is>
      </c>
      <c r="E1518" s="65" t="inlineStr">
        <is>
          <t>2024-2025</t>
        </is>
      </c>
      <c r="F1518" s="67" t="n">
        <v>2</v>
      </c>
      <c r="G1518" s="65" t="inlineStr">
        <is>
          <t>SMS</t>
        </is>
      </c>
      <c r="H1518" s="65" t="inlineStr">
        <is>
          <t>Bordeaux</t>
        </is>
      </c>
      <c r="I1518" s="65" t="inlineStr">
        <is>
          <t>Karim Belkacem</t>
        </is>
      </c>
      <c r="J1518" s="65" t="inlineStr">
        <is>
          <t>Accord obtenu</t>
        </is>
      </c>
      <c r="K1518" s="70" t="n">
        <v>1.5</v>
      </c>
    </row>
    <row r="1519">
      <c r="A1519" s="65" t="inlineStr">
        <is>
          <t>REL-01518</t>
        </is>
      </c>
      <c r="B1519" s="65" t="inlineStr">
        <is>
          <t>DEV-01212</t>
        </is>
      </c>
      <c r="C1519" s="66" t="n">
        <v>45503</v>
      </c>
      <c r="D1519" s="65" t="inlineStr">
        <is>
          <t>2024-07</t>
        </is>
      </c>
      <c r="E1519" s="65" t="inlineStr">
        <is>
          <t>2024-2025</t>
        </is>
      </c>
      <c r="F1519" s="67" t="n">
        <v>1</v>
      </c>
      <c r="G1519" s="65" t="inlineStr">
        <is>
          <t>Email</t>
        </is>
      </c>
      <c r="H1519" s="65" t="inlineStr">
        <is>
          <t>Toulouse</t>
        </is>
      </c>
      <c r="I1519" s="65" t="inlineStr">
        <is>
          <t>Nadia Cherif</t>
        </is>
      </c>
      <c r="J1519" s="65" t="inlineStr">
        <is>
          <t>Sans réponse</t>
        </is>
      </c>
      <c r="K1519" s="70" t="n">
        <v>4.6</v>
      </c>
    </row>
    <row r="1520">
      <c r="A1520" s="65" t="inlineStr">
        <is>
          <t>REL-01519</t>
        </is>
      </c>
      <c r="B1520" s="65" t="inlineStr">
        <is>
          <t>DEV-01213</t>
        </is>
      </c>
      <c r="C1520" s="66" t="n">
        <v>45509</v>
      </c>
      <c r="D1520" s="65" t="inlineStr">
        <is>
          <t>2024-08</t>
        </is>
      </c>
      <c r="E1520" s="65" t="inlineStr">
        <is>
          <t>2024-2025</t>
        </is>
      </c>
      <c r="F1520" s="67" t="n">
        <v>1</v>
      </c>
      <c r="G1520" s="65" t="inlineStr">
        <is>
          <t>SMS</t>
        </is>
      </c>
      <c r="H1520" s="65" t="inlineStr">
        <is>
          <t>Bordeaux</t>
        </is>
      </c>
      <c r="I1520" s="65" t="inlineStr">
        <is>
          <t>Sophie Marchand</t>
        </is>
      </c>
      <c r="J1520" s="65" t="inlineStr">
        <is>
          <t>Accord obtenu</t>
        </is>
      </c>
      <c r="K1520" s="70" t="n">
        <v>1.6</v>
      </c>
    </row>
    <row r="1521">
      <c r="A1521" s="65" t="inlineStr">
        <is>
          <t>REL-01520</t>
        </is>
      </c>
      <c r="B1521" s="65" t="inlineStr">
        <is>
          <t>DEV-01215</t>
        </is>
      </c>
      <c r="C1521" s="66" t="n">
        <v>45507</v>
      </c>
      <c r="D1521" s="65" t="inlineStr">
        <is>
          <t>2024-08</t>
        </is>
      </c>
      <c r="E1521" s="65" t="inlineStr">
        <is>
          <t>2024-2025</t>
        </is>
      </c>
      <c r="F1521" s="67" t="n">
        <v>1</v>
      </c>
      <c r="G1521" s="65" t="inlineStr">
        <is>
          <t>Email</t>
        </is>
      </c>
      <c r="H1521" s="65" t="inlineStr">
        <is>
          <t>Toulouse</t>
        </is>
      </c>
      <c r="I1521" s="65" t="inlineStr">
        <is>
          <t>Nadia Cherif</t>
        </is>
      </c>
      <c r="J1521" s="65" t="inlineStr">
        <is>
          <t>Sans réponse</t>
        </is>
      </c>
      <c r="K1521" s="70" t="n">
        <v>4.8</v>
      </c>
    </row>
    <row r="1522">
      <c r="A1522" s="65" t="inlineStr">
        <is>
          <t>REL-01521</t>
        </is>
      </c>
      <c r="B1522" s="65" t="inlineStr">
        <is>
          <t>DEV-01215</t>
        </is>
      </c>
      <c r="C1522" s="66" t="n">
        <v>45516</v>
      </c>
      <c r="D1522" s="65" t="inlineStr">
        <is>
          <t>2024-08</t>
        </is>
      </c>
      <c r="E1522" s="65" t="inlineStr">
        <is>
          <t>2024-2025</t>
        </is>
      </c>
      <c r="F1522" s="67" t="n">
        <v>2</v>
      </c>
      <c r="G1522" s="65" t="inlineStr">
        <is>
          <t>Email</t>
        </is>
      </c>
      <c r="H1522" s="65" t="inlineStr">
        <is>
          <t>Toulouse</t>
        </is>
      </c>
      <c r="I1522" s="65" t="inlineStr">
        <is>
          <t>Nadia Cherif</t>
        </is>
      </c>
      <c r="J1522" s="65" t="inlineStr">
        <is>
          <t>Sans réponse</t>
        </is>
      </c>
      <c r="K1522" s="70" t="n">
        <v>2</v>
      </c>
    </row>
    <row r="1523">
      <c r="A1523" s="65" t="inlineStr">
        <is>
          <t>REL-01522</t>
        </is>
      </c>
      <c r="B1523" s="65" t="inlineStr">
        <is>
          <t>DEV-01216</t>
        </is>
      </c>
      <c r="C1523" s="66" t="n">
        <v>45506</v>
      </c>
      <c r="D1523" s="65" t="inlineStr">
        <is>
          <t>2024-08</t>
        </is>
      </c>
      <c r="E1523" s="65" t="inlineStr">
        <is>
          <t>2024-2025</t>
        </is>
      </c>
      <c r="F1523" s="67" t="n">
        <v>1</v>
      </c>
      <c r="G1523" s="65" t="inlineStr">
        <is>
          <t>Email</t>
        </is>
      </c>
      <c r="H1523" s="65" t="inlineStr">
        <is>
          <t>Bordeaux</t>
        </is>
      </c>
      <c r="I1523" s="65" t="inlineStr">
        <is>
          <t>Sophie Marchand</t>
        </is>
      </c>
      <c r="J1523" s="65" t="inlineStr">
        <is>
          <t>Refus signifié</t>
        </is>
      </c>
      <c r="K1523" s="70" t="n">
        <v>2.8</v>
      </c>
    </row>
    <row r="1524">
      <c r="A1524" s="65" t="inlineStr">
        <is>
          <t>REL-01523</t>
        </is>
      </c>
      <c r="B1524" s="65" t="inlineStr">
        <is>
          <t>DEV-01218</t>
        </is>
      </c>
      <c r="C1524" s="66" t="n">
        <v>45512</v>
      </c>
      <c r="D1524" s="65" t="inlineStr">
        <is>
          <t>2024-08</t>
        </is>
      </c>
      <c r="E1524" s="65" t="inlineStr">
        <is>
          <t>2024-2025</t>
        </is>
      </c>
      <c r="F1524" s="67" t="n">
        <v>1</v>
      </c>
      <c r="G1524" s="65" t="inlineStr">
        <is>
          <t>Téléphone</t>
        </is>
      </c>
      <c r="H1524" s="65" t="inlineStr">
        <is>
          <t>Bordeaux</t>
        </is>
      </c>
      <c r="I1524" s="65" t="inlineStr">
        <is>
          <t>Sophie Marchand</t>
        </is>
      </c>
      <c r="J1524" s="65" t="inlineStr">
        <is>
          <t>Accord obtenu</t>
        </is>
      </c>
      <c r="K1524" s="70" t="n">
        <v>4.2</v>
      </c>
    </row>
    <row r="1525">
      <c r="A1525" s="65" t="inlineStr">
        <is>
          <t>REL-01524</t>
        </is>
      </c>
      <c r="B1525" s="65" t="inlineStr">
        <is>
          <t>DEV-01219</t>
        </is>
      </c>
      <c r="C1525" s="66" t="n">
        <v>45510</v>
      </c>
      <c r="D1525" s="65" t="inlineStr">
        <is>
          <t>2024-08</t>
        </is>
      </c>
      <c r="E1525" s="65" t="inlineStr">
        <is>
          <t>2024-2025</t>
        </is>
      </c>
      <c r="F1525" s="67" t="n">
        <v>1</v>
      </c>
      <c r="G1525" s="65" t="inlineStr">
        <is>
          <t>Téléphone</t>
        </is>
      </c>
      <c r="H1525" s="65" t="inlineStr">
        <is>
          <t>Bordeaux</t>
        </is>
      </c>
      <c r="I1525" s="65" t="inlineStr">
        <is>
          <t>Karim Belkacem</t>
        </is>
      </c>
      <c r="J1525" s="65" t="inlineStr">
        <is>
          <t>Rappel demandé</t>
        </is>
      </c>
      <c r="K1525" s="70" t="n">
        <v>6.2</v>
      </c>
    </row>
    <row r="1526">
      <c r="A1526" s="65" t="inlineStr">
        <is>
          <t>REL-01525</t>
        </is>
      </c>
      <c r="B1526" s="65" t="inlineStr">
        <is>
          <t>DEV-01226</t>
        </is>
      </c>
      <c r="C1526" s="66" t="n">
        <v>45512</v>
      </c>
      <c r="D1526" s="65" t="inlineStr">
        <is>
          <t>2024-08</t>
        </is>
      </c>
      <c r="E1526" s="65" t="inlineStr">
        <is>
          <t>2024-2025</t>
        </is>
      </c>
      <c r="F1526" s="67" t="n">
        <v>1</v>
      </c>
      <c r="G1526" s="65" t="inlineStr">
        <is>
          <t>SMS</t>
        </is>
      </c>
      <c r="H1526" s="65" t="inlineStr">
        <is>
          <t>Toulouse</t>
        </is>
      </c>
      <c r="I1526" s="65" t="inlineStr">
        <is>
          <t>Julien Fabre</t>
        </is>
      </c>
      <c r="J1526" s="65" t="inlineStr">
        <is>
          <t>Sans réponse</t>
        </is>
      </c>
      <c r="K1526" s="70" t="n">
        <v>2.6</v>
      </c>
    </row>
    <row r="1527">
      <c r="A1527" s="65" t="inlineStr">
        <is>
          <t>REL-01526</t>
        </is>
      </c>
      <c r="B1527" s="65" t="inlineStr">
        <is>
          <t>DEV-01226</t>
        </is>
      </c>
      <c r="C1527" s="66" t="n">
        <v>45521</v>
      </c>
      <c r="D1527" s="65" t="inlineStr">
        <is>
          <t>2024-08</t>
        </is>
      </c>
      <c r="E1527" s="65" t="inlineStr">
        <is>
          <t>2024-2025</t>
        </is>
      </c>
      <c r="F1527" s="67" t="n">
        <v>2</v>
      </c>
      <c r="G1527" s="65" t="inlineStr">
        <is>
          <t>Téléphone</t>
        </is>
      </c>
      <c r="H1527" s="65" t="inlineStr">
        <is>
          <t>Toulouse</t>
        </is>
      </c>
      <c r="I1527" s="65" t="inlineStr">
        <is>
          <t>Julien Fabre</t>
        </is>
      </c>
      <c r="J1527" s="65" t="inlineStr">
        <is>
          <t>Accord obtenu</t>
        </is>
      </c>
      <c r="K1527" s="70" t="n">
        <v>10.6</v>
      </c>
    </row>
    <row r="1528">
      <c r="A1528" s="65" t="inlineStr">
        <is>
          <t>REL-01527</t>
        </is>
      </c>
      <c r="B1528" s="65" t="inlineStr">
        <is>
          <t>DEV-01227</t>
        </is>
      </c>
      <c r="C1528" s="66" t="n">
        <v>45510</v>
      </c>
      <c r="D1528" s="65" t="inlineStr">
        <is>
          <t>2024-08</t>
        </is>
      </c>
      <c r="E1528" s="65" t="inlineStr">
        <is>
          <t>2024-2025</t>
        </is>
      </c>
      <c r="F1528" s="67" t="n">
        <v>1</v>
      </c>
      <c r="G1528" s="65" t="inlineStr">
        <is>
          <t>SMS</t>
        </is>
      </c>
      <c r="H1528" s="65" t="inlineStr">
        <is>
          <t>Bordeaux</t>
        </is>
      </c>
      <c r="I1528" s="65" t="inlineStr">
        <is>
          <t>Sophie Marchand</t>
        </is>
      </c>
      <c r="J1528" s="65" t="inlineStr">
        <is>
          <t>Injoignable</t>
        </is>
      </c>
      <c r="K1528" s="70" t="n">
        <v>4.3</v>
      </c>
    </row>
    <row r="1529">
      <c r="A1529" s="65" t="inlineStr">
        <is>
          <t>REL-01528</t>
        </is>
      </c>
      <c r="B1529" s="65" t="inlineStr">
        <is>
          <t>DEV-01228</t>
        </is>
      </c>
      <c r="C1529" s="66" t="n">
        <v>45516</v>
      </c>
      <c r="D1529" s="65" t="inlineStr">
        <is>
          <t>2024-08</t>
        </is>
      </c>
      <c r="E1529" s="65" t="inlineStr">
        <is>
          <t>2024-2025</t>
        </is>
      </c>
      <c r="F1529" s="67" t="n">
        <v>1</v>
      </c>
      <c r="G1529" s="65" t="inlineStr">
        <is>
          <t>Email</t>
        </is>
      </c>
      <c r="H1529" s="65" t="inlineStr">
        <is>
          <t>Bordeaux</t>
        </is>
      </c>
      <c r="I1529" s="65" t="inlineStr">
        <is>
          <t>Karim Belkacem</t>
        </is>
      </c>
      <c r="J1529" s="65" t="inlineStr">
        <is>
          <t>Refus signifié</t>
        </is>
      </c>
      <c r="K1529" s="70" t="n">
        <v>3.1</v>
      </c>
    </row>
    <row r="1530">
      <c r="A1530" s="65" t="inlineStr">
        <is>
          <t>REL-01529</t>
        </is>
      </c>
      <c r="B1530" s="65" t="inlineStr">
        <is>
          <t>DEV-01229</t>
        </is>
      </c>
      <c r="C1530" s="66" t="n">
        <v>45511</v>
      </c>
      <c r="D1530" s="65" t="inlineStr">
        <is>
          <t>2024-08</t>
        </is>
      </c>
      <c r="E1530" s="65" t="inlineStr">
        <is>
          <t>2024-2025</t>
        </is>
      </c>
      <c r="F1530" s="67" t="n">
        <v>1</v>
      </c>
      <c r="G1530" s="65" t="inlineStr">
        <is>
          <t>Email</t>
        </is>
      </c>
      <c r="H1530" s="65" t="inlineStr">
        <is>
          <t>Bordeaux</t>
        </is>
      </c>
      <c r="I1530" s="65" t="inlineStr">
        <is>
          <t>Sophie Marchand</t>
        </is>
      </c>
      <c r="J1530" s="65" t="inlineStr">
        <is>
          <t>Rappel demandé</t>
        </is>
      </c>
      <c r="K1530" s="70" t="n">
        <v>1.2</v>
      </c>
    </row>
    <row r="1531">
      <c r="A1531" s="65" t="inlineStr">
        <is>
          <t>REL-01530</t>
        </is>
      </c>
      <c r="B1531" s="65" t="inlineStr">
        <is>
          <t>DEV-01231</t>
        </is>
      </c>
      <c r="C1531" s="66" t="n">
        <v>45510</v>
      </c>
      <c r="D1531" s="65" t="inlineStr">
        <is>
          <t>2024-08</t>
        </is>
      </c>
      <c r="E1531" s="65" t="inlineStr">
        <is>
          <t>2024-2025</t>
        </is>
      </c>
      <c r="F1531" s="67" t="n">
        <v>1</v>
      </c>
      <c r="G1531" s="65" t="inlineStr">
        <is>
          <t>Email</t>
        </is>
      </c>
      <c r="H1531" s="65" t="inlineStr">
        <is>
          <t>Bordeaux</t>
        </is>
      </c>
      <c r="I1531" s="65" t="inlineStr">
        <is>
          <t>Karim Belkacem</t>
        </is>
      </c>
      <c r="J1531" s="65" t="inlineStr">
        <is>
          <t>Négociation en cours</t>
        </is>
      </c>
      <c r="K1531" s="70" t="n">
        <v>2.2</v>
      </c>
    </row>
    <row r="1532">
      <c r="A1532" s="65" t="inlineStr">
        <is>
          <t>REL-01531</t>
        </is>
      </c>
      <c r="B1532" s="65" t="inlineStr">
        <is>
          <t>DEV-01231</t>
        </is>
      </c>
      <c r="C1532" s="66" t="n">
        <v>45522</v>
      </c>
      <c r="D1532" s="65" t="inlineStr">
        <is>
          <t>2024-08</t>
        </is>
      </c>
      <c r="E1532" s="65" t="inlineStr">
        <is>
          <t>2024-2025</t>
        </is>
      </c>
      <c r="F1532" s="67" t="n">
        <v>2</v>
      </c>
      <c r="G1532" s="65" t="inlineStr">
        <is>
          <t>Email</t>
        </is>
      </c>
      <c r="H1532" s="65" t="inlineStr">
        <is>
          <t>Bordeaux</t>
        </is>
      </c>
      <c r="I1532" s="65" t="inlineStr">
        <is>
          <t>Karim Belkacem</t>
        </is>
      </c>
      <c r="J1532" s="65" t="inlineStr">
        <is>
          <t>Négociation en cours</t>
        </is>
      </c>
      <c r="K1532" s="70" t="n">
        <v>3.5</v>
      </c>
    </row>
    <row r="1533">
      <c r="A1533" s="65" t="inlineStr">
        <is>
          <t>REL-01532</t>
        </is>
      </c>
      <c r="B1533" s="65" t="inlineStr">
        <is>
          <t>DEV-01232</t>
        </is>
      </c>
      <c r="C1533" s="66" t="n">
        <v>45512</v>
      </c>
      <c r="D1533" s="65" t="inlineStr">
        <is>
          <t>2024-08</t>
        </is>
      </c>
      <c r="E1533" s="65" t="inlineStr">
        <is>
          <t>2024-2025</t>
        </is>
      </c>
      <c r="F1533" s="67" t="n">
        <v>1</v>
      </c>
      <c r="G1533" s="65" t="inlineStr">
        <is>
          <t>Email</t>
        </is>
      </c>
      <c r="H1533" s="65" t="inlineStr">
        <is>
          <t>Bordeaux</t>
        </is>
      </c>
      <c r="I1533" s="65" t="inlineStr">
        <is>
          <t>Karim Belkacem</t>
        </is>
      </c>
      <c r="J1533" s="65" t="inlineStr">
        <is>
          <t>Sans réponse</t>
        </is>
      </c>
      <c r="K1533" s="70" t="n">
        <v>2.4</v>
      </c>
    </row>
    <row r="1534">
      <c r="A1534" s="65" t="inlineStr">
        <is>
          <t>REL-01533</t>
        </is>
      </c>
      <c r="B1534" s="65" t="inlineStr">
        <is>
          <t>DEV-01233</t>
        </is>
      </c>
      <c r="C1534" s="66" t="n">
        <v>45517</v>
      </c>
      <c r="D1534" s="65" t="inlineStr">
        <is>
          <t>2024-08</t>
        </is>
      </c>
      <c r="E1534" s="65" t="inlineStr">
        <is>
          <t>2024-2025</t>
        </is>
      </c>
      <c r="F1534" s="67" t="n">
        <v>1</v>
      </c>
      <c r="G1534" s="65" t="inlineStr">
        <is>
          <t>Email</t>
        </is>
      </c>
      <c r="H1534" s="65" t="inlineStr">
        <is>
          <t>Toulouse</t>
        </is>
      </c>
      <c r="I1534" s="65" t="inlineStr">
        <is>
          <t>Julien Fabre</t>
        </is>
      </c>
      <c r="J1534" s="65" t="inlineStr">
        <is>
          <t>Sans réponse</t>
        </is>
      </c>
      <c r="K1534" s="70" t="n">
        <v>4.9</v>
      </c>
    </row>
    <row r="1535">
      <c r="A1535" s="65" t="inlineStr">
        <is>
          <t>REL-01534</t>
        </is>
      </c>
      <c r="B1535" s="65" t="inlineStr">
        <is>
          <t>DEV-01234</t>
        </is>
      </c>
      <c r="C1535" s="66" t="n">
        <v>45511</v>
      </c>
      <c r="D1535" s="65" t="inlineStr">
        <is>
          <t>2024-08</t>
        </is>
      </c>
      <c r="E1535" s="65" t="inlineStr">
        <is>
          <t>2024-2025</t>
        </is>
      </c>
      <c r="F1535" s="67" t="n">
        <v>1</v>
      </c>
      <c r="G1535" s="65" t="inlineStr">
        <is>
          <t>Email</t>
        </is>
      </c>
      <c r="H1535" s="65" t="inlineStr">
        <is>
          <t>Toulouse</t>
        </is>
      </c>
      <c r="I1535" s="65" t="inlineStr">
        <is>
          <t>Julien Fabre</t>
        </is>
      </c>
      <c r="J1535" s="65" t="inlineStr">
        <is>
          <t>Négociation en cours</t>
        </is>
      </c>
      <c r="K1535" s="70" t="n">
        <v>1.9</v>
      </c>
    </row>
    <row r="1536">
      <c r="A1536" s="65" t="inlineStr">
        <is>
          <t>REL-01535</t>
        </is>
      </c>
      <c r="B1536" s="65" t="inlineStr">
        <is>
          <t>DEV-01234</t>
        </is>
      </c>
      <c r="C1536" s="66" t="n">
        <v>45523</v>
      </c>
      <c r="D1536" s="65" t="inlineStr">
        <is>
          <t>2024-08</t>
        </is>
      </c>
      <c r="E1536" s="65" t="inlineStr">
        <is>
          <t>2024-2025</t>
        </is>
      </c>
      <c r="F1536" s="67" t="n">
        <v>2</v>
      </c>
      <c r="G1536" s="65" t="inlineStr">
        <is>
          <t>Email</t>
        </is>
      </c>
      <c r="H1536" s="65" t="inlineStr">
        <is>
          <t>Toulouse</t>
        </is>
      </c>
      <c r="I1536" s="65" t="inlineStr">
        <is>
          <t>Julien Fabre</t>
        </is>
      </c>
      <c r="J1536" s="65" t="inlineStr">
        <is>
          <t>Accord obtenu</t>
        </is>
      </c>
      <c r="K1536" s="70" t="n">
        <v>1.2</v>
      </c>
    </row>
    <row r="1537">
      <c r="A1537" s="65" t="inlineStr">
        <is>
          <t>REL-01536</t>
        </is>
      </c>
      <c r="B1537" s="65" t="inlineStr">
        <is>
          <t>DEV-01236</t>
        </is>
      </c>
      <c r="C1537" s="66" t="n">
        <v>45516</v>
      </c>
      <c r="D1537" s="65" t="inlineStr">
        <is>
          <t>2024-08</t>
        </is>
      </c>
      <c r="E1537" s="65" t="inlineStr">
        <is>
          <t>2024-2025</t>
        </is>
      </c>
      <c r="F1537" s="67" t="n">
        <v>1</v>
      </c>
      <c r="G1537" s="65" t="inlineStr">
        <is>
          <t>Téléphone</t>
        </is>
      </c>
      <c r="H1537" s="65" t="inlineStr">
        <is>
          <t>Toulouse</t>
        </is>
      </c>
      <c r="I1537" s="65" t="inlineStr">
        <is>
          <t>Julien Fabre</t>
        </is>
      </c>
      <c r="J1537" s="65" t="inlineStr">
        <is>
          <t>Rappel demandé</t>
        </is>
      </c>
      <c r="K1537" s="70" t="n">
        <v>10.5</v>
      </c>
    </row>
    <row r="1538">
      <c r="A1538" s="65" t="inlineStr">
        <is>
          <t>REL-01537</t>
        </is>
      </c>
      <c r="B1538" s="65" t="inlineStr">
        <is>
          <t>DEV-01236</t>
        </is>
      </c>
      <c r="C1538" s="66" t="n">
        <v>45523</v>
      </c>
      <c r="D1538" s="65" t="inlineStr">
        <is>
          <t>2024-08</t>
        </is>
      </c>
      <c r="E1538" s="65" t="inlineStr">
        <is>
          <t>2024-2025</t>
        </is>
      </c>
      <c r="F1538" s="67" t="n">
        <v>2</v>
      </c>
      <c r="G1538" s="65" t="inlineStr">
        <is>
          <t>SMS</t>
        </is>
      </c>
      <c r="H1538" s="65" t="inlineStr">
        <is>
          <t>Toulouse</t>
        </is>
      </c>
      <c r="I1538" s="65" t="inlineStr">
        <is>
          <t>Julien Fabre</t>
        </is>
      </c>
      <c r="J1538" s="65" t="inlineStr">
        <is>
          <t>Injoignable</t>
        </is>
      </c>
      <c r="K1538" s="70" t="n">
        <v>1.6</v>
      </c>
    </row>
    <row r="1539">
      <c r="A1539" s="65" t="inlineStr">
        <is>
          <t>REL-01538</t>
        </is>
      </c>
      <c r="B1539" s="65" t="inlineStr">
        <is>
          <t>DEV-01236</t>
        </is>
      </c>
      <c r="C1539" s="66" t="n">
        <v>45537</v>
      </c>
      <c r="D1539" s="65" t="inlineStr">
        <is>
          <t>2024-09</t>
        </is>
      </c>
      <c r="E1539" s="65" t="inlineStr">
        <is>
          <t>2024-2025</t>
        </is>
      </c>
      <c r="F1539" s="67" t="n">
        <v>3</v>
      </c>
      <c r="G1539" s="65" t="inlineStr">
        <is>
          <t>Email</t>
        </is>
      </c>
      <c r="H1539" s="65" t="inlineStr">
        <is>
          <t>Toulouse</t>
        </is>
      </c>
      <c r="I1539" s="65" t="inlineStr">
        <is>
          <t>Julien Fabre</t>
        </is>
      </c>
      <c r="J1539" s="65" t="inlineStr">
        <is>
          <t>Accord obtenu</t>
        </is>
      </c>
      <c r="K1539" s="70" t="n">
        <v>3.2</v>
      </c>
    </row>
    <row r="1540">
      <c r="A1540" s="65" t="inlineStr">
        <is>
          <t>REL-01539</t>
        </is>
      </c>
      <c r="B1540" s="65" t="inlineStr">
        <is>
          <t>DEV-01238</t>
        </is>
      </c>
      <c r="C1540" s="66" t="n">
        <v>45512</v>
      </c>
      <c r="D1540" s="65" t="inlineStr">
        <is>
          <t>2024-08</t>
        </is>
      </c>
      <c r="E1540" s="65" t="inlineStr">
        <is>
          <t>2024-2025</t>
        </is>
      </c>
      <c r="F1540" s="67" t="n">
        <v>1</v>
      </c>
      <c r="G1540" s="65" t="inlineStr">
        <is>
          <t>Email</t>
        </is>
      </c>
      <c r="H1540" s="65" t="inlineStr">
        <is>
          <t>Toulouse</t>
        </is>
      </c>
      <c r="I1540" s="65" t="inlineStr">
        <is>
          <t>Julien Fabre</t>
        </is>
      </c>
      <c r="J1540" s="65" t="inlineStr">
        <is>
          <t>Négociation en cours</t>
        </is>
      </c>
      <c r="K1540" s="70" t="n">
        <v>3.3</v>
      </c>
    </row>
    <row r="1541">
      <c r="A1541" s="65" t="inlineStr">
        <is>
          <t>REL-01540</t>
        </is>
      </c>
      <c r="B1541" s="65" t="inlineStr">
        <is>
          <t>DEV-01238</t>
        </is>
      </c>
      <c r="C1541" s="66" t="n">
        <v>45520</v>
      </c>
      <c r="D1541" s="65" t="inlineStr">
        <is>
          <t>2024-08</t>
        </is>
      </c>
      <c r="E1541" s="65" t="inlineStr">
        <is>
          <t>2024-2025</t>
        </is>
      </c>
      <c r="F1541" s="67" t="n">
        <v>2</v>
      </c>
      <c r="G1541" s="65" t="inlineStr">
        <is>
          <t>Email</t>
        </is>
      </c>
      <c r="H1541" s="65" t="inlineStr">
        <is>
          <t>Toulouse</t>
        </is>
      </c>
      <c r="I1541" s="65" t="inlineStr">
        <is>
          <t>Julien Fabre</t>
        </is>
      </c>
      <c r="J1541" s="65" t="inlineStr">
        <is>
          <t>Négociation en cours</t>
        </is>
      </c>
      <c r="K1541" s="70" t="n">
        <v>1.6</v>
      </c>
    </row>
    <row r="1542">
      <c r="A1542" s="65" t="inlineStr">
        <is>
          <t>REL-01541</t>
        </is>
      </c>
      <c r="B1542" s="65" t="inlineStr">
        <is>
          <t>DEV-01239</t>
        </is>
      </c>
      <c r="C1542" s="66" t="n">
        <v>45518</v>
      </c>
      <c r="D1542" s="65" t="inlineStr">
        <is>
          <t>2024-08</t>
        </is>
      </c>
      <c r="E1542" s="65" t="inlineStr">
        <is>
          <t>2024-2025</t>
        </is>
      </c>
      <c r="F1542" s="67" t="n">
        <v>1</v>
      </c>
      <c r="G1542" s="65" t="inlineStr">
        <is>
          <t>Email</t>
        </is>
      </c>
      <c r="H1542" s="65" t="inlineStr">
        <is>
          <t>Bordeaux</t>
        </is>
      </c>
      <c r="I1542" s="65" t="inlineStr">
        <is>
          <t>Karim Belkacem</t>
        </is>
      </c>
      <c r="J1542" s="65" t="inlineStr">
        <is>
          <t>Refus signifié</t>
        </is>
      </c>
      <c r="K1542" s="70" t="n">
        <v>2.1</v>
      </c>
    </row>
    <row r="1543">
      <c r="A1543" s="65" t="inlineStr">
        <is>
          <t>REL-01542</t>
        </is>
      </c>
      <c r="B1543" s="65" t="inlineStr">
        <is>
          <t>DEV-01240</t>
        </is>
      </c>
      <c r="C1543" s="66" t="n">
        <v>45522</v>
      </c>
      <c r="D1543" s="65" t="inlineStr">
        <is>
          <t>2024-08</t>
        </is>
      </c>
      <c r="E1543" s="65" t="inlineStr">
        <is>
          <t>2024-2025</t>
        </is>
      </c>
      <c r="F1543" s="67" t="n">
        <v>1</v>
      </c>
      <c r="G1543" s="65" t="inlineStr">
        <is>
          <t>Téléphone</t>
        </is>
      </c>
      <c r="H1543" s="65" t="inlineStr">
        <is>
          <t>Bordeaux</t>
        </is>
      </c>
      <c r="I1543" s="65" t="inlineStr">
        <is>
          <t>Sophie Marchand</t>
        </is>
      </c>
      <c r="J1543" s="65" t="inlineStr">
        <is>
          <t>Accord obtenu</t>
        </is>
      </c>
      <c r="K1543" s="70" t="n">
        <v>4.3</v>
      </c>
    </row>
    <row r="1544">
      <c r="A1544" s="65" t="inlineStr">
        <is>
          <t>REL-01543</t>
        </is>
      </c>
      <c r="B1544" s="65" t="inlineStr">
        <is>
          <t>DEV-01242</t>
        </is>
      </c>
      <c r="C1544" s="66" t="n">
        <v>45516</v>
      </c>
      <c r="D1544" s="65" t="inlineStr">
        <is>
          <t>2024-08</t>
        </is>
      </c>
      <c r="E1544" s="65" t="inlineStr">
        <is>
          <t>2024-2025</t>
        </is>
      </c>
      <c r="F1544" s="67" t="n">
        <v>1</v>
      </c>
      <c r="G1544" s="65" t="inlineStr">
        <is>
          <t>Email</t>
        </is>
      </c>
      <c r="H1544" s="65" t="inlineStr">
        <is>
          <t>Bordeaux</t>
        </is>
      </c>
      <c r="I1544" s="65" t="inlineStr">
        <is>
          <t>Sophie Marchand</t>
        </is>
      </c>
      <c r="J1544" s="65" t="inlineStr">
        <is>
          <t>Sans réponse</t>
        </is>
      </c>
      <c r="K1544" s="70" t="n">
        <v>5</v>
      </c>
    </row>
    <row r="1545">
      <c r="A1545" s="65" t="inlineStr">
        <is>
          <t>REL-01544</t>
        </is>
      </c>
      <c r="B1545" s="65" t="inlineStr">
        <is>
          <t>DEV-01243</t>
        </is>
      </c>
      <c r="C1545" s="66" t="n">
        <v>45521</v>
      </c>
      <c r="D1545" s="65" t="inlineStr">
        <is>
          <t>2024-08</t>
        </is>
      </c>
      <c r="E1545" s="65" t="inlineStr">
        <is>
          <t>2024-2025</t>
        </is>
      </c>
      <c r="F1545" s="67" t="n">
        <v>1</v>
      </c>
      <c r="G1545" s="65" t="inlineStr">
        <is>
          <t>SMS</t>
        </is>
      </c>
      <c r="H1545" s="65" t="inlineStr">
        <is>
          <t>Bordeaux</t>
        </is>
      </c>
      <c r="I1545" s="65" t="inlineStr">
        <is>
          <t>Karim Belkacem</t>
        </is>
      </c>
      <c r="J1545" s="65" t="inlineStr">
        <is>
          <t>Accord obtenu</t>
        </is>
      </c>
      <c r="K1545" s="70" t="n">
        <v>2.5</v>
      </c>
    </row>
    <row r="1546">
      <c r="A1546" s="65" t="inlineStr">
        <is>
          <t>REL-01545</t>
        </is>
      </c>
      <c r="B1546" s="65" t="inlineStr">
        <is>
          <t>DEV-01244</t>
        </is>
      </c>
      <c r="C1546" s="66" t="n">
        <v>45516</v>
      </c>
      <c r="D1546" s="65" t="inlineStr">
        <is>
          <t>2024-08</t>
        </is>
      </c>
      <c r="E1546" s="65" t="inlineStr">
        <is>
          <t>2024-2025</t>
        </is>
      </c>
      <c r="F1546" s="67" t="n">
        <v>1</v>
      </c>
      <c r="G1546" s="65" t="inlineStr">
        <is>
          <t>Email</t>
        </is>
      </c>
      <c r="H1546" s="65" t="inlineStr">
        <is>
          <t>Bordeaux</t>
        </is>
      </c>
      <c r="I1546" s="65" t="inlineStr">
        <is>
          <t>Karim Belkacem</t>
        </is>
      </c>
      <c r="J1546" s="65" t="inlineStr">
        <is>
          <t>Négociation en cours</t>
        </is>
      </c>
      <c r="K1546" s="70" t="n">
        <v>5</v>
      </c>
    </row>
    <row r="1547">
      <c r="A1547" s="65" t="inlineStr">
        <is>
          <t>REL-01546</t>
        </is>
      </c>
      <c r="B1547" s="65" t="inlineStr">
        <is>
          <t>DEV-01245</t>
        </is>
      </c>
      <c r="C1547" s="66" t="n">
        <v>45515</v>
      </c>
      <c r="D1547" s="65" t="inlineStr">
        <is>
          <t>2024-08</t>
        </is>
      </c>
      <c r="E1547" s="65" t="inlineStr">
        <is>
          <t>2024-2025</t>
        </is>
      </c>
      <c r="F1547" s="67" t="n">
        <v>1</v>
      </c>
      <c r="G1547" s="65" t="inlineStr">
        <is>
          <t>Téléphone</t>
        </is>
      </c>
      <c r="H1547" s="65" t="inlineStr">
        <is>
          <t>Bordeaux</t>
        </is>
      </c>
      <c r="I1547" s="65" t="inlineStr">
        <is>
          <t>Karim Belkacem</t>
        </is>
      </c>
      <c r="J1547" s="65" t="inlineStr">
        <is>
          <t>Sans réponse</t>
        </is>
      </c>
      <c r="K1547" s="70" t="n">
        <v>2.7</v>
      </c>
    </row>
    <row r="1548">
      <c r="A1548" s="65" t="inlineStr">
        <is>
          <t>REL-01547</t>
        </is>
      </c>
      <c r="B1548" s="65" t="inlineStr">
        <is>
          <t>DEV-01245</t>
        </is>
      </c>
      <c r="C1548" s="66" t="n">
        <v>45527</v>
      </c>
      <c r="D1548" s="65" t="inlineStr">
        <is>
          <t>2024-08</t>
        </is>
      </c>
      <c r="E1548" s="65" t="inlineStr">
        <is>
          <t>2024-2025</t>
        </is>
      </c>
      <c r="F1548" s="67" t="n">
        <v>2</v>
      </c>
      <c r="G1548" s="65" t="inlineStr">
        <is>
          <t>Email</t>
        </is>
      </c>
      <c r="H1548" s="65" t="inlineStr">
        <is>
          <t>Bordeaux</t>
        </is>
      </c>
      <c r="I1548" s="65" t="inlineStr">
        <is>
          <t>Karim Belkacem</t>
        </is>
      </c>
      <c r="J1548" s="65" t="inlineStr">
        <is>
          <t>Accord obtenu</t>
        </is>
      </c>
      <c r="K1548" s="70" t="n">
        <v>1.9</v>
      </c>
    </row>
    <row r="1549">
      <c r="A1549" s="65" t="inlineStr">
        <is>
          <t>REL-01548</t>
        </is>
      </c>
      <c r="B1549" s="65" t="inlineStr">
        <is>
          <t>DEV-01247</t>
        </is>
      </c>
      <c r="C1549" s="66" t="n">
        <v>45519</v>
      </c>
      <c r="D1549" s="65" t="inlineStr">
        <is>
          <t>2024-08</t>
        </is>
      </c>
      <c r="E1549" s="65" t="inlineStr">
        <is>
          <t>2024-2025</t>
        </is>
      </c>
      <c r="F1549" s="67" t="n">
        <v>1</v>
      </c>
      <c r="G1549" s="65" t="inlineStr">
        <is>
          <t>Email</t>
        </is>
      </c>
      <c r="H1549" s="65" t="inlineStr">
        <is>
          <t>Toulouse</t>
        </is>
      </c>
      <c r="I1549" s="65" t="inlineStr">
        <is>
          <t>Nadia Cherif</t>
        </is>
      </c>
      <c r="J1549" s="65" t="inlineStr">
        <is>
          <t>Accord obtenu</t>
        </is>
      </c>
      <c r="K1549" s="70" t="n">
        <v>3.2</v>
      </c>
    </row>
    <row r="1550">
      <c r="A1550" s="65" t="inlineStr">
        <is>
          <t>REL-01549</t>
        </is>
      </c>
      <c r="B1550" s="65" t="inlineStr">
        <is>
          <t>DEV-01248</t>
        </is>
      </c>
      <c r="C1550" s="66" t="n">
        <v>45516</v>
      </c>
      <c r="D1550" s="65" t="inlineStr">
        <is>
          <t>2024-08</t>
        </is>
      </c>
      <c r="E1550" s="65" t="inlineStr">
        <is>
          <t>2024-2025</t>
        </is>
      </c>
      <c r="F1550" s="67" t="n">
        <v>1</v>
      </c>
      <c r="G1550" s="65" t="inlineStr">
        <is>
          <t>Email</t>
        </is>
      </c>
      <c r="H1550" s="65" t="inlineStr">
        <is>
          <t>Toulouse</t>
        </is>
      </c>
      <c r="I1550" s="65" t="inlineStr">
        <is>
          <t>Julien Fabre</t>
        </is>
      </c>
      <c r="J1550" s="65" t="inlineStr">
        <is>
          <t>Accord obtenu</t>
        </is>
      </c>
      <c r="K1550" s="70" t="n">
        <v>2.8</v>
      </c>
    </row>
    <row r="1551">
      <c r="A1551" s="65" t="inlineStr">
        <is>
          <t>REL-01550</t>
        </is>
      </c>
      <c r="B1551" s="65" t="inlineStr">
        <is>
          <t>DEV-01249</t>
        </is>
      </c>
      <c r="C1551" s="66" t="n">
        <v>45517</v>
      </c>
      <c r="D1551" s="65" t="inlineStr">
        <is>
          <t>2024-08</t>
        </is>
      </c>
      <c r="E1551" s="65" t="inlineStr">
        <is>
          <t>2024-2025</t>
        </is>
      </c>
      <c r="F1551" s="67" t="n">
        <v>1</v>
      </c>
      <c r="G1551" s="65" t="inlineStr">
        <is>
          <t>Email</t>
        </is>
      </c>
      <c r="H1551" s="65" t="inlineStr">
        <is>
          <t>Toulouse</t>
        </is>
      </c>
      <c r="I1551" s="65" t="inlineStr">
        <is>
          <t>Nadia Cherif</t>
        </is>
      </c>
      <c r="J1551" s="65" t="inlineStr">
        <is>
          <t>Sans réponse</t>
        </is>
      </c>
      <c r="K1551" s="70" t="n">
        <v>4.9</v>
      </c>
    </row>
    <row r="1552">
      <c r="A1552" s="65" t="inlineStr">
        <is>
          <t>REL-01551</t>
        </is>
      </c>
      <c r="B1552" s="65" t="inlineStr">
        <is>
          <t>DEV-01249</t>
        </is>
      </c>
      <c r="C1552" s="66" t="n">
        <v>45525</v>
      </c>
      <c r="D1552" s="65" t="inlineStr">
        <is>
          <t>2024-08</t>
        </is>
      </c>
      <c r="E1552" s="65" t="inlineStr">
        <is>
          <t>2024-2025</t>
        </is>
      </c>
      <c r="F1552" s="67" t="n">
        <v>2</v>
      </c>
      <c r="G1552" s="65" t="inlineStr">
        <is>
          <t>Email</t>
        </is>
      </c>
      <c r="H1552" s="65" t="inlineStr">
        <is>
          <t>Toulouse</t>
        </is>
      </c>
      <c r="I1552" s="65" t="inlineStr">
        <is>
          <t>Nadia Cherif</t>
        </is>
      </c>
      <c r="J1552" s="65" t="inlineStr">
        <is>
          <t>Accord obtenu</t>
        </is>
      </c>
      <c r="K1552" s="70" t="n">
        <v>3</v>
      </c>
    </row>
    <row r="1553">
      <c r="A1553" s="65" t="inlineStr">
        <is>
          <t>REL-01552</t>
        </is>
      </c>
      <c r="B1553" s="65" t="inlineStr">
        <is>
          <t>DEV-01250</t>
        </is>
      </c>
      <c r="C1553" s="66" t="n">
        <v>45514</v>
      </c>
      <c r="D1553" s="65" t="inlineStr">
        <is>
          <t>2024-08</t>
        </is>
      </c>
      <c r="E1553" s="65" t="inlineStr">
        <is>
          <t>2024-2025</t>
        </is>
      </c>
      <c r="F1553" s="67" t="n">
        <v>1</v>
      </c>
      <c r="G1553" s="65" t="inlineStr">
        <is>
          <t>Email</t>
        </is>
      </c>
      <c r="H1553" s="65" t="inlineStr">
        <is>
          <t>Toulouse</t>
        </is>
      </c>
      <c r="I1553" s="65" t="inlineStr">
        <is>
          <t>Nadia Cherif</t>
        </is>
      </c>
      <c r="J1553" s="65" t="inlineStr">
        <is>
          <t>Sans réponse</t>
        </is>
      </c>
      <c r="K1553" s="70" t="n">
        <v>2.2</v>
      </c>
    </row>
    <row r="1554">
      <c r="A1554" s="65" t="inlineStr">
        <is>
          <t>REL-01553</t>
        </is>
      </c>
      <c r="B1554" s="65" t="inlineStr">
        <is>
          <t>DEV-01250</t>
        </is>
      </c>
      <c r="C1554" s="66" t="n">
        <v>45520</v>
      </c>
      <c r="D1554" s="65" t="inlineStr">
        <is>
          <t>2024-08</t>
        </is>
      </c>
      <c r="E1554" s="65" t="inlineStr">
        <is>
          <t>2024-2025</t>
        </is>
      </c>
      <c r="F1554" s="67" t="n">
        <v>2</v>
      </c>
      <c r="G1554" s="65" t="inlineStr">
        <is>
          <t>Email</t>
        </is>
      </c>
      <c r="H1554" s="65" t="inlineStr">
        <is>
          <t>Toulouse</t>
        </is>
      </c>
      <c r="I1554" s="65" t="inlineStr">
        <is>
          <t>Nadia Cherif</t>
        </is>
      </c>
      <c r="J1554" s="65" t="inlineStr">
        <is>
          <t>Rappel demandé</t>
        </is>
      </c>
      <c r="K1554" s="70" t="n">
        <v>4.7</v>
      </c>
    </row>
    <row r="1555">
      <c r="A1555" s="65" t="inlineStr">
        <is>
          <t>REL-01554</t>
        </is>
      </c>
      <c r="B1555" s="65" t="inlineStr">
        <is>
          <t>DEV-01250</t>
        </is>
      </c>
      <c r="C1555" s="66" t="n">
        <v>45525</v>
      </c>
      <c r="D1555" s="65" t="inlineStr">
        <is>
          <t>2024-08</t>
        </is>
      </c>
      <c r="E1555" s="65" t="inlineStr">
        <is>
          <t>2024-2025</t>
        </is>
      </c>
      <c r="F1555" s="67" t="n">
        <v>3</v>
      </c>
      <c r="G1555" s="65" t="inlineStr">
        <is>
          <t>Email</t>
        </is>
      </c>
      <c r="H1555" s="65" t="inlineStr">
        <is>
          <t>Toulouse</t>
        </is>
      </c>
      <c r="I1555" s="65" t="inlineStr">
        <is>
          <t>Nadia Cherif</t>
        </is>
      </c>
      <c r="J1555" s="65" t="inlineStr">
        <is>
          <t>Sans réponse</t>
        </is>
      </c>
      <c r="K1555" s="70" t="n">
        <v>4.9</v>
      </c>
    </row>
    <row r="1556">
      <c r="A1556" s="65" t="inlineStr">
        <is>
          <t>REL-01555</t>
        </is>
      </c>
      <c r="B1556" s="65" t="inlineStr">
        <is>
          <t>DEV-01252</t>
        </is>
      </c>
      <c r="C1556" s="66" t="n">
        <v>45519</v>
      </c>
      <c r="D1556" s="65" t="inlineStr">
        <is>
          <t>2024-08</t>
        </is>
      </c>
      <c r="E1556" s="65" t="inlineStr">
        <is>
          <t>2024-2025</t>
        </is>
      </c>
      <c r="F1556" s="67" t="n">
        <v>1</v>
      </c>
      <c r="G1556" s="65" t="inlineStr">
        <is>
          <t>Email</t>
        </is>
      </c>
      <c r="H1556" s="65" t="inlineStr">
        <is>
          <t>Bordeaux</t>
        </is>
      </c>
      <c r="I1556" s="65" t="inlineStr">
        <is>
          <t>Karim Belkacem</t>
        </is>
      </c>
      <c r="J1556" s="65" t="inlineStr">
        <is>
          <t>Accord obtenu</t>
        </is>
      </c>
      <c r="K1556" s="70" t="n">
        <v>4.5</v>
      </c>
    </row>
    <row r="1557">
      <c r="A1557" s="65" t="inlineStr">
        <is>
          <t>REL-01556</t>
        </is>
      </c>
      <c r="B1557" s="65" t="inlineStr">
        <is>
          <t>DEV-01254</t>
        </is>
      </c>
      <c r="C1557" s="66" t="n">
        <v>45524</v>
      </c>
      <c r="D1557" s="65" t="inlineStr">
        <is>
          <t>2024-08</t>
        </is>
      </c>
      <c r="E1557" s="65" t="inlineStr">
        <is>
          <t>2024-2025</t>
        </is>
      </c>
      <c r="F1557" s="67" t="n">
        <v>1</v>
      </c>
      <c r="G1557" s="65" t="inlineStr">
        <is>
          <t>Email</t>
        </is>
      </c>
      <c r="H1557" s="65" t="inlineStr">
        <is>
          <t>Bordeaux</t>
        </is>
      </c>
      <c r="I1557" s="65" t="inlineStr">
        <is>
          <t>Sophie Marchand</t>
        </is>
      </c>
      <c r="J1557" s="65" t="inlineStr">
        <is>
          <t>Injoignable</t>
        </is>
      </c>
      <c r="K1557" s="70" t="n">
        <v>1.4</v>
      </c>
    </row>
    <row r="1558">
      <c r="A1558" s="65" t="inlineStr">
        <is>
          <t>REL-01557</t>
        </is>
      </c>
      <c r="B1558" s="65" t="inlineStr">
        <is>
          <t>DEV-01254</t>
        </is>
      </c>
      <c r="C1558" s="66" t="n">
        <v>45535</v>
      </c>
      <c r="D1558" s="65" t="inlineStr">
        <is>
          <t>2024-08</t>
        </is>
      </c>
      <c r="E1558" s="65" t="inlineStr">
        <is>
          <t>2024-2025</t>
        </is>
      </c>
      <c r="F1558" s="67" t="n">
        <v>2</v>
      </c>
      <c r="G1558" s="65" t="inlineStr">
        <is>
          <t>Email</t>
        </is>
      </c>
      <c r="H1558" s="65" t="inlineStr">
        <is>
          <t>Bordeaux</t>
        </is>
      </c>
      <c r="I1558" s="65" t="inlineStr">
        <is>
          <t>Sophie Marchand</t>
        </is>
      </c>
      <c r="J1558" s="65" t="inlineStr">
        <is>
          <t>Négociation en cours</t>
        </is>
      </c>
      <c r="K1558" s="70" t="n">
        <v>4.3</v>
      </c>
    </row>
    <row r="1559">
      <c r="A1559" s="65" t="inlineStr">
        <is>
          <t>REL-01558</t>
        </is>
      </c>
      <c r="B1559" s="65" t="inlineStr">
        <is>
          <t>DEV-01254</t>
        </is>
      </c>
      <c r="C1559" s="66" t="n">
        <v>45549</v>
      </c>
      <c r="D1559" s="65" t="inlineStr">
        <is>
          <t>2024-09</t>
        </is>
      </c>
      <c r="E1559" s="65" t="inlineStr">
        <is>
          <t>2024-2025</t>
        </is>
      </c>
      <c r="F1559" s="67" t="n">
        <v>3</v>
      </c>
      <c r="G1559" s="65" t="inlineStr">
        <is>
          <t>Téléphone</t>
        </is>
      </c>
      <c r="H1559" s="65" t="inlineStr">
        <is>
          <t>Bordeaux</t>
        </is>
      </c>
      <c r="I1559" s="65" t="inlineStr">
        <is>
          <t>Sophie Marchand</t>
        </is>
      </c>
      <c r="J1559" s="65" t="inlineStr">
        <is>
          <t>Injoignable</t>
        </is>
      </c>
      <c r="K1559" s="70" t="n">
        <v>9.699999999999999</v>
      </c>
    </row>
    <row r="1560">
      <c r="A1560" s="65" t="inlineStr">
        <is>
          <t>REL-01559</t>
        </is>
      </c>
      <c r="B1560" s="65" t="inlineStr">
        <is>
          <t>DEV-01254</t>
        </is>
      </c>
      <c r="C1560" s="66" t="n">
        <v>45556</v>
      </c>
      <c r="D1560" s="65" t="inlineStr">
        <is>
          <t>2024-09</t>
        </is>
      </c>
      <c r="E1560" s="65" t="inlineStr">
        <is>
          <t>2024-2025</t>
        </is>
      </c>
      <c r="F1560" s="67" t="n">
        <v>4</v>
      </c>
      <c r="G1560" s="65" t="inlineStr">
        <is>
          <t>Email</t>
        </is>
      </c>
      <c r="H1560" s="65" t="inlineStr">
        <is>
          <t>Bordeaux</t>
        </is>
      </c>
      <c r="I1560" s="65" t="inlineStr">
        <is>
          <t>Sophie Marchand</t>
        </is>
      </c>
      <c r="J1560" s="65" t="inlineStr">
        <is>
          <t>Sans réponse</t>
        </is>
      </c>
      <c r="K1560" s="70" t="n">
        <v>2.6</v>
      </c>
    </row>
    <row r="1561">
      <c r="A1561" s="65" t="inlineStr">
        <is>
          <t>REL-01560</t>
        </is>
      </c>
      <c r="B1561" s="65" t="inlineStr">
        <is>
          <t>DEV-01255</t>
        </is>
      </c>
      <c r="C1561" s="66" t="n">
        <v>45525</v>
      </c>
      <c r="D1561" s="65" t="inlineStr">
        <is>
          <t>2024-08</t>
        </is>
      </c>
      <c r="E1561" s="65" t="inlineStr">
        <is>
          <t>2024-2025</t>
        </is>
      </c>
      <c r="F1561" s="67" t="n">
        <v>1</v>
      </c>
      <c r="G1561" s="65" t="inlineStr">
        <is>
          <t>SMS</t>
        </is>
      </c>
      <c r="H1561" s="65" t="inlineStr">
        <is>
          <t>Toulouse</t>
        </is>
      </c>
      <c r="I1561" s="65" t="inlineStr">
        <is>
          <t>Nadia Cherif</t>
        </is>
      </c>
      <c r="J1561" s="65" t="inlineStr">
        <is>
          <t>Sans réponse</t>
        </is>
      </c>
      <c r="K1561" s="70" t="n">
        <v>2.5</v>
      </c>
    </row>
    <row r="1562">
      <c r="A1562" s="65" t="inlineStr">
        <is>
          <t>REL-01561</t>
        </is>
      </c>
      <c r="B1562" s="65" t="inlineStr">
        <is>
          <t>DEV-01255</t>
        </is>
      </c>
      <c r="C1562" s="66" t="n">
        <v>45533</v>
      </c>
      <c r="D1562" s="65" t="inlineStr">
        <is>
          <t>2024-08</t>
        </is>
      </c>
      <c r="E1562" s="65" t="inlineStr">
        <is>
          <t>2024-2025</t>
        </is>
      </c>
      <c r="F1562" s="67" t="n">
        <v>2</v>
      </c>
      <c r="G1562" s="65" t="inlineStr">
        <is>
          <t>SMS</t>
        </is>
      </c>
      <c r="H1562" s="65" t="inlineStr">
        <is>
          <t>Toulouse</t>
        </is>
      </c>
      <c r="I1562" s="65" t="inlineStr">
        <is>
          <t>Nadia Cherif</t>
        </is>
      </c>
      <c r="J1562" s="65" t="inlineStr">
        <is>
          <t>Négociation en cours</t>
        </is>
      </c>
      <c r="K1562" s="70" t="n">
        <v>3.4</v>
      </c>
    </row>
    <row r="1563">
      <c r="A1563" s="65" t="inlineStr">
        <is>
          <t>REL-01562</t>
        </is>
      </c>
      <c r="B1563" s="65" t="inlineStr">
        <is>
          <t>DEV-01256</t>
        </is>
      </c>
      <c r="C1563" s="66" t="n">
        <v>45523</v>
      </c>
      <c r="D1563" s="65" t="inlineStr">
        <is>
          <t>2024-08</t>
        </is>
      </c>
      <c r="E1563" s="65" t="inlineStr">
        <is>
          <t>2024-2025</t>
        </is>
      </c>
      <c r="F1563" s="67" t="n">
        <v>1</v>
      </c>
      <c r="G1563" s="65" t="inlineStr">
        <is>
          <t>SMS</t>
        </is>
      </c>
      <c r="H1563" s="65" t="inlineStr">
        <is>
          <t>Toulouse</t>
        </is>
      </c>
      <c r="I1563" s="65" t="inlineStr">
        <is>
          <t>Julien Fabre</t>
        </is>
      </c>
      <c r="J1563" s="65" t="inlineStr">
        <is>
          <t>Négociation en cours</t>
        </is>
      </c>
      <c r="K1563" s="70" t="n">
        <v>3.9</v>
      </c>
    </row>
    <row r="1564">
      <c r="A1564" s="65" t="inlineStr">
        <is>
          <t>REL-01563</t>
        </is>
      </c>
      <c r="B1564" s="65" t="inlineStr">
        <is>
          <t>DEV-01256</t>
        </is>
      </c>
      <c r="C1564" s="66" t="n">
        <v>45531</v>
      </c>
      <c r="D1564" s="65" t="inlineStr">
        <is>
          <t>2024-08</t>
        </is>
      </c>
      <c r="E1564" s="65" t="inlineStr">
        <is>
          <t>2024-2025</t>
        </is>
      </c>
      <c r="F1564" s="67" t="n">
        <v>2</v>
      </c>
      <c r="G1564" s="65" t="inlineStr">
        <is>
          <t>Email</t>
        </is>
      </c>
      <c r="H1564" s="65" t="inlineStr">
        <is>
          <t>Toulouse</t>
        </is>
      </c>
      <c r="I1564" s="65" t="inlineStr">
        <is>
          <t>Julien Fabre</t>
        </is>
      </c>
      <c r="J1564" s="65" t="inlineStr">
        <is>
          <t>Accord obtenu</t>
        </is>
      </c>
      <c r="K1564" s="70" t="n">
        <v>2.9</v>
      </c>
    </row>
    <row r="1565">
      <c r="A1565" s="65" t="inlineStr">
        <is>
          <t>REL-01564</t>
        </is>
      </c>
      <c r="B1565" s="65" t="inlineStr">
        <is>
          <t>DEV-01258</t>
        </is>
      </c>
      <c r="C1565" s="66" t="n">
        <v>45520</v>
      </c>
      <c r="D1565" s="65" t="inlineStr">
        <is>
          <t>2024-08</t>
        </is>
      </c>
      <c r="E1565" s="65" t="inlineStr">
        <is>
          <t>2024-2025</t>
        </is>
      </c>
      <c r="F1565" s="67" t="n">
        <v>1</v>
      </c>
      <c r="G1565" s="65" t="inlineStr">
        <is>
          <t>Téléphone</t>
        </is>
      </c>
      <c r="H1565" s="65" t="inlineStr">
        <is>
          <t>Bordeaux</t>
        </is>
      </c>
      <c r="I1565" s="65" t="inlineStr">
        <is>
          <t>Karim Belkacem</t>
        </is>
      </c>
      <c r="J1565" s="65" t="inlineStr">
        <is>
          <t>Refus signifié</t>
        </is>
      </c>
      <c r="K1565" s="70" t="n">
        <v>13.1</v>
      </c>
    </row>
    <row r="1566">
      <c r="A1566" s="65" t="inlineStr">
        <is>
          <t>REL-01565</t>
        </is>
      </c>
      <c r="B1566" s="65" t="inlineStr">
        <is>
          <t>DEV-01260</t>
        </is>
      </c>
      <c r="C1566" s="66" t="n">
        <v>45523</v>
      </c>
      <c r="D1566" s="65" t="inlineStr">
        <is>
          <t>2024-08</t>
        </is>
      </c>
      <c r="E1566" s="65" t="inlineStr">
        <is>
          <t>2024-2025</t>
        </is>
      </c>
      <c r="F1566" s="67" t="n">
        <v>1</v>
      </c>
      <c r="G1566" s="65" t="inlineStr">
        <is>
          <t>Email</t>
        </is>
      </c>
      <c r="H1566" s="65" t="inlineStr">
        <is>
          <t>Bordeaux</t>
        </is>
      </c>
      <c r="I1566" s="65" t="inlineStr">
        <is>
          <t>Sophie Marchand</t>
        </is>
      </c>
      <c r="J1566" s="65" t="inlineStr">
        <is>
          <t>Sans réponse</t>
        </is>
      </c>
      <c r="K1566" s="70" t="n">
        <v>3.5</v>
      </c>
    </row>
    <row r="1567">
      <c r="A1567" s="65" t="inlineStr">
        <is>
          <t>REL-01566</t>
        </is>
      </c>
      <c r="B1567" s="65" t="inlineStr">
        <is>
          <t>DEV-01260</t>
        </is>
      </c>
      <c r="C1567" s="66" t="n">
        <v>45533</v>
      </c>
      <c r="D1567" s="65" t="inlineStr">
        <is>
          <t>2024-08</t>
        </is>
      </c>
      <c r="E1567" s="65" t="inlineStr">
        <is>
          <t>2024-2025</t>
        </is>
      </c>
      <c r="F1567" s="67" t="n">
        <v>2</v>
      </c>
      <c r="G1567" s="65" t="inlineStr">
        <is>
          <t>Téléphone</t>
        </is>
      </c>
      <c r="H1567" s="65" t="inlineStr">
        <is>
          <t>Bordeaux</t>
        </is>
      </c>
      <c r="I1567" s="65" t="inlineStr">
        <is>
          <t>Sophie Marchand</t>
        </is>
      </c>
      <c r="J1567" s="65" t="inlineStr">
        <is>
          <t>Rappel demandé</t>
        </is>
      </c>
      <c r="K1567" s="70" t="n">
        <v>12.7</v>
      </c>
    </row>
    <row r="1568">
      <c r="A1568" s="65" t="inlineStr">
        <is>
          <t>REL-01567</t>
        </is>
      </c>
      <c r="B1568" s="65" t="inlineStr">
        <is>
          <t>DEV-01261</t>
        </is>
      </c>
      <c r="C1568" s="66" t="n">
        <v>45524</v>
      </c>
      <c r="D1568" s="65" t="inlineStr">
        <is>
          <t>2024-08</t>
        </is>
      </c>
      <c r="E1568" s="65" t="inlineStr">
        <is>
          <t>2024-2025</t>
        </is>
      </c>
      <c r="F1568" s="67" t="n">
        <v>1</v>
      </c>
      <c r="G1568" s="65" t="inlineStr">
        <is>
          <t>Email</t>
        </is>
      </c>
      <c r="H1568" s="65" t="inlineStr">
        <is>
          <t>Bordeaux</t>
        </is>
      </c>
      <c r="I1568" s="65" t="inlineStr">
        <is>
          <t>Sophie Marchand</t>
        </is>
      </c>
      <c r="J1568" s="65" t="inlineStr">
        <is>
          <t>Sans réponse</t>
        </is>
      </c>
      <c r="K1568" s="70" t="n">
        <v>2.5</v>
      </c>
    </row>
    <row r="1569">
      <c r="A1569" s="65" t="inlineStr">
        <is>
          <t>REL-01568</t>
        </is>
      </c>
      <c r="B1569" s="65" t="inlineStr">
        <is>
          <t>DEV-01261</t>
        </is>
      </c>
      <c r="C1569" s="66" t="n">
        <v>45533</v>
      </c>
      <c r="D1569" s="65" t="inlineStr">
        <is>
          <t>2024-08</t>
        </is>
      </c>
      <c r="E1569" s="65" t="inlineStr">
        <is>
          <t>2024-2025</t>
        </is>
      </c>
      <c r="F1569" s="67" t="n">
        <v>2</v>
      </c>
      <c r="G1569" s="65" t="inlineStr">
        <is>
          <t>Email</t>
        </is>
      </c>
      <c r="H1569" s="65" t="inlineStr">
        <is>
          <t>Bordeaux</t>
        </is>
      </c>
      <c r="I1569" s="65" t="inlineStr">
        <is>
          <t>Sophie Marchand</t>
        </is>
      </c>
      <c r="J1569" s="65" t="inlineStr">
        <is>
          <t>Accord obtenu</t>
        </is>
      </c>
      <c r="K1569" s="70" t="n">
        <v>3.4</v>
      </c>
    </row>
    <row r="1570">
      <c r="A1570" s="65" t="inlineStr">
        <is>
          <t>REL-01569</t>
        </is>
      </c>
      <c r="B1570" s="65" t="inlineStr">
        <is>
          <t>DEV-01262</t>
        </is>
      </c>
      <c r="C1570" s="66" t="n">
        <v>45525</v>
      </c>
      <c r="D1570" s="65" t="inlineStr">
        <is>
          <t>2024-08</t>
        </is>
      </c>
      <c r="E1570" s="65" t="inlineStr">
        <is>
          <t>2024-2025</t>
        </is>
      </c>
      <c r="F1570" s="67" t="n">
        <v>1</v>
      </c>
      <c r="G1570" s="65" t="inlineStr">
        <is>
          <t>Téléphone</t>
        </is>
      </c>
      <c r="H1570" s="65" t="inlineStr">
        <is>
          <t>Bordeaux</t>
        </is>
      </c>
      <c r="I1570" s="65" t="inlineStr">
        <is>
          <t>Sophie Marchand</t>
        </is>
      </c>
      <c r="J1570" s="65" t="inlineStr">
        <is>
          <t>Négociation en cours</t>
        </is>
      </c>
      <c r="K1570" s="70" t="n">
        <v>8</v>
      </c>
    </row>
    <row r="1571">
      <c r="A1571" s="65" t="inlineStr">
        <is>
          <t>REL-01570</t>
        </is>
      </c>
      <c r="B1571" s="65" t="inlineStr">
        <is>
          <t>DEV-01262</t>
        </is>
      </c>
      <c r="C1571" s="66" t="n">
        <v>45536</v>
      </c>
      <c r="D1571" s="65" t="inlineStr">
        <is>
          <t>2024-09</t>
        </is>
      </c>
      <c r="E1571" s="65" t="inlineStr">
        <is>
          <t>2024-2025</t>
        </is>
      </c>
      <c r="F1571" s="67" t="n">
        <v>2</v>
      </c>
      <c r="G1571" s="65" t="inlineStr">
        <is>
          <t>Téléphone</t>
        </is>
      </c>
      <c r="H1571" s="65" t="inlineStr">
        <is>
          <t>Bordeaux</t>
        </is>
      </c>
      <c r="I1571" s="65" t="inlineStr">
        <is>
          <t>Sophie Marchand</t>
        </is>
      </c>
      <c r="J1571" s="65" t="inlineStr">
        <is>
          <t>Accord obtenu</t>
        </is>
      </c>
      <c r="K1571" s="70" t="n">
        <v>10.4</v>
      </c>
    </row>
    <row r="1572">
      <c r="A1572" s="65" t="inlineStr">
        <is>
          <t>REL-01571</t>
        </is>
      </c>
      <c r="B1572" s="65" t="inlineStr">
        <is>
          <t>DEV-01266</t>
        </is>
      </c>
      <c r="C1572" s="66" t="n">
        <v>45532</v>
      </c>
      <c r="D1572" s="65" t="inlineStr">
        <is>
          <t>2024-08</t>
        </is>
      </c>
      <c r="E1572" s="65" t="inlineStr">
        <is>
          <t>2024-2025</t>
        </is>
      </c>
      <c r="F1572" s="67" t="n">
        <v>1</v>
      </c>
      <c r="G1572" s="65" t="inlineStr">
        <is>
          <t>Email</t>
        </is>
      </c>
      <c r="H1572" s="65" t="inlineStr">
        <is>
          <t>Toulouse</t>
        </is>
      </c>
      <c r="I1572" s="65" t="inlineStr">
        <is>
          <t>Nadia Cherif</t>
        </is>
      </c>
      <c r="J1572" s="65" t="inlineStr">
        <is>
          <t>Accord obtenu</t>
        </is>
      </c>
      <c r="K1572" s="70" t="n">
        <v>4.8</v>
      </c>
    </row>
    <row r="1573">
      <c r="A1573" s="65" t="inlineStr">
        <is>
          <t>REL-01572</t>
        </is>
      </c>
      <c r="B1573" s="65" t="inlineStr">
        <is>
          <t>DEV-01268</t>
        </is>
      </c>
      <c r="C1573" s="66" t="n">
        <v>45528</v>
      </c>
      <c r="D1573" s="65" t="inlineStr">
        <is>
          <t>2024-08</t>
        </is>
      </c>
      <c r="E1573" s="65" t="inlineStr">
        <is>
          <t>2024-2025</t>
        </is>
      </c>
      <c r="F1573" s="67" t="n">
        <v>1</v>
      </c>
      <c r="G1573" s="65" t="inlineStr">
        <is>
          <t>Email</t>
        </is>
      </c>
      <c r="H1573" s="65" t="inlineStr">
        <is>
          <t>Toulouse</t>
        </is>
      </c>
      <c r="I1573" s="65" t="inlineStr">
        <is>
          <t>Nadia Cherif</t>
        </is>
      </c>
      <c r="J1573" s="65" t="inlineStr">
        <is>
          <t>Accord obtenu</t>
        </is>
      </c>
      <c r="K1573" s="70" t="n">
        <v>4.3</v>
      </c>
    </row>
    <row r="1574">
      <c r="A1574" s="65" t="inlineStr">
        <is>
          <t>REL-01573</t>
        </is>
      </c>
      <c r="B1574" s="65" t="inlineStr">
        <is>
          <t>DEV-01269</t>
        </is>
      </c>
      <c r="C1574" s="66" t="n">
        <v>45534</v>
      </c>
      <c r="D1574" s="65" t="inlineStr">
        <is>
          <t>2024-08</t>
        </is>
      </c>
      <c r="E1574" s="65" t="inlineStr">
        <is>
          <t>2024-2025</t>
        </is>
      </c>
      <c r="F1574" s="67" t="n">
        <v>1</v>
      </c>
      <c r="G1574" s="65" t="inlineStr">
        <is>
          <t>SMS</t>
        </is>
      </c>
      <c r="H1574" s="65" t="inlineStr">
        <is>
          <t>Toulouse</t>
        </is>
      </c>
      <c r="I1574" s="65" t="inlineStr">
        <is>
          <t>Nadia Cherif</t>
        </is>
      </c>
      <c r="J1574" s="65" t="inlineStr">
        <is>
          <t>Négociation en cours</t>
        </is>
      </c>
      <c r="K1574" s="70" t="n">
        <v>3.9</v>
      </c>
    </row>
    <row r="1575">
      <c r="A1575" s="65" t="inlineStr">
        <is>
          <t>REL-01574</t>
        </is>
      </c>
      <c r="B1575" s="65" t="inlineStr">
        <is>
          <t>DEV-01270</t>
        </is>
      </c>
      <c r="C1575" s="66" t="n">
        <v>45529</v>
      </c>
      <c r="D1575" s="65" t="inlineStr">
        <is>
          <t>2024-08</t>
        </is>
      </c>
      <c r="E1575" s="65" t="inlineStr">
        <is>
          <t>2024-2025</t>
        </is>
      </c>
      <c r="F1575" s="67" t="n">
        <v>1</v>
      </c>
      <c r="G1575" s="65" t="inlineStr">
        <is>
          <t>Email</t>
        </is>
      </c>
      <c r="H1575" s="65" t="inlineStr">
        <is>
          <t>Bordeaux</t>
        </is>
      </c>
      <c r="I1575" s="65" t="inlineStr">
        <is>
          <t>Karim Belkacem</t>
        </is>
      </c>
      <c r="J1575" s="65" t="inlineStr">
        <is>
          <t>Accord obtenu</t>
        </is>
      </c>
      <c r="K1575" s="70" t="n">
        <v>1.1</v>
      </c>
    </row>
    <row r="1576">
      <c r="A1576" s="65" t="inlineStr">
        <is>
          <t>REL-01575</t>
        </is>
      </c>
      <c r="B1576" s="65" t="inlineStr">
        <is>
          <t>DEV-01273</t>
        </is>
      </c>
      <c r="C1576" s="66" t="n">
        <v>45536</v>
      </c>
      <c r="D1576" s="65" t="inlineStr">
        <is>
          <t>2024-09</t>
        </is>
      </c>
      <c r="E1576" s="65" t="inlineStr">
        <is>
          <t>2024-2025</t>
        </is>
      </c>
      <c r="F1576" s="67" t="n">
        <v>1</v>
      </c>
      <c r="G1576" s="65" t="inlineStr">
        <is>
          <t>Téléphone</t>
        </is>
      </c>
      <c r="H1576" s="65" t="inlineStr">
        <is>
          <t>Toulouse</t>
        </is>
      </c>
      <c r="I1576" s="65" t="inlineStr">
        <is>
          <t>Julien Fabre</t>
        </is>
      </c>
      <c r="J1576" s="65" t="inlineStr">
        <is>
          <t>Rappel demandé</t>
        </is>
      </c>
      <c r="K1576" s="70" t="n">
        <v>4</v>
      </c>
    </row>
    <row r="1577">
      <c r="A1577" s="65" t="inlineStr">
        <is>
          <t>REL-01576</t>
        </is>
      </c>
      <c r="B1577" s="65" t="inlineStr">
        <is>
          <t>DEV-01275</t>
        </is>
      </c>
      <c r="C1577" s="66" t="n">
        <v>45531</v>
      </c>
      <c r="D1577" s="65" t="inlineStr">
        <is>
          <t>2024-08</t>
        </is>
      </c>
      <c r="E1577" s="65" t="inlineStr">
        <is>
          <t>2024-2025</t>
        </is>
      </c>
      <c r="F1577" s="67" t="n">
        <v>1</v>
      </c>
      <c r="G1577" s="65" t="inlineStr">
        <is>
          <t>Email</t>
        </is>
      </c>
      <c r="H1577" s="65" t="inlineStr">
        <is>
          <t>Bordeaux</t>
        </is>
      </c>
      <c r="I1577" s="65" t="inlineStr">
        <is>
          <t>Karim Belkacem</t>
        </is>
      </c>
      <c r="J1577" s="65" t="inlineStr">
        <is>
          <t>Négociation en cours</t>
        </is>
      </c>
      <c r="K1577" s="70" t="n">
        <v>2.8</v>
      </c>
    </row>
    <row r="1578">
      <c r="A1578" s="65" t="inlineStr">
        <is>
          <t>REL-01577</t>
        </is>
      </c>
      <c r="B1578" s="65" t="inlineStr">
        <is>
          <t>DEV-01275</t>
        </is>
      </c>
      <c r="C1578" s="66" t="n">
        <v>45542</v>
      </c>
      <c r="D1578" s="65" t="inlineStr">
        <is>
          <t>2024-09</t>
        </is>
      </c>
      <c r="E1578" s="65" t="inlineStr">
        <is>
          <t>2024-2025</t>
        </is>
      </c>
      <c r="F1578" s="67" t="n">
        <v>2</v>
      </c>
      <c r="G1578" s="65" t="inlineStr">
        <is>
          <t>Email</t>
        </is>
      </c>
      <c r="H1578" s="65" t="inlineStr">
        <is>
          <t>Bordeaux</t>
        </is>
      </c>
      <c r="I1578" s="65" t="inlineStr">
        <is>
          <t>Karim Belkacem</t>
        </is>
      </c>
      <c r="J1578" s="65" t="inlineStr">
        <is>
          <t>Accord obtenu</t>
        </is>
      </c>
      <c r="K1578" s="70" t="n">
        <v>3</v>
      </c>
    </row>
    <row r="1579">
      <c r="A1579" s="65" t="inlineStr">
        <is>
          <t>REL-01578</t>
        </is>
      </c>
      <c r="B1579" s="65" t="inlineStr">
        <is>
          <t>DEV-01277</t>
        </is>
      </c>
      <c r="C1579" s="66" t="n">
        <v>45537</v>
      </c>
      <c r="D1579" s="65" t="inlineStr">
        <is>
          <t>2024-09</t>
        </is>
      </c>
      <c r="E1579" s="65" t="inlineStr">
        <is>
          <t>2024-2025</t>
        </is>
      </c>
      <c r="F1579" s="67" t="n">
        <v>1</v>
      </c>
      <c r="G1579" s="65" t="inlineStr">
        <is>
          <t>Email</t>
        </is>
      </c>
      <c r="H1579" s="65" t="inlineStr">
        <is>
          <t>Bordeaux</t>
        </is>
      </c>
      <c r="I1579" s="65" t="inlineStr">
        <is>
          <t>Karim Belkacem</t>
        </is>
      </c>
      <c r="J1579" s="65" t="inlineStr">
        <is>
          <t>Injoignable</t>
        </is>
      </c>
      <c r="K1579" s="70" t="n">
        <v>3.3</v>
      </c>
    </row>
    <row r="1580">
      <c r="A1580" s="65" t="inlineStr">
        <is>
          <t>REL-01579</t>
        </is>
      </c>
      <c r="B1580" s="65" t="inlineStr">
        <is>
          <t>DEV-01279</t>
        </is>
      </c>
      <c r="C1580" s="66" t="n">
        <v>45546</v>
      </c>
      <c r="D1580" s="65" t="inlineStr">
        <is>
          <t>2024-09</t>
        </is>
      </c>
      <c r="E1580" s="65" t="inlineStr">
        <is>
          <t>2024-2025</t>
        </is>
      </c>
      <c r="F1580" s="67" t="n">
        <v>1</v>
      </c>
      <c r="G1580" s="65" t="inlineStr">
        <is>
          <t>Email</t>
        </is>
      </c>
      <c r="H1580" s="65" t="inlineStr">
        <is>
          <t>Toulouse</t>
        </is>
      </c>
      <c r="I1580" s="65" t="inlineStr">
        <is>
          <t>Nadia Cherif</t>
        </is>
      </c>
      <c r="J1580" s="65" t="inlineStr">
        <is>
          <t>Accord obtenu</t>
        </is>
      </c>
      <c r="K1580" s="70" t="n">
        <v>2.7</v>
      </c>
    </row>
    <row r="1581">
      <c r="A1581" s="65" t="inlineStr">
        <is>
          <t>REL-01580</t>
        </is>
      </c>
      <c r="B1581" s="65" t="inlineStr">
        <is>
          <t>DEV-01281</t>
        </is>
      </c>
      <c r="C1581" s="66" t="n">
        <v>45538</v>
      </c>
      <c r="D1581" s="65" t="inlineStr">
        <is>
          <t>2024-09</t>
        </is>
      </c>
      <c r="E1581" s="65" t="inlineStr">
        <is>
          <t>2024-2025</t>
        </is>
      </c>
      <c r="F1581" s="67" t="n">
        <v>1</v>
      </c>
      <c r="G1581" s="65" t="inlineStr">
        <is>
          <t>Téléphone</t>
        </is>
      </c>
      <c r="H1581" s="65" t="inlineStr">
        <is>
          <t>Bordeaux</t>
        </is>
      </c>
      <c r="I1581" s="65" t="inlineStr">
        <is>
          <t>Sophie Marchand</t>
        </is>
      </c>
      <c r="J1581" s="65" t="inlineStr">
        <is>
          <t>Injoignable</t>
        </is>
      </c>
      <c r="K1581" s="70" t="n">
        <v>13.8</v>
      </c>
    </row>
    <row r="1582">
      <c r="A1582" s="65" t="inlineStr">
        <is>
          <t>REL-01581</t>
        </is>
      </c>
      <c r="B1582" s="65" t="inlineStr">
        <is>
          <t>DEV-01282</t>
        </is>
      </c>
      <c r="C1582" s="66" t="n">
        <v>45536</v>
      </c>
      <c r="D1582" s="65" t="inlineStr">
        <is>
          <t>2024-09</t>
        </is>
      </c>
      <c r="E1582" s="65" t="inlineStr">
        <is>
          <t>2024-2025</t>
        </is>
      </c>
      <c r="F1582" s="67" t="n">
        <v>1</v>
      </c>
      <c r="G1582" s="65" t="inlineStr">
        <is>
          <t>Téléphone</t>
        </is>
      </c>
      <c r="H1582" s="65" t="inlineStr">
        <is>
          <t>Bordeaux</t>
        </is>
      </c>
      <c r="I1582" s="65" t="inlineStr">
        <is>
          <t>Karim Belkacem</t>
        </is>
      </c>
      <c r="J1582" s="65" t="inlineStr">
        <is>
          <t>Refus signifié</t>
        </is>
      </c>
      <c r="K1582" s="70" t="n">
        <v>13.7</v>
      </c>
    </row>
    <row r="1583">
      <c r="A1583" s="65" t="inlineStr">
        <is>
          <t>REL-01582</t>
        </is>
      </c>
      <c r="B1583" s="65" t="inlineStr">
        <is>
          <t>DEV-01284</t>
        </is>
      </c>
      <c r="C1583" s="66" t="n">
        <v>45532</v>
      </c>
      <c r="D1583" s="65" t="inlineStr">
        <is>
          <t>2024-08</t>
        </is>
      </c>
      <c r="E1583" s="65" t="inlineStr">
        <is>
          <t>2024-2025</t>
        </is>
      </c>
      <c r="F1583" s="67" t="n">
        <v>1</v>
      </c>
      <c r="G1583" s="65" t="inlineStr">
        <is>
          <t>Téléphone</t>
        </is>
      </c>
      <c r="H1583" s="65" t="inlineStr">
        <is>
          <t>Toulouse</t>
        </is>
      </c>
      <c r="I1583" s="65" t="inlineStr">
        <is>
          <t>Nadia Cherif</t>
        </is>
      </c>
      <c r="J1583" s="65" t="inlineStr">
        <is>
          <t>Accord obtenu</t>
        </is>
      </c>
      <c r="K1583" s="70" t="n">
        <v>5.9</v>
      </c>
    </row>
    <row r="1584">
      <c r="A1584" s="65" t="inlineStr">
        <is>
          <t>REL-01583</t>
        </is>
      </c>
      <c r="B1584" s="65" t="inlineStr">
        <is>
          <t>DEV-01287</t>
        </is>
      </c>
      <c r="C1584" s="66" t="n">
        <v>45535</v>
      </c>
      <c r="D1584" s="65" t="inlineStr">
        <is>
          <t>2024-08</t>
        </is>
      </c>
      <c r="E1584" s="65" t="inlineStr">
        <is>
          <t>2024-2025</t>
        </is>
      </c>
      <c r="F1584" s="67" t="n">
        <v>1</v>
      </c>
      <c r="G1584" s="65" t="inlineStr">
        <is>
          <t>SMS</t>
        </is>
      </c>
      <c r="H1584" s="65" t="inlineStr">
        <is>
          <t>Toulouse</t>
        </is>
      </c>
      <c r="I1584" s="65" t="inlineStr">
        <is>
          <t>Julien Fabre</t>
        </is>
      </c>
      <c r="J1584" s="65" t="inlineStr">
        <is>
          <t>Accord obtenu</t>
        </is>
      </c>
      <c r="K1584" s="70" t="n">
        <v>3.5</v>
      </c>
    </row>
    <row r="1585">
      <c r="A1585" s="65" t="inlineStr">
        <is>
          <t>REL-01584</t>
        </is>
      </c>
      <c r="B1585" s="65" t="inlineStr">
        <is>
          <t>DEV-01289</t>
        </is>
      </c>
      <c r="C1585" s="66" t="n">
        <v>45544</v>
      </c>
      <c r="D1585" s="65" t="inlineStr">
        <is>
          <t>2024-09</t>
        </is>
      </c>
      <c r="E1585" s="65" t="inlineStr">
        <is>
          <t>2024-2025</t>
        </is>
      </c>
      <c r="F1585" s="67" t="n">
        <v>1</v>
      </c>
      <c r="G1585" s="65" t="inlineStr">
        <is>
          <t>SMS</t>
        </is>
      </c>
      <c r="H1585" s="65" t="inlineStr">
        <is>
          <t>Bordeaux</t>
        </is>
      </c>
      <c r="I1585" s="65" t="inlineStr">
        <is>
          <t>Karim Belkacem</t>
        </is>
      </c>
      <c r="J1585" s="65" t="inlineStr">
        <is>
          <t>Refus signifié</t>
        </is>
      </c>
      <c r="K1585" s="70" t="n">
        <v>2.1</v>
      </c>
    </row>
    <row r="1586">
      <c r="A1586" s="65" t="inlineStr">
        <is>
          <t>REL-01585</t>
        </is>
      </c>
      <c r="B1586" s="65" t="inlineStr">
        <is>
          <t>DEV-01290</t>
        </is>
      </c>
      <c r="C1586" s="66" t="n">
        <v>45546</v>
      </c>
      <c r="D1586" s="65" t="inlineStr">
        <is>
          <t>2024-09</t>
        </is>
      </c>
      <c r="E1586" s="65" t="inlineStr">
        <is>
          <t>2024-2025</t>
        </is>
      </c>
      <c r="F1586" s="67" t="n">
        <v>1</v>
      </c>
      <c r="G1586" s="65" t="inlineStr">
        <is>
          <t>SMS</t>
        </is>
      </c>
      <c r="H1586" s="65" t="inlineStr">
        <is>
          <t>Bordeaux</t>
        </is>
      </c>
      <c r="I1586" s="65" t="inlineStr">
        <is>
          <t>Sophie Marchand</t>
        </is>
      </c>
      <c r="J1586" s="65" t="inlineStr">
        <is>
          <t>Rappel demandé</t>
        </is>
      </c>
      <c r="K1586" s="70" t="n">
        <v>3.6</v>
      </c>
    </row>
    <row r="1587">
      <c r="A1587" s="65" t="inlineStr">
        <is>
          <t>REL-01586</t>
        </is>
      </c>
      <c r="B1587" s="65" t="inlineStr">
        <is>
          <t>DEV-01290</t>
        </is>
      </c>
      <c r="C1587" s="66" t="n">
        <v>45551</v>
      </c>
      <c r="D1587" s="65" t="inlineStr">
        <is>
          <t>2024-09</t>
        </is>
      </c>
      <c r="E1587" s="65" t="inlineStr">
        <is>
          <t>2024-2025</t>
        </is>
      </c>
      <c r="F1587" s="67" t="n">
        <v>2</v>
      </c>
      <c r="G1587" s="65" t="inlineStr">
        <is>
          <t>Téléphone</t>
        </is>
      </c>
      <c r="H1587" s="65" t="inlineStr">
        <is>
          <t>Bordeaux</t>
        </is>
      </c>
      <c r="I1587" s="65" t="inlineStr">
        <is>
          <t>Sophie Marchand</t>
        </is>
      </c>
      <c r="J1587" s="65" t="inlineStr">
        <is>
          <t>Rappel demandé</t>
        </is>
      </c>
      <c r="K1587" s="70" t="n">
        <v>6.4</v>
      </c>
    </row>
    <row r="1588">
      <c r="A1588" s="65" t="inlineStr">
        <is>
          <t>REL-01587</t>
        </is>
      </c>
      <c r="B1588" s="65" t="inlineStr">
        <is>
          <t>DEV-01291</t>
        </is>
      </c>
      <c r="C1588" s="66" t="n">
        <v>45541</v>
      </c>
      <c r="D1588" s="65" t="inlineStr">
        <is>
          <t>2024-09</t>
        </is>
      </c>
      <c r="E1588" s="65" t="inlineStr">
        <is>
          <t>2024-2025</t>
        </is>
      </c>
      <c r="F1588" s="67" t="n">
        <v>1</v>
      </c>
      <c r="G1588" s="65" t="inlineStr">
        <is>
          <t>Email</t>
        </is>
      </c>
      <c r="H1588" s="65" t="inlineStr">
        <is>
          <t>Bordeaux</t>
        </is>
      </c>
      <c r="I1588" s="65" t="inlineStr">
        <is>
          <t>Sophie Marchand</t>
        </is>
      </c>
      <c r="J1588" s="65" t="inlineStr">
        <is>
          <t>Sans réponse</t>
        </is>
      </c>
      <c r="K1588" s="70" t="n">
        <v>2.2</v>
      </c>
    </row>
    <row r="1589">
      <c r="A1589" s="65" t="inlineStr">
        <is>
          <t>REL-01588</t>
        </is>
      </c>
      <c r="B1589" s="65" t="inlineStr">
        <is>
          <t>DEV-01292</t>
        </is>
      </c>
      <c r="C1589" s="66" t="n">
        <v>45542</v>
      </c>
      <c r="D1589" s="65" t="inlineStr">
        <is>
          <t>2024-09</t>
        </is>
      </c>
      <c r="E1589" s="65" t="inlineStr">
        <is>
          <t>2024-2025</t>
        </is>
      </c>
      <c r="F1589" s="67" t="n">
        <v>1</v>
      </c>
      <c r="G1589" s="65" t="inlineStr">
        <is>
          <t>Téléphone</t>
        </is>
      </c>
      <c r="H1589" s="65" t="inlineStr">
        <is>
          <t>Toulouse</t>
        </is>
      </c>
      <c r="I1589" s="65" t="inlineStr">
        <is>
          <t>Julien Fabre</t>
        </is>
      </c>
      <c r="J1589" s="65" t="inlineStr">
        <is>
          <t>Sans réponse</t>
        </is>
      </c>
      <c r="K1589" s="70" t="n">
        <v>9.800000000000001</v>
      </c>
    </row>
    <row r="1590">
      <c r="A1590" s="65" t="inlineStr">
        <is>
          <t>REL-01589</t>
        </is>
      </c>
      <c r="B1590" s="65" t="inlineStr">
        <is>
          <t>DEV-01295</t>
        </is>
      </c>
      <c r="C1590" s="66" t="n">
        <v>45541</v>
      </c>
      <c r="D1590" s="65" t="inlineStr">
        <is>
          <t>2024-09</t>
        </is>
      </c>
      <c r="E1590" s="65" t="inlineStr">
        <is>
          <t>2024-2025</t>
        </is>
      </c>
      <c r="F1590" s="67" t="n">
        <v>1</v>
      </c>
      <c r="G1590" s="65" t="inlineStr">
        <is>
          <t>Téléphone</t>
        </is>
      </c>
      <c r="H1590" s="65" t="inlineStr">
        <is>
          <t>Bordeaux</t>
        </is>
      </c>
      <c r="I1590" s="65" t="inlineStr">
        <is>
          <t>Sophie Marchand</t>
        </is>
      </c>
      <c r="J1590" s="65" t="inlineStr">
        <is>
          <t>Rappel demandé</t>
        </is>
      </c>
      <c r="K1590" s="70" t="n">
        <v>4.8</v>
      </c>
    </row>
    <row r="1591">
      <c r="A1591" s="65" t="inlineStr">
        <is>
          <t>REL-01590</t>
        </is>
      </c>
      <c r="B1591" s="65" t="inlineStr">
        <is>
          <t>DEV-01296</t>
        </is>
      </c>
      <c r="C1591" s="66" t="n">
        <v>45550</v>
      </c>
      <c r="D1591" s="65" t="inlineStr">
        <is>
          <t>2024-09</t>
        </is>
      </c>
      <c r="E1591" s="65" t="inlineStr">
        <is>
          <t>2024-2025</t>
        </is>
      </c>
      <c r="F1591" s="67" t="n">
        <v>1</v>
      </c>
      <c r="G1591" s="65" t="inlineStr">
        <is>
          <t>Email</t>
        </is>
      </c>
      <c r="H1591" s="65" t="inlineStr">
        <is>
          <t>Toulouse</t>
        </is>
      </c>
      <c r="I1591" s="65" t="inlineStr">
        <is>
          <t>Nadia Cherif</t>
        </is>
      </c>
      <c r="J1591" s="65" t="inlineStr">
        <is>
          <t>Accord obtenu</t>
        </is>
      </c>
      <c r="K1591" s="70" t="n">
        <v>1.2</v>
      </c>
    </row>
    <row r="1592">
      <c r="A1592" s="65" t="inlineStr">
        <is>
          <t>REL-01591</t>
        </is>
      </c>
      <c r="B1592" s="65" t="inlineStr">
        <is>
          <t>DEV-01298</t>
        </is>
      </c>
      <c r="C1592" s="66" t="n">
        <v>45547</v>
      </c>
      <c r="D1592" s="65" t="inlineStr">
        <is>
          <t>2024-09</t>
        </is>
      </c>
      <c r="E1592" s="65" t="inlineStr">
        <is>
          <t>2024-2025</t>
        </is>
      </c>
      <c r="F1592" s="67" t="n">
        <v>1</v>
      </c>
      <c r="G1592" s="65" t="inlineStr">
        <is>
          <t>Email</t>
        </is>
      </c>
      <c r="H1592" s="65" t="inlineStr">
        <is>
          <t>Toulouse</t>
        </is>
      </c>
      <c r="I1592" s="65" t="inlineStr">
        <is>
          <t>Nadia Cherif</t>
        </is>
      </c>
      <c r="J1592" s="65" t="inlineStr">
        <is>
          <t>Rappel demandé</t>
        </is>
      </c>
      <c r="K1592" s="70" t="n">
        <v>4</v>
      </c>
    </row>
    <row r="1593">
      <c r="A1593" s="65" t="inlineStr">
        <is>
          <t>REL-01592</t>
        </is>
      </c>
      <c r="B1593" s="65" t="inlineStr">
        <is>
          <t>DEV-01299</t>
        </is>
      </c>
      <c r="C1593" s="66" t="n">
        <v>45556</v>
      </c>
      <c r="D1593" s="65" t="inlineStr">
        <is>
          <t>2024-09</t>
        </is>
      </c>
      <c r="E1593" s="65" t="inlineStr">
        <is>
          <t>2024-2025</t>
        </is>
      </c>
      <c r="F1593" s="67" t="n">
        <v>1</v>
      </c>
      <c r="G1593" s="65" t="inlineStr">
        <is>
          <t>Email</t>
        </is>
      </c>
      <c r="H1593" s="65" t="inlineStr">
        <is>
          <t>Toulouse</t>
        </is>
      </c>
      <c r="I1593" s="65" t="inlineStr">
        <is>
          <t>Julien Fabre</t>
        </is>
      </c>
      <c r="J1593" s="65" t="inlineStr">
        <is>
          <t>Refus signifié</t>
        </is>
      </c>
      <c r="K1593" s="70" t="n">
        <v>1.2</v>
      </c>
    </row>
    <row r="1594">
      <c r="A1594" s="65" t="inlineStr">
        <is>
          <t>REL-01593</t>
        </is>
      </c>
      <c r="B1594" s="65" t="inlineStr">
        <is>
          <t>DEV-01300</t>
        </is>
      </c>
      <c r="C1594" s="66" t="n">
        <v>45544</v>
      </c>
      <c r="D1594" s="65" t="inlineStr">
        <is>
          <t>2024-09</t>
        </is>
      </c>
      <c r="E1594" s="65" t="inlineStr">
        <is>
          <t>2024-2025</t>
        </is>
      </c>
      <c r="F1594" s="67" t="n">
        <v>1</v>
      </c>
      <c r="G1594" s="65" t="inlineStr">
        <is>
          <t>Email</t>
        </is>
      </c>
      <c r="H1594" s="65" t="inlineStr">
        <is>
          <t>Toulouse</t>
        </is>
      </c>
      <c r="I1594" s="65" t="inlineStr">
        <is>
          <t>Julien Fabre</t>
        </is>
      </c>
      <c r="J1594" s="65" t="inlineStr">
        <is>
          <t>Refus signifié</t>
        </is>
      </c>
      <c r="K1594" s="70" t="n">
        <v>2.2</v>
      </c>
    </row>
    <row r="1595">
      <c r="A1595" s="65" t="inlineStr">
        <is>
          <t>REL-01594</t>
        </is>
      </c>
      <c r="B1595" s="65" t="inlineStr">
        <is>
          <t>DEV-01302</t>
        </is>
      </c>
      <c r="C1595" s="66" t="n">
        <v>45552</v>
      </c>
      <c r="D1595" s="65" t="inlineStr">
        <is>
          <t>2024-09</t>
        </is>
      </c>
      <c r="E1595" s="65" t="inlineStr">
        <is>
          <t>2024-2025</t>
        </is>
      </c>
      <c r="F1595" s="67" t="n">
        <v>1</v>
      </c>
      <c r="G1595" s="65" t="inlineStr">
        <is>
          <t>Téléphone</t>
        </is>
      </c>
      <c r="H1595" s="65" t="inlineStr">
        <is>
          <t>Bordeaux</t>
        </is>
      </c>
      <c r="I1595" s="65" t="inlineStr">
        <is>
          <t>Karim Belkacem</t>
        </is>
      </c>
      <c r="J1595" s="65" t="inlineStr">
        <is>
          <t>Sans réponse</t>
        </is>
      </c>
      <c r="K1595" s="70" t="n">
        <v>13.9</v>
      </c>
    </row>
    <row r="1596">
      <c r="A1596" s="65" t="inlineStr">
        <is>
          <t>REL-01595</t>
        </is>
      </c>
      <c r="B1596" s="65" t="inlineStr">
        <is>
          <t>DEV-01304</t>
        </is>
      </c>
      <c r="C1596" s="66" t="n">
        <v>45549</v>
      </c>
      <c r="D1596" s="65" t="inlineStr">
        <is>
          <t>2024-09</t>
        </is>
      </c>
      <c r="E1596" s="65" t="inlineStr">
        <is>
          <t>2024-2025</t>
        </is>
      </c>
      <c r="F1596" s="67" t="n">
        <v>1</v>
      </c>
      <c r="G1596" s="65" t="inlineStr">
        <is>
          <t>Email</t>
        </is>
      </c>
      <c r="H1596" s="65" t="inlineStr">
        <is>
          <t>Bordeaux</t>
        </is>
      </c>
      <c r="I1596" s="65" t="inlineStr">
        <is>
          <t>Sophie Marchand</t>
        </is>
      </c>
      <c r="J1596" s="65" t="inlineStr">
        <is>
          <t>Rappel demandé</t>
        </is>
      </c>
      <c r="K1596" s="70" t="n">
        <v>5</v>
      </c>
    </row>
    <row r="1597">
      <c r="A1597" s="65" t="inlineStr">
        <is>
          <t>REL-01596</t>
        </is>
      </c>
      <c r="B1597" s="65" t="inlineStr">
        <is>
          <t>DEV-01304</t>
        </is>
      </c>
      <c r="C1597" s="66" t="n">
        <v>45555</v>
      </c>
      <c r="D1597" s="65" t="inlineStr">
        <is>
          <t>2024-09</t>
        </is>
      </c>
      <c r="E1597" s="65" t="inlineStr">
        <is>
          <t>2024-2025</t>
        </is>
      </c>
      <c r="F1597" s="67" t="n">
        <v>2</v>
      </c>
      <c r="G1597" s="65" t="inlineStr">
        <is>
          <t>Téléphone</t>
        </is>
      </c>
      <c r="H1597" s="65" t="inlineStr">
        <is>
          <t>Bordeaux</t>
        </is>
      </c>
      <c r="I1597" s="65" t="inlineStr">
        <is>
          <t>Sophie Marchand</t>
        </is>
      </c>
      <c r="J1597" s="65" t="inlineStr">
        <is>
          <t>Refus signifié</t>
        </is>
      </c>
      <c r="K1597" s="70" t="n">
        <v>6.1</v>
      </c>
    </row>
    <row r="1598">
      <c r="A1598" s="65" t="inlineStr">
        <is>
          <t>REL-01597</t>
        </is>
      </c>
      <c r="B1598" s="65" t="inlineStr">
        <is>
          <t>DEV-01305</t>
        </is>
      </c>
      <c r="C1598" s="66" t="n">
        <v>45553</v>
      </c>
      <c r="D1598" s="65" t="inlineStr">
        <is>
          <t>2024-09</t>
        </is>
      </c>
      <c r="E1598" s="65" t="inlineStr">
        <is>
          <t>2024-2025</t>
        </is>
      </c>
      <c r="F1598" s="67" t="n">
        <v>1</v>
      </c>
      <c r="G1598" s="65" t="inlineStr">
        <is>
          <t>Email</t>
        </is>
      </c>
      <c r="H1598" s="65" t="inlineStr">
        <is>
          <t>Toulouse</t>
        </is>
      </c>
      <c r="I1598" s="65" t="inlineStr">
        <is>
          <t>Julien Fabre</t>
        </is>
      </c>
      <c r="J1598" s="65" t="inlineStr">
        <is>
          <t>Négociation en cours</t>
        </is>
      </c>
      <c r="K1598" s="70" t="n">
        <v>4.6</v>
      </c>
    </row>
    <row r="1599">
      <c r="A1599" s="65" t="inlineStr">
        <is>
          <t>REL-01598</t>
        </is>
      </c>
      <c r="B1599" s="65" t="inlineStr">
        <is>
          <t>DEV-01305</t>
        </is>
      </c>
      <c r="C1599" s="66" t="n">
        <v>45561</v>
      </c>
      <c r="D1599" s="65" t="inlineStr">
        <is>
          <t>2024-09</t>
        </is>
      </c>
      <c r="E1599" s="65" t="inlineStr">
        <is>
          <t>2024-2025</t>
        </is>
      </c>
      <c r="F1599" s="67" t="n">
        <v>2</v>
      </c>
      <c r="G1599" s="65" t="inlineStr">
        <is>
          <t>Téléphone</t>
        </is>
      </c>
      <c r="H1599" s="65" t="inlineStr">
        <is>
          <t>Toulouse</t>
        </is>
      </c>
      <c r="I1599" s="65" t="inlineStr">
        <is>
          <t>Julien Fabre</t>
        </is>
      </c>
      <c r="J1599" s="65" t="inlineStr">
        <is>
          <t>Injoignable</t>
        </is>
      </c>
      <c r="K1599" s="70" t="n">
        <v>12.2</v>
      </c>
    </row>
    <row r="1600">
      <c r="A1600" s="65" t="inlineStr">
        <is>
          <t>REL-01599</t>
        </is>
      </c>
      <c r="B1600" s="65" t="inlineStr">
        <is>
          <t>DEV-01306</t>
        </is>
      </c>
      <c r="C1600" s="66" t="n">
        <v>45553</v>
      </c>
      <c r="D1600" s="65" t="inlineStr">
        <is>
          <t>2024-09</t>
        </is>
      </c>
      <c r="E1600" s="65" t="inlineStr">
        <is>
          <t>2024-2025</t>
        </is>
      </c>
      <c r="F1600" s="67" t="n">
        <v>1</v>
      </c>
      <c r="G1600" s="65" t="inlineStr">
        <is>
          <t>Email</t>
        </is>
      </c>
      <c r="H1600" s="65" t="inlineStr">
        <is>
          <t>Toulouse</t>
        </is>
      </c>
      <c r="I1600" s="65" t="inlineStr">
        <is>
          <t>Julien Fabre</t>
        </is>
      </c>
      <c r="J1600" s="65" t="inlineStr">
        <is>
          <t>Rappel demandé</t>
        </is>
      </c>
      <c r="K1600" s="70" t="n">
        <v>1.9</v>
      </c>
    </row>
    <row r="1601">
      <c r="A1601" s="65" t="inlineStr">
        <is>
          <t>REL-01600</t>
        </is>
      </c>
      <c r="B1601" s="65" t="inlineStr">
        <is>
          <t>DEV-01306</t>
        </is>
      </c>
      <c r="C1601" s="66" t="n">
        <v>45565</v>
      </c>
      <c r="D1601" s="65" t="inlineStr">
        <is>
          <t>2024-09</t>
        </is>
      </c>
      <c r="E1601" s="65" t="inlineStr">
        <is>
          <t>2024-2025</t>
        </is>
      </c>
      <c r="F1601" s="67" t="n">
        <v>2</v>
      </c>
      <c r="G1601" s="65" t="inlineStr">
        <is>
          <t>Email</t>
        </is>
      </c>
      <c r="H1601" s="65" t="inlineStr">
        <is>
          <t>Toulouse</t>
        </is>
      </c>
      <c r="I1601" s="65" t="inlineStr">
        <is>
          <t>Julien Fabre</t>
        </is>
      </c>
      <c r="J1601" s="65" t="inlineStr">
        <is>
          <t>Sans réponse</t>
        </is>
      </c>
      <c r="K1601" s="70" t="n">
        <v>2.2</v>
      </c>
    </row>
    <row r="1602">
      <c r="A1602" s="65" t="inlineStr">
        <is>
          <t>REL-01601</t>
        </is>
      </c>
      <c r="B1602" s="65" t="inlineStr">
        <is>
          <t>DEV-01307</t>
        </is>
      </c>
      <c r="C1602" s="66" t="n">
        <v>45551</v>
      </c>
      <c r="D1602" s="65" t="inlineStr">
        <is>
          <t>2024-09</t>
        </is>
      </c>
      <c r="E1602" s="65" t="inlineStr">
        <is>
          <t>2024-2025</t>
        </is>
      </c>
      <c r="F1602" s="67" t="n">
        <v>1</v>
      </c>
      <c r="G1602" s="65" t="inlineStr">
        <is>
          <t>Téléphone</t>
        </is>
      </c>
      <c r="H1602" s="65" t="inlineStr">
        <is>
          <t>Bordeaux</t>
        </is>
      </c>
      <c r="I1602" s="65" t="inlineStr">
        <is>
          <t>Sophie Marchand</t>
        </is>
      </c>
      <c r="J1602" s="65" t="inlineStr">
        <is>
          <t>Rappel demandé</t>
        </is>
      </c>
      <c r="K1602" s="70" t="n">
        <v>11.1</v>
      </c>
    </row>
    <row r="1603">
      <c r="A1603" s="65" t="inlineStr">
        <is>
          <t>REL-01602</t>
        </is>
      </c>
      <c r="B1603" s="65" t="inlineStr">
        <is>
          <t>DEV-01307</t>
        </is>
      </c>
      <c r="C1603" s="66" t="n">
        <v>45560</v>
      </c>
      <c r="D1603" s="65" t="inlineStr">
        <is>
          <t>2024-09</t>
        </is>
      </c>
      <c r="E1603" s="65" t="inlineStr">
        <is>
          <t>2024-2025</t>
        </is>
      </c>
      <c r="F1603" s="67" t="n">
        <v>2</v>
      </c>
      <c r="G1603" s="65" t="inlineStr">
        <is>
          <t>Email</t>
        </is>
      </c>
      <c r="H1603" s="65" t="inlineStr">
        <is>
          <t>Bordeaux</t>
        </is>
      </c>
      <c r="I1603" s="65" t="inlineStr">
        <is>
          <t>Sophie Marchand</t>
        </is>
      </c>
      <c r="J1603" s="65" t="inlineStr">
        <is>
          <t>Refus signifié</t>
        </is>
      </c>
      <c r="K1603" s="70" t="n">
        <v>4.5</v>
      </c>
    </row>
    <row r="1604">
      <c r="A1604" s="65" t="inlineStr">
        <is>
          <t>REL-01603</t>
        </is>
      </c>
      <c r="B1604" s="65" t="inlineStr">
        <is>
          <t>DEV-01308</t>
        </is>
      </c>
      <c r="C1604" s="66" t="n">
        <v>45553</v>
      </c>
      <c r="D1604" s="65" t="inlineStr">
        <is>
          <t>2024-09</t>
        </is>
      </c>
      <c r="E1604" s="65" t="inlineStr">
        <is>
          <t>2024-2025</t>
        </is>
      </c>
      <c r="F1604" s="67" t="n">
        <v>1</v>
      </c>
      <c r="G1604" s="65" t="inlineStr">
        <is>
          <t>Email</t>
        </is>
      </c>
      <c r="H1604" s="65" t="inlineStr">
        <is>
          <t>Toulouse</t>
        </is>
      </c>
      <c r="I1604" s="65" t="inlineStr">
        <is>
          <t>Julien Fabre</t>
        </is>
      </c>
      <c r="J1604" s="65" t="inlineStr">
        <is>
          <t>Sans réponse</t>
        </is>
      </c>
      <c r="K1604" s="70" t="n">
        <v>1.1</v>
      </c>
    </row>
    <row r="1605">
      <c r="A1605" s="65" t="inlineStr">
        <is>
          <t>REL-01604</t>
        </is>
      </c>
      <c r="B1605" s="65" t="inlineStr">
        <is>
          <t>DEV-01308</t>
        </is>
      </c>
      <c r="C1605" s="66" t="n">
        <v>45560</v>
      </c>
      <c r="D1605" s="65" t="inlineStr">
        <is>
          <t>2024-09</t>
        </is>
      </c>
      <c r="E1605" s="65" t="inlineStr">
        <is>
          <t>2024-2025</t>
        </is>
      </c>
      <c r="F1605" s="67" t="n">
        <v>2</v>
      </c>
      <c r="G1605" s="65" t="inlineStr">
        <is>
          <t>Email</t>
        </is>
      </c>
      <c r="H1605" s="65" t="inlineStr">
        <is>
          <t>Toulouse</t>
        </is>
      </c>
      <c r="I1605" s="65" t="inlineStr">
        <is>
          <t>Julien Fabre</t>
        </is>
      </c>
      <c r="J1605" s="65" t="inlineStr">
        <is>
          <t>Injoignable</t>
        </is>
      </c>
      <c r="K1605" s="70" t="n">
        <v>4.5</v>
      </c>
    </row>
    <row r="1606">
      <c r="A1606" s="65" t="inlineStr">
        <is>
          <t>REL-01605</t>
        </is>
      </c>
      <c r="B1606" s="65" t="inlineStr">
        <is>
          <t>DEV-01308</t>
        </is>
      </c>
      <c r="C1606" s="66" t="n">
        <v>45570</v>
      </c>
      <c r="D1606" s="65" t="inlineStr">
        <is>
          <t>2024-10</t>
        </is>
      </c>
      <c r="E1606" s="65" t="inlineStr">
        <is>
          <t>2024-2025</t>
        </is>
      </c>
      <c r="F1606" s="67" t="n">
        <v>3</v>
      </c>
      <c r="G1606" s="65" t="inlineStr">
        <is>
          <t>Téléphone</t>
        </is>
      </c>
      <c r="H1606" s="65" t="inlineStr">
        <is>
          <t>Toulouse</t>
        </is>
      </c>
      <c r="I1606" s="65" t="inlineStr">
        <is>
          <t>Julien Fabre</t>
        </is>
      </c>
      <c r="J1606" s="65" t="inlineStr">
        <is>
          <t>Injoignable</t>
        </is>
      </c>
      <c r="K1606" s="70" t="n">
        <v>10.8</v>
      </c>
    </row>
    <row r="1607">
      <c r="A1607" s="65" t="inlineStr">
        <is>
          <t>REL-01606</t>
        </is>
      </c>
      <c r="B1607" s="65" t="inlineStr">
        <is>
          <t>DEV-01309</t>
        </is>
      </c>
      <c r="C1607" s="66" t="n">
        <v>45556</v>
      </c>
      <c r="D1607" s="65" t="inlineStr">
        <is>
          <t>2024-09</t>
        </is>
      </c>
      <c r="E1607" s="65" t="inlineStr">
        <is>
          <t>2024-2025</t>
        </is>
      </c>
      <c r="F1607" s="67" t="n">
        <v>1</v>
      </c>
      <c r="G1607" s="65" t="inlineStr">
        <is>
          <t>Email</t>
        </is>
      </c>
      <c r="H1607" s="65" t="inlineStr">
        <is>
          <t>Bordeaux</t>
        </is>
      </c>
      <c r="I1607" s="65" t="inlineStr">
        <is>
          <t>Sophie Marchand</t>
        </is>
      </c>
      <c r="J1607" s="65" t="inlineStr">
        <is>
          <t>Négociation en cours</t>
        </is>
      </c>
      <c r="K1607" s="70" t="n">
        <v>4.6</v>
      </c>
    </row>
    <row r="1608">
      <c r="A1608" s="65" t="inlineStr">
        <is>
          <t>REL-01607</t>
        </is>
      </c>
      <c r="B1608" s="65" t="inlineStr">
        <is>
          <t>DEV-01311</t>
        </is>
      </c>
      <c r="C1608" s="66" t="n">
        <v>45551</v>
      </c>
      <c r="D1608" s="65" t="inlineStr">
        <is>
          <t>2024-09</t>
        </is>
      </c>
      <c r="E1608" s="65" t="inlineStr">
        <is>
          <t>2024-2025</t>
        </is>
      </c>
      <c r="F1608" s="67" t="n">
        <v>1</v>
      </c>
      <c r="G1608" s="65" t="inlineStr">
        <is>
          <t>Téléphone</t>
        </is>
      </c>
      <c r="H1608" s="65" t="inlineStr">
        <is>
          <t>Bordeaux</t>
        </is>
      </c>
      <c r="I1608" s="65" t="inlineStr">
        <is>
          <t>Sophie Marchand</t>
        </is>
      </c>
      <c r="J1608" s="65" t="inlineStr">
        <is>
          <t>Accord obtenu</t>
        </is>
      </c>
      <c r="K1608" s="70" t="n">
        <v>4.4</v>
      </c>
    </row>
    <row r="1609">
      <c r="A1609" s="65" t="inlineStr">
        <is>
          <t>REL-01608</t>
        </is>
      </c>
      <c r="B1609" s="65" t="inlineStr">
        <is>
          <t>DEV-01312</t>
        </is>
      </c>
      <c r="C1609" s="66" t="n">
        <v>45553</v>
      </c>
      <c r="D1609" s="65" t="inlineStr">
        <is>
          <t>2024-09</t>
        </is>
      </c>
      <c r="E1609" s="65" t="inlineStr">
        <is>
          <t>2024-2025</t>
        </is>
      </c>
      <c r="F1609" s="67" t="n">
        <v>1</v>
      </c>
      <c r="G1609" s="65" t="inlineStr">
        <is>
          <t>Email</t>
        </is>
      </c>
      <c r="H1609" s="65" t="inlineStr">
        <is>
          <t>Toulouse</t>
        </is>
      </c>
      <c r="I1609" s="65" t="inlineStr">
        <is>
          <t>Julien Fabre</t>
        </is>
      </c>
      <c r="J1609" s="65" t="inlineStr">
        <is>
          <t>Sans réponse</t>
        </is>
      </c>
      <c r="K1609" s="70" t="n">
        <v>4.8</v>
      </c>
    </row>
    <row r="1610">
      <c r="A1610" s="65" t="inlineStr">
        <is>
          <t>REL-01609</t>
        </is>
      </c>
      <c r="B1610" s="65" t="inlineStr">
        <is>
          <t>DEV-01314</t>
        </is>
      </c>
      <c r="C1610" s="66" t="n">
        <v>45554</v>
      </c>
      <c r="D1610" s="65" t="inlineStr">
        <is>
          <t>2024-09</t>
        </is>
      </c>
      <c r="E1610" s="65" t="inlineStr">
        <is>
          <t>2024-2025</t>
        </is>
      </c>
      <c r="F1610" s="67" t="n">
        <v>1</v>
      </c>
      <c r="G1610" s="65" t="inlineStr">
        <is>
          <t>Téléphone</t>
        </is>
      </c>
      <c r="H1610" s="65" t="inlineStr">
        <is>
          <t>Toulouse</t>
        </is>
      </c>
      <c r="I1610" s="65" t="inlineStr">
        <is>
          <t>Nadia Cherif</t>
        </is>
      </c>
      <c r="J1610" s="65" t="inlineStr">
        <is>
          <t>Sans réponse</t>
        </is>
      </c>
      <c r="K1610" s="70" t="n">
        <v>5.4</v>
      </c>
    </row>
    <row r="1611">
      <c r="A1611" s="65" t="inlineStr">
        <is>
          <t>REL-01610</t>
        </is>
      </c>
      <c r="B1611" s="65" t="inlineStr">
        <is>
          <t>DEV-01314</t>
        </is>
      </c>
      <c r="C1611" s="66" t="n">
        <v>45566</v>
      </c>
      <c r="D1611" s="65" t="inlineStr">
        <is>
          <t>2024-10</t>
        </is>
      </c>
      <c r="E1611" s="65" t="inlineStr">
        <is>
          <t>2024-2025</t>
        </is>
      </c>
      <c r="F1611" s="67" t="n">
        <v>2</v>
      </c>
      <c r="G1611" s="65" t="inlineStr">
        <is>
          <t>Email</t>
        </is>
      </c>
      <c r="H1611" s="65" t="inlineStr">
        <is>
          <t>Toulouse</t>
        </is>
      </c>
      <c r="I1611" s="65" t="inlineStr">
        <is>
          <t>Nadia Cherif</t>
        </is>
      </c>
      <c r="J1611" s="65" t="inlineStr">
        <is>
          <t>Négociation en cours</t>
        </is>
      </c>
      <c r="K1611" s="70" t="n">
        <v>3.5</v>
      </c>
    </row>
    <row r="1612">
      <c r="A1612" s="65" t="inlineStr">
        <is>
          <t>REL-01611</t>
        </is>
      </c>
      <c r="B1612" s="65" t="inlineStr">
        <is>
          <t>DEV-01314</t>
        </is>
      </c>
      <c r="C1612" s="66" t="n">
        <v>45576</v>
      </c>
      <c r="D1612" s="65" t="inlineStr">
        <is>
          <t>2024-10</t>
        </is>
      </c>
      <c r="E1612" s="65" t="inlineStr">
        <is>
          <t>2024-2025</t>
        </is>
      </c>
      <c r="F1612" s="67" t="n">
        <v>3</v>
      </c>
      <c r="G1612" s="65" t="inlineStr">
        <is>
          <t>Email</t>
        </is>
      </c>
      <c r="H1612" s="65" t="inlineStr">
        <is>
          <t>Toulouse</t>
        </is>
      </c>
      <c r="I1612" s="65" t="inlineStr">
        <is>
          <t>Nadia Cherif</t>
        </is>
      </c>
      <c r="J1612" s="65" t="inlineStr">
        <is>
          <t>Rappel demandé</t>
        </is>
      </c>
      <c r="K1612" s="70" t="n">
        <v>2.2</v>
      </c>
    </row>
    <row r="1613">
      <c r="A1613" s="65" t="inlineStr">
        <is>
          <t>REL-01612</t>
        </is>
      </c>
      <c r="B1613" s="65" t="inlineStr">
        <is>
          <t>DEV-01315</t>
        </is>
      </c>
      <c r="C1613" s="66" t="n">
        <v>45547</v>
      </c>
      <c r="D1613" s="65" t="inlineStr">
        <is>
          <t>2024-09</t>
        </is>
      </c>
      <c r="E1613" s="65" t="inlineStr">
        <is>
          <t>2024-2025</t>
        </is>
      </c>
      <c r="F1613" s="67" t="n">
        <v>1</v>
      </c>
      <c r="G1613" s="65" t="inlineStr">
        <is>
          <t>Email</t>
        </is>
      </c>
      <c r="H1613" s="65" t="inlineStr">
        <is>
          <t>Bordeaux</t>
        </is>
      </c>
      <c r="I1613" s="65" t="inlineStr">
        <is>
          <t>Karim Belkacem</t>
        </is>
      </c>
      <c r="J1613" s="65" t="inlineStr">
        <is>
          <t>Négociation en cours</t>
        </is>
      </c>
      <c r="K1613" s="70" t="n">
        <v>3</v>
      </c>
    </row>
    <row r="1614">
      <c r="A1614" s="65" t="inlineStr">
        <is>
          <t>REL-01613</t>
        </is>
      </c>
      <c r="B1614" s="65" t="inlineStr">
        <is>
          <t>DEV-01315</t>
        </is>
      </c>
      <c r="C1614" s="66" t="n">
        <v>45556</v>
      </c>
      <c r="D1614" s="65" t="inlineStr">
        <is>
          <t>2024-09</t>
        </is>
      </c>
      <c r="E1614" s="65" t="inlineStr">
        <is>
          <t>2024-2025</t>
        </is>
      </c>
      <c r="F1614" s="67" t="n">
        <v>2</v>
      </c>
      <c r="G1614" s="65" t="inlineStr">
        <is>
          <t>Email</t>
        </is>
      </c>
      <c r="H1614" s="65" t="inlineStr">
        <is>
          <t>Bordeaux</t>
        </is>
      </c>
      <c r="I1614" s="65" t="inlineStr">
        <is>
          <t>Karim Belkacem</t>
        </is>
      </c>
      <c r="J1614" s="65" t="inlineStr">
        <is>
          <t>Accord obtenu</t>
        </is>
      </c>
      <c r="K1614" s="70" t="n">
        <v>2.8</v>
      </c>
    </row>
    <row r="1615">
      <c r="A1615" s="65" t="inlineStr">
        <is>
          <t>REL-01614</t>
        </is>
      </c>
      <c r="B1615" s="65" t="inlineStr">
        <is>
          <t>DEV-01316</t>
        </is>
      </c>
      <c r="C1615" s="66" t="n">
        <v>45556</v>
      </c>
      <c r="D1615" s="65" t="inlineStr">
        <is>
          <t>2024-09</t>
        </is>
      </c>
      <c r="E1615" s="65" t="inlineStr">
        <is>
          <t>2024-2025</t>
        </is>
      </c>
      <c r="F1615" s="67" t="n">
        <v>1</v>
      </c>
      <c r="G1615" s="65" t="inlineStr">
        <is>
          <t>Email</t>
        </is>
      </c>
      <c r="H1615" s="65" t="inlineStr">
        <is>
          <t>Bordeaux</t>
        </is>
      </c>
      <c r="I1615" s="65" t="inlineStr">
        <is>
          <t>Sophie Marchand</t>
        </is>
      </c>
      <c r="J1615" s="65" t="inlineStr">
        <is>
          <t>Sans réponse</t>
        </is>
      </c>
      <c r="K1615" s="70" t="n">
        <v>1.5</v>
      </c>
    </row>
    <row r="1616">
      <c r="A1616" s="65" t="inlineStr">
        <is>
          <t>REL-01615</t>
        </is>
      </c>
      <c r="B1616" s="65" t="inlineStr">
        <is>
          <t>DEV-01316</t>
        </is>
      </c>
      <c r="C1616" s="66" t="n">
        <v>45570</v>
      </c>
      <c r="D1616" s="65" t="inlineStr">
        <is>
          <t>2024-10</t>
        </is>
      </c>
      <c r="E1616" s="65" t="inlineStr">
        <is>
          <t>2024-2025</t>
        </is>
      </c>
      <c r="F1616" s="67" t="n">
        <v>2</v>
      </c>
      <c r="G1616" s="65" t="inlineStr">
        <is>
          <t>Téléphone</t>
        </is>
      </c>
      <c r="H1616" s="65" t="inlineStr">
        <is>
          <t>Bordeaux</t>
        </is>
      </c>
      <c r="I1616" s="65" t="inlineStr">
        <is>
          <t>Sophie Marchand</t>
        </is>
      </c>
      <c r="J1616" s="65" t="inlineStr">
        <is>
          <t>Sans réponse</t>
        </is>
      </c>
      <c r="K1616" s="70" t="n">
        <v>6.5</v>
      </c>
    </row>
    <row r="1617">
      <c r="A1617" s="65" t="inlineStr">
        <is>
          <t>REL-01616</t>
        </is>
      </c>
      <c r="B1617" s="65" t="inlineStr">
        <is>
          <t>DEV-01316</t>
        </is>
      </c>
      <c r="C1617" s="66" t="n">
        <v>45576</v>
      </c>
      <c r="D1617" s="65" t="inlineStr">
        <is>
          <t>2024-10</t>
        </is>
      </c>
      <c r="E1617" s="65" t="inlineStr">
        <is>
          <t>2024-2025</t>
        </is>
      </c>
      <c r="F1617" s="67" t="n">
        <v>3</v>
      </c>
      <c r="G1617" s="65" t="inlineStr">
        <is>
          <t>Téléphone</t>
        </is>
      </c>
      <c r="H1617" s="65" t="inlineStr">
        <is>
          <t>Bordeaux</t>
        </is>
      </c>
      <c r="I1617" s="65" t="inlineStr">
        <is>
          <t>Sophie Marchand</t>
        </is>
      </c>
      <c r="J1617" s="65" t="inlineStr">
        <is>
          <t>Sans réponse</t>
        </is>
      </c>
      <c r="K1617" s="70" t="n">
        <v>7.7</v>
      </c>
    </row>
    <row r="1618">
      <c r="A1618" s="65" t="inlineStr">
        <is>
          <t>REL-01617</t>
        </is>
      </c>
      <c r="B1618" s="65" t="inlineStr">
        <is>
          <t>DEV-01317</t>
        </is>
      </c>
      <c r="C1618" s="66" t="n">
        <v>45548</v>
      </c>
      <c r="D1618" s="65" t="inlineStr">
        <is>
          <t>2024-09</t>
        </is>
      </c>
      <c r="E1618" s="65" t="inlineStr">
        <is>
          <t>2024-2025</t>
        </is>
      </c>
      <c r="F1618" s="67" t="n">
        <v>1</v>
      </c>
      <c r="G1618" s="65" t="inlineStr">
        <is>
          <t>Téléphone</t>
        </is>
      </c>
      <c r="H1618" s="65" t="inlineStr">
        <is>
          <t>Bordeaux</t>
        </is>
      </c>
      <c r="I1618" s="65" t="inlineStr">
        <is>
          <t>Karim Belkacem</t>
        </is>
      </c>
      <c r="J1618" s="65" t="inlineStr">
        <is>
          <t>Accord obtenu</t>
        </is>
      </c>
      <c r="K1618" s="70" t="n">
        <v>4.6</v>
      </c>
    </row>
    <row r="1619">
      <c r="A1619" s="65" t="inlineStr">
        <is>
          <t>REL-01618</t>
        </is>
      </c>
      <c r="B1619" s="65" t="inlineStr">
        <is>
          <t>DEV-01320</t>
        </is>
      </c>
      <c r="C1619" s="66" t="n">
        <v>45555</v>
      </c>
      <c r="D1619" s="65" t="inlineStr">
        <is>
          <t>2024-09</t>
        </is>
      </c>
      <c r="E1619" s="65" t="inlineStr">
        <is>
          <t>2024-2025</t>
        </is>
      </c>
      <c r="F1619" s="67" t="n">
        <v>1</v>
      </c>
      <c r="G1619" s="65" t="inlineStr">
        <is>
          <t>Email</t>
        </is>
      </c>
      <c r="H1619" s="65" t="inlineStr">
        <is>
          <t>Toulouse</t>
        </is>
      </c>
      <c r="I1619" s="65" t="inlineStr">
        <is>
          <t>Julien Fabre</t>
        </is>
      </c>
      <c r="J1619" s="65" t="inlineStr">
        <is>
          <t>Sans réponse</t>
        </is>
      </c>
      <c r="K1619" s="70" t="n">
        <v>4.6</v>
      </c>
    </row>
    <row r="1620">
      <c r="A1620" s="65" t="inlineStr">
        <is>
          <t>REL-01619</t>
        </is>
      </c>
      <c r="B1620" s="65" t="inlineStr">
        <is>
          <t>DEV-01321</t>
        </is>
      </c>
      <c r="C1620" s="66" t="n">
        <v>45556</v>
      </c>
      <c r="D1620" s="65" t="inlineStr">
        <is>
          <t>2024-09</t>
        </is>
      </c>
      <c r="E1620" s="65" t="inlineStr">
        <is>
          <t>2024-2025</t>
        </is>
      </c>
      <c r="F1620" s="67" t="n">
        <v>1</v>
      </c>
      <c r="G1620" s="65" t="inlineStr">
        <is>
          <t>Téléphone</t>
        </is>
      </c>
      <c r="H1620" s="65" t="inlineStr">
        <is>
          <t>Bordeaux</t>
        </is>
      </c>
      <c r="I1620" s="65" t="inlineStr">
        <is>
          <t>Karim Belkacem</t>
        </is>
      </c>
      <c r="J1620" s="65" t="inlineStr">
        <is>
          <t>Injoignable</t>
        </is>
      </c>
      <c r="K1620" s="70" t="n">
        <v>8</v>
      </c>
    </row>
    <row r="1621">
      <c r="A1621" s="65" t="inlineStr">
        <is>
          <t>REL-01620</t>
        </is>
      </c>
      <c r="B1621" s="65" t="inlineStr">
        <is>
          <t>DEV-01321</t>
        </is>
      </c>
      <c r="C1621" s="66" t="n">
        <v>45566</v>
      </c>
      <c r="D1621" s="65" t="inlineStr">
        <is>
          <t>2024-10</t>
        </is>
      </c>
      <c r="E1621" s="65" t="inlineStr">
        <is>
          <t>2024-2025</t>
        </is>
      </c>
      <c r="F1621" s="67" t="n">
        <v>2</v>
      </c>
      <c r="G1621" s="65" t="inlineStr">
        <is>
          <t>Téléphone</t>
        </is>
      </c>
      <c r="H1621" s="65" t="inlineStr">
        <is>
          <t>Bordeaux</t>
        </is>
      </c>
      <c r="I1621" s="65" t="inlineStr">
        <is>
          <t>Karim Belkacem</t>
        </is>
      </c>
      <c r="J1621" s="65" t="inlineStr">
        <is>
          <t>Accord obtenu</t>
        </is>
      </c>
      <c r="K1621" s="70" t="n">
        <v>2.2</v>
      </c>
    </row>
    <row r="1622">
      <c r="A1622" s="65" t="inlineStr">
        <is>
          <t>REL-01621</t>
        </is>
      </c>
      <c r="B1622" s="65" t="inlineStr">
        <is>
          <t>DEV-01322</t>
        </is>
      </c>
      <c r="C1622" s="66" t="n">
        <v>45559</v>
      </c>
      <c r="D1622" s="65" t="inlineStr">
        <is>
          <t>2024-09</t>
        </is>
      </c>
      <c r="E1622" s="65" t="inlineStr">
        <is>
          <t>2024-2025</t>
        </is>
      </c>
      <c r="F1622" s="67" t="n">
        <v>1</v>
      </c>
      <c r="G1622" s="65" t="inlineStr">
        <is>
          <t>Email</t>
        </is>
      </c>
      <c r="H1622" s="65" t="inlineStr">
        <is>
          <t>Bordeaux</t>
        </is>
      </c>
      <c r="I1622" s="65" t="inlineStr">
        <is>
          <t>Sophie Marchand</t>
        </is>
      </c>
      <c r="J1622" s="65" t="inlineStr">
        <is>
          <t>Négociation en cours</t>
        </is>
      </c>
      <c r="K1622" s="70" t="n">
        <v>3.9</v>
      </c>
    </row>
    <row r="1623">
      <c r="A1623" s="65" t="inlineStr">
        <is>
          <t>REL-01622</t>
        </is>
      </c>
      <c r="B1623" s="65" t="inlineStr">
        <is>
          <t>DEV-01323</t>
        </is>
      </c>
      <c r="C1623" s="66" t="n">
        <v>45557</v>
      </c>
      <c r="D1623" s="65" t="inlineStr">
        <is>
          <t>2024-09</t>
        </is>
      </c>
      <c r="E1623" s="65" t="inlineStr">
        <is>
          <t>2024-2025</t>
        </is>
      </c>
      <c r="F1623" s="67" t="n">
        <v>1</v>
      </c>
      <c r="G1623" s="65" t="inlineStr">
        <is>
          <t>Téléphone</t>
        </is>
      </c>
      <c r="H1623" s="65" t="inlineStr">
        <is>
          <t>Toulouse</t>
        </is>
      </c>
      <c r="I1623" s="65" t="inlineStr">
        <is>
          <t>Nadia Cherif</t>
        </is>
      </c>
      <c r="J1623" s="65" t="inlineStr">
        <is>
          <t>Négociation en cours</t>
        </is>
      </c>
      <c r="K1623" s="70" t="n">
        <v>13.7</v>
      </c>
    </row>
    <row r="1624">
      <c r="A1624" s="65" t="inlineStr">
        <is>
          <t>REL-01623</t>
        </is>
      </c>
      <c r="B1624" s="65" t="inlineStr">
        <is>
          <t>DEV-01323</t>
        </is>
      </c>
      <c r="C1624" s="66" t="n">
        <v>45566</v>
      </c>
      <c r="D1624" s="65" t="inlineStr">
        <is>
          <t>2024-10</t>
        </is>
      </c>
      <c r="E1624" s="65" t="inlineStr">
        <is>
          <t>2024-2025</t>
        </is>
      </c>
      <c r="F1624" s="67" t="n">
        <v>2</v>
      </c>
      <c r="G1624" s="65" t="inlineStr">
        <is>
          <t>SMS</t>
        </is>
      </c>
      <c r="H1624" s="65" t="inlineStr">
        <is>
          <t>Toulouse</t>
        </is>
      </c>
      <c r="I1624" s="65" t="inlineStr">
        <is>
          <t>Nadia Cherif</t>
        </is>
      </c>
      <c r="J1624" s="65" t="inlineStr">
        <is>
          <t>Refus signifié</t>
        </is>
      </c>
      <c r="K1624" s="70" t="n">
        <v>4</v>
      </c>
    </row>
    <row r="1625">
      <c r="A1625" s="65" t="inlineStr">
        <is>
          <t>REL-01624</t>
        </is>
      </c>
      <c r="B1625" s="65" t="inlineStr">
        <is>
          <t>DEV-01326</t>
        </is>
      </c>
      <c r="C1625" s="66" t="n">
        <v>45554</v>
      </c>
      <c r="D1625" s="65" t="inlineStr">
        <is>
          <t>2024-09</t>
        </is>
      </c>
      <c r="E1625" s="65" t="inlineStr">
        <is>
          <t>2024-2025</t>
        </is>
      </c>
      <c r="F1625" s="67" t="n">
        <v>1</v>
      </c>
      <c r="G1625" s="65" t="inlineStr">
        <is>
          <t>Téléphone</t>
        </is>
      </c>
      <c r="H1625" s="65" t="inlineStr">
        <is>
          <t>Toulouse</t>
        </is>
      </c>
      <c r="I1625" s="65" t="inlineStr">
        <is>
          <t>Nadia Cherif</t>
        </is>
      </c>
      <c r="J1625" s="65" t="inlineStr">
        <is>
          <t>Négociation en cours</t>
        </is>
      </c>
      <c r="K1625" s="70" t="n">
        <v>5</v>
      </c>
    </row>
    <row r="1626">
      <c r="A1626" s="65" t="inlineStr">
        <is>
          <t>REL-01625</t>
        </is>
      </c>
      <c r="B1626" s="65" t="inlineStr">
        <is>
          <t>DEV-01326</t>
        </is>
      </c>
      <c r="C1626" s="66" t="n">
        <v>45559</v>
      </c>
      <c r="D1626" s="65" t="inlineStr">
        <is>
          <t>2024-09</t>
        </is>
      </c>
      <c r="E1626" s="65" t="inlineStr">
        <is>
          <t>2024-2025</t>
        </is>
      </c>
      <c r="F1626" s="67" t="n">
        <v>2</v>
      </c>
      <c r="G1626" s="65" t="inlineStr">
        <is>
          <t>Email</t>
        </is>
      </c>
      <c r="H1626" s="65" t="inlineStr">
        <is>
          <t>Toulouse</t>
        </is>
      </c>
      <c r="I1626" s="65" t="inlineStr">
        <is>
          <t>Nadia Cherif</t>
        </is>
      </c>
      <c r="J1626" s="65" t="inlineStr">
        <is>
          <t>Refus signifié</t>
        </is>
      </c>
      <c r="K1626" s="70" t="n">
        <v>3</v>
      </c>
    </row>
    <row r="1627">
      <c r="A1627" s="65" t="inlineStr">
        <is>
          <t>REL-01626</t>
        </is>
      </c>
      <c r="B1627" s="65" t="inlineStr">
        <is>
          <t>DEV-01327</t>
        </is>
      </c>
      <c r="C1627" s="66" t="n">
        <v>45561</v>
      </c>
      <c r="D1627" s="65" t="inlineStr">
        <is>
          <t>2024-09</t>
        </is>
      </c>
      <c r="E1627" s="65" t="inlineStr">
        <is>
          <t>2024-2025</t>
        </is>
      </c>
      <c r="F1627" s="67" t="n">
        <v>1</v>
      </c>
      <c r="G1627" s="65" t="inlineStr">
        <is>
          <t>Email</t>
        </is>
      </c>
      <c r="H1627" s="65" t="inlineStr">
        <is>
          <t>Bordeaux</t>
        </is>
      </c>
      <c r="I1627" s="65" t="inlineStr">
        <is>
          <t>Karim Belkacem</t>
        </is>
      </c>
      <c r="J1627" s="65" t="inlineStr">
        <is>
          <t>Rappel demandé</t>
        </is>
      </c>
      <c r="K1627" s="70" t="n">
        <v>4.4</v>
      </c>
    </row>
    <row r="1628">
      <c r="A1628" s="65" t="inlineStr">
        <is>
          <t>REL-01627</t>
        </is>
      </c>
      <c r="B1628" s="65" t="inlineStr">
        <is>
          <t>DEV-01327</t>
        </is>
      </c>
      <c r="C1628" s="66" t="n">
        <v>45570</v>
      </c>
      <c r="D1628" s="65" t="inlineStr">
        <is>
          <t>2024-10</t>
        </is>
      </c>
      <c r="E1628" s="65" t="inlineStr">
        <is>
          <t>2024-2025</t>
        </is>
      </c>
      <c r="F1628" s="67" t="n">
        <v>2</v>
      </c>
      <c r="G1628" s="65" t="inlineStr">
        <is>
          <t>Email</t>
        </is>
      </c>
      <c r="H1628" s="65" t="inlineStr">
        <is>
          <t>Bordeaux</t>
        </is>
      </c>
      <c r="I1628" s="65" t="inlineStr">
        <is>
          <t>Karim Belkacem</t>
        </is>
      </c>
      <c r="J1628" s="65" t="inlineStr">
        <is>
          <t>Sans réponse</t>
        </is>
      </c>
      <c r="K1628" s="70" t="n">
        <v>2.5</v>
      </c>
    </row>
    <row r="1629">
      <c r="A1629" s="65" t="inlineStr">
        <is>
          <t>REL-01628</t>
        </is>
      </c>
      <c r="B1629" s="65" t="inlineStr">
        <is>
          <t>DEV-01328</t>
        </is>
      </c>
      <c r="C1629" s="66" t="n">
        <v>45559</v>
      </c>
      <c r="D1629" s="65" t="inlineStr">
        <is>
          <t>2024-09</t>
        </is>
      </c>
      <c r="E1629" s="65" t="inlineStr">
        <is>
          <t>2024-2025</t>
        </is>
      </c>
      <c r="F1629" s="67" t="n">
        <v>1</v>
      </c>
      <c r="G1629" s="65" t="inlineStr">
        <is>
          <t>Téléphone</t>
        </is>
      </c>
      <c r="H1629" s="65" t="inlineStr">
        <is>
          <t>Bordeaux</t>
        </is>
      </c>
      <c r="I1629" s="65" t="inlineStr">
        <is>
          <t>Sophie Marchand</t>
        </is>
      </c>
      <c r="J1629" s="65" t="inlineStr">
        <is>
          <t>Négociation en cours</t>
        </is>
      </c>
      <c r="K1629" s="70" t="n">
        <v>5.9</v>
      </c>
    </row>
    <row r="1630">
      <c r="A1630" s="65" t="inlineStr">
        <is>
          <t>REL-01629</t>
        </is>
      </c>
      <c r="B1630" s="65" t="inlineStr">
        <is>
          <t>DEV-01328</t>
        </is>
      </c>
      <c r="C1630" s="66" t="n">
        <v>45567</v>
      </c>
      <c r="D1630" s="65" t="inlineStr">
        <is>
          <t>2024-10</t>
        </is>
      </c>
      <c r="E1630" s="65" t="inlineStr">
        <is>
          <t>2024-2025</t>
        </is>
      </c>
      <c r="F1630" s="67" t="n">
        <v>2</v>
      </c>
      <c r="G1630" s="65" t="inlineStr">
        <is>
          <t>Téléphone</t>
        </is>
      </c>
      <c r="H1630" s="65" t="inlineStr">
        <is>
          <t>Bordeaux</t>
        </is>
      </c>
      <c r="I1630" s="65" t="inlineStr">
        <is>
          <t>Sophie Marchand</t>
        </is>
      </c>
      <c r="J1630" s="65" t="inlineStr">
        <is>
          <t>Injoignable</t>
        </is>
      </c>
      <c r="K1630" s="70" t="n">
        <v>7</v>
      </c>
    </row>
    <row r="1631">
      <c r="A1631" s="65" t="inlineStr">
        <is>
          <t>REL-01630</t>
        </is>
      </c>
      <c r="B1631" s="65" t="inlineStr">
        <is>
          <t>DEV-01329</t>
        </is>
      </c>
      <c r="C1631" s="66" t="n">
        <v>45564</v>
      </c>
      <c r="D1631" s="65" t="inlineStr">
        <is>
          <t>2024-09</t>
        </is>
      </c>
      <c r="E1631" s="65" t="inlineStr">
        <is>
          <t>2024-2025</t>
        </is>
      </c>
      <c r="F1631" s="67" t="n">
        <v>1</v>
      </c>
      <c r="G1631" s="65" t="inlineStr">
        <is>
          <t>Email</t>
        </is>
      </c>
      <c r="H1631" s="65" t="inlineStr">
        <is>
          <t>Montpellier</t>
        </is>
      </c>
      <c r="I1631" s="65" t="inlineStr">
        <is>
          <t>Thomas Rey</t>
        </is>
      </c>
      <c r="J1631" s="65" t="inlineStr">
        <is>
          <t>Sans réponse</t>
        </is>
      </c>
      <c r="K1631" s="70" t="n">
        <v>3.1</v>
      </c>
    </row>
    <row r="1632">
      <c r="A1632" s="65" t="inlineStr">
        <is>
          <t>REL-01631</t>
        </is>
      </c>
      <c r="B1632" s="65" t="inlineStr">
        <is>
          <t>DEV-01331</t>
        </is>
      </c>
      <c r="C1632" s="66" t="n">
        <v>45556</v>
      </c>
      <c r="D1632" s="65" t="inlineStr">
        <is>
          <t>2024-09</t>
        </is>
      </c>
      <c r="E1632" s="65" t="inlineStr">
        <is>
          <t>2024-2025</t>
        </is>
      </c>
      <c r="F1632" s="67" t="n">
        <v>1</v>
      </c>
      <c r="G1632" s="65" t="inlineStr">
        <is>
          <t>Email</t>
        </is>
      </c>
      <c r="H1632" s="65" t="inlineStr">
        <is>
          <t>Bordeaux</t>
        </is>
      </c>
      <c r="I1632" s="65" t="inlineStr">
        <is>
          <t>Karim Belkacem</t>
        </is>
      </c>
      <c r="J1632" s="65" t="inlineStr">
        <is>
          <t>Négociation en cours</t>
        </is>
      </c>
      <c r="K1632" s="70" t="n">
        <v>3.1</v>
      </c>
    </row>
    <row r="1633">
      <c r="A1633" s="65" t="inlineStr">
        <is>
          <t>REL-01632</t>
        </is>
      </c>
      <c r="B1633" s="65" t="inlineStr">
        <is>
          <t>DEV-01331</t>
        </is>
      </c>
      <c r="C1633" s="66" t="n">
        <v>45564</v>
      </c>
      <c r="D1633" s="65" t="inlineStr">
        <is>
          <t>2024-09</t>
        </is>
      </c>
      <c r="E1633" s="65" t="inlineStr">
        <is>
          <t>2024-2025</t>
        </is>
      </c>
      <c r="F1633" s="67" t="n">
        <v>2</v>
      </c>
      <c r="G1633" s="65" t="inlineStr">
        <is>
          <t>Email</t>
        </is>
      </c>
      <c r="H1633" s="65" t="inlineStr">
        <is>
          <t>Bordeaux</t>
        </is>
      </c>
      <c r="I1633" s="65" t="inlineStr">
        <is>
          <t>Karim Belkacem</t>
        </is>
      </c>
      <c r="J1633" s="65" t="inlineStr">
        <is>
          <t>Sans réponse</t>
        </is>
      </c>
      <c r="K1633" s="70" t="n">
        <v>3</v>
      </c>
    </row>
    <row r="1634">
      <c r="A1634" s="65" t="inlineStr">
        <is>
          <t>REL-01633</t>
        </is>
      </c>
      <c r="B1634" s="65" t="inlineStr">
        <is>
          <t>DEV-01332</t>
        </is>
      </c>
      <c r="C1634" s="66" t="n">
        <v>45564</v>
      </c>
      <c r="D1634" s="65" t="inlineStr">
        <is>
          <t>2024-09</t>
        </is>
      </c>
      <c r="E1634" s="65" t="inlineStr">
        <is>
          <t>2024-2025</t>
        </is>
      </c>
      <c r="F1634" s="67" t="n">
        <v>1</v>
      </c>
      <c r="G1634" s="65" t="inlineStr">
        <is>
          <t>Téléphone</t>
        </is>
      </c>
      <c r="H1634" s="65" t="inlineStr">
        <is>
          <t>Bordeaux</t>
        </is>
      </c>
      <c r="I1634" s="65" t="inlineStr">
        <is>
          <t>Sophie Marchand</t>
        </is>
      </c>
      <c r="J1634" s="65" t="inlineStr">
        <is>
          <t>Sans réponse</t>
        </is>
      </c>
      <c r="K1634" s="70" t="n">
        <v>12.8</v>
      </c>
    </row>
    <row r="1635">
      <c r="A1635" s="65" t="inlineStr">
        <is>
          <t>REL-01634</t>
        </is>
      </c>
      <c r="B1635" s="65" t="inlineStr">
        <is>
          <t>DEV-01333</t>
        </is>
      </c>
      <c r="C1635" s="66" t="n">
        <v>45562</v>
      </c>
      <c r="D1635" s="65" t="inlineStr">
        <is>
          <t>2024-09</t>
        </is>
      </c>
      <c r="E1635" s="65" t="inlineStr">
        <is>
          <t>2024-2025</t>
        </is>
      </c>
      <c r="F1635" s="67" t="n">
        <v>1</v>
      </c>
      <c r="G1635" s="65" t="inlineStr">
        <is>
          <t>Email</t>
        </is>
      </c>
      <c r="H1635" s="65" t="inlineStr">
        <is>
          <t>Toulouse</t>
        </is>
      </c>
      <c r="I1635" s="65" t="inlineStr">
        <is>
          <t>Nadia Cherif</t>
        </is>
      </c>
      <c r="J1635" s="65" t="inlineStr">
        <is>
          <t>Rappel demandé</t>
        </is>
      </c>
      <c r="K1635" s="70" t="n">
        <v>3.5</v>
      </c>
    </row>
    <row r="1636">
      <c r="A1636" s="65" t="inlineStr">
        <is>
          <t>REL-01635</t>
        </is>
      </c>
      <c r="B1636" s="65" t="inlineStr">
        <is>
          <t>DEV-01333</t>
        </is>
      </c>
      <c r="C1636" s="66" t="n">
        <v>45574</v>
      </c>
      <c r="D1636" s="65" t="inlineStr">
        <is>
          <t>2024-10</t>
        </is>
      </c>
      <c r="E1636" s="65" t="inlineStr">
        <is>
          <t>2024-2025</t>
        </is>
      </c>
      <c r="F1636" s="67" t="n">
        <v>2</v>
      </c>
      <c r="G1636" s="65" t="inlineStr">
        <is>
          <t>Email</t>
        </is>
      </c>
      <c r="H1636" s="65" t="inlineStr">
        <is>
          <t>Toulouse</t>
        </is>
      </c>
      <c r="I1636" s="65" t="inlineStr">
        <is>
          <t>Nadia Cherif</t>
        </is>
      </c>
      <c r="J1636" s="65" t="inlineStr">
        <is>
          <t>Sans réponse</t>
        </is>
      </c>
      <c r="K1636" s="70" t="n">
        <v>2.1</v>
      </c>
    </row>
    <row r="1637">
      <c r="A1637" s="65" t="inlineStr">
        <is>
          <t>REL-01636</t>
        </is>
      </c>
      <c r="B1637" s="65" t="inlineStr">
        <is>
          <t>DEV-01336</t>
        </is>
      </c>
      <c r="C1637" s="66" t="n">
        <v>45565</v>
      </c>
      <c r="D1637" s="65" t="inlineStr">
        <is>
          <t>2024-09</t>
        </is>
      </c>
      <c r="E1637" s="65" t="inlineStr">
        <is>
          <t>2024-2025</t>
        </is>
      </c>
      <c r="F1637" s="67" t="n">
        <v>1</v>
      </c>
      <c r="G1637" s="65" t="inlineStr">
        <is>
          <t>Email</t>
        </is>
      </c>
      <c r="H1637" s="65" t="inlineStr">
        <is>
          <t>Bordeaux</t>
        </is>
      </c>
      <c r="I1637" s="65" t="inlineStr">
        <is>
          <t>Karim Belkacem</t>
        </is>
      </c>
      <c r="J1637" s="65" t="inlineStr">
        <is>
          <t>Accord obtenu</t>
        </is>
      </c>
      <c r="K1637" s="70" t="n">
        <v>3.8</v>
      </c>
    </row>
    <row r="1638">
      <c r="A1638" s="65" t="inlineStr">
        <is>
          <t>REL-01637</t>
        </is>
      </c>
      <c r="B1638" s="65" t="inlineStr">
        <is>
          <t>DEV-01337</t>
        </is>
      </c>
      <c r="C1638" s="66" t="n">
        <v>45563</v>
      </c>
      <c r="D1638" s="65" t="inlineStr">
        <is>
          <t>2024-09</t>
        </is>
      </c>
      <c r="E1638" s="65" t="inlineStr">
        <is>
          <t>2024-2025</t>
        </is>
      </c>
      <c r="F1638" s="67" t="n">
        <v>1</v>
      </c>
      <c r="G1638" s="65" t="inlineStr">
        <is>
          <t>Téléphone</t>
        </is>
      </c>
      <c r="H1638" s="65" t="inlineStr">
        <is>
          <t>Toulouse</t>
        </is>
      </c>
      <c r="I1638" s="65" t="inlineStr">
        <is>
          <t>Nadia Cherif</t>
        </is>
      </c>
      <c r="J1638" s="65" t="inlineStr">
        <is>
          <t>Accord obtenu</t>
        </is>
      </c>
      <c r="K1638" s="70" t="n">
        <v>5.3</v>
      </c>
    </row>
    <row r="1639">
      <c r="A1639" s="65" t="inlineStr">
        <is>
          <t>REL-01638</t>
        </is>
      </c>
      <c r="B1639" s="65" t="inlineStr">
        <is>
          <t>DEV-01338</t>
        </is>
      </c>
      <c r="C1639" s="66" t="n">
        <v>45565</v>
      </c>
      <c r="D1639" s="65" t="inlineStr">
        <is>
          <t>2024-09</t>
        </is>
      </c>
      <c r="E1639" s="65" t="inlineStr">
        <is>
          <t>2024-2025</t>
        </is>
      </c>
      <c r="F1639" s="67" t="n">
        <v>1</v>
      </c>
      <c r="G1639" s="65" t="inlineStr">
        <is>
          <t>SMS</t>
        </is>
      </c>
      <c r="H1639" s="65" t="inlineStr">
        <is>
          <t>Montpellier</t>
        </is>
      </c>
      <c r="I1639" s="65" t="inlineStr">
        <is>
          <t>Thomas Rey</t>
        </is>
      </c>
      <c r="J1639" s="65" t="inlineStr">
        <is>
          <t>Sans réponse</t>
        </is>
      </c>
      <c r="K1639" s="70" t="n">
        <v>4.8</v>
      </c>
    </row>
    <row r="1640">
      <c r="A1640" s="65" t="inlineStr">
        <is>
          <t>REL-01639</t>
        </is>
      </c>
      <c r="B1640" s="65" t="inlineStr">
        <is>
          <t>DEV-01338</t>
        </is>
      </c>
      <c r="C1640" s="66" t="n">
        <v>45578</v>
      </c>
      <c r="D1640" s="65" t="inlineStr">
        <is>
          <t>2024-10</t>
        </is>
      </c>
      <c r="E1640" s="65" t="inlineStr">
        <is>
          <t>2024-2025</t>
        </is>
      </c>
      <c r="F1640" s="67" t="n">
        <v>2</v>
      </c>
      <c r="G1640" s="65" t="inlineStr">
        <is>
          <t>Email</t>
        </is>
      </c>
      <c r="H1640" s="65" t="inlineStr">
        <is>
          <t>Montpellier</t>
        </is>
      </c>
      <c r="I1640" s="65" t="inlineStr">
        <is>
          <t>Thomas Rey</t>
        </is>
      </c>
      <c r="J1640" s="65" t="inlineStr">
        <is>
          <t>Rappel demandé</t>
        </is>
      </c>
      <c r="K1640" s="70" t="n">
        <v>2</v>
      </c>
    </row>
    <row r="1641">
      <c r="A1641" s="65" t="inlineStr">
        <is>
          <t>REL-01640</t>
        </is>
      </c>
      <c r="B1641" s="65" t="inlineStr">
        <is>
          <t>DEV-01339</t>
        </is>
      </c>
      <c r="C1641" s="66" t="n">
        <v>45563</v>
      </c>
      <c r="D1641" s="65" t="inlineStr">
        <is>
          <t>2024-09</t>
        </is>
      </c>
      <c r="E1641" s="65" t="inlineStr">
        <is>
          <t>2024-2025</t>
        </is>
      </c>
      <c r="F1641" s="67" t="n">
        <v>1</v>
      </c>
      <c r="G1641" s="65" t="inlineStr">
        <is>
          <t>Email</t>
        </is>
      </c>
      <c r="H1641" s="65" t="inlineStr">
        <is>
          <t>Toulouse</t>
        </is>
      </c>
      <c r="I1641" s="65" t="inlineStr">
        <is>
          <t>Julien Fabre</t>
        </is>
      </c>
      <c r="J1641" s="65" t="inlineStr">
        <is>
          <t>Négociation en cours</t>
        </is>
      </c>
      <c r="K1641" s="70" t="n">
        <v>1.5</v>
      </c>
    </row>
    <row r="1642">
      <c r="A1642" s="65" t="inlineStr">
        <is>
          <t>REL-01641</t>
        </is>
      </c>
      <c r="B1642" s="65" t="inlineStr">
        <is>
          <t>DEV-01339</t>
        </is>
      </c>
      <c r="C1642" s="66" t="n">
        <v>45572</v>
      </c>
      <c r="D1642" s="65" t="inlineStr">
        <is>
          <t>2024-10</t>
        </is>
      </c>
      <c r="E1642" s="65" t="inlineStr">
        <is>
          <t>2024-2025</t>
        </is>
      </c>
      <c r="F1642" s="67" t="n">
        <v>2</v>
      </c>
      <c r="G1642" s="65" t="inlineStr">
        <is>
          <t>Téléphone</t>
        </is>
      </c>
      <c r="H1642" s="65" t="inlineStr">
        <is>
          <t>Toulouse</t>
        </is>
      </c>
      <c r="I1642" s="65" t="inlineStr">
        <is>
          <t>Julien Fabre</t>
        </is>
      </c>
      <c r="J1642" s="65" t="inlineStr">
        <is>
          <t>Sans réponse</t>
        </is>
      </c>
      <c r="K1642" s="70" t="n">
        <v>9</v>
      </c>
    </row>
    <row r="1643">
      <c r="A1643" s="65" t="inlineStr">
        <is>
          <t>REL-01642</t>
        </is>
      </c>
      <c r="B1643" s="65" t="inlineStr">
        <is>
          <t>DEV-01339</t>
        </is>
      </c>
      <c r="C1643" s="66" t="n">
        <v>45581</v>
      </c>
      <c r="D1643" s="65" t="inlineStr">
        <is>
          <t>2024-10</t>
        </is>
      </c>
      <c r="E1643" s="65" t="inlineStr">
        <is>
          <t>2024-2025</t>
        </is>
      </c>
      <c r="F1643" s="67" t="n">
        <v>3</v>
      </c>
      <c r="G1643" s="65" t="inlineStr">
        <is>
          <t>Email</t>
        </is>
      </c>
      <c r="H1643" s="65" t="inlineStr">
        <is>
          <t>Toulouse</t>
        </is>
      </c>
      <c r="I1643" s="65" t="inlineStr">
        <is>
          <t>Julien Fabre</t>
        </is>
      </c>
      <c r="J1643" s="65" t="inlineStr">
        <is>
          <t>Rappel demandé</t>
        </is>
      </c>
      <c r="K1643" s="70" t="n">
        <v>4.4</v>
      </c>
    </row>
    <row r="1644">
      <c r="A1644" s="65" t="inlineStr">
        <is>
          <t>REL-01643</t>
        </is>
      </c>
      <c r="B1644" s="65" t="inlineStr">
        <is>
          <t>DEV-01341</t>
        </is>
      </c>
      <c r="C1644" s="66" t="n">
        <v>45565</v>
      </c>
      <c r="D1644" s="65" t="inlineStr">
        <is>
          <t>2024-09</t>
        </is>
      </c>
      <c r="E1644" s="65" t="inlineStr">
        <is>
          <t>2024-2025</t>
        </is>
      </c>
      <c r="F1644" s="67" t="n">
        <v>1</v>
      </c>
      <c r="G1644" s="65" t="inlineStr">
        <is>
          <t>Téléphone</t>
        </is>
      </c>
      <c r="H1644" s="65" t="inlineStr">
        <is>
          <t>Bordeaux</t>
        </is>
      </c>
      <c r="I1644" s="65" t="inlineStr">
        <is>
          <t>Karim Belkacem</t>
        </is>
      </c>
      <c r="J1644" s="65" t="inlineStr">
        <is>
          <t>Injoignable</t>
        </is>
      </c>
      <c r="K1644" s="70" t="n">
        <v>7.7</v>
      </c>
    </row>
    <row r="1645">
      <c r="A1645" s="65" t="inlineStr">
        <is>
          <t>REL-01644</t>
        </is>
      </c>
      <c r="B1645" s="65" t="inlineStr">
        <is>
          <t>DEV-01342</t>
        </is>
      </c>
      <c r="C1645" s="66" t="n">
        <v>45570</v>
      </c>
      <c r="D1645" s="65" t="inlineStr">
        <is>
          <t>2024-10</t>
        </is>
      </c>
      <c r="E1645" s="65" t="inlineStr">
        <is>
          <t>2024-2025</t>
        </is>
      </c>
      <c r="F1645" s="67" t="n">
        <v>1</v>
      </c>
      <c r="G1645" s="65" t="inlineStr">
        <is>
          <t>Téléphone</t>
        </is>
      </c>
      <c r="H1645" s="65" t="inlineStr">
        <is>
          <t>Toulouse</t>
        </is>
      </c>
      <c r="I1645" s="65" t="inlineStr">
        <is>
          <t>Nadia Cherif</t>
        </is>
      </c>
      <c r="J1645" s="65" t="inlineStr">
        <is>
          <t>Rappel demandé</t>
        </is>
      </c>
      <c r="K1645" s="70" t="n">
        <v>12.5</v>
      </c>
    </row>
    <row r="1646">
      <c r="A1646" s="65" t="inlineStr">
        <is>
          <t>REL-01645</t>
        </is>
      </c>
      <c r="B1646" s="65" t="inlineStr">
        <is>
          <t>DEV-01342</t>
        </is>
      </c>
      <c r="C1646" s="66" t="n">
        <v>45576</v>
      </c>
      <c r="D1646" s="65" t="inlineStr">
        <is>
          <t>2024-10</t>
        </is>
      </c>
      <c r="E1646" s="65" t="inlineStr">
        <is>
          <t>2024-2025</t>
        </is>
      </c>
      <c r="F1646" s="67" t="n">
        <v>2</v>
      </c>
      <c r="G1646" s="65" t="inlineStr">
        <is>
          <t>Email</t>
        </is>
      </c>
      <c r="H1646" s="65" t="inlineStr">
        <is>
          <t>Toulouse</t>
        </is>
      </c>
      <c r="I1646" s="65" t="inlineStr">
        <is>
          <t>Nadia Cherif</t>
        </is>
      </c>
      <c r="J1646" s="65" t="inlineStr">
        <is>
          <t>Accord obtenu</t>
        </is>
      </c>
      <c r="K1646" s="70" t="n">
        <v>1.5</v>
      </c>
    </row>
    <row r="1647">
      <c r="A1647" s="65" t="inlineStr">
        <is>
          <t>REL-01646</t>
        </is>
      </c>
      <c r="B1647" s="65" t="inlineStr">
        <is>
          <t>DEV-01343</t>
        </is>
      </c>
      <c r="C1647" s="66" t="n">
        <v>45572</v>
      </c>
      <c r="D1647" s="65" t="inlineStr">
        <is>
          <t>2024-10</t>
        </is>
      </c>
      <c r="E1647" s="65" t="inlineStr">
        <is>
          <t>2024-2025</t>
        </is>
      </c>
      <c r="F1647" s="67" t="n">
        <v>1</v>
      </c>
      <c r="G1647" s="65" t="inlineStr">
        <is>
          <t>Email</t>
        </is>
      </c>
      <c r="H1647" s="65" t="inlineStr">
        <is>
          <t>Bordeaux</t>
        </is>
      </c>
      <c r="I1647" s="65" t="inlineStr">
        <is>
          <t>Sophie Marchand</t>
        </is>
      </c>
      <c r="J1647" s="65" t="inlineStr">
        <is>
          <t>Sans réponse</t>
        </is>
      </c>
      <c r="K1647" s="70" t="n">
        <v>2.3</v>
      </c>
    </row>
    <row r="1648">
      <c r="A1648" s="65" t="inlineStr">
        <is>
          <t>REL-01647</t>
        </is>
      </c>
      <c r="B1648" s="65" t="inlineStr">
        <is>
          <t>DEV-01343</t>
        </is>
      </c>
      <c r="C1648" s="66" t="n">
        <v>45580</v>
      </c>
      <c r="D1648" s="65" t="inlineStr">
        <is>
          <t>2024-10</t>
        </is>
      </c>
      <c r="E1648" s="65" t="inlineStr">
        <is>
          <t>2024-2025</t>
        </is>
      </c>
      <c r="F1648" s="67" t="n">
        <v>2</v>
      </c>
      <c r="G1648" s="65" t="inlineStr">
        <is>
          <t>Téléphone</t>
        </is>
      </c>
      <c r="H1648" s="65" t="inlineStr">
        <is>
          <t>Bordeaux</t>
        </is>
      </c>
      <c r="I1648" s="65" t="inlineStr">
        <is>
          <t>Sophie Marchand</t>
        </is>
      </c>
      <c r="J1648" s="65" t="inlineStr">
        <is>
          <t>Refus signifié</t>
        </is>
      </c>
      <c r="K1648" s="70" t="n">
        <v>12.6</v>
      </c>
    </row>
    <row r="1649">
      <c r="A1649" s="65" t="inlineStr">
        <is>
          <t>REL-01648</t>
        </is>
      </c>
      <c r="B1649" s="65" t="inlineStr">
        <is>
          <t>DEV-01344</t>
        </is>
      </c>
      <c r="C1649" s="66" t="n">
        <v>45564</v>
      </c>
      <c r="D1649" s="65" t="inlineStr">
        <is>
          <t>2024-09</t>
        </is>
      </c>
      <c r="E1649" s="65" t="inlineStr">
        <is>
          <t>2024-2025</t>
        </is>
      </c>
      <c r="F1649" s="67" t="n">
        <v>1</v>
      </c>
      <c r="G1649" s="65" t="inlineStr">
        <is>
          <t>Email</t>
        </is>
      </c>
      <c r="H1649" s="65" t="inlineStr">
        <is>
          <t>Bordeaux</t>
        </is>
      </c>
      <c r="I1649" s="65" t="inlineStr">
        <is>
          <t>Sophie Marchand</t>
        </is>
      </c>
      <c r="J1649" s="65" t="inlineStr">
        <is>
          <t>Négociation en cours</t>
        </is>
      </c>
      <c r="K1649" s="70" t="n">
        <v>4.9</v>
      </c>
    </row>
    <row r="1650">
      <c r="A1650" s="65" t="inlineStr">
        <is>
          <t>REL-01649</t>
        </is>
      </c>
      <c r="B1650" s="65" t="inlineStr">
        <is>
          <t>DEV-01345</t>
        </is>
      </c>
      <c r="C1650" s="66" t="n">
        <v>45565</v>
      </c>
      <c r="D1650" s="65" t="inlineStr">
        <is>
          <t>2024-09</t>
        </is>
      </c>
      <c r="E1650" s="65" t="inlineStr">
        <is>
          <t>2024-2025</t>
        </is>
      </c>
      <c r="F1650" s="67" t="n">
        <v>1</v>
      </c>
      <c r="G1650" s="65" t="inlineStr">
        <is>
          <t>Téléphone</t>
        </is>
      </c>
      <c r="H1650" s="65" t="inlineStr">
        <is>
          <t>Toulouse</t>
        </is>
      </c>
      <c r="I1650" s="65" t="inlineStr">
        <is>
          <t>Nadia Cherif</t>
        </is>
      </c>
      <c r="J1650" s="65" t="inlineStr">
        <is>
          <t>Sans réponse</t>
        </is>
      </c>
      <c r="K1650" s="70" t="n">
        <v>10.9</v>
      </c>
    </row>
    <row r="1651">
      <c r="A1651" s="65" t="inlineStr">
        <is>
          <t>REL-01650</t>
        </is>
      </c>
      <c r="B1651" s="65" t="inlineStr">
        <is>
          <t>DEV-01345</t>
        </is>
      </c>
      <c r="C1651" s="66" t="n">
        <v>45573</v>
      </c>
      <c r="D1651" s="65" t="inlineStr">
        <is>
          <t>2024-10</t>
        </is>
      </c>
      <c r="E1651" s="65" t="inlineStr">
        <is>
          <t>2024-2025</t>
        </is>
      </c>
      <c r="F1651" s="67" t="n">
        <v>2</v>
      </c>
      <c r="G1651" s="65" t="inlineStr">
        <is>
          <t>Email</t>
        </is>
      </c>
      <c r="H1651" s="65" t="inlineStr">
        <is>
          <t>Toulouse</t>
        </is>
      </c>
      <c r="I1651" s="65" t="inlineStr">
        <is>
          <t>Nadia Cherif</t>
        </is>
      </c>
      <c r="J1651" s="65" t="inlineStr">
        <is>
          <t>Sans réponse</t>
        </is>
      </c>
      <c r="K1651" s="70" t="n">
        <v>2.9</v>
      </c>
    </row>
    <row r="1652">
      <c r="A1652" s="65" t="inlineStr">
        <is>
          <t>REL-01651</t>
        </is>
      </c>
      <c r="B1652" s="65" t="inlineStr">
        <is>
          <t>DEV-01347</t>
        </is>
      </c>
      <c r="C1652" s="66" t="n">
        <v>45572</v>
      </c>
      <c r="D1652" s="65" t="inlineStr">
        <is>
          <t>2024-10</t>
        </is>
      </c>
      <c r="E1652" s="65" t="inlineStr">
        <is>
          <t>2024-2025</t>
        </is>
      </c>
      <c r="F1652" s="67" t="n">
        <v>1</v>
      </c>
      <c r="G1652" s="65" t="inlineStr">
        <is>
          <t>Téléphone</t>
        </is>
      </c>
      <c r="H1652" s="65" t="inlineStr">
        <is>
          <t>Toulouse</t>
        </is>
      </c>
      <c r="I1652" s="65" t="inlineStr">
        <is>
          <t>Nadia Cherif</t>
        </is>
      </c>
      <c r="J1652" s="65" t="inlineStr">
        <is>
          <t>Rappel demandé</t>
        </is>
      </c>
      <c r="K1652" s="70" t="n">
        <v>8.5</v>
      </c>
    </row>
    <row r="1653">
      <c r="A1653" s="65" t="inlineStr">
        <is>
          <t>REL-01652</t>
        </is>
      </c>
      <c r="B1653" s="65" t="inlineStr">
        <is>
          <t>DEV-01347</t>
        </is>
      </c>
      <c r="C1653" s="66" t="n">
        <v>45581</v>
      </c>
      <c r="D1653" s="65" t="inlineStr">
        <is>
          <t>2024-10</t>
        </is>
      </c>
      <c r="E1653" s="65" t="inlineStr">
        <is>
          <t>2024-2025</t>
        </is>
      </c>
      <c r="F1653" s="67" t="n">
        <v>2</v>
      </c>
      <c r="G1653" s="65" t="inlineStr">
        <is>
          <t>SMS</t>
        </is>
      </c>
      <c r="H1653" s="65" t="inlineStr">
        <is>
          <t>Toulouse</t>
        </is>
      </c>
      <c r="I1653" s="65" t="inlineStr">
        <is>
          <t>Nadia Cherif</t>
        </is>
      </c>
      <c r="J1653" s="65" t="inlineStr">
        <is>
          <t>Accord obtenu</t>
        </is>
      </c>
      <c r="K1653" s="70" t="n">
        <v>1.3</v>
      </c>
    </row>
    <row r="1654">
      <c r="A1654" s="65" t="inlineStr">
        <is>
          <t>REL-01653</t>
        </is>
      </c>
      <c r="B1654" s="65" t="inlineStr">
        <is>
          <t>DEV-01348</t>
        </is>
      </c>
      <c r="C1654" s="66" t="n">
        <v>45565</v>
      </c>
      <c r="D1654" s="65" t="inlineStr">
        <is>
          <t>2024-09</t>
        </is>
      </c>
      <c r="E1654" s="65" t="inlineStr">
        <is>
          <t>2024-2025</t>
        </is>
      </c>
      <c r="F1654" s="67" t="n">
        <v>1</v>
      </c>
      <c r="G1654" s="65" t="inlineStr">
        <is>
          <t>Email</t>
        </is>
      </c>
      <c r="H1654" s="65" t="inlineStr">
        <is>
          <t>Bordeaux</t>
        </is>
      </c>
      <c r="I1654" s="65" t="inlineStr">
        <is>
          <t>Sophie Marchand</t>
        </is>
      </c>
      <c r="J1654" s="65" t="inlineStr">
        <is>
          <t>Rappel demandé</t>
        </is>
      </c>
      <c r="K1654" s="70" t="n">
        <v>3.7</v>
      </c>
    </row>
    <row r="1655">
      <c r="A1655" s="65" t="inlineStr">
        <is>
          <t>REL-01654</t>
        </is>
      </c>
      <c r="B1655" s="65" t="inlineStr">
        <is>
          <t>DEV-01348</t>
        </is>
      </c>
      <c r="C1655" s="66" t="n">
        <v>45579</v>
      </c>
      <c r="D1655" s="65" t="inlineStr">
        <is>
          <t>2024-10</t>
        </is>
      </c>
      <c r="E1655" s="65" t="inlineStr">
        <is>
          <t>2024-2025</t>
        </is>
      </c>
      <c r="F1655" s="67" t="n">
        <v>2</v>
      </c>
      <c r="G1655" s="65" t="inlineStr">
        <is>
          <t>Email</t>
        </is>
      </c>
      <c r="H1655" s="65" t="inlineStr">
        <is>
          <t>Bordeaux</t>
        </is>
      </c>
      <c r="I1655" s="65" t="inlineStr">
        <is>
          <t>Sophie Marchand</t>
        </is>
      </c>
      <c r="J1655" s="65" t="inlineStr">
        <is>
          <t>Rappel demandé</t>
        </is>
      </c>
      <c r="K1655" s="70" t="n">
        <v>1.4</v>
      </c>
    </row>
    <row r="1656">
      <c r="A1656" s="65" t="inlineStr">
        <is>
          <t>REL-01655</t>
        </is>
      </c>
      <c r="B1656" s="65" t="inlineStr">
        <is>
          <t>DEV-01349</t>
        </is>
      </c>
      <c r="C1656" s="66" t="n">
        <v>45568</v>
      </c>
      <c r="D1656" s="65" t="inlineStr">
        <is>
          <t>2024-10</t>
        </is>
      </c>
      <c r="E1656" s="65" t="inlineStr">
        <is>
          <t>2024-2025</t>
        </is>
      </c>
      <c r="F1656" s="67" t="n">
        <v>1</v>
      </c>
      <c r="G1656" s="65" t="inlineStr">
        <is>
          <t>Email</t>
        </is>
      </c>
      <c r="H1656" s="65" t="inlineStr">
        <is>
          <t>Toulouse</t>
        </is>
      </c>
      <c r="I1656" s="65" t="inlineStr">
        <is>
          <t>Julien Fabre</t>
        </is>
      </c>
      <c r="J1656" s="65" t="inlineStr">
        <is>
          <t>Sans réponse</t>
        </is>
      </c>
      <c r="K1656" s="70" t="n">
        <v>3.2</v>
      </c>
    </row>
    <row r="1657">
      <c r="A1657" s="65" t="inlineStr">
        <is>
          <t>REL-01656</t>
        </is>
      </c>
      <c r="B1657" s="65" t="inlineStr">
        <is>
          <t>DEV-01349</t>
        </is>
      </c>
      <c r="C1657" s="66" t="n">
        <v>45575</v>
      </c>
      <c r="D1657" s="65" t="inlineStr">
        <is>
          <t>2024-10</t>
        </is>
      </c>
      <c r="E1657" s="65" t="inlineStr">
        <is>
          <t>2024-2025</t>
        </is>
      </c>
      <c r="F1657" s="67" t="n">
        <v>2</v>
      </c>
      <c r="G1657" s="65" t="inlineStr">
        <is>
          <t>Email</t>
        </is>
      </c>
      <c r="H1657" s="65" t="inlineStr">
        <is>
          <t>Toulouse</t>
        </is>
      </c>
      <c r="I1657" s="65" t="inlineStr">
        <is>
          <t>Julien Fabre</t>
        </is>
      </c>
      <c r="J1657" s="65" t="inlineStr">
        <is>
          <t>Rappel demandé</t>
        </is>
      </c>
      <c r="K1657" s="70" t="n">
        <v>1.8</v>
      </c>
    </row>
    <row r="1658">
      <c r="A1658" s="65" t="inlineStr">
        <is>
          <t>REL-01657</t>
        </is>
      </c>
      <c r="B1658" s="65" t="inlineStr">
        <is>
          <t>DEV-01349</t>
        </is>
      </c>
      <c r="C1658" s="66" t="n">
        <v>45581</v>
      </c>
      <c r="D1658" s="65" t="inlineStr">
        <is>
          <t>2024-10</t>
        </is>
      </c>
      <c r="E1658" s="65" t="inlineStr">
        <is>
          <t>2024-2025</t>
        </is>
      </c>
      <c r="F1658" s="67" t="n">
        <v>3</v>
      </c>
      <c r="G1658" s="65" t="inlineStr">
        <is>
          <t>Téléphone</t>
        </is>
      </c>
      <c r="H1658" s="65" t="inlineStr">
        <is>
          <t>Toulouse</t>
        </is>
      </c>
      <c r="I1658" s="65" t="inlineStr">
        <is>
          <t>Julien Fabre</t>
        </is>
      </c>
      <c r="J1658" s="65" t="inlineStr">
        <is>
          <t>Refus signifié</t>
        </is>
      </c>
      <c r="K1658" s="70" t="n">
        <v>10.1</v>
      </c>
    </row>
    <row r="1659">
      <c r="A1659" s="65" t="inlineStr">
        <is>
          <t>REL-01658</t>
        </is>
      </c>
      <c r="B1659" s="65" t="inlineStr">
        <is>
          <t>DEV-01350</t>
        </is>
      </c>
      <c r="C1659" s="66" t="n">
        <v>45571</v>
      </c>
      <c r="D1659" s="65" t="inlineStr">
        <is>
          <t>2024-10</t>
        </is>
      </c>
      <c r="E1659" s="65" t="inlineStr">
        <is>
          <t>2024-2025</t>
        </is>
      </c>
      <c r="F1659" s="67" t="n">
        <v>1</v>
      </c>
      <c r="G1659" s="65" t="inlineStr">
        <is>
          <t>Email</t>
        </is>
      </c>
      <c r="H1659" s="65" t="inlineStr">
        <is>
          <t>Bordeaux</t>
        </is>
      </c>
      <c r="I1659" s="65" t="inlineStr">
        <is>
          <t>Sophie Marchand</t>
        </is>
      </c>
      <c r="J1659" s="65" t="inlineStr">
        <is>
          <t>Sans réponse</t>
        </is>
      </c>
      <c r="K1659" s="70" t="n">
        <v>1.3</v>
      </c>
    </row>
    <row r="1660">
      <c r="A1660" s="65" t="inlineStr">
        <is>
          <t>REL-01659</t>
        </is>
      </c>
      <c r="B1660" s="65" t="inlineStr">
        <is>
          <t>DEV-01350</t>
        </is>
      </c>
      <c r="C1660" s="66" t="n">
        <v>45579</v>
      </c>
      <c r="D1660" s="65" t="inlineStr">
        <is>
          <t>2024-10</t>
        </is>
      </c>
      <c r="E1660" s="65" t="inlineStr">
        <is>
          <t>2024-2025</t>
        </is>
      </c>
      <c r="F1660" s="67" t="n">
        <v>2</v>
      </c>
      <c r="G1660" s="65" t="inlineStr">
        <is>
          <t>Email</t>
        </is>
      </c>
      <c r="H1660" s="65" t="inlineStr">
        <is>
          <t>Bordeaux</t>
        </is>
      </c>
      <c r="I1660" s="65" t="inlineStr">
        <is>
          <t>Sophie Marchand</t>
        </is>
      </c>
      <c r="J1660" s="65" t="inlineStr">
        <is>
          <t>Rappel demandé</t>
        </is>
      </c>
      <c r="K1660" s="70" t="n">
        <v>1.4</v>
      </c>
    </row>
    <row r="1661">
      <c r="A1661" s="65" t="inlineStr">
        <is>
          <t>REL-01660</t>
        </is>
      </c>
      <c r="B1661" s="65" t="inlineStr">
        <is>
          <t>DEV-01350</t>
        </is>
      </c>
      <c r="C1661" s="66" t="n">
        <v>45590</v>
      </c>
      <c r="D1661" s="65" t="inlineStr">
        <is>
          <t>2024-10</t>
        </is>
      </c>
      <c r="E1661" s="65" t="inlineStr">
        <is>
          <t>2024-2025</t>
        </is>
      </c>
      <c r="F1661" s="67" t="n">
        <v>3</v>
      </c>
      <c r="G1661" s="65" t="inlineStr">
        <is>
          <t>Email</t>
        </is>
      </c>
      <c r="H1661" s="65" t="inlineStr">
        <is>
          <t>Bordeaux</t>
        </is>
      </c>
      <c r="I1661" s="65" t="inlineStr">
        <is>
          <t>Sophie Marchand</t>
        </is>
      </c>
      <c r="J1661" s="65" t="inlineStr">
        <is>
          <t>Accord obtenu</t>
        </is>
      </c>
      <c r="K1661" s="70" t="n">
        <v>3.6</v>
      </c>
    </row>
    <row r="1662">
      <c r="A1662" s="65" t="inlineStr">
        <is>
          <t>REL-01661</t>
        </is>
      </c>
      <c r="B1662" s="65" t="inlineStr">
        <is>
          <t>DEV-01351</t>
        </is>
      </c>
      <c r="C1662" s="66" t="n">
        <v>45570</v>
      </c>
      <c r="D1662" s="65" t="inlineStr">
        <is>
          <t>2024-10</t>
        </is>
      </c>
      <c r="E1662" s="65" t="inlineStr">
        <is>
          <t>2024-2025</t>
        </is>
      </c>
      <c r="F1662" s="67" t="n">
        <v>1</v>
      </c>
      <c r="G1662" s="65" t="inlineStr">
        <is>
          <t>SMS</t>
        </is>
      </c>
      <c r="H1662" s="65" t="inlineStr">
        <is>
          <t>Bordeaux</t>
        </is>
      </c>
      <c r="I1662" s="65" t="inlineStr">
        <is>
          <t>Sophie Marchand</t>
        </is>
      </c>
      <c r="J1662" s="65" t="inlineStr">
        <is>
          <t>Sans réponse</t>
        </is>
      </c>
      <c r="K1662" s="70" t="n">
        <v>2.5</v>
      </c>
    </row>
    <row r="1663">
      <c r="A1663" s="65" t="inlineStr">
        <is>
          <t>REL-01662</t>
        </is>
      </c>
      <c r="B1663" s="65" t="inlineStr">
        <is>
          <t>DEV-01351</t>
        </is>
      </c>
      <c r="C1663" s="66" t="n">
        <v>45576</v>
      </c>
      <c r="D1663" s="65" t="inlineStr">
        <is>
          <t>2024-10</t>
        </is>
      </c>
      <c r="E1663" s="65" t="inlineStr">
        <is>
          <t>2024-2025</t>
        </is>
      </c>
      <c r="F1663" s="67" t="n">
        <v>2</v>
      </c>
      <c r="G1663" s="65" t="inlineStr">
        <is>
          <t>Téléphone</t>
        </is>
      </c>
      <c r="H1663" s="65" t="inlineStr">
        <is>
          <t>Bordeaux</t>
        </is>
      </c>
      <c r="I1663" s="65" t="inlineStr">
        <is>
          <t>Sophie Marchand</t>
        </is>
      </c>
      <c r="J1663" s="65" t="inlineStr">
        <is>
          <t>Accord obtenu</t>
        </is>
      </c>
      <c r="K1663" s="70" t="n">
        <v>3.4</v>
      </c>
    </row>
    <row r="1664">
      <c r="A1664" s="65" t="inlineStr">
        <is>
          <t>REL-01663</t>
        </is>
      </c>
      <c r="B1664" s="65" t="inlineStr">
        <is>
          <t>DEV-01354</t>
        </is>
      </c>
      <c r="C1664" s="66" t="n">
        <v>45575</v>
      </c>
      <c r="D1664" s="65" t="inlineStr">
        <is>
          <t>2024-10</t>
        </is>
      </c>
      <c r="E1664" s="65" t="inlineStr">
        <is>
          <t>2024-2025</t>
        </is>
      </c>
      <c r="F1664" s="67" t="n">
        <v>1</v>
      </c>
      <c r="G1664" s="65" t="inlineStr">
        <is>
          <t>Email</t>
        </is>
      </c>
      <c r="H1664" s="65" t="inlineStr">
        <is>
          <t>Montpellier</t>
        </is>
      </c>
      <c r="I1664" s="65" t="inlineStr">
        <is>
          <t>Thomas Rey</t>
        </is>
      </c>
      <c r="J1664" s="65" t="inlineStr">
        <is>
          <t>Injoignable</t>
        </is>
      </c>
      <c r="K1664" s="70" t="n">
        <v>3.7</v>
      </c>
    </row>
    <row r="1665">
      <c r="A1665" s="65" t="inlineStr">
        <is>
          <t>REL-01664</t>
        </is>
      </c>
      <c r="B1665" s="65" t="inlineStr">
        <is>
          <t>DEV-01354</t>
        </is>
      </c>
      <c r="C1665" s="66" t="n">
        <v>45587</v>
      </c>
      <c r="D1665" s="65" t="inlineStr">
        <is>
          <t>2024-10</t>
        </is>
      </c>
      <c r="E1665" s="65" t="inlineStr">
        <is>
          <t>2024-2025</t>
        </is>
      </c>
      <c r="F1665" s="67" t="n">
        <v>2</v>
      </c>
      <c r="G1665" s="65" t="inlineStr">
        <is>
          <t>Téléphone</t>
        </is>
      </c>
      <c r="H1665" s="65" t="inlineStr">
        <is>
          <t>Montpellier</t>
        </is>
      </c>
      <c r="I1665" s="65" t="inlineStr">
        <is>
          <t>Thomas Rey</t>
        </is>
      </c>
      <c r="J1665" s="65" t="inlineStr">
        <is>
          <t>Négociation en cours</t>
        </is>
      </c>
      <c r="K1665" s="70" t="n">
        <v>6.1</v>
      </c>
    </row>
    <row r="1666">
      <c r="A1666" s="65" t="inlineStr">
        <is>
          <t>REL-01665</t>
        </is>
      </c>
      <c r="B1666" s="65" t="inlineStr">
        <is>
          <t>DEV-01355</t>
        </is>
      </c>
      <c r="C1666" s="66" t="n">
        <v>45567</v>
      </c>
      <c r="D1666" s="65" t="inlineStr">
        <is>
          <t>2024-10</t>
        </is>
      </c>
      <c r="E1666" s="65" t="inlineStr">
        <is>
          <t>2024-2025</t>
        </is>
      </c>
      <c r="F1666" s="67" t="n">
        <v>1</v>
      </c>
      <c r="G1666" s="65" t="inlineStr">
        <is>
          <t>SMS</t>
        </is>
      </c>
      <c r="H1666" s="65" t="inlineStr">
        <is>
          <t>Toulouse</t>
        </is>
      </c>
      <c r="I1666" s="65" t="inlineStr">
        <is>
          <t>Nadia Cherif</t>
        </is>
      </c>
      <c r="J1666" s="65" t="inlineStr">
        <is>
          <t>Accord obtenu</t>
        </is>
      </c>
      <c r="K1666" s="70" t="n">
        <v>4.6</v>
      </c>
    </row>
    <row r="1667">
      <c r="A1667" s="65" t="inlineStr">
        <is>
          <t>REL-01666</t>
        </is>
      </c>
      <c r="B1667" s="65" t="inlineStr">
        <is>
          <t>DEV-01356</t>
        </is>
      </c>
      <c r="C1667" s="66" t="n">
        <v>45573</v>
      </c>
      <c r="D1667" s="65" t="inlineStr">
        <is>
          <t>2024-10</t>
        </is>
      </c>
      <c r="E1667" s="65" t="inlineStr">
        <is>
          <t>2024-2025</t>
        </is>
      </c>
      <c r="F1667" s="67" t="n">
        <v>1</v>
      </c>
      <c r="G1667" s="65" t="inlineStr">
        <is>
          <t>SMS</t>
        </is>
      </c>
      <c r="H1667" s="65" t="inlineStr">
        <is>
          <t>Toulouse</t>
        </is>
      </c>
      <c r="I1667" s="65" t="inlineStr">
        <is>
          <t>Julien Fabre</t>
        </is>
      </c>
      <c r="J1667" s="65" t="inlineStr">
        <is>
          <t>Sans réponse</t>
        </is>
      </c>
      <c r="K1667" s="70" t="n">
        <v>2.4</v>
      </c>
    </row>
    <row r="1668">
      <c r="A1668" s="65" t="inlineStr">
        <is>
          <t>REL-01667</t>
        </is>
      </c>
      <c r="B1668" s="65" t="inlineStr">
        <is>
          <t>DEV-01356</t>
        </is>
      </c>
      <c r="C1668" s="66" t="n">
        <v>45581</v>
      </c>
      <c r="D1668" s="65" t="inlineStr">
        <is>
          <t>2024-10</t>
        </is>
      </c>
      <c r="E1668" s="65" t="inlineStr">
        <is>
          <t>2024-2025</t>
        </is>
      </c>
      <c r="F1668" s="67" t="n">
        <v>2</v>
      </c>
      <c r="G1668" s="65" t="inlineStr">
        <is>
          <t>Email</t>
        </is>
      </c>
      <c r="H1668" s="65" t="inlineStr">
        <is>
          <t>Toulouse</t>
        </is>
      </c>
      <c r="I1668" s="65" t="inlineStr">
        <is>
          <t>Julien Fabre</t>
        </is>
      </c>
      <c r="J1668" s="65" t="inlineStr">
        <is>
          <t>Sans réponse</t>
        </is>
      </c>
      <c r="K1668" s="70" t="n">
        <v>2.2</v>
      </c>
    </row>
    <row r="1669">
      <c r="A1669" s="65" t="inlineStr">
        <is>
          <t>REL-01668</t>
        </is>
      </c>
      <c r="B1669" s="65" t="inlineStr">
        <is>
          <t>DEV-01357</t>
        </is>
      </c>
      <c r="C1669" s="66" t="n">
        <v>45574</v>
      </c>
      <c r="D1669" s="65" t="inlineStr">
        <is>
          <t>2024-10</t>
        </is>
      </c>
      <c r="E1669" s="65" t="inlineStr">
        <is>
          <t>2024-2025</t>
        </is>
      </c>
      <c r="F1669" s="67" t="n">
        <v>1</v>
      </c>
      <c r="G1669" s="65" t="inlineStr">
        <is>
          <t>SMS</t>
        </is>
      </c>
      <c r="H1669" s="65" t="inlineStr">
        <is>
          <t>Bordeaux</t>
        </is>
      </c>
      <c r="I1669" s="65" t="inlineStr">
        <is>
          <t>Karim Belkacem</t>
        </is>
      </c>
      <c r="J1669" s="65" t="inlineStr">
        <is>
          <t>Sans réponse</t>
        </is>
      </c>
      <c r="K1669" s="70" t="n">
        <v>3.6</v>
      </c>
    </row>
    <row r="1670">
      <c r="A1670" s="65" t="inlineStr">
        <is>
          <t>REL-01669</t>
        </is>
      </c>
      <c r="B1670" s="65" t="inlineStr">
        <is>
          <t>DEV-01357</t>
        </is>
      </c>
      <c r="C1670" s="66" t="n">
        <v>45580</v>
      </c>
      <c r="D1670" s="65" t="inlineStr">
        <is>
          <t>2024-10</t>
        </is>
      </c>
      <c r="E1670" s="65" t="inlineStr">
        <is>
          <t>2024-2025</t>
        </is>
      </c>
      <c r="F1670" s="67" t="n">
        <v>2</v>
      </c>
      <c r="G1670" s="65" t="inlineStr">
        <is>
          <t>Email</t>
        </is>
      </c>
      <c r="H1670" s="65" t="inlineStr">
        <is>
          <t>Bordeaux</t>
        </is>
      </c>
      <c r="I1670" s="65" t="inlineStr">
        <is>
          <t>Karim Belkacem</t>
        </is>
      </c>
      <c r="J1670" s="65" t="inlineStr">
        <is>
          <t>Refus signifié</t>
        </is>
      </c>
      <c r="K1670" s="70" t="n">
        <v>1.7</v>
      </c>
    </row>
    <row r="1671">
      <c r="A1671" s="65" t="inlineStr">
        <is>
          <t>REL-01670</t>
        </is>
      </c>
      <c r="B1671" s="65" t="inlineStr">
        <is>
          <t>DEV-01358</t>
        </is>
      </c>
      <c r="C1671" s="66" t="n">
        <v>45570</v>
      </c>
      <c r="D1671" s="65" t="inlineStr">
        <is>
          <t>2024-10</t>
        </is>
      </c>
      <c r="E1671" s="65" t="inlineStr">
        <is>
          <t>2024-2025</t>
        </is>
      </c>
      <c r="F1671" s="67" t="n">
        <v>1</v>
      </c>
      <c r="G1671" s="65" t="inlineStr">
        <is>
          <t>Téléphone</t>
        </is>
      </c>
      <c r="H1671" s="65" t="inlineStr">
        <is>
          <t>Bordeaux</t>
        </is>
      </c>
      <c r="I1671" s="65" t="inlineStr">
        <is>
          <t>Sophie Marchand</t>
        </is>
      </c>
      <c r="J1671" s="65" t="inlineStr">
        <is>
          <t>Sans réponse</t>
        </is>
      </c>
      <c r="K1671" s="70" t="n">
        <v>8.199999999999999</v>
      </c>
    </row>
    <row r="1672">
      <c r="A1672" s="65" t="inlineStr">
        <is>
          <t>REL-01671</t>
        </is>
      </c>
      <c r="B1672" s="65" t="inlineStr">
        <is>
          <t>DEV-01359</t>
        </is>
      </c>
      <c r="C1672" s="66" t="n">
        <v>45572</v>
      </c>
      <c r="D1672" s="65" t="inlineStr">
        <is>
          <t>2024-10</t>
        </is>
      </c>
      <c r="E1672" s="65" t="inlineStr">
        <is>
          <t>2024-2025</t>
        </is>
      </c>
      <c r="F1672" s="67" t="n">
        <v>1</v>
      </c>
      <c r="G1672" s="65" t="inlineStr">
        <is>
          <t>Email</t>
        </is>
      </c>
      <c r="H1672" s="65" t="inlineStr">
        <is>
          <t>Bordeaux</t>
        </is>
      </c>
      <c r="I1672" s="65" t="inlineStr">
        <is>
          <t>Sophie Marchand</t>
        </is>
      </c>
      <c r="J1672" s="65" t="inlineStr">
        <is>
          <t>Sans réponse</t>
        </is>
      </c>
      <c r="K1672" s="70" t="n">
        <v>4.4</v>
      </c>
    </row>
    <row r="1673">
      <c r="A1673" s="65" t="inlineStr">
        <is>
          <t>REL-01672</t>
        </is>
      </c>
      <c r="B1673" s="65" t="inlineStr">
        <is>
          <t>DEV-01359</t>
        </is>
      </c>
      <c r="C1673" s="66" t="n">
        <v>45585</v>
      </c>
      <c r="D1673" s="65" t="inlineStr">
        <is>
          <t>2024-10</t>
        </is>
      </c>
      <c r="E1673" s="65" t="inlineStr">
        <is>
          <t>2024-2025</t>
        </is>
      </c>
      <c r="F1673" s="67" t="n">
        <v>2</v>
      </c>
      <c r="G1673" s="65" t="inlineStr">
        <is>
          <t>SMS</t>
        </is>
      </c>
      <c r="H1673" s="65" t="inlineStr">
        <is>
          <t>Bordeaux</t>
        </is>
      </c>
      <c r="I1673" s="65" t="inlineStr">
        <is>
          <t>Sophie Marchand</t>
        </is>
      </c>
      <c r="J1673" s="65" t="inlineStr">
        <is>
          <t>Accord obtenu</t>
        </is>
      </c>
      <c r="K1673" s="70" t="n">
        <v>2.6</v>
      </c>
    </row>
    <row r="1674">
      <c r="A1674" s="65" t="inlineStr">
        <is>
          <t>REL-01673</t>
        </is>
      </c>
      <c r="B1674" s="65" t="inlineStr">
        <is>
          <t>DEV-01360</t>
        </is>
      </c>
      <c r="C1674" s="66" t="n">
        <v>45573</v>
      </c>
      <c r="D1674" s="65" t="inlineStr">
        <is>
          <t>2024-10</t>
        </is>
      </c>
      <c r="E1674" s="65" t="inlineStr">
        <is>
          <t>2024-2025</t>
        </is>
      </c>
      <c r="F1674" s="67" t="n">
        <v>1</v>
      </c>
      <c r="G1674" s="65" t="inlineStr">
        <is>
          <t>Téléphone</t>
        </is>
      </c>
      <c r="H1674" s="65" t="inlineStr">
        <is>
          <t>Toulouse</t>
        </is>
      </c>
      <c r="I1674" s="65" t="inlineStr">
        <is>
          <t>Julien Fabre</t>
        </is>
      </c>
      <c r="J1674" s="65" t="inlineStr">
        <is>
          <t>Négociation en cours</t>
        </is>
      </c>
      <c r="K1674" s="70" t="n">
        <v>13.6</v>
      </c>
    </row>
    <row r="1675">
      <c r="A1675" s="65" t="inlineStr">
        <is>
          <t>REL-01674</t>
        </is>
      </c>
      <c r="B1675" s="65" t="inlineStr">
        <is>
          <t>DEV-01360</t>
        </is>
      </c>
      <c r="C1675" s="66" t="n">
        <v>45578</v>
      </c>
      <c r="D1675" s="65" t="inlineStr">
        <is>
          <t>2024-10</t>
        </is>
      </c>
      <c r="E1675" s="65" t="inlineStr">
        <is>
          <t>2024-2025</t>
        </is>
      </c>
      <c r="F1675" s="67" t="n">
        <v>2</v>
      </c>
      <c r="G1675" s="65" t="inlineStr">
        <is>
          <t>SMS</t>
        </is>
      </c>
      <c r="H1675" s="65" t="inlineStr">
        <is>
          <t>Toulouse</t>
        </is>
      </c>
      <c r="I1675" s="65" t="inlineStr">
        <is>
          <t>Julien Fabre</t>
        </is>
      </c>
      <c r="J1675" s="65" t="inlineStr">
        <is>
          <t>Rappel demandé</t>
        </is>
      </c>
      <c r="K1675" s="70" t="n">
        <v>4.5</v>
      </c>
    </row>
    <row r="1676">
      <c r="A1676" s="65" t="inlineStr">
        <is>
          <t>REL-01675</t>
        </is>
      </c>
      <c r="B1676" s="65" t="inlineStr">
        <is>
          <t>DEV-01361</t>
        </is>
      </c>
      <c r="C1676" s="66" t="n">
        <v>45579</v>
      </c>
      <c r="D1676" s="65" t="inlineStr">
        <is>
          <t>2024-10</t>
        </is>
      </c>
      <c r="E1676" s="65" t="inlineStr">
        <is>
          <t>2024-2025</t>
        </is>
      </c>
      <c r="F1676" s="67" t="n">
        <v>1</v>
      </c>
      <c r="G1676" s="65" t="inlineStr">
        <is>
          <t>Email</t>
        </is>
      </c>
      <c r="H1676" s="65" t="inlineStr">
        <is>
          <t>Bordeaux</t>
        </is>
      </c>
      <c r="I1676" s="65" t="inlineStr">
        <is>
          <t>Sophie Marchand</t>
        </is>
      </c>
      <c r="J1676" s="65" t="inlineStr">
        <is>
          <t>Refus signifié</t>
        </is>
      </c>
      <c r="K1676" s="70" t="n">
        <v>3</v>
      </c>
    </row>
    <row r="1677">
      <c r="A1677" s="65" t="inlineStr">
        <is>
          <t>REL-01676</t>
        </is>
      </c>
      <c r="B1677" s="65" t="inlineStr">
        <is>
          <t>DEV-01365</t>
        </is>
      </c>
      <c r="C1677" s="66" t="n">
        <v>45570</v>
      </c>
      <c r="D1677" s="65" t="inlineStr">
        <is>
          <t>2024-10</t>
        </is>
      </c>
      <c r="E1677" s="65" t="inlineStr">
        <is>
          <t>2024-2025</t>
        </is>
      </c>
      <c r="F1677" s="67" t="n">
        <v>1</v>
      </c>
      <c r="G1677" s="65" t="inlineStr">
        <is>
          <t>Téléphone</t>
        </is>
      </c>
      <c r="H1677" s="65" t="inlineStr">
        <is>
          <t>Bordeaux</t>
        </is>
      </c>
      <c r="I1677" s="65" t="inlineStr">
        <is>
          <t>Karim Belkacem</t>
        </is>
      </c>
      <c r="J1677" s="65" t="inlineStr">
        <is>
          <t>Sans réponse</t>
        </is>
      </c>
      <c r="K1677" s="70" t="n">
        <v>10.2</v>
      </c>
    </row>
    <row r="1678">
      <c r="A1678" s="65" t="inlineStr">
        <is>
          <t>REL-01677</t>
        </is>
      </c>
      <c r="B1678" s="65" t="inlineStr">
        <is>
          <t>DEV-01365</t>
        </is>
      </c>
      <c r="C1678" s="66" t="n">
        <v>45577</v>
      </c>
      <c r="D1678" s="65" t="inlineStr">
        <is>
          <t>2024-10</t>
        </is>
      </c>
      <c r="E1678" s="65" t="inlineStr">
        <is>
          <t>2024-2025</t>
        </is>
      </c>
      <c r="F1678" s="67" t="n">
        <v>2</v>
      </c>
      <c r="G1678" s="65" t="inlineStr">
        <is>
          <t>SMS</t>
        </is>
      </c>
      <c r="H1678" s="65" t="inlineStr">
        <is>
          <t>Bordeaux</t>
        </is>
      </c>
      <c r="I1678" s="65" t="inlineStr">
        <is>
          <t>Karim Belkacem</t>
        </is>
      </c>
      <c r="J1678" s="65" t="inlineStr">
        <is>
          <t>Refus signifié</t>
        </is>
      </c>
      <c r="K1678" s="70" t="n">
        <v>3.1</v>
      </c>
    </row>
    <row r="1679">
      <c r="A1679" s="65" t="inlineStr">
        <is>
          <t>REL-01678</t>
        </is>
      </c>
      <c r="B1679" s="65" t="inlineStr">
        <is>
          <t>DEV-01366</t>
        </is>
      </c>
      <c r="C1679" s="66" t="n">
        <v>45570</v>
      </c>
      <c r="D1679" s="65" t="inlineStr">
        <is>
          <t>2024-10</t>
        </is>
      </c>
      <c r="E1679" s="65" t="inlineStr">
        <is>
          <t>2024-2025</t>
        </is>
      </c>
      <c r="F1679" s="67" t="n">
        <v>1</v>
      </c>
      <c r="G1679" s="65" t="inlineStr">
        <is>
          <t>Email</t>
        </is>
      </c>
      <c r="H1679" s="65" t="inlineStr">
        <is>
          <t>Bordeaux</t>
        </is>
      </c>
      <c r="I1679" s="65" t="inlineStr">
        <is>
          <t>Karim Belkacem</t>
        </is>
      </c>
      <c r="J1679" s="65" t="inlineStr">
        <is>
          <t>Sans réponse</t>
        </is>
      </c>
      <c r="K1679" s="70" t="n">
        <v>1.5</v>
      </c>
    </row>
    <row r="1680">
      <c r="A1680" s="65" t="inlineStr">
        <is>
          <t>REL-01679</t>
        </is>
      </c>
      <c r="B1680" s="65" t="inlineStr">
        <is>
          <t>DEV-01367</t>
        </is>
      </c>
      <c r="C1680" s="66" t="n">
        <v>45573</v>
      </c>
      <c r="D1680" s="65" t="inlineStr">
        <is>
          <t>2024-10</t>
        </is>
      </c>
      <c r="E1680" s="65" t="inlineStr">
        <is>
          <t>2024-2025</t>
        </is>
      </c>
      <c r="F1680" s="67" t="n">
        <v>1</v>
      </c>
      <c r="G1680" s="65" t="inlineStr">
        <is>
          <t>Téléphone</t>
        </is>
      </c>
      <c r="H1680" s="65" t="inlineStr">
        <is>
          <t>Bordeaux</t>
        </is>
      </c>
      <c r="I1680" s="65" t="inlineStr">
        <is>
          <t>Karim Belkacem</t>
        </is>
      </c>
      <c r="J1680" s="65" t="inlineStr">
        <is>
          <t>Refus signifié</t>
        </is>
      </c>
      <c r="K1680" s="70" t="n">
        <v>10.7</v>
      </c>
    </row>
    <row r="1681">
      <c r="A1681" s="65" t="inlineStr">
        <is>
          <t>REL-01680</t>
        </is>
      </c>
      <c r="B1681" s="65" t="inlineStr">
        <is>
          <t>DEV-01369</t>
        </is>
      </c>
      <c r="C1681" s="66" t="n">
        <v>45574</v>
      </c>
      <c r="D1681" s="65" t="inlineStr">
        <is>
          <t>2024-10</t>
        </is>
      </c>
      <c r="E1681" s="65" t="inlineStr">
        <is>
          <t>2024-2025</t>
        </is>
      </c>
      <c r="F1681" s="67" t="n">
        <v>1</v>
      </c>
      <c r="G1681" s="65" t="inlineStr">
        <is>
          <t>Téléphone</t>
        </is>
      </c>
      <c r="H1681" s="65" t="inlineStr">
        <is>
          <t>Montpellier</t>
        </is>
      </c>
      <c r="I1681" s="65" t="inlineStr">
        <is>
          <t>Thomas Rey</t>
        </is>
      </c>
      <c r="J1681" s="65" t="inlineStr">
        <is>
          <t>Sans réponse</t>
        </is>
      </c>
      <c r="K1681" s="70" t="n">
        <v>13.1</v>
      </c>
    </row>
    <row r="1682">
      <c r="A1682" s="65" t="inlineStr">
        <is>
          <t>REL-01681</t>
        </is>
      </c>
      <c r="B1682" s="65" t="inlineStr">
        <is>
          <t>DEV-01370</t>
        </is>
      </c>
      <c r="C1682" s="66" t="n">
        <v>45577</v>
      </c>
      <c r="D1682" s="65" t="inlineStr">
        <is>
          <t>2024-10</t>
        </is>
      </c>
      <c r="E1682" s="65" t="inlineStr">
        <is>
          <t>2024-2025</t>
        </is>
      </c>
      <c r="F1682" s="67" t="n">
        <v>1</v>
      </c>
      <c r="G1682" s="65" t="inlineStr">
        <is>
          <t>Téléphone</t>
        </is>
      </c>
      <c r="H1682" s="65" t="inlineStr">
        <is>
          <t>Toulouse</t>
        </is>
      </c>
      <c r="I1682" s="65" t="inlineStr">
        <is>
          <t>Nadia Cherif</t>
        </is>
      </c>
      <c r="J1682" s="65" t="inlineStr">
        <is>
          <t>Accord obtenu</t>
        </is>
      </c>
      <c r="K1682" s="70" t="n">
        <v>12.3</v>
      </c>
    </row>
    <row r="1683">
      <c r="A1683" s="65" t="inlineStr">
        <is>
          <t>REL-01682</t>
        </is>
      </c>
      <c r="B1683" s="65" t="inlineStr">
        <is>
          <t>DEV-01371</t>
        </is>
      </c>
      <c r="C1683" s="66" t="n">
        <v>45582</v>
      </c>
      <c r="D1683" s="65" t="inlineStr">
        <is>
          <t>2024-10</t>
        </is>
      </c>
      <c r="E1683" s="65" t="inlineStr">
        <is>
          <t>2024-2025</t>
        </is>
      </c>
      <c r="F1683" s="67" t="n">
        <v>1</v>
      </c>
      <c r="G1683" s="65" t="inlineStr">
        <is>
          <t>Téléphone</t>
        </is>
      </c>
      <c r="H1683" s="65" t="inlineStr">
        <is>
          <t>Bordeaux</t>
        </is>
      </c>
      <c r="I1683" s="65" t="inlineStr">
        <is>
          <t>Sophie Marchand</t>
        </is>
      </c>
      <c r="J1683" s="65" t="inlineStr">
        <is>
          <t>Refus signifié</t>
        </is>
      </c>
      <c r="K1683" s="70" t="n">
        <v>8.199999999999999</v>
      </c>
    </row>
    <row r="1684">
      <c r="A1684" s="65" t="inlineStr">
        <is>
          <t>REL-01683</t>
        </is>
      </c>
      <c r="B1684" s="65" t="inlineStr">
        <is>
          <t>DEV-01372</t>
        </is>
      </c>
      <c r="C1684" s="66" t="n">
        <v>45579</v>
      </c>
      <c r="D1684" s="65" t="inlineStr">
        <is>
          <t>2024-10</t>
        </is>
      </c>
      <c r="E1684" s="65" t="inlineStr">
        <is>
          <t>2024-2025</t>
        </is>
      </c>
      <c r="F1684" s="67" t="n">
        <v>1</v>
      </c>
      <c r="G1684" s="65" t="inlineStr">
        <is>
          <t>Email</t>
        </is>
      </c>
      <c r="H1684" s="65" t="inlineStr">
        <is>
          <t>Toulouse</t>
        </is>
      </c>
      <c r="I1684" s="65" t="inlineStr">
        <is>
          <t>Nadia Cherif</t>
        </is>
      </c>
      <c r="J1684" s="65" t="inlineStr">
        <is>
          <t>Accord obtenu</t>
        </is>
      </c>
      <c r="K1684" s="70" t="n">
        <v>3.9</v>
      </c>
    </row>
    <row r="1685">
      <c r="A1685" s="65" t="inlineStr">
        <is>
          <t>REL-01684</t>
        </is>
      </c>
      <c r="B1685" s="65" t="inlineStr">
        <is>
          <t>DEV-01373</t>
        </is>
      </c>
      <c r="C1685" s="66" t="n">
        <v>45577</v>
      </c>
      <c r="D1685" s="65" t="inlineStr">
        <is>
          <t>2024-10</t>
        </is>
      </c>
      <c r="E1685" s="65" t="inlineStr">
        <is>
          <t>2024-2025</t>
        </is>
      </c>
      <c r="F1685" s="67" t="n">
        <v>1</v>
      </c>
      <c r="G1685" s="65" t="inlineStr">
        <is>
          <t>Email</t>
        </is>
      </c>
      <c r="H1685" s="65" t="inlineStr">
        <is>
          <t>Toulouse</t>
        </is>
      </c>
      <c r="I1685" s="65" t="inlineStr">
        <is>
          <t>Nadia Cherif</t>
        </is>
      </c>
      <c r="J1685" s="65" t="inlineStr">
        <is>
          <t>Accord obtenu</t>
        </is>
      </c>
      <c r="K1685" s="70" t="n">
        <v>4</v>
      </c>
    </row>
    <row r="1686">
      <c r="A1686" s="65" t="inlineStr">
        <is>
          <t>REL-01685</t>
        </is>
      </c>
      <c r="B1686" s="65" t="inlineStr">
        <is>
          <t>DEV-01374</t>
        </is>
      </c>
      <c r="C1686" s="66" t="n">
        <v>45582</v>
      </c>
      <c r="D1686" s="65" t="inlineStr">
        <is>
          <t>2024-10</t>
        </is>
      </c>
      <c r="E1686" s="65" t="inlineStr">
        <is>
          <t>2024-2025</t>
        </is>
      </c>
      <c r="F1686" s="67" t="n">
        <v>1</v>
      </c>
      <c r="G1686" s="65" t="inlineStr">
        <is>
          <t>Téléphone</t>
        </is>
      </c>
      <c r="H1686" s="65" t="inlineStr">
        <is>
          <t>Toulouse</t>
        </is>
      </c>
      <c r="I1686" s="65" t="inlineStr">
        <is>
          <t>Nadia Cherif</t>
        </is>
      </c>
      <c r="J1686" s="65" t="inlineStr">
        <is>
          <t>Injoignable</t>
        </is>
      </c>
      <c r="K1686" s="70" t="n">
        <v>4.6</v>
      </c>
    </row>
    <row r="1687">
      <c r="A1687" s="65" t="inlineStr">
        <is>
          <t>REL-01686</t>
        </is>
      </c>
      <c r="B1687" s="65" t="inlineStr">
        <is>
          <t>DEV-01374</t>
        </is>
      </c>
      <c r="C1687" s="66" t="n">
        <v>45592</v>
      </c>
      <c r="D1687" s="65" t="inlineStr">
        <is>
          <t>2024-10</t>
        </is>
      </c>
      <c r="E1687" s="65" t="inlineStr">
        <is>
          <t>2024-2025</t>
        </is>
      </c>
      <c r="F1687" s="67" t="n">
        <v>2</v>
      </c>
      <c r="G1687" s="65" t="inlineStr">
        <is>
          <t>Téléphone</t>
        </is>
      </c>
      <c r="H1687" s="65" t="inlineStr">
        <is>
          <t>Toulouse</t>
        </is>
      </c>
      <c r="I1687" s="65" t="inlineStr">
        <is>
          <t>Nadia Cherif</t>
        </is>
      </c>
      <c r="J1687" s="65" t="inlineStr">
        <is>
          <t>Refus signifié</t>
        </is>
      </c>
      <c r="K1687" s="70" t="n">
        <v>7.4</v>
      </c>
    </row>
    <row r="1688">
      <c r="A1688" s="65" t="inlineStr">
        <is>
          <t>REL-01687</t>
        </is>
      </c>
      <c r="B1688" s="65" t="inlineStr">
        <is>
          <t>DEV-01375</t>
        </is>
      </c>
      <c r="C1688" s="66" t="n">
        <v>45578</v>
      </c>
      <c r="D1688" s="65" t="inlineStr">
        <is>
          <t>2024-10</t>
        </is>
      </c>
      <c r="E1688" s="65" t="inlineStr">
        <is>
          <t>2024-2025</t>
        </is>
      </c>
      <c r="F1688" s="67" t="n">
        <v>1</v>
      </c>
      <c r="G1688" s="65" t="inlineStr">
        <is>
          <t>Téléphone</t>
        </is>
      </c>
      <c r="H1688" s="65" t="inlineStr">
        <is>
          <t>Bordeaux</t>
        </is>
      </c>
      <c r="I1688" s="65" t="inlineStr">
        <is>
          <t>Karim Belkacem</t>
        </is>
      </c>
      <c r="J1688" s="65" t="inlineStr">
        <is>
          <t>Sans réponse</t>
        </is>
      </c>
      <c r="K1688" s="70" t="n">
        <v>11</v>
      </c>
    </row>
    <row r="1689">
      <c r="A1689" s="65" t="inlineStr">
        <is>
          <t>REL-01688</t>
        </is>
      </c>
      <c r="B1689" s="65" t="inlineStr">
        <is>
          <t>DEV-01375</t>
        </is>
      </c>
      <c r="C1689" s="66" t="n">
        <v>45583</v>
      </c>
      <c r="D1689" s="65" t="inlineStr">
        <is>
          <t>2024-10</t>
        </is>
      </c>
      <c r="E1689" s="65" t="inlineStr">
        <is>
          <t>2024-2025</t>
        </is>
      </c>
      <c r="F1689" s="67" t="n">
        <v>2</v>
      </c>
      <c r="G1689" s="65" t="inlineStr">
        <is>
          <t>Email</t>
        </is>
      </c>
      <c r="H1689" s="65" t="inlineStr">
        <is>
          <t>Bordeaux</t>
        </is>
      </c>
      <c r="I1689" s="65" t="inlineStr">
        <is>
          <t>Karim Belkacem</t>
        </is>
      </c>
      <c r="J1689" s="65" t="inlineStr">
        <is>
          <t>Sans réponse</t>
        </is>
      </c>
      <c r="K1689" s="70" t="n">
        <v>4.1</v>
      </c>
    </row>
    <row r="1690">
      <c r="A1690" s="65" t="inlineStr">
        <is>
          <t>REL-01689</t>
        </is>
      </c>
      <c r="B1690" s="65" t="inlineStr">
        <is>
          <t>DEV-01376</t>
        </is>
      </c>
      <c r="C1690" s="66" t="n">
        <v>45584</v>
      </c>
      <c r="D1690" s="65" t="inlineStr">
        <is>
          <t>2024-10</t>
        </is>
      </c>
      <c r="E1690" s="65" t="inlineStr">
        <is>
          <t>2024-2025</t>
        </is>
      </c>
      <c r="F1690" s="67" t="n">
        <v>1</v>
      </c>
      <c r="G1690" s="65" t="inlineStr">
        <is>
          <t>Email</t>
        </is>
      </c>
      <c r="H1690" s="65" t="inlineStr">
        <is>
          <t>Bordeaux</t>
        </is>
      </c>
      <c r="I1690" s="65" t="inlineStr">
        <is>
          <t>Sophie Marchand</t>
        </is>
      </c>
      <c r="J1690" s="65" t="inlineStr">
        <is>
          <t>Accord obtenu</t>
        </is>
      </c>
      <c r="K1690" s="70" t="n">
        <v>4.8</v>
      </c>
    </row>
    <row r="1691">
      <c r="A1691" s="65" t="inlineStr">
        <is>
          <t>REL-01690</t>
        </is>
      </c>
      <c r="B1691" s="65" t="inlineStr">
        <is>
          <t>DEV-01377</t>
        </is>
      </c>
      <c r="C1691" s="66" t="n">
        <v>45586</v>
      </c>
      <c r="D1691" s="65" t="inlineStr">
        <is>
          <t>2024-10</t>
        </is>
      </c>
      <c r="E1691" s="65" t="inlineStr">
        <is>
          <t>2024-2025</t>
        </is>
      </c>
      <c r="F1691" s="67" t="n">
        <v>1</v>
      </c>
      <c r="G1691" s="65" t="inlineStr">
        <is>
          <t>Email</t>
        </is>
      </c>
      <c r="H1691" s="65" t="inlineStr">
        <is>
          <t>Montpellier</t>
        </is>
      </c>
      <c r="I1691" s="65" t="inlineStr">
        <is>
          <t>Thomas Rey</t>
        </is>
      </c>
      <c r="J1691" s="65" t="inlineStr">
        <is>
          <t>Sans réponse</t>
        </is>
      </c>
      <c r="K1691" s="70" t="n">
        <v>4.5</v>
      </c>
    </row>
    <row r="1692">
      <c r="A1692" s="65" t="inlineStr">
        <is>
          <t>REL-01691</t>
        </is>
      </c>
      <c r="B1692" s="65" t="inlineStr">
        <is>
          <t>DEV-01377</t>
        </is>
      </c>
      <c r="C1692" s="66" t="n">
        <v>45599</v>
      </c>
      <c r="D1692" s="65" t="inlineStr">
        <is>
          <t>2024-11</t>
        </is>
      </c>
      <c r="E1692" s="65" t="inlineStr">
        <is>
          <t>2024-2025</t>
        </is>
      </c>
      <c r="F1692" s="67" t="n">
        <v>2</v>
      </c>
      <c r="G1692" s="65" t="inlineStr">
        <is>
          <t>Email</t>
        </is>
      </c>
      <c r="H1692" s="65" t="inlineStr">
        <is>
          <t>Montpellier</t>
        </is>
      </c>
      <c r="I1692" s="65" t="inlineStr">
        <is>
          <t>Thomas Rey</t>
        </is>
      </c>
      <c r="J1692" s="65" t="inlineStr">
        <is>
          <t>Sans réponse</t>
        </is>
      </c>
      <c r="K1692" s="70" t="n">
        <v>4.7</v>
      </c>
    </row>
    <row r="1693">
      <c r="A1693" s="65" t="inlineStr">
        <is>
          <t>REL-01692</t>
        </is>
      </c>
      <c r="B1693" s="65" t="inlineStr">
        <is>
          <t>DEV-01378</t>
        </is>
      </c>
      <c r="C1693" s="66" t="n">
        <v>45584</v>
      </c>
      <c r="D1693" s="65" t="inlineStr">
        <is>
          <t>2024-10</t>
        </is>
      </c>
      <c r="E1693" s="65" t="inlineStr">
        <is>
          <t>2024-2025</t>
        </is>
      </c>
      <c r="F1693" s="67" t="n">
        <v>1</v>
      </c>
      <c r="G1693" s="65" t="inlineStr">
        <is>
          <t>Téléphone</t>
        </is>
      </c>
      <c r="H1693" s="65" t="inlineStr">
        <is>
          <t>Bordeaux</t>
        </is>
      </c>
      <c r="I1693" s="65" t="inlineStr">
        <is>
          <t>Karim Belkacem</t>
        </is>
      </c>
      <c r="J1693" s="65" t="inlineStr">
        <is>
          <t>Sans réponse</t>
        </is>
      </c>
      <c r="K1693" s="70" t="n">
        <v>13.4</v>
      </c>
    </row>
    <row r="1694">
      <c r="A1694" s="65" t="inlineStr">
        <is>
          <t>REL-01693</t>
        </is>
      </c>
      <c r="B1694" s="65" t="inlineStr">
        <is>
          <t>DEV-01380</t>
        </is>
      </c>
      <c r="C1694" s="66" t="n">
        <v>45589</v>
      </c>
      <c r="D1694" s="65" t="inlineStr">
        <is>
          <t>2024-10</t>
        </is>
      </c>
      <c r="E1694" s="65" t="inlineStr">
        <is>
          <t>2024-2025</t>
        </is>
      </c>
      <c r="F1694" s="67" t="n">
        <v>1</v>
      </c>
      <c r="G1694" s="65" t="inlineStr">
        <is>
          <t>Téléphone</t>
        </is>
      </c>
      <c r="H1694" s="65" t="inlineStr">
        <is>
          <t>Bordeaux</t>
        </is>
      </c>
      <c r="I1694" s="65" t="inlineStr">
        <is>
          <t>Sophie Marchand</t>
        </is>
      </c>
      <c r="J1694" s="65" t="inlineStr">
        <is>
          <t>Injoignable</t>
        </is>
      </c>
      <c r="K1694" s="70" t="n">
        <v>4</v>
      </c>
    </row>
    <row r="1695">
      <c r="A1695" s="65" t="inlineStr">
        <is>
          <t>REL-01694</t>
        </is>
      </c>
      <c r="B1695" s="65" t="inlineStr">
        <is>
          <t>DEV-01380</t>
        </is>
      </c>
      <c r="C1695" s="66" t="n">
        <v>45594</v>
      </c>
      <c r="D1695" s="65" t="inlineStr">
        <is>
          <t>2024-10</t>
        </is>
      </c>
      <c r="E1695" s="65" t="inlineStr">
        <is>
          <t>2024-2025</t>
        </is>
      </c>
      <c r="F1695" s="67" t="n">
        <v>2</v>
      </c>
      <c r="G1695" s="65" t="inlineStr">
        <is>
          <t>SMS</t>
        </is>
      </c>
      <c r="H1695" s="65" t="inlineStr">
        <is>
          <t>Bordeaux</t>
        </is>
      </c>
      <c r="I1695" s="65" t="inlineStr">
        <is>
          <t>Sophie Marchand</t>
        </is>
      </c>
      <c r="J1695" s="65" t="inlineStr">
        <is>
          <t>Rappel demandé</t>
        </is>
      </c>
      <c r="K1695" s="70" t="n">
        <v>2.2</v>
      </c>
    </row>
    <row r="1696">
      <c r="A1696" s="65" t="inlineStr">
        <is>
          <t>REL-01695</t>
        </is>
      </c>
      <c r="B1696" s="65" t="inlineStr">
        <is>
          <t>DEV-01380</t>
        </is>
      </c>
      <c r="C1696" s="66" t="n">
        <v>45601</v>
      </c>
      <c r="D1696" s="65" t="inlineStr">
        <is>
          <t>2024-11</t>
        </is>
      </c>
      <c r="E1696" s="65" t="inlineStr">
        <is>
          <t>2024-2025</t>
        </is>
      </c>
      <c r="F1696" s="67" t="n">
        <v>3</v>
      </c>
      <c r="G1696" s="65" t="inlineStr">
        <is>
          <t>Email</t>
        </is>
      </c>
      <c r="H1696" s="65" t="inlineStr">
        <is>
          <t>Bordeaux</t>
        </is>
      </c>
      <c r="I1696" s="65" t="inlineStr">
        <is>
          <t>Sophie Marchand</t>
        </is>
      </c>
      <c r="J1696" s="65" t="inlineStr">
        <is>
          <t>Négociation en cours</t>
        </is>
      </c>
      <c r="K1696" s="70" t="n">
        <v>2.5</v>
      </c>
    </row>
    <row r="1697">
      <c r="A1697" s="65" t="inlineStr">
        <is>
          <t>REL-01696</t>
        </is>
      </c>
      <c r="B1697" s="65" t="inlineStr">
        <is>
          <t>DEV-01381</t>
        </is>
      </c>
      <c r="C1697" s="66" t="n">
        <v>45578</v>
      </c>
      <c r="D1697" s="65" t="inlineStr">
        <is>
          <t>2024-10</t>
        </is>
      </c>
      <c r="E1697" s="65" t="inlineStr">
        <is>
          <t>2024-2025</t>
        </is>
      </c>
      <c r="F1697" s="67" t="n">
        <v>1</v>
      </c>
      <c r="G1697" s="65" t="inlineStr">
        <is>
          <t>Email</t>
        </is>
      </c>
      <c r="H1697" s="65" t="inlineStr">
        <is>
          <t>Bordeaux</t>
        </is>
      </c>
      <c r="I1697" s="65" t="inlineStr">
        <is>
          <t>Karim Belkacem</t>
        </is>
      </c>
      <c r="J1697" s="65" t="inlineStr">
        <is>
          <t>Sans réponse</t>
        </is>
      </c>
      <c r="K1697" s="70" t="n">
        <v>4.9</v>
      </c>
    </row>
    <row r="1698">
      <c r="A1698" s="65" t="inlineStr">
        <is>
          <t>REL-01697</t>
        </is>
      </c>
      <c r="B1698" s="65" t="inlineStr">
        <is>
          <t>DEV-01385</t>
        </is>
      </c>
      <c r="C1698" s="66" t="n">
        <v>45590</v>
      </c>
      <c r="D1698" s="65" t="inlineStr">
        <is>
          <t>2024-10</t>
        </is>
      </c>
      <c r="E1698" s="65" t="inlineStr">
        <is>
          <t>2024-2025</t>
        </is>
      </c>
      <c r="F1698" s="67" t="n">
        <v>1</v>
      </c>
      <c r="G1698" s="65" t="inlineStr">
        <is>
          <t>SMS</t>
        </is>
      </c>
      <c r="H1698" s="65" t="inlineStr">
        <is>
          <t>Montpellier</t>
        </is>
      </c>
      <c r="I1698" s="65" t="inlineStr">
        <is>
          <t>Thomas Rey</t>
        </is>
      </c>
      <c r="J1698" s="65" t="inlineStr">
        <is>
          <t>Négociation en cours</t>
        </is>
      </c>
      <c r="K1698" s="70" t="n">
        <v>1.3</v>
      </c>
    </row>
    <row r="1699">
      <c r="A1699" s="65" t="inlineStr">
        <is>
          <t>REL-01698</t>
        </is>
      </c>
      <c r="B1699" s="65" t="inlineStr">
        <is>
          <t>DEV-01385</t>
        </is>
      </c>
      <c r="C1699" s="66" t="n">
        <v>45599</v>
      </c>
      <c r="D1699" s="65" t="inlineStr">
        <is>
          <t>2024-11</t>
        </is>
      </c>
      <c r="E1699" s="65" t="inlineStr">
        <is>
          <t>2024-2025</t>
        </is>
      </c>
      <c r="F1699" s="67" t="n">
        <v>2</v>
      </c>
      <c r="G1699" s="65" t="inlineStr">
        <is>
          <t>SMS</t>
        </is>
      </c>
      <c r="H1699" s="65" t="inlineStr">
        <is>
          <t>Montpellier</t>
        </is>
      </c>
      <c r="I1699" s="65" t="inlineStr">
        <is>
          <t>Thomas Rey</t>
        </is>
      </c>
      <c r="J1699" s="65" t="inlineStr">
        <is>
          <t>Négociation en cours</t>
        </is>
      </c>
      <c r="K1699" s="70" t="n">
        <v>2.1</v>
      </c>
    </row>
    <row r="1700">
      <c r="A1700" s="65" t="inlineStr">
        <is>
          <t>REL-01699</t>
        </is>
      </c>
      <c r="B1700" s="65" t="inlineStr">
        <is>
          <t>DEV-01386</t>
        </is>
      </c>
      <c r="C1700" s="66" t="n">
        <v>45590</v>
      </c>
      <c r="D1700" s="65" t="inlineStr">
        <is>
          <t>2024-10</t>
        </is>
      </c>
      <c r="E1700" s="65" t="inlineStr">
        <is>
          <t>2024-2025</t>
        </is>
      </c>
      <c r="F1700" s="67" t="n">
        <v>1</v>
      </c>
      <c r="G1700" s="65" t="inlineStr">
        <is>
          <t>Téléphone</t>
        </is>
      </c>
      <c r="H1700" s="65" t="inlineStr">
        <is>
          <t>Toulouse</t>
        </is>
      </c>
      <c r="I1700" s="65" t="inlineStr">
        <is>
          <t>Nadia Cherif</t>
        </is>
      </c>
      <c r="J1700" s="65" t="inlineStr">
        <is>
          <t>Rappel demandé</t>
        </is>
      </c>
      <c r="K1700" s="70" t="n">
        <v>6.8</v>
      </c>
    </row>
    <row r="1701">
      <c r="A1701" s="65" t="inlineStr">
        <is>
          <t>REL-01700</t>
        </is>
      </c>
      <c r="B1701" s="65" t="inlineStr">
        <is>
          <t>DEV-01386</t>
        </is>
      </c>
      <c r="C1701" s="66" t="n">
        <v>45597</v>
      </c>
      <c r="D1701" s="65" t="inlineStr">
        <is>
          <t>2024-11</t>
        </is>
      </c>
      <c r="E1701" s="65" t="inlineStr">
        <is>
          <t>2024-2025</t>
        </is>
      </c>
      <c r="F1701" s="67" t="n">
        <v>2</v>
      </c>
      <c r="G1701" s="65" t="inlineStr">
        <is>
          <t>Email</t>
        </is>
      </c>
      <c r="H1701" s="65" t="inlineStr">
        <is>
          <t>Toulouse</t>
        </is>
      </c>
      <c r="I1701" s="65" t="inlineStr">
        <is>
          <t>Nadia Cherif</t>
        </is>
      </c>
      <c r="J1701" s="65" t="inlineStr">
        <is>
          <t>Négociation en cours</t>
        </is>
      </c>
      <c r="K1701" s="70" t="n">
        <v>3.9</v>
      </c>
    </row>
    <row r="1702">
      <c r="A1702" s="65" t="inlineStr">
        <is>
          <t>REL-01701</t>
        </is>
      </c>
      <c r="B1702" s="65" t="inlineStr">
        <is>
          <t>DEV-01388</t>
        </is>
      </c>
      <c r="C1702" s="66" t="n">
        <v>45586</v>
      </c>
      <c r="D1702" s="65" t="inlineStr">
        <is>
          <t>2024-10</t>
        </is>
      </c>
      <c r="E1702" s="65" t="inlineStr">
        <is>
          <t>2024-2025</t>
        </is>
      </c>
      <c r="F1702" s="67" t="n">
        <v>1</v>
      </c>
      <c r="G1702" s="65" t="inlineStr">
        <is>
          <t>Email</t>
        </is>
      </c>
      <c r="H1702" s="65" t="inlineStr">
        <is>
          <t>Bordeaux</t>
        </is>
      </c>
      <c r="I1702" s="65" t="inlineStr">
        <is>
          <t>Karim Belkacem</t>
        </is>
      </c>
      <c r="J1702" s="65" t="inlineStr">
        <is>
          <t>Négociation en cours</t>
        </is>
      </c>
      <c r="K1702" s="70" t="n">
        <v>4</v>
      </c>
    </row>
    <row r="1703">
      <c r="A1703" s="65" t="inlineStr">
        <is>
          <t>REL-01702</t>
        </is>
      </c>
      <c r="B1703" s="65" t="inlineStr">
        <is>
          <t>DEV-01389</t>
        </is>
      </c>
      <c r="C1703" s="66" t="n">
        <v>45589</v>
      </c>
      <c r="D1703" s="65" t="inlineStr">
        <is>
          <t>2024-10</t>
        </is>
      </c>
      <c r="E1703" s="65" t="inlineStr">
        <is>
          <t>2024-2025</t>
        </is>
      </c>
      <c r="F1703" s="67" t="n">
        <v>1</v>
      </c>
      <c r="G1703" s="65" t="inlineStr">
        <is>
          <t>Email</t>
        </is>
      </c>
      <c r="H1703" s="65" t="inlineStr">
        <is>
          <t>Bordeaux</t>
        </is>
      </c>
      <c r="I1703" s="65" t="inlineStr">
        <is>
          <t>Sophie Marchand</t>
        </is>
      </c>
      <c r="J1703" s="65" t="inlineStr">
        <is>
          <t>Rappel demandé</t>
        </is>
      </c>
      <c r="K1703" s="70" t="n">
        <v>4</v>
      </c>
    </row>
    <row r="1704">
      <c r="A1704" s="65" t="inlineStr">
        <is>
          <t>REL-01703</t>
        </is>
      </c>
      <c r="B1704" s="65" t="inlineStr">
        <is>
          <t>DEV-01389</t>
        </is>
      </c>
      <c r="C1704" s="66" t="n">
        <v>45600</v>
      </c>
      <c r="D1704" s="65" t="inlineStr">
        <is>
          <t>2024-11</t>
        </is>
      </c>
      <c r="E1704" s="65" t="inlineStr">
        <is>
          <t>2024-2025</t>
        </is>
      </c>
      <c r="F1704" s="67" t="n">
        <v>2</v>
      </c>
      <c r="G1704" s="65" t="inlineStr">
        <is>
          <t>Email</t>
        </is>
      </c>
      <c r="H1704" s="65" t="inlineStr">
        <is>
          <t>Bordeaux</t>
        </is>
      </c>
      <c r="I1704" s="65" t="inlineStr">
        <is>
          <t>Sophie Marchand</t>
        </is>
      </c>
      <c r="J1704" s="65" t="inlineStr">
        <is>
          <t>Négociation en cours</t>
        </is>
      </c>
      <c r="K1704" s="70" t="n">
        <v>4.9</v>
      </c>
    </row>
    <row r="1705">
      <c r="A1705" s="65" t="inlineStr">
        <is>
          <t>REL-01704</t>
        </is>
      </c>
      <c r="B1705" s="65" t="inlineStr">
        <is>
          <t>DEV-01389</t>
        </is>
      </c>
      <c r="C1705" s="66" t="n">
        <v>45605</v>
      </c>
      <c r="D1705" s="65" t="inlineStr">
        <is>
          <t>2024-11</t>
        </is>
      </c>
      <c r="E1705" s="65" t="inlineStr">
        <is>
          <t>2024-2025</t>
        </is>
      </c>
      <c r="F1705" s="67" t="n">
        <v>3</v>
      </c>
      <c r="G1705" s="65" t="inlineStr">
        <is>
          <t>SMS</t>
        </is>
      </c>
      <c r="H1705" s="65" t="inlineStr">
        <is>
          <t>Bordeaux</t>
        </is>
      </c>
      <c r="I1705" s="65" t="inlineStr">
        <is>
          <t>Sophie Marchand</t>
        </is>
      </c>
      <c r="J1705" s="65" t="inlineStr">
        <is>
          <t>Sans réponse</t>
        </is>
      </c>
      <c r="K1705" s="70" t="n">
        <v>1.9</v>
      </c>
    </row>
    <row r="1706">
      <c r="A1706" s="65" t="inlineStr">
        <is>
          <t>REL-01705</t>
        </is>
      </c>
      <c r="B1706" s="65" t="inlineStr">
        <is>
          <t>DEV-01390</t>
        </is>
      </c>
      <c r="C1706" s="66" t="n">
        <v>45586</v>
      </c>
      <c r="D1706" s="65" t="inlineStr">
        <is>
          <t>2024-10</t>
        </is>
      </c>
      <c r="E1706" s="65" t="inlineStr">
        <is>
          <t>2024-2025</t>
        </is>
      </c>
      <c r="F1706" s="67" t="n">
        <v>1</v>
      </c>
      <c r="G1706" s="65" t="inlineStr">
        <is>
          <t>Email</t>
        </is>
      </c>
      <c r="H1706" s="65" t="inlineStr">
        <is>
          <t>Bordeaux</t>
        </is>
      </c>
      <c r="I1706" s="65" t="inlineStr">
        <is>
          <t>Karim Belkacem</t>
        </is>
      </c>
      <c r="J1706" s="65" t="inlineStr">
        <is>
          <t>Refus signifié</t>
        </is>
      </c>
      <c r="K1706" s="70" t="n">
        <v>2.6</v>
      </c>
    </row>
    <row r="1707">
      <c r="A1707" s="65" t="inlineStr">
        <is>
          <t>REL-01706</t>
        </is>
      </c>
      <c r="B1707" s="65" t="inlineStr">
        <is>
          <t>DEV-01391</t>
        </is>
      </c>
      <c r="C1707" s="66" t="n">
        <v>45586</v>
      </c>
      <c r="D1707" s="65" t="inlineStr">
        <is>
          <t>2024-10</t>
        </is>
      </c>
      <c r="E1707" s="65" t="inlineStr">
        <is>
          <t>2024-2025</t>
        </is>
      </c>
      <c r="F1707" s="67" t="n">
        <v>1</v>
      </c>
      <c r="G1707" s="65" t="inlineStr">
        <is>
          <t>Téléphone</t>
        </is>
      </c>
      <c r="H1707" s="65" t="inlineStr">
        <is>
          <t>Toulouse</t>
        </is>
      </c>
      <c r="I1707" s="65" t="inlineStr">
        <is>
          <t>Nadia Cherif</t>
        </is>
      </c>
      <c r="J1707" s="65" t="inlineStr">
        <is>
          <t>Accord obtenu</t>
        </is>
      </c>
      <c r="K1707" s="70" t="n">
        <v>4.8</v>
      </c>
    </row>
    <row r="1708">
      <c r="A1708" s="65" t="inlineStr">
        <is>
          <t>REL-01707</t>
        </is>
      </c>
      <c r="B1708" s="65" t="inlineStr">
        <is>
          <t>DEV-01394</t>
        </is>
      </c>
      <c r="C1708" s="66" t="n">
        <v>45588</v>
      </c>
      <c r="D1708" s="65" t="inlineStr">
        <is>
          <t>2024-10</t>
        </is>
      </c>
      <c r="E1708" s="65" t="inlineStr">
        <is>
          <t>2024-2025</t>
        </is>
      </c>
      <c r="F1708" s="67" t="n">
        <v>1</v>
      </c>
      <c r="G1708" s="65" t="inlineStr">
        <is>
          <t>Téléphone</t>
        </is>
      </c>
      <c r="H1708" s="65" t="inlineStr">
        <is>
          <t>Toulouse</t>
        </is>
      </c>
      <c r="I1708" s="65" t="inlineStr">
        <is>
          <t>Julien Fabre</t>
        </is>
      </c>
      <c r="J1708" s="65" t="inlineStr">
        <is>
          <t>Rappel demandé</t>
        </is>
      </c>
      <c r="K1708" s="70" t="n">
        <v>9.5</v>
      </c>
    </row>
    <row r="1709">
      <c r="A1709" s="65" t="inlineStr">
        <is>
          <t>REL-01708</t>
        </is>
      </c>
      <c r="B1709" s="65" t="inlineStr">
        <is>
          <t>DEV-01394</t>
        </is>
      </c>
      <c r="C1709" s="66" t="n">
        <v>45600</v>
      </c>
      <c r="D1709" s="65" t="inlineStr">
        <is>
          <t>2024-11</t>
        </is>
      </c>
      <c r="E1709" s="65" t="inlineStr">
        <is>
          <t>2024-2025</t>
        </is>
      </c>
      <c r="F1709" s="67" t="n">
        <v>2</v>
      </c>
      <c r="G1709" s="65" t="inlineStr">
        <is>
          <t>Email</t>
        </is>
      </c>
      <c r="H1709" s="65" t="inlineStr">
        <is>
          <t>Toulouse</t>
        </is>
      </c>
      <c r="I1709" s="65" t="inlineStr">
        <is>
          <t>Julien Fabre</t>
        </is>
      </c>
      <c r="J1709" s="65" t="inlineStr">
        <is>
          <t>Rappel demandé</t>
        </is>
      </c>
      <c r="K1709" s="70" t="n">
        <v>2.9</v>
      </c>
    </row>
    <row r="1710">
      <c r="A1710" s="65" t="inlineStr">
        <is>
          <t>REL-01709</t>
        </is>
      </c>
      <c r="B1710" s="65" t="inlineStr">
        <is>
          <t>DEV-01394</t>
        </is>
      </c>
      <c r="C1710" s="66" t="n">
        <v>45610</v>
      </c>
      <c r="D1710" s="65" t="inlineStr">
        <is>
          <t>2024-11</t>
        </is>
      </c>
      <c r="E1710" s="65" t="inlineStr">
        <is>
          <t>2024-2025</t>
        </is>
      </c>
      <c r="F1710" s="67" t="n">
        <v>3</v>
      </c>
      <c r="G1710" s="65" t="inlineStr">
        <is>
          <t>Email</t>
        </is>
      </c>
      <c r="H1710" s="65" t="inlineStr">
        <is>
          <t>Toulouse</t>
        </is>
      </c>
      <c r="I1710" s="65" t="inlineStr">
        <is>
          <t>Julien Fabre</t>
        </is>
      </c>
      <c r="J1710" s="65" t="inlineStr">
        <is>
          <t>Sans réponse</t>
        </is>
      </c>
      <c r="K1710" s="70" t="n">
        <v>4.1</v>
      </c>
    </row>
    <row r="1711">
      <c r="A1711" s="65" t="inlineStr">
        <is>
          <t>REL-01710</t>
        </is>
      </c>
      <c r="B1711" s="65" t="inlineStr">
        <is>
          <t>DEV-01397</t>
        </is>
      </c>
      <c r="C1711" s="66" t="n">
        <v>45587</v>
      </c>
      <c r="D1711" s="65" t="inlineStr">
        <is>
          <t>2024-10</t>
        </is>
      </c>
      <c r="E1711" s="65" t="inlineStr">
        <is>
          <t>2024-2025</t>
        </is>
      </c>
      <c r="F1711" s="67" t="n">
        <v>1</v>
      </c>
      <c r="G1711" s="65" t="inlineStr">
        <is>
          <t>Téléphone</t>
        </is>
      </c>
      <c r="H1711" s="65" t="inlineStr">
        <is>
          <t>Bordeaux</t>
        </is>
      </c>
      <c r="I1711" s="65" t="inlineStr">
        <is>
          <t>Karim Belkacem</t>
        </is>
      </c>
      <c r="J1711" s="65" t="inlineStr">
        <is>
          <t>Rappel demandé</t>
        </is>
      </c>
      <c r="K1711" s="70" t="n">
        <v>5.3</v>
      </c>
    </row>
    <row r="1712">
      <c r="A1712" s="65" t="inlineStr">
        <is>
          <t>REL-01711</t>
        </is>
      </c>
      <c r="B1712" s="65" t="inlineStr">
        <is>
          <t>DEV-01397</t>
        </is>
      </c>
      <c r="C1712" s="66" t="n">
        <v>45595</v>
      </c>
      <c r="D1712" s="65" t="inlineStr">
        <is>
          <t>2024-10</t>
        </is>
      </c>
      <c r="E1712" s="65" t="inlineStr">
        <is>
          <t>2024-2025</t>
        </is>
      </c>
      <c r="F1712" s="67" t="n">
        <v>2</v>
      </c>
      <c r="G1712" s="65" t="inlineStr">
        <is>
          <t>Email</t>
        </is>
      </c>
      <c r="H1712" s="65" t="inlineStr">
        <is>
          <t>Bordeaux</t>
        </is>
      </c>
      <c r="I1712" s="65" t="inlineStr">
        <is>
          <t>Karim Belkacem</t>
        </is>
      </c>
      <c r="J1712" s="65" t="inlineStr">
        <is>
          <t>Sans réponse</t>
        </is>
      </c>
      <c r="K1712" s="70" t="n">
        <v>2.1</v>
      </c>
    </row>
    <row r="1713">
      <c r="A1713" s="65" t="inlineStr">
        <is>
          <t>REL-01712</t>
        </is>
      </c>
      <c r="B1713" s="65" t="inlineStr">
        <is>
          <t>DEV-01397</t>
        </is>
      </c>
      <c r="C1713" s="66" t="n">
        <v>45604</v>
      </c>
      <c r="D1713" s="65" t="inlineStr">
        <is>
          <t>2024-11</t>
        </is>
      </c>
      <c r="E1713" s="65" t="inlineStr">
        <is>
          <t>2024-2025</t>
        </is>
      </c>
      <c r="F1713" s="67" t="n">
        <v>3</v>
      </c>
      <c r="G1713" s="65" t="inlineStr">
        <is>
          <t>Email</t>
        </is>
      </c>
      <c r="H1713" s="65" t="inlineStr">
        <is>
          <t>Bordeaux</t>
        </is>
      </c>
      <c r="I1713" s="65" t="inlineStr">
        <is>
          <t>Karim Belkacem</t>
        </is>
      </c>
      <c r="J1713" s="65" t="inlineStr">
        <is>
          <t>Accord obtenu</t>
        </is>
      </c>
      <c r="K1713" s="70" t="n">
        <v>3.2</v>
      </c>
    </row>
    <row r="1714">
      <c r="A1714" s="65" t="inlineStr">
        <is>
          <t>REL-01713</t>
        </is>
      </c>
      <c r="B1714" s="65" t="inlineStr">
        <is>
          <t>DEV-01398</t>
        </is>
      </c>
      <c r="C1714" s="66" t="n">
        <v>45584</v>
      </c>
      <c r="D1714" s="65" t="inlineStr">
        <is>
          <t>2024-10</t>
        </is>
      </c>
      <c r="E1714" s="65" t="inlineStr">
        <is>
          <t>2024-2025</t>
        </is>
      </c>
      <c r="F1714" s="67" t="n">
        <v>1</v>
      </c>
      <c r="G1714" s="65" t="inlineStr">
        <is>
          <t>Téléphone</t>
        </is>
      </c>
      <c r="H1714" s="65" t="inlineStr">
        <is>
          <t>Toulouse</t>
        </is>
      </c>
      <c r="I1714" s="65" t="inlineStr">
        <is>
          <t>Nadia Cherif</t>
        </is>
      </c>
      <c r="J1714" s="65" t="inlineStr">
        <is>
          <t>Accord obtenu</t>
        </is>
      </c>
      <c r="K1714" s="70" t="n">
        <v>8.4</v>
      </c>
    </row>
    <row r="1715">
      <c r="A1715" s="65" t="inlineStr">
        <is>
          <t>REL-01714</t>
        </is>
      </c>
      <c r="B1715" s="65" t="inlineStr">
        <is>
          <t>DEV-01400</t>
        </is>
      </c>
      <c r="C1715" s="66" t="n">
        <v>45591</v>
      </c>
      <c r="D1715" s="65" t="inlineStr">
        <is>
          <t>2024-10</t>
        </is>
      </c>
      <c r="E1715" s="65" t="inlineStr">
        <is>
          <t>2024-2025</t>
        </is>
      </c>
      <c r="F1715" s="67" t="n">
        <v>1</v>
      </c>
      <c r="G1715" s="65" t="inlineStr">
        <is>
          <t>Email</t>
        </is>
      </c>
      <c r="H1715" s="65" t="inlineStr">
        <is>
          <t>Bordeaux</t>
        </is>
      </c>
      <c r="I1715" s="65" t="inlineStr">
        <is>
          <t>Sophie Marchand</t>
        </is>
      </c>
      <c r="J1715" s="65" t="inlineStr">
        <is>
          <t>Sans réponse</t>
        </is>
      </c>
      <c r="K1715" s="70" t="n">
        <v>3.7</v>
      </c>
    </row>
    <row r="1716">
      <c r="A1716" s="65" t="inlineStr">
        <is>
          <t>REL-01715</t>
        </is>
      </c>
      <c r="B1716" s="65" t="inlineStr">
        <is>
          <t>DEV-01401</t>
        </is>
      </c>
      <c r="C1716" s="66" t="n">
        <v>45594</v>
      </c>
      <c r="D1716" s="65" t="inlineStr">
        <is>
          <t>2024-10</t>
        </is>
      </c>
      <c r="E1716" s="65" t="inlineStr">
        <is>
          <t>2024-2025</t>
        </is>
      </c>
      <c r="F1716" s="67" t="n">
        <v>1</v>
      </c>
      <c r="G1716" s="65" t="inlineStr">
        <is>
          <t>Téléphone</t>
        </is>
      </c>
      <c r="H1716" s="65" t="inlineStr">
        <is>
          <t>Bordeaux</t>
        </is>
      </c>
      <c r="I1716" s="65" t="inlineStr">
        <is>
          <t>Karim Belkacem</t>
        </is>
      </c>
      <c r="J1716" s="65" t="inlineStr">
        <is>
          <t>Sans réponse</t>
        </is>
      </c>
      <c r="K1716" s="70" t="n">
        <v>5.6</v>
      </c>
    </row>
    <row r="1717">
      <c r="A1717" s="65" t="inlineStr">
        <is>
          <t>REL-01716</t>
        </is>
      </c>
      <c r="B1717" s="65" t="inlineStr">
        <is>
          <t>DEV-01401</t>
        </is>
      </c>
      <c r="C1717" s="66" t="n">
        <v>45605</v>
      </c>
      <c r="D1717" s="65" t="inlineStr">
        <is>
          <t>2024-11</t>
        </is>
      </c>
      <c r="E1717" s="65" t="inlineStr">
        <is>
          <t>2024-2025</t>
        </is>
      </c>
      <c r="F1717" s="67" t="n">
        <v>2</v>
      </c>
      <c r="G1717" s="65" t="inlineStr">
        <is>
          <t>SMS</t>
        </is>
      </c>
      <c r="H1717" s="65" t="inlineStr">
        <is>
          <t>Bordeaux</t>
        </is>
      </c>
      <c r="I1717" s="65" t="inlineStr">
        <is>
          <t>Karim Belkacem</t>
        </is>
      </c>
      <c r="J1717" s="65" t="inlineStr">
        <is>
          <t>Sans réponse</t>
        </is>
      </c>
      <c r="K1717" s="70" t="n">
        <v>1.6</v>
      </c>
    </row>
    <row r="1718">
      <c r="A1718" s="65" t="inlineStr">
        <is>
          <t>REL-01717</t>
        </is>
      </c>
      <c r="B1718" s="65" t="inlineStr">
        <is>
          <t>DEV-01402</t>
        </is>
      </c>
      <c r="C1718" s="66" t="n">
        <v>45597</v>
      </c>
      <c r="D1718" s="65" t="inlineStr">
        <is>
          <t>2024-11</t>
        </is>
      </c>
      <c r="E1718" s="65" t="inlineStr">
        <is>
          <t>2024-2025</t>
        </is>
      </c>
      <c r="F1718" s="67" t="n">
        <v>1</v>
      </c>
      <c r="G1718" s="65" t="inlineStr">
        <is>
          <t>Téléphone</t>
        </is>
      </c>
      <c r="H1718" s="65" t="inlineStr">
        <is>
          <t>Bordeaux</t>
        </is>
      </c>
      <c r="I1718" s="65" t="inlineStr">
        <is>
          <t>Karim Belkacem</t>
        </is>
      </c>
      <c r="J1718" s="65" t="inlineStr">
        <is>
          <t>Sans réponse</t>
        </is>
      </c>
      <c r="K1718" s="70" t="n">
        <v>8.699999999999999</v>
      </c>
    </row>
    <row r="1719">
      <c r="A1719" s="65" t="inlineStr">
        <is>
          <t>REL-01718</t>
        </is>
      </c>
      <c r="B1719" s="65" t="inlineStr">
        <is>
          <t>DEV-01403</t>
        </is>
      </c>
      <c r="C1719" s="66" t="n">
        <v>45591</v>
      </c>
      <c r="D1719" s="65" t="inlineStr">
        <is>
          <t>2024-10</t>
        </is>
      </c>
      <c r="E1719" s="65" t="inlineStr">
        <is>
          <t>2024-2025</t>
        </is>
      </c>
      <c r="F1719" s="67" t="n">
        <v>1</v>
      </c>
      <c r="G1719" s="65" t="inlineStr">
        <is>
          <t>Email</t>
        </is>
      </c>
      <c r="H1719" s="65" t="inlineStr">
        <is>
          <t>Toulouse</t>
        </is>
      </c>
      <c r="I1719" s="65" t="inlineStr">
        <is>
          <t>Julien Fabre</t>
        </is>
      </c>
      <c r="J1719" s="65" t="inlineStr">
        <is>
          <t>Sans réponse</t>
        </is>
      </c>
      <c r="K1719" s="70" t="n">
        <v>3.5</v>
      </c>
    </row>
    <row r="1720">
      <c r="A1720" s="65" t="inlineStr">
        <is>
          <t>REL-01719</t>
        </is>
      </c>
      <c r="B1720" s="65" t="inlineStr">
        <is>
          <t>DEV-01403</t>
        </is>
      </c>
      <c r="C1720" s="66" t="n">
        <v>45602</v>
      </c>
      <c r="D1720" s="65" t="inlineStr">
        <is>
          <t>2024-11</t>
        </is>
      </c>
      <c r="E1720" s="65" t="inlineStr">
        <is>
          <t>2024-2025</t>
        </is>
      </c>
      <c r="F1720" s="67" t="n">
        <v>2</v>
      </c>
      <c r="G1720" s="65" t="inlineStr">
        <is>
          <t>Email</t>
        </is>
      </c>
      <c r="H1720" s="65" t="inlineStr">
        <is>
          <t>Toulouse</t>
        </is>
      </c>
      <c r="I1720" s="65" t="inlineStr">
        <is>
          <t>Julien Fabre</t>
        </is>
      </c>
      <c r="J1720" s="65" t="inlineStr">
        <is>
          <t>Négociation en cours</t>
        </is>
      </c>
      <c r="K1720" s="70" t="n">
        <v>4.1</v>
      </c>
    </row>
    <row r="1721">
      <c r="A1721" s="65" t="inlineStr">
        <is>
          <t>REL-01720</t>
        </is>
      </c>
      <c r="B1721" s="65" t="inlineStr">
        <is>
          <t>DEV-01406</t>
        </is>
      </c>
      <c r="C1721" s="66" t="n">
        <v>45598</v>
      </c>
      <c r="D1721" s="65" t="inlineStr">
        <is>
          <t>2024-11</t>
        </is>
      </c>
      <c r="E1721" s="65" t="inlineStr">
        <is>
          <t>2024-2025</t>
        </is>
      </c>
      <c r="F1721" s="67" t="n">
        <v>1</v>
      </c>
      <c r="G1721" s="65" t="inlineStr">
        <is>
          <t>SMS</t>
        </is>
      </c>
      <c r="H1721" s="65" t="inlineStr">
        <is>
          <t>Bordeaux</t>
        </is>
      </c>
      <c r="I1721" s="65" t="inlineStr">
        <is>
          <t>Sophie Marchand</t>
        </is>
      </c>
      <c r="J1721" s="65" t="inlineStr">
        <is>
          <t>Rappel demandé</t>
        </is>
      </c>
      <c r="K1721" s="70" t="n">
        <v>2.7</v>
      </c>
    </row>
    <row r="1722">
      <c r="A1722" s="65" t="inlineStr">
        <is>
          <t>REL-01721</t>
        </is>
      </c>
      <c r="B1722" s="65" t="inlineStr">
        <is>
          <t>DEV-01407</t>
        </is>
      </c>
      <c r="C1722" s="66" t="n">
        <v>45605</v>
      </c>
      <c r="D1722" s="65" t="inlineStr">
        <is>
          <t>2024-11</t>
        </is>
      </c>
      <c r="E1722" s="65" t="inlineStr">
        <is>
          <t>2024-2025</t>
        </is>
      </c>
      <c r="F1722" s="67" t="n">
        <v>1</v>
      </c>
      <c r="G1722" s="65" t="inlineStr">
        <is>
          <t>SMS</t>
        </is>
      </c>
      <c r="H1722" s="65" t="inlineStr">
        <is>
          <t>Toulouse</t>
        </is>
      </c>
      <c r="I1722" s="65" t="inlineStr">
        <is>
          <t>Nadia Cherif</t>
        </is>
      </c>
      <c r="J1722" s="65" t="inlineStr">
        <is>
          <t>Sans réponse</t>
        </is>
      </c>
      <c r="K1722" s="70" t="n">
        <v>3.2</v>
      </c>
    </row>
    <row r="1723">
      <c r="A1723" s="65" t="inlineStr">
        <is>
          <t>REL-01722</t>
        </is>
      </c>
      <c r="B1723" s="65" t="inlineStr">
        <is>
          <t>DEV-01412</t>
        </is>
      </c>
      <c r="C1723" s="66" t="n">
        <v>45604</v>
      </c>
      <c r="D1723" s="65" t="inlineStr">
        <is>
          <t>2024-11</t>
        </is>
      </c>
      <c r="E1723" s="65" t="inlineStr">
        <is>
          <t>2024-2025</t>
        </is>
      </c>
      <c r="F1723" s="67" t="n">
        <v>1</v>
      </c>
      <c r="G1723" s="65" t="inlineStr">
        <is>
          <t>Téléphone</t>
        </is>
      </c>
      <c r="H1723" s="65" t="inlineStr">
        <is>
          <t>Bordeaux</t>
        </is>
      </c>
      <c r="I1723" s="65" t="inlineStr">
        <is>
          <t>Sophie Marchand</t>
        </is>
      </c>
      <c r="J1723" s="65" t="inlineStr">
        <is>
          <t>Sans réponse</t>
        </is>
      </c>
      <c r="K1723" s="70" t="n">
        <v>10.8</v>
      </c>
    </row>
    <row r="1724">
      <c r="A1724" s="65" t="inlineStr">
        <is>
          <t>REL-01723</t>
        </is>
      </c>
      <c r="B1724" s="65" t="inlineStr">
        <is>
          <t>DEV-01413</t>
        </is>
      </c>
      <c r="C1724" s="66" t="n">
        <v>45597</v>
      </c>
      <c r="D1724" s="65" t="inlineStr">
        <is>
          <t>2024-11</t>
        </is>
      </c>
      <c r="E1724" s="65" t="inlineStr">
        <is>
          <t>2024-2025</t>
        </is>
      </c>
      <c r="F1724" s="67" t="n">
        <v>1</v>
      </c>
      <c r="G1724" s="65" t="inlineStr">
        <is>
          <t>Email</t>
        </is>
      </c>
      <c r="H1724" s="65" t="inlineStr">
        <is>
          <t>Toulouse</t>
        </is>
      </c>
      <c r="I1724" s="65" t="inlineStr">
        <is>
          <t>Julien Fabre</t>
        </is>
      </c>
      <c r="J1724" s="65" t="inlineStr">
        <is>
          <t>Sans réponse</t>
        </is>
      </c>
      <c r="K1724" s="70" t="n">
        <v>2.8</v>
      </c>
    </row>
    <row r="1725">
      <c r="A1725" s="65" t="inlineStr">
        <is>
          <t>REL-01724</t>
        </is>
      </c>
      <c r="B1725" s="65" t="inlineStr">
        <is>
          <t>DEV-01414</t>
        </is>
      </c>
      <c r="C1725" s="66" t="n">
        <v>45603</v>
      </c>
      <c r="D1725" s="65" t="inlineStr">
        <is>
          <t>2024-11</t>
        </is>
      </c>
      <c r="E1725" s="65" t="inlineStr">
        <is>
          <t>2024-2025</t>
        </is>
      </c>
      <c r="F1725" s="67" t="n">
        <v>1</v>
      </c>
      <c r="G1725" s="65" t="inlineStr">
        <is>
          <t>Téléphone</t>
        </is>
      </c>
      <c r="H1725" s="65" t="inlineStr">
        <is>
          <t>Bordeaux</t>
        </is>
      </c>
      <c r="I1725" s="65" t="inlineStr">
        <is>
          <t>Karim Belkacem</t>
        </is>
      </c>
      <c r="J1725" s="65" t="inlineStr">
        <is>
          <t>Rappel demandé</t>
        </is>
      </c>
      <c r="K1725" s="70" t="n">
        <v>3.3</v>
      </c>
    </row>
    <row r="1726">
      <c r="A1726" s="65" t="inlineStr">
        <is>
          <t>REL-01725</t>
        </is>
      </c>
      <c r="B1726" s="65" t="inlineStr">
        <is>
          <t>DEV-01415</t>
        </is>
      </c>
      <c r="C1726" s="66" t="n">
        <v>45600</v>
      </c>
      <c r="D1726" s="65" t="inlineStr">
        <is>
          <t>2024-11</t>
        </is>
      </c>
      <c r="E1726" s="65" t="inlineStr">
        <is>
          <t>2024-2025</t>
        </is>
      </c>
      <c r="F1726" s="67" t="n">
        <v>1</v>
      </c>
      <c r="G1726" s="65" t="inlineStr">
        <is>
          <t>Email</t>
        </is>
      </c>
      <c r="H1726" s="65" t="inlineStr">
        <is>
          <t>Toulouse</t>
        </is>
      </c>
      <c r="I1726" s="65" t="inlineStr">
        <is>
          <t>Nadia Cherif</t>
        </is>
      </c>
      <c r="J1726" s="65" t="inlineStr">
        <is>
          <t>Sans réponse</t>
        </is>
      </c>
      <c r="K1726" s="70" t="n">
        <v>1.7</v>
      </c>
    </row>
    <row r="1727">
      <c r="A1727" s="65" t="inlineStr">
        <is>
          <t>REL-01726</t>
        </is>
      </c>
      <c r="B1727" s="65" t="inlineStr">
        <is>
          <t>DEV-01415</t>
        </is>
      </c>
      <c r="C1727" s="66" t="n">
        <v>45606</v>
      </c>
      <c r="D1727" s="65" t="inlineStr">
        <is>
          <t>2024-11</t>
        </is>
      </c>
      <c r="E1727" s="65" t="inlineStr">
        <is>
          <t>2024-2025</t>
        </is>
      </c>
      <c r="F1727" s="67" t="n">
        <v>2</v>
      </c>
      <c r="G1727" s="65" t="inlineStr">
        <is>
          <t>SMS</t>
        </is>
      </c>
      <c r="H1727" s="65" t="inlineStr">
        <is>
          <t>Toulouse</t>
        </is>
      </c>
      <c r="I1727" s="65" t="inlineStr">
        <is>
          <t>Nadia Cherif</t>
        </is>
      </c>
      <c r="J1727" s="65" t="inlineStr">
        <is>
          <t>Injoignable</t>
        </is>
      </c>
      <c r="K1727" s="70" t="n">
        <v>1.9</v>
      </c>
    </row>
    <row r="1728">
      <c r="A1728" s="65" t="inlineStr">
        <is>
          <t>REL-01727</t>
        </is>
      </c>
      <c r="B1728" s="65" t="inlineStr">
        <is>
          <t>DEV-01416</t>
        </is>
      </c>
      <c r="C1728" s="66" t="n">
        <v>45597</v>
      </c>
      <c r="D1728" s="65" t="inlineStr">
        <is>
          <t>2024-11</t>
        </is>
      </c>
      <c r="E1728" s="65" t="inlineStr">
        <is>
          <t>2024-2025</t>
        </is>
      </c>
      <c r="F1728" s="67" t="n">
        <v>1</v>
      </c>
      <c r="G1728" s="65" t="inlineStr">
        <is>
          <t>Email</t>
        </is>
      </c>
      <c r="H1728" s="65" t="inlineStr">
        <is>
          <t>Toulouse</t>
        </is>
      </c>
      <c r="I1728" s="65" t="inlineStr">
        <is>
          <t>Julien Fabre</t>
        </is>
      </c>
      <c r="J1728" s="65" t="inlineStr">
        <is>
          <t>Refus signifié</t>
        </is>
      </c>
      <c r="K1728" s="70" t="n">
        <v>3.9</v>
      </c>
    </row>
    <row r="1729">
      <c r="A1729" s="65" t="inlineStr">
        <is>
          <t>REL-01728</t>
        </is>
      </c>
      <c r="B1729" s="65" t="inlineStr">
        <is>
          <t>DEV-01420</t>
        </is>
      </c>
      <c r="C1729" s="66" t="n">
        <v>45601</v>
      </c>
      <c r="D1729" s="65" t="inlineStr">
        <is>
          <t>2024-11</t>
        </is>
      </c>
      <c r="E1729" s="65" t="inlineStr">
        <is>
          <t>2024-2025</t>
        </is>
      </c>
      <c r="F1729" s="67" t="n">
        <v>1</v>
      </c>
      <c r="G1729" s="65" t="inlineStr">
        <is>
          <t>Email</t>
        </is>
      </c>
      <c r="H1729" s="65" t="inlineStr">
        <is>
          <t>Bordeaux</t>
        </is>
      </c>
      <c r="I1729" s="65" t="inlineStr">
        <is>
          <t>Karim Belkacem</t>
        </is>
      </c>
      <c r="J1729" s="65" t="inlineStr">
        <is>
          <t>Rappel demandé</t>
        </is>
      </c>
      <c r="K1729" s="70" t="n">
        <v>3.5</v>
      </c>
    </row>
    <row r="1730">
      <c r="A1730" s="65" t="inlineStr">
        <is>
          <t>REL-01729</t>
        </is>
      </c>
      <c r="B1730" s="65" t="inlineStr">
        <is>
          <t>DEV-01420</t>
        </is>
      </c>
      <c r="C1730" s="66" t="n">
        <v>45610</v>
      </c>
      <c r="D1730" s="65" t="inlineStr">
        <is>
          <t>2024-11</t>
        </is>
      </c>
      <c r="E1730" s="65" t="inlineStr">
        <is>
          <t>2024-2025</t>
        </is>
      </c>
      <c r="F1730" s="67" t="n">
        <v>2</v>
      </c>
      <c r="G1730" s="65" t="inlineStr">
        <is>
          <t>Téléphone</t>
        </is>
      </c>
      <c r="H1730" s="65" t="inlineStr">
        <is>
          <t>Bordeaux</t>
        </is>
      </c>
      <c r="I1730" s="65" t="inlineStr">
        <is>
          <t>Karim Belkacem</t>
        </is>
      </c>
      <c r="J1730" s="65" t="inlineStr">
        <is>
          <t>Injoignable</t>
        </is>
      </c>
      <c r="K1730" s="70" t="n">
        <v>9.5</v>
      </c>
    </row>
    <row r="1731">
      <c r="A1731" s="65" t="inlineStr">
        <is>
          <t>REL-01730</t>
        </is>
      </c>
      <c r="B1731" s="65" t="inlineStr">
        <is>
          <t>DEV-01421</t>
        </is>
      </c>
      <c r="C1731" s="66" t="n">
        <v>45601</v>
      </c>
      <c r="D1731" s="65" t="inlineStr">
        <is>
          <t>2024-11</t>
        </is>
      </c>
      <c r="E1731" s="65" t="inlineStr">
        <is>
          <t>2024-2025</t>
        </is>
      </c>
      <c r="F1731" s="67" t="n">
        <v>1</v>
      </c>
      <c r="G1731" s="65" t="inlineStr">
        <is>
          <t>Email</t>
        </is>
      </c>
      <c r="H1731" s="65" t="inlineStr">
        <is>
          <t>Toulouse</t>
        </is>
      </c>
      <c r="I1731" s="65" t="inlineStr">
        <is>
          <t>Nadia Cherif</t>
        </is>
      </c>
      <c r="J1731" s="65" t="inlineStr">
        <is>
          <t>Sans réponse</t>
        </is>
      </c>
      <c r="K1731" s="70" t="n">
        <v>3.7</v>
      </c>
    </row>
    <row r="1732">
      <c r="A1732" s="65" t="inlineStr">
        <is>
          <t>REL-01731</t>
        </is>
      </c>
      <c r="B1732" s="65" t="inlineStr">
        <is>
          <t>DEV-01421</t>
        </is>
      </c>
      <c r="C1732" s="66" t="n">
        <v>45612</v>
      </c>
      <c r="D1732" s="65" t="inlineStr">
        <is>
          <t>2024-11</t>
        </is>
      </c>
      <c r="E1732" s="65" t="inlineStr">
        <is>
          <t>2024-2025</t>
        </is>
      </c>
      <c r="F1732" s="67" t="n">
        <v>2</v>
      </c>
      <c r="G1732" s="65" t="inlineStr">
        <is>
          <t>Téléphone</t>
        </is>
      </c>
      <c r="H1732" s="65" t="inlineStr">
        <is>
          <t>Toulouse</t>
        </is>
      </c>
      <c r="I1732" s="65" t="inlineStr">
        <is>
          <t>Nadia Cherif</t>
        </is>
      </c>
      <c r="J1732" s="65" t="inlineStr">
        <is>
          <t>Accord obtenu</t>
        </is>
      </c>
      <c r="K1732" s="70" t="n">
        <v>8.699999999999999</v>
      </c>
    </row>
    <row r="1733">
      <c r="A1733" s="65" t="inlineStr">
        <is>
          <t>REL-01732</t>
        </is>
      </c>
      <c r="B1733" s="65" t="inlineStr">
        <is>
          <t>DEV-01422</t>
        </is>
      </c>
      <c r="C1733" s="66" t="n">
        <v>45599</v>
      </c>
      <c r="D1733" s="65" t="inlineStr">
        <is>
          <t>2024-11</t>
        </is>
      </c>
      <c r="E1733" s="65" t="inlineStr">
        <is>
          <t>2024-2025</t>
        </is>
      </c>
      <c r="F1733" s="67" t="n">
        <v>1</v>
      </c>
      <c r="G1733" s="65" t="inlineStr">
        <is>
          <t>Téléphone</t>
        </is>
      </c>
      <c r="H1733" s="65" t="inlineStr">
        <is>
          <t>Bordeaux</t>
        </is>
      </c>
      <c r="I1733" s="65" t="inlineStr">
        <is>
          <t>Karim Belkacem</t>
        </is>
      </c>
      <c r="J1733" s="65" t="inlineStr">
        <is>
          <t>Rappel demandé</t>
        </is>
      </c>
      <c r="K1733" s="70" t="n">
        <v>3.6</v>
      </c>
    </row>
    <row r="1734">
      <c r="A1734" s="65" t="inlineStr">
        <is>
          <t>REL-01733</t>
        </is>
      </c>
      <c r="B1734" s="65" t="inlineStr">
        <is>
          <t>DEV-01422</t>
        </is>
      </c>
      <c r="C1734" s="66" t="n">
        <v>45608</v>
      </c>
      <c r="D1734" s="65" t="inlineStr">
        <is>
          <t>2024-11</t>
        </is>
      </c>
      <c r="E1734" s="65" t="inlineStr">
        <is>
          <t>2024-2025</t>
        </is>
      </c>
      <c r="F1734" s="67" t="n">
        <v>2</v>
      </c>
      <c r="G1734" s="65" t="inlineStr">
        <is>
          <t>Email</t>
        </is>
      </c>
      <c r="H1734" s="65" t="inlineStr">
        <is>
          <t>Bordeaux</t>
        </is>
      </c>
      <c r="I1734" s="65" t="inlineStr">
        <is>
          <t>Karim Belkacem</t>
        </is>
      </c>
      <c r="J1734" s="65" t="inlineStr">
        <is>
          <t>Accord obtenu</t>
        </is>
      </c>
      <c r="K1734" s="70" t="n">
        <v>3.9</v>
      </c>
    </row>
    <row r="1735">
      <c r="A1735" s="65" t="inlineStr">
        <is>
          <t>REL-01734</t>
        </is>
      </c>
      <c r="B1735" s="65" t="inlineStr">
        <is>
          <t>DEV-01424</t>
        </is>
      </c>
      <c r="C1735" s="66" t="n">
        <v>45597</v>
      </c>
      <c r="D1735" s="65" t="inlineStr">
        <is>
          <t>2024-11</t>
        </is>
      </c>
      <c r="E1735" s="65" t="inlineStr">
        <is>
          <t>2024-2025</t>
        </is>
      </c>
      <c r="F1735" s="67" t="n">
        <v>1</v>
      </c>
      <c r="G1735" s="65" t="inlineStr">
        <is>
          <t>Téléphone</t>
        </is>
      </c>
      <c r="H1735" s="65" t="inlineStr">
        <is>
          <t>Toulouse</t>
        </is>
      </c>
      <c r="I1735" s="65" t="inlineStr">
        <is>
          <t>Nadia Cherif</t>
        </is>
      </c>
      <c r="J1735" s="65" t="inlineStr">
        <is>
          <t>Sans réponse</t>
        </is>
      </c>
      <c r="K1735" s="70" t="n">
        <v>9.6</v>
      </c>
    </row>
    <row r="1736">
      <c r="A1736" s="65" t="inlineStr">
        <is>
          <t>REL-01735</t>
        </is>
      </c>
      <c r="B1736" s="65" t="inlineStr">
        <is>
          <t>DEV-01425</t>
        </is>
      </c>
      <c r="C1736" s="66" t="n">
        <v>45602</v>
      </c>
      <c r="D1736" s="65" t="inlineStr">
        <is>
          <t>2024-11</t>
        </is>
      </c>
      <c r="E1736" s="65" t="inlineStr">
        <is>
          <t>2024-2025</t>
        </is>
      </c>
      <c r="F1736" s="67" t="n">
        <v>1</v>
      </c>
      <c r="G1736" s="65" t="inlineStr">
        <is>
          <t>SMS</t>
        </is>
      </c>
      <c r="H1736" s="65" t="inlineStr">
        <is>
          <t>Bordeaux</t>
        </is>
      </c>
      <c r="I1736" s="65" t="inlineStr">
        <is>
          <t>Karim Belkacem</t>
        </is>
      </c>
      <c r="J1736" s="65" t="inlineStr">
        <is>
          <t>Accord obtenu</t>
        </is>
      </c>
      <c r="K1736" s="70" t="n">
        <v>3.2</v>
      </c>
    </row>
    <row r="1737">
      <c r="A1737" s="65" t="inlineStr">
        <is>
          <t>REL-01736</t>
        </is>
      </c>
      <c r="B1737" s="65" t="inlineStr">
        <is>
          <t>DEV-01426</t>
        </is>
      </c>
      <c r="C1737" s="66" t="n">
        <v>45601</v>
      </c>
      <c r="D1737" s="65" t="inlineStr">
        <is>
          <t>2024-11</t>
        </is>
      </c>
      <c r="E1737" s="65" t="inlineStr">
        <is>
          <t>2024-2025</t>
        </is>
      </c>
      <c r="F1737" s="67" t="n">
        <v>1</v>
      </c>
      <c r="G1737" s="65" t="inlineStr">
        <is>
          <t>SMS</t>
        </is>
      </c>
      <c r="H1737" s="65" t="inlineStr">
        <is>
          <t>Toulouse</t>
        </is>
      </c>
      <c r="I1737" s="65" t="inlineStr">
        <is>
          <t>Nadia Cherif</t>
        </is>
      </c>
      <c r="J1737" s="65" t="inlineStr">
        <is>
          <t>Injoignable</t>
        </is>
      </c>
      <c r="K1737" s="70" t="n">
        <v>2.8</v>
      </c>
    </row>
    <row r="1738">
      <c r="A1738" s="65" t="inlineStr">
        <is>
          <t>REL-01737</t>
        </is>
      </c>
      <c r="B1738" s="65" t="inlineStr">
        <is>
          <t>DEV-01427</t>
        </is>
      </c>
      <c r="C1738" s="66" t="n">
        <v>45604</v>
      </c>
      <c r="D1738" s="65" t="inlineStr">
        <is>
          <t>2024-11</t>
        </is>
      </c>
      <c r="E1738" s="65" t="inlineStr">
        <is>
          <t>2024-2025</t>
        </is>
      </c>
      <c r="F1738" s="67" t="n">
        <v>1</v>
      </c>
      <c r="G1738" s="65" t="inlineStr">
        <is>
          <t>Email</t>
        </is>
      </c>
      <c r="H1738" s="65" t="inlineStr">
        <is>
          <t>Bordeaux</t>
        </is>
      </c>
      <c r="I1738" s="65" t="inlineStr">
        <is>
          <t>Karim Belkacem</t>
        </is>
      </c>
      <c r="J1738" s="65" t="inlineStr">
        <is>
          <t>Injoignable</t>
        </is>
      </c>
      <c r="K1738" s="70" t="n">
        <v>1.6</v>
      </c>
    </row>
    <row r="1739">
      <c r="A1739" s="65" t="inlineStr">
        <is>
          <t>REL-01738</t>
        </is>
      </c>
      <c r="B1739" s="65" t="inlineStr">
        <is>
          <t>DEV-01427</t>
        </is>
      </c>
      <c r="C1739" s="66" t="n">
        <v>45612</v>
      </c>
      <c r="D1739" s="65" t="inlineStr">
        <is>
          <t>2024-11</t>
        </is>
      </c>
      <c r="E1739" s="65" t="inlineStr">
        <is>
          <t>2024-2025</t>
        </is>
      </c>
      <c r="F1739" s="67" t="n">
        <v>2</v>
      </c>
      <c r="G1739" s="65" t="inlineStr">
        <is>
          <t>Email</t>
        </is>
      </c>
      <c r="H1739" s="65" t="inlineStr">
        <is>
          <t>Bordeaux</t>
        </is>
      </c>
      <c r="I1739" s="65" t="inlineStr">
        <is>
          <t>Karim Belkacem</t>
        </is>
      </c>
      <c r="J1739" s="65" t="inlineStr">
        <is>
          <t>Accord obtenu</t>
        </is>
      </c>
      <c r="K1739" s="70" t="n">
        <v>1.2</v>
      </c>
    </row>
    <row r="1740">
      <c r="A1740" s="65" t="inlineStr">
        <is>
          <t>REL-01739</t>
        </is>
      </c>
      <c r="B1740" s="65" t="inlineStr">
        <is>
          <t>DEV-01428</t>
        </is>
      </c>
      <c r="C1740" s="66" t="n">
        <v>45602</v>
      </c>
      <c r="D1740" s="65" t="inlineStr">
        <is>
          <t>2024-11</t>
        </is>
      </c>
      <c r="E1740" s="65" t="inlineStr">
        <is>
          <t>2024-2025</t>
        </is>
      </c>
      <c r="F1740" s="67" t="n">
        <v>1</v>
      </c>
      <c r="G1740" s="65" t="inlineStr">
        <is>
          <t>Email</t>
        </is>
      </c>
      <c r="H1740" s="65" t="inlineStr">
        <is>
          <t>Bordeaux</t>
        </is>
      </c>
      <c r="I1740" s="65" t="inlineStr">
        <is>
          <t>Karim Belkacem</t>
        </is>
      </c>
      <c r="J1740" s="65" t="inlineStr">
        <is>
          <t>Sans réponse</t>
        </is>
      </c>
      <c r="K1740" s="70" t="n">
        <v>4.1</v>
      </c>
    </row>
    <row r="1741">
      <c r="A1741" s="65" t="inlineStr">
        <is>
          <t>REL-01740</t>
        </is>
      </c>
      <c r="B1741" s="65" t="inlineStr">
        <is>
          <t>DEV-01429</t>
        </is>
      </c>
      <c r="C1741" s="66" t="n">
        <v>45605</v>
      </c>
      <c r="D1741" s="65" t="inlineStr">
        <is>
          <t>2024-11</t>
        </is>
      </c>
      <c r="E1741" s="65" t="inlineStr">
        <is>
          <t>2024-2025</t>
        </is>
      </c>
      <c r="F1741" s="67" t="n">
        <v>1</v>
      </c>
      <c r="G1741" s="65" t="inlineStr">
        <is>
          <t>SMS</t>
        </is>
      </c>
      <c r="H1741" s="65" t="inlineStr">
        <is>
          <t>Bordeaux</t>
        </is>
      </c>
      <c r="I1741" s="65" t="inlineStr">
        <is>
          <t>Sophie Marchand</t>
        </is>
      </c>
      <c r="J1741" s="65" t="inlineStr">
        <is>
          <t>Négociation en cours</t>
        </is>
      </c>
      <c r="K1741" s="70" t="n">
        <v>3.5</v>
      </c>
    </row>
    <row r="1742">
      <c r="A1742" s="65" t="inlineStr">
        <is>
          <t>REL-01741</t>
        </is>
      </c>
      <c r="B1742" s="65" t="inlineStr">
        <is>
          <t>DEV-01431</t>
        </is>
      </c>
      <c r="C1742" s="66" t="n">
        <v>45609</v>
      </c>
      <c r="D1742" s="65" t="inlineStr">
        <is>
          <t>2024-11</t>
        </is>
      </c>
      <c r="E1742" s="65" t="inlineStr">
        <is>
          <t>2024-2025</t>
        </is>
      </c>
      <c r="F1742" s="67" t="n">
        <v>1</v>
      </c>
      <c r="G1742" s="65" t="inlineStr">
        <is>
          <t>Email</t>
        </is>
      </c>
      <c r="H1742" s="65" t="inlineStr">
        <is>
          <t>Toulouse</t>
        </is>
      </c>
      <c r="I1742" s="65" t="inlineStr">
        <is>
          <t>Nadia Cherif</t>
        </is>
      </c>
      <c r="J1742" s="65" t="inlineStr">
        <is>
          <t>Rappel demandé</t>
        </is>
      </c>
      <c r="K1742" s="70" t="n">
        <v>3.7</v>
      </c>
    </row>
    <row r="1743">
      <c r="A1743" s="65" t="inlineStr">
        <is>
          <t>REL-01742</t>
        </is>
      </c>
      <c r="B1743" s="65" t="inlineStr">
        <is>
          <t>DEV-01431</t>
        </is>
      </c>
      <c r="C1743" s="66" t="n">
        <v>45621</v>
      </c>
      <c r="D1743" s="65" t="inlineStr">
        <is>
          <t>2024-11</t>
        </is>
      </c>
      <c r="E1743" s="65" t="inlineStr">
        <is>
          <t>2024-2025</t>
        </is>
      </c>
      <c r="F1743" s="67" t="n">
        <v>2</v>
      </c>
      <c r="G1743" s="65" t="inlineStr">
        <is>
          <t>Téléphone</t>
        </is>
      </c>
      <c r="H1743" s="65" t="inlineStr">
        <is>
          <t>Toulouse</t>
        </is>
      </c>
      <c r="I1743" s="65" t="inlineStr">
        <is>
          <t>Nadia Cherif</t>
        </is>
      </c>
      <c r="J1743" s="65" t="inlineStr">
        <is>
          <t>Refus signifié</t>
        </is>
      </c>
      <c r="K1743" s="70" t="n">
        <v>13.9</v>
      </c>
    </row>
    <row r="1744">
      <c r="A1744" s="65" t="inlineStr">
        <is>
          <t>REL-01743</t>
        </is>
      </c>
      <c r="B1744" s="65" t="inlineStr">
        <is>
          <t>DEV-01432</t>
        </is>
      </c>
      <c r="C1744" s="66" t="n">
        <v>45612</v>
      </c>
      <c r="D1744" s="65" t="inlineStr">
        <is>
          <t>2024-11</t>
        </is>
      </c>
      <c r="E1744" s="65" t="inlineStr">
        <is>
          <t>2024-2025</t>
        </is>
      </c>
      <c r="F1744" s="67" t="n">
        <v>1</v>
      </c>
      <c r="G1744" s="65" t="inlineStr">
        <is>
          <t>Email</t>
        </is>
      </c>
      <c r="H1744" s="65" t="inlineStr">
        <is>
          <t>Bordeaux</t>
        </is>
      </c>
      <c r="I1744" s="65" t="inlineStr">
        <is>
          <t>Sophie Marchand</t>
        </is>
      </c>
      <c r="J1744" s="65" t="inlineStr">
        <is>
          <t>Rappel demandé</t>
        </is>
      </c>
      <c r="K1744" s="70" t="n">
        <v>3.8</v>
      </c>
    </row>
    <row r="1745">
      <c r="A1745" s="65" t="inlineStr">
        <is>
          <t>REL-01744</t>
        </is>
      </c>
      <c r="B1745" s="65" t="inlineStr">
        <is>
          <t>DEV-01433</t>
        </is>
      </c>
      <c r="C1745" s="66" t="n">
        <v>45607</v>
      </c>
      <c r="D1745" s="65" t="inlineStr">
        <is>
          <t>2024-11</t>
        </is>
      </c>
      <c r="E1745" s="65" t="inlineStr">
        <is>
          <t>2024-2025</t>
        </is>
      </c>
      <c r="F1745" s="67" t="n">
        <v>1</v>
      </c>
      <c r="G1745" s="65" t="inlineStr">
        <is>
          <t>Téléphone</t>
        </is>
      </c>
      <c r="H1745" s="65" t="inlineStr">
        <is>
          <t>Toulouse</t>
        </is>
      </c>
      <c r="I1745" s="65" t="inlineStr">
        <is>
          <t>Nadia Cherif</t>
        </is>
      </c>
      <c r="J1745" s="65" t="inlineStr">
        <is>
          <t>Négociation en cours</t>
        </is>
      </c>
      <c r="K1745" s="70" t="n">
        <v>10.4</v>
      </c>
    </row>
    <row r="1746">
      <c r="A1746" s="65" t="inlineStr">
        <is>
          <t>REL-01745</t>
        </is>
      </c>
      <c r="B1746" s="65" t="inlineStr">
        <is>
          <t>DEV-01433</t>
        </is>
      </c>
      <c r="C1746" s="66" t="n">
        <v>45613</v>
      </c>
      <c r="D1746" s="65" t="inlineStr">
        <is>
          <t>2024-11</t>
        </is>
      </c>
      <c r="E1746" s="65" t="inlineStr">
        <is>
          <t>2024-2025</t>
        </is>
      </c>
      <c r="F1746" s="67" t="n">
        <v>2</v>
      </c>
      <c r="G1746" s="65" t="inlineStr">
        <is>
          <t>Email</t>
        </is>
      </c>
      <c r="H1746" s="65" t="inlineStr">
        <is>
          <t>Toulouse</t>
        </is>
      </c>
      <c r="I1746" s="65" t="inlineStr">
        <is>
          <t>Nadia Cherif</t>
        </is>
      </c>
      <c r="J1746" s="65" t="inlineStr">
        <is>
          <t>Accord obtenu</t>
        </is>
      </c>
      <c r="K1746" s="70" t="n">
        <v>2.5</v>
      </c>
    </row>
    <row r="1747">
      <c r="A1747" s="65" t="inlineStr">
        <is>
          <t>REL-01746</t>
        </is>
      </c>
      <c r="B1747" s="65" t="inlineStr">
        <is>
          <t>DEV-01434</t>
        </is>
      </c>
      <c r="C1747" s="66" t="n">
        <v>45606</v>
      </c>
      <c r="D1747" s="65" t="inlineStr">
        <is>
          <t>2024-11</t>
        </is>
      </c>
      <c r="E1747" s="65" t="inlineStr">
        <is>
          <t>2024-2025</t>
        </is>
      </c>
      <c r="F1747" s="67" t="n">
        <v>1</v>
      </c>
      <c r="G1747" s="65" t="inlineStr">
        <is>
          <t>Téléphone</t>
        </is>
      </c>
      <c r="H1747" s="65" t="inlineStr">
        <is>
          <t>Toulouse</t>
        </is>
      </c>
      <c r="I1747" s="65" t="inlineStr">
        <is>
          <t>Nadia Cherif</t>
        </is>
      </c>
      <c r="J1747" s="65" t="inlineStr">
        <is>
          <t>Accord obtenu</t>
        </is>
      </c>
      <c r="K1747" s="70" t="n">
        <v>12.3</v>
      </c>
    </row>
    <row r="1748">
      <c r="A1748" s="65" t="inlineStr">
        <is>
          <t>REL-01747</t>
        </is>
      </c>
      <c r="B1748" s="65" t="inlineStr">
        <is>
          <t>DEV-01435</t>
        </is>
      </c>
      <c r="C1748" s="66" t="n">
        <v>45606</v>
      </c>
      <c r="D1748" s="65" t="inlineStr">
        <is>
          <t>2024-11</t>
        </is>
      </c>
      <c r="E1748" s="65" t="inlineStr">
        <is>
          <t>2024-2025</t>
        </is>
      </c>
      <c r="F1748" s="67" t="n">
        <v>1</v>
      </c>
      <c r="G1748" s="65" t="inlineStr">
        <is>
          <t>Email</t>
        </is>
      </c>
      <c r="H1748" s="65" t="inlineStr">
        <is>
          <t>Bordeaux</t>
        </is>
      </c>
      <c r="I1748" s="65" t="inlineStr">
        <is>
          <t>Sophie Marchand</t>
        </is>
      </c>
      <c r="J1748" s="65" t="inlineStr">
        <is>
          <t>Rappel demandé</t>
        </is>
      </c>
      <c r="K1748" s="70" t="n">
        <v>3.1</v>
      </c>
    </row>
    <row r="1749">
      <c r="A1749" s="65" t="inlineStr">
        <is>
          <t>REL-01748</t>
        </is>
      </c>
      <c r="B1749" s="65" t="inlineStr">
        <is>
          <t>DEV-01436</t>
        </is>
      </c>
      <c r="C1749" s="66" t="n">
        <v>45609</v>
      </c>
      <c r="D1749" s="65" t="inlineStr">
        <is>
          <t>2024-11</t>
        </is>
      </c>
      <c r="E1749" s="65" t="inlineStr">
        <is>
          <t>2024-2025</t>
        </is>
      </c>
      <c r="F1749" s="67" t="n">
        <v>1</v>
      </c>
      <c r="G1749" s="65" t="inlineStr">
        <is>
          <t>Téléphone</t>
        </is>
      </c>
      <c r="H1749" s="65" t="inlineStr">
        <is>
          <t>Toulouse</t>
        </is>
      </c>
      <c r="I1749" s="65" t="inlineStr">
        <is>
          <t>Nadia Cherif</t>
        </is>
      </c>
      <c r="J1749" s="65" t="inlineStr">
        <is>
          <t>Sans réponse</t>
        </is>
      </c>
      <c r="K1749" s="70" t="n">
        <v>4.4</v>
      </c>
    </row>
    <row r="1750">
      <c r="A1750" s="65" t="inlineStr">
        <is>
          <t>REL-01749</t>
        </is>
      </c>
      <c r="B1750" s="65" t="inlineStr">
        <is>
          <t>DEV-01440</t>
        </is>
      </c>
      <c r="C1750" s="66" t="n">
        <v>45612</v>
      </c>
      <c r="D1750" s="65" t="inlineStr">
        <is>
          <t>2024-11</t>
        </is>
      </c>
      <c r="E1750" s="65" t="inlineStr">
        <is>
          <t>2024-2025</t>
        </is>
      </c>
      <c r="F1750" s="67" t="n">
        <v>1</v>
      </c>
      <c r="G1750" s="65" t="inlineStr">
        <is>
          <t>Email</t>
        </is>
      </c>
      <c r="H1750" s="65" t="inlineStr">
        <is>
          <t>Bordeaux</t>
        </is>
      </c>
      <c r="I1750" s="65" t="inlineStr">
        <is>
          <t>Sophie Marchand</t>
        </is>
      </c>
      <c r="J1750" s="65" t="inlineStr">
        <is>
          <t>Négociation en cours</t>
        </is>
      </c>
      <c r="K1750" s="70" t="n">
        <v>3.9</v>
      </c>
    </row>
    <row r="1751">
      <c r="A1751" s="65" t="inlineStr">
        <is>
          <t>REL-01750</t>
        </is>
      </c>
      <c r="B1751" s="65" t="inlineStr">
        <is>
          <t>DEV-01440</t>
        </is>
      </c>
      <c r="C1751" s="66" t="n">
        <v>45624</v>
      </c>
      <c r="D1751" s="65" t="inlineStr">
        <is>
          <t>2024-11</t>
        </is>
      </c>
      <c r="E1751" s="65" t="inlineStr">
        <is>
          <t>2024-2025</t>
        </is>
      </c>
      <c r="F1751" s="67" t="n">
        <v>2</v>
      </c>
      <c r="G1751" s="65" t="inlineStr">
        <is>
          <t>Téléphone</t>
        </is>
      </c>
      <c r="H1751" s="65" t="inlineStr">
        <is>
          <t>Bordeaux</t>
        </is>
      </c>
      <c r="I1751" s="65" t="inlineStr">
        <is>
          <t>Sophie Marchand</t>
        </is>
      </c>
      <c r="J1751" s="65" t="inlineStr">
        <is>
          <t>Refus signifié</t>
        </is>
      </c>
      <c r="K1751" s="70" t="n">
        <v>12.5</v>
      </c>
    </row>
    <row r="1752">
      <c r="A1752" s="65" t="inlineStr">
        <is>
          <t>REL-01751</t>
        </is>
      </c>
      <c r="B1752" s="65" t="inlineStr">
        <is>
          <t>DEV-01441</t>
        </is>
      </c>
      <c r="C1752" s="66" t="n">
        <v>45605</v>
      </c>
      <c r="D1752" s="65" t="inlineStr">
        <is>
          <t>2024-11</t>
        </is>
      </c>
      <c r="E1752" s="65" t="inlineStr">
        <is>
          <t>2024-2025</t>
        </is>
      </c>
      <c r="F1752" s="67" t="n">
        <v>1</v>
      </c>
      <c r="G1752" s="65" t="inlineStr">
        <is>
          <t>Email</t>
        </is>
      </c>
      <c r="H1752" s="65" t="inlineStr">
        <is>
          <t>Bordeaux</t>
        </is>
      </c>
      <c r="I1752" s="65" t="inlineStr">
        <is>
          <t>Karim Belkacem</t>
        </is>
      </c>
      <c r="J1752" s="65" t="inlineStr">
        <is>
          <t>Rappel demandé</t>
        </is>
      </c>
      <c r="K1752" s="70" t="n">
        <v>1.4</v>
      </c>
    </row>
    <row r="1753">
      <c r="A1753" s="65" t="inlineStr">
        <is>
          <t>REL-01752</t>
        </is>
      </c>
      <c r="B1753" s="65" t="inlineStr">
        <is>
          <t>DEV-01443</t>
        </is>
      </c>
      <c r="C1753" s="66" t="n">
        <v>45610</v>
      </c>
      <c r="D1753" s="65" t="inlineStr">
        <is>
          <t>2024-11</t>
        </is>
      </c>
      <c r="E1753" s="65" t="inlineStr">
        <is>
          <t>2024-2025</t>
        </is>
      </c>
      <c r="F1753" s="67" t="n">
        <v>1</v>
      </c>
      <c r="G1753" s="65" t="inlineStr">
        <is>
          <t>Email</t>
        </is>
      </c>
      <c r="H1753" s="65" t="inlineStr">
        <is>
          <t>Toulouse</t>
        </is>
      </c>
      <c r="I1753" s="65" t="inlineStr">
        <is>
          <t>Julien Fabre</t>
        </is>
      </c>
      <c r="J1753" s="65" t="inlineStr">
        <is>
          <t>Injoignable</t>
        </is>
      </c>
      <c r="K1753" s="70" t="n">
        <v>4.9</v>
      </c>
    </row>
    <row r="1754">
      <c r="A1754" s="65" t="inlineStr">
        <is>
          <t>REL-01753</t>
        </is>
      </c>
      <c r="B1754" s="65" t="inlineStr">
        <is>
          <t>DEV-01444</t>
        </is>
      </c>
      <c r="C1754" s="66" t="n">
        <v>45608</v>
      </c>
      <c r="D1754" s="65" t="inlineStr">
        <is>
          <t>2024-11</t>
        </is>
      </c>
      <c r="E1754" s="65" t="inlineStr">
        <is>
          <t>2024-2025</t>
        </is>
      </c>
      <c r="F1754" s="67" t="n">
        <v>1</v>
      </c>
      <c r="G1754" s="65" t="inlineStr">
        <is>
          <t>Email</t>
        </is>
      </c>
      <c r="H1754" s="65" t="inlineStr">
        <is>
          <t>Bordeaux</t>
        </is>
      </c>
      <c r="I1754" s="65" t="inlineStr">
        <is>
          <t>Karim Belkacem</t>
        </is>
      </c>
      <c r="J1754" s="65" t="inlineStr">
        <is>
          <t>Accord obtenu</t>
        </is>
      </c>
      <c r="K1754" s="70" t="n">
        <v>1.9</v>
      </c>
    </row>
    <row r="1755">
      <c r="A1755" s="65" t="inlineStr">
        <is>
          <t>REL-01754</t>
        </is>
      </c>
      <c r="B1755" s="65" t="inlineStr">
        <is>
          <t>DEV-01447</t>
        </is>
      </c>
      <c r="C1755" s="66" t="n">
        <v>45608</v>
      </c>
      <c r="D1755" s="65" t="inlineStr">
        <is>
          <t>2024-11</t>
        </is>
      </c>
      <c r="E1755" s="65" t="inlineStr">
        <is>
          <t>2024-2025</t>
        </is>
      </c>
      <c r="F1755" s="67" t="n">
        <v>1</v>
      </c>
      <c r="G1755" s="65" t="inlineStr">
        <is>
          <t>Email</t>
        </is>
      </c>
      <c r="H1755" s="65" t="inlineStr">
        <is>
          <t>Bordeaux</t>
        </is>
      </c>
      <c r="I1755" s="65" t="inlineStr">
        <is>
          <t>Karim Belkacem</t>
        </is>
      </c>
      <c r="J1755" s="65" t="inlineStr">
        <is>
          <t>Accord obtenu</t>
        </is>
      </c>
      <c r="K1755" s="70" t="n">
        <v>4.5</v>
      </c>
    </row>
    <row r="1756">
      <c r="A1756" s="65" t="inlineStr">
        <is>
          <t>REL-01755</t>
        </is>
      </c>
      <c r="B1756" s="65" t="inlineStr">
        <is>
          <t>DEV-01448</t>
        </is>
      </c>
      <c r="C1756" s="66" t="n">
        <v>45611</v>
      </c>
      <c r="D1756" s="65" t="inlineStr">
        <is>
          <t>2024-11</t>
        </is>
      </c>
      <c r="E1756" s="65" t="inlineStr">
        <is>
          <t>2024-2025</t>
        </is>
      </c>
      <c r="F1756" s="67" t="n">
        <v>1</v>
      </c>
      <c r="G1756" s="65" t="inlineStr">
        <is>
          <t>SMS</t>
        </is>
      </c>
      <c r="H1756" s="65" t="inlineStr">
        <is>
          <t>Bordeaux</t>
        </is>
      </c>
      <c r="I1756" s="65" t="inlineStr">
        <is>
          <t>Karim Belkacem</t>
        </is>
      </c>
      <c r="J1756" s="65" t="inlineStr">
        <is>
          <t>Injoignable</t>
        </is>
      </c>
      <c r="K1756" s="70" t="n">
        <v>1.6</v>
      </c>
    </row>
    <row r="1757">
      <c r="A1757" s="65" t="inlineStr">
        <is>
          <t>REL-01756</t>
        </is>
      </c>
      <c r="B1757" s="65" t="inlineStr">
        <is>
          <t>DEV-01449</t>
        </is>
      </c>
      <c r="C1757" s="66" t="n">
        <v>45622</v>
      </c>
      <c r="D1757" s="65" t="inlineStr">
        <is>
          <t>2024-11</t>
        </is>
      </c>
      <c r="E1757" s="65" t="inlineStr">
        <is>
          <t>2024-2025</t>
        </is>
      </c>
      <c r="F1757" s="67" t="n">
        <v>1</v>
      </c>
      <c r="G1757" s="65" t="inlineStr">
        <is>
          <t>SMS</t>
        </is>
      </c>
      <c r="H1757" s="65" t="inlineStr">
        <is>
          <t>Montpellier</t>
        </is>
      </c>
      <c r="I1757" s="65" t="inlineStr">
        <is>
          <t>Thomas Rey</t>
        </is>
      </c>
      <c r="J1757" s="65" t="inlineStr">
        <is>
          <t>Sans réponse</t>
        </is>
      </c>
      <c r="K1757" s="70" t="n">
        <v>2.8</v>
      </c>
    </row>
    <row r="1758">
      <c r="A1758" s="65" t="inlineStr">
        <is>
          <t>REL-01757</t>
        </is>
      </c>
      <c r="B1758" s="65" t="inlineStr">
        <is>
          <t>DEV-01450</t>
        </is>
      </c>
      <c r="C1758" s="66" t="n">
        <v>45611</v>
      </c>
      <c r="D1758" s="65" t="inlineStr">
        <is>
          <t>2024-11</t>
        </is>
      </c>
      <c r="E1758" s="65" t="inlineStr">
        <is>
          <t>2024-2025</t>
        </is>
      </c>
      <c r="F1758" s="67" t="n">
        <v>1</v>
      </c>
      <c r="G1758" s="65" t="inlineStr">
        <is>
          <t>Email</t>
        </is>
      </c>
      <c r="H1758" s="65" t="inlineStr">
        <is>
          <t>Toulouse</t>
        </is>
      </c>
      <c r="I1758" s="65" t="inlineStr">
        <is>
          <t>Nadia Cherif</t>
        </is>
      </c>
      <c r="J1758" s="65" t="inlineStr">
        <is>
          <t>Rappel demandé</t>
        </is>
      </c>
      <c r="K1758" s="70" t="n">
        <v>1.6</v>
      </c>
    </row>
    <row r="1759">
      <c r="A1759" s="65" t="inlineStr">
        <is>
          <t>REL-01758</t>
        </is>
      </c>
      <c r="B1759" s="65" t="inlineStr">
        <is>
          <t>DEV-01450</t>
        </is>
      </c>
      <c r="C1759" s="66" t="n">
        <v>45623</v>
      </c>
      <c r="D1759" s="65" t="inlineStr">
        <is>
          <t>2024-11</t>
        </is>
      </c>
      <c r="E1759" s="65" t="inlineStr">
        <is>
          <t>2024-2025</t>
        </is>
      </c>
      <c r="F1759" s="67" t="n">
        <v>2</v>
      </c>
      <c r="G1759" s="65" t="inlineStr">
        <is>
          <t>Téléphone</t>
        </is>
      </c>
      <c r="H1759" s="65" t="inlineStr">
        <is>
          <t>Toulouse</t>
        </is>
      </c>
      <c r="I1759" s="65" t="inlineStr">
        <is>
          <t>Nadia Cherif</t>
        </is>
      </c>
      <c r="J1759" s="65" t="inlineStr">
        <is>
          <t>Accord obtenu</t>
        </is>
      </c>
      <c r="K1759" s="70" t="n">
        <v>8.199999999999999</v>
      </c>
    </row>
    <row r="1760">
      <c r="A1760" s="65" t="inlineStr">
        <is>
          <t>REL-01759</t>
        </is>
      </c>
      <c r="B1760" s="65" t="inlineStr">
        <is>
          <t>DEV-01453</t>
        </is>
      </c>
      <c r="C1760" s="66" t="n">
        <v>45617</v>
      </c>
      <c r="D1760" s="65" t="inlineStr">
        <is>
          <t>2024-11</t>
        </is>
      </c>
      <c r="E1760" s="65" t="inlineStr">
        <is>
          <t>2024-2025</t>
        </is>
      </c>
      <c r="F1760" s="67" t="n">
        <v>1</v>
      </c>
      <c r="G1760" s="65" t="inlineStr">
        <is>
          <t>Téléphone</t>
        </is>
      </c>
      <c r="H1760" s="65" t="inlineStr">
        <is>
          <t>Bordeaux</t>
        </is>
      </c>
      <c r="I1760" s="65" t="inlineStr">
        <is>
          <t>Karim Belkacem</t>
        </is>
      </c>
      <c r="J1760" s="65" t="inlineStr">
        <is>
          <t>Rappel demandé</t>
        </is>
      </c>
      <c r="K1760" s="70" t="n">
        <v>12.3</v>
      </c>
    </row>
    <row r="1761">
      <c r="A1761" s="65" t="inlineStr">
        <is>
          <t>REL-01760</t>
        </is>
      </c>
      <c r="B1761" s="65" t="inlineStr">
        <is>
          <t>DEV-01454</t>
        </is>
      </c>
      <c r="C1761" s="66" t="n">
        <v>45610</v>
      </c>
      <c r="D1761" s="65" t="inlineStr">
        <is>
          <t>2024-11</t>
        </is>
      </c>
      <c r="E1761" s="65" t="inlineStr">
        <is>
          <t>2024-2025</t>
        </is>
      </c>
      <c r="F1761" s="67" t="n">
        <v>1</v>
      </c>
      <c r="G1761" s="65" t="inlineStr">
        <is>
          <t>Email</t>
        </is>
      </c>
      <c r="H1761" s="65" t="inlineStr">
        <is>
          <t>Bordeaux</t>
        </is>
      </c>
      <c r="I1761" s="65" t="inlineStr">
        <is>
          <t>Karim Belkacem</t>
        </is>
      </c>
      <c r="J1761" s="65" t="inlineStr">
        <is>
          <t>Sans réponse</t>
        </is>
      </c>
      <c r="K1761" s="70" t="n">
        <v>3.1</v>
      </c>
    </row>
    <row r="1762">
      <c r="A1762" s="65" t="inlineStr">
        <is>
          <t>REL-01761</t>
        </is>
      </c>
      <c r="B1762" s="65" t="inlineStr">
        <is>
          <t>DEV-01454</t>
        </is>
      </c>
      <c r="C1762" s="66" t="n">
        <v>45616</v>
      </c>
      <c r="D1762" s="65" t="inlineStr">
        <is>
          <t>2024-11</t>
        </is>
      </c>
      <c r="E1762" s="65" t="inlineStr">
        <is>
          <t>2024-2025</t>
        </is>
      </c>
      <c r="F1762" s="67" t="n">
        <v>2</v>
      </c>
      <c r="G1762" s="65" t="inlineStr">
        <is>
          <t>Email</t>
        </is>
      </c>
      <c r="H1762" s="65" t="inlineStr">
        <is>
          <t>Bordeaux</t>
        </is>
      </c>
      <c r="I1762" s="65" t="inlineStr">
        <is>
          <t>Karim Belkacem</t>
        </is>
      </c>
      <c r="J1762" s="65" t="inlineStr">
        <is>
          <t>Accord obtenu</t>
        </is>
      </c>
      <c r="K1762" s="70" t="n">
        <v>2.9</v>
      </c>
    </row>
    <row r="1763">
      <c r="A1763" s="65" t="inlineStr">
        <is>
          <t>REL-01762</t>
        </is>
      </c>
      <c r="B1763" s="65" t="inlineStr">
        <is>
          <t>DEV-01455</t>
        </is>
      </c>
      <c r="C1763" s="66" t="n">
        <v>45623</v>
      </c>
      <c r="D1763" s="65" t="inlineStr">
        <is>
          <t>2024-11</t>
        </is>
      </c>
      <c r="E1763" s="65" t="inlineStr">
        <is>
          <t>2024-2025</t>
        </is>
      </c>
      <c r="F1763" s="67" t="n">
        <v>1</v>
      </c>
      <c r="G1763" s="65" t="inlineStr">
        <is>
          <t>Téléphone</t>
        </is>
      </c>
      <c r="H1763" s="65" t="inlineStr">
        <is>
          <t>Bordeaux</t>
        </is>
      </c>
      <c r="I1763" s="65" t="inlineStr">
        <is>
          <t>Karim Belkacem</t>
        </is>
      </c>
      <c r="J1763" s="65" t="inlineStr">
        <is>
          <t>Rappel demandé</t>
        </is>
      </c>
      <c r="K1763" s="70" t="n">
        <v>11.6</v>
      </c>
    </row>
    <row r="1764">
      <c r="A1764" s="65" t="inlineStr">
        <is>
          <t>REL-01763</t>
        </is>
      </c>
      <c r="B1764" s="65" t="inlineStr">
        <is>
          <t>DEV-01457</t>
        </is>
      </c>
      <c r="C1764" s="66" t="n">
        <v>45616</v>
      </c>
      <c r="D1764" s="65" t="inlineStr">
        <is>
          <t>2024-11</t>
        </is>
      </c>
      <c r="E1764" s="65" t="inlineStr">
        <is>
          <t>2024-2025</t>
        </is>
      </c>
      <c r="F1764" s="67" t="n">
        <v>1</v>
      </c>
      <c r="G1764" s="65" t="inlineStr">
        <is>
          <t>Téléphone</t>
        </is>
      </c>
      <c r="H1764" s="65" t="inlineStr">
        <is>
          <t>Bordeaux</t>
        </is>
      </c>
      <c r="I1764" s="65" t="inlineStr">
        <is>
          <t>Sophie Marchand</t>
        </is>
      </c>
      <c r="J1764" s="65" t="inlineStr">
        <is>
          <t>Sans réponse</t>
        </is>
      </c>
      <c r="K1764" s="70" t="n">
        <v>4.2</v>
      </c>
    </row>
    <row r="1765">
      <c r="A1765" s="65" t="inlineStr">
        <is>
          <t>REL-01764</t>
        </is>
      </c>
      <c r="B1765" s="65" t="inlineStr">
        <is>
          <t>DEV-01458</t>
        </is>
      </c>
      <c r="C1765" s="66" t="n">
        <v>45610</v>
      </c>
      <c r="D1765" s="65" t="inlineStr">
        <is>
          <t>2024-11</t>
        </is>
      </c>
      <c r="E1765" s="65" t="inlineStr">
        <is>
          <t>2024-2025</t>
        </is>
      </c>
      <c r="F1765" s="67" t="n">
        <v>1</v>
      </c>
      <c r="G1765" s="65" t="inlineStr">
        <is>
          <t>Email</t>
        </is>
      </c>
      <c r="H1765" s="65" t="inlineStr">
        <is>
          <t>Bordeaux</t>
        </is>
      </c>
      <c r="I1765" s="65" t="inlineStr">
        <is>
          <t>Karim Belkacem</t>
        </is>
      </c>
      <c r="J1765" s="65" t="inlineStr">
        <is>
          <t>Sans réponse</t>
        </is>
      </c>
      <c r="K1765" s="70" t="n">
        <v>4.7</v>
      </c>
    </row>
    <row r="1766">
      <c r="A1766" s="65" t="inlineStr">
        <is>
          <t>REL-01765</t>
        </is>
      </c>
      <c r="B1766" s="65" t="inlineStr">
        <is>
          <t>DEV-01459</t>
        </is>
      </c>
      <c r="C1766" s="66" t="n">
        <v>45619</v>
      </c>
      <c r="D1766" s="65" t="inlineStr">
        <is>
          <t>2024-11</t>
        </is>
      </c>
      <c r="E1766" s="65" t="inlineStr">
        <is>
          <t>2024-2025</t>
        </is>
      </c>
      <c r="F1766" s="67" t="n">
        <v>1</v>
      </c>
      <c r="G1766" s="65" t="inlineStr">
        <is>
          <t>Téléphone</t>
        </is>
      </c>
      <c r="H1766" s="65" t="inlineStr">
        <is>
          <t>Bordeaux</t>
        </is>
      </c>
      <c r="I1766" s="65" t="inlineStr">
        <is>
          <t>Karim Belkacem</t>
        </is>
      </c>
      <c r="J1766" s="65" t="inlineStr">
        <is>
          <t>Injoignable</t>
        </is>
      </c>
      <c r="K1766" s="70" t="n">
        <v>12.3</v>
      </c>
    </row>
    <row r="1767">
      <c r="A1767" s="65" t="inlineStr">
        <is>
          <t>REL-01766</t>
        </is>
      </c>
      <c r="B1767" s="65" t="inlineStr">
        <is>
          <t>DEV-01459</t>
        </is>
      </c>
      <c r="C1767" s="66" t="n">
        <v>45629</v>
      </c>
      <c r="D1767" s="65" t="inlineStr">
        <is>
          <t>2024-12</t>
        </is>
      </c>
      <c r="E1767" s="65" t="inlineStr">
        <is>
          <t>2024-2025</t>
        </is>
      </c>
      <c r="F1767" s="67" t="n">
        <v>2</v>
      </c>
      <c r="G1767" s="65" t="inlineStr">
        <is>
          <t>Téléphone</t>
        </is>
      </c>
      <c r="H1767" s="65" t="inlineStr">
        <is>
          <t>Bordeaux</t>
        </is>
      </c>
      <c r="I1767" s="65" t="inlineStr">
        <is>
          <t>Karim Belkacem</t>
        </is>
      </c>
      <c r="J1767" s="65" t="inlineStr">
        <is>
          <t>Accord obtenu</t>
        </is>
      </c>
      <c r="K1767" s="70" t="n">
        <v>6.9</v>
      </c>
    </row>
    <row r="1768">
      <c r="A1768" s="65" t="inlineStr">
        <is>
          <t>REL-01767</t>
        </is>
      </c>
      <c r="B1768" s="65" t="inlineStr">
        <is>
          <t>DEV-01461</t>
        </is>
      </c>
      <c r="C1768" s="66" t="n">
        <v>45618</v>
      </c>
      <c r="D1768" s="65" t="inlineStr">
        <is>
          <t>2024-11</t>
        </is>
      </c>
      <c r="E1768" s="65" t="inlineStr">
        <is>
          <t>2024-2025</t>
        </is>
      </c>
      <c r="F1768" s="67" t="n">
        <v>1</v>
      </c>
      <c r="G1768" s="65" t="inlineStr">
        <is>
          <t>Email</t>
        </is>
      </c>
      <c r="H1768" s="65" t="inlineStr">
        <is>
          <t>Montpellier</t>
        </is>
      </c>
      <c r="I1768" s="65" t="inlineStr">
        <is>
          <t>Thomas Rey</t>
        </is>
      </c>
      <c r="J1768" s="65" t="inlineStr">
        <is>
          <t>Sans réponse</t>
        </is>
      </c>
      <c r="K1768" s="70" t="n">
        <v>2.7</v>
      </c>
    </row>
    <row r="1769">
      <c r="A1769" s="65" t="inlineStr">
        <is>
          <t>REL-01768</t>
        </is>
      </c>
      <c r="B1769" s="65" t="inlineStr">
        <is>
          <t>DEV-01461</t>
        </is>
      </c>
      <c r="C1769" s="66" t="n">
        <v>45625</v>
      </c>
      <c r="D1769" s="65" t="inlineStr">
        <is>
          <t>2024-11</t>
        </is>
      </c>
      <c r="E1769" s="65" t="inlineStr">
        <is>
          <t>2024-2025</t>
        </is>
      </c>
      <c r="F1769" s="67" t="n">
        <v>2</v>
      </c>
      <c r="G1769" s="65" t="inlineStr">
        <is>
          <t>Email</t>
        </is>
      </c>
      <c r="H1769" s="65" t="inlineStr">
        <is>
          <t>Montpellier</t>
        </is>
      </c>
      <c r="I1769" s="65" t="inlineStr">
        <is>
          <t>Thomas Rey</t>
        </is>
      </c>
      <c r="J1769" s="65" t="inlineStr">
        <is>
          <t>Rappel demandé</t>
        </is>
      </c>
      <c r="K1769" s="70" t="n">
        <v>4.5</v>
      </c>
    </row>
    <row r="1770">
      <c r="A1770" s="65" t="inlineStr">
        <is>
          <t>REL-01769</t>
        </is>
      </c>
      <c r="B1770" s="65" t="inlineStr">
        <is>
          <t>DEV-01462</t>
        </is>
      </c>
      <c r="C1770" s="66" t="n">
        <v>45613</v>
      </c>
      <c r="D1770" s="65" t="inlineStr">
        <is>
          <t>2024-11</t>
        </is>
      </c>
      <c r="E1770" s="65" t="inlineStr">
        <is>
          <t>2024-2025</t>
        </is>
      </c>
      <c r="F1770" s="67" t="n">
        <v>1</v>
      </c>
      <c r="G1770" s="65" t="inlineStr">
        <is>
          <t>SMS</t>
        </is>
      </c>
      <c r="H1770" s="65" t="inlineStr">
        <is>
          <t>Bordeaux</t>
        </is>
      </c>
      <c r="I1770" s="65" t="inlineStr">
        <is>
          <t>Karim Belkacem</t>
        </is>
      </c>
      <c r="J1770" s="65" t="inlineStr">
        <is>
          <t>Refus signifié</t>
        </is>
      </c>
      <c r="K1770" s="70" t="n">
        <v>2.8</v>
      </c>
    </row>
    <row r="1771">
      <c r="A1771" s="65" t="inlineStr">
        <is>
          <t>REL-01770</t>
        </is>
      </c>
      <c r="B1771" s="65" t="inlineStr">
        <is>
          <t>DEV-01463</t>
        </is>
      </c>
      <c r="C1771" s="66" t="n">
        <v>45617</v>
      </c>
      <c r="D1771" s="65" t="inlineStr">
        <is>
          <t>2024-11</t>
        </is>
      </c>
      <c r="E1771" s="65" t="inlineStr">
        <is>
          <t>2024-2025</t>
        </is>
      </c>
      <c r="F1771" s="67" t="n">
        <v>1</v>
      </c>
      <c r="G1771" s="65" t="inlineStr">
        <is>
          <t>Téléphone</t>
        </is>
      </c>
      <c r="H1771" s="65" t="inlineStr">
        <is>
          <t>Toulouse</t>
        </is>
      </c>
      <c r="I1771" s="65" t="inlineStr">
        <is>
          <t>Julien Fabre</t>
        </is>
      </c>
      <c r="J1771" s="65" t="inlineStr">
        <is>
          <t>Négociation en cours</t>
        </is>
      </c>
      <c r="K1771" s="70" t="n">
        <v>2.2</v>
      </c>
    </row>
    <row r="1772">
      <c r="A1772" s="65" t="inlineStr">
        <is>
          <t>REL-01771</t>
        </is>
      </c>
      <c r="B1772" s="65" t="inlineStr">
        <is>
          <t>DEV-01463</t>
        </is>
      </c>
      <c r="C1772" s="66" t="n">
        <v>45625</v>
      </c>
      <c r="D1772" s="65" t="inlineStr">
        <is>
          <t>2024-11</t>
        </is>
      </c>
      <c r="E1772" s="65" t="inlineStr">
        <is>
          <t>2024-2025</t>
        </is>
      </c>
      <c r="F1772" s="67" t="n">
        <v>2</v>
      </c>
      <c r="G1772" s="65" t="inlineStr">
        <is>
          <t>Téléphone</t>
        </is>
      </c>
      <c r="H1772" s="65" t="inlineStr">
        <is>
          <t>Toulouse</t>
        </is>
      </c>
      <c r="I1772" s="65" t="inlineStr">
        <is>
          <t>Julien Fabre</t>
        </is>
      </c>
      <c r="J1772" s="65" t="inlineStr">
        <is>
          <t>Accord obtenu</t>
        </is>
      </c>
      <c r="K1772" s="70" t="n">
        <v>8.199999999999999</v>
      </c>
    </row>
    <row r="1773">
      <c r="A1773" s="65" t="inlineStr">
        <is>
          <t>REL-01772</t>
        </is>
      </c>
      <c r="B1773" s="65" t="inlineStr">
        <is>
          <t>DEV-01464</t>
        </is>
      </c>
      <c r="C1773" s="66" t="n">
        <v>45612</v>
      </c>
      <c r="D1773" s="65" t="inlineStr">
        <is>
          <t>2024-11</t>
        </is>
      </c>
      <c r="E1773" s="65" t="inlineStr">
        <is>
          <t>2024-2025</t>
        </is>
      </c>
      <c r="F1773" s="67" t="n">
        <v>1</v>
      </c>
      <c r="G1773" s="65" t="inlineStr">
        <is>
          <t>Email</t>
        </is>
      </c>
      <c r="H1773" s="65" t="inlineStr">
        <is>
          <t>Bordeaux</t>
        </is>
      </c>
      <c r="I1773" s="65" t="inlineStr">
        <is>
          <t>Karim Belkacem</t>
        </is>
      </c>
      <c r="J1773" s="65" t="inlineStr">
        <is>
          <t>Injoignable</t>
        </is>
      </c>
      <c r="K1773" s="70" t="n">
        <v>2.2</v>
      </c>
    </row>
    <row r="1774">
      <c r="A1774" s="65" t="inlineStr">
        <is>
          <t>REL-01773</t>
        </is>
      </c>
      <c r="B1774" s="65" t="inlineStr">
        <is>
          <t>DEV-01465</t>
        </is>
      </c>
      <c r="C1774" s="66" t="n">
        <v>45622</v>
      </c>
      <c r="D1774" s="65" t="inlineStr">
        <is>
          <t>2024-11</t>
        </is>
      </c>
      <c r="E1774" s="65" t="inlineStr">
        <is>
          <t>2024-2025</t>
        </is>
      </c>
      <c r="F1774" s="67" t="n">
        <v>1</v>
      </c>
      <c r="G1774" s="65" t="inlineStr">
        <is>
          <t>Téléphone</t>
        </is>
      </c>
      <c r="H1774" s="65" t="inlineStr">
        <is>
          <t>Bordeaux</t>
        </is>
      </c>
      <c r="I1774" s="65" t="inlineStr">
        <is>
          <t>Karim Belkacem</t>
        </is>
      </c>
      <c r="J1774" s="65" t="inlineStr">
        <is>
          <t>Sans réponse</t>
        </is>
      </c>
      <c r="K1774" s="70" t="n">
        <v>5.1</v>
      </c>
    </row>
    <row r="1775">
      <c r="A1775" s="65" t="inlineStr">
        <is>
          <t>REL-01774</t>
        </is>
      </c>
      <c r="B1775" s="65" t="inlineStr">
        <is>
          <t>DEV-01465</t>
        </is>
      </c>
      <c r="C1775" s="66" t="n">
        <v>45636</v>
      </c>
      <c r="D1775" s="65" t="inlineStr">
        <is>
          <t>2024-12</t>
        </is>
      </c>
      <c r="E1775" s="65" t="inlineStr">
        <is>
          <t>2024-2025</t>
        </is>
      </c>
      <c r="F1775" s="67" t="n">
        <v>2</v>
      </c>
      <c r="G1775" s="65" t="inlineStr">
        <is>
          <t>SMS</t>
        </is>
      </c>
      <c r="H1775" s="65" t="inlineStr">
        <is>
          <t>Bordeaux</t>
        </is>
      </c>
      <c r="I1775" s="65" t="inlineStr">
        <is>
          <t>Karim Belkacem</t>
        </is>
      </c>
      <c r="J1775" s="65" t="inlineStr">
        <is>
          <t>Accord obtenu</t>
        </is>
      </c>
      <c r="K1775" s="70" t="n">
        <v>4.9</v>
      </c>
    </row>
    <row r="1776">
      <c r="A1776" s="65" t="inlineStr">
        <is>
          <t>REL-01775</t>
        </is>
      </c>
      <c r="B1776" s="65" t="inlineStr">
        <is>
          <t>DEV-01466</t>
        </is>
      </c>
      <c r="C1776" s="66" t="n">
        <v>45624</v>
      </c>
      <c r="D1776" s="65" t="inlineStr">
        <is>
          <t>2024-11</t>
        </is>
      </c>
      <c r="E1776" s="65" t="inlineStr">
        <is>
          <t>2024-2025</t>
        </is>
      </c>
      <c r="F1776" s="67" t="n">
        <v>1</v>
      </c>
      <c r="G1776" s="65" t="inlineStr">
        <is>
          <t>Téléphone</t>
        </is>
      </c>
      <c r="H1776" s="65" t="inlineStr">
        <is>
          <t>Bordeaux</t>
        </is>
      </c>
      <c r="I1776" s="65" t="inlineStr">
        <is>
          <t>Sophie Marchand</t>
        </is>
      </c>
      <c r="J1776" s="65" t="inlineStr">
        <is>
          <t>Accord obtenu</t>
        </is>
      </c>
      <c r="K1776" s="70" t="n">
        <v>7.8</v>
      </c>
    </row>
    <row r="1777">
      <c r="A1777" s="65" t="inlineStr">
        <is>
          <t>REL-01776</t>
        </is>
      </c>
      <c r="B1777" s="65" t="inlineStr">
        <is>
          <t>DEV-01467</t>
        </is>
      </c>
      <c r="C1777" s="66" t="n">
        <v>45616</v>
      </c>
      <c r="D1777" s="65" t="inlineStr">
        <is>
          <t>2024-11</t>
        </is>
      </c>
      <c r="E1777" s="65" t="inlineStr">
        <is>
          <t>2024-2025</t>
        </is>
      </c>
      <c r="F1777" s="67" t="n">
        <v>1</v>
      </c>
      <c r="G1777" s="65" t="inlineStr">
        <is>
          <t>Téléphone</t>
        </is>
      </c>
      <c r="H1777" s="65" t="inlineStr">
        <is>
          <t>Toulouse</t>
        </is>
      </c>
      <c r="I1777" s="65" t="inlineStr">
        <is>
          <t>Nadia Cherif</t>
        </is>
      </c>
      <c r="J1777" s="65" t="inlineStr">
        <is>
          <t>Rappel demandé</t>
        </is>
      </c>
      <c r="K1777" s="70" t="n">
        <v>3.5</v>
      </c>
    </row>
    <row r="1778">
      <c r="A1778" s="65" t="inlineStr">
        <is>
          <t>REL-01777</t>
        </is>
      </c>
      <c r="B1778" s="65" t="inlineStr">
        <is>
          <t>DEV-01467</t>
        </is>
      </c>
      <c r="C1778" s="66" t="n">
        <v>45624</v>
      </c>
      <c r="D1778" s="65" t="inlineStr">
        <is>
          <t>2024-11</t>
        </is>
      </c>
      <c r="E1778" s="65" t="inlineStr">
        <is>
          <t>2024-2025</t>
        </is>
      </c>
      <c r="F1778" s="67" t="n">
        <v>2</v>
      </c>
      <c r="G1778" s="65" t="inlineStr">
        <is>
          <t>SMS</t>
        </is>
      </c>
      <c r="H1778" s="65" t="inlineStr">
        <is>
          <t>Toulouse</t>
        </is>
      </c>
      <c r="I1778" s="65" t="inlineStr">
        <is>
          <t>Nadia Cherif</t>
        </is>
      </c>
      <c r="J1778" s="65" t="inlineStr">
        <is>
          <t>Rappel demandé</t>
        </is>
      </c>
      <c r="K1778" s="70" t="n">
        <v>2.7</v>
      </c>
    </row>
    <row r="1779">
      <c r="A1779" s="65" t="inlineStr">
        <is>
          <t>REL-01778</t>
        </is>
      </c>
      <c r="B1779" s="65" t="inlineStr">
        <is>
          <t>DEV-01467</t>
        </is>
      </c>
      <c r="C1779" s="66" t="n">
        <v>45630</v>
      </c>
      <c r="D1779" s="65" t="inlineStr">
        <is>
          <t>2024-12</t>
        </is>
      </c>
      <c r="E1779" s="65" t="inlineStr">
        <is>
          <t>2024-2025</t>
        </is>
      </c>
      <c r="F1779" s="67" t="n">
        <v>3</v>
      </c>
      <c r="G1779" s="65" t="inlineStr">
        <is>
          <t>Email</t>
        </is>
      </c>
      <c r="H1779" s="65" t="inlineStr">
        <is>
          <t>Toulouse</t>
        </is>
      </c>
      <c r="I1779" s="65" t="inlineStr">
        <is>
          <t>Nadia Cherif</t>
        </is>
      </c>
      <c r="J1779" s="65" t="inlineStr">
        <is>
          <t>Accord obtenu</t>
        </is>
      </c>
      <c r="K1779" s="70" t="n">
        <v>2.3</v>
      </c>
    </row>
    <row r="1780">
      <c r="A1780" s="65" t="inlineStr">
        <is>
          <t>REL-01779</t>
        </is>
      </c>
      <c r="B1780" s="65" t="inlineStr">
        <is>
          <t>DEV-01468</t>
        </is>
      </c>
      <c r="C1780" s="66" t="n">
        <v>45619</v>
      </c>
      <c r="D1780" s="65" t="inlineStr">
        <is>
          <t>2024-11</t>
        </is>
      </c>
      <c r="E1780" s="65" t="inlineStr">
        <is>
          <t>2024-2025</t>
        </is>
      </c>
      <c r="F1780" s="67" t="n">
        <v>1</v>
      </c>
      <c r="G1780" s="65" t="inlineStr">
        <is>
          <t>Téléphone</t>
        </is>
      </c>
      <c r="H1780" s="65" t="inlineStr">
        <is>
          <t>Bordeaux</t>
        </is>
      </c>
      <c r="I1780" s="65" t="inlineStr">
        <is>
          <t>Karim Belkacem</t>
        </is>
      </c>
      <c r="J1780" s="65" t="inlineStr">
        <is>
          <t>Sans réponse</t>
        </is>
      </c>
      <c r="K1780" s="70" t="n">
        <v>9.6</v>
      </c>
    </row>
    <row r="1781">
      <c r="A1781" s="65" t="inlineStr">
        <is>
          <t>REL-01780</t>
        </is>
      </c>
      <c r="B1781" s="65" t="inlineStr">
        <is>
          <t>DEV-01468</t>
        </is>
      </c>
      <c r="C1781" s="66" t="n">
        <v>45624</v>
      </c>
      <c r="D1781" s="65" t="inlineStr">
        <is>
          <t>2024-11</t>
        </is>
      </c>
      <c r="E1781" s="65" t="inlineStr">
        <is>
          <t>2024-2025</t>
        </is>
      </c>
      <c r="F1781" s="67" t="n">
        <v>2</v>
      </c>
      <c r="G1781" s="65" t="inlineStr">
        <is>
          <t>Email</t>
        </is>
      </c>
      <c r="H1781" s="65" t="inlineStr">
        <is>
          <t>Bordeaux</t>
        </is>
      </c>
      <c r="I1781" s="65" t="inlineStr">
        <is>
          <t>Karim Belkacem</t>
        </is>
      </c>
      <c r="J1781" s="65" t="inlineStr">
        <is>
          <t>Négociation en cours</t>
        </is>
      </c>
      <c r="K1781" s="70" t="n">
        <v>2.2</v>
      </c>
    </row>
    <row r="1782">
      <c r="A1782" s="65" t="inlineStr">
        <is>
          <t>REL-01781</t>
        </is>
      </c>
      <c r="B1782" s="65" t="inlineStr">
        <is>
          <t>DEV-01468</t>
        </is>
      </c>
      <c r="C1782" s="66" t="n">
        <v>45635</v>
      </c>
      <c r="D1782" s="65" t="inlineStr">
        <is>
          <t>2024-12</t>
        </is>
      </c>
      <c r="E1782" s="65" t="inlineStr">
        <is>
          <t>2024-2025</t>
        </is>
      </c>
      <c r="F1782" s="67" t="n">
        <v>3</v>
      </c>
      <c r="G1782" s="65" t="inlineStr">
        <is>
          <t>Email</t>
        </is>
      </c>
      <c r="H1782" s="65" t="inlineStr">
        <is>
          <t>Bordeaux</t>
        </is>
      </c>
      <c r="I1782" s="65" t="inlineStr">
        <is>
          <t>Karim Belkacem</t>
        </is>
      </c>
      <c r="J1782" s="65" t="inlineStr">
        <is>
          <t>Refus signifié</t>
        </is>
      </c>
      <c r="K1782" s="70" t="n">
        <v>4.1</v>
      </c>
    </row>
    <row r="1783">
      <c r="A1783" s="65" t="inlineStr">
        <is>
          <t>REL-01782</t>
        </is>
      </c>
      <c r="B1783" s="65" t="inlineStr">
        <is>
          <t>DEV-01469</t>
        </is>
      </c>
      <c r="C1783" s="66" t="n">
        <v>45616</v>
      </c>
      <c r="D1783" s="65" t="inlineStr">
        <is>
          <t>2024-11</t>
        </is>
      </c>
      <c r="E1783" s="65" t="inlineStr">
        <is>
          <t>2024-2025</t>
        </is>
      </c>
      <c r="F1783" s="67" t="n">
        <v>1</v>
      </c>
      <c r="G1783" s="65" t="inlineStr">
        <is>
          <t>Email</t>
        </is>
      </c>
      <c r="H1783" s="65" t="inlineStr">
        <is>
          <t>Toulouse</t>
        </is>
      </c>
      <c r="I1783" s="65" t="inlineStr">
        <is>
          <t>Julien Fabre</t>
        </is>
      </c>
      <c r="J1783" s="65" t="inlineStr">
        <is>
          <t>Négociation en cours</t>
        </is>
      </c>
      <c r="K1783" s="70" t="n">
        <v>4.9</v>
      </c>
    </row>
    <row r="1784">
      <c r="A1784" s="65" t="inlineStr">
        <is>
          <t>REL-01783</t>
        </is>
      </c>
      <c r="B1784" s="65" t="inlineStr">
        <is>
          <t>DEV-01469</t>
        </is>
      </c>
      <c r="C1784" s="66" t="n">
        <v>45628</v>
      </c>
      <c r="D1784" s="65" t="inlineStr">
        <is>
          <t>2024-12</t>
        </is>
      </c>
      <c r="E1784" s="65" t="inlineStr">
        <is>
          <t>2024-2025</t>
        </is>
      </c>
      <c r="F1784" s="67" t="n">
        <v>2</v>
      </c>
      <c r="G1784" s="65" t="inlineStr">
        <is>
          <t>Téléphone</t>
        </is>
      </c>
      <c r="H1784" s="65" t="inlineStr">
        <is>
          <t>Toulouse</t>
        </is>
      </c>
      <c r="I1784" s="65" t="inlineStr">
        <is>
          <t>Julien Fabre</t>
        </is>
      </c>
      <c r="J1784" s="65" t="inlineStr">
        <is>
          <t>Accord obtenu</t>
        </is>
      </c>
      <c r="K1784" s="70" t="n">
        <v>13.7</v>
      </c>
    </row>
    <row r="1785">
      <c r="A1785" s="65" t="inlineStr">
        <is>
          <t>REL-01784</t>
        </is>
      </c>
      <c r="B1785" s="65" t="inlineStr">
        <is>
          <t>DEV-01470</t>
        </is>
      </c>
      <c r="C1785" s="66" t="n">
        <v>45621</v>
      </c>
      <c r="D1785" s="65" t="inlineStr">
        <is>
          <t>2024-11</t>
        </is>
      </c>
      <c r="E1785" s="65" t="inlineStr">
        <is>
          <t>2024-2025</t>
        </is>
      </c>
      <c r="F1785" s="67" t="n">
        <v>1</v>
      </c>
      <c r="G1785" s="65" t="inlineStr">
        <is>
          <t>Téléphone</t>
        </is>
      </c>
      <c r="H1785" s="65" t="inlineStr">
        <is>
          <t>Toulouse</t>
        </is>
      </c>
      <c r="I1785" s="65" t="inlineStr">
        <is>
          <t>Nadia Cherif</t>
        </is>
      </c>
      <c r="J1785" s="65" t="inlineStr">
        <is>
          <t>Sans réponse</t>
        </is>
      </c>
      <c r="K1785" s="70" t="n">
        <v>3.3</v>
      </c>
    </row>
    <row r="1786">
      <c r="A1786" s="65" t="inlineStr">
        <is>
          <t>REL-01785</t>
        </is>
      </c>
      <c r="B1786" s="65" t="inlineStr">
        <is>
          <t>DEV-01470</t>
        </is>
      </c>
      <c r="C1786" s="66" t="n">
        <v>45633</v>
      </c>
      <c r="D1786" s="65" t="inlineStr">
        <is>
          <t>2024-12</t>
        </is>
      </c>
      <c r="E1786" s="65" t="inlineStr">
        <is>
          <t>2024-2025</t>
        </is>
      </c>
      <c r="F1786" s="67" t="n">
        <v>2</v>
      </c>
      <c r="G1786" s="65" t="inlineStr">
        <is>
          <t>Email</t>
        </is>
      </c>
      <c r="H1786" s="65" t="inlineStr">
        <is>
          <t>Toulouse</t>
        </is>
      </c>
      <c r="I1786" s="65" t="inlineStr">
        <is>
          <t>Nadia Cherif</t>
        </is>
      </c>
      <c r="J1786" s="65" t="inlineStr">
        <is>
          <t>Négociation en cours</t>
        </is>
      </c>
      <c r="K1786" s="70" t="n">
        <v>3.1</v>
      </c>
    </row>
    <row r="1787">
      <c r="A1787" s="65" t="inlineStr">
        <is>
          <t>REL-01786</t>
        </is>
      </c>
      <c r="B1787" s="65" t="inlineStr">
        <is>
          <t>DEV-01470</t>
        </is>
      </c>
      <c r="C1787" s="66" t="n">
        <v>45640</v>
      </c>
      <c r="D1787" s="65" t="inlineStr">
        <is>
          <t>2024-12</t>
        </is>
      </c>
      <c r="E1787" s="65" t="inlineStr">
        <is>
          <t>2024-2025</t>
        </is>
      </c>
      <c r="F1787" s="67" t="n">
        <v>3</v>
      </c>
      <c r="G1787" s="65" t="inlineStr">
        <is>
          <t>Téléphone</t>
        </is>
      </c>
      <c r="H1787" s="65" t="inlineStr">
        <is>
          <t>Toulouse</t>
        </is>
      </c>
      <c r="I1787" s="65" t="inlineStr">
        <is>
          <t>Nadia Cherif</t>
        </is>
      </c>
      <c r="J1787" s="65" t="inlineStr">
        <is>
          <t>Sans réponse</t>
        </is>
      </c>
      <c r="K1787" s="70" t="n">
        <v>4.4</v>
      </c>
    </row>
    <row r="1788">
      <c r="A1788" s="65" t="inlineStr">
        <is>
          <t>REL-01787</t>
        </is>
      </c>
      <c r="B1788" s="65" t="inlineStr">
        <is>
          <t>DEV-01470</t>
        </is>
      </c>
      <c r="C1788" s="66" t="n">
        <v>45651</v>
      </c>
      <c r="D1788" s="65" t="inlineStr">
        <is>
          <t>2024-12</t>
        </is>
      </c>
      <c r="E1788" s="65" t="inlineStr">
        <is>
          <t>2024-2025</t>
        </is>
      </c>
      <c r="F1788" s="67" t="n">
        <v>4</v>
      </c>
      <c r="G1788" s="65" t="inlineStr">
        <is>
          <t>Email</t>
        </is>
      </c>
      <c r="H1788" s="65" t="inlineStr">
        <is>
          <t>Toulouse</t>
        </is>
      </c>
      <c r="I1788" s="65" t="inlineStr">
        <is>
          <t>Nadia Cherif</t>
        </is>
      </c>
      <c r="J1788" s="65" t="inlineStr">
        <is>
          <t>Refus signifié</t>
        </is>
      </c>
      <c r="K1788" s="70" t="n">
        <v>3.4</v>
      </c>
    </row>
    <row r="1789">
      <c r="A1789" s="65" t="inlineStr">
        <is>
          <t>REL-01788</t>
        </is>
      </c>
      <c r="B1789" s="65" t="inlineStr">
        <is>
          <t>DEV-01471</t>
        </is>
      </c>
      <c r="C1789" s="66" t="n">
        <v>45625</v>
      </c>
      <c r="D1789" s="65" t="inlineStr">
        <is>
          <t>2024-11</t>
        </is>
      </c>
      <c r="E1789" s="65" t="inlineStr">
        <is>
          <t>2024-2025</t>
        </is>
      </c>
      <c r="F1789" s="67" t="n">
        <v>1</v>
      </c>
      <c r="G1789" s="65" t="inlineStr">
        <is>
          <t>Email</t>
        </is>
      </c>
      <c r="H1789" s="65" t="inlineStr">
        <is>
          <t>Toulouse</t>
        </is>
      </c>
      <c r="I1789" s="65" t="inlineStr">
        <is>
          <t>Julien Fabre</t>
        </is>
      </c>
      <c r="J1789" s="65" t="inlineStr">
        <is>
          <t>Négociation en cours</t>
        </is>
      </c>
      <c r="K1789" s="70" t="n">
        <v>1.9</v>
      </c>
    </row>
    <row r="1790">
      <c r="A1790" s="65" t="inlineStr">
        <is>
          <t>REL-01789</t>
        </is>
      </c>
      <c r="B1790" s="65" t="inlineStr">
        <is>
          <t>DEV-01471</t>
        </is>
      </c>
      <c r="C1790" s="66" t="n">
        <v>45637</v>
      </c>
      <c r="D1790" s="65" t="inlineStr">
        <is>
          <t>2024-12</t>
        </is>
      </c>
      <c r="E1790" s="65" t="inlineStr">
        <is>
          <t>2024-2025</t>
        </is>
      </c>
      <c r="F1790" s="67" t="n">
        <v>2</v>
      </c>
      <c r="G1790" s="65" t="inlineStr">
        <is>
          <t>Email</t>
        </is>
      </c>
      <c r="H1790" s="65" t="inlineStr">
        <is>
          <t>Toulouse</t>
        </is>
      </c>
      <c r="I1790" s="65" t="inlineStr">
        <is>
          <t>Julien Fabre</t>
        </is>
      </c>
      <c r="J1790" s="65" t="inlineStr">
        <is>
          <t>Accord obtenu</t>
        </is>
      </c>
      <c r="K1790" s="70" t="n">
        <v>1.8</v>
      </c>
    </row>
    <row r="1791">
      <c r="A1791" s="65" t="inlineStr">
        <is>
          <t>REL-01790</t>
        </is>
      </c>
      <c r="B1791" s="65" t="inlineStr">
        <is>
          <t>DEV-01472</t>
        </is>
      </c>
      <c r="C1791" s="66" t="n">
        <v>45625</v>
      </c>
      <c r="D1791" s="65" t="inlineStr">
        <is>
          <t>2024-11</t>
        </is>
      </c>
      <c r="E1791" s="65" t="inlineStr">
        <is>
          <t>2024-2025</t>
        </is>
      </c>
      <c r="F1791" s="67" t="n">
        <v>1</v>
      </c>
      <c r="G1791" s="65" t="inlineStr">
        <is>
          <t>SMS</t>
        </is>
      </c>
      <c r="H1791" s="65" t="inlineStr">
        <is>
          <t>Bordeaux</t>
        </is>
      </c>
      <c r="I1791" s="65" t="inlineStr">
        <is>
          <t>Sophie Marchand</t>
        </is>
      </c>
      <c r="J1791" s="65" t="inlineStr">
        <is>
          <t>Négociation en cours</t>
        </is>
      </c>
      <c r="K1791" s="70" t="n">
        <v>1.8</v>
      </c>
    </row>
    <row r="1792">
      <c r="A1792" s="65" t="inlineStr">
        <is>
          <t>REL-01791</t>
        </is>
      </c>
      <c r="B1792" s="65" t="inlineStr">
        <is>
          <t>DEV-01472</t>
        </is>
      </c>
      <c r="C1792" s="66" t="n">
        <v>45632</v>
      </c>
      <c r="D1792" s="65" t="inlineStr">
        <is>
          <t>2024-12</t>
        </is>
      </c>
      <c r="E1792" s="65" t="inlineStr">
        <is>
          <t>2024-2025</t>
        </is>
      </c>
      <c r="F1792" s="67" t="n">
        <v>2</v>
      </c>
      <c r="G1792" s="65" t="inlineStr">
        <is>
          <t>Téléphone</t>
        </is>
      </c>
      <c r="H1792" s="65" t="inlineStr">
        <is>
          <t>Bordeaux</t>
        </is>
      </c>
      <c r="I1792" s="65" t="inlineStr">
        <is>
          <t>Sophie Marchand</t>
        </is>
      </c>
      <c r="J1792" s="65" t="inlineStr">
        <is>
          <t>Sans réponse</t>
        </is>
      </c>
      <c r="K1792" s="70" t="n">
        <v>9.5</v>
      </c>
    </row>
    <row r="1793">
      <c r="A1793" s="65" t="inlineStr">
        <is>
          <t>REL-01792</t>
        </is>
      </c>
      <c r="B1793" s="65" t="inlineStr">
        <is>
          <t>DEV-01473</t>
        </is>
      </c>
      <c r="C1793" s="66" t="n">
        <v>45625</v>
      </c>
      <c r="D1793" s="65" t="inlineStr">
        <is>
          <t>2024-11</t>
        </is>
      </c>
      <c r="E1793" s="65" t="inlineStr">
        <is>
          <t>2024-2025</t>
        </is>
      </c>
      <c r="F1793" s="67" t="n">
        <v>1</v>
      </c>
      <c r="G1793" s="65" t="inlineStr">
        <is>
          <t>Email</t>
        </is>
      </c>
      <c r="H1793" s="65" t="inlineStr">
        <is>
          <t>Toulouse</t>
        </is>
      </c>
      <c r="I1793" s="65" t="inlineStr">
        <is>
          <t>Nadia Cherif</t>
        </is>
      </c>
      <c r="J1793" s="65" t="inlineStr">
        <is>
          <t>Sans réponse</t>
        </is>
      </c>
      <c r="K1793" s="70" t="n">
        <v>2.9</v>
      </c>
    </row>
    <row r="1794">
      <c r="A1794" s="65" t="inlineStr">
        <is>
          <t>REL-01793</t>
        </is>
      </c>
      <c r="B1794" s="65" t="inlineStr">
        <is>
          <t>DEV-01473</t>
        </is>
      </c>
      <c r="C1794" s="66" t="n">
        <v>45630</v>
      </c>
      <c r="D1794" s="65" t="inlineStr">
        <is>
          <t>2024-12</t>
        </is>
      </c>
      <c r="E1794" s="65" t="inlineStr">
        <is>
          <t>2024-2025</t>
        </is>
      </c>
      <c r="F1794" s="67" t="n">
        <v>2</v>
      </c>
      <c r="G1794" s="65" t="inlineStr">
        <is>
          <t>Téléphone</t>
        </is>
      </c>
      <c r="H1794" s="65" t="inlineStr">
        <is>
          <t>Toulouse</t>
        </is>
      </c>
      <c r="I1794" s="65" t="inlineStr">
        <is>
          <t>Nadia Cherif</t>
        </is>
      </c>
      <c r="J1794" s="65" t="inlineStr">
        <is>
          <t>Sans réponse</t>
        </is>
      </c>
      <c r="K1794" s="70" t="n">
        <v>2.5</v>
      </c>
    </row>
    <row r="1795">
      <c r="A1795" s="65" t="inlineStr">
        <is>
          <t>REL-01794</t>
        </is>
      </c>
      <c r="B1795" s="65" t="inlineStr">
        <is>
          <t>DEV-01475</t>
        </is>
      </c>
      <c r="C1795" s="66" t="n">
        <v>45623</v>
      </c>
      <c r="D1795" s="65" t="inlineStr">
        <is>
          <t>2024-11</t>
        </is>
      </c>
      <c r="E1795" s="65" t="inlineStr">
        <is>
          <t>2024-2025</t>
        </is>
      </c>
      <c r="F1795" s="67" t="n">
        <v>1</v>
      </c>
      <c r="G1795" s="65" t="inlineStr">
        <is>
          <t>Téléphone</t>
        </is>
      </c>
      <c r="H1795" s="65" t="inlineStr">
        <is>
          <t>Bordeaux</t>
        </is>
      </c>
      <c r="I1795" s="65" t="inlineStr">
        <is>
          <t>Sophie Marchand</t>
        </is>
      </c>
      <c r="J1795" s="65" t="inlineStr">
        <is>
          <t>Accord obtenu</t>
        </is>
      </c>
      <c r="K1795" s="70" t="n">
        <v>3.6</v>
      </c>
    </row>
    <row r="1796">
      <c r="A1796" s="65" t="inlineStr">
        <is>
          <t>REL-01795</t>
        </is>
      </c>
      <c r="B1796" s="65" t="inlineStr">
        <is>
          <t>DEV-01476</t>
        </is>
      </c>
      <c r="C1796" s="66" t="n">
        <v>45637</v>
      </c>
      <c r="D1796" s="65" t="inlineStr">
        <is>
          <t>2024-12</t>
        </is>
      </c>
      <c r="E1796" s="65" t="inlineStr">
        <is>
          <t>2024-2025</t>
        </is>
      </c>
      <c r="F1796" s="67" t="n">
        <v>1</v>
      </c>
      <c r="G1796" s="65" t="inlineStr">
        <is>
          <t>Téléphone</t>
        </is>
      </c>
      <c r="H1796" s="65" t="inlineStr">
        <is>
          <t>Montpellier</t>
        </is>
      </c>
      <c r="I1796" s="65" t="inlineStr">
        <is>
          <t>Thomas Rey</t>
        </is>
      </c>
      <c r="J1796" s="65" t="inlineStr">
        <is>
          <t>Injoignable</t>
        </is>
      </c>
      <c r="K1796" s="70" t="n">
        <v>7.9</v>
      </c>
    </row>
    <row r="1797">
      <c r="A1797" s="65" t="inlineStr">
        <is>
          <t>REL-01796</t>
        </is>
      </c>
      <c r="B1797" s="65" t="inlineStr">
        <is>
          <t>DEV-01477</t>
        </is>
      </c>
      <c r="C1797" s="66" t="n">
        <v>45632</v>
      </c>
      <c r="D1797" s="65" t="inlineStr">
        <is>
          <t>2024-12</t>
        </is>
      </c>
      <c r="E1797" s="65" t="inlineStr">
        <is>
          <t>2024-2025</t>
        </is>
      </c>
      <c r="F1797" s="67" t="n">
        <v>1</v>
      </c>
      <c r="G1797" s="65" t="inlineStr">
        <is>
          <t>Téléphone</t>
        </is>
      </c>
      <c r="H1797" s="65" t="inlineStr">
        <is>
          <t>Bordeaux</t>
        </is>
      </c>
      <c r="I1797" s="65" t="inlineStr">
        <is>
          <t>Karim Belkacem</t>
        </is>
      </c>
      <c r="J1797" s="65" t="inlineStr">
        <is>
          <t>Négociation en cours</t>
        </is>
      </c>
      <c r="K1797" s="70" t="n">
        <v>9.6</v>
      </c>
    </row>
    <row r="1798">
      <c r="A1798" s="65" t="inlineStr">
        <is>
          <t>REL-01797</t>
        </is>
      </c>
      <c r="B1798" s="65" t="inlineStr">
        <is>
          <t>DEV-01478</t>
        </is>
      </c>
      <c r="C1798" s="66" t="n">
        <v>45626</v>
      </c>
      <c r="D1798" s="65" t="inlineStr">
        <is>
          <t>2024-11</t>
        </is>
      </c>
      <c r="E1798" s="65" t="inlineStr">
        <is>
          <t>2024-2025</t>
        </is>
      </c>
      <c r="F1798" s="67" t="n">
        <v>1</v>
      </c>
      <c r="G1798" s="65" t="inlineStr">
        <is>
          <t>Email</t>
        </is>
      </c>
      <c r="H1798" s="65" t="inlineStr">
        <is>
          <t>Bordeaux</t>
        </is>
      </c>
      <c r="I1798" s="65" t="inlineStr">
        <is>
          <t>Sophie Marchand</t>
        </is>
      </c>
      <c r="J1798" s="65" t="inlineStr">
        <is>
          <t>Sans réponse</t>
        </is>
      </c>
      <c r="K1798" s="70" t="n">
        <v>4.7</v>
      </c>
    </row>
    <row r="1799">
      <c r="A1799" s="65" t="inlineStr">
        <is>
          <t>REL-01798</t>
        </is>
      </c>
      <c r="B1799" s="65" t="inlineStr">
        <is>
          <t>DEV-01478</t>
        </is>
      </c>
      <c r="C1799" s="66" t="n">
        <v>45638</v>
      </c>
      <c r="D1799" s="65" t="inlineStr">
        <is>
          <t>2024-12</t>
        </is>
      </c>
      <c r="E1799" s="65" t="inlineStr">
        <is>
          <t>2024-2025</t>
        </is>
      </c>
      <c r="F1799" s="67" t="n">
        <v>2</v>
      </c>
      <c r="G1799" s="65" t="inlineStr">
        <is>
          <t>Email</t>
        </is>
      </c>
      <c r="H1799" s="65" t="inlineStr">
        <is>
          <t>Bordeaux</t>
        </is>
      </c>
      <c r="I1799" s="65" t="inlineStr">
        <is>
          <t>Sophie Marchand</t>
        </is>
      </c>
      <c r="J1799" s="65" t="inlineStr">
        <is>
          <t>Refus signifié</t>
        </is>
      </c>
      <c r="K1799" s="70" t="n">
        <v>2.7</v>
      </c>
    </row>
    <row r="1800">
      <c r="A1800" s="65" t="inlineStr">
        <is>
          <t>REL-01799</t>
        </is>
      </c>
      <c r="B1800" s="65" t="inlineStr">
        <is>
          <t>DEV-01480</t>
        </is>
      </c>
      <c r="C1800" s="66" t="n">
        <v>45622</v>
      </c>
      <c r="D1800" s="65" t="inlineStr">
        <is>
          <t>2024-11</t>
        </is>
      </c>
      <c r="E1800" s="65" t="inlineStr">
        <is>
          <t>2024-2025</t>
        </is>
      </c>
      <c r="F1800" s="67" t="n">
        <v>1</v>
      </c>
      <c r="G1800" s="65" t="inlineStr">
        <is>
          <t>Email</t>
        </is>
      </c>
      <c r="H1800" s="65" t="inlineStr">
        <is>
          <t>Toulouse</t>
        </is>
      </c>
      <c r="I1800" s="65" t="inlineStr">
        <is>
          <t>Nadia Cherif</t>
        </is>
      </c>
      <c r="J1800" s="65" t="inlineStr">
        <is>
          <t>Accord obtenu</t>
        </is>
      </c>
      <c r="K1800" s="70" t="n">
        <v>3.8</v>
      </c>
    </row>
    <row r="1801">
      <c r="A1801" s="65" t="inlineStr">
        <is>
          <t>REL-01800</t>
        </is>
      </c>
      <c r="B1801" s="65" t="inlineStr">
        <is>
          <t>DEV-01481</t>
        </is>
      </c>
      <c r="C1801" s="66" t="n">
        <v>45625</v>
      </c>
      <c r="D1801" s="65" t="inlineStr">
        <is>
          <t>2024-11</t>
        </is>
      </c>
      <c r="E1801" s="65" t="inlineStr">
        <is>
          <t>2024-2025</t>
        </is>
      </c>
      <c r="F1801" s="67" t="n">
        <v>1</v>
      </c>
      <c r="G1801" s="65" t="inlineStr">
        <is>
          <t>Email</t>
        </is>
      </c>
      <c r="H1801" s="65" t="inlineStr">
        <is>
          <t>Bordeaux</t>
        </is>
      </c>
      <c r="I1801" s="65" t="inlineStr">
        <is>
          <t>Karim Belkacem</t>
        </is>
      </c>
      <c r="J1801" s="65" t="inlineStr">
        <is>
          <t>Sans réponse</t>
        </is>
      </c>
      <c r="K1801" s="70" t="n">
        <v>3</v>
      </c>
    </row>
    <row r="1802">
      <c r="A1802" s="65" t="inlineStr">
        <is>
          <t>REL-01801</t>
        </is>
      </c>
      <c r="B1802" s="65" t="inlineStr">
        <is>
          <t>DEV-01481</t>
        </is>
      </c>
      <c r="C1802" s="66" t="n">
        <v>45636</v>
      </c>
      <c r="D1802" s="65" t="inlineStr">
        <is>
          <t>2024-12</t>
        </is>
      </c>
      <c r="E1802" s="65" t="inlineStr">
        <is>
          <t>2024-2025</t>
        </is>
      </c>
      <c r="F1802" s="67" t="n">
        <v>2</v>
      </c>
      <c r="G1802" s="65" t="inlineStr">
        <is>
          <t>Email</t>
        </is>
      </c>
      <c r="H1802" s="65" t="inlineStr">
        <is>
          <t>Bordeaux</t>
        </is>
      </c>
      <c r="I1802" s="65" t="inlineStr">
        <is>
          <t>Karim Belkacem</t>
        </is>
      </c>
      <c r="J1802" s="65" t="inlineStr">
        <is>
          <t>Négociation en cours</t>
        </is>
      </c>
      <c r="K1802" s="70" t="n">
        <v>3.9</v>
      </c>
    </row>
    <row r="1803">
      <c r="A1803" s="65" t="inlineStr">
        <is>
          <t>REL-01802</t>
        </is>
      </c>
      <c r="B1803" s="65" t="inlineStr">
        <is>
          <t>DEV-01483</t>
        </is>
      </c>
      <c r="C1803" s="66" t="n">
        <v>45630</v>
      </c>
      <c r="D1803" s="65" t="inlineStr">
        <is>
          <t>2024-12</t>
        </is>
      </c>
      <c r="E1803" s="65" t="inlineStr">
        <is>
          <t>2024-2025</t>
        </is>
      </c>
      <c r="F1803" s="67" t="n">
        <v>1</v>
      </c>
      <c r="G1803" s="65" t="inlineStr">
        <is>
          <t>Téléphone</t>
        </is>
      </c>
      <c r="H1803" s="65" t="inlineStr">
        <is>
          <t>Toulouse</t>
        </is>
      </c>
      <c r="I1803" s="65" t="inlineStr">
        <is>
          <t>Nadia Cherif</t>
        </is>
      </c>
      <c r="J1803" s="65" t="inlineStr">
        <is>
          <t>Sans réponse</t>
        </is>
      </c>
      <c r="K1803" s="70" t="n">
        <v>5.7</v>
      </c>
    </row>
    <row r="1804">
      <c r="A1804" s="65" t="inlineStr">
        <is>
          <t>REL-01803</t>
        </is>
      </c>
      <c r="B1804" s="65" t="inlineStr">
        <is>
          <t>DEV-01483</t>
        </is>
      </c>
      <c r="C1804" s="66" t="n">
        <v>45636</v>
      </c>
      <c r="D1804" s="65" t="inlineStr">
        <is>
          <t>2024-12</t>
        </is>
      </c>
      <c r="E1804" s="65" t="inlineStr">
        <is>
          <t>2024-2025</t>
        </is>
      </c>
      <c r="F1804" s="67" t="n">
        <v>2</v>
      </c>
      <c r="G1804" s="65" t="inlineStr">
        <is>
          <t>Email</t>
        </is>
      </c>
      <c r="H1804" s="65" t="inlineStr">
        <is>
          <t>Toulouse</t>
        </is>
      </c>
      <c r="I1804" s="65" t="inlineStr">
        <is>
          <t>Nadia Cherif</t>
        </is>
      </c>
      <c r="J1804" s="65" t="inlineStr">
        <is>
          <t>Accord obtenu</t>
        </is>
      </c>
      <c r="K1804" s="70" t="n">
        <v>1.2</v>
      </c>
    </row>
    <row r="1805">
      <c r="A1805" s="65" t="inlineStr">
        <is>
          <t>REL-01804</t>
        </is>
      </c>
      <c r="B1805" s="65" t="inlineStr">
        <is>
          <t>DEV-01485</t>
        </is>
      </c>
      <c r="C1805" s="66" t="n">
        <v>45630</v>
      </c>
      <c r="D1805" s="65" t="inlineStr">
        <is>
          <t>2024-12</t>
        </is>
      </c>
      <c r="E1805" s="65" t="inlineStr">
        <is>
          <t>2024-2025</t>
        </is>
      </c>
      <c r="F1805" s="67" t="n">
        <v>1</v>
      </c>
      <c r="G1805" s="65" t="inlineStr">
        <is>
          <t>Email</t>
        </is>
      </c>
      <c r="H1805" s="65" t="inlineStr">
        <is>
          <t>Bordeaux</t>
        </is>
      </c>
      <c r="I1805" s="65" t="inlineStr">
        <is>
          <t>Sophie Marchand</t>
        </is>
      </c>
      <c r="J1805" s="65" t="inlineStr">
        <is>
          <t>Sans réponse</t>
        </is>
      </c>
      <c r="K1805" s="70" t="n">
        <v>4.5</v>
      </c>
    </row>
    <row r="1806">
      <c r="A1806" s="65" t="inlineStr">
        <is>
          <t>REL-01805</t>
        </is>
      </c>
      <c r="B1806" s="65" t="inlineStr">
        <is>
          <t>DEV-01485</t>
        </is>
      </c>
      <c r="C1806" s="66" t="n">
        <v>45635</v>
      </c>
      <c r="D1806" s="65" t="inlineStr">
        <is>
          <t>2024-12</t>
        </is>
      </c>
      <c r="E1806" s="65" t="inlineStr">
        <is>
          <t>2024-2025</t>
        </is>
      </c>
      <c r="F1806" s="67" t="n">
        <v>2</v>
      </c>
      <c r="G1806" s="65" t="inlineStr">
        <is>
          <t>Email</t>
        </is>
      </c>
      <c r="H1806" s="65" t="inlineStr">
        <is>
          <t>Bordeaux</t>
        </is>
      </c>
      <c r="I1806" s="65" t="inlineStr">
        <is>
          <t>Sophie Marchand</t>
        </is>
      </c>
      <c r="J1806" s="65" t="inlineStr">
        <is>
          <t>Rappel demandé</t>
        </is>
      </c>
      <c r="K1806" s="70" t="n">
        <v>3.9</v>
      </c>
    </row>
    <row r="1807">
      <c r="A1807" s="65" t="inlineStr">
        <is>
          <t>REL-01806</t>
        </is>
      </c>
      <c r="B1807" s="65" t="inlineStr">
        <is>
          <t>DEV-01486</t>
        </is>
      </c>
      <c r="C1807" s="66" t="n">
        <v>45628</v>
      </c>
      <c r="D1807" s="65" t="inlineStr">
        <is>
          <t>2024-12</t>
        </is>
      </c>
      <c r="E1807" s="65" t="inlineStr">
        <is>
          <t>2024-2025</t>
        </is>
      </c>
      <c r="F1807" s="67" t="n">
        <v>1</v>
      </c>
      <c r="G1807" s="65" t="inlineStr">
        <is>
          <t>Téléphone</t>
        </is>
      </c>
      <c r="H1807" s="65" t="inlineStr">
        <is>
          <t>Toulouse</t>
        </is>
      </c>
      <c r="I1807" s="65" t="inlineStr">
        <is>
          <t>Julien Fabre</t>
        </is>
      </c>
      <c r="J1807" s="65" t="inlineStr">
        <is>
          <t>Négociation en cours</t>
        </is>
      </c>
      <c r="K1807" s="70" t="n">
        <v>8.9</v>
      </c>
    </row>
    <row r="1808">
      <c r="A1808" s="65" t="inlineStr">
        <is>
          <t>REL-01807</t>
        </is>
      </c>
      <c r="B1808" s="65" t="inlineStr">
        <is>
          <t>DEV-01489</t>
        </is>
      </c>
      <c r="C1808" s="66" t="n">
        <v>45626</v>
      </c>
      <c r="D1808" s="65" t="inlineStr">
        <is>
          <t>2024-11</t>
        </is>
      </c>
      <c r="E1808" s="65" t="inlineStr">
        <is>
          <t>2024-2025</t>
        </is>
      </c>
      <c r="F1808" s="67" t="n">
        <v>1</v>
      </c>
      <c r="G1808" s="65" t="inlineStr">
        <is>
          <t>Email</t>
        </is>
      </c>
      <c r="H1808" s="65" t="inlineStr">
        <is>
          <t>Bordeaux</t>
        </is>
      </c>
      <c r="I1808" s="65" t="inlineStr">
        <is>
          <t>Sophie Marchand</t>
        </is>
      </c>
      <c r="J1808" s="65" t="inlineStr">
        <is>
          <t>Refus signifié</t>
        </is>
      </c>
      <c r="K1808" s="70" t="n">
        <v>2</v>
      </c>
    </row>
    <row r="1809">
      <c r="A1809" s="65" t="inlineStr">
        <is>
          <t>REL-01808</t>
        </is>
      </c>
      <c r="B1809" s="65" t="inlineStr">
        <is>
          <t>DEV-01490</t>
        </is>
      </c>
      <c r="C1809" s="66" t="n">
        <v>45627</v>
      </c>
      <c r="D1809" s="65" t="inlineStr">
        <is>
          <t>2024-12</t>
        </is>
      </c>
      <c r="E1809" s="65" t="inlineStr">
        <is>
          <t>2024-2025</t>
        </is>
      </c>
      <c r="F1809" s="67" t="n">
        <v>1</v>
      </c>
      <c r="G1809" s="65" t="inlineStr">
        <is>
          <t>Email</t>
        </is>
      </c>
      <c r="H1809" s="65" t="inlineStr">
        <is>
          <t>Bordeaux</t>
        </is>
      </c>
      <c r="I1809" s="65" t="inlineStr">
        <is>
          <t>Sophie Marchand</t>
        </is>
      </c>
      <c r="J1809" s="65" t="inlineStr">
        <is>
          <t>Accord obtenu</t>
        </is>
      </c>
      <c r="K1809" s="70" t="n">
        <v>3.3</v>
      </c>
    </row>
    <row r="1810">
      <c r="A1810" s="65" t="inlineStr">
        <is>
          <t>REL-01809</t>
        </is>
      </c>
      <c r="B1810" s="65" t="inlineStr">
        <is>
          <t>DEV-01491</t>
        </is>
      </c>
      <c r="C1810" s="66" t="n">
        <v>45627</v>
      </c>
      <c r="D1810" s="65" t="inlineStr">
        <is>
          <t>2024-12</t>
        </is>
      </c>
      <c r="E1810" s="65" t="inlineStr">
        <is>
          <t>2024-2025</t>
        </is>
      </c>
      <c r="F1810" s="67" t="n">
        <v>1</v>
      </c>
      <c r="G1810" s="65" t="inlineStr">
        <is>
          <t>Email</t>
        </is>
      </c>
      <c r="H1810" s="65" t="inlineStr">
        <is>
          <t>Bordeaux</t>
        </is>
      </c>
      <c r="I1810" s="65" t="inlineStr">
        <is>
          <t>Karim Belkacem</t>
        </is>
      </c>
      <c r="J1810" s="65" t="inlineStr">
        <is>
          <t>Sans réponse</t>
        </is>
      </c>
      <c r="K1810" s="70" t="n">
        <v>2.1</v>
      </c>
    </row>
    <row r="1811">
      <c r="A1811" s="65" t="inlineStr">
        <is>
          <t>REL-01810</t>
        </is>
      </c>
      <c r="B1811" s="65" t="inlineStr">
        <is>
          <t>DEV-01491</t>
        </is>
      </c>
      <c r="C1811" s="66" t="n">
        <v>45640</v>
      </c>
      <c r="D1811" s="65" t="inlineStr">
        <is>
          <t>2024-12</t>
        </is>
      </c>
      <c r="E1811" s="65" t="inlineStr">
        <is>
          <t>2024-2025</t>
        </is>
      </c>
      <c r="F1811" s="67" t="n">
        <v>2</v>
      </c>
      <c r="G1811" s="65" t="inlineStr">
        <is>
          <t>SMS</t>
        </is>
      </c>
      <c r="H1811" s="65" t="inlineStr">
        <is>
          <t>Bordeaux</t>
        </is>
      </c>
      <c r="I1811" s="65" t="inlineStr">
        <is>
          <t>Karim Belkacem</t>
        </is>
      </c>
      <c r="J1811" s="65" t="inlineStr">
        <is>
          <t>Accord obtenu</t>
        </is>
      </c>
      <c r="K1811" s="70" t="n">
        <v>3.1</v>
      </c>
    </row>
    <row r="1812">
      <c r="A1812" s="65" t="inlineStr">
        <is>
          <t>REL-01811</t>
        </is>
      </c>
      <c r="B1812" s="65" t="inlineStr">
        <is>
          <t>DEV-01492</t>
        </is>
      </c>
      <c r="C1812" s="66" t="n">
        <v>45629</v>
      </c>
      <c r="D1812" s="65" t="inlineStr">
        <is>
          <t>2024-12</t>
        </is>
      </c>
      <c r="E1812" s="65" t="inlineStr">
        <is>
          <t>2024-2025</t>
        </is>
      </c>
      <c r="F1812" s="67" t="n">
        <v>1</v>
      </c>
      <c r="G1812" s="65" t="inlineStr">
        <is>
          <t>Email</t>
        </is>
      </c>
      <c r="H1812" s="65" t="inlineStr">
        <is>
          <t>Bordeaux</t>
        </is>
      </c>
      <c r="I1812" s="65" t="inlineStr">
        <is>
          <t>Karim Belkacem</t>
        </is>
      </c>
      <c r="J1812" s="65" t="inlineStr">
        <is>
          <t>Rappel demandé</t>
        </is>
      </c>
      <c r="K1812" s="70" t="n">
        <v>2.3</v>
      </c>
    </row>
    <row r="1813">
      <c r="A1813" s="65" t="inlineStr">
        <is>
          <t>REL-01812</t>
        </is>
      </c>
      <c r="B1813" s="65" t="inlineStr">
        <is>
          <t>DEV-01492</t>
        </is>
      </c>
      <c r="C1813" s="66" t="n">
        <v>45636</v>
      </c>
      <c r="D1813" s="65" t="inlineStr">
        <is>
          <t>2024-12</t>
        </is>
      </c>
      <c r="E1813" s="65" t="inlineStr">
        <is>
          <t>2024-2025</t>
        </is>
      </c>
      <c r="F1813" s="67" t="n">
        <v>2</v>
      </c>
      <c r="G1813" s="65" t="inlineStr">
        <is>
          <t>Email</t>
        </is>
      </c>
      <c r="H1813" s="65" t="inlineStr">
        <is>
          <t>Bordeaux</t>
        </is>
      </c>
      <c r="I1813" s="65" t="inlineStr">
        <is>
          <t>Karim Belkacem</t>
        </is>
      </c>
      <c r="J1813" s="65" t="inlineStr">
        <is>
          <t>Injoignable</t>
        </is>
      </c>
      <c r="K1813" s="70" t="n">
        <v>2.3</v>
      </c>
    </row>
    <row r="1814">
      <c r="A1814" s="65" t="inlineStr">
        <is>
          <t>REL-01813</t>
        </is>
      </c>
      <c r="B1814" s="65" t="inlineStr">
        <is>
          <t>DEV-01493</t>
        </is>
      </c>
      <c r="C1814" s="66" t="n">
        <v>45627</v>
      </c>
      <c r="D1814" s="65" t="inlineStr">
        <is>
          <t>2024-12</t>
        </is>
      </c>
      <c r="E1814" s="65" t="inlineStr">
        <is>
          <t>2024-2025</t>
        </is>
      </c>
      <c r="F1814" s="67" t="n">
        <v>1</v>
      </c>
      <c r="G1814" s="65" t="inlineStr">
        <is>
          <t>Email</t>
        </is>
      </c>
      <c r="H1814" s="65" t="inlineStr">
        <is>
          <t>Toulouse</t>
        </is>
      </c>
      <c r="I1814" s="65" t="inlineStr">
        <is>
          <t>Nadia Cherif</t>
        </is>
      </c>
      <c r="J1814" s="65" t="inlineStr">
        <is>
          <t>Rappel demandé</t>
        </is>
      </c>
      <c r="K1814" s="70" t="n">
        <v>1.2</v>
      </c>
    </row>
    <row r="1815">
      <c r="A1815" s="65" t="inlineStr">
        <is>
          <t>REL-01814</t>
        </is>
      </c>
      <c r="B1815" s="65" t="inlineStr">
        <is>
          <t>DEV-01493</t>
        </is>
      </c>
      <c r="C1815" s="66" t="n">
        <v>45637</v>
      </c>
      <c r="D1815" s="65" t="inlineStr">
        <is>
          <t>2024-12</t>
        </is>
      </c>
      <c r="E1815" s="65" t="inlineStr">
        <is>
          <t>2024-2025</t>
        </is>
      </c>
      <c r="F1815" s="67" t="n">
        <v>2</v>
      </c>
      <c r="G1815" s="65" t="inlineStr">
        <is>
          <t>Téléphone</t>
        </is>
      </c>
      <c r="H1815" s="65" t="inlineStr">
        <is>
          <t>Toulouse</t>
        </is>
      </c>
      <c r="I1815" s="65" t="inlineStr">
        <is>
          <t>Nadia Cherif</t>
        </is>
      </c>
      <c r="J1815" s="65" t="inlineStr">
        <is>
          <t>Sans réponse</t>
        </is>
      </c>
      <c r="K1815" s="70" t="n">
        <v>10.9</v>
      </c>
    </row>
    <row r="1816">
      <c r="A1816" s="65" t="inlineStr">
        <is>
          <t>REL-01815</t>
        </is>
      </c>
      <c r="B1816" s="65" t="inlineStr">
        <is>
          <t>DEV-01494</t>
        </is>
      </c>
      <c r="C1816" s="66" t="n">
        <v>45632</v>
      </c>
      <c r="D1816" s="65" t="inlineStr">
        <is>
          <t>2024-12</t>
        </is>
      </c>
      <c r="E1816" s="65" t="inlineStr">
        <is>
          <t>2024-2025</t>
        </is>
      </c>
      <c r="F1816" s="67" t="n">
        <v>1</v>
      </c>
      <c r="G1816" s="65" t="inlineStr">
        <is>
          <t>Email</t>
        </is>
      </c>
      <c r="H1816" s="65" t="inlineStr">
        <is>
          <t>Toulouse</t>
        </is>
      </c>
      <c r="I1816" s="65" t="inlineStr">
        <is>
          <t>Nadia Cherif</t>
        </is>
      </c>
      <c r="J1816" s="65" t="inlineStr">
        <is>
          <t>Négociation en cours</t>
        </is>
      </c>
      <c r="K1816" s="70" t="n">
        <v>3.3</v>
      </c>
    </row>
    <row r="1817">
      <c r="A1817" s="65" t="inlineStr">
        <is>
          <t>REL-01816</t>
        </is>
      </c>
      <c r="B1817" s="65" t="inlineStr">
        <is>
          <t>DEV-01494</t>
        </is>
      </c>
      <c r="C1817" s="66" t="n">
        <v>45637</v>
      </c>
      <c r="D1817" s="65" t="inlineStr">
        <is>
          <t>2024-12</t>
        </is>
      </c>
      <c r="E1817" s="65" t="inlineStr">
        <is>
          <t>2024-2025</t>
        </is>
      </c>
      <c r="F1817" s="67" t="n">
        <v>2</v>
      </c>
      <c r="G1817" s="65" t="inlineStr">
        <is>
          <t>Email</t>
        </is>
      </c>
      <c r="H1817" s="65" t="inlineStr">
        <is>
          <t>Toulouse</t>
        </is>
      </c>
      <c r="I1817" s="65" t="inlineStr">
        <is>
          <t>Nadia Cherif</t>
        </is>
      </c>
      <c r="J1817" s="65" t="inlineStr">
        <is>
          <t>Accord obtenu</t>
        </is>
      </c>
      <c r="K1817" s="70" t="n">
        <v>2.7</v>
      </c>
    </row>
    <row r="1818">
      <c r="A1818" s="65" t="inlineStr">
        <is>
          <t>REL-01817</t>
        </is>
      </c>
      <c r="B1818" s="65" t="inlineStr">
        <is>
          <t>DEV-01496</t>
        </is>
      </c>
      <c r="C1818" s="66" t="n">
        <v>45629</v>
      </c>
      <c r="D1818" s="65" t="inlineStr">
        <is>
          <t>2024-12</t>
        </is>
      </c>
      <c r="E1818" s="65" t="inlineStr">
        <is>
          <t>2024-2025</t>
        </is>
      </c>
      <c r="F1818" s="67" t="n">
        <v>1</v>
      </c>
      <c r="G1818" s="65" t="inlineStr">
        <is>
          <t>Email</t>
        </is>
      </c>
      <c r="H1818" s="65" t="inlineStr">
        <is>
          <t>Toulouse</t>
        </is>
      </c>
      <c r="I1818" s="65" t="inlineStr">
        <is>
          <t>Nadia Cherif</t>
        </is>
      </c>
      <c r="J1818" s="65" t="inlineStr">
        <is>
          <t>Sans réponse</t>
        </is>
      </c>
      <c r="K1818" s="70" t="n">
        <v>4.3</v>
      </c>
    </row>
    <row r="1819">
      <c r="A1819" s="65" t="inlineStr">
        <is>
          <t>REL-01818</t>
        </is>
      </c>
      <c r="B1819" s="65" t="inlineStr">
        <is>
          <t>DEV-01496</t>
        </is>
      </c>
      <c r="C1819" s="66" t="n">
        <v>45643</v>
      </c>
      <c r="D1819" s="65" t="inlineStr">
        <is>
          <t>2024-12</t>
        </is>
      </c>
      <c r="E1819" s="65" t="inlineStr">
        <is>
          <t>2024-2025</t>
        </is>
      </c>
      <c r="F1819" s="67" t="n">
        <v>2</v>
      </c>
      <c r="G1819" s="65" t="inlineStr">
        <is>
          <t>Téléphone</t>
        </is>
      </c>
      <c r="H1819" s="65" t="inlineStr">
        <is>
          <t>Toulouse</t>
        </is>
      </c>
      <c r="I1819" s="65" t="inlineStr">
        <is>
          <t>Nadia Cherif</t>
        </is>
      </c>
      <c r="J1819" s="65" t="inlineStr">
        <is>
          <t>Sans réponse</t>
        </is>
      </c>
      <c r="K1819" s="70" t="n">
        <v>12.6</v>
      </c>
    </row>
    <row r="1820">
      <c r="A1820" s="65" t="inlineStr">
        <is>
          <t>REL-01819</t>
        </is>
      </c>
      <c r="B1820" s="65" t="inlineStr">
        <is>
          <t>DEV-01496</t>
        </is>
      </c>
      <c r="C1820" s="66" t="n">
        <v>45657</v>
      </c>
      <c r="D1820" s="65" t="inlineStr">
        <is>
          <t>2024-12</t>
        </is>
      </c>
      <c r="E1820" s="65" t="inlineStr">
        <is>
          <t>2024-2025</t>
        </is>
      </c>
      <c r="F1820" s="67" t="n">
        <v>3</v>
      </c>
      <c r="G1820" s="65" t="inlineStr">
        <is>
          <t>Téléphone</t>
        </is>
      </c>
      <c r="H1820" s="65" t="inlineStr">
        <is>
          <t>Toulouse</t>
        </is>
      </c>
      <c r="I1820" s="65" t="inlineStr">
        <is>
          <t>Nadia Cherif</t>
        </is>
      </c>
      <c r="J1820" s="65" t="inlineStr">
        <is>
          <t>Injoignable</t>
        </is>
      </c>
      <c r="K1820" s="70" t="n">
        <v>8.800000000000001</v>
      </c>
    </row>
    <row r="1821">
      <c r="A1821" s="65" t="inlineStr">
        <is>
          <t>REL-01820</t>
        </is>
      </c>
      <c r="B1821" s="65" t="inlineStr">
        <is>
          <t>DEV-01496</t>
        </is>
      </c>
      <c r="C1821" s="66" t="n">
        <v>45667</v>
      </c>
      <c r="D1821" s="65" t="inlineStr">
        <is>
          <t>2025-01</t>
        </is>
      </c>
      <c r="E1821" s="65" t="inlineStr">
        <is>
          <t>2024-2025</t>
        </is>
      </c>
      <c r="F1821" s="67" t="n">
        <v>4</v>
      </c>
      <c r="G1821" s="65" t="inlineStr">
        <is>
          <t>Téléphone</t>
        </is>
      </c>
      <c r="H1821" s="65" t="inlineStr">
        <is>
          <t>Toulouse</t>
        </is>
      </c>
      <c r="I1821" s="65" t="inlineStr">
        <is>
          <t>Nadia Cherif</t>
        </is>
      </c>
      <c r="J1821" s="65" t="inlineStr">
        <is>
          <t>Accord obtenu</t>
        </is>
      </c>
      <c r="K1821" s="70" t="n">
        <v>10.7</v>
      </c>
    </row>
    <row r="1822">
      <c r="A1822" s="65" t="inlineStr">
        <is>
          <t>REL-01821</t>
        </is>
      </c>
      <c r="B1822" s="65" t="inlineStr">
        <is>
          <t>DEV-01497</t>
        </is>
      </c>
      <c r="C1822" s="66" t="n">
        <v>45638</v>
      </c>
      <c r="D1822" s="65" t="inlineStr">
        <is>
          <t>2024-12</t>
        </is>
      </c>
      <c r="E1822" s="65" t="inlineStr">
        <is>
          <t>2024-2025</t>
        </is>
      </c>
      <c r="F1822" s="67" t="n">
        <v>1</v>
      </c>
      <c r="G1822" s="65" t="inlineStr">
        <is>
          <t>Email</t>
        </is>
      </c>
      <c r="H1822" s="65" t="inlineStr">
        <is>
          <t>Bordeaux</t>
        </is>
      </c>
      <c r="I1822" s="65" t="inlineStr">
        <is>
          <t>Karim Belkacem</t>
        </is>
      </c>
      <c r="J1822" s="65" t="inlineStr">
        <is>
          <t>Rappel demandé</t>
        </is>
      </c>
      <c r="K1822" s="70" t="n">
        <v>1.3</v>
      </c>
    </row>
    <row r="1823">
      <c r="A1823" s="65" t="inlineStr">
        <is>
          <t>REL-01822</t>
        </is>
      </c>
      <c r="B1823" s="65" t="inlineStr">
        <is>
          <t>DEV-01499</t>
        </is>
      </c>
      <c r="C1823" s="66" t="n">
        <v>45632</v>
      </c>
      <c r="D1823" s="65" t="inlineStr">
        <is>
          <t>2024-12</t>
        </is>
      </c>
      <c r="E1823" s="65" t="inlineStr">
        <is>
          <t>2024-2025</t>
        </is>
      </c>
      <c r="F1823" s="67" t="n">
        <v>1</v>
      </c>
      <c r="G1823" s="65" t="inlineStr">
        <is>
          <t>Email</t>
        </is>
      </c>
      <c r="H1823" s="65" t="inlineStr">
        <is>
          <t>Bordeaux</t>
        </is>
      </c>
      <c r="I1823" s="65" t="inlineStr">
        <is>
          <t>Karim Belkacem</t>
        </is>
      </c>
      <c r="J1823" s="65" t="inlineStr">
        <is>
          <t>Rappel demandé</t>
        </is>
      </c>
      <c r="K1823" s="70" t="n">
        <v>2.6</v>
      </c>
    </row>
    <row r="1824">
      <c r="A1824" s="65" t="inlineStr">
        <is>
          <t>REL-01823</t>
        </is>
      </c>
      <c r="B1824" s="65" t="inlineStr">
        <is>
          <t>DEV-01501</t>
        </is>
      </c>
      <c r="C1824" s="66" t="n">
        <v>45631</v>
      </c>
      <c r="D1824" s="65" t="inlineStr">
        <is>
          <t>2024-12</t>
        </is>
      </c>
      <c r="E1824" s="65" t="inlineStr">
        <is>
          <t>2024-2025</t>
        </is>
      </c>
      <c r="F1824" s="67" t="n">
        <v>1</v>
      </c>
      <c r="G1824" s="65" t="inlineStr">
        <is>
          <t>Téléphone</t>
        </is>
      </c>
      <c r="H1824" s="65" t="inlineStr">
        <is>
          <t>Bordeaux</t>
        </is>
      </c>
      <c r="I1824" s="65" t="inlineStr">
        <is>
          <t>Karim Belkacem</t>
        </is>
      </c>
      <c r="J1824" s="65" t="inlineStr">
        <is>
          <t>Sans réponse</t>
        </is>
      </c>
      <c r="K1824" s="70" t="n">
        <v>11.4</v>
      </c>
    </row>
    <row r="1825">
      <c r="A1825" s="65" t="inlineStr">
        <is>
          <t>REL-01824</t>
        </is>
      </c>
      <c r="B1825" s="65" t="inlineStr">
        <is>
          <t>DEV-01501</t>
        </is>
      </c>
      <c r="C1825" s="66" t="n">
        <v>45636</v>
      </c>
      <c r="D1825" s="65" t="inlineStr">
        <is>
          <t>2024-12</t>
        </is>
      </c>
      <c r="E1825" s="65" t="inlineStr">
        <is>
          <t>2024-2025</t>
        </is>
      </c>
      <c r="F1825" s="67" t="n">
        <v>2</v>
      </c>
      <c r="G1825" s="65" t="inlineStr">
        <is>
          <t>Téléphone</t>
        </is>
      </c>
      <c r="H1825" s="65" t="inlineStr">
        <is>
          <t>Bordeaux</t>
        </is>
      </c>
      <c r="I1825" s="65" t="inlineStr">
        <is>
          <t>Karim Belkacem</t>
        </is>
      </c>
      <c r="J1825" s="65" t="inlineStr">
        <is>
          <t>Accord obtenu</t>
        </is>
      </c>
      <c r="K1825" s="70" t="n">
        <v>3</v>
      </c>
    </row>
    <row r="1826">
      <c r="A1826" s="65" t="inlineStr">
        <is>
          <t>REL-01825</t>
        </is>
      </c>
      <c r="B1826" s="65" t="inlineStr">
        <is>
          <t>DEV-01502</t>
        </is>
      </c>
      <c r="C1826" s="66" t="n">
        <v>45638</v>
      </c>
      <c r="D1826" s="65" t="inlineStr">
        <is>
          <t>2024-12</t>
        </is>
      </c>
      <c r="E1826" s="65" t="inlineStr">
        <is>
          <t>2024-2025</t>
        </is>
      </c>
      <c r="F1826" s="67" t="n">
        <v>1</v>
      </c>
      <c r="G1826" s="65" t="inlineStr">
        <is>
          <t>Téléphone</t>
        </is>
      </c>
      <c r="H1826" s="65" t="inlineStr">
        <is>
          <t>Bordeaux</t>
        </is>
      </c>
      <c r="I1826" s="65" t="inlineStr">
        <is>
          <t>Sophie Marchand</t>
        </is>
      </c>
      <c r="J1826" s="65" t="inlineStr">
        <is>
          <t>Rappel demandé</t>
        </is>
      </c>
      <c r="K1826" s="70" t="n">
        <v>5.8</v>
      </c>
    </row>
    <row r="1827">
      <c r="A1827" s="65" t="inlineStr">
        <is>
          <t>REL-01826</t>
        </is>
      </c>
      <c r="B1827" s="65" t="inlineStr">
        <is>
          <t>DEV-01503</t>
        </is>
      </c>
      <c r="C1827" s="66" t="n">
        <v>45633</v>
      </c>
      <c r="D1827" s="65" t="inlineStr">
        <is>
          <t>2024-12</t>
        </is>
      </c>
      <c r="E1827" s="65" t="inlineStr">
        <is>
          <t>2024-2025</t>
        </is>
      </c>
      <c r="F1827" s="67" t="n">
        <v>1</v>
      </c>
      <c r="G1827" s="65" t="inlineStr">
        <is>
          <t>Email</t>
        </is>
      </c>
      <c r="H1827" s="65" t="inlineStr">
        <is>
          <t>Bordeaux</t>
        </is>
      </c>
      <c r="I1827" s="65" t="inlineStr">
        <is>
          <t>Karim Belkacem</t>
        </is>
      </c>
      <c r="J1827" s="65" t="inlineStr">
        <is>
          <t>Refus signifié</t>
        </is>
      </c>
      <c r="K1827" s="70" t="n">
        <v>1.8</v>
      </c>
    </row>
    <row r="1828">
      <c r="A1828" s="65" t="inlineStr">
        <is>
          <t>REL-01827</t>
        </is>
      </c>
      <c r="B1828" s="65" t="inlineStr">
        <is>
          <t>DEV-01506</t>
        </is>
      </c>
      <c r="C1828" s="66" t="n">
        <v>45641</v>
      </c>
      <c r="D1828" s="65" t="inlineStr">
        <is>
          <t>2024-12</t>
        </is>
      </c>
      <c r="E1828" s="65" t="inlineStr">
        <is>
          <t>2024-2025</t>
        </is>
      </c>
      <c r="F1828" s="67" t="n">
        <v>1</v>
      </c>
      <c r="G1828" s="65" t="inlineStr">
        <is>
          <t>SMS</t>
        </is>
      </c>
      <c r="H1828" s="65" t="inlineStr">
        <is>
          <t>Bordeaux</t>
        </is>
      </c>
      <c r="I1828" s="65" t="inlineStr">
        <is>
          <t>Sophie Marchand</t>
        </is>
      </c>
      <c r="J1828" s="65" t="inlineStr">
        <is>
          <t>Injoignable</t>
        </is>
      </c>
      <c r="K1828" s="70" t="n">
        <v>1.3</v>
      </c>
    </row>
    <row r="1829">
      <c r="A1829" s="65" t="inlineStr">
        <is>
          <t>REL-01828</t>
        </is>
      </c>
      <c r="B1829" s="65" t="inlineStr">
        <is>
          <t>DEV-01506</t>
        </is>
      </c>
      <c r="C1829" s="66" t="n">
        <v>45646</v>
      </c>
      <c r="D1829" s="65" t="inlineStr">
        <is>
          <t>2024-12</t>
        </is>
      </c>
      <c r="E1829" s="65" t="inlineStr">
        <is>
          <t>2024-2025</t>
        </is>
      </c>
      <c r="F1829" s="67" t="n">
        <v>2</v>
      </c>
      <c r="G1829" s="65" t="inlineStr">
        <is>
          <t>SMS</t>
        </is>
      </c>
      <c r="H1829" s="65" t="inlineStr">
        <is>
          <t>Bordeaux</t>
        </is>
      </c>
      <c r="I1829" s="65" t="inlineStr">
        <is>
          <t>Sophie Marchand</t>
        </is>
      </c>
      <c r="J1829" s="65" t="inlineStr">
        <is>
          <t>Sans réponse</t>
        </is>
      </c>
      <c r="K1829" s="70" t="n">
        <v>3.1</v>
      </c>
    </row>
    <row r="1830">
      <c r="A1830" s="65" t="inlineStr">
        <is>
          <t>REL-01829</t>
        </is>
      </c>
      <c r="B1830" s="65" t="inlineStr">
        <is>
          <t>DEV-01506</t>
        </is>
      </c>
      <c r="C1830" s="66" t="n">
        <v>45653</v>
      </c>
      <c r="D1830" s="65" t="inlineStr">
        <is>
          <t>2024-12</t>
        </is>
      </c>
      <c r="E1830" s="65" t="inlineStr">
        <is>
          <t>2024-2025</t>
        </is>
      </c>
      <c r="F1830" s="67" t="n">
        <v>3</v>
      </c>
      <c r="G1830" s="65" t="inlineStr">
        <is>
          <t>Email</t>
        </is>
      </c>
      <c r="H1830" s="65" t="inlineStr">
        <is>
          <t>Bordeaux</t>
        </is>
      </c>
      <c r="I1830" s="65" t="inlineStr">
        <is>
          <t>Sophie Marchand</t>
        </is>
      </c>
      <c r="J1830" s="65" t="inlineStr">
        <is>
          <t>Accord obtenu</t>
        </is>
      </c>
      <c r="K1830" s="70" t="n">
        <v>4.6</v>
      </c>
    </row>
    <row r="1831">
      <c r="A1831" s="65" t="inlineStr">
        <is>
          <t>REL-01830</t>
        </is>
      </c>
      <c r="B1831" s="65" t="inlineStr">
        <is>
          <t>DEV-01507</t>
        </is>
      </c>
      <c r="C1831" s="66" t="n">
        <v>45642</v>
      </c>
      <c r="D1831" s="65" t="inlineStr">
        <is>
          <t>2024-12</t>
        </is>
      </c>
      <c r="E1831" s="65" t="inlineStr">
        <is>
          <t>2024-2025</t>
        </is>
      </c>
      <c r="F1831" s="67" t="n">
        <v>1</v>
      </c>
      <c r="G1831" s="65" t="inlineStr">
        <is>
          <t>Email</t>
        </is>
      </c>
      <c r="H1831" s="65" t="inlineStr">
        <is>
          <t>Bordeaux</t>
        </is>
      </c>
      <c r="I1831" s="65" t="inlineStr">
        <is>
          <t>Karim Belkacem</t>
        </is>
      </c>
      <c r="J1831" s="65" t="inlineStr">
        <is>
          <t>Sans réponse</t>
        </is>
      </c>
      <c r="K1831" s="70" t="n">
        <v>5</v>
      </c>
    </row>
    <row r="1832">
      <c r="A1832" s="65" t="inlineStr">
        <is>
          <t>REL-01831</t>
        </is>
      </c>
      <c r="B1832" s="65" t="inlineStr">
        <is>
          <t>DEV-01507</t>
        </is>
      </c>
      <c r="C1832" s="66" t="n">
        <v>45647</v>
      </c>
      <c r="D1832" s="65" t="inlineStr">
        <is>
          <t>2024-12</t>
        </is>
      </c>
      <c r="E1832" s="65" t="inlineStr">
        <is>
          <t>2024-2025</t>
        </is>
      </c>
      <c r="F1832" s="67" t="n">
        <v>2</v>
      </c>
      <c r="G1832" s="65" t="inlineStr">
        <is>
          <t>Email</t>
        </is>
      </c>
      <c r="H1832" s="65" t="inlineStr">
        <is>
          <t>Bordeaux</t>
        </is>
      </c>
      <c r="I1832" s="65" t="inlineStr">
        <is>
          <t>Karim Belkacem</t>
        </is>
      </c>
      <c r="J1832" s="65" t="inlineStr">
        <is>
          <t>Rappel demandé</t>
        </is>
      </c>
      <c r="K1832" s="70" t="n">
        <v>4.2</v>
      </c>
    </row>
    <row r="1833">
      <c r="A1833" s="65" t="inlineStr">
        <is>
          <t>REL-01832</t>
        </is>
      </c>
      <c r="B1833" s="65" t="inlineStr">
        <is>
          <t>DEV-01508</t>
        </is>
      </c>
      <c r="C1833" s="66" t="n">
        <v>45631</v>
      </c>
      <c r="D1833" s="65" t="inlineStr">
        <is>
          <t>2024-12</t>
        </is>
      </c>
      <c r="E1833" s="65" t="inlineStr">
        <is>
          <t>2024-2025</t>
        </is>
      </c>
      <c r="F1833" s="67" t="n">
        <v>1</v>
      </c>
      <c r="G1833" s="65" t="inlineStr">
        <is>
          <t>Email</t>
        </is>
      </c>
      <c r="H1833" s="65" t="inlineStr">
        <is>
          <t>Toulouse</t>
        </is>
      </c>
      <c r="I1833" s="65" t="inlineStr">
        <is>
          <t>Nadia Cherif</t>
        </is>
      </c>
      <c r="J1833" s="65" t="inlineStr">
        <is>
          <t>Sans réponse</t>
        </is>
      </c>
      <c r="K1833" s="70" t="n">
        <v>2.1</v>
      </c>
    </row>
    <row r="1834">
      <c r="A1834" s="65" t="inlineStr">
        <is>
          <t>REL-01833</t>
        </is>
      </c>
      <c r="B1834" s="65" t="inlineStr">
        <is>
          <t>DEV-01508</t>
        </is>
      </c>
      <c r="C1834" s="66" t="n">
        <v>45637</v>
      </c>
      <c r="D1834" s="65" t="inlineStr">
        <is>
          <t>2024-12</t>
        </is>
      </c>
      <c r="E1834" s="65" t="inlineStr">
        <is>
          <t>2024-2025</t>
        </is>
      </c>
      <c r="F1834" s="67" t="n">
        <v>2</v>
      </c>
      <c r="G1834" s="65" t="inlineStr">
        <is>
          <t>Email</t>
        </is>
      </c>
      <c r="H1834" s="65" t="inlineStr">
        <is>
          <t>Toulouse</t>
        </is>
      </c>
      <c r="I1834" s="65" t="inlineStr">
        <is>
          <t>Nadia Cherif</t>
        </is>
      </c>
      <c r="J1834" s="65" t="inlineStr">
        <is>
          <t>Refus signifié</t>
        </is>
      </c>
      <c r="K1834" s="70" t="n">
        <v>3.1</v>
      </c>
    </row>
    <row r="1835">
      <c r="A1835" s="65" t="inlineStr">
        <is>
          <t>REL-01834</t>
        </is>
      </c>
      <c r="B1835" s="65" t="inlineStr">
        <is>
          <t>DEV-01511</t>
        </is>
      </c>
      <c r="C1835" s="66" t="n">
        <v>45632</v>
      </c>
      <c r="D1835" s="65" t="inlineStr">
        <is>
          <t>2024-12</t>
        </is>
      </c>
      <c r="E1835" s="65" t="inlineStr">
        <is>
          <t>2024-2025</t>
        </is>
      </c>
      <c r="F1835" s="67" t="n">
        <v>1</v>
      </c>
      <c r="G1835" s="65" t="inlineStr">
        <is>
          <t>Email</t>
        </is>
      </c>
      <c r="H1835" s="65" t="inlineStr">
        <is>
          <t>Bordeaux</t>
        </is>
      </c>
      <c r="I1835" s="65" t="inlineStr">
        <is>
          <t>Karim Belkacem</t>
        </is>
      </c>
      <c r="J1835" s="65" t="inlineStr">
        <is>
          <t>Rappel demandé</t>
        </is>
      </c>
      <c r="K1835" s="70" t="n">
        <v>2.4</v>
      </c>
    </row>
    <row r="1836">
      <c r="A1836" s="65" t="inlineStr">
        <is>
          <t>REL-01835</t>
        </is>
      </c>
      <c r="B1836" s="65" t="inlineStr">
        <is>
          <t>DEV-01513</t>
        </is>
      </c>
      <c r="C1836" s="66" t="n">
        <v>45640</v>
      </c>
      <c r="D1836" s="65" t="inlineStr">
        <is>
          <t>2024-12</t>
        </is>
      </c>
      <c r="E1836" s="65" t="inlineStr">
        <is>
          <t>2024-2025</t>
        </is>
      </c>
      <c r="F1836" s="67" t="n">
        <v>1</v>
      </c>
      <c r="G1836" s="65" t="inlineStr">
        <is>
          <t>Email</t>
        </is>
      </c>
      <c r="H1836" s="65" t="inlineStr">
        <is>
          <t>Bordeaux</t>
        </is>
      </c>
      <c r="I1836" s="65" t="inlineStr">
        <is>
          <t>Sophie Marchand</t>
        </is>
      </c>
      <c r="J1836" s="65" t="inlineStr">
        <is>
          <t>Sans réponse</t>
        </is>
      </c>
      <c r="K1836" s="70" t="n">
        <v>2.4</v>
      </c>
    </row>
    <row r="1837">
      <c r="A1837" s="65" t="inlineStr">
        <is>
          <t>REL-01836</t>
        </is>
      </c>
      <c r="B1837" s="65" t="inlineStr">
        <is>
          <t>DEV-01513</t>
        </is>
      </c>
      <c r="C1837" s="66" t="n">
        <v>45653</v>
      </c>
      <c r="D1837" s="65" t="inlineStr">
        <is>
          <t>2024-12</t>
        </is>
      </c>
      <c r="E1837" s="65" t="inlineStr">
        <is>
          <t>2024-2025</t>
        </is>
      </c>
      <c r="F1837" s="67" t="n">
        <v>2</v>
      </c>
      <c r="G1837" s="65" t="inlineStr">
        <is>
          <t>Email</t>
        </is>
      </c>
      <c r="H1837" s="65" t="inlineStr">
        <is>
          <t>Bordeaux</t>
        </is>
      </c>
      <c r="I1837" s="65" t="inlineStr">
        <is>
          <t>Sophie Marchand</t>
        </is>
      </c>
      <c r="J1837" s="65" t="inlineStr">
        <is>
          <t>Rappel demandé</t>
        </is>
      </c>
      <c r="K1837" s="70" t="n">
        <v>4.6</v>
      </c>
    </row>
    <row r="1838">
      <c r="A1838" s="65" t="inlineStr">
        <is>
          <t>REL-01837</t>
        </is>
      </c>
      <c r="B1838" s="65" t="inlineStr">
        <is>
          <t>DEV-01514</t>
        </is>
      </c>
      <c r="C1838" s="66" t="n">
        <v>45637</v>
      </c>
      <c r="D1838" s="65" t="inlineStr">
        <is>
          <t>2024-12</t>
        </is>
      </c>
      <c r="E1838" s="65" t="inlineStr">
        <is>
          <t>2024-2025</t>
        </is>
      </c>
      <c r="F1838" s="67" t="n">
        <v>1</v>
      </c>
      <c r="G1838" s="65" t="inlineStr">
        <is>
          <t>SMS</t>
        </is>
      </c>
      <c r="H1838" s="65" t="inlineStr">
        <is>
          <t>Bordeaux</t>
        </is>
      </c>
      <c r="I1838" s="65" t="inlineStr">
        <is>
          <t>Karim Belkacem</t>
        </is>
      </c>
      <c r="J1838" s="65" t="inlineStr">
        <is>
          <t>Rappel demandé</t>
        </is>
      </c>
      <c r="K1838" s="70" t="n">
        <v>1.2</v>
      </c>
    </row>
    <row r="1839">
      <c r="A1839" s="65" t="inlineStr">
        <is>
          <t>REL-01838</t>
        </is>
      </c>
      <c r="B1839" s="65" t="inlineStr">
        <is>
          <t>DEV-01515</t>
        </is>
      </c>
      <c r="C1839" s="66" t="n">
        <v>45641</v>
      </c>
      <c r="D1839" s="65" t="inlineStr">
        <is>
          <t>2024-12</t>
        </is>
      </c>
      <c r="E1839" s="65" t="inlineStr">
        <is>
          <t>2024-2025</t>
        </is>
      </c>
      <c r="F1839" s="67" t="n">
        <v>1</v>
      </c>
      <c r="G1839" s="65" t="inlineStr">
        <is>
          <t>Email</t>
        </is>
      </c>
      <c r="H1839" s="65" t="inlineStr">
        <is>
          <t>Bordeaux</t>
        </is>
      </c>
      <c r="I1839" s="65" t="inlineStr">
        <is>
          <t>Sophie Marchand</t>
        </is>
      </c>
      <c r="J1839" s="65" t="inlineStr">
        <is>
          <t>Négociation en cours</t>
        </is>
      </c>
      <c r="K1839" s="70" t="n">
        <v>1.4</v>
      </c>
    </row>
    <row r="1840">
      <c r="A1840" s="65" t="inlineStr">
        <is>
          <t>REL-01839</t>
        </is>
      </c>
      <c r="B1840" s="65" t="inlineStr">
        <is>
          <t>DEV-01515</t>
        </is>
      </c>
      <c r="C1840" s="66" t="n">
        <v>45646</v>
      </c>
      <c r="D1840" s="65" t="inlineStr">
        <is>
          <t>2024-12</t>
        </is>
      </c>
      <c r="E1840" s="65" t="inlineStr">
        <is>
          <t>2024-2025</t>
        </is>
      </c>
      <c r="F1840" s="67" t="n">
        <v>2</v>
      </c>
      <c r="G1840" s="65" t="inlineStr">
        <is>
          <t>SMS</t>
        </is>
      </c>
      <c r="H1840" s="65" t="inlineStr">
        <is>
          <t>Bordeaux</t>
        </is>
      </c>
      <c r="I1840" s="65" t="inlineStr">
        <is>
          <t>Sophie Marchand</t>
        </is>
      </c>
      <c r="J1840" s="65" t="inlineStr">
        <is>
          <t>Négociation en cours</t>
        </is>
      </c>
      <c r="K1840" s="70" t="n">
        <v>2.4</v>
      </c>
    </row>
    <row r="1841">
      <c r="A1841" s="65" t="inlineStr">
        <is>
          <t>REL-01840</t>
        </is>
      </c>
      <c r="B1841" s="65" t="inlineStr">
        <is>
          <t>DEV-01516</t>
        </is>
      </c>
      <c r="C1841" s="66" t="n">
        <v>45642</v>
      </c>
      <c r="D1841" s="65" t="inlineStr">
        <is>
          <t>2024-12</t>
        </is>
      </c>
      <c r="E1841" s="65" t="inlineStr">
        <is>
          <t>2024-2025</t>
        </is>
      </c>
      <c r="F1841" s="67" t="n">
        <v>1</v>
      </c>
      <c r="G1841" s="65" t="inlineStr">
        <is>
          <t>Téléphone</t>
        </is>
      </c>
      <c r="H1841" s="65" t="inlineStr">
        <is>
          <t>Bordeaux</t>
        </is>
      </c>
      <c r="I1841" s="65" t="inlineStr">
        <is>
          <t>Karim Belkacem</t>
        </is>
      </c>
      <c r="J1841" s="65" t="inlineStr">
        <is>
          <t>Injoignable</t>
        </is>
      </c>
      <c r="K1841" s="70" t="n">
        <v>9.5</v>
      </c>
    </row>
    <row r="1842">
      <c r="A1842" s="65" t="inlineStr">
        <is>
          <t>REL-01841</t>
        </is>
      </c>
      <c r="B1842" s="65" t="inlineStr">
        <is>
          <t>DEV-01516</t>
        </is>
      </c>
      <c r="C1842" s="66" t="n">
        <v>45647</v>
      </c>
      <c r="D1842" s="65" t="inlineStr">
        <is>
          <t>2024-12</t>
        </is>
      </c>
      <c r="E1842" s="65" t="inlineStr">
        <is>
          <t>2024-2025</t>
        </is>
      </c>
      <c r="F1842" s="67" t="n">
        <v>2</v>
      </c>
      <c r="G1842" s="65" t="inlineStr">
        <is>
          <t>Téléphone</t>
        </is>
      </c>
      <c r="H1842" s="65" t="inlineStr">
        <is>
          <t>Bordeaux</t>
        </is>
      </c>
      <c r="I1842" s="65" t="inlineStr">
        <is>
          <t>Karim Belkacem</t>
        </is>
      </c>
      <c r="J1842" s="65" t="inlineStr">
        <is>
          <t>Sans réponse</t>
        </is>
      </c>
      <c r="K1842" s="70" t="n">
        <v>10.5</v>
      </c>
    </row>
    <row r="1843">
      <c r="A1843" s="65" t="inlineStr">
        <is>
          <t>REL-01842</t>
        </is>
      </c>
      <c r="B1843" s="65" t="inlineStr">
        <is>
          <t>DEV-01517</t>
        </is>
      </c>
      <c r="C1843" s="66" t="n">
        <v>45644</v>
      </c>
      <c r="D1843" s="65" t="inlineStr">
        <is>
          <t>2024-12</t>
        </is>
      </c>
      <c r="E1843" s="65" t="inlineStr">
        <is>
          <t>2024-2025</t>
        </is>
      </c>
      <c r="F1843" s="67" t="n">
        <v>1</v>
      </c>
      <c r="G1843" s="65" t="inlineStr">
        <is>
          <t>SMS</t>
        </is>
      </c>
      <c r="H1843" s="65" t="inlineStr">
        <is>
          <t>Bordeaux</t>
        </is>
      </c>
      <c r="I1843" s="65" t="inlineStr">
        <is>
          <t>Karim Belkacem</t>
        </is>
      </c>
      <c r="J1843" s="65" t="inlineStr">
        <is>
          <t>Sans réponse</t>
        </is>
      </c>
      <c r="K1843" s="70" t="n">
        <v>1.8</v>
      </c>
    </row>
    <row r="1844">
      <c r="A1844" s="65" t="inlineStr">
        <is>
          <t>REL-01843</t>
        </is>
      </c>
      <c r="B1844" s="65" t="inlineStr">
        <is>
          <t>DEV-01518</t>
        </is>
      </c>
      <c r="C1844" s="66" t="n">
        <v>45637</v>
      </c>
      <c r="D1844" s="65" t="inlineStr">
        <is>
          <t>2024-12</t>
        </is>
      </c>
      <c r="E1844" s="65" t="inlineStr">
        <is>
          <t>2024-2025</t>
        </is>
      </c>
      <c r="F1844" s="67" t="n">
        <v>1</v>
      </c>
      <c r="G1844" s="65" t="inlineStr">
        <is>
          <t>Email</t>
        </is>
      </c>
      <c r="H1844" s="65" t="inlineStr">
        <is>
          <t>Bordeaux</t>
        </is>
      </c>
      <c r="I1844" s="65" t="inlineStr">
        <is>
          <t>Karim Belkacem</t>
        </is>
      </c>
      <c r="J1844" s="65" t="inlineStr">
        <is>
          <t>Rappel demandé</t>
        </is>
      </c>
      <c r="K1844" s="70" t="n">
        <v>1.3</v>
      </c>
    </row>
    <row r="1845">
      <c r="A1845" s="65" t="inlineStr">
        <is>
          <t>REL-01844</t>
        </is>
      </c>
      <c r="B1845" s="65" t="inlineStr">
        <is>
          <t>DEV-01518</t>
        </is>
      </c>
      <c r="C1845" s="66" t="n">
        <v>45648</v>
      </c>
      <c r="D1845" s="65" t="inlineStr">
        <is>
          <t>2024-12</t>
        </is>
      </c>
      <c r="E1845" s="65" t="inlineStr">
        <is>
          <t>2024-2025</t>
        </is>
      </c>
      <c r="F1845" s="67" t="n">
        <v>2</v>
      </c>
      <c r="G1845" s="65" t="inlineStr">
        <is>
          <t>Téléphone</t>
        </is>
      </c>
      <c r="H1845" s="65" t="inlineStr">
        <is>
          <t>Bordeaux</t>
        </is>
      </c>
      <c r="I1845" s="65" t="inlineStr">
        <is>
          <t>Karim Belkacem</t>
        </is>
      </c>
      <c r="J1845" s="65" t="inlineStr">
        <is>
          <t>Accord obtenu</t>
        </is>
      </c>
      <c r="K1845" s="70" t="n">
        <v>13</v>
      </c>
    </row>
    <row r="1846">
      <c r="A1846" s="65" t="inlineStr">
        <is>
          <t>REL-01845</t>
        </is>
      </c>
      <c r="B1846" s="65" t="inlineStr">
        <is>
          <t>DEV-01521</t>
        </is>
      </c>
      <c r="C1846" s="66" t="n">
        <v>45643</v>
      </c>
      <c r="D1846" s="65" t="inlineStr">
        <is>
          <t>2024-12</t>
        </is>
      </c>
      <c r="E1846" s="65" t="inlineStr">
        <is>
          <t>2024-2025</t>
        </is>
      </c>
      <c r="F1846" s="67" t="n">
        <v>1</v>
      </c>
      <c r="G1846" s="65" t="inlineStr">
        <is>
          <t>Email</t>
        </is>
      </c>
      <c r="H1846" s="65" t="inlineStr">
        <is>
          <t>Toulouse</t>
        </is>
      </c>
      <c r="I1846" s="65" t="inlineStr">
        <is>
          <t>Nadia Cherif</t>
        </is>
      </c>
      <c r="J1846" s="65" t="inlineStr">
        <is>
          <t>Rappel demandé</t>
        </is>
      </c>
      <c r="K1846" s="70" t="n">
        <v>4.4</v>
      </c>
    </row>
    <row r="1847">
      <c r="A1847" s="65" t="inlineStr">
        <is>
          <t>REL-01846</t>
        </is>
      </c>
      <c r="B1847" s="65" t="inlineStr">
        <is>
          <t>DEV-01522</t>
        </is>
      </c>
      <c r="C1847" s="66" t="n">
        <v>45642</v>
      </c>
      <c r="D1847" s="65" t="inlineStr">
        <is>
          <t>2024-12</t>
        </is>
      </c>
      <c r="E1847" s="65" t="inlineStr">
        <is>
          <t>2024-2025</t>
        </is>
      </c>
      <c r="F1847" s="67" t="n">
        <v>1</v>
      </c>
      <c r="G1847" s="65" t="inlineStr">
        <is>
          <t>Email</t>
        </is>
      </c>
      <c r="H1847" s="65" t="inlineStr">
        <is>
          <t>Bordeaux</t>
        </is>
      </c>
      <c r="I1847" s="65" t="inlineStr">
        <is>
          <t>Sophie Marchand</t>
        </is>
      </c>
      <c r="J1847" s="65" t="inlineStr">
        <is>
          <t>Négociation en cours</t>
        </is>
      </c>
      <c r="K1847" s="70" t="n">
        <v>4.7</v>
      </c>
    </row>
    <row r="1848">
      <c r="A1848" s="65" t="inlineStr">
        <is>
          <t>REL-01847</t>
        </is>
      </c>
      <c r="B1848" s="65" t="inlineStr">
        <is>
          <t>DEV-01522</t>
        </is>
      </c>
      <c r="C1848" s="66" t="n">
        <v>45650</v>
      </c>
      <c r="D1848" s="65" t="inlineStr">
        <is>
          <t>2024-12</t>
        </is>
      </c>
      <c r="E1848" s="65" t="inlineStr">
        <is>
          <t>2024-2025</t>
        </is>
      </c>
      <c r="F1848" s="67" t="n">
        <v>2</v>
      </c>
      <c r="G1848" s="65" t="inlineStr">
        <is>
          <t>SMS</t>
        </is>
      </c>
      <c r="H1848" s="65" t="inlineStr">
        <is>
          <t>Bordeaux</t>
        </is>
      </c>
      <c r="I1848" s="65" t="inlineStr">
        <is>
          <t>Sophie Marchand</t>
        </is>
      </c>
      <c r="J1848" s="65" t="inlineStr">
        <is>
          <t>Injoignable</t>
        </is>
      </c>
      <c r="K1848" s="70" t="n">
        <v>2.6</v>
      </c>
    </row>
    <row r="1849">
      <c r="A1849" s="65" t="inlineStr">
        <is>
          <t>REL-01848</t>
        </is>
      </c>
      <c r="B1849" s="65" t="inlineStr">
        <is>
          <t>DEV-01522</t>
        </is>
      </c>
      <c r="C1849" s="66" t="n">
        <v>45655</v>
      </c>
      <c r="D1849" s="65" t="inlineStr">
        <is>
          <t>2024-12</t>
        </is>
      </c>
      <c r="E1849" s="65" t="inlineStr">
        <is>
          <t>2024-2025</t>
        </is>
      </c>
      <c r="F1849" s="67" t="n">
        <v>3</v>
      </c>
      <c r="G1849" s="65" t="inlineStr">
        <is>
          <t>Téléphone</t>
        </is>
      </c>
      <c r="H1849" s="65" t="inlineStr">
        <is>
          <t>Bordeaux</t>
        </is>
      </c>
      <c r="I1849" s="65" t="inlineStr">
        <is>
          <t>Sophie Marchand</t>
        </is>
      </c>
      <c r="J1849" s="65" t="inlineStr">
        <is>
          <t>Sans réponse</t>
        </is>
      </c>
      <c r="K1849" s="70" t="n">
        <v>11</v>
      </c>
    </row>
    <row r="1850">
      <c r="A1850" s="65" t="inlineStr">
        <is>
          <t>REL-01849</t>
        </is>
      </c>
      <c r="B1850" s="65" t="inlineStr">
        <is>
          <t>DEV-01523</t>
        </is>
      </c>
      <c r="C1850" s="66" t="n">
        <v>45647</v>
      </c>
      <c r="D1850" s="65" t="inlineStr">
        <is>
          <t>2024-12</t>
        </is>
      </c>
      <c r="E1850" s="65" t="inlineStr">
        <is>
          <t>2024-2025</t>
        </is>
      </c>
      <c r="F1850" s="67" t="n">
        <v>1</v>
      </c>
      <c r="G1850" s="65" t="inlineStr">
        <is>
          <t>Téléphone</t>
        </is>
      </c>
      <c r="H1850" s="65" t="inlineStr">
        <is>
          <t>Montpellier</t>
        </is>
      </c>
      <c r="I1850" s="65" t="inlineStr">
        <is>
          <t>Thomas Rey</t>
        </is>
      </c>
      <c r="J1850" s="65" t="inlineStr">
        <is>
          <t>Rappel demandé</t>
        </is>
      </c>
      <c r="K1850" s="70" t="n">
        <v>6.4</v>
      </c>
    </row>
    <row r="1851">
      <c r="A1851" s="65" t="inlineStr">
        <is>
          <t>REL-01850</t>
        </is>
      </c>
      <c r="B1851" s="65" t="inlineStr">
        <is>
          <t>DEV-01523</t>
        </is>
      </c>
      <c r="C1851" s="66" t="n">
        <v>45653</v>
      </c>
      <c r="D1851" s="65" t="inlineStr">
        <is>
          <t>2024-12</t>
        </is>
      </c>
      <c r="E1851" s="65" t="inlineStr">
        <is>
          <t>2024-2025</t>
        </is>
      </c>
      <c r="F1851" s="67" t="n">
        <v>2</v>
      </c>
      <c r="G1851" s="65" t="inlineStr">
        <is>
          <t>Email</t>
        </is>
      </c>
      <c r="H1851" s="65" t="inlineStr">
        <is>
          <t>Montpellier</t>
        </is>
      </c>
      <c r="I1851" s="65" t="inlineStr">
        <is>
          <t>Thomas Rey</t>
        </is>
      </c>
      <c r="J1851" s="65" t="inlineStr">
        <is>
          <t>Injoignable</t>
        </is>
      </c>
      <c r="K1851" s="70" t="n">
        <v>4.8</v>
      </c>
    </row>
    <row r="1852">
      <c r="A1852" s="65" t="inlineStr">
        <is>
          <t>REL-01851</t>
        </is>
      </c>
      <c r="B1852" s="65" t="inlineStr">
        <is>
          <t>DEV-01524</t>
        </is>
      </c>
      <c r="C1852" s="66" t="n">
        <v>45647</v>
      </c>
      <c r="D1852" s="65" t="inlineStr">
        <is>
          <t>2024-12</t>
        </is>
      </c>
      <c r="E1852" s="65" t="inlineStr">
        <is>
          <t>2024-2025</t>
        </is>
      </c>
      <c r="F1852" s="67" t="n">
        <v>1</v>
      </c>
      <c r="G1852" s="65" t="inlineStr">
        <is>
          <t>SMS</t>
        </is>
      </c>
      <c r="H1852" s="65" t="inlineStr">
        <is>
          <t>Bordeaux</t>
        </is>
      </c>
      <c r="I1852" s="65" t="inlineStr">
        <is>
          <t>Karim Belkacem</t>
        </is>
      </c>
      <c r="J1852" s="65" t="inlineStr">
        <is>
          <t>Accord obtenu</t>
        </is>
      </c>
      <c r="K1852" s="70" t="n">
        <v>3.9</v>
      </c>
    </row>
    <row r="1853">
      <c r="A1853" s="65" t="inlineStr">
        <is>
          <t>REL-01852</t>
        </is>
      </c>
      <c r="B1853" s="65" t="inlineStr">
        <is>
          <t>DEV-01526</t>
        </is>
      </c>
      <c r="C1853" s="66" t="n">
        <v>45643</v>
      </c>
      <c r="D1853" s="65" t="inlineStr">
        <is>
          <t>2024-12</t>
        </is>
      </c>
      <c r="E1853" s="65" t="inlineStr">
        <is>
          <t>2024-2025</t>
        </is>
      </c>
      <c r="F1853" s="67" t="n">
        <v>1</v>
      </c>
      <c r="G1853" s="65" t="inlineStr">
        <is>
          <t>Email</t>
        </is>
      </c>
      <c r="H1853" s="65" t="inlineStr">
        <is>
          <t>Toulouse</t>
        </is>
      </c>
      <c r="I1853" s="65" t="inlineStr">
        <is>
          <t>Nadia Cherif</t>
        </is>
      </c>
      <c r="J1853" s="65" t="inlineStr">
        <is>
          <t>Refus signifié</t>
        </is>
      </c>
      <c r="K1853" s="70" t="n">
        <v>3.8</v>
      </c>
    </row>
    <row r="1854">
      <c r="A1854" s="65" t="inlineStr">
        <is>
          <t>REL-01853</t>
        </is>
      </c>
      <c r="B1854" s="65" t="inlineStr">
        <is>
          <t>DEV-01527</t>
        </is>
      </c>
      <c r="C1854" s="66" t="n">
        <v>45647</v>
      </c>
      <c r="D1854" s="65" t="inlineStr">
        <is>
          <t>2024-12</t>
        </is>
      </c>
      <c r="E1854" s="65" t="inlineStr">
        <is>
          <t>2024-2025</t>
        </is>
      </c>
      <c r="F1854" s="67" t="n">
        <v>1</v>
      </c>
      <c r="G1854" s="65" t="inlineStr">
        <is>
          <t>Email</t>
        </is>
      </c>
      <c r="H1854" s="65" t="inlineStr">
        <is>
          <t>Bordeaux</t>
        </is>
      </c>
      <c r="I1854" s="65" t="inlineStr">
        <is>
          <t>Sophie Marchand</t>
        </is>
      </c>
      <c r="J1854" s="65" t="inlineStr">
        <is>
          <t>Injoignable</t>
        </is>
      </c>
      <c r="K1854" s="70" t="n">
        <v>1.9</v>
      </c>
    </row>
    <row r="1855">
      <c r="A1855" s="65" t="inlineStr">
        <is>
          <t>REL-01854</t>
        </is>
      </c>
      <c r="B1855" s="65" t="inlineStr">
        <is>
          <t>DEV-01528</t>
        </is>
      </c>
      <c r="C1855" s="66" t="n">
        <v>45647</v>
      </c>
      <c r="D1855" s="65" t="inlineStr">
        <is>
          <t>2024-12</t>
        </is>
      </c>
      <c r="E1855" s="65" t="inlineStr">
        <is>
          <t>2024-2025</t>
        </is>
      </c>
      <c r="F1855" s="67" t="n">
        <v>1</v>
      </c>
      <c r="G1855" s="65" t="inlineStr">
        <is>
          <t>Téléphone</t>
        </is>
      </c>
      <c r="H1855" s="65" t="inlineStr">
        <is>
          <t>Bordeaux</t>
        </is>
      </c>
      <c r="I1855" s="65" t="inlineStr">
        <is>
          <t>Karim Belkacem</t>
        </is>
      </c>
      <c r="J1855" s="65" t="inlineStr">
        <is>
          <t>Négociation en cours</t>
        </is>
      </c>
      <c r="K1855" s="70" t="n">
        <v>5</v>
      </c>
    </row>
    <row r="1856">
      <c r="A1856" s="65" t="inlineStr">
        <is>
          <t>REL-01855</t>
        </is>
      </c>
      <c r="B1856" s="65" t="inlineStr">
        <is>
          <t>DEV-01528</t>
        </is>
      </c>
      <c r="C1856" s="66" t="n">
        <v>45658</v>
      </c>
      <c r="D1856" s="65" t="inlineStr">
        <is>
          <t>2025-01</t>
        </is>
      </c>
      <c r="E1856" s="65" t="inlineStr">
        <is>
          <t>2024-2025</t>
        </is>
      </c>
      <c r="F1856" s="67" t="n">
        <v>2</v>
      </c>
      <c r="G1856" s="65" t="inlineStr">
        <is>
          <t>Téléphone</t>
        </is>
      </c>
      <c r="H1856" s="65" t="inlineStr">
        <is>
          <t>Bordeaux</t>
        </is>
      </c>
      <c r="I1856" s="65" t="inlineStr">
        <is>
          <t>Karim Belkacem</t>
        </is>
      </c>
      <c r="J1856" s="65" t="inlineStr">
        <is>
          <t>Rappel demandé</t>
        </is>
      </c>
      <c r="K1856" s="70" t="n">
        <v>10.3</v>
      </c>
    </row>
    <row r="1857">
      <c r="A1857" s="65" t="inlineStr">
        <is>
          <t>REL-01856</t>
        </is>
      </c>
      <c r="B1857" s="65" t="inlineStr">
        <is>
          <t>DEV-01528</t>
        </is>
      </c>
      <c r="C1857" s="66" t="n">
        <v>45671</v>
      </c>
      <c r="D1857" s="65" t="inlineStr">
        <is>
          <t>2025-01</t>
        </is>
      </c>
      <c r="E1857" s="65" t="inlineStr">
        <is>
          <t>2024-2025</t>
        </is>
      </c>
      <c r="F1857" s="67" t="n">
        <v>3</v>
      </c>
      <c r="G1857" s="65" t="inlineStr">
        <is>
          <t>SMS</t>
        </is>
      </c>
      <c r="H1857" s="65" t="inlineStr">
        <is>
          <t>Bordeaux</t>
        </is>
      </c>
      <c r="I1857" s="65" t="inlineStr">
        <is>
          <t>Karim Belkacem</t>
        </is>
      </c>
      <c r="J1857" s="65" t="inlineStr">
        <is>
          <t>Accord obtenu</t>
        </is>
      </c>
      <c r="K1857" s="70" t="n">
        <v>3.2</v>
      </c>
    </row>
    <row r="1858">
      <c r="A1858" s="65" t="inlineStr">
        <is>
          <t>REL-01857</t>
        </is>
      </c>
      <c r="B1858" s="65" t="inlineStr">
        <is>
          <t>DEV-01529</t>
        </is>
      </c>
      <c r="C1858" s="66" t="n">
        <v>45646</v>
      </c>
      <c r="D1858" s="65" t="inlineStr">
        <is>
          <t>2024-12</t>
        </is>
      </c>
      <c r="E1858" s="65" t="inlineStr">
        <is>
          <t>2024-2025</t>
        </is>
      </c>
      <c r="F1858" s="67" t="n">
        <v>1</v>
      </c>
      <c r="G1858" s="65" t="inlineStr">
        <is>
          <t>Email</t>
        </is>
      </c>
      <c r="H1858" s="65" t="inlineStr">
        <is>
          <t>Bordeaux</t>
        </is>
      </c>
      <c r="I1858" s="65" t="inlineStr">
        <is>
          <t>Sophie Marchand</t>
        </is>
      </c>
      <c r="J1858" s="65" t="inlineStr">
        <is>
          <t>Négociation en cours</t>
        </is>
      </c>
      <c r="K1858" s="70" t="n">
        <v>4.7</v>
      </c>
    </row>
    <row r="1859">
      <c r="A1859" s="65" t="inlineStr">
        <is>
          <t>REL-01858</t>
        </is>
      </c>
      <c r="B1859" s="65" t="inlineStr">
        <is>
          <t>DEV-01529</t>
        </is>
      </c>
      <c r="C1859" s="66" t="n">
        <v>45653</v>
      </c>
      <c r="D1859" s="65" t="inlineStr">
        <is>
          <t>2024-12</t>
        </is>
      </c>
      <c r="E1859" s="65" t="inlineStr">
        <is>
          <t>2024-2025</t>
        </is>
      </c>
      <c r="F1859" s="67" t="n">
        <v>2</v>
      </c>
      <c r="G1859" s="65" t="inlineStr">
        <is>
          <t>SMS</t>
        </is>
      </c>
      <c r="H1859" s="65" t="inlineStr">
        <is>
          <t>Bordeaux</t>
        </is>
      </c>
      <c r="I1859" s="65" t="inlineStr">
        <is>
          <t>Sophie Marchand</t>
        </is>
      </c>
      <c r="J1859" s="65" t="inlineStr">
        <is>
          <t>Sans réponse</t>
        </is>
      </c>
      <c r="K1859" s="70" t="n">
        <v>4</v>
      </c>
    </row>
    <row r="1860">
      <c r="A1860" s="65" t="inlineStr">
        <is>
          <t>REL-01859</t>
        </is>
      </c>
      <c r="B1860" s="65" t="inlineStr">
        <is>
          <t>DEV-01530</t>
        </is>
      </c>
      <c r="C1860" s="66" t="n">
        <v>45648</v>
      </c>
      <c r="D1860" s="65" t="inlineStr">
        <is>
          <t>2024-12</t>
        </is>
      </c>
      <c r="E1860" s="65" t="inlineStr">
        <is>
          <t>2024-2025</t>
        </is>
      </c>
      <c r="F1860" s="67" t="n">
        <v>1</v>
      </c>
      <c r="G1860" s="65" t="inlineStr">
        <is>
          <t>Email</t>
        </is>
      </c>
      <c r="H1860" s="65" t="inlineStr">
        <is>
          <t>Bordeaux</t>
        </is>
      </c>
      <c r="I1860" s="65" t="inlineStr">
        <is>
          <t>Karim Belkacem</t>
        </is>
      </c>
      <c r="J1860" s="65" t="inlineStr">
        <is>
          <t>Sans réponse</t>
        </is>
      </c>
      <c r="K1860" s="70" t="n">
        <v>3.6</v>
      </c>
    </row>
    <row r="1861">
      <c r="A1861" s="65" t="inlineStr">
        <is>
          <t>REL-01860</t>
        </is>
      </c>
      <c r="B1861" s="65" t="inlineStr">
        <is>
          <t>DEV-01530</t>
        </is>
      </c>
      <c r="C1861" s="66" t="n">
        <v>45657</v>
      </c>
      <c r="D1861" s="65" t="inlineStr">
        <is>
          <t>2024-12</t>
        </is>
      </c>
      <c r="E1861" s="65" t="inlineStr">
        <is>
          <t>2024-2025</t>
        </is>
      </c>
      <c r="F1861" s="67" t="n">
        <v>2</v>
      </c>
      <c r="G1861" s="65" t="inlineStr">
        <is>
          <t>Téléphone</t>
        </is>
      </c>
      <c r="H1861" s="65" t="inlineStr">
        <is>
          <t>Bordeaux</t>
        </is>
      </c>
      <c r="I1861" s="65" t="inlineStr">
        <is>
          <t>Karim Belkacem</t>
        </is>
      </c>
      <c r="J1861" s="65" t="inlineStr">
        <is>
          <t>Refus signifié</t>
        </is>
      </c>
      <c r="K1861" s="70" t="n">
        <v>3.4</v>
      </c>
    </row>
    <row r="1862">
      <c r="A1862" s="65" t="inlineStr">
        <is>
          <t>REL-01861</t>
        </is>
      </c>
      <c r="B1862" s="65" t="inlineStr">
        <is>
          <t>DEV-01531</t>
        </is>
      </c>
      <c r="C1862" s="66" t="n">
        <v>45644</v>
      </c>
      <c r="D1862" s="65" t="inlineStr">
        <is>
          <t>2024-12</t>
        </is>
      </c>
      <c r="E1862" s="65" t="inlineStr">
        <is>
          <t>2024-2025</t>
        </is>
      </c>
      <c r="F1862" s="67" t="n">
        <v>1</v>
      </c>
      <c r="G1862" s="65" t="inlineStr">
        <is>
          <t>Email</t>
        </is>
      </c>
      <c r="H1862" s="65" t="inlineStr">
        <is>
          <t>Bordeaux</t>
        </is>
      </c>
      <c r="I1862" s="65" t="inlineStr">
        <is>
          <t>Karim Belkacem</t>
        </is>
      </c>
      <c r="J1862" s="65" t="inlineStr">
        <is>
          <t>Sans réponse</t>
        </is>
      </c>
      <c r="K1862" s="70" t="n">
        <v>3.5</v>
      </c>
    </row>
    <row r="1863">
      <c r="A1863" s="65" t="inlineStr">
        <is>
          <t>REL-01862</t>
        </is>
      </c>
      <c r="B1863" s="65" t="inlineStr">
        <is>
          <t>DEV-01531</t>
        </is>
      </c>
      <c r="C1863" s="66" t="n">
        <v>45655</v>
      </c>
      <c r="D1863" s="65" t="inlineStr">
        <is>
          <t>2024-12</t>
        </is>
      </c>
      <c r="E1863" s="65" t="inlineStr">
        <is>
          <t>2024-2025</t>
        </is>
      </c>
      <c r="F1863" s="67" t="n">
        <v>2</v>
      </c>
      <c r="G1863" s="65" t="inlineStr">
        <is>
          <t>Email</t>
        </is>
      </c>
      <c r="H1863" s="65" t="inlineStr">
        <is>
          <t>Bordeaux</t>
        </is>
      </c>
      <c r="I1863" s="65" t="inlineStr">
        <is>
          <t>Karim Belkacem</t>
        </is>
      </c>
      <c r="J1863" s="65" t="inlineStr">
        <is>
          <t>Sans réponse</t>
        </is>
      </c>
      <c r="K1863" s="70" t="n">
        <v>2.8</v>
      </c>
    </row>
    <row r="1864">
      <c r="A1864" s="65" t="inlineStr">
        <is>
          <t>REL-01863</t>
        </is>
      </c>
      <c r="B1864" s="65" t="inlineStr">
        <is>
          <t>DEV-01531</t>
        </is>
      </c>
      <c r="C1864" s="66" t="n">
        <v>45660</v>
      </c>
      <c r="D1864" s="65" t="inlineStr">
        <is>
          <t>2025-01</t>
        </is>
      </c>
      <c r="E1864" s="65" t="inlineStr">
        <is>
          <t>2024-2025</t>
        </is>
      </c>
      <c r="F1864" s="67" t="n">
        <v>3</v>
      </c>
      <c r="G1864" s="65" t="inlineStr">
        <is>
          <t>Email</t>
        </is>
      </c>
      <c r="H1864" s="65" t="inlineStr">
        <is>
          <t>Bordeaux</t>
        </is>
      </c>
      <c r="I1864" s="65" t="inlineStr">
        <is>
          <t>Karim Belkacem</t>
        </is>
      </c>
      <c r="J1864" s="65" t="inlineStr">
        <is>
          <t>Accord obtenu</t>
        </is>
      </c>
      <c r="K1864" s="70" t="n">
        <v>2.9</v>
      </c>
    </row>
    <row r="1865">
      <c r="A1865" s="65" t="inlineStr">
        <is>
          <t>REL-01864</t>
        </is>
      </c>
      <c r="B1865" s="65" t="inlineStr">
        <is>
          <t>DEV-01532</t>
        </is>
      </c>
      <c r="C1865" s="66" t="n">
        <v>45648</v>
      </c>
      <c r="D1865" s="65" t="inlineStr">
        <is>
          <t>2024-12</t>
        </is>
      </c>
      <c r="E1865" s="65" t="inlineStr">
        <is>
          <t>2024-2025</t>
        </is>
      </c>
      <c r="F1865" s="67" t="n">
        <v>1</v>
      </c>
      <c r="G1865" s="65" t="inlineStr">
        <is>
          <t>Téléphone</t>
        </is>
      </c>
      <c r="H1865" s="65" t="inlineStr">
        <is>
          <t>Toulouse</t>
        </is>
      </c>
      <c r="I1865" s="65" t="inlineStr">
        <is>
          <t>Nadia Cherif</t>
        </is>
      </c>
      <c r="J1865" s="65" t="inlineStr">
        <is>
          <t>Rappel demandé</t>
        </is>
      </c>
      <c r="K1865" s="70" t="n">
        <v>13.3</v>
      </c>
    </row>
    <row r="1866">
      <c r="A1866" s="65" t="inlineStr">
        <is>
          <t>REL-01865</t>
        </is>
      </c>
      <c r="B1866" s="65" t="inlineStr">
        <is>
          <t>DEV-01533</t>
        </is>
      </c>
      <c r="C1866" s="66" t="n">
        <v>45650</v>
      </c>
      <c r="D1866" s="65" t="inlineStr">
        <is>
          <t>2024-12</t>
        </is>
      </c>
      <c r="E1866" s="65" t="inlineStr">
        <is>
          <t>2024-2025</t>
        </is>
      </c>
      <c r="F1866" s="67" t="n">
        <v>1</v>
      </c>
      <c r="G1866" s="65" t="inlineStr">
        <is>
          <t>Email</t>
        </is>
      </c>
      <c r="H1866" s="65" t="inlineStr">
        <is>
          <t>Bordeaux</t>
        </is>
      </c>
      <c r="I1866" s="65" t="inlineStr">
        <is>
          <t>Sophie Marchand</t>
        </is>
      </c>
      <c r="J1866" s="65" t="inlineStr">
        <is>
          <t>Refus signifié</t>
        </is>
      </c>
      <c r="K1866" s="70" t="n">
        <v>3.3</v>
      </c>
    </row>
    <row r="1867">
      <c r="A1867" s="65" t="inlineStr">
        <is>
          <t>REL-01866</t>
        </is>
      </c>
      <c r="B1867" s="65" t="inlineStr">
        <is>
          <t>DEV-01534</t>
        </is>
      </c>
      <c r="C1867" s="66" t="n">
        <v>45650</v>
      </c>
      <c r="D1867" s="65" t="inlineStr">
        <is>
          <t>2024-12</t>
        </is>
      </c>
      <c r="E1867" s="65" t="inlineStr">
        <is>
          <t>2024-2025</t>
        </is>
      </c>
      <c r="F1867" s="67" t="n">
        <v>1</v>
      </c>
      <c r="G1867" s="65" t="inlineStr">
        <is>
          <t>Téléphone</t>
        </is>
      </c>
      <c r="H1867" s="65" t="inlineStr">
        <is>
          <t>Toulouse</t>
        </is>
      </c>
      <c r="I1867" s="65" t="inlineStr">
        <is>
          <t>Nadia Cherif</t>
        </is>
      </c>
      <c r="J1867" s="65" t="inlineStr">
        <is>
          <t>Rappel demandé</t>
        </is>
      </c>
      <c r="K1867" s="70" t="n">
        <v>7.7</v>
      </c>
    </row>
    <row r="1868">
      <c r="A1868" s="65" t="inlineStr">
        <is>
          <t>REL-01867</t>
        </is>
      </c>
      <c r="B1868" s="65" t="inlineStr">
        <is>
          <t>DEV-01534</t>
        </is>
      </c>
      <c r="C1868" s="66" t="n">
        <v>45658</v>
      </c>
      <c r="D1868" s="65" t="inlineStr">
        <is>
          <t>2025-01</t>
        </is>
      </c>
      <c r="E1868" s="65" t="inlineStr">
        <is>
          <t>2024-2025</t>
        </is>
      </c>
      <c r="F1868" s="67" t="n">
        <v>2</v>
      </c>
      <c r="G1868" s="65" t="inlineStr">
        <is>
          <t>Téléphone</t>
        </is>
      </c>
      <c r="H1868" s="65" t="inlineStr">
        <is>
          <t>Toulouse</t>
        </is>
      </c>
      <c r="I1868" s="65" t="inlineStr">
        <is>
          <t>Nadia Cherif</t>
        </is>
      </c>
      <c r="J1868" s="65" t="inlineStr">
        <is>
          <t>Sans réponse</t>
        </is>
      </c>
      <c r="K1868" s="70" t="n">
        <v>5.1</v>
      </c>
    </row>
    <row r="1869">
      <c r="A1869" s="65" t="inlineStr">
        <is>
          <t>REL-01868</t>
        </is>
      </c>
      <c r="B1869" s="65" t="inlineStr">
        <is>
          <t>DEV-01535</t>
        </is>
      </c>
      <c r="C1869" s="66" t="n">
        <v>45652</v>
      </c>
      <c r="D1869" s="65" t="inlineStr">
        <is>
          <t>2024-12</t>
        </is>
      </c>
      <c r="E1869" s="65" t="inlineStr">
        <is>
          <t>2024-2025</t>
        </is>
      </c>
      <c r="F1869" s="67" t="n">
        <v>1</v>
      </c>
      <c r="G1869" s="65" t="inlineStr">
        <is>
          <t>SMS</t>
        </is>
      </c>
      <c r="H1869" s="65" t="inlineStr">
        <is>
          <t>Bordeaux</t>
        </is>
      </c>
      <c r="I1869" s="65" t="inlineStr">
        <is>
          <t>Sophie Marchand</t>
        </is>
      </c>
      <c r="J1869" s="65" t="inlineStr">
        <is>
          <t>Négociation en cours</t>
        </is>
      </c>
      <c r="K1869" s="70" t="n">
        <v>2.2</v>
      </c>
    </row>
    <row r="1870">
      <c r="A1870" s="65" t="inlineStr">
        <is>
          <t>REL-01869</t>
        </is>
      </c>
      <c r="B1870" s="65" t="inlineStr">
        <is>
          <t>DEV-01537</t>
        </is>
      </c>
      <c r="C1870" s="66" t="n">
        <v>45657</v>
      </c>
      <c r="D1870" s="65" t="inlineStr">
        <is>
          <t>2024-12</t>
        </is>
      </c>
      <c r="E1870" s="65" t="inlineStr">
        <is>
          <t>2024-2025</t>
        </is>
      </c>
      <c r="F1870" s="67" t="n">
        <v>1</v>
      </c>
      <c r="G1870" s="65" t="inlineStr">
        <is>
          <t>Email</t>
        </is>
      </c>
      <c r="H1870" s="65" t="inlineStr">
        <is>
          <t>Toulouse</t>
        </is>
      </c>
      <c r="I1870" s="65" t="inlineStr">
        <is>
          <t>Julien Fabre</t>
        </is>
      </c>
      <c r="J1870" s="65" t="inlineStr">
        <is>
          <t>Sans réponse</t>
        </is>
      </c>
      <c r="K1870" s="70" t="n">
        <v>1.9</v>
      </c>
    </row>
    <row r="1871">
      <c r="A1871" s="65" t="inlineStr">
        <is>
          <t>REL-01870</t>
        </is>
      </c>
      <c r="B1871" s="65" t="inlineStr">
        <is>
          <t>DEV-01537</t>
        </is>
      </c>
      <c r="C1871" s="66" t="n">
        <v>45667</v>
      </c>
      <c r="D1871" s="65" t="inlineStr">
        <is>
          <t>2025-01</t>
        </is>
      </c>
      <c r="E1871" s="65" t="inlineStr">
        <is>
          <t>2024-2025</t>
        </is>
      </c>
      <c r="F1871" s="67" t="n">
        <v>2</v>
      </c>
      <c r="G1871" s="65" t="inlineStr">
        <is>
          <t>Email</t>
        </is>
      </c>
      <c r="H1871" s="65" t="inlineStr">
        <is>
          <t>Toulouse</t>
        </is>
      </c>
      <c r="I1871" s="65" t="inlineStr">
        <is>
          <t>Julien Fabre</t>
        </is>
      </c>
      <c r="J1871" s="65" t="inlineStr">
        <is>
          <t>Accord obtenu</t>
        </is>
      </c>
      <c r="K1871" s="70" t="n">
        <v>2.5</v>
      </c>
    </row>
    <row r="1872">
      <c r="A1872" s="65" t="inlineStr">
        <is>
          <t>REL-01871</t>
        </is>
      </c>
      <c r="B1872" s="65" t="inlineStr">
        <is>
          <t>DEV-01539</t>
        </is>
      </c>
      <c r="C1872" s="66" t="n">
        <v>45650</v>
      </c>
      <c r="D1872" s="65" t="inlineStr">
        <is>
          <t>2024-12</t>
        </is>
      </c>
      <c r="E1872" s="65" t="inlineStr">
        <is>
          <t>2024-2025</t>
        </is>
      </c>
      <c r="F1872" s="67" t="n">
        <v>1</v>
      </c>
      <c r="G1872" s="65" t="inlineStr">
        <is>
          <t>Téléphone</t>
        </is>
      </c>
      <c r="H1872" s="65" t="inlineStr">
        <is>
          <t>Toulouse</t>
        </is>
      </c>
      <c r="I1872" s="65" t="inlineStr">
        <is>
          <t>Julien Fabre</t>
        </is>
      </c>
      <c r="J1872" s="65" t="inlineStr">
        <is>
          <t>Sans réponse</t>
        </is>
      </c>
      <c r="K1872" s="70" t="n">
        <v>7</v>
      </c>
    </row>
    <row r="1873">
      <c r="A1873" s="65" t="inlineStr">
        <is>
          <t>REL-01872</t>
        </is>
      </c>
      <c r="B1873" s="65" t="inlineStr">
        <is>
          <t>DEV-01541</t>
        </is>
      </c>
      <c r="C1873" s="66" t="n">
        <v>45647</v>
      </c>
      <c r="D1873" s="65" t="inlineStr">
        <is>
          <t>2024-12</t>
        </is>
      </c>
      <c r="E1873" s="65" t="inlineStr">
        <is>
          <t>2024-2025</t>
        </is>
      </c>
      <c r="F1873" s="67" t="n">
        <v>1</v>
      </c>
      <c r="G1873" s="65" t="inlineStr">
        <is>
          <t>SMS</t>
        </is>
      </c>
      <c r="H1873" s="65" t="inlineStr">
        <is>
          <t>Bordeaux</t>
        </is>
      </c>
      <c r="I1873" s="65" t="inlineStr">
        <is>
          <t>Karim Belkacem</t>
        </is>
      </c>
      <c r="J1873" s="65" t="inlineStr">
        <is>
          <t>Négociation en cours</t>
        </is>
      </c>
      <c r="K1873" s="70" t="n">
        <v>2.2</v>
      </c>
    </row>
    <row r="1874">
      <c r="A1874" s="65" t="inlineStr">
        <is>
          <t>REL-01873</t>
        </is>
      </c>
      <c r="B1874" s="65" t="inlineStr">
        <is>
          <t>DEV-01542</t>
        </is>
      </c>
      <c r="C1874" s="66" t="n">
        <v>45656</v>
      </c>
      <c r="D1874" s="65" t="inlineStr">
        <is>
          <t>2024-12</t>
        </is>
      </c>
      <c r="E1874" s="65" t="inlineStr">
        <is>
          <t>2024-2025</t>
        </is>
      </c>
      <c r="F1874" s="67" t="n">
        <v>1</v>
      </c>
      <c r="G1874" s="65" t="inlineStr">
        <is>
          <t>Email</t>
        </is>
      </c>
      <c r="H1874" s="65" t="inlineStr">
        <is>
          <t>Bordeaux</t>
        </is>
      </c>
      <c r="I1874" s="65" t="inlineStr">
        <is>
          <t>Karim Belkacem</t>
        </is>
      </c>
      <c r="J1874" s="65" t="inlineStr">
        <is>
          <t>Accord obtenu</t>
        </is>
      </c>
      <c r="K1874" s="70" t="n">
        <v>2.9</v>
      </c>
    </row>
    <row r="1875">
      <c r="A1875" s="65" t="inlineStr">
        <is>
          <t>REL-01874</t>
        </is>
      </c>
      <c r="B1875" s="65" t="inlineStr">
        <is>
          <t>DEV-01544</t>
        </is>
      </c>
      <c r="C1875" s="66" t="n">
        <v>45655</v>
      </c>
      <c r="D1875" s="65" t="inlineStr">
        <is>
          <t>2024-12</t>
        </is>
      </c>
      <c r="E1875" s="65" t="inlineStr">
        <is>
          <t>2024-2025</t>
        </is>
      </c>
      <c r="F1875" s="67" t="n">
        <v>1</v>
      </c>
      <c r="G1875" s="65" t="inlineStr">
        <is>
          <t>Email</t>
        </is>
      </c>
      <c r="H1875" s="65" t="inlineStr">
        <is>
          <t>Toulouse</t>
        </is>
      </c>
      <c r="I1875" s="65" t="inlineStr">
        <is>
          <t>Julien Fabre</t>
        </is>
      </c>
      <c r="J1875" s="65" t="inlineStr">
        <is>
          <t>Accord obtenu</t>
        </is>
      </c>
      <c r="K1875" s="70" t="n">
        <v>1.4</v>
      </c>
    </row>
    <row r="1876">
      <c r="A1876" s="65" t="inlineStr">
        <is>
          <t>REL-01875</t>
        </is>
      </c>
      <c r="B1876" s="65" t="inlineStr">
        <is>
          <t>DEV-01545</t>
        </is>
      </c>
      <c r="C1876" s="66" t="n">
        <v>45657</v>
      </c>
      <c r="D1876" s="65" t="inlineStr">
        <is>
          <t>2024-12</t>
        </is>
      </c>
      <c r="E1876" s="65" t="inlineStr">
        <is>
          <t>2024-2025</t>
        </is>
      </c>
      <c r="F1876" s="67" t="n">
        <v>1</v>
      </c>
      <c r="G1876" s="65" t="inlineStr">
        <is>
          <t>Email</t>
        </is>
      </c>
      <c r="H1876" s="65" t="inlineStr">
        <is>
          <t>Bordeaux</t>
        </is>
      </c>
      <c r="I1876" s="65" t="inlineStr">
        <is>
          <t>Sophie Marchand</t>
        </is>
      </c>
      <c r="J1876" s="65" t="inlineStr">
        <is>
          <t>Refus signifié</t>
        </is>
      </c>
      <c r="K1876" s="70" t="n">
        <v>4.8</v>
      </c>
    </row>
    <row r="1877">
      <c r="A1877" s="65" t="inlineStr">
        <is>
          <t>REL-01876</t>
        </is>
      </c>
      <c r="B1877" s="65" t="inlineStr">
        <is>
          <t>DEV-01547</t>
        </is>
      </c>
      <c r="C1877" s="66" t="n">
        <v>45651</v>
      </c>
      <c r="D1877" s="65" t="inlineStr">
        <is>
          <t>2024-12</t>
        </is>
      </c>
      <c r="E1877" s="65" t="inlineStr">
        <is>
          <t>2024-2025</t>
        </is>
      </c>
      <c r="F1877" s="67" t="n">
        <v>1</v>
      </c>
      <c r="G1877" s="65" t="inlineStr">
        <is>
          <t>SMS</t>
        </is>
      </c>
      <c r="H1877" s="65" t="inlineStr">
        <is>
          <t>Toulouse</t>
        </is>
      </c>
      <c r="I1877" s="65" t="inlineStr">
        <is>
          <t>Julien Fabre</t>
        </is>
      </c>
      <c r="J1877" s="65" t="inlineStr">
        <is>
          <t>Sans réponse</t>
        </is>
      </c>
      <c r="K1877" s="70" t="n">
        <v>4</v>
      </c>
    </row>
    <row r="1878">
      <c r="A1878" s="65" t="inlineStr">
        <is>
          <t>REL-01877</t>
        </is>
      </c>
      <c r="B1878" s="65" t="inlineStr">
        <is>
          <t>DEV-01547</t>
        </is>
      </c>
      <c r="C1878" s="66" t="n">
        <v>45664</v>
      </c>
      <c r="D1878" s="65" t="inlineStr">
        <is>
          <t>2025-01</t>
        </is>
      </c>
      <c r="E1878" s="65" t="inlineStr">
        <is>
          <t>2024-2025</t>
        </is>
      </c>
      <c r="F1878" s="67" t="n">
        <v>2</v>
      </c>
      <c r="G1878" s="65" t="inlineStr">
        <is>
          <t>Téléphone</t>
        </is>
      </c>
      <c r="H1878" s="65" t="inlineStr">
        <is>
          <t>Toulouse</t>
        </is>
      </c>
      <c r="I1878" s="65" t="inlineStr">
        <is>
          <t>Julien Fabre</t>
        </is>
      </c>
      <c r="J1878" s="65" t="inlineStr">
        <is>
          <t>Refus signifié</t>
        </is>
      </c>
      <c r="K1878" s="70" t="n">
        <v>8.6</v>
      </c>
    </row>
    <row r="1879">
      <c r="A1879" s="65" t="inlineStr">
        <is>
          <t>REL-01878</t>
        </is>
      </c>
      <c r="B1879" s="65" t="inlineStr">
        <is>
          <t>DEV-01549</t>
        </is>
      </c>
      <c r="C1879" s="66" t="n">
        <v>45653</v>
      </c>
      <c r="D1879" s="65" t="inlineStr">
        <is>
          <t>2024-12</t>
        </is>
      </c>
      <c r="E1879" s="65" t="inlineStr">
        <is>
          <t>2024-2025</t>
        </is>
      </c>
      <c r="F1879" s="67" t="n">
        <v>1</v>
      </c>
      <c r="G1879" s="65" t="inlineStr">
        <is>
          <t>SMS</t>
        </is>
      </c>
      <c r="H1879" s="65" t="inlineStr">
        <is>
          <t>Bordeaux</t>
        </is>
      </c>
      <c r="I1879" s="65" t="inlineStr">
        <is>
          <t>Sophie Marchand</t>
        </is>
      </c>
      <c r="J1879" s="65" t="inlineStr">
        <is>
          <t>Rappel demandé</t>
        </is>
      </c>
      <c r="K1879" s="70" t="n">
        <v>3.2</v>
      </c>
    </row>
    <row r="1880">
      <c r="A1880" s="65" t="inlineStr">
        <is>
          <t>REL-01879</t>
        </is>
      </c>
      <c r="B1880" s="65" t="inlineStr">
        <is>
          <t>DEV-01550</t>
        </is>
      </c>
      <c r="C1880" s="66" t="n">
        <v>45658</v>
      </c>
      <c r="D1880" s="65" t="inlineStr">
        <is>
          <t>2025-01</t>
        </is>
      </c>
      <c r="E1880" s="65" t="inlineStr">
        <is>
          <t>2024-2025</t>
        </is>
      </c>
      <c r="F1880" s="67" t="n">
        <v>1</v>
      </c>
      <c r="G1880" s="65" t="inlineStr">
        <is>
          <t>Email</t>
        </is>
      </c>
      <c r="H1880" s="65" t="inlineStr">
        <is>
          <t>Bordeaux</t>
        </is>
      </c>
      <c r="I1880" s="65" t="inlineStr">
        <is>
          <t>Sophie Marchand</t>
        </is>
      </c>
      <c r="J1880" s="65" t="inlineStr">
        <is>
          <t>Sans réponse</t>
        </is>
      </c>
      <c r="K1880" s="70" t="n">
        <v>3.6</v>
      </c>
    </row>
    <row r="1881">
      <c r="A1881" s="65" t="inlineStr">
        <is>
          <t>REL-01880</t>
        </is>
      </c>
      <c r="B1881" s="65" t="inlineStr">
        <is>
          <t>DEV-01551</t>
        </is>
      </c>
      <c r="C1881" s="66" t="n">
        <v>45656</v>
      </c>
      <c r="D1881" s="65" t="inlineStr">
        <is>
          <t>2024-12</t>
        </is>
      </c>
      <c r="E1881" s="65" t="inlineStr">
        <is>
          <t>2024-2025</t>
        </is>
      </c>
      <c r="F1881" s="67" t="n">
        <v>1</v>
      </c>
      <c r="G1881" s="65" t="inlineStr">
        <is>
          <t>Téléphone</t>
        </is>
      </c>
      <c r="H1881" s="65" t="inlineStr">
        <is>
          <t>Bordeaux</t>
        </is>
      </c>
      <c r="I1881" s="65" t="inlineStr">
        <is>
          <t>Karim Belkacem</t>
        </is>
      </c>
      <c r="J1881" s="65" t="inlineStr">
        <is>
          <t>Sans réponse</t>
        </is>
      </c>
      <c r="K1881" s="70" t="n">
        <v>10.3</v>
      </c>
    </row>
    <row r="1882">
      <c r="A1882" s="65" t="inlineStr">
        <is>
          <t>REL-01881</t>
        </is>
      </c>
      <c r="B1882" s="65" t="inlineStr">
        <is>
          <t>DEV-01551</t>
        </is>
      </c>
      <c r="C1882" s="66" t="n">
        <v>45669</v>
      </c>
      <c r="D1882" s="65" t="inlineStr">
        <is>
          <t>2025-01</t>
        </is>
      </c>
      <c r="E1882" s="65" t="inlineStr">
        <is>
          <t>2024-2025</t>
        </is>
      </c>
      <c r="F1882" s="67" t="n">
        <v>2</v>
      </c>
      <c r="G1882" s="65" t="inlineStr">
        <is>
          <t>Téléphone</t>
        </is>
      </c>
      <c r="H1882" s="65" t="inlineStr">
        <is>
          <t>Bordeaux</t>
        </is>
      </c>
      <c r="I1882" s="65" t="inlineStr">
        <is>
          <t>Karim Belkacem</t>
        </is>
      </c>
      <c r="J1882" s="65" t="inlineStr">
        <is>
          <t>Accord obtenu</t>
        </is>
      </c>
      <c r="K1882" s="70" t="n">
        <v>8.300000000000001</v>
      </c>
    </row>
    <row r="1883">
      <c r="A1883" s="65" t="inlineStr">
        <is>
          <t>REL-01882</t>
        </is>
      </c>
      <c r="B1883" s="65" t="inlineStr">
        <is>
          <t>DEV-01552</t>
        </is>
      </c>
      <c r="C1883" s="66" t="n">
        <v>45657</v>
      </c>
      <c r="D1883" s="65" t="inlineStr">
        <is>
          <t>2024-12</t>
        </is>
      </c>
      <c r="E1883" s="65" t="inlineStr">
        <is>
          <t>2024-2025</t>
        </is>
      </c>
      <c r="F1883" s="67" t="n">
        <v>1</v>
      </c>
      <c r="G1883" s="65" t="inlineStr">
        <is>
          <t>Téléphone</t>
        </is>
      </c>
      <c r="H1883" s="65" t="inlineStr">
        <is>
          <t>Bordeaux</t>
        </is>
      </c>
      <c r="I1883" s="65" t="inlineStr">
        <is>
          <t>Sophie Marchand</t>
        </is>
      </c>
      <c r="J1883" s="65" t="inlineStr">
        <is>
          <t>Rappel demandé</t>
        </is>
      </c>
      <c r="K1883" s="70" t="n">
        <v>6</v>
      </c>
    </row>
    <row r="1884">
      <c r="A1884" s="65" t="inlineStr">
        <is>
          <t>REL-01883</t>
        </is>
      </c>
      <c r="B1884" s="65" t="inlineStr">
        <is>
          <t>DEV-01552</t>
        </is>
      </c>
      <c r="C1884" s="66" t="n">
        <v>45667</v>
      </c>
      <c r="D1884" s="65" t="inlineStr">
        <is>
          <t>2025-01</t>
        </is>
      </c>
      <c r="E1884" s="65" t="inlineStr">
        <is>
          <t>2024-2025</t>
        </is>
      </c>
      <c r="F1884" s="67" t="n">
        <v>2</v>
      </c>
      <c r="G1884" s="65" t="inlineStr">
        <is>
          <t>Email</t>
        </is>
      </c>
      <c r="H1884" s="65" t="inlineStr">
        <is>
          <t>Bordeaux</t>
        </is>
      </c>
      <c r="I1884" s="65" t="inlineStr">
        <is>
          <t>Sophie Marchand</t>
        </is>
      </c>
      <c r="J1884" s="65" t="inlineStr">
        <is>
          <t>Négociation en cours</t>
        </is>
      </c>
      <c r="K1884" s="70" t="n">
        <v>4.5</v>
      </c>
    </row>
    <row r="1885">
      <c r="A1885" s="65" t="inlineStr">
        <is>
          <t>REL-01884</t>
        </is>
      </c>
      <c r="B1885" s="65" t="inlineStr">
        <is>
          <t>DEV-01553</t>
        </is>
      </c>
      <c r="C1885" s="66" t="n">
        <v>45656</v>
      </c>
      <c r="D1885" s="65" t="inlineStr">
        <is>
          <t>2024-12</t>
        </is>
      </c>
      <c r="E1885" s="65" t="inlineStr">
        <is>
          <t>2024-2025</t>
        </is>
      </c>
      <c r="F1885" s="67" t="n">
        <v>1</v>
      </c>
      <c r="G1885" s="65" t="inlineStr">
        <is>
          <t>Email</t>
        </is>
      </c>
      <c r="H1885" s="65" t="inlineStr">
        <is>
          <t>Bordeaux</t>
        </is>
      </c>
      <c r="I1885" s="65" t="inlineStr">
        <is>
          <t>Karim Belkacem</t>
        </is>
      </c>
      <c r="J1885" s="65" t="inlineStr">
        <is>
          <t>Négociation en cours</t>
        </is>
      </c>
      <c r="K1885" s="70" t="n">
        <v>1.6</v>
      </c>
    </row>
    <row r="1886">
      <c r="A1886" s="65" t="inlineStr">
        <is>
          <t>REL-01885</t>
        </is>
      </c>
      <c r="B1886" s="65" t="inlineStr">
        <is>
          <t>DEV-01553</t>
        </is>
      </c>
      <c r="C1886" s="66" t="n">
        <v>45664</v>
      </c>
      <c r="D1886" s="65" t="inlineStr">
        <is>
          <t>2025-01</t>
        </is>
      </c>
      <c r="E1886" s="65" t="inlineStr">
        <is>
          <t>2024-2025</t>
        </is>
      </c>
      <c r="F1886" s="67" t="n">
        <v>2</v>
      </c>
      <c r="G1886" s="65" t="inlineStr">
        <is>
          <t>Téléphone</t>
        </is>
      </c>
      <c r="H1886" s="65" t="inlineStr">
        <is>
          <t>Bordeaux</t>
        </is>
      </c>
      <c r="I1886" s="65" t="inlineStr">
        <is>
          <t>Karim Belkacem</t>
        </is>
      </c>
      <c r="J1886" s="65" t="inlineStr">
        <is>
          <t>Sans réponse</t>
        </is>
      </c>
      <c r="K1886" s="70" t="n">
        <v>7.5</v>
      </c>
    </row>
    <row r="1887">
      <c r="A1887" s="65" t="inlineStr">
        <is>
          <t>REL-01886</t>
        </is>
      </c>
      <c r="B1887" s="65" t="inlineStr">
        <is>
          <t>DEV-01553</t>
        </is>
      </c>
      <c r="C1887" s="66" t="n">
        <v>45669</v>
      </c>
      <c r="D1887" s="65" t="inlineStr">
        <is>
          <t>2025-01</t>
        </is>
      </c>
      <c r="E1887" s="65" t="inlineStr">
        <is>
          <t>2024-2025</t>
        </is>
      </c>
      <c r="F1887" s="67" t="n">
        <v>3</v>
      </c>
      <c r="G1887" s="65" t="inlineStr">
        <is>
          <t>Téléphone</t>
        </is>
      </c>
      <c r="H1887" s="65" t="inlineStr">
        <is>
          <t>Bordeaux</t>
        </is>
      </c>
      <c r="I1887" s="65" t="inlineStr">
        <is>
          <t>Karim Belkacem</t>
        </is>
      </c>
      <c r="J1887" s="65" t="inlineStr">
        <is>
          <t>Sans réponse</t>
        </is>
      </c>
      <c r="K1887" s="70" t="n">
        <v>2.3</v>
      </c>
    </row>
    <row r="1888">
      <c r="A1888" s="65" t="inlineStr">
        <is>
          <t>REL-01887</t>
        </is>
      </c>
      <c r="B1888" s="65" t="inlineStr">
        <is>
          <t>DEV-01553</t>
        </is>
      </c>
      <c r="C1888" s="66" t="n">
        <v>45678</v>
      </c>
      <c r="D1888" s="65" t="inlineStr">
        <is>
          <t>2025-01</t>
        </is>
      </c>
      <c r="E1888" s="65" t="inlineStr">
        <is>
          <t>2024-2025</t>
        </is>
      </c>
      <c r="F1888" s="67" t="n">
        <v>4</v>
      </c>
      <c r="G1888" s="65" t="inlineStr">
        <is>
          <t>Email</t>
        </is>
      </c>
      <c r="H1888" s="65" t="inlineStr">
        <is>
          <t>Bordeaux</t>
        </is>
      </c>
      <c r="I1888" s="65" t="inlineStr">
        <is>
          <t>Karim Belkacem</t>
        </is>
      </c>
      <c r="J1888" s="65" t="inlineStr">
        <is>
          <t>Accord obtenu</t>
        </is>
      </c>
      <c r="K1888" s="70" t="n">
        <v>4.8</v>
      </c>
    </row>
    <row r="1889">
      <c r="A1889" s="65" t="inlineStr">
        <is>
          <t>REL-01888</t>
        </is>
      </c>
      <c r="B1889" s="65" t="inlineStr">
        <is>
          <t>DEV-01554</t>
        </is>
      </c>
      <c r="C1889" s="66" t="n">
        <v>45662</v>
      </c>
      <c r="D1889" s="65" t="inlineStr">
        <is>
          <t>2025-01</t>
        </is>
      </c>
      <c r="E1889" s="65" t="inlineStr">
        <is>
          <t>2024-2025</t>
        </is>
      </c>
      <c r="F1889" s="67" t="n">
        <v>1</v>
      </c>
      <c r="G1889" s="65" t="inlineStr">
        <is>
          <t>SMS</t>
        </is>
      </c>
      <c r="H1889" s="65" t="inlineStr">
        <is>
          <t>Toulouse</t>
        </is>
      </c>
      <c r="I1889" s="65" t="inlineStr">
        <is>
          <t>Nadia Cherif</t>
        </is>
      </c>
      <c r="J1889" s="65" t="inlineStr">
        <is>
          <t>Sans réponse</t>
        </is>
      </c>
      <c r="K1889" s="70" t="n">
        <v>2.5</v>
      </c>
    </row>
    <row r="1890">
      <c r="A1890" s="65" t="inlineStr">
        <is>
          <t>REL-01889</t>
        </is>
      </c>
      <c r="B1890" s="65" t="inlineStr">
        <is>
          <t>DEV-01554</t>
        </is>
      </c>
      <c r="C1890" s="66" t="n">
        <v>45674</v>
      </c>
      <c r="D1890" s="65" t="inlineStr">
        <is>
          <t>2025-01</t>
        </is>
      </c>
      <c r="E1890" s="65" t="inlineStr">
        <is>
          <t>2024-2025</t>
        </is>
      </c>
      <c r="F1890" s="67" t="n">
        <v>2</v>
      </c>
      <c r="G1890" s="65" t="inlineStr">
        <is>
          <t>SMS</t>
        </is>
      </c>
      <c r="H1890" s="65" t="inlineStr">
        <is>
          <t>Toulouse</t>
        </is>
      </c>
      <c r="I1890" s="65" t="inlineStr">
        <is>
          <t>Nadia Cherif</t>
        </is>
      </c>
      <c r="J1890" s="65" t="inlineStr">
        <is>
          <t>Accord obtenu</t>
        </is>
      </c>
      <c r="K1890" s="70" t="n">
        <v>3.1</v>
      </c>
    </row>
    <row r="1891">
      <c r="A1891" s="65" t="inlineStr">
        <is>
          <t>REL-01890</t>
        </is>
      </c>
      <c r="B1891" s="65" t="inlineStr">
        <is>
          <t>DEV-01555</t>
        </is>
      </c>
      <c r="C1891" s="66" t="n">
        <v>45659</v>
      </c>
      <c r="D1891" s="65" t="inlineStr">
        <is>
          <t>2025-01</t>
        </is>
      </c>
      <c r="E1891" s="65" t="inlineStr">
        <is>
          <t>2024-2025</t>
        </is>
      </c>
      <c r="F1891" s="67" t="n">
        <v>1</v>
      </c>
      <c r="G1891" s="65" t="inlineStr">
        <is>
          <t>SMS</t>
        </is>
      </c>
      <c r="H1891" s="65" t="inlineStr">
        <is>
          <t>Montpellier</t>
        </is>
      </c>
      <c r="I1891" s="65" t="inlineStr">
        <is>
          <t>Thomas Rey</t>
        </is>
      </c>
      <c r="J1891" s="65" t="inlineStr">
        <is>
          <t>Refus signifié</t>
        </is>
      </c>
      <c r="K1891" s="70" t="n">
        <v>3.3</v>
      </c>
    </row>
    <row r="1892">
      <c r="A1892" s="65" t="inlineStr">
        <is>
          <t>REL-01891</t>
        </is>
      </c>
      <c r="B1892" s="65" t="inlineStr">
        <is>
          <t>DEV-01556</t>
        </is>
      </c>
      <c r="C1892" s="66" t="n">
        <v>45657</v>
      </c>
      <c r="D1892" s="65" t="inlineStr">
        <is>
          <t>2024-12</t>
        </is>
      </c>
      <c r="E1892" s="65" t="inlineStr">
        <is>
          <t>2024-2025</t>
        </is>
      </c>
      <c r="F1892" s="67" t="n">
        <v>1</v>
      </c>
      <c r="G1892" s="65" t="inlineStr">
        <is>
          <t>Téléphone</t>
        </is>
      </c>
      <c r="H1892" s="65" t="inlineStr">
        <is>
          <t>Bordeaux</t>
        </is>
      </c>
      <c r="I1892" s="65" t="inlineStr">
        <is>
          <t>Sophie Marchand</t>
        </is>
      </c>
      <c r="J1892" s="65" t="inlineStr">
        <is>
          <t>Accord obtenu</t>
        </is>
      </c>
      <c r="K1892" s="70" t="n">
        <v>4</v>
      </c>
    </row>
    <row r="1893">
      <c r="A1893" s="65" t="inlineStr">
        <is>
          <t>REL-01892</t>
        </is>
      </c>
      <c r="B1893" s="65" t="inlineStr">
        <is>
          <t>DEV-01557</t>
        </is>
      </c>
      <c r="C1893" s="66" t="n">
        <v>45660</v>
      </c>
      <c r="D1893" s="65" t="inlineStr">
        <is>
          <t>2025-01</t>
        </is>
      </c>
      <c r="E1893" s="65" t="inlineStr">
        <is>
          <t>2024-2025</t>
        </is>
      </c>
      <c r="F1893" s="67" t="n">
        <v>1</v>
      </c>
      <c r="G1893" s="65" t="inlineStr">
        <is>
          <t>Email</t>
        </is>
      </c>
      <c r="H1893" s="65" t="inlineStr">
        <is>
          <t>Bordeaux</t>
        </is>
      </c>
      <c r="I1893" s="65" t="inlineStr">
        <is>
          <t>Sophie Marchand</t>
        </is>
      </c>
      <c r="J1893" s="65" t="inlineStr">
        <is>
          <t>Rappel demandé</t>
        </is>
      </c>
      <c r="K1893" s="70" t="n">
        <v>1.3</v>
      </c>
    </row>
    <row r="1894">
      <c r="A1894" s="65" t="inlineStr">
        <is>
          <t>REL-01893</t>
        </is>
      </c>
      <c r="B1894" s="65" t="inlineStr">
        <is>
          <t>DEV-01557</t>
        </is>
      </c>
      <c r="C1894" s="66" t="n">
        <v>45671</v>
      </c>
      <c r="D1894" s="65" t="inlineStr">
        <is>
          <t>2025-01</t>
        </is>
      </c>
      <c r="E1894" s="65" t="inlineStr">
        <is>
          <t>2024-2025</t>
        </is>
      </c>
      <c r="F1894" s="67" t="n">
        <v>2</v>
      </c>
      <c r="G1894" s="65" t="inlineStr">
        <is>
          <t>Email</t>
        </is>
      </c>
      <c r="H1894" s="65" t="inlineStr">
        <is>
          <t>Bordeaux</t>
        </is>
      </c>
      <c r="I1894" s="65" t="inlineStr">
        <is>
          <t>Sophie Marchand</t>
        </is>
      </c>
      <c r="J1894" s="65" t="inlineStr">
        <is>
          <t>Négociation en cours</t>
        </is>
      </c>
      <c r="K1894" s="70" t="n">
        <v>3.2</v>
      </c>
    </row>
    <row r="1895">
      <c r="A1895" s="65" t="inlineStr">
        <is>
          <t>REL-01894</t>
        </is>
      </c>
      <c r="B1895" s="65" t="inlineStr">
        <is>
          <t>DEV-01557</t>
        </is>
      </c>
      <c r="C1895" s="66" t="n">
        <v>45679</v>
      </c>
      <c r="D1895" s="65" t="inlineStr">
        <is>
          <t>2025-01</t>
        </is>
      </c>
      <c r="E1895" s="65" t="inlineStr">
        <is>
          <t>2024-2025</t>
        </is>
      </c>
      <c r="F1895" s="67" t="n">
        <v>3</v>
      </c>
      <c r="G1895" s="65" t="inlineStr">
        <is>
          <t>Téléphone</t>
        </is>
      </c>
      <c r="H1895" s="65" t="inlineStr">
        <is>
          <t>Bordeaux</t>
        </is>
      </c>
      <c r="I1895" s="65" t="inlineStr">
        <is>
          <t>Sophie Marchand</t>
        </is>
      </c>
      <c r="J1895" s="65" t="inlineStr">
        <is>
          <t>Sans réponse</t>
        </is>
      </c>
      <c r="K1895" s="70" t="n">
        <v>4</v>
      </c>
    </row>
    <row r="1896">
      <c r="A1896" s="65" t="inlineStr">
        <is>
          <t>REL-01895</t>
        </is>
      </c>
      <c r="B1896" s="65" t="inlineStr">
        <is>
          <t>DEV-01558</t>
        </is>
      </c>
      <c r="C1896" s="66" t="n">
        <v>45665</v>
      </c>
      <c r="D1896" s="65" t="inlineStr">
        <is>
          <t>2025-01</t>
        </is>
      </c>
      <c r="E1896" s="65" t="inlineStr">
        <is>
          <t>2024-2025</t>
        </is>
      </c>
      <c r="F1896" s="67" t="n">
        <v>1</v>
      </c>
      <c r="G1896" s="65" t="inlineStr">
        <is>
          <t>Téléphone</t>
        </is>
      </c>
      <c r="H1896" s="65" t="inlineStr">
        <is>
          <t>Bordeaux</t>
        </is>
      </c>
      <c r="I1896" s="65" t="inlineStr">
        <is>
          <t>Sophie Marchand</t>
        </is>
      </c>
      <c r="J1896" s="65" t="inlineStr">
        <is>
          <t>Sans réponse</t>
        </is>
      </c>
      <c r="K1896" s="70" t="n">
        <v>5.7</v>
      </c>
    </row>
    <row r="1897">
      <c r="A1897" s="65" t="inlineStr">
        <is>
          <t>REL-01896</t>
        </is>
      </c>
      <c r="B1897" s="65" t="inlineStr">
        <is>
          <t>DEV-01558</t>
        </is>
      </c>
      <c r="C1897" s="66" t="n">
        <v>45678</v>
      </c>
      <c r="D1897" s="65" t="inlineStr">
        <is>
          <t>2025-01</t>
        </is>
      </c>
      <c r="E1897" s="65" t="inlineStr">
        <is>
          <t>2024-2025</t>
        </is>
      </c>
      <c r="F1897" s="67" t="n">
        <v>2</v>
      </c>
      <c r="G1897" s="65" t="inlineStr">
        <is>
          <t>Email</t>
        </is>
      </c>
      <c r="H1897" s="65" t="inlineStr">
        <is>
          <t>Bordeaux</t>
        </is>
      </c>
      <c r="I1897" s="65" t="inlineStr">
        <is>
          <t>Sophie Marchand</t>
        </is>
      </c>
      <c r="J1897" s="65" t="inlineStr">
        <is>
          <t>Sans réponse</t>
        </is>
      </c>
      <c r="K1897" s="70" t="n">
        <v>2.1</v>
      </c>
    </row>
    <row r="1898">
      <c r="A1898" s="65" t="inlineStr">
        <is>
          <t>REL-01897</t>
        </is>
      </c>
      <c r="B1898" s="65" t="inlineStr">
        <is>
          <t>DEV-01558</t>
        </is>
      </c>
      <c r="C1898" s="66" t="n">
        <v>45686</v>
      </c>
      <c r="D1898" s="65" t="inlineStr">
        <is>
          <t>2025-01</t>
        </is>
      </c>
      <c r="E1898" s="65" t="inlineStr">
        <is>
          <t>2024-2025</t>
        </is>
      </c>
      <c r="F1898" s="67" t="n">
        <v>3</v>
      </c>
      <c r="G1898" s="65" t="inlineStr">
        <is>
          <t>Email</t>
        </is>
      </c>
      <c r="H1898" s="65" t="inlineStr">
        <is>
          <t>Bordeaux</t>
        </is>
      </c>
      <c r="I1898" s="65" t="inlineStr">
        <is>
          <t>Sophie Marchand</t>
        </is>
      </c>
      <c r="J1898" s="65" t="inlineStr">
        <is>
          <t>Accord obtenu</t>
        </is>
      </c>
      <c r="K1898" s="70" t="n">
        <v>3.9</v>
      </c>
    </row>
    <row r="1899">
      <c r="A1899" s="65" t="inlineStr">
        <is>
          <t>REL-01898</t>
        </is>
      </c>
      <c r="B1899" s="65" t="inlineStr">
        <is>
          <t>DEV-01559</t>
        </is>
      </c>
      <c r="C1899" s="66" t="n">
        <v>45656</v>
      </c>
      <c r="D1899" s="65" t="inlineStr">
        <is>
          <t>2024-12</t>
        </is>
      </c>
      <c r="E1899" s="65" t="inlineStr">
        <is>
          <t>2024-2025</t>
        </is>
      </c>
      <c r="F1899" s="67" t="n">
        <v>1</v>
      </c>
      <c r="G1899" s="65" t="inlineStr">
        <is>
          <t>Téléphone</t>
        </is>
      </c>
      <c r="H1899" s="65" t="inlineStr">
        <is>
          <t>Bordeaux</t>
        </is>
      </c>
      <c r="I1899" s="65" t="inlineStr">
        <is>
          <t>Sophie Marchand</t>
        </is>
      </c>
      <c r="J1899" s="65" t="inlineStr">
        <is>
          <t>Accord obtenu</t>
        </is>
      </c>
      <c r="K1899" s="70" t="n">
        <v>10</v>
      </c>
    </row>
    <row r="1900">
      <c r="A1900" s="65" t="inlineStr">
        <is>
          <t>REL-01899</t>
        </is>
      </c>
      <c r="B1900" s="65" t="inlineStr">
        <is>
          <t>DEV-01560</t>
        </is>
      </c>
      <c r="C1900" s="66" t="n">
        <v>45658</v>
      </c>
      <c r="D1900" s="65" t="inlineStr">
        <is>
          <t>2025-01</t>
        </is>
      </c>
      <c r="E1900" s="65" t="inlineStr">
        <is>
          <t>2024-2025</t>
        </is>
      </c>
      <c r="F1900" s="67" t="n">
        <v>1</v>
      </c>
      <c r="G1900" s="65" t="inlineStr">
        <is>
          <t>Email</t>
        </is>
      </c>
      <c r="H1900" s="65" t="inlineStr">
        <is>
          <t>Bordeaux</t>
        </is>
      </c>
      <c r="I1900" s="65" t="inlineStr">
        <is>
          <t>Karim Belkacem</t>
        </is>
      </c>
      <c r="J1900" s="65" t="inlineStr">
        <is>
          <t>Négociation en cours</t>
        </is>
      </c>
      <c r="K1900" s="70" t="n">
        <v>1.9</v>
      </c>
    </row>
    <row r="1901">
      <c r="A1901" s="65" t="inlineStr">
        <is>
          <t>REL-01900</t>
        </is>
      </c>
      <c r="B1901" s="65" t="inlineStr">
        <is>
          <t>DEV-01561</t>
        </is>
      </c>
      <c r="C1901" s="66" t="n">
        <v>45662</v>
      </c>
      <c r="D1901" s="65" t="inlineStr">
        <is>
          <t>2025-01</t>
        </is>
      </c>
      <c r="E1901" s="65" t="inlineStr">
        <is>
          <t>2024-2025</t>
        </is>
      </c>
      <c r="F1901" s="67" t="n">
        <v>1</v>
      </c>
      <c r="G1901" s="65" t="inlineStr">
        <is>
          <t>SMS</t>
        </is>
      </c>
      <c r="H1901" s="65" t="inlineStr">
        <is>
          <t>Toulouse</t>
        </is>
      </c>
      <c r="I1901" s="65" t="inlineStr">
        <is>
          <t>Nadia Cherif</t>
        </is>
      </c>
      <c r="J1901" s="65" t="inlineStr">
        <is>
          <t>Négociation en cours</t>
        </is>
      </c>
      <c r="K1901" s="70" t="n">
        <v>3.4</v>
      </c>
    </row>
    <row r="1902">
      <c r="A1902" s="65" t="inlineStr">
        <is>
          <t>REL-01901</t>
        </is>
      </c>
      <c r="B1902" s="65" t="inlineStr">
        <is>
          <t>DEV-01561</t>
        </is>
      </c>
      <c r="C1902" s="66" t="n">
        <v>45673</v>
      </c>
      <c r="D1902" s="65" t="inlineStr">
        <is>
          <t>2025-01</t>
        </is>
      </c>
      <c r="E1902" s="65" t="inlineStr">
        <is>
          <t>2024-2025</t>
        </is>
      </c>
      <c r="F1902" s="67" t="n">
        <v>2</v>
      </c>
      <c r="G1902" s="65" t="inlineStr">
        <is>
          <t>Téléphone</t>
        </is>
      </c>
      <c r="H1902" s="65" t="inlineStr">
        <is>
          <t>Toulouse</t>
        </is>
      </c>
      <c r="I1902" s="65" t="inlineStr">
        <is>
          <t>Nadia Cherif</t>
        </is>
      </c>
      <c r="J1902" s="65" t="inlineStr">
        <is>
          <t>Sans réponse</t>
        </is>
      </c>
      <c r="K1902" s="70" t="n">
        <v>12.1</v>
      </c>
    </row>
    <row r="1903">
      <c r="A1903" s="65" t="inlineStr">
        <is>
          <t>REL-01902</t>
        </is>
      </c>
      <c r="B1903" s="65" t="inlineStr">
        <is>
          <t>DEV-01562</t>
        </is>
      </c>
      <c r="C1903" s="66" t="n">
        <v>45662</v>
      </c>
      <c r="D1903" s="65" t="inlineStr">
        <is>
          <t>2025-01</t>
        </is>
      </c>
      <c r="E1903" s="65" t="inlineStr">
        <is>
          <t>2024-2025</t>
        </is>
      </c>
      <c r="F1903" s="67" t="n">
        <v>1</v>
      </c>
      <c r="G1903" s="65" t="inlineStr">
        <is>
          <t>Téléphone</t>
        </is>
      </c>
      <c r="H1903" s="65" t="inlineStr">
        <is>
          <t>Toulouse</t>
        </is>
      </c>
      <c r="I1903" s="65" t="inlineStr">
        <is>
          <t>Julien Fabre</t>
        </is>
      </c>
      <c r="J1903" s="65" t="inlineStr">
        <is>
          <t>Rappel demandé</t>
        </is>
      </c>
      <c r="K1903" s="70" t="n">
        <v>3.9</v>
      </c>
    </row>
    <row r="1904">
      <c r="A1904" s="65" t="inlineStr">
        <is>
          <t>REL-01903</t>
        </is>
      </c>
      <c r="B1904" s="65" t="inlineStr">
        <is>
          <t>DEV-01563</t>
        </is>
      </c>
      <c r="C1904" s="66" t="n">
        <v>45660</v>
      </c>
      <c r="D1904" s="65" t="inlineStr">
        <is>
          <t>2025-01</t>
        </is>
      </c>
      <c r="E1904" s="65" t="inlineStr">
        <is>
          <t>2024-2025</t>
        </is>
      </c>
      <c r="F1904" s="67" t="n">
        <v>1</v>
      </c>
      <c r="G1904" s="65" t="inlineStr">
        <is>
          <t>Téléphone</t>
        </is>
      </c>
      <c r="H1904" s="65" t="inlineStr">
        <is>
          <t>Bordeaux</t>
        </is>
      </c>
      <c r="I1904" s="65" t="inlineStr">
        <is>
          <t>Karim Belkacem</t>
        </is>
      </c>
      <c r="J1904" s="65" t="inlineStr">
        <is>
          <t>Accord obtenu</t>
        </is>
      </c>
      <c r="K1904" s="70" t="n">
        <v>4.6</v>
      </c>
    </row>
    <row r="1905">
      <c r="A1905" s="65" t="inlineStr">
        <is>
          <t>REL-01904</t>
        </is>
      </c>
      <c r="B1905" s="65" t="inlineStr">
        <is>
          <t>DEV-01564</t>
        </is>
      </c>
      <c r="C1905" s="66" t="n">
        <v>45663</v>
      </c>
      <c r="D1905" s="65" t="inlineStr">
        <is>
          <t>2025-01</t>
        </is>
      </c>
      <c r="E1905" s="65" t="inlineStr">
        <is>
          <t>2024-2025</t>
        </is>
      </c>
      <c r="F1905" s="67" t="n">
        <v>1</v>
      </c>
      <c r="G1905" s="65" t="inlineStr">
        <is>
          <t>SMS</t>
        </is>
      </c>
      <c r="H1905" s="65" t="inlineStr">
        <is>
          <t>Bordeaux</t>
        </is>
      </c>
      <c r="I1905" s="65" t="inlineStr">
        <is>
          <t>Karim Belkacem</t>
        </is>
      </c>
      <c r="J1905" s="65" t="inlineStr">
        <is>
          <t>Accord obtenu</t>
        </is>
      </c>
      <c r="K1905" s="70" t="n">
        <v>3.8</v>
      </c>
    </row>
    <row r="1906">
      <c r="A1906" s="65" t="inlineStr">
        <is>
          <t>REL-01905</t>
        </is>
      </c>
      <c r="B1906" s="65" t="inlineStr">
        <is>
          <t>DEV-01565</t>
        </is>
      </c>
      <c r="C1906" s="66" t="n">
        <v>45659</v>
      </c>
      <c r="D1906" s="65" t="inlineStr">
        <is>
          <t>2025-01</t>
        </is>
      </c>
      <c r="E1906" s="65" t="inlineStr">
        <is>
          <t>2024-2025</t>
        </is>
      </c>
      <c r="F1906" s="67" t="n">
        <v>1</v>
      </c>
      <c r="G1906" s="65" t="inlineStr">
        <is>
          <t>Téléphone</t>
        </is>
      </c>
      <c r="H1906" s="65" t="inlineStr">
        <is>
          <t>Montpellier</t>
        </is>
      </c>
      <c r="I1906" s="65" t="inlineStr">
        <is>
          <t>Thomas Rey</t>
        </is>
      </c>
      <c r="J1906" s="65" t="inlineStr">
        <is>
          <t>Sans réponse</t>
        </is>
      </c>
      <c r="K1906" s="70" t="n">
        <v>11.6</v>
      </c>
    </row>
    <row r="1907">
      <c r="A1907" s="65" t="inlineStr">
        <is>
          <t>REL-01906</t>
        </is>
      </c>
      <c r="B1907" s="65" t="inlineStr">
        <is>
          <t>DEV-01566</t>
        </is>
      </c>
      <c r="C1907" s="66" t="n">
        <v>45669</v>
      </c>
      <c r="D1907" s="65" t="inlineStr">
        <is>
          <t>2025-01</t>
        </is>
      </c>
      <c r="E1907" s="65" t="inlineStr">
        <is>
          <t>2024-2025</t>
        </is>
      </c>
      <c r="F1907" s="67" t="n">
        <v>1</v>
      </c>
      <c r="G1907" s="65" t="inlineStr">
        <is>
          <t>Téléphone</t>
        </is>
      </c>
      <c r="H1907" s="65" t="inlineStr">
        <is>
          <t>Toulouse</t>
        </is>
      </c>
      <c r="I1907" s="65" t="inlineStr">
        <is>
          <t>Nadia Cherif</t>
        </is>
      </c>
      <c r="J1907" s="65" t="inlineStr">
        <is>
          <t>Rappel demandé</t>
        </is>
      </c>
      <c r="K1907" s="70" t="n">
        <v>2.5</v>
      </c>
    </row>
    <row r="1908">
      <c r="A1908" s="65" t="inlineStr">
        <is>
          <t>REL-01907</t>
        </is>
      </c>
      <c r="B1908" s="65" t="inlineStr">
        <is>
          <t>DEV-01567</t>
        </is>
      </c>
      <c r="C1908" s="66" t="n">
        <v>45665</v>
      </c>
      <c r="D1908" s="65" t="inlineStr">
        <is>
          <t>2025-01</t>
        </is>
      </c>
      <c r="E1908" s="65" t="inlineStr">
        <is>
          <t>2024-2025</t>
        </is>
      </c>
      <c r="F1908" s="67" t="n">
        <v>1</v>
      </c>
      <c r="G1908" s="65" t="inlineStr">
        <is>
          <t>Téléphone</t>
        </is>
      </c>
      <c r="H1908" s="65" t="inlineStr">
        <is>
          <t>Bordeaux</t>
        </is>
      </c>
      <c r="I1908" s="65" t="inlineStr">
        <is>
          <t>Karim Belkacem</t>
        </is>
      </c>
      <c r="J1908" s="65" t="inlineStr">
        <is>
          <t>Sans réponse</t>
        </is>
      </c>
      <c r="K1908" s="70" t="n">
        <v>11.4</v>
      </c>
    </row>
    <row r="1909">
      <c r="A1909" s="65" t="inlineStr">
        <is>
          <t>REL-01908</t>
        </is>
      </c>
      <c r="B1909" s="65" t="inlineStr">
        <is>
          <t>DEV-01568</t>
        </is>
      </c>
      <c r="C1909" s="66" t="n">
        <v>45672</v>
      </c>
      <c r="D1909" s="65" t="inlineStr">
        <is>
          <t>2025-01</t>
        </is>
      </c>
      <c r="E1909" s="65" t="inlineStr">
        <is>
          <t>2024-2025</t>
        </is>
      </c>
      <c r="F1909" s="67" t="n">
        <v>1</v>
      </c>
      <c r="G1909" s="65" t="inlineStr">
        <is>
          <t>SMS</t>
        </is>
      </c>
      <c r="H1909" s="65" t="inlineStr">
        <is>
          <t>Toulouse</t>
        </is>
      </c>
      <c r="I1909" s="65" t="inlineStr">
        <is>
          <t>Julien Fabre</t>
        </is>
      </c>
      <c r="J1909" s="65" t="inlineStr">
        <is>
          <t>Rappel demandé</t>
        </is>
      </c>
      <c r="K1909" s="70" t="n">
        <v>2.7</v>
      </c>
    </row>
    <row r="1910">
      <c r="A1910" s="65" t="inlineStr">
        <is>
          <t>REL-01909</t>
        </is>
      </c>
      <c r="B1910" s="65" t="inlineStr">
        <is>
          <t>DEV-01568</t>
        </is>
      </c>
      <c r="C1910" s="66" t="n">
        <v>45677</v>
      </c>
      <c r="D1910" s="65" t="inlineStr">
        <is>
          <t>2025-01</t>
        </is>
      </c>
      <c r="E1910" s="65" t="inlineStr">
        <is>
          <t>2024-2025</t>
        </is>
      </c>
      <c r="F1910" s="67" t="n">
        <v>2</v>
      </c>
      <c r="G1910" s="65" t="inlineStr">
        <is>
          <t>Téléphone</t>
        </is>
      </c>
      <c r="H1910" s="65" t="inlineStr">
        <is>
          <t>Toulouse</t>
        </is>
      </c>
      <c r="I1910" s="65" t="inlineStr">
        <is>
          <t>Julien Fabre</t>
        </is>
      </c>
      <c r="J1910" s="65" t="inlineStr">
        <is>
          <t>Négociation en cours</t>
        </is>
      </c>
      <c r="K1910" s="70" t="n">
        <v>10.2</v>
      </c>
    </row>
    <row r="1911">
      <c r="A1911" s="65" t="inlineStr">
        <is>
          <t>REL-01910</t>
        </is>
      </c>
      <c r="B1911" s="65" t="inlineStr">
        <is>
          <t>DEV-01568</t>
        </is>
      </c>
      <c r="C1911" s="66" t="n">
        <v>45685</v>
      </c>
      <c r="D1911" s="65" t="inlineStr">
        <is>
          <t>2025-01</t>
        </is>
      </c>
      <c r="E1911" s="65" t="inlineStr">
        <is>
          <t>2024-2025</t>
        </is>
      </c>
      <c r="F1911" s="67" t="n">
        <v>3</v>
      </c>
      <c r="G1911" s="65" t="inlineStr">
        <is>
          <t>Téléphone</t>
        </is>
      </c>
      <c r="H1911" s="65" t="inlineStr">
        <is>
          <t>Toulouse</t>
        </is>
      </c>
      <c r="I1911" s="65" t="inlineStr">
        <is>
          <t>Julien Fabre</t>
        </is>
      </c>
      <c r="J1911" s="65" t="inlineStr">
        <is>
          <t>Accord obtenu</t>
        </is>
      </c>
      <c r="K1911" s="70" t="n">
        <v>3.2</v>
      </c>
    </row>
    <row r="1912">
      <c r="A1912" s="65" t="inlineStr">
        <is>
          <t>REL-01911</t>
        </is>
      </c>
      <c r="B1912" s="65" t="inlineStr">
        <is>
          <t>DEV-01570</t>
        </is>
      </c>
      <c r="C1912" s="66" t="n">
        <v>45660</v>
      </c>
      <c r="D1912" s="65" t="inlineStr">
        <is>
          <t>2025-01</t>
        </is>
      </c>
      <c r="E1912" s="65" t="inlineStr">
        <is>
          <t>2024-2025</t>
        </is>
      </c>
      <c r="F1912" s="67" t="n">
        <v>1</v>
      </c>
      <c r="G1912" s="65" t="inlineStr">
        <is>
          <t>Email</t>
        </is>
      </c>
      <c r="H1912" s="65" t="inlineStr">
        <is>
          <t>Bordeaux</t>
        </is>
      </c>
      <c r="I1912" s="65" t="inlineStr">
        <is>
          <t>Karim Belkacem</t>
        </is>
      </c>
      <c r="J1912" s="65" t="inlineStr">
        <is>
          <t>Accord obtenu</t>
        </is>
      </c>
      <c r="K1912" s="70" t="n">
        <v>2.6</v>
      </c>
    </row>
    <row r="1913">
      <c r="A1913" s="65" t="inlineStr">
        <is>
          <t>REL-01912</t>
        </is>
      </c>
      <c r="B1913" s="65" t="inlineStr">
        <is>
          <t>DEV-01572</t>
        </is>
      </c>
      <c r="C1913" s="66" t="n">
        <v>45661</v>
      </c>
      <c r="D1913" s="65" t="inlineStr">
        <is>
          <t>2025-01</t>
        </is>
      </c>
      <c r="E1913" s="65" t="inlineStr">
        <is>
          <t>2024-2025</t>
        </is>
      </c>
      <c r="F1913" s="67" t="n">
        <v>1</v>
      </c>
      <c r="G1913" s="65" t="inlineStr">
        <is>
          <t>Email</t>
        </is>
      </c>
      <c r="H1913" s="65" t="inlineStr">
        <is>
          <t>Bordeaux</t>
        </is>
      </c>
      <c r="I1913" s="65" t="inlineStr">
        <is>
          <t>Sophie Marchand</t>
        </is>
      </c>
      <c r="J1913" s="65" t="inlineStr">
        <is>
          <t>Sans réponse</t>
        </is>
      </c>
      <c r="K1913" s="70" t="n">
        <v>2.1</v>
      </c>
    </row>
    <row r="1914">
      <c r="A1914" s="65" t="inlineStr">
        <is>
          <t>REL-01913</t>
        </is>
      </c>
      <c r="B1914" s="65" t="inlineStr">
        <is>
          <t>DEV-01572</t>
        </is>
      </c>
      <c r="C1914" s="66" t="n">
        <v>45666</v>
      </c>
      <c r="D1914" s="65" t="inlineStr">
        <is>
          <t>2025-01</t>
        </is>
      </c>
      <c r="E1914" s="65" t="inlineStr">
        <is>
          <t>2024-2025</t>
        </is>
      </c>
      <c r="F1914" s="67" t="n">
        <v>2</v>
      </c>
      <c r="G1914" s="65" t="inlineStr">
        <is>
          <t>Téléphone</t>
        </is>
      </c>
      <c r="H1914" s="65" t="inlineStr">
        <is>
          <t>Bordeaux</t>
        </is>
      </c>
      <c r="I1914" s="65" t="inlineStr">
        <is>
          <t>Sophie Marchand</t>
        </is>
      </c>
      <c r="J1914" s="65" t="inlineStr">
        <is>
          <t>Négociation en cours</t>
        </is>
      </c>
      <c r="K1914" s="70" t="n">
        <v>11.2</v>
      </c>
    </row>
    <row r="1915">
      <c r="A1915" s="65" t="inlineStr">
        <is>
          <t>REL-01914</t>
        </is>
      </c>
      <c r="B1915" s="65" t="inlineStr">
        <is>
          <t>DEV-01573</t>
        </is>
      </c>
      <c r="C1915" s="66" t="n">
        <v>45675</v>
      </c>
      <c r="D1915" s="65" t="inlineStr">
        <is>
          <t>2025-01</t>
        </is>
      </c>
      <c r="E1915" s="65" t="inlineStr">
        <is>
          <t>2024-2025</t>
        </is>
      </c>
      <c r="F1915" s="67" t="n">
        <v>1</v>
      </c>
      <c r="G1915" s="65" t="inlineStr">
        <is>
          <t>Email</t>
        </is>
      </c>
      <c r="H1915" s="65" t="inlineStr">
        <is>
          <t>Toulouse</t>
        </is>
      </c>
      <c r="I1915" s="65" t="inlineStr">
        <is>
          <t>Julien Fabre</t>
        </is>
      </c>
      <c r="J1915" s="65" t="inlineStr">
        <is>
          <t>Sans réponse</t>
        </is>
      </c>
      <c r="K1915" s="70" t="n">
        <v>1.4</v>
      </c>
    </row>
    <row r="1916">
      <c r="A1916" s="65" t="inlineStr">
        <is>
          <t>REL-01915</t>
        </is>
      </c>
      <c r="B1916" s="65" t="inlineStr">
        <is>
          <t>DEV-01574</t>
        </is>
      </c>
      <c r="C1916" s="66" t="n">
        <v>45661</v>
      </c>
      <c r="D1916" s="65" t="inlineStr">
        <is>
          <t>2025-01</t>
        </is>
      </c>
      <c r="E1916" s="65" t="inlineStr">
        <is>
          <t>2024-2025</t>
        </is>
      </c>
      <c r="F1916" s="67" t="n">
        <v>1</v>
      </c>
      <c r="G1916" s="65" t="inlineStr">
        <is>
          <t>Téléphone</t>
        </is>
      </c>
      <c r="H1916" s="65" t="inlineStr">
        <is>
          <t>Bordeaux</t>
        </is>
      </c>
      <c r="I1916" s="65" t="inlineStr">
        <is>
          <t>Karim Belkacem</t>
        </is>
      </c>
      <c r="J1916" s="65" t="inlineStr">
        <is>
          <t>Négociation en cours</t>
        </is>
      </c>
      <c r="K1916" s="70" t="n">
        <v>13.5</v>
      </c>
    </row>
    <row r="1917">
      <c r="A1917" s="65" t="inlineStr">
        <is>
          <t>REL-01916</t>
        </is>
      </c>
      <c r="B1917" s="65" t="inlineStr">
        <is>
          <t>DEV-01574</t>
        </is>
      </c>
      <c r="C1917" s="66" t="n">
        <v>45673</v>
      </c>
      <c r="D1917" s="65" t="inlineStr">
        <is>
          <t>2025-01</t>
        </is>
      </c>
      <c r="E1917" s="65" t="inlineStr">
        <is>
          <t>2024-2025</t>
        </is>
      </c>
      <c r="F1917" s="67" t="n">
        <v>2</v>
      </c>
      <c r="G1917" s="65" t="inlineStr">
        <is>
          <t>Email</t>
        </is>
      </c>
      <c r="H1917" s="65" t="inlineStr">
        <is>
          <t>Bordeaux</t>
        </is>
      </c>
      <c r="I1917" s="65" t="inlineStr">
        <is>
          <t>Karim Belkacem</t>
        </is>
      </c>
      <c r="J1917" s="65" t="inlineStr">
        <is>
          <t>Sans réponse</t>
        </is>
      </c>
      <c r="K1917" s="70" t="n">
        <v>1.4</v>
      </c>
    </row>
    <row r="1918">
      <c r="A1918" s="65" t="inlineStr">
        <is>
          <t>REL-01917</t>
        </is>
      </c>
      <c r="B1918" s="65" t="inlineStr">
        <is>
          <t>DEV-01575</t>
        </is>
      </c>
      <c r="C1918" s="66" t="n">
        <v>45670</v>
      </c>
      <c r="D1918" s="65" t="inlineStr">
        <is>
          <t>2025-01</t>
        </is>
      </c>
      <c r="E1918" s="65" t="inlineStr">
        <is>
          <t>2024-2025</t>
        </is>
      </c>
      <c r="F1918" s="67" t="n">
        <v>1</v>
      </c>
      <c r="G1918" s="65" t="inlineStr">
        <is>
          <t>Email</t>
        </is>
      </c>
      <c r="H1918" s="65" t="inlineStr">
        <is>
          <t>Toulouse</t>
        </is>
      </c>
      <c r="I1918" s="65" t="inlineStr">
        <is>
          <t>Nadia Cherif</t>
        </is>
      </c>
      <c r="J1918" s="65" t="inlineStr">
        <is>
          <t>Négociation en cours</t>
        </is>
      </c>
      <c r="K1918" s="70" t="n">
        <v>1.7</v>
      </c>
    </row>
    <row r="1919">
      <c r="A1919" s="65" t="inlineStr">
        <is>
          <t>REL-01918</t>
        </is>
      </c>
      <c r="B1919" s="65" t="inlineStr">
        <is>
          <t>DEV-01576</t>
        </is>
      </c>
      <c r="C1919" s="66" t="n">
        <v>45673</v>
      </c>
      <c r="D1919" s="65" t="inlineStr">
        <is>
          <t>2025-01</t>
        </is>
      </c>
      <c r="E1919" s="65" t="inlineStr">
        <is>
          <t>2024-2025</t>
        </is>
      </c>
      <c r="F1919" s="67" t="n">
        <v>1</v>
      </c>
      <c r="G1919" s="65" t="inlineStr">
        <is>
          <t>Email</t>
        </is>
      </c>
      <c r="H1919" s="65" t="inlineStr">
        <is>
          <t>Bordeaux</t>
        </is>
      </c>
      <c r="I1919" s="65" t="inlineStr">
        <is>
          <t>Sophie Marchand</t>
        </is>
      </c>
      <c r="J1919" s="65" t="inlineStr">
        <is>
          <t>Négociation en cours</t>
        </is>
      </c>
      <c r="K1919" s="70" t="n">
        <v>1.3</v>
      </c>
    </row>
    <row r="1920">
      <c r="A1920" s="65" t="inlineStr">
        <is>
          <t>REL-01919</t>
        </is>
      </c>
      <c r="B1920" s="65" t="inlineStr">
        <is>
          <t>DEV-01576</t>
        </is>
      </c>
      <c r="C1920" s="66" t="n">
        <v>45682</v>
      </c>
      <c r="D1920" s="65" t="inlineStr">
        <is>
          <t>2025-01</t>
        </is>
      </c>
      <c r="E1920" s="65" t="inlineStr">
        <is>
          <t>2024-2025</t>
        </is>
      </c>
      <c r="F1920" s="67" t="n">
        <v>2</v>
      </c>
      <c r="G1920" s="65" t="inlineStr">
        <is>
          <t>Email</t>
        </is>
      </c>
      <c r="H1920" s="65" t="inlineStr">
        <is>
          <t>Bordeaux</t>
        </is>
      </c>
      <c r="I1920" s="65" t="inlineStr">
        <is>
          <t>Sophie Marchand</t>
        </is>
      </c>
      <c r="J1920" s="65" t="inlineStr">
        <is>
          <t>Accord obtenu</t>
        </is>
      </c>
      <c r="K1920" s="70" t="n">
        <v>2.2</v>
      </c>
    </row>
    <row r="1921">
      <c r="A1921" s="65" t="inlineStr">
        <is>
          <t>REL-01920</t>
        </is>
      </c>
      <c r="B1921" s="65" t="inlineStr">
        <is>
          <t>DEV-01577</t>
        </is>
      </c>
      <c r="C1921" s="66" t="n">
        <v>45669</v>
      </c>
      <c r="D1921" s="65" t="inlineStr">
        <is>
          <t>2025-01</t>
        </is>
      </c>
      <c r="E1921" s="65" t="inlineStr">
        <is>
          <t>2024-2025</t>
        </is>
      </c>
      <c r="F1921" s="67" t="n">
        <v>1</v>
      </c>
      <c r="G1921" s="65" t="inlineStr">
        <is>
          <t>Email</t>
        </is>
      </c>
      <c r="H1921" s="65" t="inlineStr">
        <is>
          <t>Bordeaux</t>
        </is>
      </c>
      <c r="I1921" s="65" t="inlineStr">
        <is>
          <t>Sophie Marchand</t>
        </is>
      </c>
      <c r="J1921" s="65" t="inlineStr">
        <is>
          <t>Négociation en cours</t>
        </is>
      </c>
      <c r="K1921" s="70" t="n">
        <v>3.8</v>
      </c>
    </row>
    <row r="1922">
      <c r="A1922" s="65" t="inlineStr">
        <is>
          <t>REL-01921</t>
        </is>
      </c>
      <c r="B1922" s="65" t="inlineStr">
        <is>
          <t>DEV-01577</t>
        </is>
      </c>
      <c r="C1922" s="66" t="n">
        <v>45680</v>
      </c>
      <c r="D1922" s="65" t="inlineStr">
        <is>
          <t>2025-01</t>
        </is>
      </c>
      <c r="E1922" s="65" t="inlineStr">
        <is>
          <t>2024-2025</t>
        </is>
      </c>
      <c r="F1922" s="67" t="n">
        <v>2</v>
      </c>
      <c r="G1922" s="65" t="inlineStr">
        <is>
          <t>Email</t>
        </is>
      </c>
      <c r="H1922" s="65" t="inlineStr">
        <is>
          <t>Bordeaux</t>
        </is>
      </c>
      <c r="I1922" s="65" t="inlineStr">
        <is>
          <t>Sophie Marchand</t>
        </is>
      </c>
      <c r="J1922" s="65" t="inlineStr">
        <is>
          <t>Négociation en cours</t>
        </is>
      </c>
      <c r="K1922" s="70" t="n">
        <v>4.6</v>
      </c>
    </row>
    <row r="1923">
      <c r="A1923" s="65" t="inlineStr">
        <is>
          <t>REL-01922</t>
        </is>
      </c>
      <c r="B1923" s="65" t="inlineStr">
        <is>
          <t>DEV-01578</t>
        </is>
      </c>
      <c r="C1923" s="66" t="n">
        <v>45674</v>
      </c>
      <c r="D1923" s="65" t="inlineStr">
        <is>
          <t>2025-01</t>
        </is>
      </c>
      <c r="E1923" s="65" t="inlineStr">
        <is>
          <t>2024-2025</t>
        </is>
      </c>
      <c r="F1923" s="67" t="n">
        <v>1</v>
      </c>
      <c r="G1923" s="65" t="inlineStr">
        <is>
          <t>Email</t>
        </is>
      </c>
      <c r="H1923" s="65" t="inlineStr">
        <is>
          <t>Toulouse</t>
        </is>
      </c>
      <c r="I1923" s="65" t="inlineStr">
        <is>
          <t>Julien Fabre</t>
        </is>
      </c>
      <c r="J1923" s="65" t="inlineStr">
        <is>
          <t>Injoignable</t>
        </is>
      </c>
      <c r="K1923" s="70" t="n">
        <v>2.9</v>
      </c>
    </row>
    <row r="1924">
      <c r="A1924" s="65" t="inlineStr">
        <is>
          <t>REL-01923</t>
        </is>
      </c>
      <c r="B1924" s="65" t="inlineStr">
        <is>
          <t>DEV-01578</t>
        </is>
      </c>
      <c r="C1924" s="66" t="n">
        <v>45683</v>
      </c>
      <c r="D1924" s="65" t="inlineStr">
        <is>
          <t>2025-01</t>
        </is>
      </c>
      <c r="E1924" s="65" t="inlineStr">
        <is>
          <t>2024-2025</t>
        </is>
      </c>
      <c r="F1924" s="67" t="n">
        <v>2</v>
      </c>
      <c r="G1924" s="65" t="inlineStr">
        <is>
          <t>Email</t>
        </is>
      </c>
      <c r="H1924" s="65" t="inlineStr">
        <is>
          <t>Toulouse</t>
        </is>
      </c>
      <c r="I1924" s="65" t="inlineStr">
        <is>
          <t>Julien Fabre</t>
        </is>
      </c>
      <c r="J1924" s="65" t="inlineStr">
        <is>
          <t>Rappel demandé</t>
        </is>
      </c>
      <c r="K1924" s="70" t="n">
        <v>2.6</v>
      </c>
    </row>
    <row r="1925">
      <c r="A1925" s="65" t="inlineStr">
        <is>
          <t>REL-01924</t>
        </is>
      </c>
      <c r="B1925" s="65" t="inlineStr">
        <is>
          <t>DEV-01580</t>
        </is>
      </c>
      <c r="C1925" s="66" t="n">
        <v>45668</v>
      </c>
      <c r="D1925" s="65" t="inlineStr">
        <is>
          <t>2025-01</t>
        </is>
      </c>
      <c r="E1925" s="65" t="inlineStr">
        <is>
          <t>2024-2025</t>
        </is>
      </c>
      <c r="F1925" s="67" t="n">
        <v>1</v>
      </c>
      <c r="G1925" s="65" t="inlineStr">
        <is>
          <t>Téléphone</t>
        </is>
      </c>
      <c r="H1925" s="65" t="inlineStr">
        <is>
          <t>Toulouse</t>
        </is>
      </c>
      <c r="I1925" s="65" t="inlineStr">
        <is>
          <t>Nadia Cherif</t>
        </is>
      </c>
      <c r="J1925" s="65" t="inlineStr">
        <is>
          <t>Accord obtenu</t>
        </is>
      </c>
      <c r="K1925" s="70" t="n">
        <v>12</v>
      </c>
    </row>
    <row r="1926">
      <c r="A1926" s="65" t="inlineStr">
        <is>
          <t>REL-01925</t>
        </is>
      </c>
      <c r="B1926" s="65" t="inlineStr">
        <is>
          <t>DEV-01581</t>
        </is>
      </c>
      <c r="C1926" s="66" t="n">
        <v>45677</v>
      </c>
      <c r="D1926" s="65" t="inlineStr">
        <is>
          <t>2025-01</t>
        </is>
      </c>
      <c r="E1926" s="65" t="inlineStr">
        <is>
          <t>2024-2025</t>
        </is>
      </c>
      <c r="F1926" s="67" t="n">
        <v>1</v>
      </c>
      <c r="G1926" s="65" t="inlineStr">
        <is>
          <t>Email</t>
        </is>
      </c>
      <c r="H1926" s="65" t="inlineStr">
        <is>
          <t>Toulouse</t>
        </is>
      </c>
      <c r="I1926" s="65" t="inlineStr">
        <is>
          <t>Julien Fabre</t>
        </is>
      </c>
      <c r="J1926" s="65" t="inlineStr">
        <is>
          <t>Négociation en cours</t>
        </is>
      </c>
      <c r="K1926" s="70" t="n">
        <v>3.2</v>
      </c>
    </row>
    <row r="1927">
      <c r="A1927" s="65" t="inlineStr">
        <is>
          <t>REL-01926</t>
        </is>
      </c>
      <c r="B1927" s="65" t="inlineStr">
        <is>
          <t>DEV-01584</t>
        </is>
      </c>
      <c r="C1927" s="66" t="n">
        <v>45676</v>
      </c>
      <c r="D1927" s="65" t="inlineStr">
        <is>
          <t>2025-01</t>
        </is>
      </c>
      <c r="E1927" s="65" t="inlineStr">
        <is>
          <t>2024-2025</t>
        </is>
      </c>
      <c r="F1927" s="67" t="n">
        <v>1</v>
      </c>
      <c r="G1927" s="65" t="inlineStr">
        <is>
          <t>Téléphone</t>
        </is>
      </c>
      <c r="H1927" s="65" t="inlineStr">
        <is>
          <t>Toulouse</t>
        </is>
      </c>
      <c r="I1927" s="65" t="inlineStr">
        <is>
          <t>Julien Fabre</t>
        </is>
      </c>
      <c r="J1927" s="65" t="inlineStr">
        <is>
          <t>Sans réponse</t>
        </is>
      </c>
      <c r="K1927" s="70" t="n">
        <v>3</v>
      </c>
    </row>
    <row r="1928">
      <c r="A1928" s="65" t="inlineStr">
        <is>
          <t>REL-01927</t>
        </is>
      </c>
      <c r="B1928" s="65" t="inlineStr">
        <is>
          <t>DEV-01586</t>
        </is>
      </c>
      <c r="C1928" s="66" t="n">
        <v>45672</v>
      </c>
      <c r="D1928" s="65" t="inlineStr">
        <is>
          <t>2025-01</t>
        </is>
      </c>
      <c r="E1928" s="65" t="inlineStr">
        <is>
          <t>2024-2025</t>
        </is>
      </c>
      <c r="F1928" s="67" t="n">
        <v>1</v>
      </c>
      <c r="G1928" s="65" t="inlineStr">
        <is>
          <t>Email</t>
        </is>
      </c>
      <c r="H1928" s="65" t="inlineStr">
        <is>
          <t>Toulouse</t>
        </is>
      </c>
      <c r="I1928" s="65" t="inlineStr">
        <is>
          <t>Julien Fabre</t>
        </is>
      </c>
      <c r="J1928" s="65" t="inlineStr">
        <is>
          <t>Rappel demandé</t>
        </is>
      </c>
      <c r="K1928" s="70" t="n">
        <v>4</v>
      </c>
    </row>
    <row r="1929">
      <c r="A1929" s="65" t="inlineStr">
        <is>
          <t>REL-01928</t>
        </is>
      </c>
      <c r="B1929" s="65" t="inlineStr">
        <is>
          <t>DEV-01586</t>
        </is>
      </c>
      <c r="C1929" s="66" t="n">
        <v>45678</v>
      </c>
      <c r="D1929" s="65" t="inlineStr">
        <is>
          <t>2025-01</t>
        </is>
      </c>
      <c r="E1929" s="65" t="inlineStr">
        <is>
          <t>2024-2025</t>
        </is>
      </c>
      <c r="F1929" s="67" t="n">
        <v>2</v>
      </c>
      <c r="G1929" s="65" t="inlineStr">
        <is>
          <t>Email</t>
        </is>
      </c>
      <c r="H1929" s="65" t="inlineStr">
        <is>
          <t>Toulouse</t>
        </is>
      </c>
      <c r="I1929" s="65" t="inlineStr">
        <is>
          <t>Julien Fabre</t>
        </is>
      </c>
      <c r="J1929" s="65" t="inlineStr">
        <is>
          <t>Sans réponse</t>
        </is>
      </c>
      <c r="K1929" s="70" t="n">
        <v>2.1</v>
      </c>
    </row>
    <row r="1930">
      <c r="A1930" s="65" t="inlineStr">
        <is>
          <t>REL-01929</t>
        </is>
      </c>
      <c r="B1930" s="65" t="inlineStr">
        <is>
          <t>DEV-01586</t>
        </is>
      </c>
      <c r="C1930" s="66" t="n">
        <v>45687</v>
      </c>
      <c r="D1930" s="65" t="inlineStr">
        <is>
          <t>2025-01</t>
        </is>
      </c>
      <c r="E1930" s="65" t="inlineStr">
        <is>
          <t>2024-2025</t>
        </is>
      </c>
      <c r="F1930" s="67" t="n">
        <v>3</v>
      </c>
      <c r="G1930" s="65" t="inlineStr">
        <is>
          <t>SMS</t>
        </is>
      </c>
      <c r="H1930" s="65" t="inlineStr">
        <is>
          <t>Toulouse</t>
        </is>
      </c>
      <c r="I1930" s="65" t="inlineStr">
        <is>
          <t>Julien Fabre</t>
        </is>
      </c>
      <c r="J1930" s="65" t="inlineStr">
        <is>
          <t>Injoignable</t>
        </is>
      </c>
      <c r="K1930" s="70" t="n">
        <v>4.4</v>
      </c>
    </row>
    <row r="1931">
      <c r="A1931" s="65" t="inlineStr">
        <is>
          <t>REL-01930</t>
        </is>
      </c>
      <c r="B1931" s="65" t="inlineStr">
        <is>
          <t>DEV-01587</t>
        </is>
      </c>
      <c r="C1931" s="66" t="n">
        <v>45680</v>
      </c>
      <c r="D1931" s="65" t="inlineStr">
        <is>
          <t>2025-01</t>
        </is>
      </c>
      <c r="E1931" s="65" t="inlineStr">
        <is>
          <t>2024-2025</t>
        </is>
      </c>
      <c r="F1931" s="67" t="n">
        <v>1</v>
      </c>
      <c r="G1931" s="65" t="inlineStr">
        <is>
          <t>Téléphone</t>
        </is>
      </c>
      <c r="H1931" s="65" t="inlineStr">
        <is>
          <t>Toulouse</t>
        </is>
      </c>
      <c r="I1931" s="65" t="inlineStr">
        <is>
          <t>Julien Fabre</t>
        </is>
      </c>
      <c r="J1931" s="65" t="inlineStr">
        <is>
          <t>Négociation en cours</t>
        </is>
      </c>
      <c r="K1931" s="70" t="n">
        <v>9.9</v>
      </c>
    </row>
    <row r="1932">
      <c r="A1932" s="65" t="inlineStr">
        <is>
          <t>REL-01931</t>
        </is>
      </c>
      <c r="B1932" s="65" t="inlineStr">
        <is>
          <t>DEV-01587</t>
        </is>
      </c>
      <c r="C1932" s="66" t="n">
        <v>45693</v>
      </c>
      <c r="D1932" s="65" t="inlineStr">
        <is>
          <t>2025-02</t>
        </is>
      </c>
      <c r="E1932" s="65" t="inlineStr">
        <is>
          <t>2024-2025</t>
        </is>
      </c>
      <c r="F1932" s="67" t="n">
        <v>2</v>
      </c>
      <c r="G1932" s="65" t="inlineStr">
        <is>
          <t>Email</t>
        </is>
      </c>
      <c r="H1932" s="65" t="inlineStr">
        <is>
          <t>Toulouse</t>
        </is>
      </c>
      <c r="I1932" s="65" t="inlineStr">
        <is>
          <t>Julien Fabre</t>
        </is>
      </c>
      <c r="J1932" s="65" t="inlineStr">
        <is>
          <t>Accord obtenu</t>
        </is>
      </c>
      <c r="K1932" s="70" t="n">
        <v>2.3</v>
      </c>
    </row>
    <row r="1933">
      <c r="A1933" s="65" t="inlineStr">
        <is>
          <t>REL-01932</t>
        </is>
      </c>
      <c r="B1933" s="65" t="inlineStr">
        <is>
          <t>DEV-01588</t>
        </is>
      </c>
      <c r="C1933" s="66" t="n">
        <v>45675</v>
      </c>
      <c r="D1933" s="65" t="inlineStr">
        <is>
          <t>2025-01</t>
        </is>
      </c>
      <c r="E1933" s="65" t="inlineStr">
        <is>
          <t>2024-2025</t>
        </is>
      </c>
      <c r="F1933" s="67" t="n">
        <v>1</v>
      </c>
      <c r="G1933" s="65" t="inlineStr">
        <is>
          <t>Email</t>
        </is>
      </c>
      <c r="H1933" s="65" t="inlineStr">
        <is>
          <t>Bordeaux</t>
        </is>
      </c>
      <c r="I1933" s="65" t="inlineStr">
        <is>
          <t>Karim Belkacem</t>
        </is>
      </c>
      <c r="J1933" s="65" t="inlineStr">
        <is>
          <t>Sans réponse</t>
        </is>
      </c>
      <c r="K1933" s="70" t="n">
        <v>3.9</v>
      </c>
    </row>
    <row r="1934">
      <c r="A1934" s="65" t="inlineStr">
        <is>
          <t>REL-01933</t>
        </is>
      </c>
      <c r="B1934" s="65" t="inlineStr">
        <is>
          <t>DEV-01588</t>
        </is>
      </c>
      <c r="C1934" s="66" t="n">
        <v>45685</v>
      </c>
      <c r="D1934" s="65" t="inlineStr">
        <is>
          <t>2025-01</t>
        </is>
      </c>
      <c r="E1934" s="65" t="inlineStr">
        <is>
          <t>2024-2025</t>
        </is>
      </c>
      <c r="F1934" s="67" t="n">
        <v>2</v>
      </c>
      <c r="G1934" s="65" t="inlineStr">
        <is>
          <t>SMS</t>
        </is>
      </c>
      <c r="H1934" s="65" t="inlineStr">
        <is>
          <t>Bordeaux</t>
        </is>
      </c>
      <c r="I1934" s="65" t="inlineStr">
        <is>
          <t>Karim Belkacem</t>
        </is>
      </c>
      <c r="J1934" s="65" t="inlineStr">
        <is>
          <t>Sans réponse</t>
        </is>
      </c>
      <c r="K1934" s="70" t="n">
        <v>1.7</v>
      </c>
    </row>
    <row r="1935">
      <c r="A1935" s="65" t="inlineStr">
        <is>
          <t>REL-01934</t>
        </is>
      </c>
      <c r="B1935" s="65" t="inlineStr">
        <is>
          <t>DEV-01589</t>
        </is>
      </c>
      <c r="C1935" s="66" t="n">
        <v>45671</v>
      </c>
      <c r="D1935" s="65" t="inlineStr">
        <is>
          <t>2025-01</t>
        </is>
      </c>
      <c r="E1935" s="65" t="inlineStr">
        <is>
          <t>2024-2025</t>
        </is>
      </c>
      <c r="F1935" s="67" t="n">
        <v>1</v>
      </c>
      <c r="G1935" s="65" t="inlineStr">
        <is>
          <t>Email</t>
        </is>
      </c>
      <c r="H1935" s="65" t="inlineStr">
        <is>
          <t>Toulouse</t>
        </is>
      </c>
      <c r="I1935" s="65" t="inlineStr">
        <is>
          <t>Nadia Cherif</t>
        </is>
      </c>
      <c r="J1935" s="65" t="inlineStr">
        <is>
          <t>Accord obtenu</t>
        </is>
      </c>
      <c r="K1935" s="70" t="n">
        <v>3.9</v>
      </c>
    </row>
    <row r="1936">
      <c r="A1936" s="65" t="inlineStr">
        <is>
          <t>REL-01935</t>
        </is>
      </c>
      <c r="B1936" s="65" t="inlineStr">
        <is>
          <t>DEV-01590</t>
        </is>
      </c>
      <c r="C1936" s="66" t="n">
        <v>45683</v>
      </c>
      <c r="D1936" s="65" t="inlineStr">
        <is>
          <t>2025-01</t>
        </is>
      </c>
      <c r="E1936" s="65" t="inlineStr">
        <is>
          <t>2024-2025</t>
        </is>
      </c>
      <c r="F1936" s="67" t="n">
        <v>1</v>
      </c>
      <c r="G1936" s="65" t="inlineStr">
        <is>
          <t>Email</t>
        </is>
      </c>
      <c r="H1936" s="65" t="inlineStr">
        <is>
          <t>Toulouse</t>
        </is>
      </c>
      <c r="I1936" s="65" t="inlineStr">
        <is>
          <t>Nadia Cherif</t>
        </is>
      </c>
      <c r="J1936" s="65" t="inlineStr">
        <is>
          <t>Sans réponse</t>
        </is>
      </c>
      <c r="K1936" s="70" t="n">
        <v>4.3</v>
      </c>
    </row>
    <row r="1937">
      <c r="A1937" s="65" t="inlineStr">
        <is>
          <t>REL-01936</t>
        </is>
      </c>
      <c r="B1937" s="65" t="inlineStr">
        <is>
          <t>DEV-01591</t>
        </is>
      </c>
      <c r="C1937" s="66" t="n">
        <v>45672</v>
      </c>
      <c r="D1937" s="65" t="inlineStr">
        <is>
          <t>2025-01</t>
        </is>
      </c>
      <c r="E1937" s="65" t="inlineStr">
        <is>
          <t>2024-2025</t>
        </is>
      </c>
      <c r="F1937" s="67" t="n">
        <v>1</v>
      </c>
      <c r="G1937" s="65" t="inlineStr">
        <is>
          <t>Téléphone</t>
        </is>
      </c>
      <c r="H1937" s="65" t="inlineStr">
        <is>
          <t>Bordeaux</t>
        </is>
      </c>
      <c r="I1937" s="65" t="inlineStr">
        <is>
          <t>Sophie Marchand</t>
        </is>
      </c>
      <c r="J1937" s="65" t="inlineStr">
        <is>
          <t>Sans réponse</t>
        </is>
      </c>
      <c r="K1937" s="70" t="n">
        <v>9.800000000000001</v>
      </c>
    </row>
    <row r="1938">
      <c r="A1938" s="65" t="inlineStr">
        <is>
          <t>REL-01937</t>
        </is>
      </c>
      <c r="B1938" s="65" t="inlineStr">
        <is>
          <t>DEV-01591</t>
        </is>
      </c>
      <c r="C1938" s="66" t="n">
        <v>45684</v>
      </c>
      <c r="D1938" s="65" t="inlineStr">
        <is>
          <t>2025-01</t>
        </is>
      </c>
      <c r="E1938" s="65" t="inlineStr">
        <is>
          <t>2024-2025</t>
        </is>
      </c>
      <c r="F1938" s="67" t="n">
        <v>2</v>
      </c>
      <c r="G1938" s="65" t="inlineStr">
        <is>
          <t>Téléphone</t>
        </is>
      </c>
      <c r="H1938" s="65" t="inlineStr">
        <is>
          <t>Bordeaux</t>
        </is>
      </c>
      <c r="I1938" s="65" t="inlineStr">
        <is>
          <t>Sophie Marchand</t>
        </is>
      </c>
      <c r="J1938" s="65" t="inlineStr">
        <is>
          <t>Refus signifié</t>
        </is>
      </c>
      <c r="K1938" s="70" t="n">
        <v>3.6</v>
      </c>
    </row>
    <row r="1939">
      <c r="A1939" s="65" t="inlineStr">
        <is>
          <t>REL-01938</t>
        </is>
      </c>
      <c r="B1939" s="65" t="inlineStr">
        <is>
          <t>DEV-01592</t>
        </is>
      </c>
      <c r="C1939" s="66" t="n">
        <v>45679</v>
      </c>
      <c r="D1939" s="65" t="inlineStr">
        <is>
          <t>2025-01</t>
        </is>
      </c>
      <c r="E1939" s="65" t="inlineStr">
        <is>
          <t>2024-2025</t>
        </is>
      </c>
      <c r="F1939" s="67" t="n">
        <v>1</v>
      </c>
      <c r="G1939" s="65" t="inlineStr">
        <is>
          <t>Email</t>
        </is>
      </c>
      <c r="H1939" s="65" t="inlineStr">
        <is>
          <t>Bordeaux</t>
        </is>
      </c>
      <c r="I1939" s="65" t="inlineStr">
        <is>
          <t>Karim Belkacem</t>
        </is>
      </c>
      <c r="J1939" s="65" t="inlineStr">
        <is>
          <t>Sans réponse</t>
        </is>
      </c>
      <c r="K1939" s="70" t="n">
        <v>4</v>
      </c>
    </row>
    <row r="1940">
      <c r="A1940" s="65" t="inlineStr">
        <is>
          <t>REL-01939</t>
        </is>
      </c>
      <c r="B1940" s="65" t="inlineStr">
        <is>
          <t>DEV-01592</t>
        </is>
      </c>
      <c r="C1940" s="66" t="n">
        <v>45693</v>
      </c>
      <c r="D1940" s="65" t="inlineStr">
        <is>
          <t>2025-02</t>
        </is>
      </c>
      <c r="E1940" s="65" t="inlineStr">
        <is>
          <t>2024-2025</t>
        </is>
      </c>
      <c r="F1940" s="67" t="n">
        <v>2</v>
      </c>
      <c r="G1940" s="65" t="inlineStr">
        <is>
          <t>Email</t>
        </is>
      </c>
      <c r="H1940" s="65" t="inlineStr">
        <is>
          <t>Bordeaux</t>
        </is>
      </c>
      <c r="I1940" s="65" t="inlineStr">
        <is>
          <t>Karim Belkacem</t>
        </is>
      </c>
      <c r="J1940" s="65" t="inlineStr">
        <is>
          <t>Accord obtenu</t>
        </is>
      </c>
      <c r="K1940" s="70" t="n">
        <v>2.6</v>
      </c>
    </row>
    <row r="1941">
      <c r="A1941" s="65" t="inlineStr">
        <is>
          <t>REL-01940</t>
        </is>
      </c>
      <c r="B1941" s="65" t="inlineStr">
        <is>
          <t>DEV-01594</t>
        </is>
      </c>
      <c r="C1941" s="66" t="n">
        <v>45673</v>
      </c>
      <c r="D1941" s="65" t="inlineStr">
        <is>
          <t>2025-01</t>
        </is>
      </c>
      <c r="E1941" s="65" t="inlineStr">
        <is>
          <t>2024-2025</t>
        </is>
      </c>
      <c r="F1941" s="67" t="n">
        <v>1</v>
      </c>
      <c r="G1941" s="65" t="inlineStr">
        <is>
          <t>SMS</t>
        </is>
      </c>
      <c r="H1941" s="65" t="inlineStr">
        <is>
          <t>Bordeaux</t>
        </is>
      </c>
      <c r="I1941" s="65" t="inlineStr">
        <is>
          <t>Karim Belkacem</t>
        </is>
      </c>
      <c r="J1941" s="65" t="inlineStr">
        <is>
          <t>Accord obtenu</t>
        </is>
      </c>
      <c r="K1941" s="70" t="n">
        <v>3.5</v>
      </c>
    </row>
    <row r="1942">
      <c r="A1942" s="65" t="inlineStr">
        <is>
          <t>REL-01941</t>
        </is>
      </c>
      <c r="B1942" s="65" t="inlineStr">
        <is>
          <t>DEV-01595</t>
        </is>
      </c>
      <c r="C1942" s="66" t="n">
        <v>45675</v>
      </c>
      <c r="D1942" s="65" t="inlineStr">
        <is>
          <t>2025-01</t>
        </is>
      </c>
      <c r="E1942" s="65" t="inlineStr">
        <is>
          <t>2024-2025</t>
        </is>
      </c>
      <c r="F1942" s="67" t="n">
        <v>1</v>
      </c>
      <c r="G1942" s="65" t="inlineStr">
        <is>
          <t>Téléphone</t>
        </is>
      </c>
      <c r="H1942" s="65" t="inlineStr">
        <is>
          <t>Montpellier</t>
        </is>
      </c>
      <c r="I1942" s="65" t="inlineStr">
        <is>
          <t>Thomas Rey</t>
        </is>
      </c>
      <c r="J1942" s="65" t="inlineStr">
        <is>
          <t>Refus signifié</t>
        </is>
      </c>
      <c r="K1942" s="70" t="n">
        <v>9</v>
      </c>
    </row>
    <row r="1943">
      <c r="A1943" s="65" t="inlineStr">
        <is>
          <t>REL-01942</t>
        </is>
      </c>
      <c r="B1943" s="65" t="inlineStr">
        <is>
          <t>DEV-01598</t>
        </is>
      </c>
      <c r="C1943" s="66" t="n">
        <v>45677</v>
      </c>
      <c r="D1943" s="65" t="inlineStr">
        <is>
          <t>2025-01</t>
        </is>
      </c>
      <c r="E1943" s="65" t="inlineStr">
        <is>
          <t>2024-2025</t>
        </is>
      </c>
      <c r="F1943" s="67" t="n">
        <v>1</v>
      </c>
      <c r="G1943" s="65" t="inlineStr">
        <is>
          <t>Téléphone</t>
        </is>
      </c>
      <c r="H1943" s="65" t="inlineStr">
        <is>
          <t>Toulouse</t>
        </is>
      </c>
      <c r="I1943" s="65" t="inlineStr">
        <is>
          <t>Julien Fabre</t>
        </is>
      </c>
      <c r="J1943" s="65" t="inlineStr">
        <is>
          <t>Refus signifié</t>
        </is>
      </c>
      <c r="K1943" s="70" t="n">
        <v>12.4</v>
      </c>
    </row>
    <row r="1944">
      <c r="A1944" s="65" t="inlineStr">
        <is>
          <t>REL-01943</t>
        </is>
      </c>
      <c r="B1944" s="65" t="inlineStr">
        <is>
          <t>DEV-01599</t>
        </is>
      </c>
      <c r="C1944" s="66" t="n">
        <v>45674</v>
      </c>
      <c r="D1944" s="65" t="inlineStr">
        <is>
          <t>2025-01</t>
        </is>
      </c>
      <c r="E1944" s="65" t="inlineStr">
        <is>
          <t>2024-2025</t>
        </is>
      </c>
      <c r="F1944" s="67" t="n">
        <v>1</v>
      </c>
      <c r="G1944" s="65" t="inlineStr">
        <is>
          <t>Email</t>
        </is>
      </c>
      <c r="H1944" s="65" t="inlineStr">
        <is>
          <t>Bordeaux</t>
        </is>
      </c>
      <c r="I1944" s="65" t="inlineStr">
        <is>
          <t>Karim Belkacem</t>
        </is>
      </c>
      <c r="J1944" s="65" t="inlineStr">
        <is>
          <t>Accord obtenu</t>
        </is>
      </c>
      <c r="K1944" s="70" t="n">
        <v>2.2</v>
      </c>
    </row>
    <row r="1945">
      <c r="A1945" s="65" t="inlineStr">
        <is>
          <t>REL-01944</t>
        </is>
      </c>
      <c r="B1945" s="65" t="inlineStr">
        <is>
          <t>DEV-01601</t>
        </is>
      </c>
      <c r="C1945" s="66" t="n">
        <v>45673</v>
      </c>
      <c r="D1945" s="65" t="inlineStr">
        <is>
          <t>2025-01</t>
        </is>
      </c>
      <c r="E1945" s="65" t="inlineStr">
        <is>
          <t>2024-2025</t>
        </is>
      </c>
      <c r="F1945" s="67" t="n">
        <v>1</v>
      </c>
      <c r="G1945" s="65" t="inlineStr">
        <is>
          <t>SMS</t>
        </is>
      </c>
      <c r="H1945" s="65" t="inlineStr">
        <is>
          <t>Bordeaux</t>
        </is>
      </c>
      <c r="I1945" s="65" t="inlineStr">
        <is>
          <t>Karim Belkacem</t>
        </is>
      </c>
      <c r="J1945" s="65" t="inlineStr">
        <is>
          <t>Accord obtenu</t>
        </is>
      </c>
      <c r="K1945" s="70" t="n">
        <v>4.6</v>
      </c>
    </row>
    <row r="1946">
      <c r="A1946" s="65" t="inlineStr">
        <is>
          <t>REL-01945</t>
        </is>
      </c>
      <c r="B1946" s="65" t="inlineStr">
        <is>
          <t>DEV-01602</t>
        </is>
      </c>
      <c r="C1946" s="66" t="n">
        <v>45677</v>
      </c>
      <c r="D1946" s="65" t="inlineStr">
        <is>
          <t>2025-01</t>
        </is>
      </c>
      <c r="E1946" s="65" t="inlineStr">
        <is>
          <t>2024-2025</t>
        </is>
      </c>
      <c r="F1946" s="67" t="n">
        <v>1</v>
      </c>
      <c r="G1946" s="65" t="inlineStr">
        <is>
          <t>Email</t>
        </is>
      </c>
      <c r="H1946" s="65" t="inlineStr">
        <is>
          <t>Bordeaux</t>
        </is>
      </c>
      <c r="I1946" s="65" t="inlineStr">
        <is>
          <t>Karim Belkacem</t>
        </is>
      </c>
      <c r="J1946" s="65" t="inlineStr">
        <is>
          <t>Rappel demandé</t>
        </is>
      </c>
      <c r="K1946" s="70" t="n">
        <v>1.9</v>
      </c>
    </row>
    <row r="1947">
      <c r="A1947" s="65" t="inlineStr">
        <is>
          <t>REL-01946</t>
        </is>
      </c>
      <c r="B1947" s="65" t="inlineStr">
        <is>
          <t>DEV-01602</t>
        </is>
      </c>
      <c r="C1947" s="66" t="n">
        <v>45683</v>
      </c>
      <c r="D1947" s="65" t="inlineStr">
        <is>
          <t>2025-01</t>
        </is>
      </c>
      <c r="E1947" s="65" t="inlineStr">
        <is>
          <t>2024-2025</t>
        </is>
      </c>
      <c r="F1947" s="67" t="n">
        <v>2</v>
      </c>
      <c r="G1947" s="65" t="inlineStr">
        <is>
          <t>Email</t>
        </is>
      </c>
      <c r="H1947" s="65" t="inlineStr">
        <is>
          <t>Bordeaux</t>
        </is>
      </c>
      <c r="I1947" s="65" t="inlineStr">
        <is>
          <t>Karim Belkacem</t>
        </is>
      </c>
      <c r="J1947" s="65" t="inlineStr">
        <is>
          <t>Rappel demandé</t>
        </is>
      </c>
      <c r="K1947" s="70" t="n">
        <v>3.6</v>
      </c>
    </row>
    <row r="1948">
      <c r="A1948" s="65" t="inlineStr">
        <is>
          <t>REL-01947</t>
        </is>
      </c>
      <c r="B1948" s="65" t="inlineStr">
        <is>
          <t>DEV-01605</t>
        </is>
      </c>
      <c r="C1948" s="66" t="n">
        <v>45678</v>
      </c>
      <c r="D1948" s="65" t="inlineStr">
        <is>
          <t>2025-01</t>
        </is>
      </c>
      <c r="E1948" s="65" t="inlineStr">
        <is>
          <t>2024-2025</t>
        </is>
      </c>
      <c r="F1948" s="67" t="n">
        <v>1</v>
      </c>
      <c r="G1948" s="65" t="inlineStr">
        <is>
          <t>SMS</t>
        </is>
      </c>
      <c r="H1948" s="65" t="inlineStr">
        <is>
          <t>Bordeaux</t>
        </is>
      </c>
      <c r="I1948" s="65" t="inlineStr">
        <is>
          <t>Sophie Marchand</t>
        </is>
      </c>
      <c r="J1948" s="65" t="inlineStr">
        <is>
          <t>Rappel demandé</t>
        </is>
      </c>
      <c r="K1948" s="70" t="n">
        <v>4.9</v>
      </c>
    </row>
    <row r="1949">
      <c r="A1949" s="65" t="inlineStr">
        <is>
          <t>REL-01948</t>
        </is>
      </c>
      <c r="B1949" s="65" t="inlineStr">
        <is>
          <t>DEV-01606</t>
        </is>
      </c>
      <c r="C1949" s="66" t="n">
        <v>45685</v>
      </c>
      <c r="D1949" s="65" t="inlineStr">
        <is>
          <t>2025-01</t>
        </is>
      </c>
      <c r="E1949" s="65" t="inlineStr">
        <is>
          <t>2024-2025</t>
        </is>
      </c>
      <c r="F1949" s="67" t="n">
        <v>1</v>
      </c>
      <c r="G1949" s="65" t="inlineStr">
        <is>
          <t>Email</t>
        </is>
      </c>
      <c r="H1949" s="65" t="inlineStr">
        <is>
          <t>Toulouse</t>
        </is>
      </c>
      <c r="I1949" s="65" t="inlineStr">
        <is>
          <t>Julien Fabre</t>
        </is>
      </c>
      <c r="J1949" s="65" t="inlineStr">
        <is>
          <t>Négociation en cours</t>
        </is>
      </c>
      <c r="K1949" s="70" t="n">
        <v>4.3</v>
      </c>
    </row>
    <row r="1950">
      <c r="A1950" s="65" t="inlineStr">
        <is>
          <t>REL-01949</t>
        </is>
      </c>
      <c r="B1950" s="65" t="inlineStr">
        <is>
          <t>DEV-01607</t>
        </is>
      </c>
      <c r="C1950" s="66" t="n">
        <v>45681</v>
      </c>
      <c r="D1950" s="65" t="inlineStr">
        <is>
          <t>2025-01</t>
        </is>
      </c>
      <c r="E1950" s="65" t="inlineStr">
        <is>
          <t>2024-2025</t>
        </is>
      </c>
      <c r="F1950" s="67" t="n">
        <v>1</v>
      </c>
      <c r="G1950" s="65" t="inlineStr">
        <is>
          <t>Téléphone</t>
        </is>
      </c>
      <c r="H1950" s="65" t="inlineStr">
        <is>
          <t>Montpellier</t>
        </is>
      </c>
      <c r="I1950" s="65" t="inlineStr">
        <is>
          <t>Thomas Rey</t>
        </is>
      </c>
      <c r="J1950" s="65" t="inlineStr">
        <is>
          <t>Rappel demandé</t>
        </is>
      </c>
      <c r="K1950" s="70" t="n">
        <v>5.4</v>
      </c>
    </row>
    <row r="1951">
      <c r="A1951" s="65" t="inlineStr">
        <is>
          <t>REL-01950</t>
        </is>
      </c>
      <c r="B1951" s="65" t="inlineStr">
        <is>
          <t>DEV-01607</t>
        </is>
      </c>
      <c r="C1951" s="66" t="n">
        <v>45688</v>
      </c>
      <c r="D1951" s="65" t="inlineStr">
        <is>
          <t>2025-01</t>
        </is>
      </c>
      <c r="E1951" s="65" t="inlineStr">
        <is>
          <t>2024-2025</t>
        </is>
      </c>
      <c r="F1951" s="67" t="n">
        <v>2</v>
      </c>
      <c r="G1951" s="65" t="inlineStr">
        <is>
          <t>Téléphone</t>
        </is>
      </c>
      <c r="H1951" s="65" t="inlineStr">
        <is>
          <t>Montpellier</t>
        </is>
      </c>
      <c r="I1951" s="65" t="inlineStr">
        <is>
          <t>Thomas Rey</t>
        </is>
      </c>
      <c r="J1951" s="65" t="inlineStr">
        <is>
          <t>Sans réponse</t>
        </is>
      </c>
      <c r="K1951" s="70" t="n">
        <v>12.9</v>
      </c>
    </row>
    <row r="1952">
      <c r="A1952" s="65" t="inlineStr">
        <is>
          <t>REL-01951</t>
        </is>
      </c>
      <c r="B1952" s="65" t="inlineStr">
        <is>
          <t>DEV-01607</t>
        </is>
      </c>
      <c r="C1952" s="66" t="n">
        <v>45693</v>
      </c>
      <c r="D1952" s="65" t="inlineStr">
        <is>
          <t>2025-02</t>
        </is>
      </c>
      <c r="E1952" s="65" t="inlineStr">
        <is>
          <t>2024-2025</t>
        </is>
      </c>
      <c r="F1952" s="67" t="n">
        <v>3</v>
      </c>
      <c r="G1952" s="65" t="inlineStr">
        <is>
          <t>Email</t>
        </is>
      </c>
      <c r="H1952" s="65" t="inlineStr">
        <is>
          <t>Montpellier</t>
        </is>
      </c>
      <c r="I1952" s="65" t="inlineStr">
        <is>
          <t>Thomas Rey</t>
        </is>
      </c>
      <c r="J1952" s="65" t="inlineStr">
        <is>
          <t>Sans réponse</t>
        </is>
      </c>
      <c r="K1952" s="70" t="n">
        <v>1.1</v>
      </c>
    </row>
    <row r="1953">
      <c r="A1953" s="65" t="inlineStr">
        <is>
          <t>REL-01952</t>
        </is>
      </c>
      <c r="B1953" s="65" t="inlineStr">
        <is>
          <t>DEV-01607</t>
        </is>
      </c>
      <c r="C1953" s="66" t="n">
        <v>45699</v>
      </c>
      <c r="D1953" s="65" t="inlineStr">
        <is>
          <t>2025-02</t>
        </is>
      </c>
      <c r="E1953" s="65" t="inlineStr">
        <is>
          <t>2024-2025</t>
        </is>
      </c>
      <c r="F1953" s="67" t="n">
        <v>4</v>
      </c>
      <c r="G1953" s="65" t="inlineStr">
        <is>
          <t>Email</t>
        </is>
      </c>
      <c r="H1953" s="65" t="inlineStr">
        <is>
          <t>Montpellier</t>
        </is>
      </c>
      <c r="I1953" s="65" t="inlineStr">
        <is>
          <t>Thomas Rey</t>
        </is>
      </c>
      <c r="J1953" s="65" t="inlineStr">
        <is>
          <t>Injoignable</t>
        </is>
      </c>
      <c r="K1953" s="70" t="n">
        <v>1.9</v>
      </c>
    </row>
    <row r="1954">
      <c r="A1954" s="65" t="inlineStr">
        <is>
          <t>REL-01953</t>
        </is>
      </c>
      <c r="B1954" s="65" t="inlineStr">
        <is>
          <t>DEV-01608</t>
        </is>
      </c>
      <c r="C1954" s="66" t="n">
        <v>45689</v>
      </c>
      <c r="D1954" s="65" t="inlineStr">
        <is>
          <t>2025-02</t>
        </is>
      </c>
      <c r="E1954" s="65" t="inlineStr">
        <is>
          <t>2024-2025</t>
        </is>
      </c>
      <c r="F1954" s="67" t="n">
        <v>1</v>
      </c>
      <c r="G1954" s="65" t="inlineStr">
        <is>
          <t>Email</t>
        </is>
      </c>
      <c r="H1954" s="65" t="inlineStr">
        <is>
          <t>Toulouse</t>
        </is>
      </c>
      <c r="I1954" s="65" t="inlineStr">
        <is>
          <t>Julien Fabre</t>
        </is>
      </c>
      <c r="J1954" s="65" t="inlineStr">
        <is>
          <t>Rappel demandé</t>
        </is>
      </c>
      <c r="K1954" s="70" t="n">
        <v>4.1</v>
      </c>
    </row>
    <row r="1955">
      <c r="A1955" s="65" t="inlineStr">
        <is>
          <t>REL-01954</t>
        </is>
      </c>
      <c r="B1955" s="65" t="inlineStr">
        <is>
          <t>DEV-01608</t>
        </is>
      </c>
      <c r="C1955" s="66" t="n">
        <v>45694</v>
      </c>
      <c r="D1955" s="65" t="inlineStr">
        <is>
          <t>2025-02</t>
        </is>
      </c>
      <c r="E1955" s="65" t="inlineStr">
        <is>
          <t>2024-2025</t>
        </is>
      </c>
      <c r="F1955" s="67" t="n">
        <v>2</v>
      </c>
      <c r="G1955" s="65" t="inlineStr">
        <is>
          <t>SMS</t>
        </is>
      </c>
      <c r="H1955" s="65" t="inlineStr">
        <is>
          <t>Toulouse</t>
        </is>
      </c>
      <c r="I1955" s="65" t="inlineStr">
        <is>
          <t>Julien Fabre</t>
        </is>
      </c>
      <c r="J1955" s="65" t="inlineStr">
        <is>
          <t>Injoignable</t>
        </is>
      </c>
      <c r="K1955" s="70" t="n">
        <v>3.9</v>
      </c>
    </row>
    <row r="1956">
      <c r="A1956" s="65" t="inlineStr">
        <is>
          <t>REL-01955</t>
        </is>
      </c>
      <c r="B1956" s="65" t="inlineStr">
        <is>
          <t>DEV-01609</t>
        </is>
      </c>
      <c r="C1956" s="66" t="n">
        <v>45676</v>
      </c>
      <c r="D1956" s="65" t="inlineStr">
        <is>
          <t>2025-01</t>
        </is>
      </c>
      <c r="E1956" s="65" t="inlineStr">
        <is>
          <t>2024-2025</t>
        </is>
      </c>
      <c r="F1956" s="67" t="n">
        <v>1</v>
      </c>
      <c r="G1956" s="65" t="inlineStr">
        <is>
          <t>SMS</t>
        </is>
      </c>
      <c r="H1956" s="65" t="inlineStr">
        <is>
          <t>Toulouse</t>
        </is>
      </c>
      <c r="I1956" s="65" t="inlineStr">
        <is>
          <t>Nadia Cherif</t>
        </is>
      </c>
      <c r="J1956" s="65" t="inlineStr">
        <is>
          <t>Refus signifié</t>
        </is>
      </c>
      <c r="K1956" s="70" t="n">
        <v>1.5</v>
      </c>
    </row>
    <row r="1957">
      <c r="A1957" s="65" t="inlineStr">
        <is>
          <t>REL-01956</t>
        </is>
      </c>
      <c r="B1957" s="65" t="inlineStr">
        <is>
          <t>DEV-01611</t>
        </is>
      </c>
      <c r="C1957" s="66" t="n">
        <v>45686</v>
      </c>
      <c r="D1957" s="65" t="inlineStr">
        <is>
          <t>2025-01</t>
        </is>
      </c>
      <c r="E1957" s="65" t="inlineStr">
        <is>
          <t>2024-2025</t>
        </is>
      </c>
      <c r="F1957" s="67" t="n">
        <v>1</v>
      </c>
      <c r="G1957" s="65" t="inlineStr">
        <is>
          <t>SMS</t>
        </is>
      </c>
      <c r="H1957" s="65" t="inlineStr">
        <is>
          <t>Montpellier</t>
        </is>
      </c>
      <c r="I1957" s="65" t="inlineStr">
        <is>
          <t>Thomas Rey</t>
        </is>
      </c>
      <c r="J1957" s="65" t="inlineStr">
        <is>
          <t>Sans réponse</t>
        </is>
      </c>
      <c r="K1957" s="70" t="n">
        <v>2.7</v>
      </c>
    </row>
    <row r="1958">
      <c r="A1958" s="65" t="inlineStr">
        <is>
          <t>REL-01957</t>
        </is>
      </c>
      <c r="B1958" s="65" t="inlineStr">
        <is>
          <t>DEV-01612</t>
        </is>
      </c>
      <c r="C1958" s="66" t="n">
        <v>45686</v>
      </c>
      <c r="D1958" s="65" t="inlineStr">
        <is>
          <t>2025-01</t>
        </is>
      </c>
      <c r="E1958" s="65" t="inlineStr">
        <is>
          <t>2024-2025</t>
        </is>
      </c>
      <c r="F1958" s="67" t="n">
        <v>1</v>
      </c>
      <c r="G1958" s="65" t="inlineStr">
        <is>
          <t>SMS</t>
        </is>
      </c>
      <c r="H1958" s="65" t="inlineStr">
        <is>
          <t>Toulouse</t>
        </is>
      </c>
      <c r="I1958" s="65" t="inlineStr">
        <is>
          <t>Julien Fabre</t>
        </is>
      </c>
      <c r="J1958" s="65" t="inlineStr">
        <is>
          <t>Refus signifié</t>
        </is>
      </c>
      <c r="K1958" s="70" t="n">
        <v>4.5</v>
      </c>
    </row>
    <row r="1959">
      <c r="A1959" s="65" t="inlineStr">
        <is>
          <t>REL-01958</t>
        </is>
      </c>
      <c r="B1959" s="65" t="inlineStr">
        <is>
          <t>DEV-01615</t>
        </is>
      </c>
      <c r="C1959" s="66" t="n">
        <v>45687</v>
      </c>
      <c r="D1959" s="65" t="inlineStr">
        <is>
          <t>2025-01</t>
        </is>
      </c>
      <c r="E1959" s="65" t="inlineStr">
        <is>
          <t>2024-2025</t>
        </is>
      </c>
      <c r="F1959" s="67" t="n">
        <v>1</v>
      </c>
      <c r="G1959" s="65" t="inlineStr">
        <is>
          <t>Email</t>
        </is>
      </c>
      <c r="H1959" s="65" t="inlineStr">
        <is>
          <t>Montpellier</t>
        </is>
      </c>
      <c r="I1959" s="65" t="inlineStr">
        <is>
          <t>Thomas Rey</t>
        </is>
      </c>
      <c r="J1959" s="65" t="inlineStr">
        <is>
          <t>Sans réponse</t>
        </is>
      </c>
      <c r="K1959" s="70" t="n">
        <v>1.1</v>
      </c>
    </row>
    <row r="1960">
      <c r="A1960" s="65" t="inlineStr">
        <is>
          <t>REL-01959</t>
        </is>
      </c>
      <c r="B1960" s="65" t="inlineStr">
        <is>
          <t>DEV-01615</t>
        </is>
      </c>
      <c r="C1960" s="66" t="n">
        <v>45696</v>
      </c>
      <c r="D1960" s="65" t="inlineStr">
        <is>
          <t>2025-02</t>
        </is>
      </c>
      <c r="E1960" s="65" t="inlineStr">
        <is>
          <t>2024-2025</t>
        </is>
      </c>
      <c r="F1960" s="67" t="n">
        <v>2</v>
      </c>
      <c r="G1960" s="65" t="inlineStr">
        <is>
          <t>Email</t>
        </is>
      </c>
      <c r="H1960" s="65" t="inlineStr">
        <is>
          <t>Montpellier</t>
        </is>
      </c>
      <c r="I1960" s="65" t="inlineStr">
        <is>
          <t>Thomas Rey</t>
        </is>
      </c>
      <c r="J1960" s="65" t="inlineStr">
        <is>
          <t>Refus signifié</t>
        </is>
      </c>
      <c r="K1960" s="70" t="n">
        <v>2.6</v>
      </c>
    </row>
    <row r="1961">
      <c r="A1961" s="65" t="inlineStr">
        <is>
          <t>REL-01960</t>
        </is>
      </c>
      <c r="B1961" s="65" t="inlineStr">
        <is>
          <t>DEV-01616</t>
        </is>
      </c>
      <c r="C1961" s="66" t="n">
        <v>45690</v>
      </c>
      <c r="D1961" s="65" t="inlineStr">
        <is>
          <t>2025-02</t>
        </is>
      </c>
      <c r="E1961" s="65" t="inlineStr">
        <is>
          <t>2024-2025</t>
        </is>
      </c>
      <c r="F1961" s="67" t="n">
        <v>1</v>
      </c>
      <c r="G1961" s="65" t="inlineStr">
        <is>
          <t>Email</t>
        </is>
      </c>
      <c r="H1961" s="65" t="inlineStr">
        <is>
          <t>Toulouse</t>
        </is>
      </c>
      <c r="I1961" s="65" t="inlineStr">
        <is>
          <t>Julien Fabre</t>
        </is>
      </c>
      <c r="J1961" s="65" t="inlineStr">
        <is>
          <t>Négociation en cours</t>
        </is>
      </c>
      <c r="K1961" s="70" t="n">
        <v>4.1</v>
      </c>
    </row>
    <row r="1962">
      <c r="A1962" s="65" t="inlineStr">
        <is>
          <t>REL-01961</t>
        </is>
      </c>
      <c r="B1962" s="65" t="inlineStr">
        <is>
          <t>DEV-01618</t>
        </is>
      </c>
      <c r="C1962" s="66" t="n">
        <v>45686</v>
      </c>
      <c r="D1962" s="65" t="inlineStr">
        <is>
          <t>2025-01</t>
        </is>
      </c>
      <c r="E1962" s="65" t="inlineStr">
        <is>
          <t>2024-2025</t>
        </is>
      </c>
      <c r="F1962" s="67" t="n">
        <v>1</v>
      </c>
      <c r="G1962" s="65" t="inlineStr">
        <is>
          <t>SMS</t>
        </is>
      </c>
      <c r="H1962" s="65" t="inlineStr">
        <is>
          <t>Toulouse</t>
        </is>
      </c>
      <c r="I1962" s="65" t="inlineStr">
        <is>
          <t>Julien Fabre</t>
        </is>
      </c>
      <c r="J1962" s="65" t="inlineStr">
        <is>
          <t>Accord obtenu</t>
        </is>
      </c>
      <c r="K1962" s="70" t="n">
        <v>4</v>
      </c>
    </row>
    <row r="1963">
      <c r="A1963" s="65" t="inlineStr">
        <is>
          <t>REL-01962</t>
        </is>
      </c>
      <c r="B1963" s="65" t="inlineStr">
        <is>
          <t>DEV-01619</t>
        </is>
      </c>
      <c r="C1963" s="66" t="n">
        <v>45688</v>
      </c>
      <c r="D1963" s="65" t="inlineStr">
        <is>
          <t>2025-01</t>
        </is>
      </c>
      <c r="E1963" s="65" t="inlineStr">
        <is>
          <t>2024-2025</t>
        </is>
      </c>
      <c r="F1963" s="67" t="n">
        <v>1</v>
      </c>
      <c r="G1963" s="65" t="inlineStr">
        <is>
          <t>Téléphone</t>
        </is>
      </c>
      <c r="H1963" s="65" t="inlineStr">
        <is>
          <t>Toulouse</t>
        </is>
      </c>
      <c r="I1963" s="65" t="inlineStr">
        <is>
          <t>Julien Fabre</t>
        </is>
      </c>
      <c r="J1963" s="65" t="inlineStr">
        <is>
          <t>Sans réponse</t>
        </is>
      </c>
      <c r="K1963" s="70" t="n">
        <v>10.6</v>
      </c>
    </row>
    <row r="1964">
      <c r="A1964" s="65" t="inlineStr">
        <is>
          <t>REL-01963</t>
        </is>
      </c>
      <c r="B1964" s="65" t="inlineStr">
        <is>
          <t>DEV-01620</t>
        </is>
      </c>
      <c r="C1964" s="66" t="n">
        <v>45682</v>
      </c>
      <c r="D1964" s="65" t="inlineStr">
        <is>
          <t>2025-01</t>
        </is>
      </c>
      <c r="E1964" s="65" t="inlineStr">
        <is>
          <t>2024-2025</t>
        </is>
      </c>
      <c r="F1964" s="67" t="n">
        <v>1</v>
      </c>
      <c r="G1964" s="65" t="inlineStr">
        <is>
          <t>Email</t>
        </is>
      </c>
      <c r="H1964" s="65" t="inlineStr">
        <is>
          <t>Bordeaux</t>
        </is>
      </c>
      <c r="I1964" s="65" t="inlineStr">
        <is>
          <t>Karim Belkacem</t>
        </is>
      </c>
      <c r="J1964" s="65" t="inlineStr">
        <is>
          <t>Accord obtenu</t>
        </is>
      </c>
      <c r="K1964" s="70" t="n">
        <v>2.9</v>
      </c>
    </row>
    <row r="1965">
      <c r="A1965" s="65" t="inlineStr">
        <is>
          <t>REL-01964</t>
        </is>
      </c>
      <c r="B1965" s="65" t="inlineStr">
        <is>
          <t>DEV-01622</t>
        </is>
      </c>
      <c r="C1965" s="66" t="n">
        <v>45688</v>
      </c>
      <c r="D1965" s="65" t="inlineStr">
        <is>
          <t>2025-01</t>
        </is>
      </c>
      <c r="E1965" s="65" t="inlineStr">
        <is>
          <t>2024-2025</t>
        </is>
      </c>
      <c r="F1965" s="67" t="n">
        <v>1</v>
      </c>
      <c r="G1965" s="65" t="inlineStr">
        <is>
          <t>Téléphone</t>
        </is>
      </c>
      <c r="H1965" s="65" t="inlineStr">
        <is>
          <t>Toulouse</t>
        </is>
      </c>
      <c r="I1965" s="65" t="inlineStr">
        <is>
          <t>Nadia Cherif</t>
        </is>
      </c>
      <c r="J1965" s="65" t="inlineStr">
        <is>
          <t>Sans réponse</t>
        </is>
      </c>
      <c r="K1965" s="70" t="n">
        <v>10.2</v>
      </c>
    </row>
    <row r="1966">
      <c r="A1966" s="65" t="inlineStr">
        <is>
          <t>REL-01965</t>
        </is>
      </c>
      <c r="B1966" s="65" t="inlineStr">
        <is>
          <t>DEV-01623</t>
        </is>
      </c>
      <c r="C1966" s="66" t="n">
        <v>45684</v>
      </c>
      <c r="D1966" s="65" t="inlineStr">
        <is>
          <t>2025-01</t>
        </is>
      </c>
      <c r="E1966" s="65" t="inlineStr">
        <is>
          <t>2024-2025</t>
        </is>
      </c>
      <c r="F1966" s="67" t="n">
        <v>1</v>
      </c>
      <c r="G1966" s="65" t="inlineStr">
        <is>
          <t>Email</t>
        </is>
      </c>
      <c r="H1966" s="65" t="inlineStr">
        <is>
          <t>Toulouse</t>
        </is>
      </c>
      <c r="I1966" s="65" t="inlineStr">
        <is>
          <t>Nadia Cherif</t>
        </is>
      </c>
      <c r="J1966" s="65" t="inlineStr">
        <is>
          <t>Rappel demandé</t>
        </is>
      </c>
      <c r="K1966" s="70" t="n">
        <v>2.5</v>
      </c>
    </row>
    <row r="1967">
      <c r="A1967" s="65" t="inlineStr">
        <is>
          <t>REL-01966</t>
        </is>
      </c>
      <c r="B1967" s="65" t="inlineStr">
        <is>
          <t>DEV-01623</t>
        </is>
      </c>
      <c r="C1967" s="66" t="n">
        <v>45692</v>
      </c>
      <c r="D1967" s="65" t="inlineStr">
        <is>
          <t>2025-02</t>
        </is>
      </c>
      <c r="E1967" s="65" t="inlineStr">
        <is>
          <t>2024-2025</t>
        </is>
      </c>
      <c r="F1967" s="67" t="n">
        <v>2</v>
      </c>
      <c r="G1967" s="65" t="inlineStr">
        <is>
          <t>Email</t>
        </is>
      </c>
      <c r="H1967" s="65" t="inlineStr">
        <is>
          <t>Toulouse</t>
        </is>
      </c>
      <c r="I1967" s="65" t="inlineStr">
        <is>
          <t>Nadia Cherif</t>
        </is>
      </c>
      <c r="J1967" s="65" t="inlineStr">
        <is>
          <t>Négociation en cours</t>
        </is>
      </c>
      <c r="K1967" s="70" t="n">
        <v>2.6</v>
      </c>
    </row>
    <row r="1968">
      <c r="A1968" s="65" t="inlineStr">
        <is>
          <t>REL-01967</t>
        </is>
      </c>
      <c r="B1968" s="65" t="inlineStr">
        <is>
          <t>DEV-01624</t>
        </is>
      </c>
      <c r="C1968" s="66" t="n">
        <v>45683</v>
      </c>
      <c r="D1968" s="65" t="inlineStr">
        <is>
          <t>2025-01</t>
        </is>
      </c>
      <c r="E1968" s="65" t="inlineStr">
        <is>
          <t>2024-2025</t>
        </is>
      </c>
      <c r="F1968" s="67" t="n">
        <v>1</v>
      </c>
      <c r="G1968" s="65" t="inlineStr">
        <is>
          <t>Téléphone</t>
        </is>
      </c>
      <c r="H1968" s="65" t="inlineStr">
        <is>
          <t>Bordeaux</t>
        </is>
      </c>
      <c r="I1968" s="65" t="inlineStr">
        <is>
          <t>Sophie Marchand</t>
        </is>
      </c>
      <c r="J1968" s="65" t="inlineStr">
        <is>
          <t>Sans réponse</t>
        </is>
      </c>
      <c r="K1968" s="70" t="n">
        <v>4.9</v>
      </c>
    </row>
    <row r="1969">
      <c r="A1969" s="65" t="inlineStr">
        <is>
          <t>REL-01968</t>
        </is>
      </c>
      <c r="B1969" s="65" t="inlineStr">
        <is>
          <t>DEV-01624</t>
        </is>
      </c>
      <c r="C1969" s="66" t="n">
        <v>45689</v>
      </c>
      <c r="D1969" s="65" t="inlineStr">
        <is>
          <t>2025-02</t>
        </is>
      </c>
      <c r="E1969" s="65" t="inlineStr">
        <is>
          <t>2024-2025</t>
        </is>
      </c>
      <c r="F1969" s="67" t="n">
        <v>2</v>
      </c>
      <c r="G1969" s="65" t="inlineStr">
        <is>
          <t>Téléphone</t>
        </is>
      </c>
      <c r="H1969" s="65" t="inlineStr">
        <is>
          <t>Bordeaux</t>
        </is>
      </c>
      <c r="I1969" s="65" t="inlineStr">
        <is>
          <t>Sophie Marchand</t>
        </is>
      </c>
      <c r="J1969" s="65" t="inlineStr">
        <is>
          <t>Négociation en cours</t>
        </is>
      </c>
      <c r="K1969" s="70" t="n">
        <v>6.2</v>
      </c>
    </row>
    <row r="1970">
      <c r="A1970" s="65" t="inlineStr">
        <is>
          <t>REL-01969</t>
        </is>
      </c>
      <c r="B1970" s="65" t="inlineStr">
        <is>
          <t>DEV-01624</t>
        </is>
      </c>
      <c r="C1970" s="66" t="n">
        <v>45701</v>
      </c>
      <c r="D1970" s="65" t="inlineStr">
        <is>
          <t>2025-02</t>
        </is>
      </c>
      <c r="E1970" s="65" t="inlineStr">
        <is>
          <t>2024-2025</t>
        </is>
      </c>
      <c r="F1970" s="67" t="n">
        <v>3</v>
      </c>
      <c r="G1970" s="65" t="inlineStr">
        <is>
          <t>Email</t>
        </is>
      </c>
      <c r="H1970" s="65" t="inlineStr">
        <is>
          <t>Bordeaux</t>
        </is>
      </c>
      <c r="I1970" s="65" t="inlineStr">
        <is>
          <t>Sophie Marchand</t>
        </is>
      </c>
      <c r="J1970" s="65" t="inlineStr">
        <is>
          <t>Accord obtenu</t>
        </is>
      </c>
      <c r="K1970" s="70" t="n">
        <v>2.9</v>
      </c>
    </row>
    <row r="1971">
      <c r="A1971" s="65" t="inlineStr">
        <is>
          <t>REL-01970</t>
        </is>
      </c>
      <c r="B1971" s="65" t="inlineStr">
        <is>
          <t>DEV-01625</t>
        </is>
      </c>
      <c r="C1971" s="66" t="n">
        <v>45685</v>
      </c>
      <c r="D1971" s="65" t="inlineStr">
        <is>
          <t>2025-01</t>
        </is>
      </c>
      <c r="E1971" s="65" t="inlineStr">
        <is>
          <t>2024-2025</t>
        </is>
      </c>
      <c r="F1971" s="67" t="n">
        <v>1</v>
      </c>
      <c r="G1971" s="65" t="inlineStr">
        <is>
          <t>SMS</t>
        </is>
      </c>
      <c r="H1971" s="65" t="inlineStr">
        <is>
          <t>Bordeaux</t>
        </is>
      </c>
      <c r="I1971" s="65" t="inlineStr">
        <is>
          <t>Sophie Marchand</t>
        </is>
      </c>
      <c r="J1971" s="65" t="inlineStr">
        <is>
          <t>Rappel demandé</t>
        </is>
      </c>
      <c r="K1971" s="70" t="n">
        <v>1.2</v>
      </c>
    </row>
    <row r="1972">
      <c r="A1972" s="65" t="inlineStr">
        <is>
          <t>REL-01971</t>
        </is>
      </c>
      <c r="B1972" s="65" t="inlineStr">
        <is>
          <t>DEV-01625</t>
        </is>
      </c>
      <c r="C1972" s="66" t="n">
        <v>45692</v>
      </c>
      <c r="D1972" s="65" t="inlineStr">
        <is>
          <t>2025-02</t>
        </is>
      </c>
      <c r="E1972" s="65" t="inlineStr">
        <is>
          <t>2024-2025</t>
        </is>
      </c>
      <c r="F1972" s="67" t="n">
        <v>2</v>
      </c>
      <c r="G1972" s="65" t="inlineStr">
        <is>
          <t>Email</t>
        </is>
      </c>
      <c r="H1972" s="65" t="inlineStr">
        <is>
          <t>Bordeaux</t>
        </is>
      </c>
      <c r="I1972" s="65" t="inlineStr">
        <is>
          <t>Sophie Marchand</t>
        </is>
      </c>
      <c r="J1972" s="65" t="inlineStr">
        <is>
          <t>Rappel demandé</t>
        </is>
      </c>
      <c r="K1972" s="70" t="n">
        <v>3.3</v>
      </c>
    </row>
    <row r="1973">
      <c r="A1973" s="65" t="inlineStr">
        <is>
          <t>REL-01972</t>
        </is>
      </c>
      <c r="B1973" s="65" t="inlineStr">
        <is>
          <t>DEV-01625</t>
        </is>
      </c>
      <c r="C1973" s="66" t="n">
        <v>45700</v>
      </c>
      <c r="D1973" s="65" t="inlineStr">
        <is>
          <t>2025-02</t>
        </is>
      </c>
      <c r="E1973" s="65" t="inlineStr">
        <is>
          <t>2024-2025</t>
        </is>
      </c>
      <c r="F1973" s="67" t="n">
        <v>3</v>
      </c>
      <c r="G1973" s="65" t="inlineStr">
        <is>
          <t>Téléphone</t>
        </is>
      </c>
      <c r="H1973" s="65" t="inlineStr">
        <is>
          <t>Bordeaux</t>
        </is>
      </c>
      <c r="I1973" s="65" t="inlineStr">
        <is>
          <t>Sophie Marchand</t>
        </is>
      </c>
      <c r="J1973" s="65" t="inlineStr">
        <is>
          <t>Sans réponse</t>
        </is>
      </c>
      <c r="K1973" s="70" t="n">
        <v>9.800000000000001</v>
      </c>
    </row>
    <row r="1974">
      <c r="A1974" s="65" t="inlineStr">
        <is>
          <t>REL-01973</t>
        </is>
      </c>
      <c r="B1974" s="65" t="inlineStr">
        <is>
          <t>DEV-01626</t>
        </is>
      </c>
      <c r="C1974" s="66" t="n">
        <v>45693</v>
      </c>
      <c r="D1974" s="65" t="inlineStr">
        <is>
          <t>2025-02</t>
        </is>
      </c>
      <c r="E1974" s="65" t="inlineStr">
        <is>
          <t>2024-2025</t>
        </is>
      </c>
      <c r="F1974" s="67" t="n">
        <v>1</v>
      </c>
      <c r="G1974" s="65" t="inlineStr">
        <is>
          <t>Email</t>
        </is>
      </c>
      <c r="H1974" s="65" t="inlineStr">
        <is>
          <t>Toulouse</t>
        </is>
      </c>
      <c r="I1974" s="65" t="inlineStr">
        <is>
          <t>Nadia Cherif</t>
        </is>
      </c>
      <c r="J1974" s="65" t="inlineStr">
        <is>
          <t>Rappel demandé</t>
        </is>
      </c>
      <c r="K1974" s="70" t="n">
        <v>2.3</v>
      </c>
    </row>
    <row r="1975">
      <c r="A1975" s="65" t="inlineStr">
        <is>
          <t>REL-01974</t>
        </is>
      </c>
      <c r="B1975" s="65" t="inlineStr">
        <is>
          <t>DEV-01628</t>
        </is>
      </c>
      <c r="C1975" s="66" t="n">
        <v>45693</v>
      </c>
      <c r="D1975" s="65" t="inlineStr">
        <is>
          <t>2025-02</t>
        </is>
      </c>
      <c r="E1975" s="65" t="inlineStr">
        <is>
          <t>2024-2025</t>
        </is>
      </c>
      <c r="F1975" s="67" t="n">
        <v>1</v>
      </c>
      <c r="G1975" s="65" t="inlineStr">
        <is>
          <t>SMS</t>
        </is>
      </c>
      <c r="H1975" s="65" t="inlineStr">
        <is>
          <t>Toulouse</t>
        </is>
      </c>
      <c r="I1975" s="65" t="inlineStr">
        <is>
          <t>Julien Fabre</t>
        </is>
      </c>
      <c r="J1975" s="65" t="inlineStr">
        <is>
          <t>Négociation en cours</t>
        </is>
      </c>
      <c r="K1975" s="70" t="n">
        <v>3.6</v>
      </c>
    </row>
    <row r="1976">
      <c r="A1976" s="65" t="inlineStr">
        <is>
          <t>REL-01975</t>
        </is>
      </c>
      <c r="B1976" s="65" t="inlineStr">
        <is>
          <t>DEV-01629</t>
        </is>
      </c>
      <c r="C1976" s="66" t="n">
        <v>45694</v>
      </c>
      <c r="D1976" s="65" t="inlineStr">
        <is>
          <t>2025-02</t>
        </is>
      </c>
      <c r="E1976" s="65" t="inlineStr">
        <is>
          <t>2024-2025</t>
        </is>
      </c>
      <c r="F1976" s="67" t="n">
        <v>1</v>
      </c>
      <c r="G1976" s="65" t="inlineStr">
        <is>
          <t>Email</t>
        </is>
      </c>
      <c r="H1976" s="65" t="inlineStr">
        <is>
          <t>Toulouse</t>
        </is>
      </c>
      <c r="I1976" s="65" t="inlineStr">
        <is>
          <t>Julien Fabre</t>
        </is>
      </c>
      <c r="J1976" s="65" t="inlineStr">
        <is>
          <t>Injoignable</t>
        </is>
      </c>
      <c r="K1976" s="70" t="n">
        <v>2.7</v>
      </c>
    </row>
    <row r="1977">
      <c r="A1977" s="65" t="inlineStr">
        <is>
          <t>REL-01976</t>
        </is>
      </c>
      <c r="B1977" s="65" t="inlineStr">
        <is>
          <t>DEV-01632</t>
        </is>
      </c>
      <c r="C1977" s="66" t="n">
        <v>45693</v>
      </c>
      <c r="D1977" s="65" t="inlineStr">
        <is>
          <t>2025-02</t>
        </is>
      </c>
      <c r="E1977" s="65" t="inlineStr">
        <is>
          <t>2024-2025</t>
        </is>
      </c>
      <c r="F1977" s="67" t="n">
        <v>1</v>
      </c>
      <c r="G1977" s="65" t="inlineStr">
        <is>
          <t>Téléphone</t>
        </is>
      </c>
      <c r="H1977" s="65" t="inlineStr">
        <is>
          <t>Toulouse</t>
        </is>
      </c>
      <c r="I1977" s="65" t="inlineStr">
        <is>
          <t>Julien Fabre</t>
        </is>
      </c>
      <c r="J1977" s="65" t="inlineStr">
        <is>
          <t>Sans réponse</t>
        </is>
      </c>
      <c r="K1977" s="70" t="n">
        <v>13.5</v>
      </c>
    </row>
    <row r="1978">
      <c r="A1978" s="65" t="inlineStr">
        <is>
          <t>REL-01977</t>
        </is>
      </c>
      <c r="B1978" s="65" t="inlineStr">
        <is>
          <t>DEV-01633</t>
        </is>
      </c>
      <c r="C1978" s="66" t="n">
        <v>45687</v>
      </c>
      <c r="D1978" s="65" t="inlineStr">
        <is>
          <t>2025-01</t>
        </is>
      </c>
      <c r="E1978" s="65" t="inlineStr">
        <is>
          <t>2024-2025</t>
        </is>
      </c>
      <c r="F1978" s="67" t="n">
        <v>1</v>
      </c>
      <c r="G1978" s="65" t="inlineStr">
        <is>
          <t>Email</t>
        </is>
      </c>
      <c r="H1978" s="65" t="inlineStr">
        <is>
          <t>Bordeaux</t>
        </is>
      </c>
      <c r="I1978" s="65" t="inlineStr">
        <is>
          <t>Karim Belkacem</t>
        </is>
      </c>
      <c r="J1978" s="65" t="inlineStr">
        <is>
          <t>Accord obtenu</t>
        </is>
      </c>
      <c r="K1978" s="70" t="n">
        <v>4.1</v>
      </c>
    </row>
    <row r="1979">
      <c r="A1979" s="65" t="inlineStr">
        <is>
          <t>REL-01978</t>
        </is>
      </c>
      <c r="B1979" s="65" t="inlineStr">
        <is>
          <t>DEV-01635</t>
        </is>
      </c>
      <c r="C1979" s="66" t="n">
        <v>45693</v>
      </c>
      <c r="D1979" s="65" t="inlineStr">
        <is>
          <t>2025-02</t>
        </is>
      </c>
      <c r="E1979" s="65" t="inlineStr">
        <is>
          <t>2024-2025</t>
        </is>
      </c>
      <c r="F1979" s="67" t="n">
        <v>1</v>
      </c>
      <c r="G1979" s="65" t="inlineStr">
        <is>
          <t>Téléphone</t>
        </is>
      </c>
      <c r="H1979" s="65" t="inlineStr">
        <is>
          <t>Bordeaux</t>
        </is>
      </c>
      <c r="I1979" s="65" t="inlineStr">
        <is>
          <t>Karim Belkacem</t>
        </is>
      </c>
      <c r="J1979" s="65" t="inlineStr">
        <is>
          <t>Sans réponse</t>
        </is>
      </c>
      <c r="K1979" s="70" t="n">
        <v>13.6</v>
      </c>
    </row>
    <row r="1980">
      <c r="A1980" s="65" t="inlineStr">
        <is>
          <t>REL-01979</t>
        </is>
      </c>
      <c r="B1980" s="65" t="inlineStr">
        <is>
          <t>DEV-01635</t>
        </is>
      </c>
      <c r="C1980" s="66" t="n">
        <v>45702</v>
      </c>
      <c r="D1980" s="65" t="inlineStr">
        <is>
          <t>2025-02</t>
        </is>
      </c>
      <c r="E1980" s="65" t="inlineStr">
        <is>
          <t>2024-2025</t>
        </is>
      </c>
      <c r="F1980" s="67" t="n">
        <v>2</v>
      </c>
      <c r="G1980" s="65" t="inlineStr">
        <is>
          <t>Téléphone</t>
        </is>
      </c>
      <c r="H1980" s="65" t="inlineStr">
        <is>
          <t>Bordeaux</t>
        </is>
      </c>
      <c r="I1980" s="65" t="inlineStr">
        <is>
          <t>Karim Belkacem</t>
        </is>
      </c>
      <c r="J1980" s="65" t="inlineStr">
        <is>
          <t>Refus signifié</t>
        </is>
      </c>
      <c r="K1980" s="70" t="n">
        <v>3.2</v>
      </c>
    </row>
    <row r="1981">
      <c r="A1981" s="65" t="inlineStr">
        <is>
          <t>REL-01980</t>
        </is>
      </c>
      <c r="B1981" s="65" t="inlineStr">
        <is>
          <t>DEV-01636</t>
        </is>
      </c>
      <c r="C1981" s="66" t="n">
        <v>45699</v>
      </c>
      <c r="D1981" s="65" t="inlineStr">
        <is>
          <t>2025-02</t>
        </is>
      </c>
      <c r="E1981" s="65" t="inlineStr">
        <is>
          <t>2024-2025</t>
        </is>
      </c>
      <c r="F1981" s="67" t="n">
        <v>1</v>
      </c>
      <c r="G1981" s="65" t="inlineStr">
        <is>
          <t>SMS</t>
        </is>
      </c>
      <c r="H1981" s="65" t="inlineStr">
        <is>
          <t>Bordeaux</t>
        </is>
      </c>
      <c r="I1981" s="65" t="inlineStr">
        <is>
          <t>Sophie Marchand</t>
        </is>
      </c>
      <c r="J1981" s="65" t="inlineStr">
        <is>
          <t>Sans réponse</t>
        </is>
      </c>
      <c r="K1981" s="70" t="n">
        <v>4.5</v>
      </c>
    </row>
    <row r="1982">
      <c r="A1982" s="65" t="inlineStr">
        <is>
          <t>REL-01981</t>
        </is>
      </c>
      <c r="B1982" s="65" t="inlineStr">
        <is>
          <t>DEV-01637</t>
        </is>
      </c>
      <c r="C1982" s="66" t="n">
        <v>45703</v>
      </c>
      <c r="D1982" s="65" t="inlineStr">
        <is>
          <t>2025-02</t>
        </is>
      </c>
      <c r="E1982" s="65" t="inlineStr">
        <is>
          <t>2024-2025</t>
        </is>
      </c>
      <c r="F1982" s="67" t="n">
        <v>1</v>
      </c>
      <c r="G1982" s="65" t="inlineStr">
        <is>
          <t>Téléphone</t>
        </is>
      </c>
      <c r="H1982" s="65" t="inlineStr">
        <is>
          <t>Toulouse</t>
        </is>
      </c>
      <c r="I1982" s="65" t="inlineStr">
        <is>
          <t>Julien Fabre</t>
        </is>
      </c>
      <c r="J1982" s="65" t="inlineStr">
        <is>
          <t>Refus signifié</t>
        </is>
      </c>
      <c r="K1982" s="70" t="n">
        <v>7.2</v>
      </c>
    </row>
    <row r="1983">
      <c r="A1983" s="65" t="inlineStr">
        <is>
          <t>REL-01982</t>
        </is>
      </c>
      <c r="B1983" s="65" t="inlineStr">
        <is>
          <t>DEV-01638</t>
        </is>
      </c>
      <c r="C1983" s="66" t="n">
        <v>45695</v>
      </c>
      <c r="D1983" s="65" t="inlineStr">
        <is>
          <t>2025-02</t>
        </is>
      </c>
      <c r="E1983" s="65" t="inlineStr">
        <is>
          <t>2024-2025</t>
        </is>
      </c>
      <c r="F1983" s="67" t="n">
        <v>1</v>
      </c>
      <c r="G1983" s="65" t="inlineStr">
        <is>
          <t>Téléphone</t>
        </is>
      </c>
      <c r="H1983" s="65" t="inlineStr">
        <is>
          <t>Bordeaux</t>
        </is>
      </c>
      <c r="I1983" s="65" t="inlineStr">
        <is>
          <t>Sophie Marchand</t>
        </is>
      </c>
      <c r="J1983" s="65" t="inlineStr">
        <is>
          <t>Négociation en cours</t>
        </is>
      </c>
      <c r="K1983" s="70" t="n">
        <v>12</v>
      </c>
    </row>
    <row r="1984">
      <c r="A1984" s="65" t="inlineStr">
        <is>
          <t>REL-01983</t>
        </is>
      </c>
      <c r="B1984" s="65" t="inlineStr">
        <is>
          <t>DEV-01643</t>
        </is>
      </c>
      <c r="C1984" s="66" t="n">
        <v>45694</v>
      </c>
      <c r="D1984" s="65" t="inlineStr">
        <is>
          <t>2025-02</t>
        </is>
      </c>
      <c r="E1984" s="65" t="inlineStr">
        <is>
          <t>2024-2025</t>
        </is>
      </c>
      <c r="F1984" s="67" t="n">
        <v>1</v>
      </c>
      <c r="G1984" s="65" t="inlineStr">
        <is>
          <t>Email</t>
        </is>
      </c>
      <c r="H1984" s="65" t="inlineStr">
        <is>
          <t>Bordeaux</t>
        </is>
      </c>
      <c r="I1984" s="65" t="inlineStr">
        <is>
          <t>Sophie Marchand</t>
        </is>
      </c>
      <c r="J1984" s="65" t="inlineStr">
        <is>
          <t>Refus signifié</t>
        </is>
      </c>
      <c r="K1984" s="70" t="n">
        <v>1.6</v>
      </c>
    </row>
    <row r="1985">
      <c r="A1985" s="65" t="inlineStr">
        <is>
          <t>REL-01984</t>
        </is>
      </c>
      <c r="B1985" s="65" t="inlineStr">
        <is>
          <t>DEV-01645</t>
        </is>
      </c>
      <c r="C1985" s="66" t="n">
        <v>45701</v>
      </c>
      <c r="D1985" s="65" t="inlineStr">
        <is>
          <t>2025-02</t>
        </is>
      </c>
      <c r="E1985" s="65" t="inlineStr">
        <is>
          <t>2024-2025</t>
        </is>
      </c>
      <c r="F1985" s="67" t="n">
        <v>1</v>
      </c>
      <c r="G1985" s="65" t="inlineStr">
        <is>
          <t>Email</t>
        </is>
      </c>
      <c r="H1985" s="65" t="inlineStr">
        <is>
          <t>Bordeaux</t>
        </is>
      </c>
      <c r="I1985" s="65" t="inlineStr">
        <is>
          <t>Sophie Marchand</t>
        </is>
      </c>
      <c r="J1985" s="65" t="inlineStr">
        <is>
          <t>Négociation en cours</t>
        </is>
      </c>
      <c r="K1985" s="70" t="n">
        <v>3.3</v>
      </c>
    </row>
    <row r="1986">
      <c r="A1986" s="65" t="inlineStr">
        <is>
          <t>REL-01985</t>
        </is>
      </c>
      <c r="B1986" s="65" t="inlineStr">
        <is>
          <t>DEV-01647</t>
        </is>
      </c>
      <c r="C1986" s="66" t="n">
        <v>45698</v>
      </c>
      <c r="D1986" s="65" t="inlineStr">
        <is>
          <t>2025-02</t>
        </is>
      </c>
      <c r="E1986" s="65" t="inlineStr">
        <is>
          <t>2024-2025</t>
        </is>
      </c>
      <c r="F1986" s="67" t="n">
        <v>1</v>
      </c>
      <c r="G1986" s="65" t="inlineStr">
        <is>
          <t>Téléphone</t>
        </is>
      </c>
      <c r="H1986" s="65" t="inlineStr">
        <is>
          <t>Bordeaux</t>
        </is>
      </c>
      <c r="I1986" s="65" t="inlineStr">
        <is>
          <t>Sophie Marchand</t>
        </is>
      </c>
      <c r="J1986" s="65" t="inlineStr">
        <is>
          <t>Sans réponse</t>
        </is>
      </c>
      <c r="K1986" s="70" t="n">
        <v>4.4</v>
      </c>
    </row>
    <row r="1987">
      <c r="A1987" s="65" t="inlineStr">
        <is>
          <t>REL-01986</t>
        </is>
      </c>
      <c r="B1987" s="65" t="inlineStr">
        <is>
          <t>DEV-01647</t>
        </is>
      </c>
      <c r="C1987" s="66" t="n">
        <v>45710</v>
      </c>
      <c r="D1987" s="65" t="inlineStr">
        <is>
          <t>2025-02</t>
        </is>
      </c>
      <c r="E1987" s="65" t="inlineStr">
        <is>
          <t>2024-2025</t>
        </is>
      </c>
      <c r="F1987" s="67" t="n">
        <v>2</v>
      </c>
      <c r="G1987" s="65" t="inlineStr">
        <is>
          <t>Email</t>
        </is>
      </c>
      <c r="H1987" s="65" t="inlineStr">
        <is>
          <t>Bordeaux</t>
        </is>
      </c>
      <c r="I1987" s="65" t="inlineStr">
        <is>
          <t>Sophie Marchand</t>
        </is>
      </c>
      <c r="J1987" s="65" t="inlineStr">
        <is>
          <t>Accord obtenu</t>
        </is>
      </c>
      <c r="K1987" s="70" t="n">
        <v>2.1</v>
      </c>
    </row>
    <row r="1988">
      <c r="A1988" s="65" t="inlineStr">
        <is>
          <t>REL-01987</t>
        </is>
      </c>
      <c r="B1988" s="65" t="inlineStr">
        <is>
          <t>DEV-01649</t>
        </is>
      </c>
      <c r="C1988" s="66" t="n">
        <v>45702</v>
      </c>
      <c r="D1988" s="65" t="inlineStr">
        <is>
          <t>2025-02</t>
        </is>
      </c>
      <c r="E1988" s="65" t="inlineStr">
        <is>
          <t>2024-2025</t>
        </is>
      </c>
      <c r="F1988" s="67" t="n">
        <v>1</v>
      </c>
      <c r="G1988" s="65" t="inlineStr">
        <is>
          <t>Email</t>
        </is>
      </c>
      <c r="H1988" s="65" t="inlineStr">
        <is>
          <t>Toulouse</t>
        </is>
      </c>
      <c r="I1988" s="65" t="inlineStr">
        <is>
          <t>Julien Fabre</t>
        </is>
      </c>
      <c r="J1988" s="65" t="inlineStr">
        <is>
          <t>Accord obtenu</t>
        </is>
      </c>
      <c r="K1988" s="70" t="n">
        <v>4.1</v>
      </c>
    </row>
    <row r="1989">
      <c r="A1989" s="65" t="inlineStr">
        <is>
          <t>REL-01988</t>
        </is>
      </c>
      <c r="B1989" s="65" t="inlineStr">
        <is>
          <t>DEV-01651</t>
        </is>
      </c>
      <c r="C1989" s="66" t="n">
        <v>45703</v>
      </c>
      <c r="D1989" s="65" t="inlineStr">
        <is>
          <t>2025-02</t>
        </is>
      </c>
      <c r="E1989" s="65" t="inlineStr">
        <is>
          <t>2024-2025</t>
        </is>
      </c>
      <c r="F1989" s="67" t="n">
        <v>1</v>
      </c>
      <c r="G1989" s="65" t="inlineStr">
        <is>
          <t>SMS</t>
        </is>
      </c>
      <c r="H1989" s="65" t="inlineStr">
        <is>
          <t>Bordeaux</t>
        </is>
      </c>
      <c r="I1989" s="65" t="inlineStr">
        <is>
          <t>Karim Belkacem</t>
        </is>
      </c>
      <c r="J1989" s="65" t="inlineStr">
        <is>
          <t>Injoignable</t>
        </is>
      </c>
      <c r="K1989" s="70" t="n">
        <v>1.8</v>
      </c>
    </row>
    <row r="1990">
      <c r="A1990" s="65" t="inlineStr">
        <is>
          <t>REL-01989</t>
        </is>
      </c>
      <c r="B1990" s="65" t="inlineStr">
        <is>
          <t>DEV-01653</t>
        </is>
      </c>
      <c r="C1990" s="66" t="n">
        <v>45702</v>
      </c>
      <c r="D1990" s="65" t="inlineStr">
        <is>
          <t>2025-02</t>
        </is>
      </c>
      <c r="E1990" s="65" t="inlineStr">
        <is>
          <t>2024-2025</t>
        </is>
      </c>
      <c r="F1990" s="67" t="n">
        <v>1</v>
      </c>
      <c r="G1990" s="65" t="inlineStr">
        <is>
          <t>SMS</t>
        </is>
      </c>
      <c r="H1990" s="65" t="inlineStr">
        <is>
          <t>Montpellier</t>
        </is>
      </c>
      <c r="I1990" s="65" t="inlineStr">
        <is>
          <t>Thomas Rey</t>
        </is>
      </c>
      <c r="J1990" s="65" t="inlineStr">
        <is>
          <t>Refus signifié</t>
        </is>
      </c>
      <c r="K1990" s="70" t="n">
        <v>3.4</v>
      </c>
    </row>
    <row r="1991">
      <c r="A1991" s="65" t="inlineStr">
        <is>
          <t>REL-01990</t>
        </is>
      </c>
      <c r="B1991" s="65" t="inlineStr">
        <is>
          <t>DEV-01654</t>
        </is>
      </c>
      <c r="C1991" s="66" t="n">
        <v>45701</v>
      </c>
      <c r="D1991" s="65" t="inlineStr">
        <is>
          <t>2025-02</t>
        </is>
      </c>
      <c r="E1991" s="65" t="inlineStr">
        <is>
          <t>2024-2025</t>
        </is>
      </c>
      <c r="F1991" s="67" t="n">
        <v>1</v>
      </c>
      <c r="G1991" s="65" t="inlineStr">
        <is>
          <t>Téléphone</t>
        </is>
      </c>
      <c r="H1991" s="65" t="inlineStr">
        <is>
          <t>Montpellier</t>
        </is>
      </c>
      <c r="I1991" s="65" t="inlineStr">
        <is>
          <t>Thomas Rey</t>
        </is>
      </c>
      <c r="J1991" s="65" t="inlineStr">
        <is>
          <t>Sans réponse</t>
        </is>
      </c>
      <c r="K1991" s="70" t="n">
        <v>6.8</v>
      </c>
    </row>
    <row r="1992">
      <c r="A1992" s="65" t="inlineStr">
        <is>
          <t>REL-01991</t>
        </is>
      </c>
      <c r="B1992" s="65" t="inlineStr">
        <is>
          <t>DEV-01654</t>
        </is>
      </c>
      <c r="C1992" s="66" t="n">
        <v>45709</v>
      </c>
      <c r="D1992" s="65" t="inlineStr">
        <is>
          <t>2025-02</t>
        </is>
      </c>
      <c r="E1992" s="65" t="inlineStr">
        <is>
          <t>2024-2025</t>
        </is>
      </c>
      <c r="F1992" s="67" t="n">
        <v>2</v>
      </c>
      <c r="G1992" s="65" t="inlineStr">
        <is>
          <t>Email</t>
        </is>
      </c>
      <c r="H1992" s="65" t="inlineStr">
        <is>
          <t>Montpellier</t>
        </is>
      </c>
      <c r="I1992" s="65" t="inlineStr">
        <is>
          <t>Thomas Rey</t>
        </is>
      </c>
      <c r="J1992" s="65" t="inlineStr">
        <is>
          <t>Négociation en cours</t>
        </is>
      </c>
      <c r="K1992" s="70" t="n">
        <v>4.2</v>
      </c>
    </row>
    <row r="1993">
      <c r="A1993" s="65" t="inlineStr">
        <is>
          <t>REL-01992</t>
        </is>
      </c>
      <c r="B1993" s="65" t="inlineStr">
        <is>
          <t>DEV-01654</t>
        </is>
      </c>
      <c r="C1993" s="66" t="n">
        <v>45714</v>
      </c>
      <c r="D1993" s="65" t="inlineStr">
        <is>
          <t>2025-02</t>
        </is>
      </c>
      <c r="E1993" s="65" t="inlineStr">
        <is>
          <t>2024-2025</t>
        </is>
      </c>
      <c r="F1993" s="67" t="n">
        <v>3</v>
      </c>
      <c r="G1993" s="65" t="inlineStr">
        <is>
          <t>Téléphone</t>
        </is>
      </c>
      <c r="H1993" s="65" t="inlineStr">
        <is>
          <t>Montpellier</t>
        </is>
      </c>
      <c r="I1993" s="65" t="inlineStr">
        <is>
          <t>Thomas Rey</t>
        </is>
      </c>
      <c r="J1993" s="65" t="inlineStr">
        <is>
          <t>Injoignable</t>
        </is>
      </c>
      <c r="K1993" s="70" t="n">
        <v>3.5</v>
      </c>
    </row>
    <row r="1994">
      <c r="A1994" s="65" t="inlineStr">
        <is>
          <t>REL-01993</t>
        </is>
      </c>
      <c r="B1994" s="65" t="inlineStr">
        <is>
          <t>DEV-01655</t>
        </is>
      </c>
      <c r="C1994" s="66" t="n">
        <v>45700</v>
      </c>
      <c r="D1994" s="65" t="inlineStr">
        <is>
          <t>2025-02</t>
        </is>
      </c>
      <c r="E1994" s="65" t="inlineStr">
        <is>
          <t>2024-2025</t>
        </is>
      </c>
      <c r="F1994" s="67" t="n">
        <v>1</v>
      </c>
      <c r="G1994" s="65" t="inlineStr">
        <is>
          <t>Téléphone</t>
        </is>
      </c>
      <c r="H1994" s="65" t="inlineStr">
        <is>
          <t>Toulouse</t>
        </is>
      </c>
      <c r="I1994" s="65" t="inlineStr">
        <is>
          <t>Julien Fabre</t>
        </is>
      </c>
      <c r="J1994" s="65" t="inlineStr">
        <is>
          <t>Refus signifié</t>
        </is>
      </c>
      <c r="K1994" s="70" t="n">
        <v>11.6</v>
      </c>
    </row>
    <row r="1995">
      <c r="A1995" s="65" t="inlineStr">
        <is>
          <t>REL-01994</t>
        </is>
      </c>
      <c r="B1995" s="65" t="inlineStr">
        <is>
          <t>DEV-01656</t>
        </is>
      </c>
      <c r="C1995" s="66" t="n">
        <v>45700</v>
      </c>
      <c r="D1995" s="65" t="inlineStr">
        <is>
          <t>2025-02</t>
        </is>
      </c>
      <c r="E1995" s="65" t="inlineStr">
        <is>
          <t>2024-2025</t>
        </is>
      </c>
      <c r="F1995" s="67" t="n">
        <v>1</v>
      </c>
      <c r="G1995" s="65" t="inlineStr">
        <is>
          <t>Téléphone</t>
        </is>
      </c>
      <c r="H1995" s="65" t="inlineStr">
        <is>
          <t>Toulouse</t>
        </is>
      </c>
      <c r="I1995" s="65" t="inlineStr">
        <is>
          <t>Julien Fabre</t>
        </is>
      </c>
      <c r="J1995" s="65" t="inlineStr">
        <is>
          <t>Injoignable</t>
        </is>
      </c>
      <c r="K1995" s="70" t="n">
        <v>3.8</v>
      </c>
    </row>
    <row r="1996">
      <c r="A1996" s="65" t="inlineStr">
        <is>
          <t>REL-01995</t>
        </is>
      </c>
      <c r="B1996" s="65" t="inlineStr">
        <is>
          <t>DEV-01659</t>
        </is>
      </c>
      <c r="C1996" s="66" t="n">
        <v>45707</v>
      </c>
      <c r="D1996" s="65" t="inlineStr">
        <is>
          <t>2025-02</t>
        </is>
      </c>
      <c r="E1996" s="65" t="inlineStr">
        <is>
          <t>2024-2025</t>
        </is>
      </c>
      <c r="F1996" s="67" t="n">
        <v>1</v>
      </c>
      <c r="G1996" s="65" t="inlineStr">
        <is>
          <t>Email</t>
        </is>
      </c>
      <c r="H1996" s="65" t="inlineStr">
        <is>
          <t>Toulouse</t>
        </is>
      </c>
      <c r="I1996" s="65" t="inlineStr">
        <is>
          <t>Nadia Cherif</t>
        </is>
      </c>
      <c r="J1996" s="65" t="inlineStr">
        <is>
          <t>Sans réponse</t>
        </is>
      </c>
      <c r="K1996" s="70" t="n">
        <v>4.7</v>
      </c>
    </row>
    <row r="1997">
      <c r="A1997" s="65" t="inlineStr">
        <is>
          <t>REL-01996</t>
        </is>
      </c>
      <c r="B1997" s="65" t="inlineStr">
        <is>
          <t>DEV-01660</t>
        </is>
      </c>
      <c r="C1997" s="66" t="n">
        <v>45706</v>
      </c>
      <c r="D1997" s="65" t="inlineStr">
        <is>
          <t>2025-02</t>
        </is>
      </c>
      <c r="E1997" s="65" t="inlineStr">
        <is>
          <t>2024-2025</t>
        </is>
      </c>
      <c r="F1997" s="67" t="n">
        <v>1</v>
      </c>
      <c r="G1997" s="65" t="inlineStr">
        <is>
          <t>Téléphone</t>
        </is>
      </c>
      <c r="H1997" s="65" t="inlineStr">
        <is>
          <t>Montpellier</t>
        </is>
      </c>
      <c r="I1997" s="65" t="inlineStr">
        <is>
          <t>Thomas Rey</t>
        </is>
      </c>
      <c r="J1997" s="65" t="inlineStr">
        <is>
          <t>Rappel demandé</t>
        </is>
      </c>
      <c r="K1997" s="70" t="n">
        <v>5.6</v>
      </c>
    </row>
    <row r="1998">
      <c r="A1998" s="65" t="inlineStr">
        <is>
          <t>REL-01997</t>
        </is>
      </c>
      <c r="B1998" s="65" t="inlineStr">
        <is>
          <t>DEV-01661</t>
        </is>
      </c>
      <c r="C1998" s="66" t="n">
        <v>45700</v>
      </c>
      <c r="D1998" s="65" t="inlineStr">
        <is>
          <t>2025-02</t>
        </is>
      </c>
      <c r="E1998" s="65" t="inlineStr">
        <is>
          <t>2024-2025</t>
        </is>
      </c>
      <c r="F1998" s="67" t="n">
        <v>1</v>
      </c>
      <c r="G1998" s="65" t="inlineStr">
        <is>
          <t>Téléphone</t>
        </is>
      </c>
      <c r="H1998" s="65" t="inlineStr">
        <is>
          <t>Bordeaux</t>
        </is>
      </c>
      <c r="I1998" s="65" t="inlineStr">
        <is>
          <t>Sophie Marchand</t>
        </is>
      </c>
      <c r="J1998" s="65" t="inlineStr">
        <is>
          <t>Sans réponse</t>
        </is>
      </c>
      <c r="K1998" s="70" t="n">
        <v>2.1</v>
      </c>
    </row>
    <row r="1999">
      <c r="A1999" s="65" t="inlineStr">
        <is>
          <t>REL-01998</t>
        </is>
      </c>
      <c r="B1999" s="65" t="inlineStr">
        <is>
          <t>DEV-01662</t>
        </is>
      </c>
      <c r="C1999" s="66" t="n">
        <v>45708</v>
      </c>
      <c r="D1999" s="65" t="inlineStr">
        <is>
          <t>2025-02</t>
        </is>
      </c>
      <c r="E1999" s="65" t="inlineStr">
        <is>
          <t>2024-2025</t>
        </is>
      </c>
      <c r="F1999" s="67" t="n">
        <v>1</v>
      </c>
      <c r="G1999" s="65" t="inlineStr">
        <is>
          <t>Email</t>
        </is>
      </c>
      <c r="H1999" s="65" t="inlineStr">
        <is>
          <t>Toulouse</t>
        </is>
      </c>
      <c r="I1999" s="65" t="inlineStr">
        <is>
          <t>Nadia Cherif</t>
        </is>
      </c>
      <c r="J1999" s="65" t="inlineStr">
        <is>
          <t>Accord obtenu</t>
        </is>
      </c>
      <c r="K1999" s="70" t="n">
        <v>3.5</v>
      </c>
    </row>
    <row r="2000">
      <c r="A2000" s="65" t="inlineStr">
        <is>
          <t>REL-01999</t>
        </is>
      </c>
      <c r="B2000" s="65" t="inlineStr">
        <is>
          <t>DEV-01664</t>
        </is>
      </c>
      <c r="C2000" s="66" t="n">
        <v>45704</v>
      </c>
      <c r="D2000" s="65" t="inlineStr">
        <is>
          <t>2025-02</t>
        </is>
      </c>
      <c r="E2000" s="65" t="inlineStr">
        <is>
          <t>2024-2025</t>
        </is>
      </c>
      <c r="F2000" s="67" t="n">
        <v>1</v>
      </c>
      <c r="G2000" s="65" t="inlineStr">
        <is>
          <t>SMS</t>
        </is>
      </c>
      <c r="H2000" s="65" t="inlineStr">
        <is>
          <t>Bordeaux</t>
        </is>
      </c>
      <c r="I2000" s="65" t="inlineStr">
        <is>
          <t>Sophie Marchand</t>
        </is>
      </c>
      <c r="J2000" s="65" t="inlineStr">
        <is>
          <t>Rappel demandé</t>
        </is>
      </c>
      <c r="K2000" s="70" t="n">
        <v>4.1</v>
      </c>
    </row>
    <row r="2001">
      <c r="A2001" s="65" t="inlineStr">
        <is>
          <t>REL-02000</t>
        </is>
      </c>
      <c r="B2001" s="65" t="inlineStr">
        <is>
          <t>DEV-01665</t>
        </is>
      </c>
      <c r="C2001" s="66" t="n">
        <v>45704</v>
      </c>
      <c r="D2001" s="65" t="inlineStr">
        <is>
          <t>2025-02</t>
        </is>
      </c>
      <c r="E2001" s="65" t="inlineStr">
        <is>
          <t>2024-2025</t>
        </is>
      </c>
      <c r="F2001" s="67" t="n">
        <v>1</v>
      </c>
      <c r="G2001" s="65" t="inlineStr">
        <is>
          <t>Téléphone</t>
        </is>
      </c>
      <c r="H2001" s="65" t="inlineStr">
        <is>
          <t>Bordeaux</t>
        </is>
      </c>
      <c r="I2001" s="65" t="inlineStr">
        <is>
          <t>Sophie Marchand</t>
        </is>
      </c>
      <c r="J2001" s="65" t="inlineStr">
        <is>
          <t>Sans réponse</t>
        </is>
      </c>
      <c r="K2001" s="70" t="n">
        <v>3.7</v>
      </c>
    </row>
    <row r="2002">
      <c r="A2002" s="65" t="inlineStr">
        <is>
          <t>REL-02001</t>
        </is>
      </c>
      <c r="B2002" s="65" t="inlineStr">
        <is>
          <t>DEV-01665</t>
        </is>
      </c>
      <c r="C2002" s="66" t="n">
        <v>45709</v>
      </c>
      <c r="D2002" s="65" t="inlineStr">
        <is>
          <t>2025-02</t>
        </is>
      </c>
      <c r="E2002" s="65" t="inlineStr">
        <is>
          <t>2024-2025</t>
        </is>
      </c>
      <c r="F2002" s="67" t="n">
        <v>2</v>
      </c>
      <c r="G2002" s="65" t="inlineStr">
        <is>
          <t>SMS</t>
        </is>
      </c>
      <c r="H2002" s="65" t="inlineStr">
        <is>
          <t>Bordeaux</t>
        </is>
      </c>
      <c r="I2002" s="65" t="inlineStr">
        <is>
          <t>Sophie Marchand</t>
        </is>
      </c>
      <c r="J2002" s="65" t="inlineStr">
        <is>
          <t>Sans réponse</t>
        </is>
      </c>
      <c r="K2002" s="70" t="n">
        <v>1.1</v>
      </c>
    </row>
    <row r="2003">
      <c r="A2003" s="65" t="inlineStr">
        <is>
          <t>REL-02002</t>
        </is>
      </c>
      <c r="B2003" s="65" t="inlineStr">
        <is>
          <t>DEV-01665</t>
        </is>
      </c>
      <c r="C2003" s="66" t="n">
        <v>45722</v>
      </c>
      <c r="D2003" s="65" t="inlineStr">
        <is>
          <t>2025-03</t>
        </is>
      </c>
      <c r="E2003" s="65" t="inlineStr">
        <is>
          <t>2024-2025</t>
        </is>
      </c>
      <c r="F2003" s="67" t="n">
        <v>3</v>
      </c>
      <c r="G2003" s="65" t="inlineStr">
        <is>
          <t>SMS</t>
        </is>
      </c>
      <c r="H2003" s="65" t="inlineStr">
        <is>
          <t>Bordeaux</t>
        </is>
      </c>
      <c r="I2003" s="65" t="inlineStr">
        <is>
          <t>Sophie Marchand</t>
        </is>
      </c>
      <c r="J2003" s="65" t="inlineStr">
        <is>
          <t>Sans réponse</t>
        </is>
      </c>
      <c r="K2003" s="70" t="n">
        <v>4.2</v>
      </c>
    </row>
    <row r="2004">
      <c r="A2004" s="65" t="inlineStr">
        <is>
          <t>REL-02003</t>
        </is>
      </c>
      <c r="B2004" s="65" t="inlineStr">
        <is>
          <t>DEV-01666</t>
        </is>
      </c>
      <c r="C2004" s="66" t="n">
        <v>45702</v>
      </c>
      <c r="D2004" s="65" t="inlineStr">
        <is>
          <t>2025-02</t>
        </is>
      </c>
      <c r="E2004" s="65" t="inlineStr">
        <is>
          <t>2024-2025</t>
        </is>
      </c>
      <c r="F2004" s="67" t="n">
        <v>1</v>
      </c>
      <c r="G2004" s="65" t="inlineStr">
        <is>
          <t>SMS</t>
        </is>
      </c>
      <c r="H2004" s="65" t="inlineStr">
        <is>
          <t>Bordeaux</t>
        </is>
      </c>
      <c r="I2004" s="65" t="inlineStr">
        <is>
          <t>Karim Belkacem</t>
        </is>
      </c>
      <c r="J2004" s="65" t="inlineStr">
        <is>
          <t>Rappel demandé</t>
        </is>
      </c>
      <c r="K2004" s="70" t="n">
        <v>3.3</v>
      </c>
    </row>
    <row r="2005">
      <c r="A2005" s="65" t="inlineStr">
        <is>
          <t>REL-02004</t>
        </is>
      </c>
      <c r="B2005" s="65" t="inlineStr">
        <is>
          <t>DEV-01667</t>
        </is>
      </c>
      <c r="C2005" s="66" t="n">
        <v>45703</v>
      </c>
      <c r="D2005" s="65" t="inlineStr">
        <is>
          <t>2025-02</t>
        </is>
      </c>
      <c r="E2005" s="65" t="inlineStr">
        <is>
          <t>2024-2025</t>
        </is>
      </c>
      <c r="F2005" s="67" t="n">
        <v>1</v>
      </c>
      <c r="G2005" s="65" t="inlineStr">
        <is>
          <t>Email</t>
        </is>
      </c>
      <c r="H2005" s="65" t="inlineStr">
        <is>
          <t>Bordeaux</t>
        </is>
      </c>
      <c r="I2005" s="65" t="inlineStr">
        <is>
          <t>Karim Belkacem</t>
        </is>
      </c>
      <c r="J2005" s="65" t="inlineStr">
        <is>
          <t>Injoignable</t>
        </is>
      </c>
      <c r="K2005" s="70" t="n">
        <v>1.6</v>
      </c>
    </row>
    <row r="2006">
      <c r="A2006" s="65" t="inlineStr">
        <is>
          <t>REL-02005</t>
        </is>
      </c>
      <c r="B2006" s="65" t="inlineStr">
        <is>
          <t>DEV-01667</t>
        </is>
      </c>
      <c r="C2006" s="66" t="n">
        <v>45715</v>
      </c>
      <c r="D2006" s="65" t="inlineStr">
        <is>
          <t>2025-02</t>
        </is>
      </c>
      <c r="E2006" s="65" t="inlineStr">
        <is>
          <t>2024-2025</t>
        </is>
      </c>
      <c r="F2006" s="67" t="n">
        <v>2</v>
      </c>
      <c r="G2006" s="65" t="inlineStr">
        <is>
          <t>Téléphone</t>
        </is>
      </c>
      <c r="H2006" s="65" t="inlineStr">
        <is>
          <t>Bordeaux</t>
        </is>
      </c>
      <c r="I2006" s="65" t="inlineStr">
        <is>
          <t>Karim Belkacem</t>
        </is>
      </c>
      <c r="J2006" s="65" t="inlineStr">
        <is>
          <t>Accord obtenu</t>
        </is>
      </c>
      <c r="K2006" s="70" t="n">
        <v>8.5</v>
      </c>
    </row>
    <row r="2007">
      <c r="A2007" s="65" t="inlineStr">
        <is>
          <t>REL-02006</t>
        </is>
      </c>
      <c r="B2007" s="65" t="inlineStr">
        <is>
          <t>DEV-01668</t>
        </is>
      </c>
      <c r="C2007" s="66" t="n">
        <v>45710</v>
      </c>
      <c r="D2007" s="65" t="inlineStr">
        <is>
          <t>2025-02</t>
        </is>
      </c>
      <c r="E2007" s="65" t="inlineStr">
        <is>
          <t>2024-2025</t>
        </is>
      </c>
      <c r="F2007" s="67" t="n">
        <v>1</v>
      </c>
      <c r="G2007" s="65" t="inlineStr">
        <is>
          <t>Email</t>
        </is>
      </c>
      <c r="H2007" s="65" t="inlineStr">
        <is>
          <t>Bordeaux</t>
        </is>
      </c>
      <c r="I2007" s="65" t="inlineStr">
        <is>
          <t>Sophie Marchand</t>
        </is>
      </c>
      <c r="J2007" s="65" t="inlineStr">
        <is>
          <t>Refus signifié</t>
        </is>
      </c>
      <c r="K2007" s="70" t="n">
        <v>4.7</v>
      </c>
    </row>
    <row r="2008">
      <c r="A2008" s="65" t="inlineStr">
        <is>
          <t>REL-02007</t>
        </is>
      </c>
      <c r="B2008" s="65" t="inlineStr">
        <is>
          <t>DEV-01671</t>
        </is>
      </c>
      <c r="C2008" s="66" t="n">
        <v>45708</v>
      </c>
      <c r="D2008" s="65" t="inlineStr">
        <is>
          <t>2025-02</t>
        </is>
      </c>
      <c r="E2008" s="65" t="inlineStr">
        <is>
          <t>2024-2025</t>
        </is>
      </c>
      <c r="F2008" s="67" t="n">
        <v>1</v>
      </c>
      <c r="G2008" s="65" t="inlineStr">
        <is>
          <t>Email</t>
        </is>
      </c>
      <c r="H2008" s="65" t="inlineStr">
        <is>
          <t>Toulouse</t>
        </is>
      </c>
      <c r="I2008" s="65" t="inlineStr">
        <is>
          <t>Nadia Cherif</t>
        </is>
      </c>
      <c r="J2008" s="65" t="inlineStr">
        <is>
          <t>Sans réponse</t>
        </is>
      </c>
      <c r="K2008" s="70" t="n">
        <v>4.4</v>
      </c>
    </row>
    <row r="2009">
      <c r="A2009" s="65" t="inlineStr">
        <is>
          <t>REL-02008</t>
        </is>
      </c>
      <c r="B2009" s="65" t="inlineStr">
        <is>
          <t>DEV-01673</t>
        </is>
      </c>
      <c r="C2009" s="66" t="n">
        <v>45711</v>
      </c>
      <c r="D2009" s="65" t="inlineStr">
        <is>
          <t>2025-02</t>
        </is>
      </c>
      <c r="E2009" s="65" t="inlineStr">
        <is>
          <t>2024-2025</t>
        </is>
      </c>
      <c r="F2009" s="67" t="n">
        <v>1</v>
      </c>
      <c r="G2009" s="65" t="inlineStr">
        <is>
          <t>SMS</t>
        </is>
      </c>
      <c r="H2009" s="65" t="inlineStr">
        <is>
          <t>Bordeaux</t>
        </is>
      </c>
      <c r="I2009" s="65" t="inlineStr">
        <is>
          <t>Sophie Marchand</t>
        </is>
      </c>
      <c r="J2009" s="65" t="inlineStr">
        <is>
          <t>Rappel demandé</t>
        </is>
      </c>
      <c r="K2009" s="70" t="n">
        <v>4.6</v>
      </c>
    </row>
    <row r="2010">
      <c r="A2010" s="65" t="inlineStr">
        <is>
          <t>REL-02009</t>
        </is>
      </c>
      <c r="B2010" s="65" t="inlineStr">
        <is>
          <t>DEV-01674</t>
        </is>
      </c>
      <c r="C2010" s="66" t="n">
        <v>45710</v>
      </c>
      <c r="D2010" s="65" t="inlineStr">
        <is>
          <t>2025-02</t>
        </is>
      </c>
      <c r="E2010" s="65" t="inlineStr">
        <is>
          <t>2024-2025</t>
        </is>
      </c>
      <c r="F2010" s="67" t="n">
        <v>1</v>
      </c>
      <c r="G2010" s="65" t="inlineStr">
        <is>
          <t>Email</t>
        </is>
      </c>
      <c r="H2010" s="65" t="inlineStr">
        <is>
          <t>Bordeaux</t>
        </is>
      </c>
      <c r="I2010" s="65" t="inlineStr">
        <is>
          <t>Sophie Marchand</t>
        </is>
      </c>
      <c r="J2010" s="65" t="inlineStr">
        <is>
          <t>Sans réponse</t>
        </is>
      </c>
      <c r="K2010" s="70" t="n">
        <v>1.6</v>
      </c>
    </row>
    <row r="2011">
      <c r="A2011" s="65" t="inlineStr">
        <is>
          <t>REL-02010</t>
        </is>
      </c>
      <c r="B2011" s="65" t="inlineStr">
        <is>
          <t>DEV-01675</t>
        </is>
      </c>
      <c r="C2011" s="66" t="n">
        <v>45714</v>
      </c>
      <c r="D2011" s="65" t="inlineStr">
        <is>
          <t>2025-02</t>
        </is>
      </c>
      <c r="E2011" s="65" t="inlineStr">
        <is>
          <t>2024-2025</t>
        </is>
      </c>
      <c r="F2011" s="67" t="n">
        <v>1</v>
      </c>
      <c r="G2011" s="65" t="inlineStr">
        <is>
          <t>Téléphone</t>
        </is>
      </c>
      <c r="H2011" s="65" t="inlineStr">
        <is>
          <t>Bordeaux</t>
        </is>
      </c>
      <c r="I2011" s="65" t="inlineStr">
        <is>
          <t>Sophie Marchand</t>
        </is>
      </c>
      <c r="J2011" s="65" t="inlineStr">
        <is>
          <t>Sans réponse</t>
        </is>
      </c>
      <c r="K2011" s="70" t="n">
        <v>11.3</v>
      </c>
    </row>
    <row r="2012">
      <c r="A2012" s="65" t="inlineStr">
        <is>
          <t>REL-02011</t>
        </is>
      </c>
      <c r="B2012" s="65" t="inlineStr">
        <is>
          <t>DEV-01678</t>
        </is>
      </c>
      <c r="C2012" s="66" t="n">
        <v>45718</v>
      </c>
      <c r="D2012" s="65" t="inlineStr">
        <is>
          <t>2025-03</t>
        </is>
      </c>
      <c r="E2012" s="65" t="inlineStr">
        <is>
          <t>2024-2025</t>
        </is>
      </c>
      <c r="F2012" s="67" t="n">
        <v>1</v>
      </c>
      <c r="G2012" s="65" t="inlineStr">
        <is>
          <t>SMS</t>
        </is>
      </c>
      <c r="H2012" s="65" t="inlineStr">
        <is>
          <t>Bordeaux</t>
        </is>
      </c>
      <c r="I2012" s="65" t="inlineStr">
        <is>
          <t>Sophie Marchand</t>
        </is>
      </c>
      <c r="J2012" s="65" t="inlineStr">
        <is>
          <t>Rappel demandé</t>
        </is>
      </c>
      <c r="K2012" s="70" t="n">
        <v>1.2</v>
      </c>
    </row>
    <row r="2013">
      <c r="A2013" s="65" t="inlineStr">
        <is>
          <t>REL-02012</t>
        </is>
      </c>
      <c r="B2013" s="65" t="inlineStr">
        <is>
          <t>DEV-01678</t>
        </is>
      </c>
      <c r="C2013" s="66" t="n">
        <v>45723</v>
      </c>
      <c r="D2013" s="65" t="inlineStr">
        <is>
          <t>2025-03</t>
        </is>
      </c>
      <c r="E2013" s="65" t="inlineStr">
        <is>
          <t>2024-2025</t>
        </is>
      </c>
      <c r="F2013" s="67" t="n">
        <v>2</v>
      </c>
      <c r="G2013" s="65" t="inlineStr">
        <is>
          <t>Email</t>
        </is>
      </c>
      <c r="H2013" s="65" t="inlineStr">
        <is>
          <t>Bordeaux</t>
        </is>
      </c>
      <c r="I2013" s="65" t="inlineStr">
        <is>
          <t>Sophie Marchand</t>
        </is>
      </c>
      <c r="J2013" s="65" t="inlineStr">
        <is>
          <t>Refus signifié</t>
        </is>
      </c>
      <c r="K2013" s="70" t="n">
        <v>3.7</v>
      </c>
    </row>
    <row r="2014">
      <c r="A2014" s="65" t="inlineStr">
        <is>
          <t>REL-02013</t>
        </is>
      </c>
      <c r="B2014" s="65" t="inlineStr">
        <is>
          <t>DEV-01679</t>
        </is>
      </c>
      <c r="C2014" s="66" t="n">
        <v>45707</v>
      </c>
      <c r="D2014" s="65" t="inlineStr">
        <is>
          <t>2025-02</t>
        </is>
      </c>
      <c r="E2014" s="65" t="inlineStr">
        <is>
          <t>2024-2025</t>
        </is>
      </c>
      <c r="F2014" s="67" t="n">
        <v>1</v>
      </c>
      <c r="G2014" s="65" t="inlineStr">
        <is>
          <t>Téléphone</t>
        </is>
      </c>
      <c r="H2014" s="65" t="inlineStr">
        <is>
          <t>Bordeaux</t>
        </is>
      </c>
      <c r="I2014" s="65" t="inlineStr">
        <is>
          <t>Sophie Marchand</t>
        </is>
      </c>
      <c r="J2014" s="65" t="inlineStr">
        <is>
          <t>Sans réponse</t>
        </is>
      </c>
      <c r="K2014" s="70" t="n">
        <v>11.4</v>
      </c>
    </row>
    <row r="2015">
      <c r="A2015" s="65" t="inlineStr">
        <is>
          <t>REL-02014</t>
        </is>
      </c>
      <c r="B2015" s="65" t="inlineStr">
        <is>
          <t>DEV-01679</t>
        </is>
      </c>
      <c r="C2015" s="66" t="n">
        <v>45720</v>
      </c>
      <c r="D2015" s="65" t="inlineStr">
        <is>
          <t>2025-03</t>
        </is>
      </c>
      <c r="E2015" s="65" t="inlineStr">
        <is>
          <t>2024-2025</t>
        </is>
      </c>
      <c r="F2015" s="67" t="n">
        <v>2</v>
      </c>
      <c r="G2015" s="65" t="inlineStr">
        <is>
          <t>Email</t>
        </is>
      </c>
      <c r="H2015" s="65" t="inlineStr">
        <is>
          <t>Bordeaux</t>
        </is>
      </c>
      <c r="I2015" s="65" t="inlineStr">
        <is>
          <t>Sophie Marchand</t>
        </is>
      </c>
      <c r="J2015" s="65" t="inlineStr">
        <is>
          <t>Accord obtenu</t>
        </is>
      </c>
      <c r="K2015" s="70" t="n">
        <v>4.8</v>
      </c>
    </row>
    <row r="2016">
      <c r="A2016" s="65" t="inlineStr">
        <is>
          <t>REL-02015</t>
        </is>
      </c>
      <c r="B2016" s="65" t="inlineStr">
        <is>
          <t>DEV-01680</t>
        </is>
      </c>
      <c r="C2016" s="66" t="n">
        <v>45714</v>
      </c>
      <c r="D2016" s="65" t="inlineStr">
        <is>
          <t>2025-02</t>
        </is>
      </c>
      <c r="E2016" s="65" t="inlineStr">
        <is>
          <t>2024-2025</t>
        </is>
      </c>
      <c r="F2016" s="67" t="n">
        <v>1</v>
      </c>
      <c r="G2016" s="65" t="inlineStr">
        <is>
          <t>Email</t>
        </is>
      </c>
      <c r="H2016" s="65" t="inlineStr">
        <is>
          <t>Bordeaux</t>
        </is>
      </c>
      <c r="I2016" s="65" t="inlineStr">
        <is>
          <t>Sophie Marchand</t>
        </is>
      </c>
      <c r="J2016" s="65" t="inlineStr">
        <is>
          <t>Sans réponse</t>
        </is>
      </c>
      <c r="K2016" s="70" t="n">
        <v>4.5</v>
      </c>
    </row>
    <row r="2017">
      <c r="A2017" s="65" t="inlineStr">
        <is>
          <t>REL-02016</t>
        </is>
      </c>
      <c r="B2017" s="65" t="inlineStr">
        <is>
          <t>DEV-01680</t>
        </is>
      </c>
      <c r="C2017" s="66" t="n">
        <v>45725</v>
      </c>
      <c r="D2017" s="65" t="inlineStr">
        <is>
          <t>2025-03</t>
        </is>
      </c>
      <c r="E2017" s="65" t="inlineStr">
        <is>
          <t>2024-2025</t>
        </is>
      </c>
      <c r="F2017" s="67" t="n">
        <v>2</v>
      </c>
      <c r="G2017" s="65" t="inlineStr">
        <is>
          <t>Email</t>
        </is>
      </c>
      <c r="H2017" s="65" t="inlineStr">
        <is>
          <t>Bordeaux</t>
        </is>
      </c>
      <c r="I2017" s="65" t="inlineStr">
        <is>
          <t>Sophie Marchand</t>
        </is>
      </c>
      <c r="J2017" s="65" t="inlineStr">
        <is>
          <t>Rappel demandé</t>
        </is>
      </c>
      <c r="K2017" s="70" t="n">
        <v>3.3</v>
      </c>
    </row>
    <row r="2018">
      <c r="A2018" s="65" t="inlineStr">
        <is>
          <t>REL-02017</t>
        </is>
      </c>
      <c r="B2018" s="65" t="inlineStr">
        <is>
          <t>DEV-01680</t>
        </is>
      </c>
      <c r="C2018" s="66" t="n">
        <v>45730</v>
      </c>
      <c r="D2018" s="65" t="inlineStr">
        <is>
          <t>2025-03</t>
        </is>
      </c>
      <c r="E2018" s="65" t="inlineStr">
        <is>
          <t>2024-2025</t>
        </is>
      </c>
      <c r="F2018" s="67" t="n">
        <v>3</v>
      </c>
      <c r="G2018" s="65" t="inlineStr">
        <is>
          <t>Téléphone</t>
        </is>
      </c>
      <c r="H2018" s="65" t="inlineStr">
        <is>
          <t>Bordeaux</t>
        </is>
      </c>
      <c r="I2018" s="65" t="inlineStr">
        <is>
          <t>Sophie Marchand</t>
        </is>
      </c>
      <c r="J2018" s="65" t="inlineStr">
        <is>
          <t>Sans réponse</t>
        </is>
      </c>
      <c r="K2018" s="70" t="n">
        <v>11.5</v>
      </c>
    </row>
    <row r="2019">
      <c r="A2019" s="65" t="inlineStr">
        <is>
          <t>REL-02018</t>
        </is>
      </c>
      <c r="B2019" s="65" t="inlineStr">
        <is>
          <t>DEV-01682</t>
        </is>
      </c>
      <c r="C2019" s="66" t="n">
        <v>45714</v>
      </c>
      <c r="D2019" s="65" t="inlineStr">
        <is>
          <t>2025-02</t>
        </is>
      </c>
      <c r="E2019" s="65" t="inlineStr">
        <is>
          <t>2024-2025</t>
        </is>
      </c>
      <c r="F2019" s="67" t="n">
        <v>1</v>
      </c>
      <c r="G2019" s="65" t="inlineStr">
        <is>
          <t>SMS</t>
        </is>
      </c>
      <c r="H2019" s="65" t="inlineStr">
        <is>
          <t>Toulouse</t>
        </is>
      </c>
      <c r="I2019" s="65" t="inlineStr">
        <is>
          <t>Nadia Cherif</t>
        </is>
      </c>
      <c r="J2019" s="65" t="inlineStr">
        <is>
          <t>Sans réponse</t>
        </is>
      </c>
      <c r="K2019" s="70" t="n">
        <v>1.3</v>
      </c>
    </row>
    <row r="2020">
      <c r="A2020" s="65" t="inlineStr">
        <is>
          <t>REL-02019</t>
        </is>
      </c>
      <c r="B2020" s="65" t="inlineStr">
        <is>
          <t>DEV-01682</t>
        </is>
      </c>
      <c r="C2020" s="66" t="n">
        <v>45726</v>
      </c>
      <c r="D2020" s="65" t="inlineStr">
        <is>
          <t>2025-03</t>
        </is>
      </c>
      <c r="E2020" s="65" t="inlineStr">
        <is>
          <t>2024-2025</t>
        </is>
      </c>
      <c r="F2020" s="67" t="n">
        <v>2</v>
      </c>
      <c r="G2020" s="65" t="inlineStr">
        <is>
          <t>SMS</t>
        </is>
      </c>
      <c r="H2020" s="65" t="inlineStr">
        <is>
          <t>Toulouse</t>
        </is>
      </c>
      <c r="I2020" s="65" t="inlineStr">
        <is>
          <t>Nadia Cherif</t>
        </is>
      </c>
      <c r="J2020" s="65" t="inlineStr">
        <is>
          <t>Refus signifié</t>
        </is>
      </c>
      <c r="K2020" s="70" t="n">
        <v>3.2</v>
      </c>
    </row>
    <row r="2021">
      <c r="A2021" s="65" t="inlineStr">
        <is>
          <t>REL-02020</t>
        </is>
      </c>
      <c r="B2021" s="65" t="inlineStr">
        <is>
          <t>DEV-01683</t>
        </is>
      </c>
      <c r="C2021" s="66" t="n">
        <v>45719</v>
      </c>
      <c r="D2021" s="65" t="inlineStr">
        <is>
          <t>2025-03</t>
        </is>
      </c>
      <c r="E2021" s="65" t="inlineStr">
        <is>
          <t>2024-2025</t>
        </is>
      </c>
      <c r="F2021" s="67" t="n">
        <v>1</v>
      </c>
      <c r="G2021" s="65" t="inlineStr">
        <is>
          <t>SMS</t>
        </is>
      </c>
      <c r="H2021" s="65" t="inlineStr">
        <is>
          <t>Bordeaux</t>
        </is>
      </c>
      <c r="I2021" s="65" t="inlineStr">
        <is>
          <t>Karim Belkacem</t>
        </is>
      </c>
      <c r="J2021" s="65" t="inlineStr">
        <is>
          <t>Rappel demandé</t>
        </is>
      </c>
      <c r="K2021" s="70" t="n">
        <v>3.1</v>
      </c>
    </row>
    <row r="2022">
      <c r="A2022" s="65" t="inlineStr">
        <is>
          <t>REL-02021</t>
        </is>
      </c>
      <c r="B2022" s="65" t="inlineStr">
        <is>
          <t>DEV-01683</t>
        </is>
      </c>
      <c r="C2022" s="66" t="n">
        <v>45725</v>
      </c>
      <c r="D2022" s="65" t="inlineStr">
        <is>
          <t>2025-03</t>
        </is>
      </c>
      <c r="E2022" s="65" t="inlineStr">
        <is>
          <t>2024-2025</t>
        </is>
      </c>
      <c r="F2022" s="67" t="n">
        <v>2</v>
      </c>
      <c r="G2022" s="65" t="inlineStr">
        <is>
          <t>Téléphone</t>
        </is>
      </c>
      <c r="H2022" s="65" t="inlineStr">
        <is>
          <t>Bordeaux</t>
        </is>
      </c>
      <c r="I2022" s="65" t="inlineStr">
        <is>
          <t>Karim Belkacem</t>
        </is>
      </c>
      <c r="J2022" s="65" t="inlineStr">
        <is>
          <t>Sans réponse</t>
        </is>
      </c>
      <c r="K2022" s="70" t="n">
        <v>8</v>
      </c>
    </row>
    <row r="2023">
      <c r="A2023" s="65" t="inlineStr">
        <is>
          <t>REL-02022</t>
        </is>
      </c>
      <c r="B2023" s="65" t="inlineStr">
        <is>
          <t>DEV-01686</t>
        </is>
      </c>
      <c r="C2023" s="66" t="n">
        <v>45717</v>
      </c>
      <c r="D2023" s="65" t="inlineStr">
        <is>
          <t>2025-03</t>
        </is>
      </c>
      <c r="E2023" s="65" t="inlineStr">
        <is>
          <t>2024-2025</t>
        </is>
      </c>
      <c r="F2023" s="67" t="n">
        <v>1</v>
      </c>
      <c r="G2023" s="65" t="inlineStr">
        <is>
          <t>Email</t>
        </is>
      </c>
      <c r="H2023" s="65" t="inlineStr">
        <is>
          <t>Toulouse</t>
        </is>
      </c>
      <c r="I2023" s="65" t="inlineStr">
        <is>
          <t>Julien Fabre</t>
        </is>
      </c>
      <c r="J2023" s="65" t="inlineStr">
        <is>
          <t>Accord obtenu</t>
        </is>
      </c>
      <c r="K2023" s="70" t="n">
        <v>2.4</v>
      </c>
    </row>
    <row r="2024">
      <c r="A2024" s="65" t="inlineStr">
        <is>
          <t>REL-02023</t>
        </is>
      </c>
      <c r="B2024" s="65" t="inlineStr">
        <is>
          <t>DEV-01687</t>
        </is>
      </c>
      <c r="C2024" s="66" t="n">
        <v>45709</v>
      </c>
      <c r="D2024" s="65" t="inlineStr">
        <is>
          <t>2025-02</t>
        </is>
      </c>
      <c r="E2024" s="65" t="inlineStr">
        <is>
          <t>2024-2025</t>
        </is>
      </c>
      <c r="F2024" s="67" t="n">
        <v>1</v>
      </c>
      <c r="G2024" s="65" t="inlineStr">
        <is>
          <t>Téléphone</t>
        </is>
      </c>
      <c r="H2024" s="65" t="inlineStr">
        <is>
          <t>Bordeaux</t>
        </is>
      </c>
      <c r="I2024" s="65" t="inlineStr">
        <is>
          <t>Karim Belkacem</t>
        </is>
      </c>
      <c r="J2024" s="65" t="inlineStr">
        <is>
          <t>Sans réponse</t>
        </is>
      </c>
      <c r="K2024" s="70" t="n">
        <v>9.199999999999999</v>
      </c>
    </row>
    <row r="2025">
      <c r="A2025" s="65" t="inlineStr">
        <is>
          <t>REL-02024</t>
        </is>
      </c>
      <c r="B2025" s="65" t="inlineStr">
        <is>
          <t>DEV-01688</t>
        </is>
      </c>
      <c r="C2025" s="66" t="n">
        <v>45722</v>
      </c>
      <c r="D2025" s="65" t="inlineStr">
        <is>
          <t>2025-03</t>
        </is>
      </c>
      <c r="E2025" s="65" t="inlineStr">
        <is>
          <t>2024-2025</t>
        </is>
      </c>
      <c r="F2025" s="67" t="n">
        <v>1</v>
      </c>
      <c r="G2025" s="65" t="inlineStr">
        <is>
          <t>Téléphone</t>
        </is>
      </c>
      <c r="H2025" s="65" t="inlineStr">
        <is>
          <t>Montpellier</t>
        </is>
      </c>
      <c r="I2025" s="65" t="inlineStr">
        <is>
          <t>Thomas Rey</t>
        </is>
      </c>
      <c r="J2025" s="65" t="inlineStr">
        <is>
          <t>Sans réponse</t>
        </is>
      </c>
      <c r="K2025" s="70" t="n">
        <v>7.4</v>
      </c>
    </row>
    <row r="2026">
      <c r="A2026" s="65" t="inlineStr">
        <is>
          <t>REL-02025</t>
        </is>
      </c>
      <c r="B2026" s="65" t="inlineStr">
        <is>
          <t>DEV-01690</t>
        </is>
      </c>
      <c r="C2026" s="66" t="n">
        <v>45717</v>
      </c>
      <c r="D2026" s="65" t="inlineStr">
        <is>
          <t>2025-03</t>
        </is>
      </c>
      <c r="E2026" s="65" t="inlineStr">
        <is>
          <t>2024-2025</t>
        </is>
      </c>
      <c r="F2026" s="67" t="n">
        <v>1</v>
      </c>
      <c r="G2026" s="65" t="inlineStr">
        <is>
          <t>Téléphone</t>
        </is>
      </c>
      <c r="H2026" s="65" t="inlineStr">
        <is>
          <t>Bordeaux</t>
        </is>
      </c>
      <c r="I2026" s="65" t="inlineStr">
        <is>
          <t>Karim Belkacem</t>
        </is>
      </c>
      <c r="J2026" s="65" t="inlineStr">
        <is>
          <t>Sans réponse</t>
        </is>
      </c>
      <c r="K2026" s="70" t="n">
        <v>7.2</v>
      </c>
    </row>
    <row r="2027">
      <c r="A2027" s="65" t="inlineStr">
        <is>
          <t>REL-02026</t>
        </is>
      </c>
      <c r="B2027" s="65" t="inlineStr">
        <is>
          <t>DEV-01692</t>
        </is>
      </c>
      <c r="C2027" s="66" t="n">
        <v>45721</v>
      </c>
      <c r="D2027" s="65" t="inlineStr">
        <is>
          <t>2025-03</t>
        </is>
      </c>
      <c r="E2027" s="65" t="inlineStr">
        <is>
          <t>2024-2025</t>
        </is>
      </c>
      <c r="F2027" s="67" t="n">
        <v>1</v>
      </c>
      <c r="G2027" s="65" t="inlineStr">
        <is>
          <t>Téléphone</t>
        </is>
      </c>
      <c r="H2027" s="65" t="inlineStr">
        <is>
          <t>Bordeaux</t>
        </is>
      </c>
      <c r="I2027" s="65" t="inlineStr">
        <is>
          <t>Sophie Marchand</t>
        </is>
      </c>
      <c r="J2027" s="65" t="inlineStr">
        <is>
          <t>Injoignable</t>
        </is>
      </c>
      <c r="K2027" s="70" t="n">
        <v>6.9</v>
      </c>
    </row>
    <row r="2028">
      <c r="A2028" s="65" t="inlineStr">
        <is>
          <t>REL-02027</t>
        </is>
      </c>
      <c r="B2028" s="65" t="inlineStr">
        <is>
          <t>DEV-01692</t>
        </is>
      </c>
      <c r="C2028" s="66" t="n">
        <v>45732</v>
      </c>
      <c r="D2028" s="65" t="inlineStr">
        <is>
          <t>2025-03</t>
        </is>
      </c>
      <c r="E2028" s="65" t="inlineStr">
        <is>
          <t>2024-2025</t>
        </is>
      </c>
      <c r="F2028" s="67" t="n">
        <v>2</v>
      </c>
      <c r="G2028" s="65" t="inlineStr">
        <is>
          <t>Téléphone</t>
        </is>
      </c>
      <c r="H2028" s="65" t="inlineStr">
        <is>
          <t>Bordeaux</t>
        </is>
      </c>
      <c r="I2028" s="65" t="inlineStr">
        <is>
          <t>Sophie Marchand</t>
        </is>
      </c>
      <c r="J2028" s="65" t="inlineStr">
        <is>
          <t>Rappel demandé</t>
        </is>
      </c>
      <c r="K2028" s="70" t="n">
        <v>11.6</v>
      </c>
    </row>
    <row r="2029">
      <c r="A2029" s="65" t="inlineStr">
        <is>
          <t>REL-02028</t>
        </is>
      </c>
      <c r="B2029" s="65" t="inlineStr">
        <is>
          <t>DEV-01695</t>
        </is>
      </c>
      <c r="C2029" s="66" t="n">
        <v>45720</v>
      </c>
      <c r="D2029" s="65" t="inlineStr">
        <is>
          <t>2025-03</t>
        </is>
      </c>
      <c r="E2029" s="65" t="inlineStr">
        <is>
          <t>2024-2025</t>
        </is>
      </c>
      <c r="F2029" s="67" t="n">
        <v>1</v>
      </c>
      <c r="G2029" s="65" t="inlineStr">
        <is>
          <t>Email</t>
        </is>
      </c>
      <c r="H2029" s="65" t="inlineStr">
        <is>
          <t>Bordeaux</t>
        </is>
      </c>
      <c r="I2029" s="65" t="inlineStr">
        <is>
          <t>Sophie Marchand</t>
        </is>
      </c>
      <c r="J2029" s="65" t="inlineStr">
        <is>
          <t>Rappel demandé</t>
        </is>
      </c>
      <c r="K2029" s="70" t="n">
        <v>3.7</v>
      </c>
    </row>
    <row r="2030">
      <c r="A2030" s="65" t="inlineStr">
        <is>
          <t>REL-02029</t>
        </is>
      </c>
      <c r="B2030" s="65" t="inlineStr">
        <is>
          <t>DEV-01695</t>
        </is>
      </c>
      <c r="C2030" s="66" t="n">
        <v>45727</v>
      </c>
      <c r="D2030" s="65" t="inlineStr">
        <is>
          <t>2025-03</t>
        </is>
      </c>
      <c r="E2030" s="65" t="inlineStr">
        <is>
          <t>2024-2025</t>
        </is>
      </c>
      <c r="F2030" s="67" t="n">
        <v>2</v>
      </c>
      <c r="G2030" s="65" t="inlineStr">
        <is>
          <t>Téléphone</t>
        </is>
      </c>
      <c r="H2030" s="65" t="inlineStr">
        <is>
          <t>Bordeaux</t>
        </is>
      </c>
      <c r="I2030" s="65" t="inlineStr">
        <is>
          <t>Sophie Marchand</t>
        </is>
      </c>
      <c r="J2030" s="65" t="inlineStr">
        <is>
          <t>Accord obtenu</t>
        </is>
      </c>
      <c r="K2030" s="70" t="n">
        <v>13.2</v>
      </c>
    </row>
    <row r="2031">
      <c r="A2031" s="65" t="inlineStr">
        <is>
          <t>REL-02030</t>
        </is>
      </c>
      <c r="B2031" s="65" t="inlineStr">
        <is>
          <t>DEV-01696</t>
        </is>
      </c>
      <c r="C2031" s="66" t="n">
        <v>45724</v>
      </c>
      <c r="D2031" s="65" t="inlineStr">
        <is>
          <t>2025-03</t>
        </is>
      </c>
      <c r="E2031" s="65" t="inlineStr">
        <is>
          <t>2024-2025</t>
        </is>
      </c>
      <c r="F2031" s="67" t="n">
        <v>1</v>
      </c>
      <c r="G2031" s="65" t="inlineStr">
        <is>
          <t>Téléphone</t>
        </is>
      </c>
      <c r="H2031" s="65" t="inlineStr">
        <is>
          <t>Bordeaux</t>
        </is>
      </c>
      <c r="I2031" s="65" t="inlineStr">
        <is>
          <t>Sophie Marchand</t>
        </is>
      </c>
      <c r="J2031" s="65" t="inlineStr">
        <is>
          <t>Rappel demandé</t>
        </is>
      </c>
      <c r="K2031" s="70" t="n">
        <v>12.8</v>
      </c>
    </row>
    <row r="2032">
      <c r="A2032" s="65" t="inlineStr">
        <is>
          <t>REL-02031</t>
        </is>
      </c>
      <c r="B2032" s="65" t="inlineStr">
        <is>
          <t>DEV-01696</t>
        </is>
      </c>
      <c r="C2032" s="66" t="n">
        <v>45734</v>
      </c>
      <c r="D2032" s="65" t="inlineStr">
        <is>
          <t>2025-03</t>
        </is>
      </c>
      <c r="E2032" s="65" t="inlineStr">
        <is>
          <t>2024-2025</t>
        </is>
      </c>
      <c r="F2032" s="67" t="n">
        <v>2</v>
      </c>
      <c r="G2032" s="65" t="inlineStr">
        <is>
          <t>Téléphone</t>
        </is>
      </c>
      <c r="H2032" s="65" t="inlineStr">
        <is>
          <t>Bordeaux</t>
        </is>
      </c>
      <c r="I2032" s="65" t="inlineStr">
        <is>
          <t>Sophie Marchand</t>
        </is>
      </c>
      <c r="J2032" s="65" t="inlineStr">
        <is>
          <t>Injoignable</t>
        </is>
      </c>
      <c r="K2032" s="70" t="n">
        <v>11.4</v>
      </c>
    </row>
    <row r="2033">
      <c r="A2033" s="65" t="inlineStr">
        <is>
          <t>REL-02032</t>
        </is>
      </c>
      <c r="B2033" s="65" t="inlineStr">
        <is>
          <t>DEV-01696</t>
        </is>
      </c>
      <c r="C2033" s="66" t="n">
        <v>45739</v>
      </c>
      <c r="D2033" s="65" t="inlineStr">
        <is>
          <t>2025-03</t>
        </is>
      </c>
      <c r="E2033" s="65" t="inlineStr">
        <is>
          <t>2024-2025</t>
        </is>
      </c>
      <c r="F2033" s="67" t="n">
        <v>3</v>
      </c>
      <c r="G2033" s="65" t="inlineStr">
        <is>
          <t>Email</t>
        </is>
      </c>
      <c r="H2033" s="65" t="inlineStr">
        <is>
          <t>Bordeaux</t>
        </is>
      </c>
      <c r="I2033" s="65" t="inlineStr">
        <is>
          <t>Sophie Marchand</t>
        </is>
      </c>
      <c r="J2033" s="65" t="inlineStr">
        <is>
          <t>Négociation en cours</t>
        </is>
      </c>
      <c r="K2033" s="70" t="n">
        <v>1.4</v>
      </c>
    </row>
    <row r="2034">
      <c r="A2034" s="65" t="inlineStr">
        <is>
          <t>REL-02033</t>
        </is>
      </c>
      <c r="B2034" s="65" t="inlineStr">
        <is>
          <t>DEV-01697</t>
        </is>
      </c>
      <c r="C2034" s="66" t="n">
        <v>45728</v>
      </c>
      <c r="D2034" s="65" t="inlineStr">
        <is>
          <t>2025-03</t>
        </is>
      </c>
      <c r="E2034" s="65" t="inlineStr">
        <is>
          <t>2024-2025</t>
        </is>
      </c>
      <c r="F2034" s="67" t="n">
        <v>1</v>
      </c>
      <c r="G2034" s="65" t="inlineStr">
        <is>
          <t>Email</t>
        </is>
      </c>
      <c r="H2034" s="65" t="inlineStr">
        <is>
          <t>Bordeaux</t>
        </is>
      </c>
      <c r="I2034" s="65" t="inlineStr">
        <is>
          <t>Karim Belkacem</t>
        </is>
      </c>
      <c r="J2034" s="65" t="inlineStr">
        <is>
          <t>Injoignable</t>
        </is>
      </c>
      <c r="K2034" s="70" t="n">
        <v>2.1</v>
      </c>
    </row>
    <row r="2035">
      <c r="A2035" s="65" t="inlineStr">
        <is>
          <t>REL-02034</t>
        </is>
      </c>
      <c r="B2035" s="65" t="inlineStr">
        <is>
          <t>DEV-01697</t>
        </is>
      </c>
      <c r="C2035" s="66" t="n">
        <v>45736</v>
      </c>
      <c r="D2035" s="65" t="inlineStr">
        <is>
          <t>2025-03</t>
        </is>
      </c>
      <c r="E2035" s="65" t="inlineStr">
        <is>
          <t>2024-2025</t>
        </is>
      </c>
      <c r="F2035" s="67" t="n">
        <v>2</v>
      </c>
      <c r="G2035" s="65" t="inlineStr">
        <is>
          <t>Téléphone</t>
        </is>
      </c>
      <c r="H2035" s="65" t="inlineStr">
        <is>
          <t>Bordeaux</t>
        </is>
      </c>
      <c r="I2035" s="65" t="inlineStr">
        <is>
          <t>Karim Belkacem</t>
        </is>
      </c>
      <c r="J2035" s="65" t="inlineStr">
        <is>
          <t>Refus signifié</t>
        </is>
      </c>
      <c r="K2035" s="70" t="n">
        <v>8.199999999999999</v>
      </c>
    </row>
    <row r="2036">
      <c r="A2036" s="65" t="inlineStr">
        <is>
          <t>REL-02035</t>
        </is>
      </c>
      <c r="B2036" s="65" t="inlineStr">
        <is>
          <t>DEV-01700</t>
        </is>
      </c>
      <c r="C2036" s="66" t="n">
        <v>45715</v>
      </c>
      <c r="D2036" s="65" t="inlineStr">
        <is>
          <t>2025-02</t>
        </is>
      </c>
      <c r="E2036" s="65" t="inlineStr">
        <is>
          <t>2024-2025</t>
        </is>
      </c>
      <c r="F2036" s="67" t="n">
        <v>1</v>
      </c>
      <c r="G2036" s="65" t="inlineStr">
        <is>
          <t>Email</t>
        </is>
      </c>
      <c r="H2036" s="65" t="inlineStr">
        <is>
          <t>Bordeaux</t>
        </is>
      </c>
      <c r="I2036" s="65" t="inlineStr">
        <is>
          <t>Sophie Marchand</t>
        </is>
      </c>
      <c r="J2036" s="65" t="inlineStr">
        <is>
          <t>Refus signifié</t>
        </is>
      </c>
      <c r="K2036" s="70" t="n">
        <v>3.6</v>
      </c>
    </row>
    <row r="2037">
      <c r="A2037" s="65" t="inlineStr">
        <is>
          <t>REL-02036</t>
        </is>
      </c>
      <c r="B2037" s="65" t="inlineStr">
        <is>
          <t>DEV-01701</t>
        </is>
      </c>
      <c r="C2037" s="66" t="n">
        <v>45719</v>
      </c>
      <c r="D2037" s="65" t="inlineStr">
        <is>
          <t>2025-03</t>
        </is>
      </c>
      <c r="E2037" s="65" t="inlineStr">
        <is>
          <t>2024-2025</t>
        </is>
      </c>
      <c r="F2037" s="67" t="n">
        <v>1</v>
      </c>
      <c r="G2037" s="65" t="inlineStr">
        <is>
          <t>Email</t>
        </is>
      </c>
      <c r="H2037" s="65" t="inlineStr">
        <is>
          <t>Bordeaux</t>
        </is>
      </c>
      <c r="I2037" s="65" t="inlineStr">
        <is>
          <t>Sophie Marchand</t>
        </is>
      </c>
      <c r="J2037" s="65" t="inlineStr">
        <is>
          <t>Accord obtenu</t>
        </is>
      </c>
      <c r="K2037" s="70" t="n">
        <v>1.5</v>
      </c>
    </row>
    <row r="2038">
      <c r="A2038" s="65" t="inlineStr">
        <is>
          <t>REL-02037</t>
        </is>
      </c>
      <c r="B2038" s="65" t="inlineStr">
        <is>
          <t>DEV-01702</t>
        </is>
      </c>
      <c r="C2038" s="66" t="n">
        <v>45723</v>
      </c>
      <c r="D2038" s="65" t="inlineStr">
        <is>
          <t>2025-03</t>
        </is>
      </c>
      <c r="E2038" s="65" t="inlineStr">
        <is>
          <t>2024-2025</t>
        </is>
      </c>
      <c r="F2038" s="67" t="n">
        <v>1</v>
      </c>
      <c r="G2038" s="65" t="inlineStr">
        <is>
          <t>Téléphone</t>
        </is>
      </c>
      <c r="H2038" s="65" t="inlineStr">
        <is>
          <t>Bordeaux</t>
        </is>
      </c>
      <c r="I2038" s="65" t="inlineStr">
        <is>
          <t>Karim Belkacem</t>
        </is>
      </c>
      <c r="J2038" s="65" t="inlineStr">
        <is>
          <t>Rappel demandé</t>
        </is>
      </c>
      <c r="K2038" s="70" t="n">
        <v>12.2</v>
      </c>
    </row>
    <row r="2039">
      <c r="A2039" s="65" t="inlineStr">
        <is>
          <t>REL-02038</t>
        </is>
      </c>
      <c r="B2039" s="65" t="inlineStr">
        <is>
          <t>DEV-01702</t>
        </is>
      </c>
      <c r="C2039" s="66" t="n">
        <v>45733</v>
      </c>
      <c r="D2039" s="65" t="inlineStr">
        <is>
          <t>2025-03</t>
        </is>
      </c>
      <c r="E2039" s="65" t="inlineStr">
        <is>
          <t>2024-2025</t>
        </is>
      </c>
      <c r="F2039" s="67" t="n">
        <v>2</v>
      </c>
      <c r="G2039" s="65" t="inlineStr">
        <is>
          <t>SMS</t>
        </is>
      </c>
      <c r="H2039" s="65" t="inlineStr">
        <is>
          <t>Bordeaux</t>
        </is>
      </c>
      <c r="I2039" s="65" t="inlineStr">
        <is>
          <t>Karim Belkacem</t>
        </is>
      </c>
      <c r="J2039" s="65" t="inlineStr">
        <is>
          <t>Sans réponse</t>
        </is>
      </c>
      <c r="K2039" s="70" t="n">
        <v>1.6</v>
      </c>
    </row>
    <row r="2040">
      <c r="A2040" s="65" t="inlineStr">
        <is>
          <t>REL-02039</t>
        </is>
      </c>
      <c r="B2040" s="65" t="inlineStr">
        <is>
          <t>DEV-01704</t>
        </is>
      </c>
      <c r="C2040" s="66" t="n">
        <v>45725</v>
      </c>
      <c r="D2040" s="65" t="inlineStr">
        <is>
          <t>2025-03</t>
        </is>
      </c>
      <c r="E2040" s="65" t="inlineStr">
        <is>
          <t>2024-2025</t>
        </is>
      </c>
      <c r="F2040" s="67" t="n">
        <v>1</v>
      </c>
      <c r="G2040" s="65" t="inlineStr">
        <is>
          <t>Email</t>
        </is>
      </c>
      <c r="H2040" s="65" t="inlineStr">
        <is>
          <t>Bordeaux</t>
        </is>
      </c>
      <c r="I2040" s="65" t="inlineStr">
        <is>
          <t>Karim Belkacem</t>
        </is>
      </c>
      <c r="J2040" s="65" t="inlineStr">
        <is>
          <t>Accord obtenu</t>
        </is>
      </c>
      <c r="K2040" s="70" t="n">
        <v>1.7</v>
      </c>
    </row>
    <row r="2041">
      <c r="A2041" s="65" t="inlineStr">
        <is>
          <t>REL-02040</t>
        </is>
      </c>
      <c r="B2041" s="65" t="inlineStr">
        <is>
          <t>DEV-01706</t>
        </is>
      </c>
      <c r="C2041" s="66" t="n">
        <v>45725</v>
      </c>
      <c r="D2041" s="65" t="inlineStr">
        <is>
          <t>2025-03</t>
        </is>
      </c>
      <c r="E2041" s="65" t="inlineStr">
        <is>
          <t>2024-2025</t>
        </is>
      </c>
      <c r="F2041" s="67" t="n">
        <v>1</v>
      </c>
      <c r="G2041" s="65" t="inlineStr">
        <is>
          <t>SMS</t>
        </is>
      </c>
      <c r="H2041" s="65" t="inlineStr">
        <is>
          <t>Bordeaux</t>
        </is>
      </c>
      <c r="I2041" s="65" t="inlineStr">
        <is>
          <t>Karim Belkacem</t>
        </is>
      </c>
      <c r="J2041" s="65" t="inlineStr">
        <is>
          <t>Refus signifié</t>
        </is>
      </c>
      <c r="K2041" s="70" t="n">
        <v>2.4</v>
      </c>
    </row>
    <row r="2042">
      <c r="A2042" s="65" t="inlineStr">
        <is>
          <t>REL-02041</t>
        </is>
      </c>
      <c r="B2042" s="65" t="inlineStr">
        <is>
          <t>DEV-01707</t>
        </is>
      </c>
      <c r="C2042" s="66" t="n">
        <v>45723</v>
      </c>
      <c r="D2042" s="65" t="inlineStr">
        <is>
          <t>2025-03</t>
        </is>
      </c>
      <c r="E2042" s="65" t="inlineStr">
        <is>
          <t>2024-2025</t>
        </is>
      </c>
      <c r="F2042" s="67" t="n">
        <v>1</v>
      </c>
      <c r="G2042" s="65" t="inlineStr">
        <is>
          <t>Email</t>
        </is>
      </c>
      <c r="H2042" s="65" t="inlineStr">
        <is>
          <t>Bordeaux</t>
        </is>
      </c>
      <c r="I2042" s="65" t="inlineStr">
        <is>
          <t>Sophie Marchand</t>
        </is>
      </c>
      <c r="J2042" s="65" t="inlineStr">
        <is>
          <t>Injoignable</t>
        </is>
      </c>
      <c r="K2042" s="70" t="n">
        <v>4.5</v>
      </c>
    </row>
    <row r="2043">
      <c r="A2043" s="65" t="inlineStr">
        <is>
          <t>REL-02042</t>
        </is>
      </c>
      <c r="B2043" s="65" t="inlineStr">
        <is>
          <t>DEV-01707</t>
        </is>
      </c>
      <c r="C2043" s="66" t="n">
        <v>45728</v>
      </c>
      <c r="D2043" s="65" t="inlineStr">
        <is>
          <t>2025-03</t>
        </is>
      </c>
      <c r="E2043" s="65" t="inlineStr">
        <is>
          <t>2024-2025</t>
        </is>
      </c>
      <c r="F2043" s="67" t="n">
        <v>2</v>
      </c>
      <c r="G2043" s="65" t="inlineStr">
        <is>
          <t>Email</t>
        </is>
      </c>
      <c r="H2043" s="65" t="inlineStr">
        <is>
          <t>Bordeaux</t>
        </is>
      </c>
      <c r="I2043" s="65" t="inlineStr">
        <is>
          <t>Sophie Marchand</t>
        </is>
      </c>
      <c r="J2043" s="65" t="inlineStr">
        <is>
          <t>Sans réponse</t>
        </is>
      </c>
      <c r="K2043" s="70" t="n">
        <v>2.5</v>
      </c>
    </row>
    <row r="2044">
      <c r="A2044" s="65" t="inlineStr">
        <is>
          <t>REL-02043</t>
        </is>
      </c>
      <c r="B2044" s="65" t="inlineStr">
        <is>
          <t>DEV-01707</t>
        </is>
      </c>
      <c r="C2044" s="66" t="n">
        <v>45737</v>
      </c>
      <c r="D2044" s="65" t="inlineStr">
        <is>
          <t>2025-03</t>
        </is>
      </c>
      <c r="E2044" s="65" t="inlineStr">
        <is>
          <t>2024-2025</t>
        </is>
      </c>
      <c r="F2044" s="67" t="n">
        <v>3</v>
      </c>
      <c r="G2044" s="65" t="inlineStr">
        <is>
          <t>Email</t>
        </is>
      </c>
      <c r="H2044" s="65" t="inlineStr">
        <is>
          <t>Bordeaux</t>
        </is>
      </c>
      <c r="I2044" s="65" t="inlineStr">
        <is>
          <t>Sophie Marchand</t>
        </is>
      </c>
      <c r="J2044" s="65" t="inlineStr">
        <is>
          <t>Sans réponse</t>
        </is>
      </c>
      <c r="K2044" s="70" t="n">
        <v>2.4</v>
      </c>
    </row>
    <row r="2045">
      <c r="A2045" s="65" t="inlineStr">
        <is>
          <t>REL-02044</t>
        </is>
      </c>
      <c r="B2045" s="65" t="inlineStr">
        <is>
          <t>DEV-01709</t>
        </is>
      </c>
      <c r="C2045" s="66" t="n">
        <v>45730</v>
      </c>
      <c r="D2045" s="65" t="inlineStr">
        <is>
          <t>2025-03</t>
        </is>
      </c>
      <c r="E2045" s="65" t="inlineStr">
        <is>
          <t>2024-2025</t>
        </is>
      </c>
      <c r="F2045" s="67" t="n">
        <v>1</v>
      </c>
      <c r="G2045" s="65" t="inlineStr">
        <is>
          <t>Email</t>
        </is>
      </c>
      <c r="H2045" s="65" t="inlineStr">
        <is>
          <t>Toulouse</t>
        </is>
      </c>
      <c r="I2045" s="65" t="inlineStr">
        <is>
          <t>Nadia Cherif</t>
        </is>
      </c>
      <c r="J2045" s="65" t="inlineStr">
        <is>
          <t>Accord obtenu</t>
        </is>
      </c>
      <c r="K2045" s="70" t="n">
        <v>3</v>
      </c>
    </row>
    <row r="2046">
      <c r="A2046" s="65" t="inlineStr">
        <is>
          <t>REL-02045</t>
        </is>
      </c>
      <c r="B2046" s="65" t="inlineStr">
        <is>
          <t>DEV-01713</t>
        </is>
      </c>
      <c r="C2046" s="66" t="n">
        <v>45727</v>
      </c>
      <c r="D2046" s="65" t="inlineStr">
        <is>
          <t>2025-03</t>
        </is>
      </c>
      <c r="E2046" s="65" t="inlineStr">
        <is>
          <t>2024-2025</t>
        </is>
      </c>
      <c r="F2046" s="67" t="n">
        <v>1</v>
      </c>
      <c r="G2046" s="65" t="inlineStr">
        <is>
          <t>Email</t>
        </is>
      </c>
      <c r="H2046" s="65" t="inlineStr">
        <is>
          <t>Bordeaux</t>
        </is>
      </c>
      <c r="I2046" s="65" t="inlineStr">
        <is>
          <t>Karim Belkacem</t>
        </is>
      </c>
      <c r="J2046" s="65" t="inlineStr">
        <is>
          <t>Sans réponse</t>
        </is>
      </c>
      <c r="K2046" s="70" t="n">
        <v>2</v>
      </c>
    </row>
    <row r="2047">
      <c r="A2047" s="65" t="inlineStr">
        <is>
          <t>REL-02046</t>
        </is>
      </c>
      <c r="B2047" s="65" t="inlineStr">
        <is>
          <t>DEV-01714</t>
        </is>
      </c>
      <c r="C2047" s="66" t="n">
        <v>45729</v>
      </c>
      <c r="D2047" s="65" t="inlineStr">
        <is>
          <t>2025-03</t>
        </is>
      </c>
      <c r="E2047" s="65" t="inlineStr">
        <is>
          <t>2024-2025</t>
        </is>
      </c>
      <c r="F2047" s="67" t="n">
        <v>1</v>
      </c>
      <c r="G2047" s="65" t="inlineStr">
        <is>
          <t>Email</t>
        </is>
      </c>
      <c r="H2047" s="65" t="inlineStr">
        <is>
          <t>Toulouse</t>
        </is>
      </c>
      <c r="I2047" s="65" t="inlineStr">
        <is>
          <t>Julien Fabre</t>
        </is>
      </c>
      <c r="J2047" s="65" t="inlineStr">
        <is>
          <t>Sans réponse</t>
        </is>
      </c>
      <c r="K2047" s="70" t="n">
        <v>3.2</v>
      </c>
    </row>
    <row r="2048">
      <c r="A2048" s="65" t="inlineStr">
        <is>
          <t>REL-02047</t>
        </is>
      </c>
      <c r="B2048" s="65" t="inlineStr">
        <is>
          <t>DEV-01718</t>
        </is>
      </c>
      <c r="C2048" s="66" t="n">
        <v>45731</v>
      </c>
      <c r="D2048" s="65" t="inlineStr">
        <is>
          <t>2025-03</t>
        </is>
      </c>
      <c r="E2048" s="65" t="inlineStr">
        <is>
          <t>2024-2025</t>
        </is>
      </c>
      <c r="F2048" s="67" t="n">
        <v>1</v>
      </c>
      <c r="G2048" s="65" t="inlineStr">
        <is>
          <t>Email</t>
        </is>
      </c>
      <c r="H2048" s="65" t="inlineStr">
        <is>
          <t>Bordeaux</t>
        </is>
      </c>
      <c r="I2048" s="65" t="inlineStr">
        <is>
          <t>Karim Belkacem</t>
        </is>
      </c>
      <c r="J2048" s="65" t="inlineStr">
        <is>
          <t>Négociation en cours</t>
        </is>
      </c>
      <c r="K2048" s="70" t="n">
        <v>3</v>
      </c>
    </row>
    <row r="2049">
      <c r="A2049" s="65" t="inlineStr">
        <is>
          <t>REL-02048</t>
        </is>
      </c>
      <c r="B2049" s="65" t="inlineStr">
        <is>
          <t>DEV-01719</t>
        </is>
      </c>
      <c r="C2049" s="66" t="n">
        <v>45729</v>
      </c>
      <c r="D2049" s="65" t="inlineStr">
        <is>
          <t>2025-03</t>
        </is>
      </c>
      <c r="E2049" s="65" t="inlineStr">
        <is>
          <t>2024-2025</t>
        </is>
      </c>
      <c r="F2049" s="67" t="n">
        <v>1</v>
      </c>
      <c r="G2049" s="65" t="inlineStr">
        <is>
          <t>Email</t>
        </is>
      </c>
      <c r="H2049" s="65" t="inlineStr">
        <is>
          <t>Toulouse</t>
        </is>
      </c>
      <c r="I2049" s="65" t="inlineStr">
        <is>
          <t>Nadia Cherif</t>
        </is>
      </c>
      <c r="J2049" s="65" t="inlineStr">
        <is>
          <t>Injoignable</t>
        </is>
      </c>
      <c r="K2049" s="70" t="n">
        <v>4.3</v>
      </c>
    </row>
    <row r="2050">
      <c r="A2050" s="65" t="inlineStr">
        <is>
          <t>REL-02049</t>
        </is>
      </c>
      <c r="B2050" s="65" t="inlineStr">
        <is>
          <t>DEV-01721</t>
        </is>
      </c>
      <c r="C2050" s="66" t="n">
        <v>45729</v>
      </c>
      <c r="D2050" s="65" t="inlineStr">
        <is>
          <t>2025-03</t>
        </is>
      </c>
      <c r="E2050" s="65" t="inlineStr">
        <is>
          <t>2024-2025</t>
        </is>
      </c>
      <c r="F2050" s="67" t="n">
        <v>1</v>
      </c>
      <c r="G2050" s="65" t="inlineStr">
        <is>
          <t>SMS</t>
        </is>
      </c>
      <c r="H2050" s="65" t="inlineStr">
        <is>
          <t>Bordeaux</t>
        </is>
      </c>
      <c r="I2050" s="65" t="inlineStr">
        <is>
          <t>Karim Belkacem</t>
        </is>
      </c>
      <c r="J2050" s="65" t="inlineStr">
        <is>
          <t>Sans réponse</t>
        </is>
      </c>
      <c r="K2050" s="70" t="n">
        <v>2.7</v>
      </c>
    </row>
    <row r="2051">
      <c r="A2051" s="65" t="inlineStr">
        <is>
          <t>REL-02050</t>
        </is>
      </c>
      <c r="B2051" s="65" t="inlineStr">
        <is>
          <t>DEV-01721</t>
        </is>
      </c>
      <c r="C2051" s="66" t="n">
        <v>45738</v>
      </c>
      <c r="D2051" s="65" t="inlineStr">
        <is>
          <t>2025-03</t>
        </is>
      </c>
      <c r="E2051" s="65" t="inlineStr">
        <is>
          <t>2024-2025</t>
        </is>
      </c>
      <c r="F2051" s="67" t="n">
        <v>2</v>
      </c>
      <c r="G2051" s="65" t="inlineStr">
        <is>
          <t>Email</t>
        </is>
      </c>
      <c r="H2051" s="65" t="inlineStr">
        <is>
          <t>Bordeaux</t>
        </is>
      </c>
      <c r="I2051" s="65" t="inlineStr">
        <is>
          <t>Karim Belkacem</t>
        </is>
      </c>
      <c r="J2051" s="65" t="inlineStr">
        <is>
          <t>Injoignable</t>
        </is>
      </c>
      <c r="K2051" s="70" t="n">
        <v>3.9</v>
      </c>
    </row>
    <row r="2052">
      <c r="A2052" s="65" t="inlineStr">
        <is>
          <t>REL-02051</t>
        </is>
      </c>
      <c r="B2052" s="65" t="inlineStr">
        <is>
          <t>DEV-01721</t>
        </is>
      </c>
      <c r="C2052" s="66" t="n">
        <v>45751</v>
      </c>
      <c r="D2052" s="65" t="inlineStr">
        <is>
          <t>2025-04</t>
        </is>
      </c>
      <c r="E2052" s="65" t="inlineStr">
        <is>
          <t>2024-2025</t>
        </is>
      </c>
      <c r="F2052" s="67" t="n">
        <v>3</v>
      </c>
      <c r="G2052" s="65" t="inlineStr">
        <is>
          <t>Email</t>
        </is>
      </c>
      <c r="H2052" s="65" t="inlineStr">
        <is>
          <t>Bordeaux</t>
        </is>
      </c>
      <c r="I2052" s="65" t="inlineStr">
        <is>
          <t>Karim Belkacem</t>
        </is>
      </c>
      <c r="J2052" s="65" t="inlineStr">
        <is>
          <t>Accord obtenu</t>
        </is>
      </c>
      <c r="K2052" s="70" t="n">
        <v>1.3</v>
      </c>
    </row>
    <row r="2053">
      <c r="A2053" s="65" t="inlineStr">
        <is>
          <t>REL-02052</t>
        </is>
      </c>
      <c r="B2053" s="65" t="inlineStr">
        <is>
          <t>DEV-01723</t>
        </is>
      </c>
      <c r="C2053" s="66" t="n">
        <v>45733</v>
      </c>
      <c r="D2053" s="65" t="inlineStr">
        <is>
          <t>2025-03</t>
        </is>
      </c>
      <c r="E2053" s="65" t="inlineStr">
        <is>
          <t>2024-2025</t>
        </is>
      </c>
      <c r="F2053" s="67" t="n">
        <v>1</v>
      </c>
      <c r="G2053" s="65" t="inlineStr">
        <is>
          <t>Téléphone</t>
        </is>
      </c>
      <c r="H2053" s="65" t="inlineStr">
        <is>
          <t>Bordeaux</t>
        </is>
      </c>
      <c r="I2053" s="65" t="inlineStr">
        <is>
          <t>Karim Belkacem</t>
        </is>
      </c>
      <c r="J2053" s="65" t="inlineStr">
        <is>
          <t>Négociation en cours</t>
        </is>
      </c>
      <c r="K2053" s="70" t="n">
        <v>12</v>
      </c>
    </row>
    <row r="2054">
      <c r="A2054" s="65" t="inlineStr">
        <is>
          <t>REL-02053</t>
        </is>
      </c>
      <c r="B2054" s="65" t="inlineStr">
        <is>
          <t>DEV-01723</t>
        </is>
      </c>
      <c r="C2054" s="66" t="n">
        <v>45740</v>
      </c>
      <c r="D2054" s="65" t="inlineStr">
        <is>
          <t>2025-03</t>
        </is>
      </c>
      <c r="E2054" s="65" t="inlineStr">
        <is>
          <t>2024-2025</t>
        </is>
      </c>
      <c r="F2054" s="67" t="n">
        <v>2</v>
      </c>
      <c r="G2054" s="65" t="inlineStr">
        <is>
          <t>Téléphone</t>
        </is>
      </c>
      <c r="H2054" s="65" t="inlineStr">
        <is>
          <t>Bordeaux</t>
        </is>
      </c>
      <c r="I2054" s="65" t="inlineStr">
        <is>
          <t>Karim Belkacem</t>
        </is>
      </c>
      <c r="J2054" s="65" t="inlineStr">
        <is>
          <t>Sans réponse</t>
        </is>
      </c>
      <c r="K2054" s="70" t="n">
        <v>13.6</v>
      </c>
    </row>
    <row r="2055">
      <c r="A2055" s="65" t="inlineStr">
        <is>
          <t>REL-02054</t>
        </is>
      </c>
      <c r="B2055" s="65" t="inlineStr">
        <is>
          <t>DEV-01724</t>
        </is>
      </c>
      <c r="C2055" s="66" t="n">
        <v>45738</v>
      </c>
      <c r="D2055" s="65" t="inlineStr">
        <is>
          <t>2025-03</t>
        </is>
      </c>
      <c r="E2055" s="65" t="inlineStr">
        <is>
          <t>2024-2025</t>
        </is>
      </c>
      <c r="F2055" s="67" t="n">
        <v>1</v>
      </c>
      <c r="G2055" s="65" t="inlineStr">
        <is>
          <t>Email</t>
        </is>
      </c>
      <c r="H2055" s="65" t="inlineStr">
        <is>
          <t>Toulouse</t>
        </is>
      </c>
      <c r="I2055" s="65" t="inlineStr">
        <is>
          <t>Julien Fabre</t>
        </is>
      </c>
      <c r="J2055" s="65" t="inlineStr">
        <is>
          <t>Négociation en cours</t>
        </is>
      </c>
      <c r="K2055" s="70" t="n">
        <v>4.3</v>
      </c>
    </row>
    <row r="2056">
      <c r="A2056" s="65" t="inlineStr">
        <is>
          <t>REL-02055</t>
        </is>
      </c>
      <c r="B2056" s="65" t="inlineStr">
        <is>
          <t>DEV-01724</t>
        </is>
      </c>
      <c r="C2056" s="66" t="n">
        <v>45743</v>
      </c>
      <c r="D2056" s="65" t="inlineStr">
        <is>
          <t>2025-03</t>
        </is>
      </c>
      <c r="E2056" s="65" t="inlineStr">
        <is>
          <t>2024-2025</t>
        </is>
      </c>
      <c r="F2056" s="67" t="n">
        <v>2</v>
      </c>
      <c r="G2056" s="65" t="inlineStr">
        <is>
          <t>Téléphone</t>
        </is>
      </c>
      <c r="H2056" s="65" t="inlineStr">
        <is>
          <t>Toulouse</t>
        </is>
      </c>
      <c r="I2056" s="65" t="inlineStr">
        <is>
          <t>Julien Fabre</t>
        </is>
      </c>
      <c r="J2056" s="65" t="inlineStr">
        <is>
          <t>Accord obtenu</t>
        </is>
      </c>
      <c r="K2056" s="70" t="n">
        <v>2.5</v>
      </c>
    </row>
    <row r="2057">
      <c r="A2057" s="65" t="inlineStr">
        <is>
          <t>REL-02056</t>
        </is>
      </c>
      <c r="B2057" s="65" t="inlineStr">
        <is>
          <t>DEV-01727</t>
        </is>
      </c>
      <c r="C2057" s="66" t="n">
        <v>45739</v>
      </c>
      <c r="D2057" s="65" t="inlineStr">
        <is>
          <t>2025-03</t>
        </is>
      </c>
      <c r="E2057" s="65" t="inlineStr">
        <is>
          <t>2024-2025</t>
        </is>
      </c>
      <c r="F2057" s="67" t="n">
        <v>1</v>
      </c>
      <c r="G2057" s="65" t="inlineStr">
        <is>
          <t>Téléphone</t>
        </is>
      </c>
      <c r="H2057" s="65" t="inlineStr">
        <is>
          <t>Toulouse</t>
        </is>
      </c>
      <c r="I2057" s="65" t="inlineStr">
        <is>
          <t>Julien Fabre</t>
        </is>
      </c>
      <c r="J2057" s="65" t="inlineStr">
        <is>
          <t>Sans réponse</t>
        </is>
      </c>
      <c r="K2057" s="70" t="n">
        <v>3</v>
      </c>
    </row>
    <row r="2058">
      <c r="A2058" s="65" t="inlineStr">
        <is>
          <t>REL-02057</t>
        </is>
      </c>
      <c r="B2058" s="65" t="inlineStr">
        <is>
          <t>DEV-01729</t>
        </is>
      </c>
      <c r="C2058" s="66" t="n">
        <v>45729</v>
      </c>
      <c r="D2058" s="65" t="inlineStr">
        <is>
          <t>2025-03</t>
        </is>
      </c>
      <c r="E2058" s="65" t="inlineStr">
        <is>
          <t>2024-2025</t>
        </is>
      </c>
      <c r="F2058" s="67" t="n">
        <v>1</v>
      </c>
      <c r="G2058" s="65" t="inlineStr">
        <is>
          <t>Téléphone</t>
        </is>
      </c>
      <c r="H2058" s="65" t="inlineStr">
        <is>
          <t>Bordeaux</t>
        </is>
      </c>
      <c r="I2058" s="65" t="inlineStr">
        <is>
          <t>Karim Belkacem</t>
        </is>
      </c>
      <c r="J2058" s="65" t="inlineStr">
        <is>
          <t>Négociation en cours</t>
        </is>
      </c>
      <c r="K2058" s="70" t="n">
        <v>7.3</v>
      </c>
    </row>
    <row r="2059">
      <c r="A2059" s="65" t="inlineStr">
        <is>
          <t>REL-02058</t>
        </is>
      </c>
      <c r="B2059" s="65" t="inlineStr">
        <is>
          <t>DEV-01729</t>
        </is>
      </c>
      <c r="C2059" s="66" t="n">
        <v>45734</v>
      </c>
      <c r="D2059" s="65" t="inlineStr">
        <is>
          <t>2025-03</t>
        </is>
      </c>
      <c r="E2059" s="65" t="inlineStr">
        <is>
          <t>2024-2025</t>
        </is>
      </c>
      <c r="F2059" s="67" t="n">
        <v>2</v>
      </c>
      <c r="G2059" s="65" t="inlineStr">
        <is>
          <t>Téléphone</t>
        </is>
      </c>
      <c r="H2059" s="65" t="inlineStr">
        <is>
          <t>Bordeaux</t>
        </is>
      </c>
      <c r="I2059" s="65" t="inlineStr">
        <is>
          <t>Karim Belkacem</t>
        </is>
      </c>
      <c r="J2059" s="65" t="inlineStr">
        <is>
          <t>Accord obtenu</t>
        </is>
      </c>
      <c r="K2059" s="70" t="n">
        <v>10.6</v>
      </c>
    </row>
    <row r="2060">
      <c r="A2060" s="65" t="inlineStr">
        <is>
          <t>REL-02059</t>
        </is>
      </c>
      <c r="B2060" s="65" t="inlineStr">
        <is>
          <t>DEV-01731</t>
        </is>
      </c>
      <c r="C2060" s="66" t="n">
        <v>45738</v>
      </c>
      <c r="D2060" s="65" t="inlineStr">
        <is>
          <t>2025-03</t>
        </is>
      </c>
      <c r="E2060" s="65" t="inlineStr">
        <is>
          <t>2024-2025</t>
        </is>
      </c>
      <c r="F2060" s="67" t="n">
        <v>1</v>
      </c>
      <c r="G2060" s="65" t="inlineStr">
        <is>
          <t>SMS</t>
        </is>
      </c>
      <c r="H2060" s="65" t="inlineStr">
        <is>
          <t>Toulouse</t>
        </is>
      </c>
      <c r="I2060" s="65" t="inlineStr">
        <is>
          <t>Julien Fabre</t>
        </is>
      </c>
      <c r="J2060" s="65" t="inlineStr">
        <is>
          <t>Sans réponse</t>
        </is>
      </c>
      <c r="K2060" s="70" t="n">
        <v>3.3</v>
      </c>
    </row>
    <row r="2061">
      <c r="A2061" s="65" t="inlineStr">
        <is>
          <t>REL-02060</t>
        </is>
      </c>
      <c r="B2061" s="65" t="inlineStr">
        <is>
          <t>DEV-01733</t>
        </is>
      </c>
      <c r="C2061" s="66" t="n">
        <v>45735</v>
      </c>
      <c r="D2061" s="65" t="inlineStr">
        <is>
          <t>2025-03</t>
        </is>
      </c>
      <c r="E2061" s="65" t="inlineStr">
        <is>
          <t>2024-2025</t>
        </is>
      </c>
      <c r="F2061" s="67" t="n">
        <v>1</v>
      </c>
      <c r="G2061" s="65" t="inlineStr">
        <is>
          <t>Email</t>
        </is>
      </c>
      <c r="H2061" s="65" t="inlineStr">
        <is>
          <t>Toulouse</t>
        </is>
      </c>
      <c r="I2061" s="65" t="inlineStr">
        <is>
          <t>Julien Fabre</t>
        </is>
      </c>
      <c r="J2061" s="65" t="inlineStr">
        <is>
          <t>Sans réponse</t>
        </is>
      </c>
      <c r="K2061" s="70" t="n">
        <v>2.4</v>
      </c>
    </row>
    <row r="2062">
      <c r="A2062" s="65" t="inlineStr">
        <is>
          <t>REL-02061</t>
        </is>
      </c>
      <c r="B2062" s="65" t="inlineStr">
        <is>
          <t>DEV-01733</t>
        </is>
      </c>
      <c r="C2062" s="66" t="n">
        <v>45744</v>
      </c>
      <c r="D2062" s="65" t="inlineStr">
        <is>
          <t>2025-03</t>
        </is>
      </c>
      <c r="E2062" s="65" t="inlineStr">
        <is>
          <t>2024-2025</t>
        </is>
      </c>
      <c r="F2062" s="67" t="n">
        <v>2</v>
      </c>
      <c r="G2062" s="65" t="inlineStr">
        <is>
          <t>Téléphone</t>
        </is>
      </c>
      <c r="H2062" s="65" t="inlineStr">
        <is>
          <t>Toulouse</t>
        </is>
      </c>
      <c r="I2062" s="65" t="inlineStr">
        <is>
          <t>Julien Fabre</t>
        </is>
      </c>
      <c r="J2062" s="65" t="inlineStr">
        <is>
          <t>Accord obtenu</t>
        </is>
      </c>
      <c r="K2062" s="70" t="n">
        <v>10.8</v>
      </c>
    </row>
    <row r="2063">
      <c r="A2063" s="65" t="inlineStr">
        <is>
          <t>REL-02062</t>
        </is>
      </c>
      <c r="B2063" s="65" t="inlineStr">
        <is>
          <t>DEV-01734</t>
        </is>
      </c>
      <c r="C2063" s="66" t="n">
        <v>45740</v>
      </c>
      <c r="D2063" s="65" t="inlineStr">
        <is>
          <t>2025-03</t>
        </is>
      </c>
      <c r="E2063" s="65" t="inlineStr">
        <is>
          <t>2024-2025</t>
        </is>
      </c>
      <c r="F2063" s="67" t="n">
        <v>1</v>
      </c>
      <c r="G2063" s="65" t="inlineStr">
        <is>
          <t>Email</t>
        </is>
      </c>
      <c r="H2063" s="65" t="inlineStr">
        <is>
          <t>Toulouse</t>
        </is>
      </c>
      <c r="I2063" s="65" t="inlineStr">
        <is>
          <t>Julien Fabre</t>
        </is>
      </c>
      <c r="J2063" s="65" t="inlineStr">
        <is>
          <t>Sans réponse</t>
        </is>
      </c>
      <c r="K2063" s="70" t="n">
        <v>2.4</v>
      </c>
    </row>
    <row r="2064">
      <c r="A2064" s="65" t="inlineStr">
        <is>
          <t>REL-02063</t>
        </is>
      </c>
      <c r="B2064" s="65" t="inlineStr">
        <is>
          <t>DEV-01736</t>
        </is>
      </c>
      <c r="C2064" s="66" t="n">
        <v>45740</v>
      </c>
      <c r="D2064" s="65" t="inlineStr">
        <is>
          <t>2025-03</t>
        </is>
      </c>
      <c r="E2064" s="65" t="inlineStr">
        <is>
          <t>2024-2025</t>
        </is>
      </c>
      <c r="F2064" s="67" t="n">
        <v>1</v>
      </c>
      <c r="G2064" s="65" t="inlineStr">
        <is>
          <t>Email</t>
        </is>
      </c>
      <c r="H2064" s="65" t="inlineStr">
        <is>
          <t>Bordeaux</t>
        </is>
      </c>
      <c r="I2064" s="65" t="inlineStr">
        <is>
          <t>Sophie Marchand</t>
        </is>
      </c>
      <c r="J2064" s="65" t="inlineStr">
        <is>
          <t>Accord obtenu</t>
        </is>
      </c>
      <c r="K2064" s="70" t="n">
        <v>3.6</v>
      </c>
    </row>
    <row r="2065">
      <c r="A2065" s="65" t="inlineStr">
        <is>
          <t>REL-02064</t>
        </is>
      </c>
      <c r="B2065" s="65" t="inlineStr">
        <is>
          <t>DEV-01738</t>
        </is>
      </c>
      <c r="C2065" s="66" t="n">
        <v>45736</v>
      </c>
      <c r="D2065" s="65" t="inlineStr">
        <is>
          <t>2025-03</t>
        </is>
      </c>
      <c r="E2065" s="65" t="inlineStr">
        <is>
          <t>2024-2025</t>
        </is>
      </c>
      <c r="F2065" s="67" t="n">
        <v>1</v>
      </c>
      <c r="G2065" s="65" t="inlineStr">
        <is>
          <t>Téléphone</t>
        </is>
      </c>
      <c r="H2065" s="65" t="inlineStr">
        <is>
          <t>Bordeaux</t>
        </is>
      </c>
      <c r="I2065" s="65" t="inlineStr">
        <is>
          <t>Karim Belkacem</t>
        </is>
      </c>
      <c r="J2065" s="65" t="inlineStr">
        <is>
          <t>Accord obtenu</t>
        </is>
      </c>
      <c r="K2065" s="70" t="n">
        <v>9.6</v>
      </c>
    </row>
    <row r="2066">
      <c r="A2066" s="65" t="inlineStr">
        <is>
          <t>REL-02065</t>
        </is>
      </c>
      <c r="B2066" s="65" t="inlineStr">
        <is>
          <t>DEV-01741</t>
        </is>
      </c>
      <c r="C2066" s="66" t="n">
        <v>45740</v>
      </c>
      <c r="D2066" s="65" t="inlineStr">
        <is>
          <t>2025-03</t>
        </is>
      </c>
      <c r="E2066" s="65" t="inlineStr">
        <is>
          <t>2024-2025</t>
        </is>
      </c>
      <c r="F2066" s="67" t="n">
        <v>1</v>
      </c>
      <c r="G2066" s="65" t="inlineStr">
        <is>
          <t>SMS</t>
        </is>
      </c>
      <c r="H2066" s="65" t="inlineStr">
        <is>
          <t>Toulouse</t>
        </is>
      </c>
      <c r="I2066" s="65" t="inlineStr">
        <is>
          <t>Julien Fabre</t>
        </is>
      </c>
      <c r="J2066" s="65" t="inlineStr">
        <is>
          <t>Sans réponse</t>
        </is>
      </c>
      <c r="K2066" s="70" t="n">
        <v>3.9</v>
      </c>
    </row>
    <row r="2067">
      <c r="A2067" s="65" t="inlineStr">
        <is>
          <t>REL-02066</t>
        </is>
      </c>
      <c r="B2067" s="65" t="inlineStr">
        <is>
          <t>DEV-01741</t>
        </is>
      </c>
      <c r="C2067" s="66" t="n">
        <v>45746</v>
      </c>
      <c r="D2067" s="65" t="inlineStr">
        <is>
          <t>2025-03</t>
        </is>
      </c>
      <c r="E2067" s="65" t="inlineStr">
        <is>
          <t>2024-2025</t>
        </is>
      </c>
      <c r="F2067" s="67" t="n">
        <v>2</v>
      </c>
      <c r="G2067" s="65" t="inlineStr">
        <is>
          <t>Email</t>
        </is>
      </c>
      <c r="H2067" s="65" t="inlineStr">
        <is>
          <t>Toulouse</t>
        </is>
      </c>
      <c r="I2067" s="65" t="inlineStr">
        <is>
          <t>Julien Fabre</t>
        </is>
      </c>
      <c r="J2067" s="65" t="inlineStr">
        <is>
          <t>Rappel demandé</t>
        </is>
      </c>
      <c r="K2067" s="70" t="n">
        <v>1.3</v>
      </c>
    </row>
    <row r="2068">
      <c r="A2068" s="65" t="inlineStr">
        <is>
          <t>REL-02067</t>
        </is>
      </c>
      <c r="B2068" s="65" t="inlineStr">
        <is>
          <t>DEV-01743</t>
        </is>
      </c>
      <c r="C2068" s="66" t="n">
        <v>45740</v>
      </c>
      <c r="D2068" s="65" t="inlineStr">
        <is>
          <t>2025-03</t>
        </is>
      </c>
      <c r="E2068" s="65" t="inlineStr">
        <is>
          <t>2024-2025</t>
        </is>
      </c>
      <c r="F2068" s="67" t="n">
        <v>1</v>
      </c>
      <c r="G2068" s="65" t="inlineStr">
        <is>
          <t>Email</t>
        </is>
      </c>
      <c r="H2068" s="65" t="inlineStr">
        <is>
          <t>Bordeaux</t>
        </is>
      </c>
      <c r="I2068" s="65" t="inlineStr">
        <is>
          <t>Sophie Marchand</t>
        </is>
      </c>
      <c r="J2068" s="65" t="inlineStr">
        <is>
          <t>Accord obtenu</t>
        </is>
      </c>
      <c r="K2068" s="70" t="n">
        <v>5</v>
      </c>
    </row>
    <row r="2069">
      <c r="A2069" s="65" t="inlineStr">
        <is>
          <t>REL-02068</t>
        </is>
      </c>
      <c r="B2069" s="65" t="inlineStr">
        <is>
          <t>DEV-01744</t>
        </is>
      </c>
      <c r="C2069" s="66" t="n">
        <v>45749</v>
      </c>
      <c r="D2069" s="65" t="inlineStr">
        <is>
          <t>2025-04</t>
        </is>
      </c>
      <c r="E2069" s="65" t="inlineStr">
        <is>
          <t>2024-2025</t>
        </is>
      </c>
      <c r="F2069" s="67" t="n">
        <v>1</v>
      </c>
      <c r="G2069" s="65" t="inlineStr">
        <is>
          <t>Email</t>
        </is>
      </c>
      <c r="H2069" s="65" t="inlineStr">
        <is>
          <t>Bordeaux</t>
        </is>
      </c>
      <c r="I2069" s="65" t="inlineStr">
        <is>
          <t>Karim Belkacem</t>
        </is>
      </c>
      <c r="J2069" s="65" t="inlineStr">
        <is>
          <t>Rappel demandé</t>
        </is>
      </c>
      <c r="K2069" s="70" t="n">
        <v>4.7</v>
      </c>
    </row>
    <row r="2070">
      <c r="A2070" s="65" t="inlineStr">
        <is>
          <t>REL-02069</t>
        </is>
      </c>
      <c r="B2070" s="65" t="inlineStr">
        <is>
          <t>DEV-01744</t>
        </is>
      </c>
      <c r="C2070" s="66" t="n">
        <v>45755</v>
      </c>
      <c r="D2070" s="65" t="inlineStr">
        <is>
          <t>2025-04</t>
        </is>
      </c>
      <c r="E2070" s="65" t="inlineStr">
        <is>
          <t>2024-2025</t>
        </is>
      </c>
      <c r="F2070" s="67" t="n">
        <v>2</v>
      </c>
      <c r="G2070" s="65" t="inlineStr">
        <is>
          <t>Email</t>
        </is>
      </c>
      <c r="H2070" s="65" t="inlineStr">
        <is>
          <t>Bordeaux</t>
        </is>
      </c>
      <c r="I2070" s="65" t="inlineStr">
        <is>
          <t>Karim Belkacem</t>
        </is>
      </c>
      <c r="J2070" s="65" t="inlineStr">
        <is>
          <t>Négociation en cours</t>
        </is>
      </c>
      <c r="K2070" s="70" t="n">
        <v>3.1</v>
      </c>
    </row>
    <row r="2071">
      <c r="A2071" s="65" t="inlineStr">
        <is>
          <t>REL-02070</t>
        </is>
      </c>
      <c r="B2071" s="65" t="inlineStr">
        <is>
          <t>DEV-01747</t>
        </is>
      </c>
      <c r="C2071" s="66" t="n">
        <v>45741</v>
      </c>
      <c r="D2071" s="65" t="inlineStr">
        <is>
          <t>2025-03</t>
        </is>
      </c>
      <c r="E2071" s="65" t="inlineStr">
        <is>
          <t>2024-2025</t>
        </is>
      </c>
      <c r="F2071" s="67" t="n">
        <v>1</v>
      </c>
      <c r="G2071" s="65" t="inlineStr">
        <is>
          <t>Email</t>
        </is>
      </c>
      <c r="H2071" s="65" t="inlineStr">
        <is>
          <t>Bordeaux</t>
        </is>
      </c>
      <c r="I2071" s="65" t="inlineStr">
        <is>
          <t>Karim Belkacem</t>
        </is>
      </c>
      <c r="J2071" s="65" t="inlineStr">
        <is>
          <t>Sans réponse</t>
        </is>
      </c>
      <c r="K2071" s="70" t="n">
        <v>1.2</v>
      </c>
    </row>
    <row r="2072">
      <c r="A2072" s="65" t="inlineStr">
        <is>
          <t>REL-02071</t>
        </is>
      </c>
      <c r="B2072" s="65" t="inlineStr">
        <is>
          <t>DEV-01748</t>
        </is>
      </c>
      <c r="C2072" s="66" t="n">
        <v>45740</v>
      </c>
      <c r="D2072" s="65" t="inlineStr">
        <is>
          <t>2025-03</t>
        </is>
      </c>
      <c r="E2072" s="65" t="inlineStr">
        <is>
          <t>2024-2025</t>
        </is>
      </c>
      <c r="F2072" s="67" t="n">
        <v>1</v>
      </c>
      <c r="G2072" s="65" t="inlineStr">
        <is>
          <t>Email</t>
        </is>
      </c>
      <c r="H2072" s="65" t="inlineStr">
        <is>
          <t>Toulouse</t>
        </is>
      </c>
      <c r="I2072" s="65" t="inlineStr">
        <is>
          <t>Nadia Cherif</t>
        </is>
      </c>
      <c r="J2072" s="65" t="inlineStr">
        <is>
          <t>Rappel demandé</t>
        </is>
      </c>
      <c r="K2072" s="70" t="n">
        <v>2.9</v>
      </c>
    </row>
    <row r="2073">
      <c r="A2073" s="65" t="inlineStr">
        <is>
          <t>REL-02072</t>
        </is>
      </c>
      <c r="B2073" s="65" t="inlineStr">
        <is>
          <t>DEV-01748</t>
        </is>
      </c>
      <c r="C2073" s="66" t="n">
        <v>45747</v>
      </c>
      <c r="D2073" s="65" t="inlineStr">
        <is>
          <t>2025-03</t>
        </is>
      </c>
      <c r="E2073" s="65" t="inlineStr">
        <is>
          <t>2024-2025</t>
        </is>
      </c>
      <c r="F2073" s="67" t="n">
        <v>2</v>
      </c>
      <c r="G2073" s="65" t="inlineStr">
        <is>
          <t>Email</t>
        </is>
      </c>
      <c r="H2073" s="65" t="inlineStr">
        <is>
          <t>Toulouse</t>
        </is>
      </c>
      <c r="I2073" s="65" t="inlineStr">
        <is>
          <t>Nadia Cherif</t>
        </is>
      </c>
      <c r="J2073" s="65" t="inlineStr">
        <is>
          <t>Rappel demandé</t>
        </is>
      </c>
      <c r="K2073" s="70" t="n">
        <v>1.9</v>
      </c>
    </row>
    <row r="2074">
      <c r="A2074" s="65" t="inlineStr">
        <is>
          <t>REL-02073</t>
        </is>
      </c>
      <c r="B2074" s="65" t="inlineStr">
        <is>
          <t>DEV-01748</t>
        </is>
      </c>
      <c r="C2074" s="66" t="n">
        <v>45757</v>
      </c>
      <c r="D2074" s="65" t="inlineStr">
        <is>
          <t>2025-04</t>
        </is>
      </c>
      <c r="E2074" s="65" t="inlineStr">
        <is>
          <t>2024-2025</t>
        </is>
      </c>
      <c r="F2074" s="67" t="n">
        <v>3</v>
      </c>
      <c r="G2074" s="65" t="inlineStr">
        <is>
          <t>Email</t>
        </is>
      </c>
      <c r="H2074" s="65" t="inlineStr">
        <is>
          <t>Toulouse</t>
        </is>
      </c>
      <c r="I2074" s="65" t="inlineStr">
        <is>
          <t>Nadia Cherif</t>
        </is>
      </c>
      <c r="J2074" s="65" t="inlineStr">
        <is>
          <t>Sans réponse</t>
        </is>
      </c>
      <c r="K2074" s="70" t="n">
        <v>4.9</v>
      </c>
    </row>
    <row r="2075">
      <c r="A2075" s="65" t="inlineStr">
        <is>
          <t>REL-02074</t>
        </is>
      </c>
      <c r="B2075" s="65" t="inlineStr">
        <is>
          <t>DEV-01749</t>
        </is>
      </c>
      <c r="C2075" s="66" t="n">
        <v>45744</v>
      </c>
      <c r="D2075" s="65" t="inlineStr">
        <is>
          <t>2025-03</t>
        </is>
      </c>
      <c r="E2075" s="65" t="inlineStr">
        <is>
          <t>2024-2025</t>
        </is>
      </c>
      <c r="F2075" s="67" t="n">
        <v>1</v>
      </c>
      <c r="G2075" s="65" t="inlineStr">
        <is>
          <t>Téléphone</t>
        </is>
      </c>
      <c r="H2075" s="65" t="inlineStr">
        <is>
          <t>Bordeaux</t>
        </is>
      </c>
      <c r="I2075" s="65" t="inlineStr">
        <is>
          <t>Karim Belkacem</t>
        </is>
      </c>
      <c r="J2075" s="65" t="inlineStr">
        <is>
          <t>Rappel demandé</t>
        </is>
      </c>
      <c r="K2075" s="70" t="n">
        <v>8.199999999999999</v>
      </c>
    </row>
    <row r="2076">
      <c r="A2076" s="65" t="inlineStr">
        <is>
          <t>REL-02075</t>
        </is>
      </c>
      <c r="B2076" s="65" t="inlineStr">
        <is>
          <t>DEV-01750</t>
        </is>
      </c>
      <c r="C2076" s="66" t="n">
        <v>45738</v>
      </c>
      <c r="D2076" s="65" t="inlineStr">
        <is>
          <t>2025-03</t>
        </is>
      </c>
      <c r="E2076" s="65" t="inlineStr">
        <is>
          <t>2024-2025</t>
        </is>
      </c>
      <c r="F2076" s="67" t="n">
        <v>1</v>
      </c>
      <c r="G2076" s="65" t="inlineStr">
        <is>
          <t>Téléphone</t>
        </is>
      </c>
      <c r="H2076" s="65" t="inlineStr">
        <is>
          <t>Toulouse</t>
        </is>
      </c>
      <c r="I2076" s="65" t="inlineStr">
        <is>
          <t>Julien Fabre</t>
        </is>
      </c>
      <c r="J2076" s="65" t="inlineStr">
        <is>
          <t>Rappel demandé</t>
        </is>
      </c>
      <c r="K2076" s="70" t="n">
        <v>6.5</v>
      </c>
    </row>
    <row r="2077">
      <c r="A2077" s="65" t="inlineStr">
        <is>
          <t>REL-02076</t>
        </is>
      </c>
      <c r="B2077" s="65" t="inlineStr">
        <is>
          <t>DEV-01751</t>
        </is>
      </c>
      <c r="C2077" s="66" t="n">
        <v>45755</v>
      </c>
      <c r="D2077" s="65" t="inlineStr">
        <is>
          <t>2025-04</t>
        </is>
      </c>
      <c r="E2077" s="65" t="inlineStr">
        <is>
          <t>2024-2025</t>
        </is>
      </c>
      <c r="F2077" s="67" t="n">
        <v>1</v>
      </c>
      <c r="G2077" s="65" t="inlineStr">
        <is>
          <t>Téléphone</t>
        </is>
      </c>
      <c r="H2077" s="65" t="inlineStr">
        <is>
          <t>Montpellier</t>
        </is>
      </c>
      <c r="I2077" s="65" t="inlineStr">
        <is>
          <t>Thomas Rey</t>
        </is>
      </c>
      <c r="J2077" s="65" t="inlineStr">
        <is>
          <t>Négociation en cours</t>
        </is>
      </c>
      <c r="K2077" s="70" t="n">
        <v>11.7</v>
      </c>
    </row>
    <row r="2078">
      <c r="A2078" s="65" t="inlineStr">
        <is>
          <t>REL-02077</t>
        </is>
      </c>
      <c r="B2078" s="65" t="inlineStr">
        <is>
          <t>DEV-01751</t>
        </is>
      </c>
      <c r="C2078" s="66" t="n">
        <v>45762</v>
      </c>
      <c r="D2078" s="65" t="inlineStr">
        <is>
          <t>2025-04</t>
        </is>
      </c>
      <c r="E2078" s="65" t="inlineStr">
        <is>
          <t>2024-2025</t>
        </is>
      </c>
      <c r="F2078" s="67" t="n">
        <v>2</v>
      </c>
      <c r="G2078" s="65" t="inlineStr">
        <is>
          <t>SMS</t>
        </is>
      </c>
      <c r="H2078" s="65" t="inlineStr">
        <is>
          <t>Montpellier</t>
        </is>
      </c>
      <c r="I2078" s="65" t="inlineStr">
        <is>
          <t>Thomas Rey</t>
        </is>
      </c>
      <c r="J2078" s="65" t="inlineStr">
        <is>
          <t>Refus signifié</t>
        </is>
      </c>
      <c r="K2078" s="70" t="n">
        <v>3.9</v>
      </c>
    </row>
    <row r="2079">
      <c r="A2079" s="65" t="inlineStr">
        <is>
          <t>REL-02078</t>
        </is>
      </c>
      <c r="B2079" s="65" t="inlineStr">
        <is>
          <t>DEV-01752</t>
        </is>
      </c>
      <c r="C2079" s="66" t="n">
        <v>45743</v>
      </c>
      <c r="D2079" s="65" t="inlineStr">
        <is>
          <t>2025-03</t>
        </is>
      </c>
      <c r="E2079" s="65" t="inlineStr">
        <is>
          <t>2024-2025</t>
        </is>
      </c>
      <c r="F2079" s="67" t="n">
        <v>1</v>
      </c>
      <c r="G2079" s="65" t="inlineStr">
        <is>
          <t>Email</t>
        </is>
      </c>
      <c r="H2079" s="65" t="inlineStr">
        <is>
          <t>Bordeaux</t>
        </is>
      </c>
      <c r="I2079" s="65" t="inlineStr">
        <is>
          <t>Karim Belkacem</t>
        </is>
      </c>
      <c r="J2079" s="65" t="inlineStr">
        <is>
          <t>Sans réponse</t>
        </is>
      </c>
      <c r="K2079" s="70" t="n">
        <v>4.5</v>
      </c>
    </row>
    <row r="2080">
      <c r="A2080" s="65" t="inlineStr">
        <is>
          <t>REL-02079</t>
        </is>
      </c>
      <c r="B2080" s="65" t="inlineStr">
        <is>
          <t>DEV-01752</t>
        </is>
      </c>
      <c r="C2080" s="66" t="n">
        <v>45750</v>
      </c>
      <c r="D2080" s="65" t="inlineStr">
        <is>
          <t>2025-04</t>
        </is>
      </c>
      <c r="E2080" s="65" t="inlineStr">
        <is>
          <t>2024-2025</t>
        </is>
      </c>
      <c r="F2080" s="67" t="n">
        <v>2</v>
      </c>
      <c r="G2080" s="65" t="inlineStr">
        <is>
          <t>Email</t>
        </is>
      </c>
      <c r="H2080" s="65" t="inlineStr">
        <is>
          <t>Bordeaux</t>
        </is>
      </c>
      <c r="I2080" s="65" t="inlineStr">
        <is>
          <t>Karim Belkacem</t>
        </is>
      </c>
      <c r="J2080" s="65" t="inlineStr">
        <is>
          <t>Sans réponse</t>
        </is>
      </c>
      <c r="K2080" s="70" t="n">
        <v>4.7</v>
      </c>
    </row>
    <row r="2081">
      <c r="A2081" s="65" t="inlineStr">
        <is>
          <t>REL-02080</t>
        </is>
      </c>
      <c r="B2081" s="65" t="inlineStr">
        <is>
          <t>DEV-01757</t>
        </is>
      </c>
      <c r="C2081" s="66" t="n">
        <v>45745</v>
      </c>
      <c r="D2081" s="65" t="inlineStr">
        <is>
          <t>2025-03</t>
        </is>
      </c>
      <c r="E2081" s="65" t="inlineStr">
        <is>
          <t>2024-2025</t>
        </is>
      </c>
      <c r="F2081" s="67" t="n">
        <v>1</v>
      </c>
      <c r="G2081" s="65" t="inlineStr">
        <is>
          <t>Email</t>
        </is>
      </c>
      <c r="H2081" s="65" t="inlineStr">
        <is>
          <t>Bordeaux</t>
        </is>
      </c>
      <c r="I2081" s="65" t="inlineStr">
        <is>
          <t>Sophie Marchand</t>
        </is>
      </c>
      <c r="J2081" s="65" t="inlineStr">
        <is>
          <t>Refus signifié</t>
        </is>
      </c>
      <c r="K2081" s="70" t="n">
        <v>3</v>
      </c>
    </row>
    <row r="2082">
      <c r="A2082" s="65" t="inlineStr">
        <is>
          <t>REL-02081</t>
        </is>
      </c>
      <c r="B2082" s="65" t="inlineStr">
        <is>
          <t>DEV-01758</t>
        </is>
      </c>
      <c r="C2082" s="66" t="n">
        <v>45744</v>
      </c>
      <c r="D2082" s="65" t="inlineStr">
        <is>
          <t>2025-03</t>
        </is>
      </c>
      <c r="E2082" s="65" t="inlineStr">
        <is>
          <t>2024-2025</t>
        </is>
      </c>
      <c r="F2082" s="67" t="n">
        <v>1</v>
      </c>
      <c r="G2082" s="65" t="inlineStr">
        <is>
          <t>SMS</t>
        </is>
      </c>
      <c r="H2082" s="65" t="inlineStr">
        <is>
          <t>Montpellier</t>
        </is>
      </c>
      <c r="I2082" s="65" t="inlineStr">
        <is>
          <t>Thomas Rey</t>
        </is>
      </c>
      <c r="J2082" s="65" t="inlineStr">
        <is>
          <t>Sans réponse</t>
        </is>
      </c>
      <c r="K2082" s="70" t="n">
        <v>1.9</v>
      </c>
    </row>
    <row r="2083">
      <c r="A2083" s="65" t="inlineStr">
        <is>
          <t>REL-02082</t>
        </is>
      </c>
      <c r="B2083" s="65" t="inlineStr">
        <is>
          <t>DEV-01758</t>
        </is>
      </c>
      <c r="C2083" s="66" t="n">
        <v>45755</v>
      </c>
      <c r="D2083" s="65" t="inlineStr">
        <is>
          <t>2025-04</t>
        </is>
      </c>
      <c r="E2083" s="65" t="inlineStr">
        <is>
          <t>2024-2025</t>
        </is>
      </c>
      <c r="F2083" s="67" t="n">
        <v>2</v>
      </c>
      <c r="G2083" s="65" t="inlineStr">
        <is>
          <t>SMS</t>
        </is>
      </c>
      <c r="H2083" s="65" t="inlineStr">
        <is>
          <t>Montpellier</t>
        </is>
      </c>
      <c r="I2083" s="65" t="inlineStr">
        <is>
          <t>Thomas Rey</t>
        </is>
      </c>
      <c r="J2083" s="65" t="inlineStr">
        <is>
          <t>Accord obtenu</t>
        </is>
      </c>
      <c r="K2083" s="70" t="n">
        <v>2.1</v>
      </c>
    </row>
    <row r="2084">
      <c r="A2084" s="65" t="inlineStr">
        <is>
          <t>REL-02083</t>
        </is>
      </c>
      <c r="B2084" s="65" t="inlineStr">
        <is>
          <t>DEV-01760</t>
        </is>
      </c>
      <c r="C2084" s="66" t="n">
        <v>45752</v>
      </c>
      <c r="D2084" s="65" t="inlineStr">
        <is>
          <t>2025-04</t>
        </is>
      </c>
      <c r="E2084" s="65" t="inlineStr">
        <is>
          <t>2024-2025</t>
        </is>
      </c>
      <c r="F2084" s="67" t="n">
        <v>1</v>
      </c>
      <c r="G2084" s="65" t="inlineStr">
        <is>
          <t>Téléphone</t>
        </is>
      </c>
      <c r="H2084" s="65" t="inlineStr">
        <is>
          <t>Toulouse</t>
        </is>
      </c>
      <c r="I2084" s="65" t="inlineStr">
        <is>
          <t>Julien Fabre</t>
        </is>
      </c>
      <c r="J2084" s="65" t="inlineStr">
        <is>
          <t>Rappel demandé</t>
        </is>
      </c>
      <c r="K2084" s="70" t="n">
        <v>4.4</v>
      </c>
    </row>
    <row r="2085">
      <c r="A2085" s="65" t="inlineStr">
        <is>
          <t>REL-02084</t>
        </is>
      </c>
      <c r="B2085" s="65" t="inlineStr">
        <is>
          <t>DEV-01760</t>
        </is>
      </c>
      <c r="C2085" s="66" t="n">
        <v>45763</v>
      </c>
      <c r="D2085" s="65" t="inlineStr">
        <is>
          <t>2025-04</t>
        </is>
      </c>
      <c r="E2085" s="65" t="inlineStr">
        <is>
          <t>2024-2025</t>
        </is>
      </c>
      <c r="F2085" s="67" t="n">
        <v>2</v>
      </c>
      <c r="G2085" s="65" t="inlineStr">
        <is>
          <t>Téléphone</t>
        </is>
      </c>
      <c r="H2085" s="65" t="inlineStr">
        <is>
          <t>Toulouse</t>
        </is>
      </c>
      <c r="I2085" s="65" t="inlineStr">
        <is>
          <t>Julien Fabre</t>
        </is>
      </c>
      <c r="J2085" s="65" t="inlineStr">
        <is>
          <t>Sans réponse</t>
        </is>
      </c>
      <c r="K2085" s="70" t="n">
        <v>13.1</v>
      </c>
    </row>
    <row r="2086">
      <c r="A2086" s="65" t="inlineStr">
        <is>
          <t>REL-02085</t>
        </is>
      </c>
      <c r="B2086" s="65" t="inlineStr">
        <is>
          <t>DEV-01760</t>
        </is>
      </c>
      <c r="C2086" s="66" t="n">
        <v>45768</v>
      </c>
      <c r="D2086" s="65" t="inlineStr">
        <is>
          <t>2025-04</t>
        </is>
      </c>
      <c r="E2086" s="65" t="inlineStr">
        <is>
          <t>2024-2025</t>
        </is>
      </c>
      <c r="F2086" s="67" t="n">
        <v>3</v>
      </c>
      <c r="G2086" s="65" t="inlineStr">
        <is>
          <t>Email</t>
        </is>
      </c>
      <c r="H2086" s="65" t="inlineStr">
        <is>
          <t>Toulouse</t>
        </is>
      </c>
      <c r="I2086" s="65" t="inlineStr">
        <is>
          <t>Julien Fabre</t>
        </is>
      </c>
      <c r="J2086" s="65" t="inlineStr">
        <is>
          <t>Sans réponse</t>
        </is>
      </c>
      <c r="K2086" s="70" t="n">
        <v>2.6</v>
      </c>
    </row>
    <row r="2087">
      <c r="A2087" s="65" t="inlineStr">
        <is>
          <t>REL-02086</t>
        </is>
      </c>
      <c r="B2087" s="65" t="inlineStr">
        <is>
          <t>DEV-01761</t>
        </is>
      </c>
      <c r="C2087" s="66" t="n">
        <v>45746</v>
      </c>
      <c r="D2087" s="65" t="inlineStr">
        <is>
          <t>2025-03</t>
        </is>
      </c>
      <c r="E2087" s="65" t="inlineStr">
        <is>
          <t>2024-2025</t>
        </is>
      </c>
      <c r="F2087" s="67" t="n">
        <v>1</v>
      </c>
      <c r="G2087" s="65" t="inlineStr">
        <is>
          <t>Email</t>
        </is>
      </c>
      <c r="H2087" s="65" t="inlineStr">
        <is>
          <t>Bordeaux</t>
        </is>
      </c>
      <c r="I2087" s="65" t="inlineStr">
        <is>
          <t>Karim Belkacem</t>
        </is>
      </c>
      <c r="J2087" s="65" t="inlineStr">
        <is>
          <t>Injoignable</t>
        </is>
      </c>
      <c r="K2087" s="70" t="n">
        <v>4</v>
      </c>
    </row>
    <row r="2088">
      <c r="A2088" s="65" t="inlineStr">
        <is>
          <t>REL-02087</t>
        </is>
      </c>
      <c r="B2088" s="65" t="inlineStr">
        <is>
          <t>DEV-01761</t>
        </is>
      </c>
      <c r="C2088" s="66" t="n">
        <v>45756</v>
      </c>
      <c r="D2088" s="65" t="inlineStr">
        <is>
          <t>2025-04</t>
        </is>
      </c>
      <c r="E2088" s="65" t="inlineStr">
        <is>
          <t>2024-2025</t>
        </is>
      </c>
      <c r="F2088" s="67" t="n">
        <v>2</v>
      </c>
      <c r="G2088" s="65" t="inlineStr">
        <is>
          <t>Téléphone</t>
        </is>
      </c>
      <c r="H2088" s="65" t="inlineStr">
        <is>
          <t>Bordeaux</t>
        </is>
      </c>
      <c r="I2088" s="65" t="inlineStr">
        <is>
          <t>Karim Belkacem</t>
        </is>
      </c>
      <c r="J2088" s="65" t="inlineStr">
        <is>
          <t>Accord obtenu</t>
        </is>
      </c>
      <c r="K2088" s="70" t="n">
        <v>5.7</v>
      </c>
    </row>
    <row r="2089">
      <c r="A2089" s="65" t="inlineStr">
        <is>
          <t>REL-02088</t>
        </is>
      </c>
      <c r="B2089" s="65" t="inlineStr">
        <is>
          <t>DEV-01762</t>
        </is>
      </c>
      <c r="C2089" s="66" t="n">
        <v>45752</v>
      </c>
      <c r="D2089" s="65" t="inlineStr">
        <is>
          <t>2025-04</t>
        </is>
      </c>
      <c r="E2089" s="65" t="inlineStr">
        <is>
          <t>2024-2025</t>
        </is>
      </c>
      <c r="F2089" s="67" t="n">
        <v>1</v>
      </c>
      <c r="G2089" s="65" t="inlineStr">
        <is>
          <t>Téléphone</t>
        </is>
      </c>
      <c r="H2089" s="65" t="inlineStr">
        <is>
          <t>Bordeaux</t>
        </is>
      </c>
      <c r="I2089" s="65" t="inlineStr">
        <is>
          <t>Karim Belkacem</t>
        </is>
      </c>
      <c r="J2089" s="65" t="inlineStr">
        <is>
          <t>Sans réponse</t>
        </is>
      </c>
      <c r="K2089" s="70" t="n">
        <v>3</v>
      </c>
    </row>
    <row r="2090">
      <c r="A2090" s="65" t="inlineStr">
        <is>
          <t>REL-02089</t>
        </is>
      </c>
      <c r="B2090" s="65" t="inlineStr">
        <is>
          <t>DEV-01763</t>
        </is>
      </c>
      <c r="C2090" s="66" t="n">
        <v>45754</v>
      </c>
      <c r="D2090" s="65" t="inlineStr">
        <is>
          <t>2025-04</t>
        </is>
      </c>
      <c r="E2090" s="65" t="inlineStr">
        <is>
          <t>2024-2025</t>
        </is>
      </c>
      <c r="F2090" s="67" t="n">
        <v>1</v>
      </c>
      <c r="G2090" s="65" t="inlineStr">
        <is>
          <t>Email</t>
        </is>
      </c>
      <c r="H2090" s="65" t="inlineStr">
        <is>
          <t>Bordeaux</t>
        </is>
      </c>
      <c r="I2090" s="65" t="inlineStr">
        <is>
          <t>Sophie Marchand</t>
        </is>
      </c>
      <c r="J2090" s="65" t="inlineStr">
        <is>
          <t>Rappel demandé</t>
        </is>
      </c>
      <c r="K2090" s="70" t="n">
        <v>1</v>
      </c>
    </row>
    <row r="2091">
      <c r="A2091" s="65" t="inlineStr">
        <is>
          <t>REL-02090</t>
        </is>
      </c>
      <c r="B2091" s="65" t="inlineStr">
        <is>
          <t>DEV-01764</t>
        </is>
      </c>
      <c r="C2091" s="66" t="n">
        <v>45745</v>
      </c>
      <c r="D2091" s="65" t="inlineStr">
        <is>
          <t>2025-03</t>
        </is>
      </c>
      <c r="E2091" s="65" t="inlineStr">
        <is>
          <t>2024-2025</t>
        </is>
      </c>
      <c r="F2091" s="67" t="n">
        <v>1</v>
      </c>
      <c r="G2091" s="65" t="inlineStr">
        <is>
          <t>Email</t>
        </is>
      </c>
      <c r="H2091" s="65" t="inlineStr">
        <is>
          <t>Bordeaux</t>
        </is>
      </c>
      <c r="I2091" s="65" t="inlineStr">
        <is>
          <t>Karim Belkacem</t>
        </is>
      </c>
      <c r="J2091" s="65" t="inlineStr">
        <is>
          <t>Négociation en cours</t>
        </is>
      </c>
      <c r="K2091" s="70" t="n">
        <v>2.1</v>
      </c>
    </row>
    <row r="2092">
      <c r="A2092" s="65" t="inlineStr">
        <is>
          <t>REL-02091</t>
        </is>
      </c>
      <c r="B2092" s="65" t="inlineStr">
        <is>
          <t>DEV-01764</t>
        </is>
      </c>
      <c r="C2092" s="66" t="n">
        <v>45756</v>
      </c>
      <c r="D2092" s="65" t="inlineStr">
        <is>
          <t>2025-04</t>
        </is>
      </c>
      <c r="E2092" s="65" t="inlineStr">
        <is>
          <t>2024-2025</t>
        </is>
      </c>
      <c r="F2092" s="67" t="n">
        <v>2</v>
      </c>
      <c r="G2092" s="65" t="inlineStr">
        <is>
          <t>Téléphone</t>
        </is>
      </c>
      <c r="H2092" s="65" t="inlineStr">
        <is>
          <t>Bordeaux</t>
        </is>
      </c>
      <c r="I2092" s="65" t="inlineStr">
        <is>
          <t>Karim Belkacem</t>
        </is>
      </c>
      <c r="J2092" s="65" t="inlineStr">
        <is>
          <t>Accord obtenu</t>
        </is>
      </c>
      <c r="K2092" s="70" t="n">
        <v>7.4</v>
      </c>
    </row>
    <row r="2093">
      <c r="A2093" s="65" t="inlineStr">
        <is>
          <t>REL-02092</t>
        </is>
      </c>
      <c r="B2093" s="65" t="inlineStr">
        <is>
          <t>DEV-01765</t>
        </is>
      </c>
      <c r="C2093" s="66" t="n">
        <v>45753</v>
      </c>
      <c r="D2093" s="65" t="inlineStr">
        <is>
          <t>2025-04</t>
        </is>
      </c>
      <c r="E2093" s="65" t="inlineStr">
        <is>
          <t>2024-2025</t>
        </is>
      </c>
      <c r="F2093" s="67" t="n">
        <v>1</v>
      </c>
      <c r="G2093" s="65" t="inlineStr">
        <is>
          <t>Téléphone</t>
        </is>
      </c>
      <c r="H2093" s="65" t="inlineStr">
        <is>
          <t>Toulouse</t>
        </is>
      </c>
      <c r="I2093" s="65" t="inlineStr">
        <is>
          <t>Nadia Cherif</t>
        </is>
      </c>
      <c r="J2093" s="65" t="inlineStr">
        <is>
          <t>Sans réponse</t>
        </is>
      </c>
      <c r="K2093" s="70" t="n">
        <v>8.199999999999999</v>
      </c>
    </row>
    <row r="2094">
      <c r="A2094" s="65" t="inlineStr">
        <is>
          <t>REL-02093</t>
        </is>
      </c>
      <c r="B2094" s="65" t="inlineStr">
        <is>
          <t>DEV-01767</t>
        </is>
      </c>
      <c r="C2094" s="66" t="n">
        <v>45751</v>
      </c>
      <c r="D2094" s="65" t="inlineStr">
        <is>
          <t>2025-04</t>
        </is>
      </c>
      <c r="E2094" s="65" t="inlineStr">
        <is>
          <t>2024-2025</t>
        </is>
      </c>
      <c r="F2094" s="67" t="n">
        <v>1</v>
      </c>
      <c r="G2094" s="65" t="inlineStr">
        <is>
          <t>Téléphone</t>
        </is>
      </c>
      <c r="H2094" s="65" t="inlineStr">
        <is>
          <t>Bordeaux</t>
        </is>
      </c>
      <c r="I2094" s="65" t="inlineStr">
        <is>
          <t>Sophie Marchand</t>
        </is>
      </c>
      <c r="J2094" s="65" t="inlineStr">
        <is>
          <t>Sans réponse</t>
        </is>
      </c>
      <c r="K2094" s="70" t="n">
        <v>11</v>
      </c>
    </row>
    <row r="2095">
      <c r="A2095" s="65" t="inlineStr">
        <is>
          <t>REL-02094</t>
        </is>
      </c>
      <c r="B2095" s="65" t="inlineStr">
        <is>
          <t>DEV-01768</t>
        </is>
      </c>
      <c r="C2095" s="66" t="n">
        <v>45748</v>
      </c>
      <c r="D2095" s="65" t="inlineStr">
        <is>
          <t>2025-04</t>
        </is>
      </c>
      <c r="E2095" s="65" t="inlineStr">
        <is>
          <t>2024-2025</t>
        </is>
      </c>
      <c r="F2095" s="67" t="n">
        <v>1</v>
      </c>
      <c r="G2095" s="65" t="inlineStr">
        <is>
          <t>Téléphone</t>
        </is>
      </c>
      <c r="H2095" s="65" t="inlineStr">
        <is>
          <t>Toulouse</t>
        </is>
      </c>
      <c r="I2095" s="65" t="inlineStr">
        <is>
          <t>Julien Fabre</t>
        </is>
      </c>
      <c r="J2095" s="65" t="inlineStr">
        <is>
          <t>Négociation en cours</t>
        </is>
      </c>
      <c r="K2095" s="70" t="n">
        <v>11.5</v>
      </c>
    </row>
    <row r="2096">
      <c r="A2096" s="65" t="inlineStr">
        <is>
          <t>REL-02095</t>
        </is>
      </c>
      <c r="B2096" s="65" t="inlineStr">
        <is>
          <t>DEV-01769</t>
        </is>
      </c>
      <c r="C2096" s="66" t="n">
        <v>45745</v>
      </c>
      <c r="D2096" s="65" t="inlineStr">
        <is>
          <t>2025-03</t>
        </is>
      </c>
      <c r="E2096" s="65" t="inlineStr">
        <is>
          <t>2024-2025</t>
        </is>
      </c>
      <c r="F2096" s="67" t="n">
        <v>1</v>
      </c>
      <c r="G2096" s="65" t="inlineStr">
        <is>
          <t>Email</t>
        </is>
      </c>
      <c r="H2096" s="65" t="inlineStr">
        <is>
          <t>Toulouse</t>
        </is>
      </c>
      <c r="I2096" s="65" t="inlineStr">
        <is>
          <t>Julien Fabre</t>
        </is>
      </c>
      <c r="J2096" s="65" t="inlineStr">
        <is>
          <t>Rappel demandé</t>
        </is>
      </c>
      <c r="K2096" s="70" t="n">
        <v>2.4</v>
      </c>
    </row>
    <row r="2097">
      <c r="A2097" s="65" t="inlineStr">
        <is>
          <t>REL-02096</t>
        </is>
      </c>
      <c r="B2097" s="65" t="inlineStr">
        <is>
          <t>DEV-01769</t>
        </is>
      </c>
      <c r="C2097" s="66" t="n">
        <v>45754</v>
      </c>
      <c r="D2097" s="65" t="inlineStr">
        <is>
          <t>2025-04</t>
        </is>
      </c>
      <c r="E2097" s="65" t="inlineStr">
        <is>
          <t>2024-2025</t>
        </is>
      </c>
      <c r="F2097" s="67" t="n">
        <v>2</v>
      </c>
      <c r="G2097" s="65" t="inlineStr">
        <is>
          <t>Téléphone</t>
        </is>
      </c>
      <c r="H2097" s="65" t="inlineStr">
        <is>
          <t>Toulouse</t>
        </is>
      </c>
      <c r="I2097" s="65" t="inlineStr">
        <is>
          <t>Julien Fabre</t>
        </is>
      </c>
      <c r="J2097" s="65" t="inlineStr">
        <is>
          <t>Accord obtenu</t>
        </is>
      </c>
      <c r="K2097" s="70" t="n">
        <v>9</v>
      </c>
    </row>
    <row r="2098">
      <c r="A2098" s="65" t="inlineStr">
        <is>
          <t>REL-02097</t>
        </is>
      </c>
      <c r="B2098" s="65" t="inlineStr">
        <is>
          <t>DEV-01770</t>
        </is>
      </c>
      <c r="C2098" s="66" t="n">
        <v>45748</v>
      </c>
      <c r="D2098" s="65" t="inlineStr">
        <is>
          <t>2025-04</t>
        </is>
      </c>
      <c r="E2098" s="65" t="inlineStr">
        <is>
          <t>2024-2025</t>
        </is>
      </c>
      <c r="F2098" s="67" t="n">
        <v>1</v>
      </c>
      <c r="G2098" s="65" t="inlineStr">
        <is>
          <t>Email</t>
        </is>
      </c>
      <c r="H2098" s="65" t="inlineStr">
        <is>
          <t>Bordeaux</t>
        </is>
      </c>
      <c r="I2098" s="65" t="inlineStr">
        <is>
          <t>Karim Belkacem</t>
        </is>
      </c>
      <c r="J2098" s="65" t="inlineStr">
        <is>
          <t>Accord obtenu</t>
        </is>
      </c>
      <c r="K2098" s="70" t="n">
        <v>3.9</v>
      </c>
    </row>
    <row r="2099">
      <c r="A2099" s="65" t="inlineStr">
        <is>
          <t>REL-02098</t>
        </is>
      </c>
      <c r="B2099" s="65" t="inlineStr">
        <is>
          <t>DEV-01772</t>
        </is>
      </c>
      <c r="C2099" s="66" t="n">
        <v>45756</v>
      </c>
      <c r="D2099" s="65" t="inlineStr">
        <is>
          <t>2025-04</t>
        </is>
      </c>
      <c r="E2099" s="65" t="inlineStr">
        <is>
          <t>2024-2025</t>
        </is>
      </c>
      <c r="F2099" s="67" t="n">
        <v>1</v>
      </c>
      <c r="G2099" s="65" t="inlineStr">
        <is>
          <t>Téléphone</t>
        </is>
      </c>
      <c r="H2099" s="65" t="inlineStr">
        <is>
          <t>Toulouse</t>
        </is>
      </c>
      <c r="I2099" s="65" t="inlineStr">
        <is>
          <t>Nadia Cherif</t>
        </is>
      </c>
      <c r="J2099" s="65" t="inlineStr">
        <is>
          <t>Sans réponse</t>
        </is>
      </c>
      <c r="K2099" s="70" t="n">
        <v>12.5</v>
      </c>
    </row>
    <row r="2100">
      <c r="A2100" s="65" t="inlineStr">
        <is>
          <t>REL-02099</t>
        </is>
      </c>
      <c r="B2100" s="65" t="inlineStr">
        <is>
          <t>DEV-01773</t>
        </is>
      </c>
      <c r="C2100" s="66" t="n">
        <v>45750</v>
      </c>
      <c r="D2100" s="65" t="inlineStr">
        <is>
          <t>2025-04</t>
        </is>
      </c>
      <c r="E2100" s="65" t="inlineStr">
        <is>
          <t>2024-2025</t>
        </is>
      </c>
      <c r="F2100" s="67" t="n">
        <v>1</v>
      </c>
      <c r="G2100" s="65" t="inlineStr">
        <is>
          <t>Email</t>
        </is>
      </c>
      <c r="H2100" s="65" t="inlineStr">
        <is>
          <t>Bordeaux</t>
        </is>
      </c>
      <c r="I2100" s="65" t="inlineStr">
        <is>
          <t>Karim Belkacem</t>
        </is>
      </c>
      <c r="J2100" s="65" t="inlineStr">
        <is>
          <t>Rappel demandé</t>
        </is>
      </c>
      <c r="K2100" s="70" t="n">
        <v>2</v>
      </c>
    </row>
    <row r="2101">
      <c r="A2101" s="65" t="inlineStr">
        <is>
          <t>REL-02100</t>
        </is>
      </c>
      <c r="B2101" s="65" t="inlineStr">
        <is>
          <t>DEV-01773</t>
        </is>
      </c>
      <c r="C2101" s="66" t="n">
        <v>45762</v>
      </c>
      <c r="D2101" s="65" t="inlineStr">
        <is>
          <t>2025-04</t>
        </is>
      </c>
      <c r="E2101" s="65" t="inlineStr">
        <is>
          <t>2024-2025</t>
        </is>
      </c>
      <c r="F2101" s="67" t="n">
        <v>2</v>
      </c>
      <c r="G2101" s="65" t="inlineStr">
        <is>
          <t>Téléphone</t>
        </is>
      </c>
      <c r="H2101" s="65" t="inlineStr">
        <is>
          <t>Bordeaux</t>
        </is>
      </c>
      <c r="I2101" s="65" t="inlineStr">
        <is>
          <t>Karim Belkacem</t>
        </is>
      </c>
      <c r="J2101" s="65" t="inlineStr">
        <is>
          <t>Sans réponse</t>
        </is>
      </c>
      <c r="K2101" s="70" t="n">
        <v>2.4</v>
      </c>
    </row>
    <row r="2102">
      <c r="A2102" s="65" t="inlineStr">
        <is>
          <t>REL-02101</t>
        </is>
      </c>
      <c r="B2102" s="65" t="inlineStr">
        <is>
          <t>DEV-01773</t>
        </is>
      </c>
      <c r="C2102" s="66" t="n">
        <v>45768</v>
      </c>
      <c r="D2102" s="65" t="inlineStr">
        <is>
          <t>2025-04</t>
        </is>
      </c>
      <c r="E2102" s="65" t="inlineStr">
        <is>
          <t>2024-2025</t>
        </is>
      </c>
      <c r="F2102" s="67" t="n">
        <v>3</v>
      </c>
      <c r="G2102" s="65" t="inlineStr">
        <is>
          <t>Téléphone</t>
        </is>
      </c>
      <c r="H2102" s="65" t="inlineStr">
        <is>
          <t>Bordeaux</t>
        </is>
      </c>
      <c r="I2102" s="65" t="inlineStr">
        <is>
          <t>Karim Belkacem</t>
        </is>
      </c>
      <c r="J2102" s="65" t="inlineStr">
        <is>
          <t>Sans réponse</t>
        </is>
      </c>
      <c r="K2102" s="70" t="n">
        <v>12.2</v>
      </c>
    </row>
    <row r="2103">
      <c r="A2103" s="65" t="inlineStr">
        <is>
          <t>REL-02102</t>
        </is>
      </c>
      <c r="B2103" s="65" t="inlineStr">
        <is>
          <t>DEV-01774</t>
        </is>
      </c>
      <c r="C2103" s="66" t="n">
        <v>45745</v>
      </c>
      <c r="D2103" s="65" t="inlineStr">
        <is>
          <t>2025-03</t>
        </is>
      </c>
      <c r="E2103" s="65" t="inlineStr">
        <is>
          <t>2024-2025</t>
        </is>
      </c>
      <c r="F2103" s="67" t="n">
        <v>1</v>
      </c>
      <c r="G2103" s="65" t="inlineStr">
        <is>
          <t>Email</t>
        </is>
      </c>
      <c r="H2103" s="65" t="inlineStr">
        <is>
          <t>Bordeaux</t>
        </is>
      </c>
      <c r="I2103" s="65" t="inlineStr">
        <is>
          <t>Sophie Marchand</t>
        </is>
      </c>
      <c r="J2103" s="65" t="inlineStr">
        <is>
          <t>Sans réponse</t>
        </is>
      </c>
      <c r="K2103" s="70" t="n">
        <v>2.4</v>
      </c>
    </row>
    <row r="2104">
      <c r="A2104" s="65" t="inlineStr">
        <is>
          <t>REL-02103</t>
        </is>
      </c>
      <c r="B2104" s="65" t="inlineStr">
        <is>
          <t>DEV-01774</t>
        </is>
      </c>
      <c r="C2104" s="66" t="n">
        <v>45759</v>
      </c>
      <c r="D2104" s="65" t="inlineStr">
        <is>
          <t>2025-04</t>
        </is>
      </c>
      <c r="E2104" s="65" t="inlineStr">
        <is>
          <t>2024-2025</t>
        </is>
      </c>
      <c r="F2104" s="67" t="n">
        <v>2</v>
      </c>
      <c r="G2104" s="65" t="inlineStr">
        <is>
          <t>Email</t>
        </is>
      </c>
      <c r="H2104" s="65" t="inlineStr">
        <is>
          <t>Bordeaux</t>
        </is>
      </c>
      <c r="I2104" s="65" t="inlineStr">
        <is>
          <t>Sophie Marchand</t>
        </is>
      </c>
      <c r="J2104" s="65" t="inlineStr">
        <is>
          <t>Rappel demandé</t>
        </is>
      </c>
      <c r="K2104" s="70" t="n">
        <v>2.9</v>
      </c>
    </row>
    <row r="2105">
      <c r="A2105" s="65" t="inlineStr">
        <is>
          <t>REL-02104</t>
        </is>
      </c>
      <c r="B2105" s="65" t="inlineStr">
        <is>
          <t>DEV-01776</t>
        </is>
      </c>
      <c r="C2105" s="66" t="n">
        <v>45759</v>
      </c>
      <c r="D2105" s="65" t="inlineStr">
        <is>
          <t>2025-04</t>
        </is>
      </c>
      <c r="E2105" s="65" t="inlineStr">
        <is>
          <t>2024-2025</t>
        </is>
      </c>
      <c r="F2105" s="67" t="n">
        <v>1</v>
      </c>
      <c r="G2105" s="65" t="inlineStr">
        <is>
          <t>Email</t>
        </is>
      </c>
      <c r="H2105" s="65" t="inlineStr">
        <is>
          <t>Montpellier</t>
        </is>
      </c>
      <c r="I2105" s="65" t="inlineStr">
        <is>
          <t>Thomas Rey</t>
        </is>
      </c>
      <c r="J2105" s="65" t="inlineStr">
        <is>
          <t>Rappel demandé</t>
        </is>
      </c>
      <c r="K2105" s="70" t="n">
        <v>3.4</v>
      </c>
    </row>
    <row r="2106">
      <c r="A2106" s="65" t="inlineStr">
        <is>
          <t>REL-02105</t>
        </is>
      </c>
      <c r="B2106" s="65" t="inlineStr">
        <is>
          <t>DEV-01777</t>
        </is>
      </c>
      <c r="C2106" s="66" t="n">
        <v>45753</v>
      </c>
      <c r="D2106" s="65" t="inlineStr">
        <is>
          <t>2025-04</t>
        </is>
      </c>
      <c r="E2106" s="65" t="inlineStr">
        <is>
          <t>2024-2025</t>
        </is>
      </c>
      <c r="F2106" s="67" t="n">
        <v>1</v>
      </c>
      <c r="G2106" s="65" t="inlineStr">
        <is>
          <t>Email</t>
        </is>
      </c>
      <c r="H2106" s="65" t="inlineStr">
        <is>
          <t>Bordeaux</t>
        </is>
      </c>
      <c r="I2106" s="65" t="inlineStr">
        <is>
          <t>Karim Belkacem</t>
        </is>
      </c>
      <c r="J2106" s="65" t="inlineStr">
        <is>
          <t>Rappel demandé</t>
        </is>
      </c>
      <c r="K2106" s="70" t="n">
        <v>3.7</v>
      </c>
    </row>
    <row r="2107">
      <c r="A2107" s="65" t="inlineStr">
        <is>
          <t>REL-02106</t>
        </is>
      </c>
      <c r="B2107" s="65" t="inlineStr">
        <is>
          <t>DEV-01777</t>
        </is>
      </c>
      <c r="C2107" s="66" t="n">
        <v>45758</v>
      </c>
      <c r="D2107" s="65" t="inlineStr">
        <is>
          <t>2025-04</t>
        </is>
      </c>
      <c r="E2107" s="65" t="inlineStr">
        <is>
          <t>2024-2025</t>
        </is>
      </c>
      <c r="F2107" s="67" t="n">
        <v>2</v>
      </c>
      <c r="G2107" s="65" t="inlineStr">
        <is>
          <t>Email</t>
        </is>
      </c>
      <c r="H2107" s="65" t="inlineStr">
        <is>
          <t>Bordeaux</t>
        </is>
      </c>
      <c r="I2107" s="65" t="inlineStr">
        <is>
          <t>Karim Belkacem</t>
        </is>
      </c>
      <c r="J2107" s="65" t="inlineStr">
        <is>
          <t>Accord obtenu</t>
        </is>
      </c>
      <c r="K2107" s="70" t="n">
        <v>4.6</v>
      </c>
    </row>
    <row r="2108">
      <c r="A2108" s="65" t="inlineStr">
        <is>
          <t>REL-02107</t>
        </is>
      </c>
      <c r="B2108" s="65" t="inlineStr">
        <is>
          <t>DEV-01778</t>
        </is>
      </c>
      <c r="C2108" s="66" t="n">
        <v>45750</v>
      </c>
      <c r="D2108" s="65" t="inlineStr">
        <is>
          <t>2025-04</t>
        </is>
      </c>
      <c r="E2108" s="65" t="inlineStr">
        <is>
          <t>2024-2025</t>
        </is>
      </c>
      <c r="F2108" s="67" t="n">
        <v>1</v>
      </c>
      <c r="G2108" s="65" t="inlineStr">
        <is>
          <t>Email</t>
        </is>
      </c>
      <c r="H2108" s="65" t="inlineStr">
        <is>
          <t>Toulouse</t>
        </is>
      </c>
      <c r="I2108" s="65" t="inlineStr">
        <is>
          <t>Julien Fabre</t>
        </is>
      </c>
      <c r="J2108" s="65" t="inlineStr">
        <is>
          <t>Négociation en cours</t>
        </is>
      </c>
      <c r="K2108" s="70" t="n">
        <v>3</v>
      </c>
    </row>
    <row r="2109">
      <c r="A2109" s="65" t="inlineStr">
        <is>
          <t>REL-02108</t>
        </is>
      </c>
      <c r="B2109" s="65" t="inlineStr">
        <is>
          <t>DEV-01780</t>
        </is>
      </c>
      <c r="C2109" s="66" t="n">
        <v>45753</v>
      </c>
      <c r="D2109" s="65" t="inlineStr">
        <is>
          <t>2025-04</t>
        </is>
      </c>
      <c r="E2109" s="65" t="inlineStr">
        <is>
          <t>2024-2025</t>
        </is>
      </c>
      <c r="F2109" s="67" t="n">
        <v>1</v>
      </c>
      <c r="G2109" s="65" t="inlineStr">
        <is>
          <t>Email</t>
        </is>
      </c>
      <c r="H2109" s="65" t="inlineStr">
        <is>
          <t>Montpellier</t>
        </is>
      </c>
      <c r="I2109" s="65" t="inlineStr">
        <is>
          <t>Thomas Rey</t>
        </is>
      </c>
      <c r="J2109" s="65" t="inlineStr">
        <is>
          <t>Sans réponse</t>
        </is>
      </c>
      <c r="K2109" s="70" t="n">
        <v>3.4</v>
      </c>
    </row>
    <row r="2110">
      <c r="A2110" s="65" t="inlineStr">
        <is>
          <t>REL-02109</t>
        </is>
      </c>
      <c r="B2110" s="65" t="inlineStr">
        <is>
          <t>DEV-01780</t>
        </is>
      </c>
      <c r="C2110" s="66" t="n">
        <v>45758</v>
      </c>
      <c r="D2110" s="65" t="inlineStr">
        <is>
          <t>2025-04</t>
        </is>
      </c>
      <c r="E2110" s="65" t="inlineStr">
        <is>
          <t>2024-2025</t>
        </is>
      </c>
      <c r="F2110" s="67" t="n">
        <v>2</v>
      </c>
      <c r="G2110" s="65" t="inlineStr">
        <is>
          <t>Téléphone</t>
        </is>
      </c>
      <c r="H2110" s="65" t="inlineStr">
        <is>
          <t>Montpellier</t>
        </is>
      </c>
      <c r="I2110" s="65" t="inlineStr">
        <is>
          <t>Thomas Rey</t>
        </is>
      </c>
      <c r="J2110" s="65" t="inlineStr">
        <is>
          <t>Accord obtenu</t>
        </is>
      </c>
      <c r="K2110" s="70" t="n">
        <v>12.3</v>
      </c>
    </row>
    <row r="2111">
      <c r="A2111" s="65" t="inlineStr">
        <is>
          <t>REL-02110</t>
        </is>
      </c>
      <c r="B2111" s="65" t="inlineStr">
        <is>
          <t>DEV-01782</t>
        </is>
      </c>
      <c r="C2111" s="66" t="n">
        <v>45756</v>
      </c>
      <c r="D2111" s="65" t="inlineStr">
        <is>
          <t>2025-04</t>
        </is>
      </c>
      <c r="E2111" s="65" t="inlineStr">
        <is>
          <t>2024-2025</t>
        </is>
      </c>
      <c r="F2111" s="67" t="n">
        <v>1</v>
      </c>
      <c r="G2111" s="65" t="inlineStr">
        <is>
          <t>Email</t>
        </is>
      </c>
      <c r="H2111" s="65" t="inlineStr">
        <is>
          <t>Bordeaux</t>
        </is>
      </c>
      <c r="I2111" s="65" t="inlineStr">
        <is>
          <t>Sophie Marchand</t>
        </is>
      </c>
      <c r="J2111" s="65" t="inlineStr">
        <is>
          <t>Négociation en cours</t>
        </is>
      </c>
      <c r="K2111" s="70" t="n">
        <v>1.3</v>
      </c>
    </row>
    <row r="2112">
      <c r="A2112" s="65" t="inlineStr">
        <is>
          <t>REL-02111</t>
        </is>
      </c>
      <c r="B2112" s="65" t="inlineStr">
        <is>
          <t>DEV-01783</t>
        </is>
      </c>
      <c r="C2112" s="66" t="n">
        <v>45753</v>
      </c>
      <c r="D2112" s="65" t="inlineStr">
        <is>
          <t>2025-04</t>
        </is>
      </c>
      <c r="E2112" s="65" t="inlineStr">
        <is>
          <t>2024-2025</t>
        </is>
      </c>
      <c r="F2112" s="67" t="n">
        <v>1</v>
      </c>
      <c r="G2112" s="65" t="inlineStr">
        <is>
          <t>Téléphone</t>
        </is>
      </c>
      <c r="H2112" s="65" t="inlineStr">
        <is>
          <t>Toulouse</t>
        </is>
      </c>
      <c r="I2112" s="65" t="inlineStr">
        <is>
          <t>Julien Fabre</t>
        </is>
      </c>
      <c r="J2112" s="65" t="inlineStr">
        <is>
          <t>Sans réponse</t>
        </is>
      </c>
      <c r="K2112" s="70" t="n">
        <v>5</v>
      </c>
    </row>
    <row r="2113">
      <c r="A2113" s="65" t="inlineStr">
        <is>
          <t>REL-02112</t>
        </is>
      </c>
      <c r="B2113" s="65" t="inlineStr">
        <is>
          <t>DEV-01783</t>
        </is>
      </c>
      <c r="C2113" s="66" t="n">
        <v>45764</v>
      </c>
      <c r="D2113" s="65" t="inlineStr">
        <is>
          <t>2025-04</t>
        </is>
      </c>
      <c r="E2113" s="65" t="inlineStr">
        <is>
          <t>2024-2025</t>
        </is>
      </c>
      <c r="F2113" s="67" t="n">
        <v>2</v>
      </c>
      <c r="G2113" s="65" t="inlineStr">
        <is>
          <t>Email</t>
        </is>
      </c>
      <c r="H2113" s="65" t="inlineStr">
        <is>
          <t>Toulouse</t>
        </is>
      </c>
      <c r="I2113" s="65" t="inlineStr">
        <is>
          <t>Julien Fabre</t>
        </is>
      </c>
      <c r="J2113" s="65" t="inlineStr">
        <is>
          <t>Refus signifié</t>
        </is>
      </c>
      <c r="K2113" s="70" t="n">
        <v>2.7</v>
      </c>
    </row>
    <row r="2114">
      <c r="A2114" s="65" t="inlineStr">
        <is>
          <t>REL-02113</t>
        </is>
      </c>
      <c r="B2114" s="65" t="inlineStr">
        <is>
          <t>DEV-01784</t>
        </is>
      </c>
      <c r="C2114" s="66" t="n">
        <v>45760</v>
      </c>
      <c r="D2114" s="65" t="inlineStr">
        <is>
          <t>2025-04</t>
        </is>
      </c>
      <c r="E2114" s="65" t="inlineStr">
        <is>
          <t>2024-2025</t>
        </is>
      </c>
      <c r="F2114" s="67" t="n">
        <v>1</v>
      </c>
      <c r="G2114" s="65" t="inlineStr">
        <is>
          <t>Email</t>
        </is>
      </c>
      <c r="H2114" s="65" t="inlineStr">
        <is>
          <t>Bordeaux</t>
        </is>
      </c>
      <c r="I2114" s="65" t="inlineStr">
        <is>
          <t>Sophie Marchand</t>
        </is>
      </c>
      <c r="J2114" s="65" t="inlineStr">
        <is>
          <t>Sans réponse</t>
        </is>
      </c>
      <c r="K2114" s="70" t="n">
        <v>2.2</v>
      </c>
    </row>
    <row r="2115">
      <c r="A2115" s="65" t="inlineStr">
        <is>
          <t>REL-02114</t>
        </is>
      </c>
      <c r="B2115" s="65" t="inlineStr">
        <is>
          <t>DEV-01785</t>
        </is>
      </c>
      <c r="C2115" s="66" t="n">
        <v>45765</v>
      </c>
      <c r="D2115" s="65" t="inlineStr">
        <is>
          <t>2025-04</t>
        </is>
      </c>
      <c r="E2115" s="65" t="inlineStr">
        <is>
          <t>2024-2025</t>
        </is>
      </c>
      <c r="F2115" s="67" t="n">
        <v>1</v>
      </c>
      <c r="G2115" s="65" t="inlineStr">
        <is>
          <t>Email</t>
        </is>
      </c>
      <c r="H2115" s="65" t="inlineStr">
        <is>
          <t>Bordeaux</t>
        </is>
      </c>
      <c r="I2115" s="65" t="inlineStr">
        <is>
          <t>Sophie Marchand</t>
        </is>
      </c>
      <c r="J2115" s="65" t="inlineStr">
        <is>
          <t>Sans réponse</t>
        </is>
      </c>
      <c r="K2115" s="70" t="n">
        <v>1.8</v>
      </c>
    </row>
    <row r="2116">
      <c r="A2116" s="65" t="inlineStr">
        <is>
          <t>REL-02115</t>
        </is>
      </c>
      <c r="B2116" s="65" t="inlineStr">
        <is>
          <t>DEV-01785</t>
        </is>
      </c>
      <c r="C2116" s="66" t="n">
        <v>45774</v>
      </c>
      <c r="D2116" s="65" t="inlineStr">
        <is>
          <t>2025-04</t>
        </is>
      </c>
      <c r="E2116" s="65" t="inlineStr">
        <is>
          <t>2024-2025</t>
        </is>
      </c>
      <c r="F2116" s="67" t="n">
        <v>2</v>
      </c>
      <c r="G2116" s="65" t="inlineStr">
        <is>
          <t>Téléphone</t>
        </is>
      </c>
      <c r="H2116" s="65" t="inlineStr">
        <is>
          <t>Bordeaux</t>
        </is>
      </c>
      <c r="I2116" s="65" t="inlineStr">
        <is>
          <t>Sophie Marchand</t>
        </is>
      </c>
      <c r="J2116" s="65" t="inlineStr">
        <is>
          <t>Sans réponse</t>
        </is>
      </c>
      <c r="K2116" s="70" t="n">
        <v>6.3</v>
      </c>
    </row>
    <row r="2117">
      <c r="A2117" s="65" t="inlineStr">
        <is>
          <t>REL-02116</t>
        </is>
      </c>
      <c r="B2117" s="65" t="inlineStr">
        <is>
          <t>DEV-01786</t>
        </is>
      </c>
      <c r="C2117" s="66" t="n">
        <v>45759</v>
      </c>
      <c r="D2117" s="65" t="inlineStr">
        <is>
          <t>2025-04</t>
        </is>
      </c>
      <c r="E2117" s="65" t="inlineStr">
        <is>
          <t>2024-2025</t>
        </is>
      </c>
      <c r="F2117" s="67" t="n">
        <v>1</v>
      </c>
      <c r="G2117" s="65" t="inlineStr">
        <is>
          <t>Email</t>
        </is>
      </c>
      <c r="H2117" s="65" t="inlineStr">
        <is>
          <t>Toulouse</t>
        </is>
      </c>
      <c r="I2117" s="65" t="inlineStr">
        <is>
          <t>Julien Fabre</t>
        </is>
      </c>
      <c r="J2117" s="65" t="inlineStr">
        <is>
          <t>Sans réponse</t>
        </is>
      </c>
      <c r="K2117" s="70" t="n">
        <v>1.9</v>
      </c>
    </row>
    <row r="2118">
      <c r="A2118" s="65" t="inlineStr">
        <is>
          <t>REL-02117</t>
        </is>
      </c>
      <c r="B2118" s="65" t="inlineStr">
        <is>
          <t>DEV-01787</t>
        </is>
      </c>
      <c r="C2118" s="66" t="n">
        <v>45753</v>
      </c>
      <c r="D2118" s="65" t="inlineStr">
        <is>
          <t>2025-04</t>
        </is>
      </c>
      <c r="E2118" s="65" t="inlineStr">
        <is>
          <t>2024-2025</t>
        </is>
      </c>
      <c r="F2118" s="67" t="n">
        <v>1</v>
      </c>
      <c r="G2118" s="65" t="inlineStr">
        <is>
          <t>Email</t>
        </is>
      </c>
      <c r="H2118" s="65" t="inlineStr">
        <is>
          <t>Toulouse</t>
        </is>
      </c>
      <c r="I2118" s="65" t="inlineStr">
        <is>
          <t>Nadia Cherif</t>
        </is>
      </c>
      <c r="J2118" s="65" t="inlineStr">
        <is>
          <t>Sans réponse</t>
        </is>
      </c>
      <c r="K2118" s="70" t="n">
        <v>2.7</v>
      </c>
    </row>
    <row r="2119">
      <c r="A2119" s="65" t="inlineStr">
        <is>
          <t>REL-02118</t>
        </is>
      </c>
      <c r="B2119" s="65" t="inlineStr">
        <is>
          <t>DEV-01787</t>
        </is>
      </c>
      <c r="C2119" s="66" t="n">
        <v>45758</v>
      </c>
      <c r="D2119" s="65" t="inlineStr">
        <is>
          <t>2025-04</t>
        </is>
      </c>
      <c r="E2119" s="65" t="inlineStr">
        <is>
          <t>2024-2025</t>
        </is>
      </c>
      <c r="F2119" s="67" t="n">
        <v>2</v>
      </c>
      <c r="G2119" s="65" t="inlineStr">
        <is>
          <t>Email</t>
        </is>
      </c>
      <c r="H2119" s="65" t="inlineStr">
        <is>
          <t>Toulouse</t>
        </is>
      </c>
      <c r="I2119" s="65" t="inlineStr">
        <is>
          <t>Nadia Cherif</t>
        </is>
      </c>
      <c r="J2119" s="65" t="inlineStr">
        <is>
          <t>Sans réponse</t>
        </is>
      </c>
      <c r="K2119" s="70" t="n">
        <v>4</v>
      </c>
    </row>
    <row r="2120">
      <c r="A2120" s="65" t="inlineStr">
        <is>
          <t>REL-02119</t>
        </is>
      </c>
      <c r="B2120" s="65" t="inlineStr">
        <is>
          <t>DEV-01787</t>
        </is>
      </c>
      <c r="C2120" s="66" t="n">
        <v>45763</v>
      </c>
      <c r="D2120" s="65" t="inlineStr">
        <is>
          <t>2025-04</t>
        </is>
      </c>
      <c r="E2120" s="65" t="inlineStr">
        <is>
          <t>2024-2025</t>
        </is>
      </c>
      <c r="F2120" s="67" t="n">
        <v>3</v>
      </c>
      <c r="G2120" s="65" t="inlineStr">
        <is>
          <t>Email</t>
        </is>
      </c>
      <c r="H2120" s="65" t="inlineStr">
        <is>
          <t>Toulouse</t>
        </is>
      </c>
      <c r="I2120" s="65" t="inlineStr">
        <is>
          <t>Nadia Cherif</t>
        </is>
      </c>
      <c r="J2120" s="65" t="inlineStr">
        <is>
          <t>Rappel demandé</t>
        </is>
      </c>
      <c r="K2120" s="70" t="n">
        <v>4.6</v>
      </c>
    </row>
    <row r="2121">
      <c r="A2121" s="65" t="inlineStr">
        <is>
          <t>REL-02120</t>
        </is>
      </c>
      <c r="B2121" s="65" t="inlineStr">
        <is>
          <t>DEV-01788</t>
        </is>
      </c>
      <c r="C2121" s="66" t="n">
        <v>45754</v>
      </c>
      <c r="D2121" s="65" t="inlineStr">
        <is>
          <t>2025-04</t>
        </is>
      </c>
      <c r="E2121" s="65" t="inlineStr">
        <is>
          <t>2024-2025</t>
        </is>
      </c>
      <c r="F2121" s="67" t="n">
        <v>1</v>
      </c>
      <c r="G2121" s="65" t="inlineStr">
        <is>
          <t>Email</t>
        </is>
      </c>
      <c r="H2121" s="65" t="inlineStr">
        <is>
          <t>Toulouse</t>
        </is>
      </c>
      <c r="I2121" s="65" t="inlineStr">
        <is>
          <t>Nadia Cherif</t>
        </is>
      </c>
      <c r="J2121" s="65" t="inlineStr">
        <is>
          <t>Sans réponse</t>
        </is>
      </c>
      <c r="K2121" s="70" t="n">
        <v>4.1</v>
      </c>
    </row>
    <row r="2122">
      <c r="A2122" s="65" t="inlineStr">
        <is>
          <t>REL-02121</t>
        </is>
      </c>
      <c r="B2122" s="65" t="inlineStr">
        <is>
          <t>DEV-01788</t>
        </is>
      </c>
      <c r="C2122" s="66" t="n">
        <v>45763</v>
      </c>
      <c r="D2122" s="65" t="inlineStr">
        <is>
          <t>2025-04</t>
        </is>
      </c>
      <c r="E2122" s="65" t="inlineStr">
        <is>
          <t>2024-2025</t>
        </is>
      </c>
      <c r="F2122" s="67" t="n">
        <v>2</v>
      </c>
      <c r="G2122" s="65" t="inlineStr">
        <is>
          <t>Téléphone</t>
        </is>
      </c>
      <c r="H2122" s="65" t="inlineStr">
        <is>
          <t>Toulouse</t>
        </is>
      </c>
      <c r="I2122" s="65" t="inlineStr">
        <is>
          <t>Nadia Cherif</t>
        </is>
      </c>
      <c r="J2122" s="65" t="inlineStr">
        <is>
          <t>Accord obtenu</t>
        </is>
      </c>
      <c r="K2122" s="70" t="n">
        <v>13</v>
      </c>
    </row>
    <row r="2123">
      <c r="A2123" s="65" t="inlineStr">
        <is>
          <t>REL-02122</t>
        </is>
      </c>
      <c r="B2123" s="65" t="inlineStr">
        <is>
          <t>DEV-01789</t>
        </is>
      </c>
      <c r="C2123" s="66" t="n">
        <v>45751</v>
      </c>
      <c r="D2123" s="65" t="inlineStr">
        <is>
          <t>2025-04</t>
        </is>
      </c>
      <c r="E2123" s="65" t="inlineStr">
        <is>
          <t>2024-2025</t>
        </is>
      </c>
      <c r="F2123" s="67" t="n">
        <v>1</v>
      </c>
      <c r="G2123" s="65" t="inlineStr">
        <is>
          <t>Téléphone</t>
        </is>
      </c>
      <c r="H2123" s="65" t="inlineStr">
        <is>
          <t>Bordeaux</t>
        </is>
      </c>
      <c r="I2123" s="65" t="inlineStr">
        <is>
          <t>Karim Belkacem</t>
        </is>
      </c>
      <c r="J2123" s="65" t="inlineStr">
        <is>
          <t>Injoignable</t>
        </is>
      </c>
      <c r="K2123" s="70" t="n">
        <v>9.300000000000001</v>
      </c>
    </row>
    <row r="2124">
      <c r="A2124" s="65" t="inlineStr">
        <is>
          <t>REL-02123</t>
        </is>
      </c>
      <c r="B2124" s="65" t="inlineStr">
        <is>
          <t>DEV-01789</t>
        </is>
      </c>
      <c r="C2124" s="66" t="n">
        <v>45758</v>
      </c>
      <c r="D2124" s="65" t="inlineStr">
        <is>
          <t>2025-04</t>
        </is>
      </c>
      <c r="E2124" s="65" t="inlineStr">
        <is>
          <t>2024-2025</t>
        </is>
      </c>
      <c r="F2124" s="67" t="n">
        <v>2</v>
      </c>
      <c r="G2124" s="65" t="inlineStr">
        <is>
          <t>Email</t>
        </is>
      </c>
      <c r="H2124" s="65" t="inlineStr">
        <is>
          <t>Bordeaux</t>
        </is>
      </c>
      <c r="I2124" s="65" t="inlineStr">
        <is>
          <t>Karim Belkacem</t>
        </is>
      </c>
      <c r="J2124" s="65" t="inlineStr">
        <is>
          <t>Refus signifié</t>
        </is>
      </c>
      <c r="K2124" s="70" t="n">
        <v>3.9</v>
      </c>
    </row>
    <row r="2125">
      <c r="A2125" s="65" t="inlineStr">
        <is>
          <t>REL-02124</t>
        </is>
      </c>
      <c r="B2125" s="65" t="inlineStr">
        <is>
          <t>DEV-01793</t>
        </is>
      </c>
      <c r="C2125" s="66" t="n">
        <v>45758</v>
      </c>
      <c r="D2125" s="65" t="inlineStr">
        <is>
          <t>2025-04</t>
        </is>
      </c>
      <c r="E2125" s="65" t="inlineStr">
        <is>
          <t>2024-2025</t>
        </is>
      </c>
      <c r="F2125" s="67" t="n">
        <v>1</v>
      </c>
      <c r="G2125" s="65" t="inlineStr">
        <is>
          <t>Email</t>
        </is>
      </c>
      <c r="H2125" s="65" t="inlineStr">
        <is>
          <t>Toulouse</t>
        </is>
      </c>
      <c r="I2125" s="65" t="inlineStr">
        <is>
          <t>Nadia Cherif</t>
        </is>
      </c>
      <c r="J2125" s="65" t="inlineStr">
        <is>
          <t>Négociation en cours</t>
        </is>
      </c>
      <c r="K2125" s="70" t="n">
        <v>1.6</v>
      </c>
    </row>
    <row r="2126">
      <c r="A2126" s="65" t="inlineStr">
        <is>
          <t>REL-02125</t>
        </is>
      </c>
      <c r="B2126" s="65" t="inlineStr">
        <is>
          <t>DEV-01793</t>
        </is>
      </c>
      <c r="C2126" s="66" t="n">
        <v>45770</v>
      </c>
      <c r="D2126" s="65" t="inlineStr">
        <is>
          <t>2025-04</t>
        </is>
      </c>
      <c r="E2126" s="65" t="inlineStr">
        <is>
          <t>2024-2025</t>
        </is>
      </c>
      <c r="F2126" s="67" t="n">
        <v>2</v>
      </c>
      <c r="G2126" s="65" t="inlineStr">
        <is>
          <t>Téléphone</t>
        </is>
      </c>
      <c r="H2126" s="65" t="inlineStr">
        <is>
          <t>Toulouse</t>
        </is>
      </c>
      <c r="I2126" s="65" t="inlineStr">
        <is>
          <t>Nadia Cherif</t>
        </is>
      </c>
      <c r="J2126" s="65" t="inlineStr">
        <is>
          <t>Accord obtenu</t>
        </is>
      </c>
      <c r="K2126" s="70" t="n">
        <v>12</v>
      </c>
    </row>
    <row r="2127">
      <c r="A2127" s="65" t="inlineStr">
        <is>
          <t>REL-02126</t>
        </is>
      </c>
      <c r="B2127" s="65" t="inlineStr">
        <is>
          <t>DEV-01794</t>
        </is>
      </c>
      <c r="C2127" s="66" t="n">
        <v>45761</v>
      </c>
      <c r="D2127" s="65" t="inlineStr">
        <is>
          <t>2025-04</t>
        </is>
      </c>
      <c r="E2127" s="65" t="inlineStr">
        <is>
          <t>2024-2025</t>
        </is>
      </c>
      <c r="F2127" s="67" t="n">
        <v>1</v>
      </c>
      <c r="G2127" s="65" t="inlineStr">
        <is>
          <t>Email</t>
        </is>
      </c>
      <c r="H2127" s="65" t="inlineStr">
        <is>
          <t>Toulouse</t>
        </is>
      </c>
      <c r="I2127" s="65" t="inlineStr">
        <is>
          <t>Nadia Cherif</t>
        </is>
      </c>
      <c r="J2127" s="65" t="inlineStr">
        <is>
          <t>Sans réponse</t>
        </is>
      </c>
      <c r="K2127" s="70" t="n">
        <v>3.2</v>
      </c>
    </row>
    <row r="2128">
      <c r="A2128" s="65" t="inlineStr">
        <is>
          <t>REL-02127</t>
        </is>
      </c>
      <c r="B2128" s="65" t="inlineStr">
        <is>
          <t>DEV-01794</t>
        </is>
      </c>
      <c r="C2128" s="66" t="n">
        <v>45767</v>
      </c>
      <c r="D2128" s="65" t="inlineStr">
        <is>
          <t>2025-04</t>
        </is>
      </c>
      <c r="E2128" s="65" t="inlineStr">
        <is>
          <t>2024-2025</t>
        </is>
      </c>
      <c r="F2128" s="67" t="n">
        <v>2</v>
      </c>
      <c r="G2128" s="65" t="inlineStr">
        <is>
          <t>Email</t>
        </is>
      </c>
      <c r="H2128" s="65" t="inlineStr">
        <is>
          <t>Toulouse</t>
        </is>
      </c>
      <c r="I2128" s="65" t="inlineStr">
        <is>
          <t>Nadia Cherif</t>
        </is>
      </c>
      <c r="J2128" s="65" t="inlineStr">
        <is>
          <t>Sans réponse</t>
        </is>
      </c>
      <c r="K2128" s="70" t="n">
        <v>3.9</v>
      </c>
    </row>
    <row r="2129">
      <c r="A2129" s="65" t="inlineStr">
        <is>
          <t>REL-02128</t>
        </is>
      </c>
      <c r="B2129" s="65" t="inlineStr">
        <is>
          <t>DEV-01794</t>
        </is>
      </c>
      <c r="C2129" s="66" t="n">
        <v>45777</v>
      </c>
      <c r="D2129" s="65" t="inlineStr">
        <is>
          <t>2025-04</t>
        </is>
      </c>
      <c r="E2129" s="65" t="inlineStr">
        <is>
          <t>2024-2025</t>
        </is>
      </c>
      <c r="F2129" s="67" t="n">
        <v>3</v>
      </c>
      <c r="G2129" s="65" t="inlineStr">
        <is>
          <t>Téléphone</t>
        </is>
      </c>
      <c r="H2129" s="65" t="inlineStr">
        <is>
          <t>Toulouse</t>
        </is>
      </c>
      <c r="I2129" s="65" t="inlineStr">
        <is>
          <t>Nadia Cherif</t>
        </is>
      </c>
      <c r="J2129" s="65" t="inlineStr">
        <is>
          <t>Sans réponse</t>
        </is>
      </c>
      <c r="K2129" s="70" t="n">
        <v>11.7</v>
      </c>
    </row>
    <row r="2130">
      <c r="A2130" s="65" t="inlineStr">
        <is>
          <t>REL-02129</t>
        </is>
      </c>
      <c r="B2130" s="65" t="inlineStr">
        <is>
          <t>DEV-01796</t>
        </is>
      </c>
      <c r="C2130" s="66" t="n">
        <v>45762</v>
      </c>
      <c r="D2130" s="65" t="inlineStr">
        <is>
          <t>2025-04</t>
        </is>
      </c>
      <c r="E2130" s="65" t="inlineStr">
        <is>
          <t>2024-2025</t>
        </is>
      </c>
      <c r="F2130" s="67" t="n">
        <v>1</v>
      </c>
      <c r="G2130" s="65" t="inlineStr">
        <is>
          <t>Email</t>
        </is>
      </c>
      <c r="H2130" s="65" t="inlineStr">
        <is>
          <t>Toulouse</t>
        </is>
      </c>
      <c r="I2130" s="65" t="inlineStr">
        <is>
          <t>Julien Fabre</t>
        </is>
      </c>
      <c r="J2130" s="65" t="inlineStr">
        <is>
          <t>Accord obtenu</t>
        </is>
      </c>
      <c r="K2130" s="70" t="n">
        <v>3.4</v>
      </c>
    </row>
    <row r="2131">
      <c r="A2131" s="65" t="inlineStr">
        <is>
          <t>REL-02130</t>
        </is>
      </c>
      <c r="B2131" s="65" t="inlineStr">
        <is>
          <t>DEV-01798</t>
        </is>
      </c>
      <c r="C2131" s="66" t="n">
        <v>45766</v>
      </c>
      <c r="D2131" s="65" t="inlineStr">
        <is>
          <t>2025-04</t>
        </is>
      </c>
      <c r="E2131" s="65" t="inlineStr">
        <is>
          <t>2024-2025</t>
        </is>
      </c>
      <c r="F2131" s="67" t="n">
        <v>1</v>
      </c>
      <c r="G2131" s="65" t="inlineStr">
        <is>
          <t>Téléphone</t>
        </is>
      </c>
      <c r="H2131" s="65" t="inlineStr">
        <is>
          <t>Montpellier</t>
        </is>
      </c>
      <c r="I2131" s="65" t="inlineStr">
        <is>
          <t>Thomas Rey</t>
        </is>
      </c>
      <c r="J2131" s="65" t="inlineStr">
        <is>
          <t>Rappel demandé</t>
        </is>
      </c>
      <c r="K2131" s="70" t="n">
        <v>12.4</v>
      </c>
    </row>
    <row r="2132">
      <c r="A2132" s="65" t="inlineStr">
        <is>
          <t>REL-02131</t>
        </is>
      </c>
      <c r="B2132" s="65" t="inlineStr">
        <is>
          <t>DEV-01799</t>
        </is>
      </c>
      <c r="C2132" s="66" t="n">
        <v>45762</v>
      </c>
      <c r="D2132" s="65" t="inlineStr">
        <is>
          <t>2025-04</t>
        </is>
      </c>
      <c r="E2132" s="65" t="inlineStr">
        <is>
          <t>2024-2025</t>
        </is>
      </c>
      <c r="F2132" s="67" t="n">
        <v>1</v>
      </c>
      <c r="G2132" s="65" t="inlineStr">
        <is>
          <t>Email</t>
        </is>
      </c>
      <c r="H2132" s="65" t="inlineStr">
        <is>
          <t>Bordeaux</t>
        </is>
      </c>
      <c r="I2132" s="65" t="inlineStr">
        <is>
          <t>Sophie Marchand</t>
        </is>
      </c>
      <c r="J2132" s="65" t="inlineStr">
        <is>
          <t>Injoignable</t>
        </is>
      </c>
      <c r="K2132" s="70" t="n">
        <v>2.2</v>
      </c>
    </row>
    <row r="2133">
      <c r="A2133" s="65" t="inlineStr">
        <is>
          <t>REL-02132</t>
        </is>
      </c>
      <c r="B2133" s="65" t="inlineStr">
        <is>
          <t>DEV-01801</t>
        </is>
      </c>
      <c r="C2133" s="66" t="n">
        <v>45762</v>
      </c>
      <c r="D2133" s="65" t="inlineStr">
        <is>
          <t>2025-04</t>
        </is>
      </c>
      <c r="E2133" s="65" t="inlineStr">
        <is>
          <t>2024-2025</t>
        </is>
      </c>
      <c r="F2133" s="67" t="n">
        <v>1</v>
      </c>
      <c r="G2133" s="65" t="inlineStr">
        <is>
          <t>Email</t>
        </is>
      </c>
      <c r="H2133" s="65" t="inlineStr">
        <is>
          <t>Bordeaux</t>
        </is>
      </c>
      <c r="I2133" s="65" t="inlineStr">
        <is>
          <t>Karim Belkacem</t>
        </is>
      </c>
      <c r="J2133" s="65" t="inlineStr">
        <is>
          <t>Accord obtenu</t>
        </is>
      </c>
      <c r="K2133" s="70" t="n">
        <v>3.4</v>
      </c>
    </row>
    <row r="2134">
      <c r="A2134" s="65" t="inlineStr">
        <is>
          <t>REL-02133</t>
        </is>
      </c>
      <c r="B2134" s="65" t="inlineStr">
        <is>
          <t>DEV-01802</t>
        </is>
      </c>
      <c r="C2134" s="66" t="n">
        <v>45761</v>
      </c>
      <c r="D2134" s="65" t="inlineStr">
        <is>
          <t>2025-04</t>
        </is>
      </c>
      <c r="E2134" s="65" t="inlineStr">
        <is>
          <t>2024-2025</t>
        </is>
      </c>
      <c r="F2134" s="67" t="n">
        <v>1</v>
      </c>
      <c r="G2134" s="65" t="inlineStr">
        <is>
          <t>Téléphone</t>
        </is>
      </c>
      <c r="H2134" s="65" t="inlineStr">
        <is>
          <t>Montpellier</t>
        </is>
      </c>
      <c r="I2134" s="65" t="inlineStr">
        <is>
          <t>Thomas Rey</t>
        </is>
      </c>
      <c r="J2134" s="65" t="inlineStr">
        <is>
          <t>Sans réponse</t>
        </is>
      </c>
      <c r="K2134" s="70" t="n">
        <v>3.9</v>
      </c>
    </row>
    <row r="2135">
      <c r="A2135" s="65" t="inlineStr">
        <is>
          <t>REL-02134</t>
        </is>
      </c>
      <c r="B2135" s="65" t="inlineStr">
        <is>
          <t>DEV-01802</t>
        </is>
      </c>
      <c r="C2135" s="66" t="n">
        <v>45775</v>
      </c>
      <c r="D2135" s="65" t="inlineStr">
        <is>
          <t>2025-04</t>
        </is>
      </c>
      <c r="E2135" s="65" t="inlineStr">
        <is>
          <t>2024-2025</t>
        </is>
      </c>
      <c r="F2135" s="67" t="n">
        <v>2</v>
      </c>
      <c r="G2135" s="65" t="inlineStr">
        <is>
          <t>Téléphone</t>
        </is>
      </c>
      <c r="H2135" s="65" t="inlineStr">
        <is>
          <t>Montpellier</t>
        </is>
      </c>
      <c r="I2135" s="65" t="inlineStr">
        <is>
          <t>Thomas Rey</t>
        </is>
      </c>
      <c r="J2135" s="65" t="inlineStr">
        <is>
          <t>Rappel demandé</t>
        </is>
      </c>
      <c r="K2135" s="70" t="n">
        <v>7.9</v>
      </c>
    </row>
    <row r="2136">
      <c r="A2136" s="65" t="inlineStr">
        <is>
          <t>REL-02135</t>
        </is>
      </c>
      <c r="B2136" s="65" t="inlineStr">
        <is>
          <t>DEV-01803</t>
        </is>
      </c>
      <c r="C2136" s="66" t="n">
        <v>45764</v>
      </c>
      <c r="D2136" s="65" t="inlineStr">
        <is>
          <t>2025-04</t>
        </is>
      </c>
      <c r="E2136" s="65" t="inlineStr">
        <is>
          <t>2024-2025</t>
        </is>
      </c>
      <c r="F2136" s="67" t="n">
        <v>1</v>
      </c>
      <c r="G2136" s="65" t="inlineStr">
        <is>
          <t>Téléphone</t>
        </is>
      </c>
      <c r="H2136" s="65" t="inlineStr">
        <is>
          <t>Toulouse</t>
        </is>
      </c>
      <c r="I2136" s="65" t="inlineStr">
        <is>
          <t>Julien Fabre</t>
        </is>
      </c>
      <c r="J2136" s="65" t="inlineStr">
        <is>
          <t>Refus signifié</t>
        </is>
      </c>
      <c r="K2136" s="70" t="n">
        <v>5.1</v>
      </c>
    </row>
    <row r="2137">
      <c r="A2137" s="65" t="inlineStr">
        <is>
          <t>REL-02136</t>
        </is>
      </c>
      <c r="B2137" s="65" t="inlineStr">
        <is>
          <t>DEV-01804</t>
        </is>
      </c>
      <c r="C2137" s="66" t="n">
        <v>45762</v>
      </c>
      <c r="D2137" s="65" t="inlineStr">
        <is>
          <t>2025-04</t>
        </is>
      </c>
      <c r="E2137" s="65" t="inlineStr">
        <is>
          <t>2024-2025</t>
        </is>
      </c>
      <c r="F2137" s="67" t="n">
        <v>1</v>
      </c>
      <c r="G2137" s="65" t="inlineStr">
        <is>
          <t>Email</t>
        </is>
      </c>
      <c r="H2137" s="65" t="inlineStr">
        <is>
          <t>Bordeaux</t>
        </is>
      </c>
      <c r="I2137" s="65" t="inlineStr">
        <is>
          <t>Sophie Marchand</t>
        </is>
      </c>
      <c r="J2137" s="65" t="inlineStr">
        <is>
          <t>Rappel demandé</t>
        </is>
      </c>
      <c r="K2137" s="70" t="n">
        <v>4</v>
      </c>
    </row>
    <row r="2138">
      <c r="A2138" s="65" t="inlineStr">
        <is>
          <t>REL-02137</t>
        </is>
      </c>
      <c r="B2138" s="65" t="inlineStr">
        <is>
          <t>DEV-01804</t>
        </is>
      </c>
      <c r="C2138" s="66" t="n">
        <v>45775</v>
      </c>
      <c r="D2138" s="65" t="inlineStr">
        <is>
          <t>2025-04</t>
        </is>
      </c>
      <c r="E2138" s="65" t="inlineStr">
        <is>
          <t>2024-2025</t>
        </is>
      </c>
      <c r="F2138" s="67" t="n">
        <v>2</v>
      </c>
      <c r="G2138" s="65" t="inlineStr">
        <is>
          <t>Email</t>
        </is>
      </c>
      <c r="H2138" s="65" t="inlineStr">
        <is>
          <t>Bordeaux</t>
        </is>
      </c>
      <c r="I2138" s="65" t="inlineStr">
        <is>
          <t>Sophie Marchand</t>
        </is>
      </c>
      <c r="J2138" s="65" t="inlineStr">
        <is>
          <t>Rappel demandé</t>
        </is>
      </c>
      <c r="K2138" s="70" t="n">
        <v>1.3</v>
      </c>
    </row>
    <row r="2139">
      <c r="A2139" s="65" t="inlineStr">
        <is>
          <t>REL-02138</t>
        </is>
      </c>
      <c r="B2139" s="65" t="inlineStr">
        <is>
          <t>DEV-01805</t>
        </is>
      </c>
      <c r="C2139" s="66" t="n">
        <v>45764</v>
      </c>
      <c r="D2139" s="65" t="inlineStr">
        <is>
          <t>2025-04</t>
        </is>
      </c>
      <c r="E2139" s="65" t="inlineStr">
        <is>
          <t>2024-2025</t>
        </is>
      </c>
      <c r="F2139" s="67" t="n">
        <v>1</v>
      </c>
      <c r="G2139" s="65" t="inlineStr">
        <is>
          <t>Email</t>
        </is>
      </c>
      <c r="H2139" s="65" t="inlineStr">
        <is>
          <t>Toulouse</t>
        </is>
      </c>
      <c r="I2139" s="65" t="inlineStr">
        <is>
          <t>Julien Fabre</t>
        </is>
      </c>
      <c r="J2139" s="65" t="inlineStr">
        <is>
          <t>Sans réponse</t>
        </is>
      </c>
      <c r="K2139" s="70" t="n">
        <v>2.6</v>
      </c>
    </row>
    <row r="2140">
      <c r="A2140" s="65" t="inlineStr">
        <is>
          <t>REL-02139</t>
        </is>
      </c>
      <c r="B2140" s="65" t="inlineStr">
        <is>
          <t>DEV-01805</t>
        </is>
      </c>
      <c r="C2140" s="66" t="n">
        <v>45778</v>
      </c>
      <c r="D2140" s="65" t="inlineStr">
        <is>
          <t>2025-05</t>
        </is>
      </c>
      <c r="E2140" s="65" t="inlineStr">
        <is>
          <t>2024-2025</t>
        </is>
      </c>
      <c r="F2140" s="67" t="n">
        <v>2</v>
      </c>
      <c r="G2140" s="65" t="inlineStr">
        <is>
          <t>Email</t>
        </is>
      </c>
      <c r="H2140" s="65" t="inlineStr">
        <is>
          <t>Toulouse</t>
        </is>
      </c>
      <c r="I2140" s="65" t="inlineStr">
        <is>
          <t>Julien Fabre</t>
        </is>
      </c>
      <c r="J2140" s="65" t="inlineStr">
        <is>
          <t>Rappel demandé</t>
        </is>
      </c>
      <c r="K2140" s="70" t="n">
        <v>2.8</v>
      </c>
    </row>
    <row r="2141">
      <c r="A2141" s="65" t="inlineStr">
        <is>
          <t>REL-02140</t>
        </is>
      </c>
      <c r="B2141" s="65" t="inlineStr">
        <is>
          <t>DEV-01807</t>
        </is>
      </c>
      <c r="C2141" s="66" t="n">
        <v>45767</v>
      </c>
      <c r="D2141" s="65" t="inlineStr">
        <is>
          <t>2025-04</t>
        </is>
      </c>
      <c r="E2141" s="65" t="inlineStr">
        <is>
          <t>2024-2025</t>
        </is>
      </c>
      <c r="F2141" s="67" t="n">
        <v>1</v>
      </c>
      <c r="G2141" s="65" t="inlineStr">
        <is>
          <t>Email</t>
        </is>
      </c>
      <c r="H2141" s="65" t="inlineStr">
        <is>
          <t>Bordeaux</t>
        </is>
      </c>
      <c r="I2141" s="65" t="inlineStr">
        <is>
          <t>Sophie Marchand</t>
        </is>
      </c>
      <c r="J2141" s="65" t="inlineStr">
        <is>
          <t>Refus signifié</t>
        </is>
      </c>
      <c r="K2141" s="70" t="n">
        <v>1.1</v>
      </c>
    </row>
    <row r="2142">
      <c r="A2142" s="65" t="inlineStr">
        <is>
          <t>REL-02141</t>
        </is>
      </c>
      <c r="B2142" s="65" t="inlineStr">
        <is>
          <t>DEV-01808</t>
        </is>
      </c>
      <c r="C2142" s="66" t="n">
        <v>45768</v>
      </c>
      <c r="D2142" s="65" t="inlineStr">
        <is>
          <t>2025-04</t>
        </is>
      </c>
      <c r="E2142" s="65" t="inlineStr">
        <is>
          <t>2024-2025</t>
        </is>
      </c>
      <c r="F2142" s="67" t="n">
        <v>1</v>
      </c>
      <c r="G2142" s="65" t="inlineStr">
        <is>
          <t>Téléphone</t>
        </is>
      </c>
      <c r="H2142" s="65" t="inlineStr">
        <is>
          <t>Montpellier</t>
        </is>
      </c>
      <c r="I2142" s="65" t="inlineStr">
        <is>
          <t>Thomas Rey</t>
        </is>
      </c>
      <c r="J2142" s="65" t="inlineStr">
        <is>
          <t>Sans réponse</t>
        </is>
      </c>
      <c r="K2142" s="70" t="n">
        <v>13.5</v>
      </c>
    </row>
    <row r="2143">
      <c r="A2143" s="65" t="inlineStr">
        <is>
          <t>REL-02142</t>
        </is>
      </c>
      <c r="B2143" s="65" t="inlineStr">
        <is>
          <t>DEV-01808</t>
        </is>
      </c>
      <c r="C2143" s="66" t="n">
        <v>45779</v>
      </c>
      <c r="D2143" s="65" t="inlineStr">
        <is>
          <t>2025-05</t>
        </is>
      </c>
      <c r="E2143" s="65" t="inlineStr">
        <is>
          <t>2024-2025</t>
        </is>
      </c>
      <c r="F2143" s="67" t="n">
        <v>2</v>
      </c>
      <c r="G2143" s="65" t="inlineStr">
        <is>
          <t>Email</t>
        </is>
      </c>
      <c r="H2143" s="65" t="inlineStr">
        <is>
          <t>Montpellier</t>
        </is>
      </c>
      <c r="I2143" s="65" t="inlineStr">
        <is>
          <t>Thomas Rey</t>
        </is>
      </c>
      <c r="J2143" s="65" t="inlineStr">
        <is>
          <t>Refus signifié</t>
        </is>
      </c>
      <c r="K2143" s="70" t="n">
        <v>2.6</v>
      </c>
    </row>
    <row r="2144">
      <c r="A2144" s="65" t="inlineStr">
        <is>
          <t>REL-02143</t>
        </is>
      </c>
      <c r="B2144" s="65" t="inlineStr">
        <is>
          <t>DEV-01809</t>
        </is>
      </c>
      <c r="C2144" s="66" t="n">
        <v>45760</v>
      </c>
      <c r="D2144" s="65" t="inlineStr">
        <is>
          <t>2025-04</t>
        </is>
      </c>
      <c r="E2144" s="65" t="inlineStr">
        <is>
          <t>2024-2025</t>
        </is>
      </c>
      <c r="F2144" s="67" t="n">
        <v>1</v>
      </c>
      <c r="G2144" s="65" t="inlineStr">
        <is>
          <t>SMS</t>
        </is>
      </c>
      <c r="H2144" s="65" t="inlineStr">
        <is>
          <t>Toulouse</t>
        </is>
      </c>
      <c r="I2144" s="65" t="inlineStr">
        <is>
          <t>Nadia Cherif</t>
        </is>
      </c>
      <c r="J2144" s="65" t="inlineStr">
        <is>
          <t>Sans réponse</t>
        </is>
      </c>
      <c r="K2144" s="70" t="n">
        <v>1.1</v>
      </c>
    </row>
    <row r="2145">
      <c r="A2145" s="65" t="inlineStr">
        <is>
          <t>REL-02144</t>
        </is>
      </c>
      <c r="B2145" s="65" t="inlineStr">
        <is>
          <t>DEV-01811</t>
        </is>
      </c>
      <c r="C2145" s="66" t="n">
        <v>45763</v>
      </c>
      <c r="D2145" s="65" t="inlineStr">
        <is>
          <t>2025-04</t>
        </is>
      </c>
      <c r="E2145" s="65" t="inlineStr">
        <is>
          <t>2024-2025</t>
        </is>
      </c>
      <c r="F2145" s="67" t="n">
        <v>1</v>
      </c>
      <c r="G2145" s="65" t="inlineStr">
        <is>
          <t>Téléphone</t>
        </is>
      </c>
      <c r="H2145" s="65" t="inlineStr">
        <is>
          <t>Toulouse</t>
        </is>
      </c>
      <c r="I2145" s="65" t="inlineStr">
        <is>
          <t>Nadia Cherif</t>
        </is>
      </c>
      <c r="J2145" s="65" t="inlineStr">
        <is>
          <t>Refus signifié</t>
        </is>
      </c>
      <c r="K2145" s="70" t="n">
        <v>7.9</v>
      </c>
    </row>
    <row r="2146">
      <c r="A2146" s="65" t="inlineStr">
        <is>
          <t>REL-02145</t>
        </is>
      </c>
      <c r="B2146" s="65" t="inlineStr">
        <is>
          <t>DEV-01812</t>
        </is>
      </c>
      <c r="C2146" s="66" t="n">
        <v>45770</v>
      </c>
      <c r="D2146" s="65" t="inlineStr">
        <is>
          <t>2025-04</t>
        </is>
      </c>
      <c r="E2146" s="65" t="inlineStr">
        <is>
          <t>2024-2025</t>
        </is>
      </c>
      <c r="F2146" s="67" t="n">
        <v>1</v>
      </c>
      <c r="G2146" s="65" t="inlineStr">
        <is>
          <t>Email</t>
        </is>
      </c>
      <c r="H2146" s="65" t="inlineStr">
        <is>
          <t>Bordeaux</t>
        </is>
      </c>
      <c r="I2146" s="65" t="inlineStr">
        <is>
          <t>Karim Belkacem</t>
        </is>
      </c>
      <c r="J2146" s="65" t="inlineStr">
        <is>
          <t>Rappel demandé</t>
        </is>
      </c>
      <c r="K2146" s="70" t="n">
        <v>4.3</v>
      </c>
    </row>
    <row r="2147">
      <c r="A2147" s="65" t="inlineStr">
        <is>
          <t>REL-02146</t>
        </is>
      </c>
      <c r="B2147" s="65" t="inlineStr">
        <is>
          <t>DEV-01813</t>
        </is>
      </c>
      <c r="C2147" s="66" t="n">
        <v>45769</v>
      </c>
      <c r="D2147" s="65" t="inlineStr">
        <is>
          <t>2025-04</t>
        </is>
      </c>
      <c r="E2147" s="65" t="inlineStr">
        <is>
          <t>2024-2025</t>
        </is>
      </c>
      <c r="F2147" s="67" t="n">
        <v>1</v>
      </c>
      <c r="G2147" s="65" t="inlineStr">
        <is>
          <t>Email</t>
        </is>
      </c>
      <c r="H2147" s="65" t="inlineStr">
        <is>
          <t>Toulouse</t>
        </is>
      </c>
      <c r="I2147" s="65" t="inlineStr">
        <is>
          <t>Julien Fabre</t>
        </is>
      </c>
      <c r="J2147" s="65" t="inlineStr">
        <is>
          <t>Négociation en cours</t>
        </is>
      </c>
      <c r="K2147" s="70" t="n">
        <v>3.2</v>
      </c>
    </row>
    <row r="2148">
      <c r="A2148" s="65" t="inlineStr">
        <is>
          <t>REL-02147</t>
        </is>
      </c>
      <c r="B2148" s="65" t="inlineStr">
        <is>
          <t>DEV-01813</t>
        </is>
      </c>
      <c r="C2148" s="66" t="n">
        <v>45775</v>
      </c>
      <c r="D2148" s="65" t="inlineStr">
        <is>
          <t>2025-04</t>
        </is>
      </c>
      <c r="E2148" s="65" t="inlineStr">
        <is>
          <t>2024-2025</t>
        </is>
      </c>
      <c r="F2148" s="67" t="n">
        <v>2</v>
      </c>
      <c r="G2148" s="65" t="inlineStr">
        <is>
          <t>SMS</t>
        </is>
      </c>
      <c r="H2148" s="65" t="inlineStr">
        <is>
          <t>Toulouse</t>
        </is>
      </c>
      <c r="I2148" s="65" t="inlineStr">
        <is>
          <t>Julien Fabre</t>
        </is>
      </c>
      <c r="J2148" s="65" t="inlineStr">
        <is>
          <t>Rappel demandé</t>
        </is>
      </c>
      <c r="K2148" s="70" t="n">
        <v>1.4</v>
      </c>
    </row>
    <row r="2149">
      <c r="A2149" s="65" t="inlineStr">
        <is>
          <t>REL-02148</t>
        </is>
      </c>
      <c r="B2149" s="65" t="inlineStr">
        <is>
          <t>DEV-01813</t>
        </is>
      </c>
      <c r="C2149" s="66" t="n">
        <v>45782</v>
      </c>
      <c r="D2149" s="65" t="inlineStr">
        <is>
          <t>2025-05</t>
        </is>
      </c>
      <c r="E2149" s="65" t="inlineStr">
        <is>
          <t>2024-2025</t>
        </is>
      </c>
      <c r="F2149" s="67" t="n">
        <v>3</v>
      </c>
      <c r="G2149" s="65" t="inlineStr">
        <is>
          <t>Téléphone</t>
        </is>
      </c>
      <c r="H2149" s="65" t="inlineStr">
        <is>
          <t>Toulouse</t>
        </is>
      </c>
      <c r="I2149" s="65" t="inlineStr">
        <is>
          <t>Julien Fabre</t>
        </is>
      </c>
      <c r="J2149" s="65" t="inlineStr">
        <is>
          <t>Rappel demandé</t>
        </is>
      </c>
      <c r="K2149" s="70" t="n">
        <v>2.5</v>
      </c>
    </row>
    <row r="2150">
      <c r="A2150" s="65" t="inlineStr">
        <is>
          <t>REL-02149</t>
        </is>
      </c>
      <c r="B2150" s="65" t="inlineStr">
        <is>
          <t>DEV-01814</t>
        </is>
      </c>
      <c r="C2150" s="66" t="n">
        <v>45762</v>
      </c>
      <c r="D2150" s="65" t="inlineStr">
        <is>
          <t>2025-04</t>
        </is>
      </c>
      <c r="E2150" s="65" t="inlineStr">
        <is>
          <t>2024-2025</t>
        </is>
      </c>
      <c r="F2150" s="67" t="n">
        <v>1</v>
      </c>
      <c r="G2150" s="65" t="inlineStr">
        <is>
          <t>Email</t>
        </is>
      </c>
      <c r="H2150" s="65" t="inlineStr">
        <is>
          <t>Montpellier</t>
        </is>
      </c>
      <c r="I2150" s="65" t="inlineStr">
        <is>
          <t>Thomas Rey</t>
        </is>
      </c>
      <c r="J2150" s="65" t="inlineStr">
        <is>
          <t>Négociation en cours</t>
        </is>
      </c>
      <c r="K2150" s="70" t="n">
        <v>1.9</v>
      </c>
    </row>
    <row r="2151">
      <c r="A2151" s="65" t="inlineStr">
        <is>
          <t>REL-02150</t>
        </is>
      </c>
      <c r="B2151" s="65" t="inlineStr">
        <is>
          <t>DEV-01816</t>
        </is>
      </c>
      <c r="C2151" s="66" t="n">
        <v>45771</v>
      </c>
      <c r="D2151" s="65" t="inlineStr">
        <is>
          <t>2025-04</t>
        </is>
      </c>
      <c r="E2151" s="65" t="inlineStr">
        <is>
          <t>2024-2025</t>
        </is>
      </c>
      <c r="F2151" s="67" t="n">
        <v>1</v>
      </c>
      <c r="G2151" s="65" t="inlineStr">
        <is>
          <t>Email</t>
        </is>
      </c>
      <c r="H2151" s="65" t="inlineStr">
        <is>
          <t>Bordeaux</t>
        </is>
      </c>
      <c r="I2151" s="65" t="inlineStr">
        <is>
          <t>Sophie Marchand</t>
        </is>
      </c>
      <c r="J2151" s="65" t="inlineStr">
        <is>
          <t>Injoignable</t>
        </is>
      </c>
      <c r="K2151" s="70" t="n">
        <v>1.1</v>
      </c>
    </row>
    <row r="2152">
      <c r="A2152" s="65" t="inlineStr">
        <is>
          <t>REL-02151</t>
        </is>
      </c>
      <c r="B2152" s="65" t="inlineStr">
        <is>
          <t>DEV-01816</t>
        </is>
      </c>
      <c r="C2152" s="66" t="n">
        <v>45779</v>
      </c>
      <c r="D2152" s="65" t="inlineStr">
        <is>
          <t>2025-05</t>
        </is>
      </c>
      <c r="E2152" s="65" t="inlineStr">
        <is>
          <t>2024-2025</t>
        </is>
      </c>
      <c r="F2152" s="67" t="n">
        <v>2</v>
      </c>
      <c r="G2152" s="65" t="inlineStr">
        <is>
          <t>Email</t>
        </is>
      </c>
      <c r="H2152" s="65" t="inlineStr">
        <is>
          <t>Bordeaux</t>
        </is>
      </c>
      <c r="I2152" s="65" t="inlineStr">
        <is>
          <t>Sophie Marchand</t>
        </is>
      </c>
      <c r="J2152" s="65" t="inlineStr">
        <is>
          <t>Injoignable</t>
        </is>
      </c>
      <c r="K2152" s="70" t="n">
        <v>3.5</v>
      </c>
    </row>
    <row r="2153">
      <c r="A2153" s="65" t="inlineStr">
        <is>
          <t>REL-02152</t>
        </is>
      </c>
      <c r="B2153" s="65" t="inlineStr">
        <is>
          <t>DEV-01816</t>
        </is>
      </c>
      <c r="C2153" s="66" t="n">
        <v>45789</v>
      </c>
      <c r="D2153" s="65" t="inlineStr">
        <is>
          <t>2025-05</t>
        </is>
      </c>
      <c r="E2153" s="65" t="inlineStr">
        <is>
          <t>2024-2025</t>
        </is>
      </c>
      <c r="F2153" s="67" t="n">
        <v>3</v>
      </c>
      <c r="G2153" s="65" t="inlineStr">
        <is>
          <t>Email</t>
        </is>
      </c>
      <c r="H2153" s="65" t="inlineStr">
        <is>
          <t>Bordeaux</t>
        </is>
      </c>
      <c r="I2153" s="65" t="inlineStr">
        <is>
          <t>Sophie Marchand</t>
        </is>
      </c>
      <c r="J2153" s="65" t="inlineStr">
        <is>
          <t>Accord obtenu</t>
        </is>
      </c>
      <c r="K2153" s="70" t="n">
        <v>4.3</v>
      </c>
    </row>
    <row r="2154">
      <c r="A2154" s="65" t="inlineStr">
        <is>
          <t>REL-02153</t>
        </is>
      </c>
      <c r="B2154" s="65" t="inlineStr">
        <is>
          <t>DEV-01819</t>
        </is>
      </c>
      <c r="C2154" s="66" t="n">
        <v>45769</v>
      </c>
      <c r="D2154" s="65" t="inlineStr">
        <is>
          <t>2025-04</t>
        </is>
      </c>
      <c r="E2154" s="65" t="inlineStr">
        <is>
          <t>2024-2025</t>
        </is>
      </c>
      <c r="F2154" s="67" t="n">
        <v>1</v>
      </c>
      <c r="G2154" s="65" t="inlineStr">
        <is>
          <t>Email</t>
        </is>
      </c>
      <c r="H2154" s="65" t="inlineStr">
        <is>
          <t>Bordeaux</t>
        </is>
      </c>
      <c r="I2154" s="65" t="inlineStr">
        <is>
          <t>Sophie Marchand</t>
        </is>
      </c>
      <c r="J2154" s="65" t="inlineStr">
        <is>
          <t>Rappel demandé</t>
        </is>
      </c>
      <c r="K2154" s="70" t="n">
        <v>1.7</v>
      </c>
    </row>
    <row r="2155">
      <c r="A2155" s="65" t="inlineStr">
        <is>
          <t>REL-02154</t>
        </is>
      </c>
      <c r="B2155" s="65" t="inlineStr">
        <is>
          <t>DEV-01819</t>
        </is>
      </c>
      <c r="C2155" s="66" t="n">
        <v>45775</v>
      </c>
      <c r="D2155" s="65" t="inlineStr">
        <is>
          <t>2025-04</t>
        </is>
      </c>
      <c r="E2155" s="65" t="inlineStr">
        <is>
          <t>2024-2025</t>
        </is>
      </c>
      <c r="F2155" s="67" t="n">
        <v>2</v>
      </c>
      <c r="G2155" s="65" t="inlineStr">
        <is>
          <t>Email</t>
        </is>
      </c>
      <c r="H2155" s="65" t="inlineStr">
        <is>
          <t>Bordeaux</t>
        </is>
      </c>
      <c r="I2155" s="65" t="inlineStr">
        <is>
          <t>Sophie Marchand</t>
        </is>
      </c>
      <c r="J2155" s="65" t="inlineStr">
        <is>
          <t>Injoignable</t>
        </is>
      </c>
      <c r="K2155" s="70" t="n">
        <v>4.5</v>
      </c>
    </row>
    <row r="2156">
      <c r="A2156" s="65" t="inlineStr">
        <is>
          <t>REL-02155</t>
        </is>
      </c>
      <c r="B2156" s="65" t="inlineStr">
        <is>
          <t>DEV-01822</t>
        </is>
      </c>
      <c r="C2156" s="66" t="n">
        <v>45772</v>
      </c>
      <c r="D2156" s="65" t="inlineStr">
        <is>
          <t>2025-04</t>
        </is>
      </c>
      <c r="E2156" s="65" t="inlineStr">
        <is>
          <t>2024-2025</t>
        </is>
      </c>
      <c r="F2156" s="67" t="n">
        <v>1</v>
      </c>
      <c r="G2156" s="65" t="inlineStr">
        <is>
          <t>Téléphone</t>
        </is>
      </c>
      <c r="H2156" s="65" t="inlineStr">
        <is>
          <t>Bordeaux</t>
        </is>
      </c>
      <c r="I2156" s="65" t="inlineStr">
        <is>
          <t>Karim Belkacem</t>
        </is>
      </c>
      <c r="J2156" s="65" t="inlineStr">
        <is>
          <t>Négociation en cours</t>
        </is>
      </c>
      <c r="K2156" s="70" t="n">
        <v>14</v>
      </c>
    </row>
    <row r="2157">
      <c r="A2157" s="65" t="inlineStr">
        <is>
          <t>REL-02156</t>
        </is>
      </c>
      <c r="B2157" s="65" t="inlineStr">
        <is>
          <t>DEV-01822</t>
        </is>
      </c>
      <c r="C2157" s="66" t="n">
        <v>45781</v>
      </c>
      <c r="D2157" s="65" t="inlineStr">
        <is>
          <t>2025-05</t>
        </is>
      </c>
      <c r="E2157" s="65" t="inlineStr">
        <is>
          <t>2024-2025</t>
        </is>
      </c>
      <c r="F2157" s="67" t="n">
        <v>2</v>
      </c>
      <c r="G2157" s="65" t="inlineStr">
        <is>
          <t>Email</t>
        </is>
      </c>
      <c r="H2157" s="65" t="inlineStr">
        <is>
          <t>Bordeaux</t>
        </is>
      </c>
      <c r="I2157" s="65" t="inlineStr">
        <is>
          <t>Karim Belkacem</t>
        </is>
      </c>
      <c r="J2157" s="65" t="inlineStr">
        <is>
          <t>Sans réponse</t>
        </is>
      </c>
      <c r="K2157" s="70" t="n">
        <v>1.8</v>
      </c>
    </row>
    <row r="2158">
      <c r="A2158" s="65" t="inlineStr">
        <is>
          <t>REL-02157</t>
        </is>
      </c>
      <c r="B2158" s="65" t="inlineStr">
        <is>
          <t>DEV-01822</t>
        </is>
      </c>
      <c r="C2158" s="66" t="n">
        <v>45789</v>
      </c>
      <c r="D2158" s="65" t="inlineStr">
        <is>
          <t>2025-05</t>
        </is>
      </c>
      <c r="E2158" s="65" t="inlineStr">
        <is>
          <t>2024-2025</t>
        </is>
      </c>
      <c r="F2158" s="67" t="n">
        <v>3</v>
      </c>
      <c r="G2158" s="65" t="inlineStr">
        <is>
          <t>Téléphone</t>
        </is>
      </c>
      <c r="H2158" s="65" t="inlineStr">
        <is>
          <t>Bordeaux</t>
        </is>
      </c>
      <c r="I2158" s="65" t="inlineStr">
        <is>
          <t>Karim Belkacem</t>
        </is>
      </c>
      <c r="J2158" s="65" t="inlineStr">
        <is>
          <t>Accord obtenu</t>
        </is>
      </c>
      <c r="K2158" s="70" t="n">
        <v>7.2</v>
      </c>
    </row>
    <row r="2159">
      <c r="A2159" s="65" t="inlineStr">
        <is>
          <t>REL-02158</t>
        </is>
      </c>
      <c r="B2159" s="65" t="inlineStr">
        <is>
          <t>DEV-01824</t>
        </is>
      </c>
      <c r="C2159" s="66" t="n">
        <v>45773</v>
      </c>
      <c r="D2159" s="65" t="inlineStr">
        <is>
          <t>2025-04</t>
        </is>
      </c>
      <c r="E2159" s="65" t="inlineStr">
        <is>
          <t>2024-2025</t>
        </is>
      </c>
      <c r="F2159" s="67" t="n">
        <v>1</v>
      </c>
      <c r="G2159" s="65" t="inlineStr">
        <is>
          <t>SMS</t>
        </is>
      </c>
      <c r="H2159" s="65" t="inlineStr">
        <is>
          <t>Toulouse</t>
        </is>
      </c>
      <c r="I2159" s="65" t="inlineStr">
        <is>
          <t>Nadia Cherif</t>
        </is>
      </c>
      <c r="J2159" s="65" t="inlineStr">
        <is>
          <t>Refus signifié</t>
        </is>
      </c>
      <c r="K2159" s="70" t="n">
        <v>4.9</v>
      </c>
    </row>
    <row r="2160">
      <c r="A2160" s="65" t="inlineStr">
        <is>
          <t>REL-02159</t>
        </is>
      </c>
      <c r="B2160" s="65" t="inlineStr">
        <is>
          <t>DEV-01825</t>
        </is>
      </c>
      <c r="C2160" s="66" t="n">
        <v>45767</v>
      </c>
      <c r="D2160" s="65" t="inlineStr">
        <is>
          <t>2025-04</t>
        </is>
      </c>
      <c r="E2160" s="65" t="inlineStr">
        <is>
          <t>2024-2025</t>
        </is>
      </c>
      <c r="F2160" s="67" t="n">
        <v>1</v>
      </c>
      <c r="G2160" s="65" t="inlineStr">
        <is>
          <t>Téléphone</t>
        </is>
      </c>
      <c r="H2160" s="65" t="inlineStr">
        <is>
          <t>Toulouse</t>
        </is>
      </c>
      <c r="I2160" s="65" t="inlineStr">
        <is>
          <t>Nadia Cherif</t>
        </is>
      </c>
      <c r="J2160" s="65" t="inlineStr">
        <is>
          <t>Rappel demandé</t>
        </is>
      </c>
      <c r="K2160" s="70" t="n">
        <v>12.1</v>
      </c>
    </row>
    <row r="2161">
      <c r="A2161" s="65" t="inlineStr">
        <is>
          <t>REL-02160</t>
        </is>
      </c>
      <c r="B2161" s="65" t="inlineStr">
        <is>
          <t>DEV-01825</t>
        </is>
      </c>
      <c r="C2161" s="66" t="n">
        <v>45776</v>
      </c>
      <c r="D2161" s="65" t="inlineStr">
        <is>
          <t>2025-04</t>
        </is>
      </c>
      <c r="E2161" s="65" t="inlineStr">
        <is>
          <t>2024-2025</t>
        </is>
      </c>
      <c r="F2161" s="67" t="n">
        <v>2</v>
      </c>
      <c r="G2161" s="65" t="inlineStr">
        <is>
          <t>Email</t>
        </is>
      </c>
      <c r="H2161" s="65" t="inlineStr">
        <is>
          <t>Toulouse</t>
        </is>
      </c>
      <c r="I2161" s="65" t="inlineStr">
        <is>
          <t>Nadia Cherif</t>
        </is>
      </c>
      <c r="J2161" s="65" t="inlineStr">
        <is>
          <t>Sans réponse</t>
        </is>
      </c>
      <c r="K2161" s="70" t="n">
        <v>4.5</v>
      </c>
    </row>
    <row r="2162">
      <c r="A2162" s="65" t="inlineStr">
        <is>
          <t>REL-02161</t>
        </is>
      </c>
      <c r="B2162" s="65" t="inlineStr">
        <is>
          <t>DEV-01825</t>
        </is>
      </c>
      <c r="C2162" s="66" t="n">
        <v>45786</v>
      </c>
      <c r="D2162" s="65" t="inlineStr">
        <is>
          <t>2025-05</t>
        </is>
      </c>
      <c r="E2162" s="65" t="inlineStr">
        <is>
          <t>2024-2025</t>
        </is>
      </c>
      <c r="F2162" s="67" t="n">
        <v>3</v>
      </c>
      <c r="G2162" s="65" t="inlineStr">
        <is>
          <t>Email</t>
        </is>
      </c>
      <c r="H2162" s="65" t="inlineStr">
        <is>
          <t>Toulouse</t>
        </is>
      </c>
      <c r="I2162" s="65" t="inlineStr">
        <is>
          <t>Nadia Cherif</t>
        </is>
      </c>
      <c r="J2162" s="65" t="inlineStr">
        <is>
          <t>Accord obtenu</t>
        </is>
      </c>
      <c r="K2162" s="70" t="n">
        <v>4.7</v>
      </c>
    </row>
    <row r="2163">
      <c r="A2163" s="65" t="inlineStr">
        <is>
          <t>REL-02162</t>
        </is>
      </c>
      <c r="B2163" s="65" t="inlineStr">
        <is>
          <t>DEV-01826</t>
        </is>
      </c>
      <c r="C2163" s="66" t="n">
        <v>45773</v>
      </c>
      <c r="D2163" s="65" t="inlineStr">
        <is>
          <t>2025-04</t>
        </is>
      </c>
      <c r="E2163" s="65" t="inlineStr">
        <is>
          <t>2024-2025</t>
        </is>
      </c>
      <c r="F2163" s="67" t="n">
        <v>1</v>
      </c>
      <c r="G2163" s="65" t="inlineStr">
        <is>
          <t>SMS</t>
        </is>
      </c>
      <c r="H2163" s="65" t="inlineStr">
        <is>
          <t>Montpellier</t>
        </is>
      </c>
      <c r="I2163" s="65" t="inlineStr">
        <is>
          <t>Thomas Rey</t>
        </is>
      </c>
      <c r="J2163" s="65" t="inlineStr">
        <is>
          <t>Sans réponse</t>
        </is>
      </c>
      <c r="K2163" s="70" t="n">
        <v>3.8</v>
      </c>
    </row>
    <row r="2164">
      <c r="A2164" s="65" t="inlineStr">
        <is>
          <t>REL-02163</t>
        </is>
      </c>
      <c r="B2164" s="65" t="inlineStr">
        <is>
          <t>DEV-01829</t>
        </is>
      </c>
      <c r="C2164" s="66" t="n">
        <v>45778</v>
      </c>
      <c r="D2164" s="65" t="inlineStr">
        <is>
          <t>2025-05</t>
        </is>
      </c>
      <c r="E2164" s="65" t="inlineStr">
        <is>
          <t>2024-2025</t>
        </is>
      </c>
      <c r="F2164" s="67" t="n">
        <v>1</v>
      </c>
      <c r="G2164" s="65" t="inlineStr">
        <is>
          <t>Email</t>
        </is>
      </c>
      <c r="H2164" s="65" t="inlineStr">
        <is>
          <t>Bordeaux</t>
        </is>
      </c>
      <c r="I2164" s="65" t="inlineStr">
        <is>
          <t>Sophie Marchand</t>
        </is>
      </c>
      <c r="J2164" s="65" t="inlineStr">
        <is>
          <t>Sans réponse</t>
        </is>
      </c>
      <c r="K2164" s="70" t="n">
        <v>2.5</v>
      </c>
    </row>
    <row r="2165">
      <c r="A2165" s="65" t="inlineStr">
        <is>
          <t>REL-02164</t>
        </is>
      </c>
      <c r="B2165" s="65" t="inlineStr">
        <is>
          <t>DEV-01830</t>
        </is>
      </c>
      <c r="C2165" s="66" t="n">
        <v>45774</v>
      </c>
      <c r="D2165" s="65" t="inlineStr">
        <is>
          <t>2025-04</t>
        </is>
      </c>
      <c r="E2165" s="65" t="inlineStr">
        <is>
          <t>2024-2025</t>
        </is>
      </c>
      <c r="F2165" s="67" t="n">
        <v>1</v>
      </c>
      <c r="G2165" s="65" t="inlineStr">
        <is>
          <t>Email</t>
        </is>
      </c>
      <c r="H2165" s="65" t="inlineStr">
        <is>
          <t>Toulouse</t>
        </is>
      </c>
      <c r="I2165" s="65" t="inlineStr">
        <is>
          <t>Julien Fabre</t>
        </is>
      </c>
      <c r="J2165" s="65" t="inlineStr">
        <is>
          <t>Rappel demandé</t>
        </is>
      </c>
      <c r="K2165" s="70" t="n">
        <v>4.8</v>
      </c>
    </row>
    <row r="2166">
      <c r="A2166" s="65" t="inlineStr">
        <is>
          <t>REL-02165</t>
        </is>
      </c>
      <c r="B2166" s="65" t="inlineStr">
        <is>
          <t>DEV-01831</t>
        </is>
      </c>
      <c r="C2166" s="66" t="n">
        <v>45767</v>
      </c>
      <c r="D2166" s="65" t="inlineStr">
        <is>
          <t>2025-04</t>
        </is>
      </c>
      <c r="E2166" s="65" t="inlineStr">
        <is>
          <t>2024-2025</t>
        </is>
      </c>
      <c r="F2166" s="67" t="n">
        <v>1</v>
      </c>
      <c r="G2166" s="65" t="inlineStr">
        <is>
          <t>Email</t>
        </is>
      </c>
      <c r="H2166" s="65" t="inlineStr">
        <is>
          <t>Toulouse</t>
        </is>
      </c>
      <c r="I2166" s="65" t="inlineStr">
        <is>
          <t>Nadia Cherif</t>
        </is>
      </c>
      <c r="J2166" s="65" t="inlineStr">
        <is>
          <t>Sans réponse</t>
        </is>
      </c>
      <c r="K2166" s="70" t="n">
        <v>1.6</v>
      </c>
    </row>
    <row r="2167">
      <c r="A2167" s="65" t="inlineStr">
        <is>
          <t>REL-02166</t>
        </is>
      </c>
      <c r="B2167" s="65" t="inlineStr">
        <is>
          <t>DEV-01831</t>
        </is>
      </c>
      <c r="C2167" s="66" t="n">
        <v>45775</v>
      </c>
      <c r="D2167" s="65" t="inlineStr">
        <is>
          <t>2025-04</t>
        </is>
      </c>
      <c r="E2167" s="65" t="inlineStr">
        <is>
          <t>2024-2025</t>
        </is>
      </c>
      <c r="F2167" s="67" t="n">
        <v>2</v>
      </c>
      <c r="G2167" s="65" t="inlineStr">
        <is>
          <t>SMS</t>
        </is>
      </c>
      <c r="H2167" s="65" t="inlineStr">
        <is>
          <t>Toulouse</t>
        </is>
      </c>
      <c r="I2167" s="65" t="inlineStr">
        <is>
          <t>Nadia Cherif</t>
        </is>
      </c>
      <c r="J2167" s="65" t="inlineStr">
        <is>
          <t>Refus signifié</t>
        </is>
      </c>
      <c r="K2167" s="70" t="n">
        <v>4.8</v>
      </c>
    </row>
    <row r="2168">
      <c r="A2168" s="65" t="inlineStr">
        <is>
          <t>REL-02167</t>
        </is>
      </c>
      <c r="B2168" s="65" t="inlineStr">
        <is>
          <t>DEV-01832</t>
        </is>
      </c>
      <c r="C2168" s="66" t="n">
        <v>45773</v>
      </c>
      <c r="D2168" s="65" t="inlineStr">
        <is>
          <t>2025-04</t>
        </is>
      </c>
      <c r="E2168" s="65" t="inlineStr">
        <is>
          <t>2024-2025</t>
        </is>
      </c>
      <c r="F2168" s="67" t="n">
        <v>1</v>
      </c>
      <c r="G2168" s="65" t="inlineStr">
        <is>
          <t>Email</t>
        </is>
      </c>
      <c r="H2168" s="65" t="inlineStr">
        <is>
          <t>Montpellier</t>
        </is>
      </c>
      <c r="I2168" s="65" t="inlineStr">
        <is>
          <t>Thomas Rey</t>
        </is>
      </c>
      <c r="J2168" s="65" t="inlineStr">
        <is>
          <t>Sans réponse</t>
        </is>
      </c>
      <c r="K2168" s="70" t="n">
        <v>1.5</v>
      </c>
    </row>
    <row r="2169">
      <c r="A2169" s="65" t="inlineStr">
        <is>
          <t>REL-02168</t>
        </is>
      </c>
      <c r="B2169" s="65" t="inlineStr">
        <is>
          <t>DEV-01833</t>
        </is>
      </c>
      <c r="C2169" s="66" t="n">
        <v>45779</v>
      </c>
      <c r="D2169" s="65" t="inlineStr">
        <is>
          <t>2025-05</t>
        </is>
      </c>
      <c r="E2169" s="65" t="inlineStr">
        <is>
          <t>2024-2025</t>
        </is>
      </c>
      <c r="F2169" s="67" t="n">
        <v>1</v>
      </c>
      <c r="G2169" s="65" t="inlineStr">
        <is>
          <t>Téléphone</t>
        </is>
      </c>
      <c r="H2169" s="65" t="inlineStr">
        <is>
          <t>Bordeaux</t>
        </is>
      </c>
      <c r="I2169" s="65" t="inlineStr">
        <is>
          <t>Sophie Marchand</t>
        </is>
      </c>
      <c r="J2169" s="65" t="inlineStr">
        <is>
          <t>Sans réponse</t>
        </is>
      </c>
      <c r="K2169" s="70" t="n">
        <v>2.6</v>
      </c>
    </row>
    <row r="2170">
      <c r="A2170" s="65" t="inlineStr">
        <is>
          <t>REL-02169</t>
        </is>
      </c>
      <c r="B2170" s="65" t="inlineStr">
        <is>
          <t>DEV-01835</t>
        </is>
      </c>
      <c r="C2170" s="66" t="n">
        <v>45776</v>
      </c>
      <c r="D2170" s="65" t="inlineStr">
        <is>
          <t>2025-04</t>
        </is>
      </c>
      <c r="E2170" s="65" t="inlineStr">
        <is>
          <t>2024-2025</t>
        </is>
      </c>
      <c r="F2170" s="67" t="n">
        <v>1</v>
      </c>
      <c r="G2170" s="65" t="inlineStr">
        <is>
          <t>Email</t>
        </is>
      </c>
      <c r="H2170" s="65" t="inlineStr">
        <is>
          <t>Bordeaux</t>
        </is>
      </c>
      <c r="I2170" s="65" t="inlineStr">
        <is>
          <t>Karim Belkacem</t>
        </is>
      </c>
      <c r="J2170" s="65" t="inlineStr">
        <is>
          <t>Sans réponse</t>
        </is>
      </c>
      <c r="K2170" s="70" t="n">
        <v>2.9</v>
      </c>
    </row>
    <row r="2171">
      <c r="A2171" s="65" t="inlineStr">
        <is>
          <t>REL-02170</t>
        </is>
      </c>
      <c r="B2171" s="65" t="inlineStr">
        <is>
          <t>DEV-01835</t>
        </is>
      </c>
      <c r="C2171" s="66" t="n">
        <v>45787</v>
      </c>
      <c r="D2171" s="65" t="inlineStr">
        <is>
          <t>2025-05</t>
        </is>
      </c>
      <c r="E2171" s="65" t="inlineStr">
        <is>
          <t>2024-2025</t>
        </is>
      </c>
      <c r="F2171" s="67" t="n">
        <v>2</v>
      </c>
      <c r="G2171" s="65" t="inlineStr">
        <is>
          <t>SMS</t>
        </is>
      </c>
      <c r="H2171" s="65" t="inlineStr">
        <is>
          <t>Bordeaux</t>
        </is>
      </c>
      <c r="I2171" s="65" t="inlineStr">
        <is>
          <t>Karim Belkacem</t>
        </is>
      </c>
      <c r="J2171" s="65" t="inlineStr">
        <is>
          <t>Accord obtenu</t>
        </is>
      </c>
      <c r="K2171" s="70" t="n">
        <v>1.3</v>
      </c>
    </row>
    <row r="2172">
      <c r="A2172" s="65" t="inlineStr">
        <is>
          <t>REL-02171</t>
        </is>
      </c>
      <c r="B2172" s="65" t="inlineStr">
        <is>
          <t>DEV-01836</t>
        </is>
      </c>
      <c r="C2172" s="66" t="n">
        <v>45774</v>
      </c>
      <c r="D2172" s="65" t="inlineStr">
        <is>
          <t>2025-04</t>
        </is>
      </c>
      <c r="E2172" s="65" t="inlineStr">
        <is>
          <t>2024-2025</t>
        </is>
      </c>
      <c r="F2172" s="67" t="n">
        <v>1</v>
      </c>
      <c r="G2172" s="65" t="inlineStr">
        <is>
          <t>SMS</t>
        </is>
      </c>
      <c r="H2172" s="65" t="inlineStr">
        <is>
          <t>Toulouse</t>
        </is>
      </c>
      <c r="I2172" s="65" t="inlineStr">
        <is>
          <t>Julien Fabre</t>
        </is>
      </c>
      <c r="J2172" s="65" t="inlineStr">
        <is>
          <t>Sans réponse</t>
        </is>
      </c>
      <c r="K2172" s="70" t="n">
        <v>1</v>
      </c>
    </row>
    <row r="2173">
      <c r="A2173" s="65" t="inlineStr">
        <is>
          <t>REL-02172</t>
        </is>
      </c>
      <c r="B2173" s="65" t="inlineStr">
        <is>
          <t>DEV-01839</t>
        </is>
      </c>
      <c r="C2173" s="66" t="n">
        <v>45773</v>
      </c>
      <c r="D2173" s="65" t="inlineStr">
        <is>
          <t>2025-04</t>
        </is>
      </c>
      <c r="E2173" s="65" t="inlineStr">
        <is>
          <t>2024-2025</t>
        </is>
      </c>
      <c r="F2173" s="67" t="n">
        <v>1</v>
      </c>
      <c r="G2173" s="65" t="inlineStr">
        <is>
          <t>Email</t>
        </is>
      </c>
      <c r="H2173" s="65" t="inlineStr">
        <is>
          <t>Montpellier</t>
        </is>
      </c>
      <c r="I2173" s="65" t="inlineStr">
        <is>
          <t>Thomas Rey</t>
        </is>
      </c>
      <c r="J2173" s="65" t="inlineStr">
        <is>
          <t>Accord obtenu</t>
        </is>
      </c>
      <c r="K2173" s="70" t="n">
        <v>2.6</v>
      </c>
    </row>
    <row r="2174">
      <c r="A2174" s="65" t="inlineStr">
        <is>
          <t>REL-02173</t>
        </is>
      </c>
      <c r="B2174" s="65" t="inlineStr">
        <is>
          <t>DEV-01840</t>
        </is>
      </c>
      <c r="C2174" s="66" t="n">
        <v>45781</v>
      </c>
      <c r="D2174" s="65" t="inlineStr">
        <is>
          <t>2025-05</t>
        </is>
      </c>
      <c r="E2174" s="65" t="inlineStr">
        <is>
          <t>2024-2025</t>
        </is>
      </c>
      <c r="F2174" s="67" t="n">
        <v>1</v>
      </c>
      <c r="G2174" s="65" t="inlineStr">
        <is>
          <t>Téléphone</t>
        </is>
      </c>
      <c r="H2174" s="65" t="inlineStr">
        <is>
          <t>Toulouse</t>
        </is>
      </c>
      <c r="I2174" s="65" t="inlineStr">
        <is>
          <t>Julien Fabre</t>
        </is>
      </c>
      <c r="J2174" s="65" t="inlineStr">
        <is>
          <t>Sans réponse</t>
        </is>
      </c>
      <c r="K2174" s="70" t="n">
        <v>13.6</v>
      </c>
    </row>
    <row r="2175">
      <c r="A2175" s="65" t="inlineStr">
        <is>
          <t>REL-02174</t>
        </is>
      </c>
      <c r="B2175" s="65" t="inlineStr">
        <is>
          <t>DEV-01840</t>
        </is>
      </c>
      <c r="C2175" s="66" t="n">
        <v>45792</v>
      </c>
      <c r="D2175" s="65" t="inlineStr">
        <is>
          <t>2025-05</t>
        </is>
      </c>
      <c r="E2175" s="65" t="inlineStr">
        <is>
          <t>2024-2025</t>
        </is>
      </c>
      <c r="F2175" s="67" t="n">
        <v>2</v>
      </c>
      <c r="G2175" s="65" t="inlineStr">
        <is>
          <t>Téléphone</t>
        </is>
      </c>
      <c r="H2175" s="65" t="inlineStr">
        <is>
          <t>Toulouse</t>
        </is>
      </c>
      <c r="I2175" s="65" t="inlineStr">
        <is>
          <t>Julien Fabre</t>
        </is>
      </c>
      <c r="J2175" s="65" t="inlineStr">
        <is>
          <t>Sans réponse</t>
        </is>
      </c>
      <c r="K2175" s="70" t="n">
        <v>10.6</v>
      </c>
    </row>
    <row r="2176">
      <c r="A2176" s="65" t="inlineStr">
        <is>
          <t>REL-02175</t>
        </is>
      </c>
      <c r="B2176" s="65" t="inlineStr">
        <is>
          <t>DEV-01842</t>
        </is>
      </c>
      <c r="C2176" s="66" t="n">
        <v>45772</v>
      </c>
      <c r="D2176" s="65" t="inlineStr">
        <is>
          <t>2025-04</t>
        </is>
      </c>
      <c r="E2176" s="65" t="inlineStr">
        <is>
          <t>2024-2025</t>
        </is>
      </c>
      <c r="F2176" s="67" t="n">
        <v>1</v>
      </c>
      <c r="G2176" s="65" t="inlineStr">
        <is>
          <t>Email</t>
        </is>
      </c>
      <c r="H2176" s="65" t="inlineStr">
        <is>
          <t>Toulouse</t>
        </is>
      </c>
      <c r="I2176" s="65" t="inlineStr">
        <is>
          <t>Julien Fabre</t>
        </is>
      </c>
      <c r="J2176" s="65" t="inlineStr">
        <is>
          <t>Sans réponse</t>
        </is>
      </c>
      <c r="K2176" s="70" t="n">
        <v>3.8</v>
      </c>
    </row>
    <row r="2177">
      <c r="A2177" s="65" t="inlineStr">
        <is>
          <t>REL-02176</t>
        </is>
      </c>
      <c r="B2177" s="65" t="inlineStr">
        <is>
          <t>DEV-01842</t>
        </is>
      </c>
      <c r="C2177" s="66" t="n">
        <v>45778</v>
      </c>
      <c r="D2177" s="65" t="inlineStr">
        <is>
          <t>2025-05</t>
        </is>
      </c>
      <c r="E2177" s="65" t="inlineStr">
        <is>
          <t>2024-2025</t>
        </is>
      </c>
      <c r="F2177" s="67" t="n">
        <v>2</v>
      </c>
      <c r="G2177" s="65" t="inlineStr">
        <is>
          <t>SMS</t>
        </is>
      </c>
      <c r="H2177" s="65" t="inlineStr">
        <is>
          <t>Toulouse</t>
        </is>
      </c>
      <c r="I2177" s="65" t="inlineStr">
        <is>
          <t>Julien Fabre</t>
        </is>
      </c>
      <c r="J2177" s="65" t="inlineStr">
        <is>
          <t>Accord obtenu</t>
        </is>
      </c>
      <c r="K2177" s="70" t="n">
        <v>2.9</v>
      </c>
    </row>
    <row r="2178">
      <c r="A2178" s="65" t="inlineStr">
        <is>
          <t>REL-02177</t>
        </is>
      </c>
      <c r="B2178" s="65" t="inlineStr">
        <is>
          <t>DEV-01844</t>
        </is>
      </c>
      <c r="C2178" s="66" t="n">
        <v>45781</v>
      </c>
      <c r="D2178" s="65" t="inlineStr">
        <is>
          <t>2025-05</t>
        </is>
      </c>
      <c r="E2178" s="65" t="inlineStr">
        <is>
          <t>2024-2025</t>
        </is>
      </c>
      <c r="F2178" s="67" t="n">
        <v>1</v>
      </c>
      <c r="G2178" s="65" t="inlineStr">
        <is>
          <t>Email</t>
        </is>
      </c>
      <c r="H2178" s="65" t="inlineStr">
        <is>
          <t>Bordeaux</t>
        </is>
      </c>
      <c r="I2178" s="65" t="inlineStr">
        <is>
          <t>Sophie Marchand</t>
        </is>
      </c>
      <c r="J2178" s="65" t="inlineStr">
        <is>
          <t>Sans réponse</t>
        </is>
      </c>
      <c r="K2178" s="70" t="n">
        <v>5</v>
      </c>
    </row>
    <row r="2179">
      <c r="A2179" s="65" t="inlineStr">
        <is>
          <t>REL-02178</t>
        </is>
      </c>
      <c r="B2179" s="65" t="inlineStr">
        <is>
          <t>DEV-01846</t>
        </is>
      </c>
      <c r="C2179" s="66" t="n">
        <v>45782</v>
      </c>
      <c r="D2179" s="65" t="inlineStr">
        <is>
          <t>2025-05</t>
        </is>
      </c>
      <c r="E2179" s="65" t="inlineStr">
        <is>
          <t>2024-2025</t>
        </is>
      </c>
      <c r="F2179" s="67" t="n">
        <v>1</v>
      </c>
      <c r="G2179" s="65" t="inlineStr">
        <is>
          <t>Email</t>
        </is>
      </c>
      <c r="H2179" s="65" t="inlineStr">
        <is>
          <t>Toulouse</t>
        </is>
      </c>
      <c r="I2179" s="65" t="inlineStr">
        <is>
          <t>Julien Fabre</t>
        </is>
      </c>
      <c r="J2179" s="65" t="inlineStr">
        <is>
          <t>Négociation en cours</t>
        </is>
      </c>
      <c r="K2179" s="70" t="n">
        <v>3.9</v>
      </c>
    </row>
    <row r="2180">
      <c r="A2180" s="65" t="inlineStr">
        <is>
          <t>REL-02179</t>
        </is>
      </c>
      <c r="B2180" s="65" t="inlineStr">
        <is>
          <t>DEV-01846</t>
        </is>
      </c>
      <c r="C2180" s="66" t="n">
        <v>45790</v>
      </c>
      <c r="D2180" s="65" t="inlineStr">
        <is>
          <t>2025-05</t>
        </is>
      </c>
      <c r="E2180" s="65" t="inlineStr">
        <is>
          <t>2024-2025</t>
        </is>
      </c>
      <c r="F2180" s="67" t="n">
        <v>2</v>
      </c>
      <c r="G2180" s="65" t="inlineStr">
        <is>
          <t>Email</t>
        </is>
      </c>
      <c r="H2180" s="65" t="inlineStr">
        <is>
          <t>Toulouse</t>
        </is>
      </c>
      <c r="I2180" s="65" t="inlineStr">
        <is>
          <t>Julien Fabre</t>
        </is>
      </c>
      <c r="J2180" s="65" t="inlineStr">
        <is>
          <t>Rappel demandé</t>
        </is>
      </c>
      <c r="K2180" s="70" t="n">
        <v>3.3</v>
      </c>
    </row>
    <row r="2181">
      <c r="A2181" s="65" t="inlineStr">
        <is>
          <t>REL-02180</t>
        </is>
      </c>
      <c r="B2181" s="65" t="inlineStr">
        <is>
          <t>DEV-01846</t>
        </is>
      </c>
      <c r="C2181" s="66" t="n">
        <v>45800</v>
      </c>
      <c r="D2181" s="65" t="inlineStr">
        <is>
          <t>2025-05</t>
        </is>
      </c>
      <c r="E2181" s="65" t="inlineStr">
        <is>
          <t>2024-2025</t>
        </is>
      </c>
      <c r="F2181" s="67" t="n">
        <v>3</v>
      </c>
      <c r="G2181" s="65" t="inlineStr">
        <is>
          <t>Email</t>
        </is>
      </c>
      <c r="H2181" s="65" t="inlineStr">
        <is>
          <t>Toulouse</t>
        </is>
      </c>
      <c r="I2181" s="65" t="inlineStr">
        <is>
          <t>Julien Fabre</t>
        </is>
      </c>
      <c r="J2181" s="65" t="inlineStr">
        <is>
          <t>Rappel demandé</t>
        </is>
      </c>
      <c r="K2181" s="70" t="n">
        <v>4.8</v>
      </c>
    </row>
    <row r="2182">
      <c r="A2182" s="65" t="inlineStr">
        <is>
          <t>REL-02181</t>
        </is>
      </c>
      <c r="B2182" s="65" t="inlineStr">
        <is>
          <t>DEV-01847</t>
        </is>
      </c>
      <c r="C2182" s="66" t="n">
        <v>45786</v>
      </c>
      <c r="D2182" s="65" t="inlineStr">
        <is>
          <t>2025-05</t>
        </is>
      </c>
      <c r="E2182" s="65" t="inlineStr">
        <is>
          <t>2024-2025</t>
        </is>
      </c>
      <c r="F2182" s="67" t="n">
        <v>1</v>
      </c>
      <c r="G2182" s="65" t="inlineStr">
        <is>
          <t>Email</t>
        </is>
      </c>
      <c r="H2182" s="65" t="inlineStr">
        <is>
          <t>Montpellier</t>
        </is>
      </c>
      <c r="I2182" s="65" t="inlineStr">
        <is>
          <t>Thomas Rey</t>
        </is>
      </c>
      <c r="J2182" s="65" t="inlineStr">
        <is>
          <t>Rappel demandé</t>
        </is>
      </c>
      <c r="K2182" s="70" t="n">
        <v>2.2</v>
      </c>
    </row>
    <row r="2183">
      <c r="A2183" s="65" t="inlineStr">
        <is>
          <t>REL-02182</t>
        </is>
      </c>
      <c r="B2183" s="65" t="inlineStr">
        <is>
          <t>DEV-01847</t>
        </is>
      </c>
      <c r="C2183" s="66" t="n">
        <v>45800</v>
      </c>
      <c r="D2183" s="65" t="inlineStr">
        <is>
          <t>2025-05</t>
        </is>
      </c>
      <c r="E2183" s="65" t="inlineStr">
        <is>
          <t>2024-2025</t>
        </is>
      </c>
      <c r="F2183" s="67" t="n">
        <v>2</v>
      </c>
      <c r="G2183" s="65" t="inlineStr">
        <is>
          <t>Email</t>
        </is>
      </c>
      <c r="H2183" s="65" t="inlineStr">
        <is>
          <t>Montpellier</t>
        </is>
      </c>
      <c r="I2183" s="65" t="inlineStr">
        <is>
          <t>Thomas Rey</t>
        </is>
      </c>
      <c r="J2183" s="65" t="inlineStr">
        <is>
          <t>Négociation en cours</t>
        </is>
      </c>
      <c r="K2183" s="70" t="n">
        <v>3.1</v>
      </c>
    </row>
    <row r="2184">
      <c r="A2184" s="65" t="inlineStr">
        <is>
          <t>REL-02183</t>
        </is>
      </c>
      <c r="B2184" s="65" t="inlineStr">
        <is>
          <t>DEV-01848</t>
        </is>
      </c>
      <c r="C2184" s="66" t="n">
        <v>45780</v>
      </c>
      <c r="D2184" s="65" t="inlineStr">
        <is>
          <t>2025-05</t>
        </is>
      </c>
      <c r="E2184" s="65" t="inlineStr">
        <is>
          <t>2024-2025</t>
        </is>
      </c>
      <c r="F2184" s="67" t="n">
        <v>1</v>
      </c>
      <c r="G2184" s="65" t="inlineStr">
        <is>
          <t>SMS</t>
        </is>
      </c>
      <c r="H2184" s="65" t="inlineStr">
        <is>
          <t>Toulouse</t>
        </is>
      </c>
      <c r="I2184" s="65" t="inlineStr">
        <is>
          <t>Julien Fabre</t>
        </is>
      </c>
      <c r="J2184" s="65" t="inlineStr">
        <is>
          <t>Sans réponse</t>
        </is>
      </c>
      <c r="K2184" s="70" t="n">
        <v>1.2</v>
      </c>
    </row>
    <row r="2185">
      <c r="A2185" s="65" t="inlineStr">
        <is>
          <t>REL-02184</t>
        </is>
      </c>
      <c r="B2185" s="65" t="inlineStr">
        <is>
          <t>DEV-01848</t>
        </is>
      </c>
      <c r="C2185" s="66" t="n">
        <v>45786</v>
      </c>
      <c r="D2185" s="65" t="inlineStr">
        <is>
          <t>2025-05</t>
        </is>
      </c>
      <c r="E2185" s="65" t="inlineStr">
        <is>
          <t>2024-2025</t>
        </is>
      </c>
      <c r="F2185" s="67" t="n">
        <v>2</v>
      </c>
      <c r="G2185" s="65" t="inlineStr">
        <is>
          <t>Email</t>
        </is>
      </c>
      <c r="H2185" s="65" t="inlineStr">
        <is>
          <t>Toulouse</t>
        </is>
      </c>
      <c r="I2185" s="65" t="inlineStr">
        <is>
          <t>Julien Fabre</t>
        </is>
      </c>
      <c r="J2185" s="65" t="inlineStr">
        <is>
          <t>Rappel demandé</t>
        </is>
      </c>
      <c r="K2185" s="70" t="n">
        <v>1.8</v>
      </c>
    </row>
    <row r="2186">
      <c r="A2186" s="65" t="inlineStr">
        <is>
          <t>REL-02185</t>
        </is>
      </c>
      <c r="B2186" s="65" t="inlineStr">
        <is>
          <t>DEV-01849</t>
        </is>
      </c>
      <c r="C2186" s="66" t="n">
        <v>45783</v>
      </c>
      <c r="D2186" s="65" t="inlineStr">
        <is>
          <t>2025-05</t>
        </is>
      </c>
      <c r="E2186" s="65" t="inlineStr">
        <is>
          <t>2024-2025</t>
        </is>
      </c>
      <c r="F2186" s="67" t="n">
        <v>1</v>
      </c>
      <c r="G2186" s="65" t="inlineStr">
        <is>
          <t>Email</t>
        </is>
      </c>
      <c r="H2186" s="65" t="inlineStr">
        <is>
          <t>Toulouse</t>
        </is>
      </c>
      <c r="I2186" s="65" t="inlineStr">
        <is>
          <t>Julien Fabre</t>
        </is>
      </c>
      <c r="J2186" s="65" t="inlineStr">
        <is>
          <t>Négociation en cours</t>
        </is>
      </c>
      <c r="K2186" s="70" t="n">
        <v>1.5</v>
      </c>
    </row>
    <row r="2187">
      <c r="A2187" s="65" t="inlineStr">
        <is>
          <t>REL-02186</t>
        </is>
      </c>
      <c r="B2187" s="65" t="inlineStr">
        <is>
          <t>DEV-01850</t>
        </is>
      </c>
      <c r="C2187" s="66" t="n">
        <v>45787</v>
      </c>
      <c r="D2187" s="65" t="inlineStr">
        <is>
          <t>2025-05</t>
        </is>
      </c>
      <c r="E2187" s="65" t="inlineStr">
        <is>
          <t>2024-2025</t>
        </is>
      </c>
      <c r="F2187" s="67" t="n">
        <v>1</v>
      </c>
      <c r="G2187" s="65" t="inlineStr">
        <is>
          <t>Email</t>
        </is>
      </c>
      <c r="H2187" s="65" t="inlineStr">
        <is>
          <t>Toulouse</t>
        </is>
      </c>
      <c r="I2187" s="65" t="inlineStr">
        <is>
          <t>Julien Fabre</t>
        </is>
      </c>
      <c r="J2187" s="65" t="inlineStr">
        <is>
          <t>Sans réponse</t>
        </is>
      </c>
      <c r="K2187" s="70" t="n">
        <v>2.2</v>
      </c>
    </row>
    <row r="2188">
      <c r="A2188" s="65" t="inlineStr">
        <is>
          <t>REL-02187</t>
        </is>
      </c>
      <c r="B2188" s="65" t="inlineStr">
        <is>
          <t>DEV-01853</t>
        </is>
      </c>
      <c r="C2188" s="66" t="n">
        <v>45785</v>
      </c>
      <c r="D2188" s="65" t="inlineStr">
        <is>
          <t>2025-05</t>
        </is>
      </c>
      <c r="E2188" s="65" t="inlineStr">
        <is>
          <t>2024-2025</t>
        </is>
      </c>
      <c r="F2188" s="67" t="n">
        <v>1</v>
      </c>
      <c r="G2188" s="65" t="inlineStr">
        <is>
          <t>SMS</t>
        </is>
      </c>
      <c r="H2188" s="65" t="inlineStr">
        <is>
          <t>Montpellier</t>
        </is>
      </c>
      <c r="I2188" s="65" t="inlineStr">
        <is>
          <t>Thomas Rey</t>
        </is>
      </c>
      <c r="J2188" s="65" t="inlineStr">
        <is>
          <t>Injoignable</t>
        </is>
      </c>
      <c r="K2188" s="70" t="n">
        <v>2.4</v>
      </c>
    </row>
    <row r="2189">
      <c r="A2189" s="65" t="inlineStr">
        <is>
          <t>REL-02188</t>
        </is>
      </c>
      <c r="B2189" s="65" t="inlineStr">
        <is>
          <t>DEV-01854</t>
        </is>
      </c>
      <c r="C2189" s="66" t="n">
        <v>45785</v>
      </c>
      <c r="D2189" s="65" t="inlineStr">
        <is>
          <t>2025-05</t>
        </is>
      </c>
      <c r="E2189" s="65" t="inlineStr">
        <is>
          <t>2024-2025</t>
        </is>
      </c>
      <c r="F2189" s="67" t="n">
        <v>1</v>
      </c>
      <c r="G2189" s="65" t="inlineStr">
        <is>
          <t>Téléphone</t>
        </is>
      </c>
      <c r="H2189" s="65" t="inlineStr">
        <is>
          <t>Bordeaux</t>
        </is>
      </c>
      <c r="I2189" s="65" t="inlineStr">
        <is>
          <t>Sophie Marchand</t>
        </is>
      </c>
      <c r="J2189" s="65" t="inlineStr">
        <is>
          <t>Refus signifié</t>
        </is>
      </c>
      <c r="K2189" s="70" t="n">
        <v>12.2</v>
      </c>
    </row>
    <row r="2190">
      <c r="A2190" s="65" t="inlineStr">
        <is>
          <t>REL-02189</t>
        </is>
      </c>
      <c r="B2190" s="65" t="inlineStr">
        <is>
          <t>DEV-01857</t>
        </is>
      </c>
      <c r="C2190" s="66" t="n">
        <v>45789</v>
      </c>
      <c r="D2190" s="65" t="inlineStr">
        <is>
          <t>2025-05</t>
        </is>
      </c>
      <c r="E2190" s="65" t="inlineStr">
        <is>
          <t>2024-2025</t>
        </is>
      </c>
      <c r="F2190" s="67" t="n">
        <v>1</v>
      </c>
      <c r="G2190" s="65" t="inlineStr">
        <is>
          <t>Téléphone</t>
        </is>
      </c>
      <c r="H2190" s="65" t="inlineStr">
        <is>
          <t>Toulouse</t>
        </is>
      </c>
      <c r="I2190" s="65" t="inlineStr">
        <is>
          <t>Nadia Cherif</t>
        </is>
      </c>
      <c r="J2190" s="65" t="inlineStr">
        <is>
          <t>Sans réponse</t>
        </is>
      </c>
      <c r="K2190" s="70" t="n">
        <v>13.1</v>
      </c>
    </row>
    <row r="2191">
      <c r="A2191" s="65" t="inlineStr">
        <is>
          <t>REL-02190</t>
        </is>
      </c>
      <c r="B2191" s="65" t="inlineStr">
        <is>
          <t>DEV-01858</t>
        </is>
      </c>
      <c r="C2191" s="66" t="n">
        <v>45782</v>
      </c>
      <c r="D2191" s="65" t="inlineStr">
        <is>
          <t>2025-05</t>
        </is>
      </c>
      <c r="E2191" s="65" t="inlineStr">
        <is>
          <t>2024-2025</t>
        </is>
      </c>
      <c r="F2191" s="67" t="n">
        <v>1</v>
      </c>
      <c r="G2191" s="65" t="inlineStr">
        <is>
          <t>Email</t>
        </is>
      </c>
      <c r="H2191" s="65" t="inlineStr">
        <is>
          <t>Bordeaux</t>
        </is>
      </c>
      <c r="I2191" s="65" t="inlineStr">
        <is>
          <t>Sophie Marchand</t>
        </is>
      </c>
      <c r="J2191" s="65" t="inlineStr">
        <is>
          <t>Rappel demandé</t>
        </is>
      </c>
      <c r="K2191" s="70" t="n">
        <v>4.4</v>
      </c>
    </row>
    <row r="2192">
      <c r="A2192" s="65" t="inlineStr">
        <is>
          <t>REL-02191</t>
        </is>
      </c>
      <c r="B2192" s="65" t="inlineStr">
        <is>
          <t>DEV-01861</t>
        </is>
      </c>
      <c r="C2192" s="66" t="n">
        <v>45788</v>
      </c>
      <c r="D2192" s="65" t="inlineStr">
        <is>
          <t>2025-05</t>
        </is>
      </c>
      <c r="E2192" s="65" t="inlineStr">
        <is>
          <t>2024-2025</t>
        </is>
      </c>
      <c r="F2192" s="67" t="n">
        <v>1</v>
      </c>
      <c r="G2192" s="65" t="inlineStr">
        <is>
          <t>Email</t>
        </is>
      </c>
      <c r="H2192" s="65" t="inlineStr">
        <is>
          <t>Montpellier</t>
        </is>
      </c>
      <c r="I2192" s="65" t="inlineStr">
        <is>
          <t>Thomas Rey</t>
        </is>
      </c>
      <c r="J2192" s="65" t="inlineStr">
        <is>
          <t>Sans réponse</t>
        </is>
      </c>
      <c r="K2192" s="70" t="n">
        <v>2.1</v>
      </c>
    </row>
    <row r="2193">
      <c r="A2193" s="65" t="inlineStr">
        <is>
          <t>REL-02192</t>
        </is>
      </c>
      <c r="B2193" s="65" t="inlineStr">
        <is>
          <t>DEV-01861</t>
        </is>
      </c>
      <c r="C2193" s="66" t="n">
        <v>45799</v>
      </c>
      <c r="D2193" s="65" t="inlineStr">
        <is>
          <t>2025-05</t>
        </is>
      </c>
      <c r="E2193" s="65" t="inlineStr">
        <is>
          <t>2024-2025</t>
        </is>
      </c>
      <c r="F2193" s="67" t="n">
        <v>2</v>
      </c>
      <c r="G2193" s="65" t="inlineStr">
        <is>
          <t>Téléphone</t>
        </is>
      </c>
      <c r="H2193" s="65" t="inlineStr">
        <is>
          <t>Montpellier</t>
        </is>
      </c>
      <c r="I2193" s="65" t="inlineStr">
        <is>
          <t>Thomas Rey</t>
        </is>
      </c>
      <c r="J2193" s="65" t="inlineStr">
        <is>
          <t>Injoignable</t>
        </is>
      </c>
      <c r="K2193" s="70" t="n">
        <v>6.8</v>
      </c>
    </row>
    <row r="2194">
      <c r="A2194" s="65" t="inlineStr">
        <is>
          <t>REL-02193</t>
        </is>
      </c>
      <c r="B2194" s="65" t="inlineStr">
        <is>
          <t>DEV-01861</t>
        </is>
      </c>
      <c r="C2194" s="66" t="n">
        <v>45805</v>
      </c>
      <c r="D2194" s="65" t="inlineStr">
        <is>
          <t>2025-05</t>
        </is>
      </c>
      <c r="E2194" s="65" t="inlineStr">
        <is>
          <t>2024-2025</t>
        </is>
      </c>
      <c r="F2194" s="67" t="n">
        <v>3</v>
      </c>
      <c r="G2194" s="65" t="inlineStr">
        <is>
          <t>Email</t>
        </is>
      </c>
      <c r="H2194" s="65" t="inlineStr">
        <is>
          <t>Montpellier</t>
        </is>
      </c>
      <c r="I2194" s="65" t="inlineStr">
        <is>
          <t>Thomas Rey</t>
        </is>
      </c>
      <c r="J2194" s="65" t="inlineStr">
        <is>
          <t>Sans réponse</t>
        </is>
      </c>
      <c r="K2194" s="70" t="n">
        <v>2.9</v>
      </c>
    </row>
    <row r="2195">
      <c r="A2195" s="65" t="inlineStr">
        <is>
          <t>REL-02194</t>
        </is>
      </c>
      <c r="B2195" s="65" t="inlineStr">
        <is>
          <t>DEV-01865</t>
        </is>
      </c>
      <c r="C2195" s="66" t="n">
        <v>45800</v>
      </c>
      <c r="D2195" s="65" t="inlineStr">
        <is>
          <t>2025-05</t>
        </is>
      </c>
      <c r="E2195" s="65" t="inlineStr">
        <is>
          <t>2024-2025</t>
        </is>
      </c>
      <c r="F2195" s="67" t="n">
        <v>1</v>
      </c>
      <c r="G2195" s="65" t="inlineStr">
        <is>
          <t>SMS</t>
        </is>
      </c>
      <c r="H2195" s="65" t="inlineStr">
        <is>
          <t>Montpellier</t>
        </is>
      </c>
      <c r="I2195" s="65" t="inlineStr">
        <is>
          <t>Thomas Rey</t>
        </is>
      </c>
      <c r="J2195" s="65" t="inlineStr">
        <is>
          <t>Rappel demandé</t>
        </is>
      </c>
      <c r="K2195" s="70" t="n">
        <v>4.7</v>
      </c>
    </row>
    <row r="2196">
      <c r="A2196" s="65" t="inlineStr">
        <is>
          <t>REL-02195</t>
        </is>
      </c>
      <c r="B2196" s="65" t="inlineStr">
        <is>
          <t>DEV-01869</t>
        </is>
      </c>
      <c r="C2196" s="66" t="n">
        <v>45788</v>
      </c>
      <c r="D2196" s="65" t="inlineStr">
        <is>
          <t>2025-05</t>
        </is>
      </c>
      <c r="E2196" s="65" t="inlineStr">
        <is>
          <t>2024-2025</t>
        </is>
      </c>
      <c r="F2196" s="67" t="n">
        <v>1</v>
      </c>
      <c r="G2196" s="65" t="inlineStr">
        <is>
          <t>Téléphone</t>
        </is>
      </c>
      <c r="H2196" s="65" t="inlineStr">
        <is>
          <t>Bordeaux</t>
        </is>
      </c>
      <c r="I2196" s="65" t="inlineStr">
        <is>
          <t>Karim Belkacem</t>
        </is>
      </c>
      <c r="J2196" s="65" t="inlineStr">
        <is>
          <t>Sans réponse</t>
        </is>
      </c>
      <c r="K2196" s="70" t="n">
        <v>13.7</v>
      </c>
    </row>
    <row r="2197">
      <c r="A2197" s="65" t="inlineStr">
        <is>
          <t>REL-02196</t>
        </is>
      </c>
      <c r="B2197" s="65" t="inlineStr">
        <is>
          <t>DEV-01869</t>
        </is>
      </c>
      <c r="C2197" s="66" t="n">
        <v>45800</v>
      </c>
      <c r="D2197" s="65" t="inlineStr">
        <is>
          <t>2025-05</t>
        </is>
      </c>
      <c r="E2197" s="65" t="inlineStr">
        <is>
          <t>2024-2025</t>
        </is>
      </c>
      <c r="F2197" s="67" t="n">
        <v>2</v>
      </c>
      <c r="G2197" s="65" t="inlineStr">
        <is>
          <t>Téléphone</t>
        </is>
      </c>
      <c r="H2197" s="65" t="inlineStr">
        <is>
          <t>Bordeaux</t>
        </is>
      </c>
      <c r="I2197" s="65" t="inlineStr">
        <is>
          <t>Karim Belkacem</t>
        </is>
      </c>
      <c r="J2197" s="65" t="inlineStr">
        <is>
          <t>Rappel demandé</t>
        </is>
      </c>
      <c r="K2197" s="70" t="n">
        <v>8.9</v>
      </c>
    </row>
    <row r="2198">
      <c r="A2198" s="65" t="inlineStr">
        <is>
          <t>REL-02197</t>
        </is>
      </c>
      <c r="B2198" s="65" t="inlineStr">
        <is>
          <t>DEV-01869</t>
        </is>
      </c>
      <c r="C2198" s="66" t="n">
        <v>45805</v>
      </c>
      <c r="D2198" s="65" t="inlineStr">
        <is>
          <t>2025-05</t>
        </is>
      </c>
      <c r="E2198" s="65" t="inlineStr">
        <is>
          <t>2024-2025</t>
        </is>
      </c>
      <c r="F2198" s="67" t="n">
        <v>3</v>
      </c>
      <c r="G2198" s="65" t="inlineStr">
        <is>
          <t>SMS</t>
        </is>
      </c>
      <c r="H2198" s="65" t="inlineStr">
        <is>
          <t>Bordeaux</t>
        </is>
      </c>
      <c r="I2198" s="65" t="inlineStr">
        <is>
          <t>Karim Belkacem</t>
        </is>
      </c>
      <c r="J2198" s="65" t="inlineStr">
        <is>
          <t>Refus signifié</t>
        </is>
      </c>
      <c r="K2198" s="70" t="n">
        <v>2.8</v>
      </c>
    </row>
    <row r="2199">
      <c r="A2199" s="65" t="inlineStr">
        <is>
          <t>REL-02198</t>
        </is>
      </c>
      <c r="B2199" s="65" t="inlineStr">
        <is>
          <t>DEV-01870</t>
        </is>
      </c>
      <c r="C2199" s="66" t="n">
        <v>45784</v>
      </c>
      <c r="D2199" s="65" t="inlineStr">
        <is>
          <t>2025-05</t>
        </is>
      </c>
      <c r="E2199" s="65" t="inlineStr">
        <is>
          <t>2024-2025</t>
        </is>
      </c>
      <c r="F2199" s="67" t="n">
        <v>1</v>
      </c>
      <c r="G2199" s="65" t="inlineStr">
        <is>
          <t>Téléphone</t>
        </is>
      </c>
      <c r="H2199" s="65" t="inlineStr">
        <is>
          <t>Bordeaux</t>
        </is>
      </c>
      <c r="I2199" s="65" t="inlineStr">
        <is>
          <t>Sophie Marchand</t>
        </is>
      </c>
      <c r="J2199" s="65" t="inlineStr">
        <is>
          <t>Injoignable</t>
        </is>
      </c>
      <c r="K2199" s="70" t="n">
        <v>3.9</v>
      </c>
    </row>
    <row r="2200">
      <c r="A2200" s="65" t="inlineStr">
        <is>
          <t>REL-02199</t>
        </is>
      </c>
      <c r="B2200" s="65" t="inlineStr">
        <is>
          <t>DEV-01875</t>
        </is>
      </c>
      <c r="C2200" s="66" t="n">
        <v>45784</v>
      </c>
      <c r="D2200" s="65" t="inlineStr">
        <is>
          <t>2025-05</t>
        </is>
      </c>
      <c r="E2200" s="65" t="inlineStr">
        <is>
          <t>2024-2025</t>
        </is>
      </c>
      <c r="F2200" s="67" t="n">
        <v>1</v>
      </c>
      <c r="G2200" s="65" t="inlineStr">
        <is>
          <t>Téléphone</t>
        </is>
      </c>
      <c r="H2200" s="65" t="inlineStr">
        <is>
          <t>Bordeaux</t>
        </is>
      </c>
      <c r="I2200" s="65" t="inlineStr">
        <is>
          <t>Sophie Marchand</t>
        </is>
      </c>
      <c r="J2200" s="65" t="inlineStr">
        <is>
          <t>Sans réponse</t>
        </is>
      </c>
      <c r="K2200" s="70" t="n">
        <v>4.7</v>
      </c>
    </row>
    <row r="2201">
      <c r="A2201" s="65" t="inlineStr">
        <is>
          <t>REL-02200</t>
        </is>
      </c>
      <c r="B2201" s="65" t="inlineStr">
        <is>
          <t>DEV-01875</t>
        </is>
      </c>
      <c r="C2201" s="66" t="n">
        <v>45793</v>
      </c>
      <c r="D2201" s="65" t="inlineStr">
        <is>
          <t>2025-05</t>
        </is>
      </c>
      <c r="E2201" s="65" t="inlineStr">
        <is>
          <t>2024-2025</t>
        </is>
      </c>
      <c r="F2201" s="67" t="n">
        <v>2</v>
      </c>
      <c r="G2201" s="65" t="inlineStr">
        <is>
          <t>SMS</t>
        </is>
      </c>
      <c r="H2201" s="65" t="inlineStr">
        <is>
          <t>Bordeaux</t>
        </is>
      </c>
      <c r="I2201" s="65" t="inlineStr">
        <is>
          <t>Sophie Marchand</t>
        </is>
      </c>
      <c r="J2201" s="65" t="inlineStr">
        <is>
          <t>Sans réponse</t>
        </is>
      </c>
      <c r="K2201" s="70" t="n">
        <v>3.9</v>
      </c>
    </row>
    <row r="2202">
      <c r="A2202" s="65" t="inlineStr">
        <is>
          <t>REL-02201</t>
        </is>
      </c>
      <c r="B2202" s="65" t="inlineStr">
        <is>
          <t>DEV-01875</t>
        </is>
      </c>
      <c r="C2202" s="66" t="n">
        <v>45803</v>
      </c>
      <c r="D2202" s="65" t="inlineStr">
        <is>
          <t>2025-05</t>
        </is>
      </c>
      <c r="E2202" s="65" t="inlineStr">
        <is>
          <t>2024-2025</t>
        </is>
      </c>
      <c r="F2202" s="67" t="n">
        <v>3</v>
      </c>
      <c r="G2202" s="65" t="inlineStr">
        <is>
          <t>Téléphone</t>
        </is>
      </c>
      <c r="H2202" s="65" t="inlineStr">
        <is>
          <t>Bordeaux</t>
        </is>
      </c>
      <c r="I2202" s="65" t="inlineStr">
        <is>
          <t>Sophie Marchand</t>
        </is>
      </c>
      <c r="J2202" s="65" t="inlineStr">
        <is>
          <t>Rappel demandé</t>
        </is>
      </c>
      <c r="K2202" s="70" t="n">
        <v>9.4</v>
      </c>
    </row>
    <row r="2203">
      <c r="A2203" s="65" t="inlineStr">
        <is>
          <t>REL-02202</t>
        </is>
      </c>
      <c r="B2203" s="65" t="inlineStr">
        <is>
          <t>DEV-01875</t>
        </is>
      </c>
      <c r="C2203" s="66" t="n">
        <v>45817</v>
      </c>
      <c r="D2203" s="65" t="inlineStr">
        <is>
          <t>2025-06</t>
        </is>
      </c>
      <c r="E2203" s="65" t="inlineStr">
        <is>
          <t>2024-2025</t>
        </is>
      </c>
      <c r="F2203" s="67" t="n">
        <v>4</v>
      </c>
      <c r="G2203" s="65" t="inlineStr">
        <is>
          <t>Téléphone</t>
        </is>
      </c>
      <c r="H2203" s="65" t="inlineStr">
        <is>
          <t>Bordeaux</t>
        </is>
      </c>
      <c r="I2203" s="65" t="inlineStr">
        <is>
          <t>Sophie Marchand</t>
        </is>
      </c>
      <c r="J2203" s="65" t="inlineStr">
        <is>
          <t>Accord obtenu</t>
        </is>
      </c>
      <c r="K2203" s="70" t="n">
        <v>8.9</v>
      </c>
    </row>
    <row r="2204">
      <c r="A2204" s="65" t="inlineStr">
        <is>
          <t>REL-02203</t>
        </is>
      </c>
      <c r="B2204" s="65" t="inlineStr">
        <is>
          <t>DEV-01876</t>
        </is>
      </c>
      <c r="C2204" s="66" t="n">
        <v>45791</v>
      </c>
      <c r="D2204" s="65" t="inlineStr">
        <is>
          <t>2025-05</t>
        </is>
      </c>
      <c r="E2204" s="65" t="inlineStr">
        <is>
          <t>2024-2025</t>
        </is>
      </c>
      <c r="F2204" s="67" t="n">
        <v>1</v>
      </c>
      <c r="G2204" s="65" t="inlineStr">
        <is>
          <t>Téléphone</t>
        </is>
      </c>
      <c r="H2204" s="65" t="inlineStr">
        <is>
          <t>Toulouse</t>
        </is>
      </c>
      <c r="I2204" s="65" t="inlineStr">
        <is>
          <t>Nadia Cherif</t>
        </is>
      </c>
      <c r="J2204" s="65" t="inlineStr">
        <is>
          <t>Négociation en cours</t>
        </is>
      </c>
      <c r="K2204" s="70" t="n">
        <v>5.2</v>
      </c>
    </row>
    <row r="2205">
      <c r="A2205" s="65" t="inlineStr">
        <is>
          <t>REL-02204</t>
        </is>
      </c>
      <c r="B2205" s="65" t="inlineStr">
        <is>
          <t>DEV-01878</t>
        </is>
      </c>
      <c r="C2205" s="66" t="n">
        <v>45787</v>
      </c>
      <c r="D2205" s="65" t="inlineStr">
        <is>
          <t>2025-05</t>
        </is>
      </c>
      <c r="E2205" s="65" t="inlineStr">
        <is>
          <t>2024-2025</t>
        </is>
      </c>
      <c r="F2205" s="67" t="n">
        <v>1</v>
      </c>
      <c r="G2205" s="65" t="inlineStr">
        <is>
          <t>Email</t>
        </is>
      </c>
      <c r="H2205" s="65" t="inlineStr">
        <is>
          <t>Bordeaux</t>
        </is>
      </c>
      <c r="I2205" s="65" t="inlineStr">
        <is>
          <t>Karim Belkacem</t>
        </is>
      </c>
      <c r="J2205" s="65" t="inlineStr">
        <is>
          <t>Sans réponse</t>
        </is>
      </c>
      <c r="K2205" s="70" t="n">
        <v>2</v>
      </c>
    </row>
    <row r="2206">
      <c r="A2206" s="65" t="inlineStr">
        <is>
          <t>REL-02205</t>
        </is>
      </c>
      <c r="B2206" s="65" t="inlineStr">
        <is>
          <t>DEV-01878</t>
        </is>
      </c>
      <c r="C2206" s="66" t="n">
        <v>45797</v>
      </c>
      <c r="D2206" s="65" t="inlineStr">
        <is>
          <t>2025-05</t>
        </is>
      </c>
      <c r="E2206" s="65" t="inlineStr">
        <is>
          <t>2024-2025</t>
        </is>
      </c>
      <c r="F2206" s="67" t="n">
        <v>2</v>
      </c>
      <c r="G2206" s="65" t="inlineStr">
        <is>
          <t>Téléphone</t>
        </is>
      </c>
      <c r="H2206" s="65" t="inlineStr">
        <is>
          <t>Bordeaux</t>
        </is>
      </c>
      <c r="I2206" s="65" t="inlineStr">
        <is>
          <t>Karim Belkacem</t>
        </is>
      </c>
      <c r="J2206" s="65" t="inlineStr">
        <is>
          <t>Sans réponse</t>
        </is>
      </c>
      <c r="K2206" s="70" t="n">
        <v>12.6</v>
      </c>
    </row>
    <row r="2207">
      <c r="A2207" s="65" t="inlineStr">
        <is>
          <t>REL-02206</t>
        </is>
      </c>
      <c r="B2207" s="65" t="inlineStr">
        <is>
          <t>DEV-01884</t>
        </is>
      </c>
      <c r="C2207" s="66" t="n">
        <v>45790</v>
      </c>
      <c r="D2207" s="65" t="inlineStr">
        <is>
          <t>2025-05</t>
        </is>
      </c>
      <c r="E2207" s="65" t="inlineStr">
        <is>
          <t>2024-2025</t>
        </is>
      </c>
      <c r="F2207" s="67" t="n">
        <v>1</v>
      </c>
      <c r="G2207" s="65" t="inlineStr">
        <is>
          <t>Email</t>
        </is>
      </c>
      <c r="H2207" s="65" t="inlineStr">
        <is>
          <t>Bordeaux</t>
        </is>
      </c>
      <c r="I2207" s="65" t="inlineStr">
        <is>
          <t>Sophie Marchand</t>
        </is>
      </c>
      <c r="J2207" s="65" t="inlineStr">
        <is>
          <t>Refus signifié</t>
        </is>
      </c>
      <c r="K2207" s="70" t="n">
        <v>4.6</v>
      </c>
    </row>
    <row r="2208">
      <c r="A2208" s="65" t="inlineStr">
        <is>
          <t>REL-02207</t>
        </is>
      </c>
      <c r="B2208" s="65" t="inlineStr">
        <is>
          <t>DEV-01885</t>
        </is>
      </c>
      <c r="C2208" s="66" t="n">
        <v>45795</v>
      </c>
      <c r="D2208" s="65" t="inlineStr">
        <is>
          <t>2025-05</t>
        </is>
      </c>
      <c r="E2208" s="65" t="inlineStr">
        <is>
          <t>2024-2025</t>
        </is>
      </c>
      <c r="F2208" s="67" t="n">
        <v>1</v>
      </c>
      <c r="G2208" s="65" t="inlineStr">
        <is>
          <t>SMS</t>
        </is>
      </c>
      <c r="H2208" s="65" t="inlineStr">
        <is>
          <t>Toulouse</t>
        </is>
      </c>
      <c r="I2208" s="65" t="inlineStr">
        <is>
          <t>Nadia Cherif</t>
        </is>
      </c>
      <c r="J2208" s="65" t="inlineStr">
        <is>
          <t>Rappel demandé</t>
        </is>
      </c>
      <c r="K2208" s="70" t="n">
        <v>1.6</v>
      </c>
    </row>
    <row r="2209">
      <c r="A2209" s="65" t="inlineStr">
        <is>
          <t>REL-02208</t>
        </is>
      </c>
      <c r="B2209" s="65" t="inlineStr">
        <is>
          <t>DEV-01885</t>
        </is>
      </c>
      <c r="C2209" s="66" t="n">
        <v>45804</v>
      </c>
      <c r="D2209" s="65" t="inlineStr">
        <is>
          <t>2025-05</t>
        </is>
      </c>
      <c r="E2209" s="65" t="inlineStr">
        <is>
          <t>2024-2025</t>
        </is>
      </c>
      <c r="F2209" s="67" t="n">
        <v>2</v>
      </c>
      <c r="G2209" s="65" t="inlineStr">
        <is>
          <t>SMS</t>
        </is>
      </c>
      <c r="H2209" s="65" t="inlineStr">
        <is>
          <t>Toulouse</t>
        </is>
      </c>
      <c r="I2209" s="65" t="inlineStr">
        <is>
          <t>Nadia Cherif</t>
        </is>
      </c>
      <c r="J2209" s="65" t="inlineStr">
        <is>
          <t>Refus signifié</t>
        </is>
      </c>
      <c r="K2209" s="70" t="n">
        <v>4.9</v>
      </c>
    </row>
    <row r="2210">
      <c r="A2210" s="65" t="inlineStr">
        <is>
          <t>REL-02209</t>
        </is>
      </c>
      <c r="B2210" s="65" t="inlineStr">
        <is>
          <t>DEV-01889</t>
        </is>
      </c>
      <c r="C2210" s="66" t="n">
        <v>45798</v>
      </c>
      <c r="D2210" s="65" t="inlineStr">
        <is>
          <t>2025-05</t>
        </is>
      </c>
      <c r="E2210" s="65" t="inlineStr">
        <is>
          <t>2024-2025</t>
        </is>
      </c>
      <c r="F2210" s="67" t="n">
        <v>1</v>
      </c>
      <c r="G2210" s="65" t="inlineStr">
        <is>
          <t>Email</t>
        </is>
      </c>
      <c r="H2210" s="65" t="inlineStr">
        <is>
          <t>Toulouse</t>
        </is>
      </c>
      <c r="I2210" s="65" t="inlineStr">
        <is>
          <t>Julien Fabre</t>
        </is>
      </c>
      <c r="J2210" s="65" t="inlineStr">
        <is>
          <t>Sans réponse</t>
        </is>
      </c>
      <c r="K2210" s="70" t="n">
        <v>3</v>
      </c>
    </row>
    <row r="2211">
      <c r="A2211" s="65" t="inlineStr">
        <is>
          <t>REL-02210</t>
        </is>
      </c>
      <c r="B2211" s="65" t="inlineStr">
        <is>
          <t>DEV-01890</t>
        </is>
      </c>
      <c r="C2211" s="66" t="n">
        <v>45801</v>
      </c>
      <c r="D2211" s="65" t="inlineStr">
        <is>
          <t>2025-05</t>
        </is>
      </c>
      <c r="E2211" s="65" t="inlineStr">
        <is>
          <t>2024-2025</t>
        </is>
      </c>
      <c r="F2211" s="67" t="n">
        <v>1</v>
      </c>
      <c r="G2211" s="65" t="inlineStr">
        <is>
          <t>Téléphone</t>
        </is>
      </c>
      <c r="H2211" s="65" t="inlineStr">
        <is>
          <t>Montpellier</t>
        </is>
      </c>
      <c r="I2211" s="65" t="inlineStr">
        <is>
          <t>Thomas Rey</t>
        </is>
      </c>
      <c r="J2211" s="65" t="inlineStr">
        <is>
          <t>Sans réponse</t>
        </is>
      </c>
      <c r="K2211" s="70" t="n">
        <v>4.9</v>
      </c>
    </row>
    <row r="2212">
      <c r="A2212" s="65" t="inlineStr">
        <is>
          <t>REL-02211</t>
        </is>
      </c>
      <c r="B2212" s="65" t="inlineStr">
        <is>
          <t>DEV-01890</t>
        </is>
      </c>
      <c r="C2212" s="66" t="n">
        <v>45811</v>
      </c>
      <c r="D2212" s="65" t="inlineStr">
        <is>
          <t>2025-06</t>
        </is>
      </c>
      <c r="E2212" s="65" t="inlineStr">
        <is>
          <t>2024-2025</t>
        </is>
      </c>
      <c r="F2212" s="67" t="n">
        <v>2</v>
      </c>
      <c r="G2212" s="65" t="inlineStr">
        <is>
          <t>Téléphone</t>
        </is>
      </c>
      <c r="H2212" s="65" t="inlineStr">
        <is>
          <t>Montpellier</t>
        </is>
      </c>
      <c r="I2212" s="65" t="inlineStr">
        <is>
          <t>Thomas Rey</t>
        </is>
      </c>
      <c r="J2212" s="65" t="inlineStr">
        <is>
          <t>Refus signifié</t>
        </is>
      </c>
      <c r="K2212" s="70" t="n">
        <v>13.3</v>
      </c>
    </row>
    <row r="2213">
      <c r="A2213" s="65" t="inlineStr">
        <is>
          <t>REL-02212</t>
        </is>
      </c>
      <c r="B2213" s="65" t="inlineStr">
        <is>
          <t>DEV-01892</t>
        </is>
      </c>
      <c r="C2213" s="66" t="n">
        <v>45795</v>
      </c>
      <c r="D2213" s="65" t="inlineStr">
        <is>
          <t>2025-05</t>
        </is>
      </c>
      <c r="E2213" s="65" t="inlineStr">
        <is>
          <t>2024-2025</t>
        </is>
      </c>
      <c r="F2213" s="67" t="n">
        <v>1</v>
      </c>
      <c r="G2213" s="65" t="inlineStr">
        <is>
          <t>Téléphone</t>
        </is>
      </c>
      <c r="H2213" s="65" t="inlineStr">
        <is>
          <t>Toulouse</t>
        </is>
      </c>
      <c r="I2213" s="65" t="inlineStr">
        <is>
          <t>Nadia Cherif</t>
        </is>
      </c>
      <c r="J2213" s="65" t="inlineStr">
        <is>
          <t>Négociation en cours</t>
        </is>
      </c>
      <c r="K2213" s="70" t="n">
        <v>11.9</v>
      </c>
    </row>
    <row r="2214">
      <c r="A2214" s="65" t="inlineStr">
        <is>
          <t>REL-02213</t>
        </is>
      </c>
      <c r="B2214" s="65" t="inlineStr">
        <is>
          <t>DEV-01892</t>
        </is>
      </c>
      <c r="C2214" s="66" t="n">
        <v>45801</v>
      </c>
      <c r="D2214" s="65" t="inlineStr">
        <is>
          <t>2025-05</t>
        </is>
      </c>
      <c r="E2214" s="65" t="inlineStr">
        <is>
          <t>2024-2025</t>
        </is>
      </c>
      <c r="F2214" s="67" t="n">
        <v>2</v>
      </c>
      <c r="G2214" s="65" t="inlineStr">
        <is>
          <t>SMS</t>
        </is>
      </c>
      <c r="H2214" s="65" t="inlineStr">
        <is>
          <t>Toulouse</t>
        </is>
      </c>
      <c r="I2214" s="65" t="inlineStr">
        <is>
          <t>Nadia Cherif</t>
        </is>
      </c>
      <c r="J2214" s="65" t="inlineStr">
        <is>
          <t>Sans réponse</t>
        </is>
      </c>
      <c r="K2214" s="70" t="n">
        <v>2.7</v>
      </c>
    </row>
    <row r="2215">
      <c r="A2215" s="65" t="inlineStr">
        <is>
          <t>REL-02214</t>
        </is>
      </c>
      <c r="B2215" s="65" t="inlineStr">
        <is>
          <t>DEV-01892</t>
        </is>
      </c>
      <c r="C2215" s="66" t="n">
        <v>45810</v>
      </c>
      <c r="D2215" s="65" t="inlineStr">
        <is>
          <t>2025-06</t>
        </is>
      </c>
      <c r="E2215" s="65" t="inlineStr">
        <is>
          <t>2024-2025</t>
        </is>
      </c>
      <c r="F2215" s="67" t="n">
        <v>3</v>
      </c>
      <c r="G2215" s="65" t="inlineStr">
        <is>
          <t>Email</t>
        </is>
      </c>
      <c r="H2215" s="65" t="inlineStr">
        <is>
          <t>Toulouse</t>
        </is>
      </c>
      <c r="I2215" s="65" t="inlineStr">
        <is>
          <t>Nadia Cherif</t>
        </is>
      </c>
      <c r="J2215" s="65" t="inlineStr">
        <is>
          <t>Refus signifié</t>
        </is>
      </c>
      <c r="K2215" s="70" t="n">
        <v>1.8</v>
      </c>
    </row>
    <row r="2216">
      <c r="A2216" s="65" t="inlineStr">
        <is>
          <t>REL-02215</t>
        </is>
      </c>
      <c r="B2216" s="65" t="inlineStr">
        <is>
          <t>DEV-01893</t>
        </is>
      </c>
      <c r="C2216" s="66" t="n">
        <v>45798</v>
      </c>
      <c r="D2216" s="65" t="inlineStr">
        <is>
          <t>2025-05</t>
        </is>
      </c>
      <c r="E2216" s="65" t="inlineStr">
        <is>
          <t>2024-2025</t>
        </is>
      </c>
      <c r="F2216" s="67" t="n">
        <v>1</v>
      </c>
      <c r="G2216" s="65" t="inlineStr">
        <is>
          <t>Email</t>
        </is>
      </c>
      <c r="H2216" s="65" t="inlineStr">
        <is>
          <t>Bordeaux</t>
        </is>
      </c>
      <c r="I2216" s="65" t="inlineStr">
        <is>
          <t>Karim Belkacem</t>
        </is>
      </c>
      <c r="J2216" s="65" t="inlineStr">
        <is>
          <t>Rappel demandé</t>
        </is>
      </c>
      <c r="K2216" s="70" t="n">
        <v>2.9</v>
      </c>
    </row>
    <row r="2217">
      <c r="A2217" s="65" t="inlineStr">
        <is>
          <t>REL-02216</t>
        </is>
      </c>
      <c r="B2217" s="65" t="inlineStr">
        <is>
          <t>DEV-01893</t>
        </is>
      </c>
      <c r="C2217" s="66" t="n">
        <v>45812</v>
      </c>
      <c r="D2217" s="65" t="inlineStr">
        <is>
          <t>2025-06</t>
        </is>
      </c>
      <c r="E2217" s="65" t="inlineStr">
        <is>
          <t>2024-2025</t>
        </is>
      </c>
      <c r="F2217" s="67" t="n">
        <v>2</v>
      </c>
      <c r="G2217" s="65" t="inlineStr">
        <is>
          <t>Téléphone</t>
        </is>
      </c>
      <c r="H2217" s="65" t="inlineStr">
        <is>
          <t>Bordeaux</t>
        </is>
      </c>
      <c r="I2217" s="65" t="inlineStr">
        <is>
          <t>Karim Belkacem</t>
        </is>
      </c>
      <c r="J2217" s="65" t="inlineStr">
        <is>
          <t>Sans réponse</t>
        </is>
      </c>
      <c r="K2217" s="70" t="n">
        <v>10.6</v>
      </c>
    </row>
    <row r="2218">
      <c r="A2218" s="65" t="inlineStr">
        <is>
          <t>REL-02217</t>
        </is>
      </c>
      <c r="B2218" s="65" t="inlineStr">
        <is>
          <t>DEV-01895</t>
        </is>
      </c>
      <c r="C2218" s="66" t="n">
        <v>45801</v>
      </c>
      <c r="D2218" s="65" t="inlineStr">
        <is>
          <t>2025-05</t>
        </is>
      </c>
      <c r="E2218" s="65" t="inlineStr">
        <is>
          <t>2024-2025</t>
        </is>
      </c>
      <c r="F2218" s="67" t="n">
        <v>1</v>
      </c>
      <c r="G2218" s="65" t="inlineStr">
        <is>
          <t>Téléphone</t>
        </is>
      </c>
      <c r="H2218" s="65" t="inlineStr">
        <is>
          <t>Bordeaux</t>
        </is>
      </c>
      <c r="I2218" s="65" t="inlineStr">
        <is>
          <t>Sophie Marchand</t>
        </is>
      </c>
      <c r="J2218" s="65" t="inlineStr">
        <is>
          <t>Sans réponse</t>
        </is>
      </c>
      <c r="K2218" s="70" t="n">
        <v>5.6</v>
      </c>
    </row>
    <row r="2219">
      <c r="A2219" s="65" t="inlineStr">
        <is>
          <t>REL-02218</t>
        </is>
      </c>
      <c r="B2219" s="65" t="inlineStr">
        <is>
          <t>DEV-01896</t>
        </is>
      </c>
      <c r="C2219" s="66" t="n">
        <v>45795</v>
      </c>
      <c r="D2219" s="65" t="inlineStr">
        <is>
          <t>2025-05</t>
        </is>
      </c>
      <c r="E2219" s="65" t="inlineStr">
        <is>
          <t>2024-2025</t>
        </is>
      </c>
      <c r="F2219" s="67" t="n">
        <v>1</v>
      </c>
      <c r="G2219" s="65" t="inlineStr">
        <is>
          <t>SMS</t>
        </is>
      </c>
      <c r="H2219" s="65" t="inlineStr">
        <is>
          <t>Toulouse</t>
        </is>
      </c>
      <c r="I2219" s="65" t="inlineStr">
        <is>
          <t>Julien Fabre</t>
        </is>
      </c>
      <c r="J2219" s="65" t="inlineStr">
        <is>
          <t>Sans réponse</t>
        </is>
      </c>
      <c r="K2219" s="70" t="n">
        <v>1.7</v>
      </c>
    </row>
    <row r="2220">
      <c r="A2220" s="65" t="inlineStr">
        <is>
          <t>REL-02219</t>
        </is>
      </c>
      <c r="B2220" s="65" t="inlineStr">
        <is>
          <t>DEV-01896</t>
        </is>
      </c>
      <c r="C2220" s="66" t="n">
        <v>45803</v>
      </c>
      <c r="D2220" s="65" t="inlineStr">
        <is>
          <t>2025-05</t>
        </is>
      </c>
      <c r="E2220" s="65" t="inlineStr">
        <is>
          <t>2024-2025</t>
        </is>
      </c>
      <c r="F2220" s="67" t="n">
        <v>2</v>
      </c>
      <c r="G2220" s="65" t="inlineStr">
        <is>
          <t>Email</t>
        </is>
      </c>
      <c r="H2220" s="65" t="inlineStr">
        <is>
          <t>Toulouse</t>
        </is>
      </c>
      <c r="I2220" s="65" t="inlineStr">
        <is>
          <t>Julien Fabre</t>
        </is>
      </c>
      <c r="J2220" s="65" t="inlineStr">
        <is>
          <t>Sans réponse</t>
        </is>
      </c>
      <c r="K2220" s="70" t="n">
        <v>1.7</v>
      </c>
    </row>
    <row r="2221">
      <c r="A2221" s="65" t="inlineStr">
        <is>
          <t>REL-02220</t>
        </is>
      </c>
      <c r="B2221" s="65" t="inlineStr">
        <is>
          <t>DEV-01897</t>
        </is>
      </c>
      <c r="C2221" s="66" t="n">
        <v>45798</v>
      </c>
      <c r="D2221" s="65" t="inlineStr">
        <is>
          <t>2025-05</t>
        </is>
      </c>
      <c r="E2221" s="65" t="inlineStr">
        <is>
          <t>2024-2025</t>
        </is>
      </c>
      <c r="F2221" s="67" t="n">
        <v>1</v>
      </c>
      <c r="G2221" s="65" t="inlineStr">
        <is>
          <t>Téléphone</t>
        </is>
      </c>
      <c r="H2221" s="65" t="inlineStr">
        <is>
          <t>Bordeaux</t>
        </is>
      </c>
      <c r="I2221" s="65" t="inlineStr">
        <is>
          <t>Sophie Marchand</t>
        </is>
      </c>
      <c r="J2221" s="65" t="inlineStr">
        <is>
          <t>Accord obtenu</t>
        </is>
      </c>
      <c r="K2221" s="70" t="n">
        <v>8</v>
      </c>
    </row>
    <row r="2222">
      <c r="A2222" s="65" t="inlineStr">
        <is>
          <t>REL-02221</t>
        </is>
      </c>
      <c r="B2222" s="65" t="inlineStr">
        <is>
          <t>DEV-01899</t>
        </is>
      </c>
      <c r="C2222" s="66" t="n">
        <v>45793</v>
      </c>
      <c r="D2222" s="65" t="inlineStr">
        <is>
          <t>2025-05</t>
        </is>
      </c>
      <c r="E2222" s="65" t="inlineStr">
        <is>
          <t>2024-2025</t>
        </is>
      </c>
      <c r="F2222" s="67" t="n">
        <v>1</v>
      </c>
      <c r="G2222" s="65" t="inlineStr">
        <is>
          <t>Email</t>
        </is>
      </c>
      <c r="H2222" s="65" t="inlineStr">
        <is>
          <t>Bordeaux</t>
        </is>
      </c>
      <c r="I2222" s="65" t="inlineStr">
        <is>
          <t>Karim Belkacem</t>
        </is>
      </c>
      <c r="J2222" s="65" t="inlineStr">
        <is>
          <t>Accord obtenu</t>
        </is>
      </c>
      <c r="K2222" s="70" t="n">
        <v>1.5</v>
      </c>
    </row>
    <row r="2223">
      <c r="A2223" s="65" t="inlineStr">
        <is>
          <t>REL-02222</t>
        </is>
      </c>
      <c r="B2223" s="65" t="inlineStr">
        <is>
          <t>DEV-01901</t>
        </is>
      </c>
      <c r="C2223" s="66" t="n">
        <v>45799</v>
      </c>
      <c r="D2223" s="65" t="inlineStr">
        <is>
          <t>2025-05</t>
        </is>
      </c>
      <c r="E2223" s="65" t="inlineStr">
        <is>
          <t>2024-2025</t>
        </is>
      </c>
      <c r="F2223" s="67" t="n">
        <v>1</v>
      </c>
      <c r="G2223" s="65" t="inlineStr">
        <is>
          <t>Email</t>
        </is>
      </c>
      <c r="H2223" s="65" t="inlineStr">
        <is>
          <t>Bordeaux</t>
        </is>
      </c>
      <c r="I2223" s="65" t="inlineStr">
        <is>
          <t>Sophie Marchand</t>
        </is>
      </c>
      <c r="J2223" s="65" t="inlineStr">
        <is>
          <t>Négociation en cours</t>
        </is>
      </c>
      <c r="K2223" s="70" t="n">
        <v>1.1</v>
      </c>
    </row>
    <row r="2224">
      <c r="A2224" s="65" t="inlineStr">
        <is>
          <t>REL-02223</t>
        </is>
      </c>
      <c r="B2224" s="65" t="inlineStr">
        <is>
          <t>DEV-01901</t>
        </is>
      </c>
      <c r="C2224" s="66" t="n">
        <v>45805</v>
      </c>
      <c r="D2224" s="65" t="inlineStr">
        <is>
          <t>2025-05</t>
        </is>
      </c>
      <c r="E2224" s="65" t="inlineStr">
        <is>
          <t>2024-2025</t>
        </is>
      </c>
      <c r="F2224" s="67" t="n">
        <v>2</v>
      </c>
      <c r="G2224" s="65" t="inlineStr">
        <is>
          <t>Email</t>
        </is>
      </c>
      <c r="H2224" s="65" t="inlineStr">
        <is>
          <t>Bordeaux</t>
        </is>
      </c>
      <c r="I2224" s="65" t="inlineStr">
        <is>
          <t>Sophie Marchand</t>
        </is>
      </c>
      <c r="J2224" s="65" t="inlineStr">
        <is>
          <t>Négociation en cours</t>
        </is>
      </c>
      <c r="K2224" s="70" t="n">
        <v>2.5</v>
      </c>
    </row>
    <row r="2225">
      <c r="A2225" s="65" t="inlineStr">
        <is>
          <t>REL-02224</t>
        </is>
      </c>
      <c r="B2225" s="65" t="inlineStr">
        <is>
          <t>DEV-01901</t>
        </is>
      </c>
      <c r="C2225" s="66" t="n">
        <v>45810</v>
      </c>
      <c r="D2225" s="65" t="inlineStr">
        <is>
          <t>2025-06</t>
        </is>
      </c>
      <c r="E2225" s="65" t="inlineStr">
        <is>
          <t>2024-2025</t>
        </is>
      </c>
      <c r="F2225" s="67" t="n">
        <v>3</v>
      </c>
      <c r="G2225" s="65" t="inlineStr">
        <is>
          <t>Email</t>
        </is>
      </c>
      <c r="H2225" s="65" t="inlineStr">
        <is>
          <t>Bordeaux</t>
        </is>
      </c>
      <c r="I2225" s="65" t="inlineStr">
        <is>
          <t>Sophie Marchand</t>
        </is>
      </c>
      <c r="J2225" s="65" t="inlineStr">
        <is>
          <t>Accord obtenu</t>
        </is>
      </c>
      <c r="K2225" s="70" t="n">
        <v>3.8</v>
      </c>
    </row>
    <row r="2226">
      <c r="A2226" s="65" t="inlineStr">
        <is>
          <t>REL-02225</t>
        </is>
      </c>
      <c r="B2226" s="65" t="inlineStr">
        <is>
          <t>DEV-01902</t>
        </is>
      </c>
      <c r="C2226" s="66" t="n">
        <v>45803</v>
      </c>
      <c r="D2226" s="65" t="inlineStr">
        <is>
          <t>2025-05</t>
        </is>
      </c>
      <c r="E2226" s="65" t="inlineStr">
        <is>
          <t>2024-2025</t>
        </is>
      </c>
      <c r="F2226" s="67" t="n">
        <v>1</v>
      </c>
      <c r="G2226" s="65" t="inlineStr">
        <is>
          <t>Téléphone</t>
        </is>
      </c>
      <c r="H2226" s="65" t="inlineStr">
        <is>
          <t>Bordeaux</t>
        </is>
      </c>
      <c r="I2226" s="65" t="inlineStr">
        <is>
          <t>Karim Belkacem</t>
        </is>
      </c>
      <c r="J2226" s="65" t="inlineStr">
        <is>
          <t>Sans réponse</t>
        </is>
      </c>
      <c r="K2226" s="70" t="n">
        <v>8.300000000000001</v>
      </c>
    </row>
    <row r="2227">
      <c r="A2227" s="65" t="inlineStr">
        <is>
          <t>REL-02226</t>
        </is>
      </c>
      <c r="B2227" s="65" t="inlineStr">
        <is>
          <t>DEV-01904</t>
        </is>
      </c>
      <c r="C2227" s="66" t="n">
        <v>45807</v>
      </c>
      <c r="D2227" s="65" t="inlineStr">
        <is>
          <t>2025-05</t>
        </is>
      </c>
      <c r="E2227" s="65" t="inlineStr">
        <is>
          <t>2024-2025</t>
        </is>
      </c>
      <c r="F2227" s="67" t="n">
        <v>1</v>
      </c>
      <c r="G2227" s="65" t="inlineStr">
        <is>
          <t>Email</t>
        </is>
      </c>
      <c r="H2227" s="65" t="inlineStr">
        <is>
          <t>Toulouse</t>
        </is>
      </c>
      <c r="I2227" s="65" t="inlineStr">
        <is>
          <t>Julien Fabre</t>
        </is>
      </c>
      <c r="J2227" s="65" t="inlineStr">
        <is>
          <t>Injoignable</t>
        </is>
      </c>
      <c r="K2227" s="70" t="n">
        <v>3.7</v>
      </c>
    </row>
    <row r="2228">
      <c r="A2228" s="65" t="inlineStr">
        <is>
          <t>REL-02227</t>
        </is>
      </c>
      <c r="B2228" s="65" t="inlineStr">
        <is>
          <t>DEV-01904</t>
        </is>
      </c>
      <c r="C2228" s="66" t="n">
        <v>45821</v>
      </c>
      <c r="D2228" s="65" t="inlineStr">
        <is>
          <t>2025-06</t>
        </is>
      </c>
      <c r="E2228" s="65" t="inlineStr">
        <is>
          <t>2024-2025</t>
        </is>
      </c>
      <c r="F2228" s="67" t="n">
        <v>2</v>
      </c>
      <c r="G2228" s="65" t="inlineStr">
        <is>
          <t>Téléphone</t>
        </is>
      </c>
      <c r="H2228" s="65" t="inlineStr">
        <is>
          <t>Toulouse</t>
        </is>
      </c>
      <c r="I2228" s="65" t="inlineStr">
        <is>
          <t>Julien Fabre</t>
        </is>
      </c>
      <c r="J2228" s="65" t="inlineStr">
        <is>
          <t>Accord obtenu</t>
        </is>
      </c>
      <c r="K2228" s="70" t="n">
        <v>11.3</v>
      </c>
    </row>
    <row r="2229">
      <c r="A2229" s="65" t="inlineStr">
        <is>
          <t>REL-02228</t>
        </is>
      </c>
      <c r="B2229" s="65" t="inlineStr">
        <is>
          <t>DEV-01907</t>
        </is>
      </c>
      <c r="C2229" s="66" t="n">
        <v>45804</v>
      </c>
      <c r="D2229" s="65" t="inlineStr">
        <is>
          <t>2025-05</t>
        </is>
      </c>
      <c r="E2229" s="65" t="inlineStr">
        <is>
          <t>2024-2025</t>
        </is>
      </c>
      <c r="F2229" s="67" t="n">
        <v>1</v>
      </c>
      <c r="G2229" s="65" t="inlineStr">
        <is>
          <t>Téléphone</t>
        </is>
      </c>
      <c r="H2229" s="65" t="inlineStr">
        <is>
          <t>Toulouse</t>
        </is>
      </c>
      <c r="I2229" s="65" t="inlineStr">
        <is>
          <t>Nadia Cherif</t>
        </is>
      </c>
      <c r="J2229" s="65" t="inlineStr">
        <is>
          <t>Rappel demandé</t>
        </is>
      </c>
      <c r="K2229" s="70" t="n">
        <v>4</v>
      </c>
    </row>
    <row r="2230">
      <c r="A2230" s="65" t="inlineStr">
        <is>
          <t>REL-02229</t>
        </is>
      </c>
      <c r="B2230" s="65" t="inlineStr">
        <is>
          <t>DEV-01908</t>
        </is>
      </c>
      <c r="C2230" s="66" t="n">
        <v>45804</v>
      </c>
      <c r="D2230" s="65" t="inlineStr">
        <is>
          <t>2025-05</t>
        </is>
      </c>
      <c r="E2230" s="65" t="inlineStr">
        <is>
          <t>2024-2025</t>
        </is>
      </c>
      <c r="F2230" s="67" t="n">
        <v>1</v>
      </c>
      <c r="G2230" s="65" t="inlineStr">
        <is>
          <t>Téléphone</t>
        </is>
      </c>
      <c r="H2230" s="65" t="inlineStr">
        <is>
          <t>Toulouse</t>
        </is>
      </c>
      <c r="I2230" s="65" t="inlineStr">
        <is>
          <t>Nadia Cherif</t>
        </is>
      </c>
      <c r="J2230" s="65" t="inlineStr">
        <is>
          <t>Sans réponse</t>
        </is>
      </c>
      <c r="K2230" s="70" t="n">
        <v>2.6</v>
      </c>
    </row>
    <row r="2231">
      <c r="A2231" s="65" t="inlineStr">
        <is>
          <t>REL-02230</t>
        </is>
      </c>
      <c r="B2231" s="65" t="inlineStr">
        <is>
          <t>DEV-01908</t>
        </is>
      </c>
      <c r="C2231" s="66" t="n">
        <v>45814</v>
      </c>
      <c r="D2231" s="65" t="inlineStr">
        <is>
          <t>2025-06</t>
        </is>
      </c>
      <c r="E2231" s="65" t="inlineStr">
        <is>
          <t>2024-2025</t>
        </is>
      </c>
      <c r="F2231" s="67" t="n">
        <v>2</v>
      </c>
      <c r="G2231" s="65" t="inlineStr">
        <is>
          <t>SMS</t>
        </is>
      </c>
      <c r="H2231" s="65" t="inlineStr">
        <is>
          <t>Toulouse</t>
        </is>
      </c>
      <c r="I2231" s="65" t="inlineStr">
        <is>
          <t>Nadia Cherif</t>
        </is>
      </c>
      <c r="J2231" s="65" t="inlineStr">
        <is>
          <t>Refus signifié</t>
        </is>
      </c>
      <c r="K2231" s="70" t="n">
        <v>2.7</v>
      </c>
    </row>
    <row r="2232">
      <c r="A2232" s="65" t="inlineStr">
        <is>
          <t>REL-02231</t>
        </is>
      </c>
      <c r="B2232" s="65" t="inlineStr">
        <is>
          <t>DEV-01909</t>
        </is>
      </c>
      <c r="C2232" s="66" t="n">
        <v>45804</v>
      </c>
      <c r="D2232" s="65" t="inlineStr">
        <is>
          <t>2025-05</t>
        </is>
      </c>
      <c r="E2232" s="65" t="inlineStr">
        <is>
          <t>2024-2025</t>
        </is>
      </c>
      <c r="F2232" s="67" t="n">
        <v>1</v>
      </c>
      <c r="G2232" s="65" t="inlineStr">
        <is>
          <t>SMS</t>
        </is>
      </c>
      <c r="H2232" s="65" t="inlineStr">
        <is>
          <t>Bordeaux</t>
        </is>
      </c>
      <c r="I2232" s="65" t="inlineStr">
        <is>
          <t>Karim Belkacem</t>
        </is>
      </c>
      <c r="J2232" s="65" t="inlineStr">
        <is>
          <t>Rappel demandé</t>
        </is>
      </c>
      <c r="K2232" s="70" t="n">
        <v>2.6</v>
      </c>
    </row>
    <row r="2233">
      <c r="A2233" s="65" t="inlineStr">
        <is>
          <t>REL-02232</t>
        </is>
      </c>
      <c r="B2233" s="65" t="inlineStr">
        <is>
          <t>DEV-01909</t>
        </is>
      </c>
      <c r="C2233" s="66" t="n">
        <v>45816</v>
      </c>
      <c r="D2233" s="65" t="inlineStr">
        <is>
          <t>2025-06</t>
        </is>
      </c>
      <c r="E2233" s="65" t="inlineStr">
        <is>
          <t>2024-2025</t>
        </is>
      </c>
      <c r="F2233" s="67" t="n">
        <v>2</v>
      </c>
      <c r="G2233" s="65" t="inlineStr">
        <is>
          <t>Téléphone</t>
        </is>
      </c>
      <c r="H2233" s="65" t="inlineStr">
        <is>
          <t>Bordeaux</t>
        </is>
      </c>
      <c r="I2233" s="65" t="inlineStr">
        <is>
          <t>Karim Belkacem</t>
        </is>
      </c>
      <c r="J2233" s="65" t="inlineStr">
        <is>
          <t>Sans réponse</t>
        </is>
      </c>
      <c r="K2233" s="70" t="n">
        <v>10.9</v>
      </c>
    </row>
    <row r="2234">
      <c r="A2234" s="65" t="inlineStr">
        <is>
          <t>REL-02233</t>
        </is>
      </c>
      <c r="B2234" s="65" t="inlineStr">
        <is>
          <t>DEV-01909</t>
        </is>
      </c>
      <c r="C2234" s="66" t="n">
        <v>45830</v>
      </c>
      <c r="D2234" s="65" t="inlineStr">
        <is>
          <t>2025-06</t>
        </is>
      </c>
      <c r="E2234" s="65" t="inlineStr">
        <is>
          <t>2024-2025</t>
        </is>
      </c>
      <c r="F2234" s="67" t="n">
        <v>3</v>
      </c>
      <c r="G2234" s="65" t="inlineStr">
        <is>
          <t>Téléphone</t>
        </is>
      </c>
      <c r="H2234" s="65" t="inlineStr">
        <is>
          <t>Bordeaux</t>
        </is>
      </c>
      <c r="I2234" s="65" t="inlineStr">
        <is>
          <t>Karim Belkacem</t>
        </is>
      </c>
      <c r="J2234" s="65" t="inlineStr">
        <is>
          <t>Rappel demandé</t>
        </is>
      </c>
      <c r="K2234" s="70" t="n">
        <v>7.3</v>
      </c>
    </row>
    <row r="2235">
      <c r="A2235" s="65" t="inlineStr">
        <is>
          <t>REL-02234</t>
        </is>
      </c>
      <c r="B2235" s="65" t="inlineStr">
        <is>
          <t>DEV-01909</t>
        </is>
      </c>
      <c r="C2235" s="66" t="n">
        <v>45838</v>
      </c>
      <c r="D2235" s="65" t="inlineStr">
        <is>
          <t>2025-06</t>
        </is>
      </c>
      <c r="E2235" s="65" t="inlineStr">
        <is>
          <t>2024-2025</t>
        </is>
      </c>
      <c r="F2235" s="67" t="n">
        <v>4</v>
      </c>
      <c r="G2235" s="65" t="inlineStr">
        <is>
          <t>Email</t>
        </is>
      </c>
      <c r="H2235" s="65" t="inlineStr">
        <is>
          <t>Bordeaux</t>
        </is>
      </c>
      <c r="I2235" s="65" t="inlineStr">
        <is>
          <t>Karim Belkacem</t>
        </is>
      </c>
      <c r="J2235" s="65" t="inlineStr">
        <is>
          <t>Refus signifié</t>
        </is>
      </c>
      <c r="K2235" s="70" t="n">
        <v>3</v>
      </c>
    </row>
    <row r="2236">
      <c r="A2236" s="65" t="inlineStr">
        <is>
          <t>REL-02235</t>
        </is>
      </c>
      <c r="B2236" s="65" t="inlineStr">
        <is>
          <t>DEV-01912</t>
        </is>
      </c>
      <c r="C2236" s="66" t="n">
        <v>45806</v>
      </c>
      <c r="D2236" s="65" t="inlineStr">
        <is>
          <t>2025-05</t>
        </is>
      </c>
      <c r="E2236" s="65" t="inlineStr">
        <is>
          <t>2024-2025</t>
        </is>
      </c>
      <c r="F2236" s="67" t="n">
        <v>1</v>
      </c>
      <c r="G2236" s="65" t="inlineStr">
        <is>
          <t>Téléphone</t>
        </is>
      </c>
      <c r="H2236" s="65" t="inlineStr">
        <is>
          <t>Toulouse</t>
        </is>
      </c>
      <c r="I2236" s="65" t="inlineStr">
        <is>
          <t>Julien Fabre</t>
        </is>
      </c>
      <c r="J2236" s="65" t="inlineStr">
        <is>
          <t>Sans réponse</t>
        </is>
      </c>
      <c r="K2236" s="70" t="n">
        <v>13.3</v>
      </c>
    </row>
    <row r="2237">
      <c r="A2237" s="65" t="inlineStr">
        <is>
          <t>REL-02236</t>
        </is>
      </c>
      <c r="B2237" s="65" t="inlineStr">
        <is>
          <t>DEV-01916</t>
        </is>
      </c>
      <c r="C2237" s="66" t="n">
        <v>45806</v>
      </c>
      <c r="D2237" s="65" t="inlineStr">
        <is>
          <t>2025-05</t>
        </is>
      </c>
      <c r="E2237" s="65" t="inlineStr">
        <is>
          <t>2024-2025</t>
        </is>
      </c>
      <c r="F2237" s="67" t="n">
        <v>1</v>
      </c>
      <c r="G2237" s="65" t="inlineStr">
        <is>
          <t>Téléphone</t>
        </is>
      </c>
      <c r="H2237" s="65" t="inlineStr">
        <is>
          <t>Toulouse</t>
        </is>
      </c>
      <c r="I2237" s="65" t="inlineStr">
        <is>
          <t>Nadia Cherif</t>
        </is>
      </c>
      <c r="J2237" s="65" t="inlineStr">
        <is>
          <t>Accord obtenu</t>
        </is>
      </c>
      <c r="K2237" s="70" t="n">
        <v>9.699999999999999</v>
      </c>
    </row>
    <row r="2238">
      <c r="A2238" s="65" t="inlineStr">
        <is>
          <t>REL-02237</t>
        </is>
      </c>
      <c r="B2238" s="65" t="inlineStr">
        <is>
          <t>DEV-01917</t>
        </is>
      </c>
      <c r="C2238" s="66" t="n">
        <v>45813</v>
      </c>
      <c r="D2238" s="65" t="inlineStr">
        <is>
          <t>2025-06</t>
        </is>
      </c>
      <c r="E2238" s="65" t="inlineStr">
        <is>
          <t>2024-2025</t>
        </is>
      </c>
      <c r="F2238" s="67" t="n">
        <v>1</v>
      </c>
      <c r="G2238" s="65" t="inlineStr">
        <is>
          <t>SMS</t>
        </is>
      </c>
      <c r="H2238" s="65" t="inlineStr">
        <is>
          <t>Toulouse</t>
        </is>
      </c>
      <c r="I2238" s="65" t="inlineStr">
        <is>
          <t>Nadia Cherif</t>
        </is>
      </c>
      <c r="J2238" s="65" t="inlineStr">
        <is>
          <t>Sans réponse</t>
        </is>
      </c>
      <c r="K2238" s="70" t="n">
        <v>1.4</v>
      </c>
    </row>
    <row r="2239">
      <c r="A2239" s="65" t="inlineStr">
        <is>
          <t>REL-02238</t>
        </is>
      </c>
      <c r="B2239" s="65" t="inlineStr">
        <is>
          <t>DEV-01917</t>
        </is>
      </c>
      <c r="C2239" s="66" t="n">
        <v>45822</v>
      </c>
      <c r="D2239" s="65" t="inlineStr">
        <is>
          <t>2025-06</t>
        </is>
      </c>
      <c r="E2239" s="65" t="inlineStr">
        <is>
          <t>2024-2025</t>
        </is>
      </c>
      <c r="F2239" s="67" t="n">
        <v>2</v>
      </c>
      <c r="G2239" s="65" t="inlineStr">
        <is>
          <t>Téléphone</t>
        </is>
      </c>
      <c r="H2239" s="65" t="inlineStr">
        <is>
          <t>Toulouse</t>
        </is>
      </c>
      <c r="I2239" s="65" t="inlineStr">
        <is>
          <t>Nadia Cherif</t>
        </is>
      </c>
      <c r="J2239" s="65" t="inlineStr">
        <is>
          <t>Sans réponse</t>
        </is>
      </c>
      <c r="K2239" s="70" t="n">
        <v>12.2</v>
      </c>
    </row>
    <row r="2240">
      <c r="A2240" s="65" t="inlineStr">
        <is>
          <t>REL-02239</t>
        </is>
      </c>
      <c r="B2240" s="65" t="inlineStr">
        <is>
          <t>DEV-01918</t>
        </is>
      </c>
      <c r="C2240" s="66" t="n">
        <v>45801</v>
      </c>
      <c r="D2240" s="65" t="inlineStr">
        <is>
          <t>2025-05</t>
        </is>
      </c>
      <c r="E2240" s="65" t="inlineStr">
        <is>
          <t>2024-2025</t>
        </is>
      </c>
      <c r="F2240" s="67" t="n">
        <v>1</v>
      </c>
      <c r="G2240" s="65" t="inlineStr">
        <is>
          <t>Email</t>
        </is>
      </c>
      <c r="H2240" s="65" t="inlineStr">
        <is>
          <t>Toulouse</t>
        </is>
      </c>
      <c r="I2240" s="65" t="inlineStr">
        <is>
          <t>Julien Fabre</t>
        </is>
      </c>
      <c r="J2240" s="65" t="inlineStr">
        <is>
          <t>Négociation en cours</t>
        </is>
      </c>
      <c r="K2240" s="70" t="n">
        <v>3.9</v>
      </c>
    </row>
    <row r="2241">
      <c r="A2241" s="65" t="inlineStr">
        <is>
          <t>REL-02240</t>
        </is>
      </c>
      <c r="B2241" s="65" t="inlineStr">
        <is>
          <t>DEV-01918</t>
        </is>
      </c>
      <c r="C2241" s="66" t="n">
        <v>45808</v>
      </c>
      <c r="D2241" s="65" t="inlineStr">
        <is>
          <t>2025-05</t>
        </is>
      </c>
      <c r="E2241" s="65" t="inlineStr">
        <is>
          <t>2024-2025</t>
        </is>
      </c>
      <c r="F2241" s="67" t="n">
        <v>2</v>
      </c>
      <c r="G2241" s="65" t="inlineStr">
        <is>
          <t>Email</t>
        </is>
      </c>
      <c r="H2241" s="65" t="inlineStr">
        <is>
          <t>Toulouse</t>
        </is>
      </c>
      <c r="I2241" s="65" t="inlineStr">
        <is>
          <t>Julien Fabre</t>
        </is>
      </c>
      <c r="J2241" s="65" t="inlineStr">
        <is>
          <t>Rappel demandé</t>
        </is>
      </c>
      <c r="K2241" s="70" t="n">
        <v>4.6</v>
      </c>
    </row>
    <row r="2242">
      <c r="A2242" s="65" t="inlineStr">
        <is>
          <t>REL-02241</t>
        </is>
      </c>
      <c r="B2242" s="65" t="inlineStr">
        <is>
          <t>DEV-01918</t>
        </is>
      </c>
      <c r="C2242" s="66" t="n">
        <v>45814</v>
      </c>
      <c r="D2242" s="65" t="inlineStr">
        <is>
          <t>2025-06</t>
        </is>
      </c>
      <c r="E2242" s="65" t="inlineStr">
        <is>
          <t>2024-2025</t>
        </is>
      </c>
      <c r="F2242" s="67" t="n">
        <v>3</v>
      </c>
      <c r="G2242" s="65" t="inlineStr">
        <is>
          <t>SMS</t>
        </is>
      </c>
      <c r="H2242" s="65" t="inlineStr">
        <is>
          <t>Toulouse</t>
        </is>
      </c>
      <c r="I2242" s="65" t="inlineStr">
        <is>
          <t>Julien Fabre</t>
        </is>
      </c>
      <c r="J2242" s="65" t="inlineStr">
        <is>
          <t>Accord obtenu</t>
        </is>
      </c>
      <c r="K2242" s="70" t="n">
        <v>3</v>
      </c>
    </row>
    <row r="2243">
      <c r="A2243" s="65" t="inlineStr">
        <is>
          <t>REL-02242</t>
        </is>
      </c>
      <c r="B2243" s="65" t="inlineStr">
        <is>
          <t>DEV-01920</t>
        </is>
      </c>
      <c r="C2243" s="66" t="n">
        <v>45813</v>
      </c>
      <c r="D2243" s="65" t="inlineStr">
        <is>
          <t>2025-06</t>
        </is>
      </c>
      <c r="E2243" s="65" t="inlineStr">
        <is>
          <t>2024-2025</t>
        </is>
      </c>
      <c r="F2243" s="67" t="n">
        <v>1</v>
      </c>
      <c r="G2243" s="65" t="inlineStr">
        <is>
          <t>Téléphone</t>
        </is>
      </c>
      <c r="H2243" s="65" t="inlineStr">
        <is>
          <t>Bordeaux</t>
        </is>
      </c>
      <c r="I2243" s="65" t="inlineStr">
        <is>
          <t>Karim Belkacem</t>
        </is>
      </c>
      <c r="J2243" s="65" t="inlineStr">
        <is>
          <t>Accord obtenu</t>
        </is>
      </c>
      <c r="K2243" s="70" t="n">
        <v>9.4</v>
      </c>
    </row>
    <row r="2244">
      <c r="A2244" s="65" t="inlineStr">
        <is>
          <t>REL-02243</t>
        </is>
      </c>
      <c r="B2244" s="65" t="inlineStr">
        <is>
          <t>DEV-01922</t>
        </is>
      </c>
      <c r="C2244" s="66" t="n">
        <v>45814</v>
      </c>
      <c r="D2244" s="65" t="inlineStr">
        <is>
          <t>2025-06</t>
        </is>
      </c>
      <c r="E2244" s="65" t="inlineStr">
        <is>
          <t>2024-2025</t>
        </is>
      </c>
      <c r="F2244" s="67" t="n">
        <v>1</v>
      </c>
      <c r="G2244" s="65" t="inlineStr">
        <is>
          <t>Email</t>
        </is>
      </c>
      <c r="H2244" s="65" t="inlineStr">
        <is>
          <t>Toulouse</t>
        </is>
      </c>
      <c r="I2244" s="65" t="inlineStr">
        <is>
          <t>Julien Fabre</t>
        </is>
      </c>
      <c r="J2244" s="65" t="inlineStr">
        <is>
          <t>Accord obtenu</t>
        </is>
      </c>
      <c r="K2244" s="70" t="n">
        <v>1.2</v>
      </c>
    </row>
    <row r="2245">
      <c r="A2245" s="65" t="inlineStr">
        <is>
          <t>REL-02244</t>
        </is>
      </c>
      <c r="B2245" s="65" t="inlineStr">
        <is>
          <t>DEV-01926</t>
        </is>
      </c>
      <c r="C2245" s="66" t="n">
        <v>45808</v>
      </c>
      <c r="D2245" s="65" t="inlineStr">
        <is>
          <t>2025-05</t>
        </is>
      </c>
      <c r="E2245" s="65" t="inlineStr">
        <is>
          <t>2024-2025</t>
        </is>
      </c>
      <c r="F2245" s="67" t="n">
        <v>1</v>
      </c>
      <c r="G2245" s="65" t="inlineStr">
        <is>
          <t>Téléphone</t>
        </is>
      </c>
      <c r="H2245" s="65" t="inlineStr">
        <is>
          <t>Bordeaux</t>
        </is>
      </c>
      <c r="I2245" s="65" t="inlineStr">
        <is>
          <t>Sophie Marchand</t>
        </is>
      </c>
      <c r="J2245" s="65" t="inlineStr">
        <is>
          <t>Sans réponse</t>
        </is>
      </c>
      <c r="K2245" s="70" t="n">
        <v>11.4</v>
      </c>
    </row>
    <row r="2246">
      <c r="A2246" s="65" t="inlineStr">
        <is>
          <t>REL-02245</t>
        </is>
      </c>
      <c r="B2246" s="65" t="inlineStr">
        <is>
          <t>DEV-01927</t>
        </is>
      </c>
      <c r="C2246" s="66" t="n">
        <v>45806</v>
      </c>
      <c r="D2246" s="65" t="inlineStr">
        <is>
          <t>2025-05</t>
        </is>
      </c>
      <c r="E2246" s="65" t="inlineStr">
        <is>
          <t>2024-2025</t>
        </is>
      </c>
      <c r="F2246" s="67" t="n">
        <v>1</v>
      </c>
      <c r="G2246" s="65" t="inlineStr">
        <is>
          <t>SMS</t>
        </is>
      </c>
      <c r="H2246" s="65" t="inlineStr">
        <is>
          <t>Toulouse</t>
        </is>
      </c>
      <c r="I2246" s="65" t="inlineStr">
        <is>
          <t>Julien Fabre</t>
        </is>
      </c>
      <c r="J2246" s="65" t="inlineStr">
        <is>
          <t>Négociation en cours</t>
        </is>
      </c>
      <c r="K2246" s="70" t="n">
        <v>1.3</v>
      </c>
    </row>
    <row r="2247">
      <c r="A2247" s="65" t="inlineStr">
        <is>
          <t>REL-02246</t>
        </is>
      </c>
      <c r="B2247" s="65" t="inlineStr">
        <is>
          <t>DEV-01927</t>
        </is>
      </c>
      <c r="C2247" s="66" t="n">
        <v>45817</v>
      </c>
      <c r="D2247" s="65" t="inlineStr">
        <is>
          <t>2025-06</t>
        </is>
      </c>
      <c r="E2247" s="65" t="inlineStr">
        <is>
          <t>2024-2025</t>
        </is>
      </c>
      <c r="F2247" s="67" t="n">
        <v>2</v>
      </c>
      <c r="G2247" s="65" t="inlineStr">
        <is>
          <t>Email</t>
        </is>
      </c>
      <c r="H2247" s="65" t="inlineStr">
        <is>
          <t>Toulouse</t>
        </is>
      </c>
      <c r="I2247" s="65" t="inlineStr">
        <is>
          <t>Julien Fabre</t>
        </is>
      </c>
      <c r="J2247" s="65" t="inlineStr">
        <is>
          <t>Injoignable</t>
        </is>
      </c>
      <c r="K2247" s="70" t="n">
        <v>1.8</v>
      </c>
    </row>
    <row r="2248">
      <c r="A2248" s="65" t="inlineStr">
        <is>
          <t>REL-02247</t>
        </is>
      </c>
      <c r="B2248" s="65" t="inlineStr">
        <is>
          <t>DEV-01928</t>
        </is>
      </c>
      <c r="C2248" s="66" t="n">
        <v>45809</v>
      </c>
      <c r="D2248" s="65" t="inlineStr">
        <is>
          <t>2025-06</t>
        </is>
      </c>
      <c r="E2248" s="65" t="inlineStr">
        <is>
          <t>2024-2025</t>
        </is>
      </c>
      <c r="F2248" s="67" t="n">
        <v>1</v>
      </c>
      <c r="G2248" s="65" t="inlineStr">
        <is>
          <t>Email</t>
        </is>
      </c>
      <c r="H2248" s="65" t="inlineStr">
        <is>
          <t>Toulouse</t>
        </is>
      </c>
      <c r="I2248" s="65" t="inlineStr">
        <is>
          <t>Nadia Cherif</t>
        </is>
      </c>
      <c r="J2248" s="65" t="inlineStr">
        <is>
          <t>Injoignable</t>
        </is>
      </c>
      <c r="K2248" s="70" t="n">
        <v>3.6</v>
      </c>
    </row>
    <row r="2249">
      <c r="A2249" s="65" t="inlineStr">
        <is>
          <t>REL-02248</t>
        </is>
      </c>
      <c r="B2249" s="65" t="inlineStr">
        <is>
          <t>DEV-01928</t>
        </is>
      </c>
      <c r="C2249" s="66" t="n">
        <v>45823</v>
      </c>
      <c r="D2249" s="65" t="inlineStr">
        <is>
          <t>2025-06</t>
        </is>
      </c>
      <c r="E2249" s="65" t="inlineStr">
        <is>
          <t>2024-2025</t>
        </is>
      </c>
      <c r="F2249" s="67" t="n">
        <v>2</v>
      </c>
      <c r="G2249" s="65" t="inlineStr">
        <is>
          <t>Téléphone</t>
        </is>
      </c>
      <c r="H2249" s="65" t="inlineStr">
        <is>
          <t>Toulouse</t>
        </is>
      </c>
      <c r="I2249" s="65" t="inlineStr">
        <is>
          <t>Nadia Cherif</t>
        </is>
      </c>
      <c r="J2249" s="65" t="inlineStr">
        <is>
          <t>Accord obtenu</t>
        </is>
      </c>
      <c r="K2249" s="70" t="n">
        <v>6.9</v>
      </c>
    </row>
    <row r="2250">
      <c r="A2250" s="65" t="inlineStr">
        <is>
          <t>REL-02249</t>
        </is>
      </c>
      <c r="B2250" s="65" t="inlineStr">
        <is>
          <t>DEV-01929</t>
        </is>
      </c>
      <c r="C2250" s="66" t="n">
        <v>45812</v>
      </c>
      <c r="D2250" s="65" t="inlineStr">
        <is>
          <t>2025-06</t>
        </is>
      </c>
      <c r="E2250" s="65" t="inlineStr">
        <is>
          <t>2024-2025</t>
        </is>
      </c>
      <c r="F2250" s="67" t="n">
        <v>1</v>
      </c>
      <c r="G2250" s="65" t="inlineStr">
        <is>
          <t>Email</t>
        </is>
      </c>
      <c r="H2250" s="65" t="inlineStr">
        <is>
          <t>Bordeaux</t>
        </is>
      </c>
      <c r="I2250" s="65" t="inlineStr">
        <is>
          <t>Sophie Marchand</t>
        </is>
      </c>
      <c r="J2250" s="65" t="inlineStr">
        <is>
          <t>Sans réponse</t>
        </is>
      </c>
      <c r="K2250" s="70" t="n">
        <v>1.5</v>
      </c>
    </row>
    <row r="2251">
      <c r="A2251" s="65" t="inlineStr">
        <is>
          <t>REL-02250</t>
        </is>
      </c>
      <c r="B2251" s="65" t="inlineStr">
        <is>
          <t>DEV-01931</t>
        </is>
      </c>
      <c r="C2251" s="66" t="n">
        <v>45815</v>
      </c>
      <c r="D2251" s="65" t="inlineStr">
        <is>
          <t>2025-06</t>
        </is>
      </c>
      <c r="E2251" s="65" t="inlineStr">
        <is>
          <t>2024-2025</t>
        </is>
      </c>
      <c r="F2251" s="67" t="n">
        <v>1</v>
      </c>
      <c r="G2251" s="65" t="inlineStr">
        <is>
          <t>Email</t>
        </is>
      </c>
      <c r="H2251" s="65" t="inlineStr">
        <is>
          <t>Bordeaux</t>
        </is>
      </c>
      <c r="I2251" s="65" t="inlineStr">
        <is>
          <t>Sophie Marchand</t>
        </is>
      </c>
      <c r="J2251" s="65" t="inlineStr">
        <is>
          <t>Sans réponse</t>
        </is>
      </c>
      <c r="K2251" s="70" t="n">
        <v>4</v>
      </c>
    </row>
    <row r="2252">
      <c r="A2252" s="65" t="inlineStr">
        <is>
          <t>REL-02251</t>
        </is>
      </c>
      <c r="B2252" s="65" t="inlineStr">
        <is>
          <t>DEV-01931</t>
        </is>
      </c>
      <c r="C2252" s="66" t="n">
        <v>45821</v>
      </c>
      <c r="D2252" s="65" t="inlineStr">
        <is>
          <t>2025-06</t>
        </is>
      </c>
      <c r="E2252" s="65" t="inlineStr">
        <is>
          <t>2024-2025</t>
        </is>
      </c>
      <c r="F2252" s="67" t="n">
        <v>2</v>
      </c>
      <c r="G2252" s="65" t="inlineStr">
        <is>
          <t>Email</t>
        </is>
      </c>
      <c r="H2252" s="65" t="inlineStr">
        <is>
          <t>Bordeaux</t>
        </is>
      </c>
      <c r="I2252" s="65" t="inlineStr">
        <is>
          <t>Sophie Marchand</t>
        </is>
      </c>
      <c r="J2252" s="65" t="inlineStr">
        <is>
          <t>Sans réponse</t>
        </is>
      </c>
      <c r="K2252" s="70" t="n">
        <v>3.9</v>
      </c>
    </row>
    <row r="2253">
      <c r="A2253" s="65" t="inlineStr">
        <is>
          <t>REL-02252</t>
        </is>
      </c>
      <c r="B2253" s="65" t="inlineStr">
        <is>
          <t>DEV-01933</t>
        </is>
      </c>
      <c r="C2253" s="66" t="n">
        <v>45808</v>
      </c>
      <c r="D2253" s="65" t="inlineStr">
        <is>
          <t>2025-05</t>
        </is>
      </c>
      <c r="E2253" s="65" t="inlineStr">
        <is>
          <t>2024-2025</t>
        </is>
      </c>
      <c r="F2253" s="67" t="n">
        <v>1</v>
      </c>
      <c r="G2253" s="65" t="inlineStr">
        <is>
          <t>Email</t>
        </is>
      </c>
      <c r="H2253" s="65" t="inlineStr">
        <is>
          <t>Bordeaux</t>
        </is>
      </c>
      <c r="I2253" s="65" t="inlineStr">
        <is>
          <t>Karim Belkacem</t>
        </is>
      </c>
      <c r="J2253" s="65" t="inlineStr">
        <is>
          <t>Sans réponse</t>
        </is>
      </c>
      <c r="K2253" s="70" t="n">
        <v>1.9</v>
      </c>
    </row>
    <row r="2254">
      <c r="A2254" s="65" t="inlineStr">
        <is>
          <t>REL-02253</t>
        </is>
      </c>
      <c r="B2254" s="65" t="inlineStr">
        <is>
          <t>DEV-01933</t>
        </is>
      </c>
      <c r="C2254" s="66" t="n">
        <v>45816</v>
      </c>
      <c r="D2254" s="65" t="inlineStr">
        <is>
          <t>2025-06</t>
        </is>
      </c>
      <c r="E2254" s="65" t="inlineStr">
        <is>
          <t>2024-2025</t>
        </is>
      </c>
      <c r="F2254" s="67" t="n">
        <v>2</v>
      </c>
      <c r="G2254" s="65" t="inlineStr">
        <is>
          <t>Téléphone</t>
        </is>
      </c>
      <c r="H2254" s="65" t="inlineStr">
        <is>
          <t>Bordeaux</t>
        </is>
      </c>
      <c r="I2254" s="65" t="inlineStr">
        <is>
          <t>Karim Belkacem</t>
        </is>
      </c>
      <c r="J2254" s="65" t="inlineStr">
        <is>
          <t>Accord obtenu</t>
        </is>
      </c>
      <c r="K2254" s="70" t="n">
        <v>8</v>
      </c>
    </row>
    <row r="2255">
      <c r="A2255" s="65" t="inlineStr">
        <is>
          <t>REL-02254</t>
        </is>
      </c>
      <c r="B2255" s="65" t="inlineStr">
        <is>
          <t>DEV-01935</t>
        </is>
      </c>
      <c r="C2255" s="66" t="n">
        <v>45807</v>
      </c>
      <c r="D2255" s="65" t="inlineStr">
        <is>
          <t>2025-05</t>
        </is>
      </c>
      <c r="E2255" s="65" t="inlineStr">
        <is>
          <t>2024-2025</t>
        </is>
      </c>
      <c r="F2255" s="67" t="n">
        <v>1</v>
      </c>
      <c r="G2255" s="65" t="inlineStr">
        <is>
          <t>Email</t>
        </is>
      </c>
      <c r="H2255" s="65" t="inlineStr">
        <is>
          <t>Bordeaux</t>
        </is>
      </c>
      <c r="I2255" s="65" t="inlineStr">
        <is>
          <t>Karim Belkacem</t>
        </is>
      </c>
      <c r="J2255" s="65" t="inlineStr">
        <is>
          <t>Sans réponse</t>
        </is>
      </c>
      <c r="K2255" s="70" t="n">
        <v>4.3</v>
      </c>
    </row>
    <row r="2256">
      <c r="A2256" s="65" t="inlineStr">
        <is>
          <t>REL-02255</t>
        </is>
      </c>
      <c r="B2256" s="65" t="inlineStr">
        <is>
          <t>DEV-01935</t>
        </is>
      </c>
      <c r="C2256" s="66" t="n">
        <v>45817</v>
      </c>
      <c r="D2256" s="65" t="inlineStr">
        <is>
          <t>2025-06</t>
        </is>
      </c>
      <c r="E2256" s="65" t="inlineStr">
        <is>
          <t>2024-2025</t>
        </is>
      </c>
      <c r="F2256" s="67" t="n">
        <v>2</v>
      </c>
      <c r="G2256" s="65" t="inlineStr">
        <is>
          <t>Email</t>
        </is>
      </c>
      <c r="H2256" s="65" t="inlineStr">
        <is>
          <t>Bordeaux</t>
        </is>
      </c>
      <c r="I2256" s="65" t="inlineStr">
        <is>
          <t>Karim Belkacem</t>
        </is>
      </c>
      <c r="J2256" s="65" t="inlineStr">
        <is>
          <t>Injoignable</t>
        </is>
      </c>
      <c r="K2256" s="70" t="n">
        <v>2.9</v>
      </c>
    </row>
    <row r="2257">
      <c r="A2257" s="65" t="inlineStr">
        <is>
          <t>REL-02256</t>
        </is>
      </c>
      <c r="B2257" s="65" t="inlineStr">
        <is>
          <t>DEV-01937</t>
        </is>
      </c>
      <c r="C2257" s="66" t="n">
        <v>45819</v>
      </c>
      <c r="D2257" s="65" t="inlineStr">
        <is>
          <t>2025-06</t>
        </is>
      </c>
      <c r="E2257" s="65" t="inlineStr">
        <is>
          <t>2024-2025</t>
        </is>
      </c>
      <c r="F2257" s="67" t="n">
        <v>1</v>
      </c>
      <c r="G2257" s="65" t="inlineStr">
        <is>
          <t>Téléphone</t>
        </is>
      </c>
      <c r="H2257" s="65" t="inlineStr">
        <is>
          <t>Bordeaux</t>
        </is>
      </c>
      <c r="I2257" s="65" t="inlineStr">
        <is>
          <t>Sophie Marchand</t>
        </is>
      </c>
      <c r="J2257" s="65" t="inlineStr">
        <is>
          <t>Négociation en cours</t>
        </is>
      </c>
      <c r="K2257" s="70" t="n">
        <v>13.1</v>
      </c>
    </row>
    <row r="2258">
      <c r="A2258" s="65" t="inlineStr">
        <is>
          <t>REL-02257</t>
        </is>
      </c>
      <c r="B2258" s="65" t="inlineStr">
        <is>
          <t>DEV-01937</t>
        </is>
      </c>
      <c r="C2258" s="66" t="n">
        <v>45825</v>
      </c>
      <c r="D2258" s="65" t="inlineStr">
        <is>
          <t>2025-06</t>
        </is>
      </c>
      <c r="E2258" s="65" t="inlineStr">
        <is>
          <t>2024-2025</t>
        </is>
      </c>
      <c r="F2258" s="67" t="n">
        <v>2</v>
      </c>
      <c r="G2258" s="65" t="inlineStr">
        <is>
          <t>Téléphone</t>
        </is>
      </c>
      <c r="H2258" s="65" t="inlineStr">
        <is>
          <t>Bordeaux</t>
        </is>
      </c>
      <c r="I2258" s="65" t="inlineStr">
        <is>
          <t>Sophie Marchand</t>
        </is>
      </c>
      <c r="J2258" s="65" t="inlineStr">
        <is>
          <t>Sans réponse</t>
        </is>
      </c>
      <c r="K2258" s="70" t="n">
        <v>3.1</v>
      </c>
    </row>
    <row r="2259">
      <c r="A2259" s="65" t="inlineStr">
        <is>
          <t>REL-02258</t>
        </is>
      </c>
      <c r="B2259" s="65" t="inlineStr">
        <is>
          <t>DEV-01938</t>
        </is>
      </c>
      <c r="C2259" s="66" t="n">
        <v>45811</v>
      </c>
      <c r="D2259" s="65" t="inlineStr">
        <is>
          <t>2025-06</t>
        </is>
      </c>
      <c r="E2259" s="65" t="inlineStr">
        <is>
          <t>2024-2025</t>
        </is>
      </c>
      <c r="F2259" s="67" t="n">
        <v>1</v>
      </c>
      <c r="G2259" s="65" t="inlineStr">
        <is>
          <t>Email</t>
        </is>
      </c>
      <c r="H2259" s="65" t="inlineStr">
        <is>
          <t>Bordeaux</t>
        </is>
      </c>
      <c r="I2259" s="65" t="inlineStr">
        <is>
          <t>Sophie Marchand</t>
        </is>
      </c>
      <c r="J2259" s="65" t="inlineStr">
        <is>
          <t>Accord obtenu</t>
        </is>
      </c>
      <c r="K2259" s="70" t="n">
        <v>2.4</v>
      </c>
    </row>
    <row r="2260">
      <c r="A2260" s="65" t="inlineStr">
        <is>
          <t>REL-02259</t>
        </is>
      </c>
      <c r="B2260" s="65" t="inlineStr">
        <is>
          <t>DEV-01939</t>
        </is>
      </c>
      <c r="C2260" s="66" t="n">
        <v>45815</v>
      </c>
      <c r="D2260" s="65" t="inlineStr">
        <is>
          <t>2025-06</t>
        </is>
      </c>
      <c r="E2260" s="65" t="inlineStr">
        <is>
          <t>2024-2025</t>
        </is>
      </c>
      <c r="F2260" s="67" t="n">
        <v>1</v>
      </c>
      <c r="G2260" s="65" t="inlineStr">
        <is>
          <t>Email</t>
        </is>
      </c>
      <c r="H2260" s="65" t="inlineStr">
        <is>
          <t>Toulouse</t>
        </is>
      </c>
      <c r="I2260" s="65" t="inlineStr">
        <is>
          <t>Nadia Cherif</t>
        </is>
      </c>
      <c r="J2260" s="65" t="inlineStr">
        <is>
          <t>Négociation en cours</t>
        </is>
      </c>
      <c r="K2260" s="70" t="n">
        <v>2</v>
      </c>
    </row>
    <row r="2261">
      <c r="A2261" s="65" t="inlineStr">
        <is>
          <t>REL-02260</t>
        </is>
      </c>
      <c r="B2261" s="65" t="inlineStr">
        <is>
          <t>DEV-01939</t>
        </is>
      </c>
      <c r="C2261" s="66" t="n">
        <v>45822</v>
      </c>
      <c r="D2261" s="65" t="inlineStr">
        <is>
          <t>2025-06</t>
        </is>
      </c>
      <c r="E2261" s="65" t="inlineStr">
        <is>
          <t>2024-2025</t>
        </is>
      </c>
      <c r="F2261" s="67" t="n">
        <v>2</v>
      </c>
      <c r="G2261" s="65" t="inlineStr">
        <is>
          <t>Email</t>
        </is>
      </c>
      <c r="H2261" s="65" t="inlineStr">
        <is>
          <t>Toulouse</t>
        </is>
      </c>
      <c r="I2261" s="65" t="inlineStr">
        <is>
          <t>Nadia Cherif</t>
        </is>
      </c>
      <c r="J2261" s="65" t="inlineStr">
        <is>
          <t>Sans réponse</t>
        </is>
      </c>
      <c r="K2261" s="70" t="n">
        <v>3.8</v>
      </c>
    </row>
    <row r="2262">
      <c r="A2262" s="65" t="inlineStr">
        <is>
          <t>REL-02261</t>
        </is>
      </c>
      <c r="B2262" s="65" t="inlineStr">
        <is>
          <t>DEV-01940</t>
        </is>
      </c>
      <c r="C2262" s="66" t="n">
        <v>45817</v>
      </c>
      <c r="D2262" s="65" t="inlineStr">
        <is>
          <t>2025-06</t>
        </is>
      </c>
      <c r="E2262" s="65" t="inlineStr">
        <is>
          <t>2024-2025</t>
        </is>
      </c>
      <c r="F2262" s="67" t="n">
        <v>1</v>
      </c>
      <c r="G2262" s="65" t="inlineStr">
        <is>
          <t>Email</t>
        </is>
      </c>
      <c r="H2262" s="65" t="inlineStr">
        <is>
          <t>Toulouse</t>
        </is>
      </c>
      <c r="I2262" s="65" t="inlineStr">
        <is>
          <t>Nadia Cherif</t>
        </is>
      </c>
      <c r="J2262" s="65" t="inlineStr">
        <is>
          <t>Rappel demandé</t>
        </is>
      </c>
      <c r="K2262" s="70" t="n">
        <v>1.4</v>
      </c>
    </row>
    <row r="2263">
      <c r="A2263" s="65" t="inlineStr">
        <is>
          <t>REL-02262</t>
        </is>
      </c>
      <c r="B2263" s="65" t="inlineStr">
        <is>
          <t>DEV-01940</t>
        </is>
      </c>
      <c r="C2263" s="66" t="n">
        <v>45827</v>
      </c>
      <c r="D2263" s="65" t="inlineStr">
        <is>
          <t>2025-06</t>
        </is>
      </c>
      <c r="E2263" s="65" t="inlineStr">
        <is>
          <t>2024-2025</t>
        </is>
      </c>
      <c r="F2263" s="67" t="n">
        <v>2</v>
      </c>
      <c r="G2263" s="65" t="inlineStr">
        <is>
          <t>Email</t>
        </is>
      </c>
      <c r="H2263" s="65" t="inlineStr">
        <is>
          <t>Toulouse</t>
        </is>
      </c>
      <c r="I2263" s="65" t="inlineStr">
        <is>
          <t>Nadia Cherif</t>
        </is>
      </c>
      <c r="J2263" s="65" t="inlineStr">
        <is>
          <t>Sans réponse</t>
        </is>
      </c>
      <c r="K2263" s="70" t="n">
        <v>4.9</v>
      </c>
    </row>
    <row r="2264">
      <c r="A2264" s="65" t="inlineStr">
        <is>
          <t>REL-02263</t>
        </is>
      </c>
      <c r="B2264" s="65" t="inlineStr">
        <is>
          <t>DEV-01941</t>
        </is>
      </c>
      <c r="C2264" s="66" t="n">
        <v>45813</v>
      </c>
      <c r="D2264" s="65" t="inlineStr">
        <is>
          <t>2025-06</t>
        </is>
      </c>
      <c r="E2264" s="65" t="inlineStr">
        <is>
          <t>2024-2025</t>
        </is>
      </c>
      <c r="F2264" s="67" t="n">
        <v>1</v>
      </c>
      <c r="G2264" s="65" t="inlineStr">
        <is>
          <t>Téléphone</t>
        </is>
      </c>
      <c r="H2264" s="65" t="inlineStr">
        <is>
          <t>Toulouse</t>
        </is>
      </c>
      <c r="I2264" s="65" t="inlineStr">
        <is>
          <t>Julien Fabre</t>
        </is>
      </c>
      <c r="J2264" s="65" t="inlineStr">
        <is>
          <t>Sans réponse</t>
        </is>
      </c>
      <c r="K2264" s="70" t="n">
        <v>8.4</v>
      </c>
    </row>
    <row r="2265">
      <c r="A2265" s="65" t="inlineStr">
        <is>
          <t>REL-02264</t>
        </is>
      </c>
      <c r="B2265" s="65" t="inlineStr">
        <is>
          <t>DEV-01941</t>
        </is>
      </c>
      <c r="C2265" s="66" t="n">
        <v>45825</v>
      </c>
      <c r="D2265" s="65" t="inlineStr">
        <is>
          <t>2025-06</t>
        </is>
      </c>
      <c r="E2265" s="65" t="inlineStr">
        <is>
          <t>2024-2025</t>
        </is>
      </c>
      <c r="F2265" s="67" t="n">
        <v>2</v>
      </c>
      <c r="G2265" s="65" t="inlineStr">
        <is>
          <t>Email</t>
        </is>
      </c>
      <c r="H2265" s="65" t="inlineStr">
        <is>
          <t>Toulouse</t>
        </is>
      </c>
      <c r="I2265" s="65" t="inlineStr">
        <is>
          <t>Julien Fabre</t>
        </is>
      </c>
      <c r="J2265" s="65" t="inlineStr">
        <is>
          <t>Accord obtenu</t>
        </is>
      </c>
      <c r="K2265" s="70" t="n">
        <v>2.6</v>
      </c>
    </row>
    <row r="2266">
      <c r="A2266" s="65" t="inlineStr">
        <is>
          <t>REL-02265</t>
        </is>
      </c>
      <c r="B2266" s="65" t="inlineStr">
        <is>
          <t>DEV-01942</t>
        </is>
      </c>
      <c r="C2266" s="66" t="n">
        <v>45817</v>
      </c>
      <c r="D2266" s="65" t="inlineStr">
        <is>
          <t>2025-06</t>
        </is>
      </c>
      <c r="E2266" s="65" t="inlineStr">
        <is>
          <t>2024-2025</t>
        </is>
      </c>
      <c r="F2266" s="67" t="n">
        <v>1</v>
      </c>
      <c r="G2266" s="65" t="inlineStr">
        <is>
          <t>Téléphone</t>
        </is>
      </c>
      <c r="H2266" s="65" t="inlineStr">
        <is>
          <t>Bordeaux</t>
        </is>
      </c>
      <c r="I2266" s="65" t="inlineStr">
        <is>
          <t>Sophie Marchand</t>
        </is>
      </c>
      <c r="J2266" s="65" t="inlineStr">
        <is>
          <t>Rappel demandé</t>
        </is>
      </c>
      <c r="K2266" s="70" t="n">
        <v>2.5</v>
      </c>
    </row>
    <row r="2267">
      <c r="A2267" s="65" t="inlineStr">
        <is>
          <t>REL-02266</t>
        </is>
      </c>
      <c r="B2267" s="65" t="inlineStr">
        <is>
          <t>DEV-01942</t>
        </is>
      </c>
      <c r="C2267" s="66" t="n">
        <v>45829</v>
      </c>
      <c r="D2267" s="65" t="inlineStr">
        <is>
          <t>2025-06</t>
        </is>
      </c>
      <c r="E2267" s="65" t="inlineStr">
        <is>
          <t>2024-2025</t>
        </is>
      </c>
      <c r="F2267" s="67" t="n">
        <v>2</v>
      </c>
      <c r="G2267" s="65" t="inlineStr">
        <is>
          <t>Téléphone</t>
        </is>
      </c>
      <c r="H2267" s="65" t="inlineStr">
        <is>
          <t>Bordeaux</t>
        </is>
      </c>
      <c r="I2267" s="65" t="inlineStr">
        <is>
          <t>Sophie Marchand</t>
        </is>
      </c>
      <c r="J2267" s="65" t="inlineStr">
        <is>
          <t>Sans réponse</t>
        </is>
      </c>
      <c r="K2267" s="70" t="n">
        <v>8.300000000000001</v>
      </c>
    </row>
    <row r="2268">
      <c r="A2268" s="65" t="inlineStr">
        <is>
          <t>REL-02267</t>
        </is>
      </c>
      <c r="B2268" s="65" t="inlineStr">
        <is>
          <t>DEV-01943</t>
        </is>
      </c>
      <c r="C2268" s="66" t="n">
        <v>45817</v>
      </c>
      <c r="D2268" s="65" t="inlineStr">
        <is>
          <t>2025-06</t>
        </is>
      </c>
      <c r="E2268" s="65" t="inlineStr">
        <is>
          <t>2024-2025</t>
        </is>
      </c>
      <c r="F2268" s="67" t="n">
        <v>1</v>
      </c>
      <c r="G2268" s="65" t="inlineStr">
        <is>
          <t>Email</t>
        </is>
      </c>
      <c r="H2268" s="65" t="inlineStr">
        <is>
          <t>Bordeaux</t>
        </is>
      </c>
      <c r="I2268" s="65" t="inlineStr">
        <is>
          <t>Karim Belkacem</t>
        </is>
      </c>
      <c r="J2268" s="65" t="inlineStr">
        <is>
          <t>Négociation en cours</t>
        </is>
      </c>
      <c r="K2268" s="70" t="n">
        <v>2</v>
      </c>
    </row>
    <row r="2269">
      <c r="A2269" s="65" t="inlineStr">
        <is>
          <t>REL-02268</t>
        </is>
      </c>
      <c r="B2269" s="65" t="inlineStr">
        <is>
          <t>DEV-01944</t>
        </is>
      </c>
      <c r="C2269" s="66" t="n">
        <v>45816</v>
      </c>
      <c r="D2269" s="65" t="inlineStr">
        <is>
          <t>2025-06</t>
        </is>
      </c>
      <c r="E2269" s="65" t="inlineStr">
        <is>
          <t>2024-2025</t>
        </is>
      </c>
      <c r="F2269" s="67" t="n">
        <v>1</v>
      </c>
      <c r="G2269" s="65" t="inlineStr">
        <is>
          <t>SMS</t>
        </is>
      </c>
      <c r="H2269" s="65" t="inlineStr">
        <is>
          <t>Toulouse</t>
        </is>
      </c>
      <c r="I2269" s="65" t="inlineStr">
        <is>
          <t>Julien Fabre</t>
        </is>
      </c>
      <c r="J2269" s="65" t="inlineStr">
        <is>
          <t>Accord obtenu</t>
        </is>
      </c>
      <c r="K2269" s="70" t="n">
        <v>3.7</v>
      </c>
    </row>
    <row r="2270">
      <c r="A2270" s="65" t="inlineStr">
        <is>
          <t>REL-02269</t>
        </is>
      </c>
      <c r="B2270" s="65" t="inlineStr">
        <is>
          <t>DEV-01948</t>
        </is>
      </c>
      <c r="C2270" s="66" t="n">
        <v>45814</v>
      </c>
      <c r="D2270" s="65" t="inlineStr">
        <is>
          <t>2025-06</t>
        </is>
      </c>
      <c r="E2270" s="65" t="inlineStr">
        <is>
          <t>2024-2025</t>
        </is>
      </c>
      <c r="F2270" s="67" t="n">
        <v>1</v>
      </c>
      <c r="G2270" s="65" t="inlineStr">
        <is>
          <t>Email</t>
        </is>
      </c>
      <c r="H2270" s="65" t="inlineStr">
        <is>
          <t>Bordeaux</t>
        </is>
      </c>
      <c r="I2270" s="65" t="inlineStr">
        <is>
          <t>Karim Belkacem</t>
        </is>
      </c>
      <c r="J2270" s="65" t="inlineStr">
        <is>
          <t>Sans réponse</t>
        </is>
      </c>
      <c r="K2270" s="70" t="n">
        <v>1.8</v>
      </c>
    </row>
    <row r="2271">
      <c r="A2271" s="65" t="inlineStr">
        <is>
          <t>REL-02270</t>
        </is>
      </c>
      <c r="B2271" s="65" t="inlineStr">
        <is>
          <t>DEV-01948</t>
        </is>
      </c>
      <c r="C2271" s="66" t="n">
        <v>45823</v>
      </c>
      <c r="D2271" s="65" t="inlineStr">
        <is>
          <t>2025-06</t>
        </is>
      </c>
      <c r="E2271" s="65" t="inlineStr">
        <is>
          <t>2024-2025</t>
        </is>
      </c>
      <c r="F2271" s="67" t="n">
        <v>2</v>
      </c>
      <c r="G2271" s="65" t="inlineStr">
        <is>
          <t>Téléphone</t>
        </is>
      </c>
      <c r="H2271" s="65" t="inlineStr">
        <is>
          <t>Bordeaux</t>
        </is>
      </c>
      <c r="I2271" s="65" t="inlineStr">
        <is>
          <t>Karim Belkacem</t>
        </is>
      </c>
      <c r="J2271" s="65" t="inlineStr">
        <is>
          <t>Sans réponse</t>
        </is>
      </c>
      <c r="K2271" s="70" t="n">
        <v>4.6</v>
      </c>
    </row>
    <row r="2272">
      <c r="A2272" s="65" t="inlineStr">
        <is>
          <t>REL-02271</t>
        </is>
      </c>
      <c r="B2272" s="65" t="inlineStr">
        <is>
          <t>DEV-01948</t>
        </is>
      </c>
      <c r="C2272" s="66" t="n">
        <v>45831</v>
      </c>
      <c r="D2272" s="65" t="inlineStr">
        <is>
          <t>2025-06</t>
        </is>
      </c>
      <c r="E2272" s="65" t="inlineStr">
        <is>
          <t>2024-2025</t>
        </is>
      </c>
      <c r="F2272" s="67" t="n">
        <v>3</v>
      </c>
      <c r="G2272" s="65" t="inlineStr">
        <is>
          <t>Email</t>
        </is>
      </c>
      <c r="H2272" s="65" t="inlineStr">
        <is>
          <t>Bordeaux</t>
        </is>
      </c>
      <c r="I2272" s="65" t="inlineStr">
        <is>
          <t>Karim Belkacem</t>
        </is>
      </c>
      <c r="J2272" s="65" t="inlineStr">
        <is>
          <t>Rappel demandé</t>
        </is>
      </c>
      <c r="K2272" s="70" t="n">
        <v>1.3</v>
      </c>
    </row>
    <row r="2273">
      <c r="A2273" s="65" t="inlineStr">
        <is>
          <t>REL-02272</t>
        </is>
      </c>
      <c r="B2273" s="65" t="inlineStr">
        <is>
          <t>DEV-01951</t>
        </is>
      </c>
      <c r="C2273" s="66" t="n">
        <v>45821</v>
      </c>
      <c r="D2273" s="65" t="inlineStr">
        <is>
          <t>2025-06</t>
        </is>
      </c>
      <c r="E2273" s="65" t="inlineStr">
        <is>
          <t>2024-2025</t>
        </is>
      </c>
      <c r="F2273" s="67" t="n">
        <v>1</v>
      </c>
      <c r="G2273" s="65" t="inlineStr">
        <is>
          <t>Téléphone</t>
        </is>
      </c>
      <c r="H2273" s="65" t="inlineStr">
        <is>
          <t>Toulouse</t>
        </is>
      </c>
      <c r="I2273" s="65" t="inlineStr">
        <is>
          <t>Nadia Cherif</t>
        </is>
      </c>
      <c r="J2273" s="65" t="inlineStr">
        <is>
          <t>Refus signifié</t>
        </is>
      </c>
      <c r="K2273" s="70" t="n">
        <v>12.2</v>
      </c>
    </row>
    <row r="2274">
      <c r="A2274" s="65" t="inlineStr">
        <is>
          <t>REL-02273</t>
        </is>
      </c>
      <c r="B2274" s="65" t="inlineStr">
        <is>
          <t>DEV-01955</t>
        </is>
      </c>
      <c r="C2274" s="66" t="n">
        <v>45821</v>
      </c>
      <c r="D2274" s="65" t="inlineStr">
        <is>
          <t>2025-06</t>
        </is>
      </c>
      <c r="E2274" s="65" t="inlineStr">
        <is>
          <t>2024-2025</t>
        </is>
      </c>
      <c r="F2274" s="67" t="n">
        <v>1</v>
      </c>
      <c r="G2274" s="65" t="inlineStr">
        <is>
          <t>Email</t>
        </is>
      </c>
      <c r="H2274" s="65" t="inlineStr">
        <is>
          <t>Bordeaux</t>
        </is>
      </c>
      <c r="I2274" s="65" t="inlineStr">
        <is>
          <t>Sophie Marchand</t>
        </is>
      </c>
      <c r="J2274" s="65" t="inlineStr">
        <is>
          <t>Injoignable</t>
        </is>
      </c>
      <c r="K2274" s="70" t="n">
        <v>1</v>
      </c>
    </row>
    <row r="2275">
      <c r="A2275" s="65" t="inlineStr">
        <is>
          <t>REL-02274</t>
        </is>
      </c>
      <c r="B2275" s="65" t="inlineStr">
        <is>
          <t>DEV-01955</t>
        </is>
      </c>
      <c r="C2275" s="66" t="n">
        <v>45827</v>
      </c>
      <c r="D2275" s="65" t="inlineStr">
        <is>
          <t>2025-06</t>
        </is>
      </c>
      <c r="E2275" s="65" t="inlineStr">
        <is>
          <t>2024-2025</t>
        </is>
      </c>
      <c r="F2275" s="67" t="n">
        <v>2</v>
      </c>
      <c r="G2275" s="65" t="inlineStr">
        <is>
          <t>Email</t>
        </is>
      </c>
      <c r="H2275" s="65" t="inlineStr">
        <is>
          <t>Bordeaux</t>
        </is>
      </c>
      <c r="I2275" s="65" t="inlineStr">
        <is>
          <t>Sophie Marchand</t>
        </is>
      </c>
      <c r="J2275" s="65" t="inlineStr">
        <is>
          <t>Accord obtenu</t>
        </is>
      </c>
      <c r="K2275" s="70" t="n">
        <v>1.6</v>
      </c>
    </row>
    <row r="2276">
      <c r="A2276" s="65" t="inlineStr">
        <is>
          <t>REL-02275</t>
        </is>
      </c>
      <c r="B2276" s="65" t="inlineStr">
        <is>
          <t>DEV-01957</t>
        </is>
      </c>
      <c r="C2276" s="66" t="n">
        <v>45824</v>
      </c>
      <c r="D2276" s="65" t="inlineStr">
        <is>
          <t>2025-06</t>
        </is>
      </c>
      <c r="E2276" s="65" t="inlineStr">
        <is>
          <t>2024-2025</t>
        </is>
      </c>
      <c r="F2276" s="67" t="n">
        <v>1</v>
      </c>
      <c r="G2276" s="65" t="inlineStr">
        <is>
          <t>Téléphone</t>
        </is>
      </c>
      <c r="H2276" s="65" t="inlineStr">
        <is>
          <t>Bordeaux</t>
        </is>
      </c>
      <c r="I2276" s="65" t="inlineStr">
        <is>
          <t>Karim Belkacem</t>
        </is>
      </c>
      <c r="J2276" s="65" t="inlineStr">
        <is>
          <t>Sans réponse</t>
        </is>
      </c>
      <c r="K2276" s="70" t="n">
        <v>6.9</v>
      </c>
    </row>
    <row r="2277">
      <c r="A2277" s="65" t="inlineStr">
        <is>
          <t>REL-02276</t>
        </is>
      </c>
      <c r="B2277" s="65" t="inlineStr">
        <is>
          <t>DEV-01958</t>
        </is>
      </c>
      <c r="C2277" s="66" t="n">
        <v>45820</v>
      </c>
      <c r="D2277" s="65" t="inlineStr">
        <is>
          <t>2025-06</t>
        </is>
      </c>
      <c r="E2277" s="65" t="inlineStr">
        <is>
          <t>2024-2025</t>
        </is>
      </c>
      <c r="F2277" s="67" t="n">
        <v>1</v>
      </c>
      <c r="G2277" s="65" t="inlineStr">
        <is>
          <t>Email</t>
        </is>
      </c>
      <c r="H2277" s="65" t="inlineStr">
        <is>
          <t>Bordeaux</t>
        </is>
      </c>
      <c r="I2277" s="65" t="inlineStr">
        <is>
          <t>Karim Belkacem</t>
        </is>
      </c>
      <c r="J2277" s="65" t="inlineStr">
        <is>
          <t>Accord obtenu</t>
        </is>
      </c>
      <c r="K2277" s="70" t="n">
        <v>3</v>
      </c>
    </row>
    <row r="2278">
      <c r="A2278" s="65" t="inlineStr">
        <is>
          <t>REL-02277</t>
        </is>
      </c>
      <c r="B2278" s="65" t="inlineStr">
        <is>
          <t>DEV-01959</t>
        </is>
      </c>
      <c r="C2278" s="66" t="n">
        <v>45822</v>
      </c>
      <c r="D2278" s="65" t="inlineStr">
        <is>
          <t>2025-06</t>
        </is>
      </c>
      <c r="E2278" s="65" t="inlineStr">
        <is>
          <t>2024-2025</t>
        </is>
      </c>
      <c r="F2278" s="67" t="n">
        <v>1</v>
      </c>
      <c r="G2278" s="65" t="inlineStr">
        <is>
          <t>SMS</t>
        </is>
      </c>
      <c r="H2278" s="65" t="inlineStr">
        <is>
          <t>Bordeaux</t>
        </is>
      </c>
      <c r="I2278" s="65" t="inlineStr">
        <is>
          <t>Sophie Marchand</t>
        </is>
      </c>
      <c r="J2278" s="65" t="inlineStr">
        <is>
          <t>Injoignable</t>
        </is>
      </c>
      <c r="K2278" s="70" t="n">
        <v>2.9</v>
      </c>
    </row>
    <row r="2279">
      <c r="A2279" s="65" t="inlineStr">
        <is>
          <t>REL-02278</t>
        </is>
      </c>
      <c r="B2279" s="65" t="inlineStr">
        <is>
          <t>DEV-01961</t>
        </is>
      </c>
      <c r="C2279" s="66" t="n">
        <v>45824</v>
      </c>
      <c r="D2279" s="65" t="inlineStr">
        <is>
          <t>2025-06</t>
        </is>
      </c>
      <c r="E2279" s="65" t="inlineStr">
        <is>
          <t>2024-2025</t>
        </is>
      </c>
      <c r="F2279" s="67" t="n">
        <v>1</v>
      </c>
      <c r="G2279" s="65" t="inlineStr">
        <is>
          <t>SMS</t>
        </is>
      </c>
      <c r="H2279" s="65" t="inlineStr">
        <is>
          <t>Montpellier</t>
        </is>
      </c>
      <c r="I2279" s="65" t="inlineStr">
        <is>
          <t>Thomas Rey</t>
        </is>
      </c>
      <c r="J2279" s="65" t="inlineStr">
        <is>
          <t>Sans réponse</t>
        </is>
      </c>
      <c r="K2279" s="70" t="n">
        <v>2.1</v>
      </c>
    </row>
    <row r="2280">
      <c r="A2280" s="65" t="inlineStr">
        <is>
          <t>REL-02279</t>
        </is>
      </c>
      <c r="B2280" s="65" t="inlineStr">
        <is>
          <t>DEV-01961</t>
        </is>
      </c>
      <c r="C2280" s="66" t="n">
        <v>45838</v>
      </c>
      <c r="D2280" s="65" t="inlineStr">
        <is>
          <t>2025-06</t>
        </is>
      </c>
      <c r="E2280" s="65" t="inlineStr">
        <is>
          <t>2024-2025</t>
        </is>
      </c>
      <c r="F2280" s="67" t="n">
        <v>2</v>
      </c>
      <c r="G2280" s="65" t="inlineStr">
        <is>
          <t>Email</t>
        </is>
      </c>
      <c r="H2280" s="65" t="inlineStr">
        <is>
          <t>Montpellier</t>
        </is>
      </c>
      <c r="I2280" s="65" t="inlineStr">
        <is>
          <t>Thomas Rey</t>
        </is>
      </c>
      <c r="J2280" s="65" t="inlineStr">
        <is>
          <t>Rappel demandé</t>
        </is>
      </c>
      <c r="K2280" s="70" t="n">
        <v>1.4</v>
      </c>
    </row>
    <row r="2281">
      <c r="A2281" s="65" t="inlineStr">
        <is>
          <t>REL-02280</t>
        </is>
      </c>
      <c r="B2281" s="65" t="inlineStr">
        <is>
          <t>DEV-01962</t>
        </is>
      </c>
      <c r="C2281" s="66" t="n">
        <v>45824</v>
      </c>
      <c r="D2281" s="65" t="inlineStr">
        <is>
          <t>2025-06</t>
        </is>
      </c>
      <c r="E2281" s="65" t="inlineStr">
        <is>
          <t>2024-2025</t>
        </is>
      </c>
      <c r="F2281" s="67" t="n">
        <v>1</v>
      </c>
      <c r="G2281" s="65" t="inlineStr">
        <is>
          <t>Téléphone</t>
        </is>
      </c>
      <c r="H2281" s="65" t="inlineStr">
        <is>
          <t>Bordeaux</t>
        </is>
      </c>
      <c r="I2281" s="65" t="inlineStr">
        <is>
          <t>Karim Belkacem</t>
        </is>
      </c>
      <c r="J2281" s="65" t="inlineStr">
        <is>
          <t>Accord obtenu</t>
        </is>
      </c>
      <c r="K2281" s="70" t="n">
        <v>9.699999999999999</v>
      </c>
    </row>
    <row r="2282">
      <c r="A2282" s="65" t="inlineStr">
        <is>
          <t>REL-02281</t>
        </is>
      </c>
      <c r="B2282" s="65" t="inlineStr">
        <is>
          <t>DEV-01964</t>
        </is>
      </c>
      <c r="C2282" s="66" t="n">
        <v>45827</v>
      </c>
      <c r="D2282" s="65" t="inlineStr">
        <is>
          <t>2025-06</t>
        </is>
      </c>
      <c r="E2282" s="65" t="inlineStr">
        <is>
          <t>2024-2025</t>
        </is>
      </c>
      <c r="F2282" s="67" t="n">
        <v>1</v>
      </c>
      <c r="G2282" s="65" t="inlineStr">
        <is>
          <t>Email</t>
        </is>
      </c>
      <c r="H2282" s="65" t="inlineStr">
        <is>
          <t>Toulouse</t>
        </is>
      </c>
      <c r="I2282" s="65" t="inlineStr">
        <is>
          <t>Julien Fabre</t>
        </is>
      </c>
      <c r="J2282" s="65" t="inlineStr">
        <is>
          <t>Sans réponse</t>
        </is>
      </c>
      <c r="K2282" s="70" t="n">
        <v>4.1</v>
      </c>
    </row>
    <row r="2283">
      <c r="A2283" s="65" t="inlineStr">
        <is>
          <t>REL-02282</t>
        </is>
      </c>
      <c r="B2283" s="65" t="inlineStr">
        <is>
          <t>DEV-01965</t>
        </is>
      </c>
      <c r="C2283" s="66" t="n">
        <v>45822</v>
      </c>
      <c r="D2283" s="65" t="inlineStr">
        <is>
          <t>2025-06</t>
        </is>
      </c>
      <c r="E2283" s="65" t="inlineStr">
        <is>
          <t>2024-2025</t>
        </is>
      </c>
      <c r="F2283" s="67" t="n">
        <v>1</v>
      </c>
      <c r="G2283" s="65" t="inlineStr">
        <is>
          <t>Téléphone</t>
        </is>
      </c>
      <c r="H2283" s="65" t="inlineStr">
        <is>
          <t>Bordeaux</t>
        </is>
      </c>
      <c r="I2283" s="65" t="inlineStr">
        <is>
          <t>Karim Belkacem</t>
        </is>
      </c>
      <c r="J2283" s="65" t="inlineStr">
        <is>
          <t>Accord obtenu</t>
        </is>
      </c>
      <c r="K2283" s="70" t="n">
        <v>10.8</v>
      </c>
    </row>
    <row r="2284">
      <c r="A2284" s="65" t="inlineStr">
        <is>
          <t>REL-02283</t>
        </is>
      </c>
      <c r="B2284" s="65" t="inlineStr">
        <is>
          <t>DEV-01967</t>
        </is>
      </c>
      <c r="C2284" s="66" t="n">
        <v>45824</v>
      </c>
      <c r="D2284" s="65" t="inlineStr">
        <is>
          <t>2025-06</t>
        </is>
      </c>
      <c r="E2284" s="65" t="inlineStr">
        <is>
          <t>2024-2025</t>
        </is>
      </c>
      <c r="F2284" s="67" t="n">
        <v>1</v>
      </c>
      <c r="G2284" s="65" t="inlineStr">
        <is>
          <t>Email</t>
        </is>
      </c>
      <c r="H2284" s="65" t="inlineStr">
        <is>
          <t>Bordeaux</t>
        </is>
      </c>
      <c r="I2284" s="65" t="inlineStr">
        <is>
          <t>Karim Belkacem</t>
        </is>
      </c>
      <c r="J2284" s="65" t="inlineStr">
        <is>
          <t>Sans réponse</t>
        </is>
      </c>
      <c r="K2284" s="70" t="n">
        <v>4.7</v>
      </c>
    </row>
    <row r="2285">
      <c r="A2285" s="65" t="inlineStr">
        <is>
          <t>REL-02284</t>
        </is>
      </c>
      <c r="B2285" s="65" t="inlineStr">
        <is>
          <t>DEV-01967</t>
        </is>
      </c>
      <c r="C2285" s="66" t="n">
        <v>45832</v>
      </c>
      <c r="D2285" s="65" t="inlineStr">
        <is>
          <t>2025-06</t>
        </is>
      </c>
      <c r="E2285" s="65" t="inlineStr">
        <is>
          <t>2024-2025</t>
        </is>
      </c>
      <c r="F2285" s="67" t="n">
        <v>2</v>
      </c>
      <c r="G2285" s="65" t="inlineStr">
        <is>
          <t>Email</t>
        </is>
      </c>
      <c r="H2285" s="65" t="inlineStr">
        <is>
          <t>Bordeaux</t>
        </is>
      </c>
      <c r="I2285" s="65" t="inlineStr">
        <is>
          <t>Karim Belkacem</t>
        </is>
      </c>
      <c r="J2285" s="65" t="inlineStr">
        <is>
          <t>Refus signifié</t>
        </is>
      </c>
      <c r="K2285" s="70" t="n">
        <v>3.7</v>
      </c>
    </row>
    <row r="2286">
      <c r="A2286" s="65" t="inlineStr">
        <is>
          <t>REL-02285</t>
        </is>
      </c>
      <c r="B2286" s="65" t="inlineStr">
        <is>
          <t>DEV-01969</t>
        </is>
      </c>
      <c r="C2286" s="66" t="n">
        <v>45821</v>
      </c>
      <c r="D2286" s="65" t="inlineStr">
        <is>
          <t>2025-06</t>
        </is>
      </c>
      <c r="E2286" s="65" t="inlineStr">
        <is>
          <t>2024-2025</t>
        </is>
      </c>
      <c r="F2286" s="67" t="n">
        <v>1</v>
      </c>
      <c r="G2286" s="65" t="inlineStr">
        <is>
          <t>Téléphone</t>
        </is>
      </c>
      <c r="H2286" s="65" t="inlineStr">
        <is>
          <t>Bordeaux</t>
        </is>
      </c>
      <c r="I2286" s="65" t="inlineStr">
        <is>
          <t>Karim Belkacem</t>
        </is>
      </c>
      <c r="J2286" s="65" t="inlineStr">
        <is>
          <t>Accord obtenu</t>
        </is>
      </c>
      <c r="K2286" s="70" t="n">
        <v>9.5</v>
      </c>
    </row>
    <row r="2287">
      <c r="A2287" s="65" t="inlineStr">
        <is>
          <t>REL-02286</t>
        </is>
      </c>
      <c r="B2287" s="65" t="inlineStr">
        <is>
          <t>DEV-01970</t>
        </is>
      </c>
      <c r="C2287" s="66" t="n">
        <v>45831</v>
      </c>
      <c r="D2287" s="65" t="inlineStr">
        <is>
          <t>2025-06</t>
        </is>
      </c>
      <c r="E2287" s="65" t="inlineStr">
        <is>
          <t>2024-2025</t>
        </is>
      </c>
      <c r="F2287" s="67" t="n">
        <v>1</v>
      </c>
      <c r="G2287" s="65" t="inlineStr">
        <is>
          <t>Email</t>
        </is>
      </c>
      <c r="H2287" s="65" t="inlineStr">
        <is>
          <t>Bordeaux</t>
        </is>
      </c>
      <c r="I2287" s="65" t="inlineStr">
        <is>
          <t>Sophie Marchand</t>
        </is>
      </c>
      <c r="J2287" s="65" t="inlineStr">
        <is>
          <t>Accord obtenu</t>
        </is>
      </c>
      <c r="K2287" s="70" t="n">
        <v>2.3</v>
      </c>
    </row>
    <row r="2288">
      <c r="A2288" s="65" t="inlineStr">
        <is>
          <t>REL-02287</t>
        </is>
      </c>
      <c r="B2288" s="65" t="inlineStr">
        <is>
          <t>DEV-01971</t>
        </is>
      </c>
      <c r="C2288" s="66" t="n">
        <v>45829</v>
      </c>
      <c r="D2288" s="65" t="inlineStr">
        <is>
          <t>2025-06</t>
        </is>
      </c>
      <c r="E2288" s="65" t="inlineStr">
        <is>
          <t>2024-2025</t>
        </is>
      </c>
      <c r="F2288" s="67" t="n">
        <v>1</v>
      </c>
      <c r="G2288" s="65" t="inlineStr">
        <is>
          <t>Email</t>
        </is>
      </c>
      <c r="H2288" s="65" t="inlineStr">
        <is>
          <t>Toulouse</t>
        </is>
      </c>
      <c r="I2288" s="65" t="inlineStr">
        <is>
          <t>Julien Fabre</t>
        </is>
      </c>
      <c r="J2288" s="65" t="inlineStr">
        <is>
          <t>Rappel demandé</t>
        </is>
      </c>
      <c r="K2288" s="70" t="n">
        <v>3</v>
      </c>
    </row>
    <row r="2289">
      <c r="A2289" s="65" t="inlineStr">
        <is>
          <t>REL-02288</t>
        </is>
      </c>
      <c r="B2289" s="65" t="inlineStr">
        <is>
          <t>DEV-01972</t>
        </is>
      </c>
      <c r="C2289" s="66" t="n">
        <v>45827</v>
      </c>
      <c r="D2289" s="65" t="inlineStr">
        <is>
          <t>2025-06</t>
        </is>
      </c>
      <c r="E2289" s="65" t="inlineStr">
        <is>
          <t>2024-2025</t>
        </is>
      </c>
      <c r="F2289" s="67" t="n">
        <v>1</v>
      </c>
      <c r="G2289" s="65" t="inlineStr">
        <is>
          <t>Téléphone</t>
        </is>
      </c>
      <c r="H2289" s="65" t="inlineStr">
        <is>
          <t>Toulouse</t>
        </is>
      </c>
      <c r="I2289" s="65" t="inlineStr">
        <is>
          <t>Nadia Cherif</t>
        </is>
      </c>
      <c r="J2289" s="65" t="inlineStr">
        <is>
          <t>Négociation en cours</t>
        </is>
      </c>
      <c r="K2289" s="70" t="n">
        <v>4.7</v>
      </c>
    </row>
    <row r="2290">
      <c r="A2290" s="65" t="inlineStr">
        <is>
          <t>REL-02289</t>
        </is>
      </c>
      <c r="B2290" s="65" t="inlineStr">
        <is>
          <t>DEV-01972</t>
        </is>
      </c>
      <c r="C2290" s="66" t="n">
        <v>45835</v>
      </c>
      <c r="D2290" s="65" t="inlineStr">
        <is>
          <t>2025-06</t>
        </is>
      </c>
      <c r="E2290" s="65" t="inlineStr">
        <is>
          <t>2024-2025</t>
        </is>
      </c>
      <c r="F2290" s="67" t="n">
        <v>2</v>
      </c>
      <c r="G2290" s="65" t="inlineStr">
        <is>
          <t>Email</t>
        </is>
      </c>
      <c r="H2290" s="65" t="inlineStr">
        <is>
          <t>Toulouse</t>
        </is>
      </c>
      <c r="I2290" s="65" t="inlineStr">
        <is>
          <t>Nadia Cherif</t>
        </is>
      </c>
      <c r="J2290" s="65" t="inlineStr">
        <is>
          <t>Sans réponse</t>
        </is>
      </c>
      <c r="K2290" s="70" t="n">
        <v>2.4</v>
      </c>
    </row>
    <row r="2291">
      <c r="A2291" s="65" t="inlineStr">
        <is>
          <t>REL-02290</t>
        </is>
      </c>
      <c r="B2291" s="65" t="inlineStr">
        <is>
          <t>DEV-01974</t>
        </is>
      </c>
      <c r="C2291" s="66" t="n">
        <v>45829</v>
      </c>
      <c r="D2291" s="65" t="inlineStr">
        <is>
          <t>2025-06</t>
        </is>
      </c>
      <c r="E2291" s="65" t="inlineStr">
        <is>
          <t>2024-2025</t>
        </is>
      </c>
      <c r="F2291" s="67" t="n">
        <v>1</v>
      </c>
      <c r="G2291" s="65" t="inlineStr">
        <is>
          <t>Email</t>
        </is>
      </c>
      <c r="H2291" s="65" t="inlineStr">
        <is>
          <t>Toulouse</t>
        </is>
      </c>
      <c r="I2291" s="65" t="inlineStr">
        <is>
          <t>Julien Fabre</t>
        </is>
      </c>
      <c r="J2291" s="65" t="inlineStr">
        <is>
          <t>Négociation en cours</t>
        </is>
      </c>
      <c r="K2291" s="70" t="n">
        <v>1.9</v>
      </c>
    </row>
    <row r="2292">
      <c r="A2292" s="65" t="inlineStr">
        <is>
          <t>REL-02291</t>
        </is>
      </c>
      <c r="B2292" s="65" t="inlineStr">
        <is>
          <t>DEV-01974</t>
        </is>
      </c>
      <c r="C2292" s="66" t="n">
        <v>45836</v>
      </c>
      <c r="D2292" s="65" t="inlineStr">
        <is>
          <t>2025-06</t>
        </is>
      </c>
      <c r="E2292" s="65" t="inlineStr">
        <is>
          <t>2024-2025</t>
        </is>
      </c>
      <c r="F2292" s="67" t="n">
        <v>2</v>
      </c>
      <c r="G2292" s="65" t="inlineStr">
        <is>
          <t>Email</t>
        </is>
      </c>
      <c r="H2292" s="65" t="inlineStr">
        <is>
          <t>Toulouse</t>
        </is>
      </c>
      <c r="I2292" s="65" t="inlineStr">
        <is>
          <t>Julien Fabre</t>
        </is>
      </c>
      <c r="J2292" s="65" t="inlineStr">
        <is>
          <t>Refus signifié</t>
        </is>
      </c>
      <c r="K2292" s="70" t="n">
        <v>4.7</v>
      </c>
    </row>
    <row r="2293">
      <c r="A2293" s="65" t="inlineStr">
        <is>
          <t>REL-02292</t>
        </is>
      </c>
      <c r="B2293" s="65" t="inlineStr">
        <is>
          <t>DEV-01975</t>
        </is>
      </c>
      <c r="C2293" s="66" t="n">
        <v>45826</v>
      </c>
      <c r="D2293" s="65" t="inlineStr">
        <is>
          <t>2025-06</t>
        </is>
      </c>
      <c r="E2293" s="65" t="inlineStr">
        <is>
          <t>2024-2025</t>
        </is>
      </c>
      <c r="F2293" s="67" t="n">
        <v>1</v>
      </c>
      <c r="G2293" s="65" t="inlineStr">
        <is>
          <t>Téléphone</t>
        </is>
      </c>
      <c r="H2293" s="65" t="inlineStr">
        <is>
          <t>Bordeaux</t>
        </is>
      </c>
      <c r="I2293" s="65" t="inlineStr">
        <is>
          <t>Karim Belkacem</t>
        </is>
      </c>
      <c r="J2293" s="65" t="inlineStr">
        <is>
          <t>Injoignable</t>
        </is>
      </c>
      <c r="K2293" s="70" t="n">
        <v>10.6</v>
      </c>
    </row>
    <row r="2294">
      <c r="A2294" s="65" t="inlineStr">
        <is>
          <t>REL-02293</t>
        </is>
      </c>
      <c r="B2294" s="65" t="inlineStr">
        <is>
          <t>DEV-01975</t>
        </is>
      </c>
      <c r="C2294" s="66" t="n">
        <v>45836</v>
      </c>
      <c r="D2294" s="65" t="inlineStr">
        <is>
          <t>2025-06</t>
        </is>
      </c>
      <c r="E2294" s="65" t="inlineStr">
        <is>
          <t>2024-2025</t>
        </is>
      </c>
      <c r="F2294" s="67" t="n">
        <v>2</v>
      </c>
      <c r="G2294" s="65" t="inlineStr">
        <is>
          <t>Téléphone</t>
        </is>
      </c>
      <c r="H2294" s="65" t="inlineStr">
        <is>
          <t>Bordeaux</t>
        </is>
      </c>
      <c r="I2294" s="65" t="inlineStr">
        <is>
          <t>Karim Belkacem</t>
        </is>
      </c>
      <c r="J2294" s="65" t="inlineStr">
        <is>
          <t>Sans réponse</t>
        </is>
      </c>
      <c r="K2294" s="70" t="n">
        <v>2.5</v>
      </c>
    </row>
    <row r="2295">
      <c r="A2295" s="65" t="inlineStr">
        <is>
          <t>REL-02294</t>
        </is>
      </c>
      <c r="B2295" s="65" t="inlineStr">
        <is>
          <t>DEV-01975</t>
        </is>
      </c>
      <c r="C2295" s="66" t="n">
        <v>45847</v>
      </c>
      <c r="D2295" s="65" t="inlineStr">
        <is>
          <t>2025-07</t>
        </is>
      </c>
      <c r="E2295" s="65" t="inlineStr">
        <is>
          <t>2025-2026</t>
        </is>
      </c>
      <c r="F2295" s="67" t="n">
        <v>3</v>
      </c>
      <c r="G2295" s="65" t="inlineStr">
        <is>
          <t>Email</t>
        </is>
      </c>
      <c r="H2295" s="65" t="inlineStr">
        <is>
          <t>Bordeaux</t>
        </is>
      </c>
      <c r="I2295" s="65" t="inlineStr">
        <is>
          <t>Karim Belkacem</t>
        </is>
      </c>
      <c r="J2295" s="65" t="inlineStr">
        <is>
          <t>Rappel demandé</t>
        </is>
      </c>
      <c r="K2295" s="70" t="n">
        <v>2.8</v>
      </c>
    </row>
    <row r="2296">
      <c r="A2296" s="65" t="inlineStr">
        <is>
          <t>REL-02295</t>
        </is>
      </c>
      <c r="B2296" s="65" t="inlineStr">
        <is>
          <t>DEV-01977</t>
        </is>
      </c>
      <c r="C2296" s="66" t="n">
        <v>45836</v>
      </c>
      <c r="D2296" s="65" t="inlineStr">
        <is>
          <t>2025-06</t>
        </is>
      </c>
      <c r="E2296" s="65" t="inlineStr">
        <is>
          <t>2024-2025</t>
        </is>
      </c>
      <c r="F2296" s="67" t="n">
        <v>1</v>
      </c>
      <c r="G2296" s="65" t="inlineStr">
        <is>
          <t>SMS</t>
        </is>
      </c>
      <c r="H2296" s="65" t="inlineStr">
        <is>
          <t>Montpellier</t>
        </is>
      </c>
      <c r="I2296" s="65" t="inlineStr">
        <is>
          <t>Thomas Rey</t>
        </is>
      </c>
      <c r="J2296" s="65" t="inlineStr">
        <is>
          <t>Sans réponse</t>
        </is>
      </c>
      <c r="K2296" s="70" t="n">
        <v>1.2</v>
      </c>
    </row>
    <row r="2297">
      <c r="A2297" s="65" t="inlineStr">
        <is>
          <t>REL-02296</t>
        </is>
      </c>
      <c r="B2297" s="65" t="inlineStr">
        <is>
          <t>DEV-01978</t>
        </is>
      </c>
      <c r="C2297" s="66" t="n">
        <v>45823</v>
      </c>
      <c r="D2297" s="65" t="inlineStr">
        <is>
          <t>2025-06</t>
        </is>
      </c>
      <c r="E2297" s="65" t="inlineStr">
        <is>
          <t>2024-2025</t>
        </is>
      </c>
      <c r="F2297" s="67" t="n">
        <v>1</v>
      </c>
      <c r="G2297" s="65" t="inlineStr">
        <is>
          <t>Email</t>
        </is>
      </c>
      <c r="H2297" s="65" t="inlineStr">
        <is>
          <t>Bordeaux</t>
        </is>
      </c>
      <c r="I2297" s="65" t="inlineStr">
        <is>
          <t>Karim Belkacem</t>
        </is>
      </c>
      <c r="J2297" s="65" t="inlineStr">
        <is>
          <t>Sans réponse</t>
        </is>
      </c>
      <c r="K2297" s="70" t="n">
        <v>4</v>
      </c>
    </row>
    <row r="2298">
      <c r="A2298" s="65" t="inlineStr">
        <is>
          <t>REL-02297</t>
        </is>
      </c>
      <c r="B2298" s="65" t="inlineStr">
        <is>
          <t>DEV-01979</t>
        </is>
      </c>
      <c r="C2298" s="66" t="n">
        <v>45824</v>
      </c>
      <c r="D2298" s="65" t="inlineStr">
        <is>
          <t>2025-06</t>
        </is>
      </c>
      <c r="E2298" s="65" t="inlineStr">
        <is>
          <t>2024-2025</t>
        </is>
      </c>
      <c r="F2298" s="67" t="n">
        <v>1</v>
      </c>
      <c r="G2298" s="65" t="inlineStr">
        <is>
          <t>Téléphone</t>
        </is>
      </c>
      <c r="H2298" s="65" t="inlineStr">
        <is>
          <t>Toulouse</t>
        </is>
      </c>
      <c r="I2298" s="65" t="inlineStr">
        <is>
          <t>Nadia Cherif</t>
        </is>
      </c>
      <c r="J2298" s="65" t="inlineStr">
        <is>
          <t>Sans réponse</t>
        </is>
      </c>
      <c r="K2298" s="70" t="n">
        <v>9.9</v>
      </c>
    </row>
    <row r="2299">
      <c r="A2299" s="65" t="inlineStr">
        <is>
          <t>REL-02298</t>
        </is>
      </c>
      <c r="B2299" s="65" t="inlineStr">
        <is>
          <t>DEV-01981</t>
        </is>
      </c>
      <c r="C2299" s="66" t="n">
        <v>45832</v>
      </c>
      <c r="D2299" s="65" t="inlineStr">
        <is>
          <t>2025-06</t>
        </is>
      </c>
      <c r="E2299" s="65" t="inlineStr">
        <is>
          <t>2024-2025</t>
        </is>
      </c>
      <c r="F2299" s="67" t="n">
        <v>1</v>
      </c>
      <c r="G2299" s="65" t="inlineStr">
        <is>
          <t>Email</t>
        </is>
      </c>
      <c r="H2299" s="65" t="inlineStr">
        <is>
          <t>Bordeaux</t>
        </is>
      </c>
      <c r="I2299" s="65" t="inlineStr">
        <is>
          <t>Sophie Marchand</t>
        </is>
      </c>
      <c r="J2299" s="65" t="inlineStr">
        <is>
          <t>Injoignable</t>
        </is>
      </c>
      <c r="K2299" s="70" t="n">
        <v>3.1</v>
      </c>
    </row>
    <row r="2300">
      <c r="A2300" s="65" t="inlineStr">
        <is>
          <t>REL-02299</t>
        </is>
      </c>
      <c r="B2300" s="65" t="inlineStr">
        <is>
          <t>DEV-01981</t>
        </is>
      </c>
      <c r="C2300" s="66" t="n">
        <v>45844</v>
      </c>
      <c r="D2300" s="65" t="inlineStr">
        <is>
          <t>2025-07</t>
        </is>
      </c>
      <c r="E2300" s="65" t="inlineStr">
        <is>
          <t>2025-2026</t>
        </is>
      </c>
      <c r="F2300" s="67" t="n">
        <v>2</v>
      </c>
      <c r="G2300" s="65" t="inlineStr">
        <is>
          <t>SMS</t>
        </is>
      </c>
      <c r="H2300" s="65" t="inlineStr">
        <is>
          <t>Bordeaux</t>
        </is>
      </c>
      <c r="I2300" s="65" t="inlineStr">
        <is>
          <t>Sophie Marchand</t>
        </is>
      </c>
      <c r="J2300" s="65" t="inlineStr">
        <is>
          <t>Injoignable</t>
        </is>
      </c>
      <c r="K2300" s="70" t="n">
        <v>3.4</v>
      </c>
    </row>
    <row r="2301">
      <c r="A2301" s="65" t="inlineStr">
        <is>
          <t>REL-02300</t>
        </is>
      </c>
      <c r="B2301" s="65" t="inlineStr">
        <is>
          <t>DEV-01983</t>
        </is>
      </c>
      <c r="C2301" s="66" t="n">
        <v>45840</v>
      </c>
      <c r="D2301" s="65" t="inlineStr">
        <is>
          <t>2025-07</t>
        </is>
      </c>
      <c r="E2301" s="65" t="inlineStr">
        <is>
          <t>2025-2026</t>
        </is>
      </c>
      <c r="F2301" s="67" t="n">
        <v>1</v>
      </c>
      <c r="G2301" s="65" t="inlineStr">
        <is>
          <t>Email</t>
        </is>
      </c>
      <c r="H2301" s="65" t="inlineStr">
        <is>
          <t>Toulouse</t>
        </is>
      </c>
      <c r="I2301" s="65" t="inlineStr">
        <is>
          <t>Nadia Cherif</t>
        </is>
      </c>
      <c r="J2301" s="65" t="inlineStr">
        <is>
          <t>Sans réponse</t>
        </is>
      </c>
      <c r="K2301" s="70" t="n">
        <v>2.1</v>
      </c>
    </row>
    <row r="2302">
      <c r="A2302" s="65" t="inlineStr">
        <is>
          <t>REL-02301</t>
        </is>
      </c>
      <c r="B2302" s="65" t="inlineStr">
        <is>
          <t>DEV-01985</t>
        </is>
      </c>
      <c r="C2302" s="66" t="n">
        <v>45834</v>
      </c>
      <c r="D2302" s="65" t="inlineStr">
        <is>
          <t>2025-06</t>
        </is>
      </c>
      <c r="E2302" s="65" t="inlineStr">
        <is>
          <t>2024-2025</t>
        </is>
      </c>
      <c r="F2302" s="67" t="n">
        <v>1</v>
      </c>
      <c r="G2302" s="65" t="inlineStr">
        <is>
          <t>Email</t>
        </is>
      </c>
      <c r="H2302" s="65" t="inlineStr">
        <is>
          <t>Bordeaux</t>
        </is>
      </c>
      <c r="I2302" s="65" t="inlineStr">
        <is>
          <t>Sophie Marchand</t>
        </is>
      </c>
      <c r="J2302" s="65" t="inlineStr">
        <is>
          <t>Rappel demandé</t>
        </is>
      </c>
      <c r="K2302" s="70" t="n">
        <v>2</v>
      </c>
    </row>
    <row r="2303">
      <c r="A2303" s="65" t="inlineStr">
        <is>
          <t>REL-02302</t>
        </is>
      </c>
      <c r="B2303" s="65" t="inlineStr">
        <is>
          <t>DEV-01985</t>
        </is>
      </c>
      <c r="C2303" s="66" t="n">
        <v>45841</v>
      </c>
      <c r="D2303" s="65" t="inlineStr">
        <is>
          <t>2025-07</t>
        </is>
      </c>
      <c r="E2303" s="65" t="inlineStr">
        <is>
          <t>2025-2026</t>
        </is>
      </c>
      <c r="F2303" s="67" t="n">
        <v>2</v>
      </c>
      <c r="G2303" s="65" t="inlineStr">
        <is>
          <t>Téléphone</t>
        </is>
      </c>
      <c r="H2303" s="65" t="inlineStr">
        <is>
          <t>Bordeaux</t>
        </is>
      </c>
      <c r="I2303" s="65" t="inlineStr">
        <is>
          <t>Sophie Marchand</t>
        </is>
      </c>
      <c r="J2303" s="65" t="inlineStr">
        <is>
          <t>Sans réponse</t>
        </is>
      </c>
      <c r="K2303" s="70" t="n">
        <v>2.1</v>
      </c>
    </row>
    <row r="2304">
      <c r="A2304" s="65" t="inlineStr">
        <is>
          <t>REL-02303</t>
        </is>
      </c>
      <c r="B2304" s="65" t="inlineStr">
        <is>
          <t>DEV-01987</t>
        </is>
      </c>
      <c r="C2304" s="66" t="n">
        <v>45840</v>
      </c>
      <c r="D2304" s="65" t="inlineStr">
        <is>
          <t>2025-07</t>
        </is>
      </c>
      <c r="E2304" s="65" t="inlineStr">
        <is>
          <t>2025-2026</t>
        </is>
      </c>
      <c r="F2304" s="67" t="n">
        <v>1</v>
      </c>
      <c r="G2304" s="65" t="inlineStr">
        <is>
          <t>Email</t>
        </is>
      </c>
      <c r="H2304" s="65" t="inlineStr">
        <is>
          <t>Montpellier</t>
        </is>
      </c>
      <c r="I2304" s="65" t="inlineStr">
        <is>
          <t>Thomas Rey</t>
        </is>
      </c>
      <c r="J2304" s="65" t="inlineStr">
        <is>
          <t>Sans réponse</t>
        </is>
      </c>
      <c r="K2304" s="70" t="n">
        <v>2.6</v>
      </c>
    </row>
    <row r="2305">
      <c r="A2305" s="65" t="inlineStr">
        <is>
          <t>REL-02304</t>
        </is>
      </c>
      <c r="B2305" s="65" t="inlineStr">
        <is>
          <t>DEV-01987</t>
        </is>
      </c>
      <c r="C2305" s="66" t="n">
        <v>45846</v>
      </c>
      <c r="D2305" s="65" t="inlineStr">
        <is>
          <t>2025-07</t>
        </is>
      </c>
      <c r="E2305" s="65" t="inlineStr">
        <is>
          <t>2025-2026</t>
        </is>
      </c>
      <c r="F2305" s="67" t="n">
        <v>2</v>
      </c>
      <c r="G2305" s="65" t="inlineStr">
        <is>
          <t>Email</t>
        </is>
      </c>
      <c r="H2305" s="65" t="inlineStr">
        <is>
          <t>Montpellier</t>
        </is>
      </c>
      <c r="I2305" s="65" t="inlineStr">
        <is>
          <t>Thomas Rey</t>
        </is>
      </c>
      <c r="J2305" s="65" t="inlineStr">
        <is>
          <t>Rappel demandé</t>
        </is>
      </c>
      <c r="K2305" s="70" t="n">
        <v>3.6</v>
      </c>
    </row>
    <row r="2306">
      <c r="A2306" s="65" t="inlineStr">
        <is>
          <t>REL-02305</t>
        </is>
      </c>
      <c r="B2306" s="65" t="inlineStr">
        <is>
          <t>DEV-01987</t>
        </is>
      </c>
      <c r="C2306" s="66" t="n">
        <v>45855</v>
      </c>
      <c r="D2306" s="65" t="inlineStr">
        <is>
          <t>2025-07</t>
        </is>
      </c>
      <c r="E2306" s="65" t="inlineStr">
        <is>
          <t>2025-2026</t>
        </is>
      </c>
      <c r="F2306" s="67" t="n">
        <v>3</v>
      </c>
      <c r="G2306" s="65" t="inlineStr">
        <is>
          <t>SMS</t>
        </is>
      </c>
      <c r="H2306" s="65" t="inlineStr">
        <is>
          <t>Montpellier</t>
        </is>
      </c>
      <c r="I2306" s="65" t="inlineStr">
        <is>
          <t>Thomas Rey</t>
        </is>
      </c>
      <c r="J2306" s="65" t="inlineStr">
        <is>
          <t>Refus signifié</t>
        </is>
      </c>
      <c r="K2306" s="70" t="n">
        <v>2.9</v>
      </c>
    </row>
    <row r="2307">
      <c r="A2307" s="65" t="inlineStr">
        <is>
          <t>REL-02306</t>
        </is>
      </c>
      <c r="B2307" s="65" t="inlineStr">
        <is>
          <t>DEV-01990</t>
        </is>
      </c>
      <c r="C2307" s="66" t="n">
        <v>45828</v>
      </c>
      <c r="D2307" s="65" t="inlineStr">
        <is>
          <t>2025-06</t>
        </is>
      </c>
      <c r="E2307" s="65" t="inlineStr">
        <is>
          <t>2024-2025</t>
        </is>
      </c>
      <c r="F2307" s="67" t="n">
        <v>1</v>
      </c>
      <c r="G2307" s="65" t="inlineStr">
        <is>
          <t>SMS</t>
        </is>
      </c>
      <c r="H2307" s="65" t="inlineStr">
        <is>
          <t>Bordeaux</t>
        </is>
      </c>
      <c r="I2307" s="65" t="inlineStr">
        <is>
          <t>Karim Belkacem</t>
        </is>
      </c>
      <c r="J2307" s="65" t="inlineStr">
        <is>
          <t>Sans réponse</t>
        </is>
      </c>
      <c r="K2307" s="70" t="n">
        <v>4.1</v>
      </c>
    </row>
    <row r="2308">
      <c r="A2308" s="65" t="inlineStr">
        <is>
          <t>REL-02307</t>
        </is>
      </c>
      <c r="B2308" s="65" t="inlineStr">
        <is>
          <t>DEV-01990</t>
        </is>
      </c>
      <c r="C2308" s="66" t="n">
        <v>45836</v>
      </c>
      <c r="D2308" s="65" t="inlineStr">
        <is>
          <t>2025-06</t>
        </is>
      </c>
      <c r="E2308" s="65" t="inlineStr">
        <is>
          <t>2024-2025</t>
        </is>
      </c>
      <c r="F2308" s="67" t="n">
        <v>2</v>
      </c>
      <c r="G2308" s="65" t="inlineStr">
        <is>
          <t>Email</t>
        </is>
      </c>
      <c r="H2308" s="65" t="inlineStr">
        <is>
          <t>Bordeaux</t>
        </is>
      </c>
      <c r="I2308" s="65" t="inlineStr">
        <is>
          <t>Karim Belkacem</t>
        </is>
      </c>
      <c r="J2308" s="65" t="inlineStr">
        <is>
          <t>Accord obtenu</t>
        </is>
      </c>
      <c r="K2308" s="70" t="n">
        <v>1.2</v>
      </c>
    </row>
    <row r="2309">
      <c r="A2309" s="65" t="inlineStr">
        <is>
          <t>REL-02308</t>
        </is>
      </c>
      <c r="B2309" s="65" t="inlineStr">
        <is>
          <t>DEV-01991</t>
        </is>
      </c>
      <c r="C2309" s="66" t="n">
        <v>45837</v>
      </c>
      <c r="D2309" s="65" t="inlineStr">
        <is>
          <t>2025-06</t>
        </is>
      </c>
      <c r="E2309" s="65" t="inlineStr">
        <is>
          <t>2024-2025</t>
        </is>
      </c>
      <c r="F2309" s="67" t="n">
        <v>1</v>
      </c>
      <c r="G2309" s="65" t="inlineStr">
        <is>
          <t>Email</t>
        </is>
      </c>
      <c r="H2309" s="65" t="inlineStr">
        <is>
          <t>Bordeaux</t>
        </is>
      </c>
      <c r="I2309" s="65" t="inlineStr">
        <is>
          <t>Karim Belkacem</t>
        </is>
      </c>
      <c r="J2309" s="65" t="inlineStr">
        <is>
          <t>Sans réponse</t>
        </is>
      </c>
      <c r="K2309" s="70" t="n">
        <v>3.9</v>
      </c>
    </row>
    <row r="2310">
      <c r="A2310" s="65" t="inlineStr">
        <is>
          <t>REL-02309</t>
        </is>
      </c>
      <c r="B2310" s="65" t="inlineStr">
        <is>
          <t>DEV-01992</t>
        </is>
      </c>
      <c r="C2310" s="66" t="n">
        <v>45839</v>
      </c>
      <c r="D2310" s="65" t="inlineStr">
        <is>
          <t>2025-07</t>
        </is>
      </c>
      <c r="E2310" s="65" t="inlineStr">
        <is>
          <t>2025-2026</t>
        </is>
      </c>
      <c r="F2310" s="67" t="n">
        <v>1</v>
      </c>
      <c r="G2310" s="65" t="inlineStr">
        <is>
          <t>Email</t>
        </is>
      </c>
      <c r="H2310" s="65" t="inlineStr">
        <is>
          <t>Toulouse</t>
        </is>
      </c>
      <c r="I2310" s="65" t="inlineStr">
        <is>
          <t>Nadia Cherif</t>
        </is>
      </c>
      <c r="J2310" s="65" t="inlineStr">
        <is>
          <t>Négociation en cours</t>
        </is>
      </c>
      <c r="K2310" s="70" t="n">
        <v>1.3</v>
      </c>
    </row>
    <row r="2311">
      <c r="A2311" s="65" t="inlineStr">
        <is>
          <t>REL-02310</t>
        </is>
      </c>
      <c r="B2311" s="65" t="inlineStr">
        <is>
          <t>DEV-01993</t>
        </is>
      </c>
      <c r="C2311" s="66" t="n">
        <v>45840</v>
      </c>
      <c r="D2311" s="65" t="inlineStr">
        <is>
          <t>2025-07</t>
        </is>
      </c>
      <c r="E2311" s="65" t="inlineStr">
        <is>
          <t>2025-2026</t>
        </is>
      </c>
      <c r="F2311" s="67" t="n">
        <v>1</v>
      </c>
      <c r="G2311" s="65" t="inlineStr">
        <is>
          <t>Email</t>
        </is>
      </c>
      <c r="H2311" s="65" t="inlineStr">
        <is>
          <t>Toulouse</t>
        </is>
      </c>
      <c r="I2311" s="65" t="inlineStr">
        <is>
          <t>Nadia Cherif</t>
        </is>
      </c>
      <c r="J2311" s="65" t="inlineStr">
        <is>
          <t>Accord obtenu</t>
        </is>
      </c>
      <c r="K2311" s="70" t="n">
        <v>2.9</v>
      </c>
    </row>
    <row r="2312">
      <c r="A2312" s="65" t="inlineStr">
        <is>
          <t>REL-02311</t>
        </is>
      </c>
      <c r="B2312" s="65" t="inlineStr">
        <is>
          <t>DEV-01995</t>
        </is>
      </c>
      <c r="C2312" s="66" t="n">
        <v>45838</v>
      </c>
      <c r="D2312" s="65" t="inlineStr">
        <is>
          <t>2025-06</t>
        </is>
      </c>
      <c r="E2312" s="65" t="inlineStr">
        <is>
          <t>2024-2025</t>
        </is>
      </c>
      <c r="F2312" s="67" t="n">
        <v>1</v>
      </c>
      <c r="G2312" s="65" t="inlineStr">
        <is>
          <t>Email</t>
        </is>
      </c>
      <c r="H2312" s="65" t="inlineStr">
        <is>
          <t>Bordeaux</t>
        </is>
      </c>
      <c r="I2312" s="65" t="inlineStr">
        <is>
          <t>Karim Belkacem</t>
        </is>
      </c>
      <c r="J2312" s="65" t="inlineStr">
        <is>
          <t>Sans réponse</t>
        </is>
      </c>
      <c r="K2312" s="70" t="n">
        <v>4.3</v>
      </c>
    </row>
    <row r="2313">
      <c r="A2313" s="65" t="inlineStr">
        <is>
          <t>REL-02312</t>
        </is>
      </c>
      <c r="B2313" s="65" t="inlineStr">
        <is>
          <t>DEV-01995</t>
        </is>
      </c>
      <c r="C2313" s="66" t="n">
        <v>45847</v>
      </c>
      <c r="D2313" s="65" t="inlineStr">
        <is>
          <t>2025-07</t>
        </is>
      </c>
      <c r="E2313" s="65" t="inlineStr">
        <is>
          <t>2025-2026</t>
        </is>
      </c>
      <c r="F2313" s="67" t="n">
        <v>2</v>
      </c>
      <c r="G2313" s="65" t="inlineStr">
        <is>
          <t>Email</t>
        </is>
      </c>
      <c r="H2313" s="65" t="inlineStr">
        <is>
          <t>Bordeaux</t>
        </is>
      </c>
      <c r="I2313" s="65" t="inlineStr">
        <is>
          <t>Karim Belkacem</t>
        </is>
      </c>
      <c r="J2313" s="65" t="inlineStr">
        <is>
          <t>Sans réponse</t>
        </is>
      </c>
      <c r="K2313" s="70" t="n">
        <v>4.9</v>
      </c>
    </row>
    <row r="2314">
      <c r="A2314" s="65" t="inlineStr">
        <is>
          <t>REL-02313</t>
        </is>
      </c>
      <c r="B2314" s="65" t="inlineStr">
        <is>
          <t>DEV-01996</t>
        </is>
      </c>
      <c r="C2314" s="66" t="n">
        <v>45838</v>
      </c>
      <c r="D2314" s="65" t="inlineStr">
        <is>
          <t>2025-06</t>
        </is>
      </c>
      <c r="E2314" s="65" t="inlineStr">
        <is>
          <t>2024-2025</t>
        </is>
      </c>
      <c r="F2314" s="67" t="n">
        <v>1</v>
      </c>
      <c r="G2314" s="65" t="inlineStr">
        <is>
          <t>Téléphone</t>
        </is>
      </c>
      <c r="H2314" s="65" t="inlineStr">
        <is>
          <t>Bordeaux</t>
        </is>
      </c>
      <c r="I2314" s="65" t="inlineStr">
        <is>
          <t>Karim Belkacem</t>
        </is>
      </c>
      <c r="J2314" s="65" t="inlineStr">
        <is>
          <t>Accord obtenu</t>
        </is>
      </c>
      <c r="K2314" s="70" t="n">
        <v>4.3</v>
      </c>
    </row>
    <row r="2315">
      <c r="A2315" s="65" t="inlineStr">
        <is>
          <t>REL-02314</t>
        </is>
      </c>
      <c r="B2315" s="65" t="inlineStr">
        <is>
          <t>DEV-01999</t>
        </is>
      </c>
      <c r="C2315" s="66" t="n">
        <v>45838</v>
      </c>
      <c r="D2315" s="65" t="inlineStr">
        <is>
          <t>2025-06</t>
        </is>
      </c>
      <c r="E2315" s="65" t="inlineStr">
        <is>
          <t>2024-2025</t>
        </is>
      </c>
      <c r="F2315" s="67" t="n">
        <v>1</v>
      </c>
      <c r="G2315" s="65" t="inlineStr">
        <is>
          <t>Email</t>
        </is>
      </c>
      <c r="H2315" s="65" t="inlineStr">
        <is>
          <t>Bordeaux</t>
        </is>
      </c>
      <c r="I2315" s="65" t="inlineStr">
        <is>
          <t>Sophie Marchand</t>
        </is>
      </c>
      <c r="J2315" s="65" t="inlineStr">
        <is>
          <t>Accord obtenu</t>
        </is>
      </c>
      <c r="K2315" s="70" t="n">
        <v>4.3</v>
      </c>
    </row>
    <row r="2316">
      <c r="A2316" s="65" t="inlineStr">
        <is>
          <t>REL-02315</t>
        </is>
      </c>
      <c r="B2316" s="65" t="inlineStr">
        <is>
          <t>DEV-02001</t>
        </is>
      </c>
      <c r="C2316" s="66" t="n">
        <v>45834</v>
      </c>
      <c r="D2316" s="65" t="inlineStr">
        <is>
          <t>2025-06</t>
        </is>
      </c>
      <c r="E2316" s="65" t="inlineStr">
        <is>
          <t>2024-2025</t>
        </is>
      </c>
      <c r="F2316" s="67" t="n">
        <v>1</v>
      </c>
      <c r="G2316" s="65" t="inlineStr">
        <is>
          <t>Email</t>
        </is>
      </c>
      <c r="H2316" s="65" t="inlineStr">
        <is>
          <t>Toulouse</t>
        </is>
      </c>
      <c r="I2316" s="65" t="inlineStr">
        <is>
          <t>Julien Fabre</t>
        </is>
      </c>
      <c r="J2316" s="65" t="inlineStr">
        <is>
          <t>Rappel demandé</t>
        </is>
      </c>
      <c r="K2316" s="70" t="n">
        <v>1</v>
      </c>
    </row>
    <row r="2317">
      <c r="A2317" s="65" t="inlineStr">
        <is>
          <t>REL-02316</t>
        </is>
      </c>
      <c r="B2317" s="65" t="inlineStr">
        <is>
          <t>DEV-02001</t>
        </is>
      </c>
      <c r="C2317" s="66" t="n">
        <v>45840</v>
      </c>
      <c r="D2317" s="65" t="inlineStr">
        <is>
          <t>2025-07</t>
        </is>
      </c>
      <c r="E2317" s="65" t="inlineStr">
        <is>
          <t>2025-2026</t>
        </is>
      </c>
      <c r="F2317" s="67" t="n">
        <v>2</v>
      </c>
      <c r="G2317" s="65" t="inlineStr">
        <is>
          <t>Téléphone</t>
        </is>
      </c>
      <c r="H2317" s="65" t="inlineStr">
        <is>
          <t>Toulouse</t>
        </is>
      </c>
      <c r="I2317" s="65" t="inlineStr">
        <is>
          <t>Julien Fabre</t>
        </is>
      </c>
      <c r="J2317" s="65" t="inlineStr">
        <is>
          <t>Rappel demandé</t>
        </is>
      </c>
      <c r="K2317" s="70" t="n">
        <v>5.8</v>
      </c>
    </row>
    <row r="2318">
      <c r="A2318" s="65" t="inlineStr">
        <is>
          <t>REL-02317</t>
        </is>
      </c>
      <c r="B2318" s="65" t="inlineStr">
        <is>
          <t>DEV-02001</t>
        </is>
      </c>
      <c r="C2318" s="66" t="n">
        <v>45853</v>
      </c>
      <c r="D2318" s="65" t="inlineStr">
        <is>
          <t>2025-07</t>
        </is>
      </c>
      <c r="E2318" s="65" t="inlineStr">
        <is>
          <t>2025-2026</t>
        </is>
      </c>
      <c r="F2318" s="67" t="n">
        <v>3</v>
      </c>
      <c r="G2318" s="65" t="inlineStr">
        <is>
          <t>SMS</t>
        </is>
      </c>
      <c r="H2318" s="65" t="inlineStr">
        <is>
          <t>Toulouse</t>
        </is>
      </c>
      <c r="I2318" s="65" t="inlineStr">
        <is>
          <t>Julien Fabre</t>
        </is>
      </c>
      <c r="J2318" s="65" t="inlineStr">
        <is>
          <t>Accord obtenu</t>
        </is>
      </c>
      <c r="K2318" s="70" t="n">
        <v>3.8</v>
      </c>
    </row>
    <row r="2319">
      <c r="A2319" s="65" t="inlineStr">
        <is>
          <t>REL-02318</t>
        </is>
      </c>
      <c r="B2319" s="65" t="inlineStr">
        <is>
          <t>DEV-02002</t>
        </is>
      </c>
      <c r="C2319" s="66" t="n">
        <v>45843</v>
      </c>
      <c r="D2319" s="65" t="inlineStr">
        <is>
          <t>2025-07</t>
        </is>
      </c>
      <c r="E2319" s="65" t="inlineStr">
        <is>
          <t>2025-2026</t>
        </is>
      </c>
      <c r="F2319" s="67" t="n">
        <v>1</v>
      </c>
      <c r="G2319" s="65" t="inlineStr">
        <is>
          <t>Email</t>
        </is>
      </c>
      <c r="H2319" s="65" t="inlineStr">
        <is>
          <t>Bordeaux</t>
        </is>
      </c>
      <c r="I2319" s="65" t="inlineStr">
        <is>
          <t>Karim Belkacem</t>
        </is>
      </c>
      <c r="J2319" s="65" t="inlineStr">
        <is>
          <t>Refus signifié</t>
        </is>
      </c>
      <c r="K2319" s="70" t="n">
        <v>2.4</v>
      </c>
    </row>
    <row r="2320">
      <c r="A2320" s="65" t="inlineStr">
        <is>
          <t>REL-02319</t>
        </is>
      </c>
      <c r="B2320" s="65" t="inlineStr">
        <is>
          <t>DEV-02004</t>
        </is>
      </c>
      <c r="C2320" s="66" t="n">
        <v>45843</v>
      </c>
      <c r="D2320" s="65" t="inlineStr">
        <is>
          <t>2025-07</t>
        </is>
      </c>
      <c r="E2320" s="65" t="inlineStr">
        <is>
          <t>2025-2026</t>
        </is>
      </c>
      <c r="F2320" s="67" t="n">
        <v>1</v>
      </c>
      <c r="G2320" s="65" t="inlineStr">
        <is>
          <t>SMS</t>
        </is>
      </c>
      <c r="H2320" s="65" t="inlineStr">
        <is>
          <t>Bordeaux</t>
        </is>
      </c>
      <c r="I2320" s="65" t="inlineStr">
        <is>
          <t>Sophie Marchand</t>
        </is>
      </c>
      <c r="J2320" s="65" t="inlineStr">
        <is>
          <t>Sans réponse</t>
        </is>
      </c>
      <c r="K2320" s="70" t="n">
        <v>2.4</v>
      </c>
    </row>
    <row r="2321">
      <c r="A2321" s="65" t="inlineStr">
        <is>
          <t>REL-02320</t>
        </is>
      </c>
      <c r="B2321" s="65" t="inlineStr">
        <is>
          <t>DEV-02004</t>
        </is>
      </c>
      <c r="C2321" s="66" t="n">
        <v>45857</v>
      </c>
      <c r="D2321" s="65" t="inlineStr">
        <is>
          <t>2025-07</t>
        </is>
      </c>
      <c r="E2321" s="65" t="inlineStr">
        <is>
          <t>2025-2026</t>
        </is>
      </c>
      <c r="F2321" s="67" t="n">
        <v>2</v>
      </c>
      <c r="G2321" s="65" t="inlineStr">
        <is>
          <t>SMS</t>
        </is>
      </c>
      <c r="H2321" s="65" t="inlineStr">
        <is>
          <t>Bordeaux</t>
        </is>
      </c>
      <c r="I2321" s="65" t="inlineStr">
        <is>
          <t>Sophie Marchand</t>
        </is>
      </c>
      <c r="J2321" s="65" t="inlineStr">
        <is>
          <t>Sans réponse</t>
        </is>
      </c>
      <c r="K2321" s="70" t="n">
        <v>2.8</v>
      </c>
    </row>
    <row r="2322">
      <c r="A2322" s="65" t="inlineStr">
        <is>
          <t>REL-02321</t>
        </is>
      </c>
      <c r="B2322" s="65" t="inlineStr">
        <is>
          <t>DEV-02007</t>
        </is>
      </c>
      <c r="C2322" s="66" t="n">
        <v>45835</v>
      </c>
      <c r="D2322" s="65" t="inlineStr">
        <is>
          <t>2025-06</t>
        </is>
      </c>
      <c r="E2322" s="65" t="inlineStr">
        <is>
          <t>2024-2025</t>
        </is>
      </c>
      <c r="F2322" s="67" t="n">
        <v>1</v>
      </c>
      <c r="G2322" s="65" t="inlineStr">
        <is>
          <t>SMS</t>
        </is>
      </c>
      <c r="H2322" s="65" t="inlineStr">
        <is>
          <t>Toulouse</t>
        </is>
      </c>
      <c r="I2322" s="65" t="inlineStr">
        <is>
          <t>Julien Fabre</t>
        </is>
      </c>
      <c r="J2322" s="65" t="inlineStr">
        <is>
          <t>Accord obtenu</t>
        </is>
      </c>
      <c r="K2322" s="70" t="n">
        <v>1.6</v>
      </c>
    </row>
    <row r="2323">
      <c r="A2323" s="65" t="inlineStr">
        <is>
          <t>REL-02322</t>
        </is>
      </c>
      <c r="B2323" s="65" t="inlineStr">
        <is>
          <t>DEV-02008</t>
        </is>
      </c>
      <c r="C2323" s="66" t="n">
        <v>45849</v>
      </c>
      <c r="D2323" s="65" t="inlineStr">
        <is>
          <t>2025-07</t>
        </is>
      </c>
      <c r="E2323" s="65" t="inlineStr">
        <is>
          <t>2025-2026</t>
        </is>
      </c>
      <c r="F2323" s="67" t="n">
        <v>1</v>
      </c>
      <c r="G2323" s="65" t="inlineStr">
        <is>
          <t>SMS</t>
        </is>
      </c>
      <c r="H2323" s="65" t="inlineStr">
        <is>
          <t>Bordeaux</t>
        </is>
      </c>
      <c r="I2323" s="65" t="inlineStr">
        <is>
          <t>Karim Belkacem</t>
        </is>
      </c>
      <c r="J2323" s="65" t="inlineStr">
        <is>
          <t>Négociation en cours</t>
        </is>
      </c>
      <c r="K2323" s="70" t="n">
        <v>3.9</v>
      </c>
    </row>
    <row r="2324">
      <c r="A2324" s="65" t="inlineStr">
        <is>
          <t>REL-02323</t>
        </is>
      </c>
      <c r="B2324" s="65" t="inlineStr">
        <is>
          <t>DEV-02012</t>
        </is>
      </c>
      <c r="C2324" s="66" t="n">
        <v>45846</v>
      </c>
      <c r="D2324" s="65" t="inlineStr">
        <is>
          <t>2025-07</t>
        </is>
      </c>
      <c r="E2324" s="65" t="inlineStr">
        <is>
          <t>2025-2026</t>
        </is>
      </c>
      <c r="F2324" s="67" t="n">
        <v>1</v>
      </c>
      <c r="G2324" s="65" t="inlineStr">
        <is>
          <t>Email</t>
        </is>
      </c>
      <c r="H2324" s="65" t="inlineStr">
        <is>
          <t>Toulouse</t>
        </is>
      </c>
      <c r="I2324" s="65" t="inlineStr">
        <is>
          <t>Nadia Cherif</t>
        </is>
      </c>
      <c r="J2324" s="65" t="inlineStr">
        <is>
          <t>Négociation en cours</t>
        </is>
      </c>
      <c r="K2324" s="70" t="n">
        <v>2.2</v>
      </c>
    </row>
    <row r="2325">
      <c r="A2325" s="65" t="inlineStr">
        <is>
          <t>REL-02324</t>
        </is>
      </c>
      <c r="B2325" s="65" t="inlineStr">
        <is>
          <t>DEV-02012</t>
        </is>
      </c>
      <c r="C2325" s="66" t="n">
        <v>45854</v>
      </c>
      <c r="D2325" s="65" t="inlineStr">
        <is>
          <t>2025-07</t>
        </is>
      </c>
      <c r="E2325" s="65" t="inlineStr">
        <is>
          <t>2025-2026</t>
        </is>
      </c>
      <c r="F2325" s="67" t="n">
        <v>2</v>
      </c>
      <c r="G2325" s="65" t="inlineStr">
        <is>
          <t>Téléphone</t>
        </is>
      </c>
      <c r="H2325" s="65" t="inlineStr">
        <is>
          <t>Toulouse</t>
        </is>
      </c>
      <c r="I2325" s="65" t="inlineStr">
        <is>
          <t>Nadia Cherif</t>
        </is>
      </c>
      <c r="J2325" s="65" t="inlineStr">
        <is>
          <t>Rappel demandé</t>
        </is>
      </c>
      <c r="K2325" s="70" t="n">
        <v>5.2</v>
      </c>
    </row>
    <row r="2326">
      <c r="A2326" s="65" t="inlineStr">
        <is>
          <t>REL-02325</t>
        </is>
      </c>
      <c r="B2326" s="65" t="inlineStr">
        <is>
          <t>DEV-02012</t>
        </is>
      </c>
      <c r="C2326" s="66" t="n">
        <v>45860</v>
      </c>
      <c r="D2326" s="65" t="inlineStr">
        <is>
          <t>2025-07</t>
        </is>
      </c>
      <c r="E2326" s="65" t="inlineStr">
        <is>
          <t>2025-2026</t>
        </is>
      </c>
      <c r="F2326" s="67" t="n">
        <v>3</v>
      </c>
      <c r="G2326" s="65" t="inlineStr">
        <is>
          <t>Téléphone</t>
        </is>
      </c>
      <c r="H2326" s="65" t="inlineStr">
        <is>
          <t>Toulouse</t>
        </is>
      </c>
      <c r="I2326" s="65" t="inlineStr">
        <is>
          <t>Nadia Cherif</t>
        </is>
      </c>
      <c r="J2326" s="65" t="inlineStr">
        <is>
          <t>Rappel demandé</t>
        </is>
      </c>
      <c r="K2326" s="70" t="n">
        <v>12.3</v>
      </c>
    </row>
    <row r="2327">
      <c r="A2327" s="65" t="inlineStr">
        <is>
          <t>REL-02326</t>
        </is>
      </c>
      <c r="B2327" s="65" t="inlineStr">
        <is>
          <t>DEV-02013</t>
        </is>
      </c>
      <c r="C2327" s="66" t="n">
        <v>45848</v>
      </c>
      <c r="D2327" s="65" t="inlineStr">
        <is>
          <t>2025-07</t>
        </is>
      </c>
      <c r="E2327" s="65" t="inlineStr">
        <is>
          <t>2025-2026</t>
        </is>
      </c>
      <c r="F2327" s="67" t="n">
        <v>1</v>
      </c>
      <c r="G2327" s="65" t="inlineStr">
        <is>
          <t>Téléphone</t>
        </is>
      </c>
      <c r="H2327" s="65" t="inlineStr">
        <is>
          <t>Montpellier</t>
        </is>
      </c>
      <c r="I2327" s="65" t="inlineStr">
        <is>
          <t>Thomas Rey</t>
        </is>
      </c>
      <c r="J2327" s="65" t="inlineStr">
        <is>
          <t>Sans réponse</t>
        </is>
      </c>
      <c r="K2327" s="70" t="n">
        <v>6.7</v>
      </c>
    </row>
    <row r="2328">
      <c r="A2328" s="65" t="inlineStr">
        <is>
          <t>REL-02327</t>
        </is>
      </c>
      <c r="B2328" s="65" t="inlineStr">
        <is>
          <t>DEV-02014</t>
        </is>
      </c>
      <c r="C2328" s="66" t="n">
        <v>45854</v>
      </c>
      <c r="D2328" s="65" t="inlineStr">
        <is>
          <t>2025-07</t>
        </is>
      </c>
      <c r="E2328" s="65" t="inlineStr">
        <is>
          <t>2025-2026</t>
        </is>
      </c>
      <c r="F2328" s="67" t="n">
        <v>1</v>
      </c>
      <c r="G2328" s="65" t="inlineStr">
        <is>
          <t>Téléphone</t>
        </is>
      </c>
      <c r="H2328" s="65" t="inlineStr">
        <is>
          <t>Bordeaux</t>
        </is>
      </c>
      <c r="I2328" s="65" t="inlineStr">
        <is>
          <t>Karim Belkacem</t>
        </is>
      </c>
      <c r="J2328" s="65" t="inlineStr">
        <is>
          <t>Sans réponse</t>
        </is>
      </c>
      <c r="K2328" s="70" t="n">
        <v>11</v>
      </c>
    </row>
    <row r="2329">
      <c r="A2329" s="65" t="inlineStr">
        <is>
          <t>REL-02328</t>
        </is>
      </c>
      <c r="B2329" s="65" t="inlineStr">
        <is>
          <t>DEV-02014</t>
        </is>
      </c>
      <c r="C2329" s="66" t="n">
        <v>45859</v>
      </c>
      <c r="D2329" s="65" t="inlineStr">
        <is>
          <t>2025-07</t>
        </is>
      </c>
      <c r="E2329" s="65" t="inlineStr">
        <is>
          <t>2025-2026</t>
        </is>
      </c>
      <c r="F2329" s="67" t="n">
        <v>2</v>
      </c>
      <c r="G2329" s="65" t="inlineStr">
        <is>
          <t>Téléphone</t>
        </is>
      </c>
      <c r="H2329" s="65" t="inlineStr">
        <is>
          <t>Bordeaux</t>
        </is>
      </c>
      <c r="I2329" s="65" t="inlineStr">
        <is>
          <t>Karim Belkacem</t>
        </is>
      </c>
      <c r="J2329" s="65" t="inlineStr">
        <is>
          <t>Accord obtenu</t>
        </is>
      </c>
      <c r="K2329" s="70" t="n">
        <v>3.5</v>
      </c>
    </row>
    <row r="2330">
      <c r="A2330" s="65" t="inlineStr">
        <is>
          <t>REL-02329</t>
        </is>
      </c>
      <c r="B2330" s="65" t="inlineStr">
        <is>
          <t>DEV-02015</t>
        </is>
      </c>
      <c r="C2330" s="66" t="n">
        <v>45846</v>
      </c>
      <c r="D2330" s="65" t="inlineStr">
        <is>
          <t>2025-07</t>
        </is>
      </c>
      <c r="E2330" s="65" t="inlineStr">
        <is>
          <t>2025-2026</t>
        </is>
      </c>
      <c r="F2330" s="67" t="n">
        <v>1</v>
      </c>
      <c r="G2330" s="65" t="inlineStr">
        <is>
          <t>Téléphone</t>
        </is>
      </c>
      <c r="H2330" s="65" t="inlineStr">
        <is>
          <t>Toulouse</t>
        </is>
      </c>
      <c r="I2330" s="65" t="inlineStr">
        <is>
          <t>Nadia Cherif</t>
        </is>
      </c>
      <c r="J2330" s="65" t="inlineStr">
        <is>
          <t>Accord obtenu</t>
        </is>
      </c>
      <c r="K2330" s="70" t="n">
        <v>11.6</v>
      </c>
    </row>
    <row r="2331">
      <c r="A2331" s="65" t="inlineStr">
        <is>
          <t>REL-02330</t>
        </is>
      </c>
      <c r="B2331" s="65" t="inlineStr">
        <is>
          <t>DEV-02017</t>
        </is>
      </c>
      <c r="C2331" s="66" t="n">
        <v>45848</v>
      </c>
      <c r="D2331" s="65" t="inlineStr">
        <is>
          <t>2025-07</t>
        </is>
      </c>
      <c r="E2331" s="65" t="inlineStr">
        <is>
          <t>2025-2026</t>
        </is>
      </c>
      <c r="F2331" s="67" t="n">
        <v>1</v>
      </c>
      <c r="G2331" s="65" t="inlineStr">
        <is>
          <t>Email</t>
        </is>
      </c>
      <c r="H2331" s="65" t="inlineStr">
        <is>
          <t>Bordeaux</t>
        </is>
      </c>
      <c r="I2331" s="65" t="inlineStr">
        <is>
          <t>Sophie Marchand</t>
        </is>
      </c>
      <c r="J2331" s="65" t="inlineStr">
        <is>
          <t>Refus signifié</t>
        </is>
      </c>
      <c r="K2331" s="70" t="n">
        <v>2</v>
      </c>
    </row>
    <row r="2332">
      <c r="A2332" s="65" t="inlineStr">
        <is>
          <t>REL-02331</t>
        </is>
      </c>
      <c r="B2332" s="65" t="inlineStr">
        <is>
          <t>DEV-02019</t>
        </is>
      </c>
      <c r="C2332" s="66" t="n">
        <v>45847</v>
      </c>
      <c r="D2332" s="65" t="inlineStr">
        <is>
          <t>2025-07</t>
        </is>
      </c>
      <c r="E2332" s="65" t="inlineStr">
        <is>
          <t>2025-2026</t>
        </is>
      </c>
      <c r="F2332" s="67" t="n">
        <v>1</v>
      </c>
      <c r="G2332" s="65" t="inlineStr">
        <is>
          <t>Téléphone</t>
        </is>
      </c>
      <c r="H2332" s="65" t="inlineStr">
        <is>
          <t>Toulouse</t>
        </is>
      </c>
      <c r="I2332" s="65" t="inlineStr">
        <is>
          <t>Nadia Cherif</t>
        </is>
      </c>
      <c r="J2332" s="65" t="inlineStr">
        <is>
          <t>Sans réponse</t>
        </is>
      </c>
      <c r="K2332" s="70" t="n">
        <v>12.3</v>
      </c>
    </row>
    <row r="2333">
      <c r="A2333" s="65" t="inlineStr">
        <is>
          <t>REL-02332</t>
        </is>
      </c>
      <c r="B2333" s="65" t="inlineStr">
        <is>
          <t>DEV-02020</t>
        </is>
      </c>
      <c r="C2333" s="66" t="n">
        <v>45846</v>
      </c>
      <c r="D2333" s="65" t="inlineStr">
        <is>
          <t>2025-07</t>
        </is>
      </c>
      <c r="E2333" s="65" t="inlineStr">
        <is>
          <t>2025-2026</t>
        </is>
      </c>
      <c r="F2333" s="67" t="n">
        <v>1</v>
      </c>
      <c r="G2333" s="65" t="inlineStr">
        <is>
          <t>Email</t>
        </is>
      </c>
      <c r="H2333" s="65" t="inlineStr">
        <is>
          <t>Montpellier</t>
        </is>
      </c>
      <c r="I2333" s="65" t="inlineStr">
        <is>
          <t>Thomas Rey</t>
        </is>
      </c>
      <c r="J2333" s="65" t="inlineStr">
        <is>
          <t>Sans réponse</t>
        </is>
      </c>
      <c r="K2333" s="70" t="n">
        <v>4.2</v>
      </c>
    </row>
    <row r="2334">
      <c r="A2334" s="65" t="inlineStr">
        <is>
          <t>REL-02333</t>
        </is>
      </c>
      <c r="B2334" s="65" t="inlineStr">
        <is>
          <t>DEV-02020</t>
        </is>
      </c>
      <c r="C2334" s="66" t="n">
        <v>45852</v>
      </c>
      <c r="D2334" s="65" t="inlineStr">
        <is>
          <t>2025-07</t>
        </is>
      </c>
      <c r="E2334" s="65" t="inlineStr">
        <is>
          <t>2025-2026</t>
        </is>
      </c>
      <c r="F2334" s="67" t="n">
        <v>2</v>
      </c>
      <c r="G2334" s="65" t="inlineStr">
        <is>
          <t>Email</t>
        </is>
      </c>
      <c r="H2334" s="65" t="inlineStr">
        <is>
          <t>Montpellier</t>
        </is>
      </c>
      <c r="I2334" s="65" t="inlineStr">
        <is>
          <t>Thomas Rey</t>
        </is>
      </c>
      <c r="J2334" s="65" t="inlineStr">
        <is>
          <t>Refus signifié</t>
        </is>
      </c>
      <c r="K2334" s="70" t="n">
        <v>4.7</v>
      </c>
    </row>
    <row r="2335">
      <c r="A2335" s="65" t="inlineStr">
        <is>
          <t>REL-02334</t>
        </is>
      </c>
      <c r="B2335" s="65" t="inlineStr">
        <is>
          <t>DEV-02021</t>
        </is>
      </c>
      <c r="C2335" s="66" t="n">
        <v>45852</v>
      </c>
      <c r="D2335" s="65" t="inlineStr">
        <is>
          <t>2025-07</t>
        </is>
      </c>
      <c r="E2335" s="65" t="inlineStr">
        <is>
          <t>2025-2026</t>
        </is>
      </c>
      <c r="F2335" s="67" t="n">
        <v>1</v>
      </c>
      <c r="G2335" s="65" t="inlineStr">
        <is>
          <t>Téléphone</t>
        </is>
      </c>
      <c r="H2335" s="65" t="inlineStr">
        <is>
          <t>Bordeaux</t>
        </is>
      </c>
      <c r="I2335" s="65" t="inlineStr">
        <is>
          <t>Sophie Marchand</t>
        </is>
      </c>
      <c r="J2335" s="65" t="inlineStr">
        <is>
          <t>Rappel demandé</t>
        </is>
      </c>
      <c r="K2335" s="70" t="n">
        <v>8.800000000000001</v>
      </c>
    </row>
    <row r="2336">
      <c r="A2336" s="65" t="inlineStr">
        <is>
          <t>REL-02335</t>
        </is>
      </c>
      <c r="B2336" s="65" t="inlineStr">
        <is>
          <t>DEV-02021</t>
        </is>
      </c>
      <c r="C2336" s="66" t="n">
        <v>45866</v>
      </c>
      <c r="D2336" s="65" t="inlineStr">
        <is>
          <t>2025-07</t>
        </is>
      </c>
      <c r="E2336" s="65" t="inlineStr">
        <is>
          <t>2025-2026</t>
        </is>
      </c>
      <c r="F2336" s="67" t="n">
        <v>2</v>
      </c>
      <c r="G2336" s="65" t="inlineStr">
        <is>
          <t>Téléphone</t>
        </is>
      </c>
      <c r="H2336" s="65" t="inlineStr">
        <is>
          <t>Bordeaux</t>
        </is>
      </c>
      <c r="I2336" s="65" t="inlineStr">
        <is>
          <t>Sophie Marchand</t>
        </is>
      </c>
      <c r="J2336" s="65" t="inlineStr">
        <is>
          <t>Négociation en cours</t>
        </is>
      </c>
      <c r="K2336" s="70" t="n">
        <v>11.2</v>
      </c>
    </row>
    <row r="2337">
      <c r="A2337" s="65" t="inlineStr">
        <is>
          <t>REL-02336</t>
        </is>
      </c>
      <c r="B2337" s="65" t="inlineStr">
        <is>
          <t>DEV-02023</t>
        </is>
      </c>
      <c r="C2337" s="66" t="n">
        <v>45846</v>
      </c>
      <c r="D2337" s="65" t="inlineStr">
        <is>
          <t>2025-07</t>
        </is>
      </c>
      <c r="E2337" s="65" t="inlineStr">
        <is>
          <t>2025-2026</t>
        </is>
      </c>
      <c r="F2337" s="67" t="n">
        <v>1</v>
      </c>
      <c r="G2337" s="65" t="inlineStr">
        <is>
          <t>Téléphone</t>
        </is>
      </c>
      <c r="H2337" s="65" t="inlineStr">
        <is>
          <t>Bordeaux</t>
        </is>
      </c>
      <c r="I2337" s="65" t="inlineStr">
        <is>
          <t>Sophie Marchand</t>
        </is>
      </c>
      <c r="J2337" s="65" t="inlineStr">
        <is>
          <t>Négociation en cours</t>
        </is>
      </c>
      <c r="K2337" s="70" t="n">
        <v>13.9</v>
      </c>
    </row>
    <row r="2338">
      <c r="A2338" s="65" t="inlineStr">
        <is>
          <t>REL-02337</t>
        </is>
      </c>
      <c r="B2338" s="65" t="inlineStr">
        <is>
          <t>DEV-02024</t>
        </is>
      </c>
      <c r="C2338" s="66" t="n">
        <v>45845</v>
      </c>
      <c r="D2338" s="65" t="inlineStr">
        <is>
          <t>2025-07</t>
        </is>
      </c>
      <c r="E2338" s="65" t="inlineStr">
        <is>
          <t>2025-2026</t>
        </is>
      </c>
      <c r="F2338" s="67" t="n">
        <v>1</v>
      </c>
      <c r="G2338" s="65" t="inlineStr">
        <is>
          <t>Email</t>
        </is>
      </c>
      <c r="H2338" s="65" t="inlineStr">
        <is>
          <t>Bordeaux</t>
        </is>
      </c>
      <c r="I2338" s="65" t="inlineStr">
        <is>
          <t>Sophie Marchand</t>
        </is>
      </c>
      <c r="J2338" s="65" t="inlineStr">
        <is>
          <t>Injoignable</t>
        </is>
      </c>
      <c r="K2338" s="70" t="n">
        <v>3.3</v>
      </c>
    </row>
    <row r="2339">
      <c r="A2339" s="65" t="inlineStr">
        <is>
          <t>REL-02338</t>
        </is>
      </c>
      <c r="B2339" s="65" t="inlineStr">
        <is>
          <t>DEV-02025</t>
        </is>
      </c>
      <c r="C2339" s="66" t="n">
        <v>45848</v>
      </c>
      <c r="D2339" s="65" t="inlineStr">
        <is>
          <t>2025-07</t>
        </is>
      </c>
      <c r="E2339" s="65" t="inlineStr">
        <is>
          <t>2025-2026</t>
        </is>
      </c>
      <c r="F2339" s="67" t="n">
        <v>1</v>
      </c>
      <c r="G2339" s="65" t="inlineStr">
        <is>
          <t>Téléphone</t>
        </is>
      </c>
      <c r="H2339" s="65" t="inlineStr">
        <is>
          <t>Toulouse</t>
        </is>
      </c>
      <c r="I2339" s="65" t="inlineStr">
        <is>
          <t>Nadia Cherif</t>
        </is>
      </c>
      <c r="J2339" s="65" t="inlineStr">
        <is>
          <t>Accord obtenu</t>
        </is>
      </c>
      <c r="K2339" s="70" t="n">
        <v>6.1</v>
      </c>
    </row>
    <row r="2340">
      <c r="A2340" s="65" t="inlineStr">
        <is>
          <t>REL-02339</t>
        </is>
      </c>
      <c r="B2340" s="65" t="inlineStr">
        <is>
          <t>DEV-02029</t>
        </is>
      </c>
      <c r="C2340" s="66" t="n">
        <v>45848</v>
      </c>
      <c r="D2340" s="65" t="inlineStr">
        <is>
          <t>2025-07</t>
        </is>
      </c>
      <c r="E2340" s="65" t="inlineStr">
        <is>
          <t>2025-2026</t>
        </is>
      </c>
      <c r="F2340" s="67" t="n">
        <v>1</v>
      </c>
      <c r="G2340" s="65" t="inlineStr">
        <is>
          <t>Email</t>
        </is>
      </c>
      <c r="H2340" s="65" t="inlineStr">
        <is>
          <t>Bordeaux</t>
        </is>
      </c>
      <c r="I2340" s="65" t="inlineStr">
        <is>
          <t>Sophie Marchand</t>
        </is>
      </c>
      <c r="J2340" s="65" t="inlineStr">
        <is>
          <t>Injoignable</t>
        </is>
      </c>
      <c r="K2340" s="70" t="n">
        <v>1.7</v>
      </c>
    </row>
    <row r="2341">
      <c r="A2341" s="65" t="inlineStr">
        <is>
          <t>REL-02340</t>
        </is>
      </c>
      <c r="B2341" s="65" t="inlineStr">
        <is>
          <t>DEV-02031</t>
        </is>
      </c>
      <c r="C2341" s="66" t="n">
        <v>45850</v>
      </c>
      <c r="D2341" s="65" t="inlineStr">
        <is>
          <t>2025-07</t>
        </is>
      </c>
      <c r="E2341" s="65" t="inlineStr">
        <is>
          <t>2025-2026</t>
        </is>
      </c>
      <c r="F2341" s="67" t="n">
        <v>1</v>
      </c>
      <c r="G2341" s="65" t="inlineStr">
        <is>
          <t>Email</t>
        </is>
      </c>
      <c r="H2341" s="65" t="inlineStr">
        <is>
          <t>Toulouse</t>
        </is>
      </c>
      <c r="I2341" s="65" t="inlineStr">
        <is>
          <t>Julien Fabre</t>
        </is>
      </c>
      <c r="J2341" s="65" t="inlineStr">
        <is>
          <t>Sans réponse</t>
        </is>
      </c>
      <c r="K2341" s="70" t="n">
        <v>4.3</v>
      </c>
    </row>
    <row r="2342">
      <c r="A2342" s="65" t="inlineStr">
        <is>
          <t>REL-02341</t>
        </is>
      </c>
      <c r="B2342" s="65" t="inlineStr">
        <is>
          <t>DEV-02031</t>
        </is>
      </c>
      <c r="C2342" s="66" t="n">
        <v>45858</v>
      </c>
      <c r="D2342" s="65" t="inlineStr">
        <is>
          <t>2025-07</t>
        </is>
      </c>
      <c r="E2342" s="65" t="inlineStr">
        <is>
          <t>2025-2026</t>
        </is>
      </c>
      <c r="F2342" s="67" t="n">
        <v>2</v>
      </c>
      <c r="G2342" s="65" t="inlineStr">
        <is>
          <t>Email</t>
        </is>
      </c>
      <c r="H2342" s="65" t="inlineStr">
        <is>
          <t>Toulouse</t>
        </is>
      </c>
      <c r="I2342" s="65" t="inlineStr">
        <is>
          <t>Julien Fabre</t>
        </is>
      </c>
      <c r="J2342" s="65" t="inlineStr">
        <is>
          <t>Sans réponse</t>
        </is>
      </c>
      <c r="K2342" s="70" t="n">
        <v>4.1</v>
      </c>
    </row>
    <row r="2343">
      <c r="A2343" s="65" t="inlineStr">
        <is>
          <t>REL-02342</t>
        </is>
      </c>
      <c r="B2343" s="65" t="inlineStr">
        <is>
          <t>DEV-02031</t>
        </is>
      </c>
      <c r="C2343" s="66" t="n">
        <v>45863</v>
      </c>
      <c r="D2343" s="65" t="inlineStr">
        <is>
          <t>2025-07</t>
        </is>
      </c>
      <c r="E2343" s="65" t="inlineStr">
        <is>
          <t>2025-2026</t>
        </is>
      </c>
      <c r="F2343" s="67" t="n">
        <v>3</v>
      </c>
      <c r="G2343" s="65" t="inlineStr">
        <is>
          <t>Email</t>
        </is>
      </c>
      <c r="H2343" s="65" t="inlineStr">
        <is>
          <t>Toulouse</t>
        </is>
      </c>
      <c r="I2343" s="65" t="inlineStr">
        <is>
          <t>Julien Fabre</t>
        </is>
      </c>
      <c r="J2343" s="65" t="inlineStr">
        <is>
          <t>Rappel demandé</t>
        </is>
      </c>
      <c r="K2343" s="70" t="n">
        <v>3.8</v>
      </c>
    </row>
    <row r="2344">
      <c r="A2344" s="65" t="inlineStr">
        <is>
          <t>REL-02343</t>
        </is>
      </c>
      <c r="B2344" s="65" t="inlineStr">
        <is>
          <t>DEV-02034</t>
        </is>
      </c>
      <c r="C2344" s="66" t="n">
        <v>45848</v>
      </c>
      <c r="D2344" s="65" t="inlineStr">
        <is>
          <t>2025-07</t>
        </is>
      </c>
      <c r="E2344" s="65" t="inlineStr">
        <is>
          <t>2025-2026</t>
        </is>
      </c>
      <c r="F2344" s="67" t="n">
        <v>1</v>
      </c>
      <c r="G2344" s="65" t="inlineStr">
        <is>
          <t>Email</t>
        </is>
      </c>
      <c r="H2344" s="65" t="inlineStr">
        <is>
          <t>Bordeaux</t>
        </is>
      </c>
      <c r="I2344" s="65" t="inlineStr">
        <is>
          <t>Sophie Marchand</t>
        </is>
      </c>
      <c r="J2344" s="65" t="inlineStr">
        <is>
          <t>Sans réponse</t>
        </is>
      </c>
      <c r="K2344" s="70" t="n">
        <v>3.4</v>
      </c>
    </row>
    <row r="2345">
      <c r="A2345" s="65" t="inlineStr">
        <is>
          <t>REL-02344</t>
        </is>
      </c>
      <c r="B2345" s="65" t="inlineStr">
        <is>
          <t>DEV-02034</t>
        </is>
      </c>
      <c r="C2345" s="66" t="n">
        <v>45857</v>
      </c>
      <c r="D2345" s="65" t="inlineStr">
        <is>
          <t>2025-07</t>
        </is>
      </c>
      <c r="E2345" s="65" t="inlineStr">
        <is>
          <t>2025-2026</t>
        </is>
      </c>
      <c r="F2345" s="67" t="n">
        <v>2</v>
      </c>
      <c r="G2345" s="65" t="inlineStr">
        <is>
          <t>Email</t>
        </is>
      </c>
      <c r="H2345" s="65" t="inlineStr">
        <is>
          <t>Bordeaux</t>
        </is>
      </c>
      <c r="I2345" s="65" t="inlineStr">
        <is>
          <t>Sophie Marchand</t>
        </is>
      </c>
      <c r="J2345" s="65" t="inlineStr">
        <is>
          <t>Rappel demandé</t>
        </is>
      </c>
      <c r="K2345" s="70" t="n">
        <v>1.5</v>
      </c>
    </row>
    <row r="2346">
      <c r="A2346" s="65" t="inlineStr">
        <is>
          <t>REL-02345</t>
        </is>
      </c>
      <c r="B2346" s="65" t="inlineStr">
        <is>
          <t>DEV-02035</t>
        </is>
      </c>
      <c r="C2346" s="66" t="n">
        <v>45852</v>
      </c>
      <c r="D2346" s="65" t="inlineStr">
        <is>
          <t>2025-07</t>
        </is>
      </c>
      <c r="E2346" s="65" t="inlineStr">
        <is>
          <t>2025-2026</t>
        </is>
      </c>
      <c r="F2346" s="67" t="n">
        <v>1</v>
      </c>
      <c r="G2346" s="65" t="inlineStr">
        <is>
          <t>Téléphone</t>
        </is>
      </c>
      <c r="H2346" s="65" t="inlineStr">
        <is>
          <t>Montpellier</t>
        </is>
      </c>
      <c r="I2346" s="65" t="inlineStr">
        <is>
          <t>Thomas Rey</t>
        </is>
      </c>
      <c r="J2346" s="65" t="inlineStr">
        <is>
          <t>Négociation en cours</t>
        </is>
      </c>
      <c r="K2346" s="70" t="n">
        <v>4</v>
      </c>
    </row>
    <row r="2347">
      <c r="A2347" s="65" t="inlineStr">
        <is>
          <t>REL-02346</t>
        </is>
      </c>
      <c r="B2347" s="65" t="inlineStr">
        <is>
          <t>DEV-02035</t>
        </is>
      </c>
      <c r="C2347" s="66" t="n">
        <v>45865</v>
      </c>
      <c r="D2347" s="65" t="inlineStr">
        <is>
          <t>2025-07</t>
        </is>
      </c>
      <c r="E2347" s="65" t="inlineStr">
        <is>
          <t>2025-2026</t>
        </is>
      </c>
      <c r="F2347" s="67" t="n">
        <v>2</v>
      </c>
      <c r="G2347" s="65" t="inlineStr">
        <is>
          <t>Email</t>
        </is>
      </c>
      <c r="H2347" s="65" t="inlineStr">
        <is>
          <t>Montpellier</t>
        </is>
      </c>
      <c r="I2347" s="65" t="inlineStr">
        <is>
          <t>Thomas Rey</t>
        </is>
      </c>
      <c r="J2347" s="65" t="inlineStr">
        <is>
          <t>Sans réponse</t>
        </is>
      </c>
      <c r="K2347" s="70" t="n">
        <v>1.4</v>
      </c>
    </row>
    <row r="2348">
      <c r="A2348" s="65" t="inlineStr">
        <is>
          <t>REL-02347</t>
        </is>
      </c>
      <c r="B2348" s="65" t="inlineStr">
        <is>
          <t>DEV-02036</t>
        </is>
      </c>
      <c r="C2348" s="66" t="n">
        <v>45856</v>
      </c>
      <c r="D2348" s="65" t="inlineStr">
        <is>
          <t>2025-07</t>
        </is>
      </c>
      <c r="E2348" s="65" t="inlineStr">
        <is>
          <t>2025-2026</t>
        </is>
      </c>
      <c r="F2348" s="67" t="n">
        <v>1</v>
      </c>
      <c r="G2348" s="65" t="inlineStr">
        <is>
          <t>SMS</t>
        </is>
      </c>
      <c r="H2348" s="65" t="inlineStr">
        <is>
          <t>Bordeaux</t>
        </is>
      </c>
      <c r="I2348" s="65" t="inlineStr">
        <is>
          <t>Karim Belkacem</t>
        </is>
      </c>
      <c r="J2348" s="65" t="inlineStr">
        <is>
          <t>Refus signifié</t>
        </is>
      </c>
      <c r="K2348" s="70" t="n">
        <v>1.3</v>
      </c>
    </row>
    <row r="2349">
      <c r="A2349" s="65" t="inlineStr">
        <is>
          <t>REL-02348</t>
        </is>
      </c>
      <c r="B2349" s="65" t="inlineStr">
        <is>
          <t>DEV-02038</t>
        </is>
      </c>
      <c r="C2349" s="66" t="n">
        <v>45852</v>
      </c>
      <c r="D2349" s="65" t="inlineStr">
        <is>
          <t>2025-07</t>
        </is>
      </c>
      <c r="E2349" s="65" t="inlineStr">
        <is>
          <t>2025-2026</t>
        </is>
      </c>
      <c r="F2349" s="67" t="n">
        <v>1</v>
      </c>
      <c r="G2349" s="65" t="inlineStr">
        <is>
          <t>Téléphone</t>
        </is>
      </c>
      <c r="H2349" s="65" t="inlineStr">
        <is>
          <t>Toulouse</t>
        </is>
      </c>
      <c r="I2349" s="65" t="inlineStr">
        <is>
          <t>Julien Fabre</t>
        </is>
      </c>
      <c r="J2349" s="65" t="inlineStr">
        <is>
          <t>Sans réponse</t>
        </is>
      </c>
      <c r="K2349" s="70" t="n">
        <v>10.3</v>
      </c>
    </row>
    <row r="2350">
      <c r="A2350" s="65" t="inlineStr">
        <is>
          <t>REL-02349</t>
        </is>
      </c>
      <c r="B2350" s="65" t="inlineStr">
        <is>
          <t>DEV-02038</t>
        </is>
      </c>
      <c r="C2350" s="66" t="n">
        <v>45860</v>
      </c>
      <c r="D2350" s="65" t="inlineStr">
        <is>
          <t>2025-07</t>
        </is>
      </c>
      <c r="E2350" s="65" t="inlineStr">
        <is>
          <t>2025-2026</t>
        </is>
      </c>
      <c r="F2350" s="67" t="n">
        <v>2</v>
      </c>
      <c r="G2350" s="65" t="inlineStr">
        <is>
          <t>Téléphone</t>
        </is>
      </c>
      <c r="H2350" s="65" t="inlineStr">
        <is>
          <t>Toulouse</t>
        </is>
      </c>
      <c r="I2350" s="65" t="inlineStr">
        <is>
          <t>Julien Fabre</t>
        </is>
      </c>
      <c r="J2350" s="65" t="inlineStr">
        <is>
          <t>Accord obtenu</t>
        </is>
      </c>
      <c r="K2350" s="70" t="n">
        <v>10.4</v>
      </c>
    </row>
    <row r="2351">
      <c r="A2351" s="65" t="inlineStr">
        <is>
          <t>REL-02350</t>
        </is>
      </c>
      <c r="B2351" s="65" t="inlineStr">
        <is>
          <t>DEV-02039</t>
        </is>
      </c>
      <c r="C2351" s="66" t="n">
        <v>45851</v>
      </c>
      <c r="D2351" s="65" t="inlineStr">
        <is>
          <t>2025-07</t>
        </is>
      </c>
      <c r="E2351" s="65" t="inlineStr">
        <is>
          <t>2025-2026</t>
        </is>
      </c>
      <c r="F2351" s="67" t="n">
        <v>1</v>
      </c>
      <c r="G2351" s="65" t="inlineStr">
        <is>
          <t>Email</t>
        </is>
      </c>
      <c r="H2351" s="65" t="inlineStr">
        <is>
          <t>Montpellier</t>
        </is>
      </c>
      <c r="I2351" s="65" t="inlineStr">
        <is>
          <t>Thomas Rey</t>
        </is>
      </c>
      <c r="J2351" s="65" t="inlineStr">
        <is>
          <t>Sans réponse</t>
        </is>
      </c>
      <c r="K2351" s="70" t="n">
        <v>4.7</v>
      </c>
    </row>
    <row r="2352">
      <c r="A2352" s="65" t="inlineStr">
        <is>
          <t>REL-02351</t>
        </is>
      </c>
      <c r="B2352" s="65" t="inlineStr">
        <is>
          <t>DEV-02039</t>
        </is>
      </c>
      <c r="C2352" s="66" t="n">
        <v>45863</v>
      </c>
      <c r="D2352" s="65" t="inlineStr">
        <is>
          <t>2025-07</t>
        </is>
      </c>
      <c r="E2352" s="65" t="inlineStr">
        <is>
          <t>2025-2026</t>
        </is>
      </c>
      <c r="F2352" s="67" t="n">
        <v>2</v>
      </c>
      <c r="G2352" s="65" t="inlineStr">
        <is>
          <t>SMS</t>
        </is>
      </c>
      <c r="H2352" s="65" t="inlineStr">
        <is>
          <t>Montpellier</t>
        </is>
      </c>
      <c r="I2352" s="65" t="inlineStr">
        <is>
          <t>Thomas Rey</t>
        </is>
      </c>
      <c r="J2352" s="65" t="inlineStr">
        <is>
          <t>Négociation en cours</t>
        </is>
      </c>
      <c r="K2352" s="70" t="n">
        <v>1.1</v>
      </c>
    </row>
    <row r="2353">
      <c r="A2353" s="65" t="inlineStr">
        <is>
          <t>REL-02352</t>
        </is>
      </c>
      <c r="B2353" s="65" t="inlineStr">
        <is>
          <t>DEV-02039</t>
        </is>
      </c>
      <c r="C2353" s="66" t="n">
        <v>45871</v>
      </c>
      <c r="D2353" s="65" t="inlineStr">
        <is>
          <t>2025-08</t>
        </is>
      </c>
      <c r="E2353" s="65" t="inlineStr">
        <is>
          <t>2025-2026</t>
        </is>
      </c>
      <c r="F2353" s="67" t="n">
        <v>3</v>
      </c>
      <c r="G2353" s="65" t="inlineStr">
        <is>
          <t>Téléphone</t>
        </is>
      </c>
      <c r="H2353" s="65" t="inlineStr">
        <is>
          <t>Montpellier</t>
        </is>
      </c>
      <c r="I2353" s="65" t="inlineStr">
        <is>
          <t>Thomas Rey</t>
        </is>
      </c>
      <c r="J2353" s="65" t="inlineStr">
        <is>
          <t>Négociation en cours</t>
        </is>
      </c>
      <c r="K2353" s="70" t="n">
        <v>6.7</v>
      </c>
    </row>
    <row r="2354">
      <c r="A2354" s="65" t="inlineStr">
        <is>
          <t>REL-02353</t>
        </is>
      </c>
      <c r="B2354" s="65" t="inlineStr">
        <is>
          <t>DEV-02040</t>
        </is>
      </c>
      <c r="C2354" s="66" t="n">
        <v>45858</v>
      </c>
      <c r="D2354" s="65" t="inlineStr">
        <is>
          <t>2025-07</t>
        </is>
      </c>
      <c r="E2354" s="65" t="inlineStr">
        <is>
          <t>2025-2026</t>
        </is>
      </c>
      <c r="F2354" s="67" t="n">
        <v>1</v>
      </c>
      <c r="G2354" s="65" t="inlineStr">
        <is>
          <t>Email</t>
        </is>
      </c>
      <c r="H2354" s="65" t="inlineStr">
        <is>
          <t>Montpellier</t>
        </is>
      </c>
      <c r="I2354" s="65" t="inlineStr">
        <is>
          <t>Thomas Rey</t>
        </is>
      </c>
      <c r="J2354" s="65" t="inlineStr">
        <is>
          <t>Négociation en cours</t>
        </is>
      </c>
      <c r="K2354" s="70" t="n">
        <v>1.9</v>
      </c>
    </row>
    <row r="2355">
      <c r="A2355" s="65" t="inlineStr">
        <is>
          <t>REL-02354</t>
        </is>
      </c>
      <c r="B2355" s="65" t="inlineStr">
        <is>
          <t>DEV-02040</t>
        </is>
      </c>
      <c r="C2355" s="66" t="n">
        <v>45866</v>
      </c>
      <c r="D2355" s="65" t="inlineStr">
        <is>
          <t>2025-07</t>
        </is>
      </c>
      <c r="E2355" s="65" t="inlineStr">
        <is>
          <t>2025-2026</t>
        </is>
      </c>
      <c r="F2355" s="67" t="n">
        <v>2</v>
      </c>
      <c r="G2355" s="65" t="inlineStr">
        <is>
          <t>Email</t>
        </is>
      </c>
      <c r="H2355" s="65" t="inlineStr">
        <is>
          <t>Montpellier</t>
        </is>
      </c>
      <c r="I2355" s="65" t="inlineStr">
        <is>
          <t>Thomas Rey</t>
        </is>
      </c>
      <c r="J2355" s="65" t="inlineStr">
        <is>
          <t>Refus signifié</t>
        </is>
      </c>
      <c r="K2355" s="70" t="n">
        <v>4.6</v>
      </c>
    </row>
    <row r="2356">
      <c r="A2356" s="65" t="inlineStr">
        <is>
          <t>REL-02355</t>
        </is>
      </c>
      <c r="B2356" s="65" t="inlineStr">
        <is>
          <t>DEV-02043</t>
        </is>
      </c>
      <c r="C2356" s="66" t="n">
        <v>45851</v>
      </c>
      <c r="D2356" s="65" t="inlineStr">
        <is>
          <t>2025-07</t>
        </is>
      </c>
      <c r="E2356" s="65" t="inlineStr">
        <is>
          <t>2025-2026</t>
        </is>
      </c>
      <c r="F2356" s="67" t="n">
        <v>1</v>
      </c>
      <c r="G2356" s="65" t="inlineStr">
        <is>
          <t>Email</t>
        </is>
      </c>
      <c r="H2356" s="65" t="inlineStr">
        <is>
          <t>Bordeaux</t>
        </is>
      </c>
      <c r="I2356" s="65" t="inlineStr">
        <is>
          <t>Karim Belkacem</t>
        </is>
      </c>
      <c r="J2356" s="65" t="inlineStr">
        <is>
          <t>Sans réponse</t>
        </is>
      </c>
      <c r="K2356" s="70" t="n">
        <v>4.6</v>
      </c>
    </row>
    <row r="2357">
      <c r="A2357" s="65" t="inlineStr">
        <is>
          <t>REL-02356</t>
        </is>
      </c>
      <c r="B2357" s="65" t="inlineStr">
        <is>
          <t>DEV-02045</t>
        </is>
      </c>
      <c r="C2357" s="66" t="n">
        <v>45849</v>
      </c>
      <c r="D2357" s="65" t="inlineStr">
        <is>
          <t>2025-07</t>
        </is>
      </c>
      <c r="E2357" s="65" t="inlineStr">
        <is>
          <t>2025-2026</t>
        </is>
      </c>
      <c r="F2357" s="67" t="n">
        <v>1</v>
      </c>
      <c r="G2357" s="65" t="inlineStr">
        <is>
          <t>Téléphone</t>
        </is>
      </c>
      <c r="H2357" s="65" t="inlineStr">
        <is>
          <t>Bordeaux</t>
        </is>
      </c>
      <c r="I2357" s="65" t="inlineStr">
        <is>
          <t>Karim Belkacem</t>
        </is>
      </c>
      <c r="J2357" s="65" t="inlineStr">
        <is>
          <t>Sans réponse</t>
        </is>
      </c>
      <c r="K2357" s="70" t="n">
        <v>3.8</v>
      </c>
    </row>
    <row r="2358">
      <c r="A2358" s="65" t="inlineStr">
        <is>
          <t>REL-02357</t>
        </is>
      </c>
      <c r="B2358" s="65" t="inlineStr">
        <is>
          <t>DEV-02046</t>
        </is>
      </c>
      <c r="C2358" s="66" t="n">
        <v>45859</v>
      </c>
      <c r="D2358" s="65" t="inlineStr">
        <is>
          <t>2025-07</t>
        </is>
      </c>
      <c r="E2358" s="65" t="inlineStr">
        <is>
          <t>2025-2026</t>
        </is>
      </c>
      <c r="F2358" s="67" t="n">
        <v>1</v>
      </c>
      <c r="G2358" s="65" t="inlineStr">
        <is>
          <t>Téléphone</t>
        </is>
      </c>
      <c r="H2358" s="65" t="inlineStr">
        <is>
          <t>Bordeaux</t>
        </is>
      </c>
      <c r="I2358" s="65" t="inlineStr">
        <is>
          <t>Karim Belkacem</t>
        </is>
      </c>
      <c r="J2358" s="65" t="inlineStr">
        <is>
          <t>Rappel demandé</t>
        </is>
      </c>
      <c r="K2358" s="70" t="n">
        <v>2.4</v>
      </c>
    </row>
    <row r="2359">
      <c r="A2359" s="65" t="inlineStr">
        <is>
          <t>REL-02358</t>
        </is>
      </c>
      <c r="B2359" s="65" t="inlineStr">
        <is>
          <t>DEV-02046</t>
        </is>
      </c>
      <c r="C2359" s="66" t="n">
        <v>45864</v>
      </c>
      <c r="D2359" s="65" t="inlineStr">
        <is>
          <t>2025-07</t>
        </is>
      </c>
      <c r="E2359" s="65" t="inlineStr">
        <is>
          <t>2025-2026</t>
        </is>
      </c>
      <c r="F2359" s="67" t="n">
        <v>2</v>
      </c>
      <c r="G2359" s="65" t="inlineStr">
        <is>
          <t>SMS</t>
        </is>
      </c>
      <c r="H2359" s="65" t="inlineStr">
        <is>
          <t>Bordeaux</t>
        </is>
      </c>
      <c r="I2359" s="65" t="inlineStr">
        <is>
          <t>Karim Belkacem</t>
        </is>
      </c>
      <c r="J2359" s="65" t="inlineStr">
        <is>
          <t>Sans réponse</t>
        </is>
      </c>
      <c r="K2359" s="70" t="n">
        <v>2.2</v>
      </c>
    </row>
    <row r="2360">
      <c r="A2360" s="65" t="inlineStr">
        <is>
          <t>REL-02359</t>
        </is>
      </c>
      <c r="B2360" s="65" t="inlineStr">
        <is>
          <t>DEV-02046</t>
        </is>
      </c>
      <c r="C2360" s="66" t="n">
        <v>45873</v>
      </c>
      <c r="D2360" s="65" t="inlineStr">
        <is>
          <t>2025-08</t>
        </is>
      </c>
      <c r="E2360" s="65" t="inlineStr">
        <is>
          <t>2025-2026</t>
        </is>
      </c>
      <c r="F2360" s="67" t="n">
        <v>3</v>
      </c>
      <c r="G2360" s="65" t="inlineStr">
        <is>
          <t>SMS</t>
        </is>
      </c>
      <c r="H2360" s="65" t="inlineStr">
        <is>
          <t>Bordeaux</t>
        </is>
      </c>
      <c r="I2360" s="65" t="inlineStr">
        <is>
          <t>Karim Belkacem</t>
        </is>
      </c>
      <c r="J2360" s="65" t="inlineStr">
        <is>
          <t>Rappel demandé</t>
        </is>
      </c>
      <c r="K2360" s="70" t="n">
        <v>2.8</v>
      </c>
    </row>
    <row r="2361">
      <c r="A2361" s="65" t="inlineStr">
        <is>
          <t>REL-02360</t>
        </is>
      </c>
      <c r="B2361" s="65" t="inlineStr">
        <is>
          <t>DEV-02047</t>
        </is>
      </c>
      <c r="C2361" s="66" t="n">
        <v>45850</v>
      </c>
      <c r="D2361" s="65" t="inlineStr">
        <is>
          <t>2025-07</t>
        </is>
      </c>
      <c r="E2361" s="65" t="inlineStr">
        <is>
          <t>2025-2026</t>
        </is>
      </c>
      <c r="F2361" s="67" t="n">
        <v>1</v>
      </c>
      <c r="G2361" s="65" t="inlineStr">
        <is>
          <t>Téléphone</t>
        </is>
      </c>
      <c r="H2361" s="65" t="inlineStr">
        <is>
          <t>Toulouse</t>
        </is>
      </c>
      <c r="I2361" s="65" t="inlineStr">
        <is>
          <t>Julien Fabre</t>
        </is>
      </c>
      <c r="J2361" s="65" t="inlineStr">
        <is>
          <t>Rappel demandé</t>
        </is>
      </c>
      <c r="K2361" s="70" t="n">
        <v>13.9</v>
      </c>
    </row>
    <row r="2362">
      <c r="A2362" s="65" t="inlineStr">
        <is>
          <t>REL-02361</t>
        </is>
      </c>
      <c r="B2362" s="65" t="inlineStr">
        <is>
          <t>DEV-02047</t>
        </is>
      </c>
      <c r="C2362" s="66" t="n">
        <v>45861</v>
      </c>
      <c r="D2362" s="65" t="inlineStr">
        <is>
          <t>2025-07</t>
        </is>
      </c>
      <c r="E2362" s="65" t="inlineStr">
        <is>
          <t>2025-2026</t>
        </is>
      </c>
      <c r="F2362" s="67" t="n">
        <v>2</v>
      </c>
      <c r="G2362" s="65" t="inlineStr">
        <is>
          <t>SMS</t>
        </is>
      </c>
      <c r="H2362" s="65" t="inlineStr">
        <is>
          <t>Toulouse</t>
        </is>
      </c>
      <c r="I2362" s="65" t="inlineStr">
        <is>
          <t>Julien Fabre</t>
        </is>
      </c>
      <c r="J2362" s="65" t="inlineStr">
        <is>
          <t>Négociation en cours</t>
        </is>
      </c>
      <c r="K2362" s="70" t="n">
        <v>4.1</v>
      </c>
    </row>
    <row r="2363">
      <c r="A2363" s="65" t="inlineStr">
        <is>
          <t>REL-02362</t>
        </is>
      </c>
      <c r="B2363" s="65" t="inlineStr">
        <is>
          <t>DEV-02047</t>
        </is>
      </c>
      <c r="C2363" s="66" t="n">
        <v>45868</v>
      </c>
      <c r="D2363" s="65" t="inlineStr">
        <is>
          <t>2025-07</t>
        </is>
      </c>
      <c r="E2363" s="65" t="inlineStr">
        <is>
          <t>2025-2026</t>
        </is>
      </c>
      <c r="F2363" s="67" t="n">
        <v>3</v>
      </c>
      <c r="G2363" s="65" t="inlineStr">
        <is>
          <t>Email</t>
        </is>
      </c>
      <c r="H2363" s="65" t="inlineStr">
        <is>
          <t>Toulouse</t>
        </is>
      </c>
      <c r="I2363" s="65" t="inlineStr">
        <is>
          <t>Julien Fabre</t>
        </is>
      </c>
      <c r="J2363" s="65" t="inlineStr">
        <is>
          <t>Accord obtenu</t>
        </is>
      </c>
      <c r="K2363" s="70" t="n">
        <v>3.5</v>
      </c>
    </row>
    <row r="2364">
      <c r="A2364" s="65" t="inlineStr">
        <is>
          <t>REL-02363</t>
        </is>
      </c>
      <c r="B2364" s="65" t="inlineStr">
        <is>
          <t>DEV-02048</t>
        </is>
      </c>
      <c r="C2364" s="66" t="n">
        <v>45856</v>
      </c>
      <c r="D2364" s="65" t="inlineStr">
        <is>
          <t>2025-07</t>
        </is>
      </c>
      <c r="E2364" s="65" t="inlineStr">
        <is>
          <t>2025-2026</t>
        </is>
      </c>
      <c r="F2364" s="67" t="n">
        <v>1</v>
      </c>
      <c r="G2364" s="65" t="inlineStr">
        <is>
          <t>Téléphone</t>
        </is>
      </c>
      <c r="H2364" s="65" t="inlineStr">
        <is>
          <t>Bordeaux</t>
        </is>
      </c>
      <c r="I2364" s="65" t="inlineStr">
        <is>
          <t>Sophie Marchand</t>
        </is>
      </c>
      <c r="J2364" s="65" t="inlineStr">
        <is>
          <t>Rappel demandé</t>
        </is>
      </c>
      <c r="K2364" s="70" t="n">
        <v>11.1</v>
      </c>
    </row>
    <row r="2365">
      <c r="A2365" s="65" t="inlineStr">
        <is>
          <t>REL-02364</t>
        </is>
      </c>
      <c r="B2365" s="65" t="inlineStr">
        <is>
          <t>DEV-02048</t>
        </is>
      </c>
      <c r="C2365" s="66" t="n">
        <v>45867</v>
      </c>
      <c r="D2365" s="65" t="inlineStr">
        <is>
          <t>2025-07</t>
        </is>
      </c>
      <c r="E2365" s="65" t="inlineStr">
        <is>
          <t>2025-2026</t>
        </is>
      </c>
      <c r="F2365" s="67" t="n">
        <v>2</v>
      </c>
      <c r="G2365" s="65" t="inlineStr">
        <is>
          <t>Téléphone</t>
        </is>
      </c>
      <c r="H2365" s="65" t="inlineStr">
        <is>
          <t>Bordeaux</t>
        </is>
      </c>
      <c r="I2365" s="65" t="inlineStr">
        <is>
          <t>Sophie Marchand</t>
        </is>
      </c>
      <c r="J2365" s="65" t="inlineStr">
        <is>
          <t>Sans réponse</t>
        </is>
      </c>
      <c r="K2365" s="70" t="n">
        <v>5.4</v>
      </c>
    </row>
    <row r="2366">
      <c r="A2366" s="65" t="inlineStr">
        <is>
          <t>REL-02365</t>
        </is>
      </c>
      <c r="B2366" s="65" t="inlineStr">
        <is>
          <t>DEV-02049</t>
        </is>
      </c>
      <c r="C2366" s="66" t="n">
        <v>45857</v>
      </c>
      <c r="D2366" s="65" t="inlineStr">
        <is>
          <t>2025-07</t>
        </is>
      </c>
      <c r="E2366" s="65" t="inlineStr">
        <is>
          <t>2025-2026</t>
        </is>
      </c>
      <c r="F2366" s="67" t="n">
        <v>1</v>
      </c>
      <c r="G2366" s="65" t="inlineStr">
        <is>
          <t>Email</t>
        </is>
      </c>
      <c r="H2366" s="65" t="inlineStr">
        <is>
          <t>Toulouse</t>
        </is>
      </c>
      <c r="I2366" s="65" t="inlineStr">
        <is>
          <t>Nadia Cherif</t>
        </is>
      </c>
      <c r="J2366" s="65" t="inlineStr">
        <is>
          <t>Accord obtenu</t>
        </is>
      </c>
      <c r="K2366" s="70" t="n">
        <v>4.4</v>
      </c>
    </row>
    <row r="2367">
      <c r="A2367" s="65" t="inlineStr">
        <is>
          <t>REL-02366</t>
        </is>
      </c>
      <c r="B2367" s="65" t="inlineStr">
        <is>
          <t>DEV-02050</t>
        </is>
      </c>
      <c r="C2367" s="66" t="n">
        <v>45856</v>
      </c>
      <c r="D2367" s="65" t="inlineStr">
        <is>
          <t>2025-07</t>
        </is>
      </c>
      <c r="E2367" s="65" t="inlineStr">
        <is>
          <t>2025-2026</t>
        </is>
      </c>
      <c r="F2367" s="67" t="n">
        <v>1</v>
      </c>
      <c r="G2367" s="65" t="inlineStr">
        <is>
          <t>Email</t>
        </is>
      </c>
      <c r="H2367" s="65" t="inlineStr">
        <is>
          <t>Bordeaux</t>
        </is>
      </c>
      <c r="I2367" s="65" t="inlineStr">
        <is>
          <t>Karim Belkacem</t>
        </is>
      </c>
      <c r="J2367" s="65" t="inlineStr">
        <is>
          <t>Rappel demandé</t>
        </is>
      </c>
      <c r="K2367" s="70" t="n">
        <v>1</v>
      </c>
    </row>
    <row r="2368">
      <c r="A2368" s="65" t="inlineStr">
        <is>
          <t>REL-02367</t>
        </is>
      </c>
      <c r="B2368" s="65" t="inlineStr">
        <is>
          <t>DEV-02051</t>
        </is>
      </c>
      <c r="C2368" s="66" t="n">
        <v>45861</v>
      </c>
      <c r="D2368" s="65" t="inlineStr">
        <is>
          <t>2025-07</t>
        </is>
      </c>
      <c r="E2368" s="65" t="inlineStr">
        <is>
          <t>2025-2026</t>
        </is>
      </c>
      <c r="F2368" s="67" t="n">
        <v>1</v>
      </c>
      <c r="G2368" s="65" t="inlineStr">
        <is>
          <t>Email</t>
        </is>
      </c>
      <c r="H2368" s="65" t="inlineStr">
        <is>
          <t>Toulouse</t>
        </is>
      </c>
      <c r="I2368" s="65" t="inlineStr">
        <is>
          <t>Nadia Cherif</t>
        </is>
      </c>
      <c r="J2368" s="65" t="inlineStr">
        <is>
          <t>Sans réponse</t>
        </is>
      </c>
      <c r="K2368" s="70" t="n">
        <v>4.1</v>
      </c>
    </row>
    <row r="2369">
      <c r="A2369" s="65" t="inlineStr">
        <is>
          <t>REL-02368</t>
        </is>
      </c>
      <c r="B2369" s="65" t="inlineStr">
        <is>
          <t>DEV-02051</t>
        </is>
      </c>
      <c r="C2369" s="66" t="n">
        <v>45868</v>
      </c>
      <c r="D2369" s="65" t="inlineStr">
        <is>
          <t>2025-07</t>
        </is>
      </c>
      <c r="E2369" s="65" t="inlineStr">
        <is>
          <t>2025-2026</t>
        </is>
      </c>
      <c r="F2369" s="67" t="n">
        <v>2</v>
      </c>
      <c r="G2369" s="65" t="inlineStr">
        <is>
          <t>Téléphone</t>
        </is>
      </c>
      <c r="H2369" s="65" t="inlineStr">
        <is>
          <t>Toulouse</t>
        </is>
      </c>
      <c r="I2369" s="65" t="inlineStr">
        <is>
          <t>Nadia Cherif</t>
        </is>
      </c>
      <c r="J2369" s="65" t="inlineStr">
        <is>
          <t>Rappel demandé</t>
        </is>
      </c>
      <c r="K2369" s="70" t="n">
        <v>13.6</v>
      </c>
    </row>
    <row r="2370">
      <c r="A2370" s="65" t="inlineStr">
        <is>
          <t>REL-02369</t>
        </is>
      </c>
      <c r="B2370" s="65" t="inlineStr">
        <is>
          <t>DEV-02052</t>
        </is>
      </c>
      <c r="C2370" s="66" t="n">
        <v>45859</v>
      </c>
      <c r="D2370" s="65" t="inlineStr">
        <is>
          <t>2025-07</t>
        </is>
      </c>
      <c r="E2370" s="65" t="inlineStr">
        <is>
          <t>2025-2026</t>
        </is>
      </c>
      <c r="F2370" s="67" t="n">
        <v>1</v>
      </c>
      <c r="G2370" s="65" t="inlineStr">
        <is>
          <t>Téléphone</t>
        </is>
      </c>
      <c r="H2370" s="65" t="inlineStr">
        <is>
          <t>Bordeaux</t>
        </is>
      </c>
      <c r="I2370" s="65" t="inlineStr">
        <is>
          <t>Sophie Marchand</t>
        </is>
      </c>
      <c r="J2370" s="65" t="inlineStr">
        <is>
          <t>Rappel demandé</t>
        </is>
      </c>
      <c r="K2370" s="70" t="n">
        <v>11.8</v>
      </c>
    </row>
    <row r="2371">
      <c r="A2371" s="65" t="inlineStr">
        <is>
          <t>REL-02370</t>
        </is>
      </c>
      <c r="B2371" s="65" t="inlineStr">
        <is>
          <t>DEV-02052</t>
        </is>
      </c>
      <c r="C2371" s="66" t="n">
        <v>45865</v>
      </c>
      <c r="D2371" s="65" t="inlineStr">
        <is>
          <t>2025-07</t>
        </is>
      </c>
      <c r="E2371" s="65" t="inlineStr">
        <is>
          <t>2025-2026</t>
        </is>
      </c>
      <c r="F2371" s="67" t="n">
        <v>2</v>
      </c>
      <c r="G2371" s="65" t="inlineStr">
        <is>
          <t>Téléphone</t>
        </is>
      </c>
      <c r="H2371" s="65" t="inlineStr">
        <is>
          <t>Bordeaux</t>
        </is>
      </c>
      <c r="I2371" s="65" t="inlineStr">
        <is>
          <t>Sophie Marchand</t>
        </is>
      </c>
      <c r="J2371" s="65" t="inlineStr">
        <is>
          <t>Négociation en cours</t>
        </is>
      </c>
      <c r="K2371" s="70" t="n">
        <v>13.4</v>
      </c>
    </row>
    <row r="2372">
      <c r="A2372" s="65" t="inlineStr">
        <is>
          <t>REL-02371</t>
        </is>
      </c>
      <c r="B2372" s="65" t="inlineStr">
        <is>
          <t>DEV-02052</t>
        </is>
      </c>
      <c r="C2372" s="66" t="n">
        <v>45874</v>
      </c>
      <c r="D2372" s="65" t="inlineStr">
        <is>
          <t>2025-08</t>
        </is>
      </c>
      <c r="E2372" s="65" t="inlineStr">
        <is>
          <t>2025-2026</t>
        </is>
      </c>
      <c r="F2372" s="67" t="n">
        <v>3</v>
      </c>
      <c r="G2372" s="65" t="inlineStr">
        <is>
          <t>Téléphone</t>
        </is>
      </c>
      <c r="H2372" s="65" t="inlineStr">
        <is>
          <t>Bordeaux</t>
        </is>
      </c>
      <c r="I2372" s="65" t="inlineStr">
        <is>
          <t>Sophie Marchand</t>
        </is>
      </c>
      <c r="J2372" s="65" t="inlineStr">
        <is>
          <t>Sans réponse</t>
        </is>
      </c>
      <c r="K2372" s="70" t="n">
        <v>5.8</v>
      </c>
    </row>
    <row r="2373">
      <c r="A2373" s="65" t="inlineStr">
        <is>
          <t>REL-02372</t>
        </is>
      </c>
      <c r="B2373" s="65" t="inlineStr">
        <is>
          <t>DEV-02057</t>
        </is>
      </c>
      <c r="C2373" s="66" t="n">
        <v>45860</v>
      </c>
      <c r="D2373" s="65" t="inlineStr">
        <is>
          <t>2025-07</t>
        </is>
      </c>
      <c r="E2373" s="65" t="inlineStr">
        <is>
          <t>2025-2026</t>
        </is>
      </c>
      <c r="F2373" s="67" t="n">
        <v>1</v>
      </c>
      <c r="G2373" s="65" t="inlineStr">
        <is>
          <t>Email</t>
        </is>
      </c>
      <c r="H2373" s="65" t="inlineStr">
        <is>
          <t>Toulouse</t>
        </is>
      </c>
      <c r="I2373" s="65" t="inlineStr">
        <is>
          <t>Nadia Cherif</t>
        </is>
      </c>
      <c r="J2373" s="65" t="inlineStr">
        <is>
          <t>Rappel demandé</t>
        </is>
      </c>
      <c r="K2373" s="70" t="n">
        <v>1.3</v>
      </c>
    </row>
    <row r="2374">
      <c r="A2374" s="65" t="inlineStr">
        <is>
          <t>REL-02373</t>
        </is>
      </c>
      <c r="B2374" s="65" t="inlineStr">
        <is>
          <t>DEV-02058</t>
        </is>
      </c>
      <c r="C2374" s="66" t="n">
        <v>45865</v>
      </c>
      <c r="D2374" s="65" t="inlineStr">
        <is>
          <t>2025-07</t>
        </is>
      </c>
      <c r="E2374" s="65" t="inlineStr">
        <is>
          <t>2025-2026</t>
        </is>
      </c>
      <c r="F2374" s="67" t="n">
        <v>1</v>
      </c>
      <c r="G2374" s="65" t="inlineStr">
        <is>
          <t>Téléphone</t>
        </is>
      </c>
      <c r="H2374" s="65" t="inlineStr">
        <is>
          <t>Toulouse</t>
        </is>
      </c>
      <c r="I2374" s="65" t="inlineStr">
        <is>
          <t>Nadia Cherif</t>
        </is>
      </c>
      <c r="J2374" s="65" t="inlineStr">
        <is>
          <t>Injoignable</t>
        </is>
      </c>
      <c r="K2374" s="70" t="n">
        <v>9.699999999999999</v>
      </c>
    </row>
    <row r="2375">
      <c r="A2375" s="65" t="inlineStr">
        <is>
          <t>REL-02374</t>
        </is>
      </c>
      <c r="B2375" s="65" t="inlineStr">
        <is>
          <t>DEV-02059</t>
        </is>
      </c>
      <c r="C2375" s="66" t="n">
        <v>45869</v>
      </c>
      <c r="D2375" s="65" t="inlineStr">
        <is>
          <t>2025-07</t>
        </is>
      </c>
      <c r="E2375" s="65" t="inlineStr">
        <is>
          <t>2025-2026</t>
        </is>
      </c>
      <c r="F2375" s="67" t="n">
        <v>1</v>
      </c>
      <c r="G2375" s="65" t="inlineStr">
        <is>
          <t>Email</t>
        </is>
      </c>
      <c r="H2375" s="65" t="inlineStr">
        <is>
          <t>Bordeaux</t>
        </is>
      </c>
      <c r="I2375" s="65" t="inlineStr">
        <is>
          <t>Sophie Marchand</t>
        </is>
      </c>
      <c r="J2375" s="65" t="inlineStr">
        <is>
          <t>Accord obtenu</t>
        </is>
      </c>
      <c r="K2375" s="70" t="n">
        <v>4.1</v>
      </c>
    </row>
    <row r="2376">
      <c r="A2376" s="65" t="inlineStr">
        <is>
          <t>REL-02375</t>
        </is>
      </c>
      <c r="B2376" s="65" t="inlineStr">
        <is>
          <t>DEV-02060</t>
        </is>
      </c>
      <c r="C2376" s="66" t="n">
        <v>45861</v>
      </c>
      <c r="D2376" s="65" t="inlineStr">
        <is>
          <t>2025-07</t>
        </is>
      </c>
      <c r="E2376" s="65" t="inlineStr">
        <is>
          <t>2025-2026</t>
        </is>
      </c>
      <c r="F2376" s="67" t="n">
        <v>1</v>
      </c>
      <c r="G2376" s="65" t="inlineStr">
        <is>
          <t>Email</t>
        </is>
      </c>
      <c r="H2376" s="65" t="inlineStr">
        <is>
          <t>Toulouse</t>
        </is>
      </c>
      <c r="I2376" s="65" t="inlineStr">
        <is>
          <t>Julien Fabre</t>
        </is>
      </c>
      <c r="J2376" s="65" t="inlineStr">
        <is>
          <t>Rappel demandé</t>
        </is>
      </c>
      <c r="K2376" s="70" t="n">
        <v>1.9</v>
      </c>
    </row>
    <row r="2377">
      <c r="A2377" s="65" t="inlineStr">
        <is>
          <t>REL-02376</t>
        </is>
      </c>
      <c r="B2377" s="65" t="inlineStr">
        <is>
          <t>DEV-02061</t>
        </is>
      </c>
      <c r="C2377" s="66" t="n">
        <v>45861</v>
      </c>
      <c r="D2377" s="65" t="inlineStr">
        <is>
          <t>2025-07</t>
        </is>
      </c>
      <c r="E2377" s="65" t="inlineStr">
        <is>
          <t>2025-2026</t>
        </is>
      </c>
      <c r="F2377" s="67" t="n">
        <v>1</v>
      </c>
      <c r="G2377" s="65" t="inlineStr">
        <is>
          <t>Email</t>
        </is>
      </c>
      <c r="H2377" s="65" t="inlineStr">
        <is>
          <t>Bordeaux</t>
        </is>
      </c>
      <c r="I2377" s="65" t="inlineStr">
        <is>
          <t>Sophie Marchand</t>
        </is>
      </c>
      <c r="J2377" s="65" t="inlineStr">
        <is>
          <t>Sans réponse</t>
        </is>
      </c>
      <c r="K2377" s="70" t="n">
        <v>4.1</v>
      </c>
    </row>
    <row r="2378">
      <c r="A2378" s="65" t="inlineStr">
        <is>
          <t>REL-02377</t>
        </is>
      </c>
      <c r="B2378" s="65" t="inlineStr">
        <is>
          <t>DEV-02061</t>
        </is>
      </c>
      <c r="C2378" s="66" t="n">
        <v>45869</v>
      </c>
      <c r="D2378" s="65" t="inlineStr">
        <is>
          <t>2025-07</t>
        </is>
      </c>
      <c r="E2378" s="65" t="inlineStr">
        <is>
          <t>2025-2026</t>
        </is>
      </c>
      <c r="F2378" s="67" t="n">
        <v>2</v>
      </c>
      <c r="G2378" s="65" t="inlineStr">
        <is>
          <t>Téléphone</t>
        </is>
      </c>
      <c r="H2378" s="65" t="inlineStr">
        <is>
          <t>Bordeaux</t>
        </is>
      </c>
      <c r="I2378" s="65" t="inlineStr">
        <is>
          <t>Sophie Marchand</t>
        </is>
      </c>
      <c r="J2378" s="65" t="inlineStr">
        <is>
          <t>Rappel demandé</t>
        </is>
      </c>
      <c r="K2378" s="70" t="n">
        <v>9.800000000000001</v>
      </c>
    </row>
    <row r="2379">
      <c r="A2379" s="65" t="inlineStr">
        <is>
          <t>REL-02378</t>
        </is>
      </c>
      <c r="B2379" s="65" t="inlineStr">
        <is>
          <t>DEV-02061</t>
        </is>
      </c>
      <c r="C2379" s="66" t="n">
        <v>45875</v>
      </c>
      <c r="D2379" s="65" t="inlineStr">
        <is>
          <t>2025-08</t>
        </is>
      </c>
      <c r="E2379" s="65" t="inlineStr">
        <is>
          <t>2025-2026</t>
        </is>
      </c>
      <c r="F2379" s="67" t="n">
        <v>3</v>
      </c>
      <c r="G2379" s="65" t="inlineStr">
        <is>
          <t>Email</t>
        </is>
      </c>
      <c r="H2379" s="65" t="inlineStr">
        <is>
          <t>Bordeaux</t>
        </is>
      </c>
      <c r="I2379" s="65" t="inlineStr">
        <is>
          <t>Sophie Marchand</t>
        </is>
      </c>
      <c r="J2379" s="65" t="inlineStr">
        <is>
          <t>Refus signifié</t>
        </is>
      </c>
      <c r="K2379" s="70" t="n">
        <v>2.7</v>
      </c>
    </row>
    <row r="2380">
      <c r="A2380" s="65" t="inlineStr">
        <is>
          <t>REL-02379</t>
        </is>
      </c>
      <c r="B2380" s="65" t="inlineStr">
        <is>
          <t>DEV-02063</t>
        </is>
      </c>
      <c r="C2380" s="66" t="n">
        <v>45861</v>
      </c>
      <c r="D2380" s="65" t="inlineStr">
        <is>
          <t>2025-07</t>
        </is>
      </c>
      <c r="E2380" s="65" t="inlineStr">
        <is>
          <t>2025-2026</t>
        </is>
      </c>
      <c r="F2380" s="67" t="n">
        <v>1</v>
      </c>
      <c r="G2380" s="65" t="inlineStr">
        <is>
          <t>Email</t>
        </is>
      </c>
      <c r="H2380" s="65" t="inlineStr">
        <is>
          <t>Bordeaux</t>
        </is>
      </c>
      <c r="I2380" s="65" t="inlineStr">
        <is>
          <t>Sophie Marchand</t>
        </is>
      </c>
      <c r="J2380" s="65" t="inlineStr">
        <is>
          <t>Rappel demandé</t>
        </is>
      </c>
      <c r="K2380" s="70" t="n">
        <v>3.9</v>
      </c>
    </row>
    <row r="2381">
      <c r="A2381" s="65" t="inlineStr">
        <is>
          <t>REL-02380</t>
        </is>
      </c>
      <c r="B2381" s="65" t="inlineStr">
        <is>
          <t>DEV-02063</t>
        </is>
      </c>
      <c r="C2381" s="66" t="n">
        <v>45872</v>
      </c>
      <c r="D2381" s="65" t="inlineStr">
        <is>
          <t>2025-08</t>
        </is>
      </c>
      <c r="E2381" s="65" t="inlineStr">
        <is>
          <t>2025-2026</t>
        </is>
      </c>
      <c r="F2381" s="67" t="n">
        <v>2</v>
      </c>
      <c r="G2381" s="65" t="inlineStr">
        <is>
          <t>Téléphone</t>
        </is>
      </c>
      <c r="H2381" s="65" t="inlineStr">
        <is>
          <t>Bordeaux</t>
        </is>
      </c>
      <c r="I2381" s="65" t="inlineStr">
        <is>
          <t>Sophie Marchand</t>
        </is>
      </c>
      <c r="J2381" s="65" t="inlineStr">
        <is>
          <t>Sans réponse</t>
        </is>
      </c>
      <c r="K2381" s="70" t="n">
        <v>9.199999999999999</v>
      </c>
    </row>
    <row r="2382">
      <c r="A2382" s="65" t="inlineStr">
        <is>
          <t>REL-02381</t>
        </is>
      </c>
      <c r="B2382" s="65" t="inlineStr">
        <is>
          <t>DEV-02063</t>
        </is>
      </c>
      <c r="C2382" s="66" t="n">
        <v>45877</v>
      </c>
      <c r="D2382" s="65" t="inlineStr">
        <is>
          <t>2025-08</t>
        </is>
      </c>
      <c r="E2382" s="65" t="inlineStr">
        <is>
          <t>2025-2026</t>
        </is>
      </c>
      <c r="F2382" s="67" t="n">
        <v>3</v>
      </c>
      <c r="G2382" s="65" t="inlineStr">
        <is>
          <t>SMS</t>
        </is>
      </c>
      <c r="H2382" s="65" t="inlineStr">
        <is>
          <t>Bordeaux</t>
        </is>
      </c>
      <c r="I2382" s="65" t="inlineStr">
        <is>
          <t>Sophie Marchand</t>
        </is>
      </c>
      <c r="J2382" s="65" t="inlineStr">
        <is>
          <t>Rappel demandé</t>
        </is>
      </c>
      <c r="K2382" s="70" t="n">
        <v>3.8</v>
      </c>
    </row>
    <row r="2383">
      <c r="A2383" s="65" t="inlineStr">
        <is>
          <t>REL-02382</t>
        </is>
      </c>
      <c r="B2383" s="65" t="inlineStr">
        <is>
          <t>DEV-02064</t>
        </is>
      </c>
      <c r="C2383" s="66" t="n">
        <v>45868</v>
      </c>
      <c r="D2383" s="65" t="inlineStr">
        <is>
          <t>2025-07</t>
        </is>
      </c>
      <c r="E2383" s="65" t="inlineStr">
        <is>
          <t>2025-2026</t>
        </is>
      </c>
      <c r="F2383" s="67" t="n">
        <v>1</v>
      </c>
      <c r="G2383" s="65" t="inlineStr">
        <is>
          <t>SMS</t>
        </is>
      </c>
      <c r="H2383" s="65" t="inlineStr">
        <is>
          <t>Toulouse</t>
        </is>
      </c>
      <c r="I2383" s="65" t="inlineStr">
        <is>
          <t>Julien Fabre</t>
        </is>
      </c>
      <c r="J2383" s="65" t="inlineStr">
        <is>
          <t>Sans réponse</t>
        </is>
      </c>
      <c r="K2383" s="70" t="n">
        <v>1.3</v>
      </c>
    </row>
    <row r="2384">
      <c r="A2384" s="65" t="inlineStr">
        <is>
          <t>REL-02383</t>
        </is>
      </c>
      <c r="B2384" s="65" t="inlineStr">
        <is>
          <t>DEV-02064</t>
        </is>
      </c>
      <c r="C2384" s="66" t="n">
        <v>45874</v>
      </c>
      <c r="D2384" s="65" t="inlineStr">
        <is>
          <t>2025-08</t>
        </is>
      </c>
      <c r="E2384" s="65" t="inlineStr">
        <is>
          <t>2025-2026</t>
        </is>
      </c>
      <c r="F2384" s="67" t="n">
        <v>2</v>
      </c>
      <c r="G2384" s="65" t="inlineStr">
        <is>
          <t>Email</t>
        </is>
      </c>
      <c r="H2384" s="65" t="inlineStr">
        <is>
          <t>Toulouse</t>
        </is>
      </c>
      <c r="I2384" s="65" t="inlineStr">
        <is>
          <t>Julien Fabre</t>
        </is>
      </c>
      <c r="J2384" s="65" t="inlineStr">
        <is>
          <t>Rappel demandé</t>
        </is>
      </c>
      <c r="K2384" s="70" t="n">
        <v>1.3</v>
      </c>
    </row>
    <row r="2385">
      <c r="A2385" s="65" t="inlineStr">
        <is>
          <t>REL-02384</t>
        </is>
      </c>
      <c r="B2385" s="65" t="inlineStr">
        <is>
          <t>DEV-02064</t>
        </is>
      </c>
      <c r="C2385" s="66" t="n">
        <v>45884</v>
      </c>
      <c r="D2385" s="65" t="inlineStr">
        <is>
          <t>2025-08</t>
        </is>
      </c>
      <c r="E2385" s="65" t="inlineStr">
        <is>
          <t>2025-2026</t>
        </is>
      </c>
      <c r="F2385" s="67" t="n">
        <v>3</v>
      </c>
      <c r="G2385" s="65" t="inlineStr">
        <is>
          <t>Email</t>
        </is>
      </c>
      <c r="H2385" s="65" t="inlineStr">
        <is>
          <t>Toulouse</t>
        </is>
      </c>
      <c r="I2385" s="65" t="inlineStr">
        <is>
          <t>Julien Fabre</t>
        </is>
      </c>
      <c r="J2385" s="65" t="inlineStr">
        <is>
          <t>Refus signifié</t>
        </is>
      </c>
      <c r="K2385" s="70" t="n">
        <v>1.8</v>
      </c>
    </row>
    <row r="2386">
      <c r="A2386" s="65" t="inlineStr">
        <is>
          <t>REL-02385</t>
        </is>
      </c>
      <c r="B2386" s="65" t="inlineStr">
        <is>
          <t>DEV-02066</t>
        </is>
      </c>
      <c r="C2386" s="66" t="n">
        <v>45861</v>
      </c>
      <c r="D2386" s="65" t="inlineStr">
        <is>
          <t>2025-07</t>
        </is>
      </c>
      <c r="E2386" s="65" t="inlineStr">
        <is>
          <t>2025-2026</t>
        </is>
      </c>
      <c r="F2386" s="67" t="n">
        <v>1</v>
      </c>
      <c r="G2386" s="65" t="inlineStr">
        <is>
          <t>Email</t>
        </is>
      </c>
      <c r="H2386" s="65" t="inlineStr">
        <is>
          <t>Toulouse</t>
        </is>
      </c>
      <c r="I2386" s="65" t="inlineStr">
        <is>
          <t>Nadia Cherif</t>
        </is>
      </c>
      <c r="J2386" s="65" t="inlineStr">
        <is>
          <t>Refus signifié</t>
        </is>
      </c>
      <c r="K2386" s="70" t="n">
        <v>4.5</v>
      </c>
    </row>
    <row r="2387">
      <c r="A2387" s="65" t="inlineStr">
        <is>
          <t>REL-02386</t>
        </is>
      </c>
      <c r="B2387" s="65" t="inlineStr">
        <is>
          <t>DEV-02067</t>
        </is>
      </c>
      <c r="C2387" s="66" t="n">
        <v>45872</v>
      </c>
      <c r="D2387" s="65" t="inlineStr">
        <is>
          <t>2025-08</t>
        </is>
      </c>
      <c r="E2387" s="65" t="inlineStr">
        <is>
          <t>2025-2026</t>
        </is>
      </c>
      <c r="F2387" s="67" t="n">
        <v>1</v>
      </c>
      <c r="G2387" s="65" t="inlineStr">
        <is>
          <t>Téléphone</t>
        </is>
      </c>
      <c r="H2387" s="65" t="inlineStr">
        <is>
          <t>Montpellier</t>
        </is>
      </c>
      <c r="I2387" s="65" t="inlineStr">
        <is>
          <t>Thomas Rey</t>
        </is>
      </c>
      <c r="J2387" s="65" t="inlineStr">
        <is>
          <t>Sans réponse</t>
        </is>
      </c>
      <c r="K2387" s="70" t="n">
        <v>9</v>
      </c>
    </row>
    <row r="2388">
      <c r="A2388" s="65" t="inlineStr">
        <is>
          <t>REL-02387</t>
        </is>
      </c>
      <c r="B2388" s="65" t="inlineStr">
        <is>
          <t>DEV-02067</t>
        </is>
      </c>
      <c r="C2388" s="66" t="n">
        <v>45877</v>
      </c>
      <c r="D2388" s="65" t="inlineStr">
        <is>
          <t>2025-08</t>
        </is>
      </c>
      <c r="E2388" s="65" t="inlineStr">
        <is>
          <t>2025-2026</t>
        </is>
      </c>
      <c r="F2388" s="67" t="n">
        <v>2</v>
      </c>
      <c r="G2388" s="65" t="inlineStr">
        <is>
          <t>Téléphone</t>
        </is>
      </c>
      <c r="H2388" s="65" t="inlineStr">
        <is>
          <t>Montpellier</t>
        </is>
      </c>
      <c r="I2388" s="65" t="inlineStr">
        <is>
          <t>Thomas Rey</t>
        </is>
      </c>
      <c r="J2388" s="65" t="inlineStr">
        <is>
          <t>Injoignable</t>
        </is>
      </c>
      <c r="K2388" s="70" t="n">
        <v>11</v>
      </c>
    </row>
    <row r="2389">
      <c r="A2389" s="65" t="inlineStr">
        <is>
          <t>REL-02388</t>
        </is>
      </c>
      <c r="B2389" s="65" t="inlineStr">
        <is>
          <t>DEV-02067</t>
        </is>
      </c>
      <c r="C2389" s="66" t="n">
        <v>45891</v>
      </c>
      <c r="D2389" s="65" t="inlineStr">
        <is>
          <t>2025-08</t>
        </is>
      </c>
      <c r="E2389" s="65" t="inlineStr">
        <is>
          <t>2025-2026</t>
        </is>
      </c>
      <c r="F2389" s="67" t="n">
        <v>3</v>
      </c>
      <c r="G2389" s="65" t="inlineStr">
        <is>
          <t>Email</t>
        </is>
      </c>
      <c r="H2389" s="65" t="inlineStr">
        <is>
          <t>Montpellier</t>
        </is>
      </c>
      <c r="I2389" s="65" t="inlineStr">
        <is>
          <t>Thomas Rey</t>
        </is>
      </c>
      <c r="J2389" s="65" t="inlineStr">
        <is>
          <t>Refus signifié</t>
        </is>
      </c>
      <c r="K2389" s="70" t="n">
        <v>2</v>
      </c>
    </row>
    <row r="2390">
      <c r="A2390" s="65" t="inlineStr">
        <is>
          <t>REL-02389</t>
        </is>
      </c>
      <c r="B2390" s="65" t="inlineStr">
        <is>
          <t>DEV-02068</t>
        </is>
      </c>
      <c r="C2390" s="66" t="n">
        <v>45862</v>
      </c>
      <c r="D2390" s="65" t="inlineStr">
        <is>
          <t>2025-07</t>
        </is>
      </c>
      <c r="E2390" s="65" t="inlineStr">
        <is>
          <t>2025-2026</t>
        </is>
      </c>
      <c r="F2390" s="67" t="n">
        <v>1</v>
      </c>
      <c r="G2390" s="65" t="inlineStr">
        <is>
          <t>Email</t>
        </is>
      </c>
      <c r="H2390" s="65" t="inlineStr">
        <is>
          <t>Bordeaux</t>
        </is>
      </c>
      <c r="I2390" s="65" t="inlineStr">
        <is>
          <t>Sophie Marchand</t>
        </is>
      </c>
      <c r="J2390" s="65" t="inlineStr">
        <is>
          <t>Refus signifié</t>
        </is>
      </c>
      <c r="K2390" s="70" t="n">
        <v>4</v>
      </c>
    </row>
    <row r="2391">
      <c r="A2391" s="65" t="inlineStr">
        <is>
          <t>REL-02390</t>
        </is>
      </c>
      <c r="B2391" s="65" t="inlineStr">
        <is>
          <t>DEV-02070</t>
        </is>
      </c>
      <c r="C2391" s="66" t="n">
        <v>45864</v>
      </c>
      <c r="D2391" s="65" t="inlineStr">
        <is>
          <t>2025-07</t>
        </is>
      </c>
      <c r="E2391" s="65" t="inlineStr">
        <is>
          <t>2025-2026</t>
        </is>
      </c>
      <c r="F2391" s="67" t="n">
        <v>1</v>
      </c>
      <c r="G2391" s="65" t="inlineStr">
        <is>
          <t>Email</t>
        </is>
      </c>
      <c r="H2391" s="65" t="inlineStr">
        <is>
          <t>Bordeaux</t>
        </is>
      </c>
      <c r="I2391" s="65" t="inlineStr">
        <is>
          <t>Sophie Marchand</t>
        </is>
      </c>
      <c r="J2391" s="65" t="inlineStr">
        <is>
          <t>Sans réponse</t>
        </is>
      </c>
      <c r="K2391" s="70" t="n">
        <v>3.6</v>
      </c>
    </row>
    <row r="2392">
      <c r="A2392" s="65" t="inlineStr">
        <is>
          <t>REL-02391</t>
        </is>
      </c>
      <c r="B2392" s="65" t="inlineStr">
        <is>
          <t>DEV-02070</t>
        </is>
      </c>
      <c r="C2392" s="66" t="n">
        <v>45869</v>
      </c>
      <c r="D2392" s="65" t="inlineStr">
        <is>
          <t>2025-07</t>
        </is>
      </c>
      <c r="E2392" s="65" t="inlineStr">
        <is>
          <t>2025-2026</t>
        </is>
      </c>
      <c r="F2392" s="67" t="n">
        <v>2</v>
      </c>
      <c r="G2392" s="65" t="inlineStr">
        <is>
          <t>Email</t>
        </is>
      </c>
      <c r="H2392" s="65" t="inlineStr">
        <is>
          <t>Bordeaux</t>
        </is>
      </c>
      <c r="I2392" s="65" t="inlineStr">
        <is>
          <t>Sophie Marchand</t>
        </is>
      </c>
      <c r="J2392" s="65" t="inlineStr">
        <is>
          <t>Sans réponse</t>
        </is>
      </c>
      <c r="K2392" s="70" t="n">
        <v>2.9</v>
      </c>
    </row>
    <row r="2393">
      <c r="A2393" s="65" t="inlineStr">
        <is>
          <t>REL-02392</t>
        </is>
      </c>
      <c r="B2393" s="65" t="inlineStr">
        <is>
          <t>DEV-02070</t>
        </is>
      </c>
      <c r="C2393" s="66" t="n">
        <v>45877</v>
      </c>
      <c r="D2393" s="65" t="inlineStr">
        <is>
          <t>2025-08</t>
        </is>
      </c>
      <c r="E2393" s="65" t="inlineStr">
        <is>
          <t>2025-2026</t>
        </is>
      </c>
      <c r="F2393" s="67" t="n">
        <v>3</v>
      </c>
      <c r="G2393" s="65" t="inlineStr">
        <is>
          <t>Téléphone</t>
        </is>
      </c>
      <c r="H2393" s="65" t="inlineStr">
        <is>
          <t>Bordeaux</t>
        </is>
      </c>
      <c r="I2393" s="65" t="inlineStr">
        <is>
          <t>Sophie Marchand</t>
        </is>
      </c>
      <c r="J2393" s="65" t="inlineStr">
        <is>
          <t>Sans réponse</t>
        </is>
      </c>
      <c r="K2393" s="70" t="n">
        <v>13</v>
      </c>
    </row>
    <row r="2394">
      <c r="A2394" s="65" t="inlineStr">
        <is>
          <t>REL-02393</t>
        </is>
      </c>
      <c r="B2394" s="65" t="inlineStr">
        <is>
          <t>DEV-02071</t>
        </is>
      </c>
      <c r="C2394" s="66" t="n">
        <v>45859</v>
      </c>
      <c r="D2394" s="65" t="inlineStr">
        <is>
          <t>2025-07</t>
        </is>
      </c>
      <c r="E2394" s="65" t="inlineStr">
        <is>
          <t>2025-2026</t>
        </is>
      </c>
      <c r="F2394" s="67" t="n">
        <v>1</v>
      </c>
      <c r="G2394" s="65" t="inlineStr">
        <is>
          <t>Email</t>
        </is>
      </c>
      <c r="H2394" s="65" t="inlineStr">
        <is>
          <t>Toulouse</t>
        </is>
      </c>
      <c r="I2394" s="65" t="inlineStr">
        <is>
          <t>Julien Fabre</t>
        </is>
      </c>
      <c r="J2394" s="65" t="inlineStr">
        <is>
          <t>Négociation en cours</t>
        </is>
      </c>
      <c r="K2394" s="70" t="n">
        <v>2.7</v>
      </c>
    </row>
    <row r="2395">
      <c r="A2395" s="65" t="inlineStr">
        <is>
          <t>REL-02394</t>
        </is>
      </c>
      <c r="B2395" s="65" t="inlineStr">
        <is>
          <t>DEV-02071</t>
        </is>
      </c>
      <c r="C2395" s="66" t="n">
        <v>45871</v>
      </c>
      <c r="D2395" s="65" t="inlineStr">
        <is>
          <t>2025-08</t>
        </is>
      </c>
      <c r="E2395" s="65" t="inlineStr">
        <is>
          <t>2025-2026</t>
        </is>
      </c>
      <c r="F2395" s="67" t="n">
        <v>2</v>
      </c>
      <c r="G2395" s="65" t="inlineStr">
        <is>
          <t>Téléphone</t>
        </is>
      </c>
      <c r="H2395" s="65" t="inlineStr">
        <is>
          <t>Toulouse</t>
        </is>
      </c>
      <c r="I2395" s="65" t="inlineStr">
        <is>
          <t>Julien Fabre</t>
        </is>
      </c>
      <c r="J2395" s="65" t="inlineStr">
        <is>
          <t>Négociation en cours</t>
        </is>
      </c>
      <c r="K2395" s="70" t="n">
        <v>3.1</v>
      </c>
    </row>
    <row r="2396">
      <c r="A2396" s="65" t="inlineStr">
        <is>
          <t>REL-02395</t>
        </is>
      </c>
      <c r="B2396" s="65" t="inlineStr">
        <is>
          <t>DEV-02075</t>
        </is>
      </c>
      <c r="C2396" s="66" t="n">
        <v>45872</v>
      </c>
      <c r="D2396" s="65" t="inlineStr">
        <is>
          <t>2025-08</t>
        </is>
      </c>
      <c r="E2396" s="65" t="inlineStr">
        <is>
          <t>2025-2026</t>
        </is>
      </c>
      <c r="F2396" s="67" t="n">
        <v>1</v>
      </c>
      <c r="G2396" s="65" t="inlineStr">
        <is>
          <t>Email</t>
        </is>
      </c>
      <c r="H2396" s="65" t="inlineStr">
        <is>
          <t>Bordeaux</t>
        </is>
      </c>
      <c r="I2396" s="65" t="inlineStr">
        <is>
          <t>Sophie Marchand</t>
        </is>
      </c>
      <c r="J2396" s="65" t="inlineStr">
        <is>
          <t>Rappel demandé</t>
        </is>
      </c>
      <c r="K2396" s="70" t="n">
        <v>2.8</v>
      </c>
    </row>
    <row r="2397">
      <c r="A2397" s="65" t="inlineStr">
        <is>
          <t>REL-02396</t>
        </is>
      </c>
      <c r="B2397" s="65" t="inlineStr">
        <is>
          <t>DEV-02078</t>
        </is>
      </c>
      <c r="C2397" s="66" t="n">
        <v>45864</v>
      </c>
      <c r="D2397" s="65" t="inlineStr">
        <is>
          <t>2025-07</t>
        </is>
      </c>
      <c r="E2397" s="65" t="inlineStr">
        <is>
          <t>2025-2026</t>
        </is>
      </c>
      <c r="F2397" s="67" t="n">
        <v>1</v>
      </c>
      <c r="G2397" s="65" t="inlineStr">
        <is>
          <t>SMS</t>
        </is>
      </c>
      <c r="H2397" s="65" t="inlineStr">
        <is>
          <t>Bordeaux</t>
        </is>
      </c>
      <c r="I2397" s="65" t="inlineStr">
        <is>
          <t>Sophie Marchand</t>
        </is>
      </c>
      <c r="J2397" s="65" t="inlineStr">
        <is>
          <t>Rappel demandé</t>
        </is>
      </c>
      <c r="K2397" s="70" t="n">
        <v>4.8</v>
      </c>
    </row>
    <row r="2398">
      <c r="A2398" s="65" t="inlineStr">
        <is>
          <t>REL-02397</t>
        </is>
      </c>
      <c r="B2398" s="65" t="inlineStr">
        <is>
          <t>DEV-02078</t>
        </is>
      </c>
      <c r="C2398" s="66" t="n">
        <v>45874</v>
      </c>
      <c r="D2398" s="65" t="inlineStr">
        <is>
          <t>2025-08</t>
        </is>
      </c>
      <c r="E2398" s="65" t="inlineStr">
        <is>
          <t>2025-2026</t>
        </is>
      </c>
      <c r="F2398" s="67" t="n">
        <v>2</v>
      </c>
      <c r="G2398" s="65" t="inlineStr">
        <is>
          <t>SMS</t>
        </is>
      </c>
      <c r="H2398" s="65" t="inlineStr">
        <is>
          <t>Bordeaux</t>
        </is>
      </c>
      <c r="I2398" s="65" t="inlineStr">
        <is>
          <t>Sophie Marchand</t>
        </is>
      </c>
      <c r="J2398" s="65" t="inlineStr">
        <is>
          <t>Refus signifié</t>
        </is>
      </c>
      <c r="K2398" s="70" t="n">
        <v>1.3</v>
      </c>
    </row>
    <row r="2399">
      <c r="A2399" s="65" t="inlineStr">
        <is>
          <t>REL-02398</t>
        </is>
      </c>
      <c r="B2399" s="65" t="inlineStr">
        <is>
          <t>DEV-02079</t>
        </is>
      </c>
      <c r="C2399" s="66" t="n">
        <v>45875</v>
      </c>
      <c r="D2399" s="65" t="inlineStr">
        <is>
          <t>2025-08</t>
        </is>
      </c>
      <c r="E2399" s="65" t="inlineStr">
        <is>
          <t>2025-2026</t>
        </is>
      </c>
      <c r="F2399" s="67" t="n">
        <v>1</v>
      </c>
      <c r="G2399" s="65" t="inlineStr">
        <is>
          <t>Email</t>
        </is>
      </c>
      <c r="H2399" s="65" t="inlineStr">
        <is>
          <t>Toulouse</t>
        </is>
      </c>
      <c r="I2399" s="65" t="inlineStr">
        <is>
          <t>Julien Fabre</t>
        </is>
      </c>
      <c r="J2399" s="65" t="inlineStr">
        <is>
          <t>Refus signifié</t>
        </is>
      </c>
      <c r="K2399" s="70" t="n">
        <v>4</v>
      </c>
    </row>
    <row r="2400">
      <c r="A2400" s="65" t="inlineStr">
        <is>
          <t>REL-02399</t>
        </is>
      </c>
      <c r="B2400" s="65" t="inlineStr">
        <is>
          <t>DEV-02080</t>
        </is>
      </c>
      <c r="C2400" s="66" t="n">
        <v>45862</v>
      </c>
      <c r="D2400" s="65" t="inlineStr">
        <is>
          <t>2025-07</t>
        </is>
      </c>
      <c r="E2400" s="65" t="inlineStr">
        <is>
          <t>2025-2026</t>
        </is>
      </c>
      <c r="F2400" s="67" t="n">
        <v>1</v>
      </c>
      <c r="G2400" s="65" t="inlineStr">
        <is>
          <t>Email</t>
        </is>
      </c>
      <c r="H2400" s="65" t="inlineStr">
        <is>
          <t>Bordeaux</t>
        </is>
      </c>
      <c r="I2400" s="65" t="inlineStr">
        <is>
          <t>Karim Belkacem</t>
        </is>
      </c>
      <c r="J2400" s="65" t="inlineStr">
        <is>
          <t>Rappel demandé</t>
        </is>
      </c>
      <c r="K2400" s="70" t="n">
        <v>4.9</v>
      </c>
    </row>
    <row r="2401">
      <c r="A2401" s="65" t="inlineStr">
        <is>
          <t>REL-02400</t>
        </is>
      </c>
      <c r="B2401" s="65" t="inlineStr">
        <is>
          <t>DEV-02081</t>
        </is>
      </c>
      <c r="C2401" s="66" t="n">
        <v>45876</v>
      </c>
      <c r="D2401" s="65" t="inlineStr">
        <is>
          <t>2025-08</t>
        </is>
      </c>
      <c r="E2401" s="65" t="inlineStr">
        <is>
          <t>2025-2026</t>
        </is>
      </c>
      <c r="F2401" s="67" t="n">
        <v>1</v>
      </c>
      <c r="G2401" s="65" t="inlineStr">
        <is>
          <t>Téléphone</t>
        </is>
      </c>
      <c r="H2401" s="65" t="inlineStr">
        <is>
          <t>Toulouse</t>
        </is>
      </c>
      <c r="I2401" s="65" t="inlineStr">
        <is>
          <t>Julien Fabre</t>
        </is>
      </c>
      <c r="J2401" s="65" t="inlineStr">
        <is>
          <t>Rappel demandé</t>
        </is>
      </c>
      <c r="K2401" s="70" t="n">
        <v>13.2</v>
      </c>
    </row>
    <row r="2402">
      <c r="A2402" s="65" t="inlineStr">
        <is>
          <t>REL-02401</t>
        </is>
      </c>
      <c r="B2402" s="65" t="inlineStr">
        <is>
          <t>DEV-02084</t>
        </is>
      </c>
      <c r="C2402" s="66" t="n">
        <v>45879</v>
      </c>
      <c r="D2402" s="65" t="inlineStr">
        <is>
          <t>2025-08</t>
        </is>
      </c>
      <c r="E2402" s="65" t="inlineStr">
        <is>
          <t>2025-2026</t>
        </is>
      </c>
      <c r="F2402" s="67" t="n">
        <v>1</v>
      </c>
      <c r="G2402" s="65" t="inlineStr">
        <is>
          <t>Email</t>
        </is>
      </c>
      <c r="H2402" s="65" t="inlineStr">
        <is>
          <t>Montpellier</t>
        </is>
      </c>
      <c r="I2402" s="65" t="inlineStr">
        <is>
          <t>Thomas Rey</t>
        </is>
      </c>
      <c r="J2402" s="65" t="inlineStr">
        <is>
          <t>Rappel demandé</t>
        </is>
      </c>
      <c r="K2402" s="70" t="n">
        <v>3.3</v>
      </c>
    </row>
    <row r="2403">
      <c r="A2403" s="65" t="inlineStr">
        <is>
          <t>REL-02402</t>
        </is>
      </c>
      <c r="B2403" s="65" t="inlineStr">
        <is>
          <t>DEV-02085</t>
        </is>
      </c>
      <c r="C2403" s="66" t="n">
        <v>45870</v>
      </c>
      <c r="D2403" s="65" t="inlineStr">
        <is>
          <t>2025-08</t>
        </is>
      </c>
      <c r="E2403" s="65" t="inlineStr">
        <is>
          <t>2025-2026</t>
        </is>
      </c>
      <c r="F2403" s="67" t="n">
        <v>1</v>
      </c>
      <c r="G2403" s="65" t="inlineStr">
        <is>
          <t>Téléphone</t>
        </is>
      </c>
      <c r="H2403" s="65" t="inlineStr">
        <is>
          <t>Toulouse</t>
        </is>
      </c>
      <c r="I2403" s="65" t="inlineStr">
        <is>
          <t>Nadia Cherif</t>
        </is>
      </c>
      <c r="J2403" s="65" t="inlineStr">
        <is>
          <t>Sans réponse</t>
        </is>
      </c>
      <c r="K2403" s="70" t="n">
        <v>5.4</v>
      </c>
    </row>
    <row r="2404">
      <c r="A2404" s="65" t="inlineStr">
        <is>
          <t>REL-02403</t>
        </is>
      </c>
      <c r="B2404" s="65" t="inlineStr">
        <is>
          <t>DEV-02085</t>
        </is>
      </c>
      <c r="C2404" s="66" t="n">
        <v>45875</v>
      </c>
      <c r="D2404" s="65" t="inlineStr">
        <is>
          <t>2025-08</t>
        </is>
      </c>
      <c r="E2404" s="65" t="inlineStr">
        <is>
          <t>2025-2026</t>
        </is>
      </c>
      <c r="F2404" s="67" t="n">
        <v>2</v>
      </c>
      <c r="G2404" s="65" t="inlineStr">
        <is>
          <t>Email</t>
        </is>
      </c>
      <c r="H2404" s="65" t="inlineStr">
        <is>
          <t>Toulouse</t>
        </is>
      </c>
      <c r="I2404" s="65" t="inlineStr">
        <is>
          <t>Nadia Cherif</t>
        </is>
      </c>
      <c r="J2404" s="65" t="inlineStr">
        <is>
          <t>Sans réponse</t>
        </is>
      </c>
      <c r="K2404" s="70" t="n">
        <v>1.3</v>
      </c>
    </row>
    <row r="2405">
      <c r="A2405" s="65" t="inlineStr">
        <is>
          <t>REL-02404</t>
        </is>
      </c>
      <c r="B2405" s="65" t="inlineStr">
        <is>
          <t>DEV-02085</t>
        </is>
      </c>
      <c r="C2405" s="66" t="n">
        <v>45883</v>
      </c>
      <c r="D2405" s="65" t="inlineStr">
        <is>
          <t>2025-08</t>
        </is>
      </c>
      <c r="E2405" s="65" t="inlineStr">
        <is>
          <t>2025-2026</t>
        </is>
      </c>
      <c r="F2405" s="67" t="n">
        <v>3</v>
      </c>
      <c r="G2405" s="65" t="inlineStr">
        <is>
          <t>Email</t>
        </is>
      </c>
      <c r="H2405" s="65" t="inlineStr">
        <is>
          <t>Toulouse</t>
        </is>
      </c>
      <c r="I2405" s="65" t="inlineStr">
        <is>
          <t>Nadia Cherif</t>
        </is>
      </c>
      <c r="J2405" s="65" t="inlineStr">
        <is>
          <t>Sans réponse</t>
        </is>
      </c>
      <c r="K2405" s="70" t="n">
        <v>3.1</v>
      </c>
    </row>
    <row r="2406">
      <c r="A2406" s="65" t="inlineStr">
        <is>
          <t>REL-02405</t>
        </is>
      </c>
      <c r="B2406" s="65" t="inlineStr">
        <is>
          <t>DEV-02085</t>
        </is>
      </c>
      <c r="C2406" s="66" t="n">
        <v>45889</v>
      </c>
      <c r="D2406" s="65" t="inlineStr">
        <is>
          <t>2025-08</t>
        </is>
      </c>
      <c r="E2406" s="65" t="inlineStr">
        <is>
          <t>2025-2026</t>
        </is>
      </c>
      <c r="F2406" s="67" t="n">
        <v>4</v>
      </c>
      <c r="G2406" s="65" t="inlineStr">
        <is>
          <t>Téléphone</t>
        </is>
      </c>
      <c r="H2406" s="65" t="inlineStr">
        <is>
          <t>Toulouse</t>
        </is>
      </c>
      <c r="I2406" s="65" t="inlineStr">
        <is>
          <t>Nadia Cherif</t>
        </is>
      </c>
      <c r="J2406" s="65" t="inlineStr">
        <is>
          <t>Accord obtenu</t>
        </is>
      </c>
      <c r="K2406" s="70" t="n">
        <v>12.4</v>
      </c>
    </row>
    <row r="2407">
      <c r="A2407" s="65" t="inlineStr">
        <is>
          <t>REL-02406</t>
        </is>
      </c>
      <c r="B2407" s="65" t="inlineStr">
        <is>
          <t>DEV-02095</t>
        </is>
      </c>
      <c r="C2407" s="66" t="n">
        <v>45872</v>
      </c>
      <c r="D2407" s="65" t="inlineStr">
        <is>
          <t>2025-08</t>
        </is>
      </c>
      <c r="E2407" s="65" t="inlineStr">
        <is>
          <t>2025-2026</t>
        </is>
      </c>
      <c r="F2407" s="67" t="n">
        <v>1</v>
      </c>
      <c r="G2407" s="65" t="inlineStr">
        <is>
          <t>SMS</t>
        </is>
      </c>
      <c r="H2407" s="65" t="inlineStr">
        <is>
          <t>Toulouse</t>
        </is>
      </c>
      <c r="I2407" s="65" t="inlineStr">
        <is>
          <t>Nadia Cherif</t>
        </is>
      </c>
      <c r="J2407" s="65" t="inlineStr">
        <is>
          <t>Négociation en cours</t>
        </is>
      </c>
      <c r="K2407" s="70" t="n">
        <v>1.7</v>
      </c>
    </row>
    <row r="2408">
      <c r="A2408" s="65" t="inlineStr">
        <is>
          <t>REL-02407</t>
        </is>
      </c>
      <c r="B2408" s="65" t="inlineStr">
        <is>
          <t>DEV-02095</t>
        </is>
      </c>
      <c r="C2408" s="66" t="n">
        <v>45885</v>
      </c>
      <c r="D2408" s="65" t="inlineStr">
        <is>
          <t>2025-08</t>
        </is>
      </c>
      <c r="E2408" s="65" t="inlineStr">
        <is>
          <t>2025-2026</t>
        </is>
      </c>
      <c r="F2408" s="67" t="n">
        <v>2</v>
      </c>
      <c r="G2408" s="65" t="inlineStr">
        <is>
          <t>Téléphone</t>
        </is>
      </c>
      <c r="H2408" s="65" t="inlineStr">
        <is>
          <t>Toulouse</t>
        </is>
      </c>
      <c r="I2408" s="65" t="inlineStr">
        <is>
          <t>Nadia Cherif</t>
        </is>
      </c>
      <c r="J2408" s="65" t="inlineStr">
        <is>
          <t>Négociation en cours</t>
        </is>
      </c>
      <c r="K2408" s="70" t="n">
        <v>12.7</v>
      </c>
    </row>
    <row r="2409">
      <c r="A2409" s="65" t="inlineStr">
        <is>
          <t>REL-02408</t>
        </is>
      </c>
      <c r="B2409" s="65" t="inlineStr">
        <is>
          <t>DEV-02095</t>
        </is>
      </c>
      <c r="C2409" s="66" t="n">
        <v>45894</v>
      </c>
      <c r="D2409" s="65" t="inlineStr">
        <is>
          <t>2025-08</t>
        </is>
      </c>
      <c r="E2409" s="65" t="inlineStr">
        <is>
          <t>2025-2026</t>
        </is>
      </c>
      <c r="F2409" s="67" t="n">
        <v>3</v>
      </c>
      <c r="G2409" s="65" t="inlineStr">
        <is>
          <t>Email</t>
        </is>
      </c>
      <c r="H2409" s="65" t="inlineStr">
        <is>
          <t>Toulouse</t>
        </is>
      </c>
      <c r="I2409" s="65" t="inlineStr">
        <is>
          <t>Nadia Cherif</t>
        </is>
      </c>
      <c r="J2409" s="65" t="inlineStr">
        <is>
          <t>Refus signifié</t>
        </is>
      </c>
      <c r="K2409" s="70" t="n">
        <v>1.2</v>
      </c>
    </row>
    <row r="2410">
      <c r="A2410" s="65" t="inlineStr">
        <is>
          <t>REL-02409</t>
        </is>
      </c>
      <c r="B2410" s="65" t="inlineStr">
        <is>
          <t>DEV-02096</t>
        </is>
      </c>
      <c r="C2410" s="66" t="n">
        <v>45880</v>
      </c>
      <c r="D2410" s="65" t="inlineStr">
        <is>
          <t>2025-08</t>
        </is>
      </c>
      <c r="E2410" s="65" t="inlineStr">
        <is>
          <t>2025-2026</t>
        </is>
      </c>
      <c r="F2410" s="67" t="n">
        <v>1</v>
      </c>
      <c r="G2410" s="65" t="inlineStr">
        <is>
          <t>Email</t>
        </is>
      </c>
      <c r="H2410" s="65" t="inlineStr">
        <is>
          <t>Bordeaux</t>
        </is>
      </c>
      <c r="I2410" s="65" t="inlineStr">
        <is>
          <t>Sophie Marchand</t>
        </is>
      </c>
      <c r="J2410" s="65" t="inlineStr">
        <is>
          <t>Rappel demandé</t>
        </is>
      </c>
      <c r="K2410" s="70" t="n">
        <v>2.7</v>
      </c>
    </row>
    <row r="2411">
      <c r="A2411" s="65" t="inlineStr">
        <is>
          <t>REL-02410</t>
        </is>
      </c>
      <c r="B2411" s="65" t="inlineStr">
        <is>
          <t>DEV-02097</t>
        </is>
      </c>
      <c r="C2411" s="66" t="n">
        <v>45873</v>
      </c>
      <c r="D2411" s="65" t="inlineStr">
        <is>
          <t>2025-08</t>
        </is>
      </c>
      <c r="E2411" s="65" t="inlineStr">
        <is>
          <t>2025-2026</t>
        </is>
      </c>
      <c r="F2411" s="67" t="n">
        <v>1</v>
      </c>
      <c r="G2411" s="65" t="inlineStr">
        <is>
          <t>Email</t>
        </is>
      </c>
      <c r="H2411" s="65" t="inlineStr">
        <is>
          <t>Toulouse</t>
        </is>
      </c>
      <c r="I2411" s="65" t="inlineStr">
        <is>
          <t>Julien Fabre</t>
        </is>
      </c>
      <c r="J2411" s="65" t="inlineStr">
        <is>
          <t>Négociation en cours</t>
        </is>
      </c>
      <c r="K2411" s="70" t="n">
        <v>1.9</v>
      </c>
    </row>
    <row r="2412">
      <c r="A2412" s="65" t="inlineStr">
        <is>
          <t>REL-02411</t>
        </is>
      </c>
      <c r="B2412" s="65" t="inlineStr">
        <is>
          <t>DEV-02098</t>
        </is>
      </c>
      <c r="C2412" s="66" t="n">
        <v>45889</v>
      </c>
      <c r="D2412" s="65" t="inlineStr">
        <is>
          <t>2025-08</t>
        </is>
      </c>
      <c r="E2412" s="65" t="inlineStr">
        <is>
          <t>2025-2026</t>
        </is>
      </c>
      <c r="F2412" s="67" t="n">
        <v>1</v>
      </c>
      <c r="G2412" s="65" t="inlineStr">
        <is>
          <t>Téléphone</t>
        </is>
      </c>
      <c r="H2412" s="65" t="inlineStr">
        <is>
          <t>Montpellier</t>
        </is>
      </c>
      <c r="I2412" s="65" t="inlineStr">
        <is>
          <t>Thomas Rey</t>
        </is>
      </c>
      <c r="J2412" s="65" t="inlineStr">
        <is>
          <t>Rappel demandé</t>
        </is>
      </c>
      <c r="K2412" s="70" t="n">
        <v>12.2</v>
      </c>
    </row>
    <row r="2413">
      <c r="A2413" s="65" t="inlineStr">
        <is>
          <t>REL-02412</t>
        </is>
      </c>
      <c r="B2413" s="65" t="inlineStr">
        <is>
          <t>DEV-02099</t>
        </is>
      </c>
      <c r="C2413" s="66" t="n">
        <v>45878</v>
      </c>
      <c r="D2413" s="65" t="inlineStr">
        <is>
          <t>2025-08</t>
        </is>
      </c>
      <c r="E2413" s="65" t="inlineStr">
        <is>
          <t>2025-2026</t>
        </is>
      </c>
      <c r="F2413" s="67" t="n">
        <v>1</v>
      </c>
      <c r="G2413" s="65" t="inlineStr">
        <is>
          <t>Email</t>
        </is>
      </c>
      <c r="H2413" s="65" t="inlineStr">
        <is>
          <t>Toulouse</t>
        </is>
      </c>
      <c r="I2413" s="65" t="inlineStr">
        <is>
          <t>Julien Fabre</t>
        </is>
      </c>
      <c r="J2413" s="65" t="inlineStr">
        <is>
          <t>Refus signifié</t>
        </is>
      </c>
      <c r="K2413" s="70" t="n">
        <v>3</v>
      </c>
    </row>
    <row r="2414">
      <c r="A2414" s="65" t="inlineStr">
        <is>
          <t>REL-02413</t>
        </is>
      </c>
      <c r="B2414" s="65" t="inlineStr">
        <is>
          <t>DEV-02100</t>
        </is>
      </c>
      <c r="C2414" s="66" t="n">
        <v>45877</v>
      </c>
      <c r="D2414" s="65" t="inlineStr">
        <is>
          <t>2025-08</t>
        </is>
      </c>
      <c r="E2414" s="65" t="inlineStr">
        <is>
          <t>2025-2026</t>
        </is>
      </c>
      <c r="F2414" s="67" t="n">
        <v>1</v>
      </c>
      <c r="G2414" s="65" t="inlineStr">
        <is>
          <t>Téléphone</t>
        </is>
      </c>
      <c r="H2414" s="65" t="inlineStr">
        <is>
          <t>Bordeaux</t>
        </is>
      </c>
      <c r="I2414" s="65" t="inlineStr">
        <is>
          <t>Karim Belkacem</t>
        </is>
      </c>
      <c r="J2414" s="65" t="inlineStr">
        <is>
          <t>Négociation en cours</t>
        </is>
      </c>
      <c r="K2414" s="70" t="n">
        <v>9.699999999999999</v>
      </c>
    </row>
    <row r="2415">
      <c r="A2415" s="65" t="inlineStr">
        <is>
          <t>REL-02414</t>
        </is>
      </c>
      <c r="B2415" s="65" t="inlineStr">
        <is>
          <t>DEV-02100</t>
        </is>
      </c>
      <c r="C2415" s="66" t="n">
        <v>45882</v>
      </c>
      <c r="D2415" s="65" t="inlineStr">
        <is>
          <t>2025-08</t>
        </is>
      </c>
      <c r="E2415" s="65" t="inlineStr">
        <is>
          <t>2025-2026</t>
        </is>
      </c>
      <c r="F2415" s="67" t="n">
        <v>2</v>
      </c>
      <c r="G2415" s="65" t="inlineStr">
        <is>
          <t>Téléphone</t>
        </is>
      </c>
      <c r="H2415" s="65" t="inlineStr">
        <is>
          <t>Bordeaux</t>
        </is>
      </c>
      <c r="I2415" s="65" t="inlineStr">
        <is>
          <t>Karim Belkacem</t>
        </is>
      </c>
      <c r="J2415" s="65" t="inlineStr">
        <is>
          <t>Sans réponse</t>
        </is>
      </c>
      <c r="K2415" s="70" t="n">
        <v>10.4</v>
      </c>
    </row>
    <row r="2416">
      <c r="A2416" s="65" t="inlineStr">
        <is>
          <t>REL-02415</t>
        </is>
      </c>
      <c r="B2416" s="65" t="inlineStr">
        <is>
          <t>DEV-02100</t>
        </is>
      </c>
      <c r="C2416" s="66" t="n">
        <v>45888</v>
      </c>
      <c r="D2416" s="65" t="inlineStr">
        <is>
          <t>2025-08</t>
        </is>
      </c>
      <c r="E2416" s="65" t="inlineStr">
        <is>
          <t>2025-2026</t>
        </is>
      </c>
      <c r="F2416" s="67" t="n">
        <v>3</v>
      </c>
      <c r="G2416" s="65" t="inlineStr">
        <is>
          <t>SMS</t>
        </is>
      </c>
      <c r="H2416" s="65" t="inlineStr">
        <is>
          <t>Bordeaux</t>
        </is>
      </c>
      <c r="I2416" s="65" t="inlineStr">
        <is>
          <t>Karim Belkacem</t>
        </is>
      </c>
      <c r="J2416" s="65" t="inlineStr">
        <is>
          <t>Sans réponse</t>
        </is>
      </c>
      <c r="K2416" s="70" t="n">
        <v>2.7</v>
      </c>
    </row>
    <row r="2417">
      <c r="A2417" s="65" t="inlineStr">
        <is>
          <t>REL-02416</t>
        </is>
      </c>
      <c r="B2417" s="65" t="inlineStr">
        <is>
          <t>DEV-02101</t>
        </is>
      </c>
      <c r="C2417" s="66" t="n">
        <v>45879</v>
      </c>
      <c r="D2417" s="65" t="inlineStr">
        <is>
          <t>2025-08</t>
        </is>
      </c>
      <c r="E2417" s="65" t="inlineStr">
        <is>
          <t>2025-2026</t>
        </is>
      </c>
      <c r="F2417" s="67" t="n">
        <v>1</v>
      </c>
      <c r="G2417" s="65" t="inlineStr">
        <is>
          <t>Téléphone</t>
        </is>
      </c>
      <c r="H2417" s="65" t="inlineStr">
        <is>
          <t>Bordeaux</t>
        </is>
      </c>
      <c r="I2417" s="65" t="inlineStr">
        <is>
          <t>Karim Belkacem</t>
        </is>
      </c>
      <c r="J2417" s="65" t="inlineStr">
        <is>
          <t>Accord obtenu</t>
        </is>
      </c>
      <c r="K2417" s="70" t="n">
        <v>3.3</v>
      </c>
    </row>
    <row r="2418">
      <c r="A2418" s="65" t="inlineStr">
        <is>
          <t>REL-02417</t>
        </is>
      </c>
      <c r="B2418" s="65" t="inlineStr">
        <is>
          <t>DEV-02102</t>
        </is>
      </c>
      <c r="C2418" s="66" t="n">
        <v>45872</v>
      </c>
      <c r="D2418" s="65" t="inlineStr">
        <is>
          <t>2025-08</t>
        </is>
      </c>
      <c r="E2418" s="65" t="inlineStr">
        <is>
          <t>2025-2026</t>
        </is>
      </c>
      <c r="F2418" s="67" t="n">
        <v>1</v>
      </c>
      <c r="G2418" s="65" t="inlineStr">
        <is>
          <t>Téléphone</t>
        </is>
      </c>
      <c r="H2418" s="65" t="inlineStr">
        <is>
          <t>Bordeaux</t>
        </is>
      </c>
      <c r="I2418" s="65" t="inlineStr">
        <is>
          <t>Karim Belkacem</t>
        </is>
      </c>
      <c r="J2418" s="65" t="inlineStr">
        <is>
          <t>Rappel demandé</t>
        </is>
      </c>
      <c r="K2418" s="70" t="n">
        <v>12.7</v>
      </c>
    </row>
    <row r="2419">
      <c r="A2419" s="65" t="inlineStr">
        <is>
          <t>REL-02418</t>
        </is>
      </c>
      <c r="B2419" s="65" t="inlineStr">
        <is>
          <t>DEV-02102</t>
        </is>
      </c>
      <c r="C2419" s="66" t="n">
        <v>45884</v>
      </c>
      <c r="D2419" s="65" t="inlineStr">
        <is>
          <t>2025-08</t>
        </is>
      </c>
      <c r="E2419" s="65" t="inlineStr">
        <is>
          <t>2025-2026</t>
        </is>
      </c>
      <c r="F2419" s="67" t="n">
        <v>2</v>
      </c>
      <c r="G2419" s="65" t="inlineStr">
        <is>
          <t>Email</t>
        </is>
      </c>
      <c r="H2419" s="65" t="inlineStr">
        <is>
          <t>Bordeaux</t>
        </is>
      </c>
      <c r="I2419" s="65" t="inlineStr">
        <is>
          <t>Karim Belkacem</t>
        </is>
      </c>
      <c r="J2419" s="65" t="inlineStr">
        <is>
          <t>Rappel demandé</t>
        </is>
      </c>
      <c r="K2419" s="70" t="n">
        <v>4.9</v>
      </c>
    </row>
    <row r="2420">
      <c r="A2420" s="65" t="inlineStr">
        <is>
          <t>REL-02419</t>
        </is>
      </c>
      <c r="B2420" s="65" t="inlineStr">
        <is>
          <t>DEV-02102</t>
        </is>
      </c>
      <c r="C2420" s="66" t="n">
        <v>45889</v>
      </c>
      <c r="D2420" s="65" t="inlineStr">
        <is>
          <t>2025-08</t>
        </is>
      </c>
      <c r="E2420" s="65" t="inlineStr">
        <is>
          <t>2025-2026</t>
        </is>
      </c>
      <c r="F2420" s="67" t="n">
        <v>3</v>
      </c>
      <c r="G2420" s="65" t="inlineStr">
        <is>
          <t>Téléphone</t>
        </is>
      </c>
      <c r="H2420" s="65" t="inlineStr">
        <is>
          <t>Bordeaux</t>
        </is>
      </c>
      <c r="I2420" s="65" t="inlineStr">
        <is>
          <t>Karim Belkacem</t>
        </is>
      </c>
      <c r="J2420" s="65" t="inlineStr">
        <is>
          <t>Rappel demandé</t>
        </is>
      </c>
      <c r="K2420" s="70" t="n">
        <v>4.1</v>
      </c>
    </row>
    <row r="2421">
      <c r="A2421" s="65" t="inlineStr">
        <is>
          <t>REL-02420</t>
        </is>
      </c>
      <c r="B2421" s="65" t="inlineStr">
        <is>
          <t>DEV-02105</t>
        </is>
      </c>
      <c r="C2421" s="66" t="n">
        <v>45871</v>
      </c>
      <c r="D2421" s="65" t="inlineStr">
        <is>
          <t>2025-08</t>
        </is>
      </c>
      <c r="E2421" s="65" t="inlineStr">
        <is>
          <t>2025-2026</t>
        </is>
      </c>
      <c r="F2421" s="67" t="n">
        <v>1</v>
      </c>
      <c r="G2421" s="65" t="inlineStr">
        <is>
          <t>Email</t>
        </is>
      </c>
      <c r="H2421" s="65" t="inlineStr">
        <is>
          <t>Toulouse</t>
        </is>
      </c>
      <c r="I2421" s="65" t="inlineStr">
        <is>
          <t>Julien Fabre</t>
        </is>
      </c>
      <c r="J2421" s="65" t="inlineStr">
        <is>
          <t>Injoignable</t>
        </is>
      </c>
      <c r="K2421" s="70" t="n">
        <v>3.7</v>
      </c>
    </row>
    <row r="2422">
      <c r="A2422" s="65" t="inlineStr">
        <is>
          <t>REL-02421</t>
        </is>
      </c>
      <c r="B2422" s="65" t="inlineStr">
        <is>
          <t>DEV-02105</t>
        </is>
      </c>
      <c r="C2422" s="66" t="n">
        <v>45884</v>
      </c>
      <c r="D2422" s="65" t="inlineStr">
        <is>
          <t>2025-08</t>
        </is>
      </c>
      <c r="E2422" s="65" t="inlineStr">
        <is>
          <t>2025-2026</t>
        </is>
      </c>
      <c r="F2422" s="67" t="n">
        <v>2</v>
      </c>
      <c r="G2422" s="65" t="inlineStr">
        <is>
          <t>SMS</t>
        </is>
      </c>
      <c r="H2422" s="65" t="inlineStr">
        <is>
          <t>Toulouse</t>
        </is>
      </c>
      <c r="I2422" s="65" t="inlineStr">
        <is>
          <t>Julien Fabre</t>
        </is>
      </c>
      <c r="J2422" s="65" t="inlineStr">
        <is>
          <t>Refus signifié</t>
        </is>
      </c>
      <c r="K2422" s="70" t="n">
        <v>3.9</v>
      </c>
    </row>
    <row r="2423">
      <c r="A2423" s="65" t="inlineStr">
        <is>
          <t>REL-02422</t>
        </is>
      </c>
      <c r="B2423" s="65" t="inlineStr">
        <is>
          <t>DEV-02106</t>
        </is>
      </c>
      <c r="C2423" s="66" t="n">
        <v>45882</v>
      </c>
      <c r="D2423" s="65" t="inlineStr">
        <is>
          <t>2025-08</t>
        </is>
      </c>
      <c r="E2423" s="65" t="inlineStr">
        <is>
          <t>2025-2026</t>
        </is>
      </c>
      <c r="F2423" s="67" t="n">
        <v>1</v>
      </c>
      <c r="G2423" s="65" t="inlineStr">
        <is>
          <t>Téléphone</t>
        </is>
      </c>
      <c r="H2423" s="65" t="inlineStr">
        <is>
          <t>Toulouse</t>
        </is>
      </c>
      <c r="I2423" s="65" t="inlineStr">
        <is>
          <t>Julien Fabre</t>
        </is>
      </c>
      <c r="J2423" s="65" t="inlineStr">
        <is>
          <t>Accord obtenu</t>
        </is>
      </c>
      <c r="K2423" s="70" t="n">
        <v>8.6</v>
      </c>
    </row>
    <row r="2424">
      <c r="A2424" s="65" t="inlineStr">
        <is>
          <t>REL-02423</t>
        </is>
      </c>
      <c r="B2424" s="65" t="inlineStr">
        <is>
          <t>DEV-02107</t>
        </is>
      </c>
      <c r="C2424" s="66" t="n">
        <v>45875</v>
      </c>
      <c r="D2424" s="65" t="inlineStr">
        <is>
          <t>2025-08</t>
        </is>
      </c>
      <c r="E2424" s="65" t="inlineStr">
        <is>
          <t>2025-2026</t>
        </is>
      </c>
      <c r="F2424" s="67" t="n">
        <v>1</v>
      </c>
      <c r="G2424" s="65" t="inlineStr">
        <is>
          <t>Email</t>
        </is>
      </c>
      <c r="H2424" s="65" t="inlineStr">
        <is>
          <t>Bordeaux</t>
        </is>
      </c>
      <c r="I2424" s="65" t="inlineStr">
        <is>
          <t>Sophie Marchand</t>
        </is>
      </c>
      <c r="J2424" s="65" t="inlineStr">
        <is>
          <t>Négociation en cours</t>
        </is>
      </c>
      <c r="K2424" s="70" t="n">
        <v>1.6</v>
      </c>
    </row>
    <row r="2425">
      <c r="A2425" s="65" t="inlineStr">
        <is>
          <t>REL-02424</t>
        </is>
      </c>
      <c r="B2425" s="65" t="inlineStr">
        <is>
          <t>DEV-02110</t>
        </is>
      </c>
      <c r="C2425" s="66" t="n">
        <v>45882</v>
      </c>
      <c r="D2425" s="65" t="inlineStr">
        <is>
          <t>2025-08</t>
        </is>
      </c>
      <c r="E2425" s="65" t="inlineStr">
        <is>
          <t>2025-2026</t>
        </is>
      </c>
      <c r="F2425" s="67" t="n">
        <v>1</v>
      </c>
      <c r="G2425" s="65" t="inlineStr">
        <is>
          <t>Email</t>
        </is>
      </c>
      <c r="H2425" s="65" t="inlineStr">
        <is>
          <t>Toulouse</t>
        </is>
      </c>
      <c r="I2425" s="65" t="inlineStr">
        <is>
          <t>Nadia Cherif</t>
        </is>
      </c>
      <c r="J2425" s="65" t="inlineStr">
        <is>
          <t>Injoignable</t>
        </is>
      </c>
      <c r="K2425" s="70" t="n">
        <v>2.3</v>
      </c>
    </row>
    <row r="2426">
      <c r="A2426" s="65" t="inlineStr">
        <is>
          <t>REL-02425</t>
        </is>
      </c>
      <c r="B2426" s="65" t="inlineStr">
        <is>
          <t>DEV-02114</t>
        </is>
      </c>
      <c r="C2426" s="66" t="n">
        <v>45878</v>
      </c>
      <c r="D2426" s="65" t="inlineStr">
        <is>
          <t>2025-08</t>
        </is>
      </c>
      <c r="E2426" s="65" t="inlineStr">
        <is>
          <t>2025-2026</t>
        </is>
      </c>
      <c r="F2426" s="67" t="n">
        <v>1</v>
      </c>
      <c r="G2426" s="65" t="inlineStr">
        <is>
          <t>Téléphone</t>
        </is>
      </c>
      <c r="H2426" s="65" t="inlineStr">
        <is>
          <t>Bordeaux</t>
        </is>
      </c>
      <c r="I2426" s="65" t="inlineStr">
        <is>
          <t>Karim Belkacem</t>
        </is>
      </c>
      <c r="J2426" s="65" t="inlineStr">
        <is>
          <t>Sans réponse</t>
        </is>
      </c>
      <c r="K2426" s="70" t="n">
        <v>9.800000000000001</v>
      </c>
    </row>
    <row r="2427">
      <c r="A2427" s="65" t="inlineStr">
        <is>
          <t>REL-02426</t>
        </is>
      </c>
      <c r="B2427" s="65" t="inlineStr">
        <is>
          <t>DEV-02114</t>
        </is>
      </c>
      <c r="C2427" s="66" t="n">
        <v>45888</v>
      </c>
      <c r="D2427" s="65" t="inlineStr">
        <is>
          <t>2025-08</t>
        </is>
      </c>
      <c r="E2427" s="65" t="inlineStr">
        <is>
          <t>2025-2026</t>
        </is>
      </c>
      <c r="F2427" s="67" t="n">
        <v>2</v>
      </c>
      <c r="G2427" s="65" t="inlineStr">
        <is>
          <t>SMS</t>
        </is>
      </c>
      <c r="H2427" s="65" t="inlineStr">
        <is>
          <t>Bordeaux</t>
        </is>
      </c>
      <c r="I2427" s="65" t="inlineStr">
        <is>
          <t>Karim Belkacem</t>
        </is>
      </c>
      <c r="J2427" s="65" t="inlineStr">
        <is>
          <t>Refus signifié</t>
        </is>
      </c>
      <c r="K2427" s="70" t="n">
        <v>2.1</v>
      </c>
    </row>
    <row r="2428">
      <c r="A2428" s="65" t="inlineStr">
        <is>
          <t>REL-02427</t>
        </is>
      </c>
      <c r="B2428" s="65" t="inlineStr">
        <is>
          <t>DEV-02117</t>
        </is>
      </c>
      <c r="C2428" s="66" t="n">
        <v>45880</v>
      </c>
      <c r="D2428" s="65" t="inlineStr">
        <is>
          <t>2025-08</t>
        </is>
      </c>
      <c r="E2428" s="65" t="inlineStr">
        <is>
          <t>2025-2026</t>
        </is>
      </c>
      <c r="F2428" s="67" t="n">
        <v>1</v>
      </c>
      <c r="G2428" s="65" t="inlineStr">
        <is>
          <t>Email</t>
        </is>
      </c>
      <c r="H2428" s="65" t="inlineStr">
        <is>
          <t>Montpellier</t>
        </is>
      </c>
      <c r="I2428" s="65" t="inlineStr">
        <is>
          <t>Thomas Rey</t>
        </is>
      </c>
      <c r="J2428" s="65" t="inlineStr">
        <is>
          <t>Accord obtenu</t>
        </is>
      </c>
      <c r="K2428" s="70" t="n">
        <v>3.7</v>
      </c>
    </row>
    <row r="2429">
      <c r="A2429" s="65" t="inlineStr">
        <is>
          <t>REL-02428</t>
        </is>
      </c>
      <c r="B2429" s="65" t="inlineStr">
        <is>
          <t>DEV-02119</t>
        </is>
      </c>
      <c r="C2429" s="66" t="n">
        <v>45884</v>
      </c>
      <c r="D2429" s="65" t="inlineStr">
        <is>
          <t>2025-08</t>
        </is>
      </c>
      <c r="E2429" s="65" t="inlineStr">
        <is>
          <t>2025-2026</t>
        </is>
      </c>
      <c r="F2429" s="67" t="n">
        <v>1</v>
      </c>
      <c r="G2429" s="65" t="inlineStr">
        <is>
          <t>Téléphone</t>
        </is>
      </c>
      <c r="H2429" s="65" t="inlineStr">
        <is>
          <t>Bordeaux</t>
        </is>
      </c>
      <c r="I2429" s="65" t="inlineStr">
        <is>
          <t>Sophie Marchand</t>
        </is>
      </c>
      <c r="J2429" s="65" t="inlineStr">
        <is>
          <t>Injoignable</t>
        </is>
      </c>
      <c r="K2429" s="70" t="n">
        <v>10.2</v>
      </c>
    </row>
    <row r="2430">
      <c r="A2430" s="65" t="inlineStr">
        <is>
          <t>REL-02429</t>
        </is>
      </c>
      <c r="B2430" s="65" t="inlineStr">
        <is>
          <t>DEV-02122</t>
        </is>
      </c>
      <c r="C2430" s="66" t="n">
        <v>45883</v>
      </c>
      <c r="D2430" s="65" t="inlineStr">
        <is>
          <t>2025-08</t>
        </is>
      </c>
      <c r="E2430" s="65" t="inlineStr">
        <is>
          <t>2025-2026</t>
        </is>
      </c>
      <c r="F2430" s="67" t="n">
        <v>1</v>
      </c>
      <c r="G2430" s="65" t="inlineStr">
        <is>
          <t>Email</t>
        </is>
      </c>
      <c r="H2430" s="65" t="inlineStr">
        <is>
          <t>Bordeaux</t>
        </is>
      </c>
      <c r="I2430" s="65" t="inlineStr">
        <is>
          <t>Karim Belkacem</t>
        </is>
      </c>
      <c r="J2430" s="65" t="inlineStr">
        <is>
          <t>Accord obtenu</t>
        </is>
      </c>
      <c r="K2430" s="70" t="n">
        <v>1.9</v>
      </c>
    </row>
    <row r="2431">
      <c r="A2431" s="65" t="inlineStr">
        <is>
          <t>REL-02430</t>
        </is>
      </c>
      <c r="B2431" s="65" t="inlineStr">
        <is>
          <t>DEV-02123</t>
        </is>
      </c>
      <c r="C2431" s="66" t="n">
        <v>45882</v>
      </c>
      <c r="D2431" s="65" t="inlineStr">
        <is>
          <t>2025-08</t>
        </is>
      </c>
      <c r="E2431" s="65" t="inlineStr">
        <is>
          <t>2025-2026</t>
        </is>
      </c>
      <c r="F2431" s="67" t="n">
        <v>1</v>
      </c>
      <c r="G2431" s="65" t="inlineStr">
        <is>
          <t>Email</t>
        </is>
      </c>
      <c r="H2431" s="65" t="inlineStr">
        <is>
          <t>Bordeaux</t>
        </is>
      </c>
      <c r="I2431" s="65" t="inlineStr">
        <is>
          <t>Sophie Marchand</t>
        </is>
      </c>
      <c r="J2431" s="65" t="inlineStr">
        <is>
          <t>Accord obtenu</t>
        </is>
      </c>
      <c r="K2431" s="70" t="n">
        <v>3.8</v>
      </c>
    </row>
    <row r="2432">
      <c r="A2432" s="65" t="inlineStr">
        <is>
          <t>REL-02431</t>
        </is>
      </c>
      <c r="B2432" s="65" t="inlineStr">
        <is>
          <t>DEV-02124</t>
        </is>
      </c>
      <c r="C2432" s="66" t="n">
        <v>45888</v>
      </c>
      <c r="D2432" s="65" t="inlineStr">
        <is>
          <t>2025-08</t>
        </is>
      </c>
      <c r="E2432" s="65" t="inlineStr">
        <is>
          <t>2025-2026</t>
        </is>
      </c>
      <c r="F2432" s="67" t="n">
        <v>1</v>
      </c>
      <c r="G2432" s="65" t="inlineStr">
        <is>
          <t>Email</t>
        </is>
      </c>
      <c r="H2432" s="65" t="inlineStr">
        <is>
          <t>Montpellier</t>
        </is>
      </c>
      <c r="I2432" s="65" t="inlineStr">
        <is>
          <t>Thomas Rey</t>
        </is>
      </c>
      <c r="J2432" s="65" t="inlineStr">
        <is>
          <t>Refus signifié</t>
        </is>
      </c>
      <c r="K2432" s="70" t="n">
        <v>2.7</v>
      </c>
    </row>
    <row r="2433">
      <c r="A2433" s="65" t="inlineStr">
        <is>
          <t>REL-02432</t>
        </is>
      </c>
      <c r="B2433" s="65" t="inlineStr">
        <is>
          <t>DEV-02125</t>
        </is>
      </c>
      <c r="C2433" s="66" t="n">
        <v>45891</v>
      </c>
      <c r="D2433" s="65" t="inlineStr">
        <is>
          <t>2025-08</t>
        </is>
      </c>
      <c r="E2433" s="65" t="inlineStr">
        <is>
          <t>2025-2026</t>
        </is>
      </c>
      <c r="F2433" s="67" t="n">
        <v>1</v>
      </c>
      <c r="G2433" s="65" t="inlineStr">
        <is>
          <t>Téléphone</t>
        </is>
      </c>
      <c r="H2433" s="65" t="inlineStr">
        <is>
          <t>Bordeaux</t>
        </is>
      </c>
      <c r="I2433" s="65" t="inlineStr">
        <is>
          <t>Sophie Marchand</t>
        </is>
      </c>
      <c r="J2433" s="65" t="inlineStr">
        <is>
          <t>Sans réponse</t>
        </is>
      </c>
      <c r="K2433" s="70" t="n">
        <v>2.2</v>
      </c>
    </row>
    <row r="2434">
      <c r="A2434" s="65" t="inlineStr">
        <is>
          <t>REL-02433</t>
        </is>
      </c>
      <c r="B2434" s="65" t="inlineStr">
        <is>
          <t>DEV-02125</t>
        </is>
      </c>
      <c r="C2434" s="66" t="n">
        <v>45903</v>
      </c>
      <c r="D2434" s="65" t="inlineStr">
        <is>
          <t>2025-09</t>
        </is>
      </c>
      <c r="E2434" s="65" t="inlineStr">
        <is>
          <t>2025-2026</t>
        </is>
      </c>
      <c r="F2434" s="67" t="n">
        <v>2</v>
      </c>
      <c r="G2434" s="65" t="inlineStr">
        <is>
          <t>Email</t>
        </is>
      </c>
      <c r="H2434" s="65" t="inlineStr">
        <is>
          <t>Bordeaux</t>
        </is>
      </c>
      <c r="I2434" s="65" t="inlineStr">
        <is>
          <t>Sophie Marchand</t>
        </is>
      </c>
      <c r="J2434" s="65" t="inlineStr">
        <is>
          <t>Sans réponse</t>
        </is>
      </c>
      <c r="K2434" s="70" t="n">
        <v>1.2</v>
      </c>
    </row>
    <row r="2435">
      <c r="A2435" s="65" t="inlineStr">
        <is>
          <t>REL-02434</t>
        </is>
      </c>
      <c r="B2435" s="65" t="inlineStr">
        <is>
          <t>DEV-02126</t>
        </is>
      </c>
      <c r="C2435" s="66" t="n">
        <v>45885</v>
      </c>
      <c r="D2435" s="65" t="inlineStr">
        <is>
          <t>2025-08</t>
        </is>
      </c>
      <c r="E2435" s="65" t="inlineStr">
        <is>
          <t>2025-2026</t>
        </is>
      </c>
      <c r="F2435" s="67" t="n">
        <v>1</v>
      </c>
      <c r="G2435" s="65" t="inlineStr">
        <is>
          <t>Téléphone</t>
        </is>
      </c>
      <c r="H2435" s="65" t="inlineStr">
        <is>
          <t>Toulouse</t>
        </is>
      </c>
      <c r="I2435" s="65" t="inlineStr">
        <is>
          <t>Julien Fabre</t>
        </is>
      </c>
      <c r="J2435" s="65" t="inlineStr">
        <is>
          <t>Sans réponse</t>
        </is>
      </c>
      <c r="K2435" s="70" t="n">
        <v>9.5</v>
      </c>
    </row>
    <row r="2436">
      <c r="A2436" s="65" t="inlineStr">
        <is>
          <t>REL-02435</t>
        </is>
      </c>
      <c r="B2436" s="65" t="inlineStr">
        <is>
          <t>DEV-02128</t>
        </is>
      </c>
      <c r="C2436" s="66" t="n">
        <v>45882</v>
      </c>
      <c r="D2436" s="65" t="inlineStr">
        <is>
          <t>2025-08</t>
        </is>
      </c>
      <c r="E2436" s="65" t="inlineStr">
        <is>
          <t>2025-2026</t>
        </is>
      </c>
      <c r="F2436" s="67" t="n">
        <v>1</v>
      </c>
      <c r="G2436" s="65" t="inlineStr">
        <is>
          <t>Email</t>
        </is>
      </c>
      <c r="H2436" s="65" t="inlineStr">
        <is>
          <t>Bordeaux</t>
        </is>
      </c>
      <c r="I2436" s="65" t="inlineStr">
        <is>
          <t>Karim Belkacem</t>
        </is>
      </c>
      <c r="J2436" s="65" t="inlineStr">
        <is>
          <t>Refus signifié</t>
        </is>
      </c>
      <c r="K2436" s="70" t="n">
        <v>4.3</v>
      </c>
    </row>
    <row r="2437">
      <c r="A2437" s="65" t="inlineStr">
        <is>
          <t>REL-02436</t>
        </is>
      </c>
      <c r="B2437" s="65" t="inlineStr">
        <is>
          <t>DEV-02129</t>
        </is>
      </c>
      <c r="C2437" s="66" t="n">
        <v>45885</v>
      </c>
      <c r="D2437" s="65" t="inlineStr">
        <is>
          <t>2025-08</t>
        </is>
      </c>
      <c r="E2437" s="65" t="inlineStr">
        <is>
          <t>2025-2026</t>
        </is>
      </c>
      <c r="F2437" s="67" t="n">
        <v>1</v>
      </c>
      <c r="G2437" s="65" t="inlineStr">
        <is>
          <t>Téléphone</t>
        </is>
      </c>
      <c r="H2437" s="65" t="inlineStr">
        <is>
          <t>Bordeaux</t>
        </is>
      </c>
      <c r="I2437" s="65" t="inlineStr">
        <is>
          <t>Karim Belkacem</t>
        </is>
      </c>
      <c r="J2437" s="65" t="inlineStr">
        <is>
          <t>Accord obtenu</t>
        </is>
      </c>
      <c r="K2437" s="70" t="n">
        <v>8.300000000000001</v>
      </c>
    </row>
    <row r="2438">
      <c r="A2438" s="65" t="inlineStr">
        <is>
          <t>REL-02437</t>
        </is>
      </c>
      <c r="B2438" s="65" t="inlineStr">
        <is>
          <t>DEV-02130</t>
        </is>
      </c>
      <c r="C2438" s="66" t="n">
        <v>45890</v>
      </c>
      <c r="D2438" s="65" t="inlineStr">
        <is>
          <t>2025-08</t>
        </is>
      </c>
      <c r="E2438" s="65" t="inlineStr">
        <is>
          <t>2025-2026</t>
        </is>
      </c>
      <c r="F2438" s="67" t="n">
        <v>1</v>
      </c>
      <c r="G2438" s="65" t="inlineStr">
        <is>
          <t>Email</t>
        </is>
      </c>
      <c r="H2438" s="65" t="inlineStr">
        <is>
          <t>Bordeaux</t>
        </is>
      </c>
      <c r="I2438" s="65" t="inlineStr">
        <is>
          <t>Sophie Marchand</t>
        </is>
      </c>
      <c r="J2438" s="65" t="inlineStr">
        <is>
          <t>Refus signifié</t>
        </is>
      </c>
      <c r="K2438" s="70" t="n">
        <v>1.1</v>
      </c>
    </row>
    <row r="2439">
      <c r="A2439" s="65" t="inlineStr">
        <is>
          <t>REL-02438</t>
        </is>
      </c>
      <c r="B2439" s="65" t="inlineStr">
        <is>
          <t>DEV-02132</t>
        </is>
      </c>
      <c r="C2439" s="66" t="n">
        <v>45894</v>
      </c>
      <c r="D2439" s="65" t="inlineStr">
        <is>
          <t>2025-08</t>
        </is>
      </c>
      <c r="E2439" s="65" t="inlineStr">
        <is>
          <t>2025-2026</t>
        </is>
      </c>
      <c r="F2439" s="67" t="n">
        <v>1</v>
      </c>
      <c r="G2439" s="65" t="inlineStr">
        <is>
          <t>Email</t>
        </is>
      </c>
      <c r="H2439" s="65" t="inlineStr">
        <is>
          <t>Toulouse</t>
        </is>
      </c>
      <c r="I2439" s="65" t="inlineStr">
        <is>
          <t>Nadia Cherif</t>
        </is>
      </c>
      <c r="J2439" s="65" t="inlineStr">
        <is>
          <t>Refus signifié</t>
        </is>
      </c>
      <c r="K2439" s="70" t="n">
        <v>3.7</v>
      </c>
    </row>
    <row r="2440">
      <c r="A2440" s="65" t="inlineStr">
        <is>
          <t>REL-02439</t>
        </is>
      </c>
      <c r="B2440" s="65" t="inlineStr">
        <is>
          <t>DEV-02136</t>
        </is>
      </c>
      <c r="C2440" s="66" t="n">
        <v>45891</v>
      </c>
      <c r="D2440" s="65" t="inlineStr">
        <is>
          <t>2025-08</t>
        </is>
      </c>
      <c r="E2440" s="65" t="inlineStr">
        <is>
          <t>2025-2026</t>
        </is>
      </c>
      <c r="F2440" s="67" t="n">
        <v>1</v>
      </c>
      <c r="G2440" s="65" t="inlineStr">
        <is>
          <t>Email</t>
        </is>
      </c>
      <c r="H2440" s="65" t="inlineStr">
        <is>
          <t>Toulouse</t>
        </is>
      </c>
      <c r="I2440" s="65" t="inlineStr">
        <is>
          <t>Julien Fabre</t>
        </is>
      </c>
      <c r="J2440" s="65" t="inlineStr">
        <is>
          <t>Refus signifié</t>
        </is>
      </c>
      <c r="K2440" s="70" t="n">
        <v>4.6</v>
      </c>
    </row>
    <row r="2441">
      <c r="A2441" s="65" t="inlineStr">
        <is>
          <t>REL-02440</t>
        </is>
      </c>
      <c r="B2441" s="65" t="inlineStr">
        <is>
          <t>DEV-02137</t>
        </is>
      </c>
      <c r="C2441" s="66" t="n">
        <v>45889</v>
      </c>
      <c r="D2441" s="65" t="inlineStr">
        <is>
          <t>2025-08</t>
        </is>
      </c>
      <c r="E2441" s="65" t="inlineStr">
        <is>
          <t>2025-2026</t>
        </is>
      </c>
      <c r="F2441" s="67" t="n">
        <v>1</v>
      </c>
      <c r="G2441" s="65" t="inlineStr">
        <is>
          <t>SMS</t>
        </is>
      </c>
      <c r="H2441" s="65" t="inlineStr">
        <is>
          <t>Toulouse</t>
        </is>
      </c>
      <c r="I2441" s="65" t="inlineStr">
        <is>
          <t>Nadia Cherif</t>
        </is>
      </c>
      <c r="J2441" s="65" t="inlineStr">
        <is>
          <t>Sans réponse</t>
        </is>
      </c>
      <c r="K2441" s="70" t="n">
        <v>2.8</v>
      </c>
    </row>
    <row r="2442">
      <c r="A2442" s="65" t="inlineStr">
        <is>
          <t>REL-02441</t>
        </is>
      </c>
      <c r="B2442" s="65" t="inlineStr">
        <is>
          <t>DEV-02138</t>
        </is>
      </c>
      <c r="C2442" s="66" t="n">
        <v>45891</v>
      </c>
      <c r="D2442" s="65" t="inlineStr">
        <is>
          <t>2025-08</t>
        </is>
      </c>
      <c r="E2442" s="65" t="inlineStr">
        <is>
          <t>2025-2026</t>
        </is>
      </c>
      <c r="F2442" s="67" t="n">
        <v>1</v>
      </c>
      <c r="G2442" s="65" t="inlineStr">
        <is>
          <t>Téléphone</t>
        </is>
      </c>
      <c r="H2442" s="65" t="inlineStr">
        <is>
          <t>Montpellier</t>
        </is>
      </c>
      <c r="I2442" s="65" t="inlineStr">
        <is>
          <t>Thomas Rey</t>
        </is>
      </c>
      <c r="J2442" s="65" t="inlineStr">
        <is>
          <t>Refus signifié</t>
        </is>
      </c>
      <c r="K2442" s="70" t="n">
        <v>3.1</v>
      </c>
    </row>
    <row r="2443">
      <c r="A2443" s="65" t="inlineStr">
        <is>
          <t>REL-02442</t>
        </is>
      </c>
      <c r="B2443" s="65" t="inlineStr">
        <is>
          <t>DEV-02142</t>
        </is>
      </c>
      <c r="C2443" s="66" t="n">
        <v>45898</v>
      </c>
      <c r="D2443" s="65" t="inlineStr">
        <is>
          <t>2025-08</t>
        </is>
      </c>
      <c r="E2443" s="65" t="inlineStr">
        <is>
          <t>2025-2026</t>
        </is>
      </c>
      <c r="F2443" s="67" t="n">
        <v>1</v>
      </c>
      <c r="G2443" s="65" t="inlineStr">
        <is>
          <t>Email</t>
        </is>
      </c>
      <c r="H2443" s="65" t="inlineStr">
        <is>
          <t>Montpellier</t>
        </is>
      </c>
      <c r="I2443" s="65" t="inlineStr">
        <is>
          <t>Thomas Rey</t>
        </is>
      </c>
      <c r="J2443" s="65" t="inlineStr">
        <is>
          <t>Accord obtenu</t>
        </is>
      </c>
      <c r="K2443" s="70" t="n">
        <v>1.1</v>
      </c>
    </row>
    <row r="2444">
      <c r="A2444" s="65" t="inlineStr">
        <is>
          <t>REL-02443</t>
        </is>
      </c>
      <c r="B2444" s="65" t="inlineStr">
        <is>
          <t>DEV-02147</t>
        </is>
      </c>
      <c r="C2444" s="66" t="n">
        <v>45896</v>
      </c>
      <c r="D2444" s="65" t="inlineStr">
        <is>
          <t>2025-08</t>
        </is>
      </c>
      <c r="E2444" s="65" t="inlineStr">
        <is>
          <t>2025-2026</t>
        </is>
      </c>
      <c r="F2444" s="67" t="n">
        <v>1</v>
      </c>
      <c r="G2444" s="65" t="inlineStr">
        <is>
          <t>SMS</t>
        </is>
      </c>
      <c r="H2444" s="65" t="inlineStr">
        <is>
          <t>Toulouse</t>
        </is>
      </c>
      <c r="I2444" s="65" t="inlineStr">
        <is>
          <t>Nadia Cherif</t>
        </is>
      </c>
      <c r="J2444" s="65" t="inlineStr">
        <is>
          <t>Sans réponse</t>
        </is>
      </c>
      <c r="K2444" s="70" t="n">
        <v>1.2</v>
      </c>
    </row>
    <row r="2445">
      <c r="A2445" s="65" t="inlineStr">
        <is>
          <t>REL-02444</t>
        </is>
      </c>
      <c r="B2445" s="65" t="inlineStr">
        <is>
          <t>DEV-02148</t>
        </is>
      </c>
      <c r="C2445" s="66" t="n">
        <v>45886</v>
      </c>
      <c r="D2445" s="65" t="inlineStr">
        <is>
          <t>2025-08</t>
        </is>
      </c>
      <c r="E2445" s="65" t="inlineStr">
        <is>
          <t>2025-2026</t>
        </is>
      </c>
      <c r="F2445" s="67" t="n">
        <v>1</v>
      </c>
      <c r="G2445" s="65" t="inlineStr">
        <is>
          <t>Téléphone</t>
        </is>
      </c>
      <c r="H2445" s="65" t="inlineStr">
        <is>
          <t>Bordeaux</t>
        </is>
      </c>
      <c r="I2445" s="65" t="inlineStr">
        <is>
          <t>Sophie Marchand</t>
        </is>
      </c>
      <c r="J2445" s="65" t="inlineStr">
        <is>
          <t>Rappel demandé</t>
        </is>
      </c>
      <c r="K2445" s="70" t="n">
        <v>11.5</v>
      </c>
    </row>
    <row r="2446">
      <c r="A2446" s="65" t="inlineStr">
        <is>
          <t>REL-02445</t>
        </is>
      </c>
      <c r="B2446" s="65" t="inlineStr">
        <is>
          <t>DEV-02148</t>
        </is>
      </c>
      <c r="C2446" s="66" t="n">
        <v>45894</v>
      </c>
      <c r="D2446" s="65" t="inlineStr">
        <is>
          <t>2025-08</t>
        </is>
      </c>
      <c r="E2446" s="65" t="inlineStr">
        <is>
          <t>2025-2026</t>
        </is>
      </c>
      <c r="F2446" s="67" t="n">
        <v>2</v>
      </c>
      <c r="G2446" s="65" t="inlineStr">
        <is>
          <t>SMS</t>
        </is>
      </c>
      <c r="H2446" s="65" t="inlineStr">
        <is>
          <t>Bordeaux</t>
        </is>
      </c>
      <c r="I2446" s="65" t="inlineStr">
        <is>
          <t>Sophie Marchand</t>
        </is>
      </c>
      <c r="J2446" s="65" t="inlineStr">
        <is>
          <t>Sans réponse</t>
        </is>
      </c>
      <c r="K2446" s="70" t="n">
        <v>3.4</v>
      </c>
    </row>
    <row r="2447">
      <c r="A2447" s="65" t="inlineStr">
        <is>
          <t>REL-02446</t>
        </is>
      </c>
      <c r="B2447" s="65" t="inlineStr">
        <is>
          <t>DEV-02149</t>
        </is>
      </c>
      <c r="C2447" s="66" t="n">
        <v>45895</v>
      </c>
      <c r="D2447" s="65" t="inlineStr">
        <is>
          <t>2025-08</t>
        </is>
      </c>
      <c r="E2447" s="65" t="inlineStr">
        <is>
          <t>2025-2026</t>
        </is>
      </c>
      <c r="F2447" s="67" t="n">
        <v>1</v>
      </c>
      <c r="G2447" s="65" t="inlineStr">
        <is>
          <t>SMS</t>
        </is>
      </c>
      <c r="H2447" s="65" t="inlineStr">
        <is>
          <t>Montpellier</t>
        </is>
      </c>
      <c r="I2447" s="65" t="inlineStr">
        <is>
          <t>Thomas Rey</t>
        </is>
      </c>
      <c r="J2447" s="65" t="inlineStr">
        <is>
          <t>Sans réponse</t>
        </is>
      </c>
      <c r="K2447" s="70" t="n">
        <v>2.4</v>
      </c>
    </row>
    <row r="2448">
      <c r="A2448" s="65" t="inlineStr">
        <is>
          <t>REL-02447</t>
        </is>
      </c>
      <c r="B2448" s="65" t="inlineStr">
        <is>
          <t>DEV-02150</t>
        </is>
      </c>
      <c r="C2448" s="66" t="n">
        <v>45905</v>
      </c>
      <c r="D2448" s="65" t="inlineStr">
        <is>
          <t>2025-09</t>
        </is>
      </c>
      <c r="E2448" s="65" t="inlineStr">
        <is>
          <t>2025-2026</t>
        </is>
      </c>
      <c r="F2448" s="67" t="n">
        <v>1</v>
      </c>
      <c r="G2448" s="65" t="inlineStr">
        <is>
          <t>Email</t>
        </is>
      </c>
      <c r="H2448" s="65" t="inlineStr">
        <is>
          <t>Toulouse</t>
        </is>
      </c>
      <c r="I2448" s="65" t="inlineStr">
        <is>
          <t>Nadia Cherif</t>
        </is>
      </c>
      <c r="J2448" s="65" t="inlineStr">
        <is>
          <t>Négociation en cours</t>
        </is>
      </c>
      <c r="K2448" s="70" t="n">
        <v>2</v>
      </c>
    </row>
    <row r="2449">
      <c r="A2449" s="65" t="inlineStr">
        <is>
          <t>REL-02448</t>
        </is>
      </c>
      <c r="B2449" s="65" t="inlineStr">
        <is>
          <t>DEV-02150</t>
        </is>
      </c>
      <c r="C2449" s="66" t="n">
        <v>45912</v>
      </c>
      <c r="D2449" s="65" t="inlineStr">
        <is>
          <t>2025-09</t>
        </is>
      </c>
      <c r="E2449" s="65" t="inlineStr">
        <is>
          <t>2025-2026</t>
        </is>
      </c>
      <c r="F2449" s="67" t="n">
        <v>2</v>
      </c>
      <c r="G2449" s="65" t="inlineStr">
        <is>
          <t>Email</t>
        </is>
      </c>
      <c r="H2449" s="65" t="inlineStr">
        <is>
          <t>Toulouse</t>
        </is>
      </c>
      <c r="I2449" s="65" t="inlineStr">
        <is>
          <t>Nadia Cherif</t>
        </is>
      </c>
      <c r="J2449" s="65" t="inlineStr">
        <is>
          <t>Rappel demandé</t>
        </is>
      </c>
      <c r="K2449" s="70" t="n">
        <v>1.1</v>
      </c>
    </row>
    <row r="2450">
      <c r="A2450" s="65" t="inlineStr">
        <is>
          <t>REL-02449</t>
        </is>
      </c>
      <c r="B2450" s="65" t="inlineStr">
        <is>
          <t>DEV-02151</t>
        </is>
      </c>
      <c r="C2450" s="66" t="n">
        <v>45899</v>
      </c>
      <c r="D2450" s="65" t="inlineStr">
        <is>
          <t>2025-08</t>
        </is>
      </c>
      <c r="E2450" s="65" t="inlineStr">
        <is>
          <t>2025-2026</t>
        </is>
      </c>
      <c r="F2450" s="67" t="n">
        <v>1</v>
      </c>
      <c r="G2450" s="65" t="inlineStr">
        <is>
          <t>Email</t>
        </is>
      </c>
      <c r="H2450" s="65" t="inlineStr">
        <is>
          <t>Bordeaux</t>
        </is>
      </c>
      <c r="I2450" s="65" t="inlineStr">
        <is>
          <t>Karim Belkacem</t>
        </is>
      </c>
      <c r="J2450" s="65" t="inlineStr">
        <is>
          <t>Sans réponse</t>
        </is>
      </c>
      <c r="K2450" s="70" t="n">
        <v>2.2</v>
      </c>
    </row>
    <row r="2451">
      <c r="A2451" s="65" t="inlineStr">
        <is>
          <t>REL-02450</t>
        </is>
      </c>
      <c r="B2451" s="65" t="inlineStr">
        <is>
          <t>DEV-02151</t>
        </is>
      </c>
      <c r="C2451" s="66" t="n">
        <v>45908</v>
      </c>
      <c r="D2451" s="65" t="inlineStr">
        <is>
          <t>2025-09</t>
        </is>
      </c>
      <c r="E2451" s="65" t="inlineStr">
        <is>
          <t>2025-2026</t>
        </is>
      </c>
      <c r="F2451" s="67" t="n">
        <v>2</v>
      </c>
      <c r="G2451" s="65" t="inlineStr">
        <is>
          <t>Téléphone</t>
        </is>
      </c>
      <c r="H2451" s="65" t="inlineStr">
        <is>
          <t>Bordeaux</t>
        </is>
      </c>
      <c r="I2451" s="65" t="inlineStr">
        <is>
          <t>Karim Belkacem</t>
        </is>
      </c>
      <c r="J2451" s="65" t="inlineStr">
        <is>
          <t>Rappel demandé</t>
        </is>
      </c>
      <c r="K2451" s="70" t="n">
        <v>13.7</v>
      </c>
    </row>
    <row r="2452">
      <c r="A2452" s="65" t="inlineStr">
        <is>
          <t>REL-02451</t>
        </is>
      </c>
      <c r="B2452" s="65" t="inlineStr">
        <is>
          <t>DEV-02155</t>
        </is>
      </c>
      <c r="C2452" s="66" t="n">
        <v>45893</v>
      </c>
      <c r="D2452" s="65" t="inlineStr">
        <is>
          <t>2025-08</t>
        </is>
      </c>
      <c r="E2452" s="65" t="inlineStr">
        <is>
          <t>2025-2026</t>
        </is>
      </c>
      <c r="F2452" s="67" t="n">
        <v>1</v>
      </c>
      <c r="G2452" s="65" t="inlineStr">
        <is>
          <t>Email</t>
        </is>
      </c>
      <c r="H2452" s="65" t="inlineStr">
        <is>
          <t>Toulouse</t>
        </is>
      </c>
      <c r="I2452" s="65" t="inlineStr">
        <is>
          <t>Nadia Cherif</t>
        </is>
      </c>
      <c r="J2452" s="65" t="inlineStr">
        <is>
          <t>Refus signifié</t>
        </is>
      </c>
      <c r="K2452" s="70" t="n">
        <v>1.4</v>
      </c>
    </row>
    <row r="2453">
      <c r="A2453" s="65" t="inlineStr">
        <is>
          <t>REL-02452</t>
        </is>
      </c>
      <c r="B2453" s="65" t="inlineStr">
        <is>
          <t>DEV-02156</t>
        </is>
      </c>
      <c r="C2453" s="66" t="n">
        <v>45898</v>
      </c>
      <c r="D2453" s="65" t="inlineStr">
        <is>
          <t>2025-08</t>
        </is>
      </c>
      <c r="E2453" s="65" t="inlineStr">
        <is>
          <t>2025-2026</t>
        </is>
      </c>
      <c r="F2453" s="67" t="n">
        <v>1</v>
      </c>
      <c r="G2453" s="65" t="inlineStr">
        <is>
          <t>SMS</t>
        </is>
      </c>
      <c r="H2453" s="65" t="inlineStr">
        <is>
          <t>Bordeaux</t>
        </is>
      </c>
      <c r="I2453" s="65" t="inlineStr">
        <is>
          <t>Karim Belkacem</t>
        </is>
      </c>
      <c r="J2453" s="65" t="inlineStr">
        <is>
          <t>Rappel demandé</t>
        </is>
      </c>
      <c r="K2453" s="70" t="n">
        <v>1.8</v>
      </c>
    </row>
    <row r="2454">
      <c r="A2454" s="65" t="inlineStr">
        <is>
          <t>REL-02453</t>
        </is>
      </c>
      <c r="B2454" s="65" t="inlineStr">
        <is>
          <t>DEV-02158</t>
        </is>
      </c>
      <c r="C2454" s="66" t="n">
        <v>45897</v>
      </c>
      <c r="D2454" s="65" t="inlineStr">
        <is>
          <t>2025-08</t>
        </is>
      </c>
      <c r="E2454" s="65" t="inlineStr">
        <is>
          <t>2025-2026</t>
        </is>
      </c>
      <c r="F2454" s="67" t="n">
        <v>1</v>
      </c>
      <c r="G2454" s="65" t="inlineStr">
        <is>
          <t>Email</t>
        </is>
      </c>
      <c r="H2454" s="65" t="inlineStr">
        <is>
          <t>Bordeaux</t>
        </is>
      </c>
      <c r="I2454" s="65" t="inlineStr">
        <is>
          <t>Karim Belkacem</t>
        </is>
      </c>
      <c r="J2454" s="65" t="inlineStr">
        <is>
          <t>Refus signifié</t>
        </is>
      </c>
      <c r="K2454" s="70" t="n">
        <v>2.6</v>
      </c>
    </row>
    <row r="2455">
      <c r="A2455" s="65" t="inlineStr">
        <is>
          <t>REL-02454</t>
        </is>
      </c>
      <c r="B2455" s="65" t="inlineStr">
        <is>
          <t>DEV-02165</t>
        </is>
      </c>
      <c r="C2455" s="66" t="n">
        <v>45901</v>
      </c>
      <c r="D2455" s="65" t="inlineStr">
        <is>
          <t>2025-09</t>
        </is>
      </c>
      <c r="E2455" s="65" t="inlineStr">
        <is>
          <t>2025-2026</t>
        </is>
      </c>
      <c r="F2455" s="67" t="n">
        <v>1</v>
      </c>
      <c r="G2455" s="65" t="inlineStr">
        <is>
          <t>SMS</t>
        </is>
      </c>
      <c r="H2455" s="65" t="inlineStr">
        <is>
          <t>Bordeaux</t>
        </is>
      </c>
      <c r="I2455" s="65" t="inlineStr">
        <is>
          <t>Sophie Marchand</t>
        </is>
      </c>
      <c r="J2455" s="65" t="inlineStr">
        <is>
          <t>Sans réponse</t>
        </is>
      </c>
      <c r="K2455" s="70" t="n">
        <v>3.3</v>
      </c>
    </row>
    <row r="2456">
      <c r="A2456" s="65" t="inlineStr">
        <is>
          <t>REL-02455</t>
        </is>
      </c>
      <c r="B2456" s="65" t="inlineStr">
        <is>
          <t>DEV-02166</t>
        </is>
      </c>
      <c r="C2456" s="66" t="n">
        <v>45895</v>
      </c>
      <c r="D2456" s="65" t="inlineStr">
        <is>
          <t>2025-08</t>
        </is>
      </c>
      <c r="E2456" s="65" t="inlineStr">
        <is>
          <t>2025-2026</t>
        </is>
      </c>
      <c r="F2456" s="67" t="n">
        <v>1</v>
      </c>
      <c r="G2456" s="65" t="inlineStr">
        <is>
          <t>Téléphone</t>
        </is>
      </c>
      <c r="H2456" s="65" t="inlineStr">
        <is>
          <t>Bordeaux</t>
        </is>
      </c>
      <c r="I2456" s="65" t="inlineStr">
        <is>
          <t>Karim Belkacem</t>
        </is>
      </c>
      <c r="J2456" s="65" t="inlineStr">
        <is>
          <t>Négociation en cours</t>
        </is>
      </c>
      <c r="K2456" s="70" t="n">
        <v>9.4</v>
      </c>
    </row>
    <row r="2457">
      <c r="A2457" s="65" t="inlineStr">
        <is>
          <t>REL-02456</t>
        </is>
      </c>
      <c r="B2457" s="65" t="inlineStr">
        <is>
          <t>DEV-02169</t>
        </is>
      </c>
      <c r="C2457" s="66" t="n">
        <v>45905</v>
      </c>
      <c r="D2457" s="65" t="inlineStr">
        <is>
          <t>2025-09</t>
        </is>
      </c>
      <c r="E2457" s="65" t="inlineStr">
        <is>
          <t>2025-2026</t>
        </is>
      </c>
      <c r="F2457" s="67" t="n">
        <v>1</v>
      </c>
      <c r="G2457" s="65" t="inlineStr">
        <is>
          <t>Email</t>
        </is>
      </c>
      <c r="H2457" s="65" t="inlineStr">
        <is>
          <t>Montpellier</t>
        </is>
      </c>
      <c r="I2457" s="65" t="inlineStr">
        <is>
          <t>Thomas Rey</t>
        </is>
      </c>
      <c r="J2457" s="65" t="inlineStr">
        <is>
          <t>Négociation en cours</t>
        </is>
      </c>
      <c r="K2457" s="70" t="n">
        <v>3</v>
      </c>
    </row>
    <row r="2458">
      <c r="A2458" s="65" t="inlineStr">
        <is>
          <t>REL-02457</t>
        </is>
      </c>
      <c r="B2458" s="65" t="inlineStr">
        <is>
          <t>DEV-02169</t>
        </is>
      </c>
      <c r="C2458" s="66" t="n">
        <v>45913</v>
      </c>
      <c r="D2458" s="65" t="inlineStr">
        <is>
          <t>2025-09</t>
        </is>
      </c>
      <c r="E2458" s="65" t="inlineStr">
        <is>
          <t>2025-2026</t>
        </is>
      </c>
      <c r="F2458" s="67" t="n">
        <v>2</v>
      </c>
      <c r="G2458" s="65" t="inlineStr">
        <is>
          <t>Email</t>
        </is>
      </c>
      <c r="H2458" s="65" t="inlineStr">
        <is>
          <t>Montpellier</t>
        </is>
      </c>
      <c r="I2458" s="65" t="inlineStr">
        <is>
          <t>Thomas Rey</t>
        </is>
      </c>
      <c r="J2458" s="65" t="inlineStr">
        <is>
          <t>Rappel demandé</t>
        </is>
      </c>
      <c r="K2458" s="70" t="n">
        <v>3.3</v>
      </c>
    </row>
    <row r="2459">
      <c r="A2459" s="65" t="inlineStr">
        <is>
          <t>REL-02458</t>
        </is>
      </c>
      <c r="B2459" s="65" t="inlineStr">
        <is>
          <t>DEV-02171</t>
        </is>
      </c>
      <c r="C2459" s="66" t="n">
        <v>45896</v>
      </c>
      <c r="D2459" s="65" t="inlineStr">
        <is>
          <t>2025-08</t>
        </is>
      </c>
      <c r="E2459" s="65" t="inlineStr">
        <is>
          <t>2025-2026</t>
        </is>
      </c>
      <c r="F2459" s="67" t="n">
        <v>1</v>
      </c>
      <c r="G2459" s="65" t="inlineStr">
        <is>
          <t>Téléphone</t>
        </is>
      </c>
      <c r="H2459" s="65" t="inlineStr">
        <is>
          <t>Bordeaux</t>
        </is>
      </c>
      <c r="I2459" s="65" t="inlineStr">
        <is>
          <t>Karim Belkacem</t>
        </is>
      </c>
      <c r="J2459" s="65" t="inlineStr">
        <is>
          <t>Refus signifié</t>
        </is>
      </c>
      <c r="K2459" s="70" t="n">
        <v>11.6</v>
      </c>
    </row>
    <row r="2460">
      <c r="A2460" s="65" t="inlineStr">
        <is>
          <t>REL-02459</t>
        </is>
      </c>
      <c r="B2460" s="65" t="inlineStr">
        <is>
          <t>DEV-02172</t>
        </is>
      </c>
      <c r="C2460" s="66" t="n">
        <v>45903</v>
      </c>
      <c r="D2460" s="65" t="inlineStr">
        <is>
          <t>2025-09</t>
        </is>
      </c>
      <c r="E2460" s="65" t="inlineStr">
        <is>
          <t>2025-2026</t>
        </is>
      </c>
      <c r="F2460" s="67" t="n">
        <v>1</v>
      </c>
      <c r="G2460" s="65" t="inlineStr">
        <is>
          <t>Téléphone</t>
        </is>
      </c>
      <c r="H2460" s="65" t="inlineStr">
        <is>
          <t>Toulouse</t>
        </is>
      </c>
      <c r="I2460" s="65" t="inlineStr">
        <is>
          <t>Nadia Cherif</t>
        </is>
      </c>
      <c r="J2460" s="65" t="inlineStr">
        <is>
          <t>Rappel demandé</t>
        </is>
      </c>
      <c r="K2460" s="70" t="n">
        <v>4.9</v>
      </c>
    </row>
    <row r="2461">
      <c r="A2461" s="65" t="inlineStr">
        <is>
          <t>REL-02460</t>
        </is>
      </c>
      <c r="B2461" s="65" t="inlineStr">
        <is>
          <t>DEV-02172</t>
        </is>
      </c>
      <c r="C2461" s="66" t="n">
        <v>45909</v>
      </c>
      <c r="D2461" s="65" t="inlineStr">
        <is>
          <t>2025-09</t>
        </is>
      </c>
      <c r="E2461" s="65" t="inlineStr">
        <is>
          <t>2025-2026</t>
        </is>
      </c>
      <c r="F2461" s="67" t="n">
        <v>2</v>
      </c>
      <c r="G2461" s="65" t="inlineStr">
        <is>
          <t>Email</t>
        </is>
      </c>
      <c r="H2461" s="65" t="inlineStr">
        <is>
          <t>Toulouse</t>
        </is>
      </c>
      <c r="I2461" s="65" t="inlineStr">
        <is>
          <t>Nadia Cherif</t>
        </is>
      </c>
      <c r="J2461" s="65" t="inlineStr">
        <is>
          <t>Injoignable</t>
        </is>
      </c>
      <c r="K2461" s="70" t="n">
        <v>3.2</v>
      </c>
    </row>
    <row r="2462">
      <c r="A2462" s="65" t="inlineStr">
        <is>
          <t>REL-02461</t>
        </is>
      </c>
      <c r="B2462" s="65" t="inlineStr">
        <is>
          <t>DEV-02172</t>
        </is>
      </c>
      <c r="C2462" s="66" t="n">
        <v>45920</v>
      </c>
      <c r="D2462" s="65" t="inlineStr">
        <is>
          <t>2025-09</t>
        </is>
      </c>
      <c r="E2462" s="65" t="inlineStr">
        <is>
          <t>2025-2026</t>
        </is>
      </c>
      <c r="F2462" s="67" t="n">
        <v>3</v>
      </c>
      <c r="G2462" s="65" t="inlineStr">
        <is>
          <t>Email</t>
        </is>
      </c>
      <c r="H2462" s="65" t="inlineStr">
        <is>
          <t>Toulouse</t>
        </is>
      </c>
      <c r="I2462" s="65" t="inlineStr">
        <is>
          <t>Nadia Cherif</t>
        </is>
      </c>
      <c r="J2462" s="65" t="inlineStr">
        <is>
          <t>Rappel demandé</t>
        </is>
      </c>
      <c r="K2462" s="70" t="n">
        <v>1.3</v>
      </c>
    </row>
    <row r="2463">
      <c r="A2463" s="65" t="inlineStr">
        <is>
          <t>REL-02462</t>
        </is>
      </c>
      <c r="B2463" s="65" t="inlineStr">
        <is>
          <t>DEV-02173</t>
        </is>
      </c>
      <c r="C2463" s="66" t="n">
        <v>45905</v>
      </c>
      <c r="D2463" s="65" t="inlineStr">
        <is>
          <t>2025-09</t>
        </is>
      </c>
      <c r="E2463" s="65" t="inlineStr">
        <is>
          <t>2025-2026</t>
        </is>
      </c>
      <c r="F2463" s="67" t="n">
        <v>1</v>
      </c>
      <c r="G2463" s="65" t="inlineStr">
        <is>
          <t>Email</t>
        </is>
      </c>
      <c r="H2463" s="65" t="inlineStr">
        <is>
          <t>Bordeaux</t>
        </is>
      </c>
      <c r="I2463" s="65" t="inlineStr">
        <is>
          <t>Sophie Marchand</t>
        </is>
      </c>
      <c r="J2463" s="65" t="inlineStr">
        <is>
          <t>Injoignable</t>
        </is>
      </c>
      <c r="K2463" s="70" t="n">
        <v>1.5</v>
      </c>
    </row>
    <row r="2464">
      <c r="A2464" s="65" t="inlineStr">
        <is>
          <t>REL-02463</t>
        </is>
      </c>
      <c r="B2464" s="65" t="inlineStr">
        <is>
          <t>DEV-02173</t>
        </is>
      </c>
      <c r="C2464" s="66" t="n">
        <v>45916</v>
      </c>
      <c r="D2464" s="65" t="inlineStr">
        <is>
          <t>2025-09</t>
        </is>
      </c>
      <c r="E2464" s="65" t="inlineStr">
        <is>
          <t>2025-2026</t>
        </is>
      </c>
      <c r="F2464" s="67" t="n">
        <v>2</v>
      </c>
      <c r="G2464" s="65" t="inlineStr">
        <is>
          <t>Téléphone</t>
        </is>
      </c>
      <c r="H2464" s="65" t="inlineStr">
        <is>
          <t>Bordeaux</t>
        </is>
      </c>
      <c r="I2464" s="65" t="inlineStr">
        <is>
          <t>Sophie Marchand</t>
        </is>
      </c>
      <c r="J2464" s="65" t="inlineStr">
        <is>
          <t>Négociation en cours</t>
        </is>
      </c>
      <c r="K2464" s="70" t="n">
        <v>12.7</v>
      </c>
    </row>
    <row r="2465">
      <c r="A2465" s="65" t="inlineStr">
        <is>
          <t>REL-02464</t>
        </is>
      </c>
      <c r="B2465" s="65" t="inlineStr">
        <is>
          <t>DEV-02174</t>
        </is>
      </c>
      <c r="C2465" s="66" t="n">
        <v>45901</v>
      </c>
      <c r="D2465" s="65" t="inlineStr">
        <is>
          <t>2025-09</t>
        </is>
      </c>
      <c r="E2465" s="65" t="inlineStr">
        <is>
          <t>2025-2026</t>
        </is>
      </c>
      <c r="F2465" s="67" t="n">
        <v>1</v>
      </c>
      <c r="G2465" s="65" t="inlineStr">
        <is>
          <t>Email</t>
        </is>
      </c>
      <c r="H2465" s="65" t="inlineStr">
        <is>
          <t>Toulouse</t>
        </is>
      </c>
      <c r="I2465" s="65" t="inlineStr">
        <is>
          <t>Julien Fabre</t>
        </is>
      </c>
      <c r="J2465" s="65" t="inlineStr">
        <is>
          <t>Accord obtenu</t>
        </is>
      </c>
      <c r="K2465" s="70" t="n">
        <v>3.6</v>
      </c>
    </row>
    <row r="2466">
      <c r="A2466" s="65" t="inlineStr">
        <is>
          <t>REL-02465</t>
        </is>
      </c>
      <c r="B2466" s="65" t="inlineStr">
        <is>
          <t>DEV-02177</t>
        </is>
      </c>
      <c r="C2466" s="66" t="n">
        <v>45898</v>
      </c>
      <c r="D2466" s="65" t="inlineStr">
        <is>
          <t>2025-08</t>
        </is>
      </c>
      <c r="E2466" s="65" t="inlineStr">
        <is>
          <t>2025-2026</t>
        </is>
      </c>
      <c r="F2466" s="67" t="n">
        <v>1</v>
      </c>
      <c r="G2466" s="65" t="inlineStr">
        <is>
          <t>Email</t>
        </is>
      </c>
      <c r="H2466" s="65" t="inlineStr">
        <is>
          <t>Toulouse</t>
        </is>
      </c>
      <c r="I2466" s="65" t="inlineStr">
        <is>
          <t>Nadia Cherif</t>
        </is>
      </c>
      <c r="J2466" s="65" t="inlineStr">
        <is>
          <t>Sans réponse</t>
        </is>
      </c>
      <c r="K2466" s="70" t="n">
        <v>3.6</v>
      </c>
    </row>
    <row r="2467">
      <c r="A2467" s="65" t="inlineStr">
        <is>
          <t>REL-02466</t>
        </is>
      </c>
      <c r="B2467" s="65" t="inlineStr">
        <is>
          <t>DEV-02178</t>
        </is>
      </c>
      <c r="C2467" s="66" t="n">
        <v>45910</v>
      </c>
      <c r="D2467" s="65" t="inlineStr">
        <is>
          <t>2025-09</t>
        </is>
      </c>
      <c r="E2467" s="65" t="inlineStr">
        <is>
          <t>2025-2026</t>
        </is>
      </c>
      <c r="F2467" s="67" t="n">
        <v>1</v>
      </c>
      <c r="G2467" s="65" t="inlineStr">
        <is>
          <t>Email</t>
        </is>
      </c>
      <c r="H2467" s="65" t="inlineStr">
        <is>
          <t>Bordeaux</t>
        </is>
      </c>
      <c r="I2467" s="65" t="inlineStr">
        <is>
          <t>Sophie Marchand</t>
        </is>
      </c>
      <c r="J2467" s="65" t="inlineStr">
        <is>
          <t>Accord obtenu</t>
        </is>
      </c>
      <c r="K2467" s="70" t="n">
        <v>2.3</v>
      </c>
    </row>
    <row r="2468">
      <c r="A2468" s="65" t="inlineStr">
        <is>
          <t>REL-02467</t>
        </is>
      </c>
      <c r="B2468" s="65" t="inlineStr">
        <is>
          <t>DEV-02179</t>
        </is>
      </c>
      <c r="C2468" s="66" t="n">
        <v>45909</v>
      </c>
      <c r="D2468" s="65" t="inlineStr">
        <is>
          <t>2025-09</t>
        </is>
      </c>
      <c r="E2468" s="65" t="inlineStr">
        <is>
          <t>2025-2026</t>
        </is>
      </c>
      <c r="F2468" s="67" t="n">
        <v>1</v>
      </c>
      <c r="G2468" s="65" t="inlineStr">
        <is>
          <t>Email</t>
        </is>
      </c>
      <c r="H2468" s="65" t="inlineStr">
        <is>
          <t>Bordeaux</t>
        </is>
      </c>
      <c r="I2468" s="65" t="inlineStr">
        <is>
          <t>Karim Belkacem</t>
        </is>
      </c>
      <c r="J2468" s="65" t="inlineStr">
        <is>
          <t>Sans réponse</t>
        </is>
      </c>
      <c r="K2468" s="70" t="n">
        <v>4.6</v>
      </c>
    </row>
    <row r="2469">
      <c r="A2469" s="65" t="inlineStr">
        <is>
          <t>REL-02468</t>
        </is>
      </c>
      <c r="B2469" s="65" t="inlineStr">
        <is>
          <t>DEV-02181</t>
        </is>
      </c>
      <c r="C2469" s="66" t="n">
        <v>45905</v>
      </c>
      <c r="D2469" s="65" t="inlineStr">
        <is>
          <t>2025-09</t>
        </is>
      </c>
      <c r="E2469" s="65" t="inlineStr">
        <is>
          <t>2025-2026</t>
        </is>
      </c>
      <c r="F2469" s="67" t="n">
        <v>1</v>
      </c>
      <c r="G2469" s="65" t="inlineStr">
        <is>
          <t>Email</t>
        </is>
      </c>
      <c r="H2469" s="65" t="inlineStr">
        <is>
          <t>Bordeaux</t>
        </is>
      </c>
      <c r="I2469" s="65" t="inlineStr">
        <is>
          <t>Sophie Marchand</t>
        </is>
      </c>
      <c r="J2469" s="65" t="inlineStr">
        <is>
          <t>Sans réponse</t>
        </is>
      </c>
      <c r="K2469" s="70" t="n">
        <v>1.4</v>
      </c>
    </row>
    <row r="2470">
      <c r="A2470" s="65" t="inlineStr">
        <is>
          <t>REL-02469</t>
        </is>
      </c>
      <c r="B2470" s="65" t="inlineStr">
        <is>
          <t>DEV-02182</t>
        </is>
      </c>
      <c r="C2470" s="66" t="n">
        <v>45906</v>
      </c>
      <c r="D2470" s="65" t="inlineStr">
        <is>
          <t>2025-09</t>
        </is>
      </c>
      <c r="E2470" s="65" t="inlineStr">
        <is>
          <t>2025-2026</t>
        </is>
      </c>
      <c r="F2470" s="67" t="n">
        <v>1</v>
      </c>
      <c r="G2470" s="65" t="inlineStr">
        <is>
          <t>Email</t>
        </is>
      </c>
      <c r="H2470" s="65" t="inlineStr">
        <is>
          <t>Bordeaux</t>
        </is>
      </c>
      <c r="I2470" s="65" t="inlineStr">
        <is>
          <t>Sophie Marchand</t>
        </is>
      </c>
      <c r="J2470" s="65" t="inlineStr">
        <is>
          <t>Rappel demandé</t>
        </is>
      </c>
      <c r="K2470" s="70" t="n">
        <v>1.3</v>
      </c>
    </row>
    <row r="2471">
      <c r="A2471" s="65" t="inlineStr">
        <is>
          <t>REL-02470</t>
        </is>
      </c>
      <c r="B2471" s="65" t="inlineStr">
        <is>
          <t>DEV-02182</t>
        </is>
      </c>
      <c r="C2471" s="66" t="n">
        <v>45911</v>
      </c>
      <c r="D2471" s="65" t="inlineStr">
        <is>
          <t>2025-09</t>
        </is>
      </c>
      <c r="E2471" s="65" t="inlineStr">
        <is>
          <t>2025-2026</t>
        </is>
      </c>
      <c r="F2471" s="67" t="n">
        <v>2</v>
      </c>
      <c r="G2471" s="65" t="inlineStr">
        <is>
          <t>Téléphone</t>
        </is>
      </c>
      <c r="H2471" s="65" t="inlineStr">
        <is>
          <t>Bordeaux</t>
        </is>
      </c>
      <c r="I2471" s="65" t="inlineStr">
        <is>
          <t>Sophie Marchand</t>
        </is>
      </c>
      <c r="J2471" s="65" t="inlineStr">
        <is>
          <t>Accord obtenu</t>
        </is>
      </c>
      <c r="K2471" s="70" t="n">
        <v>10.2</v>
      </c>
    </row>
    <row r="2472">
      <c r="A2472" s="65" t="inlineStr">
        <is>
          <t>REL-02471</t>
        </is>
      </c>
      <c r="B2472" s="65" t="inlineStr">
        <is>
          <t>DEV-02184</t>
        </is>
      </c>
      <c r="C2472" s="66" t="n">
        <v>45908</v>
      </c>
      <c r="D2472" s="65" t="inlineStr">
        <is>
          <t>2025-09</t>
        </is>
      </c>
      <c r="E2472" s="65" t="inlineStr">
        <is>
          <t>2025-2026</t>
        </is>
      </c>
      <c r="F2472" s="67" t="n">
        <v>1</v>
      </c>
      <c r="G2472" s="65" t="inlineStr">
        <is>
          <t>SMS</t>
        </is>
      </c>
      <c r="H2472" s="65" t="inlineStr">
        <is>
          <t>Bordeaux</t>
        </is>
      </c>
      <c r="I2472" s="65" t="inlineStr">
        <is>
          <t>Karim Belkacem</t>
        </is>
      </c>
      <c r="J2472" s="65" t="inlineStr">
        <is>
          <t>Rappel demandé</t>
        </is>
      </c>
      <c r="K2472" s="70" t="n">
        <v>1.2</v>
      </c>
    </row>
    <row r="2473">
      <c r="A2473" s="65" t="inlineStr">
        <is>
          <t>REL-02472</t>
        </is>
      </c>
      <c r="B2473" s="65" t="inlineStr">
        <is>
          <t>DEV-02185</t>
        </is>
      </c>
      <c r="C2473" s="66" t="n">
        <v>45907</v>
      </c>
      <c r="D2473" s="65" t="inlineStr">
        <is>
          <t>2025-09</t>
        </is>
      </c>
      <c r="E2473" s="65" t="inlineStr">
        <is>
          <t>2025-2026</t>
        </is>
      </c>
      <c r="F2473" s="67" t="n">
        <v>1</v>
      </c>
      <c r="G2473" s="65" t="inlineStr">
        <is>
          <t>Email</t>
        </is>
      </c>
      <c r="H2473" s="65" t="inlineStr">
        <is>
          <t>Toulouse</t>
        </is>
      </c>
      <c r="I2473" s="65" t="inlineStr">
        <is>
          <t>Nadia Cherif</t>
        </is>
      </c>
      <c r="J2473" s="65" t="inlineStr">
        <is>
          <t>Négociation en cours</t>
        </is>
      </c>
      <c r="K2473" s="70" t="n">
        <v>2.8</v>
      </c>
    </row>
    <row r="2474">
      <c r="A2474" s="65" t="inlineStr">
        <is>
          <t>REL-02473</t>
        </is>
      </c>
      <c r="B2474" s="65" t="inlineStr">
        <is>
          <t>DEV-02186</t>
        </is>
      </c>
      <c r="C2474" s="66" t="n">
        <v>45910</v>
      </c>
      <c r="D2474" s="65" t="inlineStr">
        <is>
          <t>2025-09</t>
        </is>
      </c>
      <c r="E2474" s="65" t="inlineStr">
        <is>
          <t>2025-2026</t>
        </is>
      </c>
      <c r="F2474" s="67" t="n">
        <v>1</v>
      </c>
      <c r="G2474" s="65" t="inlineStr">
        <is>
          <t>Téléphone</t>
        </is>
      </c>
      <c r="H2474" s="65" t="inlineStr">
        <is>
          <t>Toulouse</t>
        </is>
      </c>
      <c r="I2474" s="65" t="inlineStr">
        <is>
          <t>Nadia Cherif</t>
        </is>
      </c>
      <c r="J2474" s="65" t="inlineStr">
        <is>
          <t>Refus signifié</t>
        </is>
      </c>
      <c r="K2474" s="70" t="n">
        <v>3.7</v>
      </c>
    </row>
    <row r="2475">
      <c r="A2475" s="65" t="inlineStr">
        <is>
          <t>REL-02474</t>
        </is>
      </c>
      <c r="B2475" s="65" t="inlineStr">
        <is>
          <t>DEV-02187</t>
        </is>
      </c>
      <c r="C2475" s="66" t="n">
        <v>45902</v>
      </c>
      <c r="D2475" s="65" t="inlineStr">
        <is>
          <t>2025-09</t>
        </is>
      </c>
      <c r="E2475" s="65" t="inlineStr">
        <is>
          <t>2025-2026</t>
        </is>
      </c>
      <c r="F2475" s="67" t="n">
        <v>1</v>
      </c>
      <c r="G2475" s="65" t="inlineStr">
        <is>
          <t>Téléphone</t>
        </is>
      </c>
      <c r="H2475" s="65" t="inlineStr">
        <is>
          <t>Toulouse</t>
        </is>
      </c>
      <c r="I2475" s="65" t="inlineStr">
        <is>
          <t>Julien Fabre</t>
        </is>
      </c>
      <c r="J2475" s="65" t="inlineStr">
        <is>
          <t>Négociation en cours</t>
        </is>
      </c>
      <c r="K2475" s="70" t="n">
        <v>10</v>
      </c>
    </row>
    <row r="2476">
      <c r="A2476" s="65" t="inlineStr">
        <is>
          <t>REL-02475</t>
        </is>
      </c>
      <c r="B2476" s="65" t="inlineStr">
        <is>
          <t>DEV-02187</t>
        </is>
      </c>
      <c r="C2476" s="66" t="n">
        <v>45908</v>
      </c>
      <c r="D2476" s="65" t="inlineStr">
        <is>
          <t>2025-09</t>
        </is>
      </c>
      <c r="E2476" s="65" t="inlineStr">
        <is>
          <t>2025-2026</t>
        </is>
      </c>
      <c r="F2476" s="67" t="n">
        <v>2</v>
      </c>
      <c r="G2476" s="65" t="inlineStr">
        <is>
          <t>Téléphone</t>
        </is>
      </c>
      <c r="H2476" s="65" t="inlineStr">
        <is>
          <t>Toulouse</t>
        </is>
      </c>
      <c r="I2476" s="65" t="inlineStr">
        <is>
          <t>Julien Fabre</t>
        </is>
      </c>
      <c r="J2476" s="65" t="inlineStr">
        <is>
          <t>Négociation en cours</t>
        </is>
      </c>
      <c r="K2476" s="70" t="n">
        <v>11.7</v>
      </c>
    </row>
    <row r="2477">
      <c r="A2477" s="65" t="inlineStr">
        <is>
          <t>REL-02476</t>
        </is>
      </c>
      <c r="B2477" s="65" t="inlineStr">
        <is>
          <t>DEV-02189</t>
        </is>
      </c>
      <c r="C2477" s="66" t="n">
        <v>45902</v>
      </c>
      <c r="D2477" s="65" t="inlineStr">
        <is>
          <t>2025-09</t>
        </is>
      </c>
      <c r="E2477" s="65" t="inlineStr">
        <is>
          <t>2025-2026</t>
        </is>
      </c>
      <c r="F2477" s="67" t="n">
        <v>1</v>
      </c>
      <c r="G2477" s="65" t="inlineStr">
        <is>
          <t>Email</t>
        </is>
      </c>
      <c r="H2477" s="65" t="inlineStr">
        <is>
          <t>Bordeaux</t>
        </is>
      </c>
      <c r="I2477" s="65" t="inlineStr">
        <is>
          <t>Karim Belkacem</t>
        </is>
      </c>
      <c r="J2477" s="65" t="inlineStr">
        <is>
          <t>Sans réponse</t>
        </is>
      </c>
      <c r="K2477" s="70" t="n">
        <v>3.7</v>
      </c>
    </row>
    <row r="2478">
      <c r="A2478" s="65" t="inlineStr">
        <is>
          <t>REL-02477</t>
        </is>
      </c>
      <c r="B2478" s="65" t="inlineStr">
        <is>
          <t>DEV-02189</t>
        </is>
      </c>
      <c r="C2478" s="66" t="n">
        <v>45909</v>
      </c>
      <c r="D2478" s="65" t="inlineStr">
        <is>
          <t>2025-09</t>
        </is>
      </c>
      <c r="E2478" s="65" t="inlineStr">
        <is>
          <t>2025-2026</t>
        </is>
      </c>
      <c r="F2478" s="67" t="n">
        <v>2</v>
      </c>
      <c r="G2478" s="65" t="inlineStr">
        <is>
          <t>Téléphone</t>
        </is>
      </c>
      <c r="H2478" s="65" t="inlineStr">
        <is>
          <t>Bordeaux</t>
        </is>
      </c>
      <c r="I2478" s="65" t="inlineStr">
        <is>
          <t>Karim Belkacem</t>
        </is>
      </c>
      <c r="J2478" s="65" t="inlineStr">
        <is>
          <t>Accord obtenu</t>
        </is>
      </c>
      <c r="K2478" s="70" t="n">
        <v>12.7</v>
      </c>
    </row>
    <row r="2479">
      <c r="A2479" s="65" t="inlineStr">
        <is>
          <t>REL-02478</t>
        </is>
      </c>
      <c r="B2479" s="65" t="inlineStr">
        <is>
          <t>DEV-02193</t>
        </is>
      </c>
      <c r="C2479" s="66" t="n">
        <v>45917</v>
      </c>
      <c r="D2479" s="65" t="inlineStr">
        <is>
          <t>2025-09</t>
        </is>
      </c>
      <c r="E2479" s="65" t="inlineStr">
        <is>
          <t>2025-2026</t>
        </is>
      </c>
      <c r="F2479" s="67" t="n">
        <v>1</v>
      </c>
      <c r="G2479" s="65" t="inlineStr">
        <is>
          <t>Téléphone</t>
        </is>
      </c>
      <c r="H2479" s="65" t="inlineStr">
        <is>
          <t>Montpellier</t>
        </is>
      </c>
      <c r="I2479" s="65" t="inlineStr">
        <is>
          <t>Thomas Rey</t>
        </is>
      </c>
      <c r="J2479" s="65" t="inlineStr">
        <is>
          <t>Refus signifié</t>
        </is>
      </c>
      <c r="K2479" s="70" t="n">
        <v>13.7</v>
      </c>
    </row>
    <row r="2480">
      <c r="A2480" s="65" t="inlineStr">
        <is>
          <t>REL-02479</t>
        </is>
      </c>
      <c r="B2480" s="65" t="inlineStr">
        <is>
          <t>DEV-02194</t>
        </is>
      </c>
      <c r="C2480" s="66" t="n">
        <v>45912</v>
      </c>
      <c r="D2480" s="65" t="inlineStr">
        <is>
          <t>2025-09</t>
        </is>
      </c>
      <c r="E2480" s="65" t="inlineStr">
        <is>
          <t>2025-2026</t>
        </is>
      </c>
      <c r="F2480" s="67" t="n">
        <v>1</v>
      </c>
      <c r="G2480" s="65" t="inlineStr">
        <is>
          <t>Email</t>
        </is>
      </c>
      <c r="H2480" s="65" t="inlineStr">
        <is>
          <t>Bordeaux</t>
        </is>
      </c>
      <c r="I2480" s="65" t="inlineStr">
        <is>
          <t>Karim Belkacem</t>
        </is>
      </c>
      <c r="J2480" s="65" t="inlineStr">
        <is>
          <t>Négociation en cours</t>
        </is>
      </c>
      <c r="K2480" s="70" t="n">
        <v>2.7</v>
      </c>
    </row>
    <row r="2481">
      <c r="A2481" s="65" t="inlineStr">
        <is>
          <t>REL-02480</t>
        </is>
      </c>
      <c r="B2481" s="65" t="inlineStr">
        <is>
          <t>DEV-02194</t>
        </is>
      </c>
      <c r="C2481" s="66" t="n">
        <v>45917</v>
      </c>
      <c r="D2481" s="65" t="inlineStr">
        <is>
          <t>2025-09</t>
        </is>
      </c>
      <c r="E2481" s="65" t="inlineStr">
        <is>
          <t>2025-2026</t>
        </is>
      </c>
      <c r="F2481" s="67" t="n">
        <v>2</v>
      </c>
      <c r="G2481" s="65" t="inlineStr">
        <is>
          <t>Email</t>
        </is>
      </c>
      <c r="H2481" s="65" t="inlineStr">
        <is>
          <t>Bordeaux</t>
        </is>
      </c>
      <c r="I2481" s="65" t="inlineStr">
        <is>
          <t>Karim Belkacem</t>
        </is>
      </c>
      <c r="J2481" s="65" t="inlineStr">
        <is>
          <t>Accord obtenu</t>
        </is>
      </c>
      <c r="K2481" s="70" t="n">
        <v>4</v>
      </c>
    </row>
    <row r="2482">
      <c r="A2482" s="65" t="inlineStr">
        <is>
          <t>REL-02481</t>
        </is>
      </c>
      <c r="B2482" s="65" t="inlineStr">
        <is>
          <t>DEV-02195</t>
        </is>
      </c>
      <c r="C2482" s="66" t="n">
        <v>45913</v>
      </c>
      <c r="D2482" s="65" t="inlineStr">
        <is>
          <t>2025-09</t>
        </is>
      </c>
      <c r="E2482" s="65" t="inlineStr">
        <is>
          <t>2025-2026</t>
        </is>
      </c>
      <c r="F2482" s="67" t="n">
        <v>1</v>
      </c>
      <c r="G2482" s="65" t="inlineStr">
        <is>
          <t>SMS</t>
        </is>
      </c>
      <c r="H2482" s="65" t="inlineStr">
        <is>
          <t>Toulouse</t>
        </is>
      </c>
      <c r="I2482" s="65" t="inlineStr">
        <is>
          <t>Julien Fabre</t>
        </is>
      </c>
      <c r="J2482" s="65" t="inlineStr">
        <is>
          <t>Rappel demandé</t>
        </is>
      </c>
      <c r="K2482" s="70" t="n">
        <v>1.2</v>
      </c>
    </row>
    <row r="2483">
      <c r="A2483" s="65" t="inlineStr">
        <is>
          <t>REL-02482</t>
        </is>
      </c>
      <c r="B2483" s="65" t="inlineStr">
        <is>
          <t>DEV-02195</t>
        </is>
      </c>
      <c r="C2483" s="66" t="n">
        <v>45923</v>
      </c>
      <c r="D2483" s="65" t="inlineStr">
        <is>
          <t>2025-09</t>
        </is>
      </c>
      <c r="E2483" s="65" t="inlineStr">
        <is>
          <t>2025-2026</t>
        </is>
      </c>
      <c r="F2483" s="67" t="n">
        <v>2</v>
      </c>
      <c r="G2483" s="65" t="inlineStr">
        <is>
          <t>Email</t>
        </is>
      </c>
      <c r="H2483" s="65" t="inlineStr">
        <is>
          <t>Toulouse</t>
        </is>
      </c>
      <c r="I2483" s="65" t="inlineStr">
        <is>
          <t>Julien Fabre</t>
        </is>
      </c>
      <c r="J2483" s="65" t="inlineStr">
        <is>
          <t>Accord obtenu</t>
        </is>
      </c>
      <c r="K2483" s="70" t="n">
        <v>2.5</v>
      </c>
    </row>
    <row r="2484">
      <c r="A2484" s="65" t="inlineStr">
        <is>
          <t>REL-02483</t>
        </is>
      </c>
      <c r="B2484" s="65" t="inlineStr">
        <is>
          <t>DEV-02197</t>
        </is>
      </c>
      <c r="C2484" s="66" t="n">
        <v>45908</v>
      </c>
      <c r="D2484" s="65" t="inlineStr">
        <is>
          <t>2025-09</t>
        </is>
      </c>
      <c r="E2484" s="65" t="inlineStr">
        <is>
          <t>2025-2026</t>
        </is>
      </c>
      <c r="F2484" s="67" t="n">
        <v>1</v>
      </c>
      <c r="G2484" s="65" t="inlineStr">
        <is>
          <t>SMS</t>
        </is>
      </c>
      <c r="H2484" s="65" t="inlineStr">
        <is>
          <t>Montpellier</t>
        </is>
      </c>
      <c r="I2484" s="65" t="inlineStr">
        <is>
          <t>Thomas Rey</t>
        </is>
      </c>
      <c r="J2484" s="65" t="inlineStr">
        <is>
          <t>Rappel demandé</t>
        </is>
      </c>
      <c r="K2484" s="70" t="n">
        <v>2.4</v>
      </c>
    </row>
    <row r="2485">
      <c r="A2485" s="65" t="inlineStr">
        <is>
          <t>REL-02484</t>
        </is>
      </c>
      <c r="B2485" s="65" t="inlineStr">
        <is>
          <t>DEV-02197</t>
        </is>
      </c>
      <c r="C2485" s="66" t="n">
        <v>45916</v>
      </c>
      <c r="D2485" s="65" t="inlineStr">
        <is>
          <t>2025-09</t>
        </is>
      </c>
      <c r="E2485" s="65" t="inlineStr">
        <is>
          <t>2025-2026</t>
        </is>
      </c>
      <c r="F2485" s="67" t="n">
        <v>2</v>
      </c>
      <c r="G2485" s="65" t="inlineStr">
        <is>
          <t>SMS</t>
        </is>
      </c>
      <c r="H2485" s="65" t="inlineStr">
        <is>
          <t>Montpellier</t>
        </is>
      </c>
      <c r="I2485" s="65" t="inlineStr">
        <is>
          <t>Thomas Rey</t>
        </is>
      </c>
      <c r="J2485" s="65" t="inlineStr">
        <is>
          <t>Sans réponse</t>
        </is>
      </c>
      <c r="K2485" s="70" t="n">
        <v>1.7</v>
      </c>
    </row>
    <row r="2486">
      <c r="A2486" s="65" t="inlineStr">
        <is>
          <t>REL-02485</t>
        </is>
      </c>
      <c r="B2486" s="65" t="inlineStr">
        <is>
          <t>DEV-02197</t>
        </is>
      </c>
      <c r="C2486" s="66" t="n">
        <v>45927</v>
      </c>
      <c r="D2486" s="65" t="inlineStr">
        <is>
          <t>2025-09</t>
        </is>
      </c>
      <c r="E2486" s="65" t="inlineStr">
        <is>
          <t>2025-2026</t>
        </is>
      </c>
      <c r="F2486" s="67" t="n">
        <v>3</v>
      </c>
      <c r="G2486" s="65" t="inlineStr">
        <is>
          <t>Email</t>
        </is>
      </c>
      <c r="H2486" s="65" t="inlineStr">
        <is>
          <t>Montpellier</t>
        </is>
      </c>
      <c r="I2486" s="65" t="inlineStr">
        <is>
          <t>Thomas Rey</t>
        </is>
      </c>
      <c r="J2486" s="65" t="inlineStr">
        <is>
          <t>Refus signifié</t>
        </is>
      </c>
      <c r="K2486" s="70" t="n">
        <v>3</v>
      </c>
    </row>
    <row r="2487">
      <c r="A2487" s="65" t="inlineStr">
        <is>
          <t>REL-02486</t>
        </is>
      </c>
      <c r="B2487" s="65" t="inlineStr">
        <is>
          <t>DEV-02199</t>
        </is>
      </c>
      <c r="C2487" s="66" t="n">
        <v>45915</v>
      </c>
      <c r="D2487" s="65" t="inlineStr">
        <is>
          <t>2025-09</t>
        </is>
      </c>
      <c r="E2487" s="65" t="inlineStr">
        <is>
          <t>2025-2026</t>
        </is>
      </c>
      <c r="F2487" s="67" t="n">
        <v>1</v>
      </c>
      <c r="G2487" s="65" t="inlineStr">
        <is>
          <t>Email</t>
        </is>
      </c>
      <c r="H2487" s="65" t="inlineStr">
        <is>
          <t>Toulouse</t>
        </is>
      </c>
      <c r="I2487" s="65" t="inlineStr">
        <is>
          <t>Nadia Cherif</t>
        </is>
      </c>
      <c r="J2487" s="65" t="inlineStr">
        <is>
          <t>Rappel demandé</t>
        </is>
      </c>
      <c r="K2487" s="70" t="n">
        <v>4.1</v>
      </c>
    </row>
    <row r="2488">
      <c r="A2488" s="65" t="inlineStr">
        <is>
          <t>REL-02487</t>
        </is>
      </c>
      <c r="B2488" s="65" t="inlineStr">
        <is>
          <t>DEV-02199</t>
        </is>
      </c>
      <c r="C2488" s="66" t="n">
        <v>45922</v>
      </c>
      <c r="D2488" s="65" t="inlineStr">
        <is>
          <t>2025-09</t>
        </is>
      </c>
      <c r="E2488" s="65" t="inlineStr">
        <is>
          <t>2025-2026</t>
        </is>
      </c>
      <c r="F2488" s="67" t="n">
        <v>2</v>
      </c>
      <c r="G2488" s="65" t="inlineStr">
        <is>
          <t>Email</t>
        </is>
      </c>
      <c r="H2488" s="65" t="inlineStr">
        <is>
          <t>Toulouse</t>
        </is>
      </c>
      <c r="I2488" s="65" t="inlineStr">
        <is>
          <t>Nadia Cherif</t>
        </is>
      </c>
      <c r="J2488" s="65" t="inlineStr">
        <is>
          <t>Accord obtenu</t>
        </is>
      </c>
      <c r="K2488" s="70" t="n">
        <v>2.9</v>
      </c>
    </row>
    <row r="2489">
      <c r="A2489" s="65" t="inlineStr">
        <is>
          <t>REL-02488</t>
        </is>
      </c>
      <c r="B2489" s="65" t="inlineStr">
        <is>
          <t>DEV-02200</t>
        </is>
      </c>
      <c r="C2489" s="66" t="n">
        <v>45919</v>
      </c>
      <c r="D2489" s="65" t="inlineStr">
        <is>
          <t>2025-09</t>
        </is>
      </c>
      <c r="E2489" s="65" t="inlineStr">
        <is>
          <t>2025-2026</t>
        </is>
      </c>
      <c r="F2489" s="67" t="n">
        <v>1</v>
      </c>
      <c r="G2489" s="65" t="inlineStr">
        <is>
          <t>Email</t>
        </is>
      </c>
      <c r="H2489" s="65" t="inlineStr">
        <is>
          <t>Montpellier</t>
        </is>
      </c>
      <c r="I2489" s="65" t="inlineStr">
        <is>
          <t>Thomas Rey</t>
        </is>
      </c>
      <c r="J2489" s="65" t="inlineStr">
        <is>
          <t>Sans réponse</t>
        </is>
      </c>
      <c r="K2489" s="70" t="n">
        <v>3.9</v>
      </c>
    </row>
    <row r="2490">
      <c r="A2490" s="65" t="inlineStr">
        <is>
          <t>REL-02489</t>
        </is>
      </c>
      <c r="B2490" s="65" t="inlineStr">
        <is>
          <t>DEV-02200</t>
        </is>
      </c>
      <c r="C2490" s="66" t="n">
        <v>45926</v>
      </c>
      <c r="D2490" s="65" t="inlineStr">
        <is>
          <t>2025-09</t>
        </is>
      </c>
      <c r="E2490" s="65" t="inlineStr">
        <is>
          <t>2025-2026</t>
        </is>
      </c>
      <c r="F2490" s="67" t="n">
        <v>2</v>
      </c>
      <c r="G2490" s="65" t="inlineStr">
        <is>
          <t>Téléphone</t>
        </is>
      </c>
      <c r="H2490" s="65" t="inlineStr">
        <is>
          <t>Montpellier</t>
        </is>
      </c>
      <c r="I2490" s="65" t="inlineStr">
        <is>
          <t>Thomas Rey</t>
        </is>
      </c>
      <c r="J2490" s="65" t="inlineStr">
        <is>
          <t>Sans réponse</t>
        </is>
      </c>
      <c r="K2490" s="70" t="n">
        <v>2.2</v>
      </c>
    </row>
    <row r="2491">
      <c r="A2491" s="65" t="inlineStr">
        <is>
          <t>REL-02490</t>
        </is>
      </c>
      <c r="B2491" s="65" t="inlineStr">
        <is>
          <t>DEV-02201</t>
        </is>
      </c>
      <c r="C2491" s="66" t="n">
        <v>45910</v>
      </c>
      <c r="D2491" s="65" t="inlineStr">
        <is>
          <t>2025-09</t>
        </is>
      </c>
      <c r="E2491" s="65" t="inlineStr">
        <is>
          <t>2025-2026</t>
        </is>
      </c>
      <c r="F2491" s="67" t="n">
        <v>1</v>
      </c>
      <c r="G2491" s="65" t="inlineStr">
        <is>
          <t>Téléphone</t>
        </is>
      </c>
      <c r="H2491" s="65" t="inlineStr">
        <is>
          <t>Toulouse</t>
        </is>
      </c>
      <c r="I2491" s="65" t="inlineStr">
        <is>
          <t>Julien Fabre</t>
        </is>
      </c>
      <c r="J2491" s="65" t="inlineStr">
        <is>
          <t>Refus signifié</t>
        </is>
      </c>
      <c r="K2491" s="70" t="n">
        <v>11.5</v>
      </c>
    </row>
    <row r="2492">
      <c r="A2492" s="65" t="inlineStr">
        <is>
          <t>REL-02491</t>
        </is>
      </c>
      <c r="B2492" s="65" t="inlineStr">
        <is>
          <t>DEV-02202</t>
        </is>
      </c>
      <c r="C2492" s="66" t="n">
        <v>45917</v>
      </c>
      <c r="D2492" s="65" t="inlineStr">
        <is>
          <t>2025-09</t>
        </is>
      </c>
      <c r="E2492" s="65" t="inlineStr">
        <is>
          <t>2025-2026</t>
        </is>
      </c>
      <c r="F2492" s="67" t="n">
        <v>1</v>
      </c>
      <c r="G2492" s="65" t="inlineStr">
        <is>
          <t>SMS</t>
        </is>
      </c>
      <c r="H2492" s="65" t="inlineStr">
        <is>
          <t>Bordeaux</t>
        </is>
      </c>
      <c r="I2492" s="65" t="inlineStr">
        <is>
          <t>Karim Belkacem</t>
        </is>
      </c>
      <c r="J2492" s="65" t="inlineStr">
        <is>
          <t>Injoignable</t>
        </is>
      </c>
      <c r="K2492" s="70" t="n">
        <v>1.5</v>
      </c>
    </row>
    <row r="2493">
      <c r="A2493" s="65" t="inlineStr">
        <is>
          <t>REL-02492</t>
        </is>
      </c>
      <c r="B2493" s="65" t="inlineStr">
        <is>
          <t>DEV-02203</t>
        </is>
      </c>
      <c r="C2493" s="66" t="n">
        <v>45914</v>
      </c>
      <c r="D2493" s="65" t="inlineStr">
        <is>
          <t>2025-09</t>
        </is>
      </c>
      <c r="E2493" s="65" t="inlineStr">
        <is>
          <t>2025-2026</t>
        </is>
      </c>
      <c r="F2493" s="67" t="n">
        <v>1</v>
      </c>
      <c r="G2493" s="65" t="inlineStr">
        <is>
          <t>Email</t>
        </is>
      </c>
      <c r="H2493" s="65" t="inlineStr">
        <is>
          <t>Toulouse</t>
        </is>
      </c>
      <c r="I2493" s="65" t="inlineStr">
        <is>
          <t>Nadia Cherif</t>
        </is>
      </c>
      <c r="J2493" s="65" t="inlineStr">
        <is>
          <t>Injoignable</t>
        </is>
      </c>
      <c r="K2493" s="70" t="n">
        <v>1.3</v>
      </c>
    </row>
    <row r="2494">
      <c r="A2494" s="65" t="inlineStr">
        <is>
          <t>REL-02493</t>
        </is>
      </c>
      <c r="B2494" s="65" t="inlineStr">
        <is>
          <t>DEV-02204</t>
        </is>
      </c>
      <c r="C2494" s="66" t="n">
        <v>45913</v>
      </c>
      <c r="D2494" s="65" t="inlineStr">
        <is>
          <t>2025-09</t>
        </is>
      </c>
      <c r="E2494" s="65" t="inlineStr">
        <is>
          <t>2025-2026</t>
        </is>
      </c>
      <c r="F2494" s="67" t="n">
        <v>1</v>
      </c>
      <c r="G2494" s="65" t="inlineStr">
        <is>
          <t>Email</t>
        </is>
      </c>
      <c r="H2494" s="65" t="inlineStr">
        <is>
          <t>Montpellier</t>
        </is>
      </c>
      <c r="I2494" s="65" t="inlineStr">
        <is>
          <t>Thomas Rey</t>
        </is>
      </c>
      <c r="J2494" s="65" t="inlineStr">
        <is>
          <t>Accord obtenu</t>
        </is>
      </c>
      <c r="K2494" s="70" t="n">
        <v>4.4</v>
      </c>
    </row>
    <row r="2495">
      <c r="A2495" s="65" t="inlineStr">
        <is>
          <t>REL-02494</t>
        </is>
      </c>
      <c r="B2495" s="65" t="inlineStr">
        <is>
          <t>DEV-02206</t>
        </is>
      </c>
      <c r="C2495" s="66" t="n">
        <v>45909</v>
      </c>
      <c r="D2495" s="65" t="inlineStr">
        <is>
          <t>2025-09</t>
        </is>
      </c>
      <c r="E2495" s="65" t="inlineStr">
        <is>
          <t>2025-2026</t>
        </is>
      </c>
      <c r="F2495" s="67" t="n">
        <v>1</v>
      </c>
      <c r="G2495" s="65" t="inlineStr">
        <is>
          <t>Email</t>
        </is>
      </c>
      <c r="H2495" s="65" t="inlineStr">
        <is>
          <t>Bordeaux</t>
        </is>
      </c>
      <c r="I2495" s="65" t="inlineStr">
        <is>
          <t>Karim Belkacem</t>
        </is>
      </c>
      <c r="J2495" s="65" t="inlineStr">
        <is>
          <t>Refus signifié</t>
        </is>
      </c>
      <c r="K2495" s="70" t="n">
        <v>2</v>
      </c>
    </row>
    <row r="2496">
      <c r="A2496" s="65" t="inlineStr">
        <is>
          <t>REL-02495</t>
        </is>
      </c>
      <c r="B2496" s="65" t="inlineStr">
        <is>
          <t>DEV-02207</t>
        </is>
      </c>
      <c r="C2496" s="66" t="n">
        <v>45910</v>
      </c>
      <c r="D2496" s="65" t="inlineStr">
        <is>
          <t>2025-09</t>
        </is>
      </c>
      <c r="E2496" s="65" t="inlineStr">
        <is>
          <t>2025-2026</t>
        </is>
      </c>
      <c r="F2496" s="67" t="n">
        <v>1</v>
      </c>
      <c r="G2496" s="65" t="inlineStr">
        <is>
          <t>Email</t>
        </is>
      </c>
      <c r="H2496" s="65" t="inlineStr">
        <is>
          <t>Bordeaux</t>
        </is>
      </c>
      <c r="I2496" s="65" t="inlineStr">
        <is>
          <t>Karim Belkacem</t>
        </is>
      </c>
      <c r="J2496" s="65" t="inlineStr">
        <is>
          <t>Accord obtenu</t>
        </is>
      </c>
      <c r="K2496" s="70" t="n">
        <v>4.5</v>
      </c>
    </row>
    <row r="2497">
      <c r="A2497" s="65" t="inlineStr">
        <is>
          <t>REL-02496</t>
        </is>
      </c>
      <c r="B2497" s="65" t="inlineStr">
        <is>
          <t>DEV-02209</t>
        </is>
      </c>
      <c r="C2497" s="66" t="n">
        <v>45919</v>
      </c>
      <c r="D2497" s="65" t="inlineStr">
        <is>
          <t>2025-09</t>
        </is>
      </c>
      <c r="E2497" s="65" t="inlineStr">
        <is>
          <t>2025-2026</t>
        </is>
      </c>
      <c r="F2497" s="67" t="n">
        <v>1</v>
      </c>
      <c r="G2497" s="65" t="inlineStr">
        <is>
          <t>Téléphone</t>
        </is>
      </c>
      <c r="H2497" s="65" t="inlineStr">
        <is>
          <t>Bordeaux</t>
        </is>
      </c>
      <c r="I2497" s="65" t="inlineStr">
        <is>
          <t>Sophie Marchand</t>
        </is>
      </c>
      <c r="J2497" s="65" t="inlineStr">
        <is>
          <t>Refus signifié</t>
        </is>
      </c>
      <c r="K2497" s="70" t="n">
        <v>6.7</v>
      </c>
    </row>
    <row r="2498">
      <c r="A2498" s="65" t="inlineStr">
        <is>
          <t>REL-02497</t>
        </is>
      </c>
      <c r="B2498" s="65" t="inlineStr">
        <is>
          <t>DEV-02210</t>
        </is>
      </c>
      <c r="C2498" s="66" t="n">
        <v>45921</v>
      </c>
      <c r="D2498" s="65" t="inlineStr">
        <is>
          <t>2025-09</t>
        </is>
      </c>
      <c r="E2498" s="65" t="inlineStr">
        <is>
          <t>2025-2026</t>
        </is>
      </c>
      <c r="F2498" s="67" t="n">
        <v>1</v>
      </c>
      <c r="G2498" s="65" t="inlineStr">
        <is>
          <t>Email</t>
        </is>
      </c>
      <c r="H2498" s="65" t="inlineStr">
        <is>
          <t>Bordeaux</t>
        </is>
      </c>
      <c r="I2498" s="65" t="inlineStr">
        <is>
          <t>Sophie Marchand</t>
        </is>
      </c>
      <c r="J2498" s="65" t="inlineStr">
        <is>
          <t>Rappel demandé</t>
        </is>
      </c>
      <c r="K2498" s="70" t="n">
        <v>1.8</v>
      </c>
    </row>
    <row r="2499">
      <c r="A2499" s="65" t="inlineStr">
        <is>
          <t>REL-02498</t>
        </is>
      </c>
      <c r="B2499" s="65" t="inlineStr">
        <is>
          <t>DEV-02211</t>
        </is>
      </c>
      <c r="C2499" s="66" t="n">
        <v>45920</v>
      </c>
      <c r="D2499" s="65" t="inlineStr">
        <is>
          <t>2025-09</t>
        </is>
      </c>
      <c r="E2499" s="65" t="inlineStr">
        <is>
          <t>2025-2026</t>
        </is>
      </c>
      <c r="F2499" s="67" t="n">
        <v>1</v>
      </c>
      <c r="G2499" s="65" t="inlineStr">
        <is>
          <t>Téléphone</t>
        </is>
      </c>
      <c r="H2499" s="65" t="inlineStr">
        <is>
          <t>Toulouse</t>
        </is>
      </c>
      <c r="I2499" s="65" t="inlineStr">
        <is>
          <t>Nadia Cherif</t>
        </is>
      </c>
      <c r="J2499" s="65" t="inlineStr">
        <is>
          <t>Sans réponse</t>
        </is>
      </c>
      <c r="K2499" s="70" t="n">
        <v>12.7</v>
      </c>
    </row>
    <row r="2500">
      <c r="A2500" s="65" t="inlineStr">
        <is>
          <t>REL-02499</t>
        </is>
      </c>
      <c r="B2500" s="65" t="inlineStr">
        <is>
          <t>DEV-02211</t>
        </is>
      </c>
      <c r="C2500" s="66" t="n">
        <v>45925</v>
      </c>
      <c r="D2500" s="65" t="inlineStr">
        <is>
          <t>2025-09</t>
        </is>
      </c>
      <c r="E2500" s="65" t="inlineStr">
        <is>
          <t>2025-2026</t>
        </is>
      </c>
      <c r="F2500" s="67" t="n">
        <v>2</v>
      </c>
      <c r="G2500" s="65" t="inlineStr">
        <is>
          <t>Email</t>
        </is>
      </c>
      <c r="H2500" s="65" t="inlineStr">
        <is>
          <t>Toulouse</t>
        </is>
      </c>
      <c r="I2500" s="65" t="inlineStr">
        <is>
          <t>Nadia Cherif</t>
        </is>
      </c>
      <c r="J2500" s="65" t="inlineStr">
        <is>
          <t>Sans réponse</t>
        </is>
      </c>
      <c r="K2500" s="70" t="n">
        <v>2.1</v>
      </c>
    </row>
    <row r="2501">
      <c r="A2501" s="65" t="inlineStr">
        <is>
          <t>REL-02500</t>
        </is>
      </c>
      <c r="B2501" s="65" t="inlineStr">
        <is>
          <t>DEV-02212</t>
        </is>
      </c>
      <c r="C2501" s="66" t="n">
        <v>45914</v>
      </c>
      <c r="D2501" s="65" t="inlineStr">
        <is>
          <t>2025-09</t>
        </is>
      </c>
      <c r="E2501" s="65" t="inlineStr">
        <is>
          <t>2025-2026</t>
        </is>
      </c>
      <c r="F2501" s="67" t="n">
        <v>1</v>
      </c>
      <c r="G2501" s="65" t="inlineStr">
        <is>
          <t>Téléphone</t>
        </is>
      </c>
      <c r="H2501" s="65" t="inlineStr">
        <is>
          <t>Montpellier</t>
        </is>
      </c>
      <c r="I2501" s="65" t="inlineStr">
        <is>
          <t>Thomas Rey</t>
        </is>
      </c>
      <c r="J2501" s="65" t="inlineStr">
        <is>
          <t>Injoignable</t>
        </is>
      </c>
      <c r="K2501" s="70" t="n">
        <v>7.7</v>
      </c>
    </row>
    <row r="2502">
      <c r="A2502" s="65" t="inlineStr">
        <is>
          <t>REL-02501</t>
        </is>
      </c>
      <c r="B2502" s="65" t="inlineStr">
        <is>
          <t>DEV-02212</t>
        </is>
      </c>
      <c r="C2502" s="66" t="n">
        <v>45926</v>
      </c>
      <c r="D2502" s="65" t="inlineStr">
        <is>
          <t>2025-09</t>
        </is>
      </c>
      <c r="E2502" s="65" t="inlineStr">
        <is>
          <t>2025-2026</t>
        </is>
      </c>
      <c r="F2502" s="67" t="n">
        <v>2</v>
      </c>
      <c r="G2502" s="65" t="inlineStr">
        <is>
          <t>SMS</t>
        </is>
      </c>
      <c r="H2502" s="65" t="inlineStr">
        <is>
          <t>Montpellier</t>
        </is>
      </c>
      <c r="I2502" s="65" t="inlineStr">
        <is>
          <t>Thomas Rey</t>
        </is>
      </c>
      <c r="J2502" s="65" t="inlineStr">
        <is>
          <t>Accord obtenu</t>
        </is>
      </c>
      <c r="K2502" s="70" t="n">
        <v>3.5</v>
      </c>
    </row>
    <row r="2503">
      <c r="A2503" s="65" t="inlineStr">
        <is>
          <t>REL-02502</t>
        </is>
      </c>
      <c r="B2503" s="65" t="inlineStr">
        <is>
          <t>DEV-02213</t>
        </is>
      </c>
      <c r="C2503" s="66" t="n">
        <v>45919</v>
      </c>
      <c r="D2503" s="65" t="inlineStr">
        <is>
          <t>2025-09</t>
        </is>
      </c>
      <c r="E2503" s="65" t="inlineStr">
        <is>
          <t>2025-2026</t>
        </is>
      </c>
      <c r="F2503" s="67" t="n">
        <v>1</v>
      </c>
      <c r="G2503" s="65" t="inlineStr">
        <is>
          <t>Email</t>
        </is>
      </c>
      <c r="H2503" s="65" t="inlineStr">
        <is>
          <t>Bordeaux</t>
        </is>
      </c>
      <c r="I2503" s="65" t="inlineStr">
        <is>
          <t>Sophie Marchand</t>
        </is>
      </c>
      <c r="J2503" s="65" t="inlineStr">
        <is>
          <t>Refus signifié</t>
        </is>
      </c>
      <c r="K2503" s="70" t="n">
        <v>2.5</v>
      </c>
    </row>
    <row r="2504">
      <c r="A2504" s="65" t="inlineStr">
        <is>
          <t>REL-02503</t>
        </is>
      </c>
      <c r="B2504" s="65" t="inlineStr">
        <is>
          <t>DEV-02214</t>
        </is>
      </c>
      <c r="C2504" s="66" t="n">
        <v>45922</v>
      </c>
      <c r="D2504" s="65" t="inlineStr">
        <is>
          <t>2025-09</t>
        </is>
      </c>
      <c r="E2504" s="65" t="inlineStr">
        <is>
          <t>2025-2026</t>
        </is>
      </c>
      <c r="F2504" s="67" t="n">
        <v>1</v>
      </c>
      <c r="G2504" s="65" t="inlineStr">
        <is>
          <t>Email</t>
        </is>
      </c>
      <c r="H2504" s="65" t="inlineStr">
        <is>
          <t>Toulouse</t>
        </is>
      </c>
      <c r="I2504" s="65" t="inlineStr">
        <is>
          <t>Nadia Cherif</t>
        </is>
      </c>
      <c r="J2504" s="65" t="inlineStr">
        <is>
          <t>Injoignable</t>
        </is>
      </c>
      <c r="K2504" s="70" t="n">
        <v>3.5</v>
      </c>
    </row>
    <row r="2505">
      <c r="A2505" s="65" t="inlineStr">
        <is>
          <t>REL-02504</t>
        </is>
      </c>
      <c r="B2505" s="65" t="inlineStr">
        <is>
          <t>DEV-02217</t>
        </is>
      </c>
      <c r="C2505" s="66" t="n">
        <v>45913</v>
      </c>
      <c r="D2505" s="65" t="inlineStr">
        <is>
          <t>2025-09</t>
        </is>
      </c>
      <c r="E2505" s="65" t="inlineStr">
        <is>
          <t>2025-2026</t>
        </is>
      </c>
      <c r="F2505" s="67" t="n">
        <v>1</v>
      </c>
      <c r="G2505" s="65" t="inlineStr">
        <is>
          <t>Email</t>
        </is>
      </c>
      <c r="H2505" s="65" t="inlineStr">
        <is>
          <t>Montpellier</t>
        </is>
      </c>
      <c r="I2505" s="65" t="inlineStr">
        <is>
          <t>Thomas Rey</t>
        </is>
      </c>
      <c r="J2505" s="65" t="inlineStr">
        <is>
          <t>Sans réponse</t>
        </is>
      </c>
      <c r="K2505" s="70" t="n">
        <v>2.7</v>
      </c>
    </row>
    <row r="2506">
      <c r="A2506" s="65" t="inlineStr">
        <is>
          <t>REL-02505</t>
        </is>
      </c>
      <c r="B2506" s="65" t="inlineStr">
        <is>
          <t>DEV-02218</t>
        </is>
      </c>
      <c r="C2506" s="66" t="n">
        <v>45919</v>
      </c>
      <c r="D2506" s="65" t="inlineStr">
        <is>
          <t>2025-09</t>
        </is>
      </c>
      <c r="E2506" s="65" t="inlineStr">
        <is>
          <t>2025-2026</t>
        </is>
      </c>
      <c r="F2506" s="67" t="n">
        <v>1</v>
      </c>
      <c r="G2506" s="65" t="inlineStr">
        <is>
          <t>Téléphone</t>
        </is>
      </c>
      <c r="H2506" s="65" t="inlineStr">
        <is>
          <t>Toulouse</t>
        </is>
      </c>
      <c r="I2506" s="65" t="inlineStr">
        <is>
          <t>Julien Fabre</t>
        </is>
      </c>
      <c r="J2506" s="65" t="inlineStr">
        <is>
          <t>Sans réponse</t>
        </is>
      </c>
      <c r="K2506" s="70" t="n">
        <v>13.9</v>
      </c>
    </row>
    <row r="2507">
      <c r="A2507" s="65" t="inlineStr">
        <is>
          <t>REL-02506</t>
        </is>
      </c>
      <c r="B2507" s="65" t="inlineStr">
        <is>
          <t>DEV-02218</t>
        </is>
      </c>
      <c r="C2507" s="66" t="n">
        <v>45931</v>
      </c>
      <c r="D2507" s="65" t="inlineStr">
        <is>
          <t>2025-10</t>
        </is>
      </c>
      <c r="E2507" s="65" t="inlineStr">
        <is>
          <t>2025-2026</t>
        </is>
      </c>
      <c r="F2507" s="67" t="n">
        <v>2</v>
      </c>
      <c r="G2507" s="65" t="inlineStr">
        <is>
          <t>Téléphone</t>
        </is>
      </c>
      <c r="H2507" s="65" t="inlineStr">
        <is>
          <t>Toulouse</t>
        </is>
      </c>
      <c r="I2507" s="65" t="inlineStr">
        <is>
          <t>Julien Fabre</t>
        </is>
      </c>
      <c r="J2507" s="65" t="inlineStr">
        <is>
          <t>Refus signifié</t>
        </is>
      </c>
      <c r="K2507" s="70" t="n">
        <v>11.7</v>
      </c>
    </row>
    <row r="2508">
      <c r="A2508" s="65" t="inlineStr">
        <is>
          <t>REL-02507</t>
        </is>
      </c>
      <c r="B2508" s="65" t="inlineStr">
        <is>
          <t>DEV-02220</t>
        </is>
      </c>
      <c r="C2508" s="66" t="n">
        <v>45915</v>
      </c>
      <c r="D2508" s="65" t="inlineStr">
        <is>
          <t>2025-09</t>
        </is>
      </c>
      <c r="E2508" s="65" t="inlineStr">
        <is>
          <t>2025-2026</t>
        </is>
      </c>
      <c r="F2508" s="67" t="n">
        <v>1</v>
      </c>
      <c r="G2508" s="65" t="inlineStr">
        <is>
          <t>Email</t>
        </is>
      </c>
      <c r="H2508" s="65" t="inlineStr">
        <is>
          <t>Bordeaux</t>
        </is>
      </c>
      <c r="I2508" s="65" t="inlineStr">
        <is>
          <t>Karim Belkacem</t>
        </is>
      </c>
      <c r="J2508" s="65" t="inlineStr">
        <is>
          <t>Négociation en cours</t>
        </is>
      </c>
      <c r="K2508" s="70" t="n">
        <v>3.7</v>
      </c>
    </row>
    <row r="2509">
      <c r="A2509" s="65" t="inlineStr">
        <is>
          <t>REL-02508</t>
        </is>
      </c>
      <c r="B2509" s="65" t="inlineStr">
        <is>
          <t>DEV-02224</t>
        </is>
      </c>
      <c r="C2509" s="66" t="n">
        <v>45919</v>
      </c>
      <c r="D2509" s="65" t="inlineStr">
        <is>
          <t>2025-09</t>
        </is>
      </c>
      <c r="E2509" s="65" t="inlineStr">
        <is>
          <t>2025-2026</t>
        </is>
      </c>
      <c r="F2509" s="67" t="n">
        <v>1</v>
      </c>
      <c r="G2509" s="65" t="inlineStr">
        <is>
          <t>Email</t>
        </is>
      </c>
      <c r="H2509" s="65" t="inlineStr">
        <is>
          <t>Toulouse</t>
        </is>
      </c>
      <c r="I2509" s="65" t="inlineStr">
        <is>
          <t>Nadia Cherif</t>
        </is>
      </c>
      <c r="J2509" s="65" t="inlineStr">
        <is>
          <t>Sans réponse</t>
        </is>
      </c>
      <c r="K2509" s="70" t="n">
        <v>4.8</v>
      </c>
    </row>
    <row r="2510">
      <c r="A2510" s="65" t="inlineStr">
        <is>
          <t>REL-02509</t>
        </is>
      </c>
      <c r="B2510" s="65" t="inlineStr">
        <is>
          <t>DEV-02227</t>
        </is>
      </c>
      <c r="C2510" s="66" t="n">
        <v>45926</v>
      </c>
      <c r="D2510" s="65" t="inlineStr">
        <is>
          <t>2025-09</t>
        </is>
      </c>
      <c r="E2510" s="65" t="inlineStr">
        <is>
          <t>2025-2026</t>
        </is>
      </c>
      <c r="F2510" s="67" t="n">
        <v>1</v>
      </c>
      <c r="G2510" s="65" t="inlineStr">
        <is>
          <t>Email</t>
        </is>
      </c>
      <c r="H2510" s="65" t="inlineStr">
        <is>
          <t>Toulouse</t>
        </is>
      </c>
      <c r="I2510" s="65" t="inlineStr">
        <is>
          <t>Nadia Cherif</t>
        </is>
      </c>
      <c r="J2510" s="65" t="inlineStr">
        <is>
          <t>Injoignable</t>
        </is>
      </c>
      <c r="K2510" s="70" t="n">
        <v>1.7</v>
      </c>
    </row>
    <row r="2511">
      <c r="A2511" s="65" t="inlineStr">
        <is>
          <t>REL-02510</t>
        </is>
      </c>
      <c r="B2511" s="65" t="inlineStr">
        <is>
          <t>DEV-02227</t>
        </is>
      </c>
      <c r="C2511" s="66" t="n">
        <v>45939</v>
      </c>
      <c r="D2511" s="65" t="inlineStr">
        <is>
          <t>2025-10</t>
        </is>
      </c>
      <c r="E2511" s="65" t="inlineStr">
        <is>
          <t>2025-2026</t>
        </is>
      </c>
      <c r="F2511" s="67" t="n">
        <v>2</v>
      </c>
      <c r="G2511" s="65" t="inlineStr">
        <is>
          <t>Email</t>
        </is>
      </c>
      <c r="H2511" s="65" t="inlineStr">
        <is>
          <t>Toulouse</t>
        </is>
      </c>
      <c r="I2511" s="65" t="inlineStr">
        <is>
          <t>Nadia Cherif</t>
        </is>
      </c>
      <c r="J2511" s="65" t="inlineStr">
        <is>
          <t>Sans réponse</t>
        </is>
      </c>
      <c r="K2511" s="70" t="n">
        <v>4.6</v>
      </c>
    </row>
    <row r="2512">
      <c r="A2512" s="65" t="inlineStr">
        <is>
          <t>REL-02511</t>
        </is>
      </c>
      <c r="B2512" s="65" t="inlineStr">
        <is>
          <t>DEV-02227</t>
        </is>
      </c>
      <c r="C2512" s="66" t="n">
        <v>45944</v>
      </c>
      <c r="D2512" s="65" t="inlineStr">
        <is>
          <t>2025-10</t>
        </is>
      </c>
      <c r="E2512" s="65" t="inlineStr">
        <is>
          <t>2025-2026</t>
        </is>
      </c>
      <c r="F2512" s="67" t="n">
        <v>3</v>
      </c>
      <c r="G2512" s="65" t="inlineStr">
        <is>
          <t>Email</t>
        </is>
      </c>
      <c r="H2512" s="65" t="inlineStr">
        <is>
          <t>Toulouse</t>
        </is>
      </c>
      <c r="I2512" s="65" t="inlineStr">
        <is>
          <t>Nadia Cherif</t>
        </is>
      </c>
      <c r="J2512" s="65" t="inlineStr">
        <is>
          <t>Injoignable</t>
        </is>
      </c>
      <c r="K2512" s="70" t="n">
        <v>4.9</v>
      </c>
    </row>
    <row r="2513">
      <c r="A2513" s="65" t="inlineStr">
        <is>
          <t>REL-02512</t>
        </is>
      </c>
      <c r="B2513" s="65" t="inlineStr">
        <is>
          <t>DEV-02228</t>
        </is>
      </c>
      <c r="C2513" s="66" t="n">
        <v>45927</v>
      </c>
      <c r="D2513" s="65" t="inlineStr">
        <is>
          <t>2025-09</t>
        </is>
      </c>
      <c r="E2513" s="65" t="inlineStr">
        <is>
          <t>2025-2026</t>
        </is>
      </c>
      <c r="F2513" s="67" t="n">
        <v>1</v>
      </c>
      <c r="G2513" s="65" t="inlineStr">
        <is>
          <t>Email</t>
        </is>
      </c>
      <c r="H2513" s="65" t="inlineStr">
        <is>
          <t>Toulouse</t>
        </is>
      </c>
      <c r="I2513" s="65" t="inlineStr">
        <is>
          <t>Julien Fabre</t>
        </is>
      </c>
      <c r="J2513" s="65" t="inlineStr">
        <is>
          <t>Injoignable</t>
        </is>
      </c>
      <c r="K2513" s="70" t="n">
        <v>2.5</v>
      </c>
    </row>
    <row r="2514">
      <c r="A2514" s="65" t="inlineStr">
        <is>
          <t>REL-02513</t>
        </is>
      </c>
      <c r="B2514" s="65" t="inlineStr">
        <is>
          <t>DEV-02228</t>
        </is>
      </c>
      <c r="C2514" s="66" t="n">
        <v>45941</v>
      </c>
      <c r="D2514" s="65" t="inlineStr">
        <is>
          <t>2025-10</t>
        </is>
      </c>
      <c r="E2514" s="65" t="inlineStr">
        <is>
          <t>2025-2026</t>
        </is>
      </c>
      <c r="F2514" s="67" t="n">
        <v>2</v>
      </c>
      <c r="G2514" s="65" t="inlineStr">
        <is>
          <t>Email</t>
        </is>
      </c>
      <c r="H2514" s="65" t="inlineStr">
        <is>
          <t>Toulouse</t>
        </is>
      </c>
      <c r="I2514" s="65" t="inlineStr">
        <is>
          <t>Julien Fabre</t>
        </is>
      </c>
      <c r="J2514" s="65" t="inlineStr">
        <is>
          <t>Refus signifié</t>
        </is>
      </c>
      <c r="K2514" s="70" t="n">
        <v>1.2</v>
      </c>
    </row>
    <row r="2515">
      <c r="A2515" s="65" t="inlineStr">
        <is>
          <t>REL-02514</t>
        </is>
      </c>
      <c r="B2515" s="65" t="inlineStr">
        <is>
          <t>DEV-02229</t>
        </is>
      </c>
      <c r="C2515" s="66" t="n">
        <v>45922</v>
      </c>
      <c r="D2515" s="65" t="inlineStr">
        <is>
          <t>2025-09</t>
        </is>
      </c>
      <c r="E2515" s="65" t="inlineStr">
        <is>
          <t>2025-2026</t>
        </is>
      </c>
      <c r="F2515" s="67" t="n">
        <v>1</v>
      </c>
      <c r="G2515" s="65" t="inlineStr">
        <is>
          <t>SMS</t>
        </is>
      </c>
      <c r="H2515" s="65" t="inlineStr">
        <is>
          <t>Montpellier</t>
        </is>
      </c>
      <c r="I2515" s="65" t="inlineStr">
        <is>
          <t>Thomas Rey</t>
        </is>
      </c>
      <c r="J2515" s="65" t="inlineStr">
        <is>
          <t>Rappel demandé</t>
        </is>
      </c>
      <c r="K2515" s="70" t="n">
        <v>2.4</v>
      </c>
    </row>
    <row r="2516">
      <c r="A2516" s="65" t="inlineStr">
        <is>
          <t>REL-02515</t>
        </is>
      </c>
      <c r="B2516" s="65" t="inlineStr">
        <is>
          <t>DEV-02229</t>
        </is>
      </c>
      <c r="C2516" s="66" t="n">
        <v>45928</v>
      </c>
      <c r="D2516" s="65" t="inlineStr">
        <is>
          <t>2025-09</t>
        </is>
      </c>
      <c r="E2516" s="65" t="inlineStr">
        <is>
          <t>2025-2026</t>
        </is>
      </c>
      <c r="F2516" s="67" t="n">
        <v>2</v>
      </c>
      <c r="G2516" s="65" t="inlineStr">
        <is>
          <t>Téléphone</t>
        </is>
      </c>
      <c r="H2516" s="65" t="inlineStr">
        <is>
          <t>Montpellier</t>
        </is>
      </c>
      <c r="I2516" s="65" t="inlineStr">
        <is>
          <t>Thomas Rey</t>
        </is>
      </c>
      <c r="J2516" s="65" t="inlineStr">
        <is>
          <t>Sans réponse</t>
        </is>
      </c>
      <c r="K2516" s="70" t="n">
        <v>12.5</v>
      </c>
    </row>
    <row r="2517">
      <c r="A2517" s="65" t="inlineStr">
        <is>
          <t>REL-02516</t>
        </is>
      </c>
      <c r="B2517" s="65" t="inlineStr">
        <is>
          <t>DEV-02232</t>
        </is>
      </c>
      <c r="C2517" s="66" t="n">
        <v>45933</v>
      </c>
      <c r="D2517" s="65" t="inlineStr">
        <is>
          <t>2025-10</t>
        </is>
      </c>
      <c r="E2517" s="65" t="inlineStr">
        <is>
          <t>2025-2026</t>
        </is>
      </c>
      <c r="F2517" s="67" t="n">
        <v>1</v>
      </c>
      <c r="G2517" s="65" t="inlineStr">
        <is>
          <t>Téléphone</t>
        </is>
      </c>
      <c r="H2517" s="65" t="inlineStr">
        <is>
          <t>Bordeaux</t>
        </is>
      </c>
      <c r="I2517" s="65" t="inlineStr">
        <is>
          <t>Sophie Marchand</t>
        </is>
      </c>
      <c r="J2517" s="65" t="inlineStr">
        <is>
          <t>Sans réponse</t>
        </is>
      </c>
      <c r="K2517" s="70" t="n">
        <v>6.5</v>
      </c>
    </row>
    <row r="2518">
      <c r="A2518" s="65" t="inlineStr">
        <is>
          <t>REL-02517</t>
        </is>
      </c>
      <c r="B2518" s="65" t="inlineStr">
        <is>
          <t>DEV-02234</t>
        </is>
      </c>
      <c r="C2518" s="66" t="n">
        <v>45927</v>
      </c>
      <c r="D2518" s="65" t="inlineStr">
        <is>
          <t>2025-09</t>
        </is>
      </c>
      <c r="E2518" s="65" t="inlineStr">
        <is>
          <t>2025-2026</t>
        </is>
      </c>
      <c r="F2518" s="67" t="n">
        <v>1</v>
      </c>
      <c r="G2518" s="65" t="inlineStr">
        <is>
          <t>Téléphone</t>
        </is>
      </c>
      <c r="H2518" s="65" t="inlineStr">
        <is>
          <t>Bordeaux</t>
        </is>
      </c>
      <c r="I2518" s="65" t="inlineStr">
        <is>
          <t>Karim Belkacem</t>
        </is>
      </c>
      <c r="J2518" s="65" t="inlineStr">
        <is>
          <t>Injoignable</t>
        </is>
      </c>
      <c r="K2518" s="70" t="n">
        <v>10.6</v>
      </c>
    </row>
    <row r="2519">
      <c r="A2519" s="65" t="inlineStr">
        <is>
          <t>REL-02518</t>
        </is>
      </c>
      <c r="B2519" s="65" t="inlineStr">
        <is>
          <t>DEV-02234</t>
        </is>
      </c>
      <c r="C2519" s="66" t="n">
        <v>45932</v>
      </c>
      <c r="D2519" s="65" t="inlineStr">
        <is>
          <t>2025-10</t>
        </is>
      </c>
      <c r="E2519" s="65" t="inlineStr">
        <is>
          <t>2025-2026</t>
        </is>
      </c>
      <c r="F2519" s="67" t="n">
        <v>2</v>
      </c>
      <c r="G2519" s="65" t="inlineStr">
        <is>
          <t>Téléphone</t>
        </is>
      </c>
      <c r="H2519" s="65" t="inlineStr">
        <is>
          <t>Bordeaux</t>
        </is>
      </c>
      <c r="I2519" s="65" t="inlineStr">
        <is>
          <t>Karim Belkacem</t>
        </is>
      </c>
      <c r="J2519" s="65" t="inlineStr">
        <is>
          <t>Négociation en cours</t>
        </is>
      </c>
      <c r="K2519" s="70" t="n">
        <v>12.1</v>
      </c>
    </row>
    <row r="2520">
      <c r="A2520" s="65" t="inlineStr">
        <is>
          <t>REL-02519</t>
        </is>
      </c>
      <c r="B2520" s="65" t="inlineStr">
        <is>
          <t>DEV-02234</t>
        </is>
      </c>
      <c r="C2520" s="66" t="n">
        <v>45945</v>
      </c>
      <c r="D2520" s="65" t="inlineStr">
        <is>
          <t>2025-10</t>
        </is>
      </c>
      <c r="E2520" s="65" t="inlineStr">
        <is>
          <t>2025-2026</t>
        </is>
      </c>
      <c r="F2520" s="67" t="n">
        <v>3</v>
      </c>
      <c r="G2520" s="65" t="inlineStr">
        <is>
          <t>Téléphone</t>
        </is>
      </c>
      <c r="H2520" s="65" t="inlineStr">
        <is>
          <t>Bordeaux</t>
        </is>
      </c>
      <c r="I2520" s="65" t="inlineStr">
        <is>
          <t>Karim Belkacem</t>
        </is>
      </c>
      <c r="J2520" s="65" t="inlineStr">
        <is>
          <t>Négociation en cours</t>
        </is>
      </c>
      <c r="K2520" s="70" t="n">
        <v>8.9</v>
      </c>
    </row>
    <row r="2521">
      <c r="A2521" s="65" t="inlineStr">
        <is>
          <t>REL-02520</t>
        </is>
      </c>
      <c r="B2521" s="65" t="inlineStr">
        <is>
          <t>DEV-02234</t>
        </is>
      </c>
      <c r="C2521" s="66" t="n">
        <v>45950</v>
      </c>
      <c r="D2521" s="65" t="inlineStr">
        <is>
          <t>2025-10</t>
        </is>
      </c>
      <c r="E2521" s="65" t="inlineStr">
        <is>
          <t>2025-2026</t>
        </is>
      </c>
      <c r="F2521" s="67" t="n">
        <v>4</v>
      </c>
      <c r="G2521" s="65" t="inlineStr">
        <is>
          <t>Email</t>
        </is>
      </c>
      <c r="H2521" s="65" t="inlineStr">
        <is>
          <t>Bordeaux</t>
        </is>
      </c>
      <c r="I2521" s="65" t="inlineStr">
        <is>
          <t>Karim Belkacem</t>
        </is>
      </c>
      <c r="J2521" s="65" t="inlineStr">
        <is>
          <t>Refus signifié</t>
        </is>
      </c>
      <c r="K2521" s="70" t="n">
        <v>4.3</v>
      </c>
    </row>
    <row r="2522">
      <c r="A2522" s="65" t="inlineStr">
        <is>
          <t>REL-02521</t>
        </is>
      </c>
      <c r="B2522" s="65" t="inlineStr">
        <is>
          <t>DEV-02235</t>
        </is>
      </c>
      <c r="C2522" s="66" t="n">
        <v>45917</v>
      </c>
      <c r="D2522" s="65" t="inlineStr">
        <is>
          <t>2025-09</t>
        </is>
      </c>
      <c r="E2522" s="65" t="inlineStr">
        <is>
          <t>2025-2026</t>
        </is>
      </c>
      <c r="F2522" s="67" t="n">
        <v>1</v>
      </c>
      <c r="G2522" s="65" t="inlineStr">
        <is>
          <t>Téléphone</t>
        </is>
      </c>
      <c r="H2522" s="65" t="inlineStr">
        <is>
          <t>Toulouse</t>
        </is>
      </c>
      <c r="I2522" s="65" t="inlineStr">
        <is>
          <t>Julien Fabre</t>
        </is>
      </c>
      <c r="J2522" s="65" t="inlineStr">
        <is>
          <t>Rappel demandé</t>
        </is>
      </c>
      <c r="K2522" s="70" t="n">
        <v>4</v>
      </c>
    </row>
    <row r="2523">
      <c r="A2523" s="65" t="inlineStr">
        <is>
          <t>REL-02522</t>
        </is>
      </c>
      <c r="B2523" s="65" t="inlineStr">
        <is>
          <t>DEV-02235</t>
        </is>
      </c>
      <c r="C2523" s="66" t="n">
        <v>45926</v>
      </c>
      <c r="D2523" s="65" t="inlineStr">
        <is>
          <t>2025-09</t>
        </is>
      </c>
      <c r="E2523" s="65" t="inlineStr">
        <is>
          <t>2025-2026</t>
        </is>
      </c>
      <c r="F2523" s="67" t="n">
        <v>2</v>
      </c>
      <c r="G2523" s="65" t="inlineStr">
        <is>
          <t>Email</t>
        </is>
      </c>
      <c r="H2523" s="65" t="inlineStr">
        <is>
          <t>Toulouse</t>
        </is>
      </c>
      <c r="I2523" s="65" t="inlineStr">
        <is>
          <t>Julien Fabre</t>
        </is>
      </c>
      <c r="J2523" s="65" t="inlineStr">
        <is>
          <t>Accord obtenu</t>
        </is>
      </c>
      <c r="K2523" s="70" t="n">
        <v>1.8</v>
      </c>
    </row>
    <row r="2524">
      <c r="A2524" s="65" t="inlineStr">
        <is>
          <t>REL-02523</t>
        </is>
      </c>
      <c r="B2524" s="65" t="inlineStr">
        <is>
          <t>DEV-02237</t>
        </is>
      </c>
      <c r="C2524" s="66" t="n">
        <v>45930</v>
      </c>
      <c r="D2524" s="65" t="inlineStr">
        <is>
          <t>2025-09</t>
        </is>
      </c>
      <c r="E2524" s="65" t="inlineStr">
        <is>
          <t>2025-2026</t>
        </is>
      </c>
      <c r="F2524" s="67" t="n">
        <v>1</v>
      </c>
      <c r="G2524" s="65" t="inlineStr">
        <is>
          <t>Email</t>
        </is>
      </c>
      <c r="H2524" s="65" t="inlineStr">
        <is>
          <t>Montpellier</t>
        </is>
      </c>
      <c r="I2524" s="65" t="inlineStr">
        <is>
          <t>Thomas Rey</t>
        </is>
      </c>
      <c r="J2524" s="65" t="inlineStr">
        <is>
          <t>Injoignable</t>
        </is>
      </c>
      <c r="K2524" s="70" t="n">
        <v>2.7</v>
      </c>
    </row>
    <row r="2525">
      <c r="A2525" s="65" t="inlineStr">
        <is>
          <t>REL-02524</t>
        </is>
      </c>
      <c r="B2525" s="65" t="inlineStr">
        <is>
          <t>DEV-02239</t>
        </is>
      </c>
      <c r="C2525" s="66" t="n">
        <v>45931</v>
      </c>
      <c r="D2525" s="65" t="inlineStr">
        <is>
          <t>2025-10</t>
        </is>
      </c>
      <c r="E2525" s="65" t="inlineStr">
        <is>
          <t>2025-2026</t>
        </is>
      </c>
      <c r="F2525" s="67" t="n">
        <v>1</v>
      </c>
      <c r="G2525" s="65" t="inlineStr">
        <is>
          <t>SMS</t>
        </is>
      </c>
      <c r="H2525" s="65" t="inlineStr">
        <is>
          <t>Toulouse</t>
        </is>
      </c>
      <c r="I2525" s="65" t="inlineStr">
        <is>
          <t>Nadia Cherif</t>
        </is>
      </c>
      <c r="J2525" s="65" t="inlineStr">
        <is>
          <t>Accord obtenu</t>
        </is>
      </c>
      <c r="K2525" s="70" t="n">
        <v>3.2</v>
      </c>
    </row>
    <row r="2526">
      <c r="A2526" s="65" t="inlineStr">
        <is>
          <t>REL-02525</t>
        </is>
      </c>
      <c r="B2526" s="65" t="inlineStr">
        <is>
          <t>DEV-02240</t>
        </is>
      </c>
      <c r="C2526" s="66" t="n">
        <v>45925</v>
      </c>
      <c r="D2526" s="65" t="inlineStr">
        <is>
          <t>2025-09</t>
        </is>
      </c>
      <c r="E2526" s="65" t="inlineStr">
        <is>
          <t>2025-2026</t>
        </is>
      </c>
      <c r="F2526" s="67" t="n">
        <v>1</v>
      </c>
      <c r="G2526" s="65" t="inlineStr">
        <is>
          <t>Téléphone</t>
        </is>
      </c>
      <c r="H2526" s="65" t="inlineStr">
        <is>
          <t>Toulouse</t>
        </is>
      </c>
      <c r="I2526" s="65" t="inlineStr">
        <is>
          <t>Julien Fabre</t>
        </is>
      </c>
      <c r="J2526" s="65" t="inlineStr">
        <is>
          <t>Sans réponse</t>
        </is>
      </c>
      <c r="K2526" s="70" t="n">
        <v>3.9</v>
      </c>
    </row>
    <row r="2527">
      <c r="A2527" s="65" t="inlineStr">
        <is>
          <t>REL-02526</t>
        </is>
      </c>
      <c r="B2527" s="65" t="inlineStr">
        <is>
          <t>DEV-02240</t>
        </is>
      </c>
      <c r="C2527" s="66" t="n">
        <v>45930</v>
      </c>
      <c r="D2527" s="65" t="inlineStr">
        <is>
          <t>2025-09</t>
        </is>
      </c>
      <c r="E2527" s="65" t="inlineStr">
        <is>
          <t>2025-2026</t>
        </is>
      </c>
      <c r="F2527" s="67" t="n">
        <v>2</v>
      </c>
      <c r="G2527" s="65" t="inlineStr">
        <is>
          <t>Email</t>
        </is>
      </c>
      <c r="H2527" s="65" t="inlineStr">
        <is>
          <t>Toulouse</t>
        </is>
      </c>
      <c r="I2527" s="65" t="inlineStr">
        <is>
          <t>Julien Fabre</t>
        </is>
      </c>
      <c r="J2527" s="65" t="inlineStr">
        <is>
          <t>Refus signifié</t>
        </is>
      </c>
      <c r="K2527" s="70" t="n">
        <v>4.3</v>
      </c>
    </row>
    <row r="2528">
      <c r="A2528" s="65" t="inlineStr">
        <is>
          <t>REL-02527</t>
        </is>
      </c>
      <c r="B2528" s="65" t="inlineStr">
        <is>
          <t>DEV-02241</t>
        </is>
      </c>
      <c r="C2528" s="66" t="n">
        <v>45928</v>
      </c>
      <c r="D2528" s="65" t="inlineStr">
        <is>
          <t>2025-09</t>
        </is>
      </c>
      <c r="E2528" s="65" t="inlineStr">
        <is>
          <t>2025-2026</t>
        </is>
      </c>
      <c r="F2528" s="67" t="n">
        <v>1</v>
      </c>
      <c r="G2528" s="65" t="inlineStr">
        <is>
          <t>Email</t>
        </is>
      </c>
      <c r="H2528" s="65" t="inlineStr">
        <is>
          <t>Montpellier</t>
        </is>
      </c>
      <c r="I2528" s="65" t="inlineStr">
        <is>
          <t>Thomas Rey</t>
        </is>
      </c>
      <c r="J2528" s="65" t="inlineStr">
        <is>
          <t>Injoignable</t>
        </is>
      </c>
      <c r="K2528" s="70" t="n">
        <v>1.9</v>
      </c>
    </row>
    <row r="2529">
      <c r="A2529" s="65" t="inlineStr">
        <is>
          <t>REL-02528</t>
        </is>
      </c>
      <c r="B2529" s="65" t="inlineStr">
        <is>
          <t>DEV-02242</t>
        </is>
      </c>
      <c r="C2529" s="66" t="n">
        <v>45930</v>
      </c>
      <c r="D2529" s="65" t="inlineStr">
        <is>
          <t>2025-09</t>
        </is>
      </c>
      <c r="E2529" s="65" t="inlineStr">
        <is>
          <t>2025-2026</t>
        </is>
      </c>
      <c r="F2529" s="67" t="n">
        <v>1</v>
      </c>
      <c r="G2529" s="65" t="inlineStr">
        <is>
          <t>Email</t>
        </is>
      </c>
      <c r="H2529" s="65" t="inlineStr">
        <is>
          <t>Bordeaux</t>
        </is>
      </c>
      <c r="I2529" s="65" t="inlineStr">
        <is>
          <t>Karim Belkacem</t>
        </is>
      </c>
      <c r="J2529" s="65" t="inlineStr">
        <is>
          <t>Accord obtenu</t>
        </is>
      </c>
      <c r="K2529" s="70" t="n">
        <v>4.4</v>
      </c>
    </row>
    <row r="2530">
      <c r="A2530" s="65" t="inlineStr">
        <is>
          <t>REL-02529</t>
        </is>
      </c>
      <c r="B2530" s="65" t="inlineStr">
        <is>
          <t>DEV-02245</t>
        </is>
      </c>
      <c r="C2530" s="66" t="n">
        <v>45930</v>
      </c>
      <c r="D2530" s="65" t="inlineStr">
        <is>
          <t>2025-09</t>
        </is>
      </c>
      <c r="E2530" s="65" t="inlineStr">
        <is>
          <t>2025-2026</t>
        </is>
      </c>
      <c r="F2530" s="67" t="n">
        <v>1</v>
      </c>
      <c r="G2530" s="65" t="inlineStr">
        <is>
          <t>Téléphone</t>
        </is>
      </c>
      <c r="H2530" s="65" t="inlineStr">
        <is>
          <t>Bordeaux</t>
        </is>
      </c>
      <c r="I2530" s="65" t="inlineStr">
        <is>
          <t>Sophie Marchand</t>
        </is>
      </c>
      <c r="J2530" s="65" t="inlineStr">
        <is>
          <t>Négociation en cours</t>
        </is>
      </c>
      <c r="K2530" s="70" t="n">
        <v>4.6</v>
      </c>
    </row>
    <row r="2531">
      <c r="A2531" s="65" t="inlineStr">
        <is>
          <t>REL-02530</t>
        </is>
      </c>
      <c r="B2531" s="65" t="inlineStr">
        <is>
          <t>DEV-02247</t>
        </is>
      </c>
      <c r="C2531" s="66" t="n">
        <v>45930</v>
      </c>
      <c r="D2531" s="65" t="inlineStr">
        <is>
          <t>2025-09</t>
        </is>
      </c>
      <c r="E2531" s="65" t="inlineStr">
        <is>
          <t>2025-2026</t>
        </is>
      </c>
      <c r="F2531" s="67" t="n">
        <v>1</v>
      </c>
      <c r="G2531" s="65" t="inlineStr">
        <is>
          <t>Téléphone</t>
        </is>
      </c>
      <c r="H2531" s="65" t="inlineStr">
        <is>
          <t>Montpellier</t>
        </is>
      </c>
      <c r="I2531" s="65" t="inlineStr">
        <is>
          <t>Thomas Rey</t>
        </is>
      </c>
      <c r="J2531" s="65" t="inlineStr">
        <is>
          <t>Rappel demandé</t>
        </is>
      </c>
      <c r="K2531" s="70" t="n">
        <v>11.4</v>
      </c>
    </row>
    <row r="2532">
      <c r="A2532" s="65" t="inlineStr">
        <is>
          <t>REL-02531</t>
        </is>
      </c>
      <c r="B2532" s="65" t="inlineStr">
        <is>
          <t>DEV-02247</t>
        </is>
      </c>
      <c r="C2532" s="66" t="n">
        <v>45941</v>
      </c>
      <c r="D2532" s="65" t="inlineStr">
        <is>
          <t>2025-10</t>
        </is>
      </c>
      <c r="E2532" s="65" t="inlineStr">
        <is>
          <t>2025-2026</t>
        </is>
      </c>
      <c r="F2532" s="67" t="n">
        <v>2</v>
      </c>
      <c r="G2532" s="65" t="inlineStr">
        <is>
          <t>Email</t>
        </is>
      </c>
      <c r="H2532" s="65" t="inlineStr">
        <is>
          <t>Montpellier</t>
        </is>
      </c>
      <c r="I2532" s="65" t="inlineStr">
        <is>
          <t>Thomas Rey</t>
        </is>
      </c>
      <c r="J2532" s="65" t="inlineStr">
        <is>
          <t>Injoignable</t>
        </is>
      </c>
      <c r="K2532" s="70" t="n">
        <v>3.8</v>
      </c>
    </row>
    <row r="2533">
      <c r="A2533" s="65" t="inlineStr">
        <is>
          <t>REL-02532</t>
        </is>
      </c>
      <c r="B2533" s="65" t="inlineStr">
        <is>
          <t>DEV-02250</t>
        </is>
      </c>
      <c r="C2533" s="66" t="n">
        <v>45929</v>
      </c>
      <c r="D2533" s="65" t="inlineStr">
        <is>
          <t>2025-09</t>
        </is>
      </c>
      <c r="E2533" s="65" t="inlineStr">
        <is>
          <t>2025-2026</t>
        </is>
      </c>
      <c r="F2533" s="67" t="n">
        <v>1</v>
      </c>
      <c r="G2533" s="65" t="inlineStr">
        <is>
          <t>Email</t>
        </is>
      </c>
      <c r="H2533" s="65" t="inlineStr">
        <is>
          <t>Bordeaux</t>
        </is>
      </c>
      <c r="I2533" s="65" t="inlineStr">
        <is>
          <t>Karim Belkacem</t>
        </is>
      </c>
      <c r="J2533" s="65" t="inlineStr">
        <is>
          <t>Sans réponse</t>
        </is>
      </c>
      <c r="K2533" s="70" t="n">
        <v>1.9</v>
      </c>
    </row>
    <row r="2534">
      <c r="A2534" s="65" t="inlineStr">
        <is>
          <t>REL-02533</t>
        </is>
      </c>
      <c r="B2534" s="65" t="inlineStr">
        <is>
          <t>DEV-02250</t>
        </is>
      </c>
      <c r="C2534" s="66" t="n">
        <v>45937</v>
      </c>
      <c r="D2534" s="65" t="inlineStr">
        <is>
          <t>2025-10</t>
        </is>
      </c>
      <c r="E2534" s="65" t="inlineStr">
        <is>
          <t>2025-2026</t>
        </is>
      </c>
      <c r="F2534" s="67" t="n">
        <v>2</v>
      </c>
      <c r="G2534" s="65" t="inlineStr">
        <is>
          <t>Email</t>
        </is>
      </c>
      <c r="H2534" s="65" t="inlineStr">
        <is>
          <t>Bordeaux</t>
        </is>
      </c>
      <c r="I2534" s="65" t="inlineStr">
        <is>
          <t>Karim Belkacem</t>
        </is>
      </c>
      <c r="J2534" s="65" t="inlineStr">
        <is>
          <t>Accord obtenu</t>
        </is>
      </c>
      <c r="K2534" s="70" t="n">
        <v>2.8</v>
      </c>
    </row>
    <row r="2535">
      <c r="A2535" s="65" t="inlineStr">
        <is>
          <t>REL-02534</t>
        </is>
      </c>
      <c r="B2535" s="65" t="inlineStr">
        <is>
          <t>DEV-02253</t>
        </is>
      </c>
      <c r="C2535" s="66" t="n">
        <v>45936</v>
      </c>
      <c r="D2535" s="65" t="inlineStr">
        <is>
          <t>2025-10</t>
        </is>
      </c>
      <c r="E2535" s="65" t="inlineStr">
        <is>
          <t>2025-2026</t>
        </is>
      </c>
      <c r="F2535" s="67" t="n">
        <v>1</v>
      </c>
      <c r="G2535" s="65" t="inlineStr">
        <is>
          <t>Email</t>
        </is>
      </c>
      <c r="H2535" s="65" t="inlineStr">
        <is>
          <t>Toulouse</t>
        </is>
      </c>
      <c r="I2535" s="65" t="inlineStr">
        <is>
          <t>Julien Fabre</t>
        </is>
      </c>
      <c r="J2535" s="65" t="inlineStr">
        <is>
          <t>Refus signifié</t>
        </is>
      </c>
      <c r="K2535" s="70" t="n">
        <v>3.1</v>
      </c>
    </row>
    <row r="2536">
      <c r="A2536" s="65" t="inlineStr">
        <is>
          <t>REL-02535</t>
        </is>
      </c>
      <c r="B2536" s="65" t="inlineStr">
        <is>
          <t>DEV-02258</t>
        </is>
      </c>
      <c r="C2536" s="66" t="n">
        <v>45931</v>
      </c>
      <c r="D2536" s="65" t="inlineStr">
        <is>
          <t>2025-10</t>
        </is>
      </c>
      <c r="E2536" s="65" t="inlineStr">
        <is>
          <t>2025-2026</t>
        </is>
      </c>
      <c r="F2536" s="67" t="n">
        <v>1</v>
      </c>
      <c r="G2536" s="65" t="inlineStr">
        <is>
          <t>Email</t>
        </is>
      </c>
      <c r="H2536" s="65" t="inlineStr">
        <is>
          <t>Toulouse</t>
        </is>
      </c>
      <c r="I2536" s="65" t="inlineStr">
        <is>
          <t>Nadia Cherif</t>
        </is>
      </c>
      <c r="J2536" s="65" t="inlineStr">
        <is>
          <t>Rappel demandé</t>
        </is>
      </c>
      <c r="K2536" s="70" t="n">
        <v>4.6</v>
      </c>
    </row>
    <row r="2537">
      <c r="A2537" s="65" t="inlineStr">
        <is>
          <t>REL-02536</t>
        </is>
      </c>
      <c r="B2537" s="65" t="inlineStr">
        <is>
          <t>DEV-02264</t>
        </is>
      </c>
      <c r="C2537" s="66" t="n">
        <v>45931</v>
      </c>
      <c r="D2537" s="65" t="inlineStr">
        <is>
          <t>2025-10</t>
        </is>
      </c>
      <c r="E2537" s="65" t="inlineStr">
        <is>
          <t>2025-2026</t>
        </is>
      </c>
      <c r="F2537" s="67" t="n">
        <v>1</v>
      </c>
      <c r="G2537" s="65" t="inlineStr">
        <is>
          <t>Téléphone</t>
        </is>
      </c>
      <c r="H2537" s="65" t="inlineStr">
        <is>
          <t>Toulouse</t>
        </is>
      </c>
      <c r="I2537" s="65" t="inlineStr">
        <is>
          <t>Julien Fabre</t>
        </is>
      </c>
      <c r="J2537" s="65" t="inlineStr">
        <is>
          <t>Sans réponse</t>
        </is>
      </c>
      <c r="K2537" s="70" t="n">
        <v>12.9</v>
      </c>
    </row>
    <row r="2538">
      <c r="A2538" s="65" t="inlineStr">
        <is>
          <t>REL-02537</t>
        </is>
      </c>
      <c r="B2538" s="65" t="inlineStr">
        <is>
          <t>DEV-02264</t>
        </is>
      </c>
      <c r="C2538" s="66" t="n">
        <v>45944</v>
      </c>
      <c r="D2538" s="65" t="inlineStr">
        <is>
          <t>2025-10</t>
        </is>
      </c>
      <c r="E2538" s="65" t="inlineStr">
        <is>
          <t>2025-2026</t>
        </is>
      </c>
      <c r="F2538" s="67" t="n">
        <v>2</v>
      </c>
      <c r="G2538" s="65" t="inlineStr">
        <is>
          <t>Email</t>
        </is>
      </c>
      <c r="H2538" s="65" t="inlineStr">
        <is>
          <t>Toulouse</t>
        </is>
      </c>
      <c r="I2538" s="65" t="inlineStr">
        <is>
          <t>Julien Fabre</t>
        </is>
      </c>
      <c r="J2538" s="65" t="inlineStr">
        <is>
          <t>Rappel demandé</t>
        </is>
      </c>
      <c r="K2538" s="70" t="n">
        <v>2.4</v>
      </c>
    </row>
    <row r="2539">
      <c r="A2539" s="65" t="inlineStr">
        <is>
          <t>REL-02538</t>
        </is>
      </c>
      <c r="B2539" s="65" t="inlineStr">
        <is>
          <t>DEV-02264</t>
        </is>
      </c>
      <c r="C2539" s="66" t="n">
        <v>45951</v>
      </c>
      <c r="D2539" s="65" t="inlineStr">
        <is>
          <t>2025-10</t>
        </is>
      </c>
      <c r="E2539" s="65" t="inlineStr">
        <is>
          <t>2025-2026</t>
        </is>
      </c>
      <c r="F2539" s="67" t="n">
        <v>3</v>
      </c>
      <c r="G2539" s="65" t="inlineStr">
        <is>
          <t>Email</t>
        </is>
      </c>
      <c r="H2539" s="65" t="inlineStr">
        <is>
          <t>Toulouse</t>
        </is>
      </c>
      <c r="I2539" s="65" t="inlineStr">
        <is>
          <t>Julien Fabre</t>
        </is>
      </c>
      <c r="J2539" s="65" t="inlineStr">
        <is>
          <t>Refus signifié</t>
        </is>
      </c>
      <c r="K2539" s="70" t="n">
        <v>4.3</v>
      </c>
    </row>
    <row r="2540">
      <c r="A2540" s="65" t="inlineStr">
        <is>
          <t>REL-02539</t>
        </is>
      </c>
      <c r="B2540" s="65" t="inlineStr">
        <is>
          <t>DEV-02266</t>
        </is>
      </c>
      <c r="C2540" s="66" t="n">
        <v>45946</v>
      </c>
      <c r="D2540" s="65" t="inlineStr">
        <is>
          <t>2025-10</t>
        </is>
      </c>
      <c r="E2540" s="65" t="inlineStr">
        <is>
          <t>2025-2026</t>
        </is>
      </c>
      <c r="F2540" s="67" t="n">
        <v>1</v>
      </c>
      <c r="G2540" s="65" t="inlineStr">
        <is>
          <t>Téléphone</t>
        </is>
      </c>
      <c r="H2540" s="65" t="inlineStr">
        <is>
          <t>Montpellier</t>
        </is>
      </c>
      <c r="I2540" s="65" t="inlineStr">
        <is>
          <t>Thomas Rey</t>
        </is>
      </c>
      <c r="J2540" s="65" t="inlineStr">
        <is>
          <t>Rappel demandé</t>
        </is>
      </c>
      <c r="K2540" s="70" t="n">
        <v>11.8</v>
      </c>
    </row>
    <row r="2541">
      <c r="A2541" s="65" t="inlineStr">
        <is>
          <t>REL-02540</t>
        </is>
      </c>
      <c r="B2541" s="65" t="inlineStr">
        <is>
          <t>DEV-02266</t>
        </is>
      </c>
      <c r="C2541" s="66" t="n">
        <v>45952</v>
      </c>
      <c r="D2541" s="65" t="inlineStr">
        <is>
          <t>2025-10</t>
        </is>
      </c>
      <c r="E2541" s="65" t="inlineStr">
        <is>
          <t>2025-2026</t>
        </is>
      </c>
      <c r="F2541" s="67" t="n">
        <v>2</v>
      </c>
      <c r="G2541" s="65" t="inlineStr">
        <is>
          <t>Email</t>
        </is>
      </c>
      <c r="H2541" s="65" t="inlineStr">
        <is>
          <t>Montpellier</t>
        </is>
      </c>
      <c r="I2541" s="65" t="inlineStr">
        <is>
          <t>Thomas Rey</t>
        </is>
      </c>
      <c r="J2541" s="65" t="inlineStr">
        <is>
          <t>Refus signifié</t>
        </is>
      </c>
      <c r="K2541" s="70" t="n">
        <v>3.8</v>
      </c>
    </row>
    <row r="2542">
      <c r="A2542" s="65" t="inlineStr">
        <is>
          <t>REL-02541</t>
        </is>
      </c>
      <c r="B2542" s="65" t="inlineStr">
        <is>
          <t>DEV-02267</t>
        </is>
      </c>
      <c r="C2542" s="66" t="n">
        <v>45936</v>
      </c>
      <c r="D2542" s="65" t="inlineStr">
        <is>
          <t>2025-10</t>
        </is>
      </c>
      <c r="E2542" s="65" t="inlineStr">
        <is>
          <t>2025-2026</t>
        </is>
      </c>
      <c r="F2542" s="67" t="n">
        <v>1</v>
      </c>
      <c r="G2542" s="65" t="inlineStr">
        <is>
          <t>Email</t>
        </is>
      </c>
      <c r="H2542" s="65" t="inlineStr">
        <is>
          <t>Bordeaux</t>
        </is>
      </c>
      <c r="I2542" s="65" t="inlineStr">
        <is>
          <t>Sophie Marchand</t>
        </is>
      </c>
      <c r="J2542" s="65" t="inlineStr">
        <is>
          <t>Sans réponse</t>
        </is>
      </c>
      <c r="K2542" s="70" t="n">
        <v>3.5</v>
      </c>
    </row>
    <row r="2543">
      <c r="A2543" s="65" t="inlineStr">
        <is>
          <t>REL-02542</t>
        </is>
      </c>
      <c r="B2543" s="65" t="inlineStr">
        <is>
          <t>DEV-02267</t>
        </is>
      </c>
      <c r="C2543" s="66" t="n">
        <v>45946</v>
      </c>
      <c r="D2543" s="65" t="inlineStr">
        <is>
          <t>2025-10</t>
        </is>
      </c>
      <c r="E2543" s="65" t="inlineStr">
        <is>
          <t>2025-2026</t>
        </is>
      </c>
      <c r="F2543" s="67" t="n">
        <v>2</v>
      </c>
      <c r="G2543" s="65" t="inlineStr">
        <is>
          <t>Téléphone</t>
        </is>
      </c>
      <c r="H2543" s="65" t="inlineStr">
        <is>
          <t>Bordeaux</t>
        </is>
      </c>
      <c r="I2543" s="65" t="inlineStr">
        <is>
          <t>Sophie Marchand</t>
        </is>
      </c>
      <c r="J2543" s="65" t="inlineStr">
        <is>
          <t>Sans réponse</t>
        </is>
      </c>
      <c r="K2543" s="70" t="n">
        <v>9.9</v>
      </c>
    </row>
    <row r="2544">
      <c r="A2544" s="65" t="inlineStr">
        <is>
          <t>REL-02543</t>
        </is>
      </c>
      <c r="B2544" s="65" t="inlineStr">
        <is>
          <t>DEV-02268</t>
        </is>
      </c>
      <c r="C2544" s="66" t="n">
        <v>45937</v>
      </c>
      <c r="D2544" s="65" t="inlineStr">
        <is>
          <t>2025-10</t>
        </is>
      </c>
      <c r="E2544" s="65" t="inlineStr">
        <is>
          <t>2025-2026</t>
        </is>
      </c>
      <c r="F2544" s="67" t="n">
        <v>1</v>
      </c>
      <c r="G2544" s="65" t="inlineStr">
        <is>
          <t>Téléphone</t>
        </is>
      </c>
      <c r="H2544" s="65" t="inlineStr">
        <is>
          <t>Bordeaux</t>
        </is>
      </c>
      <c r="I2544" s="65" t="inlineStr">
        <is>
          <t>Karim Belkacem</t>
        </is>
      </c>
      <c r="J2544" s="65" t="inlineStr">
        <is>
          <t>Négociation en cours</t>
        </is>
      </c>
      <c r="K2544" s="70" t="n">
        <v>10.5</v>
      </c>
    </row>
    <row r="2545">
      <c r="A2545" s="65" t="inlineStr">
        <is>
          <t>REL-02544</t>
        </is>
      </c>
      <c r="B2545" s="65" t="inlineStr">
        <is>
          <t>DEV-02268</t>
        </is>
      </c>
      <c r="C2545" s="66" t="n">
        <v>45950</v>
      </c>
      <c r="D2545" s="65" t="inlineStr">
        <is>
          <t>2025-10</t>
        </is>
      </c>
      <c r="E2545" s="65" t="inlineStr">
        <is>
          <t>2025-2026</t>
        </is>
      </c>
      <c r="F2545" s="67" t="n">
        <v>2</v>
      </c>
      <c r="G2545" s="65" t="inlineStr">
        <is>
          <t>Téléphone</t>
        </is>
      </c>
      <c r="H2545" s="65" t="inlineStr">
        <is>
          <t>Bordeaux</t>
        </is>
      </c>
      <c r="I2545" s="65" t="inlineStr">
        <is>
          <t>Karim Belkacem</t>
        </is>
      </c>
      <c r="J2545" s="65" t="inlineStr">
        <is>
          <t>Refus signifié</t>
        </is>
      </c>
      <c r="K2545" s="70" t="n">
        <v>11.5</v>
      </c>
    </row>
    <row r="2546">
      <c r="A2546" s="65" t="inlineStr">
        <is>
          <t>REL-02545</t>
        </is>
      </c>
      <c r="B2546" s="65" t="inlineStr">
        <is>
          <t>DEV-02269</t>
        </is>
      </c>
      <c r="C2546" s="66" t="n">
        <v>45936</v>
      </c>
      <c r="D2546" s="65" t="inlineStr">
        <is>
          <t>2025-10</t>
        </is>
      </c>
      <c r="E2546" s="65" t="inlineStr">
        <is>
          <t>2025-2026</t>
        </is>
      </c>
      <c r="F2546" s="67" t="n">
        <v>1</v>
      </c>
      <c r="G2546" s="65" t="inlineStr">
        <is>
          <t>Email</t>
        </is>
      </c>
      <c r="H2546" s="65" t="inlineStr">
        <is>
          <t>Montpellier</t>
        </is>
      </c>
      <c r="I2546" s="65" t="inlineStr">
        <is>
          <t>Thomas Rey</t>
        </is>
      </c>
      <c r="J2546" s="65" t="inlineStr">
        <is>
          <t>Accord obtenu</t>
        </is>
      </c>
      <c r="K2546" s="70" t="n">
        <v>2.7</v>
      </c>
    </row>
    <row r="2547">
      <c r="A2547" s="65" t="inlineStr">
        <is>
          <t>REL-02546</t>
        </is>
      </c>
      <c r="B2547" s="65" t="inlineStr">
        <is>
          <t>DEV-02270</t>
        </is>
      </c>
      <c r="C2547" s="66" t="n">
        <v>45936</v>
      </c>
      <c r="D2547" s="65" t="inlineStr">
        <is>
          <t>2025-10</t>
        </is>
      </c>
      <c r="E2547" s="65" t="inlineStr">
        <is>
          <t>2025-2026</t>
        </is>
      </c>
      <c r="F2547" s="67" t="n">
        <v>1</v>
      </c>
      <c r="G2547" s="65" t="inlineStr">
        <is>
          <t>Téléphone</t>
        </is>
      </c>
      <c r="H2547" s="65" t="inlineStr">
        <is>
          <t>Toulouse</t>
        </is>
      </c>
      <c r="I2547" s="65" t="inlineStr">
        <is>
          <t>Nadia Cherif</t>
        </is>
      </c>
      <c r="J2547" s="65" t="inlineStr">
        <is>
          <t>Sans réponse</t>
        </is>
      </c>
      <c r="K2547" s="70" t="n">
        <v>9.4</v>
      </c>
    </row>
    <row r="2548">
      <c r="A2548" s="65" t="inlineStr">
        <is>
          <t>REL-02547</t>
        </is>
      </c>
      <c r="B2548" s="65" t="inlineStr">
        <is>
          <t>DEV-02270</t>
        </is>
      </c>
      <c r="C2548" s="66" t="n">
        <v>45950</v>
      </c>
      <c r="D2548" s="65" t="inlineStr">
        <is>
          <t>2025-10</t>
        </is>
      </c>
      <c r="E2548" s="65" t="inlineStr">
        <is>
          <t>2025-2026</t>
        </is>
      </c>
      <c r="F2548" s="67" t="n">
        <v>2</v>
      </c>
      <c r="G2548" s="65" t="inlineStr">
        <is>
          <t>Téléphone</t>
        </is>
      </c>
      <c r="H2548" s="65" t="inlineStr">
        <is>
          <t>Toulouse</t>
        </is>
      </c>
      <c r="I2548" s="65" t="inlineStr">
        <is>
          <t>Nadia Cherif</t>
        </is>
      </c>
      <c r="J2548" s="65" t="inlineStr">
        <is>
          <t>Accord obtenu</t>
        </is>
      </c>
      <c r="K2548" s="70" t="n">
        <v>12.5</v>
      </c>
    </row>
    <row r="2549">
      <c r="A2549" s="65" t="inlineStr">
        <is>
          <t>REL-02548</t>
        </is>
      </c>
      <c r="B2549" s="65" t="inlineStr">
        <is>
          <t>DEV-02271</t>
        </is>
      </c>
      <c r="C2549" s="66" t="n">
        <v>45935</v>
      </c>
      <c r="D2549" s="65" t="inlineStr">
        <is>
          <t>2025-10</t>
        </is>
      </c>
      <c r="E2549" s="65" t="inlineStr">
        <is>
          <t>2025-2026</t>
        </is>
      </c>
      <c r="F2549" s="67" t="n">
        <v>1</v>
      </c>
      <c r="G2549" s="65" t="inlineStr">
        <is>
          <t>SMS</t>
        </is>
      </c>
      <c r="H2549" s="65" t="inlineStr">
        <is>
          <t>Toulouse</t>
        </is>
      </c>
      <c r="I2549" s="65" t="inlineStr">
        <is>
          <t>Julien Fabre</t>
        </is>
      </c>
      <c r="J2549" s="65" t="inlineStr">
        <is>
          <t>Négociation en cours</t>
        </is>
      </c>
      <c r="K2549" s="70" t="n">
        <v>2.2</v>
      </c>
    </row>
    <row r="2550">
      <c r="A2550" s="65" t="inlineStr">
        <is>
          <t>REL-02549</t>
        </is>
      </c>
      <c r="B2550" s="65" t="inlineStr">
        <is>
          <t>DEV-02271</t>
        </is>
      </c>
      <c r="C2550" s="66" t="n">
        <v>45942</v>
      </c>
      <c r="D2550" s="65" t="inlineStr">
        <is>
          <t>2025-10</t>
        </is>
      </c>
      <c r="E2550" s="65" t="inlineStr">
        <is>
          <t>2025-2026</t>
        </is>
      </c>
      <c r="F2550" s="67" t="n">
        <v>2</v>
      </c>
      <c r="G2550" s="65" t="inlineStr">
        <is>
          <t>Téléphone</t>
        </is>
      </c>
      <c r="H2550" s="65" t="inlineStr">
        <is>
          <t>Toulouse</t>
        </is>
      </c>
      <c r="I2550" s="65" t="inlineStr">
        <is>
          <t>Julien Fabre</t>
        </is>
      </c>
      <c r="J2550" s="65" t="inlineStr">
        <is>
          <t>Négociation en cours</t>
        </is>
      </c>
      <c r="K2550" s="70" t="n">
        <v>6.7</v>
      </c>
    </row>
    <row r="2551">
      <c r="A2551" s="65" t="inlineStr">
        <is>
          <t>REL-02550</t>
        </is>
      </c>
      <c r="B2551" s="65" t="inlineStr">
        <is>
          <t>DEV-02271</t>
        </is>
      </c>
      <c r="C2551" s="66" t="n">
        <v>45951</v>
      </c>
      <c r="D2551" s="65" t="inlineStr">
        <is>
          <t>2025-10</t>
        </is>
      </c>
      <c r="E2551" s="65" t="inlineStr">
        <is>
          <t>2025-2026</t>
        </is>
      </c>
      <c r="F2551" s="67" t="n">
        <v>3</v>
      </c>
      <c r="G2551" s="65" t="inlineStr">
        <is>
          <t>Email</t>
        </is>
      </c>
      <c r="H2551" s="65" t="inlineStr">
        <is>
          <t>Toulouse</t>
        </is>
      </c>
      <c r="I2551" s="65" t="inlineStr">
        <is>
          <t>Julien Fabre</t>
        </is>
      </c>
      <c r="J2551" s="65" t="inlineStr">
        <is>
          <t>Accord obtenu</t>
        </is>
      </c>
      <c r="K2551" s="70" t="n">
        <v>1.3</v>
      </c>
    </row>
    <row r="2552">
      <c r="A2552" s="65" t="inlineStr">
        <is>
          <t>REL-02551</t>
        </is>
      </c>
      <c r="B2552" s="65" t="inlineStr">
        <is>
          <t>DEV-02272</t>
        </is>
      </c>
      <c r="C2552" s="66" t="n">
        <v>45931</v>
      </c>
      <c r="D2552" s="65" t="inlineStr">
        <is>
          <t>2025-10</t>
        </is>
      </c>
      <c r="E2552" s="65" t="inlineStr">
        <is>
          <t>2025-2026</t>
        </is>
      </c>
      <c r="F2552" s="67" t="n">
        <v>1</v>
      </c>
      <c r="G2552" s="65" t="inlineStr">
        <is>
          <t>Téléphone</t>
        </is>
      </c>
      <c r="H2552" s="65" t="inlineStr">
        <is>
          <t>Bordeaux</t>
        </is>
      </c>
      <c r="I2552" s="65" t="inlineStr">
        <is>
          <t>Karim Belkacem</t>
        </is>
      </c>
      <c r="J2552" s="65" t="inlineStr">
        <is>
          <t>Accord obtenu</t>
        </is>
      </c>
      <c r="K2552" s="70" t="n">
        <v>6.7</v>
      </c>
    </row>
    <row r="2553">
      <c r="A2553" s="65" t="inlineStr">
        <is>
          <t>REL-02552</t>
        </is>
      </c>
      <c r="B2553" s="65" t="inlineStr">
        <is>
          <t>DEV-02273</t>
        </is>
      </c>
      <c r="C2553" s="66" t="n">
        <v>45938</v>
      </c>
      <c r="D2553" s="65" t="inlineStr">
        <is>
          <t>2025-10</t>
        </is>
      </c>
      <c r="E2553" s="65" t="inlineStr">
        <is>
          <t>2025-2026</t>
        </is>
      </c>
      <c r="F2553" s="67" t="n">
        <v>1</v>
      </c>
      <c r="G2553" s="65" t="inlineStr">
        <is>
          <t>SMS</t>
        </is>
      </c>
      <c r="H2553" s="65" t="inlineStr">
        <is>
          <t>Toulouse</t>
        </is>
      </c>
      <c r="I2553" s="65" t="inlineStr">
        <is>
          <t>Julien Fabre</t>
        </is>
      </c>
      <c r="J2553" s="65" t="inlineStr">
        <is>
          <t>Sans réponse</t>
        </is>
      </c>
      <c r="K2553" s="70" t="n">
        <v>1.8</v>
      </c>
    </row>
    <row r="2554">
      <c r="A2554" s="65" t="inlineStr">
        <is>
          <t>REL-02553</t>
        </is>
      </c>
      <c r="B2554" s="65" t="inlineStr">
        <is>
          <t>DEV-02273</t>
        </is>
      </c>
      <c r="C2554" s="66" t="n">
        <v>45952</v>
      </c>
      <c r="D2554" s="65" t="inlineStr">
        <is>
          <t>2025-10</t>
        </is>
      </c>
      <c r="E2554" s="65" t="inlineStr">
        <is>
          <t>2025-2026</t>
        </is>
      </c>
      <c r="F2554" s="67" t="n">
        <v>2</v>
      </c>
      <c r="G2554" s="65" t="inlineStr">
        <is>
          <t>Email</t>
        </is>
      </c>
      <c r="H2554" s="65" t="inlineStr">
        <is>
          <t>Toulouse</t>
        </is>
      </c>
      <c r="I2554" s="65" t="inlineStr">
        <is>
          <t>Julien Fabre</t>
        </is>
      </c>
      <c r="J2554" s="65" t="inlineStr">
        <is>
          <t>Rappel demandé</t>
        </is>
      </c>
      <c r="K2554" s="70" t="n">
        <v>3</v>
      </c>
    </row>
    <row r="2555">
      <c r="A2555" s="65" t="inlineStr">
        <is>
          <t>REL-02554</t>
        </is>
      </c>
      <c r="B2555" s="65" t="inlineStr">
        <is>
          <t>DEV-02274</t>
        </is>
      </c>
      <c r="C2555" s="66" t="n">
        <v>45937</v>
      </c>
      <c r="D2555" s="65" t="inlineStr">
        <is>
          <t>2025-10</t>
        </is>
      </c>
      <c r="E2555" s="65" t="inlineStr">
        <is>
          <t>2025-2026</t>
        </is>
      </c>
      <c r="F2555" s="67" t="n">
        <v>1</v>
      </c>
      <c r="G2555" s="65" t="inlineStr">
        <is>
          <t>Téléphone</t>
        </is>
      </c>
      <c r="H2555" s="65" t="inlineStr">
        <is>
          <t>Toulouse</t>
        </is>
      </c>
      <c r="I2555" s="65" t="inlineStr">
        <is>
          <t>Julien Fabre</t>
        </is>
      </c>
      <c r="J2555" s="65" t="inlineStr">
        <is>
          <t>Accord obtenu</t>
        </is>
      </c>
      <c r="K2555" s="70" t="n">
        <v>4.8</v>
      </c>
    </row>
    <row r="2556">
      <c r="A2556" s="65" t="inlineStr">
        <is>
          <t>REL-02555</t>
        </is>
      </c>
      <c r="B2556" s="65" t="inlineStr">
        <is>
          <t>DEV-02275</t>
        </is>
      </c>
      <c r="C2556" s="66" t="n">
        <v>45942</v>
      </c>
      <c r="D2556" s="65" t="inlineStr">
        <is>
          <t>2025-10</t>
        </is>
      </c>
      <c r="E2556" s="65" t="inlineStr">
        <is>
          <t>2025-2026</t>
        </is>
      </c>
      <c r="F2556" s="67" t="n">
        <v>1</v>
      </c>
      <c r="G2556" s="65" t="inlineStr">
        <is>
          <t>Email</t>
        </is>
      </c>
      <c r="H2556" s="65" t="inlineStr">
        <is>
          <t>Montpellier</t>
        </is>
      </c>
      <c r="I2556" s="65" t="inlineStr">
        <is>
          <t>Thomas Rey</t>
        </is>
      </c>
      <c r="J2556" s="65" t="inlineStr">
        <is>
          <t>Injoignable</t>
        </is>
      </c>
      <c r="K2556" s="70" t="n">
        <v>3</v>
      </c>
    </row>
    <row r="2557">
      <c r="A2557" s="65" t="inlineStr">
        <is>
          <t>REL-02556</t>
        </is>
      </c>
      <c r="B2557" s="65" t="inlineStr">
        <is>
          <t>DEV-02277</t>
        </is>
      </c>
      <c r="C2557" s="66" t="n">
        <v>45940</v>
      </c>
      <c r="D2557" s="65" t="inlineStr">
        <is>
          <t>2025-10</t>
        </is>
      </c>
      <c r="E2557" s="65" t="inlineStr">
        <is>
          <t>2025-2026</t>
        </is>
      </c>
      <c r="F2557" s="67" t="n">
        <v>1</v>
      </c>
      <c r="G2557" s="65" t="inlineStr">
        <is>
          <t>Téléphone</t>
        </is>
      </c>
      <c r="H2557" s="65" t="inlineStr">
        <is>
          <t>Toulouse</t>
        </is>
      </c>
      <c r="I2557" s="65" t="inlineStr">
        <is>
          <t>Nadia Cherif</t>
        </is>
      </c>
      <c r="J2557" s="65" t="inlineStr">
        <is>
          <t>Refus signifié</t>
        </is>
      </c>
      <c r="K2557" s="70" t="n">
        <v>3.8</v>
      </c>
    </row>
    <row r="2558">
      <c r="A2558" s="65" t="inlineStr">
        <is>
          <t>REL-02557</t>
        </is>
      </c>
      <c r="B2558" s="65" t="inlineStr">
        <is>
          <t>DEV-02278</t>
        </is>
      </c>
      <c r="C2558" s="66" t="n">
        <v>45934</v>
      </c>
      <c r="D2558" s="65" t="inlineStr">
        <is>
          <t>2025-10</t>
        </is>
      </c>
      <c r="E2558" s="65" t="inlineStr">
        <is>
          <t>2025-2026</t>
        </is>
      </c>
      <c r="F2558" s="67" t="n">
        <v>1</v>
      </c>
      <c r="G2558" s="65" t="inlineStr">
        <is>
          <t>Email</t>
        </is>
      </c>
      <c r="H2558" s="65" t="inlineStr">
        <is>
          <t>Toulouse</t>
        </is>
      </c>
      <c r="I2558" s="65" t="inlineStr">
        <is>
          <t>Nadia Cherif</t>
        </is>
      </c>
      <c r="J2558" s="65" t="inlineStr">
        <is>
          <t>Accord obtenu</t>
        </is>
      </c>
      <c r="K2558" s="70" t="n">
        <v>2.3</v>
      </c>
    </row>
    <row r="2559">
      <c r="A2559" s="65" t="inlineStr">
        <is>
          <t>REL-02558</t>
        </is>
      </c>
      <c r="B2559" s="65" t="inlineStr">
        <is>
          <t>DEV-02279</t>
        </is>
      </c>
      <c r="C2559" s="66" t="n">
        <v>45937</v>
      </c>
      <c r="D2559" s="65" t="inlineStr">
        <is>
          <t>2025-10</t>
        </is>
      </c>
      <c r="E2559" s="65" t="inlineStr">
        <is>
          <t>2025-2026</t>
        </is>
      </c>
      <c r="F2559" s="67" t="n">
        <v>1</v>
      </c>
      <c r="G2559" s="65" t="inlineStr">
        <is>
          <t>Téléphone</t>
        </is>
      </c>
      <c r="H2559" s="65" t="inlineStr">
        <is>
          <t>Bordeaux</t>
        </is>
      </c>
      <c r="I2559" s="65" t="inlineStr">
        <is>
          <t>Sophie Marchand</t>
        </is>
      </c>
      <c r="J2559" s="65" t="inlineStr">
        <is>
          <t>Négociation en cours</t>
        </is>
      </c>
      <c r="K2559" s="70" t="n">
        <v>6.5</v>
      </c>
    </row>
    <row r="2560">
      <c r="A2560" s="65" t="inlineStr">
        <is>
          <t>REL-02559</t>
        </is>
      </c>
      <c r="B2560" s="65" t="inlineStr">
        <is>
          <t>DEV-02279</t>
        </is>
      </c>
      <c r="C2560" s="66" t="n">
        <v>45946</v>
      </c>
      <c r="D2560" s="65" t="inlineStr">
        <is>
          <t>2025-10</t>
        </is>
      </c>
      <c r="E2560" s="65" t="inlineStr">
        <is>
          <t>2025-2026</t>
        </is>
      </c>
      <c r="F2560" s="67" t="n">
        <v>2</v>
      </c>
      <c r="G2560" s="65" t="inlineStr">
        <is>
          <t>Email</t>
        </is>
      </c>
      <c r="H2560" s="65" t="inlineStr">
        <is>
          <t>Bordeaux</t>
        </is>
      </c>
      <c r="I2560" s="65" t="inlineStr">
        <is>
          <t>Sophie Marchand</t>
        </is>
      </c>
      <c r="J2560" s="65" t="inlineStr">
        <is>
          <t>Refus signifié</t>
        </is>
      </c>
      <c r="K2560" s="70" t="n">
        <v>2.5</v>
      </c>
    </row>
    <row r="2561">
      <c r="A2561" s="65" t="inlineStr">
        <is>
          <t>REL-02560</t>
        </is>
      </c>
      <c r="B2561" s="65" t="inlineStr">
        <is>
          <t>DEV-02280</t>
        </is>
      </c>
      <c r="C2561" s="66" t="n">
        <v>45945</v>
      </c>
      <c r="D2561" s="65" t="inlineStr">
        <is>
          <t>2025-10</t>
        </is>
      </c>
      <c r="E2561" s="65" t="inlineStr">
        <is>
          <t>2025-2026</t>
        </is>
      </c>
      <c r="F2561" s="67" t="n">
        <v>1</v>
      </c>
      <c r="G2561" s="65" t="inlineStr">
        <is>
          <t>Téléphone</t>
        </is>
      </c>
      <c r="H2561" s="65" t="inlineStr">
        <is>
          <t>Bordeaux</t>
        </is>
      </c>
      <c r="I2561" s="65" t="inlineStr">
        <is>
          <t>Sophie Marchand</t>
        </is>
      </c>
      <c r="J2561" s="65" t="inlineStr">
        <is>
          <t>Refus signifié</t>
        </is>
      </c>
      <c r="K2561" s="70" t="n">
        <v>5.4</v>
      </c>
    </row>
    <row r="2562">
      <c r="A2562" s="65" t="inlineStr">
        <is>
          <t>REL-02561</t>
        </is>
      </c>
      <c r="B2562" s="65" t="inlineStr">
        <is>
          <t>DEV-02281</t>
        </is>
      </c>
      <c r="C2562" s="66" t="n">
        <v>45938</v>
      </c>
      <c r="D2562" s="65" t="inlineStr">
        <is>
          <t>2025-10</t>
        </is>
      </c>
      <c r="E2562" s="65" t="inlineStr">
        <is>
          <t>2025-2026</t>
        </is>
      </c>
      <c r="F2562" s="67" t="n">
        <v>1</v>
      </c>
      <c r="G2562" s="65" t="inlineStr">
        <is>
          <t>Téléphone</t>
        </is>
      </c>
      <c r="H2562" s="65" t="inlineStr">
        <is>
          <t>Bordeaux</t>
        </is>
      </c>
      <c r="I2562" s="65" t="inlineStr">
        <is>
          <t>Sophie Marchand</t>
        </is>
      </c>
      <c r="J2562" s="65" t="inlineStr">
        <is>
          <t>Négociation en cours</t>
        </is>
      </c>
      <c r="K2562" s="70" t="n">
        <v>4</v>
      </c>
    </row>
    <row r="2563">
      <c r="A2563" s="65" t="inlineStr">
        <is>
          <t>REL-02562</t>
        </is>
      </c>
      <c r="B2563" s="65" t="inlineStr">
        <is>
          <t>DEV-02281</t>
        </is>
      </c>
      <c r="C2563" s="66" t="n">
        <v>45945</v>
      </c>
      <c r="D2563" s="65" t="inlineStr">
        <is>
          <t>2025-10</t>
        </is>
      </c>
      <c r="E2563" s="65" t="inlineStr">
        <is>
          <t>2025-2026</t>
        </is>
      </c>
      <c r="F2563" s="67" t="n">
        <v>2</v>
      </c>
      <c r="G2563" s="65" t="inlineStr">
        <is>
          <t>Email</t>
        </is>
      </c>
      <c r="H2563" s="65" t="inlineStr">
        <is>
          <t>Bordeaux</t>
        </is>
      </c>
      <c r="I2563" s="65" t="inlineStr">
        <is>
          <t>Sophie Marchand</t>
        </is>
      </c>
      <c r="J2563" s="65" t="inlineStr">
        <is>
          <t>Rappel demandé</t>
        </is>
      </c>
      <c r="K2563" s="70" t="n">
        <v>1.7</v>
      </c>
    </row>
    <row r="2564">
      <c r="A2564" s="65" t="inlineStr">
        <is>
          <t>REL-02563</t>
        </is>
      </c>
      <c r="B2564" s="65" t="inlineStr">
        <is>
          <t>DEV-02282</t>
        </is>
      </c>
      <c r="C2564" s="66" t="n">
        <v>45946</v>
      </c>
      <c r="D2564" s="65" t="inlineStr">
        <is>
          <t>2025-10</t>
        </is>
      </c>
      <c r="E2564" s="65" t="inlineStr">
        <is>
          <t>2025-2026</t>
        </is>
      </c>
      <c r="F2564" s="67" t="n">
        <v>1</v>
      </c>
      <c r="G2564" s="65" t="inlineStr">
        <is>
          <t>SMS</t>
        </is>
      </c>
      <c r="H2564" s="65" t="inlineStr">
        <is>
          <t>Toulouse</t>
        </is>
      </c>
      <c r="I2564" s="65" t="inlineStr">
        <is>
          <t>Julien Fabre</t>
        </is>
      </c>
      <c r="J2564" s="65" t="inlineStr">
        <is>
          <t>Refus signifié</t>
        </is>
      </c>
      <c r="K2564" s="70" t="n">
        <v>4.3</v>
      </c>
    </row>
    <row r="2565">
      <c r="A2565" s="65" t="inlineStr">
        <is>
          <t>REL-02564</t>
        </is>
      </c>
      <c r="B2565" s="65" t="inlineStr">
        <is>
          <t>DEV-02283</t>
        </is>
      </c>
      <c r="C2565" s="66" t="n">
        <v>45937</v>
      </c>
      <c r="D2565" s="65" t="inlineStr">
        <is>
          <t>2025-10</t>
        </is>
      </c>
      <c r="E2565" s="65" t="inlineStr">
        <is>
          <t>2025-2026</t>
        </is>
      </c>
      <c r="F2565" s="67" t="n">
        <v>1</v>
      </c>
      <c r="G2565" s="65" t="inlineStr">
        <is>
          <t>Email</t>
        </is>
      </c>
      <c r="H2565" s="65" t="inlineStr">
        <is>
          <t>Bordeaux</t>
        </is>
      </c>
      <c r="I2565" s="65" t="inlineStr">
        <is>
          <t>Sophie Marchand</t>
        </is>
      </c>
      <c r="J2565" s="65" t="inlineStr">
        <is>
          <t>Accord obtenu</t>
        </is>
      </c>
      <c r="K2565" s="70" t="n">
        <v>2.1</v>
      </c>
    </row>
    <row r="2566">
      <c r="A2566" s="65" t="inlineStr">
        <is>
          <t>REL-02565</t>
        </is>
      </c>
      <c r="B2566" s="65" t="inlineStr">
        <is>
          <t>DEV-02284</t>
        </is>
      </c>
      <c r="C2566" s="66" t="n">
        <v>45941</v>
      </c>
      <c r="D2566" s="65" t="inlineStr">
        <is>
          <t>2025-10</t>
        </is>
      </c>
      <c r="E2566" s="65" t="inlineStr">
        <is>
          <t>2025-2026</t>
        </is>
      </c>
      <c r="F2566" s="67" t="n">
        <v>1</v>
      </c>
      <c r="G2566" s="65" t="inlineStr">
        <is>
          <t>SMS</t>
        </is>
      </c>
      <c r="H2566" s="65" t="inlineStr">
        <is>
          <t>Bordeaux</t>
        </is>
      </c>
      <c r="I2566" s="65" t="inlineStr">
        <is>
          <t>Karim Belkacem</t>
        </is>
      </c>
      <c r="J2566" s="65" t="inlineStr">
        <is>
          <t>Sans réponse</t>
        </is>
      </c>
      <c r="K2566" s="70" t="n">
        <v>3.8</v>
      </c>
    </row>
    <row r="2567">
      <c r="A2567" s="65" t="inlineStr">
        <is>
          <t>REL-02566</t>
        </is>
      </c>
      <c r="B2567" s="65" t="inlineStr">
        <is>
          <t>DEV-02284</t>
        </is>
      </c>
      <c r="C2567" s="66" t="n">
        <v>45949</v>
      </c>
      <c r="D2567" s="65" t="inlineStr">
        <is>
          <t>2025-10</t>
        </is>
      </c>
      <c r="E2567" s="65" t="inlineStr">
        <is>
          <t>2025-2026</t>
        </is>
      </c>
      <c r="F2567" s="67" t="n">
        <v>2</v>
      </c>
      <c r="G2567" s="65" t="inlineStr">
        <is>
          <t>Téléphone</t>
        </is>
      </c>
      <c r="H2567" s="65" t="inlineStr">
        <is>
          <t>Bordeaux</t>
        </is>
      </c>
      <c r="I2567" s="65" t="inlineStr">
        <is>
          <t>Karim Belkacem</t>
        </is>
      </c>
      <c r="J2567" s="65" t="inlineStr">
        <is>
          <t>Rappel demandé</t>
        </is>
      </c>
      <c r="K2567" s="70" t="n">
        <v>12</v>
      </c>
    </row>
    <row r="2568">
      <c r="A2568" s="65" t="inlineStr">
        <is>
          <t>REL-02567</t>
        </is>
      </c>
      <c r="B2568" s="65" t="inlineStr">
        <is>
          <t>DEV-02285</t>
        </is>
      </c>
      <c r="C2568" s="66" t="n">
        <v>45941</v>
      </c>
      <c r="D2568" s="65" t="inlineStr">
        <is>
          <t>2025-10</t>
        </is>
      </c>
      <c r="E2568" s="65" t="inlineStr">
        <is>
          <t>2025-2026</t>
        </is>
      </c>
      <c r="F2568" s="67" t="n">
        <v>1</v>
      </c>
      <c r="G2568" s="65" t="inlineStr">
        <is>
          <t>Email</t>
        </is>
      </c>
      <c r="H2568" s="65" t="inlineStr">
        <is>
          <t>Bordeaux</t>
        </is>
      </c>
      <c r="I2568" s="65" t="inlineStr">
        <is>
          <t>Karim Belkacem</t>
        </is>
      </c>
      <c r="J2568" s="65" t="inlineStr">
        <is>
          <t>Refus signifié</t>
        </is>
      </c>
      <c r="K2568" s="70" t="n">
        <v>2.4</v>
      </c>
    </row>
    <row r="2569">
      <c r="A2569" s="65" t="inlineStr">
        <is>
          <t>REL-02568</t>
        </is>
      </c>
      <c r="B2569" s="65" t="inlineStr">
        <is>
          <t>DEV-02287</t>
        </is>
      </c>
      <c r="C2569" s="66" t="n">
        <v>45951</v>
      </c>
      <c r="D2569" s="65" t="inlineStr">
        <is>
          <t>2025-10</t>
        </is>
      </c>
      <c r="E2569" s="65" t="inlineStr">
        <is>
          <t>2025-2026</t>
        </is>
      </c>
      <c r="F2569" s="67" t="n">
        <v>1</v>
      </c>
      <c r="G2569" s="65" t="inlineStr">
        <is>
          <t>SMS</t>
        </is>
      </c>
      <c r="H2569" s="65" t="inlineStr">
        <is>
          <t>Bordeaux</t>
        </is>
      </c>
      <c r="I2569" s="65" t="inlineStr">
        <is>
          <t>Sophie Marchand</t>
        </is>
      </c>
      <c r="J2569" s="65" t="inlineStr">
        <is>
          <t>Sans réponse</t>
        </is>
      </c>
      <c r="K2569" s="70" t="n">
        <v>2.4</v>
      </c>
    </row>
    <row r="2570">
      <c r="A2570" s="65" t="inlineStr">
        <is>
          <t>REL-02569</t>
        </is>
      </c>
      <c r="B2570" s="65" t="inlineStr">
        <is>
          <t>DEV-02289</t>
        </is>
      </c>
      <c r="C2570" s="66" t="n">
        <v>45937</v>
      </c>
      <c r="D2570" s="65" t="inlineStr">
        <is>
          <t>2025-10</t>
        </is>
      </c>
      <c r="E2570" s="65" t="inlineStr">
        <is>
          <t>2025-2026</t>
        </is>
      </c>
      <c r="F2570" s="67" t="n">
        <v>1</v>
      </c>
      <c r="G2570" s="65" t="inlineStr">
        <is>
          <t>Téléphone</t>
        </is>
      </c>
      <c r="H2570" s="65" t="inlineStr">
        <is>
          <t>Toulouse</t>
        </is>
      </c>
      <c r="I2570" s="65" t="inlineStr">
        <is>
          <t>Nadia Cherif</t>
        </is>
      </c>
      <c r="J2570" s="65" t="inlineStr">
        <is>
          <t>Injoignable</t>
        </is>
      </c>
      <c r="K2570" s="70" t="n">
        <v>13.7</v>
      </c>
    </row>
    <row r="2571">
      <c r="A2571" s="65" t="inlineStr">
        <is>
          <t>REL-02570</t>
        </is>
      </c>
      <c r="B2571" s="65" t="inlineStr">
        <is>
          <t>DEV-02289</t>
        </is>
      </c>
      <c r="C2571" s="66" t="n">
        <v>45945</v>
      </c>
      <c r="D2571" s="65" t="inlineStr">
        <is>
          <t>2025-10</t>
        </is>
      </c>
      <c r="E2571" s="65" t="inlineStr">
        <is>
          <t>2025-2026</t>
        </is>
      </c>
      <c r="F2571" s="67" t="n">
        <v>2</v>
      </c>
      <c r="G2571" s="65" t="inlineStr">
        <is>
          <t>SMS</t>
        </is>
      </c>
      <c r="H2571" s="65" t="inlineStr">
        <is>
          <t>Toulouse</t>
        </is>
      </c>
      <c r="I2571" s="65" t="inlineStr">
        <is>
          <t>Nadia Cherif</t>
        </is>
      </c>
      <c r="J2571" s="65" t="inlineStr">
        <is>
          <t>Accord obtenu</t>
        </is>
      </c>
      <c r="K2571" s="70" t="n">
        <v>1.7</v>
      </c>
    </row>
    <row r="2572">
      <c r="A2572" s="65" t="inlineStr">
        <is>
          <t>REL-02571</t>
        </is>
      </c>
      <c r="B2572" s="65" t="inlineStr">
        <is>
          <t>DEV-02290</t>
        </is>
      </c>
      <c r="C2572" s="66" t="n">
        <v>45949</v>
      </c>
      <c r="D2572" s="65" t="inlineStr">
        <is>
          <t>2025-10</t>
        </is>
      </c>
      <c r="E2572" s="65" t="inlineStr">
        <is>
          <t>2025-2026</t>
        </is>
      </c>
      <c r="F2572" s="67" t="n">
        <v>1</v>
      </c>
      <c r="G2572" s="65" t="inlineStr">
        <is>
          <t>Email</t>
        </is>
      </c>
      <c r="H2572" s="65" t="inlineStr">
        <is>
          <t>Bordeaux</t>
        </is>
      </c>
      <c r="I2572" s="65" t="inlineStr">
        <is>
          <t>Sophie Marchand</t>
        </is>
      </c>
      <c r="J2572" s="65" t="inlineStr">
        <is>
          <t>Sans réponse</t>
        </is>
      </c>
      <c r="K2572" s="70" t="n">
        <v>3.8</v>
      </c>
    </row>
    <row r="2573">
      <c r="A2573" s="65" t="inlineStr">
        <is>
          <t>REL-02572</t>
        </is>
      </c>
      <c r="B2573" s="65" t="inlineStr">
        <is>
          <t>DEV-02290</t>
        </is>
      </c>
      <c r="C2573" s="66" t="n">
        <v>45954</v>
      </c>
      <c r="D2573" s="65" t="inlineStr">
        <is>
          <t>2025-10</t>
        </is>
      </c>
      <c r="E2573" s="65" t="inlineStr">
        <is>
          <t>2025-2026</t>
        </is>
      </c>
      <c r="F2573" s="67" t="n">
        <v>2</v>
      </c>
      <c r="G2573" s="65" t="inlineStr">
        <is>
          <t>Email</t>
        </is>
      </c>
      <c r="H2573" s="65" t="inlineStr">
        <is>
          <t>Bordeaux</t>
        </is>
      </c>
      <c r="I2573" s="65" t="inlineStr">
        <is>
          <t>Sophie Marchand</t>
        </is>
      </c>
      <c r="J2573" s="65" t="inlineStr">
        <is>
          <t>Rappel demandé</t>
        </is>
      </c>
      <c r="K2573" s="70" t="n">
        <v>1.5</v>
      </c>
    </row>
    <row r="2574">
      <c r="A2574" s="65" t="inlineStr">
        <is>
          <t>REL-02573</t>
        </is>
      </c>
      <c r="B2574" s="65" t="inlineStr">
        <is>
          <t>DEV-02291</t>
        </is>
      </c>
      <c r="C2574" s="66" t="n">
        <v>45943</v>
      </c>
      <c r="D2574" s="65" t="inlineStr">
        <is>
          <t>2025-10</t>
        </is>
      </c>
      <c r="E2574" s="65" t="inlineStr">
        <is>
          <t>2025-2026</t>
        </is>
      </c>
      <c r="F2574" s="67" t="n">
        <v>1</v>
      </c>
      <c r="G2574" s="65" t="inlineStr">
        <is>
          <t>Email</t>
        </is>
      </c>
      <c r="H2574" s="65" t="inlineStr">
        <is>
          <t>Montpellier</t>
        </is>
      </c>
      <c r="I2574" s="65" t="inlineStr">
        <is>
          <t>Thomas Rey</t>
        </is>
      </c>
      <c r="J2574" s="65" t="inlineStr">
        <is>
          <t>Rappel demandé</t>
        </is>
      </c>
      <c r="K2574" s="70" t="n">
        <v>4.3</v>
      </c>
    </row>
    <row r="2575">
      <c r="A2575" s="65" t="inlineStr">
        <is>
          <t>REL-02574</t>
        </is>
      </c>
      <c r="B2575" s="65" t="inlineStr">
        <is>
          <t>DEV-02292</t>
        </is>
      </c>
      <c r="C2575" s="66" t="n">
        <v>45940</v>
      </c>
      <c r="D2575" s="65" t="inlineStr">
        <is>
          <t>2025-10</t>
        </is>
      </c>
      <c r="E2575" s="65" t="inlineStr">
        <is>
          <t>2025-2026</t>
        </is>
      </c>
      <c r="F2575" s="67" t="n">
        <v>1</v>
      </c>
      <c r="G2575" s="65" t="inlineStr">
        <is>
          <t>Email</t>
        </is>
      </c>
      <c r="H2575" s="65" t="inlineStr">
        <is>
          <t>Bordeaux</t>
        </is>
      </c>
      <c r="I2575" s="65" t="inlineStr">
        <is>
          <t>Karim Belkacem</t>
        </is>
      </c>
      <c r="J2575" s="65" t="inlineStr">
        <is>
          <t>Sans réponse</t>
        </is>
      </c>
      <c r="K2575" s="70" t="n">
        <v>4</v>
      </c>
    </row>
    <row r="2576">
      <c r="A2576" s="65" t="inlineStr">
        <is>
          <t>REL-02575</t>
        </is>
      </c>
      <c r="B2576" s="65" t="inlineStr">
        <is>
          <t>DEV-02292</t>
        </is>
      </c>
      <c r="C2576" s="66" t="n">
        <v>45950</v>
      </c>
      <c r="D2576" s="65" t="inlineStr">
        <is>
          <t>2025-10</t>
        </is>
      </c>
      <c r="E2576" s="65" t="inlineStr">
        <is>
          <t>2025-2026</t>
        </is>
      </c>
      <c r="F2576" s="67" t="n">
        <v>2</v>
      </c>
      <c r="G2576" s="65" t="inlineStr">
        <is>
          <t>Email</t>
        </is>
      </c>
      <c r="H2576" s="65" t="inlineStr">
        <is>
          <t>Bordeaux</t>
        </is>
      </c>
      <c r="I2576" s="65" t="inlineStr">
        <is>
          <t>Karim Belkacem</t>
        </is>
      </c>
      <c r="J2576" s="65" t="inlineStr">
        <is>
          <t>Accord obtenu</t>
        </is>
      </c>
      <c r="K2576" s="70" t="n">
        <v>1.1</v>
      </c>
    </row>
    <row r="2577">
      <c r="A2577" s="65" t="inlineStr">
        <is>
          <t>REL-02576</t>
        </is>
      </c>
      <c r="B2577" s="65" t="inlineStr">
        <is>
          <t>DEV-02293</t>
        </is>
      </c>
      <c r="C2577" s="66" t="n">
        <v>45943</v>
      </c>
      <c r="D2577" s="65" t="inlineStr">
        <is>
          <t>2025-10</t>
        </is>
      </c>
      <c r="E2577" s="65" t="inlineStr">
        <is>
          <t>2025-2026</t>
        </is>
      </c>
      <c r="F2577" s="67" t="n">
        <v>1</v>
      </c>
      <c r="G2577" s="65" t="inlineStr">
        <is>
          <t>Téléphone</t>
        </is>
      </c>
      <c r="H2577" s="65" t="inlineStr">
        <is>
          <t>Bordeaux</t>
        </is>
      </c>
      <c r="I2577" s="65" t="inlineStr">
        <is>
          <t>Karim Belkacem</t>
        </is>
      </c>
      <c r="J2577" s="65" t="inlineStr">
        <is>
          <t>Rappel demandé</t>
        </is>
      </c>
      <c r="K2577" s="70" t="n">
        <v>8.6</v>
      </c>
    </row>
    <row r="2578">
      <c r="A2578" s="65" t="inlineStr">
        <is>
          <t>REL-02577</t>
        </is>
      </c>
      <c r="B2578" s="65" t="inlineStr">
        <is>
          <t>DEV-02293</t>
        </is>
      </c>
      <c r="C2578" s="66" t="n">
        <v>45956</v>
      </c>
      <c r="D2578" s="65" t="inlineStr">
        <is>
          <t>2025-10</t>
        </is>
      </c>
      <c r="E2578" s="65" t="inlineStr">
        <is>
          <t>2025-2026</t>
        </is>
      </c>
      <c r="F2578" s="67" t="n">
        <v>2</v>
      </c>
      <c r="G2578" s="65" t="inlineStr">
        <is>
          <t>Email</t>
        </is>
      </c>
      <c r="H2578" s="65" t="inlineStr">
        <is>
          <t>Bordeaux</t>
        </is>
      </c>
      <c r="I2578" s="65" t="inlineStr">
        <is>
          <t>Karim Belkacem</t>
        </is>
      </c>
      <c r="J2578" s="65" t="inlineStr">
        <is>
          <t>Accord obtenu</t>
        </is>
      </c>
      <c r="K2578" s="70" t="n">
        <v>1</v>
      </c>
    </row>
    <row r="2579">
      <c r="A2579" s="65" t="inlineStr">
        <is>
          <t>REL-02578</t>
        </is>
      </c>
      <c r="B2579" s="65" t="inlineStr">
        <is>
          <t>DEV-02297</t>
        </is>
      </c>
      <c r="C2579" s="66" t="n">
        <v>45950</v>
      </c>
      <c r="D2579" s="65" t="inlineStr">
        <is>
          <t>2025-10</t>
        </is>
      </c>
      <c r="E2579" s="65" t="inlineStr">
        <is>
          <t>2025-2026</t>
        </is>
      </c>
      <c r="F2579" s="67" t="n">
        <v>1</v>
      </c>
      <c r="G2579" s="65" t="inlineStr">
        <is>
          <t>Téléphone</t>
        </is>
      </c>
      <c r="H2579" s="65" t="inlineStr">
        <is>
          <t>Montpellier</t>
        </is>
      </c>
      <c r="I2579" s="65" t="inlineStr">
        <is>
          <t>Thomas Rey</t>
        </is>
      </c>
      <c r="J2579" s="65" t="inlineStr">
        <is>
          <t>Refus signifié</t>
        </is>
      </c>
      <c r="K2579" s="70" t="n">
        <v>10.5</v>
      </c>
    </row>
    <row r="2580">
      <c r="A2580" s="65" t="inlineStr">
        <is>
          <t>REL-02579</t>
        </is>
      </c>
      <c r="B2580" s="65" t="inlineStr">
        <is>
          <t>DEV-02298</t>
        </is>
      </c>
      <c r="C2580" s="66" t="n">
        <v>45953</v>
      </c>
      <c r="D2580" s="65" t="inlineStr">
        <is>
          <t>2025-10</t>
        </is>
      </c>
      <c r="E2580" s="65" t="inlineStr">
        <is>
          <t>2025-2026</t>
        </is>
      </c>
      <c r="F2580" s="67" t="n">
        <v>1</v>
      </c>
      <c r="G2580" s="65" t="inlineStr">
        <is>
          <t>Email</t>
        </is>
      </c>
      <c r="H2580" s="65" t="inlineStr">
        <is>
          <t>Montpellier</t>
        </is>
      </c>
      <c r="I2580" s="65" t="inlineStr">
        <is>
          <t>Thomas Rey</t>
        </is>
      </c>
      <c r="J2580" s="65" t="inlineStr">
        <is>
          <t>Sans réponse</t>
        </is>
      </c>
      <c r="K2580" s="70" t="n">
        <v>2.7</v>
      </c>
    </row>
    <row r="2581">
      <c r="A2581" s="65" t="inlineStr">
        <is>
          <t>REL-02580</t>
        </is>
      </c>
      <c r="B2581" s="65" t="inlineStr">
        <is>
          <t>DEV-02302</t>
        </is>
      </c>
      <c r="C2581" s="66" t="n">
        <v>45949</v>
      </c>
      <c r="D2581" s="65" t="inlineStr">
        <is>
          <t>2025-10</t>
        </is>
      </c>
      <c r="E2581" s="65" t="inlineStr">
        <is>
          <t>2025-2026</t>
        </is>
      </c>
      <c r="F2581" s="67" t="n">
        <v>1</v>
      </c>
      <c r="G2581" s="65" t="inlineStr">
        <is>
          <t>Email</t>
        </is>
      </c>
      <c r="H2581" s="65" t="inlineStr">
        <is>
          <t>Bordeaux</t>
        </is>
      </c>
      <c r="I2581" s="65" t="inlineStr">
        <is>
          <t>Sophie Marchand</t>
        </is>
      </c>
      <c r="J2581" s="65" t="inlineStr">
        <is>
          <t>Négociation en cours</t>
        </is>
      </c>
      <c r="K2581" s="70" t="n">
        <v>1.7</v>
      </c>
    </row>
    <row r="2582">
      <c r="A2582" s="65" t="inlineStr">
        <is>
          <t>REL-02581</t>
        </is>
      </c>
      <c r="B2582" s="65" t="inlineStr">
        <is>
          <t>DEV-02303</t>
        </is>
      </c>
      <c r="C2582" s="66" t="n">
        <v>45950</v>
      </c>
      <c r="D2582" s="65" t="inlineStr">
        <is>
          <t>2025-10</t>
        </is>
      </c>
      <c r="E2582" s="65" t="inlineStr">
        <is>
          <t>2025-2026</t>
        </is>
      </c>
      <c r="F2582" s="67" t="n">
        <v>1</v>
      </c>
      <c r="G2582" s="65" t="inlineStr">
        <is>
          <t>Email</t>
        </is>
      </c>
      <c r="H2582" s="65" t="inlineStr">
        <is>
          <t>Toulouse</t>
        </is>
      </c>
      <c r="I2582" s="65" t="inlineStr">
        <is>
          <t>Julien Fabre</t>
        </is>
      </c>
      <c r="J2582" s="65" t="inlineStr">
        <is>
          <t>Rappel demandé</t>
        </is>
      </c>
      <c r="K2582" s="70" t="n">
        <v>2.9</v>
      </c>
    </row>
    <row r="2583">
      <c r="A2583" s="65" t="inlineStr">
        <is>
          <t>REL-02582</t>
        </is>
      </c>
      <c r="B2583" s="65" t="inlineStr">
        <is>
          <t>DEV-02305</t>
        </is>
      </c>
      <c r="C2583" s="66" t="n">
        <v>45941</v>
      </c>
      <c r="D2583" s="65" t="inlineStr">
        <is>
          <t>2025-10</t>
        </is>
      </c>
      <c r="E2583" s="65" t="inlineStr">
        <is>
          <t>2025-2026</t>
        </is>
      </c>
      <c r="F2583" s="67" t="n">
        <v>1</v>
      </c>
      <c r="G2583" s="65" t="inlineStr">
        <is>
          <t>Téléphone</t>
        </is>
      </c>
      <c r="H2583" s="65" t="inlineStr">
        <is>
          <t>Toulouse</t>
        </is>
      </c>
      <c r="I2583" s="65" t="inlineStr">
        <is>
          <t>Julien Fabre</t>
        </is>
      </c>
      <c r="J2583" s="65" t="inlineStr">
        <is>
          <t>Refus signifié</t>
        </is>
      </c>
      <c r="K2583" s="70" t="n">
        <v>7.4</v>
      </c>
    </row>
    <row r="2584">
      <c r="A2584" s="65" t="inlineStr">
        <is>
          <t>REL-02583</t>
        </is>
      </c>
      <c r="B2584" s="65" t="inlineStr">
        <is>
          <t>DEV-02307</t>
        </is>
      </c>
      <c r="C2584" s="66" t="n">
        <v>45951</v>
      </c>
      <c r="D2584" s="65" t="inlineStr">
        <is>
          <t>2025-10</t>
        </is>
      </c>
      <c r="E2584" s="65" t="inlineStr">
        <is>
          <t>2025-2026</t>
        </is>
      </c>
      <c r="F2584" s="67" t="n">
        <v>1</v>
      </c>
      <c r="G2584" s="65" t="inlineStr">
        <is>
          <t>Email</t>
        </is>
      </c>
      <c r="H2584" s="65" t="inlineStr">
        <is>
          <t>Montpellier</t>
        </is>
      </c>
      <c r="I2584" s="65" t="inlineStr">
        <is>
          <t>Thomas Rey</t>
        </is>
      </c>
      <c r="J2584" s="65" t="inlineStr">
        <is>
          <t>Sans réponse</t>
        </is>
      </c>
      <c r="K2584" s="70" t="n">
        <v>1.2</v>
      </c>
    </row>
    <row r="2585">
      <c r="A2585" s="65" t="inlineStr">
        <is>
          <t>REL-02584</t>
        </is>
      </c>
      <c r="B2585" s="65" t="inlineStr">
        <is>
          <t>DEV-02307</t>
        </is>
      </c>
      <c r="C2585" s="66" t="n">
        <v>45961</v>
      </c>
      <c r="D2585" s="65" t="inlineStr">
        <is>
          <t>2025-10</t>
        </is>
      </c>
      <c r="E2585" s="65" t="inlineStr">
        <is>
          <t>2025-2026</t>
        </is>
      </c>
      <c r="F2585" s="67" t="n">
        <v>2</v>
      </c>
      <c r="G2585" s="65" t="inlineStr">
        <is>
          <t>Téléphone</t>
        </is>
      </c>
      <c r="H2585" s="65" t="inlineStr">
        <is>
          <t>Montpellier</t>
        </is>
      </c>
      <c r="I2585" s="65" t="inlineStr">
        <is>
          <t>Thomas Rey</t>
        </is>
      </c>
      <c r="J2585" s="65" t="inlineStr">
        <is>
          <t>Sans réponse</t>
        </is>
      </c>
      <c r="K2585" s="70" t="n">
        <v>9.800000000000001</v>
      </c>
    </row>
    <row r="2586">
      <c r="A2586" s="65" t="inlineStr">
        <is>
          <t>REL-02585</t>
        </is>
      </c>
      <c r="B2586" s="65" t="inlineStr">
        <is>
          <t>DEV-02307</t>
        </is>
      </c>
      <c r="C2586" s="66" t="n">
        <v>45969</v>
      </c>
      <c r="D2586" s="65" t="inlineStr">
        <is>
          <t>2025-11</t>
        </is>
      </c>
      <c r="E2586" s="65" t="inlineStr">
        <is>
          <t>2025-2026</t>
        </is>
      </c>
      <c r="F2586" s="67" t="n">
        <v>3</v>
      </c>
      <c r="G2586" s="65" t="inlineStr">
        <is>
          <t>Email</t>
        </is>
      </c>
      <c r="H2586" s="65" t="inlineStr">
        <is>
          <t>Montpellier</t>
        </is>
      </c>
      <c r="I2586" s="65" t="inlineStr">
        <is>
          <t>Thomas Rey</t>
        </is>
      </c>
      <c r="J2586" s="65" t="inlineStr">
        <is>
          <t>Rappel demandé</t>
        </is>
      </c>
      <c r="K2586" s="70" t="n">
        <v>1.5</v>
      </c>
    </row>
    <row r="2587">
      <c r="A2587" s="65" t="inlineStr">
        <is>
          <t>REL-02586</t>
        </is>
      </c>
      <c r="B2587" s="65" t="inlineStr">
        <is>
          <t>DEV-02309</t>
        </is>
      </c>
      <c r="C2587" s="66" t="n">
        <v>45957</v>
      </c>
      <c r="D2587" s="65" t="inlineStr">
        <is>
          <t>2025-10</t>
        </is>
      </c>
      <c r="E2587" s="65" t="inlineStr">
        <is>
          <t>2025-2026</t>
        </is>
      </c>
      <c r="F2587" s="67" t="n">
        <v>1</v>
      </c>
      <c r="G2587" s="65" t="inlineStr">
        <is>
          <t>Email</t>
        </is>
      </c>
      <c r="H2587" s="65" t="inlineStr">
        <is>
          <t>Bordeaux</t>
        </is>
      </c>
      <c r="I2587" s="65" t="inlineStr">
        <is>
          <t>Sophie Marchand</t>
        </is>
      </c>
      <c r="J2587" s="65" t="inlineStr">
        <is>
          <t>Injoignable</t>
        </is>
      </c>
      <c r="K2587" s="70" t="n">
        <v>4.9</v>
      </c>
    </row>
    <row r="2588">
      <c r="A2588" s="65" t="inlineStr">
        <is>
          <t>REL-02587</t>
        </is>
      </c>
      <c r="B2588" s="65" t="inlineStr">
        <is>
          <t>DEV-02309</t>
        </is>
      </c>
      <c r="C2588" s="66" t="n">
        <v>45969</v>
      </c>
      <c r="D2588" s="65" t="inlineStr">
        <is>
          <t>2025-11</t>
        </is>
      </c>
      <c r="E2588" s="65" t="inlineStr">
        <is>
          <t>2025-2026</t>
        </is>
      </c>
      <c r="F2588" s="67" t="n">
        <v>2</v>
      </c>
      <c r="G2588" s="65" t="inlineStr">
        <is>
          <t>Email</t>
        </is>
      </c>
      <c r="H2588" s="65" t="inlineStr">
        <is>
          <t>Bordeaux</t>
        </is>
      </c>
      <c r="I2588" s="65" t="inlineStr">
        <is>
          <t>Sophie Marchand</t>
        </is>
      </c>
      <c r="J2588" s="65" t="inlineStr">
        <is>
          <t>Refus signifié</t>
        </is>
      </c>
      <c r="K2588" s="70" t="n">
        <v>1.2</v>
      </c>
    </row>
    <row r="2589">
      <c r="A2589" s="65" t="inlineStr">
        <is>
          <t>REL-02588</t>
        </is>
      </c>
      <c r="B2589" s="65" t="inlineStr">
        <is>
          <t>DEV-02311</t>
        </is>
      </c>
      <c r="C2589" s="66" t="n">
        <v>45953</v>
      </c>
      <c r="D2589" s="65" t="inlineStr">
        <is>
          <t>2025-10</t>
        </is>
      </c>
      <c r="E2589" s="65" t="inlineStr">
        <is>
          <t>2025-2026</t>
        </is>
      </c>
      <c r="F2589" s="67" t="n">
        <v>1</v>
      </c>
      <c r="G2589" s="65" t="inlineStr">
        <is>
          <t>Email</t>
        </is>
      </c>
      <c r="H2589" s="65" t="inlineStr">
        <is>
          <t>Bordeaux</t>
        </is>
      </c>
      <c r="I2589" s="65" t="inlineStr">
        <is>
          <t>Sophie Marchand</t>
        </is>
      </c>
      <c r="J2589" s="65" t="inlineStr">
        <is>
          <t>Refus signifié</t>
        </is>
      </c>
      <c r="K2589" s="70" t="n">
        <v>3.2</v>
      </c>
    </row>
    <row r="2590">
      <c r="A2590" s="65" t="inlineStr">
        <is>
          <t>REL-02589</t>
        </is>
      </c>
      <c r="B2590" s="65" t="inlineStr">
        <is>
          <t>DEV-02312</t>
        </is>
      </c>
      <c r="C2590" s="66" t="n">
        <v>45955</v>
      </c>
      <c r="D2590" s="65" t="inlineStr">
        <is>
          <t>2025-10</t>
        </is>
      </c>
      <c r="E2590" s="65" t="inlineStr">
        <is>
          <t>2025-2026</t>
        </is>
      </c>
      <c r="F2590" s="67" t="n">
        <v>1</v>
      </c>
      <c r="G2590" s="65" t="inlineStr">
        <is>
          <t>Email</t>
        </is>
      </c>
      <c r="H2590" s="65" t="inlineStr">
        <is>
          <t>Toulouse</t>
        </is>
      </c>
      <c r="I2590" s="65" t="inlineStr">
        <is>
          <t>Nadia Cherif</t>
        </is>
      </c>
      <c r="J2590" s="65" t="inlineStr">
        <is>
          <t>Sans réponse</t>
        </is>
      </c>
      <c r="K2590" s="70" t="n">
        <v>2.3</v>
      </c>
    </row>
    <row r="2591">
      <c r="A2591" s="65" t="inlineStr">
        <is>
          <t>REL-02590</t>
        </is>
      </c>
      <c r="B2591" s="65" t="inlineStr">
        <is>
          <t>DEV-02312</t>
        </is>
      </c>
      <c r="C2591" s="66" t="n">
        <v>45965</v>
      </c>
      <c r="D2591" s="65" t="inlineStr">
        <is>
          <t>2025-11</t>
        </is>
      </c>
      <c r="E2591" s="65" t="inlineStr">
        <is>
          <t>2025-2026</t>
        </is>
      </c>
      <c r="F2591" s="67" t="n">
        <v>2</v>
      </c>
      <c r="G2591" s="65" t="inlineStr">
        <is>
          <t>Téléphone</t>
        </is>
      </c>
      <c r="H2591" s="65" t="inlineStr">
        <is>
          <t>Toulouse</t>
        </is>
      </c>
      <c r="I2591" s="65" t="inlineStr">
        <is>
          <t>Nadia Cherif</t>
        </is>
      </c>
      <c r="J2591" s="65" t="inlineStr">
        <is>
          <t>Refus signifié</t>
        </is>
      </c>
      <c r="K2591" s="70" t="n">
        <v>2.4</v>
      </c>
    </row>
    <row r="2592">
      <c r="A2592" s="65" t="inlineStr">
        <is>
          <t>REL-02591</t>
        </is>
      </c>
      <c r="B2592" s="65" t="inlineStr">
        <is>
          <t>DEV-02314</t>
        </is>
      </c>
      <c r="C2592" s="66" t="n">
        <v>45953</v>
      </c>
      <c r="D2592" s="65" t="inlineStr">
        <is>
          <t>2025-10</t>
        </is>
      </c>
      <c r="E2592" s="65" t="inlineStr">
        <is>
          <t>2025-2026</t>
        </is>
      </c>
      <c r="F2592" s="67" t="n">
        <v>1</v>
      </c>
      <c r="G2592" s="65" t="inlineStr">
        <is>
          <t>Email</t>
        </is>
      </c>
      <c r="H2592" s="65" t="inlineStr">
        <is>
          <t>Montpellier</t>
        </is>
      </c>
      <c r="I2592" s="65" t="inlineStr">
        <is>
          <t>Thomas Rey</t>
        </is>
      </c>
      <c r="J2592" s="65" t="inlineStr">
        <is>
          <t>Sans réponse</t>
        </is>
      </c>
      <c r="K2592" s="70" t="n">
        <v>4.3</v>
      </c>
    </row>
    <row r="2593">
      <c r="A2593" s="65" t="inlineStr">
        <is>
          <t>REL-02592</t>
        </is>
      </c>
      <c r="B2593" s="65" t="inlineStr">
        <is>
          <t>DEV-02314</t>
        </is>
      </c>
      <c r="C2593" s="66" t="n">
        <v>45965</v>
      </c>
      <c r="D2593" s="65" t="inlineStr">
        <is>
          <t>2025-11</t>
        </is>
      </c>
      <c r="E2593" s="65" t="inlineStr">
        <is>
          <t>2025-2026</t>
        </is>
      </c>
      <c r="F2593" s="67" t="n">
        <v>2</v>
      </c>
      <c r="G2593" s="65" t="inlineStr">
        <is>
          <t>SMS</t>
        </is>
      </c>
      <c r="H2593" s="65" t="inlineStr">
        <is>
          <t>Montpellier</t>
        </is>
      </c>
      <c r="I2593" s="65" t="inlineStr">
        <is>
          <t>Thomas Rey</t>
        </is>
      </c>
      <c r="J2593" s="65" t="inlineStr">
        <is>
          <t>Rappel demandé</t>
        </is>
      </c>
      <c r="K2593" s="70" t="n">
        <v>1.9</v>
      </c>
    </row>
    <row r="2594">
      <c r="A2594" s="65" t="inlineStr">
        <is>
          <t>REL-02593</t>
        </is>
      </c>
      <c r="B2594" s="65" t="inlineStr">
        <is>
          <t>DEV-02317</t>
        </is>
      </c>
      <c r="C2594" s="66" t="n">
        <v>45947</v>
      </c>
      <c r="D2594" s="65" t="inlineStr">
        <is>
          <t>2025-10</t>
        </is>
      </c>
      <c r="E2594" s="65" t="inlineStr">
        <is>
          <t>2025-2026</t>
        </is>
      </c>
      <c r="F2594" s="67" t="n">
        <v>1</v>
      </c>
      <c r="G2594" s="65" t="inlineStr">
        <is>
          <t>Email</t>
        </is>
      </c>
      <c r="H2594" s="65" t="inlineStr">
        <is>
          <t>Toulouse</t>
        </is>
      </c>
      <c r="I2594" s="65" t="inlineStr">
        <is>
          <t>Nadia Cherif</t>
        </is>
      </c>
      <c r="J2594" s="65" t="inlineStr">
        <is>
          <t>Accord obtenu</t>
        </is>
      </c>
      <c r="K2594" s="70" t="n">
        <v>3.8</v>
      </c>
    </row>
    <row r="2595">
      <c r="A2595" s="65" t="inlineStr">
        <is>
          <t>REL-02594</t>
        </is>
      </c>
      <c r="B2595" s="65" t="inlineStr">
        <is>
          <t>DEV-02320</t>
        </is>
      </c>
      <c r="C2595" s="66" t="n">
        <v>45955</v>
      </c>
      <c r="D2595" s="65" t="inlineStr">
        <is>
          <t>2025-10</t>
        </is>
      </c>
      <c r="E2595" s="65" t="inlineStr">
        <is>
          <t>2025-2026</t>
        </is>
      </c>
      <c r="F2595" s="67" t="n">
        <v>1</v>
      </c>
      <c r="G2595" s="65" t="inlineStr">
        <is>
          <t>Téléphone</t>
        </is>
      </c>
      <c r="H2595" s="65" t="inlineStr">
        <is>
          <t>Toulouse</t>
        </is>
      </c>
      <c r="I2595" s="65" t="inlineStr">
        <is>
          <t>Julien Fabre</t>
        </is>
      </c>
      <c r="J2595" s="65" t="inlineStr">
        <is>
          <t>Rappel demandé</t>
        </is>
      </c>
      <c r="K2595" s="70" t="n">
        <v>8.9</v>
      </c>
    </row>
    <row r="2596">
      <c r="A2596" s="65" t="inlineStr">
        <is>
          <t>REL-02595</t>
        </is>
      </c>
      <c r="B2596" s="65" t="inlineStr">
        <is>
          <t>DEV-02320</t>
        </is>
      </c>
      <c r="C2596" s="66" t="n">
        <v>45962</v>
      </c>
      <c r="D2596" s="65" t="inlineStr">
        <is>
          <t>2025-11</t>
        </is>
      </c>
      <c r="E2596" s="65" t="inlineStr">
        <is>
          <t>2025-2026</t>
        </is>
      </c>
      <c r="F2596" s="67" t="n">
        <v>2</v>
      </c>
      <c r="G2596" s="65" t="inlineStr">
        <is>
          <t>Téléphone</t>
        </is>
      </c>
      <c r="H2596" s="65" t="inlineStr">
        <is>
          <t>Toulouse</t>
        </is>
      </c>
      <c r="I2596" s="65" t="inlineStr">
        <is>
          <t>Julien Fabre</t>
        </is>
      </c>
      <c r="J2596" s="65" t="inlineStr">
        <is>
          <t>Sans réponse</t>
        </is>
      </c>
      <c r="K2596" s="70" t="n">
        <v>6.7</v>
      </c>
    </row>
    <row r="2597">
      <c r="A2597" s="65" t="inlineStr">
        <is>
          <t>REL-02596</t>
        </is>
      </c>
      <c r="B2597" s="65" t="inlineStr">
        <is>
          <t>DEV-02320</t>
        </is>
      </c>
      <c r="C2597" s="66" t="n">
        <v>45972</v>
      </c>
      <c r="D2597" s="65" t="inlineStr">
        <is>
          <t>2025-11</t>
        </is>
      </c>
      <c r="E2597" s="65" t="inlineStr">
        <is>
          <t>2025-2026</t>
        </is>
      </c>
      <c r="F2597" s="67" t="n">
        <v>3</v>
      </c>
      <c r="G2597" s="65" t="inlineStr">
        <is>
          <t>Email</t>
        </is>
      </c>
      <c r="H2597" s="65" t="inlineStr">
        <is>
          <t>Toulouse</t>
        </is>
      </c>
      <c r="I2597" s="65" t="inlineStr">
        <is>
          <t>Julien Fabre</t>
        </is>
      </c>
      <c r="J2597" s="65" t="inlineStr">
        <is>
          <t>Rappel demandé</t>
        </is>
      </c>
      <c r="K2597" s="70" t="n">
        <v>3.2</v>
      </c>
    </row>
    <row r="2598">
      <c r="A2598" s="65" t="inlineStr">
        <is>
          <t>REL-02597</t>
        </is>
      </c>
      <c r="B2598" s="65" t="inlineStr">
        <is>
          <t>DEV-02322</t>
        </is>
      </c>
      <c r="C2598" s="66" t="n">
        <v>45962</v>
      </c>
      <c r="D2598" s="65" t="inlineStr">
        <is>
          <t>2025-11</t>
        </is>
      </c>
      <c r="E2598" s="65" t="inlineStr">
        <is>
          <t>2025-2026</t>
        </is>
      </c>
      <c r="F2598" s="67" t="n">
        <v>1</v>
      </c>
      <c r="G2598" s="65" t="inlineStr">
        <is>
          <t>Email</t>
        </is>
      </c>
      <c r="H2598" s="65" t="inlineStr">
        <is>
          <t>Montpellier</t>
        </is>
      </c>
      <c r="I2598" s="65" t="inlineStr">
        <is>
          <t>Thomas Rey</t>
        </is>
      </c>
      <c r="J2598" s="65" t="inlineStr">
        <is>
          <t>Sans réponse</t>
        </is>
      </c>
      <c r="K2598" s="70" t="n">
        <v>2</v>
      </c>
    </row>
    <row r="2599">
      <c r="A2599" s="65" t="inlineStr">
        <is>
          <t>REL-02598</t>
        </is>
      </c>
      <c r="B2599" s="65" t="inlineStr">
        <is>
          <t>DEV-02322</t>
        </is>
      </c>
      <c r="C2599" s="66" t="n">
        <v>45972</v>
      </c>
      <c r="D2599" s="65" t="inlineStr">
        <is>
          <t>2025-11</t>
        </is>
      </c>
      <c r="E2599" s="65" t="inlineStr">
        <is>
          <t>2025-2026</t>
        </is>
      </c>
      <c r="F2599" s="67" t="n">
        <v>2</v>
      </c>
      <c r="G2599" s="65" t="inlineStr">
        <is>
          <t>Email</t>
        </is>
      </c>
      <c r="H2599" s="65" t="inlineStr">
        <is>
          <t>Montpellier</t>
        </is>
      </c>
      <c r="I2599" s="65" t="inlineStr">
        <is>
          <t>Thomas Rey</t>
        </is>
      </c>
      <c r="J2599" s="65" t="inlineStr">
        <is>
          <t>Refus signifié</t>
        </is>
      </c>
      <c r="K2599" s="70" t="n">
        <v>3.4</v>
      </c>
    </row>
    <row r="2600">
      <c r="A2600" s="65" t="inlineStr">
        <is>
          <t>REL-02599</t>
        </is>
      </c>
      <c r="B2600" s="65" t="inlineStr">
        <is>
          <t>DEV-02324</t>
        </is>
      </c>
      <c r="C2600" s="66" t="n">
        <v>45952</v>
      </c>
      <c r="D2600" s="65" t="inlineStr">
        <is>
          <t>2025-10</t>
        </is>
      </c>
      <c r="E2600" s="65" t="inlineStr">
        <is>
          <t>2025-2026</t>
        </is>
      </c>
      <c r="F2600" s="67" t="n">
        <v>1</v>
      </c>
      <c r="G2600" s="65" t="inlineStr">
        <is>
          <t>SMS</t>
        </is>
      </c>
      <c r="H2600" s="65" t="inlineStr">
        <is>
          <t>Toulouse</t>
        </is>
      </c>
      <c r="I2600" s="65" t="inlineStr">
        <is>
          <t>Julien Fabre</t>
        </is>
      </c>
      <c r="J2600" s="65" t="inlineStr">
        <is>
          <t>Rappel demandé</t>
        </is>
      </c>
      <c r="K2600" s="70" t="n">
        <v>2.4</v>
      </c>
    </row>
    <row r="2601">
      <c r="A2601" s="65" t="inlineStr">
        <is>
          <t>REL-02600</t>
        </is>
      </c>
      <c r="B2601" s="65" t="inlineStr">
        <is>
          <t>DEV-02325</t>
        </is>
      </c>
      <c r="C2601" s="66" t="n">
        <v>45960</v>
      </c>
      <c r="D2601" s="65" t="inlineStr">
        <is>
          <t>2025-10</t>
        </is>
      </c>
      <c r="E2601" s="65" t="inlineStr">
        <is>
          <t>2025-2026</t>
        </is>
      </c>
      <c r="F2601" s="67" t="n">
        <v>1</v>
      </c>
      <c r="G2601" s="65" t="inlineStr">
        <is>
          <t>Téléphone</t>
        </is>
      </c>
      <c r="H2601" s="65" t="inlineStr">
        <is>
          <t>Toulouse</t>
        </is>
      </c>
      <c r="I2601" s="65" t="inlineStr">
        <is>
          <t>Julien Fabre</t>
        </is>
      </c>
      <c r="J2601" s="65" t="inlineStr">
        <is>
          <t>Sans réponse</t>
        </is>
      </c>
      <c r="K2601" s="70" t="n">
        <v>13.1</v>
      </c>
    </row>
    <row r="2602">
      <c r="A2602" s="65" t="inlineStr">
        <is>
          <t>REL-02601</t>
        </is>
      </c>
      <c r="B2602" s="65" t="inlineStr">
        <is>
          <t>DEV-02325</t>
        </is>
      </c>
      <c r="C2602" s="66" t="n">
        <v>45967</v>
      </c>
      <c r="D2602" s="65" t="inlineStr">
        <is>
          <t>2025-11</t>
        </is>
      </c>
      <c r="E2602" s="65" t="inlineStr">
        <is>
          <t>2025-2026</t>
        </is>
      </c>
      <c r="F2602" s="67" t="n">
        <v>2</v>
      </c>
      <c r="G2602" s="65" t="inlineStr">
        <is>
          <t>Email</t>
        </is>
      </c>
      <c r="H2602" s="65" t="inlineStr">
        <is>
          <t>Toulouse</t>
        </is>
      </c>
      <c r="I2602" s="65" t="inlineStr">
        <is>
          <t>Julien Fabre</t>
        </is>
      </c>
      <c r="J2602" s="65" t="inlineStr">
        <is>
          <t>Refus signifié</t>
        </is>
      </c>
      <c r="K2602" s="70" t="n">
        <v>4.1</v>
      </c>
    </row>
    <row r="2603">
      <c r="A2603" s="65" t="inlineStr">
        <is>
          <t>REL-02602</t>
        </is>
      </c>
      <c r="B2603" s="65" t="inlineStr">
        <is>
          <t>DEV-02330</t>
        </is>
      </c>
      <c r="C2603" s="66" t="n">
        <v>45954</v>
      </c>
      <c r="D2603" s="65" t="inlineStr">
        <is>
          <t>2025-10</t>
        </is>
      </c>
      <c r="E2603" s="65" t="inlineStr">
        <is>
          <t>2025-2026</t>
        </is>
      </c>
      <c r="F2603" s="67" t="n">
        <v>1</v>
      </c>
      <c r="G2603" s="65" t="inlineStr">
        <is>
          <t>Email</t>
        </is>
      </c>
      <c r="H2603" s="65" t="inlineStr">
        <is>
          <t>Toulouse</t>
        </is>
      </c>
      <c r="I2603" s="65" t="inlineStr">
        <is>
          <t>Nadia Cherif</t>
        </is>
      </c>
      <c r="J2603" s="65" t="inlineStr">
        <is>
          <t>Négociation en cours</t>
        </is>
      </c>
      <c r="K2603" s="70" t="n">
        <v>3.5</v>
      </c>
    </row>
    <row r="2604">
      <c r="A2604" s="65" t="inlineStr">
        <is>
          <t>REL-02603</t>
        </is>
      </c>
      <c r="B2604" s="65" t="inlineStr">
        <is>
          <t>DEV-02330</t>
        </is>
      </c>
      <c r="C2604" s="66" t="n">
        <v>45959</v>
      </c>
      <c r="D2604" s="65" t="inlineStr">
        <is>
          <t>2025-10</t>
        </is>
      </c>
      <c r="E2604" s="65" t="inlineStr">
        <is>
          <t>2025-2026</t>
        </is>
      </c>
      <c r="F2604" s="67" t="n">
        <v>2</v>
      </c>
      <c r="G2604" s="65" t="inlineStr">
        <is>
          <t>Email</t>
        </is>
      </c>
      <c r="H2604" s="65" t="inlineStr">
        <is>
          <t>Toulouse</t>
        </is>
      </c>
      <c r="I2604" s="65" t="inlineStr">
        <is>
          <t>Nadia Cherif</t>
        </is>
      </c>
      <c r="J2604" s="65" t="inlineStr">
        <is>
          <t>Refus signifié</t>
        </is>
      </c>
      <c r="K2604" s="70" t="n">
        <v>1.2</v>
      </c>
    </row>
    <row r="2605">
      <c r="A2605" s="65" t="inlineStr">
        <is>
          <t>REL-02604</t>
        </is>
      </c>
      <c r="B2605" s="65" t="inlineStr">
        <is>
          <t>DEV-02331</t>
        </is>
      </c>
      <c r="C2605" s="66" t="n">
        <v>45955</v>
      </c>
      <c r="D2605" s="65" t="inlineStr">
        <is>
          <t>2025-10</t>
        </is>
      </c>
      <c r="E2605" s="65" t="inlineStr">
        <is>
          <t>2025-2026</t>
        </is>
      </c>
      <c r="F2605" s="67" t="n">
        <v>1</v>
      </c>
      <c r="G2605" s="65" t="inlineStr">
        <is>
          <t>Email</t>
        </is>
      </c>
      <c r="H2605" s="65" t="inlineStr">
        <is>
          <t>Toulouse</t>
        </is>
      </c>
      <c r="I2605" s="65" t="inlineStr">
        <is>
          <t>Nadia Cherif</t>
        </is>
      </c>
      <c r="J2605" s="65" t="inlineStr">
        <is>
          <t>Négociation en cours</t>
        </is>
      </c>
      <c r="K2605" s="70" t="n">
        <v>2.2</v>
      </c>
    </row>
    <row r="2606">
      <c r="A2606" s="65" t="inlineStr">
        <is>
          <t>REL-02605</t>
        </is>
      </c>
      <c r="B2606" s="65" t="inlineStr">
        <is>
          <t>DEV-02331</t>
        </is>
      </c>
      <c r="C2606" s="66" t="n">
        <v>45963</v>
      </c>
      <c r="D2606" s="65" t="inlineStr">
        <is>
          <t>2025-11</t>
        </is>
      </c>
      <c r="E2606" s="65" t="inlineStr">
        <is>
          <t>2025-2026</t>
        </is>
      </c>
      <c r="F2606" s="67" t="n">
        <v>2</v>
      </c>
      <c r="G2606" s="65" t="inlineStr">
        <is>
          <t>Téléphone</t>
        </is>
      </c>
      <c r="H2606" s="65" t="inlineStr">
        <is>
          <t>Toulouse</t>
        </is>
      </c>
      <c r="I2606" s="65" t="inlineStr">
        <is>
          <t>Nadia Cherif</t>
        </is>
      </c>
      <c r="J2606" s="65" t="inlineStr">
        <is>
          <t>Rappel demandé</t>
        </is>
      </c>
      <c r="K2606" s="70" t="n">
        <v>4.8</v>
      </c>
    </row>
    <row r="2607">
      <c r="A2607" s="65" t="inlineStr">
        <is>
          <t>REL-02606</t>
        </is>
      </c>
      <c r="B2607" s="65" t="inlineStr">
        <is>
          <t>DEV-02331</t>
        </is>
      </c>
      <c r="C2607" s="66" t="n">
        <v>45971</v>
      </c>
      <c r="D2607" s="65" t="inlineStr">
        <is>
          <t>2025-11</t>
        </is>
      </c>
      <c r="E2607" s="65" t="inlineStr">
        <is>
          <t>2025-2026</t>
        </is>
      </c>
      <c r="F2607" s="67" t="n">
        <v>3</v>
      </c>
      <c r="G2607" s="65" t="inlineStr">
        <is>
          <t>Téléphone</t>
        </is>
      </c>
      <c r="H2607" s="65" t="inlineStr">
        <is>
          <t>Toulouse</t>
        </is>
      </c>
      <c r="I2607" s="65" t="inlineStr">
        <is>
          <t>Nadia Cherif</t>
        </is>
      </c>
      <c r="J2607" s="65" t="inlineStr">
        <is>
          <t>Rappel demandé</t>
        </is>
      </c>
      <c r="K2607" s="70" t="n">
        <v>6.2</v>
      </c>
    </row>
    <row r="2608">
      <c r="A2608" s="65" t="inlineStr">
        <is>
          <t>REL-02607</t>
        </is>
      </c>
      <c r="B2608" s="65" t="inlineStr">
        <is>
          <t>DEV-02332</t>
        </is>
      </c>
      <c r="C2608" s="66" t="n">
        <v>45964</v>
      </c>
      <c r="D2608" s="65" t="inlineStr">
        <is>
          <t>2025-11</t>
        </is>
      </c>
      <c r="E2608" s="65" t="inlineStr">
        <is>
          <t>2025-2026</t>
        </is>
      </c>
      <c r="F2608" s="67" t="n">
        <v>1</v>
      </c>
      <c r="G2608" s="65" t="inlineStr">
        <is>
          <t>Email</t>
        </is>
      </c>
      <c r="H2608" s="65" t="inlineStr">
        <is>
          <t>Toulouse</t>
        </is>
      </c>
      <c r="I2608" s="65" t="inlineStr">
        <is>
          <t>Julien Fabre</t>
        </is>
      </c>
      <c r="J2608" s="65" t="inlineStr">
        <is>
          <t>Rappel demandé</t>
        </is>
      </c>
      <c r="K2608" s="70" t="n">
        <v>1.4</v>
      </c>
    </row>
    <row r="2609">
      <c r="A2609" s="65" t="inlineStr">
        <is>
          <t>REL-02608</t>
        </is>
      </c>
      <c r="B2609" s="65" t="inlineStr">
        <is>
          <t>DEV-02332</t>
        </is>
      </c>
      <c r="C2609" s="66" t="n">
        <v>45969</v>
      </c>
      <c r="D2609" s="65" t="inlineStr">
        <is>
          <t>2025-11</t>
        </is>
      </c>
      <c r="E2609" s="65" t="inlineStr">
        <is>
          <t>2025-2026</t>
        </is>
      </c>
      <c r="F2609" s="67" t="n">
        <v>2</v>
      </c>
      <c r="G2609" s="65" t="inlineStr">
        <is>
          <t>Email</t>
        </is>
      </c>
      <c r="H2609" s="65" t="inlineStr">
        <is>
          <t>Toulouse</t>
        </is>
      </c>
      <c r="I2609" s="65" t="inlineStr">
        <is>
          <t>Julien Fabre</t>
        </is>
      </c>
      <c r="J2609" s="65" t="inlineStr">
        <is>
          <t>Sans réponse</t>
        </is>
      </c>
      <c r="K2609" s="70" t="n">
        <v>1.6</v>
      </c>
    </row>
    <row r="2610">
      <c r="A2610" s="65" t="inlineStr">
        <is>
          <t>REL-02609</t>
        </is>
      </c>
      <c r="B2610" s="65" t="inlineStr">
        <is>
          <t>DEV-02332</t>
        </is>
      </c>
      <c r="C2610" s="66" t="n">
        <v>45978</v>
      </c>
      <c r="D2610" s="65" t="inlineStr">
        <is>
          <t>2025-11</t>
        </is>
      </c>
      <c r="E2610" s="65" t="inlineStr">
        <is>
          <t>2025-2026</t>
        </is>
      </c>
      <c r="F2610" s="67" t="n">
        <v>3</v>
      </c>
      <c r="G2610" s="65" t="inlineStr">
        <is>
          <t>Email</t>
        </is>
      </c>
      <c r="H2610" s="65" t="inlineStr">
        <is>
          <t>Toulouse</t>
        </is>
      </c>
      <c r="I2610" s="65" t="inlineStr">
        <is>
          <t>Julien Fabre</t>
        </is>
      </c>
      <c r="J2610" s="65" t="inlineStr">
        <is>
          <t>Refus signifié</t>
        </is>
      </c>
      <c r="K2610" s="70" t="n">
        <v>4.8</v>
      </c>
    </row>
    <row r="2611">
      <c r="A2611" s="65" t="inlineStr">
        <is>
          <t>REL-02610</t>
        </is>
      </c>
      <c r="B2611" s="65" t="inlineStr">
        <is>
          <t>DEV-02333</t>
        </is>
      </c>
      <c r="C2611" s="66" t="n">
        <v>45964</v>
      </c>
      <c r="D2611" s="65" t="inlineStr">
        <is>
          <t>2025-11</t>
        </is>
      </c>
      <c r="E2611" s="65" t="inlineStr">
        <is>
          <t>2025-2026</t>
        </is>
      </c>
      <c r="F2611" s="67" t="n">
        <v>1</v>
      </c>
      <c r="G2611" s="65" t="inlineStr">
        <is>
          <t>SMS</t>
        </is>
      </c>
      <c r="H2611" s="65" t="inlineStr">
        <is>
          <t>Montpellier</t>
        </is>
      </c>
      <c r="I2611" s="65" t="inlineStr">
        <is>
          <t>Thomas Rey</t>
        </is>
      </c>
      <c r="J2611" s="65" t="inlineStr">
        <is>
          <t>Négociation en cours</t>
        </is>
      </c>
      <c r="K2611" s="70" t="n">
        <v>2</v>
      </c>
    </row>
    <row r="2612">
      <c r="A2612" s="65" t="inlineStr">
        <is>
          <t>REL-02611</t>
        </is>
      </c>
      <c r="B2612" s="65" t="inlineStr">
        <is>
          <t>DEV-02335</t>
        </is>
      </c>
      <c r="C2612" s="66" t="n">
        <v>45966</v>
      </c>
      <c r="D2612" s="65" t="inlineStr">
        <is>
          <t>2025-11</t>
        </is>
      </c>
      <c r="E2612" s="65" t="inlineStr">
        <is>
          <t>2025-2026</t>
        </is>
      </c>
      <c r="F2612" s="67" t="n">
        <v>1</v>
      </c>
      <c r="G2612" s="65" t="inlineStr">
        <is>
          <t>Email</t>
        </is>
      </c>
      <c r="H2612" s="65" t="inlineStr">
        <is>
          <t>Bordeaux</t>
        </is>
      </c>
      <c r="I2612" s="65" t="inlineStr">
        <is>
          <t>Sophie Marchand</t>
        </is>
      </c>
      <c r="J2612" s="65" t="inlineStr">
        <is>
          <t>Rappel demandé</t>
        </is>
      </c>
      <c r="K2612" s="70" t="n">
        <v>4.6</v>
      </c>
    </row>
    <row r="2613">
      <c r="A2613" s="65" t="inlineStr">
        <is>
          <t>REL-02612</t>
        </is>
      </c>
      <c r="B2613" s="65" t="inlineStr">
        <is>
          <t>DEV-02335</t>
        </is>
      </c>
      <c r="C2613" s="66" t="n">
        <v>45974</v>
      </c>
      <c r="D2613" s="65" t="inlineStr">
        <is>
          <t>2025-11</t>
        </is>
      </c>
      <c r="E2613" s="65" t="inlineStr">
        <is>
          <t>2025-2026</t>
        </is>
      </c>
      <c r="F2613" s="67" t="n">
        <v>2</v>
      </c>
      <c r="G2613" s="65" t="inlineStr">
        <is>
          <t>Téléphone</t>
        </is>
      </c>
      <c r="H2613" s="65" t="inlineStr">
        <is>
          <t>Bordeaux</t>
        </is>
      </c>
      <c r="I2613" s="65" t="inlineStr">
        <is>
          <t>Sophie Marchand</t>
        </is>
      </c>
      <c r="J2613" s="65" t="inlineStr">
        <is>
          <t>Refus signifié</t>
        </is>
      </c>
      <c r="K2613" s="70" t="n">
        <v>12.5</v>
      </c>
    </row>
    <row r="2614">
      <c r="A2614" s="65" t="inlineStr">
        <is>
          <t>REL-02613</t>
        </is>
      </c>
      <c r="B2614" s="65" t="inlineStr">
        <is>
          <t>DEV-02340</t>
        </is>
      </c>
      <c r="C2614" s="66" t="n">
        <v>45965</v>
      </c>
      <c r="D2614" s="65" t="inlineStr">
        <is>
          <t>2025-11</t>
        </is>
      </c>
      <c r="E2614" s="65" t="inlineStr">
        <is>
          <t>2025-2026</t>
        </is>
      </c>
      <c r="F2614" s="67" t="n">
        <v>1</v>
      </c>
      <c r="G2614" s="65" t="inlineStr">
        <is>
          <t>Téléphone</t>
        </is>
      </c>
      <c r="H2614" s="65" t="inlineStr">
        <is>
          <t>Bordeaux</t>
        </is>
      </c>
      <c r="I2614" s="65" t="inlineStr">
        <is>
          <t>Sophie Marchand</t>
        </is>
      </c>
      <c r="J2614" s="65" t="inlineStr">
        <is>
          <t>Sans réponse</t>
        </is>
      </c>
      <c r="K2614" s="70" t="n">
        <v>12.7</v>
      </c>
    </row>
    <row r="2615">
      <c r="A2615" s="65" t="inlineStr">
        <is>
          <t>REL-02614</t>
        </is>
      </c>
      <c r="B2615" s="65" t="inlineStr">
        <is>
          <t>DEV-02342</t>
        </is>
      </c>
      <c r="C2615" s="66" t="n">
        <v>45964</v>
      </c>
      <c r="D2615" s="65" t="inlineStr">
        <is>
          <t>2025-11</t>
        </is>
      </c>
      <c r="E2615" s="65" t="inlineStr">
        <is>
          <t>2025-2026</t>
        </is>
      </c>
      <c r="F2615" s="67" t="n">
        <v>1</v>
      </c>
      <c r="G2615" s="65" t="inlineStr">
        <is>
          <t>Téléphone</t>
        </is>
      </c>
      <c r="H2615" s="65" t="inlineStr">
        <is>
          <t>Bordeaux</t>
        </is>
      </c>
      <c r="I2615" s="65" t="inlineStr">
        <is>
          <t>Karim Belkacem</t>
        </is>
      </c>
      <c r="J2615" s="65" t="inlineStr">
        <is>
          <t>Rappel demandé</t>
        </is>
      </c>
      <c r="K2615" s="70" t="n">
        <v>6.3</v>
      </c>
    </row>
    <row r="2616">
      <c r="A2616" s="65" t="inlineStr">
        <is>
          <t>REL-02615</t>
        </is>
      </c>
      <c r="B2616" s="65" t="inlineStr">
        <is>
          <t>DEV-02342</t>
        </is>
      </c>
      <c r="C2616" s="66" t="n">
        <v>45973</v>
      </c>
      <c r="D2616" s="65" t="inlineStr">
        <is>
          <t>2025-11</t>
        </is>
      </c>
      <c r="E2616" s="65" t="inlineStr">
        <is>
          <t>2025-2026</t>
        </is>
      </c>
      <c r="F2616" s="67" t="n">
        <v>2</v>
      </c>
      <c r="G2616" s="65" t="inlineStr">
        <is>
          <t>Email</t>
        </is>
      </c>
      <c r="H2616" s="65" t="inlineStr">
        <is>
          <t>Bordeaux</t>
        </is>
      </c>
      <c r="I2616" s="65" t="inlineStr">
        <is>
          <t>Karim Belkacem</t>
        </is>
      </c>
      <c r="J2616" s="65" t="inlineStr">
        <is>
          <t>Sans réponse</t>
        </is>
      </c>
      <c r="K2616" s="70" t="n">
        <v>1.7</v>
      </c>
    </row>
    <row r="2617">
      <c r="A2617" s="65" t="inlineStr">
        <is>
          <t>REL-02616</t>
        </is>
      </c>
      <c r="B2617" s="65" t="inlineStr">
        <is>
          <t>DEV-02343</t>
        </is>
      </c>
      <c r="C2617" s="66" t="n">
        <v>45963</v>
      </c>
      <c r="D2617" s="65" t="inlineStr">
        <is>
          <t>2025-11</t>
        </is>
      </c>
      <c r="E2617" s="65" t="inlineStr">
        <is>
          <t>2025-2026</t>
        </is>
      </c>
      <c r="F2617" s="67" t="n">
        <v>1</v>
      </c>
      <c r="G2617" s="65" t="inlineStr">
        <is>
          <t>SMS</t>
        </is>
      </c>
      <c r="H2617" s="65" t="inlineStr">
        <is>
          <t>Bordeaux</t>
        </is>
      </c>
      <c r="I2617" s="65" t="inlineStr">
        <is>
          <t>Karim Belkacem</t>
        </is>
      </c>
      <c r="J2617" s="65" t="inlineStr">
        <is>
          <t>Sans réponse</t>
        </is>
      </c>
      <c r="K2617" s="70" t="n">
        <v>1.1</v>
      </c>
    </row>
    <row r="2618">
      <c r="A2618" s="65" t="inlineStr">
        <is>
          <t>REL-02617</t>
        </is>
      </c>
      <c r="B2618" s="65" t="inlineStr">
        <is>
          <t>DEV-02343</t>
        </is>
      </c>
      <c r="C2618" s="66" t="n">
        <v>45970</v>
      </c>
      <c r="D2618" s="65" t="inlineStr">
        <is>
          <t>2025-11</t>
        </is>
      </c>
      <c r="E2618" s="65" t="inlineStr">
        <is>
          <t>2025-2026</t>
        </is>
      </c>
      <c r="F2618" s="67" t="n">
        <v>2</v>
      </c>
      <c r="G2618" s="65" t="inlineStr">
        <is>
          <t>Email</t>
        </is>
      </c>
      <c r="H2618" s="65" t="inlineStr">
        <is>
          <t>Bordeaux</t>
        </is>
      </c>
      <c r="I2618" s="65" t="inlineStr">
        <is>
          <t>Karim Belkacem</t>
        </is>
      </c>
      <c r="J2618" s="65" t="inlineStr">
        <is>
          <t>Rappel demandé</t>
        </is>
      </c>
      <c r="K2618" s="70" t="n">
        <v>3.9</v>
      </c>
    </row>
    <row r="2619">
      <c r="A2619" s="65" t="inlineStr">
        <is>
          <t>REL-02618</t>
        </is>
      </c>
      <c r="B2619" s="65" t="inlineStr">
        <is>
          <t>DEV-02343</t>
        </is>
      </c>
      <c r="C2619" s="66" t="n">
        <v>45984</v>
      </c>
      <c r="D2619" s="65" t="inlineStr">
        <is>
          <t>2025-11</t>
        </is>
      </c>
      <c r="E2619" s="65" t="inlineStr">
        <is>
          <t>2025-2026</t>
        </is>
      </c>
      <c r="F2619" s="67" t="n">
        <v>3</v>
      </c>
      <c r="G2619" s="65" t="inlineStr">
        <is>
          <t>Téléphone</t>
        </is>
      </c>
      <c r="H2619" s="65" t="inlineStr">
        <is>
          <t>Bordeaux</t>
        </is>
      </c>
      <c r="I2619" s="65" t="inlineStr">
        <is>
          <t>Karim Belkacem</t>
        </is>
      </c>
      <c r="J2619" s="65" t="inlineStr">
        <is>
          <t>Accord obtenu</t>
        </is>
      </c>
      <c r="K2619" s="70" t="n">
        <v>3.5</v>
      </c>
    </row>
    <row r="2620">
      <c r="A2620" s="65" t="inlineStr">
        <is>
          <t>REL-02619</t>
        </is>
      </c>
      <c r="B2620" s="65" t="inlineStr">
        <is>
          <t>DEV-02346</t>
        </is>
      </c>
      <c r="C2620" s="66" t="n">
        <v>45964</v>
      </c>
      <c r="D2620" s="65" t="inlineStr">
        <is>
          <t>2025-11</t>
        </is>
      </c>
      <c r="E2620" s="65" t="inlineStr">
        <is>
          <t>2025-2026</t>
        </is>
      </c>
      <c r="F2620" s="67" t="n">
        <v>1</v>
      </c>
      <c r="G2620" s="65" t="inlineStr">
        <is>
          <t>Email</t>
        </is>
      </c>
      <c r="H2620" s="65" t="inlineStr">
        <is>
          <t>Bordeaux</t>
        </is>
      </c>
      <c r="I2620" s="65" t="inlineStr">
        <is>
          <t>Sophie Marchand</t>
        </is>
      </c>
      <c r="J2620" s="65" t="inlineStr">
        <is>
          <t>Sans réponse</t>
        </is>
      </c>
      <c r="K2620" s="70" t="n">
        <v>1.9</v>
      </c>
    </row>
    <row r="2621">
      <c r="A2621" s="65" t="inlineStr">
        <is>
          <t>REL-02620</t>
        </is>
      </c>
      <c r="B2621" s="65" t="inlineStr">
        <is>
          <t>DEV-02348</t>
        </is>
      </c>
      <c r="C2621" s="66" t="n">
        <v>45959</v>
      </c>
      <c r="D2621" s="65" t="inlineStr">
        <is>
          <t>2025-10</t>
        </is>
      </c>
      <c r="E2621" s="65" t="inlineStr">
        <is>
          <t>2025-2026</t>
        </is>
      </c>
      <c r="F2621" s="67" t="n">
        <v>1</v>
      </c>
      <c r="G2621" s="65" t="inlineStr">
        <is>
          <t>Téléphone</t>
        </is>
      </c>
      <c r="H2621" s="65" t="inlineStr">
        <is>
          <t>Bordeaux</t>
        </is>
      </c>
      <c r="I2621" s="65" t="inlineStr">
        <is>
          <t>Sophie Marchand</t>
        </is>
      </c>
      <c r="J2621" s="65" t="inlineStr">
        <is>
          <t>Accord obtenu</t>
        </is>
      </c>
      <c r="K2621" s="70" t="n">
        <v>11.3</v>
      </c>
    </row>
    <row r="2622">
      <c r="A2622" s="65" t="inlineStr">
        <is>
          <t>REL-02621</t>
        </is>
      </c>
      <c r="B2622" s="65" t="inlineStr">
        <is>
          <t>DEV-02349</t>
        </is>
      </c>
      <c r="C2622" s="66" t="n">
        <v>45961</v>
      </c>
      <c r="D2622" s="65" t="inlineStr">
        <is>
          <t>2025-10</t>
        </is>
      </c>
      <c r="E2622" s="65" t="inlineStr">
        <is>
          <t>2025-2026</t>
        </is>
      </c>
      <c r="F2622" s="67" t="n">
        <v>1</v>
      </c>
      <c r="G2622" s="65" t="inlineStr">
        <is>
          <t>Téléphone</t>
        </is>
      </c>
      <c r="H2622" s="65" t="inlineStr">
        <is>
          <t>Montpellier</t>
        </is>
      </c>
      <c r="I2622" s="65" t="inlineStr">
        <is>
          <t>Thomas Rey</t>
        </is>
      </c>
      <c r="J2622" s="65" t="inlineStr">
        <is>
          <t>Rappel demandé</t>
        </is>
      </c>
      <c r="K2622" s="70" t="n">
        <v>5.6</v>
      </c>
    </row>
    <row r="2623">
      <c r="A2623" s="65" t="inlineStr">
        <is>
          <t>REL-02622</t>
        </is>
      </c>
      <c r="B2623" s="65" t="inlineStr">
        <is>
          <t>DEV-02353</t>
        </is>
      </c>
      <c r="C2623" s="66" t="n">
        <v>45962</v>
      </c>
      <c r="D2623" s="65" t="inlineStr">
        <is>
          <t>2025-11</t>
        </is>
      </c>
      <c r="E2623" s="65" t="inlineStr">
        <is>
          <t>2025-2026</t>
        </is>
      </c>
      <c r="F2623" s="67" t="n">
        <v>1</v>
      </c>
      <c r="G2623" s="65" t="inlineStr">
        <is>
          <t>Email</t>
        </is>
      </c>
      <c r="H2623" s="65" t="inlineStr">
        <is>
          <t>Montpellier</t>
        </is>
      </c>
      <c r="I2623" s="65" t="inlineStr">
        <is>
          <t>Thomas Rey</t>
        </is>
      </c>
      <c r="J2623" s="65" t="inlineStr">
        <is>
          <t>Rappel demandé</t>
        </is>
      </c>
      <c r="K2623" s="70" t="n">
        <v>2.4</v>
      </c>
    </row>
    <row r="2624">
      <c r="A2624" s="65" t="inlineStr">
        <is>
          <t>REL-02623</t>
        </is>
      </c>
      <c r="B2624" s="65" t="inlineStr">
        <is>
          <t>DEV-02355</t>
        </is>
      </c>
      <c r="C2624" s="66" t="n">
        <v>45959</v>
      </c>
      <c r="D2624" s="65" t="inlineStr">
        <is>
          <t>2025-10</t>
        </is>
      </c>
      <c r="E2624" s="65" t="inlineStr">
        <is>
          <t>2025-2026</t>
        </is>
      </c>
      <c r="F2624" s="67" t="n">
        <v>1</v>
      </c>
      <c r="G2624" s="65" t="inlineStr">
        <is>
          <t>Email</t>
        </is>
      </c>
      <c r="H2624" s="65" t="inlineStr">
        <is>
          <t>Bordeaux</t>
        </is>
      </c>
      <c r="I2624" s="65" t="inlineStr">
        <is>
          <t>Karim Belkacem</t>
        </is>
      </c>
      <c r="J2624" s="65" t="inlineStr">
        <is>
          <t>Sans réponse</t>
        </is>
      </c>
      <c r="K2624" s="70" t="n">
        <v>2.2</v>
      </c>
    </row>
    <row r="2625">
      <c r="A2625" s="65" t="inlineStr">
        <is>
          <t>REL-02624</t>
        </is>
      </c>
      <c r="B2625" s="65" t="inlineStr">
        <is>
          <t>DEV-02356</t>
        </is>
      </c>
      <c r="C2625" s="66" t="n">
        <v>45984</v>
      </c>
      <c r="D2625" s="65" t="inlineStr">
        <is>
          <t>2025-11</t>
        </is>
      </c>
      <c r="E2625" s="65" t="inlineStr">
        <is>
          <t>2025-2026</t>
        </is>
      </c>
      <c r="F2625" s="67" t="n">
        <v>1</v>
      </c>
      <c r="G2625" s="65" t="inlineStr">
        <is>
          <t>Téléphone</t>
        </is>
      </c>
      <c r="H2625" s="65" t="inlineStr">
        <is>
          <t>Montpellier</t>
        </is>
      </c>
      <c r="I2625" s="65" t="inlineStr">
        <is>
          <t>Thomas Rey</t>
        </is>
      </c>
      <c r="J2625" s="65" t="inlineStr">
        <is>
          <t>Sans réponse</t>
        </is>
      </c>
      <c r="K2625" s="70" t="n">
        <v>3.9</v>
      </c>
    </row>
    <row r="2626">
      <c r="A2626" s="65" t="inlineStr">
        <is>
          <t>REL-02625</t>
        </is>
      </c>
      <c r="B2626" s="65" t="inlineStr">
        <is>
          <t>DEV-02357</t>
        </is>
      </c>
      <c r="C2626" s="66" t="n">
        <v>45962</v>
      </c>
      <c r="D2626" s="65" t="inlineStr">
        <is>
          <t>2025-11</t>
        </is>
      </c>
      <c r="E2626" s="65" t="inlineStr">
        <is>
          <t>2025-2026</t>
        </is>
      </c>
      <c r="F2626" s="67" t="n">
        <v>1</v>
      </c>
      <c r="G2626" s="65" t="inlineStr">
        <is>
          <t>SMS</t>
        </is>
      </c>
      <c r="H2626" s="65" t="inlineStr">
        <is>
          <t>Bordeaux</t>
        </is>
      </c>
      <c r="I2626" s="65" t="inlineStr">
        <is>
          <t>Karim Belkacem</t>
        </is>
      </c>
      <c r="J2626" s="65" t="inlineStr">
        <is>
          <t>Négociation en cours</t>
        </is>
      </c>
      <c r="K2626" s="70" t="n">
        <v>4.3</v>
      </c>
    </row>
    <row r="2627">
      <c r="A2627" s="65" t="inlineStr">
        <is>
          <t>REL-02626</t>
        </is>
      </c>
      <c r="B2627" s="65" t="inlineStr">
        <is>
          <t>DEV-02357</t>
        </is>
      </c>
      <c r="C2627" s="66" t="n">
        <v>45974</v>
      </c>
      <c r="D2627" s="65" t="inlineStr">
        <is>
          <t>2025-11</t>
        </is>
      </c>
      <c r="E2627" s="65" t="inlineStr">
        <is>
          <t>2025-2026</t>
        </is>
      </c>
      <c r="F2627" s="67" t="n">
        <v>2</v>
      </c>
      <c r="G2627" s="65" t="inlineStr">
        <is>
          <t>SMS</t>
        </is>
      </c>
      <c r="H2627" s="65" t="inlineStr">
        <is>
          <t>Bordeaux</t>
        </is>
      </c>
      <c r="I2627" s="65" t="inlineStr">
        <is>
          <t>Karim Belkacem</t>
        </is>
      </c>
      <c r="J2627" s="65" t="inlineStr">
        <is>
          <t>Accord obtenu</t>
        </is>
      </c>
      <c r="K2627" s="70" t="n">
        <v>3.2</v>
      </c>
    </row>
    <row r="2628">
      <c r="A2628" s="65" t="inlineStr">
        <is>
          <t>REL-02627</t>
        </is>
      </c>
      <c r="B2628" s="65" t="inlineStr">
        <is>
          <t>DEV-02359</t>
        </is>
      </c>
      <c r="C2628" s="66" t="n">
        <v>45967</v>
      </c>
      <c r="D2628" s="65" t="inlineStr">
        <is>
          <t>2025-11</t>
        </is>
      </c>
      <c r="E2628" s="65" t="inlineStr">
        <is>
          <t>2025-2026</t>
        </is>
      </c>
      <c r="F2628" s="67" t="n">
        <v>1</v>
      </c>
      <c r="G2628" s="65" t="inlineStr">
        <is>
          <t>Téléphone</t>
        </is>
      </c>
      <c r="H2628" s="65" t="inlineStr">
        <is>
          <t>Bordeaux</t>
        </is>
      </c>
      <c r="I2628" s="65" t="inlineStr">
        <is>
          <t>Karim Belkacem</t>
        </is>
      </c>
      <c r="J2628" s="65" t="inlineStr">
        <is>
          <t>Négociation en cours</t>
        </is>
      </c>
      <c r="K2628" s="70" t="n">
        <v>7.9</v>
      </c>
    </row>
    <row r="2629">
      <c r="A2629" s="65" t="inlineStr">
        <is>
          <t>REL-02628</t>
        </is>
      </c>
      <c r="B2629" s="65" t="inlineStr">
        <is>
          <t>DEV-02360</t>
        </is>
      </c>
      <c r="C2629" s="66" t="n">
        <v>45970</v>
      </c>
      <c r="D2629" s="65" t="inlineStr">
        <is>
          <t>2025-11</t>
        </is>
      </c>
      <c r="E2629" s="65" t="inlineStr">
        <is>
          <t>2025-2026</t>
        </is>
      </c>
      <c r="F2629" s="67" t="n">
        <v>1</v>
      </c>
      <c r="G2629" s="65" t="inlineStr">
        <is>
          <t>Email</t>
        </is>
      </c>
      <c r="H2629" s="65" t="inlineStr">
        <is>
          <t>Toulouse</t>
        </is>
      </c>
      <c r="I2629" s="65" t="inlineStr">
        <is>
          <t>Nadia Cherif</t>
        </is>
      </c>
      <c r="J2629" s="65" t="inlineStr">
        <is>
          <t>Injoignable</t>
        </is>
      </c>
      <c r="K2629" s="70" t="n">
        <v>3.2</v>
      </c>
    </row>
    <row r="2630">
      <c r="A2630" s="65" t="inlineStr">
        <is>
          <t>REL-02629</t>
        </is>
      </c>
      <c r="B2630" s="65" t="inlineStr">
        <is>
          <t>DEV-02360</t>
        </is>
      </c>
      <c r="C2630" s="66" t="n">
        <v>45984</v>
      </c>
      <c r="D2630" s="65" t="inlineStr">
        <is>
          <t>2025-11</t>
        </is>
      </c>
      <c r="E2630" s="65" t="inlineStr">
        <is>
          <t>2025-2026</t>
        </is>
      </c>
      <c r="F2630" s="67" t="n">
        <v>2</v>
      </c>
      <c r="G2630" s="65" t="inlineStr">
        <is>
          <t>Téléphone</t>
        </is>
      </c>
      <c r="H2630" s="65" t="inlineStr">
        <is>
          <t>Toulouse</t>
        </is>
      </c>
      <c r="I2630" s="65" t="inlineStr">
        <is>
          <t>Nadia Cherif</t>
        </is>
      </c>
      <c r="J2630" s="65" t="inlineStr">
        <is>
          <t>Sans réponse</t>
        </is>
      </c>
      <c r="K2630" s="70" t="n">
        <v>3.7</v>
      </c>
    </row>
    <row r="2631">
      <c r="A2631" s="65" t="inlineStr">
        <is>
          <t>REL-02630</t>
        </is>
      </c>
      <c r="B2631" s="65" t="inlineStr">
        <is>
          <t>DEV-02361</t>
        </is>
      </c>
      <c r="C2631" s="66" t="n">
        <v>45966</v>
      </c>
      <c r="D2631" s="65" t="inlineStr">
        <is>
          <t>2025-11</t>
        </is>
      </c>
      <c r="E2631" s="65" t="inlineStr">
        <is>
          <t>2025-2026</t>
        </is>
      </c>
      <c r="F2631" s="67" t="n">
        <v>1</v>
      </c>
      <c r="G2631" s="65" t="inlineStr">
        <is>
          <t>Email</t>
        </is>
      </c>
      <c r="H2631" s="65" t="inlineStr">
        <is>
          <t>Toulouse</t>
        </is>
      </c>
      <c r="I2631" s="65" t="inlineStr">
        <is>
          <t>Julien Fabre</t>
        </is>
      </c>
      <c r="J2631" s="65" t="inlineStr">
        <is>
          <t>Accord obtenu</t>
        </is>
      </c>
      <c r="K2631" s="70" t="n">
        <v>1.2</v>
      </c>
    </row>
    <row r="2632">
      <c r="A2632" s="65" t="inlineStr">
        <is>
          <t>REL-02631</t>
        </is>
      </c>
      <c r="B2632" s="65" t="inlineStr">
        <is>
          <t>DEV-02362</t>
        </is>
      </c>
      <c r="C2632" s="66" t="n">
        <v>45964</v>
      </c>
      <c r="D2632" s="65" t="inlineStr">
        <is>
          <t>2025-11</t>
        </is>
      </c>
      <c r="E2632" s="65" t="inlineStr">
        <is>
          <t>2025-2026</t>
        </is>
      </c>
      <c r="F2632" s="67" t="n">
        <v>1</v>
      </c>
      <c r="G2632" s="65" t="inlineStr">
        <is>
          <t>SMS</t>
        </is>
      </c>
      <c r="H2632" s="65" t="inlineStr">
        <is>
          <t>Toulouse</t>
        </is>
      </c>
      <c r="I2632" s="65" t="inlineStr">
        <is>
          <t>Nadia Cherif</t>
        </is>
      </c>
      <c r="J2632" s="65" t="inlineStr">
        <is>
          <t>Sans réponse</t>
        </is>
      </c>
      <c r="K2632" s="70" t="n">
        <v>1.6</v>
      </c>
    </row>
    <row r="2633">
      <c r="A2633" s="65" t="inlineStr">
        <is>
          <t>REL-02632</t>
        </is>
      </c>
      <c r="B2633" s="65" t="inlineStr">
        <is>
          <t>DEV-02362</t>
        </is>
      </c>
      <c r="C2633" s="66" t="n">
        <v>45972</v>
      </c>
      <c r="D2633" s="65" t="inlineStr">
        <is>
          <t>2025-11</t>
        </is>
      </c>
      <c r="E2633" s="65" t="inlineStr">
        <is>
          <t>2025-2026</t>
        </is>
      </c>
      <c r="F2633" s="67" t="n">
        <v>2</v>
      </c>
      <c r="G2633" s="65" t="inlineStr">
        <is>
          <t>Email</t>
        </is>
      </c>
      <c r="H2633" s="65" t="inlineStr">
        <is>
          <t>Toulouse</t>
        </is>
      </c>
      <c r="I2633" s="65" t="inlineStr">
        <is>
          <t>Nadia Cherif</t>
        </is>
      </c>
      <c r="J2633" s="65" t="inlineStr">
        <is>
          <t>Injoignable</t>
        </is>
      </c>
      <c r="K2633" s="70" t="n">
        <v>2.1</v>
      </c>
    </row>
    <row r="2634">
      <c r="A2634" s="65" t="inlineStr">
        <is>
          <t>REL-02633</t>
        </is>
      </c>
      <c r="B2634" s="65" t="inlineStr">
        <is>
          <t>DEV-02363</t>
        </is>
      </c>
      <c r="C2634" s="66" t="n">
        <v>45969</v>
      </c>
      <c r="D2634" s="65" t="inlineStr">
        <is>
          <t>2025-11</t>
        </is>
      </c>
      <c r="E2634" s="65" t="inlineStr">
        <is>
          <t>2025-2026</t>
        </is>
      </c>
      <c r="F2634" s="67" t="n">
        <v>1</v>
      </c>
      <c r="G2634" s="65" t="inlineStr">
        <is>
          <t>Email</t>
        </is>
      </c>
      <c r="H2634" s="65" t="inlineStr">
        <is>
          <t>Montpellier</t>
        </is>
      </c>
      <c r="I2634" s="65" t="inlineStr">
        <is>
          <t>Thomas Rey</t>
        </is>
      </c>
      <c r="J2634" s="65" t="inlineStr">
        <is>
          <t>Refus signifié</t>
        </is>
      </c>
      <c r="K2634" s="70" t="n">
        <v>2.9</v>
      </c>
    </row>
    <row r="2635">
      <c r="A2635" s="65" t="inlineStr">
        <is>
          <t>REL-02634</t>
        </is>
      </c>
      <c r="B2635" s="65" t="inlineStr">
        <is>
          <t>DEV-02364</t>
        </is>
      </c>
      <c r="C2635" s="66" t="n">
        <v>45967</v>
      </c>
      <c r="D2635" s="65" t="inlineStr">
        <is>
          <t>2025-11</t>
        </is>
      </c>
      <c r="E2635" s="65" t="inlineStr">
        <is>
          <t>2025-2026</t>
        </is>
      </c>
      <c r="F2635" s="67" t="n">
        <v>1</v>
      </c>
      <c r="G2635" s="65" t="inlineStr">
        <is>
          <t>SMS</t>
        </is>
      </c>
      <c r="H2635" s="65" t="inlineStr">
        <is>
          <t>Bordeaux</t>
        </is>
      </c>
      <c r="I2635" s="65" t="inlineStr">
        <is>
          <t>Sophie Marchand</t>
        </is>
      </c>
      <c r="J2635" s="65" t="inlineStr">
        <is>
          <t>Accord obtenu</t>
        </is>
      </c>
      <c r="K2635" s="70" t="n">
        <v>4.2</v>
      </c>
    </row>
    <row r="2636">
      <c r="A2636" s="65" t="inlineStr">
        <is>
          <t>REL-02635</t>
        </is>
      </c>
      <c r="B2636" s="65" t="inlineStr">
        <is>
          <t>DEV-02365</t>
        </is>
      </c>
      <c r="C2636" s="66" t="n">
        <v>45972</v>
      </c>
      <c r="D2636" s="65" t="inlineStr">
        <is>
          <t>2025-11</t>
        </is>
      </c>
      <c r="E2636" s="65" t="inlineStr">
        <is>
          <t>2025-2026</t>
        </is>
      </c>
      <c r="F2636" s="67" t="n">
        <v>1</v>
      </c>
      <c r="G2636" s="65" t="inlineStr">
        <is>
          <t>Email</t>
        </is>
      </c>
      <c r="H2636" s="65" t="inlineStr">
        <is>
          <t>Bordeaux</t>
        </is>
      </c>
      <c r="I2636" s="65" t="inlineStr">
        <is>
          <t>Karim Belkacem</t>
        </is>
      </c>
      <c r="J2636" s="65" t="inlineStr">
        <is>
          <t>Rappel demandé</t>
        </is>
      </c>
      <c r="K2636" s="70" t="n">
        <v>2.4</v>
      </c>
    </row>
    <row r="2637">
      <c r="A2637" s="65" t="inlineStr">
        <is>
          <t>REL-02636</t>
        </is>
      </c>
      <c r="B2637" s="65" t="inlineStr">
        <is>
          <t>DEV-02367</t>
        </is>
      </c>
      <c r="C2637" s="66" t="n">
        <v>45971</v>
      </c>
      <c r="D2637" s="65" t="inlineStr">
        <is>
          <t>2025-11</t>
        </is>
      </c>
      <c r="E2637" s="65" t="inlineStr">
        <is>
          <t>2025-2026</t>
        </is>
      </c>
      <c r="F2637" s="67" t="n">
        <v>1</v>
      </c>
      <c r="G2637" s="65" t="inlineStr">
        <is>
          <t>Téléphone</t>
        </is>
      </c>
      <c r="H2637" s="65" t="inlineStr">
        <is>
          <t>Toulouse</t>
        </is>
      </c>
      <c r="I2637" s="65" t="inlineStr">
        <is>
          <t>Julien Fabre</t>
        </is>
      </c>
      <c r="J2637" s="65" t="inlineStr">
        <is>
          <t>Négociation en cours</t>
        </is>
      </c>
      <c r="K2637" s="70" t="n">
        <v>3.8</v>
      </c>
    </row>
    <row r="2638">
      <c r="A2638" s="65" t="inlineStr">
        <is>
          <t>REL-02637</t>
        </is>
      </c>
      <c r="B2638" s="65" t="inlineStr">
        <is>
          <t>DEV-02368</t>
        </is>
      </c>
      <c r="C2638" s="66" t="n">
        <v>45968</v>
      </c>
      <c r="D2638" s="65" t="inlineStr">
        <is>
          <t>2025-11</t>
        </is>
      </c>
      <c r="E2638" s="65" t="inlineStr">
        <is>
          <t>2025-2026</t>
        </is>
      </c>
      <c r="F2638" s="67" t="n">
        <v>1</v>
      </c>
      <c r="G2638" s="65" t="inlineStr">
        <is>
          <t>SMS</t>
        </is>
      </c>
      <c r="H2638" s="65" t="inlineStr">
        <is>
          <t>Montpellier</t>
        </is>
      </c>
      <c r="I2638" s="65" t="inlineStr">
        <is>
          <t>Thomas Rey</t>
        </is>
      </c>
      <c r="J2638" s="65" t="inlineStr">
        <is>
          <t>Rappel demandé</t>
        </is>
      </c>
      <c r="K2638" s="70" t="n">
        <v>2.1</v>
      </c>
    </row>
    <row r="2639">
      <c r="A2639" s="65" t="inlineStr">
        <is>
          <t>REL-02638</t>
        </is>
      </c>
      <c r="B2639" s="65" t="inlineStr">
        <is>
          <t>DEV-02368</t>
        </is>
      </c>
      <c r="C2639" s="66" t="n">
        <v>45976</v>
      </c>
      <c r="D2639" s="65" t="inlineStr">
        <is>
          <t>2025-11</t>
        </is>
      </c>
      <c r="E2639" s="65" t="inlineStr">
        <is>
          <t>2025-2026</t>
        </is>
      </c>
      <c r="F2639" s="67" t="n">
        <v>2</v>
      </c>
      <c r="G2639" s="65" t="inlineStr">
        <is>
          <t>Téléphone</t>
        </is>
      </c>
      <c r="H2639" s="65" t="inlineStr">
        <is>
          <t>Montpellier</t>
        </is>
      </c>
      <c r="I2639" s="65" t="inlineStr">
        <is>
          <t>Thomas Rey</t>
        </is>
      </c>
      <c r="J2639" s="65" t="inlineStr">
        <is>
          <t>Sans réponse</t>
        </is>
      </c>
      <c r="K2639" s="70" t="n">
        <v>11.2</v>
      </c>
    </row>
    <row r="2640">
      <c r="A2640" s="65" t="inlineStr">
        <is>
          <t>REL-02639</t>
        </is>
      </c>
      <c r="B2640" s="65" t="inlineStr">
        <is>
          <t>DEV-02369</t>
        </is>
      </c>
      <c r="C2640" s="66" t="n">
        <v>45972</v>
      </c>
      <c r="D2640" s="65" t="inlineStr">
        <is>
          <t>2025-11</t>
        </is>
      </c>
      <c r="E2640" s="65" t="inlineStr">
        <is>
          <t>2025-2026</t>
        </is>
      </c>
      <c r="F2640" s="67" t="n">
        <v>1</v>
      </c>
      <c r="G2640" s="65" t="inlineStr">
        <is>
          <t>Téléphone</t>
        </is>
      </c>
      <c r="H2640" s="65" t="inlineStr">
        <is>
          <t>Toulouse</t>
        </is>
      </c>
      <c r="I2640" s="65" t="inlineStr">
        <is>
          <t>Julien Fabre</t>
        </is>
      </c>
      <c r="J2640" s="65" t="inlineStr">
        <is>
          <t>Accord obtenu</t>
        </is>
      </c>
      <c r="K2640" s="70" t="n">
        <v>5.3</v>
      </c>
    </row>
    <row r="2641">
      <c r="A2641" s="65" t="inlineStr">
        <is>
          <t>REL-02640</t>
        </is>
      </c>
      <c r="B2641" s="65" t="inlineStr">
        <is>
          <t>DEV-02372</t>
        </is>
      </c>
      <c r="C2641" s="66" t="n">
        <v>45975</v>
      </c>
      <c r="D2641" s="65" t="inlineStr">
        <is>
          <t>2025-11</t>
        </is>
      </c>
      <c r="E2641" s="65" t="inlineStr">
        <is>
          <t>2025-2026</t>
        </is>
      </c>
      <c r="F2641" s="67" t="n">
        <v>1</v>
      </c>
      <c r="G2641" s="65" t="inlineStr">
        <is>
          <t>Téléphone</t>
        </is>
      </c>
      <c r="H2641" s="65" t="inlineStr">
        <is>
          <t>Toulouse</t>
        </is>
      </c>
      <c r="I2641" s="65" t="inlineStr">
        <is>
          <t>Julien Fabre</t>
        </is>
      </c>
      <c r="J2641" s="65" t="inlineStr">
        <is>
          <t>Injoignable</t>
        </is>
      </c>
      <c r="K2641" s="70" t="n">
        <v>12.9</v>
      </c>
    </row>
    <row r="2642">
      <c r="A2642" s="65" t="inlineStr">
        <is>
          <t>REL-02641</t>
        </is>
      </c>
      <c r="B2642" s="65" t="inlineStr">
        <is>
          <t>DEV-02373</t>
        </is>
      </c>
      <c r="C2642" s="66" t="n">
        <v>45977</v>
      </c>
      <c r="D2642" s="65" t="inlineStr">
        <is>
          <t>2025-11</t>
        </is>
      </c>
      <c r="E2642" s="65" t="inlineStr">
        <is>
          <t>2025-2026</t>
        </is>
      </c>
      <c r="F2642" s="67" t="n">
        <v>1</v>
      </c>
      <c r="G2642" s="65" t="inlineStr">
        <is>
          <t>Email</t>
        </is>
      </c>
      <c r="H2642" s="65" t="inlineStr">
        <is>
          <t>Bordeaux</t>
        </is>
      </c>
      <c r="I2642" s="65" t="inlineStr">
        <is>
          <t>Karim Belkacem</t>
        </is>
      </c>
      <c r="J2642" s="65" t="inlineStr">
        <is>
          <t>Sans réponse</t>
        </is>
      </c>
      <c r="K2642" s="70" t="n">
        <v>4.6</v>
      </c>
    </row>
    <row r="2643">
      <c r="A2643" s="65" t="inlineStr">
        <is>
          <t>REL-02642</t>
        </is>
      </c>
      <c r="B2643" s="65" t="inlineStr">
        <is>
          <t>DEV-02373</t>
        </is>
      </c>
      <c r="C2643" s="66" t="n">
        <v>45984</v>
      </c>
      <c r="D2643" s="65" t="inlineStr">
        <is>
          <t>2025-11</t>
        </is>
      </c>
      <c r="E2643" s="65" t="inlineStr">
        <is>
          <t>2025-2026</t>
        </is>
      </c>
      <c r="F2643" s="67" t="n">
        <v>2</v>
      </c>
      <c r="G2643" s="65" t="inlineStr">
        <is>
          <t>Téléphone</t>
        </is>
      </c>
      <c r="H2643" s="65" t="inlineStr">
        <is>
          <t>Bordeaux</t>
        </is>
      </c>
      <c r="I2643" s="65" t="inlineStr">
        <is>
          <t>Karim Belkacem</t>
        </is>
      </c>
      <c r="J2643" s="65" t="inlineStr">
        <is>
          <t>Sans réponse</t>
        </is>
      </c>
      <c r="K2643" s="70" t="n">
        <v>13.5</v>
      </c>
    </row>
    <row r="2644">
      <c r="A2644" s="65" t="inlineStr">
        <is>
          <t>REL-02643</t>
        </is>
      </c>
      <c r="B2644" s="65" t="inlineStr">
        <is>
          <t>DEV-02373</t>
        </is>
      </c>
      <c r="C2644" s="66" t="n">
        <v>45996</v>
      </c>
      <c r="D2644" s="65" t="inlineStr">
        <is>
          <t>2025-12</t>
        </is>
      </c>
      <c r="E2644" s="65" t="inlineStr">
        <is>
          <t>2025-2026</t>
        </is>
      </c>
      <c r="F2644" s="67" t="n">
        <v>3</v>
      </c>
      <c r="G2644" s="65" t="inlineStr">
        <is>
          <t>Email</t>
        </is>
      </c>
      <c r="H2644" s="65" t="inlineStr">
        <is>
          <t>Bordeaux</t>
        </is>
      </c>
      <c r="I2644" s="65" t="inlineStr">
        <is>
          <t>Karim Belkacem</t>
        </is>
      </c>
      <c r="J2644" s="65" t="inlineStr">
        <is>
          <t>Négociation en cours</t>
        </is>
      </c>
      <c r="K2644" s="70" t="n">
        <v>4.2</v>
      </c>
    </row>
    <row r="2645">
      <c r="A2645" s="65" t="inlineStr">
        <is>
          <t>REL-02644</t>
        </is>
      </c>
      <c r="B2645" s="65" t="inlineStr">
        <is>
          <t>DEV-02373</t>
        </is>
      </c>
      <c r="C2645" s="66" t="n">
        <v>46008</v>
      </c>
      <c r="D2645" s="65" t="inlineStr">
        <is>
          <t>2025-12</t>
        </is>
      </c>
      <c r="E2645" s="65" t="inlineStr">
        <is>
          <t>2025-2026</t>
        </is>
      </c>
      <c r="F2645" s="67" t="n">
        <v>4</v>
      </c>
      <c r="G2645" s="65" t="inlineStr">
        <is>
          <t>Téléphone</t>
        </is>
      </c>
      <c r="H2645" s="65" t="inlineStr">
        <is>
          <t>Bordeaux</t>
        </is>
      </c>
      <c r="I2645" s="65" t="inlineStr">
        <is>
          <t>Karim Belkacem</t>
        </is>
      </c>
      <c r="J2645" s="65" t="inlineStr">
        <is>
          <t>Accord obtenu</t>
        </is>
      </c>
      <c r="K2645" s="70" t="n">
        <v>10.8</v>
      </c>
    </row>
    <row r="2646">
      <c r="A2646" s="65" t="inlineStr">
        <is>
          <t>REL-02645</t>
        </is>
      </c>
      <c r="B2646" s="65" t="inlineStr">
        <is>
          <t>DEV-02374</t>
        </is>
      </c>
      <c r="C2646" s="66" t="n">
        <v>45972</v>
      </c>
      <c r="D2646" s="65" t="inlineStr">
        <is>
          <t>2025-11</t>
        </is>
      </c>
      <c r="E2646" s="65" t="inlineStr">
        <is>
          <t>2025-2026</t>
        </is>
      </c>
      <c r="F2646" s="67" t="n">
        <v>1</v>
      </c>
      <c r="G2646" s="65" t="inlineStr">
        <is>
          <t>Téléphone</t>
        </is>
      </c>
      <c r="H2646" s="65" t="inlineStr">
        <is>
          <t>Bordeaux</t>
        </is>
      </c>
      <c r="I2646" s="65" t="inlineStr">
        <is>
          <t>Sophie Marchand</t>
        </is>
      </c>
      <c r="J2646" s="65" t="inlineStr">
        <is>
          <t>Accord obtenu</t>
        </is>
      </c>
      <c r="K2646" s="70" t="n">
        <v>9.4</v>
      </c>
    </row>
    <row r="2647">
      <c r="A2647" s="65" t="inlineStr">
        <is>
          <t>REL-02646</t>
        </is>
      </c>
      <c r="B2647" s="65" t="inlineStr">
        <is>
          <t>DEV-02375</t>
        </is>
      </c>
      <c r="C2647" s="66" t="n">
        <v>45980</v>
      </c>
      <c r="D2647" s="65" t="inlineStr">
        <is>
          <t>2025-11</t>
        </is>
      </c>
      <c r="E2647" s="65" t="inlineStr">
        <is>
          <t>2025-2026</t>
        </is>
      </c>
      <c r="F2647" s="67" t="n">
        <v>1</v>
      </c>
      <c r="G2647" s="65" t="inlineStr">
        <is>
          <t>SMS</t>
        </is>
      </c>
      <c r="H2647" s="65" t="inlineStr">
        <is>
          <t>Bordeaux</t>
        </is>
      </c>
      <c r="I2647" s="65" t="inlineStr">
        <is>
          <t>Sophie Marchand</t>
        </is>
      </c>
      <c r="J2647" s="65" t="inlineStr">
        <is>
          <t>Sans réponse</t>
        </is>
      </c>
      <c r="K2647" s="70" t="n">
        <v>2.8</v>
      </c>
    </row>
    <row r="2648">
      <c r="A2648" s="65" t="inlineStr">
        <is>
          <t>REL-02647</t>
        </is>
      </c>
      <c r="B2648" s="65" t="inlineStr">
        <is>
          <t>DEV-02378</t>
        </is>
      </c>
      <c r="C2648" s="66" t="n">
        <v>45971</v>
      </c>
      <c r="D2648" s="65" t="inlineStr">
        <is>
          <t>2025-11</t>
        </is>
      </c>
      <c r="E2648" s="65" t="inlineStr">
        <is>
          <t>2025-2026</t>
        </is>
      </c>
      <c r="F2648" s="67" t="n">
        <v>1</v>
      </c>
      <c r="G2648" s="65" t="inlineStr">
        <is>
          <t>SMS</t>
        </is>
      </c>
      <c r="H2648" s="65" t="inlineStr">
        <is>
          <t>Bordeaux</t>
        </is>
      </c>
      <c r="I2648" s="65" t="inlineStr">
        <is>
          <t>Karim Belkacem</t>
        </is>
      </c>
      <c r="J2648" s="65" t="inlineStr">
        <is>
          <t>Négociation en cours</t>
        </is>
      </c>
      <c r="K2648" s="70" t="n">
        <v>2.8</v>
      </c>
    </row>
    <row r="2649">
      <c r="A2649" s="65" t="inlineStr">
        <is>
          <t>REL-02648</t>
        </is>
      </c>
      <c r="B2649" s="65" t="inlineStr">
        <is>
          <t>DEV-02379</t>
        </is>
      </c>
      <c r="C2649" s="66" t="n">
        <v>45968</v>
      </c>
      <c r="D2649" s="65" t="inlineStr">
        <is>
          <t>2025-11</t>
        </is>
      </c>
      <c r="E2649" s="65" t="inlineStr">
        <is>
          <t>2025-2026</t>
        </is>
      </c>
      <c r="F2649" s="67" t="n">
        <v>1</v>
      </c>
      <c r="G2649" s="65" t="inlineStr">
        <is>
          <t>Email</t>
        </is>
      </c>
      <c r="H2649" s="65" t="inlineStr">
        <is>
          <t>Bordeaux</t>
        </is>
      </c>
      <c r="I2649" s="65" t="inlineStr">
        <is>
          <t>Karim Belkacem</t>
        </is>
      </c>
      <c r="J2649" s="65" t="inlineStr">
        <is>
          <t>Injoignable</t>
        </is>
      </c>
      <c r="K2649" s="70" t="n">
        <v>4</v>
      </c>
    </row>
    <row r="2650">
      <c r="A2650" s="65" t="inlineStr">
        <is>
          <t>REL-02649</t>
        </is>
      </c>
      <c r="B2650" s="65" t="inlineStr">
        <is>
          <t>DEV-02379</t>
        </is>
      </c>
      <c r="C2650" s="66" t="n">
        <v>45981</v>
      </c>
      <c r="D2650" s="65" t="inlineStr">
        <is>
          <t>2025-11</t>
        </is>
      </c>
      <c r="E2650" s="65" t="inlineStr">
        <is>
          <t>2025-2026</t>
        </is>
      </c>
      <c r="F2650" s="67" t="n">
        <v>2</v>
      </c>
      <c r="G2650" s="65" t="inlineStr">
        <is>
          <t>Email</t>
        </is>
      </c>
      <c r="H2650" s="65" t="inlineStr">
        <is>
          <t>Bordeaux</t>
        </is>
      </c>
      <c r="I2650" s="65" t="inlineStr">
        <is>
          <t>Karim Belkacem</t>
        </is>
      </c>
      <c r="J2650" s="65" t="inlineStr">
        <is>
          <t>Accord obtenu</t>
        </is>
      </c>
      <c r="K2650" s="70" t="n">
        <v>1.8</v>
      </c>
    </row>
    <row r="2651">
      <c r="A2651" s="65" t="inlineStr">
        <is>
          <t>REL-02650</t>
        </is>
      </c>
      <c r="B2651" s="65" t="inlineStr">
        <is>
          <t>DEV-02380</t>
        </is>
      </c>
      <c r="C2651" s="66" t="n">
        <v>45973</v>
      </c>
      <c r="D2651" s="65" t="inlineStr">
        <is>
          <t>2025-11</t>
        </is>
      </c>
      <c r="E2651" s="65" t="inlineStr">
        <is>
          <t>2025-2026</t>
        </is>
      </c>
      <c r="F2651" s="67" t="n">
        <v>1</v>
      </c>
      <c r="G2651" s="65" t="inlineStr">
        <is>
          <t>Email</t>
        </is>
      </c>
      <c r="H2651" s="65" t="inlineStr">
        <is>
          <t>Montpellier</t>
        </is>
      </c>
      <c r="I2651" s="65" t="inlineStr">
        <is>
          <t>Thomas Rey</t>
        </is>
      </c>
      <c r="J2651" s="65" t="inlineStr">
        <is>
          <t>Sans réponse</t>
        </is>
      </c>
      <c r="K2651" s="70" t="n">
        <v>3.6</v>
      </c>
    </row>
    <row r="2652">
      <c r="A2652" s="65" t="inlineStr">
        <is>
          <t>REL-02651</t>
        </is>
      </c>
      <c r="B2652" s="65" t="inlineStr">
        <is>
          <t>DEV-02380</t>
        </is>
      </c>
      <c r="C2652" s="66" t="n">
        <v>45979</v>
      </c>
      <c r="D2652" s="65" t="inlineStr">
        <is>
          <t>2025-11</t>
        </is>
      </c>
      <c r="E2652" s="65" t="inlineStr">
        <is>
          <t>2025-2026</t>
        </is>
      </c>
      <c r="F2652" s="67" t="n">
        <v>2</v>
      </c>
      <c r="G2652" s="65" t="inlineStr">
        <is>
          <t>SMS</t>
        </is>
      </c>
      <c r="H2652" s="65" t="inlineStr">
        <is>
          <t>Montpellier</t>
        </is>
      </c>
      <c r="I2652" s="65" t="inlineStr">
        <is>
          <t>Thomas Rey</t>
        </is>
      </c>
      <c r="J2652" s="65" t="inlineStr">
        <is>
          <t>Rappel demandé</t>
        </is>
      </c>
      <c r="K2652" s="70" t="n">
        <v>3.8</v>
      </c>
    </row>
    <row r="2653">
      <c r="A2653" s="65" t="inlineStr">
        <is>
          <t>REL-02652</t>
        </is>
      </c>
      <c r="B2653" s="65" t="inlineStr">
        <is>
          <t>DEV-02381</t>
        </is>
      </c>
      <c r="C2653" s="66" t="n">
        <v>45978</v>
      </c>
      <c r="D2653" s="65" t="inlineStr">
        <is>
          <t>2025-11</t>
        </is>
      </c>
      <c r="E2653" s="65" t="inlineStr">
        <is>
          <t>2025-2026</t>
        </is>
      </c>
      <c r="F2653" s="67" t="n">
        <v>1</v>
      </c>
      <c r="G2653" s="65" t="inlineStr">
        <is>
          <t>Email</t>
        </is>
      </c>
      <c r="H2653" s="65" t="inlineStr">
        <is>
          <t>Toulouse</t>
        </is>
      </c>
      <c r="I2653" s="65" t="inlineStr">
        <is>
          <t>Nadia Cherif</t>
        </is>
      </c>
      <c r="J2653" s="65" t="inlineStr">
        <is>
          <t>Injoignable</t>
        </is>
      </c>
      <c r="K2653" s="70" t="n">
        <v>2.4</v>
      </c>
    </row>
    <row r="2654">
      <c r="A2654" s="65" t="inlineStr">
        <is>
          <t>REL-02653</t>
        </is>
      </c>
      <c r="B2654" s="65" t="inlineStr">
        <is>
          <t>DEV-02382</t>
        </is>
      </c>
      <c r="C2654" s="66" t="n">
        <v>45976</v>
      </c>
      <c r="D2654" s="65" t="inlineStr">
        <is>
          <t>2025-11</t>
        </is>
      </c>
      <c r="E2654" s="65" t="inlineStr">
        <is>
          <t>2025-2026</t>
        </is>
      </c>
      <c r="F2654" s="67" t="n">
        <v>1</v>
      </c>
      <c r="G2654" s="65" t="inlineStr">
        <is>
          <t>Email</t>
        </is>
      </c>
      <c r="H2654" s="65" t="inlineStr">
        <is>
          <t>Bordeaux</t>
        </is>
      </c>
      <c r="I2654" s="65" t="inlineStr">
        <is>
          <t>Sophie Marchand</t>
        </is>
      </c>
      <c r="J2654" s="65" t="inlineStr">
        <is>
          <t>Injoignable</t>
        </is>
      </c>
      <c r="K2654" s="70" t="n">
        <v>2.2</v>
      </c>
    </row>
    <row r="2655">
      <c r="A2655" s="65" t="inlineStr">
        <is>
          <t>REL-02654</t>
        </is>
      </c>
      <c r="B2655" s="65" t="inlineStr">
        <is>
          <t>DEV-02382</t>
        </is>
      </c>
      <c r="C2655" s="66" t="n">
        <v>45989</v>
      </c>
      <c r="D2655" s="65" t="inlineStr">
        <is>
          <t>2025-11</t>
        </is>
      </c>
      <c r="E2655" s="65" t="inlineStr">
        <is>
          <t>2025-2026</t>
        </is>
      </c>
      <c r="F2655" s="67" t="n">
        <v>2</v>
      </c>
      <c r="G2655" s="65" t="inlineStr">
        <is>
          <t>Téléphone</t>
        </is>
      </c>
      <c r="H2655" s="65" t="inlineStr">
        <is>
          <t>Bordeaux</t>
        </is>
      </c>
      <c r="I2655" s="65" t="inlineStr">
        <is>
          <t>Sophie Marchand</t>
        </is>
      </c>
      <c r="J2655" s="65" t="inlineStr">
        <is>
          <t>Sans réponse</t>
        </is>
      </c>
      <c r="K2655" s="70" t="n">
        <v>10.2</v>
      </c>
    </row>
    <row r="2656">
      <c r="A2656" s="65" t="inlineStr">
        <is>
          <t>REL-02655</t>
        </is>
      </c>
      <c r="B2656" s="65" t="inlineStr">
        <is>
          <t>DEV-02382</t>
        </is>
      </c>
      <c r="C2656" s="66" t="n">
        <v>45994</v>
      </c>
      <c r="D2656" s="65" t="inlineStr">
        <is>
          <t>2025-12</t>
        </is>
      </c>
      <c r="E2656" s="65" t="inlineStr">
        <is>
          <t>2025-2026</t>
        </is>
      </c>
      <c r="F2656" s="67" t="n">
        <v>3</v>
      </c>
      <c r="G2656" s="65" t="inlineStr">
        <is>
          <t>Email</t>
        </is>
      </c>
      <c r="H2656" s="65" t="inlineStr">
        <is>
          <t>Bordeaux</t>
        </is>
      </c>
      <c r="I2656" s="65" t="inlineStr">
        <is>
          <t>Sophie Marchand</t>
        </is>
      </c>
      <c r="J2656" s="65" t="inlineStr">
        <is>
          <t>Accord obtenu</t>
        </is>
      </c>
      <c r="K2656" s="70" t="n">
        <v>3.8</v>
      </c>
    </row>
    <row r="2657">
      <c r="A2657" s="65" t="inlineStr">
        <is>
          <t>REL-02656</t>
        </is>
      </c>
      <c r="B2657" s="65" t="inlineStr">
        <is>
          <t>DEV-02384</t>
        </is>
      </c>
      <c r="C2657" s="66" t="n">
        <v>45972</v>
      </c>
      <c r="D2657" s="65" t="inlineStr">
        <is>
          <t>2025-11</t>
        </is>
      </c>
      <c r="E2657" s="65" t="inlineStr">
        <is>
          <t>2025-2026</t>
        </is>
      </c>
      <c r="F2657" s="67" t="n">
        <v>1</v>
      </c>
      <c r="G2657" s="65" t="inlineStr">
        <is>
          <t>Email</t>
        </is>
      </c>
      <c r="H2657" s="65" t="inlineStr">
        <is>
          <t>Bordeaux</t>
        </is>
      </c>
      <c r="I2657" s="65" t="inlineStr">
        <is>
          <t>Karim Belkacem</t>
        </is>
      </c>
      <c r="J2657" s="65" t="inlineStr">
        <is>
          <t>Rappel demandé</t>
        </is>
      </c>
      <c r="K2657" s="70" t="n">
        <v>4.9</v>
      </c>
    </row>
    <row r="2658">
      <c r="A2658" s="65" t="inlineStr">
        <is>
          <t>REL-02657</t>
        </is>
      </c>
      <c r="B2658" s="65" t="inlineStr">
        <is>
          <t>DEV-02384</t>
        </is>
      </c>
      <c r="C2658" s="66" t="n">
        <v>45978</v>
      </c>
      <c r="D2658" s="65" t="inlineStr">
        <is>
          <t>2025-11</t>
        </is>
      </c>
      <c r="E2658" s="65" t="inlineStr">
        <is>
          <t>2025-2026</t>
        </is>
      </c>
      <c r="F2658" s="67" t="n">
        <v>2</v>
      </c>
      <c r="G2658" s="65" t="inlineStr">
        <is>
          <t>Email</t>
        </is>
      </c>
      <c r="H2658" s="65" t="inlineStr">
        <is>
          <t>Bordeaux</t>
        </is>
      </c>
      <c r="I2658" s="65" t="inlineStr">
        <is>
          <t>Karim Belkacem</t>
        </is>
      </c>
      <c r="J2658" s="65" t="inlineStr">
        <is>
          <t>Accord obtenu</t>
        </is>
      </c>
      <c r="K2658" s="70" t="n">
        <v>2.3</v>
      </c>
    </row>
    <row r="2659">
      <c r="A2659" s="65" t="inlineStr">
        <is>
          <t>REL-02658</t>
        </is>
      </c>
      <c r="B2659" s="65" t="inlineStr">
        <is>
          <t>DEV-02385</t>
        </is>
      </c>
      <c r="C2659" s="66" t="n">
        <v>45971</v>
      </c>
      <c r="D2659" s="65" t="inlineStr">
        <is>
          <t>2025-11</t>
        </is>
      </c>
      <c r="E2659" s="65" t="inlineStr">
        <is>
          <t>2025-2026</t>
        </is>
      </c>
      <c r="F2659" s="67" t="n">
        <v>1</v>
      </c>
      <c r="G2659" s="65" t="inlineStr">
        <is>
          <t>Téléphone</t>
        </is>
      </c>
      <c r="H2659" s="65" t="inlineStr">
        <is>
          <t>Montpellier</t>
        </is>
      </c>
      <c r="I2659" s="65" t="inlineStr">
        <is>
          <t>Thomas Rey</t>
        </is>
      </c>
      <c r="J2659" s="65" t="inlineStr">
        <is>
          <t>Sans réponse</t>
        </is>
      </c>
      <c r="K2659" s="70" t="n">
        <v>7.6</v>
      </c>
    </row>
    <row r="2660">
      <c r="A2660" s="65" t="inlineStr">
        <is>
          <t>REL-02659</t>
        </is>
      </c>
      <c r="B2660" s="65" t="inlineStr">
        <is>
          <t>DEV-02389</t>
        </is>
      </c>
      <c r="C2660" s="66" t="n">
        <v>45972</v>
      </c>
      <c r="D2660" s="65" t="inlineStr">
        <is>
          <t>2025-11</t>
        </is>
      </c>
      <c r="E2660" s="65" t="inlineStr">
        <is>
          <t>2025-2026</t>
        </is>
      </c>
      <c r="F2660" s="67" t="n">
        <v>1</v>
      </c>
      <c r="G2660" s="65" t="inlineStr">
        <is>
          <t>Email</t>
        </is>
      </c>
      <c r="H2660" s="65" t="inlineStr">
        <is>
          <t>Montpellier</t>
        </is>
      </c>
      <c r="I2660" s="65" t="inlineStr">
        <is>
          <t>Thomas Rey</t>
        </is>
      </c>
      <c r="J2660" s="65" t="inlineStr">
        <is>
          <t>Refus signifié</t>
        </is>
      </c>
      <c r="K2660" s="70" t="n">
        <v>1.8</v>
      </c>
    </row>
    <row r="2661">
      <c r="A2661" s="65" t="inlineStr">
        <is>
          <t>REL-02660</t>
        </is>
      </c>
      <c r="B2661" s="65" t="inlineStr">
        <is>
          <t>DEV-02390</t>
        </is>
      </c>
      <c r="C2661" s="66" t="n">
        <v>45980</v>
      </c>
      <c r="D2661" s="65" t="inlineStr">
        <is>
          <t>2025-11</t>
        </is>
      </c>
      <c r="E2661" s="65" t="inlineStr">
        <is>
          <t>2025-2026</t>
        </is>
      </c>
      <c r="F2661" s="67" t="n">
        <v>1</v>
      </c>
      <c r="G2661" s="65" t="inlineStr">
        <is>
          <t>Email</t>
        </is>
      </c>
      <c r="H2661" s="65" t="inlineStr">
        <is>
          <t>Montpellier</t>
        </is>
      </c>
      <c r="I2661" s="65" t="inlineStr">
        <is>
          <t>Thomas Rey</t>
        </is>
      </c>
      <c r="J2661" s="65" t="inlineStr">
        <is>
          <t>Sans réponse</t>
        </is>
      </c>
      <c r="K2661" s="70" t="n">
        <v>4.8</v>
      </c>
    </row>
    <row r="2662">
      <c r="A2662" s="65" t="inlineStr">
        <is>
          <t>REL-02661</t>
        </is>
      </c>
      <c r="B2662" s="65" t="inlineStr">
        <is>
          <t>DEV-02390</t>
        </is>
      </c>
      <c r="C2662" s="66" t="n">
        <v>45986</v>
      </c>
      <c r="D2662" s="65" t="inlineStr">
        <is>
          <t>2025-11</t>
        </is>
      </c>
      <c r="E2662" s="65" t="inlineStr">
        <is>
          <t>2025-2026</t>
        </is>
      </c>
      <c r="F2662" s="67" t="n">
        <v>2</v>
      </c>
      <c r="G2662" s="65" t="inlineStr">
        <is>
          <t>Téléphone</t>
        </is>
      </c>
      <c r="H2662" s="65" t="inlineStr">
        <is>
          <t>Montpellier</t>
        </is>
      </c>
      <c r="I2662" s="65" t="inlineStr">
        <is>
          <t>Thomas Rey</t>
        </is>
      </c>
      <c r="J2662" s="65" t="inlineStr">
        <is>
          <t>Sans réponse</t>
        </is>
      </c>
      <c r="K2662" s="70" t="n">
        <v>4.4</v>
      </c>
    </row>
    <row r="2663">
      <c r="A2663" s="65" t="inlineStr">
        <is>
          <t>REL-02662</t>
        </is>
      </c>
      <c r="B2663" s="65" t="inlineStr">
        <is>
          <t>DEV-02390</t>
        </is>
      </c>
      <c r="C2663" s="66" t="n">
        <v>45997</v>
      </c>
      <c r="D2663" s="65" t="inlineStr">
        <is>
          <t>2025-12</t>
        </is>
      </c>
      <c r="E2663" s="65" t="inlineStr">
        <is>
          <t>2025-2026</t>
        </is>
      </c>
      <c r="F2663" s="67" t="n">
        <v>3</v>
      </c>
      <c r="G2663" s="65" t="inlineStr">
        <is>
          <t>Email</t>
        </is>
      </c>
      <c r="H2663" s="65" t="inlineStr">
        <is>
          <t>Montpellier</t>
        </is>
      </c>
      <c r="I2663" s="65" t="inlineStr">
        <is>
          <t>Thomas Rey</t>
        </is>
      </c>
      <c r="J2663" s="65" t="inlineStr">
        <is>
          <t>Injoignable</t>
        </is>
      </c>
      <c r="K2663" s="70" t="n">
        <v>2.3</v>
      </c>
    </row>
    <row r="2664">
      <c r="A2664" s="65" t="inlineStr">
        <is>
          <t>REL-02663</t>
        </is>
      </c>
      <c r="B2664" s="65" t="inlineStr">
        <is>
          <t>DEV-02390</t>
        </is>
      </c>
      <c r="C2664" s="66" t="n">
        <v>46003</v>
      </c>
      <c r="D2664" s="65" t="inlineStr">
        <is>
          <t>2025-12</t>
        </is>
      </c>
      <c r="E2664" s="65" t="inlineStr">
        <is>
          <t>2025-2026</t>
        </is>
      </c>
      <c r="F2664" s="67" t="n">
        <v>4</v>
      </c>
      <c r="G2664" s="65" t="inlineStr">
        <is>
          <t>Email</t>
        </is>
      </c>
      <c r="H2664" s="65" t="inlineStr">
        <is>
          <t>Montpellier</t>
        </is>
      </c>
      <c r="I2664" s="65" t="inlineStr">
        <is>
          <t>Thomas Rey</t>
        </is>
      </c>
      <c r="J2664" s="65" t="inlineStr">
        <is>
          <t>Refus signifié</t>
        </is>
      </c>
      <c r="K2664" s="70" t="n">
        <v>1.9</v>
      </c>
    </row>
    <row r="2665">
      <c r="A2665" s="65" t="inlineStr">
        <is>
          <t>REL-02664</t>
        </is>
      </c>
      <c r="B2665" s="65" t="inlineStr">
        <is>
          <t>DEV-02392</t>
        </is>
      </c>
      <c r="C2665" s="66" t="n">
        <v>45974</v>
      </c>
      <c r="D2665" s="65" t="inlineStr">
        <is>
          <t>2025-11</t>
        </is>
      </c>
      <c r="E2665" s="65" t="inlineStr">
        <is>
          <t>2025-2026</t>
        </is>
      </c>
      <c r="F2665" s="67" t="n">
        <v>1</v>
      </c>
      <c r="G2665" s="65" t="inlineStr">
        <is>
          <t>Téléphone</t>
        </is>
      </c>
      <c r="H2665" s="65" t="inlineStr">
        <is>
          <t>Bordeaux</t>
        </is>
      </c>
      <c r="I2665" s="65" t="inlineStr">
        <is>
          <t>Karim Belkacem</t>
        </is>
      </c>
      <c r="J2665" s="65" t="inlineStr">
        <is>
          <t>Négociation en cours</t>
        </is>
      </c>
      <c r="K2665" s="70" t="n">
        <v>2.8</v>
      </c>
    </row>
    <row r="2666">
      <c r="A2666" s="65" t="inlineStr">
        <is>
          <t>REL-02665</t>
        </is>
      </c>
      <c r="B2666" s="65" t="inlineStr">
        <is>
          <t>DEV-02392</t>
        </is>
      </c>
      <c r="C2666" s="66" t="n">
        <v>45984</v>
      </c>
      <c r="D2666" s="65" t="inlineStr">
        <is>
          <t>2025-11</t>
        </is>
      </c>
      <c r="E2666" s="65" t="inlineStr">
        <is>
          <t>2025-2026</t>
        </is>
      </c>
      <c r="F2666" s="67" t="n">
        <v>2</v>
      </c>
      <c r="G2666" s="65" t="inlineStr">
        <is>
          <t>Email</t>
        </is>
      </c>
      <c r="H2666" s="65" t="inlineStr">
        <is>
          <t>Bordeaux</t>
        </is>
      </c>
      <c r="I2666" s="65" t="inlineStr">
        <is>
          <t>Karim Belkacem</t>
        </is>
      </c>
      <c r="J2666" s="65" t="inlineStr">
        <is>
          <t>Sans réponse</t>
        </is>
      </c>
      <c r="K2666" s="70" t="n">
        <v>2.6</v>
      </c>
    </row>
    <row r="2667">
      <c r="A2667" s="65" t="inlineStr">
        <is>
          <t>REL-02666</t>
        </is>
      </c>
      <c r="B2667" s="65" t="inlineStr">
        <is>
          <t>DEV-02393</t>
        </is>
      </c>
      <c r="C2667" s="66" t="n">
        <v>45979</v>
      </c>
      <c r="D2667" s="65" t="inlineStr">
        <is>
          <t>2025-11</t>
        </is>
      </c>
      <c r="E2667" s="65" t="inlineStr">
        <is>
          <t>2025-2026</t>
        </is>
      </c>
      <c r="F2667" s="67" t="n">
        <v>1</v>
      </c>
      <c r="G2667" s="65" t="inlineStr">
        <is>
          <t>Email</t>
        </is>
      </c>
      <c r="H2667" s="65" t="inlineStr">
        <is>
          <t>Bordeaux</t>
        </is>
      </c>
      <c r="I2667" s="65" t="inlineStr">
        <is>
          <t>Karim Belkacem</t>
        </is>
      </c>
      <c r="J2667" s="65" t="inlineStr">
        <is>
          <t>Sans réponse</t>
        </is>
      </c>
      <c r="K2667" s="70" t="n">
        <v>3.7</v>
      </c>
    </row>
    <row r="2668">
      <c r="A2668" s="65" t="inlineStr">
        <is>
          <t>REL-02667</t>
        </is>
      </c>
      <c r="B2668" s="65" t="inlineStr">
        <is>
          <t>DEV-02395</t>
        </is>
      </c>
      <c r="C2668" s="66" t="n">
        <v>45979</v>
      </c>
      <c r="D2668" s="65" t="inlineStr">
        <is>
          <t>2025-11</t>
        </is>
      </c>
      <c r="E2668" s="65" t="inlineStr">
        <is>
          <t>2025-2026</t>
        </is>
      </c>
      <c r="F2668" s="67" t="n">
        <v>1</v>
      </c>
      <c r="G2668" s="65" t="inlineStr">
        <is>
          <t>Email</t>
        </is>
      </c>
      <c r="H2668" s="65" t="inlineStr">
        <is>
          <t>Bordeaux</t>
        </is>
      </c>
      <c r="I2668" s="65" t="inlineStr">
        <is>
          <t>Sophie Marchand</t>
        </is>
      </c>
      <c r="J2668" s="65" t="inlineStr">
        <is>
          <t>Rappel demandé</t>
        </is>
      </c>
      <c r="K2668" s="70" t="n">
        <v>2.8</v>
      </c>
    </row>
    <row r="2669">
      <c r="A2669" s="65" t="inlineStr">
        <is>
          <t>REL-02668</t>
        </is>
      </c>
      <c r="B2669" s="65" t="inlineStr">
        <is>
          <t>DEV-02397</t>
        </is>
      </c>
      <c r="C2669" s="66" t="n">
        <v>45978</v>
      </c>
      <c r="D2669" s="65" t="inlineStr">
        <is>
          <t>2025-11</t>
        </is>
      </c>
      <c r="E2669" s="65" t="inlineStr">
        <is>
          <t>2025-2026</t>
        </is>
      </c>
      <c r="F2669" s="67" t="n">
        <v>1</v>
      </c>
      <c r="G2669" s="65" t="inlineStr">
        <is>
          <t>Téléphone</t>
        </is>
      </c>
      <c r="H2669" s="65" t="inlineStr">
        <is>
          <t>Bordeaux</t>
        </is>
      </c>
      <c r="I2669" s="65" t="inlineStr">
        <is>
          <t>Karim Belkacem</t>
        </is>
      </c>
      <c r="J2669" s="65" t="inlineStr">
        <is>
          <t>Négociation en cours</t>
        </is>
      </c>
      <c r="K2669" s="70" t="n">
        <v>5.3</v>
      </c>
    </row>
    <row r="2670">
      <c r="A2670" s="65" t="inlineStr">
        <is>
          <t>REL-02669</t>
        </is>
      </c>
      <c r="B2670" s="65" t="inlineStr">
        <is>
          <t>DEV-02397</t>
        </is>
      </c>
      <c r="C2670" s="66" t="n">
        <v>45986</v>
      </c>
      <c r="D2670" s="65" t="inlineStr">
        <is>
          <t>2025-11</t>
        </is>
      </c>
      <c r="E2670" s="65" t="inlineStr">
        <is>
          <t>2025-2026</t>
        </is>
      </c>
      <c r="F2670" s="67" t="n">
        <v>2</v>
      </c>
      <c r="G2670" s="65" t="inlineStr">
        <is>
          <t>Téléphone</t>
        </is>
      </c>
      <c r="H2670" s="65" t="inlineStr">
        <is>
          <t>Bordeaux</t>
        </is>
      </c>
      <c r="I2670" s="65" t="inlineStr">
        <is>
          <t>Karim Belkacem</t>
        </is>
      </c>
      <c r="J2670" s="65" t="inlineStr">
        <is>
          <t>Sans réponse</t>
        </is>
      </c>
      <c r="K2670" s="70" t="n">
        <v>10.8</v>
      </c>
    </row>
    <row r="2671">
      <c r="A2671" s="65" t="inlineStr">
        <is>
          <t>REL-02670</t>
        </is>
      </c>
      <c r="B2671" s="65" t="inlineStr">
        <is>
          <t>DEV-02400</t>
        </is>
      </c>
      <c r="C2671" s="66" t="n">
        <v>45978</v>
      </c>
      <c r="D2671" s="65" t="inlineStr">
        <is>
          <t>2025-11</t>
        </is>
      </c>
      <c r="E2671" s="65" t="inlineStr">
        <is>
          <t>2025-2026</t>
        </is>
      </c>
      <c r="F2671" s="67" t="n">
        <v>1</v>
      </c>
      <c r="G2671" s="65" t="inlineStr">
        <is>
          <t>Téléphone</t>
        </is>
      </c>
      <c r="H2671" s="65" t="inlineStr">
        <is>
          <t>Bordeaux</t>
        </is>
      </c>
      <c r="I2671" s="65" t="inlineStr">
        <is>
          <t>Karim Belkacem</t>
        </is>
      </c>
      <c r="J2671" s="65" t="inlineStr">
        <is>
          <t>Accord obtenu</t>
        </is>
      </c>
      <c r="K2671" s="70" t="n">
        <v>11</v>
      </c>
    </row>
    <row r="2672">
      <c r="A2672" s="65" t="inlineStr">
        <is>
          <t>REL-02671</t>
        </is>
      </c>
      <c r="B2672" s="65" t="inlineStr">
        <is>
          <t>DEV-02401</t>
        </is>
      </c>
      <c r="C2672" s="66" t="n">
        <v>45986</v>
      </c>
      <c r="D2672" s="65" t="inlineStr">
        <is>
          <t>2025-11</t>
        </is>
      </c>
      <c r="E2672" s="65" t="inlineStr">
        <is>
          <t>2025-2026</t>
        </is>
      </c>
      <c r="F2672" s="67" t="n">
        <v>1</v>
      </c>
      <c r="G2672" s="65" t="inlineStr">
        <is>
          <t>Téléphone</t>
        </is>
      </c>
      <c r="H2672" s="65" t="inlineStr">
        <is>
          <t>Bordeaux</t>
        </is>
      </c>
      <c r="I2672" s="65" t="inlineStr">
        <is>
          <t>Karim Belkacem</t>
        </is>
      </c>
      <c r="J2672" s="65" t="inlineStr">
        <is>
          <t>Rappel demandé</t>
        </is>
      </c>
      <c r="K2672" s="70" t="n">
        <v>7.2</v>
      </c>
    </row>
    <row r="2673">
      <c r="A2673" s="65" t="inlineStr">
        <is>
          <t>REL-02672</t>
        </is>
      </c>
      <c r="B2673" s="65" t="inlineStr">
        <is>
          <t>DEV-02402</t>
        </is>
      </c>
      <c r="C2673" s="66" t="n">
        <v>45986</v>
      </c>
      <c r="D2673" s="65" t="inlineStr">
        <is>
          <t>2025-11</t>
        </is>
      </c>
      <c r="E2673" s="65" t="inlineStr">
        <is>
          <t>2025-2026</t>
        </is>
      </c>
      <c r="F2673" s="67" t="n">
        <v>1</v>
      </c>
      <c r="G2673" s="65" t="inlineStr">
        <is>
          <t>SMS</t>
        </is>
      </c>
      <c r="H2673" s="65" t="inlineStr">
        <is>
          <t>Bordeaux</t>
        </is>
      </c>
      <c r="I2673" s="65" t="inlineStr">
        <is>
          <t>Karim Belkacem</t>
        </is>
      </c>
      <c r="J2673" s="65" t="inlineStr">
        <is>
          <t>Refus signifié</t>
        </is>
      </c>
      <c r="K2673" s="70" t="n">
        <v>2.3</v>
      </c>
    </row>
    <row r="2674">
      <c r="A2674" s="65" t="inlineStr">
        <is>
          <t>REL-02673</t>
        </is>
      </c>
      <c r="B2674" s="65" t="inlineStr">
        <is>
          <t>DEV-02405</t>
        </is>
      </c>
      <c r="C2674" s="66" t="n">
        <v>45988</v>
      </c>
      <c r="D2674" s="65" t="inlineStr">
        <is>
          <t>2025-11</t>
        </is>
      </c>
      <c r="E2674" s="65" t="inlineStr">
        <is>
          <t>2025-2026</t>
        </is>
      </c>
      <c r="F2674" s="67" t="n">
        <v>1</v>
      </c>
      <c r="G2674" s="65" t="inlineStr">
        <is>
          <t>Téléphone</t>
        </is>
      </c>
      <c r="H2674" s="65" t="inlineStr">
        <is>
          <t>Toulouse</t>
        </is>
      </c>
      <c r="I2674" s="65" t="inlineStr">
        <is>
          <t>Julien Fabre</t>
        </is>
      </c>
      <c r="J2674" s="65" t="inlineStr">
        <is>
          <t>Rappel demandé</t>
        </is>
      </c>
      <c r="K2674" s="70" t="n">
        <v>7.9</v>
      </c>
    </row>
    <row r="2675">
      <c r="A2675" s="65" t="inlineStr">
        <is>
          <t>REL-02674</t>
        </is>
      </c>
      <c r="B2675" s="65" t="inlineStr">
        <is>
          <t>DEV-02406</t>
        </is>
      </c>
      <c r="C2675" s="66" t="n">
        <v>45978</v>
      </c>
      <c r="D2675" s="65" t="inlineStr">
        <is>
          <t>2025-11</t>
        </is>
      </c>
      <c r="E2675" s="65" t="inlineStr">
        <is>
          <t>2025-2026</t>
        </is>
      </c>
      <c r="F2675" s="67" t="n">
        <v>1</v>
      </c>
      <c r="G2675" s="65" t="inlineStr">
        <is>
          <t>SMS</t>
        </is>
      </c>
      <c r="H2675" s="65" t="inlineStr">
        <is>
          <t>Bordeaux</t>
        </is>
      </c>
      <c r="I2675" s="65" t="inlineStr">
        <is>
          <t>Karim Belkacem</t>
        </is>
      </c>
      <c r="J2675" s="65" t="inlineStr">
        <is>
          <t>Rappel demandé</t>
        </is>
      </c>
      <c r="K2675" s="70" t="n">
        <v>3.6</v>
      </c>
    </row>
    <row r="2676">
      <c r="A2676" s="65" t="inlineStr">
        <is>
          <t>REL-02675</t>
        </is>
      </c>
      <c r="B2676" s="65" t="inlineStr">
        <is>
          <t>DEV-02407</t>
        </is>
      </c>
      <c r="C2676" s="66" t="n">
        <v>45985</v>
      </c>
      <c r="D2676" s="65" t="inlineStr">
        <is>
          <t>2025-11</t>
        </is>
      </c>
      <c r="E2676" s="65" t="inlineStr">
        <is>
          <t>2025-2026</t>
        </is>
      </c>
      <c r="F2676" s="67" t="n">
        <v>1</v>
      </c>
      <c r="G2676" s="65" t="inlineStr">
        <is>
          <t>Email</t>
        </is>
      </c>
      <c r="H2676" s="65" t="inlineStr">
        <is>
          <t>Montpellier</t>
        </is>
      </c>
      <c r="I2676" s="65" t="inlineStr">
        <is>
          <t>Thomas Rey</t>
        </is>
      </c>
      <c r="J2676" s="65" t="inlineStr">
        <is>
          <t>Accord obtenu</t>
        </is>
      </c>
      <c r="K2676" s="70" t="n">
        <v>1.9</v>
      </c>
    </row>
    <row r="2677">
      <c r="A2677" s="65" t="inlineStr">
        <is>
          <t>REL-02676</t>
        </is>
      </c>
      <c r="B2677" s="65" t="inlineStr">
        <is>
          <t>DEV-02409</t>
        </is>
      </c>
      <c r="C2677" s="66" t="n">
        <v>45984</v>
      </c>
      <c r="D2677" s="65" t="inlineStr">
        <is>
          <t>2025-11</t>
        </is>
      </c>
      <c r="E2677" s="65" t="inlineStr">
        <is>
          <t>2025-2026</t>
        </is>
      </c>
      <c r="F2677" s="67" t="n">
        <v>1</v>
      </c>
      <c r="G2677" s="65" t="inlineStr">
        <is>
          <t>Email</t>
        </is>
      </c>
      <c r="H2677" s="65" t="inlineStr">
        <is>
          <t>Bordeaux</t>
        </is>
      </c>
      <c r="I2677" s="65" t="inlineStr">
        <is>
          <t>Sophie Marchand</t>
        </is>
      </c>
      <c r="J2677" s="65" t="inlineStr">
        <is>
          <t>Accord obtenu</t>
        </is>
      </c>
      <c r="K2677" s="70" t="n">
        <v>3.2</v>
      </c>
    </row>
    <row r="2678">
      <c r="A2678" s="65" t="inlineStr">
        <is>
          <t>REL-02677</t>
        </is>
      </c>
      <c r="B2678" s="65" t="inlineStr">
        <is>
          <t>DEV-02410</t>
        </is>
      </c>
      <c r="C2678" s="66" t="n">
        <v>45985</v>
      </c>
      <c r="D2678" s="65" t="inlineStr">
        <is>
          <t>2025-11</t>
        </is>
      </c>
      <c r="E2678" s="65" t="inlineStr">
        <is>
          <t>2025-2026</t>
        </is>
      </c>
      <c r="F2678" s="67" t="n">
        <v>1</v>
      </c>
      <c r="G2678" s="65" t="inlineStr">
        <is>
          <t>Email</t>
        </is>
      </c>
      <c r="H2678" s="65" t="inlineStr">
        <is>
          <t>Bordeaux</t>
        </is>
      </c>
      <c r="I2678" s="65" t="inlineStr">
        <is>
          <t>Karim Belkacem</t>
        </is>
      </c>
      <c r="J2678" s="65" t="inlineStr">
        <is>
          <t>Sans réponse</t>
        </is>
      </c>
      <c r="K2678" s="70" t="n">
        <v>1.1</v>
      </c>
    </row>
    <row r="2679">
      <c r="A2679" s="65" t="inlineStr">
        <is>
          <t>REL-02678</t>
        </is>
      </c>
      <c r="B2679" s="65" t="inlineStr">
        <is>
          <t>DEV-02412</t>
        </is>
      </c>
      <c r="C2679" s="66" t="n">
        <v>45990</v>
      </c>
      <c r="D2679" s="65" t="inlineStr">
        <is>
          <t>2025-11</t>
        </is>
      </c>
      <c r="E2679" s="65" t="inlineStr">
        <is>
          <t>2025-2026</t>
        </is>
      </c>
      <c r="F2679" s="67" t="n">
        <v>1</v>
      </c>
      <c r="G2679" s="65" t="inlineStr">
        <is>
          <t>Téléphone</t>
        </is>
      </c>
      <c r="H2679" s="65" t="inlineStr">
        <is>
          <t>Bordeaux</t>
        </is>
      </c>
      <c r="I2679" s="65" t="inlineStr">
        <is>
          <t>Sophie Marchand</t>
        </is>
      </c>
      <c r="J2679" s="65" t="inlineStr">
        <is>
          <t>Refus signifié</t>
        </is>
      </c>
      <c r="K2679" s="70" t="n">
        <v>5.5</v>
      </c>
    </row>
    <row r="2680">
      <c r="A2680" s="65" t="inlineStr">
        <is>
          <t>REL-02679</t>
        </is>
      </c>
      <c r="B2680" s="65" t="inlineStr">
        <is>
          <t>DEV-02416</t>
        </is>
      </c>
      <c r="C2680" s="66" t="n">
        <v>45989</v>
      </c>
      <c r="D2680" s="65" t="inlineStr">
        <is>
          <t>2025-11</t>
        </is>
      </c>
      <c r="E2680" s="65" t="inlineStr">
        <is>
          <t>2025-2026</t>
        </is>
      </c>
      <c r="F2680" s="67" t="n">
        <v>1</v>
      </c>
      <c r="G2680" s="65" t="inlineStr">
        <is>
          <t>Email</t>
        </is>
      </c>
      <c r="H2680" s="65" t="inlineStr">
        <is>
          <t>Bordeaux</t>
        </is>
      </c>
      <c r="I2680" s="65" t="inlineStr">
        <is>
          <t>Karim Belkacem</t>
        </is>
      </c>
      <c r="J2680" s="65" t="inlineStr">
        <is>
          <t>Sans réponse</t>
        </is>
      </c>
      <c r="K2680" s="70" t="n">
        <v>1.8</v>
      </c>
    </row>
    <row r="2681">
      <c r="A2681" s="65" t="inlineStr">
        <is>
          <t>REL-02680</t>
        </is>
      </c>
      <c r="B2681" s="65" t="inlineStr">
        <is>
          <t>DEV-02416</t>
        </is>
      </c>
      <c r="C2681" s="66" t="n">
        <v>45995</v>
      </c>
      <c r="D2681" s="65" t="inlineStr">
        <is>
          <t>2025-12</t>
        </is>
      </c>
      <c r="E2681" s="65" t="inlineStr">
        <is>
          <t>2025-2026</t>
        </is>
      </c>
      <c r="F2681" s="67" t="n">
        <v>2</v>
      </c>
      <c r="G2681" s="65" t="inlineStr">
        <is>
          <t>Téléphone</t>
        </is>
      </c>
      <c r="H2681" s="65" t="inlineStr">
        <is>
          <t>Bordeaux</t>
        </is>
      </c>
      <c r="I2681" s="65" t="inlineStr">
        <is>
          <t>Karim Belkacem</t>
        </is>
      </c>
      <c r="J2681" s="65" t="inlineStr">
        <is>
          <t>Sans réponse</t>
        </is>
      </c>
      <c r="K2681" s="70" t="n">
        <v>5.7</v>
      </c>
    </row>
    <row r="2682">
      <c r="A2682" s="65" t="inlineStr">
        <is>
          <t>REL-02681</t>
        </is>
      </c>
      <c r="B2682" s="65" t="inlineStr">
        <is>
          <t>DEV-02417</t>
        </is>
      </c>
      <c r="C2682" s="66" t="n">
        <v>45991</v>
      </c>
      <c r="D2682" s="65" t="inlineStr">
        <is>
          <t>2025-11</t>
        </is>
      </c>
      <c r="E2682" s="65" t="inlineStr">
        <is>
          <t>2025-2026</t>
        </is>
      </c>
      <c r="F2682" s="67" t="n">
        <v>1</v>
      </c>
      <c r="G2682" s="65" t="inlineStr">
        <is>
          <t>Email</t>
        </is>
      </c>
      <c r="H2682" s="65" t="inlineStr">
        <is>
          <t>Toulouse</t>
        </is>
      </c>
      <c r="I2682" s="65" t="inlineStr">
        <is>
          <t>Julien Fabre</t>
        </is>
      </c>
      <c r="J2682" s="65" t="inlineStr">
        <is>
          <t>Injoignable</t>
        </is>
      </c>
      <c r="K2682" s="70" t="n">
        <v>2.6</v>
      </c>
    </row>
    <row r="2683">
      <c r="A2683" s="65" t="inlineStr">
        <is>
          <t>REL-02682</t>
        </is>
      </c>
      <c r="B2683" s="65" t="inlineStr">
        <is>
          <t>DEV-02417</t>
        </is>
      </c>
      <c r="C2683" s="66" t="n">
        <v>46004</v>
      </c>
      <c r="D2683" s="65" t="inlineStr">
        <is>
          <t>2025-12</t>
        </is>
      </c>
      <c r="E2683" s="65" t="inlineStr">
        <is>
          <t>2025-2026</t>
        </is>
      </c>
      <c r="F2683" s="67" t="n">
        <v>2</v>
      </c>
      <c r="G2683" s="65" t="inlineStr">
        <is>
          <t>Téléphone</t>
        </is>
      </c>
      <c r="H2683" s="65" t="inlineStr">
        <is>
          <t>Toulouse</t>
        </is>
      </c>
      <c r="I2683" s="65" t="inlineStr">
        <is>
          <t>Julien Fabre</t>
        </is>
      </c>
      <c r="J2683" s="65" t="inlineStr">
        <is>
          <t>Accord obtenu</t>
        </is>
      </c>
      <c r="K2683" s="70" t="n">
        <v>3.3</v>
      </c>
    </row>
    <row r="2684">
      <c r="A2684" s="65" t="inlineStr">
        <is>
          <t>REL-02683</t>
        </is>
      </c>
      <c r="B2684" s="65" t="inlineStr">
        <is>
          <t>DEV-02418</t>
        </is>
      </c>
      <c r="C2684" s="66" t="n">
        <v>45990</v>
      </c>
      <c r="D2684" s="65" t="inlineStr">
        <is>
          <t>2025-11</t>
        </is>
      </c>
      <c r="E2684" s="65" t="inlineStr">
        <is>
          <t>2025-2026</t>
        </is>
      </c>
      <c r="F2684" s="67" t="n">
        <v>1</v>
      </c>
      <c r="G2684" s="65" t="inlineStr">
        <is>
          <t>Email</t>
        </is>
      </c>
      <c r="H2684" s="65" t="inlineStr">
        <is>
          <t>Montpellier</t>
        </is>
      </c>
      <c r="I2684" s="65" t="inlineStr">
        <is>
          <t>Thomas Rey</t>
        </is>
      </c>
      <c r="J2684" s="65" t="inlineStr">
        <is>
          <t>Injoignable</t>
        </is>
      </c>
      <c r="K2684" s="70" t="n">
        <v>2.1</v>
      </c>
    </row>
    <row r="2685">
      <c r="A2685" s="65" t="inlineStr">
        <is>
          <t>REL-02684</t>
        </is>
      </c>
      <c r="B2685" s="65" t="inlineStr">
        <is>
          <t>DEV-02421</t>
        </is>
      </c>
      <c r="C2685" s="66" t="n">
        <v>45984</v>
      </c>
      <c r="D2685" s="65" t="inlineStr">
        <is>
          <t>2025-11</t>
        </is>
      </c>
      <c r="E2685" s="65" t="inlineStr">
        <is>
          <t>2025-2026</t>
        </is>
      </c>
      <c r="F2685" s="67" t="n">
        <v>1</v>
      </c>
      <c r="G2685" s="65" t="inlineStr">
        <is>
          <t>Téléphone</t>
        </is>
      </c>
      <c r="H2685" s="65" t="inlineStr">
        <is>
          <t>Bordeaux</t>
        </is>
      </c>
      <c r="I2685" s="65" t="inlineStr">
        <is>
          <t>Karim Belkacem</t>
        </is>
      </c>
      <c r="J2685" s="65" t="inlineStr">
        <is>
          <t>Rappel demandé</t>
        </is>
      </c>
      <c r="K2685" s="70" t="n">
        <v>5.3</v>
      </c>
    </row>
    <row r="2686">
      <c r="A2686" s="65" t="inlineStr">
        <is>
          <t>REL-02685</t>
        </is>
      </c>
      <c r="B2686" s="65" t="inlineStr">
        <is>
          <t>DEV-02421</t>
        </is>
      </c>
      <c r="C2686" s="66" t="n">
        <v>45989</v>
      </c>
      <c r="D2686" s="65" t="inlineStr">
        <is>
          <t>2025-11</t>
        </is>
      </c>
      <c r="E2686" s="65" t="inlineStr">
        <is>
          <t>2025-2026</t>
        </is>
      </c>
      <c r="F2686" s="67" t="n">
        <v>2</v>
      </c>
      <c r="G2686" s="65" t="inlineStr">
        <is>
          <t>Téléphone</t>
        </is>
      </c>
      <c r="H2686" s="65" t="inlineStr">
        <is>
          <t>Bordeaux</t>
        </is>
      </c>
      <c r="I2686" s="65" t="inlineStr">
        <is>
          <t>Karim Belkacem</t>
        </is>
      </c>
      <c r="J2686" s="65" t="inlineStr">
        <is>
          <t>Accord obtenu</t>
        </is>
      </c>
      <c r="K2686" s="70" t="n">
        <v>7.9</v>
      </c>
    </row>
    <row r="2687">
      <c r="A2687" s="65" t="inlineStr">
        <is>
          <t>REL-02686</t>
        </is>
      </c>
      <c r="B2687" s="65" t="inlineStr">
        <is>
          <t>DEV-02422</t>
        </is>
      </c>
      <c r="C2687" s="66" t="n">
        <v>45991</v>
      </c>
      <c r="D2687" s="65" t="inlineStr">
        <is>
          <t>2025-11</t>
        </is>
      </c>
      <c r="E2687" s="65" t="inlineStr">
        <is>
          <t>2025-2026</t>
        </is>
      </c>
      <c r="F2687" s="67" t="n">
        <v>1</v>
      </c>
      <c r="G2687" s="65" t="inlineStr">
        <is>
          <t>Email</t>
        </is>
      </c>
      <c r="H2687" s="65" t="inlineStr">
        <is>
          <t>Toulouse</t>
        </is>
      </c>
      <c r="I2687" s="65" t="inlineStr">
        <is>
          <t>Julien Fabre</t>
        </is>
      </c>
      <c r="J2687" s="65" t="inlineStr">
        <is>
          <t>Injoignable</t>
        </is>
      </c>
      <c r="K2687" s="70" t="n">
        <v>4.3</v>
      </c>
    </row>
    <row r="2688">
      <c r="A2688" s="65" t="inlineStr">
        <is>
          <t>REL-02687</t>
        </is>
      </c>
      <c r="B2688" s="65" t="inlineStr">
        <is>
          <t>DEV-02422</t>
        </is>
      </c>
      <c r="C2688" s="66" t="n">
        <v>45999</v>
      </c>
      <c r="D2688" s="65" t="inlineStr">
        <is>
          <t>2025-12</t>
        </is>
      </c>
      <c r="E2688" s="65" t="inlineStr">
        <is>
          <t>2025-2026</t>
        </is>
      </c>
      <c r="F2688" s="67" t="n">
        <v>2</v>
      </c>
      <c r="G2688" s="65" t="inlineStr">
        <is>
          <t>Téléphone</t>
        </is>
      </c>
      <c r="H2688" s="65" t="inlineStr">
        <is>
          <t>Toulouse</t>
        </is>
      </c>
      <c r="I2688" s="65" t="inlineStr">
        <is>
          <t>Julien Fabre</t>
        </is>
      </c>
      <c r="J2688" s="65" t="inlineStr">
        <is>
          <t>Refus signifié</t>
        </is>
      </c>
      <c r="K2688" s="70" t="n">
        <v>6.3</v>
      </c>
    </row>
    <row r="2689">
      <c r="A2689" s="65" t="inlineStr">
        <is>
          <t>REL-02688</t>
        </is>
      </c>
      <c r="B2689" s="65" t="inlineStr">
        <is>
          <t>DEV-02423</t>
        </is>
      </c>
      <c r="C2689" s="66" t="n">
        <v>45995</v>
      </c>
      <c r="D2689" s="65" t="inlineStr">
        <is>
          <t>2025-12</t>
        </is>
      </c>
      <c r="E2689" s="65" t="inlineStr">
        <is>
          <t>2025-2026</t>
        </is>
      </c>
      <c r="F2689" s="67" t="n">
        <v>1</v>
      </c>
      <c r="G2689" s="65" t="inlineStr">
        <is>
          <t>Téléphone</t>
        </is>
      </c>
      <c r="H2689" s="65" t="inlineStr">
        <is>
          <t>Bordeaux</t>
        </is>
      </c>
      <c r="I2689" s="65" t="inlineStr">
        <is>
          <t>Karim Belkacem</t>
        </is>
      </c>
      <c r="J2689" s="65" t="inlineStr">
        <is>
          <t>Sans réponse</t>
        </is>
      </c>
      <c r="K2689" s="70" t="n">
        <v>10.1</v>
      </c>
    </row>
    <row r="2690">
      <c r="A2690" s="65" t="inlineStr">
        <is>
          <t>REL-02689</t>
        </is>
      </c>
      <c r="B2690" s="65" t="inlineStr">
        <is>
          <t>DEV-02423</t>
        </is>
      </c>
      <c r="C2690" s="66" t="n">
        <v>46006</v>
      </c>
      <c r="D2690" s="65" t="inlineStr">
        <is>
          <t>2025-12</t>
        </is>
      </c>
      <c r="E2690" s="65" t="inlineStr">
        <is>
          <t>2025-2026</t>
        </is>
      </c>
      <c r="F2690" s="67" t="n">
        <v>2</v>
      </c>
      <c r="G2690" s="65" t="inlineStr">
        <is>
          <t>Email</t>
        </is>
      </c>
      <c r="H2690" s="65" t="inlineStr">
        <is>
          <t>Bordeaux</t>
        </is>
      </c>
      <c r="I2690" s="65" t="inlineStr">
        <is>
          <t>Karim Belkacem</t>
        </is>
      </c>
      <c r="J2690" s="65" t="inlineStr">
        <is>
          <t>Rappel demandé</t>
        </is>
      </c>
      <c r="K2690" s="70" t="n">
        <v>3.4</v>
      </c>
    </row>
    <row r="2691">
      <c r="A2691" s="65" t="inlineStr">
        <is>
          <t>REL-02690</t>
        </is>
      </c>
      <c r="B2691" s="65" t="inlineStr">
        <is>
          <t>DEV-02425</t>
        </is>
      </c>
      <c r="C2691" s="66" t="n">
        <v>45993</v>
      </c>
      <c r="D2691" s="65" t="inlineStr">
        <is>
          <t>2025-12</t>
        </is>
      </c>
      <c r="E2691" s="65" t="inlineStr">
        <is>
          <t>2025-2026</t>
        </is>
      </c>
      <c r="F2691" s="67" t="n">
        <v>1</v>
      </c>
      <c r="G2691" s="65" t="inlineStr">
        <is>
          <t>Téléphone</t>
        </is>
      </c>
      <c r="H2691" s="65" t="inlineStr">
        <is>
          <t>Montpellier</t>
        </is>
      </c>
      <c r="I2691" s="65" t="inlineStr">
        <is>
          <t>Thomas Rey</t>
        </is>
      </c>
      <c r="J2691" s="65" t="inlineStr">
        <is>
          <t>Rappel demandé</t>
        </is>
      </c>
      <c r="K2691" s="70" t="n">
        <v>10.1</v>
      </c>
    </row>
    <row r="2692">
      <c r="A2692" s="65" t="inlineStr">
        <is>
          <t>REL-02691</t>
        </is>
      </c>
      <c r="B2692" s="65" t="inlineStr">
        <is>
          <t>DEV-02425</t>
        </is>
      </c>
      <c r="C2692" s="66" t="n">
        <v>46007</v>
      </c>
      <c r="D2692" s="65" t="inlineStr">
        <is>
          <t>2025-12</t>
        </is>
      </c>
      <c r="E2692" s="65" t="inlineStr">
        <is>
          <t>2025-2026</t>
        </is>
      </c>
      <c r="F2692" s="67" t="n">
        <v>2</v>
      </c>
      <c r="G2692" s="65" t="inlineStr">
        <is>
          <t>Email</t>
        </is>
      </c>
      <c r="H2692" s="65" t="inlineStr">
        <is>
          <t>Montpellier</t>
        </is>
      </c>
      <c r="I2692" s="65" t="inlineStr">
        <is>
          <t>Thomas Rey</t>
        </is>
      </c>
      <c r="J2692" s="65" t="inlineStr">
        <is>
          <t>Rappel demandé</t>
        </is>
      </c>
      <c r="K2692" s="70" t="n">
        <v>2.2</v>
      </c>
    </row>
    <row r="2693">
      <c r="A2693" s="65" t="inlineStr">
        <is>
          <t>REL-02692</t>
        </is>
      </c>
      <c r="B2693" s="65" t="inlineStr">
        <is>
          <t>DEV-02426</t>
        </is>
      </c>
      <c r="C2693" s="66" t="n">
        <v>45990</v>
      </c>
      <c r="D2693" s="65" t="inlineStr">
        <is>
          <t>2025-11</t>
        </is>
      </c>
      <c r="E2693" s="65" t="inlineStr">
        <is>
          <t>2025-2026</t>
        </is>
      </c>
      <c r="F2693" s="67" t="n">
        <v>1</v>
      </c>
      <c r="G2693" s="65" t="inlineStr">
        <is>
          <t>Téléphone</t>
        </is>
      </c>
      <c r="H2693" s="65" t="inlineStr">
        <is>
          <t>Toulouse</t>
        </is>
      </c>
      <c r="I2693" s="65" t="inlineStr">
        <is>
          <t>Julien Fabre</t>
        </is>
      </c>
      <c r="J2693" s="65" t="inlineStr">
        <is>
          <t>Sans réponse</t>
        </is>
      </c>
      <c r="K2693" s="70" t="n">
        <v>3</v>
      </c>
    </row>
    <row r="2694">
      <c r="A2694" s="65" t="inlineStr">
        <is>
          <t>REL-02693</t>
        </is>
      </c>
      <c r="B2694" s="65" t="inlineStr">
        <is>
          <t>DEV-02427</t>
        </is>
      </c>
      <c r="C2694" s="66" t="n">
        <v>45995</v>
      </c>
      <c r="D2694" s="65" t="inlineStr">
        <is>
          <t>2025-12</t>
        </is>
      </c>
      <c r="E2694" s="65" t="inlineStr">
        <is>
          <t>2025-2026</t>
        </is>
      </c>
      <c r="F2694" s="67" t="n">
        <v>1</v>
      </c>
      <c r="G2694" s="65" t="inlineStr">
        <is>
          <t>Email</t>
        </is>
      </c>
      <c r="H2694" s="65" t="inlineStr">
        <is>
          <t>Bordeaux</t>
        </is>
      </c>
      <c r="I2694" s="65" t="inlineStr">
        <is>
          <t>Sophie Marchand</t>
        </is>
      </c>
      <c r="J2694" s="65" t="inlineStr">
        <is>
          <t>Sans réponse</t>
        </is>
      </c>
      <c r="K2694" s="70" t="n">
        <v>2.5</v>
      </c>
    </row>
    <row r="2695">
      <c r="A2695" s="65" t="inlineStr">
        <is>
          <t>REL-02694</t>
        </is>
      </c>
      <c r="B2695" s="65" t="inlineStr">
        <is>
          <t>DEV-02428</t>
        </is>
      </c>
      <c r="C2695" s="66" t="n">
        <v>45989</v>
      </c>
      <c r="D2695" s="65" t="inlineStr">
        <is>
          <t>2025-11</t>
        </is>
      </c>
      <c r="E2695" s="65" t="inlineStr">
        <is>
          <t>2025-2026</t>
        </is>
      </c>
      <c r="F2695" s="67" t="n">
        <v>1</v>
      </c>
      <c r="G2695" s="65" t="inlineStr">
        <is>
          <t>SMS</t>
        </is>
      </c>
      <c r="H2695" s="65" t="inlineStr">
        <is>
          <t>Bordeaux</t>
        </is>
      </c>
      <c r="I2695" s="65" t="inlineStr">
        <is>
          <t>Karim Belkacem</t>
        </is>
      </c>
      <c r="J2695" s="65" t="inlineStr">
        <is>
          <t>Accord obtenu</t>
        </is>
      </c>
      <c r="K2695" s="70" t="n">
        <v>4.2</v>
      </c>
    </row>
    <row r="2696">
      <c r="A2696" s="65" t="inlineStr">
        <is>
          <t>REL-02695</t>
        </is>
      </c>
      <c r="B2696" s="65" t="inlineStr">
        <is>
          <t>DEV-02429</t>
        </is>
      </c>
      <c r="C2696" s="66" t="n">
        <v>45997</v>
      </c>
      <c r="D2696" s="65" t="inlineStr">
        <is>
          <t>2025-12</t>
        </is>
      </c>
      <c r="E2696" s="65" t="inlineStr">
        <is>
          <t>2025-2026</t>
        </is>
      </c>
      <c r="F2696" s="67" t="n">
        <v>1</v>
      </c>
      <c r="G2696" s="65" t="inlineStr">
        <is>
          <t>Téléphone</t>
        </is>
      </c>
      <c r="H2696" s="65" t="inlineStr">
        <is>
          <t>Toulouse</t>
        </is>
      </c>
      <c r="I2696" s="65" t="inlineStr">
        <is>
          <t>Nadia Cherif</t>
        </is>
      </c>
      <c r="J2696" s="65" t="inlineStr">
        <is>
          <t>Sans réponse</t>
        </is>
      </c>
      <c r="K2696" s="70" t="n">
        <v>6.5</v>
      </c>
    </row>
    <row r="2697">
      <c r="A2697" s="65" t="inlineStr">
        <is>
          <t>REL-02696</t>
        </is>
      </c>
      <c r="B2697" s="65" t="inlineStr">
        <is>
          <t>DEV-02430</t>
        </is>
      </c>
      <c r="C2697" s="66" t="n">
        <v>45995</v>
      </c>
      <c r="D2697" s="65" t="inlineStr">
        <is>
          <t>2025-12</t>
        </is>
      </c>
      <c r="E2697" s="65" t="inlineStr">
        <is>
          <t>2025-2026</t>
        </is>
      </c>
      <c r="F2697" s="67" t="n">
        <v>1</v>
      </c>
      <c r="G2697" s="65" t="inlineStr">
        <is>
          <t>Téléphone</t>
        </is>
      </c>
      <c r="H2697" s="65" t="inlineStr">
        <is>
          <t>Montpellier</t>
        </is>
      </c>
      <c r="I2697" s="65" t="inlineStr">
        <is>
          <t>Thomas Rey</t>
        </is>
      </c>
      <c r="J2697" s="65" t="inlineStr">
        <is>
          <t>Refus signifié</t>
        </is>
      </c>
      <c r="K2697" s="70" t="n">
        <v>10.9</v>
      </c>
    </row>
    <row r="2698">
      <c r="A2698" s="65" t="inlineStr">
        <is>
          <t>REL-02697</t>
        </is>
      </c>
      <c r="B2698" s="65" t="inlineStr">
        <is>
          <t>DEV-02431</t>
        </is>
      </c>
      <c r="C2698" s="66" t="n">
        <v>45998</v>
      </c>
      <c r="D2698" s="65" t="inlineStr">
        <is>
          <t>2025-12</t>
        </is>
      </c>
      <c r="E2698" s="65" t="inlineStr">
        <is>
          <t>2025-2026</t>
        </is>
      </c>
      <c r="F2698" s="67" t="n">
        <v>1</v>
      </c>
      <c r="G2698" s="65" t="inlineStr">
        <is>
          <t>SMS</t>
        </is>
      </c>
      <c r="H2698" s="65" t="inlineStr">
        <is>
          <t>Montpellier</t>
        </is>
      </c>
      <c r="I2698" s="65" t="inlineStr">
        <is>
          <t>Thomas Rey</t>
        </is>
      </c>
      <c r="J2698" s="65" t="inlineStr">
        <is>
          <t>Refus signifié</t>
        </is>
      </c>
      <c r="K2698" s="70" t="n">
        <v>2.3</v>
      </c>
    </row>
    <row r="2699">
      <c r="A2699" s="65" t="inlineStr">
        <is>
          <t>REL-02698</t>
        </is>
      </c>
      <c r="B2699" s="65" t="inlineStr">
        <is>
          <t>DEV-02438</t>
        </is>
      </c>
      <c r="C2699" s="66" t="n">
        <v>45997</v>
      </c>
      <c r="D2699" s="65" t="inlineStr">
        <is>
          <t>2025-12</t>
        </is>
      </c>
      <c r="E2699" s="65" t="inlineStr">
        <is>
          <t>2025-2026</t>
        </is>
      </c>
      <c r="F2699" s="67" t="n">
        <v>1</v>
      </c>
      <c r="G2699" s="65" t="inlineStr">
        <is>
          <t>Email</t>
        </is>
      </c>
      <c r="H2699" s="65" t="inlineStr">
        <is>
          <t>Toulouse</t>
        </is>
      </c>
      <c r="I2699" s="65" t="inlineStr">
        <is>
          <t>Julien Fabre</t>
        </is>
      </c>
      <c r="J2699" s="65" t="inlineStr">
        <is>
          <t>Sans réponse</t>
        </is>
      </c>
      <c r="K2699" s="70" t="n">
        <v>2.2</v>
      </c>
    </row>
    <row r="2700">
      <c r="A2700" s="65" t="inlineStr">
        <is>
          <t>REL-02699</t>
        </is>
      </c>
      <c r="B2700" s="65" t="inlineStr">
        <is>
          <t>DEV-02439</t>
        </is>
      </c>
      <c r="C2700" s="66" t="n">
        <v>45997</v>
      </c>
      <c r="D2700" s="65" t="inlineStr">
        <is>
          <t>2025-12</t>
        </is>
      </c>
      <c r="E2700" s="65" t="inlineStr">
        <is>
          <t>2025-2026</t>
        </is>
      </c>
      <c r="F2700" s="67" t="n">
        <v>1</v>
      </c>
      <c r="G2700" s="65" t="inlineStr">
        <is>
          <t>Téléphone</t>
        </is>
      </c>
      <c r="H2700" s="65" t="inlineStr">
        <is>
          <t>Bordeaux</t>
        </is>
      </c>
      <c r="I2700" s="65" t="inlineStr">
        <is>
          <t>Sophie Marchand</t>
        </is>
      </c>
      <c r="J2700" s="65" t="inlineStr">
        <is>
          <t>Rappel demandé</t>
        </is>
      </c>
      <c r="K2700" s="70" t="n">
        <v>5.8</v>
      </c>
    </row>
    <row r="2701">
      <c r="A2701" s="65" t="inlineStr">
        <is>
          <t>REL-02700</t>
        </is>
      </c>
      <c r="B2701" s="65" t="inlineStr">
        <is>
          <t>DEV-02439</t>
        </is>
      </c>
      <c r="C2701" s="66" t="n">
        <v>46006</v>
      </c>
      <c r="D2701" s="65" t="inlineStr">
        <is>
          <t>2025-12</t>
        </is>
      </c>
      <c r="E2701" s="65" t="inlineStr">
        <is>
          <t>2025-2026</t>
        </is>
      </c>
      <c r="F2701" s="67" t="n">
        <v>2</v>
      </c>
      <c r="G2701" s="65" t="inlineStr">
        <is>
          <t>Téléphone</t>
        </is>
      </c>
      <c r="H2701" s="65" t="inlineStr">
        <is>
          <t>Bordeaux</t>
        </is>
      </c>
      <c r="I2701" s="65" t="inlineStr">
        <is>
          <t>Sophie Marchand</t>
        </is>
      </c>
      <c r="J2701" s="65" t="inlineStr">
        <is>
          <t>Négociation en cours</t>
        </is>
      </c>
      <c r="K2701" s="70" t="n">
        <v>6.6</v>
      </c>
    </row>
    <row r="2702">
      <c r="A2702" s="65" t="inlineStr">
        <is>
          <t>REL-02701</t>
        </is>
      </c>
      <c r="B2702" s="65" t="inlineStr">
        <is>
          <t>DEV-02440</t>
        </is>
      </c>
      <c r="C2702" s="66" t="n">
        <v>45995</v>
      </c>
      <c r="D2702" s="65" t="inlineStr">
        <is>
          <t>2025-12</t>
        </is>
      </c>
      <c r="E2702" s="65" t="inlineStr">
        <is>
          <t>2025-2026</t>
        </is>
      </c>
      <c r="F2702" s="67" t="n">
        <v>1</v>
      </c>
      <c r="G2702" s="65" t="inlineStr">
        <is>
          <t>SMS</t>
        </is>
      </c>
      <c r="H2702" s="65" t="inlineStr">
        <is>
          <t>Bordeaux</t>
        </is>
      </c>
      <c r="I2702" s="65" t="inlineStr">
        <is>
          <t>Karim Belkacem</t>
        </is>
      </c>
      <c r="J2702" s="65" t="inlineStr">
        <is>
          <t>Injoignable</t>
        </is>
      </c>
      <c r="K2702" s="70" t="n">
        <v>3.4</v>
      </c>
    </row>
    <row r="2703">
      <c r="A2703" s="65" t="inlineStr">
        <is>
          <t>REL-02702</t>
        </is>
      </c>
      <c r="B2703" s="65" t="inlineStr">
        <is>
          <t>DEV-02441</t>
        </is>
      </c>
      <c r="C2703" s="66" t="n">
        <v>45990</v>
      </c>
      <c r="D2703" s="65" t="inlineStr">
        <is>
          <t>2025-11</t>
        </is>
      </c>
      <c r="E2703" s="65" t="inlineStr">
        <is>
          <t>2025-2026</t>
        </is>
      </c>
      <c r="F2703" s="67" t="n">
        <v>1</v>
      </c>
      <c r="G2703" s="65" t="inlineStr">
        <is>
          <t>SMS</t>
        </is>
      </c>
      <c r="H2703" s="65" t="inlineStr">
        <is>
          <t>Bordeaux</t>
        </is>
      </c>
      <c r="I2703" s="65" t="inlineStr">
        <is>
          <t>Karim Belkacem</t>
        </is>
      </c>
      <c r="J2703" s="65" t="inlineStr">
        <is>
          <t>Négociation en cours</t>
        </is>
      </c>
      <c r="K2703" s="70" t="n">
        <v>4</v>
      </c>
    </row>
    <row r="2704">
      <c r="A2704" s="65" t="inlineStr">
        <is>
          <t>REL-02703</t>
        </is>
      </c>
      <c r="B2704" s="65" t="inlineStr">
        <is>
          <t>DEV-02442</t>
        </is>
      </c>
      <c r="C2704" s="66" t="n">
        <v>45996</v>
      </c>
      <c r="D2704" s="65" t="inlineStr">
        <is>
          <t>2025-12</t>
        </is>
      </c>
      <c r="E2704" s="65" t="inlineStr">
        <is>
          <t>2025-2026</t>
        </is>
      </c>
      <c r="F2704" s="67" t="n">
        <v>1</v>
      </c>
      <c r="G2704" s="65" t="inlineStr">
        <is>
          <t>Email</t>
        </is>
      </c>
      <c r="H2704" s="65" t="inlineStr">
        <is>
          <t>Bordeaux</t>
        </is>
      </c>
      <c r="I2704" s="65" t="inlineStr">
        <is>
          <t>Karim Belkacem</t>
        </is>
      </c>
      <c r="J2704" s="65" t="inlineStr">
        <is>
          <t>Sans réponse</t>
        </is>
      </c>
      <c r="K2704" s="70" t="n">
        <v>3.5</v>
      </c>
    </row>
    <row r="2705">
      <c r="A2705" s="65" t="inlineStr">
        <is>
          <t>REL-02704</t>
        </is>
      </c>
      <c r="B2705" s="65" t="inlineStr">
        <is>
          <t>DEV-02444</t>
        </is>
      </c>
      <c r="C2705" s="66" t="n">
        <v>45996</v>
      </c>
      <c r="D2705" s="65" t="inlineStr">
        <is>
          <t>2025-12</t>
        </is>
      </c>
      <c r="E2705" s="65" t="inlineStr">
        <is>
          <t>2025-2026</t>
        </is>
      </c>
      <c r="F2705" s="67" t="n">
        <v>1</v>
      </c>
      <c r="G2705" s="65" t="inlineStr">
        <is>
          <t>Téléphone</t>
        </is>
      </c>
      <c r="H2705" s="65" t="inlineStr">
        <is>
          <t>Montpellier</t>
        </is>
      </c>
      <c r="I2705" s="65" t="inlineStr">
        <is>
          <t>Thomas Rey</t>
        </is>
      </c>
      <c r="J2705" s="65" t="inlineStr">
        <is>
          <t>Sans réponse</t>
        </is>
      </c>
      <c r="K2705" s="70" t="n">
        <v>2.6</v>
      </c>
    </row>
    <row r="2706">
      <c r="A2706" s="65" t="inlineStr">
        <is>
          <t>REL-02705</t>
        </is>
      </c>
      <c r="B2706" s="65" t="inlineStr">
        <is>
          <t>DEV-02446</t>
        </is>
      </c>
      <c r="C2706" s="66" t="n">
        <v>46002</v>
      </c>
      <c r="D2706" s="65" t="inlineStr">
        <is>
          <t>2025-12</t>
        </is>
      </c>
      <c r="E2706" s="65" t="inlineStr">
        <is>
          <t>2025-2026</t>
        </is>
      </c>
      <c r="F2706" s="67" t="n">
        <v>1</v>
      </c>
      <c r="G2706" s="65" t="inlineStr">
        <is>
          <t>Email</t>
        </is>
      </c>
      <c r="H2706" s="65" t="inlineStr">
        <is>
          <t>Bordeaux</t>
        </is>
      </c>
      <c r="I2706" s="65" t="inlineStr">
        <is>
          <t>Sophie Marchand</t>
        </is>
      </c>
      <c r="J2706" s="65" t="inlineStr">
        <is>
          <t>Accord obtenu</t>
        </is>
      </c>
      <c r="K2706" s="70" t="n">
        <v>4.2</v>
      </c>
    </row>
    <row r="2707">
      <c r="A2707" s="65" t="inlineStr">
        <is>
          <t>REL-02706</t>
        </is>
      </c>
      <c r="B2707" s="65" t="inlineStr">
        <is>
          <t>DEV-02447</t>
        </is>
      </c>
      <c r="C2707" s="66" t="n">
        <v>45996</v>
      </c>
      <c r="D2707" s="65" t="inlineStr">
        <is>
          <t>2025-12</t>
        </is>
      </c>
      <c r="E2707" s="65" t="inlineStr">
        <is>
          <t>2025-2026</t>
        </is>
      </c>
      <c r="F2707" s="67" t="n">
        <v>1</v>
      </c>
      <c r="G2707" s="65" t="inlineStr">
        <is>
          <t>Email</t>
        </is>
      </c>
      <c r="H2707" s="65" t="inlineStr">
        <is>
          <t>Toulouse</t>
        </is>
      </c>
      <c r="I2707" s="65" t="inlineStr">
        <is>
          <t>Nadia Cherif</t>
        </is>
      </c>
      <c r="J2707" s="65" t="inlineStr">
        <is>
          <t>Refus signifié</t>
        </is>
      </c>
      <c r="K2707" s="70" t="n">
        <v>1.7</v>
      </c>
    </row>
    <row r="2708">
      <c r="A2708" s="65" t="inlineStr">
        <is>
          <t>REL-02707</t>
        </is>
      </c>
      <c r="B2708" s="65" t="inlineStr">
        <is>
          <t>DEV-02450</t>
        </is>
      </c>
      <c r="C2708" s="66" t="n">
        <v>45999</v>
      </c>
      <c r="D2708" s="65" t="inlineStr">
        <is>
          <t>2025-12</t>
        </is>
      </c>
      <c r="E2708" s="65" t="inlineStr">
        <is>
          <t>2025-2026</t>
        </is>
      </c>
      <c r="F2708" s="67" t="n">
        <v>1</v>
      </c>
      <c r="G2708" s="65" t="inlineStr">
        <is>
          <t>Email</t>
        </is>
      </c>
      <c r="H2708" s="65" t="inlineStr">
        <is>
          <t>Bordeaux</t>
        </is>
      </c>
      <c r="I2708" s="65" t="inlineStr">
        <is>
          <t>Sophie Marchand</t>
        </is>
      </c>
      <c r="J2708" s="65" t="inlineStr">
        <is>
          <t>Sans réponse</t>
        </is>
      </c>
      <c r="K2708" s="70" t="n">
        <v>1.7</v>
      </c>
    </row>
    <row r="2709">
      <c r="A2709" s="65" t="inlineStr">
        <is>
          <t>REL-02708</t>
        </is>
      </c>
      <c r="B2709" s="65" t="inlineStr">
        <is>
          <t>DEV-02452</t>
        </is>
      </c>
      <c r="C2709" s="66" t="n">
        <v>45993</v>
      </c>
      <c r="D2709" s="65" t="inlineStr">
        <is>
          <t>2025-12</t>
        </is>
      </c>
      <c r="E2709" s="65" t="inlineStr">
        <is>
          <t>2025-2026</t>
        </is>
      </c>
      <c r="F2709" s="67" t="n">
        <v>1</v>
      </c>
      <c r="G2709" s="65" t="inlineStr">
        <is>
          <t>Email</t>
        </is>
      </c>
      <c r="H2709" s="65" t="inlineStr">
        <is>
          <t>Toulouse</t>
        </is>
      </c>
      <c r="I2709" s="65" t="inlineStr">
        <is>
          <t>Nadia Cherif</t>
        </is>
      </c>
      <c r="J2709" s="65" t="inlineStr">
        <is>
          <t>Accord obtenu</t>
        </is>
      </c>
      <c r="K2709" s="70" t="n">
        <v>2.3</v>
      </c>
    </row>
    <row r="2710">
      <c r="A2710" s="65" t="inlineStr">
        <is>
          <t>REL-02709</t>
        </is>
      </c>
      <c r="B2710" s="65" t="inlineStr">
        <is>
          <t>DEV-02453</t>
        </is>
      </c>
      <c r="C2710" s="66" t="n">
        <v>46005</v>
      </c>
      <c r="D2710" s="65" t="inlineStr">
        <is>
          <t>2025-12</t>
        </is>
      </c>
      <c r="E2710" s="65" t="inlineStr">
        <is>
          <t>2025-2026</t>
        </is>
      </c>
      <c r="F2710" s="67" t="n">
        <v>1</v>
      </c>
      <c r="G2710" s="65" t="inlineStr">
        <is>
          <t>Email</t>
        </is>
      </c>
      <c r="H2710" s="65" t="inlineStr">
        <is>
          <t>Toulouse</t>
        </is>
      </c>
      <c r="I2710" s="65" t="inlineStr">
        <is>
          <t>Nadia Cherif</t>
        </is>
      </c>
      <c r="J2710" s="65" t="inlineStr">
        <is>
          <t>Rappel demandé</t>
        </is>
      </c>
      <c r="K2710" s="70" t="n">
        <v>2.8</v>
      </c>
    </row>
    <row r="2711">
      <c r="A2711" s="65" t="inlineStr">
        <is>
          <t>REL-02710</t>
        </is>
      </c>
      <c r="B2711" s="65" t="inlineStr">
        <is>
          <t>DEV-02453</t>
        </is>
      </c>
      <c r="C2711" s="66" t="n">
        <v>46019</v>
      </c>
      <c r="D2711" s="65" t="inlineStr">
        <is>
          <t>2025-12</t>
        </is>
      </c>
      <c r="E2711" s="65" t="inlineStr">
        <is>
          <t>2025-2026</t>
        </is>
      </c>
      <c r="F2711" s="67" t="n">
        <v>2</v>
      </c>
      <c r="G2711" s="65" t="inlineStr">
        <is>
          <t>Téléphone</t>
        </is>
      </c>
      <c r="H2711" s="65" t="inlineStr">
        <is>
          <t>Toulouse</t>
        </is>
      </c>
      <c r="I2711" s="65" t="inlineStr">
        <is>
          <t>Nadia Cherif</t>
        </is>
      </c>
      <c r="J2711" s="65" t="inlineStr">
        <is>
          <t>Rappel demandé</t>
        </is>
      </c>
      <c r="K2711" s="70" t="n">
        <v>4.8</v>
      </c>
    </row>
    <row r="2712">
      <c r="A2712" s="65" t="inlineStr">
        <is>
          <t>REL-02711</t>
        </is>
      </c>
      <c r="B2712" s="65" t="inlineStr">
        <is>
          <t>DEV-02454</t>
        </is>
      </c>
      <c r="C2712" s="66" t="n">
        <v>45998</v>
      </c>
      <c r="D2712" s="65" t="inlineStr">
        <is>
          <t>2025-12</t>
        </is>
      </c>
      <c r="E2712" s="65" t="inlineStr">
        <is>
          <t>2025-2026</t>
        </is>
      </c>
      <c r="F2712" s="67" t="n">
        <v>1</v>
      </c>
      <c r="G2712" s="65" t="inlineStr">
        <is>
          <t>Téléphone</t>
        </is>
      </c>
      <c r="H2712" s="65" t="inlineStr">
        <is>
          <t>Bordeaux</t>
        </is>
      </c>
      <c r="I2712" s="65" t="inlineStr">
        <is>
          <t>Sophie Marchand</t>
        </is>
      </c>
      <c r="J2712" s="65" t="inlineStr">
        <is>
          <t>Négociation en cours</t>
        </is>
      </c>
      <c r="K2712" s="70" t="n">
        <v>5</v>
      </c>
    </row>
    <row r="2713">
      <c r="A2713" s="65" t="inlineStr">
        <is>
          <t>REL-02712</t>
        </is>
      </c>
      <c r="B2713" s="65" t="inlineStr">
        <is>
          <t>DEV-02457</t>
        </is>
      </c>
      <c r="C2713" s="66" t="n">
        <v>46005</v>
      </c>
      <c r="D2713" s="65" t="inlineStr">
        <is>
          <t>2025-12</t>
        </is>
      </c>
      <c r="E2713" s="65" t="inlineStr">
        <is>
          <t>2025-2026</t>
        </is>
      </c>
      <c r="F2713" s="67" t="n">
        <v>1</v>
      </c>
      <c r="G2713" s="65" t="inlineStr">
        <is>
          <t>Email</t>
        </is>
      </c>
      <c r="H2713" s="65" t="inlineStr">
        <is>
          <t>Montpellier</t>
        </is>
      </c>
      <c r="I2713" s="65" t="inlineStr">
        <is>
          <t>Thomas Rey</t>
        </is>
      </c>
      <c r="J2713" s="65" t="inlineStr">
        <is>
          <t>Refus signifié</t>
        </is>
      </c>
      <c r="K2713" s="70" t="n">
        <v>4.9</v>
      </c>
    </row>
    <row r="2714">
      <c r="A2714" s="65" t="inlineStr">
        <is>
          <t>REL-02713</t>
        </is>
      </c>
      <c r="B2714" s="65" t="inlineStr">
        <is>
          <t>DEV-02460</t>
        </is>
      </c>
      <c r="C2714" s="66" t="n">
        <v>45997</v>
      </c>
      <c r="D2714" s="65" t="inlineStr">
        <is>
          <t>2025-12</t>
        </is>
      </c>
      <c r="E2714" s="65" t="inlineStr">
        <is>
          <t>2025-2026</t>
        </is>
      </c>
      <c r="F2714" s="67" t="n">
        <v>1</v>
      </c>
      <c r="G2714" s="65" t="inlineStr">
        <is>
          <t>Téléphone</t>
        </is>
      </c>
      <c r="H2714" s="65" t="inlineStr">
        <is>
          <t>Toulouse</t>
        </is>
      </c>
      <c r="I2714" s="65" t="inlineStr">
        <is>
          <t>Nadia Cherif</t>
        </is>
      </c>
      <c r="J2714" s="65" t="inlineStr">
        <is>
          <t>Sans réponse</t>
        </is>
      </c>
      <c r="K2714" s="70" t="n">
        <v>13.4</v>
      </c>
    </row>
    <row r="2715">
      <c r="A2715" s="65" t="inlineStr">
        <is>
          <t>REL-02714</t>
        </is>
      </c>
      <c r="B2715" s="65" t="inlineStr">
        <is>
          <t>DEV-02460</t>
        </is>
      </c>
      <c r="C2715" s="66" t="n">
        <v>46008</v>
      </c>
      <c r="D2715" s="65" t="inlineStr">
        <is>
          <t>2025-12</t>
        </is>
      </c>
      <c r="E2715" s="65" t="inlineStr">
        <is>
          <t>2025-2026</t>
        </is>
      </c>
      <c r="F2715" s="67" t="n">
        <v>2</v>
      </c>
      <c r="G2715" s="65" t="inlineStr">
        <is>
          <t>SMS</t>
        </is>
      </c>
      <c r="H2715" s="65" t="inlineStr">
        <is>
          <t>Toulouse</t>
        </is>
      </c>
      <c r="I2715" s="65" t="inlineStr">
        <is>
          <t>Nadia Cherif</t>
        </is>
      </c>
      <c r="J2715" s="65" t="inlineStr">
        <is>
          <t>Sans réponse</t>
        </is>
      </c>
      <c r="K2715" s="70" t="n">
        <v>5</v>
      </c>
    </row>
    <row r="2716">
      <c r="A2716" s="65" t="inlineStr">
        <is>
          <t>REL-02715</t>
        </is>
      </c>
      <c r="B2716" s="65" t="inlineStr">
        <is>
          <t>DEV-02461</t>
        </is>
      </c>
      <c r="C2716" s="66" t="n">
        <v>46010</v>
      </c>
      <c r="D2716" s="65" t="inlineStr">
        <is>
          <t>2025-12</t>
        </is>
      </c>
      <c r="E2716" s="65" t="inlineStr">
        <is>
          <t>2025-2026</t>
        </is>
      </c>
      <c r="F2716" s="67" t="n">
        <v>1</v>
      </c>
      <c r="G2716" s="65" t="inlineStr">
        <is>
          <t>Téléphone</t>
        </is>
      </c>
      <c r="H2716" s="65" t="inlineStr">
        <is>
          <t>Montpellier</t>
        </is>
      </c>
      <c r="I2716" s="65" t="inlineStr">
        <is>
          <t>Thomas Rey</t>
        </is>
      </c>
      <c r="J2716" s="65" t="inlineStr">
        <is>
          <t>Sans réponse</t>
        </is>
      </c>
      <c r="K2716" s="70" t="n">
        <v>2.3</v>
      </c>
    </row>
    <row r="2717">
      <c r="A2717" s="65" t="inlineStr">
        <is>
          <t>REL-02716</t>
        </is>
      </c>
      <c r="B2717" s="65" t="inlineStr">
        <is>
          <t>DEV-02463</t>
        </is>
      </c>
      <c r="C2717" s="66" t="n">
        <v>46006</v>
      </c>
      <c r="D2717" s="65" t="inlineStr">
        <is>
          <t>2025-12</t>
        </is>
      </c>
      <c r="E2717" s="65" t="inlineStr">
        <is>
          <t>2025-2026</t>
        </is>
      </c>
      <c r="F2717" s="67" t="n">
        <v>1</v>
      </c>
      <c r="G2717" s="65" t="inlineStr">
        <is>
          <t>Email</t>
        </is>
      </c>
      <c r="H2717" s="65" t="inlineStr">
        <is>
          <t>Bordeaux</t>
        </is>
      </c>
      <c r="I2717" s="65" t="inlineStr">
        <is>
          <t>Sophie Marchand</t>
        </is>
      </c>
      <c r="J2717" s="65" t="inlineStr">
        <is>
          <t>Sans réponse</t>
        </is>
      </c>
      <c r="K2717" s="70" t="n">
        <v>4</v>
      </c>
    </row>
    <row r="2718">
      <c r="A2718" s="65" t="inlineStr">
        <is>
          <t>REL-02717</t>
        </is>
      </c>
      <c r="B2718" s="65" t="inlineStr">
        <is>
          <t>DEV-02465</t>
        </is>
      </c>
      <c r="C2718" s="66" t="n">
        <v>46005</v>
      </c>
      <c r="D2718" s="65" t="inlineStr">
        <is>
          <t>2025-12</t>
        </is>
      </c>
      <c r="E2718" s="65" t="inlineStr">
        <is>
          <t>2025-2026</t>
        </is>
      </c>
      <c r="F2718" s="67" t="n">
        <v>1</v>
      </c>
      <c r="G2718" s="65" t="inlineStr">
        <is>
          <t>Email</t>
        </is>
      </c>
      <c r="H2718" s="65" t="inlineStr">
        <is>
          <t>Bordeaux</t>
        </is>
      </c>
      <c r="I2718" s="65" t="inlineStr">
        <is>
          <t>Sophie Marchand</t>
        </is>
      </c>
      <c r="J2718" s="65" t="inlineStr">
        <is>
          <t>Refus signifié</t>
        </is>
      </c>
      <c r="K2718" s="70" t="n">
        <v>1.8</v>
      </c>
    </row>
    <row r="2719">
      <c r="A2719" s="65" t="inlineStr">
        <is>
          <t>REL-02718</t>
        </is>
      </c>
      <c r="B2719" s="65" t="inlineStr">
        <is>
          <t>DEV-02468</t>
        </is>
      </c>
      <c r="C2719" s="66" t="n">
        <v>45999</v>
      </c>
      <c r="D2719" s="65" t="inlineStr">
        <is>
          <t>2025-12</t>
        </is>
      </c>
      <c r="E2719" s="65" t="inlineStr">
        <is>
          <t>2025-2026</t>
        </is>
      </c>
      <c r="F2719" s="67" t="n">
        <v>1</v>
      </c>
      <c r="G2719" s="65" t="inlineStr">
        <is>
          <t>Téléphone</t>
        </is>
      </c>
      <c r="H2719" s="65" t="inlineStr">
        <is>
          <t>Montpellier</t>
        </is>
      </c>
      <c r="I2719" s="65" t="inlineStr">
        <is>
          <t>Thomas Rey</t>
        </is>
      </c>
      <c r="J2719" s="65" t="inlineStr">
        <is>
          <t>Injoignable</t>
        </is>
      </c>
      <c r="K2719" s="70" t="n">
        <v>10.8</v>
      </c>
    </row>
    <row r="2720">
      <c r="A2720" s="65" t="inlineStr">
        <is>
          <t>REL-02719</t>
        </is>
      </c>
      <c r="B2720" s="65" t="inlineStr">
        <is>
          <t>DEV-02471</t>
        </is>
      </c>
      <c r="C2720" s="66" t="n">
        <v>46001</v>
      </c>
      <c r="D2720" s="65" t="inlineStr">
        <is>
          <t>2025-12</t>
        </is>
      </c>
      <c r="E2720" s="65" t="inlineStr">
        <is>
          <t>2025-2026</t>
        </is>
      </c>
      <c r="F2720" s="67" t="n">
        <v>1</v>
      </c>
      <c r="G2720" s="65" t="inlineStr">
        <is>
          <t>Téléphone</t>
        </is>
      </c>
      <c r="H2720" s="65" t="inlineStr">
        <is>
          <t>Toulouse</t>
        </is>
      </c>
      <c r="I2720" s="65" t="inlineStr">
        <is>
          <t>Nadia Cherif</t>
        </is>
      </c>
      <c r="J2720" s="65" t="inlineStr">
        <is>
          <t>Négociation en cours</t>
        </is>
      </c>
      <c r="K2720" s="70" t="n">
        <v>3.3</v>
      </c>
    </row>
    <row r="2721">
      <c r="A2721" s="65" t="inlineStr">
        <is>
          <t>REL-02720</t>
        </is>
      </c>
      <c r="B2721" s="65" t="inlineStr">
        <is>
          <t>DEV-02473</t>
        </is>
      </c>
      <c r="C2721" s="66" t="n">
        <v>46000</v>
      </c>
      <c r="D2721" s="65" t="inlineStr">
        <is>
          <t>2025-12</t>
        </is>
      </c>
      <c r="E2721" s="65" t="inlineStr">
        <is>
          <t>2025-2026</t>
        </is>
      </c>
      <c r="F2721" s="67" t="n">
        <v>1</v>
      </c>
      <c r="G2721" s="65" t="inlineStr">
        <is>
          <t>SMS</t>
        </is>
      </c>
      <c r="H2721" s="65" t="inlineStr">
        <is>
          <t>Bordeaux</t>
        </is>
      </c>
      <c r="I2721" s="65" t="inlineStr">
        <is>
          <t>Sophie Marchand</t>
        </is>
      </c>
      <c r="J2721" s="65" t="inlineStr">
        <is>
          <t>Rappel demandé</t>
        </is>
      </c>
      <c r="K2721" s="70" t="n">
        <v>1.5</v>
      </c>
    </row>
    <row r="2722">
      <c r="A2722" s="65" t="inlineStr">
        <is>
          <t>REL-02721</t>
        </is>
      </c>
      <c r="B2722" s="65" t="inlineStr">
        <is>
          <t>DEV-02473</t>
        </is>
      </c>
      <c r="C2722" s="66" t="n">
        <v>46014</v>
      </c>
      <c r="D2722" s="65" t="inlineStr">
        <is>
          <t>2025-12</t>
        </is>
      </c>
      <c r="E2722" s="65" t="inlineStr">
        <is>
          <t>2025-2026</t>
        </is>
      </c>
      <c r="F2722" s="67" t="n">
        <v>2</v>
      </c>
      <c r="G2722" s="65" t="inlineStr">
        <is>
          <t>Téléphone</t>
        </is>
      </c>
      <c r="H2722" s="65" t="inlineStr">
        <is>
          <t>Bordeaux</t>
        </is>
      </c>
      <c r="I2722" s="65" t="inlineStr">
        <is>
          <t>Sophie Marchand</t>
        </is>
      </c>
      <c r="J2722" s="65" t="inlineStr">
        <is>
          <t>Rappel demandé</t>
        </is>
      </c>
      <c r="K2722" s="70" t="n">
        <v>12.1</v>
      </c>
    </row>
    <row r="2723">
      <c r="A2723" s="65" t="inlineStr">
        <is>
          <t>REL-02722</t>
        </is>
      </c>
      <c r="B2723" s="65" t="inlineStr">
        <is>
          <t>DEV-02473</t>
        </is>
      </c>
      <c r="C2723" s="66" t="n">
        <v>46027</v>
      </c>
      <c r="D2723" s="65" t="inlineStr">
        <is>
          <t>2026-01</t>
        </is>
      </c>
      <c r="E2723" s="65" t="inlineStr">
        <is>
          <t>2025-2026</t>
        </is>
      </c>
      <c r="F2723" s="67" t="n">
        <v>3</v>
      </c>
      <c r="G2723" s="65" t="inlineStr">
        <is>
          <t>Email</t>
        </is>
      </c>
      <c r="H2723" s="65" t="inlineStr">
        <is>
          <t>Bordeaux</t>
        </is>
      </c>
      <c r="I2723" s="65" t="inlineStr">
        <is>
          <t>Sophie Marchand</t>
        </is>
      </c>
      <c r="J2723" s="65" t="inlineStr">
        <is>
          <t>Sans réponse</t>
        </is>
      </c>
      <c r="K2723" s="70" t="n">
        <v>4.9</v>
      </c>
    </row>
    <row r="2724">
      <c r="A2724" s="65" t="inlineStr">
        <is>
          <t>REL-02723</t>
        </is>
      </c>
      <c r="B2724" s="65" t="inlineStr">
        <is>
          <t>DEV-02474</t>
        </is>
      </c>
      <c r="C2724" s="66" t="n">
        <v>46004</v>
      </c>
      <c r="D2724" s="65" t="inlineStr">
        <is>
          <t>2025-12</t>
        </is>
      </c>
      <c r="E2724" s="65" t="inlineStr">
        <is>
          <t>2025-2026</t>
        </is>
      </c>
      <c r="F2724" s="67" t="n">
        <v>1</v>
      </c>
      <c r="G2724" s="65" t="inlineStr">
        <is>
          <t>Téléphone</t>
        </is>
      </c>
      <c r="H2724" s="65" t="inlineStr">
        <is>
          <t>Toulouse</t>
        </is>
      </c>
      <c r="I2724" s="65" t="inlineStr">
        <is>
          <t>Nadia Cherif</t>
        </is>
      </c>
      <c r="J2724" s="65" t="inlineStr">
        <is>
          <t>Refus signifié</t>
        </is>
      </c>
      <c r="K2724" s="70" t="n">
        <v>7</v>
      </c>
    </row>
    <row r="2725">
      <c r="A2725" s="65" t="inlineStr">
        <is>
          <t>REL-02724</t>
        </is>
      </c>
      <c r="B2725" s="65" t="inlineStr">
        <is>
          <t>DEV-02477</t>
        </is>
      </c>
      <c r="C2725" s="66" t="n">
        <v>46006</v>
      </c>
      <c r="D2725" s="65" t="inlineStr">
        <is>
          <t>2025-12</t>
        </is>
      </c>
      <c r="E2725" s="65" t="inlineStr">
        <is>
          <t>2025-2026</t>
        </is>
      </c>
      <c r="F2725" s="67" t="n">
        <v>1</v>
      </c>
      <c r="G2725" s="65" t="inlineStr">
        <is>
          <t>Email</t>
        </is>
      </c>
      <c r="H2725" s="65" t="inlineStr">
        <is>
          <t>Bordeaux</t>
        </is>
      </c>
      <c r="I2725" s="65" t="inlineStr">
        <is>
          <t>Karim Belkacem</t>
        </is>
      </c>
      <c r="J2725" s="65" t="inlineStr">
        <is>
          <t>Rappel demandé</t>
        </is>
      </c>
      <c r="K2725" s="70" t="n">
        <v>4.9</v>
      </c>
    </row>
    <row r="2726">
      <c r="A2726" s="65" t="inlineStr">
        <is>
          <t>REL-02725</t>
        </is>
      </c>
      <c r="B2726" s="65" t="inlineStr">
        <is>
          <t>DEV-02478</t>
        </is>
      </c>
      <c r="C2726" s="66" t="n">
        <v>46008</v>
      </c>
      <c r="D2726" s="65" t="inlineStr">
        <is>
          <t>2025-12</t>
        </is>
      </c>
      <c r="E2726" s="65" t="inlineStr">
        <is>
          <t>2025-2026</t>
        </is>
      </c>
      <c r="F2726" s="67" t="n">
        <v>1</v>
      </c>
      <c r="G2726" s="65" t="inlineStr">
        <is>
          <t>Email</t>
        </is>
      </c>
      <c r="H2726" s="65" t="inlineStr">
        <is>
          <t>Toulouse</t>
        </is>
      </c>
      <c r="I2726" s="65" t="inlineStr">
        <is>
          <t>Nadia Cherif</t>
        </is>
      </c>
      <c r="J2726" s="65" t="inlineStr">
        <is>
          <t>Sans réponse</t>
        </is>
      </c>
      <c r="K2726" s="70" t="n">
        <v>2.2</v>
      </c>
    </row>
    <row r="2727">
      <c r="A2727" s="65" t="inlineStr">
        <is>
          <t>REL-02726</t>
        </is>
      </c>
      <c r="B2727" s="65" t="inlineStr">
        <is>
          <t>DEV-02478</t>
        </is>
      </c>
      <c r="C2727" s="66" t="n">
        <v>46019</v>
      </c>
      <c r="D2727" s="65" t="inlineStr">
        <is>
          <t>2025-12</t>
        </is>
      </c>
      <c r="E2727" s="65" t="inlineStr">
        <is>
          <t>2025-2026</t>
        </is>
      </c>
      <c r="F2727" s="67" t="n">
        <v>2</v>
      </c>
      <c r="G2727" s="65" t="inlineStr">
        <is>
          <t>Téléphone</t>
        </is>
      </c>
      <c r="H2727" s="65" t="inlineStr">
        <is>
          <t>Toulouse</t>
        </is>
      </c>
      <c r="I2727" s="65" t="inlineStr">
        <is>
          <t>Nadia Cherif</t>
        </is>
      </c>
      <c r="J2727" s="65" t="inlineStr">
        <is>
          <t>Rappel demandé</t>
        </is>
      </c>
      <c r="K2727" s="70" t="n">
        <v>12.5</v>
      </c>
    </row>
    <row r="2728">
      <c r="A2728" s="65" t="inlineStr">
        <is>
          <t>REL-02727</t>
        </is>
      </c>
      <c r="B2728" s="65" t="inlineStr">
        <is>
          <t>DEV-02478</t>
        </is>
      </c>
      <c r="C2728" s="66" t="n">
        <v>46028</v>
      </c>
      <c r="D2728" s="65" t="inlineStr">
        <is>
          <t>2026-01</t>
        </is>
      </c>
      <c r="E2728" s="65" t="inlineStr">
        <is>
          <t>2025-2026</t>
        </is>
      </c>
      <c r="F2728" s="67" t="n">
        <v>3</v>
      </c>
      <c r="G2728" s="65" t="inlineStr">
        <is>
          <t>Téléphone</t>
        </is>
      </c>
      <c r="H2728" s="65" t="inlineStr">
        <is>
          <t>Toulouse</t>
        </is>
      </c>
      <c r="I2728" s="65" t="inlineStr">
        <is>
          <t>Nadia Cherif</t>
        </is>
      </c>
      <c r="J2728" s="65" t="inlineStr">
        <is>
          <t>Négociation en cours</t>
        </is>
      </c>
      <c r="K2728" s="70" t="n">
        <v>8.1</v>
      </c>
    </row>
    <row r="2729">
      <c r="A2729" s="65" t="inlineStr">
        <is>
          <t>REL-02728</t>
        </is>
      </c>
      <c r="B2729" s="65" t="inlineStr">
        <is>
          <t>DEV-02479</t>
        </is>
      </c>
      <c r="C2729" s="66" t="n">
        <v>46018</v>
      </c>
      <c r="D2729" s="65" t="inlineStr">
        <is>
          <t>2025-12</t>
        </is>
      </c>
      <c r="E2729" s="65" t="inlineStr">
        <is>
          <t>2025-2026</t>
        </is>
      </c>
      <c r="F2729" s="67" t="n">
        <v>1</v>
      </c>
      <c r="G2729" s="65" t="inlineStr">
        <is>
          <t>Téléphone</t>
        </is>
      </c>
      <c r="H2729" s="65" t="inlineStr">
        <is>
          <t>Montpellier</t>
        </is>
      </c>
      <c r="I2729" s="65" t="inlineStr">
        <is>
          <t>Thomas Rey</t>
        </is>
      </c>
      <c r="J2729" s="65" t="inlineStr">
        <is>
          <t>Rappel demandé</t>
        </is>
      </c>
      <c r="K2729" s="70" t="n">
        <v>8.5</v>
      </c>
    </row>
    <row r="2730">
      <c r="A2730" s="65" t="inlineStr">
        <is>
          <t>REL-02729</t>
        </is>
      </c>
      <c r="B2730" s="65" t="inlineStr">
        <is>
          <t>DEV-02480</t>
        </is>
      </c>
      <c r="C2730" s="66" t="n">
        <v>46002</v>
      </c>
      <c r="D2730" s="65" t="inlineStr">
        <is>
          <t>2025-12</t>
        </is>
      </c>
      <c r="E2730" s="65" t="inlineStr">
        <is>
          <t>2025-2026</t>
        </is>
      </c>
      <c r="F2730" s="67" t="n">
        <v>1</v>
      </c>
      <c r="G2730" s="65" t="inlineStr">
        <is>
          <t>Email</t>
        </is>
      </c>
      <c r="H2730" s="65" t="inlineStr">
        <is>
          <t>Bordeaux</t>
        </is>
      </c>
      <c r="I2730" s="65" t="inlineStr">
        <is>
          <t>Karim Belkacem</t>
        </is>
      </c>
      <c r="J2730" s="65" t="inlineStr">
        <is>
          <t>Sans réponse</t>
        </is>
      </c>
      <c r="K2730" s="70" t="n">
        <v>4.4</v>
      </c>
    </row>
    <row r="2731">
      <c r="A2731" s="65" t="inlineStr">
        <is>
          <t>REL-02730</t>
        </is>
      </c>
      <c r="B2731" s="65" t="inlineStr">
        <is>
          <t>DEV-02480</t>
        </is>
      </c>
      <c r="C2731" s="66" t="n">
        <v>46016</v>
      </c>
      <c r="D2731" s="65" t="inlineStr">
        <is>
          <t>2025-12</t>
        </is>
      </c>
      <c r="E2731" s="65" t="inlineStr">
        <is>
          <t>2025-2026</t>
        </is>
      </c>
      <c r="F2731" s="67" t="n">
        <v>2</v>
      </c>
      <c r="G2731" s="65" t="inlineStr">
        <is>
          <t>Email</t>
        </is>
      </c>
      <c r="H2731" s="65" t="inlineStr">
        <is>
          <t>Bordeaux</t>
        </is>
      </c>
      <c r="I2731" s="65" t="inlineStr">
        <is>
          <t>Karim Belkacem</t>
        </is>
      </c>
      <c r="J2731" s="65" t="inlineStr">
        <is>
          <t>Accord obtenu</t>
        </is>
      </c>
      <c r="K2731" s="70" t="n">
        <v>4</v>
      </c>
    </row>
    <row r="2732">
      <c r="A2732" s="65" t="inlineStr">
        <is>
          <t>REL-02731</t>
        </is>
      </c>
      <c r="B2732" s="65" t="inlineStr">
        <is>
          <t>DEV-02482</t>
        </is>
      </c>
      <c r="C2732" s="66" t="n">
        <v>46007</v>
      </c>
      <c r="D2732" s="65" t="inlineStr">
        <is>
          <t>2025-12</t>
        </is>
      </c>
      <c r="E2732" s="65" t="inlineStr">
        <is>
          <t>2025-2026</t>
        </is>
      </c>
      <c r="F2732" s="67" t="n">
        <v>1</v>
      </c>
      <c r="G2732" s="65" t="inlineStr">
        <is>
          <t>Email</t>
        </is>
      </c>
      <c r="H2732" s="65" t="inlineStr">
        <is>
          <t>Bordeaux</t>
        </is>
      </c>
      <c r="I2732" s="65" t="inlineStr">
        <is>
          <t>Karim Belkacem</t>
        </is>
      </c>
      <c r="J2732" s="65" t="inlineStr">
        <is>
          <t>Rappel demandé</t>
        </is>
      </c>
      <c r="K2732" s="70" t="n">
        <v>4.3</v>
      </c>
    </row>
    <row r="2733">
      <c r="A2733" s="65" t="inlineStr">
        <is>
          <t>REL-02732</t>
        </is>
      </c>
      <c r="B2733" s="65" t="inlineStr">
        <is>
          <t>DEV-02482</t>
        </is>
      </c>
      <c r="C2733" s="66" t="n">
        <v>46013</v>
      </c>
      <c r="D2733" s="65" t="inlineStr">
        <is>
          <t>2025-12</t>
        </is>
      </c>
      <c r="E2733" s="65" t="inlineStr">
        <is>
          <t>2025-2026</t>
        </is>
      </c>
      <c r="F2733" s="67" t="n">
        <v>2</v>
      </c>
      <c r="G2733" s="65" t="inlineStr">
        <is>
          <t>Email</t>
        </is>
      </c>
      <c r="H2733" s="65" t="inlineStr">
        <is>
          <t>Bordeaux</t>
        </is>
      </c>
      <c r="I2733" s="65" t="inlineStr">
        <is>
          <t>Karim Belkacem</t>
        </is>
      </c>
      <c r="J2733" s="65" t="inlineStr">
        <is>
          <t>Sans réponse</t>
        </is>
      </c>
      <c r="K2733" s="70" t="n">
        <v>1.2</v>
      </c>
    </row>
    <row r="2734">
      <c r="A2734" s="65" t="inlineStr">
        <is>
          <t>REL-02733</t>
        </is>
      </c>
      <c r="B2734" s="65" t="inlineStr">
        <is>
          <t>DEV-02483</t>
        </is>
      </c>
      <c r="C2734" s="66" t="n">
        <v>46007</v>
      </c>
      <c r="D2734" s="65" t="inlineStr">
        <is>
          <t>2025-12</t>
        </is>
      </c>
      <c r="E2734" s="65" t="inlineStr">
        <is>
          <t>2025-2026</t>
        </is>
      </c>
      <c r="F2734" s="67" t="n">
        <v>1</v>
      </c>
      <c r="G2734" s="65" t="inlineStr">
        <is>
          <t>Téléphone</t>
        </is>
      </c>
      <c r="H2734" s="65" t="inlineStr">
        <is>
          <t>Bordeaux</t>
        </is>
      </c>
      <c r="I2734" s="65" t="inlineStr">
        <is>
          <t>Karim Belkacem</t>
        </is>
      </c>
      <c r="J2734" s="65" t="inlineStr">
        <is>
          <t>Accord obtenu</t>
        </is>
      </c>
      <c r="K2734" s="70" t="n">
        <v>6</v>
      </c>
    </row>
    <row r="2735">
      <c r="A2735" s="65" t="inlineStr">
        <is>
          <t>REL-02734</t>
        </is>
      </c>
      <c r="B2735" s="65" t="inlineStr">
        <is>
          <t>DEV-02484</t>
        </is>
      </c>
      <c r="C2735" s="66" t="n">
        <v>46011</v>
      </c>
      <c r="D2735" s="65" t="inlineStr">
        <is>
          <t>2025-12</t>
        </is>
      </c>
      <c r="E2735" s="65" t="inlineStr">
        <is>
          <t>2025-2026</t>
        </is>
      </c>
      <c r="F2735" s="67" t="n">
        <v>1</v>
      </c>
      <c r="G2735" s="65" t="inlineStr">
        <is>
          <t>Email</t>
        </is>
      </c>
      <c r="H2735" s="65" t="inlineStr">
        <is>
          <t>Bordeaux</t>
        </is>
      </c>
      <c r="I2735" s="65" t="inlineStr">
        <is>
          <t>Karim Belkacem</t>
        </is>
      </c>
      <c r="J2735" s="65" t="inlineStr">
        <is>
          <t>Rappel demandé</t>
        </is>
      </c>
      <c r="K2735" s="70" t="n">
        <v>1.6</v>
      </c>
    </row>
    <row r="2736">
      <c r="A2736" s="65" t="inlineStr">
        <is>
          <t>REL-02735</t>
        </is>
      </c>
      <c r="B2736" s="65" t="inlineStr">
        <is>
          <t>DEV-02485</t>
        </is>
      </c>
      <c r="C2736" s="66" t="n">
        <v>46014</v>
      </c>
      <c r="D2736" s="65" t="inlineStr">
        <is>
          <t>2025-12</t>
        </is>
      </c>
      <c r="E2736" s="65" t="inlineStr">
        <is>
          <t>2025-2026</t>
        </is>
      </c>
      <c r="F2736" s="67" t="n">
        <v>1</v>
      </c>
      <c r="G2736" s="65" t="inlineStr">
        <is>
          <t>Téléphone</t>
        </is>
      </c>
      <c r="H2736" s="65" t="inlineStr">
        <is>
          <t>Montpellier</t>
        </is>
      </c>
      <c r="I2736" s="65" t="inlineStr">
        <is>
          <t>Thomas Rey</t>
        </is>
      </c>
      <c r="J2736" s="65" t="inlineStr">
        <is>
          <t>Accord obtenu</t>
        </is>
      </c>
      <c r="K2736" s="70" t="n">
        <v>7.4</v>
      </c>
    </row>
    <row r="2737">
      <c r="A2737" s="65" t="inlineStr">
        <is>
          <t>REL-02736</t>
        </is>
      </c>
      <c r="B2737" s="65" t="inlineStr">
        <is>
          <t>DEV-02486</t>
        </is>
      </c>
      <c r="C2737" s="66" t="n">
        <v>46010</v>
      </c>
      <c r="D2737" s="65" t="inlineStr">
        <is>
          <t>2025-12</t>
        </is>
      </c>
      <c r="E2737" s="65" t="inlineStr">
        <is>
          <t>2025-2026</t>
        </is>
      </c>
      <c r="F2737" s="67" t="n">
        <v>1</v>
      </c>
      <c r="G2737" s="65" t="inlineStr">
        <is>
          <t>Email</t>
        </is>
      </c>
      <c r="H2737" s="65" t="inlineStr">
        <is>
          <t>Bordeaux</t>
        </is>
      </c>
      <c r="I2737" s="65" t="inlineStr">
        <is>
          <t>Sophie Marchand</t>
        </is>
      </c>
      <c r="J2737" s="65" t="inlineStr">
        <is>
          <t>Rappel demandé</t>
        </is>
      </c>
      <c r="K2737" s="70" t="n">
        <v>4.8</v>
      </c>
    </row>
    <row r="2738">
      <c r="A2738" s="65" t="inlineStr">
        <is>
          <t>REL-02737</t>
        </is>
      </c>
      <c r="B2738" s="65" t="inlineStr">
        <is>
          <t>DEV-02490</t>
        </is>
      </c>
      <c r="C2738" s="66" t="n">
        <v>46011</v>
      </c>
      <c r="D2738" s="65" t="inlineStr">
        <is>
          <t>2025-12</t>
        </is>
      </c>
      <c r="E2738" s="65" t="inlineStr">
        <is>
          <t>2025-2026</t>
        </is>
      </c>
      <c r="F2738" s="67" t="n">
        <v>1</v>
      </c>
      <c r="G2738" s="65" t="inlineStr">
        <is>
          <t>Email</t>
        </is>
      </c>
      <c r="H2738" s="65" t="inlineStr">
        <is>
          <t>Bordeaux</t>
        </is>
      </c>
      <c r="I2738" s="65" t="inlineStr">
        <is>
          <t>Karim Belkacem</t>
        </is>
      </c>
      <c r="J2738" s="65" t="inlineStr">
        <is>
          <t>Rappel demandé</t>
        </is>
      </c>
      <c r="K2738" s="70" t="n">
        <v>4.7</v>
      </c>
    </row>
    <row r="2739">
      <c r="A2739" s="65" t="inlineStr">
        <is>
          <t>REL-02738</t>
        </is>
      </c>
      <c r="B2739" s="65" t="inlineStr">
        <is>
          <t>DEV-02491</t>
        </is>
      </c>
      <c r="C2739" s="66" t="n">
        <v>46016</v>
      </c>
      <c r="D2739" s="65" t="inlineStr">
        <is>
          <t>2025-12</t>
        </is>
      </c>
      <c r="E2739" s="65" t="inlineStr">
        <is>
          <t>2025-2026</t>
        </is>
      </c>
      <c r="F2739" s="67" t="n">
        <v>1</v>
      </c>
      <c r="G2739" s="65" t="inlineStr">
        <is>
          <t>Téléphone</t>
        </is>
      </c>
      <c r="H2739" s="65" t="inlineStr">
        <is>
          <t>Toulouse</t>
        </is>
      </c>
      <c r="I2739" s="65" t="inlineStr">
        <is>
          <t>Julien Fabre</t>
        </is>
      </c>
      <c r="J2739" s="65" t="inlineStr">
        <is>
          <t>Rappel demandé</t>
        </is>
      </c>
      <c r="K2739" s="70" t="n">
        <v>7.5</v>
      </c>
    </row>
    <row r="2740">
      <c r="A2740" s="65" t="inlineStr">
        <is>
          <t>REL-02739</t>
        </is>
      </c>
      <c r="B2740" s="65" t="inlineStr">
        <is>
          <t>DEV-02491</t>
        </is>
      </c>
      <c r="C2740" s="66" t="n">
        <v>46029</v>
      </c>
      <c r="D2740" s="65" t="inlineStr">
        <is>
          <t>2026-01</t>
        </is>
      </c>
      <c r="E2740" s="65" t="inlineStr">
        <is>
          <t>2025-2026</t>
        </is>
      </c>
      <c r="F2740" s="67" t="n">
        <v>2</v>
      </c>
      <c r="G2740" s="65" t="inlineStr">
        <is>
          <t>Email</t>
        </is>
      </c>
      <c r="H2740" s="65" t="inlineStr">
        <is>
          <t>Toulouse</t>
        </is>
      </c>
      <c r="I2740" s="65" t="inlineStr">
        <is>
          <t>Julien Fabre</t>
        </is>
      </c>
      <c r="J2740" s="65" t="inlineStr">
        <is>
          <t>Accord obtenu</t>
        </is>
      </c>
      <c r="K2740" s="70" t="n">
        <v>3.1</v>
      </c>
    </row>
    <row r="2741">
      <c r="A2741" s="65" t="inlineStr">
        <is>
          <t>REL-02740</t>
        </is>
      </c>
      <c r="B2741" s="65" t="inlineStr">
        <is>
          <t>DEV-02494</t>
        </is>
      </c>
      <c r="C2741" s="66" t="n">
        <v>46017</v>
      </c>
      <c r="D2741" s="65" t="inlineStr">
        <is>
          <t>2025-12</t>
        </is>
      </c>
      <c r="E2741" s="65" t="inlineStr">
        <is>
          <t>2025-2026</t>
        </is>
      </c>
      <c r="F2741" s="67" t="n">
        <v>1</v>
      </c>
      <c r="G2741" s="65" t="inlineStr">
        <is>
          <t>Email</t>
        </is>
      </c>
      <c r="H2741" s="65" t="inlineStr">
        <is>
          <t>Toulouse</t>
        </is>
      </c>
      <c r="I2741" s="65" t="inlineStr">
        <is>
          <t>Julien Fabre</t>
        </is>
      </c>
      <c r="J2741" s="65" t="inlineStr">
        <is>
          <t>Rappel demandé</t>
        </is>
      </c>
      <c r="K2741" s="70" t="n">
        <v>2.1</v>
      </c>
    </row>
    <row r="2742">
      <c r="A2742" s="65" t="inlineStr">
        <is>
          <t>REL-02741</t>
        </is>
      </c>
      <c r="B2742" s="65" t="inlineStr">
        <is>
          <t>DEV-02495</t>
        </is>
      </c>
      <c r="C2742" s="66" t="n">
        <v>46011</v>
      </c>
      <c r="D2742" s="65" t="inlineStr">
        <is>
          <t>2025-12</t>
        </is>
      </c>
      <c r="E2742" s="65" t="inlineStr">
        <is>
          <t>2025-2026</t>
        </is>
      </c>
      <c r="F2742" s="67" t="n">
        <v>1</v>
      </c>
      <c r="G2742" s="65" t="inlineStr">
        <is>
          <t>Email</t>
        </is>
      </c>
      <c r="H2742" s="65" t="inlineStr">
        <is>
          <t>Bordeaux</t>
        </is>
      </c>
      <c r="I2742" s="65" t="inlineStr">
        <is>
          <t>Karim Belkacem</t>
        </is>
      </c>
      <c r="J2742" s="65" t="inlineStr">
        <is>
          <t>Injoignable</t>
        </is>
      </c>
      <c r="K2742" s="70" t="n">
        <v>2.4</v>
      </c>
    </row>
    <row r="2743">
      <c r="A2743" s="65" t="inlineStr">
        <is>
          <t>REL-02742</t>
        </is>
      </c>
      <c r="B2743" s="65" t="inlineStr">
        <is>
          <t>DEV-02495</t>
        </is>
      </c>
      <c r="C2743" s="66" t="n">
        <v>46018</v>
      </c>
      <c r="D2743" s="65" t="inlineStr">
        <is>
          <t>2025-12</t>
        </is>
      </c>
      <c r="E2743" s="65" t="inlineStr">
        <is>
          <t>2025-2026</t>
        </is>
      </c>
      <c r="F2743" s="67" t="n">
        <v>2</v>
      </c>
      <c r="G2743" s="65" t="inlineStr">
        <is>
          <t>Email</t>
        </is>
      </c>
      <c r="H2743" s="65" t="inlineStr">
        <is>
          <t>Bordeaux</t>
        </is>
      </c>
      <c r="I2743" s="65" t="inlineStr">
        <is>
          <t>Karim Belkacem</t>
        </is>
      </c>
      <c r="J2743" s="65" t="inlineStr">
        <is>
          <t>Sans réponse</t>
        </is>
      </c>
      <c r="K2743" s="70" t="n">
        <v>2.1</v>
      </c>
    </row>
    <row r="2744">
      <c r="A2744" s="65" t="inlineStr">
        <is>
          <t>REL-02743</t>
        </is>
      </c>
      <c r="B2744" s="65" t="inlineStr">
        <is>
          <t>DEV-02496</t>
        </is>
      </c>
      <c r="C2744" s="66" t="n">
        <v>46018</v>
      </c>
      <c r="D2744" s="65" t="inlineStr">
        <is>
          <t>2025-12</t>
        </is>
      </c>
      <c r="E2744" s="65" t="inlineStr">
        <is>
          <t>2025-2026</t>
        </is>
      </c>
      <c r="F2744" s="67" t="n">
        <v>1</v>
      </c>
      <c r="G2744" s="65" t="inlineStr">
        <is>
          <t>Téléphone</t>
        </is>
      </c>
      <c r="H2744" s="65" t="inlineStr">
        <is>
          <t>Toulouse</t>
        </is>
      </c>
      <c r="I2744" s="65" t="inlineStr">
        <is>
          <t>Nadia Cherif</t>
        </is>
      </c>
      <c r="J2744" s="65" t="inlineStr">
        <is>
          <t>Injoignable</t>
        </is>
      </c>
      <c r="K2744" s="70" t="n">
        <v>5</v>
      </c>
    </row>
    <row r="2745">
      <c r="A2745" s="65" t="inlineStr">
        <is>
          <t>REL-02744</t>
        </is>
      </c>
      <c r="B2745" s="65" t="inlineStr">
        <is>
          <t>DEV-02496</t>
        </is>
      </c>
      <c r="C2745" s="66" t="n">
        <v>46023</v>
      </c>
      <c r="D2745" s="65" t="inlineStr">
        <is>
          <t>2026-01</t>
        </is>
      </c>
      <c r="E2745" s="65" t="inlineStr">
        <is>
          <t>2025-2026</t>
        </is>
      </c>
      <c r="F2745" s="67" t="n">
        <v>2</v>
      </c>
      <c r="G2745" s="65" t="inlineStr">
        <is>
          <t>Email</t>
        </is>
      </c>
      <c r="H2745" s="65" t="inlineStr">
        <is>
          <t>Toulouse</t>
        </is>
      </c>
      <c r="I2745" s="65" t="inlineStr">
        <is>
          <t>Nadia Cherif</t>
        </is>
      </c>
      <c r="J2745" s="65" t="inlineStr">
        <is>
          <t>Sans réponse</t>
        </is>
      </c>
      <c r="K2745" s="70" t="n">
        <v>1.9</v>
      </c>
    </row>
    <row r="2746">
      <c r="A2746" s="65" t="inlineStr">
        <is>
          <t>REL-02745</t>
        </is>
      </c>
      <c r="B2746" s="65" t="inlineStr">
        <is>
          <t>DEV-02497</t>
        </is>
      </c>
      <c r="C2746" s="66" t="n">
        <v>46015</v>
      </c>
      <c r="D2746" s="65" t="inlineStr">
        <is>
          <t>2025-12</t>
        </is>
      </c>
      <c r="E2746" s="65" t="inlineStr">
        <is>
          <t>2025-2026</t>
        </is>
      </c>
      <c r="F2746" s="67" t="n">
        <v>1</v>
      </c>
      <c r="G2746" s="65" t="inlineStr">
        <is>
          <t>Email</t>
        </is>
      </c>
      <c r="H2746" s="65" t="inlineStr">
        <is>
          <t>Toulouse</t>
        </is>
      </c>
      <c r="I2746" s="65" t="inlineStr">
        <is>
          <t>Nadia Cherif</t>
        </is>
      </c>
      <c r="J2746" s="65" t="inlineStr">
        <is>
          <t>Accord obtenu</t>
        </is>
      </c>
      <c r="K2746" s="70" t="n">
        <v>3</v>
      </c>
    </row>
    <row r="2747">
      <c r="A2747" s="65" t="inlineStr">
        <is>
          <t>REL-02746</t>
        </is>
      </c>
      <c r="B2747" s="65" t="inlineStr">
        <is>
          <t>DEV-02498</t>
        </is>
      </c>
      <c r="C2747" s="66" t="n">
        <v>46019</v>
      </c>
      <c r="D2747" s="65" t="inlineStr">
        <is>
          <t>2025-12</t>
        </is>
      </c>
      <c r="E2747" s="65" t="inlineStr">
        <is>
          <t>2025-2026</t>
        </is>
      </c>
      <c r="F2747" s="67" t="n">
        <v>1</v>
      </c>
      <c r="G2747" s="65" t="inlineStr">
        <is>
          <t>Téléphone</t>
        </is>
      </c>
      <c r="H2747" s="65" t="inlineStr">
        <is>
          <t>Toulouse</t>
        </is>
      </c>
      <c r="I2747" s="65" t="inlineStr">
        <is>
          <t>Julien Fabre</t>
        </is>
      </c>
      <c r="J2747" s="65" t="inlineStr">
        <is>
          <t>Accord obtenu</t>
        </is>
      </c>
      <c r="K2747" s="70" t="n">
        <v>7.7</v>
      </c>
    </row>
    <row r="2748">
      <c r="A2748" s="65" t="inlineStr">
        <is>
          <t>REL-02747</t>
        </is>
      </c>
      <c r="B2748" s="65" t="inlineStr">
        <is>
          <t>DEV-02507</t>
        </is>
      </c>
      <c r="C2748" s="66" t="n">
        <v>46021</v>
      </c>
      <c r="D2748" s="65" t="inlineStr">
        <is>
          <t>2025-12</t>
        </is>
      </c>
      <c r="E2748" s="65" t="inlineStr">
        <is>
          <t>2025-2026</t>
        </is>
      </c>
      <c r="F2748" s="67" t="n">
        <v>1</v>
      </c>
      <c r="G2748" s="65" t="inlineStr">
        <is>
          <t>Email</t>
        </is>
      </c>
      <c r="H2748" s="65" t="inlineStr">
        <is>
          <t>Bordeaux</t>
        </is>
      </c>
      <c r="I2748" s="65" t="inlineStr">
        <is>
          <t>Karim Belkacem</t>
        </is>
      </c>
      <c r="J2748" s="65" t="inlineStr">
        <is>
          <t>Rappel demandé</t>
        </is>
      </c>
      <c r="K2748" s="70" t="n">
        <v>2</v>
      </c>
    </row>
    <row r="2749">
      <c r="A2749" s="65" t="inlineStr">
        <is>
          <t>REL-02748</t>
        </is>
      </c>
      <c r="B2749" s="65" t="inlineStr">
        <is>
          <t>DEV-02507</t>
        </is>
      </c>
      <c r="C2749" s="66" t="n">
        <v>46031</v>
      </c>
      <c r="D2749" s="65" t="inlineStr">
        <is>
          <t>2026-01</t>
        </is>
      </c>
      <c r="E2749" s="65" t="inlineStr">
        <is>
          <t>2025-2026</t>
        </is>
      </c>
      <c r="F2749" s="67" t="n">
        <v>2</v>
      </c>
      <c r="G2749" s="65" t="inlineStr">
        <is>
          <t>Téléphone</t>
        </is>
      </c>
      <c r="H2749" s="65" t="inlineStr">
        <is>
          <t>Bordeaux</t>
        </is>
      </c>
      <c r="I2749" s="65" t="inlineStr">
        <is>
          <t>Karim Belkacem</t>
        </is>
      </c>
      <c r="J2749" s="65" t="inlineStr">
        <is>
          <t>Sans réponse</t>
        </is>
      </c>
      <c r="K2749" s="70" t="n">
        <v>11</v>
      </c>
    </row>
    <row r="2750">
      <c r="A2750" s="65" t="inlineStr">
        <is>
          <t>REL-02749</t>
        </is>
      </c>
      <c r="B2750" s="65" t="inlineStr">
        <is>
          <t>DEV-02508</t>
        </is>
      </c>
      <c r="C2750" s="66" t="n">
        <v>46015</v>
      </c>
      <c r="D2750" s="65" t="inlineStr">
        <is>
          <t>2025-12</t>
        </is>
      </c>
      <c r="E2750" s="65" t="inlineStr">
        <is>
          <t>2025-2026</t>
        </is>
      </c>
      <c r="F2750" s="67" t="n">
        <v>1</v>
      </c>
      <c r="G2750" s="65" t="inlineStr">
        <is>
          <t>Téléphone</t>
        </is>
      </c>
      <c r="H2750" s="65" t="inlineStr">
        <is>
          <t>Bordeaux</t>
        </is>
      </c>
      <c r="I2750" s="65" t="inlineStr">
        <is>
          <t>Karim Belkacem</t>
        </is>
      </c>
      <c r="J2750" s="65" t="inlineStr">
        <is>
          <t>Refus signifié</t>
        </is>
      </c>
      <c r="K2750" s="70" t="n">
        <v>2.9</v>
      </c>
    </row>
    <row r="2751">
      <c r="A2751" s="65" t="inlineStr">
        <is>
          <t>REL-02750</t>
        </is>
      </c>
      <c r="B2751" s="65" t="inlineStr">
        <is>
          <t>DEV-02510</t>
        </is>
      </c>
      <c r="C2751" s="66" t="n">
        <v>46017</v>
      </c>
      <c r="D2751" s="65" t="inlineStr">
        <is>
          <t>2025-12</t>
        </is>
      </c>
      <c r="E2751" s="65" t="inlineStr">
        <is>
          <t>2025-2026</t>
        </is>
      </c>
      <c r="F2751" s="67" t="n">
        <v>1</v>
      </c>
      <c r="G2751" s="65" t="inlineStr">
        <is>
          <t>Email</t>
        </is>
      </c>
      <c r="H2751" s="65" t="inlineStr">
        <is>
          <t>Toulouse</t>
        </is>
      </c>
      <c r="I2751" s="65" t="inlineStr">
        <is>
          <t>Nadia Cherif</t>
        </is>
      </c>
      <c r="J2751" s="65" t="inlineStr">
        <is>
          <t>Accord obtenu</t>
        </is>
      </c>
      <c r="K2751" s="70" t="n">
        <v>4.1</v>
      </c>
    </row>
    <row r="2752">
      <c r="A2752" s="65" t="inlineStr">
        <is>
          <t>REL-02751</t>
        </is>
      </c>
      <c r="B2752" s="65" t="inlineStr">
        <is>
          <t>DEV-02511</t>
        </is>
      </c>
      <c r="C2752" s="66" t="n">
        <v>46019</v>
      </c>
      <c r="D2752" s="65" t="inlineStr">
        <is>
          <t>2025-12</t>
        </is>
      </c>
      <c r="E2752" s="65" t="inlineStr">
        <is>
          <t>2025-2026</t>
        </is>
      </c>
      <c r="F2752" s="67" t="n">
        <v>1</v>
      </c>
      <c r="G2752" s="65" t="inlineStr">
        <is>
          <t>Téléphone</t>
        </is>
      </c>
      <c r="H2752" s="65" t="inlineStr">
        <is>
          <t>Toulouse</t>
        </is>
      </c>
      <c r="I2752" s="65" t="inlineStr">
        <is>
          <t>Julien Fabre</t>
        </is>
      </c>
      <c r="J2752" s="65" t="inlineStr">
        <is>
          <t>Accord obtenu</t>
        </is>
      </c>
      <c r="K2752" s="70" t="n">
        <v>4.5</v>
      </c>
    </row>
    <row r="2753">
      <c r="A2753" s="65" t="inlineStr">
        <is>
          <t>REL-02752</t>
        </is>
      </c>
      <c r="B2753" s="65" t="inlineStr">
        <is>
          <t>DEV-02512</t>
        </is>
      </c>
      <c r="C2753" s="66" t="n">
        <v>46019</v>
      </c>
      <c r="D2753" s="65" t="inlineStr">
        <is>
          <t>2025-12</t>
        </is>
      </c>
      <c r="E2753" s="65" t="inlineStr">
        <is>
          <t>2025-2026</t>
        </is>
      </c>
      <c r="F2753" s="67" t="n">
        <v>1</v>
      </c>
      <c r="G2753" s="65" t="inlineStr">
        <is>
          <t>Email</t>
        </is>
      </c>
      <c r="H2753" s="65" t="inlineStr">
        <is>
          <t>Toulouse</t>
        </is>
      </c>
      <c r="I2753" s="65" t="inlineStr">
        <is>
          <t>Nadia Cherif</t>
        </is>
      </c>
      <c r="J2753" s="65" t="inlineStr">
        <is>
          <t>Rappel demandé</t>
        </is>
      </c>
      <c r="K2753" s="70" t="n">
        <v>4</v>
      </c>
    </row>
    <row r="2754">
      <c r="A2754" s="65" t="inlineStr">
        <is>
          <t>REL-02753</t>
        </is>
      </c>
      <c r="B2754" s="65" t="inlineStr">
        <is>
          <t>DEV-02512</t>
        </is>
      </c>
      <c r="C2754" s="66" t="n">
        <v>46027</v>
      </c>
      <c r="D2754" s="65" t="inlineStr">
        <is>
          <t>2026-01</t>
        </is>
      </c>
      <c r="E2754" s="65" t="inlineStr">
        <is>
          <t>2025-2026</t>
        </is>
      </c>
      <c r="F2754" s="67" t="n">
        <v>2</v>
      </c>
      <c r="G2754" s="65" t="inlineStr">
        <is>
          <t>Email</t>
        </is>
      </c>
      <c r="H2754" s="65" t="inlineStr">
        <is>
          <t>Toulouse</t>
        </is>
      </c>
      <c r="I2754" s="65" t="inlineStr">
        <is>
          <t>Nadia Cherif</t>
        </is>
      </c>
      <c r="J2754" s="65" t="inlineStr">
        <is>
          <t>Sans réponse</t>
        </is>
      </c>
      <c r="K2754" s="70" t="n">
        <v>4.2</v>
      </c>
    </row>
    <row r="2755">
      <c r="A2755" s="65" t="inlineStr">
        <is>
          <t>REL-02754</t>
        </is>
      </c>
      <c r="B2755" s="65" t="inlineStr">
        <is>
          <t>DEV-02514</t>
        </is>
      </c>
      <c r="C2755" s="66" t="n">
        <v>46024</v>
      </c>
      <c r="D2755" s="65" t="inlineStr">
        <is>
          <t>2026-01</t>
        </is>
      </c>
      <c r="E2755" s="65" t="inlineStr">
        <is>
          <t>2025-2026</t>
        </is>
      </c>
      <c r="F2755" s="67" t="n">
        <v>1</v>
      </c>
      <c r="G2755" s="65" t="inlineStr">
        <is>
          <t>Email</t>
        </is>
      </c>
      <c r="H2755" s="65" t="inlineStr">
        <is>
          <t>Montpellier</t>
        </is>
      </c>
      <c r="I2755" s="65" t="inlineStr">
        <is>
          <t>Thomas Rey</t>
        </is>
      </c>
      <c r="J2755" s="65" t="inlineStr">
        <is>
          <t>Injoignable</t>
        </is>
      </c>
      <c r="K2755" s="70" t="n">
        <v>4.7</v>
      </c>
    </row>
    <row r="2756">
      <c r="A2756" s="65" t="inlineStr">
        <is>
          <t>REL-02755</t>
        </is>
      </c>
      <c r="B2756" s="65" t="inlineStr">
        <is>
          <t>DEV-02515</t>
        </is>
      </c>
      <c r="C2756" s="66" t="n">
        <v>46024</v>
      </c>
      <c r="D2756" s="65" t="inlineStr">
        <is>
          <t>2026-01</t>
        </is>
      </c>
      <c r="E2756" s="65" t="inlineStr">
        <is>
          <t>2025-2026</t>
        </is>
      </c>
      <c r="F2756" s="67" t="n">
        <v>1</v>
      </c>
      <c r="G2756" s="65" t="inlineStr">
        <is>
          <t>Email</t>
        </is>
      </c>
      <c r="H2756" s="65" t="inlineStr">
        <is>
          <t>Toulouse</t>
        </is>
      </c>
      <c r="I2756" s="65" t="inlineStr">
        <is>
          <t>Julien Fabre</t>
        </is>
      </c>
      <c r="J2756" s="65" t="inlineStr">
        <is>
          <t>Négociation en cours</t>
        </is>
      </c>
      <c r="K2756" s="70" t="n">
        <v>2</v>
      </c>
    </row>
    <row r="2757">
      <c r="A2757" s="65" t="inlineStr">
        <is>
          <t>REL-02756</t>
        </is>
      </c>
      <c r="B2757" s="65" t="inlineStr">
        <is>
          <t>DEV-02515</t>
        </is>
      </c>
      <c r="C2757" s="66" t="n">
        <v>46038</v>
      </c>
      <c r="D2757" s="65" t="inlineStr">
        <is>
          <t>2026-01</t>
        </is>
      </c>
      <c r="E2757" s="65" t="inlineStr">
        <is>
          <t>2025-2026</t>
        </is>
      </c>
      <c r="F2757" s="67" t="n">
        <v>2</v>
      </c>
      <c r="G2757" s="65" t="inlineStr">
        <is>
          <t>Email</t>
        </is>
      </c>
      <c r="H2757" s="65" t="inlineStr">
        <is>
          <t>Toulouse</t>
        </is>
      </c>
      <c r="I2757" s="65" t="inlineStr">
        <is>
          <t>Julien Fabre</t>
        </is>
      </c>
      <c r="J2757" s="65" t="inlineStr">
        <is>
          <t>Refus signifié</t>
        </is>
      </c>
      <c r="K2757" s="70" t="n">
        <v>4.2</v>
      </c>
    </row>
    <row r="2758">
      <c r="A2758" s="65" t="inlineStr">
        <is>
          <t>REL-02757</t>
        </is>
      </c>
      <c r="B2758" s="65" t="inlineStr">
        <is>
          <t>DEV-02516</t>
        </is>
      </c>
      <c r="C2758" s="66" t="n">
        <v>46033</v>
      </c>
      <c r="D2758" s="65" t="inlineStr">
        <is>
          <t>2026-01</t>
        </is>
      </c>
      <c r="E2758" s="65" t="inlineStr">
        <is>
          <t>2025-2026</t>
        </is>
      </c>
      <c r="F2758" s="67" t="n">
        <v>1</v>
      </c>
      <c r="G2758" s="65" t="inlineStr">
        <is>
          <t>Téléphone</t>
        </is>
      </c>
      <c r="H2758" s="65" t="inlineStr">
        <is>
          <t>Montpellier</t>
        </is>
      </c>
      <c r="I2758" s="65" t="inlineStr">
        <is>
          <t>Thomas Rey</t>
        </is>
      </c>
      <c r="J2758" s="65" t="inlineStr">
        <is>
          <t>Refus signifié</t>
        </is>
      </c>
      <c r="K2758" s="70" t="n">
        <v>11.6</v>
      </c>
    </row>
    <row r="2759">
      <c r="A2759" s="65" t="inlineStr">
        <is>
          <t>REL-02758</t>
        </is>
      </c>
      <c r="B2759" s="65" t="inlineStr">
        <is>
          <t>DEV-02517</t>
        </is>
      </c>
      <c r="C2759" s="66" t="n">
        <v>46028</v>
      </c>
      <c r="D2759" s="65" t="inlineStr">
        <is>
          <t>2026-01</t>
        </is>
      </c>
      <c r="E2759" s="65" t="inlineStr">
        <is>
          <t>2025-2026</t>
        </is>
      </c>
      <c r="F2759" s="67" t="n">
        <v>1</v>
      </c>
      <c r="G2759" s="65" t="inlineStr">
        <is>
          <t>Téléphone</t>
        </is>
      </c>
      <c r="H2759" s="65" t="inlineStr">
        <is>
          <t>Bordeaux</t>
        </is>
      </c>
      <c r="I2759" s="65" t="inlineStr">
        <is>
          <t>Sophie Marchand</t>
        </is>
      </c>
      <c r="J2759" s="65" t="inlineStr">
        <is>
          <t>Négociation en cours</t>
        </is>
      </c>
      <c r="K2759" s="70" t="n">
        <v>8.1</v>
      </c>
    </row>
    <row r="2760">
      <c r="A2760" s="65" t="inlineStr">
        <is>
          <t>REL-02759</t>
        </is>
      </c>
      <c r="B2760" s="65" t="inlineStr">
        <is>
          <t>DEV-02518</t>
        </is>
      </c>
      <c r="C2760" s="66" t="n">
        <v>46024</v>
      </c>
      <c r="D2760" s="65" t="inlineStr">
        <is>
          <t>2026-01</t>
        </is>
      </c>
      <c r="E2760" s="65" t="inlineStr">
        <is>
          <t>2025-2026</t>
        </is>
      </c>
      <c r="F2760" s="67" t="n">
        <v>1</v>
      </c>
      <c r="G2760" s="65" t="inlineStr">
        <is>
          <t>Téléphone</t>
        </is>
      </c>
      <c r="H2760" s="65" t="inlineStr">
        <is>
          <t>Bordeaux</t>
        </is>
      </c>
      <c r="I2760" s="65" t="inlineStr">
        <is>
          <t>Sophie Marchand</t>
        </is>
      </c>
      <c r="J2760" s="65" t="inlineStr">
        <is>
          <t>Rappel demandé</t>
        </is>
      </c>
      <c r="K2760" s="70" t="n">
        <v>3.3</v>
      </c>
    </row>
    <row r="2761">
      <c r="A2761" s="65" t="inlineStr">
        <is>
          <t>REL-02760</t>
        </is>
      </c>
      <c r="B2761" s="65" t="inlineStr">
        <is>
          <t>DEV-02519</t>
        </is>
      </c>
      <c r="C2761" s="66" t="n">
        <v>46019</v>
      </c>
      <c r="D2761" s="65" t="inlineStr">
        <is>
          <t>2025-12</t>
        </is>
      </c>
      <c r="E2761" s="65" t="inlineStr">
        <is>
          <t>2025-2026</t>
        </is>
      </c>
      <c r="F2761" s="67" t="n">
        <v>1</v>
      </c>
      <c r="G2761" s="65" t="inlineStr">
        <is>
          <t>Téléphone</t>
        </is>
      </c>
      <c r="H2761" s="65" t="inlineStr">
        <is>
          <t>Bordeaux</t>
        </is>
      </c>
      <c r="I2761" s="65" t="inlineStr">
        <is>
          <t>Sophie Marchand</t>
        </is>
      </c>
      <c r="J2761" s="65" t="inlineStr">
        <is>
          <t>Accord obtenu</t>
        </is>
      </c>
      <c r="K2761" s="70" t="n">
        <v>10</v>
      </c>
    </row>
    <row r="2762">
      <c r="A2762" s="65" t="inlineStr">
        <is>
          <t>REL-02761</t>
        </is>
      </c>
      <c r="B2762" s="65" t="inlineStr">
        <is>
          <t>DEV-02520</t>
        </is>
      </c>
      <c r="C2762" s="66" t="n">
        <v>46026</v>
      </c>
      <c r="D2762" s="65" t="inlineStr">
        <is>
          <t>2026-01</t>
        </is>
      </c>
      <c r="E2762" s="65" t="inlineStr">
        <is>
          <t>2025-2026</t>
        </is>
      </c>
      <c r="F2762" s="67" t="n">
        <v>1</v>
      </c>
      <c r="G2762" s="65" t="inlineStr">
        <is>
          <t>SMS</t>
        </is>
      </c>
      <c r="H2762" s="65" t="inlineStr">
        <is>
          <t>Montpellier</t>
        </is>
      </c>
      <c r="I2762" s="65" t="inlineStr">
        <is>
          <t>Thomas Rey</t>
        </is>
      </c>
      <c r="J2762" s="65" t="inlineStr">
        <is>
          <t>Refus signifié</t>
        </is>
      </c>
      <c r="K2762" s="70" t="n">
        <v>4.3</v>
      </c>
    </row>
    <row r="2763">
      <c r="A2763" s="65" t="inlineStr">
        <is>
          <t>REL-02762</t>
        </is>
      </c>
      <c r="B2763" s="65" t="inlineStr">
        <is>
          <t>DEV-02522</t>
        </is>
      </c>
      <c r="C2763" s="66" t="n">
        <v>46024</v>
      </c>
      <c r="D2763" s="65" t="inlineStr">
        <is>
          <t>2026-01</t>
        </is>
      </c>
      <c r="E2763" s="65" t="inlineStr">
        <is>
          <t>2025-2026</t>
        </is>
      </c>
      <c r="F2763" s="67" t="n">
        <v>1</v>
      </c>
      <c r="G2763" s="65" t="inlineStr">
        <is>
          <t>Email</t>
        </is>
      </c>
      <c r="H2763" s="65" t="inlineStr">
        <is>
          <t>Bordeaux</t>
        </is>
      </c>
      <c r="I2763" s="65" t="inlineStr">
        <is>
          <t>Karim Belkacem</t>
        </is>
      </c>
      <c r="J2763" s="65" t="inlineStr">
        <is>
          <t>Refus signifié</t>
        </is>
      </c>
      <c r="K2763" s="70" t="n">
        <v>1.2</v>
      </c>
    </row>
    <row r="2764">
      <c r="A2764" s="65" t="inlineStr">
        <is>
          <t>REL-02763</t>
        </is>
      </c>
      <c r="B2764" s="65" t="inlineStr">
        <is>
          <t>DEV-02523</t>
        </is>
      </c>
      <c r="C2764" s="66" t="n">
        <v>46021</v>
      </c>
      <c r="D2764" s="65" t="inlineStr">
        <is>
          <t>2025-12</t>
        </is>
      </c>
      <c r="E2764" s="65" t="inlineStr">
        <is>
          <t>2025-2026</t>
        </is>
      </c>
      <c r="F2764" s="67" t="n">
        <v>1</v>
      </c>
      <c r="G2764" s="65" t="inlineStr">
        <is>
          <t>Email</t>
        </is>
      </c>
      <c r="H2764" s="65" t="inlineStr">
        <is>
          <t>Toulouse</t>
        </is>
      </c>
      <c r="I2764" s="65" t="inlineStr">
        <is>
          <t>Julien Fabre</t>
        </is>
      </c>
      <c r="J2764" s="65" t="inlineStr">
        <is>
          <t>Refus signifié</t>
        </is>
      </c>
      <c r="K2764" s="70" t="n">
        <v>1.3</v>
      </c>
    </row>
    <row r="2765">
      <c r="A2765" s="65" t="inlineStr">
        <is>
          <t>REL-02764</t>
        </is>
      </c>
      <c r="B2765" s="65" t="inlineStr">
        <is>
          <t>DEV-02525</t>
        </is>
      </c>
      <c r="C2765" s="66" t="n">
        <v>46027</v>
      </c>
      <c r="D2765" s="65" t="inlineStr">
        <is>
          <t>2026-01</t>
        </is>
      </c>
      <c r="E2765" s="65" t="inlineStr">
        <is>
          <t>2025-2026</t>
        </is>
      </c>
      <c r="F2765" s="67" t="n">
        <v>1</v>
      </c>
      <c r="G2765" s="65" t="inlineStr">
        <is>
          <t>Email</t>
        </is>
      </c>
      <c r="H2765" s="65" t="inlineStr">
        <is>
          <t>Montpellier</t>
        </is>
      </c>
      <c r="I2765" s="65" t="inlineStr">
        <is>
          <t>Thomas Rey</t>
        </is>
      </c>
      <c r="J2765" s="65" t="inlineStr">
        <is>
          <t>Rappel demandé</t>
        </is>
      </c>
      <c r="K2765" s="70" t="n">
        <v>1.9</v>
      </c>
    </row>
    <row r="2766">
      <c r="A2766" s="65" t="inlineStr">
        <is>
          <t>REL-02765</t>
        </is>
      </c>
      <c r="B2766" s="65" t="inlineStr">
        <is>
          <t>DEV-02526</t>
        </is>
      </c>
      <c r="C2766" s="66" t="n">
        <v>46027</v>
      </c>
      <c r="D2766" s="65" t="inlineStr">
        <is>
          <t>2026-01</t>
        </is>
      </c>
      <c r="E2766" s="65" t="inlineStr">
        <is>
          <t>2025-2026</t>
        </is>
      </c>
      <c r="F2766" s="67" t="n">
        <v>1</v>
      </c>
      <c r="G2766" s="65" t="inlineStr">
        <is>
          <t>SMS</t>
        </is>
      </c>
      <c r="H2766" s="65" t="inlineStr">
        <is>
          <t>Bordeaux</t>
        </is>
      </c>
      <c r="I2766" s="65" t="inlineStr">
        <is>
          <t>Sophie Marchand</t>
        </is>
      </c>
      <c r="J2766" s="65" t="inlineStr">
        <is>
          <t>Sans réponse</t>
        </is>
      </c>
      <c r="K2766" s="70" t="n">
        <v>4.1</v>
      </c>
    </row>
    <row r="2767">
      <c r="A2767" s="65" t="inlineStr">
        <is>
          <t>REL-02766</t>
        </is>
      </c>
      <c r="B2767" s="65" t="inlineStr">
        <is>
          <t>DEV-02527</t>
        </is>
      </c>
      <c r="C2767" s="66" t="n">
        <v>46019</v>
      </c>
      <c r="D2767" s="65" t="inlineStr">
        <is>
          <t>2025-12</t>
        </is>
      </c>
      <c r="E2767" s="65" t="inlineStr">
        <is>
          <t>2025-2026</t>
        </is>
      </c>
      <c r="F2767" s="67" t="n">
        <v>1</v>
      </c>
      <c r="G2767" s="65" t="inlineStr">
        <is>
          <t>Email</t>
        </is>
      </c>
      <c r="H2767" s="65" t="inlineStr">
        <is>
          <t>Toulouse</t>
        </is>
      </c>
      <c r="I2767" s="65" t="inlineStr">
        <is>
          <t>Julien Fabre</t>
        </is>
      </c>
      <c r="J2767" s="65" t="inlineStr">
        <is>
          <t>Accord obtenu</t>
        </is>
      </c>
      <c r="K2767" s="70" t="n">
        <v>3</v>
      </c>
    </row>
    <row r="2768">
      <c r="A2768" s="65" t="inlineStr">
        <is>
          <t>REL-02767</t>
        </is>
      </c>
      <c r="B2768" s="65" t="inlineStr">
        <is>
          <t>DEV-02528</t>
        </is>
      </c>
      <c r="C2768" s="66" t="n">
        <v>46032</v>
      </c>
      <c r="D2768" s="65" t="inlineStr">
        <is>
          <t>2026-01</t>
        </is>
      </c>
      <c r="E2768" s="65" t="inlineStr">
        <is>
          <t>2025-2026</t>
        </is>
      </c>
      <c r="F2768" s="67" t="n">
        <v>1</v>
      </c>
      <c r="G2768" s="65" t="inlineStr">
        <is>
          <t>Email</t>
        </is>
      </c>
      <c r="H2768" s="65" t="inlineStr">
        <is>
          <t>Bordeaux</t>
        </is>
      </c>
      <c r="I2768" s="65" t="inlineStr">
        <is>
          <t>Sophie Marchand</t>
        </is>
      </c>
      <c r="J2768" s="65" t="inlineStr">
        <is>
          <t>Sans réponse</t>
        </is>
      </c>
      <c r="K2768" s="70" t="n">
        <v>1.7</v>
      </c>
    </row>
    <row r="2769">
      <c r="A2769" s="65" t="inlineStr">
        <is>
          <t>REL-02768</t>
        </is>
      </c>
      <c r="B2769" s="65" t="inlineStr">
        <is>
          <t>DEV-02529</t>
        </is>
      </c>
      <c r="C2769" s="66" t="n">
        <v>46023</v>
      </c>
      <c r="D2769" s="65" t="inlineStr">
        <is>
          <t>2026-01</t>
        </is>
      </c>
      <c r="E2769" s="65" t="inlineStr">
        <is>
          <t>2025-2026</t>
        </is>
      </c>
      <c r="F2769" s="67" t="n">
        <v>1</v>
      </c>
      <c r="G2769" s="65" t="inlineStr">
        <is>
          <t>Téléphone</t>
        </is>
      </c>
      <c r="H2769" s="65" t="inlineStr">
        <is>
          <t>Toulouse</t>
        </is>
      </c>
      <c r="I2769" s="65" t="inlineStr">
        <is>
          <t>Julien Fabre</t>
        </is>
      </c>
      <c r="J2769" s="65" t="inlineStr">
        <is>
          <t>Rappel demandé</t>
        </is>
      </c>
      <c r="K2769" s="70" t="n">
        <v>2.2</v>
      </c>
    </row>
    <row r="2770">
      <c r="A2770" s="65" t="inlineStr">
        <is>
          <t>REL-02769</t>
        </is>
      </c>
      <c r="B2770" s="65" t="inlineStr">
        <is>
          <t>DEV-02532</t>
        </is>
      </c>
      <c r="C2770" s="66" t="n">
        <v>46029</v>
      </c>
      <c r="D2770" s="65" t="inlineStr">
        <is>
          <t>2026-01</t>
        </is>
      </c>
      <c r="E2770" s="65" t="inlineStr">
        <is>
          <t>2025-2026</t>
        </is>
      </c>
      <c r="F2770" s="67" t="n">
        <v>1</v>
      </c>
      <c r="G2770" s="65" t="inlineStr">
        <is>
          <t>Téléphone</t>
        </is>
      </c>
      <c r="H2770" s="65" t="inlineStr">
        <is>
          <t>Toulouse</t>
        </is>
      </c>
      <c r="I2770" s="65" t="inlineStr">
        <is>
          <t>Julien Fabre</t>
        </is>
      </c>
      <c r="J2770" s="65" t="inlineStr">
        <is>
          <t>Négociation en cours</t>
        </is>
      </c>
      <c r="K2770" s="70" t="n">
        <v>11</v>
      </c>
    </row>
    <row r="2771">
      <c r="A2771" s="65" t="inlineStr">
        <is>
          <t>REL-02770</t>
        </is>
      </c>
      <c r="B2771" s="65" t="inlineStr">
        <is>
          <t>DEV-02532</t>
        </is>
      </c>
      <c r="C2771" s="66" t="n">
        <v>46040</v>
      </c>
      <c r="D2771" s="65" t="inlineStr">
        <is>
          <t>2026-01</t>
        </is>
      </c>
      <c r="E2771" s="65" t="inlineStr">
        <is>
          <t>2025-2026</t>
        </is>
      </c>
      <c r="F2771" s="67" t="n">
        <v>2</v>
      </c>
      <c r="G2771" s="65" t="inlineStr">
        <is>
          <t>Téléphone</t>
        </is>
      </c>
      <c r="H2771" s="65" t="inlineStr">
        <is>
          <t>Toulouse</t>
        </is>
      </c>
      <c r="I2771" s="65" t="inlineStr">
        <is>
          <t>Julien Fabre</t>
        </is>
      </c>
      <c r="J2771" s="65" t="inlineStr">
        <is>
          <t>Sans réponse</t>
        </is>
      </c>
      <c r="K2771" s="70" t="n">
        <v>11.2</v>
      </c>
    </row>
    <row r="2772">
      <c r="A2772" s="65" t="inlineStr">
        <is>
          <t>REL-02771</t>
        </is>
      </c>
      <c r="B2772" s="65" t="inlineStr">
        <is>
          <t>DEV-02532</t>
        </is>
      </c>
      <c r="C2772" s="66" t="n">
        <v>46045</v>
      </c>
      <c r="D2772" s="65" t="inlineStr">
        <is>
          <t>2026-01</t>
        </is>
      </c>
      <c r="E2772" s="65" t="inlineStr">
        <is>
          <t>2025-2026</t>
        </is>
      </c>
      <c r="F2772" s="67" t="n">
        <v>3</v>
      </c>
      <c r="G2772" s="65" t="inlineStr">
        <is>
          <t>Email</t>
        </is>
      </c>
      <c r="H2772" s="65" t="inlineStr">
        <is>
          <t>Toulouse</t>
        </is>
      </c>
      <c r="I2772" s="65" t="inlineStr">
        <is>
          <t>Julien Fabre</t>
        </is>
      </c>
      <c r="J2772" s="65" t="inlineStr">
        <is>
          <t>Refus signifié</t>
        </is>
      </c>
      <c r="K2772" s="70" t="n">
        <v>3.2</v>
      </c>
    </row>
    <row r="2773">
      <c r="A2773" s="65" t="inlineStr">
        <is>
          <t>REL-02772</t>
        </is>
      </c>
      <c r="B2773" s="65" t="inlineStr">
        <is>
          <t>DEV-02534</t>
        </is>
      </c>
      <c r="C2773" s="66" t="n">
        <v>46021</v>
      </c>
      <c r="D2773" s="65" t="inlineStr">
        <is>
          <t>2025-12</t>
        </is>
      </c>
      <c r="E2773" s="65" t="inlineStr">
        <is>
          <t>2025-2026</t>
        </is>
      </c>
      <c r="F2773" s="67" t="n">
        <v>1</v>
      </c>
      <c r="G2773" s="65" t="inlineStr">
        <is>
          <t>Email</t>
        </is>
      </c>
      <c r="H2773" s="65" t="inlineStr">
        <is>
          <t>Bordeaux</t>
        </is>
      </c>
      <c r="I2773" s="65" t="inlineStr">
        <is>
          <t>Karim Belkacem</t>
        </is>
      </c>
      <c r="J2773" s="65" t="inlineStr">
        <is>
          <t>Injoignable</t>
        </is>
      </c>
      <c r="K2773" s="70" t="n">
        <v>2.9</v>
      </c>
    </row>
    <row r="2774">
      <c r="A2774" s="65" t="inlineStr">
        <is>
          <t>REL-02773</t>
        </is>
      </c>
      <c r="B2774" s="65" t="inlineStr">
        <is>
          <t>DEV-02535</t>
        </is>
      </c>
      <c r="C2774" s="66" t="n">
        <v>46027</v>
      </c>
      <c r="D2774" s="65" t="inlineStr">
        <is>
          <t>2026-01</t>
        </is>
      </c>
      <c r="E2774" s="65" t="inlineStr">
        <is>
          <t>2025-2026</t>
        </is>
      </c>
      <c r="F2774" s="67" t="n">
        <v>1</v>
      </c>
      <c r="G2774" s="65" t="inlineStr">
        <is>
          <t>Email</t>
        </is>
      </c>
      <c r="H2774" s="65" t="inlineStr">
        <is>
          <t>Bordeaux</t>
        </is>
      </c>
      <c r="I2774" s="65" t="inlineStr">
        <is>
          <t>Karim Belkacem</t>
        </is>
      </c>
      <c r="J2774" s="65" t="inlineStr">
        <is>
          <t>Accord obtenu</t>
        </is>
      </c>
      <c r="K2774" s="70" t="n">
        <v>1.6</v>
      </c>
    </row>
    <row r="2775">
      <c r="A2775" s="65" t="inlineStr">
        <is>
          <t>REL-02774</t>
        </is>
      </c>
      <c r="B2775" s="65" t="inlineStr">
        <is>
          <t>DEV-02536</t>
        </is>
      </c>
      <c r="C2775" s="66" t="n">
        <v>46026</v>
      </c>
      <c r="D2775" s="65" t="inlineStr">
        <is>
          <t>2026-01</t>
        </is>
      </c>
      <c r="E2775" s="65" t="inlineStr">
        <is>
          <t>2025-2026</t>
        </is>
      </c>
      <c r="F2775" s="67" t="n">
        <v>1</v>
      </c>
      <c r="G2775" s="65" t="inlineStr">
        <is>
          <t>Téléphone</t>
        </is>
      </c>
      <c r="H2775" s="65" t="inlineStr">
        <is>
          <t>Montpellier</t>
        </is>
      </c>
      <c r="I2775" s="65" t="inlineStr">
        <is>
          <t>Thomas Rey</t>
        </is>
      </c>
      <c r="J2775" s="65" t="inlineStr">
        <is>
          <t>Refus signifié</t>
        </is>
      </c>
      <c r="K2775" s="70" t="n">
        <v>4</v>
      </c>
    </row>
    <row r="2776">
      <c r="A2776" s="65" t="inlineStr">
        <is>
          <t>REL-02775</t>
        </is>
      </c>
      <c r="B2776" s="65" t="inlineStr">
        <is>
          <t>DEV-02543</t>
        </is>
      </c>
      <c r="C2776" s="66" t="n">
        <v>46034</v>
      </c>
      <c r="D2776" s="65" t="inlineStr">
        <is>
          <t>2026-01</t>
        </is>
      </c>
      <c r="E2776" s="65" t="inlineStr">
        <is>
          <t>2025-2026</t>
        </is>
      </c>
      <c r="F2776" s="67" t="n">
        <v>1</v>
      </c>
      <c r="G2776" s="65" t="inlineStr">
        <is>
          <t>Email</t>
        </is>
      </c>
      <c r="H2776" s="65" t="inlineStr">
        <is>
          <t>Montpellier</t>
        </is>
      </c>
      <c r="I2776" s="65" t="inlineStr">
        <is>
          <t>Thomas Rey</t>
        </is>
      </c>
      <c r="J2776" s="65" t="inlineStr">
        <is>
          <t>Refus signifié</t>
        </is>
      </c>
      <c r="K2776" s="70" t="n">
        <v>3</v>
      </c>
    </row>
    <row r="2777">
      <c r="A2777" s="65" t="inlineStr">
        <is>
          <t>REL-02776</t>
        </is>
      </c>
      <c r="B2777" s="65" t="inlineStr">
        <is>
          <t>DEV-02546</t>
        </is>
      </c>
      <c r="C2777" s="66" t="n">
        <v>46029</v>
      </c>
      <c r="D2777" s="65" t="inlineStr">
        <is>
          <t>2026-01</t>
        </is>
      </c>
      <c r="E2777" s="65" t="inlineStr">
        <is>
          <t>2025-2026</t>
        </is>
      </c>
      <c r="F2777" s="67" t="n">
        <v>1</v>
      </c>
      <c r="G2777" s="65" t="inlineStr">
        <is>
          <t>Téléphone</t>
        </is>
      </c>
      <c r="H2777" s="65" t="inlineStr">
        <is>
          <t>Bordeaux</t>
        </is>
      </c>
      <c r="I2777" s="65" t="inlineStr">
        <is>
          <t>Karim Belkacem</t>
        </is>
      </c>
      <c r="J2777" s="65" t="inlineStr">
        <is>
          <t>Accord obtenu</t>
        </is>
      </c>
      <c r="K2777" s="70" t="n">
        <v>9.699999999999999</v>
      </c>
    </row>
    <row r="2778">
      <c r="A2778" s="65" t="inlineStr">
        <is>
          <t>REL-02777</t>
        </is>
      </c>
      <c r="B2778" s="65" t="inlineStr">
        <is>
          <t>DEV-02549</t>
        </is>
      </c>
      <c r="C2778" s="66" t="n">
        <v>46042</v>
      </c>
      <c r="D2778" s="65" t="inlineStr">
        <is>
          <t>2026-01</t>
        </is>
      </c>
      <c r="E2778" s="65" t="inlineStr">
        <is>
          <t>2025-2026</t>
        </is>
      </c>
      <c r="F2778" s="67" t="n">
        <v>1</v>
      </c>
      <c r="G2778" s="65" t="inlineStr">
        <is>
          <t>Téléphone</t>
        </is>
      </c>
      <c r="H2778" s="65" t="inlineStr">
        <is>
          <t>Toulouse</t>
        </is>
      </c>
      <c r="I2778" s="65" t="inlineStr">
        <is>
          <t>Julien Fabre</t>
        </is>
      </c>
      <c r="J2778" s="65" t="inlineStr">
        <is>
          <t>Sans réponse</t>
        </is>
      </c>
      <c r="K2778" s="70" t="n">
        <v>4</v>
      </c>
    </row>
    <row r="2779">
      <c r="A2779" s="65" t="inlineStr">
        <is>
          <t>REL-02778</t>
        </is>
      </c>
      <c r="B2779" s="65" t="inlineStr">
        <is>
          <t>DEV-02550</t>
        </is>
      </c>
      <c r="C2779" s="66" t="n">
        <v>46038</v>
      </c>
      <c r="D2779" s="65" t="inlineStr">
        <is>
          <t>2026-01</t>
        </is>
      </c>
      <c r="E2779" s="65" t="inlineStr">
        <is>
          <t>2025-2026</t>
        </is>
      </c>
      <c r="F2779" s="67" t="n">
        <v>1</v>
      </c>
      <c r="G2779" s="65" t="inlineStr">
        <is>
          <t>Téléphone</t>
        </is>
      </c>
      <c r="H2779" s="65" t="inlineStr">
        <is>
          <t>Bordeaux</t>
        </is>
      </c>
      <c r="I2779" s="65" t="inlineStr">
        <is>
          <t>Sophie Marchand</t>
        </is>
      </c>
      <c r="J2779" s="65" t="inlineStr">
        <is>
          <t>Sans réponse</t>
        </is>
      </c>
      <c r="K2779" s="70" t="n">
        <v>12.6</v>
      </c>
    </row>
    <row r="2780">
      <c r="A2780" s="65" t="inlineStr">
        <is>
          <t>REL-02779</t>
        </is>
      </c>
      <c r="B2780" s="65" t="inlineStr">
        <is>
          <t>DEV-02553</t>
        </is>
      </c>
      <c r="C2780" s="66" t="n">
        <v>46037</v>
      </c>
      <c r="D2780" s="65" t="inlineStr">
        <is>
          <t>2026-01</t>
        </is>
      </c>
      <c r="E2780" s="65" t="inlineStr">
        <is>
          <t>2025-2026</t>
        </is>
      </c>
      <c r="F2780" s="67" t="n">
        <v>1</v>
      </c>
      <c r="G2780" s="65" t="inlineStr">
        <is>
          <t>Téléphone</t>
        </is>
      </c>
      <c r="H2780" s="65" t="inlineStr">
        <is>
          <t>Bordeaux</t>
        </is>
      </c>
      <c r="I2780" s="65" t="inlineStr">
        <is>
          <t>Karim Belkacem</t>
        </is>
      </c>
      <c r="J2780" s="65" t="inlineStr">
        <is>
          <t>Refus signifié</t>
        </is>
      </c>
      <c r="K2780" s="70" t="n">
        <v>10.2</v>
      </c>
    </row>
    <row r="2781">
      <c r="A2781" s="65" t="inlineStr">
        <is>
          <t>REL-02780</t>
        </is>
      </c>
      <c r="B2781" s="65" t="inlineStr">
        <is>
          <t>DEV-02556</t>
        </is>
      </c>
      <c r="C2781" s="66" t="n">
        <v>46042</v>
      </c>
      <c r="D2781" s="65" t="inlineStr">
        <is>
          <t>2026-01</t>
        </is>
      </c>
      <c r="E2781" s="65" t="inlineStr">
        <is>
          <t>2025-2026</t>
        </is>
      </c>
      <c r="F2781" s="67" t="n">
        <v>1</v>
      </c>
      <c r="G2781" s="65" t="inlineStr">
        <is>
          <t>Email</t>
        </is>
      </c>
      <c r="H2781" s="65" t="inlineStr">
        <is>
          <t>Montpellier</t>
        </is>
      </c>
      <c r="I2781" s="65" t="inlineStr">
        <is>
          <t>Thomas Rey</t>
        </is>
      </c>
      <c r="J2781" s="65" t="inlineStr">
        <is>
          <t>Refus signifié</t>
        </is>
      </c>
      <c r="K2781" s="70" t="n">
        <v>3.1</v>
      </c>
    </row>
    <row r="2782">
      <c r="A2782" s="65" t="inlineStr">
        <is>
          <t>REL-02781</t>
        </is>
      </c>
      <c r="B2782" s="65" t="inlineStr">
        <is>
          <t>DEV-02557</t>
        </is>
      </c>
      <c r="C2782" s="66" t="n">
        <v>46036</v>
      </c>
      <c r="D2782" s="65" t="inlineStr">
        <is>
          <t>2026-01</t>
        </is>
      </c>
      <c r="E2782" s="65" t="inlineStr">
        <is>
          <t>2025-2026</t>
        </is>
      </c>
      <c r="F2782" s="67" t="n">
        <v>1</v>
      </c>
      <c r="G2782" s="65" t="inlineStr">
        <is>
          <t>Email</t>
        </is>
      </c>
      <c r="H2782" s="65" t="inlineStr">
        <is>
          <t>Bordeaux</t>
        </is>
      </c>
      <c r="I2782" s="65" t="inlineStr">
        <is>
          <t>Karim Belkacem</t>
        </is>
      </c>
      <c r="J2782" s="65" t="inlineStr">
        <is>
          <t>Négociation en cours</t>
        </is>
      </c>
      <c r="K2782" s="70" t="n">
        <v>1.6</v>
      </c>
    </row>
    <row r="2783">
      <c r="A2783" s="65" t="inlineStr">
        <is>
          <t>REL-02782</t>
        </is>
      </c>
      <c r="B2783" s="65" t="inlineStr">
        <is>
          <t>DEV-02557</t>
        </is>
      </c>
      <c r="C2783" s="66" t="n">
        <v>46048</v>
      </c>
      <c r="D2783" s="65" t="inlineStr">
        <is>
          <t>2026-01</t>
        </is>
      </c>
      <c r="E2783" s="65" t="inlineStr">
        <is>
          <t>2025-2026</t>
        </is>
      </c>
      <c r="F2783" s="67" t="n">
        <v>2</v>
      </c>
      <c r="G2783" s="65" t="inlineStr">
        <is>
          <t>Téléphone</t>
        </is>
      </c>
      <c r="H2783" s="65" t="inlineStr">
        <is>
          <t>Bordeaux</t>
        </is>
      </c>
      <c r="I2783" s="65" t="inlineStr">
        <is>
          <t>Karim Belkacem</t>
        </is>
      </c>
      <c r="J2783" s="65" t="inlineStr">
        <is>
          <t>Sans réponse</t>
        </is>
      </c>
      <c r="K2783" s="70" t="n">
        <v>9.800000000000001</v>
      </c>
    </row>
    <row r="2784">
      <c r="A2784" s="65" t="inlineStr">
        <is>
          <t>REL-02783</t>
        </is>
      </c>
      <c r="B2784" s="65" t="inlineStr">
        <is>
          <t>DEV-02557</t>
        </is>
      </c>
      <c r="C2784" s="66" t="n">
        <v>46053</v>
      </c>
      <c r="D2784" s="65" t="inlineStr">
        <is>
          <t>2026-01</t>
        </is>
      </c>
      <c r="E2784" s="65" t="inlineStr">
        <is>
          <t>2025-2026</t>
        </is>
      </c>
      <c r="F2784" s="67" t="n">
        <v>3</v>
      </c>
      <c r="G2784" s="65" t="inlineStr">
        <is>
          <t>SMS</t>
        </is>
      </c>
      <c r="H2784" s="65" t="inlineStr">
        <is>
          <t>Bordeaux</t>
        </is>
      </c>
      <c r="I2784" s="65" t="inlineStr">
        <is>
          <t>Karim Belkacem</t>
        </is>
      </c>
      <c r="J2784" s="65" t="inlineStr">
        <is>
          <t>Refus signifié</t>
        </is>
      </c>
      <c r="K2784" s="70" t="n">
        <v>1.4</v>
      </c>
    </row>
    <row r="2785">
      <c r="A2785" s="65" t="inlineStr">
        <is>
          <t>REL-02784</t>
        </is>
      </c>
      <c r="B2785" s="65" t="inlineStr">
        <is>
          <t>DEV-02559</t>
        </is>
      </c>
      <c r="C2785" s="66" t="n">
        <v>46035</v>
      </c>
      <c r="D2785" s="65" t="inlineStr">
        <is>
          <t>2026-01</t>
        </is>
      </c>
      <c r="E2785" s="65" t="inlineStr">
        <is>
          <t>2025-2026</t>
        </is>
      </c>
      <c r="F2785" s="67" t="n">
        <v>1</v>
      </c>
      <c r="G2785" s="65" t="inlineStr">
        <is>
          <t>Téléphone</t>
        </is>
      </c>
      <c r="H2785" s="65" t="inlineStr">
        <is>
          <t>Toulouse</t>
        </is>
      </c>
      <c r="I2785" s="65" t="inlineStr">
        <is>
          <t>Julien Fabre</t>
        </is>
      </c>
      <c r="J2785" s="65" t="inlineStr">
        <is>
          <t>Rappel demandé</t>
        </is>
      </c>
      <c r="K2785" s="70" t="n">
        <v>11.1</v>
      </c>
    </row>
    <row r="2786">
      <c r="A2786" s="65" t="inlineStr">
        <is>
          <t>REL-02785</t>
        </is>
      </c>
      <c r="B2786" s="65" t="inlineStr">
        <is>
          <t>DEV-02559</t>
        </is>
      </c>
      <c r="C2786" s="66" t="n">
        <v>46045</v>
      </c>
      <c r="D2786" s="65" t="inlineStr">
        <is>
          <t>2026-01</t>
        </is>
      </c>
      <c r="E2786" s="65" t="inlineStr">
        <is>
          <t>2025-2026</t>
        </is>
      </c>
      <c r="F2786" s="67" t="n">
        <v>2</v>
      </c>
      <c r="G2786" s="65" t="inlineStr">
        <is>
          <t>Email</t>
        </is>
      </c>
      <c r="H2786" s="65" t="inlineStr">
        <is>
          <t>Toulouse</t>
        </is>
      </c>
      <c r="I2786" s="65" t="inlineStr">
        <is>
          <t>Julien Fabre</t>
        </is>
      </c>
      <c r="J2786" s="65" t="inlineStr">
        <is>
          <t>Rappel demandé</t>
        </is>
      </c>
      <c r="K2786" s="70" t="n">
        <v>2.3</v>
      </c>
    </row>
    <row r="2787">
      <c r="A2787" s="65" t="inlineStr">
        <is>
          <t>REL-02786</t>
        </is>
      </c>
      <c r="B2787" s="65" t="inlineStr">
        <is>
          <t>DEV-02561</t>
        </is>
      </c>
      <c r="C2787" s="66" t="n">
        <v>46032</v>
      </c>
      <c r="D2787" s="65" t="inlineStr">
        <is>
          <t>2026-01</t>
        </is>
      </c>
      <c r="E2787" s="65" t="inlineStr">
        <is>
          <t>2025-2026</t>
        </is>
      </c>
      <c r="F2787" s="67" t="n">
        <v>1</v>
      </c>
      <c r="G2787" s="65" t="inlineStr">
        <is>
          <t>Email</t>
        </is>
      </c>
      <c r="H2787" s="65" t="inlineStr">
        <is>
          <t>Toulouse</t>
        </is>
      </c>
      <c r="I2787" s="65" t="inlineStr">
        <is>
          <t>Nadia Cherif</t>
        </is>
      </c>
      <c r="J2787" s="65" t="inlineStr">
        <is>
          <t>Rappel demandé</t>
        </is>
      </c>
      <c r="K2787" s="70" t="n">
        <v>2</v>
      </c>
    </row>
    <row r="2788">
      <c r="A2788" s="65" t="inlineStr">
        <is>
          <t>REL-02787</t>
        </is>
      </c>
      <c r="B2788" s="65" t="inlineStr">
        <is>
          <t>DEV-02561</t>
        </is>
      </c>
      <c r="C2788" s="66" t="n">
        <v>46044</v>
      </c>
      <c r="D2788" s="65" t="inlineStr">
        <is>
          <t>2026-01</t>
        </is>
      </c>
      <c r="E2788" s="65" t="inlineStr">
        <is>
          <t>2025-2026</t>
        </is>
      </c>
      <c r="F2788" s="67" t="n">
        <v>2</v>
      </c>
      <c r="G2788" s="65" t="inlineStr">
        <is>
          <t>Téléphone</t>
        </is>
      </c>
      <c r="H2788" s="65" t="inlineStr">
        <is>
          <t>Toulouse</t>
        </is>
      </c>
      <c r="I2788" s="65" t="inlineStr">
        <is>
          <t>Nadia Cherif</t>
        </is>
      </c>
      <c r="J2788" s="65" t="inlineStr">
        <is>
          <t>Sans réponse</t>
        </is>
      </c>
      <c r="K2788" s="70" t="n">
        <v>5.1</v>
      </c>
    </row>
    <row r="2789">
      <c r="A2789" s="65" t="inlineStr">
        <is>
          <t>REL-02788</t>
        </is>
      </c>
      <c r="B2789" s="65" t="inlineStr">
        <is>
          <t>DEV-02561</t>
        </is>
      </c>
      <c r="C2789" s="66" t="n">
        <v>46054</v>
      </c>
      <c r="D2789" s="65" t="inlineStr">
        <is>
          <t>2026-02</t>
        </is>
      </c>
      <c r="E2789" s="65" t="inlineStr">
        <is>
          <t>2025-2026</t>
        </is>
      </c>
      <c r="F2789" s="67" t="n">
        <v>3</v>
      </c>
      <c r="G2789" s="65" t="inlineStr">
        <is>
          <t>SMS</t>
        </is>
      </c>
      <c r="H2789" s="65" t="inlineStr">
        <is>
          <t>Toulouse</t>
        </is>
      </c>
      <c r="I2789" s="65" t="inlineStr">
        <is>
          <t>Nadia Cherif</t>
        </is>
      </c>
      <c r="J2789" s="65" t="inlineStr">
        <is>
          <t>Refus signifié</t>
        </is>
      </c>
      <c r="K2789" s="70" t="n">
        <v>3.6</v>
      </c>
    </row>
    <row r="2790">
      <c r="A2790" s="65" t="inlineStr">
        <is>
          <t>REL-02789</t>
        </is>
      </c>
      <c r="B2790" s="65" t="inlineStr">
        <is>
          <t>DEV-02563</t>
        </is>
      </c>
      <c r="C2790" s="66" t="n">
        <v>46039</v>
      </c>
      <c r="D2790" s="65" t="inlineStr">
        <is>
          <t>2026-01</t>
        </is>
      </c>
      <c r="E2790" s="65" t="inlineStr">
        <is>
          <t>2025-2026</t>
        </is>
      </c>
      <c r="F2790" s="67" t="n">
        <v>1</v>
      </c>
      <c r="G2790" s="65" t="inlineStr">
        <is>
          <t>Email</t>
        </is>
      </c>
      <c r="H2790" s="65" t="inlineStr">
        <is>
          <t>Montpellier</t>
        </is>
      </c>
      <c r="I2790" s="65" t="inlineStr">
        <is>
          <t>Thomas Rey</t>
        </is>
      </c>
      <c r="J2790" s="65" t="inlineStr">
        <is>
          <t>Sans réponse</t>
        </is>
      </c>
      <c r="K2790" s="70" t="n">
        <v>2.3</v>
      </c>
    </row>
    <row r="2791">
      <c r="A2791" s="65" t="inlineStr">
        <is>
          <t>REL-02790</t>
        </is>
      </c>
      <c r="B2791" s="65" t="inlineStr">
        <is>
          <t>DEV-02564</t>
        </is>
      </c>
      <c r="C2791" s="66" t="n">
        <v>46036</v>
      </c>
      <c r="D2791" s="65" t="inlineStr">
        <is>
          <t>2026-01</t>
        </is>
      </c>
      <c r="E2791" s="65" t="inlineStr">
        <is>
          <t>2025-2026</t>
        </is>
      </c>
      <c r="F2791" s="67" t="n">
        <v>1</v>
      </c>
      <c r="G2791" s="65" t="inlineStr">
        <is>
          <t>Téléphone</t>
        </is>
      </c>
      <c r="H2791" s="65" t="inlineStr">
        <is>
          <t>Toulouse</t>
        </is>
      </c>
      <c r="I2791" s="65" t="inlineStr">
        <is>
          <t>Julien Fabre</t>
        </is>
      </c>
      <c r="J2791" s="65" t="inlineStr">
        <is>
          <t>Sans réponse</t>
        </is>
      </c>
      <c r="K2791" s="70" t="n">
        <v>9.300000000000001</v>
      </c>
    </row>
    <row r="2792">
      <c r="A2792" s="65" t="inlineStr">
        <is>
          <t>REL-02791</t>
        </is>
      </c>
      <c r="B2792" s="65" t="inlineStr">
        <is>
          <t>DEV-02564</t>
        </is>
      </c>
      <c r="C2792" s="66" t="n">
        <v>46047</v>
      </c>
      <c r="D2792" s="65" t="inlineStr">
        <is>
          <t>2026-01</t>
        </is>
      </c>
      <c r="E2792" s="65" t="inlineStr">
        <is>
          <t>2025-2026</t>
        </is>
      </c>
      <c r="F2792" s="67" t="n">
        <v>2</v>
      </c>
      <c r="G2792" s="65" t="inlineStr">
        <is>
          <t>SMS</t>
        </is>
      </c>
      <c r="H2792" s="65" t="inlineStr">
        <is>
          <t>Toulouse</t>
        </is>
      </c>
      <c r="I2792" s="65" t="inlineStr">
        <is>
          <t>Julien Fabre</t>
        </is>
      </c>
      <c r="J2792" s="65" t="inlineStr">
        <is>
          <t>Accord obtenu</t>
        </is>
      </c>
      <c r="K2792" s="70" t="n">
        <v>2.1</v>
      </c>
    </row>
    <row r="2793">
      <c r="A2793" s="65" t="inlineStr">
        <is>
          <t>REL-02792</t>
        </is>
      </c>
      <c r="B2793" s="65" t="inlineStr">
        <is>
          <t>DEV-02568</t>
        </is>
      </c>
      <c r="C2793" s="66" t="n">
        <v>46039</v>
      </c>
      <c r="D2793" s="65" t="inlineStr">
        <is>
          <t>2026-01</t>
        </is>
      </c>
      <c r="E2793" s="65" t="inlineStr">
        <is>
          <t>2025-2026</t>
        </is>
      </c>
      <c r="F2793" s="67" t="n">
        <v>1</v>
      </c>
      <c r="G2793" s="65" t="inlineStr">
        <is>
          <t>Email</t>
        </is>
      </c>
      <c r="H2793" s="65" t="inlineStr">
        <is>
          <t>Montpellier</t>
        </is>
      </c>
      <c r="I2793" s="65" t="inlineStr">
        <is>
          <t>Thomas Rey</t>
        </is>
      </c>
      <c r="J2793" s="65" t="inlineStr">
        <is>
          <t>Refus signifié</t>
        </is>
      </c>
      <c r="K2793" s="70" t="n">
        <v>4.6</v>
      </c>
    </row>
    <row r="2794">
      <c r="A2794" s="65" t="inlineStr">
        <is>
          <t>REL-02793</t>
        </is>
      </c>
      <c r="B2794" s="65" t="inlineStr">
        <is>
          <t>DEV-02569</t>
        </is>
      </c>
      <c r="C2794" s="66" t="n">
        <v>46042</v>
      </c>
      <c r="D2794" s="65" t="inlineStr">
        <is>
          <t>2026-01</t>
        </is>
      </c>
      <c r="E2794" s="65" t="inlineStr">
        <is>
          <t>2025-2026</t>
        </is>
      </c>
      <c r="F2794" s="67" t="n">
        <v>1</v>
      </c>
      <c r="G2794" s="65" t="inlineStr">
        <is>
          <t>Email</t>
        </is>
      </c>
      <c r="H2794" s="65" t="inlineStr">
        <is>
          <t>Montpellier</t>
        </is>
      </c>
      <c r="I2794" s="65" t="inlineStr">
        <is>
          <t>Thomas Rey</t>
        </is>
      </c>
      <c r="J2794" s="65" t="inlineStr">
        <is>
          <t>Négociation en cours</t>
        </is>
      </c>
      <c r="K2794" s="70" t="n">
        <v>2.7</v>
      </c>
    </row>
    <row r="2795">
      <c r="A2795" s="65" t="inlineStr">
        <is>
          <t>REL-02794</t>
        </is>
      </c>
      <c r="B2795" s="65" t="inlineStr">
        <is>
          <t>DEV-02571</t>
        </is>
      </c>
      <c r="C2795" s="66" t="n">
        <v>46036</v>
      </c>
      <c r="D2795" s="65" t="inlineStr">
        <is>
          <t>2026-01</t>
        </is>
      </c>
      <c r="E2795" s="65" t="inlineStr">
        <is>
          <t>2025-2026</t>
        </is>
      </c>
      <c r="F2795" s="67" t="n">
        <v>1</v>
      </c>
      <c r="G2795" s="65" t="inlineStr">
        <is>
          <t>Email</t>
        </is>
      </c>
      <c r="H2795" s="65" t="inlineStr">
        <is>
          <t>Toulouse</t>
        </is>
      </c>
      <c r="I2795" s="65" t="inlineStr">
        <is>
          <t>Nadia Cherif</t>
        </is>
      </c>
      <c r="J2795" s="65" t="inlineStr">
        <is>
          <t>Rappel demandé</t>
        </is>
      </c>
      <c r="K2795" s="70" t="n">
        <v>2.8</v>
      </c>
    </row>
    <row r="2796">
      <c r="A2796" s="65" t="inlineStr">
        <is>
          <t>REL-02795</t>
        </is>
      </c>
      <c r="B2796" s="65" t="inlineStr">
        <is>
          <t>DEV-02572</t>
        </is>
      </c>
      <c r="C2796" s="66" t="n">
        <v>46045</v>
      </c>
      <c r="D2796" s="65" t="inlineStr">
        <is>
          <t>2026-01</t>
        </is>
      </c>
      <c r="E2796" s="65" t="inlineStr">
        <is>
          <t>2025-2026</t>
        </is>
      </c>
      <c r="F2796" s="67" t="n">
        <v>1</v>
      </c>
      <c r="G2796" s="65" t="inlineStr">
        <is>
          <t>Email</t>
        </is>
      </c>
      <c r="H2796" s="65" t="inlineStr">
        <is>
          <t>Bordeaux</t>
        </is>
      </c>
      <c r="I2796" s="65" t="inlineStr">
        <is>
          <t>Sophie Marchand</t>
        </is>
      </c>
      <c r="J2796" s="65" t="inlineStr">
        <is>
          <t>Refus signifié</t>
        </is>
      </c>
      <c r="K2796" s="70" t="n">
        <v>1.4</v>
      </c>
    </row>
    <row r="2797">
      <c r="A2797" s="65" t="inlineStr">
        <is>
          <t>REL-02796</t>
        </is>
      </c>
      <c r="B2797" s="65" t="inlineStr">
        <is>
          <t>DEV-02573</t>
        </is>
      </c>
      <c r="C2797" s="66" t="n">
        <v>46038</v>
      </c>
      <c r="D2797" s="65" t="inlineStr">
        <is>
          <t>2026-01</t>
        </is>
      </c>
      <c r="E2797" s="65" t="inlineStr">
        <is>
          <t>2025-2026</t>
        </is>
      </c>
      <c r="F2797" s="67" t="n">
        <v>1</v>
      </c>
      <c r="G2797" s="65" t="inlineStr">
        <is>
          <t>Téléphone</t>
        </is>
      </c>
      <c r="H2797" s="65" t="inlineStr">
        <is>
          <t>Bordeaux</t>
        </is>
      </c>
      <c r="I2797" s="65" t="inlineStr">
        <is>
          <t>Karim Belkacem</t>
        </is>
      </c>
      <c r="J2797" s="65" t="inlineStr">
        <is>
          <t>Sans réponse</t>
        </is>
      </c>
      <c r="K2797" s="70" t="n">
        <v>6.7</v>
      </c>
    </row>
    <row r="2798">
      <c r="A2798" s="65" t="inlineStr">
        <is>
          <t>REL-02797</t>
        </is>
      </c>
      <c r="B2798" s="65" t="inlineStr">
        <is>
          <t>DEV-02575</t>
        </is>
      </c>
      <c r="C2798" s="66" t="n">
        <v>46042</v>
      </c>
      <c r="D2798" s="65" t="inlineStr">
        <is>
          <t>2026-01</t>
        </is>
      </c>
      <c r="E2798" s="65" t="inlineStr">
        <is>
          <t>2025-2026</t>
        </is>
      </c>
      <c r="F2798" s="67" t="n">
        <v>1</v>
      </c>
      <c r="G2798" s="65" t="inlineStr">
        <is>
          <t>Email</t>
        </is>
      </c>
      <c r="H2798" s="65" t="inlineStr">
        <is>
          <t>Montpellier</t>
        </is>
      </c>
      <c r="I2798" s="65" t="inlineStr">
        <is>
          <t>Thomas Rey</t>
        </is>
      </c>
      <c r="J2798" s="65" t="inlineStr">
        <is>
          <t>Rappel demandé</t>
        </is>
      </c>
      <c r="K2798" s="70" t="n">
        <v>4.7</v>
      </c>
    </row>
    <row r="2799">
      <c r="A2799" s="65" t="inlineStr">
        <is>
          <t>REL-02798</t>
        </is>
      </c>
      <c r="B2799" s="65" t="inlineStr">
        <is>
          <t>DEV-02576</t>
        </is>
      </c>
      <c r="C2799" s="66" t="n">
        <v>46042</v>
      </c>
      <c r="D2799" s="65" t="inlineStr">
        <is>
          <t>2026-01</t>
        </is>
      </c>
      <c r="E2799" s="65" t="inlineStr">
        <is>
          <t>2025-2026</t>
        </is>
      </c>
      <c r="F2799" s="67" t="n">
        <v>1</v>
      </c>
      <c r="G2799" s="65" t="inlineStr">
        <is>
          <t>Téléphone</t>
        </is>
      </c>
      <c r="H2799" s="65" t="inlineStr">
        <is>
          <t>Bordeaux</t>
        </is>
      </c>
      <c r="I2799" s="65" t="inlineStr">
        <is>
          <t>Sophie Marchand</t>
        </is>
      </c>
      <c r="J2799" s="65" t="inlineStr">
        <is>
          <t>Refus signifié</t>
        </is>
      </c>
      <c r="K2799" s="70" t="n">
        <v>11.5</v>
      </c>
    </row>
    <row r="2800">
      <c r="A2800" s="65" t="inlineStr">
        <is>
          <t>REL-02799</t>
        </is>
      </c>
      <c r="B2800" s="65" t="inlineStr">
        <is>
          <t>DEV-02578</t>
        </is>
      </c>
      <c r="C2800" s="66" t="n">
        <v>46048</v>
      </c>
      <c r="D2800" s="65" t="inlineStr">
        <is>
          <t>2026-01</t>
        </is>
      </c>
      <c r="E2800" s="65" t="inlineStr">
        <is>
          <t>2025-2026</t>
        </is>
      </c>
      <c r="F2800" s="67" t="n">
        <v>1</v>
      </c>
      <c r="G2800" s="65" t="inlineStr">
        <is>
          <t>Email</t>
        </is>
      </c>
      <c r="H2800" s="65" t="inlineStr">
        <is>
          <t>Bordeaux</t>
        </is>
      </c>
      <c r="I2800" s="65" t="inlineStr">
        <is>
          <t>Sophie Marchand</t>
        </is>
      </c>
      <c r="J2800" s="65" t="inlineStr">
        <is>
          <t>Sans réponse</t>
        </is>
      </c>
      <c r="K2800" s="70" t="n">
        <v>1</v>
      </c>
    </row>
    <row r="2801">
      <c r="A2801" s="65" t="inlineStr">
        <is>
          <t>REL-02800</t>
        </is>
      </c>
      <c r="B2801" s="65" t="inlineStr">
        <is>
          <t>DEV-02584</t>
        </is>
      </c>
      <c r="C2801" s="66" t="n">
        <v>46042</v>
      </c>
      <c r="D2801" s="65" t="inlineStr">
        <is>
          <t>2026-01</t>
        </is>
      </c>
      <c r="E2801" s="65" t="inlineStr">
        <is>
          <t>2025-2026</t>
        </is>
      </c>
      <c r="F2801" s="67" t="n">
        <v>1</v>
      </c>
      <c r="G2801" s="65" t="inlineStr">
        <is>
          <t>Email</t>
        </is>
      </c>
      <c r="H2801" s="65" t="inlineStr">
        <is>
          <t>Toulouse</t>
        </is>
      </c>
      <c r="I2801" s="65" t="inlineStr">
        <is>
          <t>Julien Fabre</t>
        </is>
      </c>
      <c r="J2801" s="65" t="inlineStr">
        <is>
          <t>Sans réponse</t>
        </is>
      </c>
      <c r="K2801" s="70" t="n">
        <v>2.2</v>
      </c>
    </row>
    <row r="2802">
      <c r="A2802" s="65" t="inlineStr">
        <is>
          <t>REL-02801</t>
        </is>
      </c>
      <c r="B2802" s="65" t="inlineStr">
        <is>
          <t>DEV-02587</t>
        </is>
      </c>
      <c r="C2802" s="66" t="n">
        <v>46045</v>
      </c>
      <c r="D2802" s="65" t="inlineStr">
        <is>
          <t>2026-01</t>
        </is>
      </c>
      <c r="E2802" s="65" t="inlineStr">
        <is>
          <t>2025-2026</t>
        </is>
      </c>
      <c r="F2802" s="67" t="n">
        <v>1</v>
      </c>
      <c r="G2802" s="65" t="inlineStr">
        <is>
          <t>Email</t>
        </is>
      </c>
      <c r="H2802" s="65" t="inlineStr">
        <is>
          <t>Bordeaux</t>
        </is>
      </c>
      <c r="I2802" s="65" t="inlineStr">
        <is>
          <t>Karim Belkacem</t>
        </is>
      </c>
      <c r="J2802" s="65" t="inlineStr">
        <is>
          <t>Injoignable</t>
        </is>
      </c>
      <c r="K2802" s="70" t="n">
        <v>4.7</v>
      </c>
    </row>
    <row r="2803">
      <c r="A2803" s="65" t="inlineStr">
        <is>
          <t>REL-02802</t>
        </is>
      </c>
      <c r="B2803" s="65" t="inlineStr">
        <is>
          <t>DEV-02587</t>
        </is>
      </c>
      <c r="C2803" s="66" t="n">
        <v>46050</v>
      </c>
      <c r="D2803" s="65" t="inlineStr">
        <is>
          <t>2026-01</t>
        </is>
      </c>
      <c r="E2803" s="65" t="inlineStr">
        <is>
          <t>2025-2026</t>
        </is>
      </c>
      <c r="F2803" s="67" t="n">
        <v>2</v>
      </c>
      <c r="G2803" s="65" t="inlineStr">
        <is>
          <t>Email</t>
        </is>
      </c>
      <c r="H2803" s="65" t="inlineStr">
        <is>
          <t>Bordeaux</t>
        </is>
      </c>
      <c r="I2803" s="65" t="inlineStr">
        <is>
          <t>Karim Belkacem</t>
        </is>
      </c>
      <c r="J2803" s="65" t="inlineStr">
        <is>
          <t>Accord obtenu</t>
        </is>
      </c>
      <c r="K2803" s="70" t="n">
        <v>4.1</v>
      </c>
    </row>
    <row r="2804">
      <c r="A2804" s="65" t="inlineStr">
        <is>
          <t>REL-02803</t>
        </is>
      </c>
      <c r="B2804" s="65" t="inlineStr">
        <is>
          <t>DEV-02588</t>
        </is>
      </c>
      <c r="C2804" s="66" t="n">
        <v>46046</v>
      </c>
      <c r="D2804" s="65" t="inlineStr">
        <is>
          <t>2026-01</t>
        </is>
      </c>
      <c r="E2804" s="65" t="inlineStr">
        <is>
          <t>2025-2026</t>
        </is>
      </c>
      <c r="F2804" s="67" t="n">
        <v>1</v>
      </c>
      <c r="G2804" s="65" t="inlineStr">
        <is>
          <t>Téléphone</t>
        </is>
      </c>
      <c r="H2804" s="65" t="inlineStr">
        <is>
          <t>Bordeaux</t>
        </is>
      </c>
      <c r="I2804" s="65" t="inlineStr">
        <is>
          <t>Sophie Marchand</t>
        </is>
      </c>
      <c r="J2804" s="65" t="inlineStr">
        <is>
          <t>Sans réponse</t>
        </is>
      </c>
      <c r="K2804" s="70" t="n">
        <v>11.5</v>
      </c>
    </row>
    <row r="2805">
      <c r="A2805" s="65" t="inlineStr">
        <is>
          <t>REL-02804</t>
        </is>
      </c>
      <c r="B2805" s="65" t="inlineStr">
        <is>
          <t>DEV-02589</t>
        </is>
      </c>
      <c r="C2805" s="66" t="n">
        <v>46040</v>
      </c>
      <c r="D2805" s="65" t="inlineStr">
        <is>
          <t>2026-01</t>
        </is>
      </c>
      <c r="E2805" s="65" t="inlineStr">
        <is>
          <t>2025-2026</t>
        </is>
      </c>
      <c r="F2805" s="67" t="n">
        <v>1</v>
      </c>
      <c r="G2805" s="65" t="inlineStr">
        <is>
          <t>Email</t>
        </is>
      </c>
      <c r="H2805" s="65" t="inlineStr">
        <is>
          <t>Bordeaux</t>
        </is>
      </c>
      <c r="I2805" s="65" t="inlineStr">
        <is>
          <t>Sophie Marchand</t>
        </is>
      </c>
      <c r="J2805" s="65" t="inlineStr">
        <is>
          <t>Rappel demandé</t>
        </is>
      </c>
      <c r="K2805" s="70" t="n">
        <v>4.9</v>
      </c>
    </row>
    <row r="2806">
      <c r="A2806" s="65" t="inlineStr">
        <is>
          <t>REL-02805</t>
        </is>
      </c>
      <c r="B2806" s="65" t="inlineStr">
        <is>
          <t>DEV-02591</t>
        </is>
      </c>
      <c r="C2806" s="66" t="n">
        <v>46042</v>
      </c>
      <c r="D2806" s="65" t="inlineStr">
        <is>
          <t>2026-01</t>
        </is>
      </c>
      <c r="E2806" s="65" t="inlineStr">
        <is>
          <t>2025-2026</t>
        </is>
      </c>
      <c r="F2806" s="67" t="n">
        <v>1</v>
      </c>
      <c r="G2806" s="65" t="inlineStr">
        <is>
          <t>Email</t>
        </is>
      </c>
      <c r="H2806" s="65" t="inlineStr">
        <is>
          <t>Montpellier</t>
        </is>
      </c>
      <c r="I2806" s="65" t="inlineStr">
        <is>
          <t>Thomas Rey</t>
        </is>
      </c>
      <c r="J2806" s="65" t="inlineStr">
        <is>
          <t>Rappel demandé</t>
        </is>
      </c>
      <c r="K2806" s="70" t="n">
        <v>1.2</v>
      </c>
    </row>
    <row r="2807">
      <c r="A2807" s="65" t="inlineStr">
        <is>
          <t>REL-02806</t>
        </is>
      </c>
      <c r="B2807" s="65" t="inlineStr">
        <is>
          <t>DEV-02591</t>
        </is>
      </c>
      <c r="C2807" s="66" t="n">
        <v>46048</v>
      </c>
      <c r="D2807" s="65" t="inlineStr">
        <is>
          <t>2026-01</t>
        </is>
      </c>
      <c r="E2807" s="65" t="inlineStr">
        <is>
          <t>2025-2026</t>
        </is>
      </c>
      <c r="F2807" s="67" t="n">
        <v>2</v>
      </c>
      <c r="G2807" s="65" t="inlineStr">
        <is>
          <t>Email</t>
        </is>
      </c>
      <c r="H2807" s="65" t="inlineStr">
        <is>
          <t>Montpellier</t>
        </is>
      </c>
      <c r="I2807" s="65" t="inlineStr">
        <is>
          <t>Thomas Rey</t>
        </is>
      </c>
      <c r="J2807" s="65" t="inlineStr">
        <is>
          <t>Injoignable</t>
        </is>
      </c>
      <c r="K2807" s="70" t="n">
        <v>3.8</v>
      </c>
    </row>
    <row r="2808">
      <c r="A2808" s="65" t="inlineStr">
        <is>
          <t>REL-02807</t>
        </is>
      </c>
      <c r="B2808" s="65" t="inlineStr">
        <is>
          <t>DEV-02592</t>
        </is>
      </c>
      <c r="C2808" s="66" t="n">
        <v>46045</v>
      </c>
      <c r="D2808" s="65" t="inlineStr">
        <is>
          <t>2026-01</t>
        </is>
      </c>
      <c r="E2808" s="65" t="inlineStr">
        <is>
          <t>2025-2026</t>
        </is>
      </c>
      <c r="F2808" s="67" t="n">
        <v>1</v>
      </c>
      <c r="G2808" s="65" t="inlineStr">
        <is>
          <t>Email</t>
        </is>
      </c>
      <c r="H2808" s="65" t="inlineStr">
        <is>
          <t>Toulouse</t>
        </is>
      </c>
      <c r="I2808" s="65" t="inlineStr">
        <is>
          <t>Nadia Cherif</t>
        </is>
      </c>
      <c r="J2808" s="65" t="inlineStr">
        <is>
          <t>Accord obtenu</t>
        </is>
      </c>
      <c r="K2808" s="70" t="n">
        <v>3.5</v>
      </c>
    </row>
    <row r="2809">
      <c r="A2809" s="65" t="inlineStr">
        <is>
          <t>REL-02808</t>
        </is>
      </c>
      <c r="B2809" s="65" t="inlineStr">
        <is>
          <t>DEV-02594</t>
        </is>
      </c>
      <c r="C2809" s="66" t="n">
        <v>46044</v>
      </c>
      <c r="D2809" s="65" t="inlineStr">
        <is>
          <t>2026-01</t>
        </is>
      </c>
      <c r="E2809" s="65" t="inlineStr">
        <is>
          <t>2025-2026</t>
        </is>
      </c>
      <c r="F2809" s="67" t="n">
        <v>1</v>
      </c>
      <c r="G2809" s="65" t="inlineStr">
        <is>
          <t>Email</t>
        </is>
      </c>
      <c r="H2809" s="65" t="inlineStr">
        <is>
          <t>Bordeaux</t>
        </is>
      </c>
      <c r="I2809" s="65" t="inlineStr">
        <is>
          <t>Karim Belkacem</t>
        </is>
      </c>
      <c r="J2809" s="65" t="inlineStr">
        <is>
          <t>Accord obtenu</t>
        </is>
      </c>
      <c r="K2809" s="70" t="n">
        <v>4.2</v>
      </c>
    </row>
    <row r="2810">
      <c r="A2810" s="65" t="inlineStr">
        <is>
          <t>REL-02809</t>
        </is>
      </c>
      <c r="B2810" s="65" t="inlineStr">
        <is>
          <t>DEV-02596</t>
        </is>
      </c>
      <c r="C2810" s="66" t="n">
        <v>46039</v>
      </c>
      <c r="D2810" s="65" t="inlineStr">
        <is>
          <t>2026-01</t>
        </is>
      </c>
      <c r="E2810" s="65" t="inlineStr">
        <is>
          <t>2025-2026</t>
        </is>
      </c>
      <c r="F2810" s="67" t="n">
        <v>1</v>
      </c>
      <c r="G2810" s="65" t="inlineStr">
        <is>
          <t>Email</t>
        </is>
      </c>
      <c r="H2810" s="65" t="inlineStr">
        <is>
          <t>Bordeaux</t>
        </is>
      </c>
      <c r="I2810" s="65" t="inlineStr">
        <is>
          <t>Karim Belkacem</t>
        </is>
      </c>
      <c r="J2810" s="65" t="inlineStr">
        <is>
          <t>Injoignable</t>
        </is>
      </c>
      <c r="K2810" s="70" t="n">
        <v>1.5</v>
      </c>
    </row>
    <row r="2811">
      <c r="A2811" s="65" t="inlineStr">
        <is>
          <t>REL-02810</t>
        </is>
      </c>
      <c r="B2811" s="65" t="inlineStr">
        <is>
          <t>DEV-02597</t>
        </is>
      </c>
      <c r="C2811" s="66" t="n">
        <v>46054</v>
      </c>
      <c r="D2811" s="65" t="inlineStr">
        <is>
          <t>2026-02</t>
        </is>
      </c>
      <c r="E2811" s="65" t="inlineStr">
        <is>
          <t>2025-2026</t>
        </is>
      </c>
      <c r="F2811" s="67" t="n">
        <v>1</v>
      </c>
      <c r="G2811" s="65" t="inlineStr">
        <is>
          <t>Téléphone</t>
        </is>
      </c>
      <c r="H2811" s="65" t="inlineStr">
        <is>
          <t>Montpellier</t>
        </is>
      </c>
      <c r="I2811" s="65" t="inlineStr">
        <is>
          <t>Thomas Rey</t>
        </is>
      </c>
      <c r="J2811" s="65" t="inlineStr">
        <is>
          <t>Sans réponse</t>
        </is>
      </c>
      <c r="K2811" s="70" t="n">
        <v>11.3</v>
      </c>
    </row>
    <row r="2812">
      <c r="A2812" s="65" t="inlineStr">
        <is>
          <t>REL-02811</t>
        </is>
      </c>
      <c r="B2812" s="65" t="inlineStr">
        <is>
          <t>DEV-02603</t>
        </is>
      </c>
      <c r="C2812" s="66" t="n">
        <v>46051</v>
      </c>
      <c r="D2812" s="65" t="inlineStr">
        <is>
          <t>2026-01</t>
        </is>
      </c>
      <c r="E2812" s="65" t="inlineStr">
        <is>
          <t>2025-2026</t>
        </is>
      </c>
      <c r="F2812" s="67" t="n">
        <v>1</v>
      </c>
      <c r="G2812" s="65" t="inlineStr">
        <is>
          <t>Email</t>
        </is>
      </c>
      <c r="H2812" s="65" t="inlineStr">
        <is>
          <t>Montpellier</t>
        </is>
      </c>
      <c r="I2812" s="65" t="inlineStr">
        <is>
          <t>Thomas Rey</t>
        </is>
      </c>
      <c r="J2812" s="65" t="inlineStr">
        <is>
          <t>Sans réponse</t>
        </is>
      </c>
      <c r="K2812" s="70" t="n">
        <v>3.8</v>
      </c>
    </row>
    <row r="2813">
      <c r="A2813" s="65" t="inlineStr">
        <is>
          <t>REL-02812</t>
        </is>
      </c>
      <c r="B2813" s="65" t="inlineStr">
        <is>
          <t>DEV-02604</t>
        </is>
      </c>
      <c r="C2813" s="66" t="n">
        <v>46053</v>
      </c>
      <c r="D2813" s="65" t="inlineStr">
        <is>
          <t>2026-01</t>
        </is>
      </c>
      <c r="E2813" s="65" t="inlineStr">
        <is>
          <t>2025-2026</t>
        </is>
      </c>
      <c r="F2813" s="67" t="n">
        <v>1</v>
      </c>
      <c r="G2813" s="65" t="inlineStr">
        <is>
          <t>Email</t>
        </is>
      </c>
      <c r="H2813" s="65" t="inlineStr">
        <is>
          <t>Toulouse</t>
        </is>
      </c>
      <c r="I2813" s="65" t="inlineStr">
        <is>
          <t>Julien Fabre</t>
        </is>
      </c>
      <c r="J2813" s="65" t="inlineStr">
        <is>
          <t>Négociation en cours</t>
        </is>
      </c>
      <c r="K2813" s="70" t="n">
        <v>3.7</v>
      </c>
    </row>
    <row r="2814">
      <c r="A2814" s="65" t="inlineStr">
        <is>
          <t>REL-02813</t>
        </is>
      </c>
      <c r="B2814" s="65" t="inlineStr">
        <is>
          <t>DEV-02604</t>
        </is>
      </c>
      <c r="C2814" s="66" t="n">
        <v>46065</v>
      </c>
      <c r="D2814" s="65" t="inlineStr">
        <is>
          <t>2026-02</t>
        </is>
      </c>
      <c r="E2814" s="65" t="inlineStr">
        <is>
          <t>2025-2026</t>
        </is>
      </c>
      <c r="F2814" s="67" t="n">
        <v>2</v>
      </c>
      <c r="G2814" s="65" t="inlineStr">
        <is>
          <t>Téléphone</t>
        </is>
      </c>
      <c r="H2814" s="65" t="inlineStr">
        <is>
          <t>Toulouse</t>
        </is>
      </c>
      <c r="I2814" s="65" t="inlineStr">
        <is>
          <t>Julien Fabre</t>
        </is>
      </c>
      <c r="J2814" s="65" t="inlineStr">
        <is>
          <t>Refus signifié</t>
        </is>
      </c>
      <c r="K2814" s="70" t="n">
        <v>4.2</v>
      </c>
    </row>
    <row r="2815">
      <c r="A2815" s="65" t="inlineStr">
        <is>
          <t>REL-02814</t>
        </is>
      </c>
      <c r="B2815" s="65" t="inlineStr">
        <is>
          <t>DEV-02605</t>
        </is>
      </c>
      <c r="C2815" s="66" t="n">
        <v>46051</v>
      </c>
      <c r="D2815" s="65" t="inlineStr">
        <is>
          <t>2026-01</t>
        </is>
      </c>
      <c r="E2815" s="65" t="inlineStr">
        <is>
          <t>2025-2026</t>
        </is>
      </c>
      <c r="F2815" s="67" t="n">
        <v>1</v>
      </c>
      <c r="G2815" s="65" t="inlineStr">
        <is>
          <t>Email</t>
        </is>
      </c>
      <c r="H2815" s="65" t="inlineStr">
        <is>
          <t>Toulouse</t>
        </is>
      </c>
      <c r="I2815" s="65" t="inlineStr">
        <is>
          <t>Nadia Cherif</t>
        </is>
      </c>
      <c r="J2815" s="65" t="inlineStr">
        <is>
          <t>Négociation en cours</t>
        </is>
      </c>
      <c r="K2815" s="70" t="n">
        <v>2</v>
      </c>
    </row>
    <row r="2816">
      <c r="A2816" s="65" t="inlineStr">
        <is>
          <t>REL-02815</t>
        </is>
      </c>
      <c r="B2816" s="65" t="inlineStr">
        <is>
          <t>DEV-02609</t>
        </is>
      </c>
      <c r="C2816" s="66" t="n">
        <v>46055</v>
      </c>
      <c r="D2816" s="65" t="inlineStr">
        <is>
          <t>2026-02</t>
        </is>
      </c>
      <c r="E2816" s="65" t="inlineStr">
        <is>
          <t>2025-2026</t>
        </is>
      </c>
      <c r="F2816" s="67" t="n">
        <v>1</v>
      </c>
      <c r="G2816" s="65" t="inlineStr">
        <is>
          <t>Email</t>
        </is>
      </c>
      <c r="H2816" s="65" t="inlineStr">
        <is>
          <t>Montpellier</t>
        </is>
      </c>
      <c r="I2816" s="65" t="inlineStr">
        <is>
          <t>Thomas Rey</t>
        </is>
      </c>
      <c r="J2816" s="65" t="inlineStr">
        <is>
          <t>Refus signifié</t>
        </is>
      </c>
      <c r="K2816" s="70" t="n">
        <v>1.5</v>
      </c>
    </row>
    <row r="2817">
      <c r="A2817" s="65" t="inlineStr">
        <is>
          <t>REL-02816</t>
        </is>
      </c>
      <c r="B2817" s="65" t="inlineStr">
        <is>
          <t>DEV-02610</t>
        </is>
      </c>
      <c r="C2817" s="66" t="n">
        <v>46060</v>
      </c>
      <c r="D2817" s="65" t="inlineStr">
        <is>
          <t>2026-02</t>
        </is>
      </c>
      <c r="E2817" s="65" t="inlineStr">
        <is>
          <t>2025-2026</t>
        </is>
      </c>
      <c r="F2817" s="67" t="n">
        <v>1</v>
      </c>
      <c r="G2817" s="65" t="inlineStr">
        <is>
          <t>Email</t>
        </is>
      </c>
      <c r="H2817" s="65" t="inlineStr">
        <is>
          <t>Montpellier</t>
        </is>
      </c>
      <c r="I2817" s="65" t="inlineStr">
        <is>
          <t>Thomas Rey</t>
        </is>
      </c>
      <c r="J2817" s="65" t="inlineStr">
        <is>
          <t>Négociation en cours</t>
        </is>
      </c>
      <c r="K2817" s="70" t="n">
        <v>3.1</v>
      </c>
    </row>
    <row r="2818">
      <c r="A2818" s="65" t="inlineStr">
        <is>
          <t>REL-02817</t>
        </is>
      </c>
      <c r="B2818" s="65" t="inlineStr">
        <is>
          <t>DEV-02610</t>
        </is>
      </c>
      <c r="C2818" s="66" t="n">
        <v>46072</v>
      </c>
      <c r="D2818" s="65" t="inlineStr">
        <is>
          <t>2026-02</t>
        </is>
      </c>
      <c r="E2818" s="65" t="inlineStr">
        <is>
          <t>2025-2026</t>
        </is>
      </c>
      <c r="F2818" s="67" t="n">
        <v>2</v>
      </c>
      <c r="G2818" s="65" t="inlineStr">
        <is>
          <t>Email</t>
        </is>
      </c>
      <c r="H2818" s="65" t="inlineStr">
        <is>
          <t>Montpellier</t>
        </is>
      </c>
      <c r="I2818" s="65" t="inlineStr">
        <is>
          <t>Thomas Rey</t>
        </is>
      </c>
      <c r="J2818" s="65" t="inlineStr">
        <is>
          <t>Sans réponse</t>
        </is>
      </c>
      <c r="K2818" s="70" t="n">
        <v>1.2</v>
      </c>
    </row>
    <row r="2819">
      <c r="A2819" s="65" t="inlineStr">
        <is>
          <t>REL-02818</t>
        </is>
      </c>
      <c r="B2819" s="65" t="inlineStr">
        <is>
          <t>DEV-02611</t>
        </is>
      </c>
      <c r="C2819" s="66" t="n">
        <v>46050</v>
      </c>
      <c r="D2819" s="65" t="inlineStr">
        <is>
          <t>2026-01</t>
        </is>
      </c>
      <c r="E2819" s="65" t="inlineStr">
        <is>
          <t>2025-2026</t>
        </is>
      </c>
      <c r="F2819" s="67" t="n">
        <v>1</v>
      </c>
      <c r="G2819" s="65" t="inlineStr">
        <is>
          <t>Téléphone</t>
        </is>
      </c>
      <c r="H2819" s="65" t="inlineStr">
        <is>
          <t>Bordeaux</t>
        </is>
      </c>
      <c r="I2819" s="65" t="inlineStr">
        <is>
          <t>Sophie Marchand</t>
        </is>
      </c>
      <c r="J2819" s="65" t="inlineStr">
        <is>
          <t>Négociation en cours</t>
        </is>
      </c>
      <c r="K2819" s="70" t="n">
        <v>3.3</v>
      </c>
    </row>
    <row r="2820">
      <c r="A2820" s="65" t="inlineStr">
        <is>
          <t>REL-02819</t>
        </is>
      </c>
      <c r="B2820" s="65" t="inlineStr">
        <is>
          <t>DEV-02614</t>
        </is>
      </c>
      <c r="C2820" s="66" t="n">
        <v>46049</v>
      </c>
      <c r="D2820" s="65" t="inlineStr">
        <is>
          <t>2026-01</t>
        </is>
      </c>
      <c r="E2820" s="65" t="inlineStr">
        <is>
          <t>2025-2026</t>
        </is>
      </c>
      <c r="F2820" s="67" t="n">
        <v>1</v>
      </c>
      <c r="G2820" s="65" t="inlineStr">
        <is>
          <t>Téléphone</t>
        </is>
      </c>
      <c r="H2820" s="65" t="inlineStr">
        <is>
          <t>Bordeaux</t>
        </is>
      </c>
      <c r="I2820" s="65" t="inlineStr">
        <is>
          <t>Sophie Marchand</t>
        </is>
      </c>
      <c r="J2820" s="65" t="inlineStr">
        <is>
          <t>Sans réponse</t>
        </is>
      </c>
      <c r="K2820" s="70" t="n">
        <v>9.4</v>
      </c>
    </row>
    <row r="2821">
      <c r="A2821" s="65" t="inlineStr">
        <is>
          <t>REL-02820</t>
        </is>
      </c>
      <c r="B2821" s="65" t="inlineStr">
        <is>
          <t>DEV-02614</t>
        </is>
      </c>
      <c r="C2821" s="66" t="n">
        <v>46055</v>
      </c>
      <c r="D2821" s="65" t="inlineStr">
        <is>
          <t>2026-02</t>
        </is>
      </c>
      <c r="E2821" s="65" t="inlineStr">
        <is>
          <t>2025-2026</t>
        </is>
      </c>
      <c r="F2821" s="67" t="n">
        <v>2</v>
      </c>
      <c r="G2821" s="65" t="inlineStr">
        <is>
          <t>Email</t>
        </is>
      </c>
      <c r="H2821" s="65" t="inlineStr">
        <is>
          <t>Bordeaux</t>
        </is>
      </c>
      <c r="I2821" s="65" t="inlineStr">
        <is>
          <t>Sophie Marchand</t>
        </is>
      </c>
      <c r="J2821" s="65" t="inlineStr">
        <is>
          <t>Accord obtenu</t>
        </is>
      </c>
      <c r="K2821" s="70" t="n">
        <v>5</v>
      </c>
    </row>
    <row r="2822">
      <c r="A2822" s="65" t="inlineStr">
        <is>
          <t>REL-02821</t>
        </is>
      </c>
      <c r="B2822" s="65" t="inlineStr">
        <is>
          <t>DEV-02616</t>
        </is>
      </c>
      <c r="C2822" s="66" t="n">
        <v>46050</v>
      </c>
      <c r="D2822" s="65" t="inlineStr">
        <is>
          <t>2026-01</t>
        </is>
      </c>
      <c r="E2822" s="65" t="inlineStr">
        <is>
          <t>2025-2026</t>
        </is>
      </c>
      <c r="F2822" s="67" t="n">
        <v>1</v>
      </c>
      <c r="G2822" s="65" t="inlineStr">
        <is>
          <t>Téléphone</t>
        </is>
      </c>
      <c r="H2822" s="65" t="inlineStr">
        <is>
          <t>Bordeaux</t>
        </is>
      </c>
      <c r="I2822" s="65" t="inlineStr">
        <is>
          <t>Sophie Marchand</t>
        </is>
      </c>
      <c r="J2822" s="65" t="inlineStr">
        <is>
          <t>Sans réponse</t>
        </is>
      </c>
      <c r="K2822" s="70" t="n">
        <v>8.800000000000001</v>
      </c>
    </row>
    <row r="2823">
      <c r="A2823" s="65" t="inlineStr">
        <is>
          <t>REL-02822</t>
        </is>
      </c>
      <c r="B2823" s="65" t="inlineStr">
        <is>
          <t>DEV-02616</t>
        </is>
      </c>
      <c r="C2823" s="66" t="n">
        <v>46058</v>
      </c>
      <c r="D2823" s="65" t="inlineStr">
        <is>
          <t>2026-02</t>
        </is>
      </c>
      <c r="E2823" s="65" t="inlineStr">
        <is>
          <t>2025-2026</t>
        </is>
      </c>
      <c r="F2823" s="67" t="n">
        <v>2</v>
      </c>
      <c r="G2823" s="65" t="inlineStr">
        <is>
          <t>SMS</t>
        </is>
      </c>
      <c r="H2823" s="65" t="inlineStr">
        <is>
          <t>Bordeaux</t>
        </is>
      </c>
      <c r="I2823" s="65" t="inlineStr">
        <is>
          <t>Sophie Marchand</t>
        </is>
      </c>
      <c r="J2823" s="65" t="inlineStr">
        <is>
          <t>Sans réponse</t>
        </is>
      </c>
      <c r="K2823" s="70" t="n">
        <v>1.6</v>
      </c>
    </row>
    <row r="2824">
      <c r="A2824" s="65" t="inlineStr">
        <is>
          <t>REL-02823</t>
        </is>
      </c>
      <c r="B2824" s="65" t="inlineStr">
        <is>
          <t>DEV-02617</t>
        </is>
      </c>
      <c r="C2824" s="66" t="n">
        <v>46051</v>
      </c>
      <c r="D2824" s="65" t="inlineStr">
        <is>
          <t>2026-01</t>
        </is>
      </c>
      <c r="E2824" s="65" t="inlineStr">
        <is>
          <t>2025-2026</t>
        </is>
      </c>
      <c r="F2824" s="67" t="n">
        <v>1</v>
      </c>
      <c r="G2824" s="65" t="inlineStr">
        <is>
          <t>Téléphone</t>
        </is>
      </c>
      <c r="H2824" s="65" t="inlineStr">
        <is>
          <t>Toulouse</t>
        </is>
      </c>
      <c r="I2824" s="65" t="inlineStr">
        <is>
          <t>Julien Fabre</t>
        </is>
      </c>
      <c r="J2824" s="65" t="inlineStr">
        <is>
          <t>Négociation en cours</t>
        </is>
      </c>
      <c r="K2824" s="70" t="n">
        <v>10.9</v>
      </c>
    </row>
    <row r="2825">
      <c r="A2825" s="65" t="inlineStr">
        <is>
          <t>REL-02824</t>
        </is>
      </c>
      <c r="B2825" s="65" t="inlineStr">
        <is>
          <t>DEV-02617</t>
        </is>
      </c>
      <c r="C2825" s="66" t="n">
        <v>46061</v>
      </c>
      <c r="D2825" s="65" t="inlineStr">
        <is>
          <t>2026-02</t>
        </is>
      </c>
      <c r="E2825" s="65" t="inlineStr">
        <is>
          <t>2025-2026</t>
        </is>
      </c>
      <c r="F2825" s="67" t="n">
        <v>2</v>
      </c>
      <c r="G2825" s="65" t="inlineStr">
        <is>
          <t>Téléphone</t>
        </is>
      </c>
      <c r="H2825" s="65" t="inlineStr">
        <is>
          <t>Toulouse</t>
        </is>
      </c>
      <c r="I2825" s="65" t="inlineStr">
        <is>
          <t>Julien Fabre</t>
        </is>
      </c>
      <c r="J2825" s="65" t="inlineStr">
        <is>
          <t>Injoignable</t>
        </is>
      </c>
      <c r="K2825" s="70" t="n">
        <v>12.3</v>
      </c>
    </row>
    <row r="2826">
      <c r="A2826" s="65" t="inlineStr">
        <is>
          <t>REL-02825</t>
        </is>
      </c>
      <c r="B2826" s="65" t="inlineStr">
        <is>
          <t>DEV-02621</t>
        </is>
      </c>
      <c r="C2826" s="66" t="n">
        <v>46050</v>
      </c>
      <c r="D2826" s="65" t="inlineStr">
        <is>
          <t>2026-01</t>
        </is>
      </c>
      <c r="E2826" s="65" t="inlineStr">
        <is>
          <t>2025-2026</t>
        </is>
      </c>
      <c r="F2826" s="67" t="n">
        <v>1</v>
      </c>
      <c r="G2826" s="65" t="inlineStr">
        <is>
          <t>Email</t>
        </is>
      </c>
      <c r="H2826" s="65" t="inlineStr">
        <is>
          <t>Bordeaux</t>
        </is>
      </c>
      <c r="I2826" s="65" t="inlineStr">
        <is>
          <t>Karim Belkacem</t>
        </is>
      </c>
      <c r="J2826" s="65" t="inlineStr">
        <is>
          <t>Négociation en cours</t>
        </is>
      </c>
      <c r="K2826" s="70" t="n">
        <v>2.6</v>
      </c>
    </row>
    <row r="2827">
      <c r="A2827" s="65" t="inlineStr">
        <is>
          <t>REL-02826</t>
        </is>
      </c>
      <c r="B2827" s="65" t="inlineStr">
        <is>
          <t>DEV-02621</t>
        </is>
      </c>
      <c r="C2827" s="66" t="n">
        <v>46061</v>
      </c>
      <c r="D2827" s="65" t="inlineStr">
        <is>
          <t>2026-02</t>
        </is>
      </c>
      <c r="E2827" s="65" t="inlineStr">
        <is>
          <t>2025-2026</t>
        </is>
      </c>
      <c r="F2827" s="67" t="n">
        <v>2</v>
      </c>
      <c r="G2827" s="65" t="inlineStr">
        <is>
          <t>Email</t>
        </is>
      </c>
      <c r="H2827" s="65" t="inlineStr">
        <is>
          <t>Bordeaux</t>
        </is>
      </c>
      <c r="I2827" s="65" t="inlineStr">
        <is>
          <t>Karim Belkacem</t>
        </is>
      </c>
      <c r="J2827" s="65" t="inlineStr">
        <is>
          <t>Sans réponse</t>
        </is>
      </c>
      <c r="K2827" s="70" t="n">
        <v>1.9</v>
      </c>
    </row>
    <row r="2828">
      <c r="A2828" s="65" t="inlineStr">
        <is>
          <t>REL-02827</t>
        </is>
      </c>
      <c r="B2828" s="65" t="inlineStr">
        <is>
          <t>DEV-02622</t>
        </is>
      </c>
      <c r="C2828" s="66" t="n">
        <v>46056</v>
      </c>
      <c r="D2828" s="65" t="inlineStr">
        <is>
          <t>2026-02</t>
        </is>
      </c>
      <c r="E2828" s="65" t="inlineStr">
        <is>
          <t>2025-2026</t>
        </is>
      </c>
      <c r="F2828" s="67" t="n">
        <v>1</v>
      </c>
      <c r="G2828" s="65" t="inlineStr">
        <is>
          <t>SMS</t>
        </is>
      </c>
      <c r="H2828" s="65" t="inlineStr">
        <is>
          <t>Bordeaux</t>
        </is>
      </c>
      <c r="I2828" s="65" t="inlineStr">
        <is>
          <t>Karim Belkacem</t>
        </is>
      </c>
      <c r="J2828" s="65" t="inlineStr">
        <is>
          <t>Rappel demandé</t>
        </is>
      </c>
      <c r="K2828" s="70" t="n">
        <v>1.7</v>
      </c>
    </row>
    <row r="2829">
      <c r="A2829" s="65" t="inlineStr">
        <is>
          <t>REL-02828</t>
        </is>
      </c>
      <c r="B2829" s="65" t="inlineStr">
        <is>
          <t>DEV-02622</t>
        </is>
      </c>
      <c r="C2829" s="66" t="n">
        <v>46064</v>
      </c>
      <c r="D2829" s="65" t="inlineStr">
        <is>
          <t>2026-02</t>
        </is>
      </c>
      <c r="E2829" s="65" t="inlineStr">
        <is>
          <t>2025-2026</t>
        </is>
      </c>
      <c r="F2829" s="67" t="n">
        <v>2</v>
      </c>
      <c r="G2829" s="65" t="inlineStr">
        <is>
          <t>Téléphone</t>
        </is>
      </c>
      <c r="H2829" s="65" t="inlineStr">
        <is>
          <t>Bordeaux</t>
        </is>
      </c>
      <c r="I2829" s="65" t="inlineStr">
        <is>
          <t>Karim Belkacem</t>
        </is>
      </c>
      <c r="J2829" s="65" t="inlineStr">
        <is>
          <t>Sans réponse</t>
        </is>
      </c>
      <c r="K2829" s="70" t="n">
        <v>5</v>
      </c>
    </row>
    <row r="2830">
      <c r="A2830" s="65" t="inlineStr">
        <is>
          <t>REL-02829</t>
        </is>
      </c>
      <c r="B2830" s="65" t="inlineStr">
        <is>
          <t>DEV-02623</t>
        </is>
      </c>
      <c r="C2830" s="66" t="n">
        <v>46057</v>
      </c>
      <c r="D2830" s="65" t="inlineStr">
        <is>
          <t>2026-02</t>
        </is>
      </c>
      <c r="E2830" s="65" t="inlineStr">
        <is>
          <t>2025-2026</t>
        </is>
      </c>
      <c r="F2830" s="67" t="n">
        <v>1</v>
      </c>
      <c r="G2830" s="65" t="inlineStr">
        <is>
          <t>Téléphone</t>
        </is>
      </c>
      <c r="H2830" s="65" t="inlineStr">
        <is>
          <t>Bordeaux</t>
        </is>
      </c>
      <c r="I2830" s="65" t="inlineStr">
        <is>
          <t>Sophie Marchand</t>
        </is>
      </c>
      <c r="J2830" s="65" t="inlineStr">
        <is>
          <t>Refus signifié</t>
        </is>
      </c>
      <c r="K2830" s="70" t="n">
        <v>7.2</v>
      </c>
    </row>
    <row r="2831">
      <c r="A2831" s="65" t="inlineStr">
        <is>
          <t>REL-02830</t>
        </is>
      </c>
      <c r="B2831" s="65" t="inlineStr">
        <is>
          <t>DEV-02624</t>
        </is>
      </c>
      <c r="C2831" s="66" t="n">
        <v>46059</v>
      </c>
      <c r="D2831" s="65" t="inlineStr">
        <is>
          <t>2026-02</t>
        </is>
      </c>
      <c r="E2831" s="65" t="inlineStr">
        <is>
          <t>2025-2026</t>
        </is>
      </c>
      <c r="F2831" s="67" t="n">
        <v>1</v>
      </c>
      <c r="G2831" s="65" t="inlineStr">
        <is>
          <t>Email</t>
        </is>
      </c>
      <c r="H2831" s="65" t="inlineStr">
        <is>
          <t>Toulouse</t>
        </is>
      </c>
      <c r="I2831" s="65" t="inlineStr">
        <is>
          <t>Julien Fabre</t>
        </is>
      </c>
      <c r="J2831" s="65" t="inlineStr">
        <is>
          <t>Injoignable</t>
        </is>
      </c>
      <c r="K2831" s="70" t="n">
        <v>2.8</v>
      </c>
    </row>
    <row r="2832">
      <c r="A2832" s="65" t="inlineStr">
        <is>
          <t>REL-02831</t>
        </is>
      </c>
      <c r="B2832" s="65" t="inlineStr">
        <is>
          <t>DEV-02624</t>
        </is>
      </c>
      <c r="C2832" s="66" t="n">
        <v>46065</v>
      </c>
      <c r="D2832" s="65" t="inlineStr">
        <is>
          <t>2026-02</t>
        </is>
      </c>
      <c r="E2832" s="65" t="inlineStr">
        <is>
          <t>2025-2026</t>
        </is>
      </c>
      <c r="F2832" s="67" t="n">
        <v>2</v>
      </c>
      <c r="G2832" s="65" t="inlineStr">
        <is>
          <t>SMS</t>
        </is>
      </c>
      <c r="H2832" s="65" t="inlineStr">
        <is>
          <t>Toulouse</t>
        </is>
      </c>
      <c r="I2832" s="65" t="inlineStr">
        <is>
          <t>Julien Fabre</t>
        </is>
      </c>
      <c r="J2832" s="65" t="inlineStr">
        <is>
          <t>Rappel demandé</t>
        </is>
      </c>
      <c r="K2832" s="70" t="n">
        <v>2</v>
      </c>
    </row>
    <row r="2833">
      <c r="A2833" s="65" t="inlineStr">
        <is>
          <t>REL-02832</t>
        </is>
      </c>
      <c r="B2833" s="65" t="inlineStr">
        <is>
          <t>DEV-02631</t>
        </is>
      </c>
      <c r="C2833" s="66" t="n">
        <v>46069</v>
      </c>
      <c r="D2833" s="65" t="inlineStr">
        <is>
          <t>2026-02</t>
        </is>
      </c>
      <c r="E2833" s="65" t="inlineStr">
        <is>
          <t>2025-2026</t>
        </is>
      </c>
      <c r="F2833" s="67" t="n">
        <v>1</v>
      </c>
      <c r="G2833" s="65" t="inlineStr">
        <is>
          <t>Téléphone</t>
        </is>
      </c>
      <c r="H2833" s="65" t="inlineStr">
        <is>
          <t>Toulouse</t>
        </is>
      </c>
      <c r="I2833" s="65" t="inlineStr">
        <is>
          <t>Nadia Cherif</t>
        </is>
      </c>
      <c r="J2833" s="65" t="inlineStr">
        <is>
          <t>Rappel demandé</t>
        </is>
      </c>
      <c r="K2833" s="70" t="n">
        <v>13.2</v>
      </c>
    </row>
    <row r="2834">
      <c r="A2834" s="65" t="inlineStr">
        <is>
          <t>REL-02833</t>
        </is>
      </c>
      <c r="B2834" s="65" t="inlineStr">
        <is>
          <t>DEV-02632</t>
        </is>
      </c>
      <c r="C2834" s="66" t="n">
        <v>46062</v>
      </c>
      <c r="D2834" s="65" t="inlineStr">
        <is>
          <t>2026-02</t>
        </is>
      </c>
      <c r="E2834" s="65" t="inlineStr">
        <is>
          <t>2025-2026</t>
        </is>
      </c>
      <c r="F2834" s="67" t="n">
        <v>1</v>
      </c>
      <c r="G2834" s="65" t="inlineStr">
        <is>
          <t>Email</t>
        </is>
      </c>
      <c r="H2834" s="65" t="inlineStr">
        <is>
          <t>Toulouse</t>
        </is>
      </c>
      <c r="I2834" s="65" t="inlineStr">
        <is>
          <t>Nadia Cherif</t>
        </is>
      </c>
      <c r="J2834" s="65" t="inlineStr">
        <is>
          <t>Rappel demandé</t>
        </is>
      </c>
      <c r="K2834" s="70" t="n">
        <v>3.4</v>
      </c>
    </row>
    <row r="2835">
      <c r="A2835" s="65" t="inlineStr">
        <is>
          <t>REL-02834</t>
        </is>
      </c>
      <c r="B2835" s="65" t="inlineStr">
        <is>
          <t>DEV-02632</t>
        </is>
      </c>
      <c r="C2835" s="66" t="n">
        <v>46074</v>
      </c>
      <c r="D2835" s="65" t="inlineStr">
        <is>
          <t>2026-02</t>
        </is>
      </c>
      <c r="E2835" s="65" t="inlineStr">
        <is>
          <t>2025-2026</t>
        </is>
      </c>
      <c r="F2835" s="67" t="n">
        <v>2</v>
      </c>
      <c r="G2835" s="65" t="inlineStr">
        <is>
          <t>Email</t>
        </is>
      </c>
      <c r="H2835" s="65" t="inlineStr">
        <is>
          <t>Toulouse</t>
        </is>
      </c>
      <c r="I2835" s="65" t="inlineStr">
        <is>
          <t>Nadia Cherif</t>
        </is>
      </c>
      <c r="J2835" s="65" t="inlineStr">
        <is>
          <t>Négociation en cours</t>
        </is>
      </c>
      <c r="K2835" s="70" t="n">
        <v>3.4</v>
      </c>
    </row>
    <row r="2836">
      <c r="A2836" s="65" t="inlineStr">
        <is>
          <t>REL-02835</t>
        </is>
      </c>
      <c r="B2836" s="65" t="inlineStr">
        <is>
          <t>DEV-02634</t>
        </is>
      </c>
      <c r="C2836" s="66" t="n">
        <v>46055</v>
      </c>
      <c r="D2836" s="65" t="inlineStr">
        <is>
          <t>2026-02</t>
        </is>
      </c>
      <c r="E2836" s="65" t="inlineStr">
        <is>
          <t>2025-2026</t>
        </is>
      </c>
      <c r="F2836" s="67" t="n">
        <v>1</v>
      </c>
      <c r="G2836" s="65" t="inlineStr">
        <is>
          <t>SMS</t>
        </is>
      </c>
      <c r="H2836" s="65" t="inlineStr">
        <is>
          <t>Bordeaux</t>
        </is>
      </c>
      <c r="I2836" s="65" t="inlineStr">
        <is>
          <t>Karim Belkacem</t>
        </is>
      </c>
      <c r="J2836" s="65" t="inlineStr">
        <is>
          <t>Sans réponse</t>
        </is>
      </c>
      <c r="K2836" s="70" t="n">
        <v>1.2</v>
      </c>
    </row>
    <row r="2837">
      <c r="A2837" s="65" t="inlineStr">
        <is>
          <t>REL-02836</t>
        </is>
      </c>
      <c r="B2837" s="65" t="inlineStr">
        <is>
          <t>DEV-02634</t>
        </is>
      </c>
      <c r="C2837" s="66" t="n">
        <v>46065</v>
      </c>
      <c r="D2837" s="65" t="inlineStr">
        <is>
          <t>2026-02</t>
        </is>
      </c>
      <c r="E2837" s="65" t="inlineStr">
        <is>
          <t>2025-2026</t>
        </is>
      </c>
      <c r="F2837" s="67" t="n">
        <v>2</v>
      </c>
      <c r="G2837" s="65" t="inlineStr">
        <is>
          <t>Téléphone</t>
        </is>
      </c>
      <c r="H2837" s="65" t="inlineStr">
        <is>
          <t>Bordeaux</t>
        </is>
      </c>
      <c r="I2837" s="65" t="inlineStr">
        <is>
          <t>Karim Belkacem</t>
        </is>
      </c>
      <c r="J2837" s="65" t="inlineStr">
        <is>
          <t>Rappel demandé</t>
        </is>
      </c>
      <c r="K2837" s="70" t="n">
        <v>8.800000000000001</v>
      </c>
    </row>
    <row r="2838">
      <c r="A2838" s="65" t="inlineStr">
        <is>
          <t>REL-02837</t>
        </is>
      </c>
      <c r="B2838" s="65" t="inlineStr">
        <is>
          <t>DEV-02635</t>
        </is>
      </c>
      <c r="C2838" s="66" t="n">
        <v>46063</v>
      </c>
      <c r="D2838" s="65" t="inlineStr">
        <is>
          <t>2026-02</t>
        </is>
      </c>
      <c r="E2838" s="65" t="inlineStr">
        <is>
          <t>2025-2026</t>
        </is>
      </c>
      <c r="F2838" s="67" t="n">
        <v>1</v>
      </c>
      <c r="G2838" s="65" t="inlineStr">
        <is>
          <t>Email</t>
        </is>
      </c>
      <c r="H2838" s="65" t="inlineStr">
        <is>
          <t>Bordeaux</t>
        </is>
      </c>
      <c r="I2838" s="65" t="inlineStr">
        <is>
          <t>Sophie Marchand</t>
        </is>
      </c>
      <c r="J2838" s="65" t="inlineStr">
        <is>
          <t>Sans réponse</t>
        </is>
      </c>
      <c r="K2838" s="70" t="n">
        <v>2.1</v>
      </c>
    </row>
    <row r="2839">
      <c r="A2839" s="65" t="inlineStr">
        <is>
          <t>REL-02838</t>
        </is>
      </c>
      <c r="B2839" s="65" t="inlineStr">
        <is>
          <t>DEV-02635</t>
        </is>
      </c>
      <c r="C2839" s="66" t="n">
        <v>46069</v>
      </c>
      <c r="D2839" s="65" t="inlineStr">
        <is>
          <t>2026-02</t>
        </is>
      </c>
      <c r="E2839" s="65" t="inlineStr">
        <is>
          <t>2025-2026</t>
        </is>
      </c>
      <c r="F2839" s="67" t="n">
        <v>2</v>
      </c>
      <c r="G2839" s="65" t="inlineStr">
        <is>
          <t>Téléphone</t>
        </is>
      </c>
      <c r="H2839" s="65" t="inlineStr">
        <is>
          <t>Bordeaux</t>
        </is>
      </c>
      <c r="I2839" s="65" t="inlineStr">
        <is>
          <t>Sophie Marchand</t>
        </is>
      </c>
      <c r="J2839" s="65" t="inlineStr">
        <is>
          <t>Refus signifié</t>
        </is>
      </c>
      <c r="K2839" s="70" t="n">
        <v>6.9</v>
      </c>
    </row>
    <row r="2840">
      <c r="A2840" s="65" t="inlineStr">
        <is>
          <t>REL-02839</t>
        </is>
      </c>
      <c r="B2840" s="65" t="inlineStr">
        <is>
          <t>DEV-02636</t>
        </is>
      </c>
      <c r="C2840" s="66" t="n">
        <v>46069</v>
      </c>
      <c r="D2840" s="65" t="inlineStr">
        <is>
          <t>2026-02</t>
        </is>
      </c>
      <c r="E2840" s="65" t="inlineStr">
        <is>
          <t>2025-2026</t>
        </is>
      </c>
      <c r="F2840" s="67" t="n">
        <v>1</v>
      </c>
      <c r="G2840" s="65" t="inlineStr">
        <is>
          <t>SMS</t>
        </is>
      </c>
      <c r="H2840" s="65" t="inlineStr">
        <is>
          <t>Toulouse</t>
        </is>
      </c>
      <c r="I2840" s="65" t="inlineStr">
        <is>
          <t>Julien Fabre</t>
        </is>
      </c>
      <c r="J2840" s="65" t="inlineStr">
        <is>
          <t>Rappel demandé</t>
        </is>
      </c>
      <c r="K2840" s="70" t="n">
        <v>1.9</v>
      </c>
    </row>
    <row r="2841">
      <c r="A2841" s="65" t="inlineStr">
        <is>
          <t>REL-02840</t>
        </is>
      </c>
      <c r="B2841" s="65" t="inlineStr">
        <is>
          <t>DEV-02639</t>
        </is>
      </c>
      <c r="C2841" s="66" t="n">
        <v>46063</v>
      </c>
      <c r="D2841" s="65" t="inlineStr">
        <is>
          <t>2026-02</t>
        </is>
      </c>
      <c r="E2841" s="65" t="inlineStr">
        <is>
          <t>2025-2026</t>
        </is>
      </c>
      <c r="F2841" s="67" t="n">
        <v>1</v>
      </c>
      <c r="G2841" s="65" t="inlineStr">
        <is>
          <t>SMS</t>
        </is>
      </c>
      <c r="H2841" s="65" t="inlineStr">
        <is>
          <t>Toulouse</t>
        </is>
      </c>
      <c r="I2841" s="65" t="inlineStr">
        <is>
          <t>Julien Fabre</t>
        </is>
      </c>
      <c r="J2841" s="65" t="inlineStr">
        <is>
          <t>Accord obtenu</t>
        </is>
      </c>
      <c r="K2841" s="70" t="n">
        <v>2.2</v>
      </c>
    </row>
    <row r="2842">
      <c r="A2842" s="65" t="inlineStr">
        <is>
          <t>REL-02841</t>
        </is>
      </c>
      <c r="B2842" s="65" t="inlineStr">
        <is>
          <t>DEV-02640</t>
        </is>
      </c>
      <c r="C2842" s="66" t="n">
        <v>46060</v>
      </c>
      <c r="D2842" s="65" t="inlineStr">
        <is>
          <t>2026-02</t>
        </is>
      </c>
      <c r="E2842" s="65" t="inlineStr">
        <is>
          <t>2025-2026</t>
        </is>
      </c>
      <c r="F2842" s="67" t="n">
        <v>1</v>
      </c>
      <c r="G2842" s="65" t="inlineStr">
        <is>
          <t>Téléphone</t>
        </is>
      </c>
      <c r="H2842" s="65" t="inlineStr">
        <is>
          <t>Bordeaux</t>
        </is>
      </c>
      <c r="I2842" s="65" t="inlineStr">
        <is>
          <t>Sophie Marchand</t>
        </is>
      </c>
      <c r="J2842" s="65" t="inlineStr">
        <is>
          <t>Sans réponse</t>
        </is>
      </c>
      <c r="K2842" s="70" t="n">
        <v>11.4</v>
      </c>
    </row>
    <row r="2843">
      <c r="A2843" s="65" t="inlineStr">
        <is>
          <t>REL-02842</t>
        </is>
      </c>
      <c r="B2843" s="65" t="inlineStr">
        <is>
          <t>DEV-02641</t>
        </is>
      </c>
      <c r="C2843" s="66" t="n">
        <v>46058</v>
      </c>
      <c r="D2843" s="65" t="inlineStr">
        <is>
          <t>2026-02</t>
        </is>
      </c>
      <c r="E2843" s="65" t="inlineStr">
        <is>
          <t>2025-2026</t>
        </is>
      </c>
      <c r="F2843" s="67" t="n">
        <v>1</v>
      </c>
      <c r="G2843" s="65" t="inlineStr">
        <is>
          <t>Téléphone</t>
        </is>
      </c>
      <c r="H2843" s="65" t="inlineStr">
        <is>
          <t>Toulouse</t>
        </is>
      </c>
      <c r="I2843" s="65" t="inlineStr">
        <is>
          <t>Nadia Cherif</t>
        </is>
      </c>
      <c r="J2843" s="65" t="inlineStr">
        <is>
          <t>Sans réponse</t>
        </is>
      </c>
      <c r="K2843" s="70" t="n">
        <v>6.1</v>
      </c>
    </row>
    <row r="2844">
      <c r="A2844" s="65" t="inlineStr">
        <is>
          <t>REL-02843</t>
        </is>
      </c>
      <c r="B2844" s="65" t="inlineStr">
        <is>
          <t>DEV-02641</t>
        </is>
      </c>
      <c r="C2844" s="66" t="n">
        <v>46067</v>
      </c>
      <c r="D2844" s="65" t="inlineStr">
        <is>
          <t>2026-02</t>
        </is>
      </c>
      <c r="E2844" s="65" t="inlineStr">
        <is>
          <t>2025-2026</t>
        </is>
      </c>
      <c r="F2844" s="67" t="n">
        <v>2</v>
      </c>
      <c r="G2844" s="65" t="inlineStr">
        <is>
          <t>Email</t>
        </is>
      </c>
      <c r="H2844" s="65" t="inlineStr">
        <is>
          <t>Toulouse</t>
        </is>
      </c>
      <c r="I2844" s="65" t="inlineStr">
        <is>
          <t>Nadia Cherif</t>
        </is>
      </c>
      <c r="J2844" s="65" t="inlineStr">
        <is>
          <t>Sans réponse</t>
        </is>
      </c>
      <c r="K2844" s="70" t="n">
        <v>2.6</v>
      </c>
    </row>
    <row r="2845">
      <c r="A2845" s="65" t="inlineStr">
        <is>
          <t>REL-02844</t>
        </is>
      </c>
      <c r="B2845" s="65" t="inlineStr">
        <is>
          <t>DEV-02645</t>
        </is>
      </c>
      <c r="C2845" s="66" t="n">
        <v>46059</v>
      </c>
      <c r="D2845" s="65" t="inlineStr">
        <is>
          <t>2026-02</t>
        </is>
      </c>
      <c r="E2845" s="65" t="inlineStr">
        <is>
          <t>2025-2026</t>
        </is>
      </c>
      <c r="F2845" s="67" t="n">
        <v>1</v>
      </c>
      <c r="G2845" s="65" t="inlineStr">
        <is>
          <t>Téléphone</t>
        </is>
      </c>
      <c r="H2845" s="65" t="inlineStr">
        <is>
          <t>Toulouse</t>
        </is>
      </c>
      <c r="I2845" s="65" t="inlineStr">
        <is>
          <t>Julien Fabre</t>
        </is>
      </c>
      <c r="J2845" s="65" t="inlineStr">
        <is>
          <t>Accord obtenu</t>
        </is>
      </c>
      <c r="K2845" s="70" t="n">
        <v>3.4</v>
      </c>
    </row>
    <row r="2846">
      <c r="A2846" s="65" t="inlineStr">
        <is>
          <t>REL-02845</t>
        </is>
      </c>
      <c r="B2846" s="65" t="inlineStr">
        <is>
          <t>DEV-02646</t>
        </is>
      </c>
      <c r="C2846" s="66" t="n">
        <v>46065</v>
      </c>
      <c r="D2846" s="65" t="inlineStr">
        <is>
          <t>2026-02</t>
        </is>
      </c>
      <c r="E2846" s="65" t="inlineStr">
        <is>
          <t>2025-2026</t>
        </is>
      </c>
      <c r="F2846" s="67" t="n">
        <v>1</v>
      </c>
      <c r="G2846" s="65" t="inlineStr">
        <is>
          <t>Email</t>
        </is>
      </c>
      <c r="H2846" s="65" t="inlineStr">
        <is>
          <t>Bordeaux</t>
        </is>
      </c>
      <c r="I2846" s="65" t="inlineStr">
        <is>
          <t>Sophie Marchand</t>
        </is>
      </c>
      <c r="J2846" s="65" t="inlineStr">
        <is>
          <t>Sans réponse</t>
        </is>
      </c>
      <c r="K2846" s="70" t="n">
        <v>3.2</v>
      </c>
    </row>
    <row r="2847">
      <c r="A2847" s="65" t="inlineStr">
        <is>
          <t>REL-02846</t>
        </is>
      </c>
      <c r="B2847" s="65" t="inlineStr">
        <is>
          <t>DEV-02649</t>
        </is>
      </c>
      <c r="C2847" s="66" t="n">
        <v>46059</v>
      </c>
      <c r="D2847" s="65" t="inlineStr">
        <is>
          <t>2026-02</t>
        </is>
      </c>
      <c r="E2847" s="65" t="inlineStr">
        <is>
          <t>2025-2026</t>
        </is>
      </c>
      <c r="F2847" s="67" t="n">
        <v>1</v>
      </c>
      <c r="G2847" s="65" t="inlineStr">
        <is>
          <t>Email</t>
        </is>
      </c>
      <c r="H2847" s="65" t="inlineStr">
        <is>
          <t>Bordeaux</t>
        </is>
      </c>
      <c r="I2847" s="65" t="inlineStr">
        <is>
          <t>Karim Belkacem</t>
        </is>
      </c>
      <c r="J2847" s="65" t="inlineStr">
        <is>
          <t>Refus signifié</t>
        </is>
      </c>
      <c r="K2847" s="70" t="n">
        <v>4.7</v>
      </c>
    </row>
    <row r="2848">
      <c r="A2848" s="65" t="inlineStr">
        <is>
          <t>REL-02847</t>
        </is>
      </c>
      <c r="B2848" s="65" t="inlineStr">
        <is>
          <t>DEV-02650</t>
        </is>
      </c>
      <c r="C2848" s="66" t="n">
        <v>46059</v>
      </c>
      <c r="D2848" s="65" t="inlineStr">
        <is>
          <t>2026-02</t>
        </is>
      </c>
      <c r="E2848" s="65" t="inlineStr">
        <is>
          <t>2025-2026</t>
        </is>
      </c>
      <c r="F2848" s="67" t="n">
        <v>1</v>
      </c>
      <c r="G2848" s="65" t="inlineStr">
        <is>
          <t>Email</t>
        </is>
      </c>
      <c r="H2848" s="65" t="inlineStr">
        <is>
          <t>Bordeaux</t>
        </is>
      </c>
      <c r="I2848" s="65" t="inlineStr">
        <is>
          <t>Sophie Marchand</t>
        </is>
      </c>
      <c r="J2848" s="65" t="inlineStr">
        <is>
          <t>Accord obtenu</t>
        </is>
      </c>
      <c r="K2848" s="70" t="n">
        <v>4.8</v>
      </c>
    </row>
    <row r="2849">
      <c r="A2849" s="65" t="inlineStr">
        <is>
          <t>REL-02848</t>
        </is>
      </c>
      <c r="B2849" s="65" t="inlineStr">
        <is>
          <t>DEV-02653</t>
        </is>
      </c>
      <c r="C2849" s="66" t="n">
        <v>46066</v>
      </c>
      <c r="D2849" s="65" t="inlineStr">
        <is>
          <t>2026-02</t>
        </is>
      </c>
      <c r="E2849" s="65" t="inlineStr">
        <is>
          <t>2025-2026</t>
        </is>
      </c>
      <c r="F2849" s="67" t="n">
        <v>1</v>
      </c>
      <c r="G2849" s="65" t="inlineStr">
        <is>
          <t>Email</t>
        </is>
      </c>
      <c r="H2849" s="65" t="inlineStr">
        <is>
          <t>Bordeaux</t>
        </is>
      </c>
      <c r="I2849" s="65" t="inlineStr">
        <is>
          <t>Sophie Marchand</t>
        </is>
      </c>
      <c r="J2849" s="65" t="inlineStr">
        <is>
          <t>Sans réponse</t>
        </is>
      </c>
      <c r="K2849" s="70" t="n">
        <v>3.9</v>
      </c>
    </row>
    <row r="2850">
      <c r="A2850" s="65" t="inlineStr">
        <is>
          <t>REL-02849</t>
        </is>
      </c>
      <c r="B2850" s="65" t="inlineStr">
        <is>
          <t>DEV-02653</t>
        </is>
      </c>
      <c r="C2850" s="66" t="n">
        <v>46073</v>
      </c>
      <c r="D2850" s="65" t="inlineStr">
        <is>
          <t>2026-02</t>
        </is>
      </c>
      <c r="E2850" s="65" t="inlineStr">
        <is>
          <t>2025-2026</t>
        </is>
      </c>
      <c r="F2850" s="67" t="n">
        <v>2</v>
      </c>
      <c r="G2850" s="65" t="inlineStr">
        <is>
          <t>Téléphone</t>
        </is>
      </c>
      <c r="H2850" s="65" t="inlineStr">
        <is>
          <t>Bordeaux</t>
        </is>
      </c>
      <c r="I2850" s="65" t="inlineStr">
        <is>
          <t>Sophie Marchand</t>
        </is>
      </c>
      <c r="J2850" s="65" t="inlineStr">
        <is>
          <t>Sans réponse</t>
        </is>
      </c>
      <c r="K2850" s="70" t="n">
        <v>9.800000000000001</v>
      </c>
    </row>
    <row r="2851">
      <c r="A2851" s="65" t="inlineStr">
        <is>
          <t>REL-02850</t>
        </is>
      </c>
      <c r="B2851" s="65" t="inlineStr">
        <is>
          <t>DEV-02655</t>
        </is>
      </c>
      <c r="C2851" s="66" t="n">
        <v>46068</v>
      </c>
      <c r="D2851" s="65" t="inlineStr">
        <is>
          <t>2026-02</t>
        </is>
      </c>
      <c r="E2851" s="65" t="inlineStr">
        <is>
          <t>2025-2026</t>
        </is>
      </c>
      <c r="F2851" s="67" t="n">
        <v>1</v>
      </c>
      <c r="G2851" s="65" t="inlineStr">
        <is>
          <t>Téléphone</t>
        </is>
      </c>
      <c r="H2851" s="65" t="inlineStr">
        <is>
          <t>Toulouse</t>
        </is>
      </c>
      <c r="I2851" s="65" t="inlineStr">
        <is>
          <t>Nadia Cherif</t>
        </is>
      </c>
      <c r="J2851" s="65" t="inlineStr">
        <is>
          <t>Rappel demandé</t>
        </is>
      </c>
      <c r="K2851" s="70" t="n">
        <v>10</v>
      </c>
    </row>
    <row r="2852">
      <c r="A2852" s="65" t="inlineStr">
        <is>
          <t>REL-02851</t>
        </is>
      </c>
      <c r="B2852" s="65" t="inlineStr">
        <is>
          <t>DEV-02657</t>
        </is>
      </c>
      <c r="C2852" s="66" t="n">
        <v>46071</v>
      </c>
      <c r="D2852" s="65" t="inlineStr">
        <is>
          <t>2026-02</t>
        </is>
      </c>
      <c r="E2852" s="65" t="inlineStr">
        <is>
          <t>2025-2026</t>
        </is>
      </c>
      <c r="F2852" s="67" t="n">
        <v>1</v>
      </c>
      <c r="G2852" s="65" t="inlineStr">
        <is>
          <t>Email</t>
        </is>
      </c>
      <c r="H2852" s="65" t="inlineStr">
        <is>
          <t>Bordeaux</t>
        </is>
      </c>
      <c r="I2852" s="65" t="inlineStr">
        <is>
          <t>Sophie Marchand</t>
        </is>
      </c>
      <c r="J2852" s="65" t="inlineStr">
        <is>
          <t>Rappel demandé</t>
        </is>
      </c>
      <c r="K2852" s="70" t="n">
        <v>4.8</v>
      </c>
    </row>
    <row r="2853">
      <c r="A2853" s="65" t="inlineStr">
        <is>
          <t>REL-02852</t>
        </is>
      </c>
      <c r="B2853" s="65" t="inlineStr">
        <is>
          <t>DEV-02660</t>
        </is>
      </c>
      <c r="C2853" s="66" t="n">
        <v>46069</v>
      </c>
      <c r="D2853" s="65" t="inlineStr">
        <is>
          <t>2026-02</t>
        </is>
      </c>
      <c r="E2853" s="65" t="inlineStr">
        <is>
          <t>2025-2026</t>
        </is>
      </c>
      <c r="F2853" s="67" t="n">
        <v>1</v>
      </c>
      <c r="G2853" s="65" t="inlineStr">
        <is>
          <t>Email</t>
        </is>
      </c>
      <c r="H2853" s="65" t="inlineStr">
        <is>
          <t>Toulouse</t>
        </is>
      </c>
      <c r="I2853" s="65" t="inlineStr">
        <is>
          <t>Julien Fabre</t>
        </is>
      </c>
      <c r="J2853" s="65" t="inlineStr">
        <is>
          <t>Sans réponse</t>
        </is>
      </c>
      <c r="K2853" s="70" t="n">
        <v>4.5</v>
      </c>
    </row>
    <row r="2854">
      <c r="A2854" s="65" t="inlineStr">
        <is>
          <t>REL-02853</t>
        </is>
      </c>
      <c r="B2854" s="65" t="inlineStr">
        <is>
          <t>DEV-02661</t>
        </is>
      </c>
      <c r="C2854" s="66" t="n">
        <v>46066</v>
      </c>
      <c r="D2854" s="65" t="inlineStr">
        <is>
          <t>2026-02</t>
        </is>
      </c>
      <c r="E2854" s="65" t="inlineStr">
        <is>
          <t>2025-2026</t>
        </is>
      </c>
      <c r="F2854" s="67" t="n">
        <v>1</v>
      </c>
      <c r="G2854" s="65" t="inlineStr">
        <is>
          <t>Email</t>
        </is>
      </c>
      <c r="H2854" s="65" t="inlineStr">
        <is>
          <t>Toulouse</t>
        </is>
      </c>
      <c r="I2854" s="65" t="inlineStr">
        <is>
          <t>Nadia Cherif</t>
        </is>
      </c>
      <c r="J2854" s="65" t="inlineStr">
        <is>
          <t>Accord obtenu</t>
        </is>
      </c>
      <c r="K2854" s="70" t="n">
        <v>1.2</v>
      </c>
    </row>
    <row r="2855">
      <c r="A2855" s="65" t="inlineStr">
        <is>
          <t>REL-02854</t>
        </is>
      </c>
      <c r="B2855" s="65" t="inlineStr">
        <is>
          <t>DEV-02662</t>
        </is>
      </c>
      <c r="C2855" s="66" t="n">
        <v>46068</v>
      </c>
      <c r="D2855" s="65" t="inlineStr">
        <is>
          <t>2026-02</t>
        </is>
      </c>
      <c r="E2855" s="65" t="inlineStr">
        <is>
          <t>2025-2026</t>
        </is>
      </c>
      <c r="F2855" s="67" t="n">
        <v>1</v>
      </c>
      <c r="G2855" s="65" t="inlineStr">
        <is>
          <t>Email</t>
        </is>
      </c>
      <c r="H2855" s="65" t="inlineStr">
        <is>
          <t>Bordeaux</t>
        </is>
      </c>
      <c r="I2855" s="65" t="inlineStr">
        <is>
          <t>Sophie Marchand</t>
        </is>
      </c>
      <c r="J2855" s="65" t="inlineStr">
        <is>
          <t>Refus signifié</t>
        </is>
      </c>
      <c r="K2855" s="70" t="n">
        <v>3.7</v>
      </c>
    </row>
    <row r="2856">
      <c r="A2856" s="65" t="inlineStr">
        <is>
          <t>REL-02855</t>
        </is>
      </c>
      <c r="B2856" s="65" t="inlineStr">
        <is>
          <t>DEV-02664</t>
        </is>
      </c>
      <c r="C2856" s="66" t="n">
        <v>46067</v>
      </c>
      <c r="D2856" s="65" t="inlineStr">
        <is>
          <t>2026-02</t>
        </is>
      </c>
      <c r="E2856" s="65" t="inlineStr">
        <is>
          <t>2025-2026</t>
        </is>
      </c>
      <c r="F2856" s="67" t="n">
        <v>1</v>
      </c>
      <c r="G2856" s="65" t="inlineStr">
        <is>
          <t>Email</t>
        </is>
      </c>
      <c r="H2856" s="65" t="inlineStr">
        <is>
          <t>Bordeaux</t>
        </is>
      </c>
      <c r="I2856" s="65" t="inlineStr">
        <is>
          <t>Karim Belkacem</t>
        </is>
      </c>
      <c r="J2856" s="65" t="inlineStr">
        <is>
          <t>Rappel demandé</t>
        </is>
      </c>
      <c r="K2856" s="70" t="n">
        <v>4.8</v>
      </c>
    </row>
    <row r="2857">
      <c r="A2857" s="65" t="inlineStr">
        <is>
          <t>REL-02856</t>
        </is>
      </c>
      <c r="B2857" s="65" t="inlineStr">
        <is>
          <t>DEV-02664</t>
        </is>
      </c>
      <c r="C2857" s="66" t="n">
        <v>46077</v>
      </c>
      <c r="D2857" s="65" t="inlineStr">
        <is>
          <t>2026-02</t>
        </is>
      </c>
      <c r="E2857" s="65" t="inlineStr">
        <is>
          <t>2025-2026</t>
        </is>
      </c>
      <c r="F2857" s="67" t="n">
        <v>2</v>
      </c>
      <c r="G2857" s="65" t="inlineStr">
        <is>
          <t>Téléphone</t>
        </is>
      </c>
      <c r="H2857" s="65" t="inlineStr">
        <is>
          <t>Bordeaux</t>
        </is>
      </c>
      <c r="I2857" s="65" t="inlineStr">
        <is>
          <t>Karim Belkacem</t>
        </is>
      </c>
      <c r="J2857" s="65" t="inlineStr">
        <is>
          <t>Accord obtenu</t>
        </is>
      </c>
      <c r="K2857" s="70" t="n">
        <v>5.1</v>
      </c>
    </row>
    <row r="2858">
      <c r="A2858" s="65" t="inlineStr">
        <is>
          <t>REL-02857</t>
        </is>
      </c>
      <c r="B2858" s="65" t="inlineStr">
        <is>
          <t>DEV-02671</t>
        </is>
      </c>
      <c r="C2858" s="66" t="n">
        <v>46070</v>
      </c>
      <c r="D2858" s="65" t="inlineStr">
        <is>
          <t>2026-02</t>
        </is>
      </c>
      <c r="E2858" s="65" t="inlineStr">
        <is>
          <t>2025-2026</t>
        </is>
      </c>
      <c r="F2858" s="67" t="n">
        <v>1</v>
      </c>
      <c r="G2858" s="65" t="inlineStr">
        <is>
          <t>Téléphone</t>
        </is>
      </c>
      <c r="H2858" s="65" t="inlineStr">
        <is>
          <t>Bordeaux</t>
        </is>
      </c>
      <c r="I2858" s="65" t="inlineStr">
        <is>
          <t>Sophie Marchand</t>
        </is>
      </c>
      <c r="J2858" s="65" t="inlineStr">
        <is>
          <t>Refus signifié</t>
        </is>
      </c>
      <c r="K2858" s="70" t="n">
        <v>11.3</v>
      </c>
    </row>
    <row r="2859">
      <c r="A2859" s="65" t="inlineStr">
        <is>
          <t>REL-02858</t>
        </is>
      </c>
      <c r="B2859" s="65" t="inlineStr">
        <is>
          <t>DEV-02672</t>
        </is>
      </c>
      <c r="C2859" s="66" t="n">
        <v>46080</v>
      </c>
      <c r="D2859" s="65" t="inlineStr">
        <is>
          <t>2026-02</t>
        </is>
      </c>
      <c r="E2859" s="65" t="inlineStr">
        <is>
          <t>2025-2026</t>
        </is>
      </c>
      <c r="F2859" s="67" t="n">
        <v>1</v>
      </c>
      <c r="G2859" s="65" t="inlineStr">
        <is>
          <t>Téléphone</t>
        </is>
      </c>
      <c r="H2859" s="65" t="inlineStr">
        <is>
          <t>Toulouse</t>
        </is>
      </c>
      <c r="I2859" s="65" t="inlineStr">
        <is>
          <t>Julien Fabre</t>
        </is>
      </c>
      <c r="J2859" s="65" t="inlineStr">
        <is>
          <t>Rappel demandé</t>
        </is>
      </c>
      <c r="K2859" s="70" t="n">
        <v>2.3</v>
      </c>
    </row>
    <row r="2860">
      <c r="A2860" s="65" t="inlineStr">
        <is>
          <t>REL-02859</t>
        </is>
      </c>
      <c r="B2860" s="65" t="inlineStr">
        <is>
          <t>DEV-02672</t>
        </is>
      </c>
      <c r="C2860" s="66" t="n">
        <v>46088</v>
      </c>
      <c r="D2860" s="65" t="inlineStr">
        <is>
          <t>2026-03</t>
        </is>
      </c>
      <c r="E2860" s="65" t="inlineStr">
        <is>
          <t>2025-2026</t>
        </is>
      </c>
      <c r="F2860" s="67" t="n">
        <v>2</v>
      </c>
      <c r="G2860" s="65" t="inlineStr">
        <is>
          <t>Email</t>
        </is>
      </c>
      <c r="H2860" s="65" t="inlineStr">
        <is>
          <t>Toulouse</t>
        </is>
      </c>
      <c r="I2860" s="65" t="inlineStr">
        <is>
          <t>Julien Fabre</t>
        </is>
      </c>
      <c r="J2860" s="65" t="inlineStr">
        <is>
          <t>Accord obtenu</t>
        </is>
      </c>
      <c r="K2860" s="70" t="n">
        <v>1.4</v>
      </c>
    </row>
    <row r="2861">
      <c r="A2861" s="65" t="inlineStr">
        <is>
          <t>REL-02860</t>
        </is>
      </c>
      <c r="B2861" s="65" t="inlineStr">
        <is>
          <t>DEV-02673</t>
        </is>
      </c>
      <c r="C2861" s="66" t="n">
        <v>46068</v>
      </c>
      <c r="D2861" s="65" t="inlineStr">
        <is>
          <t>2026-02</t>
        </is>
      </c>
      <c r="E2861" s="65" t="inlineStr">
        <is>
          <t>2025-2026</t>
        </is>
      </c>
      <c r="F2861" s="67" t="n">
        <v>1</v>
      </c>
      <c r="G2861" s="65" t="inlineStr">
        <is>
          <t>Email</t>
        </is>
      </c>
      <c r="H2861" s="65" t="inlineStr">
        <is>
          <t>Bordeaux</t>
        </is>
      </c>
      <c r="I2861" s="65" t="inlineStr">
        <is>
          <t>Karim Belkacem</t>
        </is>
      </c>
      <c r="J2861" s="65" t="inlineStr">
        <is>
          <t>Négociation en cours</t>
        </is>
      </c>
      <c r="K2861" s="70" t="n">
        <v>2.7</v>
      </c>
    </row>
    <row r="2862">
      <c r="A2862" s="65" t="inlineStr">
        <is>
          <t>REL-02861</t>
        </is>
      </c>
      <c r="B2862" s="65" t="inlineStr">
        <is>
          <t>DEV-02673</t>
        </is>
      </c>
      <c r="C2862" s="66" t="n">
        <v>46081</v>
      </c>
      <c r="D2862" s="65" t="inlineStr">
        <is>
          <t>2026-02</t>
        </is>
      </c>
      <c r="E2862" s="65" t="inlineStr">
        <is>
          <t>2025-2026</t>
        </is>
      </c>
      <c r="F2862" s="67" t="n">
        <v>2</v>
      </c>
      <c r="G2862" s="65" t="inlineStr">
        <is>
          <t>Email</t>
        </is>
      </c>
      <c r="H2862" s="65" t="inlineStr">
        <is>
          <t>Bordeaux</t>
        </is>
      </c>
      <c r="I2862" s="65" t="inlineStr">
        <is>
          <t>Karim Belkacem</t>
        </is>
      </c>
      <c r="J2862" s="65" t="inlineStr">
        <is>
          <t>Rappel demandé</t>
        </is>
      </c>
      <c r="K2862" s="70" t="n">
        <v>5</v>
      </c>
    </row>
    <row r="2863">
      <c r="A2863" s="65" t="inlineStr">
        <is>
          <t>REL-02862</t>
        </is>
      </c>
      <c r="B2863" s="65" t="inlineStr">
        <is>
          <t>DEV-02673</t>
        </is>
      </c>
      <c r="C2863" s="66" t="n">
        <v>46094</v>
      </c>
      <c r="D2863" s="65" t="inlineStr">
        <is>
          <t>2026-03</t>
        </is>
      </c>
      <c r="E2863" s="65" t="inlineStr">
        <is>
          <t>2025-2026</t>
        </is>
      </c>
      <c r="F2863" s="67" t="n">
        <v>3</v>
      </c>
      <c r="G2863" s="65" t="inlineStr">
        <is>
          <t>Email</t>
        </is>
      </c>
      <c r="H2863" s="65" t="inlineStr">
        <is>
          <t>Bordeaux</t>
        </is>
      </c>
      <c r="I2863" s="65" t="inlineStr">
        <is>
          <t>Karim Belkacem</t>
        </is>
      </c>
      <c r="J2863" s="65" t="inlineStr">
        <is>
          <t>Sans réponse</t>
        </is>
      </c>
      <c r="K2863" s="70" t="n">
        <v>4.8</v>
      </c>
    </row>
    <row r="2864">
      <c r="A2864" s="65" t="inlineStr">
        <is>
          <t>REL-02863</t>
        </is>
      </c>
      <c r="B2864" s="65" t="inlineStr">
        <is>
          <t>DEV-02674</t>
        </is>
      </c>
      <c r="C2864" s="66" t="n">
        <v>46076</v>
      </c>
      <c r="D2864" s="65" t="inlineStr">
        <is>
          <t>2026-02</t>
        </is>
      </c>
      <c r="E2864" s="65" t="inlineStr">
        <is>
          <t>2025-2026</t>
        </is>
      </c>
      <c r="F2864" s="67" t="n">
        <v>1</v>
      </c>
      <c r="G2864" s="65" t="inlineStr">
        <is>
          <t>Email</t>
        </is>
      </c>
      <c r="H2864" s="65" t="inlineStr">
        <is>
          <t>Bordeaux</t>
        </is>
      </c>
      <c r="I2864" s="65" t="inlineStr">
        <is>
          <t>Sophie Marchand</t>
        </is>
      </c>
      <c r="J2864" s="65" t="inlineStr">
        <is>
          <t>Refus signifié</t>
        </is>
      </c>
      <c r="K2864" s="70" t="n">
        <v>3.2</v>
      </c>
    </row>
    <row r="2865">
      <c r="A2865" s="65" t="inlineStr">
        <is>
          <t>REL-02864</t>
        </is>
      </c>
      <c r="B2865" s="65" t="inlineStr">
        <is>
          <t>DEV-02676</t>
        </is>
      </c>
      <c r="C2865" s="66" t="n">
        <v>46076</v>
      </c>
      <c r="D2865" s="65" t="inlineStr">
        <is>
          <t>2026-02</t>
        </is>
      </c>
      <c r="E2865" s="65" t="inlineStr">
        <is>
          <t>2025-2026</t>
        </is>
      </c>
      <c r="F2865" s="67" t="n">
        <v>1</v>
      </c>
      <c r="G2865" s="65" t="inlineStr">
        <is>
          <t>Téléphone</t>
        </is>
      </c>
      <c r="H2865" s="65" t="inlineStr">
        <is>
          <t>Toulouse</t>
        </is>
      </c>
      <c r="I2865" s="65" t="inlineStr">
        <is>
          <t>Julien Fabre</t>
        </is>
      </c>
      <c r="J2865" s="65" t="inlineStr">
        <is>
          <t>Rappel demandé</t>
        </is>
      </c>
      <c r="K2865" s="70" t="n">
        <v>2.8</v>
      </c>
    </row>
    <row r="2866">
      <c r="A2866" s="65" t="inlineStr">
        <is>
          <t>REL-02865</t>
        </is>
      </c>
      <c r="B2866" s="65" t="inlineStr">
        <is>
          <t>DEV-02676</t>
        </is>
      </c>
      <c r="C2866" s="66" t="n">
        <v>46082</v>
      </c>
      <c r="D2866" s="65" t="inlineStr">
        <is>
          <t>2026-03</t>
        </is>
      </c>
      <c r="E2866" s="65" t="inlineStr">
        <is>
          <t>2025-2026</t>
        </is>
      </c>
      <c r="F2866" s="67" t="n">
        <v>2</v>
      </c>
      <c r="G2866" s="65" t="inlineStr">
        <is>
          <t>Téléphone</t>
        </is>
      </c>
      <c r="H2866" s="65" t="inlineStr">
        <is>
          <t>Toulouse</t>
        </is>
      </c>
      <c r="I2866" s="65" t="inlineStr">
        <is>
          <t>Julien Fabre</t>
        </is>
      </c>
      <c r="J2866" s="65" t="inlineStr">
        <is>
          <t>Accord obtenu</t>
        </is>
      </c>
      <c r="K2866" s="70" t="n">
        <v>8.699999999999999</v>
      </c>
    </row>
    <row r="2867">
      <c r="A2867" s="65" t="inlineStr">
        <is>
          <t>REL-02866</t>
        </is>
      </c>
      <c r="B2867" s="65" t="inlineStr">
        <is>
          <t>DEV-02678</t>
        </is>
      </c>
      <c r="C2867" s="66" t="n">
        <v>46085</v>
      </c>
      <c r="D2867" s="65" t="inlineStr">
        <is>
          <t>2026-03</t>
        </is>
      </c>
      <c r="E2867" s="65" t="inlineStr">
        <is>
          <t>2025-2026</t>
        </is>
      </c>
      <c r="F2867" s="67" t="n">
        <v>1</v>
      </c>
      <c r="G2867" s="65" t="inlineStr">
        <is>
          <t>Email</t>
        </is>
      </c>
      <c r="H2867" s="65" t="inlineStr">
        <is>
          <t>Toulouse</t>
        </is>
      </c>
      <c r="I2867" s="65" t="inlineStr">
        <is>
          <t>Julien Fabre</t>
        </is>
      </c>
      <c r="J2867" s="65" t="inlineStr">
        <is>
          <t>Rappel demandé</t>
        </is>
      </c>
      <c r="K2867" s="70" t="n">
        <v>4.3</v>
      </c>
    </row>
    <row r="2868">
      <c r="A2868" s="65" t="inlineStr">
        <is>
          <t>REL-02867</t>
        </is>
      </c>
      <c r="B2868" s="65" t="inlineStr">
        <is>
          <t>DEV-02678</t>
        </is>
      </c>
      <c r="C2868" s="66" t="n">
        <v>46090</v>
      </c>
      <c r="D2868" s="65" t="inlineStr">
        <is>
          <t>2026-03</t>
        </is>
      </c>
      <c r="E2868" s="65" t="inlineStr">
        <is>
          <t>2025-2026</t>
        </is>
      </c>
      <c r="F2868" s="67" t="n">
        <v>2</v>
      </c>
      <c r="G2868" s="65" t="inlineStr">
        <is>
          <t>Téléphone</t>
        </is>
      </c>
      <c r="H2868" s="65" t="inlineStr">
        <is>
          <t>Toulouse</t>
        </is>
      </c>
      <c r="I2868" s="65" t="inlineStr">
        <is>
          <t>Julien Fabre</t>
        </is>
      </c>
      <c r="J2868" s="65" t="inlineStr">
        <is>
          <t>Refus signifié</t>
        </is>
      </c>
      <c r="K2868" s="70" t="n">
        <v>3.3</v>
      </c>
    </row>
    <row r="2869">
      <c r="A2869" s="65" t="inlineStr">
        <is>
          <t>REL-02868</t>
        </is>
      </c>
      <c r="B2869" s="65" t="inlineStr">
        <is>
          <t>DEV-02680</t>
        </is>
      </c>
      <c r="C2869" s="66" t="n">
        <v>46087</v>
      </c>
      <c r="D2869" s="65" t="inlineStr">
        <is>
          <t>2026-03</t>
        </is>
      </c>
      <c r="E2869" s="65" t="inlineStr">
        <is>
          <t>2025-2026</t>
        </is>
      </c>
      <c r="F2869" s="67" t="n">
        <v>1</v>
      </c>
      <c r="G2869" s="65" t="inlineStr">
        <is>
          <t>Email</t>
        </is>
      </c>
      <c r="H2869" s="65" t="inlineStr">
        <is>
          <t>Bordeaux</t>
        </is>
      </c>
      <c r="I2869" s="65" t="inlineStr">
        <is>
          <t>Sophie Marchand</t>
        </is>
      </c>
      <c r="J2869" s="65" t="inlineStr">
        <is>
          <t>Injoignable</t>
        </is>
      </c>
      <c r="K2869" s="70" t="n">
        <v>2.7</v>
      </c>
    </row>
    <row r="2870">
      <c r="A2870" s="65" t="inlineStr">
        <is>
          <t>REL-02869</t>
        </is>
      </c>
      <c r="B2870" s="65" t="inlineStr">
        <is>
          <t>DEV-02682</t>
        </is>
      </c>
      <c r="C2870" s="66" t="n">
        <v>46073</v>
      </c>
      <c r="D2870" s="65" t="inlineStr">
        <is>
          <t>2026-02</t>
        </is>
      </c>
      <c r="E2870" s="65" t="inlineStr">
        <is>
          <t>2025-2026</t>
        </is>
      </c>
      <c r="F2870" s="67" t="n">
        <v>1</v>
      </c>
      <c r="G2870" s="65" t="inlineStr">
        <is>
          <t>Téléphone</t>
        </is>
      </c>
      <c r="H2870" s="65" t="inlineStr">
        <is>
          <t>Bordeaux</t>
        </is>
      </c>
      <c r="I2870" s="65" t="inlineStr">
        <is>
          <t>Sophie Marchand</t>
        </is>
      </c>
      <c r="J2870" s="65" t="inlineStr">
        <is>
          <t>Sans réponse</t>
        </is>
      </c>
      <c r="K2870" s="70" t="n">
        <v>8.6</v>
      </c>
    </row>
    <row r="2871">
      <c r="A2871" s="65" t="inlineStr">
        <is>
          <t>REL-02870</t>
        </is>
      </c>
      <c r="B2871" s="65" t="inlineStr">
        <is>
          <t>DEV-02682</t>
        </is>
      </c>
      <c r="C2871" s="66" t="n">
        <v>46078</v>
      </c>
      <c r="D2871" s="65" t="inlineStr">
        <is>
          <t>2026-02</t>
        </is>
      </c>
      <c r="E2871" s="65" t="inlineStr">
        <is>
          <t>2025-2026</t>
        </is>
      </c>
      <c r="F2871" s="67" t="n">
        <v>2</v>
      </c>
      <c r="G2871" s="65" t="inlineStr">
        <is>
          <t>Téléphone</t>
        </is>
      </c>
      <c r="H2871" s="65" t="inlineStr">
        <is>
          <t>Bordeaux</t>
        </is>
      </c>
      <c r="I2871" s="65" t="inlineStr">
        <is>
          <t>Sophie Marchand</t>
        </is>
      </c>
      <c r="J2871" s="65" t="inlineStr">
        <is>
          <t>Sans réponse</t>
        </is>
      </c>
      <c r="K2871" s="70" t="n">
        <v>12</v>
      </c>
    </row>
    <row r="2872">
      <c r="A2872" s="65" t="inlineStr">
        <is>
          <t>REL-02871</t>
        </is>
      </c>
      <c r="B2872" s="65" t="inlineStr">
        <is>
          <t>DEV-02682</t>
        </is>
      </c>
      <c r="C2872" s="66" t="n">
        <v>46084</v>
      </c>
      <c r="D2872" s="65" t="inlineStr">
        <is>
          <t>2026-03</t>
        </is>
      </c>
      <c r="E2872" s="65" t="inlineStr">
        <is>
          <t>2025-2026</t>
        </is>
      </c>
      <c r="F2872" s="67" t="n">
        <v>3</v>
      </c>
      <c r="G2872" s="65" t="inlineStr">
        <is>
          <t>Téléphone</t>
        </is>
      </c>
      <c r="H2872" s="65" t="inlineStr">
        <is>
          <t>Bordeaux</t>
        </is>
      </c>
      <c r="I2872" s="65" t="inlineStr">
        <is>
          <t>Sophie Marchand</t>
        </is>
      </c>
      <c r="J2872" s="65" t="inlineStr">
        <is>
          <t>Sans réponse</t>
        </is>
      </c>
      <c r="K2872" s="70" t="n">
        <v>4.3</v>
      </c>
    </row>
    <row r="2873">
      <c r="A2873" s="65" t="inlineStr">
        <is>
          <t>REL-02872</t>
        </is>
      </c>
      <c r="B2873" s="65" t="inlineStr">
        <is>
          <t>DEV-02684</t>
        </is>
      </c>
      <c r="C2873" s="66" t="n">
        <v>46074</v>
      </c>
      <c r="D2873" s="65" t="inlineStr">
        <is>
          <t>2026-02</t>
        </is>
      </c>
      <c r="E2873" s="65" t="inlineStr">
        <is>
          <t>2025-2026</t>
        </is>
      </c>
      <c r="F2873" s="67" t="n">
        <v>1</v>
      </c>
      <c r="G2873" s="65" t="inlineStr">
        <is>
          <t>Téléphone</t>
        </is>
      </c>
      <c r="H2873" s="65" t="inlineStr">
        <is>
          <t>Montpellier</t>
        </is>
      </c>
      <c r="I2873" s="65" t="inlineStr">
        <is>
          <t>Thomas Rey</t>
        </is>
      </c>
      <c r="J2873" s="65" t="inlineStr">
        <is>
          <t>Refus signifié</t>
        </is>
      </c>
      <c r="K2873" s="70" t="n">
        <v>10.9</v>
      </c>
    </row>
    <row r="2874">
      <c r="A2874" s="65" t="inlineStr">
        <is>
          <t>REL-02873</t>
        </is>
      </c>
      <c r="B2874" s="65" t="inlineStr">
        <is>
          <t>DEV-02686</t>
        </is>
      </c>
      <c r="C2874" s="66" t="n">
        <v>46083</v>
      </c>
      <c r="D2874" s="65" t="inlineStr">
        <is>
          <t>2026-03</t>
        </is>
      </c>
      <c r="E2874" s="65" t="inlineStr">
        <is>
          <t>2025-2026</t>
        </is>
      </c>
      <c r="F2874" s="67" t="n">
        <v>1</v>
      </c>
      <c r="G2874" s="65" t="inlineStr">
        <is>
          <t>Téléphone</t>
        </is>
      </c>
      <c r="H2874" s="65" t="inlineStr">
        <is>
          <t>Bordeaux</t>
        </is>
      </c>
      <c r="I2874" s="65" t="inlineStr">
        <is>
          <t>Sophie Marchand</t>
        </is>
      </c>
      <c r="J2874" s="65" t="inlineStr">
        <is>
          <t>Négociation en cours</t>
        </is>
      </c>
      <c r="K2874" s="70" t="n">
        <v>9.300000000000001</v>
      </c>
    </row>
    <row r="2875">
      <c r="A2875" s="65" t="inlineStr">
        <is>
          <t>REL-02874</t>
        </is>
      </c>
      <c r="B2875" s="65" t="inlineStr">
        <is>
          <t>DEV-02686</t>
        </is>
      </c>
      <c r="C2875" s="66" t="n">
        <v>46089</v>
      </c>
      <c r="D2875" s="65" t="inlineStr">
        <is>
          <t>2026-03</t>
        </is>
      </c>
      <c r="E2875" s="65" t="inlineStr">
        <is>
          <t>2025-2026</t>
        </is>
      </c>
      <c r="F2875" s="67" t="n">
        <v>2</v>
      </c>
      <c r="G2875" s="65" t="inlineStr">
        <is>
          <t>Email</t>
        </is>
      </c>
      <c r="H2875" s="65" t="inlineStr">
        <is>
          <t>Bordeaux</t>
        </is>
      </c>
      <c r="I2875" s="65" t="inlineStr">
        <is>
          <t>Sophie Marchand</t>
        </is>
      </c>
      <c r="J2875" s="65" t="inlineStr">
        <is>
          <t>Sans réponse</t>
        </is>
      </c>
      <c r="K2875" s="70" t="n">
        <v>3</v>
      </c>
    </row>
    <row r="2876">
      <c r="A2876" s="65" t="inlineStr">
        <is>
          <t>REL-02875</t>
        </is>
      </c>
      <c r="B2876" s="65" t="inlineStr">
        <is>
          <t>DEV-02691</t>
        </is>
      </c>
      <c r="C2876" s="66" t="n">
        <v>46086</v>
      </c>
      <c r="D2876" s="65" t="inlineStr">
        <is>
          <t>2026-03</t>
        </is>
      </c>
      <c r="E2876" s="65" t="inlineStr">
        <is>
          <t>2025-2026</t>
        </is>
      </c>
      <c r="F2876" s="67" t="n">
        <v>1</v>
      </c>
      <c r="G2876" s="65" t="inlineStr">
        <is>
          <t>SMS</t>
        </is>
      </c>
      <c r="H2876" s="65" t="inlineStr">
        <is>
          <t>Toulouse</t>
        </is>
      </c>
      <c r="I2876" s="65" t="inlineStr">
        <is>
          <t>Nadia Cherif</t>
        </is>
      </c>
      <c r="J2876" s="65" t="inlineStr">
        <is>
          <t>Injoignable</t>
        </is>
      </c>
      <c r="K2876" s="70" t="n">
        <v>4.3</v>
      </c>
    </row>
    <row r="2877">
      <c r="A2877" s="65" t="inlineStr">
        <is>
          <t>REL-02876</t>
        </is>
      </c>
      <c r="B2877" s="65" t="inlineStr">
        <is>
          <t>DEV-02691</t>
        </is>
      </c>
      <c r="C2877" s="66" t="n">
        <v>46097</v>
      </c>
      <c r="D2877" s="65" t="inlineStr">
        <is>
          <t>2026-03</t>
        </is>
      </c>
      <c r="E2877" s="65" t="inlineStr">
        <is>
          <t>2025-2026</t>
        </is>
      </c>
      <c r="F2877" s="67" t="n">
        <v>2</v>
      </c>
      <c r="G2877" s="65" t="inlineStr">
        <is>
          <t>Téléphone</t>
        </is>
      </c>
      <c r="H2877" s="65" t="inlineStr">
        <is>
          <t>Toulouse</t>
        </is>
      </c>
      <c r="I2877" s="65" t="inlineStr">
        <is>
          <t>Nadia Cherif</t>
        </is>
      </c>
      <c r="J2877" s="65" t="inlineStr">
        <is>
          <t>Refus signifié</t>
        </is>
      </c>
      <c r="K2877" s="70" t="n">
        <v>10.3</v>
      </c>
    </row>
    <row r="2878">
      <c r="A2878" s="65" t="inlineStr">
        <is>
          <t>REL-02877</t>
        </is>
      </c>
      <c r="B2878" s="65" t="inlineStr">
        <is>
          <t>DEV-02693</t>
        </is>
      </c>
      <c r="C2878" s="66" t="n">
        <v>46089</v>
      </c>
      <c r="D2878" s="65" t="inlineStr">
        <is>
          <t>2026-03</t>
        </is>
      </c>
      <c r="E2878" s="65" t="inlineStr">
        <is>
          <t>2025-2026</t>
        </is>
      </c>
      <c r="F2878" s="67" t="n">
        <v>1</v>
      </c>
      <c r="G2878" s="65" t="inlineStr">
        <is>
          <t>Téléphone</t>
        </is>
      </c>
      <c r="H2878" s="65" t="inlineStr">
        <is>
          <t>Bordeaux</t>
        </is>
      </c>
      <c r="I2878" s="65" t="inlineStr">
        <is>
          <t>Sophie Marchand</t>
        </is>
      </c>
      <c r="J2878" s="65" t="inlineStr">
        <is>
          <t>Injoignable</t>
        </is>
      </c>
      <c r="K2878" s="70" t="n">
        <v>3.7</v>
      </c>
    </row>
    <row r="2879">
      <c r="A2879" s="65" t="inlineStr">
        <is>
          <t>REL-02878</t>
        </is>
      </c>
      <c r="B2879" s="65" t="inlineStr">
        <is>
          <t>DEV-02693</t>
        </is>
      </c>
      <c r="C2879" s="66" t="n">
        <v>46097</v>
      </c>
      <c r="D2879" s="65" t="inlineStr">
        <is>
          <t>2026-03</t>
        </is>
      </c>
      <c r="E2879" s="65" t="inlineStr">
        <is>
          <t>2025-2026</t>
        </is>
      </c>
      <c r="F2879" s="67" t="n">
        <v>2</v>
      </c>
      <c r="G2879" s="65" t="inlineStr">
        <is>
          <t>Email</t>
        </is>
      </c>
      <c r="H2879" s="65" t="inlineStr">
        <is>
          <t>Bordeaux</t>
        </is>
      </c>
      <c r="I2879" s="65" t="inlineStr">
        <is>
          <t>Sophie Marchand</t>
        </is>
      </c>
      <c r="J2879" s="65" t="inlineStr">
        <is>
          <t>Rappel demandé</t>
        </is>
      </c>
      <c r="K2879" s="70" t="n">
        <v>3.9</v>
      </c>
    </row>
    <row r="2880">
      <c r="A2880" s="65" t="inlineStr">
        <is>
          <t>REL-02879</t>
        </is>
      </c>
      <c r="B2880" s="65" t="inlineStr">
        <is>
          <t>DEV-02696</t>
        </is>
      </c>
      <c r="C2880" s="66" t="n">
        <v>46086</v>
      </c>
      <c r="D2880" s="65" t="inlineStr">
        <is>
          <t>2026-03</t>
        </is>
      </c>
      <c r="E2880" s="65" t="inlineStr">
        <is>
          <t>2025-2026</t>
        </is>
      </c>
      <c r="F2880" s="67" t="n">
        <v>1</v>
      </c>
      <c r="G2880" s="65" t="inlineStr">
        <is>
          <t>Téléphone</t>
        </is>
      </c>
      <c r="H2880" s="65" t="inlineStr">
        <is>
          <t>Toulouse</t>
        </is>
      </c>
      <c r="I2880" s="65" t="inlineStr">
        <is>
          <t>Julien Fabre</t>
        </is>
      </c>
      <c r="J2880" s="65" t="inlineStr">
        <is>
          <t>Sans réponse</t>
        </is>
      </c>
      <c r="K2880" s="70" t="n">
        <v>8</v>
      </c>
    </row>
    <row r="2881">
      <c r="A2881" s="65" t="inlineStr">
        <is>
          <t>REL-02880</t>
        </is>
      </c>
      <c r="B2881" s="65" t="inlineStr">
        <is>
          <t>DEV-02696</t>
        </is>
      </c>
      <c r="C2881" s="66" t="n">
        <v>46099</v>
      </c>
      <c r="D2881" s="65" t="inlineStr">
        <is>
          <t>2026-03</t>
        </is>
      </c>
      <c r="E2881" s="65" t="inlineStr">
        <is>
          <t>2025-2026</t>
        </is>
      </c>
      <c r="F2881" s="67" t="n">
        <v>2</v>
      </c>
      <c r="G2881" s="65" t="inlineStr">
        <is>
          <t>Téléphone</t>
        </is>
      </c>
      <c r="H2881" s="65" t="inlineStr">
        <is>
          <t>Toulouse</t>
        </is>
      </c>
      <c r="I2881" s="65" t="inlineStr">
        <is>
          <t>Julien Fabre</t>
        </is>
      </c>
      <c r="J2881" s="65" t="inlineStr">
        <is>
          <t>Refus signifié</t>
        </is>
      </c>
      <c r="K2881" s="70" t="n">
        <v>11.5</v>
      </c>
    </row>
    <row r="2882">
      <c r="A2882" s="65" t="inlineStr">
        <is>
          <t>REL-02881</t>
        </is>
      </c>
      <c r="B2882" s="65" t="inlineStr">
        <is>
          <t>DEV-02697</t>
        </is>
      </c>
      <c r="C2882" s="66" t="n">
        <v>46079</v>
      </c>
      <c r="D2882" s="65" t="inlineStr">
        <is>
          <t>2026-02</t>
        </is>
      </c>
      <c r="E2882" s="65" t="inlineStr">
        <is>
          <t>2025-2026</t>
        </is>
      </c>
      <c r="F2882" s="67" t="n">
        <v>1</v>
      </c>
      <c r="G2882" s="65" t="inlineStr">
        <is>
          <t>Téléphone</t>
        </is>
      </c>
      <c r="H2882" s="65" t="inlineStr">
        <is>
          <t>Toulouse</t>
        </is>
      </c>
      <c r="I2882" s="65" t="inlineStr">
        <is>
          <t>Julien Fabre</t>
        </is>
      </c>
      <c r="J2882" s="65" t="inlineStr">
        <is>
          <t>Sans réponse</t>
        </is>
      </c>
      <c r="K2882" s="70" t="n">
        <v>2.8</v>
      </c>
    </row>
    <row r="2883">
      <c r="A2883" s="65" t="inlineStr">
        <is>
          <t>REL-02882</t>
        </is>
      </c>
      <c r="B2883" s="65" t="inlineStr">
        <is>
          <t>DEV-02698</t>
        </is>
      </c>
      <c r="C2883" s="66" t="n">
        <v>46084</v>
      </c>
      <c r="D2883" s="65" t="inlineStr">
        <is>
          <t>2026-03</t>
        </is>
      </c>
      <c r="E2883" s="65" t="inlineStr">
        <is>
          <t>2025-2026</t>
        </is>
      </c>
      <c r="F2883" s="67" t="n">
        <v>1</v>
      </c>
      <c r="G2883" s="65" t="inlineStr">
        <is>
          <t>Email</t>
        </is>
      </c>
      <c r="H2883" s="65" t="inlineStr">
        <is>
          <t>Montpellier</t>
        </is>
      </c>
      <c r="I2883" s="65" t="inlineStr">
        <is>
          <t>Thomas Rey</t>
        </is>
      </c>
      <c r="J2883" s="65" t="inlineStr">
        <is>
          <t>Sans réponse</t>
        </is>
      </c>
      <c r="K2883" s="70" t="n">
        <v>3.8</v>
      </c>
    </row>
    <row r="2884">
      <c r="A2884" s="65" t="inlineStr">
        <is>
          <t>REL-02883</t>
        </is>
      </c>
      <c r="B2884" s="65" t="inlineStr">
        <is>
          <t>DEV-02698</t>
        </is>
      </c>
      <c r="C2884" s="66" t="n">
        <v>46093</v>
      </c>
      <c r="D2884" s="65" t="inlineStr">
        <is>
          <t>2026-03</t>
        </is>
      </c>
      <c r="E2884" s="65" t="inlineStr">
        <is>
          <t>2025-2026</t>
        </is>
      </c>
      <c r="F2884" s="67" t="n">
        <v>2</v>
      </c>
      <c r="G2884" s="65" t="inlineStr">
        <is>
          <t>Email</t>
        </is>
      </c>
      <c r="H2884" s="65" t="inlineStr">
        <is>
          <t>Montpellier</t>
        </is>
      </c>
      <c r="I2884" s="65" t="inlineStr">
        <is>
          <t>Thomas Rey</t>
        </is>
      </c>
      <c r="J2884" s="65" t="inlineStr">
        <is>
          <t>Sans réponse</t>
        </is>
      </c>
      <c r="K2884" s="70" t="n">
        <v>3.5</v>
      </c>
    </row>
    <row r="2885">
      <c r="A2885" s="65" t="inlineStr">
        <is>
          <t>REL-02884</t>
        </is>
      </c>
      <c r="B2885" s="65" t="inlineStr">
        <is>
          <t>DEV-02698</t>
        </is>
      </c>
      <c r="C2885" s="66" t="n">
        <v>46099</v>
      </c>
      <c r="D2885" s="65" t="inlineStr">
        <is>
          <t>2026-03</t>
        </is>
      </c>
      <c r="E2885" s="65" t="inlineStr">
        <is>
          <t>2025-2026</t>
        </is>
      </c>
      <c r="F2885" s="67" t="n">
        <v>3</v>
      </c>
      <c r="G2885" s="65" t="inlineStr">
        <is>
          <t>SMS</t>
        </is>
      </c>
      <c r="H2885" s="65" t="inlineStr">
        <is>
          <t>Montpellier</t>
        </is>
      </c>
      <c r="I2885" s="65" t="inlineStr">
        <is>
          <t>Thomas Rey</t>
        </is>
      </c>
      <c r="J2885" s="65" t="inlineStr">
        <is>
          <t>Refus signifié</t>
        </is>
      </c>
      <c r="K2885" s="70" t="n">
        <v>2.2</v>
      </c>
    </row>
    <row r="2886">
      <c r="A2886" s="65" t="inlineStr">
        <is>
          <t>REL-02885</t>
        </is>
      </c>
      <c r="B2886" s="65" t="inlineStr">
        <is>
          <t>DEV-02700</t>
        </is>
      </c>
      <c r="C2886" s="66" t="n">
        <v>46082</v>
      </c>
      <c r="D2886" s="65" t="inlineStr">
        <is>
          <t>2026-03</t>
        </is>
      </c>
      <c r="E2886" s="65" t="inlineStr">
        <is>
          <t>2025-2026</t>
        </is>
      </c>
      <c r="F2886" s="67" t="n">
        <v>1</v>
      </c>
      <c r="G2886" s="65" t="inlineStr">
        <is>
          <t>Téléphone</t>
        </is>
      </c>
      <c r="H2886" s="65" t="inlineStr">
        <is>
          <t>Bordeaux</t>
        </is>
      </c>
      <c r="I2886" s="65" t="inlineStr">
        <is>
          <t>Karim Belkacem</t>
        </is>
      </c>
      <c r="J2886" s="65" t="inlineStr">
        <is>
          <t>Négociation en cours</t>
        </is>
      </c>
      <c r="K2886" s="70" t="n">
        <v>13.7</v>
      </c>
    </row>
    <row r="2887">
      <c r="A2887" s="65" t="inlineStr">
        <is>
          <t>REL-02886</t>
        </is>
      </c>
      <c r="B2887" s="65" t="inlineStr">
        <is>
          <t>DEV-02701</t>
        </is>
      </c>
      <c r="C2887" s="66" t="n">
        <v>46089</v>
      </c>
      <c r="D2887" s="65" t="inlineStr">
        <is>
          <t>2026-03</t>
        </is>
      </c>
      <c r="E2887" s="65" t="inlineStr">
        <is>
          <t>2025-2026</t>
        </is>
      </c>
      <c r="F2887" s="67" t="n">
        <v>1</v>
      </c>
      <c r="G2887" s="65" t="inlineStr">
        <is>
          <t>Email</t>
        </is>
      </c>
      <c r="H2887" s="65" t="inlineStr">
        <is>
          <t>Bordeaux</t>
        </is>
      </c>
      <c r="I2887" s="65" t="inlineStr">
        <is>
          <t>Sophie Marchand</t>
        </is>
      </c>
      <c r="J2887" s="65" t="inlineStr">
        <is>
          <t>Négociation en cours</t>
        </is>
      </c>
      <c r="K2887" s="70" t="n">
        <v>1.9</v>
      </c>
    </row>
    <row r="2888">
      <c r="A2888" s="65" t="inlineStr">
        <is>
          <t>REL-02887</t>
        </is>
      </c>
      <c r="B2888" s="65" t="inlineStr">
        <is>
          <t>DEV-02703</t>
        </is>
      </c>
      <c r="C2888" s="66" t="n">
        <v>46090</v>
      </c>
      <c r="D2888" s="65" t="inlineStr">
        <is>
          <t>2026-03</t>
        </is>
      </c>
      <c r="E2888" s="65" t="inlineStr">
        <is>
          <t>2025-2026</t>
        </is>
      </c>
      <c r="F2888" s="67" t="n">
        <v>1</v>
      </c>
      <c r="G2888" s="65" t="inlineStr">
        <is>
          <t>Email</t>
        </is>
      </c>
      <c r="H2888" s="65" t="inlineStr">
        <is>
          <t>Montpellier</t>
        </is>
      </c>
      <c r="I2888" s="65" t="inlineStr">
        <is>
          <t>Thomas Rey</t>
        </is>
      </c>
      <c r="J2888" s="65" t="inlineStr">
        <is>
          <t>Négociation en cours</t>
        </is>
      </c>
      <c r="K2888" s="70" t="n">
        <v>4</v>
      </c>
    </row>
    <row r="2889">
      <c r="A2889" s="65" t="inlineStr">
        <is>
          <t>REL-02888</t>
        </is>
      </c>
      <c r="B2889" s="65" t="inlineStr">
        <is>
          <t>DEV-02704</t>
        </is>
      </c>
      <c r="C2889" s="66" t="n">
        <v>46082</v>
      </c>
      <c r="D2889" s="65" t="inlineStr">
        <is>
          <t>2026-03</t>
        </is>
      </c>
      <c r="E2889" s="65" t="inlineStr">
        <is>
          <t>2025-2026</t>
        </is>
      </c>
      <c r="F2889" s="67" t="n">
        <v>1</v>
      </c>
      <c r="G2889" s="65" t="inlineStr">
        <is>
          <t>Email</t>
        </is>
      </c>
      <c r="H2889" s="65" t="inlineStr">
        <is>
          <t>Montpellier</t>
        </is>
      </c>
      <c r="I2889" s="65" t="inlineStr">
        <is>
          <t>Thomas Rey</t>
        </is>
      </c>
      <c r="J2889" s="65" t="inlineStr">
        <is>
          <t>Sans réponse</t>
        </is>
      </c>
      <c r="K2889" s="70" t="n">
        <v>3.8</v>
      </c>
    </row>
    <row r="2890">
      <c r="A2890" s="65" t="inlineStr">
        <is>
          <t>REL-02889</t>
        </is>
      </c>
      <c r="B2890" s="65" t="inlineStr">
        <is>
          <t>DEV-02704</t>
        </is>
      </c>
      <c r="C2890" s="66" t="n">
        <v>46096</v>
      </c>
      <c r="D2890" s="65" t="inlineStr">
        <is>
          <t>2026-03</t>
        </is>
      </c>
      <c r="E2890" s="65" t="inlineStr">
        <is>
          <t>2025-2026</t>
        </is>
      </c>
      <c r="F2890" s="67" t="n">
        <v>2</v>
      </c>
      <c r="G2890" s="65" t="inlineStr">
        <is>
          <t>Téléphone</t>
        </is>
      </c>
      <c r="H2890" s="65" t="inlineStr">
        <is>
          <t>Montpellier</t>
        </is>
      </c>
      <c r="I2890" s="65" t="inlineStr">
        <is>
          <t>Thomas Rey</t>
        </is>
      </c>
      <c r="J2890" s="65" t="inlineStr">
        <is>
          <t>Accord obtenu</t>
        </is>
      </c>
      <c r="K2890" s="70" t="n">
        <v>11.4</v>
      </c>
    </row>
    <row r="2891">
      <c r="A2891" s="65" t="inlineStr">
        <is>
          <t>REL-02890</t>
        </is>
      </c>
      <c r="B2891" s="65" t="inlineStr">
        <is>
          <t>DEV-02705</t>
        </is>
      </c>
      <c r="C2891" s="66" t="n">
        <v>46085</v>
      </c>
      <c r="D2891" s="65" t="inlineStr">
        <is>
          <t>2026-03</t>
        </is>
      </c>
      <c r="E2891" s="65" t="inlineStr">
        <is>
          <t>2025-2026</t>
        </is>
      </c>
      <c r="F2891" s="67" t="n">
        <v>1</v>
      </c>
      <c r="G2891" s="65" t="inlineStr">
        <is>
          <t>Téléphone</t>
        </is>
      </c>
      <c r="H2891" s="65" t="inlineStr">
        <is>
          <t>Bordeaux</t>
        </is>
      </c>
      <c r="I2891" s="65" t="inlineStr">
        <is>
          <t>Karim Belkacem</t>
        </is>
      </c>
      <c r="J2891" s="65" t="inlineStr">
        <is>
          <t>Accord obtenu</t>
        </is>
      </c>
      <c r="K2891" s="70" t="n">
        <v>6.9</v>
      </c>
    </row>
    <row r="2892">
      <c r="A2892" s="65" t="inlineStr">
        <is>
          <t>REL-02891</t>
        </is>
      </c>
      <c r="B2892" s="65" t="inlineStr">
        <is>
          <t>DEV-02710</t>
        </is>
      </c>
      <c r="C2892" s="66" t="n">
        <v>46091</v>
      </c>
      <c r="D2892" s="65" t="inlineStr">
        <is>
          <t>2026-03</t>
        </is>
      </c>
      <c r="E2892" s="65" t="inlineStr">
        <is>
          <t>2025-2026</t>
        </is>
      </c>
      <c r="F2892" s="67" t="n">
        <v>1</v>
      </c>
      <c r="G2892" s="65" t="inlineStr">
        <is>
          <t>Téléphone</t>
        </is>
      </c>
      <c r="H2892" s="65" t="inlineStr">
        <is>
          <t>Toulouse</t>
        </is>
      </c>
      <c r="I2892" s="65" t="inlineStr">
        <is>
          <t>Nadia Cherif</t>
        </is>
      </c>
      <c r="J2892" s="65" t="inlineStr">
        <is>
          <t>Refus signifié</t>
        </is>
      </c>
      <c r="K2892" s="70" t="n">
        <v>12</v>
      </c>
    </row>
    <row r="2893">
      <c r="A2893" s="65" t="inlineStr">
        <is>
          <t>REL-02892</t>
        </is>
      </c>
      <c r="B2893" s="65" t="inlineStr">
        <is>
          <t>DEV-02711</t>
        </is>
      </c>
      <c r="C2893" s="66" t="n">
        <v>46093</v>
      </c>
      <c r="D2893" s="65" t="inlineStr">
        <is>
          <t>2026-03</t>
        </is>
      </c>
      <c r="E2893" s="65" t="inlineStr">
        <is>
          <t>2025-2026</t>
        </is>
      </c>
      <c r="F2893" s="67" t="n">
        <v>1</v>
      </c>
      <c r="G2893" s="65" t="inlineStr">
        <is>
          <t>Email</t>
        </is>
      </c>
      <c r="H2893" s="65" t="inlineStr">
        <is>
          <t>Montpellier</t>
        </is>
      </c>
      <c r="I2893" s="65" t="inlineStr">
        <is>
          <t>Thomas Rey</t>
        </is>
      </c>
      <c r="J2893" s="65" t="inlineStr">
        <is>
          <t>Sans réponse</t>
        </is>
      </c>
      <c r="K2893" s="70" t="n">
        <v>4.7</v>
      </c>
    </row>
    <row r="2894">
      <c r="A2894" s="65" t="inlineStr">
        <is>
          <t>REL-02893</t>
        </is>
      </c>
      <c r="B2894" s="65" t="inlineStr">
        <is>
          <t>DEV-02712</t>
        </is>
      </c>
      <c r="C2894" s="66" t="n">
        <v>46092</v>
      </c>
      <c r="D2894" s="65" t="inlineStr">
        <is>
          <t>2026-03</t>
        </is>
      </c>
      <c r="E2894" s="65" t="inlineStr">
        <is>
          <t>2025-2026</t>
        </is>
      </c>
      <c r="F2894" s="67" t="n">
        <v>1</v>
      </c>
      <c r="G2894" s="65" t="inlineStr">
        <is>
          <t>Téléphone</t>
        </is>
      </c>
      <c r="H2894" s="65" t="inlineStr">
        <is>
          <t>Bordeaux</t>
        </is>
      </c>
      <c r="I2894" s="65" t="inlineStr">
        <is>
          <t>Sophie Marchand</t>
        </is>
      </c>
      <c r="J2894" s="65" t="inlineStr">
        <is>
          <t>Rappel demandé</t>
        </is>
      </c>
      <c r="K2894" s="70" t="n">
        <v>10.5</v>
      </c>
    </row>
    <row r="2895">
      <c r="A2895" s="65" t="inlineStr">
        <is>
          <t>REL-02894</t>
        </is>
      </c>
      <c r="B2895" s="65" t="inlineStr">
        <is>
          <t>DEV-02712</t>
        </is>
      </c>
      <c r="C2895" s="66" t="n">
        <v>46100</v>
      </c>
      <c r="D2895" s="65" t="inlineStr">
        <is>
          <t>2026-03</t>
        </is>
      </c>
      <c r="E2895" s="65" t="inlineStr">
        <is>
          <t>2025-2026</t>
        </is>
      </c>
      <c r="F2895" s="67" t="n">
        <v>2</v>
      </c>
      <c r="G2895" s="65" t="inlineStr">
        <is>
          <t>Email</t>
        </is>
      </c>
      <c r="H2895" s="65" t="inlineStr">
        <is>
          <t>Bordeaux</t>
        </is>
      </c>
      <c r="I2895" s="65" t="inlineStr">
        <is>
          <t>Sophie Marchand</t>
        </is>
      </c>
      <c r="J2895" s="65" t="inlineStr">
        <is>
          <t>Refus signifié</t>
        </is>
      </c>
      <c r="K2895" s="70" t="n">
        <v>4.4</v>
      </c>
    </row>
    <row r="2896">
      <c r="A2896" s="65" t="inlineStr">
        <is>
          <t>REL-02895</t>
        </is>
      </c>
      <c r="B2896" s="65" t="inlineStr">
        <is>
          <t>DEV-02713</t>
        </is>
      </c>
      <c r="C2896" s="66" t="n">
        <v>46086</v>
      </c>
      <c r="D2896" s="65" t="inlineStr">
        <is>
          <t>2026-03</t>
        </is>
      </c>
      <c r="E2896" s="65" t="inlineStr">
        <is>
          <t>2025-2026</t>
        </is>
      </c>
      <c r="F2896" s="67" t="n">
        <v>1</v>
      </c>
      <c r="G2896" s="65" t="inlineStr">
        <is>
          <t>Email</t>
        </is>
      </c>
      <c r="H2896" s="65" t="inlineStr">
        <is>
          <t>Bordeaux</t>
        </is>
      </c>
      <c r="I2896" s="65" t="inlineStr">
        <is>
          <t>Sophie Marchand</t>
        </is>
      </c>
      <c r="J2896" s="65" t="inlineStr">
        <is>
          <t>Sans réponse</t>
        </is>
      </c>
      <c r="K2896" s="70" t="n">
        <v>1.5</v>
      </c>
    </row>
    <row r="2897">
      <c r="A2897" s="65" t="inlineStr">
        <is>
          <t>REL-02896</t>
        </is>
      </c>
      <c r="B2897" s="65" t="inlineStr">
        <is>
          <t>DEV-02713</t>
        </is>
      </c>
      <c r="C2897" s="66" t="n">
        <v>46096</v>
      </c>
      <c r="D2897" s="65" t="inlineStr">
        <is>
          <t>2026-03</t>
        </is>
      </c>
      <c r="E2897" s="65" t="inlineStr">
        <is>
          <t>2025-2026</t>
        </is>
      </c>
      <c r="F2897" s="67" t="n">
        <v>2</v>
      </c>
      <c r="G2897" s="65" t="inlineStr">
        <is>
          <t>Email</t>
        </is>
      </c>
      <c r="H2897" s="65" t="inlineStr">
        <is>
          <t>Bordeaux</t>
        </is>
      </c>
      <c r="I2897" s="65" t="inlineStr">
        <is>
          <t>Sophie Marchand</t>
        </is>
      </c>
      <c r="J2897" s="65" t="inlineStr">
        <is>
          <t>Sans réponse</t>
        </is>
      </c>
      <c r="K2897" s="70" t="n">
        <v>2.9</v>
      </c>
    </row>
    <row r="2898">
      <c r="A2898" s="65" t="inlineStr">
        <is>
          <t>REL-02897</t>
        </is>
      </c>
      <c r="B2898" s="65" t="inlineStr">
        <is>
          <t>DEV-02714</t>
        </is>
      </c>
      <c r="C2898" s="66" t="n">
        <v>46089</v>
      </c>
      <c r="D2898" s="65" t="inlineStr">
        <is>
          <t>2026-03</t>
        </is>
      </c>
      <c r="E2898" s="65" t="inlineStr">
        <is>
          <t>2025-2026</t>
        </is>
      </c>
      <c r="F2898" s="67" t="n">
        <v>1</v>
      </c>
      <c r="G2898" s="65" t="inlineStr">
        <is>
          <t>Téléphone</t>
        </is>
      </c>
      <c r="H2898" s="65" t="inlineStr">
        <is>
          <t>Bordeaux</t>
        </is>
      </c>
      <c r="I2898" s="65" t="inlineStr">
        <is>
          <t>Karim Belkacem</t>
        </is>
      </c>
      <c r="J2898" s="65" t="inlineStr">
        <is>
          <t>Sans réponse</t>
        </is>
      </c>
      <c r="K2898" s="70" t="n">
        <v>5.3</v>
      </c>
    </row>
    <row r="2899">
      <c r="A2899" s="65" t="inlineStr">
        <is>
          <t>REL-02898</t>
        </is>
      </c>
      <c r="B2899" s="65" t="inlineStr">
        <is>
          <t>DEV-02714</t>
        </is>
      </c>
      <c r="C2899" s="66" t="n">
        <v>46103</v>
      </c>
      <c r="D2899" s="65" t="inlineStr">
        <is>
          <t>2026-03</t>
        </is>
      </c>
      <c r="E2899" s="65" t="inlineStr">
        <is>
          <t>2025-2026</t>
        </is>
      </c>
      <c r="F2899" s="67" t="n">
        <v>2</v>
      </c>
      <c r="G2899" s="65" t="inlineStr">
        <is>
          <t>Téléphone</t>
        </is>
      </c>
      <c r="H2899" s="65" t="inlineStr">
        <is>
          <t>Bordeaux</t>
        </is>
      </c>
      <c r="I2899" s="65" t="inlineStr">
        <is>
          <t>Karim Belkacem</t>
        </is>
      </c>
      <c r="J2899" s="65" t="inlineStr">
        <is>
          <t>Refus signifié</t>
        </is>
      </c>
      <c r="K2899" s="70" t="n">
        <v>6.1</v>
      </c>
    </row>
    <row r="2900">
      <c r="A2900" s="65" t="inlineStr">
        <is>
          <t>REL-02899</t>
        </is>
      </c>
      <c r="B2900" s="65" t="inlineStr">
        <is>
          <t>DEV-02715</t>
        </is>
      </c>
      <c r="C2900" s="66" t="n">
        <v>46087</v>
      </c>
      <c r="D2900" s="65" t="inlineStr">
        <is>
          <t>2026-03</t>
        </is>
      </c>
      <c r="E2900" s="65" t="inlineStr">
        <is>
          <t>2025-2026</t>
        </is>
      </c>
      <c r="F2900" s="67" t="n">
        <v>1</v>
      </c>
      <c r="G2900" s="65" t="inlineStr">
        <is>
          <t>Email</t>
        </is>
      </c>
      <c r="H2900" s="65" t="inlineStr">
        <is>
          <t>Montpellier</t>
        </is>
      </c>
      <c r="I2900" s="65" t="inlineStr">
        <is>
          <t>Thomas Rey</t>
        </is>
      </c>
      <c r="J2900" s="65" t="inlineStr">
        <is>
          <t>Sans réponse</t>
        </is>
      </c>
      <c r="K2900" s="70" t="n">
        <v>2.1</v>
      </c>
    </row>
    <row r="2901">
      <c r="A2901" s="65" t="inlineStr">
        <is>
          <t>REL-02900</t>
        </is>
      </c>
      <c r="B2901" s="65" t="inlineStr">
        <is>
          <t>DEV-02715</t>
        </is>
      </c>
      <c r="C2901" s="66" t="n">
        <v>46095</v>
      </c>
      <c r="D2901" s="65" t="inlineStr">
        <is>
          <t>2026-03</t>
        </is>
      </c>
      <c r="E2901" s="65" t="inlineStr">
        <is>
          <t>2025-2026</t>
        </is>
      </c>
      <c r="F2901" s="67" t="n">
        <v>2</v>
      </c>
      <c r="G2901" s="65" t="inlineStr">
        <is>
          <t>Email</t>
        </is>
      </c>
      <c r="H2901" s="65" t="inlineStr">
        <is>
          <t>Montpellier</t>
        </is>
      </c>
      <c r="I2901" s="65" t="inlineStr">
        <is>
          <t>Thomas Rey</t>
        </is>
      </c>
      <c r="J2901" s="65" t="inlineStr">
        <is>
          <t>Rappel demandé</t>
        </is>
      </c>
      <c r="K2901" s="70" t="n">
        <v>4.6</v>
      </c>
    </row>
    <row r="2902">
      <c r="A2902" s="65" t="inlineStr">
        <is>
          <t>REL-02901</t>
        </is>
      </c>
      <c r="B2902" s="65" t="inlineStr">
        <is>
          <t>DEV-02715</t>
        </is>
      </c>
      <c r="C2902" s="66" t="n">
        <v>46104</v>
      </c>
      <c r="D2902" s="65" t="inlineStr">
        <is>
          <t>2026-03</t>
        </is>
      </c>
      <c r="E2902" s="65" t="inlineStr">
        <is>
          <t>2025-2026</t>
        </is>
      </c>
      <c r="F2902" s="67" t="n">
        <v>3</v>
      </c>
      <c r="G2902" s="65" t="inlineStr">
        <is>
          <t>Email</t>
        </is>
      </c>
      <c r="H2902" s="65" t="inlineStr">
        <is>
          <t>Montpellier</t>
        </is>
      </c>
      <c r="I2902" s="65" t="inlineStr">
        <is>
          <t>Thomas Rey</t>
        </is>
      </c>
      <c r="J2902" s="65" t="inlineStr">
        <is>
          <t>Sans réponse</t>
        </is>
      </c>
      <c r="K2902" s="70" t="n">
        <v>4.1</v>
      </c>
    </row>
    <row r="2903">
      <c r="A2903" s="65" t="inlineStr">
        <is>
          <t>REL-02902</t>
        </is>
      </c>
      <c r="B2903" s="65" t="inlineStr">
        <is>
          <t>DEV-02717</t>
        </is>
      </c>
      <c r="C2903" s="66" t="n">
        <v>46094</v>
      </c>
      <c r="D2903" s="65" t="inlineStr">
        <is>
          <t>2026-03</t>
        </is>
      </c>
      <c r="E2903" s="65" t="inlineStr">
        <is>
          <t>2025-2026</t>
        </is>
      </c>
      <c r="F2903" s="67" t="n">
        <v>1</v>
      </c>
      <c r="G2903" s="65" t="inlineStr">
        <is>
          <t>Téléphone</t>
        </is>
      </c>
      <c r="H2903" s="65" t="inlineStr">
        <is>
          <t>Montpellier</t>
        </is>
      </c>
      <c r="I2903" s="65" t="inlineStr">
        <is>
          <t>Thomas Rey</t>
        </is>
      </c>
      <c r="J2903" s="65" t="inlineStr">
        <is>
          <t>Refus signifié</t>
        </is>
      </c>
      <c r="K2903" s="70" t="n">
        <v>7.1</v>
      </c>
    </row>
    <row r="2904">
      <c r="A2904" s="65" t="inlineStr">
        <is>
          <t>REL-02903</t>
        </is>
      </c>
      <c r="B2904" s="65" t="inlineStr">
        <is>
          <t>DEV-02718</t>
        </is>
      </c>
      <c r="C2904" s="66" t="n">
        <v>46097</v>
      </c>
      <c r="D2904" s="65" t="inlineStr">
        <is>
          <t>2026-03</t>
        </is>
      </c>
      <c r="E2904" s="65" t="inlineStr">
        <is>
          <t>2025-2026</t>
        </is>
      </c>
      <c r="F2904" s="67" t="n">
        <v>1</v>
      </c>
      <c r="G2904" s="65" t="inlineStr">
        <is>
          <t>Email</t>
        </is>
      </c>
      <c r="H2904" s="65" t="inlineStr">
        <is>
          <t>Bordeaux</t>
        </is>
      </c>
      <c r="I2904" s="65" t="inlineStr">
        <is>
          <t>Sophie Marchand</t>
        </is>
      </c>
      <c r="J2904" s="65" t="inlineStr">
        <is>
          <t>Refus signifié</t>
        </is>
      </c>
      <c r="K2904" s="70" t="n">
        <v>1.5</v>
      </c>
    </row>
    <row r="2905">
      <c r="A2905" s="65" t="inlineStr">
        <is>
          <t>REL-02904</t>
        </is>
      </c>
      <c r="B2905" s="65" t="inlineStr">
        <is>
          <t>DEV-02719</t>
        </is>
      </c>
      <c r="C2905" s="66" t="n">
        <v>46092</v>
      </c>
      <c r="D2905" s="65" t="inlineStr">
        <is>
          <t>2026-03</t>
        </is>
      </c>
      <c r="E2905" s="65" t="inlineStr">
        <is>
          <t>2025-2026</t>
        </is>
      </c>
      <c r="F2905" s="67" t="n">
        <v>1</v>
      </c>
      <c r="G2905" s="65" t="inlineStr">
        <is>
          <t>SMS</t>
        </is>
      </c>
      <c r="H2905" s="65" t="inlineStr">
        <is>
          <t>Bordeaux</t>
        </is>
      </c>
      <c r="I2905" s="65" t="inlineStr">
        <is>
          <t>Sophie Marchand</t>
        </is>
      </c>
      <c r="J2905" s="65" t="inlineStr">
        <is>
          <t>Rappel demandé</t>
        </is>
      </c>
      <c r="K2905" s="70" t="n">
        <v>2.1</v>
      </c>
    </row>
    <row r="2906">
      <c r="A2906" s="65" t="inlineStr">
        <is>
          <t>REL-02905</t>
        </is>
      </c>
      <c r="B2906" s="65" t="inlineStr">
        <is>
          <t>DEV-02719</t>
        </is>
      </c>
      <c r="C2906" s="66" t="n">
        <v>46099</v>
      </c>
      <c r="D2906" s="65" t="inlineStr">
        <is>
          <t>2026-03</t>
        </is>
      </c>
      <c r="E2906" s="65" t="inlineStr">
        <is>
          <t>2025-2026</t>
        </is>
      </c>
      <c r="F2906" s="67" t="n">
        <v>2</v>
      </c>
      <c r="G2906" s="65" t="inlineStr">
        <is>
          <t>Email</t>
        </is>
      </c>
      <c r="H2906" s="65" t="inlineStr">
        <is>
          <t>Bordeaux</t>
        </is>
      </c>
      <c r="I2906" s="65" t="inlineStr">
        <is>
          <t>Sophie Marchand</t>
        </is>
      </c>
      <c r="J2906" s="65" t="inlineStr">
        <is>
          <t>Accord obtenu</t>
        </is>
      </c>
      <c r="K2906" s="70" t="n">
        <v>2.5</v>
      </c>
    </row>
    <row r="2907">
      <c r="A2907" s="65" t="inlineStr">
        <is>
          <t>REL-02906</t>
        </is>
      </c>
      <c r="B2907" s="65" t="inlineStr">
        <is>
          <t>DEV-02720</t>
        </is>
      </c>
      <c r="C2907" s="66" t="n">
        <v>46097</v>
      </c>
      <c r="D2907" s="65" t="inlineStr">
        <is>
          <t>2026-03</t>
        </is>
      </c>
      <c r="E2907" s="65" t="inlineStr">
        <is>
          <t>2025-2026</t>
        </is>
      </c>
      <c r="F2907" s="67" t="n">
        <v>1</v>
      </c>
      <c r="G2907" s="65" t="inlineStr">
        <is>
          <t>Téléphone</t>
        </is>
      </c>
      <c r="H2907" s="65" t="inlineStr">
        <is>
          <t>Bordeaux</t>
        </is>
      </c>
      <c r="I2907" s="65" t="inlineStr">
        <is>
          <t>Sophie Marchand</t>
        </is>
      </c>
      <c r="J2907" s="65" t="inlineStr">
        <is>
          <t>Rappel demandé</t>
        </is>
      </c>
      <c r="K2907" s="70" t="n">
        <v>12.5</v>
      </c>
    </row>
    <row r="2908">
      <c r="A2908" s="65" t="inlineStr">
        <is>
          <t>REL-02907</t>
        </is>
      </c>
      <c r="B2908" s="65" t="inlineStr">
        <is>
          <t>DEV-02723</t>
        </is>
      </c>
      <c r="C2908" s="66" t="n">
        <v>46097</v>
      </c>
      <c r="D2908" s="65" t="inlineStr">
        <is>
          <t>2026-03</t>
        </is>
      </c>
      <c r="E2908" s="65" t="inlineStr">
        <is>
          <t>2025-2026</t>
        </is>
      </c>
      <c r="F2908" s="67" t="n">
        <v>1</v>
      </c>
      <c r="G2908" s="65" t="inlineStr">
        <is>
          <t>Téléphone</t>
        </is>
      </c>
      <c r="H2908" s="65" t="inlineStr">
        <is>
          <t>Montpellier</t>
        </is>
      </c>
      <c r="I2908" s="65" t="inlineStr">
        <is>
          <t>Thomas Rey</t>
        </is>
      </c>
      <c r="J2908" s="65" t="inlineStr">
        <is>
          <t>Injoignable</t>
        </is>
      </c>
      <c r="K2908" s="70" t="n">
        <v>2.2</v>
      </c>
    </row>
    <row r="2909">
      <c r="A2909" s="65" t="inlineStr">
        <is>
          <t>REL-02908</t>
        </is>
      </c>
      <c r="B2909" s="65" t="inlineStr">
        <is>
          <t>DEV-02723</t>
        </is>
      </c>
      <c r="C2909" s="66" t="n">
        <v>46102</v>
      </c>
      <c r="D2909" s="65" t="inlineStr">
        <is>
          <t>2026-03</t>
        </is>
      </c>
      <c r="E2909" s="65" t="inlineStr">
        <is>
          <t>2025-2026</t>
        </is>
      </c>
      <c r="F2909" s="67" t="n">
        <v>2</v>
      </c>
      <c r="G2909" s="65" t="inlineStr">
        <is>
          <t>Téléphone</t>
        </is>
      </c>
      <c r="H2909" s="65" t="inlineStr">
        <is>
          <t>Montpellier</t>
        </is>
      </c>
      <c r="I2909" s="65" t="inlineStr">
        <is>
          <t>Thomas Rey</t>
        </is>
      </c>
      <c r="J2909" s="65" t="inlineStr">
        <is>
          <t>Rappel demandé</t>
        </is>
      </c>
      <c r="K2909" s="70" t="n">
        <v>11.3</v>
      </c>
    </row>
    <row r="2910">
      <c r="A2910" s="65" t="inlineStr">
        <is>
          <t>REL-02909</t>
        </is>
      </c>
      <c r="B2910" s="65" t="inlineStr">
        <is>
          <t>DEV-02725</t>
        </is>
      </c>
      <c r="C2910" s="66" t="n">
        <v>46091</v>
      </c>
      <c r="D2910" s="65" t="inlineStr">
        <is>
          <t>2026-03</t>
        </is>
      </c>
      <c r="E2910" s="65" t="inlineStr">
        <is>
          <t>2025-2026</t>
        </is>
      </c>
      <c r="F2910" s="67" t="n">
        <v>1</v>
      </c>
      <c r="G2910" s="65" t="inlineStr">
        <is>
          <t>Email</t>
        </is>
      </c>
      <c r="H2910" s="65" t="inlineStr">
        <is>
          <t>Bordeaux</t>
        </is>
      </c>
      <c r="I2910" s="65" t="inlineStr">
        <is>
          <t>Karim Belkacem</t>
        </is>
      </c>
      <c r="J2910" s="65" t="inlineStr">
        <is>
          <t>Sans réponse</t>
        </is>
      </c>
      <c r="K2910" s="70" t="n">
        <v>2.8</v>
      </c>
    </row>
    <row r="2911">
      <c r="A2911" s="65" t="inlineStr">
        <is>
          <t>REL-02910</t>
        </is>
      </c>
      <c r="B2911" s="65" t="inlineStr">
        <is>
          <t>DEV-02725</t>
        </is>
      </c>
      <c r="C2911" s="66" t="n">
        <v>46102</v>
      </c>
      <c r="D2911" s="65" t="inlineStr">
        <is>
          <t>2026-03</t>
        </is>
      </c>
      <c r="E2911" s="65" t="inlineStr">
        <is>
          <t>2025-2026</t>
        </is>
      </c>
      <c r="F2911" s="67" t="n">
        <v>2</v>
      </c>
      <c r="G2911" s="65" t="inlineStr">
        <is>
          <t>Téléphone</t>
        </is>
      </c>
      <c r="H2911" s="65" t="inlineStr">
        <is>
          <t>Bordeaux</t>
        </is>
      </c>
      <c r="I2911" s="65" t="inlineStr">
        <is>
          <t>Karim Belkacem</t>
        </is>
      </c>
      <c r="J2911" s="65" t="inlineStr">
        <is>
          <t>Accord obtenu</t>
        </is>
      </c>
      <c r="K2911" s="70" t="n">
        <v>6.2</v>
      </c>
    </row>
    <row r="2912">
      <c r="A2912" s="65" t="inlineStr">
        <is>
          <t>REL-02911</t>
        </is>
      </c>
      <c r="B2912" s="65" t="inlineStr">
        <is>
          <t>DEV-02726</t>
        </is>
      </c>
      <c r="C2912" s="66" t="n">
        <v>46100</v>
      </c>
      <c r="D2912" s="65" t="inlineStr">
        <is>
          <t>2026-03</t>
        </is>
      </c>
      <c r="E2912" s="65" t="inlineStr">
        <is>
          <t>2025-2026</t>
        </is>
      </c>
      <c r="F2912" s="67" t="n">
        <v>1</v>
      </c>
      <c r="G2912" s="65" t="inlineStr">
        <is>
          <t>Email</t>
        </is>
      </c>
      <c r="H2912" s="65" t="inlineStr">
        <is>
          <t>Toulouse</t>
        </is>
      </c>
      <c r="I2912" s="65" t="inlineStr">
        <is>
          <t>Julien Fabre</t>
        </is>
      </c>
      <c r="J2912" s="65" t="inlineStr">
        <is>
          <t>Sans réponse</t>
        </is>
      </c>
      <c r="K2912" s="70" t="n">
        <v>1.1</v>
      </c>
    </row>
    <row r="2913">
      <c r="A2913" s="65" t="inlineStr">
        <is>
          <t>REL-02912</t>
        </is>
      </c>
      <c r="B2913" s="65" t="inlineStr">
        <is>
          <t>DEV-02727</t>
        </is>
      </c>
      <c r="C2913" s="66" t="n">
        <v>46093</v>
      </c>
      <c r="D2913" s="65" t="inlineStr">
        <is>
          <t>2026-03</t>
        </is>
      </c>
      <c r="E2913" s="65" t="inlineStr">
        <is>
          <t>2025-2026</t>
        </is>
      </c>
      <c r="F2913" s="67" t="n">
        <v>1</v>
      </c>
      <c r="G2913" s="65" t="inlineStr">
        <is>
          <t>Téléphone</t>
        </is>
      </c>
      <c r="H2913" s="65" t="inlineStr">
        <is>
          <t>Bordeaux</t>
        </is>
      </c>
      <c r="I2913" s="65" t="inlineStr">
        <is>
          <t>Karim Belkacem</t>
        </is>
      </c>
      <c r="J2913" s="65" t="inlineStr">
        <is>
          <t>Sans réponse</t>
        </is>
      </c>
      <c r="K2913" s="70" t="n">
        <v>6.4</v>
      </c>
    </row>
    <row r="2914">
      <c r="A2914" s="65" t="inlineStr">
        <is>
          <t>REL-02913</t>
        </is>
      </c>
      <c r="B2914" s="65" t="inlineStr">
        <is>
          <t>DEV-02728</t>
        </is>
      </c>
      <c r="C2914" s="66" t="n">
        <v>46096</v>
      </c>
      <c r="D2914" s="65" t="inlineStr">
        <is>
          <t>2026-03</t>
        </is>
      </c>
      <c r="E2914" s="65" t="inlineStr">
        <is>
          <t>2025-2026</t>
        </is>
      </c>
      <c r="F2914" s="67" t="n">
        <v>1</v>
      </c>
      <c r="G2914" s="65" t="inlineStr">
        <is>
          <t>Téléphone</t>
        </is>
      </c>
      <c r="H2914" s="65" t="inlineStr">
        <is>
          <t>Toulouse</t>
        </is>
      </c>
      <c r="I2914" s="65" t="inlineStr">
        <is>
          <t>Julien Fabre</t>
        </is>
      </c>
      <c r="J2914" s="65" t="inlineStr">
        <is>
          <t>Sans réponse</t>
        </is>
      </c>
      <c r="K2914" s="70" t="n">
        <v>13.4</v>
      </c>
    </row>
    <row r="2915">
      <c r="A2915" s="65" t="inlineStr">
        <is>
          <t>REL-02914</t>
        </is>
      </c>
      <c r="B2915" s="65" t="inlineStr">
        <is>
          <t>DEV-02730</t>
        </is>
      </c>
      <c r="C2915" s="66" t="n">
        <v>46093</v>
      </c>
      <c r="D2915" s="65" t="inlineStr">
        <is>
          <t>2026-03</t>
        </is>
      </c>
      <c r="E2915" s="65" t="inlineStr">
        <is>
          <t>2025-2026</t>
        </is>
      </c>
      <c r="F2915" s="67" t="n">
        <v>1</v>
      </c>
      <c r="G2915" s="65" t="inlineStr">
        <is>
          <t>Téléphone</t>
        </is>
      </c>
      <c r="H2915" s="65" t="inlineStr">
        <is>
          <t>Bordeaux</t>
        </is>
      </c>
      <c r="I2915" s="65" t="inlineStr">
        <is>
          <t>Sophie Marchand</t>
        </is>
      </c>
      <c r="J2915" s="65" t="inlineStr">
        <is>
          <t>Négociation en cours</t>
        </is>
      </c>
      <c r="K2915" s="70" t="n">
        <v>2.1</v>
      </c>
    </row>
    <row r="2916">
      <c r="A2916" s="65" t="inlineStr">
        <is>
          <t>REL-02915</t>
        </is>
      </c>
      <c r="B2916" s="65" t="inlineStr">
        <is>
          <t>DEV-02732</t>
        </is>
      </c>
      <c r="C2916" s="66" t="n">
        <v>46101</v>
      </c>
      <c r="D2916" s="65" t="inlineStr">
        <is>
          <t>2026-03</t>
        </is>
      </c>
      <c r="E2916" s="65" t="inlineStr">
        <is>
          <t>2025-2026</t>
        </is>
      </c>
      <c r="F2916" s="67" t="n">
        <v>1</v>
      </c>
      <c r="G2916" s="65" t="inlineStr">
        <is>
          <t>Téléphone</t>
        </is>
      </c>
      <c r="H2916" s="65" t="inlineStr">
        <is>
          <t>Toulouse</t>
        </is>
      </c>
      <c r="I2916" s="65" t="inlineStr">
        <is>
          <t>Julien Fabre</t>
        </is>
      </c>
      <c r="J2916" s="65" t="inlineStr">
        <is>
          <t>Refus signifié</t>
        </is>
      </c>
      <c r="K2916" s="70" t="n">
        <v>10.5</v>
      </c>
    </row>
    <row r="2917">
      <c r="A2917" s="65" t="inlineStr">
        <is>
          <t>REL-02916</t>
        </is>
      </c>
      <c r="B2917" s="65" t="inlineStr">
        <is>
          <t>DEV-02733</t>
        </is>
      </c>
      <c r="C2917" s="66" t="n">
        <v>46093</v>
      </c>
      <c r="D2917" s="65" t="inlineStr">
        <is>
          <t>2026-03</t>
        </is>
      </c>
      <c r="E2917" s="65" t="inlineStr">
        <is>
          <t>2025-2026</t>
        </is>
      </c>
      <c r="F2917" s="67" t="n">
        <v>1</v>
      </c>
      <c r="G2917" s="65" t="inlineStr">
        <is>
          <t>Email</t>
        </is>
      </c>
      <c r="H2917" s="65" t="inlineStr">
        <is>
          <t>Bordeaux</t>
        </is>
      </c>
      <c r="I2917" s="65" t="inlineStr">
        <is>
          <t>Karim Belkacem</t>
        </is>
      </c>
      <c r="J2917" s="65" t="inlineStr">
        <is>
          <t>Rappel demandé</t>
        </is>
      </c>
      <c r="K2917" s="70" t="n">
        <v>4.1</v>
      </c>
    </row>
    <row r="2918">
      <c r="A2918" s="65" t="inlineStr">
        <is>
          <t>REL-02917</t>
        </is>
      </c>
      <c r="B2918" s="65" t="inlineStr">
        <is>
          <t>DEV-02733</t>
        </is>
      </c>
      <c r="C2918" s="66" t="n">
        <v>46098</v>
      </c>
      <c r="D2918" s="65" t="inlineStr">
        <is>
          <t>2026-03</t>
        </is>
      </c>
      <c r="E2918" s="65" t="inlineStr">
        <is>
          <t>2025-2026</t>
        </is>
      </c>
      <c r="F2918" s="67" t="n">
        <v>2</v>
      </c>
      <c r="G2918" s="65" t="inlineStr">
        <is>
          <t>Email</t>
        </is>
      </c>
      <c r="H2918" s="65" t="inlineStr">
        <is>
          <t>Bordeaux</t>
        </is>
      </c>
      <c r="I2918" s="65" t="inlineStr">
        <is>
          <t>Karim Belkacem</t>
        </is>
      </c>
      <c r="J2918" s="65" t="inlineStr">
        <is>
          <t>Négociation en cours</t>
        </is>
      </c>
      <c r="K2918" s="70" t="n">
        <v>1</v>
      </c>
    </row>
    <row r="2919">
      <c r="A2919" s="65" t="inlineStr">
        <is>
          <t>REL-02918</t>
        </is>
      </c>
      <c r="B2919" s="65" t="inlineStr">
        <is>
          <t>DEV-02733</t>
        </is>
      </c>
      <c r="C2919" s="66" t="n">
        <v>46109</v>
      </c>
      <c r="D2919" s="65" t="inlineStr">
        <is>
          <t>2026-03</t>
        </is>
      </c>
      <c r="E2919" s="65" t="inlineStr">
        <is>
          <t>2025-2026</t>
        </is>
      </c>
      <c r="F2919" s="67" t="n">
        <v>3</v>
      </c>
      <c r="G2919" s="65" t="inlineStr">
        <is>
          <t>SMS</t>
        </is>
      </c>
      <c r="H2919" s="65" t="inlineStr">
        <is>
          <t>Bordeaux</t>
        </is>
      </c>
      <c r="I2919" s="65" t="inlineStr">
        <is>
          <t>Karim Belkacem</t>
        </is>
      </c>
      <c r="J2919" s="65" t="inlineStr">
        <is>
          <t>Rappel demandé</t>
        </is>
      </c>
      <c r="K2919" s="70" t="n">
        <v>2.6</v>
      </c>
    </row>
    <row r="2920">
      <c r="A2920" s="65" t="inlineStr">
        <is>
          <t>REL-02919</t>
        </is>
      </c>
      <c r="B2920" s="65" t="inlineStr">
        <is>
          <t>DEV-02734</t>
        </is>
      </c>
      <c r="C2920" s="66" t="n">
        <v>46100</v>
      </c>
      <c r="D2920" s="65" t="inlineStr">
        <is>
          <t>2026-03</t>
        </is>
      </c>
      <c r="E2920" s="65" t="inlineStr">
        <is>
          <t>2025-2026</t>
        </is>
      </c>
      <c r="F2920" s="67" t="n">
        <v>1</v>
      </c>
      <c r="G2920" s="65" t="inlineStr">
        <is>
          <t>SMS</t>
        </is>
      </c>
      <c r="H2920" s="65" t="inlineStr">
        <is>
          <t>Bordeaux</t>
        </is>
      </c>
      <c r="I2920" s="65" t="inlineStr">
        <is>
          <t>Karim Belkacem</t>
        </is>
      </c>
      <c r="J2920" s="65" t="inlineStr">
        <is>
          <t>Sans réponse</t>
        </is>
      </c>
      <c r="K2920" s="70" t="n">
        <v>2.9</v>
      </c>
    </row>
    <row r="2921">
      <c r="A2921" s="65" t="inlineStr">
        <is>
          <t>REL-02920</t>
        </is>
      </c>
      <c r="B2921" s="65" t="inlineStr">
        <is>
          <t>DEV-02737</t>
        </is>
      </c>
      <c r="C2921" s="66" t="n">
        <v>46097</v>
      </c>
      <c r="D2921" s="65" t="inlineStr">
        <is>
          <t>2026-03</t>
        </is>
      </c>
      <c r="E2921" s="65" t="inlineStr">
        <is>
          <t>2025-2026</t>
        </is>
      </c>
      <c r="F2921" s="67" t="n">
        <v>1</v>
      </c>
      <c r="G2921" s="65" t="inlineStr">
        <is>
          <t>Email</t>
        </is>
      </c>
      <c r="H2921" s="65" t="inlineStr">
        <is>
          <t>Toulouse</t>
        </is>
      </c>
      <c r="I2921" s="65" t="inlineStr">
        <is>
          <t>Julien Fabre</t>
        </is>
      </c>
      <c r="J2921" s="65" t="inlineStr">
        <is>
          <t>Sans réponse</t>
        </is>
      </c>
      <c r="K2921" s="70" t="n">
        <v>4.1</v>
      </c>
    </row>
    <row r="2922">
      <c r="A2922" s="65" t="inlineStr">
        <is>
          <t>REL-02921</t>
        </is>
      </c>
      <c r="B2922" s="65" t="inlineStr">
        <is>
          <t>DEV-02741</t>
        </is>
      </c>
      <c r="C2922" s="66" t="n">
        <v>46103</v>
      </c>
      <c r="D2922" s="65" t="inlineStr">
        <is>
          <t>2026-03</t>
        </is>
      </c>
      <c r="E2922" s="65" t="inlineStr">
        <is>
          <t>2025-2026</t>
        </is>
      </c>
      <c r="F2922" s="67" t="n">
        <v>1</v>
      </c>
      <c r="G2922" s="65" t="inlineStr">
        <is>
          <t>SMS</t>
        </is>
      </c>
      <c r="H2922" s="65" t="inlineStr">
        <is>
          <t>Bordeaux</t>
        </is>
      </c>
      <c r="I2922" s="65" t="inlineStr">
        <is>
          <t>Sophie Marchand</t>
        </is>
      </c>
      <c r="J2922" s="65" t="inlineStr">
        <is>
          <t>Rappel demandé</t>
        </is>
      </c>
      <c r="K2922" s="70" t="n">
        <v>2.7</v>
      </c>
    </row>
    <row r="2923">
      <c r="A2923" s="65" t="inlineStr">
        <is>
          <t>REL-02922</t>
        </is>
      </c>
      <c r="B2923" s="65" t="inlineStr">
        <is>
          <t>DEV-02741</t>
        </is>
      </c>
      <c r="C2923" s="66" t="n">
        <v>46115</v>
      </c>
      <c r="D2923" s="65" t="inlineStr">
        <is>
          <t>2026-04</t>
        </is>
      </c>
      <c r="E2923" s="65" t="inlineStr">
        <is>
          <t>2025-2026</t>
        </is>
      </c>
      <c r="F2923" s="67" t="n">
        <v>2</v>
      </c>
      <c r="G2923" s="65" t="inlineStr">
        <is>
          <t>SMS</t>
        </is>
      </c>
      <c r="H2923" s="65" t="inlineStr">
        <is>
          <t>Bordeaux</t>
        </is>
      </c>
      <c r="I2923" s="65" t="inlineStr">
        <is>
          <t>Sophie Marchand</t>
        </is>
      </c>
      <c r="J2923" s="65" t="inlineStr">
        <is>
          <t>Négociation en cours</t>
        </is>
      </c>
      <c r="K2923" s="70" t="n">
        <v>3.4</v>
      </c>
    </row>
    <row r="2924">
      <c r="A2924" s="65" t="inlineStr">
        <is>
          <t>REL-02923</t>
        </is>
      </c>
      <c r="B2924" s="65" t="inlineStr">
        <is>
          <t>DEV-02744</t>
        </is>
      </c>
      <c r="C2924" s="66" t="n">
        <v>46101</v>
      </c>
      <c r="D2924" s="65" t="inlineStr">
        <is>
          <t>2026-03</t>
        </is>
      </c>
      <c r="E2924" s="65" t="inlineStr">
        <is>
          <t>2025-2026</t>
        </is>
      </c>
      <c r="F2924" s="67" t="n">
        <v>1</v>
      </c>
      <c r="G2924" s="65" t="inlineStr">
        <is>
          <t>Email</t>
        </is>
      </c>
      <c r="H2924" s="65" t="inlineStr">
        <is>
          <t>Toulouse</t>
        </is>
      </c>
      <c r="I2924" s="65" t="inlineStr">
        <is>
          <t>Julien Fabre</t>
        </is>
      </c>
      <c r="J2924" s="65" t="inlineStr">
        <is>
          <t>Négociation en cours</t>
        </is>
      </c>
      <c r="K2924" s="70" t="n">
        <v>2.2</v>
      </c>
    </row>
    <row r="2925">
      <c r="A2925" s="65" t="inlineStr">
        <is>
          <t>REL-02924</t>
        </is>
      </c>
      <c r="B2925" s="65" t="inlineStr">
        <is>
          <t>DEV-02745</t>
        </is>
      </c>
      <c r="C2925" s="66" t="n">
        <v>46103</v>
      </c>
      <c r="D2925" s="65" t="inlineStr">
        <is>
          <t>2026-03</t>
        </is>
      </c>
      <c r="E2925" s="65" t="inlineStr">
        <is>
          <t>2025-2026</t>
        </is>
      </c>
      <c r="F2925" s="67" t="n">
        <v>1</v>
      </c>
      <c r="G2925" s="65" t="inlineStr">
        <is>
          <t>Email</t>
        </is>
      </c>
      <c r="H2925" s="65" t="inlineStr">
        <is>
          <t>Bordeaux</t>
        </is>
      </c>
      <c r="I2925" s="65" t="inlineStr">
        <is>
          <t>Karim Belkacem</t>
        </is>
      </c>
      <c r="J2925" s="65" t="inlineStr">
        <is>
          <t>Sans réponse</t>
        </is>
      </c>
      <c r="K2925" s="70" t="n">
        <v>1.7</v>
      </c>
    </row>
    <row r="2926">
      <c r="A2926" s="65" t="inlineStr">
        <is>
          <t>REL-02925</t>
        </is>
      </c>
      <c r="B2926" s="65" t="inlineStr">
        <is>
          <t>DEV-02745</t>
        </is>
      </c>
      <c r="C2926" s="66" t="n">
        <v>46108</v>
      </c>
      <c r="D2926" s="65" t="inlineStr">
        <is>
          <t>2026-03</t>
        </is>
      </c>
      <c r="E2926" s="65" t="inlineStr">
        <is>
          <t>2025-2026</t>
        </is>
      </c>
      <c r="F2926" s="67" t="n">
        <v>2</v>
      </c>
      <c r="G2926" s="65" t="inlineStr">
        <is>
          <t>Téléphone</t>
        </is>
      </c>
      <c r="H2926" s="65" t="inlineStr">
        <is>
          <t>Bordeaux</t>
        </is>
      </c>
      <c r="I2926" s="65" t="inlineStr">
        <is>
          <t>Karim Belkacem</t>
        </is>
      </c>
      <c r="J2926" s="65" t="inlineStr">
        <is>
          <t>Refus signifié</t>
        </is>
      </c>
      <c r="K2926" s="70" t="n">
        <v>9.300000000000001</v>
      </c>
    </row>
    <row r="2927">
      <c r="A2927" s="65" t="inlineStr">
        <is>
          <t>REL-02926</t>
        </is>
      </c>
      <c r="B2927" s="65" t="inlineStr">
        <is>
          <t>DEV-02748</t>
        </is>
      </c>
      <c r="C2927" s="66" t="n">
        <v>46099</v>
      </c>
      <c r="D2927" s="65" t="inlineStr">
        <is>
          <t>2026-03</t>
        </is>
      </c>
      <c r="E2927" s="65" t="inlineStr">
        <is>
          <t>2025-2026</t>
        </is>
      </c>
      <c r="F2927" s="67" t="n">
        <v>1</v>
      </c>
      <c r="G2927" s="65" t="inlineStr">
        <is>
          <t>Email</t>
        </is>
      </c>
      <c r="H2927" s="65" t="inlineStr">
        <is>
          <t>Toulouse</t>
        </is>
      </c>
      <c r="I2927" s="65" t="inlineStr">
        <is>
          <t>Julien Fabre</t>
        </is>
      </c>
      <c r="J2927" s="65" t="inlineStr">
        <is>
          <t>Sans réponse</t>
        </is>
      </c>
      <c r="K2927" s="70" t="n">
        <v>1.2</v>
      </c>
    </row>
    <row r="2928">
      <c r="A2928" s="65" t="inlineStr">
        <is>
          <t>REL-02927</t>
        </is>
      </c>
      <c r="B2928" s="65" t="inlineStr">
        <is>
          <t>DEV-02748</t>
        </is>
      </c>
      <c r="C2928" s="66" t="n">
        <v>46111</v>
      </c>
      <c r="D2928" s="65" t="inlineStr">
        <is>
          <t>2026-03</t>
        </is>
      </c>
      <c r="E2928" s="65" t="inlineStr">
        <is>
          <t>2025-2026</t>
        </is>
      </c>
      <c r="F2928" s="67" t="n">
        <v>2</v>
      </c>
      <c r="G2928" s="65" t="inlineStr">
        <is>
          <t>Téléphone</t>
        </is>
      </c>
      <c r="H2928" s="65" t="inlineStr">
        <is>
          <t>Toulouse</t>
        </is>
      </c>
      <c r="I2928" s="65" t="inlineStr">
        <is>
          <t>Julien Fabre</t>
        </is>
      </c>
      <c r="J2928" s="65" t="inlineStr">
        <is>
          <t>Sans réponse</t>
        </is>
      </c>
      <c r="K2928" s="70" t="n">
        <v>9.699999999999999</v>
      </c>
    </row>
    <row r="2929">
      <c r="A2929" s="65" t="inlineStr">
        <is>
          <t>REL-02928</t>
        </is>
      </c>
      <c r="B2929" s="65" t="inlineStr">
        <is>
          <t>DEV-02748</t>
        </is>
      </c>
      <c r="C2929" s="66" t="n">
        <v>46118</v>
      </c>
      <c r="D2929" s="65" t="inlineStr">
        <is>
          <t>2026-04</t>
        </is>
      </c>
      <c r="E2929" s="65" t="inlineStr">
        <is>
          <t>2025-2026</t>
        </is>
      </c>
      <c r="F2929" s="67" t="n">
        <v>3</v>
      </c>
      <c r="G2929" s="65" t="inlineStr">
        <is>
          <t>Email</t>
        </is>
      </c>
      <c r="H2929" s="65" t="inlineStr">
        <is>
          <t>Toulouse</t>
        </is>
      </c>
      <c r="I2929" s="65" t="inlineStr">
        <is>
          <t>Julien Fabre</t>
        </is>
      </c>
      <c r="J2929" s="65" t="inlineStr">
        <is>
          <t>Accord obtenu</t>
        </is>
      </c>
      <c r="K2929" s="70" t="n">
        <v>4.2</v>
      </c>
    </row>
    <row r="2930">
      <c r="A2930" s="65" t="inlineStr">
        <is>
          <t>REL-02929</t>
        </is>
      </c>
      <c r="B2930" s="65" t="inlineStr">
        <is>
          <t>DEV-02753</t>
        </is>
      </c>
      <c r="C2930" s="66" t="n">
        <v>46114</v>
      </c>
      <c r="D2930" s="65" t="inlineStr">
        <is>
          <t>2026-04</t>
        </is>
      </c>
      <c r="E2930" s="65" t="inlineStr">
        <is>
          <t>2025-2026</t>
        </is>
      </c>
      <c r="F2930" s="67" t="n">
        <v>1</v>
      </c>
      <c r="G2930" s="65" t="inlineStr">
        <is>
          <t>Email</t>
        </is>
      </c>
      <c r="H2930" s="65" t="inlineStr">
        <is>
          <t>Montpellier</t>
        </is>
      </c>
      <c r="I2930" s="65" t="inlineStr">
        <is>
          <t>Thomas Rey</t>
        </is>
      </c>
      <c r="J2930" s="65" t="inlineStr">
        <is>
          <t>Rappel demandé</t>
        </is>
      </c>
      <c r="K2930" s="70" t="n">
        <v>4.2</v>
      </c>
    </row>
    <row r="2931">
      <c r="A2931" s="65" t="inlineStr">
        <is>
          <t>REL-02930</t>
        </is>
      </c>
      <c r="B2931" s="65" t="inlineStr">
        <is>
          <t>DEV-02754</t>
        </is>
      </c>
      <c r="C2931" s="66" t="n">
        <v>46108</v>
      </c>
      <c r="D2931" s="65" t="inlineStr">
        <is>
          <t>2026-03</t>
        </is>
      </c>
      <c r="E2931" s="65" t="inlineStr">
        <is>
          <t>2025-2026</t>
        </is>
      </c>
      <c r="F2931" s="67" t="n">
        <v>1</v>
      </c>
      <c r="G2931" s="65" t="inlineStr">
        <is>
          <t>Email</t>
        </is>
      </c>
      <c r="H2931" s="65" t="inlineStr">
        <is>
          <t>Toulouse</t>
        </is>
      </c>
      <c r="I2931" s="65" t="inlineStr">
        <is>
          <t>Nadia Cherif</t>
        </is>
      </c>
      <c r="J2931" s="65" t="inlineStr">
        <is>
          <t>Rappel demandé</t>
        </is>
      </c>
      <c r="K2931" s="70" t="n">
        <v>4.9</v>
      </c>
    </row>
    <row r="2932">
      <c r="A2932" s="65" t="inlineStr">
        <is>
          <t>REL-02931</t>
        </is>
      </c>
      <c r="B2932" s="65" t="inlineStr">
        <is>
          <t>DEV-02754</t>
        </is>
      </c>
      <c r="C2932" s="66" t="n">
        <v>46113</v>
      </c>
      <c r="D2932" s="65" t="inlineStr">
        <is>
          <t>2026-04</t>
        </is>
      </c>
      <c r="E2932" s="65" t="inlineStr">
        <is>
          <t>2025-2026</t>
        </is>
      </c>
      <c r="F2932" s="67" t="n">
        <v>2</v>
      </c>
      <c r="G2932" s="65" t="inlineStr">
        <is>
          <t>Email</t>
        </is>
      </c>
      <c r="H2932" s="65" t="inlineStr">
        <is>
          <t>Toulouse</t>
        </is>
      </c>
      <c r="I2932" s="65" t="inlineStr">
        <is>
          <t>Nadia Cherif</t>
        </is>
      </c>
      <c r="J2932" s="65" t="inlineStr">
        <is>
          <t>Refus signifié</t>
        </is>
      </c>
      <c r="K2932" s="70" t="n">
        <v>4</v>
      </c>
    </row>
    <row r="2933">
      <c r="A2933" s="65" t="inlineStr">
        <is>
          <t>REL-02932</t>
        </is>
      </c>
      <c r="B2933" s="65" t="inlineStr">
        <is>
          <t>DEV-02755</t>
        </is>
      </c>
      <c r="C2933" s="66" t="n">
        <v>46101</v>
      </c>
      <c r="D2933" s="65" t="inlineStr">
        <is>
          <t>2026-03</t>
        </is>
      </c>
      <c r="E2933" s="65" t="inlineStr">
        <is>
          <t>2025-2026</t>
        </is>
      </c>
      <c r="F2933" s="67" t="n">
        <v>1</v>
      </c>
      <c r="G2933" s="65" t="inlineStr">
        <is>
          <t>Email</t>
        </is>
      </c>
      <c r="H2933" s="65" t="inlineStr">
        <is>
          <t>Toulouse</t>
        </is>
      </c>
      <c r="I2933" s="65" t="inlineStr">
        <is>
          <t>Nadia Cherif</t>
        </is>
      </c>
      <c r="J2933" s="65" t="inlineStr">
        <is>
          <t>Injoignable</t>
        </is>
      </c>
      <c r="K2933" s="70" t="n">
        <v>2.1</v>
      </c>
    </row>
    <row r="2934">
      <c r="A2934" s="65" t="inlineStr">
        <is>
          <t>REL-02933</t>
        </is>
      </c>
      <c r="B2934" s="65" t="inlineStr">
        <is>
          <t>DEV-02755</t>
        </is>
      </c>
      <c r="C2934" s="66" t="n">
        <v>46110</v>
      </c>
      <c r="D2934" s="65" t="inlineStr">
        <is>
          <t>2026-03</t>
        </is>
      </c>
      <c r="E2934" s="65" t="inlineStr">
        <is>
          <t>2025-2026</t>
        </is>
      </c>
      <c r="F2934" s="67" t="n">
        <v>2</v>
      </c>
      <c r="G2934" s="65" t="inlineStr">
        <is>
          <t>Email</t>
        </is>
      </c>
      <c r="H2934" s="65" t="inlineStr">
        <is>
          <t>Toulouse</t>
        </is>
      </c>
      <c r="I2934" s="65" t="inlineStr">
        <is>
          <t>Nadia Cherif</t>
        </is>
      </c>
      <c r="J2934" s="65" t="inlineStr">
        <is>
          <t>Refus signifié</t>
        </is>
      </c>
      <c r="K2934" s="70" t="n">
        <v>3.6</v>
      </c>
    </row>
    <row r="2935">
      <c r="A2935" s="65" t="inlineStr">
        <is>
          <t>REL-02934</t>
        </is>
      </c>
      <c r="B2935" s="65" t="inlineStr">
        <is>
          <t>DEV-02757</t>
        </is>
      </c>
      <c r="C2935" s="66" t="n">
        <v>46099</v>
      </c>
      <c r="D2935" s="65" t="inlineStr">
        <is>
          <t>2026-03</t>
        </is>
      </c>
      <c r="E2935" s="65" t="inlineStr">
        <is>
          <t>2025-2026</t>
        </is>
      </c>
      <c r="F2935" s="67" t="n">
        <v>1</v>
      </c>
      <c r="G2935" s="65" t="inlineStr">
        <is>
          <t>Téléphone</t>
        </is>
      </c>
      <c r="H2935" s="65" t="inlineStr">
        <is>
          <t>Bordeaux</t>
        </is>
      </c>
      <c r="I2935" s="65" t="inlineStr">
        <is>
          <t>Karim Belkacem</t>
        </is>
      </c>
      <c r="J2935" s="65" t="inlineStr">
        <is>
          <t>Sans réponse</t>
        </is>
      </c>
      <c r="K2935" s="70" t="n">
        <v>10.3</v>
      </c>
    </row>
    <row r="2936">
      <c r="A2936" s="65" t="inlineStr">
        <is>
          <t>REL-02935</t>
        </is>
      </c>
      <c r="B2936" s="65" t="inlineStr">
        <is>
          <t>DEV-02757</t>
        </is>
      </c>
      <c r="C2936" s="66" t="n">
        <v>46109</v>
      </c>
      <c r="D2936" s="65" t="inlineStr">
        <is>
          <t>2026-03</t>
        </is>
      </c>
      <c r="E2936" s="65" t="inlineStr">
        <is>
          <t>2025-2026</t>
        </is>
      </c>
      <c r="F2936" s="67" t="n">
        <v>2</v>
      </c>
      <c r="G2936" s="65" t="inlineStr">
        <is>
          <t>Email</t>
        </is>
      </c>
      <c r="H2936" s="65" t="inlineStr">
        <is>
          <t>Bordeaux</t>
        </is>
      </c>
      <c r="I2936" s="65" t="inlineStr">
        <is>
          <t>Karim Belkacem</t>
        </is>
      </c>
      <c r="J2936" s="65" t="inlineStr">
        <is>
          <t>Sans réponse</t>
        </is>
      </c>
      <c r="K2936" s="70" t="n">
        <v>1.4</v>
      </c>
    </row>
    <row r="2937">
      <c r="A2937" s="65" t="inlineStr">
        <is>
          <t>REL-02936</t>
        </is>
      </c>
      <c r="B2937" s="65" t="inlineStr">
        <is>
          <t>DEV-02758</t>
        </is>
      </c>
      <c r="C2937" s="66" t="n">
        <v>46100</v>
      </c>
      <c r="D2937" s="65" t="inlineStr">
        <is>
          <t>2026-03</t>
        </is>
      </c>
      <c r="E2937" s="65" t="inlineStr">
        <is>
          <t>2025-2026</t>
        </is>
      </c>
      <c r="F2937" s="67" t="n">
        <v>1</v>
      </c>
      <c r="G2937" s="65" t="inlineStr">
        <is>
          <t>Téléphone</t>
        </is>
      </c>
      <c r="H2937" s="65" t="inlineStr">
        <is>
          <t>Bordeaux</t>
        </is>
      </c>
      <c r="I2937" s="65" t="inlineStr">
        <is>
          <t>Karim Belkacem</t>
        </is>
      </c>
      <c r="J2937" s="65" t="inlineStr">
        <is>
          <t>Négociation en cours</t>
        </is>
      </c>
      <c r="K2937" s="70" t="n">
        <v>3</v>
      </c>
    </row>
    <row r="2938">
      <c r="A2938" s="65" t="inlineStr">
        <is>
          <t>REL-02937</t>
        </is>
      </c>
      <c r="B2938" s="65" t="inlineStr">
        <is>
          <t>DEV-02758</t>
        </is>
      </c>
      <c r="C2938" s="66" t="n">
        <v>46108</v>
      </c>
      <c r="D2938" s="65" t="inlineStr">
        <is>
          <t>2026-03</t>
        </is>
      </c>
      <c r="E2938" s="65" t="inlineStr">
        <is>
          <t>2025-2026</t>
        </is>
      </c>
      <c r="F2938" s="67" t="n">
        <v>2</v>
      </c>
      <c r="G2938" s="65" t="inlineStr">
        <is>
          <t>SMS</t>
        </is>
      </c>
      <c r="H2938" s="65" t="inlineStr">
        <is>
          <t>Bordeaux</t>
        </is>
      </c>
      <c r="I2938" s="65" t="inlineStr">
        <is>
          <t>Karim Belkacem</t>
        </is>
      </c>
      <c r="J2938" s="65" t="inlineStr">
        <is>
          <t>Accord obtenu</t>
        </is>
      </c>
      <c r="K2938" s="70" t="n">
        <v>3</v>
      </c>
    </row>
    <row r="2939">
      <c r="A2939" s="65" t="inlineStr">
        <is>
          <t>REL-02938</t>
        </is>
      </c>
      <c r="B2939" s="65" t="inlineStr">
        <is>
          <t>DEV-02764</t>
        </is>
      </c>
      <c r="C2939" s="66" t="n">
        <v>46102</v>
      </c>
      <c r="D2939" s="65" t="inlineStr">
        <is>
          <t>2026-03</t>
        </is>
      </c>
      <c r="E2939" s="65" t="inlineStr">
        <is>
          <t>2025-2026</t>
        </is>
      </c>
      <c r="F2939" s="67" t="n">
        <v>1</v>
      </c>
      <c r="G2939" s="65" t="inlineStr">
        <is>
          <t>Téléphone</t>
        </is>
      </c>
      <c r="H2939" s="65" t="inlineStr">
        <is>
          <t>Bordeaux</t>
        </is>
      </c>
      <c r="I2939" s="65" t="inlineStr">
        <is>
          <t>Sophie Marchand</t>
        </is>
      </c>
      <c r="J2939" s="65" t="inlineStr">
        <is>
          <t>Accord obtenu</t>
        </is>
      </c>
      <c r="K2939" s="70" t="n">
        <v>10.9</v>
      </c>
    </row>
    <row r="2940">
      <c r="A2940" s="65" t="inlineStr">
        <is>
          <t>REL-02939</t>
        </is>
      </c>
      <c r="B2940" s="65" t="inlineStr">
        <is>
          <t>DEV-02765</t>
        </is>
      </c>
      <c r="C2940" s="66" t="n">
        <v>46101</v>
      </c>
      <c r="D2940" s="65" t="inlineStr">
        <is>
          <t>2026-03</t>
        </is>
      </c>
      <c r="E2940" s="65" t="inlineStr">
        <is>
          <t>2025-2026</t>
        </is>
      </c>
      <c r="F2940" s="67" t="n">
        <v>1</v>
      </c>
      <c r="G2940" s="65" t="inlineStr">
        <is>
          <t>Email</t>
        </is>
      </c>
      <c r="H2940" s="65" t="inlineStr">
        <is>
          <t>Bordeaux</t>
        </is>
      </c>
      <c r="I2940" s="65" t="inlineStr">
        <is>
          <t>Karim Belkacem</t>
        </is>
      </c>
      <c r="J2940" s="65" t="inlineStr">
        <is>
          <t>Négociation en cours</t>
        </is>
      </c>
      <c r="K2940" s="70" t="n">
        <v>4.3</v>
      </c>
    </row>
    <row r="2941">
      <c r="A2941" s="65" t="inlineStr">
        <is>
          <t>REL-02940</t>
        </is>
      </c>
      <c r="B2941" s="65" t="inlineStr">
        <is>
          <t>DEV-02765</t>
        </is>
      </c>
      <c r="C2941" s="66" t="n">
        <v>46110</v>
      </c>
      <c r="D2941" s="65" t="inlineStr">
        <is>
          <t>2026-03</t>
        </is>
      </c>
      <c r="E2941" s="65" t="inlineStr">
        <is>
          <t>2025-2026</t>
        </is>
      </c>
      <c r="F2941" s="67" t="n">
        <v>2</v>
      </c>
      <c r="G2941" s="65" t="inlineStr">
        <is>
          <t>Email</t>
        </is>
      </c>
      <c r="H2941" s="65" t="inlineStr">
        <is>
          <t>Bordeaux</t>
        </is>
      </c>
      <c r="I2941" s="65" t="inlineStr">
        <is>
          <t>Karim Belkacem</t>
        </is>
      </c>
      <c r="J2941" s="65" t="inlineStr">
        <is>
          <t>Accord obtenu</t>
        </is>
      </c>
      <c r="K2941" s="70" t="n">
        <v>4.7</v>
      </c>
    </row>
    <row r="2942">
      <c r="A2942" s="65" t="inlineStr">
        <is>
          <t>REL-02941</t>
        </is>
      </c>
      <c r="B2942" s="65" t="inlineStr">
        <is>
          <t>DEV-02766</t>
        </is>
      </c>
      <c r="C2942" s="66" t="n">
        <v>46105</v>
      </c>
      <c r="D2942" s="65" t="inlineStr">
        <is>
          <t>2026-03</t>
        </is>
      </c>
      <c r="E2942" s="65" t="inlineStr">
        <is>
          <t>2025-2026</t>
        </is>
      </c>
      <c r="F2942" s="67" t="n">
        <v>1</v>
      </c>
      <c r="G2942" s="65" t="inlineStr">
        <is>
          <t>Email</t>
        </is>
      </c>
      <c r="H2942" s="65" t="inlineStr">
        <is>
          <t>Bordeaux</t>
        </is>
      </c>
      <c r="I2942" s="65" t="inlineStr">
        <is>
          <t>Karim Belkacem</t>
        </is>
      </c>
      <c r="J2942" s="65" t="inlineStr">
        <is>
          <t>Refus signifié</t>
        </is>
      </c>
      <c r="K2942" s="70" t="n">
        <v>3.1</v>
      </c>
    </row>
    <row r="2943">
      <c r="A2943" s="65" t="inlineStr">
        <is>
          <t>REL-02942</t>
        </is>
      </c>
      <c r="B2943" s="65" t="inlineStr">
        <is>
          <t>DEV-02768</t>
        </is>
      </c>
      <c r="C2943" s="66" t="n">
        <v>46103</v>
      </c>
      <c r="D2943" s="65" t="inlineStr">
        <is>
          <t>2026-03</t>
        </is>
      </c>
      <c r="E2943" s="65" t="inlineStr">
        <is>
          <t>2025-2026</t>
        </is>
      </c>
      <c r="F2943" s="67" t="n">
        <v>1</v>
      </c>
      <c r="G2943" s="65" t="inlineStr">
        <is>
          <t>Email</t>
        </is>
      </c>
      <c r="H2943" s="65" t="inlineStr">
        <is>
          <t>Bordeaux</t>
        </is>
      </c>
      <c r="I2943" s="65" t="inlineStr">
        <is>
          <t>Karim Belkacem</t>
        </is>
      </c>
      <c r="J2943" s="65" t="inlineStr">
        <is>
          <t>Refus signifié</t>
        </is>
      </c>
      <c r="K2943" s="70" t="n">
        <v>4.2</v>
      </c>
    </row>
    <row r="2944">
      <c r="A2944" s="65" t="inlineStr">
        <is>
          <t>REL-02943</t>
        </is>
      </c>
      <c r="B2944" s="65" t="inlineStr">
        <is>
          <t>DEV-02769</t>
        </is>
      </c>
      <c r="C2944" s="66" t="n">
        <v>46108</v>
      </c>
      <c r="D2944" s="65" t="inlineStr">
        <is>
          <t>2026-03</t>
        </is>
      </c>
      <c r="E2944" s="65" t="inlineStr">
        <is>
          <t>2025-2026</t>
        </is>
      </c>
      <c r="F2944" s="67" t="n">
        <v>1</v>
      </c>
      <c r="G2944" s="65" t="inlineStr">
        <is>
          <t>Téléphone</t>
        </is>
      </c>
      <c r="H2944" s="65" t="inlineStr">
        <is>
          <t>Bordeaux</t>
        </is>
      </c>
      <c r="I2944" s="65" t="inlineStr">
        <is>
          <t>Karim Belkacem</t>
        </is>
      </c>
      <c r="J2944" s="65" t="inlineStr">
        <is>
          <t>Rappel demandé</t>
        </is>
      </c>
      <c r="K2944" s="70" t="n">
        <v>2</v>
      </c>
    </row>
    <row r="2945">
      <c r="A2945" s="65" t="inlineStr">
        <is>
          <t>REL-02944</t>
        </is>
      </c>
      <c r="B2945" s="65" t="inlineStr">
        <is>
          <t>DEV-02769</t>
        </is>
      </c>
      <c r="C2945" s="66" t="n">
        <v>46115</v>
      </c>
      <c r="D2945" s="65" t="inlineStr">
        <is>
          <t>2026-04</t>
        </is>
      </c>
      <c r="E2945" s="65" t="inlineStr">
        <is>
          <t>2025-2026</t>
        </is>
      </c>
      <c r="F2945" s="67" t="n">
        <v>2</v>
      </c>
      <c r="G2945" s="65" t="inlineStr">
        <is>
          <t>Téléphone</t>
        </is>
      </c>
      <c r="H2945" s="65" t="inlineStr">
        <is>
          <t>Bordeaux</t>
        </is>
      </c>
      <c r="I2945" s="65" t="inlineStr">
        <is>
          <t>Karim Belkacem</t>
        </is>
      </c>
      <c r="J2945" s="65" t="inlineStr">
        <is>
          <t>Négociation en cours</t>
        </is>
      </c>
      <c r="K2945" s="70" t="n">
        <v>13</v>
      </c>
    </row>
    <row r="2946">
      <c r="A2946" s="65" t="inlineStr">
        <is>
          <t>REL-02945</t>
        </is>
      </c>
      <c r="B2946" s="65" t="inlineStr">
        <is>
          <t>DEV-02772</t>
        </is>
      </c>
      <c r="C2946" s="66" t="n">
        <v>46112</v>
      </c>
      <c r="D2946" s="65" t="inlineStr">
        <is>
          <t>2026-03</t>
        </is>
      </c>
      <c r="E2946" s="65" t="inlineStr">
        <is>
          <t>2025-2026</t>
        </is>
      </c>
      <c r="F2946" s="67" t="n">
        <v>1</v>
      </c>
      <c r="G2946" s="65" t="inlineStr">
        <is>
          <t>Téléphone</t>
        </is>
      </c>
      <c r="H2946" s="65" t="inlineStr">
        <is>
          <t>Montpellier</t>
        </is>
      </c>
      <c r="I2946" s="65" t="inlineStr">
        <is>
          <t>Thomas Rey</t>
        </is>
      </c>
      <c r="J2946" s="65" t="inlineStr">
        <is>
          <t>Refus signifié</t>
        </is>
      </c>
      <c r="K2946" s="70" t="n">
        <v>9.5</v>
      </c>
    </row>
    <row r="2947">
      <c r="A2947" s="65" t="inlineStr">
        <is>
          <t>REL-02946</t>
        </is>
      </c>
      <c r="B2947" s="65" t="inlineStr">
        <is>
          <t>DEV-02773</t>
        </is>
      </c>
      <c r="C2947" s="66" t="n">
        <v>46113</v>
      </c>
      <c r="D2947" s="65" t="inlineStr">
        <is>
          <t>2026-04</t>
        </is>
      </c>
      <c r="E2947" s="65" t="inlineStr">
        <is>
          <t>2025-2026</t>
        </is>
      </c>
      <c r="F2947" s="67" t="n">
        <v>1</v>
      </c>
      <c r="G2947" s="65" t="inlineStr">
        <is>
          <t>Email</t>
        </is>
      </c>
      <c r="H2947" s="65" t="inlineStr">
        <is>
          <t>Montpellier</t>
        </is>
      </c>
      <c r="I2947" s="65" t="inlineStr">
        <is>
          <t>Thomas Rey</t>
        </is>
      </c>
      <c r="J2947" s="65" t="inlineStr">
        <is>
          <t>Sans réponse</t>
        </is>
      </c>
      <c r="K2947" s="70" t="n">
        <v>3</v>
      </c>
    </row>
    <row r="2948">
      <c r="A2948" s="65" t="inlineStr">
        <is>
          <t>REL-02947</t>
        </is>
      </c>
      <c r="B2948" s="65" t="inlineStr">
        <is>
          <t>DEV-02773</t>
        </is>
      </c>
      <c r="C2948" s="66" t="n">
        <v>46125</v>
      </c>
      <c r="D2948" s="65" t="inlineStr">
        <is>
          <t>2026-04</t>
        </is>
      </c>
      <c r="E2948" s="65" t="inlineStr">
        <is>
          <t>2025-2026</t>
        </is>
      </c>
      <c r="F2948" s="67" t="n">
        <v>2</v>
      </c>
      <c r="G2948" s="65" t="inlineStr">
        <is>
          <t>Téléphone</t>
        </is>
      </c>
      <c r="H2948" s="65" t="inlineStr">
        <is>
          <t>Montpellier</t>
        </is>
      </c>
      <c r="I2948" s="65" t="inlineStr">
        <is>
          <t>Thomas Rey</t>
        </is>
      </c>
      <c r="J2948" s="65" t="inlineStr">
        <is>
          <t>Négociation en cours</t>
        </is>
      </c>
      <c r="K2948" s="70" t="n">
        <v>5.7</v>
      </c>
    </row>
    <row r="2949">
      <c r="A2949" s="65" t="inlineStr">
        <is>
          <t>REL-02948</t>
        </is>
      </c>
      <c r="B2949" s="65" t="inlineStr">
        <is>
          <t>DEV-02777</t>
        </is>
      </c>
      <c r="C2949" s="66" t="n">
        <v>46105</v>
      </c>
      <c r="D2949" s="65" t="inlineStr">
        <is>
          <t>2026-03</t>
        </is>
      </c>
      <c r="E2949" s="65" t="inlineStr">
        <is>
          <t>2025-2026</t>
        </is>
      </c>
      <c r="F2949" s="67" t="n">
        <v>1</v>
      </c>
      <c r="G2949" s="65" t="inlineStr">
        <is>
          <t>Téléphone</t>
        </is>
      </c>
      <c r="H2949" s="65" t="inlineStr">
        <is>
          <t>Toulouse</t>
        </is>
      </c>
      <c r="I2949" s="65" t="inlineStr">
        <is>
          <t>Nadia Cherif</t>
        </is>
      </c>
      <c r="J2949" s="65" t="inlineStr">
        <is>
          <t>Sans réponse</t>
        </is>
      </c>
      <c r="K2949" s="70" t="n">
        <v>10.4</v>
      </c>
    </row>
    <row r="2950">
      <c r="A2950" s="65" t="inlineStr">
        <is>
          <t>REL-02949</t>
        </is>
      </c>
      <c r="B2950" s="65" t="inlineStr">
        <is>
          <t>DEV-02778</t>
        </is>
      </c>
      <c r="C2950" s="66" t="n">
        <v>46119</v>
      </c>
      <c r="D2950" s="65" t="inlineStr">
        <is>
          <t>2026-04</t>
        </is>
      </c>
      <c r="E2950" s="65" t="inlineStr">
        <is>
          <t>2025-2026</t>
        </is>
      </c>
      <c r="F2950" s="67" t="n">
        <v>1</v>
      </c>
      <c r="G2950" s="65" t="inlineStr">
        <is>
          <t>Email</t>
        </is>
      </c>
      <c r="H2950" s="65" t="inlineStr">
        <is>
          <t>Toulouse</t>
        </is>
      </c>
      <c r="I2950" s="65" t="inlineStr">
        <is>
          <t>Nadia Cherif</t>
        </is>
      </c>
      <c r="J2950" s="65" t="inlineStr">
        <is>
          <t>Accord obtenu</t>
        </is>
      </c>
      <c r="K2950" s="70" t="n">
        <v>1.7</v>
      </c>
    </row>
    <row r="2951">
      <c r="A2951" s="65" t="inlineStr">
        <is>
          <t>REL-02950</t>
        </is>
      </c>
      <c r="B2951" s="65" t="inlineStr">
        <is>
          <t>DEV-02779</t>
        </is>
      </c>
      <c r="C2951" s="66" t="n">
        <v>46116</v>
      </c>
      <c r="D2951" s="65" t="inlineStr">
        <is>
          <t>2026-04</t>
        </is>
      </c>
      <c r="E2951" s="65" t="inlineStr">
        <is>
          <t>2025-2026</t>
        </is>
      </c>
      <c r="F2951" s="67" t="n">
        <v>1</v>
      </c>
      <c r="G2951" s="65" t="inlineStr">
        <is>
          <t>Email</t>
        </is>
      </c>
      <c r="H2951" s="65" t="inlineStr">
        <is>
          <t>Bordeaux</t>
        </is>
      </c>
      <c r="I2951" s="65" t="inlineStr">
        <is>
          <t>Karim Belkacem</t>
        </is>
      </c>
      <c r="J2951" s="65" t="inlineStr">
        <is>
          <t>Sans réponse</t>
        </is>
      </c>
      <c r="K2951" s="70" t="n">
        <v>2.6</v>
      </c>
    </row>
    <row r="2952">
      <c r="A2952" s="65" t="inlineStr">
        <is>
          <t>REL-02951</t>
        </is>
      </c>
      <c r="B2952" s="65" t="inlineStr">
        <is>
          <t>DEV-02779</t>
        </is>
      </c>
      <c r="C2952" s="66" t="n">
        <v>46122</v>
      </c>
      <c r="D2952" s="65" t="inlineStr">
        <is>
          <t>2026-04</t>
        </is>
      </c>
      <c r="E2952" s="65" t="inlineStr">
        <is>
          <t>2025-2026</t>
        </is>
      </c>
      <c r="F2952" s="67" t="n">
        <v>2</v>
      </c>
      <c r="G2952" s="65" t="inlineStr">
        <is>
          <t>SMS</t>
        </is>
      </c>
      <c r="H2952" s="65" t="inlineStr">
        <is>
          <t>Bordeaux</t>
        </is>
      </c>
      <c r="I2952" s="65" t="inlineStr">
        <is>
          <t>Karim Belkacem</t>
        </is>
      </c>
      <c r="J2952" s="65" t="inlineStr">
        <is>
          <t>Rappel demandé</t>
        </is>
      </c>
      <c r="K2952" s="70" t="n">
        <v>2.3</v>
      </c>
    </row>
    <row r="2953">
      <c r="A2953" s="65" t="inlineStr">
        <is>
          <t>REL-02952</t>
        </is>
      </c>
      <c r="B2953" s="65" t="inlineStr">
        <is>
          <t>DEV-02780</t>
        </is>
      </c>
      <c r="C2953" s="66" t="n">
        <v>46117</v>
      </c>
      <c r="D2953" s="65" t="inlineStr">
        <is>
          <t>2026-04</t>
        </is>
      </c>
      <c r="E2953" s="65" t="inlineStr">
        <is>
          <t>2025-2026</t>
        </is>
      </c>
      <c r="F2953" s="67" t="n">
        <v>1</v>
      </c>
      <c r="G2953" s="65" t="inlineStr">
        <is>
          <t>Email</t>
        </is>
      </c>
      <c r="H2953" s="65" t="inlineStr">
        <is>
          <t>Montpellier</t>
        </is>
      </c>
      <c r="I2953" s="65" t="inlineStr">
        <is>
          <t>Thomas Rey</t>
        </is>
      </c>
      <c r="J2953" s="65" t="inlineStr">
        <is>
          <t>Accord obtenu</t>
        </is>
      </c>
      <c r="K2953" s="70" t="n">
        <v>2.6</v>
      </c>
    </row>
    <row r="2954">
      <c r="A2954" s="65" t="inlineStr">
        <is>
          <t>REL-02953</t>
        </is>
      </c>
      <c r="B2954" s="65" t="inlineStr">
        <is>
          <t>DEV-02782</t>
        </is>
      </c>
      <c r="C2954" s="66" t="n">
        <v>46114</v>
      </c>
      <c r="D2954" s="65" t="inlineStr">
        <is>
          <t>2026-04</t>
        </is>
      </c>
      <c r="E2954" s="65" t="inlineStr">
        <is>
          <t>2025-2026</t>
        </is>
      </c>
      <c r="F2954" s="67" t="n">
        <v>1</v>
      </c>
      <c r="G2954" s="65" t="inlineStr">
        <is>
          <t>Téléphone</t>
        </is>
      </c>
      <c r="H2954" s="65" t="inlineStr">
        <is>
          <t>Toulouse</t>
        </is>
      </c>
      <c r="I2954" s="65" t="inlineStr">
        <is>
          <t>Nadia Cherif</t>
        </is>
      </c>
      <c r="J2954" s="65" t="inlineStr">
        <is>
          <t>Sans réponse</t>
        </is>
      </c>
      <c r="K2954" s="70" t="n">
        <v>9.1</v>
      </c>
    </row>
    <row r="2955">
      <c r="A2955" s="65" t="inlineStr">
        <is>
          <t>REL-02954</t>
        </is>
      </c>
      <c r="B2955" s="65" t="inlineStr">
        <is>
          <t>DEV-02783</t>
        </is>
      </c>
      <c r="C2955" s="66" t="n">
        <v>46118</v>
      </c>
      <c r="D2955" s="65" t="inlineStr">
        <is>
          <t>2026-04</t>
        </is>
      </c>
      <c r="E2955" s="65" t="inlineStr">
        <is>
          <t>2025-2026</t>
        </is>
      </c>
      <c r="F2955" s="67" t="n">
        <v>1</v>
      </c>
      <c r="G2955" s="65" t="inlineStr">
        <is>
          <t>Email</t>
        </is>
      </c>
      <c r="H2955" s="65" t="inlineStr">
        <is>
          <t>Bordeaux</t>
        </is>
      </c>
      <c r="I2955" s="65" t="inlineStr">
        <is>
          <t>Sophie Marchand</t>
        </is>
      </c>
      <c r="J2955" s="65" t="inlineStr">
        <is>
          <t>Rappel demandé</t>
        </is>
      </c>
      <c r="K2955" s="70" t="n">
        <v>3.3</v>
      </c>
    </row>
    <row r="2956">
      <c r="A2956" s="65" t="inlineStr">
        <is>
          <t>REL-02955</t>
        </is>
      </c>
      <c r="B2956" s="65" t="inlineStr">
        <is>
          <t>DEV-02783</t>
        </is>
      </c>
      <c r="C2956" s="66" t="n">
        <v>46131</v>
      </c>
      <c r="D2956" s="65" t="inlineStr">
        <is>
          <t>2026-04</t>
        </is>
      </c>
      <c r="E2956" s="65" t="inlineStr">
        <is>
          <t>2025-2026</t>
        </is>
      </c>
      <c r="F2956" s="67" t="n">
        <v>2</v>
      </c>
      <c r="G2956" s="65" t="inlineStr">
        <is>
          <t>SMS</t>
        </is>
      </c>
      <c r="H2956" s="65" t="inlineStr">
        <is>
          <t>Bordeaux</t>
        </is>
      </c>
      <c r="I2956" s="65" t="inlineStr">
        <is>
          <t>Sophie Marchand</t>
        </is>
      </c>
      <c r="J2956" s="65" t="inlineStr">
        <is>
          <t>Accord obtenu</t>
        </is>
      </c>
      <c r="K2956" s="70" t="n">
        <v>4</v>
      </c>
    </row>
    <row r="2957">
      <c r="A2957" s="65" t="inlineStr">
        <is>
          <t>REL-02956</t>
        </is>
      </c>
      <c r="B2957" s="65" t="inlineStr">
        <is>
          <t>DEV-02784</t>
        </is>
      </c>
      <c r="C2957" s="66" t="n">
        <v>46119</v>
      </c>
      <c r="D2957" s="65" t="inlineStr">
        <is>
          <t>2026-04</t>
        </is>
      </c>
      <c r="E2957" s="65" t="inlineStr">
        <is>
          <t>2025-2026</t>
        </is>
      </c>
      <c r="F2957" s="67" t="n">
        <v>1</v>
      </c>
      <c r="G2957" s="65" t="inlineStr">
        <is>
          <t>SMS</t>
        </is>
      </c>
      <c r="H2957" s="65" t="inlineStr">
        <is>
          <t>Toulouse</t>
        </is>
      </c>
      <c r="I2957" s="65" t="inlineStr">
        <is>
          <t>Julien Fabre</t>
        </is>
      </c>
      <c r="J2957" s="65" t="inlineStr">
        <is>
          <t>Sans réponse</t>
        </is>
      </c>
      <c r="K2957" s="70" t="n">
        <v>2.5</v>
      </c>
    </row>
    <row r="2958">
      <c r="A2958" s="65" t="inlineStr">
        <is>
          <t>REL-02957</t>
        </is>
      </c>
      <c r="B2958" s="65" t="inlineStr">
        <is>
          <t>DEV-02787</t>
        </is>
      </c>
      <c r="C2958" s="66" t="n">
        <v>46124</v>
      </c>
      <c r="D2958" s="65" t="inlineStr">
        <is>
          <t>2026-04</t>
        </is>
      </c>
      <c r="E2958" s="65" t="inlineStr">
        <is>
          <t>2025-2026</t>
        </is>
      </c>
      <c r="F2958" s="67" t="n">
        <v>1</v>
      </c>
      <c r="G2958" s="65" t="inlineStr">
        <is>
          <t>Email</t>
        </is>
      </c>
      <c r="H2958" s="65" t="inlineStr">
        <is>
          <t>Bordeaux</t>
        </is>
      </c>
      <c r="I2958" s="65" t="inlineStr">
        <is>
          <t>Sophie Marchand</t>
        </is>
      </c>
      <c r="J2958" s="65" t="inlineStr">
        <is>
          <t>Sans réponse</t>
        </is>
      </c>
      <c r="K2958" s="70" t="n">
        <v>1.3</v>
      </c>
    </row>
    <row r="2959">
      <c r="A2959" s="65" t="inlineStr">
        <is>
          <t>REL-02958</t>
        </is>
      </c>
      <c r="B2959" s="65" t="inlineStr">
        <is>
          <t>DEV-02787</t>
        </is>
      </c>
      <c r="C2959" s="66" t="n">
        <v>46134</v>
      </c>
      <c r="D2959" s="65" t="inlineStr">
        <is>
          <t>2026-04</t>
        </is>
      </c>
      <c r="E2959" s="65" t="inlineStr">
        <is>
          <t>2025-2026</t>
        </is>
      </c>
      <c r="F2959" s="67" t="n">
        <v>2</v>
      </c>
      <c r="G2959" s="65" t="inlineStr">
        <is>
          <t>SMS</t>
        </is>
      </c>
      <c r="H2959" s="65" t="inlineStr">
        <is>
          <t>Bordeaux</t>
        </is>
      </c>
      <c r="I2959" s="65" t="inlineStr">
        <is>
          <t>Sophie Marchand</t>
        </is>
      </c>
      <c r="J2959" s="65" t="inlineStr">
        <is>
          <t>Refus signifié</t>
        </is>
      </c>
      <c r="K2959" s="70" t="n">
        <v>2.8</v>
      </c>
    </row>
    <row r="2960">
      <c r="A2960" s="65" t="inlineStr">
        <is>
          <t>REL-02959</t>
        </is>
      </c>
      <c r="B2960" s="65" t="inlineStr">
        <is>
          <t>DEV-02788</t>
        </is>
      </c>
      <c r="C2960" s="66" t="n">
        <v>46114</v>
      </c>
      <c r="D2960" s="65" t="inlineStr">
        <is>
          <t>2026-04</t>
        </is>
      </c>
      <c r="E2960" s="65" t="inlineStr">
        <is>
          <t>2025-2026</t>
        </is>
      </c>
      <c r="F2960" s="67" t="n">
        <v>1</v>
      </c>
      <c r="G2960" s="65" t="inlineStr">
        <is>
          <t>Email</t>
        </is>
      </c>
      <c r="H2960" s="65" t="inlineStr">
        <is>
          <t>Toulouse</t>
        </is>
      </c>
      <c r="I2960" s="65" t="inlineStr">
        <is>
          <t>Nadia Cherif</t>
        </is>
      </c>
      <c r="J2960" s="65" t="inlineStr">
        <is>
          <t>Sans réponse</t>
        </is>
      </c>
      <c r="K2960" s="70" t="n">
        <v>1.1</v>
      </c>
    </row>
    <row r="2961">
      <c r="A2961" s="65" t="inlineStr">
        <is>
          <t>REL-02960</t>
        </is>
      </c>
      <c r="B2961" s="65" t="inlineStr">
        <is>
          <t>DEV-02788</t>
        </is>
      </c>
      <c r="C2961" s="66" t="n">
        <v>46128</v>
      </c>
      <c r="D2961" s="65" t="inlineStr">
        <is>
          <t>2026-04</t>
        </is>
      </c>
      <c r="E2961" s="65" t="inlineStr">
        <is>
          <t>2025-2026</t>
        </is>
      </c>
      <c r="F2961" s="67" t="n">
        <v>2</v>
      </c>
      <c r="G2961" s="65" t="inlineStr">
        <is>
          <t>Email</t>
        </is>
      </c>
      <c r="H2961" s="65" t="inlineStr">
        <is>
          <t>Toulouse</t>
        </is>
      </c>
      <c r="I2961" s="65" t="inlineStr">
        <is>
          <t>Nadia Cherif</t>
        </is>
      </c>
      <c r="J2961" s="65" t="inlineStr">
        <is>
          <t>Refus signifié</t>
        </is>
      </c>
      <c r="K2961" s="70" t="n">
        <v>2.2</v>
      </c>
    </row>
    <row r="2962">
      <c r="A2962" s="65" t="inlineStr">
        <is>
          <t>REL-02961</t>
        </is>
      </c>
      <c r="B2962" s="65" t="inlineStr">
        <is>
          <t>DEV-02792</t>
        </is>
      </c>
      <c r="C2962" s="66" t="n">
        <v>46110</v>
      </c>
      <c r="D2962" s="65" t="inlineStr">
        <is>
          <t>2026-03</t>
        </is>
      </c>
      <c r="E2962" s="65" t="inlineStr">
        <is>
          <t>2025-2026</t>
        </is>
      </c>
      <c r="F2962" s="67" t="n">
        <v>1</v>
      </c>
      <c r="G2962" s="65" t="inlineStr">
        <is>
          <t>Email</t>
        </is>
      </c>
      <c r="H2962" s="65" t="inlineStr">
        <is>
          <t>Bordeaux</t>
        </is>
      </c>
      <c r="I2962" s="65" t="inlineStr">
        <is>
          <t>Karim Belkacem</t>
        </is>
      </c>
      <c r="J2962" s="65" t="inlineStr">
        <is>
          <t>Sans réponse</t>
        </is>
      </c>
      <c r="K2962" s="70" t="n">
        <v>2.5</v>
      </c>
    </row>
    <row r="2963">
      <c r="A2963" s="65" t="inlineStr">
        <is>
          <t>REL-02962</t>
        </is>
      </c>
      <c r="B2963" s="65" t="inlineStr">
        <is>
          <t>DEV-02792</t>
        </is>
      </c>
      <c r="C2963" s="66" t="n">
        <v>46119</v>
      </c>
      <c r="D2963" s="65" t="inlineStr">
        <is>
          <t>2026-04</t>
        </is>
      </c>
      <c r="E2963" s="65" t="inlineStr">
        <is>
          <t>2025-2026</t>
        </is>
      </c>
      <c r="F2963" s="67" t="n">
        <v>2</v>
      </c>
      <c r="G2963" s="65" t="inlineStr">
        <is>
          <t>Email</t>
        </is>
      </c>
      <c r="H2963" s="65" t="inlineStr">
        <is>
          <t>Bordeaux</t>
        </is>
      </c>
      <c r="I2963" s="65" t="inlineStr">
        <is>
          <t>Karim Belkacem</t>
        </is>
      </c>
      <c r="J2963" s="65" t="inlineStr">
        <is>
          <t>Accord obtenu</t>
        </is>
      </c>
      <c r="K2963" s="70" t="n">
        <v>1.8</v>
      </c>
    </row>
    <row r="2964">
      <c r="A2964" s="65" t="inlineStr">
        <is>
          <t>REL-02963</t>
        </is>
      </c>
      <c r="B2964" s="65" t="inlineStr">
        <is>
          <t>DEV-02793</t>
        </is>
      </c>
      <c r="C2964" s="66" t="n">
        <v>46117</v>
      </c>
      <c r="D2964" s="65" t="inlineStr">
        <is>
          <t>2026-04</t>
        </is>
      </c>
      <c r="E2964" s="65" t="inlineStr">
        <is>
          <t>2025-2026</t>
        </is>
      </c>
      <c r="F2964" s="67" t="n">
        <v>1</v>
      </c>
      <c r="G2964" s="65" t="inlineStr">
        <is>
          <t>Téléphone</t>
        </is>
      </c>
      <c r="H2964" s="65" t="inlineStr">
        <is>
          <t>Bordeaux</t>
        </is>
      </c>
      <c r="I2964" s="65" t="inlineStr">
        <is>
          <t>Karim Belkacem</t>
        </is>
      </c>
      <c r="J2964" s="65" t="inlineStr">
        <is>
          <t>Sans réponse</t>
        </is>
      </c>
      <c r="K2964" s="70" t="n">
        <v>4.7</v>
      </c>
    </row>
    <row r="2965">
      <c r="A2965" s="65" t="inlineStr">
        <is>
          <t>REL-02964</t>
        </is>
      </c>
      <c r="B2965" s="65" t="inlineStr">
        <is>
          <t>DEV-02793</t>
        </is>
      </c>
      <c r="C2965" s="66" t="n">
        <v>46131</v>
      </c>
      <c r="D2965" s="65" t="inlineStr">
        <is>
          <t>2026-04</t>
        </is>
      </c>
      <c r="E2965" s="65" t="inlineStr">
        <is>
          <t>2025-2026</t>
        </is>
      </c>
      <c r="F2965" s="67" t="n">
        <v>2</v>
      </c>
      <c r="G2965" s="65" t="inlineStr">
        <is>
          <t>Téléphone</t>
        </is>
      </c>
      <c r="H2965" s="65" t="inlineStr">
        <is>
          <t>Bordeaux</t>
        </is>
      </c>
      <c r="I2965" s="65" t="inlineStr">
        <is>
          <t>Karim Belkacem</t>
        </is>
      </c>
      <c r="J2965" s="65" t="inlineStr">
        <is>
          <t>Refus signifié</t>
        </is>
      </c>
      <c r="K2965" s="70" t="n">
        <v>5.5</v>
      </c>
    </row>
    <row r="2966">
      <c r="A2966" s="65" t="inlineStr">
        <is>
          <t>REL-02965</t>
        </is>
      </c>
      <c r="B2966" s="65" t="inlineStr">
        <is>
          <t>DEV-02794</t>
        </is>
      </c>
      <c r="C2966" s="66" t="n">
        <v>46116</v>
      </c>
      <c r="D2966" s="65" t="inlineStr">
        <is>
          <t>2026-04</t>
        </is>
      </c>
      <c r="E2966" s="65" t="inlineStr">
        <is>
          <t>2025-2026</t>
        </is>
      </c>
      <c r="F2966" s="67" t="n">
        <v>1</v>
      </c>
      <c r="G2966" s="65" t="inlineStr">
        <is>
          <t>Email</t>
        </is>
      </c>
      <c r="H2966" s="65" t="inlineStr">
        <is>
          <t>Toulouse</t>
        </is>
      </c>
      <c r="I2966" s="65" t="inlineStr">
        <is>
          <t>Nadia Cherif</t>
        </is>
      </c>
      <c r="J2966" s="65" t="inlineStr">
        <is>
          <t>Sans réponse</t>
        </is>
      </c>
      <c r="K2966" s="70" t="n">
        <v>3.8</v>
      </c>
    </row>
    <row r="2967">
      <c r="A2967" s="65" t="inlineStr">
        <is>
          <t>REL-02966</t>
        </is>
      </c>
      <c r="B2967" s="65" t="inlineStr">
        <is>
          <t>DEV-02794</t>
        </is>
      </c>
      <c r="C2967" s="66" t="n">
        <v>46123</v>
      </c>
      <c r="D2967" s="65" t="inlineStr">
        <is>
          <t>2026-04</t>
        </is>
      </c>
      <c r="E2967" s="65" t="inlineStr">
        <is>
          <t>2025-2026</t>
        </is>
      </c>
      <c r="F2967" s="67" t="n">
        <v>2</v>
      </c>
      <c r="G2967" s="65" t="inlineStr">
        <is>
          <t>Email</t>
        </is>
      </c>
      <c r="H2967" s="65" t="inlineStr">
        <is>
          <t>Toulouse</t>
        </is>
      </c>
      <c r="I2967" s="65" t="inlineStr">
        <is>
          <t>Nadia Cherif</t>
        </is>
      </c>
      <c r="J2967" s="65" t="inlineStr">
        <is>
          <t>Injoignable</t>
        </is>
      </c>
      <c r="K2967" s="70" t="n">
        <v>2.5</v>
      </c>
    </row>
    <row r="2968">
      <c r="A2968" s="65" t="inlineStr">
        <is>
          <t>REL-02967</t>
        </is>
      </c>
      <c r="B2968" s="65" t="inlineStr">
        <is>
          <t>DEV-02796</t>
        </is>
      </c>
      <c r="C2968" s="66" t="n">
        <v>46115</v>
      </c>
      <c r="D2968" s="65" t="inlineStr">
        <is>
          <t>2026-04</t>
        </is>
      </c>
      <c r="E2968" s="65" t="inlineStr">
        <is>
          <t>2025-2026</t>
        </is>
      </c>
      <c r="F2968" s="67" t="n">
        <v>1</v>
      </c>
      <c r="G2968" s="65" t="inlineStr">
        <is>
          <t>SMS</t>
        </is>
      </c>
      <c r="H2968" s="65" t="inlineStr">
        <is>
          <t>Bordeaux</t>
        </is>
      </c>
      <c r="I2968" s="65" t="inlineStr">
        <is>
          <t>Karim Belkacem</t>
        </is>
      </c>
      <c r="J2968" s="65" t="inlineStr">
        <is>
          <t>Négociation en cours</t>
        </is>
      </c>
      <c r="K2968" s="70" t="n">
        <v>3.3</v>
      </c>
    </row>
    <row r="2969">
      <c r="A2969" s="65" t="inlineStr">
        <is>
          <t>REL-02968</t>
        </is>
      </c>
      <c r="B2969" s="65" t="inlineStr">
        <is>
          <t>DEV-02797</t>
        </is>
      </c>
      <c r="C2969" s="66" t="n">
        <v>46118</v>
      </c>
      <c r="D2969" s="65" t="inlineStr">
        <is>
          <t>2026-04</t>
        </is>
      </c>
      <c r="E2969" s="65" t="inlineStr">
        <is>
          <t>2025-2026</t>
        </is>
      </c>
      <c r="F2969" s="67" t="n">
        <v>1</v>
      </c>
      <c r="G2969" s="65" t="inlineStr">
        <is>
          <t>SMS</t>
        </is>
      </c>
      <c r="H2969" s="65" t="inlineStr">
        <is>
          <t>Bordeaux</t>
        </is>
      </c>
      <c r="I2969" s="65" t="inlineStr">
        <is>
          <t>Sophie Marchand</t>
        </is>
      </c>
      <c r="J2969" s="65" t="inlineStr">
        <is>
          <t>Rappel demandé</t>
        </is>
      </c>
      <c r="K2969" s="70" t="n">
        <v>1.9</v>
      </c>
    </row>
    <row r="2970">
      <c r="A2970" s="65" t="inlineStr">
        <is>
          <t>REL-02969</t>
        </is>
      </c>
      <c r="B2970" s="65" t="inlineStr">
        <is>
          <t>DEV-02797</t>
        </is>
      </c>
      <c r="C2970" s="66" t="n">
        <v>46124</v>
      </c>
      <c r="D2970" s="65" t="inlineStr">
        <is>
          <t>2026-04</t>
        </is>
      </c>
      <c r="E2970" s="65" t="inlineStr">
        <is>
          <t>2025-2026</t>
        </is>
      </c>
      <c r="F2970" s="67" t="n">
        <v>2</v>
      </c>
      <c r="G2970" s="65" t="inlineStr">
        <is>
          <t>Email</t>
        </is>
      </c>
      <c r="H2970" s="65" t="inlineStr">
        <is>
          <t>Bordeaux</t>
        </is>
      </c>
      <c r="I2970" s="65" t="inlineStr">
        <is>
          <t>Sophie Marchand</t>
        </is>
      </c>
      <c r="J2970" s="65" t="inlineStr">
        <is>
          <t>Rappel demandé</t>
        </is>
      </c>
      <c r="K2970" s="70" t="n">
        <v>1.5</v>
      </c>
    </row>
    <row r="2971">
      <c r="A2971" s="65" t="inlineStr">
        <is>
          <t>REL-02970</t>
        </is>
      </c>
      <c r="B2971" s="65" t="inlineStr">
        <is>
          <t>DEV-02798</t>
        </is>
      </c>
      <c r="C2971" s="66" t="n">
        <v>46121</v>
      </c>
      <c r="D2971" s="65" t="inlineStr">
        <is>
          <t>2026-04</t>
        </is>
      </c>
      <c r="E2971" s="65" t="inlineStr">
        <is>
          <t>2025-2026</t>
        </is>
      </c>
      <c r="F2971" s="67" t="n">
        <v>1</v>
      </c>
      <c r="G2971" s="65" t="inlineStr">
        <is>
          <t>Email</t>
        </is>
      </c>
      <c r="H2971" s="65" t="inlineStr">
        <is>
          <t>Bordeaux</t>
        </is>
      </c>
      <c r="I2971" s="65" t="inlineStr">
        <is>
          <t>Karim Belkacem</t>
        </is>
      </c>
      <c r="J2971" s="65" t="inlineStr">
        <is>
          <t>Négociation en cours</t>
        </is>
      </c>
      <c r="K2971" s="70" t="n">
        <v>3.5</v>
      </c>
    </row>
    <row r="2972">
      <c r="A2972" s="65" t="inlineStr">
        <is>
          <t>REL-02971</t>
        </is>
      </c>
      <c r="B2972" s="65" t="inlineStr">
        <is>
          <t>DEV-02799</t>
        </is>
      </c>
      <c r="C2972" s="66" t="n">
        <v>46127</v>
      </c>
      <c r="D2972" s="65" t="inlineStr">
        <is>
          <t>2026-04</t>
        </is>
      </c>
      <c r="E2972" s="65" t="inlineStr">
        <is>
          <t>2025-2026</t>
        </is>
      </c>
      <c r="F2972" s="67" t="n">
        <v>1</v>
      </c>
      <c r="G2972" s="65" t="inlineStr">
        <is>
          <t>Email</t>
        </is>
      </c>
      <c r="H2972" s="65" t="inlineStr">
        <is>
          <t>Toulouse</t>
        </is>
      </c>
      <c r="I2972" s="65" t="inlineStr">
        <is>
          <t>Julien Fabre</t>
        </is>
      </c>
      <c r="J2972" s="65" t="inlineStr">
        <is>
          <t>Rappel demandé</t>
        </is>
      </c>
      <c r="K2972" s="70" t="n">
        <v>3.6</v>
      </c>
    </row>
    <row r="2973">
      <c r="A2973" s="65" t="inlineStr">
        <is>
          <t>REL-02972</t>
        </is>
      </c>
      <c r="B2973" s="65" t="inlineStr">
        <is>
          <t>DEV-02802</t>
        </is>
      </c>
      <c r="C2973" s="66" t="n">
        <v>46114</v>
      </c>
      <c r="D2973" s="65" t="inlineStr">
        <is>
          <t>2026-04</t>
        </is>
      </c>
      <c r="E2973" s="65" t="inlineStr">
        <is>
          <t>2025-2026</t>
        </is>
      </c>
      <c r="F2973" s="67" t="n">
        <v>1</v>
      </c>
      <c r="G2973" s="65" t="inlineStr">
        <is>
          <t>Email</t>
        </is>
      </c>
      <c r="H2973" s="65" t="inlineStr">
        <is>
          <t>Bordeaux</t>
        </is>
      </c>
      <c r="I2973" s="65" t="inlineStr">
        <is>
          <t>Karim Belkacem</t>
        </is>
      </c>
      <c r="J2973" s="65" t="inlineStr">
        <is>
          <t>Rappel demandé</t>
        </is>
      </c>
      <c r="K2973" s="70" t="n">
        <v>3.9</v>
      </c>
    </row>
    <row r="2974">
      <c r="A2974" s="65" t="inlineStr">
        <is>
          <t>REL-02973</t>
        </is>
      </c>
      <c r="B2974" s="65" t="inlineStr">
        <is>
          <t>DEV-02802</t>
        </is>
      </c>
      <c r="C2974" s="66" t="n">
        <v>46119</v>
      </c>
      <c r="D2974" s="65" t="inlineStr">
        <is>
          <t>2026-04</t>
        </is>
      </c>
      <c r="E2974" s="65" t="inlineStr">
        <is>
          <t>2025-2026</t>
        </is>
      </c>
      <c r="F2974" s="67" t="n">
        <v>2</v>
      </c>
      <c r="G2974" s="65" t="inlineStr">
        <is>
          <t>Téléphone</t>
        </is>
      </c>
      <c r="H2974" s="65" t="inlineStr">
        <is>
          <t>Bordeaux</t>
        </is>
      </c>
      <c r="I2974" s="65" t="inlineStr">
        <is>
          <t>Karim Belkacem</t>
        </is>
      </c>
      <c r="J2974" s="65" t="inlineStr">
        <is>
          <t>Rappel demandé</t>
        </is>
      </c>
      <c r="K2974" s="70" t="n">
        <v>10.1</v>
      </c>
    </row>
    <row r="2975">
      <c r="A2975" s="65" t="inlineStr">
        <is>
          <t>REL-02974</t>
        </is>
      </c>
      <c r="B2975" s="65" t="inlineStr">
        <is>
          <t>DEV-02803</t>
        </is>
      </c>
      <c r="C2975" s="66" t="n">
        <v>46120</v>
      </c>
      <c r="D2975" s="65" t="inlineStr">
        <is>
          <t>2026-04</t>
        </is>
      </c>
      <c r="E2975" s="65" t="inlineStr">
        <is>
          <t>2025-2026</t>
        </is>
      </c>
      <c r="F2975" s="67" t="n">
        <v>1</v>
      </c>
      <c r="G2975" s="65" t="inlineStr">
        <is>
          <t>Téléphone</t>
        </is>
      </c>
      <c r="H2975" s="65" t="inlineStr">
        <is>
          <t>Toulouse</t>
        </is>
      </c>
      <c r="I2975" s="65" t="inlineStr">
        <is>
          <t>Nadia Cherif</t>
        </is>
      </c>
      <c r="J2975" s="65" t="inlineStr">
        <is>
          <t>Sans réponse</t>
        </is>
      </c>
      <c r="K2975" s="70" t="n">
        <v>5.3</v>
      </c>
    </row>
    <row r="2976">
      <c r="A2976" s="65" t="inlineStr">
        <is>
          <t>REL-02975</t>
        </is>
      </c>
      <c r="B2976" s="65" t="inlineStr">
        <is>
          <t>DEV-02803</t>
        </is>
      </c>
      <c r="C2976" s="66" t="n">
        <v>46133</v>
      </c>
      <c r="D2976" s="65" t="inlineStr">
        <is>
          <t>2026-04</t>
        </is>
      </c>
      <c r="E2976" s="65" t="inlineStr">
        <is>
          <t>2025-2026</t>
        </is>
      </c>
      <c r="F2976" s="67" t="n">
        <v>2</v>
      </c>
      <c r="G2976" s="65" t="inlineStr">
        <is>
          <t>Téléphone</t>
        </is>
      </c>
      <c r="H2976" s="65" t="inlineStr">
        <is>
          <t>Toulouse</t>
        </is>
      </c>
      <c r="I2976" s="65" t="inlineStr">
        <is>
          <t>Nadia Cherif</t>
        </is>
      </c>
      <c r="J2976" s="65" t="inlineStr">
        <is>
          <t>Rappel demandé</t>
        </is>
      </c>
      <c r="K2976" s="70" t="n">
        <v>5.1</v>
      </c>
    </row>
    <row r="2977">
      <c r="A2977" s="65" t="inlineStr">
        <is>
          <t>REL-02976</t>
        </is>
      </c>
      <c r="B2977" s="65" t="inlineStr">
        <is>
          <t>DEV-02807</t>
        </is>
      </c>
      <c r="C2977" s="66" t="n">
        <v>46118</v>
      </c>
      <c r="D2977" s="65" t="inlineStr">
        <is>
          <t>2026-04</t>
        </is>
      </c>
      <c r="E2977" s="65" t="inlineStr">
        <is>
          <t>2025-2026</t>
        </is>
      </c>
      <c r="F2977" s="67" t="n">
        <v>1</v>
      </c>
      <c r="G2977" s="65" t="inlineStr">
        <is>
          <t>Téléphone</t>
        </is>
      </c>
      <c r="H2977" s="65" t="inlineStr">
        <is>
          <t>Bordeaux</t>
        </is>
      </c>
      <c r="I2977" s="65" t="inlineStr">
        <is>
          <t>Sophie Marchand</t>
        </is>
      </c>
      <c r="J2977" s="65" t="inlineStr">
        <is>
          <t>Rappel demandé</t>
        </is>
      </c>
      <c r="K2977" s="70" t="n">
        <v>5.5</v>
      </c>
    </row>
    <row r="2978">
      <c r="A2978" s="65" t="inlineStr">
        <is>
          <t>REL-02977</t>
        </is>
      </c>
      <c r="B2978" s="65" t="inlineStr">
        <is>
          <t>DEV-02807</t>
        </is>
      </c>
      <c r="C2978" s="66" t="n">
        <v>46123</v>
      </c>
      <c r="D2978" s="65" t="inlineStr">
        <is>
          <t>2026-04</t>
        </is>
      </c>
      <c r="E2978" s="65" t="inlineStr">
        <is>
          <t>2025-2026</t>
        </is>
      </c>
      <c r="F2978" s="67" t="n">
        <v>2</v>
      </c>
      <c r="G2978" s="65" t="inlineStr">
        <is>
          <t>Email</t>
        </is>
      </c>
      <c r="H2978" s="65" t="inlineStr">
        <is>
          <t>Bordeaux</t>
        </is>
      </c>
      <c r="I2978" s="65" t="inlineStr">
        <is>
          <t>Sophie Marchand</t>
        </is>
      </c>
      <c r="J2978" s="65" t="inlineStr">
        <is>
          <t>Sans réponse</t>
        </is>
      </c>
      <c r="K2978" s="70" t="n">
        <v>4.1</v>
      </c>
    </row>
    <row r="2979">
      <c r="A2979" s="65" t="inlineStr">
        <is>
          <t>REL-02978</t>
        </is>
      </c>
      <c r="B2979" s="65" t="inlineStr">
        <is>
          <t>DEV-02807</t>
        </is>
      </c>
      <c r="C2979" s="66" t="n">
        <v>46136</v>
      </c>
      <c r="D2979" s="65" t="inlineStr">
        <is>
          <t>2026-04</t>
        </is>
      </c>
      <c r="E2979" s="65" t="inlineStr">
        <is>
          <t>2025-2026</t>
        </is>
      </c>
      <c r="F2979" s="67" t="n">
        <v>3</v>
      </c>
      <c r="G2979" s="65" t="inlineStr">
        <is>
          <t>Email</t>
        </is>
      </c>
      <c r="H2979" s="65" t="inlineStr">
        <is>
          <t>Bordeaux</t>
        </is>
      </c>
      <c r="I2979" s="65" t="inlineStr">
        <is>
          <t>Sophie Marchand</t>
        </is>
      </c>
      <c r="J2979" s="65" t="inlineStr">
        <is>
          <t>Accord obtenu</t>
        </is>
      </c>
      <c r="K2979" s="70" t="n">
        <v>4.8</v>
      </c>
    </row>
    <row r="2980">
      <c r="A2980" s="65" t="inlineStr">
        <is>
          <t>REL-02979</t>
        </is>
      </c>
      <c r="B2980" s="65" t="inlineStr">
        <is>
          <t>DEV-02808</t>
        </is>
      </c>
      <c r="C2980" s="66" t="n">
        <v>46124</v>
      </c>
      <c r="D2980" s="65" t="inlineStr">
        <is>
          <t>2026-04</t>
        </is>
      </c>
      <c r="E2980" s="65" t="inlineStr">
        <is>
          <t>2025-2026</t>
        </is>
      </c>
      <c r="F2980" s="67" t="n">
        <v>1</v>
      </c>
      <c r="G2980" s="65" t="inlineStr">
        <is>
          <t>SMS</t>
        </is>
      </c>
      <c r="H2980" s="65" t="inlineStr">
        <is>
          <t>Bordeaux</t>
        </is>
      </c>
      <c r="I2980" s="65" t="inlineStr">
        <is>
          <t>Sophie Marchand</t>
        </is>
      </c>
      <c r="J2980" s="65" t="inlineStr">
        <is>
          <t>Sans réponse</t>
        </is>
      </c>
      <c r="K2980" s="70" t="n">
        <v>3.3</v>
      </c>
    </row>
    <row r="2981">
      <c r="A2981" s="65" t="inlineStr">
        <is>
          <t>REL-02980</t>
        </is>
      </c>
      <c r="B2981" s="65" t="inlineStr">
        <is>
          <t>DEV-02810</t>
        </is>
      </c>
      <c r="C2981" s="66" t="n">
        <v>46128</v>
      </c>
      <c r="D2981" s="65" t="inlineStr">
        <is>
          <t>2026-04</t>
        </is>
      </c>
      <c r="E2981" s="65" t="inlineStr">
        <is>
          <t>2025-2026</t>
        </is>
      </c>
      <c r="F2981" s="67" t="n">
        <v>1</v>
      </c>
      <c r="G2981" s="65" t="inlineStr">
        <is>
          <t>Téléphone</t>
        </is>
      </c>
      <c r="H2981" s="65" t="inlineStr">
        <is>
          <t>Montpellier</t>
        </is>
      </c>
      <c r="I2981" s="65" t="inlineStr">
        <is>
          <t>Thomas Rey</t>
        </is>
      </c>
      <c r="J2981" s="65" t="inlineStr">
        <is>
          <t>Refus signifié</t>
        </is>
      </c>
      <c r="K2981" s="70" t="n">
        <v>8.4</v>
      </c>
    </row>
    <row r="2982">
      <c r="A2982" s="65" t="inlineStr">
        <is>
          <t>REL-02981</t>
        </is>
      </c>
      <c r="B2982" s="65" t="inlineStr">
        <is>
          <t>DEV-02813</t>
        </is>
      </c>
      <c r="C2982" s="66" t="n">
        <v>46124</v>
      </c>
      <c r="D2982" s="65" t="inlineStr">
        <is>
          <t>2026-04</t>
        </is>
      </c>
      <c r="E2982" s="65" t="inlineStr">
        <is>
          <t>2025-2026</t>
        </is>
      </c>
      <c r="F2982" s="67" t="n">
        <v>1</v>
      </c>
      <c r="G2982" s="65" t="inlineStr">
        <is>
          <t>Email</t>
        </is>
      </c>
      <c r="H2982" s="65" t="inlineStr">
        <is>
          <t>Montpellier</t>
        </is>
      </c>
      <c r="I2982" s="65" t="inlineStr">
        <is>
          <t>Thomas Rey</t>
        </is>
      </c>
      <c r="J2982" s="65" t="inlineStr">
        <is>
          <t>Sans réponse</t>
        </is>
      </c>
      <c r="K2982" s="70" t="n">
        <v>3.5</v>
      </c>
    </row>
    <row r="2983">
      <c r="A2983" s="65" t="inlineStr">
        <is>
          <t>REL-02982</t>
        </is>
      </c>
      <c r="B2983" s="65" t="inlineStr">
        <is>
          <t>DEV-02814</t>
        </is>
      </c>
      <c r="C2983" s="66" t="n">
        <v>46125</v>
      </c>
      <c r="D2983" s="65" t="inlineStr">
        <is>
          <t>2026-04</t>
        </is>
      </c>
      <c r="E2983" s="65" t="inlineStr">
        <is>
          <t>2025-2026</t>
        </is>
      </c>
      <c r="F2983" s="67" t="n">
        <v>1</v>
      </c>
      <c r="G2983" s="65" t="inlineStr">
        <is>
          <t>Téléphone</t>
        </is>
      </c>
      <c r="H2983" s="65" t="inlineStr">
        <is>
          <t>Toulouse</t>
        </is>
      </c>
      <c r="I2983" s="65" t="inlineStr">
        <is>
          <t>Nadia Cherif</t>
        </is>
      </c>
      <c r="J2983" s="65" t="inlineStr">
        <is>
          <t>Rappel demandé</t>
        </is>
      </c>
      <c r="K2983" s="70" t="n">
        <v>12.4</v>
      </c>
    </row>
    <row r="2984">
      <c r="A2984" s="65" t="inlineStr">
        <is>
          <t>REL-02983</t>
        </is>
      </c>
      <c r="B2984" s="65" t="inlineStr">
        <is>
          <t>DEV-02816</t>
        </is>
      </c>
      <c r="C2984" s="66" t="n">
        <v>46134</v>
      </c>
      <c r="D2984" s="65" t="inlineStr">
        <is>
          <t>2026-04</t>
        </is>
      </c>
      <c r="E2984" s="65" t="inlineStr">
        <is>
          <t>2025-2026</t>
        </is>
      </c>
      <c r="F2984" s="67" t="n">
        <v>1</v>
      </c>
      <c r="G2984" s="65" t="inlineStr">
        <is>
          <t>Téléphone</t>
        </is>
      </c>
      <c r="H2984" s="65" t="inlineStr">
        <is>
          <t>Toulouse</t>
        </is>
      </c>
      <c r="I2984" s="65" t="inlineStr">
        <is>
          <t>Nadia Cherif</t>
        </is>
      </c>
      <c r="J2984" s="65" t="inlineStr">
        <is>
          <t>Sans réponse</t>
        </is>
      </c>
      <c r="K2984" s="70" t="n">
        <v>9.5</v>
      </c>
    </row>
    <row r="2985">
      <c r="A2985" s="65" t="inlineStr">
        <is>
          <t>REL-02984</t>
        </is>
      </c>
      <c r="B2985" s="65" t="inlineStr">
        <is>
          <t>DEV-02816</t>
        </is>
      </c>
      <c r="C2985" s="66" t="n">
        <v>46146</v>
      </c>
      <c r="D2985" s="65" t="inlineStr">
        <is>
          <t>2026-05</t>
        </is>
      </c>
      <c r="E2985" s="65" t="inlineStr">
        <is>
          <t>2025-2026</t>
        </is>
      </c>
      <c r="F2985" s="67" t="n">
        <v>2</v>
      </c>
      <c r="G2985" s="65" t="inlineStr">
        <is>
          <t>Email</t>
        </is>
      </c>
      <c r="H2985" s="65" t="inlineStr">
        <is>
          <t>Toulouse</t>
        </is>
      </c>
      <c r="I2985" s="65" t="inlineStr">
        <is>
          <t>Nadia Cherif</t>
        </is>
      </c>
      <c r="J2985" s="65" t="inlineStr">
        <is>
          <t>Sans réponse</t>
        </is>
      </c>
      <c r="K2985" s="70" t="n">
        <v>1.6</v>
      </c>
    </row>
    <row r="2986">
      <c r="A2986" s="65" t="inlineStr">
        <is>
          <t>REL-02985</t>
        </is>
      </c>
      <c r="B2986" s="65" t="inlineStr">
        <is>
          <t>DEV-02816</t>
        </is>
      </c>
      <c r="C2986" s="66" t="n">
        <v>46152</v>
      </c>
      <c r="D2986" s="65" t="inlineStr">
        <is>
          <t>2026-05</t>
        </is>
      </c>
      <c r="E2986" s="65" t="inlineStr">
        <is>
          <t>2025-2026</t>
        </is>
      </c>
      <c r="F2986" s="67" t="n">
        <v>3</v>
      </c>
      <c r="G2986" s="65" t="inlineStr">
        <is>
          <t>Téléphone</t>
        </is>
      </c>
      <c r="H2986" s="65" t="inlineStr">
        <is>
          <t>Toulouse</t>
        </is>
      </c>
      <c r="I2986" s="65" t="inlineStr">
        <is>
          <t>Nadia Cherif</t>
        </is>
      </c>
      <c r="J2986" s="65" t="inlineStr">
        <is>
          <t>Sans réponse</t>
        </is>
      </c>
      <c r="K2986" s="70" t="n">
        <v>3.8</v>
      </c>
    </row>
    <row r="2987">
      <c r="A2987" s="65" t="inlineStr">
        <is>
          <t>REL-02986</t>
        </is>
      </c>
      <c r="B2987" s="65" t="inlineStr">
        <is>
          <t>DEV-02817</t>
        </is>
      </c>
      <c r="C2987" s="66" t="n">
        <v>46135</v>
      </c>
      <c r="D2987" s="65" t="inlineStr">
        <is>
          <t>2026-04</t>
        </is>
      </c>
      <c r="E2987" s="65" t="inlineStr">
        <is>
          <t>2025-2026</t>
        </is>
      </c>
      <c r="F2987" s="67" t="n">
        <v>1</v>
      </c>
      <c r="G2987" s="65" t="inlineStr">
        <is>
          <t>Email</t>
        </is>
      </c>
      <c r="H2987" s="65" t="inlineStr">
        <is>
          <t>Bordeaux</t>
        </is>
      </c>
      <c r="I2987" s="65" t="inlineStr">
        <is>
          <t>Sophie Marchand</t>
        </is>
      </c>
      <c r="J2987" s="65" t="inlineStr">
        <is>
          <t>Accord obtenu</t>
        </is>
      </c>
      <c r="K2987" s="70" t="n">
        <v>4.6</v>
      </c>
    </row>
    <row r="2988">
      <c r="A2988" s="65" t="inlineStr">
        <is>
          <t>REL-02987</t>
        </is>
      </c>
      <c r="B2988" s="65" t="inlineStr">
        <is>
          <t>DEV-02818</t>
        </is>
      </c>
      <c r="C2988" s="66" t="n">
        <v>46130</v>
      </c>
      <c r="D2988" s="65" t="inlineStr">
        <is>
          <t>2026-04</t>
        </is>
      </c>
      <c r="E2988" s="65" t="inlineStr">
        <is>
          <t>2025-2026</t>
        </is>
      </c>
      <c r="F2988" s="67" t="n">
        <v>1</v>
      </c>
      <c r="G2988" s="65" t="inlineStr">
        <is>
          <t>Email</t>
        </is>
      </c>
      <c r="H2988" s="65" t="inlineStr">
        <is>
          <t>Montpellier</t>
        </is>
      </c>
      <c r="I2988" s="65" t="inlineStr">
        <is>
          <t>Thomas Rey</t>
        </is>
      </c>
      <c r="J2988" s="65" t="inlineStr">
        <is>
          <t>Refus signifié</t>
        </is>
      </c>
      <c r="K2988" s="70" t="n">
        <v>2.1</v>
      </c>
    </row>
    <row r="2989">
      <c r="A2989" s="65" t="inlineStr">
        <is>
          <t>REL-02988</t>
        </is>
      </c>
      <c r="B2989" s="65" t="inlineStr">
        <is>
          <t>DEV-02819</t>
        </is>
      </c>
      <c r="C2989" s="66" t="n">
        <v>46125</v>
      </c>
      <c r="D2989" s="65" t="inlineStr">
        <is>
          <t>2026-04</t>
        </is>
      </c>
      <c r="E2989" s="65" t="inlineStr">
        <is>
          <t>2025-2026</t>
        </is>
      </c>
      <c r="F2989" s="67" t="n">
        <v>1</v>
      </c>
      <c r="G2989" s="65" t="inlineStr">
        <is>
          <t>Email</t>
        </is>
      </c>
      <c r="H2989" s="65" t="inlineStr">
        <is>
          <t>Bordeaux</t>
        </is>
      </c>
      <c r="I2989" s="65" t="inlineStr">
        <is>
          <t>Karim Belkacem</t>
        </is>
      </c>
      <c r="J2989" s="65" t="inlineStr">
        <is>
          <t>Injoignable</t>
        </is>
      </c>
      <c r="K2989" s="70" t="n">
        <v>3</v>
      </c>
    </row>
    <row r="2990">
      <c r="A2990" s="65" t="inlineStr">
        <is>
          <t>REL-02989</t>
        </is>
      </c>
      <c r="B2990" s="65" t="inlineStr">
        <is>
          <t>DEV-02821</t>
        </is>
      </c>
      <c r="C2990" s="66" t="n">
        <v>46122</v>
      </c>
      <c r="D2990" s="65" t="inlineStr">
        <is>
          <t>2026-04</t>
        </is>
      </c>
      <c r="E2990" s="65" t="inlineStr">
        <is>
          <t>2025-2026</t>
        </is>
      </c>
      <c r="F2990" s="67" t="n">
        <v>1</v>
      </c>
      <c r="G2990" s="65" t="inlineStr">
        <is>
          <t>Téléphone</t>
        </is>
      </c>
      <c r="H2990" s="65" t="inlineStr">
        <is>
          <t>Toulouse</t>
        </is>
      </c>
      <c r="I2990" s="65" t="inlineStr">
        <is>
          <t>Julien Fabre</t>
        </is>
      </c>
      <c r="J2990" s="65" t="inlineStr">
        <is>
          <t>Rappel demandé</t>
        </is>
      </c>
      <c r="K2990" s="70" t="n">
        <v>13.7</v>
      </c>
    </row>
    <row r="2991">
      <c r="A2991" s="65" t="inlineStr">
        <is>
          <t>REL-02990</t>
        </is>
      </c>
      <c r="B2991" s="65" t="inlineStr">
        <is>
          <t>DEV-02821</t>
        </is>
      </c>
      <c r="C2991" s="66" t="n">
        <v>46131</v>
      </c>
      <c r="D2991" s="65" t="inlineStr">
        <is>
          <t>2026-04</t>
        </is>
      </c>
      <c r="E2991" s="65" t="inlineStr">
        <is>
          <t>2025-2026</t>
        </is>
      </c>
      <c r="F2991" s="67" t="n">
        <v>2</v>
      </c>
      <c r="G2991" s="65" t="inlineStr">
        <is>
          <t>Téléphone</t>
        </is>
      </c>
      <c r="H2991" s="65" t="inlineStr">
        <is>
          <t>Toulouse</t>
        </is>
      </c>
      <c r="I2991" s="65" t="inlineStr">
        <is>
          <t>Julien Fabre</t>
        </is>
      </c>
      <c r="J2991" s="65" t="inlineStr">
        <is>
          <t>Accord obtenu</t>
        </is>
      </c>
      <c r="K2991" s="70" t="n">
        <v>6.5</v>
      </c>
    </row>
    <row r="2992">
      <c r="A2992" s="65" t="inlineStr">
        <is>
          <t>REL-02991</t>
        </is>
      </c>
      <c r="B2992" s="65" t="inlineStr">
        <is>
          <t>DEV-02824</t>
        </is>
      </c>
      <c r="C2992" s="66" t="n">
        <v>46129</v>
      </c>
      <c r="D2992" s="65" t="inlineStr">
        <is>
          <t>2026-04</t>
        </is>
      </c>
      <c r="E2992" s="65" t="inlineStr">
        <is>
          <t>2025-2026</t>
        </is>
      </c>
      <c r="F2992" s="67" t="n">
        <v>1</v>
      </c>
      <c r="G2992" s="65" t="inlineStr">
        <is>
          <t>Email</t>
        </is>
      </c>
      <c r="H2992" s="65" t="inlineStr">
        <is>
          <t>Bordeaux</t>
        </is>
      </c>
      <c r="I2992" s="65" t="inlineStr">
        <is>
          <t>Karim Belkacem</t>
        </is>
      </c>
      <c r="J2992" s="65" t="inlineStr">
        <is>
          <t>Rappel demandé</t>
        </is>
      </c>
      <c r="K2992" s="70" t="n">
        <v>2.5</v>
      </c>
    </row>
    <row r="2993">
      <c r="A2993" s="65" t="inlineStr">
        <is>
          <t>REL-02992</t>
        </is>
      </c>
      <c r="B2993" s="65" t="inlineStr">
        <is>
          <t>DEV-02824</t>
        </is>
      </c>
      <c r="C2993" s="66" t="n">
        <v>46134</v>
      </c>
      <c r="D2993" s="65" t="inlineStr">
        <is>
          <t>2026-04</t>
        </is>
      </c>
      <c r="E2993" s="65" t="inlineStr">
        <is>
          <t>2025-2026</t>
        </is>
      </c>
      <c r="F2993" s="67" t="n">
        <v>2</v>
      </c>
      <c r="G2993" s="65" t="inlineStr">
        <is>
          <t>Email</t>
        </is>
      </c>
      <c r="H2993" s="65" t="inlineStr">
        <is>
          <t>Bordeaux</t>
        </is>
      </c>
      <c r="I2993" s="65" t="inlineStr">
        <is>
          <t>Karim Belkacem</t>
        </is>
      </c>
      <c r="J2993" s="65" t="inlineStr">
        <is>
          <t>Rappel demandé</t>
        </is>
      </c>
      <c r="K2993" s="70" t="n">
        <v>3.5</v>
      </c>
    </row>
    <row r="2994">
      <c r="A2994" s="65" t="inlineStr">
        <is>
          <t>REL-02993</t>
        </is>
      </c>
      <c r="B2994" s="65" t="inlineStr">
        <is>
          <t>DEV-02824</t>
        </is>
      </c>
      <c r="C2994" s="66" t="n">
        <v>46143</v>
      </c>
      <c r="D2994" s="65" t="inlineStr">
        <is>
          <t>2026-05</t>
        </is>
      </c>
      <c r="E2994" s="65" t="inlineStr">
        <is>
          <t>2025-2026</t>
        </is>
      </c>
      <c r="F2994" s="67" t="n">
        <v>3</v>
      </c>
      <c r="G2994" s="65" t="inlineStr">
        <is>
          <t>Email</t>
        </is>
      </c>
      <c r="H2994" s="65" t="inlineStr">
        <is>
          <t>Bordeaux</t>
        </is>
      </c>
      <c r="I2994" s="65" t="inlineStr">
        <is>
          <t>Karim Belkacem</t>
        </is>
      </c>
      <c r="J2994" s="65" t="inlineStr">
        <is>
          <t>Refus signifié</t>
        </is>
      </c>
      <c r="K2994" s="70" t="n">
        <v>1.8</v>
      </c>
    </row>
    <row r="2995">
      <c r="A2995" s="65" t="inlineStr">
        <is>
          <t>REL-02994</t>
        </is>
      </c>
      <c r="B2995" s="65" t="inlineStr">
        <is>
          <t>DEV-02825</t>
        </is>
      </c>
      <c r="C2995" s="66" t="n">
        <v>46123</v>
      </c>
      <c r="D2995" s="65" t="inlineStr">
        <is>
          <t>2026-04</t>
        </is>
      </c>
      <c r="E2995" s="65" t="inlineStr">
        <is>
          <t>2025-2026</t>
        </is>
      </c>
      <c r="F2995" s="67" t="n">
        <v>1</v>
      </c>
      <c r="G2995" s="65" t="inlineStr">
        <is>
          <t>SMS</t>
        </is>
      </c>
      <c r="H2995" s="65" t="inlineStr">
        <is>
          <t>Toulouse</t>
        </is>
      </c>
      <c r="I2995" s="65" t="inlineStr">
        <is>
          <t>Nadia Cherif</t>
        </is>
      </c>
      <c r="J2995" s="65" t="inlineStr">
        <is>
          <t>Sans réponse</t>
        </is>
      </c>
      <c r="K2995" s="70" t="n">
        <v>1.7</v>
      </c>
    </row>
    <row r="2996">
      <c r="A2996" s="65" t="inlineStr">
        <is>
          <t>REL-02995</t>
        </is>
      </c>
      <c r="B2996" s="65" t="inlineStr">
        <is>
          <t>DEV-02825</t>
        </is>
      </c>
      <c r="C2996" s="66" t="n">
        <v>46130</v>
      </c>
      <c r="D2996" s="65" t="inlineStr">
        <is>
          <t>2026-04</t>
        </is>
      </c>
      <c r="E2996" s="65" t="inlineStr">
        <is>
          <t>2025-2026</t>
        </is>
      </c>
      <c r="F2996" s="67" t="n">
        <v>2</v>
      </c>
      <c r="G2996" s="65" t="inlineStr">
        <is>
          <t>Email</t>
        </is>
      </c>
      <c r="H2996" s="65" t="inlineStr">
        <is>
          <t>Toulouse</t>
        </is>
      </c>
      <c r="I2996" s="65" t="inlineStr">
        <is>
          <t>Nadia Cherif</t>
        </is>
      </c>
      <c r="J2996" s="65" t="inlineStr">
        <is>
          <t>Accord obtenu</t>
        </is>
      </c>
      <c r="K2996" s="70" t="n">
        <v>3.5</v>
      </c>
    </row>
    <row r="2997">
      <c r="A2997" s="65" t="inlineStr">
        <is>
          <t>REL-02996</t>
        </is>
      </c>
      <c r="B2997" s="65" t="inlineStr">
        <is>
          <t>DEV-02826</t>
        </is>
      </c>
      <c r="C2997" s="66" t="n">
        <v>46132</v>
      </c>
      <c r="D2997" s="65" t="inlineStr">
        <is>
          <t>2026-04</t>
        </is>
      </c>
      <c r="E2997" s="65" t="inlineStr">
        <is>
          <t>2025-2026</t>
        </is>
      </c>
      <c r="F2997" s="67" t="n">
        <v>1</v>
      </c>
      <c r="G2997" s="65" t="inlineStr">
        <is>
          <t>Email</t>
        </is>
      </c>
      <c r="H2997" s="65" t="inlineStr">
        <is>
          <t>Montpellier</t>
        </is>
      </c>
      <c r="I2997" s="65" t="inlineStr">
        <is>
          <t>Thomas Rey</t>
        </is>
      </c>
      <c r="J2997" s="65" t="inlineStr">
        <is>
          <t>Sans réponse</t>
        </is>
      </c>
      <c r="K2997" s="70" t="n">
        <v>2.7</v>
      </c>
    </row>
    <row r="2998">
      <c r="A2998" s="65" t="inlineStr">
        <is>
          <t>REL-02997</t>
        </is>
      </c>
      <c r="B2998" s="65" t="inlineStr">
        <is>
          <t>DEV-02828</t>
        </is>
      </c>
      <c r="C2998" s="66" t="n">
        <v>46136</v>
      </c>
      <c r="D2998" s="65" t="inlineStr">
        <is>
          <t>2026-04</t>
        </is>
      </c>
      <c r="E2998" s="65" t="inlineStr">
        <is>
          <t>2025-2026</t>
        </is>
      </c>
      <c r="F2998" s="67" t="n">
        <v>1</v>
      </c>
      <c r="G2998" s="65" t="inlineStr">
        <is>
          <t>Email</t>
        </is>
      </c>
      <c r="H2998" s="65" t="inlineStr">
        <is>
          <t>Bordeaux</t>
        </is>
      </c>
      <c r="I2998" s="65" t="inlineStr">
        <is>
          <t>Sophie Marchand</t>
        </is>
      </c>
      <c r="J2998" s="65" t="inlineStr">
        <is>
          <t>Négociation en cours</t>
        </is>
      </c>
      <c r="K2998" s="70" t="n">
        <v>3.3</v>
      </c>
    </row>
    <row r="2999">
      <c r="A2999" s="65" t="inlineStr">
        <is>
          <t>REL-02998</t>
        </is>
      </c>
      <c r="B2999" s="65" t="inlineStr">
        <is>
          <t>DEV-02829</t>
        </is>
      </c>
      <c r="C2999" s="66" t="n">
        <v>46130</v>
      </c>
      <c r="D2999" s="65" t="inlineStr">
        <is>
          <t>2026-04</t>
        </is>
      </c>
      <c r="E2999" s="65" t="inlineStr">
        <is>
          <t>2025-2026</t>
        </is>
      </c>
      <c r="F2999" s="67" t="n">
        <v>1</v>
      </c>
      <c r="G2999" s="65" t="inlineStr">
        <is>
          <t>Email</t>
        </is>
      </c>
      <c r="H2999" s="65" t="inlineStr">
        <is>
          <t>Bordeaux</t>
        </is>
      </c>
      <c r="I2999" s="65" t="inlineStr">
        <is>
          <t>Sophie Marchand</t>
        </is>
      </c>
      <c r="J2999" s="65" t="inlineStr">
        <is>
          <t>Rappel demandé</t>
        </is>
      </c>
      <c r="K2999" s="70" t="n">
        <v>4.4</v>
      </c>
    </row>
    <row r="3000">
      <c r="A3000" s="65" t="inlineStr">
        <is>
          <t>REL-02999</t>
        </is>
      </c>
      <c r="B3000" s="65" t="inlineStr">
        <is>
          <t>DEV-02829</t>
        </is>
      </c>
      <c r="C3000" s="66" t="n">
        <v>46144</v>
      </c>
      <c r="D3000" s="65" t="inlineStr">
        <is>
          <t>2026-05</t>
        </is>
      </c>
      <c r="E3000" s="65" t="inlineStr">
        <is>
          <t>2025-2026</t>
        </is>
      </c>
      <c r="F3000" s="67" t="n">
        <v>2</v>
      </c>
      <c r="G3000" s="65" t="inlineStr">
        <is>
          <t>SMS</t>
        </is>
      </c>
      <c r="H3000" s="65" t="inlineStr">
        <is>
          <t>Bordeaux</t>
        </is>
      </c>
      <c r="I3000" s="65" t="inlineStr">
        <is>
          <t>Sophie Marchand</t>
        </is>
      </c>
      <c r="J3000" s="65" t="inlineStr">
        <is>
          <t>Accord obtenu</t>
        </is>
      </c>
      <c r="K3000" s="70" t="n">
        <v>2.7</v>
      </c>
    </row>
    <row r="3001">
      <c r="A3001" s="65" t="inlineStr">
        <is>
          <t>REL-03000</t>
        </is>
      </c>
      <c r="B3001" s="65" t="inlineStr">
        <is>
          <t>DEV-02830</t>
        </is>
      </c>
      <c r="C3001" s="66" t="n">
        <v>46125</v>
      </c>
      <c r="D3001" s="65" t="inlineStr">
        <is>
          <t>2026-04</t>
        </is>
      </c>
      <c r="E3001" s="65" t="inlineStr">
        <is>
          <t>2025-2026</t>
        </is>
      </c>
      <c r="F3001" s="67" t="n">
        <v>1</v>
      </c>
      <c r="G3001" s="65" t="inlineStr">
        <is>
          <t>Email</t>
        </is>
      </c>
      <c r="H3001" s="65" t="inlineStr">
        <is>
          <t>Bordeaux</t>
        </is>
      </c>
      <c r="I3001" s="65" t="inlineStr">
        <is>
          <t>Karim Belkacem</t>
        </is>
      </c>
      <c r="J3001" s="65" t="inlineStr">
        <is>
          <t>Sans réponse</t>
        </is>
      </c>
      <c r="K3001" s="70" t="n">
        <v>1.3</v>
      </c>
    </row>
    <row r="3002">
      <c r="A3002" s="65" t="inlineStr">
        <is>
          <t>REL-03001</t>
        </is>
      </c>
      <c r="B3002" s="65" t="inlineStr">
        <is>
          <t>DEV-02830</t>
        </is>
      </c>
      <c r="C3002" s="66" t="n">
        <v>46133</v>
      </c>
      <c r="D3002" s="65" t="inlineStr">
        <is>
          <t>2026-04</t>
        </is>
      </c>
      <c r="E3002" s="65" t="inlineStr">
        <is>
          <t>2025-2026</t>
        </is>
      </c>
      <c r="F3002" s="67" t="n">
        <v>2</v>
      </c>
      <c r="G3002" s="65" t="inlineStr">
        <is>
          <t>SMS</t>
        </is>
      </c>
      <c r="H3002" s="65" t="inlineStr">
        <is>
          <t>Bordeaux</t>
        </is>
      </c>
      <c r="I3002" s="65" t="inlineStr">
        <is>
          <t>Karim Belkacem</t>
        </is>
      </c>
      <c r="J3002" s="65" t="inlineStr">
        <is>
          <t>Accord obtenu</t>
        </is>
      </c>
      <c r="K3002" s="70" t="n">
        <v>4.9</v>
      </c>
    </row>
    <row r="3003">
      <c r="A3003" s="65" t="inlineStr">
        <is>
          <t>REL-03002</t>
        </is>
      </c>
      <c r="B3003" s="65" t="inlineStr">
        <is>
          <t>DEV-02831</t>
        </is>
      </c>
      <c r="C3003" s="66" t="n">
        <v>46129</v>
      </c>
      <c r="D3003" s="65" t="inlineStr">
        <is>
          <t>2026-04</t>
        </is>
      </c>
      <c r="E3003" s="65" t="inlineStr">
        <is>
          <t>2025-2026</t>
        </is>
      </c>
      <c r="F3003" s="67" t="n">
        <v>1</v>
      </c>
      <c r="G3003" s="65" t="inlineStr">
        <is>
          <t>Téléphone</t>
        </is>
      </c>
      <c r="H3003" s="65" t="inlineStr">
        <is>
          <t>Bordeaux</t>
        </is>
      </c>
      <c r="I3003" s="65" t="inlineStr">
        <is>
          <t>Karim Belkacem</t>
        </is>
      </c>
      <c r="J3003" s="65" t="inlineStr">
        <is>
          <t>Négociation en cours</t>
        </is>
      </c>
      <c r="K3003" s="70" t="n">
        <v>12.7</v>
      </c>
    </row>
    <row r="3004">
      <c r="A3004" s="65" t="inlineStr">
        <is>
          <t>REL-03003</t>
        </is>
      </c>
      <c r="B3004" s="65" t="inlineStr">
        <is>
          <t>DEV-02838</t>
        </is>
      </c>
      <c r="C3004" s="66" t="n">
        <v>46130</v>
      </c>
      <c r="D3004" s="65" t="inlineStr">
        <is>
          <t>2026-04</t>
        </is>
      </c>
      <c r="E3004" s="65" t="inlineStr">
        <is>
          <t>2025-2026</t>
        </is>
      </c>
      <c r="F3004" s="67" t="n">
        <v>1</v>
      </c>
      <c r="G3004" s="65" t="inlineStr">
        <is>
          <t>Téléphone</t>
        </is>
      </c>
      <c r="H3004" s="65" t="inlineStr">
        <is>
          <t>Toulouse</t>
        </is>
      </c>
      <c r="I3004" s="65" t="inlineStr">
        <is>
          <t>Nadia Cherif</t>
        </is>
      </c>
      <c r="J3004" s="65" t="inlineStr">
        <is>
          <t>Sans réponse</t>
        </is>
      </c>
      <c r="K3004" s="70" t="n">
        <v>5.6</v>
      </c>
    </row>
    <row r="3005">
      <c r="A3005" s="65" t="inlineStr">
        <is>
          <t>REL-03004</t>
        </is>
      </c>
      <c r="B3005" s="65" t="inlineStr">
        <is>
          <t>DEV-02838</t>
        </is>
      </c>
      <c r="C3005" s="66" t="n">
        <v>46144</v>
      </c>
      <c r="D3005" s="65" t="inlineStr">
        <is>
          <t>2026-05</t>
        </is>
      </c>
      <c r="E3005" s="65" t="inlineStr">
        <is>
          <t>2025-2026</t>
        </is>
      </c>
      <c r="F3005" s="67" t="n">
        <v>2</v>
      </c>
      <c r="G3005" s="65" t="inlineStr">
        <is>
          <t>Email</t>
        </is>
      </c>
      <c r="H3005" s="65" t="inlineStr">
        <is>
          <t>Toulouse</t>
        </is>
      </c>
      <c r="I3005" s="65" t="inlineStr">
        <is>
          <t>Nadia Cherif</t>
        </is>
      </c>
      <c r="J3005" s="65" t="inlineStr">
        <is>
          <t>Accord obtenu</t>
        </is>
      </c>
      <c r="K3005" s="70" t="n">
        <v>2.8</v>
      </c>
    </row>
    <row r="3006">
      <c r="A3006" s="65" t="inlineStr">
        <is>
          <t>REL-03005</t>
        </is>
      </c>
      <c r="B3006" s="65" t="inlineStr">
        <is>
          <t>DEV-02839</t>
        </is>
      </c>
      <c r="C3006" s="66" t="n">
        <v>46140</v>
      </c>
      <c r="D3006" s="65" t="inlineStr">
        <is>
          <t>2026-04</t>
        </is>
      </c>
      <c r="E3006" s="65" t="inlineStr">
        <is>
          <t>2025-2026</t>
        </is>
      </c>
      <c r="F3006" s="67" t="n">
        <v>1</v>
      </c>
      <c r="G3006" s="65" t="inlineStr">
        <is>
          <t>Téléphone</t>
        </is>
      </c>
      <c r="H3006" s="65" t="inlineStr">
        <is>
          <t>Montpellier</t>
        </is>
      </c>
      <c r="I3006" s="65" t="inlineStr">
        <is>
          <t>Thomas Rey</t>
        </is>
      </c>
      <c r="J3006" s="65" t="inlineStr">
        <is>
          <t>Négociation en cours</t>
        </is>
      </c>
      <c r="K3006" s="70" t="n">
        <v>2.3</v>
      </c>
    </row>
    <row r="3007">
      <c r="A3007" s="65" t="inlineStr">
        <is>
          <t>REL-03006</t>
        </is>
      </c>
      <c r="B3007" s="65" t="inlineStr">
        <is>
          <t>DEV-02841</t>
        </is>
      </c>
      <c r="C3007" s="66" t="n">
        <v>46132</v>
      </c>
      <c r="D3007" s="65" t="inlineStr">
        <is>
          <t>2026-04</t>
        </is>
      </c>
      <c r="E3007" s="65" t="inlineStr">
        <is>
          <t>2025-2026</t>
        </is>
      </c>
      <c r="F3007" s="67" t="n">
        <v>1</v>
      </c>
      <c r="G3007" s="65" t="inlineStr">
        <is>
          <t>Email</t>
        </is>
      </c>
      <c r="H3007" s="65" t="inlineStr">
        <is>
          <t>Toulouse</t>
        </is>
      </c>
      <c r="I3007" s="65" t="inlineStr">
        <is>
          <t>Julien Fabre</t>
        </is>
      </c>
      <c r="J3007" s="65" t="inlineStr">
        <is>
          <t>Rappel demandé</t>
        </is>
      </c>
      <c r="K3007" s="70" t="n">
        <v>4.9</v>
      </c>
    </row>
    <row r="3008">
      <c r="A3008" s="65" t="inlineStr">
        <is>
          <t>REL-03007</t>
        </is>
      </c>
      <c r="B3008" s="65" t="inlineStr">
        <is>
          <t>DEV-02841</t>
        </is>
      </c>
      <c r="C3008" s="66" t="n">
        <v>46143</v>
      </c>
      <c r="D3008" s="65" t="inlineStr">
        <is>
          <t>2026-05</t>
        </is>
      </c>
      <c r="E3008" s="65" t="inlineStr">
        <is>
          <t>2025-2026</t>
        </is>
      </c>
      <c r="F3008" s="67" t="n">
        <v>2</v>
      </c>
      <c r="G3008" s="65" t="inlineStr">
        <is>
          <t>Email</t>
        </is>
      </c>
      <c r="H3008" s="65" t="inlineStr">
        <is>
          <t>Toulouse</t>
        </is>
      </c>
      <c r="I3008" s="65" t="inlineStr">
        <is>
          <t>Julien Fabre</t>
        </is>
      </c>
      <c r="J3008" s="65" t="inlineStr">
        <is>
          <t>Négociation en cours</t>
        </is>
      </c>
      <c r="K3008" s="70" t="n">
        <v>3.9</v>
      </c>
    </row>
    <row r="3009">
      <c r="A3009" s="65" t="inlineStr">
        <is>
          <t>REL-03008</t>
        </is>
      </c>
      <c r="B3009" s="65" t="inlineStr">
        <is>
          <t>DEV-02841</t>
        </is>
      </c>
      <c r="C3009" s="66" t="n">
        <v>46157</v>
      </c>
      <c r="D3009" s="65" t="inlineStr">
        <is>
          <t>2026-05</t>
        </is>
      </c>
      <c r="E3009" s="65" t="inlineStr">
        <is>
          <t>2025-2026</t>
        </is>
      </c>
      <c r="F3009" s="67" t="n">
        <v>3</v>
      </c>
      <c r="G3009" s="65" t="inlineStr">
        <is>
          <t>Téléphone</t>
        </is>
      </c>
      <c r="H3009" s="65" t="inlineStr">
        <is>
          <t>Toulouse</t>
        </is>
      </c>
      <c r="I3009" s="65" t="inlineStr">
        <is>
          <t>Julien Fabre</t>
        </is>
      </c>
      <c r="J3009" s="65" t="inlineStr">
        <is>
          <t>Accord obtenu</t>
        </is>
      </c>
      <c r="K3009" s="70" t="n">
        <v>13</v>
      </c>
    </row>
    <row r="3010">
      <c r="A3010" s="65" t="inlineStr">
        <is>
          <t>REL-03009</t>
        </is>
      </c>
      <c r="B3010" s="65" t="inlineStr">
        <is>
          <t>DEV-02843</t>
        </is>
      </c>
      <c r="C3010" s="66" t="n">
        <v>46131</v>
      </c>
      <c r="D3010" s="65" t="inlineStr">
        <is>
          <t>2026-04</t>
        </is>
      </c>
      <c r="E3010" s="65" t="inlineStr">
        <is>
          <t>2025-2026</t>
        </is>
      </c>
      <c r="F3010" s="67" t="n">
        <v>1</v>
      </c>
      <c r="G3010" s="65" t="inlineStr">
        <is>
          <t>Email</t>
        </is>
      </c>
      <c r="H3010" s="65" t="inlineStr">
        <is>
          <t>Bordeaux</t>
        </is>
      </c>
      <c r="I3010" s="65" t="inlineStr">
        <is>
          <t>Karim Belkacem</t>
        </is>
      </c>
      <c r="J3010" s="65" t="inlineStr">
        <is>
          <t>Sans réponse</t>
        </is>
      </c>
      <c r="K3010" s="70" t="n">
        <v>1.8</v>
      </c>
    </row>
    <row r="3011">
      <c r="A3011" s="65" t="inlineStr">
        <is>
          <t>REL-03010</t>
        </is>
      </c>
      <c r="B3011" s="65" t="inlineStr">
        <is>
          <t>DEV-02843</t>
        </is>
      </c>
      <c r="C3011" s="66" t="n">
        <v>46143</v>
      </c>
      <c r="D3011" s="65" t="inlineStr">
        <is>
          <t>2026-05</t>
        </is>
      </c>
      <c r="E3011" s="65" t="inlineStr">
        <is>
          <t>2025-2026</t>
        </is>
      </c>
      <c r="F3011" s="67" t="n">
        <v>2</v>
      </c>
      <c r="G3011" s="65" t="inlineStr">
        <is>
          <t>Email</t>
        </is>
      </c>
      <c r="H3011" s="65" t="inlineStr">
        <is>
          <t>Bordeaux</t>
        </is>
      </c>
      <c r="I3011" s="65" t="inlineStr">
        <is>
          <t>Karim Belkacem</t>
        </is>
      </c>
      <c r="J3011" s="65" t="inlineStr">
        <is>
          <t>Accord obtenu</t>
        </is>
      </c>
      <c r="K3011" s="70" t="n">
        <v>3.7</v>
      </c>
    </row>
    <row r="3012">
      <c r="A3012" s="65" t="inlineStr">
        <is>
          <t>REL-03011</t>
        </is>
      </c>
      <c r="B3012" s="65" t="inlineStr">
        <is>
          <t>DEV-02845</t>
        </is>
      </c>
      <c r="C3012" s="66" t="n">
        <v>46140</v>
      </c>
      <c r="D3012" s="65" t="inlineStr">
        <is>
          <t>2026-04</t>
        </is>
      </c>
      <c r="E3012" s="65" t="inlineStr">
        <is>
          <t>2025-2026</t>
        </is>
      </c>
      <c r="F3012" s="67" t="n">
        <v>1</v>
      </c>
      <c r="G3012" s="65" t="inlineStr">
        <is>
          <t>Téléphone</t>
        </is>
      </c>
      <c r="H3012" s="65" t="inlineStr">
        <is>
          <t>Bordeaux</t>
        </is>
      </c>
      <c r="I3012" s="65" t="inlineStr">
        <is>
          <t>Karim Belkacem</t>
        </is>
      </c>
      <c r="J3012" s="65" t="inlineStr">
        <is>
          <t>Refus signifié</t>
        </is>
      </c>
      <c r="K3012" s="70" t="n">
        <v>8</v>
      </c>
    </row>
    <row r="3013">
      <c r="A3013" s="65" t="inlineStr">
        <is>
          <t>REL-03012</t>
        </is>
      </c>
      <c r="B3013" s="65" t="inlineStr">
        <is>
          <t>DEV-02846</t>
        </is>
      </c>
      <c r="C3013" s="66" t="n">
        <v>46135</v>
      </c>
      <c r="D3013" s="65" t="inlineStr">
        <is>
          <t>2026-04</t>
        </is>
      </c>
      <c r="E3013" s="65" t="inlineStr">
        <is>
          <t>2025-2026</t>
        </is>
      </c>
      <c r="F3013" s="67" t="n">
        <v>1</v>
      </c>
      <c r="G3013" s="65" t="inlineStr">
        <is>
          <t>Téléphone</t>
        </is>
      </c>
      <c r="H3013" s="65" t="inlineStr">
        <is>
          <t>Bordeaux</t>
        </is>
      </c>
      <c r="I3013" s="65" t="inlineStr">
        <is>
          <t>Karim Belkacem</t>
        </is>
      </c>
      <c r="J3013" s="65" t="inlineStr">
        <is>
          <t>Injoignable</t>
        </is>
      </c>
      <c r="K3013" s="70" t="n">
        <v>3.6</v>
      </c>
    </row>
    <row r="3014">
      <c r="A3014" s="65" t="inlineStr">
        <is>
          <t>REL-03013</t>
        </is>
      </c>
      <c r="B3014" s="65" t="inlineStr">
        <is>
          <t>DEV-02847</t>
        </is>
      </c>
      <c r="C3014" s="66" t="n">
        <v>46132</v>
      </c>
      <c r="D3014" s="65" t="inlineStr">
        <is>
          <t>2026-04</t>
        </is>
      </c>
      <c r="E3014" s="65" t="inlineStr">
        <is>
          <t>2025-2026</t>
        </is>
      </c>
      <c r="F3014" s="67" t="n">
        <v>1</v>
      </c>
      <c r="G3014" s="65" t="inlineStr">
        <is>
          <t>Email</t>
        </is>
      </c>
      <c r="H3014" s="65" t="inlineStr">
        <is>
          <t>Bordeaux</t>
        </is>
      </c>
      <c r="I3014" s="65" t="inlineStr">
        <is>
          <t>Karim Belkacem</t>
        </is>
      </c>
      <c r="J3014" s="65" t="inlineStr">
        <is>
          <t>Négociation en cours</t>
        </is>
      </c>
      <c r="K3014" s="70" t="n">
        <v>3.2</v>
      </c>
    </row>
    <row r="3015">
      <c r="A3015" s="65" t="inlineStr">
        <is>
          <t>REL-03014</t>
        </is>
      </c>
      <c r="B3015" s="65" t="inlineStr">
        <is>
          <t>DEV-02847</t>
        </is>
      </c>
      <c r="C3015" s="66" t="n">
        <v>46138</v>
      </c>
      <c r="D3015" s="65" t="inlineStr">
        <is>
          <t>2026-04</t>
        </is>
      </c>
      <c r="E3015" s="65" t="inlineStr">
        <is>
          <t>2025-2026</t>
        </is>
      </c>
      <c r="F3015" s="67" t="n">
        <v>2</v>
      </c>
      <c r="G3015" s="65" t="inlineStr">
        <is>
          <t>Téléphone</t>
        </is>
      </c>
      <c r="H3015" s="65" t="inlineStr">
        <is>
          <t>Bordeaux</t>
        </is>
      </c>
      <c r="I3015" s="65" t="inlineStr">
        <is>
          <t>Karim Belkacem</t>
        </is>
      </c>
      <c r="J3015" s="65" t="inlineStr">
        <is>
          <t>Négociation en cours</t>
        </is>
      </c>
      <c r="K3015" s="70" t="n">
        <v>3</v>
      </c>
    </row>
    <row r="3016">
      <c r="A3016" s="65" t="inlineStr">
        <is>
          <t>REL-03015</t>
        </is>
      </c>
      <c r="B3016" s="65" t="inlineStr">
        <is>
          <t>DEV-02848</t>
        </is>
      </c>
      <c r="C3016" s="66" t="n">
        <v>46137</v>
      </c>
      <c r="D3016" s="65" t="inlineStr">
        <is>
          <t>2026-04</t>
        </is>
      </c>
      <c r="E3016" s="65" t="inlineStr">
        <is>
          <t>2025-2026</t>
        </is>
      </c>
      <c r="F3016" s="67" t="n">
        <v>1</v>
      </c>
      <c r="G3016" s="65" t="inlineStr">
        <is>
          <t>SMS</t>
        </is>
      </c>
      <c r="H3016" s="65" t="inlineStr">
        <is>
          <t>Montpellier</t>
        </is>
      </c>
      <c r="I3016" s="65" t="inlineStr">
        <is>
          <t>Thomas Rey</t>
        </is>
      </c>
      <c r="J3016" s="65" t="inlineStr">
        <is>
          <t>Sans réponse</t>
        </is>
      </c>
      <c r="K3016" s="70" t="n">
        <v>4.7</v>
      </c>
    </row>
    <row r="3017">
      <c r="A3017" s="65" t="inlineStr">
        <is>
          <t>REL-03016</t>
        </is>
      </c>
      <c r="B3017" s="65" t="inlineStr">
        <is>
          <t>DEV-02848</t>
        </is>
      </c>
      <c r="C3017" s="66" t="n">
        <v>46142</v>
      </c>
      <c r="D3017" s="65" t="inlineStr">
        <is>
          <t>2026-04</t>
        </is>
      </c>
      <c r="E3017" s="65" t="inlineStr">
        <is>
          <t>2025-2026</t>
        </is>
      </c>
      <c r="F3017" s="67" t="n">
        <v>2</v>
      </c>
      <c r="G3017" s="65" t="inlineStr">
        <is>
          <t>Téléphone</t>
        </is>
      </c>
      <c r="H3017" s="65" t="inlineStr">
        <is>
          <t>Montpellier</t>
        </is>
      </c>
      <c r="I3017" s="65" t="inlineStr">
        <is>
          <t>Thomas Rey</t>
        </is>
      </c>
      <c r="J3017" s="65" t="inlineStr">
        <is>
          <t>Sans réponse</t>
        </is>
      </c>
      <c r="K3017" s="70" t="n">
        <v>4.1</v>
      </c>
    </row>
    <row r="3018">
      <c r="A3018" s="65" t="inlineStr">
        <is>
          <t>REL-03017</t>
        </is>
      </c>
      <c r="B3018" s="65" t="inlineStr">
        <is>
          <t>DEV-02848</t>
        </is>
      </c>
      <c r="C3018" s="66" t="n">
        <v>46154</v>
      </c>
      <c r="D3018" s="65" t="inlineStr">
        <is>
          <t>2026-05</t>
        </is>
      </c>
      <c r="E3018" s="65" t="inlineStr">
        <is>
          <t>2025-2026</t>
        </is>
      </c>
      <c r="F3018" s="67" t="n">
        <v>3</v>
      </c>
      <c r="G3018" s="65" t="inlineStr">
        <is>
          <t>SMS</t>
        </is>
      </c>
      <c r="H3018" s="65" t="inlineStr">
        <is>
          <t>Montpellier</t>
        </is>
      </c>
      <c r="I3018" s="65" t="inlineStr">
        <is>
          <t>Thomas Rey</t>
        </is>
      </c>
      <c r="J3018" s="65" t="inlineStr">
        <is>
          <t>Accord obtenu</t>
        </is>
      </c>
      <c r="K3018" s="70" t="n">
        <v>3.6</v>
      </c>
    </row>
    <row r="3019">
      <c r="A3019" s="65" t="inlineStr">
        <is>
          <t>REL-03018</t>
        </is>
      </c>
      <c r="B3019" s="65" t="inlineStr">
        <is>
          <t>DEV-02849</t>
        </is>
      </c>
      <c r="C3019" s="66" t="n">
        <v>46143</v>
      </c>
      <c r="D3019" s="65" t="inlineStr">
        <is>
          <t>2026-05</t>
        </is>
      </c>
      <c r="E3019" s="65" t="inlineStr">
        <is>
          <t>2025-2026</t>
        </is>
      </c>
      <c r="F3019" s="67" t="n">
        <v>1</v>
      </c>
      <c r="G3019" s="65" t="inlineStr">
        <is>
          <t>Email</t>
        </is>
      </c>
      <c r="H3019" s="65" t="inlineStr">
        <is>
          <t>Bordeaux</t>
        </is>
      </c>
      <c r="I3019" s="65" t="inlineStr">
        <is>
          <t>Sophie Marchand</t>
        </is>
      </c>
      <c r="J3019" s="65" t="inlineStr">
        <is>
          <t>Sans réponse</t>
        </is>
      </c>
      <c r="K3019" s="70" t="n">
        <v>3.5</v>
      </c>
    </row>
    <row r="3020">
      <c r="A3020" s="65" t="inlineStr">
        <is>
          <t>REL-03019</t>
        </is>
      </c>
      <c r="B3020" s="65" t="inlineStr">
        <is>
          <t>DEV-02850</t>
        </is>
      </c>
      <c r="C3020" s="66" t="n">
        <v>46136</v>
      </c>
      <c r="D3020" s="65" t="inlineStr">
        <is>
          <t>2026-04</t>
        </is>
      </c>
      <c r="E3020" s="65" t="inlineStr">
        <is>
          <t>2025-2026</t>
        </is>
      </c>
      <c r="F3020" s="67" t="n">
        <v>1</v>
      </c>
      <c r="G3020" s="65" t="inlineStr">
        <is>
          <t>Téléphone</t>
        </is>
      </c>
      <c r="H3020" s="65" t="inlineStr">
        <is>
          <t>Toulouse</t>
        </is>
      </c>
      <c r="I3020" s="65" t="inlineStr">
        <is>
          <t>Julien Fabre</t>
        </is>
      </c>
      <c r="J3020" s="65" t="inlineStr">
        <is>
          <t>Accord obtenu</t>
        </is>
      </c>
      <c r="K3020" s="70" t="n">
        <v>3</v>
      </c>
    </row>
    <row r="3021">
      <c r="A3021" s="65" t="inlineStr">
        <is>
          <t>REL-03020</t>
        </is>
      </c>
      <c r="B3021" s="65" t="inlineStr">
        <is>
          <t>DEV-02851</t>
        </is>
      </c>
      <c r="C3021" s="66" t="n">
        <v>46151</v>
      </c>
      <c r="D3021" s="65" t="inlineStr">
        <is>
          <t>2026-05</t>
        </is>
      </c>
      <c r="E3021" s="65" t="inlineStr">
        <is>
          <t>2025-2026</t>
        </is>
      </c>
      <c r="F3021" s="67" t="n">
        <v>1</v>
      </c>
      <c r="G3021" s="65" t="inlineStr">
        <is>
          <t>Téléphone</t>
        </is>
      </c>
      <c r="H3021" s="65" t="inlineStr">
        <is>
          <t>Toulouse</t>
        </is>
      </c>
      <c r="I3021" s="65" t="inlineStr">
        <is>
          <t>Nadia Cherif</t>
        </is>
      </c>
      <c r="J3021" s="65" t="inlineStr">
        <is>
          <t>Négociation en cours</t>
        </is>
      </c>
      <c r="K3021" s="70" t="n">
        <v>7.1</v>
      </c>
    </row>
    <row r="3022">
      <c r="A3022" s="65" t="inlineStr">
        <is>
          <t>REL-03021</t>
        </is>
      </c>
      <c r="B3022" s="65" t="inlineStr">
        <is>
          <t>DEV-02851</t>
        </is>
      </c>
      <c r="C3022" s="66" t="n">
        <v>46156</v>
      </c>
      <c r="D3022" s="65" t="inlineStr">
        <is>
          <t>2026-05</t>
        </is>
      </c>
      <c r="E3022" s="65" t="inlineStr">
        <is>
          <t>2025-2026</t>
        </is>
      </c>
      <c r="F3022" s="67" t="n">
        <v>2</v>
      </c>
      <c r="G3022" s="65" t="inlineStr">
        <is>
          <t>Téléphone</t>
        </is>
      </c>
      <c r="H3022" s="65" t="inlineStr">
        <is>
          <t>Toulouse</t>
        </is>
      </c>
      <c r="I3022" s="65" t="inlineStr">
        <is>
          <t>Nadia Cherif</t>
        </is>
      </c>
      <c r="J3022" s="65" t="inlineStr">
        <is>
          <t>Accord obtenu</t>
        </is>
      </c>
      <c r="K3022" s="70" t="n">
        <v>11.6</v>
      </c>
    </row>
    <row r="3023">
      <c r="A3023" s="65" t="inlineStr">
        <is>
          <t>REL-03022</t>
        </is>
      </c>
      <c r="B3023" s="65" t="inlineStr">
        <is>
          <t>DEV-02852</t>
        </is>
      </c>
      <c r="C3023" s="66" t="n">
        <v>46138</v>
      </c>
      <c r="D3023" s="65" t="inlineStr">
        <is>
          <t>2026-04</t>
        </is>
      </c>
      <c r="E3023" s="65" t="inlineStr">
        <is>
          <t>2025-2026</t>
        </is>
      </c>
      <c r="F3023" s="67" t="n">
        <v>1</v>
      </c>
      <c r="G3023" s="65" t="inlineStr">
        <is>
          <t>Téléphone</t>
        </is>
      </c>
      <c r="H3023" s="65" t="inlineStr">
        <is>
          <t>Bordeaux</t>
        </is>
      </c>
      <c r="I3023" s="65" t="inlineStr">
        <is>
          <t>Sophie Marchand</t>
        </is>
      </c>
      <c r="J3023" s="65" t="inlineStr">
        <is>
          <t>Négociation en cours</t>
        </is>
      </c>
      <c r="K3023" s="70" t="n">
        <v>11.9</v>
      </c>
    </row>
    <row r="3024">
      <c r="A3024" s="65" t="inlineStr">
        <is>
          <t>REL-03023</t>
        </is>
      </c>
      <c r="B3024" s="65" t="inlineStr">
        <is>
          <t>DEV-02854</t>
        </is>
      </c>
      <c r="C3024" s="66" t="n">
        <v>46145</v>
      </c>
      <c r="D3024" s="65" t="inlineStr">
        <is>
          <t>2026-05</t>
        </is>
      </c>
      <c r="E3024" s="65" t="inlineStr">
        <is>
          <t>2025-2026</t>
        </is>
      </c>
      <c r="F3024" s="67" t="n">
        <v>1</v>
      </c>
      <c r="G3024" s="65" t="inlineStr">
        <is>
          <t>Email</t>
        </is>
      </c>
      <c r="H3024" s="65" t="inlineStr">
        <is>
          <t>Bordeaux</t>
        </is>
      </c>
      <c r="I3024" s="65" t="inlineStr">
        <is>
          <t>Karim Belkacem</t>
        </is>
      </c>
      <c r="J3024" s="65" t="inlineStr">
        <is>
          <t>Accord obtenu</t>
        </is>
      </c>
      <c r="K3024" s="70" t="n">
        <v>4.7</v>
      </c>
    </row>
    <row r="3025">
      <c r="A3025" s="65" t="inlineStr">
        <is>
          <t>REL-03024</t>
        </is>
      </c>
      <c r="B3025" s="65" t="inlineStr">
        <is>
          <t>DEV-02856</t>
        </is>
      </c>
      <c r="C3025" s="66" t="n">
        <v>46146</v>
      </c>
      <c r="D3025" s="65" t="inlineStr">
        <is>
          <t>2026-05</t>
        </is>
      </c>
      <c r="E3025" s="65" t="inlineStr">
        <is>
          <t>2025-2026</t>
        </is>
      </c>
      <c r="F3025" s="67" t="n">
        <v>1</v>
      </c>
      <c r="G3025" s="65" t="inlineStr">
        <is>
          <t>SMS</t>
        </is>
      </c>
      <c r="H3025" s="65" t="inlineStr">
        <is>
          <t>Montpellier</t>
        </is>
      </c>
      <c r="I3025" s="65" t="inlineStr">
        <is>
          <t>Thomas Rey</t>
        </is>
      </c>
      <c r="J3025" s="65" t="inlineStr">
        <is>
          <t>Sans réponse</t>
        </is>
      </c>
      <c r="K3025" s="70" t="n">
        <v>2.4</v>
      </c>
    </row>
    <row r="3026">
      <c r="A3026" s="65" t="inlineStr">
        <is>
          <t>REL-03025</t>
        </is>
      </c>
      <c r="B3026" s="65" t="inlineStr">
        <is>
          <t>DEV-02856</t>
        </is>
      </c>
      <c r="C3026" s="66" t="n">
        <v>46154</v>
      </c>
      <c r="D3026" s="65" t="inlineStr">
        <is>
          <t>2026-05</t>
        </is>
      </c>
      <c r="E3026" s="65" t="inlineStr">
        <is>
          <t>2025-2026</t>
        </is>
      </c>
      <c r="F3026" s="67" t="n">
        <v>2</v>
      </c>
      <c r="G3026" s="65" t="inlineStr">
        <is>
          <t>Téléphone</t>
        </is>
      </c>
      <c r="H3026" s="65" t="inlineStr">
        <is>
          <t>Montpellier</t>
        </is>
      </c>
      <c r="I3026" s="65" t="inlineStr">
        <is>
          <t>Thomas Rey</t>
        </is>
      </c>
      <c r="J3026" s="65" t="inlineStr">
        <is>
          <t>Accord obtenu</t>
        </is>
      </c>
      <c r="K3026" s="70" t="n">
        <v>4</v>
      </c>
    </row>
    <row r="3027">
      <c r="A3027" s="65" t="inlineStr">
        <is>
          <t>REL-03026</t>
        </is>
      </c>
      <c r="B3027" s="65" t="inlineStr">
        <is>
          <t>DEV-02857</t>
        </is>
      </c>
      <c r="C3027" s="66" t="n">
        <v>46142</v>
      </c>
      <c r="D3027" s="65" t="inlineStr">
        <is>
          <t>2026-04</t>
        </is>
      </c>
      <c r="E3027" s="65" t="inlineStr">
        <is>
          <t>2025-2026</t>
        </is>
      </c>
      <c r="F3027" s="67" t="n">
        <v>1</v>
      </c>
      <c r="G3027" s="65" t="inlineStr">
        <is>
          <t>Téléphone</t>
        </is>
      </c>
      <c r="H3027" s="65" t="inlineStr">
        <is>
          <t>Bordeaux</t>
        </is>
      </c>
      <c r="I3027" s="65" t="inlineStr">
        <is>
          <t>Sophie Marchand</t>
        </is>
      </c>
      <c r="J3027" s="65" t="inlineStr">
        <is>
          <t>Accord obtenu</t>
        </is>
      </c>
      <c r="K3027" s="70" t="n">
        <v>9</v>
      </c>
    </row>
    <row r="3028">
      <c r="A3028" s="65" t="inlineStr">
        <is>
          <t>REL-03027</t>
        </is>
      </c>
      <c r="B3028" s="65" t="inlineStr">
        <is>
          <t>DEV-02858</t>
        </is>
      </c>
      <c r="C3028" s="66" t="n">
        <v>46139</v>
      </c>
      <c r="D3028" s="65" t="inlineStr">
        <is>
          <t>2026-04</t>
        </is>
      </c>
      <c r="E3028" s="65" t="inlineStr">
        <is>
          <t>2025-2026</t>
        </is>
      </c>
      <c r="F3028" s="67" t="n">
        <v>1</v>
      </c>
      <c r="G3028" s="65" t="inlineStr">
        <is>
          <t>SMS</t>
        </is>
      </c>
      <c r="H3028" s="65" t="inlineStr">
        <is>
          <t>Bordeaux</t>
        </is>
      </c>
      <c r="I3028" s="65" t="inlineStr">
        <is>
          <t>Karim Belkacem</t>
        </is>
      </c>
      <c r="J3028" s="65" t="inlineStr">
        <is>
          <t>Accord obtenu</t>
        </is>
      </c>
      <c r="K3028" s="70" t="n">
        <v>2.7</v>
      </c>
    </row>
    <row r="3029">
      <c r="A3029" s="65" t="inlineStr">
        <is>
          <t>REL-03028</t>
        </is>
      </c>
      <c r="B3029" s="65" t="inlineStr">
        <is>
          <t>DEV-02859</t>
        </is>
      </c>
      <c r="C3029" s="66" t="n">
        <v>46137</v>
      </c>
      <c r="D3029" s="65" t="inlineStr">
        <is>
          <t>2026-04</t>
        </is>
      </c>
      <c r="E3029" s="65" t="inlineStr">
        <is>
          <t>2025-2026</t>
        </is>
      </c>
      <c r="F3029" s="67" t="n">
        <v>1</v>
      </c>
      <c r="G3029" s="65" t="inlineStr">
        <is>
          <t>Téléphone</t>
        </is>
      </c>
      <c r="H3029" s="65" t="inlineStr">
        <is>
          <t>Bordeaux</t>
        </is>
      </c>
      <c r="I3029" s="65" t="inlineStr">
        <is>
          <t>Karim Belkacem</t>
        </is>
      </c>
      <c r="J3029" s="65" t="inlineStr">
        <is>
          <t>Sans réponse</t>
        </is>
      </c>
      <c r="K3029" s="70" t="n">
        <v>10.2</v>
      </c>
    </row>
    <row r="3030">
      <c r="A3030" s="65" t="inlineStr">
        <is>
          <t>REL-03029</t>
        </is>
      </c>
      <c r="B3030" s="65" t="inlineStr">
        <is>
          <t>DEV-02859</t>
        </is>
      </c>
      <c r="C3030" s="66" t="n">
        <v>46147</v>
      </c>
      <c r="D3030" s="65" t="inlineStr">
        <is>
          <t>2026-05</t>
        </is>
      </c>
      <c r="E3030" s="65" t="inlineStr">
        <is>
          <t>2025-2026</t>
        </is>
      </c>
      <c r="F3030" s="67" t="n">
        <v>2</v>
      </c>
      <c r="G3030" s="65" t="inlineStr">
        <is>
          <t>Email</t>
        </is>
      </c>
      <c r="H3030" s="65" t="inlineStr">
        <is>
          <t>Bordeaux</t>
        </is>
      </c>
      <c r="I3030" s="65" t="inlineStr">
        <is>
          <t>Karim Belkacem</t>
        </is>
      </c>
      <c r="J3030" s="65" t="inlineStr">
        <is>
          <t>Injoignable</t>
        </is>
      </c>
      <c r="K3030" s="70" t="n">
        <v>3.4</v>
      </c>
    </row>
    <row r="3031">
      <c r="A3031" s="65" t="inlineStr">
        <is>
          <t>REL-03030</t>
        </is>
      </c>
      <c r="B3031" s="65" t="inlineStr">
        <is>
          <t>DEV-02863</t>
        </is>
      </c>
      <c r="C3031" s="66" t="n">
        <v>46140</v>
      </c>
      <c r="D3031" s="65" t="inlineStr">
        <is>
          <t>2026-04</t>
        </is>
      </c>
      <c r="E3031" s="65" t="inlineStr">
        <is>
          <t>2025-2026</t>
        </is>
      </c>
      <c r="F3031" s="67" t="n">
        <v>1</v>
      </c>
      <c r="G3031" s="65" t="inlineStr">
        <is>
          <t>SMS</t>
        </is>
      </c>
      <c r="H3031" s="65" t="inlineStr">
        <is>
          <t>Toulouse</t>
        </is>
      </c>
      <c r="I3031" s="65" t="inlineStr">
        <is>
          <t>Julien Fabre</t>
        </is>
      </c>
      <c r="J3031" s="65" t="inlineStr">
        <is>
          <t>Sans réponse</t>
        </is>
      </c>
      <c r="K3031" s="70" t="n">
        <v>2.4</v>
      </c>
    </row>
    <row r="3032">
      <c r="A3032" s="65" t="inlineStr">
        <is>
          <t>REL-03031</t>
        </is>
      </c>
      <c r="B3032" s="65" t="inlineStr">
        <is>
          <t>DEV-02863</t>
        </is>
      </c>
      <c r="C3032" s="66" t="n">
        <v>46154</v>
      </c>
      <c r="D3032" s="65" t="inlineStr">
        <is>
          <t>2026-05</t>
        </is>
      </c>
      <c r="E3032" s="65" t="inlineStr">
        <is>
          <t>2025-2026</t>
        </is>
      </c>
      <c r="F3032" s="67" t="n">
        <v>2</v>
      </c>
      <c r="G3032" s="65" t="inlineStr">
        <is>
          <t>Email</t>
        </is>
      </c>
      <c r="H3032" s="65" t="inlineStr">
        <is>
          <t>Toulouse</t>
        </is>
      </c>
      <c r="I3032" s="65" t="inlineStr">
        <is>
          <t>Julien Fabre</t>
        </is>
      </c>
      <c r="J3032" s="65" t="inlineStr">
        <is>
          <t>Sans réponse</t>
        </is>
      </c>
      <c r="K3032" s="70" t="n">
        <v>4.6</v>
      </c>
    </row>
    <row r="3033">
      <c r="A3033" s="65" t="inlineStr">
        <is>
          <t>REL-03032</t>
        </is>
      </c>
      <c r="B3033" s="65" t="inlineStr">
        <is>
          <t>DEV-02866</t>
        </is>
      </c>
      <c r="C3033" s="66" t="n">
        <v>46145</v>
      </c>
      <c r="D3033" s="65" t="inlineStr">
        <is>
          <t>2026-05</t>
        </is>
      </c>
      <c r="E3033" s="65" t="inlineStr">
        <is>
          <t>2025-2026</t>
        </is>
      </c>
      <c r="F3033" s="67" t="n">
        <v>1</v>
      </c>
      <c r="G3033" s="65" t="inlineStr">
        <is>
          <t>Email</t>
        </is>
      </c>
      <c r="H3033" s="65" t="inlineStr">
        <is>
          <t>Toulouse</t>
        </is>
      </c>
      <c r="I3033" s="65" t="inlineStr">
        <is>
          <t>Julien Fabre</t>
        </is>
      </c>
      <c r="J3033" s="65" t="inlineStr">
        <is>
          <t>Sans réponse</t>
        </is>
      </c>
      <c r="K3033" s="70" t="n">
        <v>2.2</v>
      </c>
    </row>
    <row r="3034">
      <c r="A3034" s="65" t="inlineStr">
        <is>
          <t>REL-03033</t>
        </is>
      </c>
      <c r="B3034" s="65" t="inlineStr">
        <is>
          <t>DEV-02867</t>
        </is>
      </c>
      <c r="C3034" s="66" t="n">
        <v>46150</v>
      </c>
      <c r="D3034" s="65" t="inlineStr">
        <is>
          <t>2026-05</t>
        </is>
      </c>
      <c r="E3034" s="65" t="inlineStr">
        <is>
          <t>2025-2026</t>
        </is>
      </c>
      <c r="F3034" s="67" t="n">
        <v>1</v>
      </c>
      <c r="G3034" s="65" t="inlineStr">
        <is>
          <t>Téléphone</t>
        </is>
      </c>
      <c r="H3034" s="65" t="inlineStr">
        <is>
          <t>Toulouse</t>
        </is>
      </c>
      <c r="I3034" s="65" t="inlineStr">
        <is>
          <t>Julien Fabre</t>
        </is>
      </c>
      <c r="J3034" s="65" t="inlineStr">
        <is>
          <t>Accord obtenu</t>
        </is>
      </c>
      <c r="K3034" s="70" t="n">
        <v>2.2</v>
      </c>
    </row>
    <row r="3035">
      <c r="A3035" s="65" t="inlineStr">
        <is>
          <t>REL-03034</t>
        </is>
      </c>
      <c r="B3035" s="65" t="inlineStr">
        <is>
          <t>DEV-02870</t>
        </is>
      </c>
      <c r="C3035" s="66" t="n">
        <v>46144</v>
      </c>
      <c r="D3035" s="65" t="inlineStr">
        <is>
          <t>2026-05</t>
        </is>
      </c>
      <c r="E3035" s="65" t="inlineStr">
        <is>
          <t>2025-2026</t>
        </is>
      </c>
      <c r="F3035" s="67" t="n">
        <v>1</v>
      </c>
      <c r="G3035" s="65" t="inlineStr">
        <is>
          <t>Email</t>
        </is>
      </c>
      <c r="H3035" s="65" t="inlineStr">
        <is>
          <t>Bordeaux</t>
        </is>
      </c>
      <c r="I3035" s="65" t="inlineStr">
        <is>
          <t>Sophie Marchand</t>
        </is>
      </c>
      <c r="J3035" s="65" t="inlineStr">
        <is>
          <t>Sans réponse</t>
        </is>
      </c>
      <c r="K3035" s="70" t="n">
        <v>2.9</v>
      </c>
    </row>
    <row r="3036">
      <c r="A3036" s="65" t="inlineStr">
        <is>
          <t>REL-03035</t>
        </is>
      </c>
      <c r="B3036" s="65" t="inlineStr">
        <is>
          <t>DEV-02870</t>
        </is>
      </c>
      <c r="C3036" s="66" t="n">
        <v>46156</v>
      </c>
      <c r="D3036" s="65" t="inlineStr">
        <is>
          <t>2026-05</t>
        </is>
      </c>
      <c r="E3036" s="65" t="inlineStr">
        <is>
          <t>2025-2026</t>
        </is>
      </c>
      <c r="F3036" s="67" t="n">
        <v>2</v>
      </c>
      <c r="G3036" s="65" t="inlineStr">
        <is>
          <t>Email</t>
        </is>
      </c>
      <c r="H3036" s="65" t="inlineStr">
        <is>
          <t>Bordeaux</t>
        </is>
      </c>
      <c r="I3036" s="65" t="inlineStr">
        <is>
          <t>Sophie Marchand</t>
        </is>
      </c>
      <c r="J3036" s="65" t="inlineStr">
        <is>
          <t>Rappel demandé</t>
        </is>
      </c>
      <c r="K3036" s="70" t="n">
        <v>1.7</v>
      </c>
    </row>
    <row r="3037">
      <c r="A3037" s="65" t="inlineStr">
        <is>
          <t>REL-03036</t>
        </is>
      </c>
      <c r="B3037" s="65" t="inlineStr">
        <is>
          <t>DEV-02870</t>
        </is>
      </c>
      <c r="C3037" s="66" t="n">
        <v>46170</v>
      </c>
      <c r="D3037" s="65" t="inlineStr">
        <is>
          <t>2026-05</t>
        </is>
      </c>
      <c r="E3037" s="65" t="inlineStr">
        <is>
          <t>2025-2026</t>
        </is>
      </c>
      <c r="F3037" s="67" t="n">
        <v>3</v>
      </c>
      <c r="G3037" s="65" t="inlineStr">
        <is>
          <t>Email</t>
        </is>
      </c>
      <c r="H3037" s="65" t="inlineStr">
        <is>
          <t>Bordeaux</t>
        </is>
      </c>
      <c r="I3037" s="65" t="inlineStr">
        <is>
          <t>Sophie Marchand</t>
        </is>
      </c>
      <c r="J3037" s="65" t="inlineStr">
        <is>
          <t>Rappel demandé</t>
        </is>
      </c>
      <c r="K3037" s="70" t="n">
        <v>2.1</v>
      </c>
    </row>
    <row r="3038">
      <c r="A3038" s="65" t="inlineStr">
        <is>
          <t>REL-03037</t>
        </is>
      </c>
      <c r="B3038" s="65" t="inlineStr">
        <is>
          <t>DEV-02871</t>
        </is>
      </c>
      <c r="C3038" s="66" t="n">
        <v>46151</v>
      </c>
      <c r="D3038" s="65" t="inlineStr">
        <is>
          <t>2026-05</t>
        </is>
      </c>
      <c r="E3038" s="65" t="inlineStr">
        <is>
          <t>2025-2026</t>
        </is>
      </c>
      <c r="F3038" s="67" t="n">
        <v>1</v>
      </c>
      <c r="G3038" s="65" t="inlineStr">
        <is>
          <t>Téléphone</t>
        </is>
      </c>
      <c r="H3038" s="65" t="inlineStr">
        <is>
          <t>Bordeaux</t>
        </is>
      </c>
      <c r="I3038" s="65" t="inlineStr">
        <is>
          <t>Sophie Marchand</t>
        </is>
      </c>
      <c r="J3038" s="65" t="inlineStr">
        <is>
          <t>Rappel demandé</t>
        </is>
      </c>
      <c r="K3038" s="70" t="n">
        <v>5</v>
      </c>
    </row>
    <row r="3039">
      <c r="A3039" s="65" t="inlineStr">
        <is>
          <t>REL-03038</t>
        </is>
      </c>
      <c r="B3039" s="65" t="inlineStr">
        <is>
          <t>DEV-02873</t>
        </is>
      </c>
      <c r="C3039" s="66" t="n">
        <v>46147</v>
      </c>
      <c r="D3039" s="65" t="inlineStr">
        <is>
          <t>2026-05</t>
        </is>
      </c>
      <c r="E3039" s="65" t="inlineStr">
        <is>
          <t>2025-2026</t>
        </is>
      </c>
      <c r="F3039" s="67" t="n">
        <v>1</v>
      </c>
      <c r="G3039" s="65" t="inlineStr">
        <is>
          <t>SMS</t>
        </is>
      </c>
      <c r="H3039" s="65" t="inlineStr">
        <is>
          <t>Bordeaux</t>
        </is>
      </c>
      <c r="I3039" s="65" t="inlineStr">
        <is>
          <t>Sophie Marchand</t>
        </is>
      </c>
      <c r="J3039" s="65" t="inlineStr">
        <is>
          <t>Sans réponse</t>
        </is>
      </c>
      <c r="K3039" s="70" t="n">
        <v>4.3</v>
      </c>
    </row>
    <row r="3040">
      <c r="A3040" s="65" t="inlineStr">
        <is>
          <t>REL-03039</t>
        </is>
      </c>
      <c r="B3040" s="65" t="inlineStr">
        <is>
          <t>DEV-02873</t>
        </is>
      </c>
      <c r="C3040" s="66" t="n">
        <v>46159</v>
      </c>
      <c r="D3040" s="65" t="inlineStr">
        <is>
          <t>2026-05</t>
        </is>
      </c>
      <c r="E3040" s="65" t="inlineStr">
        <is>
          <t>2025-2026</t>
        </is>
      </c>
      <c r="F3040" s="67" t="n">
        <v>2</v>
      </c>
      <c r="G3040" s="65" t="inlineStr">
        <is>
          <t>Email</t>
        </is>
      </c>
      <c r="H3040" s="65" t="inlineStr">
        <is>
          <t>Bordeaux</t>
        </is>
      </c>
      <c r="I3040" s="65" t="inlineStr">
        <is>
          <t>Sophie Marchand</t>
        </is>
      </c>
      <c r="J3040" s="65" t="inlineStr">
        <is>
          <t>Négociation en cours</t>
        </is>
      </c>
      <c r="K3040" s="70" t="n">
        <v>2</v>
      </c>
    </row>
    <row r="3041">
      <c r="A3041" s="65" t="inlineStr">
        <is>
          <t>REL-03040</t>
        </is>
      </c>
      <c r="B3041" s="65" t="inlineStr">
        <is>
          <t>DEV-02873</t>
        </is>
      </c>
      <c r="C3041" s="66" t="n">
        <v>46166</v>
      </c>
      <c r="D3041" s="65" t="inlineStr">
        <is>
          <t>2026-05</t>
        </is>
      </c>
      <c r="E3041" s="65" t="inlineStr">
        <is>
          <t>2025-2026</t>
        </is>
      </c>
      <c r="F3041" s="67" t="n">
        <v>3</v>
      </c>
      <c r="G3041" s="65" t="inlineStr">
        <is>
          <t>Email</t>
        </is>
      </c>
      <c r="H3041" s="65" t="inlineStr">
        <is>
          <t>Bordeaux</t>
        </is>
      </c>
      <c r="I3041" s="65" t="inlineStr">
        <is>
          <t>Sophie Marchand</t>
        </is>
      </c>
      <c r="J3041" s="65" t="inlineStr">
        <is>
          <t>Refus signifié</t>
        </is>
      </c>
      <c r="K3041" s="70" t="n">
        <v>2.6</v>
      </c>
    </row>
    <row r="3042">
      <c r="A3042" s="65" t="inlineStr">
        <is>
          <t>REL-03041</t>
        </is>
      </c>
      <c r="B3042" s="65" t="inlineStr">
        <is>
          <t>DEV-02876</t>
        </is>
      </c>
      <c r="C3042" s="66" t="n">
        <v>46147</v>
      </c>
      <c r="D3042" s="65" t="inlineStr">
        <is>
          <t>2026-05</t>
        </is>
      </c>
      <c r="E3042" s="65" t="inlineStr">
        <is>
          <t>2025-2026</t>
        </is>
      </c>
      <c r="F3042" s="67" t="n">
        <v>1</v>
      </c>
      <c r="G3042" s="65" t="inlineStr">
        <is>
          <t>Téléphone</t>
        </is>
      </c>
      <c r="H3042" s="65" t="inlineStr">
        <is>
          <t>Bordeaux</t>
        </is>
      </c>
      <c r="I3042" s="65" t="inlineStr">
        <is>
          <t>Karim Belkacem</t>
        </is>
      </c>
      <c r="J3042" s="65" t="inlineStr">
        <is>
          <t>Négociation en cours</t>
        </is>
      </c>
      <c r="K3042" s="70" t="n">
        <v>7</v>
      </c>
    </row>
    <row r="3043">
      <c r="A3043" s="65" t="inlineStr">
        <is>
          <t>REL-03042</t>
        </is>
      </c>
      <c r="B3043" s="65" t="inlineStr">
        <is>
          <t>DEV-02878</t>
        </is>
      </c>
      <c r="C3043" s="66" t="n">
        <v>46152</v>
      </c>
      <c r="D3043" s="65" t="inlineStr">
        <is>
          <t>2026-05</t>
        </is>
      </c>
      <c r="E3043" s="65" t="inlineStr">
        <is>
          <t>2025-2026</t>
        </is>
      </c>
      <c r="F3043" s="67" t="n">
        <v>1</v>
      </c>
      <c r="G3043" s="65" t="inlineStr">
        <is>
          <t>Email</t>
        </is>
      </c>
      <c r="H3043" s="65" t="inlineStr">
        <is>
          <t>Bordeaux</t>
        </is>
      </c>
      <c r="I3043" s="65" t="inlineStr">
        <is>
          <t>Sophie Marchand</t>
        </is>
      </c>
      <c r="J3043" s="65" t="inlineStr">
        <is>
          <t>Négociation en cours</t>
        </is>
      </c>
      <c r="K3043" s="70" t="n">
        <v>4.2</v>
      </c>
    </row>
    <row r="3044">
      <c r="A3044" s="65" t="inlineStr">
        <is>
          <t>REL-03043</t>
        </is>
      </c>
      <c r="B3044" s="65" t="inlineStr">
        <is>
          <t>DEV-02879</t>
        </is>
      </c>
      <c r="C3044" s="66" t="n">
        <v>46156</v>
      </c>
      <c r="D3044" s="65" t="inlineStr">
        <is>
          <t>2026-05</t>
        </is>
      </c>
      <c r="E3044" s="65" t="inlineStr">
        <is>
          <t>2025-2026</t>
        </is>
      </c>
      <c r="F3044" s="67" t="n">
        <v>1</v>
      </c>
      <c r="G3044" s="65" t="inlineStr">
        <is>
          <t>Téléphone</t>
        </is>
      </c>
      <c r="H3044" s="65" t="inlineStr">
        <is>
          <t>Toulouse</t>
        </is>
      </c>
      <c r="I3044" s="65" t="inlineStr">
        <is>
          <t>Julien Fabre</t>
        </is>
      </c>
      <c r="J3044" s="65" t="inlineStr">
        <is>
          <t>Injoignable</t>
        </is>
      </c>
      <c r="K3044" s="70" t="n">
        <v>11</v>
      </c>
    </row>
    <row r="3045">
      <c r="A3045" s="65" t="inlineStr">
        <is>
          <t>REL-03044</t>
        </is>
      </c>
      <c r="B3045" s="65" t="inlineStr">
        <is>
          <t>DEV-02880</t>
        </is>
      </c>
      <c r="C3045" s="66" t="n">
        <v>46155</v>
      </c>
      <c r="D3045" s="65" t="inlineStr">
        <is>
          <t>2026-05</t>
        </is>
      </c>
      <c r="E3045" s="65" t="inlineStr">
        <is>
          <t>2025-2026</t>
        </is>
      </c>
      <c r="F3045" s="67" t="n">
        <v>1</v>
      </c>
      <c r="G3045" s="65" t="inlineStr">
        <is>
          <t>Email</t>
        </is>
      </c>
      <c r="H3045" s="65" t="inlineStr">
        <is>
          <t>Montpellier</t>
        </is>
      </c>
      <c r="I3045" s="65" t="inlineStr">
        <is>
          <t>Thomas Rey</t>
        </is>
      </c>
      <c r="J3045" s="65" t="inlineStr">
        <is>
          <t>Refus signifié</t>
        </is>
      </c>
      <c r="K3045" s="70" t="n">
        <v>3.9</v>
      </c>
    </row>
    <row r="3046">
      <c r="A3046" s="65" t="inlineStr">
        <is>
          <t>REL-03045</t>
        </is>
      </c>
      <c r="B3046" s="65" t="inlineStr">
        <is>
          <t>DEV-02881</t>
        </is>
      </c>
      <c r="C3046" s="66" t="n">
        <v>46151</v>
      </c>
      <c r="D3046" s="65" t="inlineStr">
        <is>
          <t>2026-05</t>
        </is>
      </c>
      <c r="E3046" s="65" t="inlineStr">
        <is>
          <t>2025-2026</t>
        </is>
      </c>
      <c r="F3046" s="67" t="n">
        <v>1</v>
      </c>
      <c r="G3046" s="65" t="inlineStr">
        <is>
          <t>Téléphone</t>
        </is>
      </c>
      <c r="H3046" s="65" t="inlineStr">
        <is>
          <t>Toulouse</t>
        </is>
      </c>
      <c r="I3046" s="65" t="inlineStr">
        <is>
          <t>Julien Fabre</t>
        </is>
      </c>
      <c r="J3046" s="65" t="inlineStr">
        <is>
          <t>Accord obtenu</t>
        </is>
      </c>
      <c r="K3046" s="70" t="n">
        <v>5.6</v>
      </c>
    </row>
    <row r="3047">
      <c r="A3047" s="65" t="inlineStr">
        <is>
          <t>REL-03046</t>
        </is>
      </c>
      <c r="B3047" s="65" t="inlineStr">
        <is>
          <t>DEV-02882</t>
        </is>
      </c>
      <c r="C3047" s="66" t="n">
        <v>46150</v>
      </c>
      <c r="D3047" s="65" t="inlineStr">
        <is>
          <t>2026-05</t>
        </is>
      </c>
      <c r="E3047" s="65" t="inlineStr">
        <is>
          <t>2025-2026</t>
        </is>
      </c>
      <c r="F3047" s="67" t="n">
        <v>1</v>
      </c>
      <c r="G3047" s="65" t="inlineStr">
        <is>
          <t>Email</t>
        </is>
      </c>
      <c r="H3047" s="65" t="inlineStr">
        <is>
          <t>Bordeaux</t>
        </is>
      </c>
      <c r="I3047" s="65" t="inlineStr">
        <is>
          <t>Karim Belkacem</t>
        </is>
      </c>
      <c r="J3047" s="65" t="inlineStr">
        <is>
          <t>Sans réponse</t>
        </is>
      </c>
      <c r="K3047" s="70" t="n">
        <v>2.7</v>
      </c>
    </row>
    <row r="3048">
      <c r="A3048" s="65" t="inlineStr">
        <is>
          <t>REL-03047</t>
        </is>
      </c>
      <c r="B3048" s="65" t="inlineStr">
        <is>
          <t>DEV-02882</t>
        </is>
      </c>
      <c r="C3048" s="66" t="n">
        <v>46160</v>
      </c>
      <c r="D3048" s="65" t="inlineStr">
        <is>
          <t>2026-05</t>
        </is>
      </c>
      <c r="E3048" s="65" t="inlineStr">
        <is>
          <t>2025-2026</t>
        </is>
      </c>
      <c r="F3048" s="67" t="n">
        <v>2</v>
      </c>
      <c r="G3048" s="65" t="inlineStr">
        <is>
          <t>SMS</t>
        </is>
      </c>
      <c r="H3048" s="65" t="inlineStr">
        <is>
          <t>Bordeaux</t>
        </is>
      </c>
      <c r="I3048" s="65" t="inlineStr">
        <is>
          <t>Karim Belkacem</t>
        </is>
      </c>
      <c r="J3048" s="65" t="inlineStr">
        <is>
          <t>Sans réponse</t>
        </is>
      </c>
      <c r="K3048" s="70" t="n">
        <v>2.8</v>
      </c>
    </row>
    <row r="3049">
      <c r="A3049" s="65" t="inlineStr">
        <is>
          <t>REL-03048</t>
        </is>
      </c>
      <c r="B3049" s="65" t="inlineStr">
        <is>
          <t>DEV-02883</t>
        </is>
      </c>
      <c r="C3049" s="66" t="n">
        <v>46151</v>
      </c>
      <c r="D3049" s="65" t="inlineStr">
        <is>
          <t>2026-05</t>
        </is>
      </c>
      <c r="E3049" s="65" t="inlineStr">
        <is>
          <t>2025-2026</t>
        </is>
      </c>
      <c r="F3049" s="67" t="n">
        <v>1</v>
      </c>
      <c r="G3049" s="65" t="inlineStr">
        <is>
          <t>SMS</t>
        </is>
      </c>
      <c r="H3049" s="65" t="inlineStr">
        <is>
          <t>Toulouse</t>
        </is>
      </c>
      <c r="I3049" s="65" t="inlineStr">
        <is>
          <t>Julien Fabre</t>
        </is>
      </c>
      <c r="J3049" s="65" t="inlineStr">
        <is>
          <t>Accord obtenu</t>
        </is>
      </c>
      <c r="K3049" s="70" t="n">
        <v>1.2</v>
      </c>
    </row>
    <row r="3050">
      <c r="A3050" s="65" t="inlineStr">
        <is>
          <t>REL-03049</t>
        </is>
      </c>
      <c r="B3050" s="65" t="inlineStr">
        <is>
          <t>DEV-02888</t>
        </is>
      </c>
      <c r="C3050" s="66" t="n">
        <v>46157</v>
      </c>
      <c r="D3050" s="65" t="inlineStr">
        <is>
          <t>2026-05</t>
        </is>
      </c>
      <c r="E3050" s="65" t="inlineStr">
        <is>
          <t>2025-2026</t>
        </is>
      </c>
      <c r="F3050" s="67" t="n">
        <v>1</v>
      </c>
      <c r="G3050" s="65" t="inlineStr">
        <is>
          <t>Téléphone</t>
        </is>
      </c>
      <c r="H3050" s="65" t="inlineStr">
        <is>
          <t>Toulouse</t>
        </is>
      </c>
      <c r="I3050" s="65" t="inlineStr">
        <is>
          <t>Julien Fabre</t>
        </is>
      </c>
      <c r="J3050" s="65" t="inlineStr">
        <is>
          <t>Rappel demandé</t>
        </is>
      </c>
      <c r="K3050" s="70" t="n">
        <v>8.9</v>
      </c>
    </row>
    <row r="3051">
      <c r="A3051" s="65" t="inlineStr">
        <is>
          <t>REL-03050</t>
        </is>
      </c>
      <c r="B3051" s="65" t="inlineStr">
        <is>
          <t>DEV-02888</t>
        </is>
      </c>
      <c r="C3051" s="66" t="n">
        <v>46162</v>
      </c>
      <c r="D3051" s="65" t="inlineStr">
        <is>
          <t>2026-05</t>
        </is>
      </c>
      <c r="E3051" s="65" t="inlineStr">
        <is>
          <t>2025-2026</t>
        </is>
      </c>
      <c r="F3051" s="67" t="n">
        <v>2</v>
      </c>
      <c r="G3051" s="65" t="inlineStr">
        <is>
          <t>Email</t>
        </is>
      </c>
      <c r="H3051" s="65" t="inlineStr">
        <is>
          <t>Toulouse</t>
        </is>
      </c>
      <c r="I3051" s="65" t="inlineStr">
        <is>
          <t>Julien Fabre</t>
        </is>
      </c>
      <c r="J3051" s="65" t="inlineStr">
        <is>
          <t>Sans réponse</t>
        </is>
      </c>
      <c r="K3051" s="70" t="n">
        <v>1.5</v>
      </c>
    </row>
    <row r="3052">
      <c r="A3052" s="65" t="inlineStr">
        <is>
          <t>REL-03051</t>
        </is>
      </c>
      <c r="B3052" s="65" t="inlineStr">
        <is>
          <t>DEV-02888</t>
        </is>
      </c>
      <c r="C3052" s="66" t="n">
        <v>46174</v>
      </c>
      <c r="D3052" s="65" t="inlineStr">
        <is>
          <t>2026-06</t>
        </is>
      </c>
      <c r="E3052" s="65" t="inlineStr">
        <is>
          <t>2025-2026</t>
        </is>
      </c>
      <c r="F3052" s="67" t="n">
        <v>3</v>
      </c>
      <c r="G3052" s="65" t="inlineStr">
        <is>
          <t>Téléphone</t>
        </is>
      </c>
      <c r="H3052" s="65" t="inlineStr">
        <is>
          <t>Toulouse</t>
        </is>
      </c>
      <c r="I3052" s="65" t="inlineStr">
        <is>
          <t>Julien Fabre</t>
        </is>
      </c>
      <c r="J3052" s="65" t="inlineStr">
        <is>
          <t>Sans réponse</t>
        </is>
      </c>
      <c r="K3052" s="70" t="n">
        <v>11.1</v>
      </c>
    </row>
    <row r="3053">
      <c r="A3053" s="65" t="inlineStr">
        <is>
          <t>REL-03052</t>
        </is>
      </c>
      <c r="B3053" s="65" t="inlineStr">
        <is>
          <t>DEV-02890</t>
        </is>
      </c>
      <c r="C3053" s="66" t="n">
        <v>46152</v>
      </c>
      <c r="D3053" s="65" t="inlineStr">
        <is>
          <t>2026-05</t>
        </is>
      </c>
      <c r="E3053" s="65" t="inlineStr">
        <is>
          <t>2025-2026</t>
        </is>
      </c>
      <c r="F3053" s="67" t="n">
        <v>1</v>
      </c>
      <c r="G3053" s="65" t="inlineStr">
        <is>
          <t>Téléphone</t>
        </is>
      </c>
      <c r="H3053" s="65" t="inlineStr">
        <is>
          <t>Toulouse</t>
        </is>
      </c>
      <c r="I3053" s="65" t="inlineStr">
        <is>
          <t>Nadia Cherif</t>
        </is>
      </c>
      <c r="J3053" s="65" t="inlineStr">
        <is>
          <t>Sans réponse</t>
        </is>
      </c>
      <c r="K3053" s="70" t="n">
        <v>13.2</v>
      </c>
    </row>
    <row r="3054">
      <c r="A3054" s="65" t="inlineStr">
        <is>
          <t>REL-03053</t>
        </is>
      </c>
      <c r="B3054" s="65" t="inlineStr">
        <is>
          <t>DEV-02890</t>
        </is>
      </c>
      <c r="C3054" s="66" t="n">
        <v>46159</v>
      </c>
      <c r="D3054" s="65" t="inlineStr">
        <is>
          <t>2026-05</t>
        </is>
      </c>
      <c r="E3054" s="65" t="inlineStr">
        <is>
          <t>2025-2026</t>
        </is>
      </c>
      <c r="F3054" s="67" t="n">
        <v>2</v>
      </c>
      <c r="G3054" s="65" t="inlineStr">
        <is>
          <t>Email</t>
        </is>
      </c>
      <c r="H3054" s="65" t="inlineStr">
        <is>
          <t>Toulouse</t>
        </is>
      </c>
      <c r="I3054" s="65" t="inlineStr">
        <is>
          <t>Nadia Cherif</t>
        </is>
      </c>
      <c r="J3054" s="65" t="inlineStr">
        <is>
          <t>Rappel demandé</t>
        </is>
      </c>
      <c r="K3054" s="70" t="n">
        <v>4.1</v>
      </c>
    </row>
    <row r="3055">
      <c r="A3055" s="65" t="inlineStr">
        <is>
          <t>REL-03054</t>
        </is>
      </c>
      <c r="B3055" s="65" t="inlineStr">
        <is>
          <t>DEV-02891</t>
        </is>
      </c>
      <c r="C3055" s="66" t="n">
        <v>46154</v>
      </c>
      <c r="D3055" s="65" t="inlineStr">
        <is>
          <t>2026-05</t>
        </is>
      </c>
      <c r="E3055" s="65" t="inlineStr">
        <is>
          <t>2025-2026</t>
        </is>
      </c>
      <c r="F3055" s="67" t="n">
        <v>1</v>
      </c>
      <c r="G3055" s="65" t="inlineStr">
        <is>
          <t>Téléphone</t>
        </is>
      </c>
      <c r="H3055" s="65" t="inlineStr">
        <is>
          <t>Bordeaux</t>
        </is>
      </c>
      <c r="I3055" s="65" t="inlineStr">
        <is>
          <t>Sophie Marchand</t>
        </is>
      </c>
      <c r="J3055" s="65" t="inlineStr">
        <is>
          <t>Accord obtenu</t>
        </is>
      </c>
      <c r="K3055" s="70" t="n">
        <v>3.7</v>
      </c>
    </row>
    <row r="3056">
      <c r="A3056" s="65" t="inlineStr">
        <is>
          <t>REL-03055</t>
        </is>
      </c>
      <c r="B3056" s="65" t="inlineStr">
        <is>
          <t>DEV-02892</t>
        </is>
      </c>
      <c r="C3056" s="66" t="n">
        <v>46154</v>
      </c>
      <c r="D3056" s="65" t="inlineStr">
        <is>
          <t>2026-05</t>
        </is>
      </c>
      <c r="E3056" s="65" t="inlineStr">
        <is>
          <t>2025-2026</t>
        </is>
      </c>
      <c r="F3056" s="67" t="n">
        <v>1</v>
      </c>
      <c r="G3056" s="65" t="inlineStr">
        <is>
          <t>SMS</t>
        </is>
      </c>
      <c r="H3056" s="65" t="inlineStr">
        <is>
          <t>Bordeaux</t>
        </is>
      </c>
      <c r="I3056" s="65" t="inlineStr">
        <is>
          <t>Karim Belkacem</t>
        </is>
      </c>
      <c r="J3056" s="65" t="inlineStr">
        <is>
          <t>Rappel demandé</t>
        </is>
      </c>
      <c r="K3056" s="70" t="n">
        <v>2.6</v>
      </c>
    </row>
    <row r="3057">
      <c r="A3057" s="65" t="inlineStr">
        <is>
          <t>REL-03056</t>
        </is>
      </c>
      <c r="B3057" s="65" t="inlineStr">
        <is>
          <t>DEV-02892</t>
        </is>
      </c>
      <c r="C3057" s="66" t="n">
        <v>46164</v>
      </c>
      <c r="D3057" s="65" t="inlineStr">
        <is>
          <t>2026-05</t>
        </is>
      </c>
      <c r="E3057" s="65" t="inlineStr">
        <is>
          <t>2025-2026</t>
        </is>
      </c>
      <c r="F3057" s="67" t="n">
        <v>2</v>
      </c>
      <c r="G3057" s="65" t="inlineStr">
        <is>
          <t>Email</t>
        </is>
      </c>
      <c r="H3057" s="65" t="inlineStr">
        <is>
          <t>Bordeaux</t>
        </is>
      </c>
      <c r="I3057" s="65" t="inlineStr">
        <is>
          <t>Karim Belkacem</t>
        </is>
      </c>
      <c r="J3057" s="65" t="inlineStr">
        <is>
          <t>Refus signifié</t>
        </is>
      </c>
      <c r="K3057" s="70" t="n">
        <v>4.4</v>
      </c>
    </row>
    <row r="3058">
      <c r="A3058" s="65" t="inlineStr">
        <is>
          <t>REL-03057</t>
        </is>
      </c>
      <c r="B3058" s="65" t="inlineStr">
        <is>
          <t>DEV-02894</t>
        </is>
      </c>
      <c r="C3058" s="66" t="n">
        <v>46154</v>
      </c>
      <c r="D3058" s="65" t="inlineStr">
        <is>
          <t>2026-05</t>
        </is>
      </c>
      <c r="E3058" s="65" t="inlineStr">
        <is>
          <t>2025-2026</t>
        </is>
      </c>
      <c r="F3058" s="67" t="n">
        <v>1</v>
      </c>
      <c r="G3058" s="65" t="inlineStr">
        <is>
          <t>SMS</t>
        </is>
      </c>
      <c r="H3058" s="65" t="inlineStr">
        <is>
          <t>Bordeaux</t>
        </is>
      </c>
      <c r="I3058" s="65" t="inlineStr">
        <is>
          <t>Sophie Marchand</t>
        </is>
      </c>
      <c r="J3058" s="65" t="inlineStr">
        <is>
          <t>Rappel demandé</t>
        </is>
      </c>
      <c r="K3058" s="70" t="n">
        <v>2.5</v>
      </c>
    </row>
    <row r="3059">
      <c r="A3059" s="65" t="inlineStr">
        <is>
          <t>REL-03058</t>
        </is>
      </c>
      <c r="B3059" s="65" t="inlineStr">
        <is>
          <t>DEV-02896</t>
        </is>
      </c>
      <c r="C3059" s="66" t="n">
        <v>46153</v>
      </c>
      <c r="D3059" s="65" t="inlineStr">
        <is>
          <t>2026-05</t>
        </is>
      </c>
      <c r="E3059" s="65" t="inlineStr">
        <is>
          <t>2025-2026</t>
        </is>
      </c>
      <c r="F3059" s="67" t="n">
        <v>1</v>
      </c>
      <c r="G3059" s="65" t="inlineStr">
        <is>
          <t>Email</t>
        </is>
      </c>
      <c r="H3059" s="65" t="inlineStr">
        <is>
          <t>Bordeaux</t>
        </is>
      </c>
      <c r="I3059" s="65" t="inlineStr">
        <is>
          <t>Sophie Marchand</t>
        </is>
      </c>
      <c r="J3059" s="65" t="inlineStr">
        <is>
          <t>Sans réponse</t>
        </is>
      </c>
      <c r="K3059" s="70" t="n">
        <v>3</v>
      </c>
    </row>
    <row r="3060">
      <c r="A3060" s="65" t="inlineStr">
        <is>
          <t>REL-03059</t>
        </is>
      </c>
      <c r="B3060" s="65" t="inlineStr">
        <is>
          <t>DEV-02896</t>
        </is>
      </c>
      <c r="C3060" s="66" t="n">
        <v>46159</v>
      </c>
      <c r="D3060" s="65" t="inlineStr">
        <is>
          <t>2026-05</t>
        </is>
      </c>
      <c r="E3060" s="65" t="inlineStr">
        <is>
          <t>2025-2026</t>
        </is>
      </c>
      <c r="F3060" s="67" t="n">
        <v>2</v>
      </c>
      <c r="G3060" s="65" t="inlineStr">
        <is>
          <t>Téléphone</t>
        </is>
      </c>
      <c r="H3060" s="65" t="inlineStr">
        <is>
          <t>Bordeaux</t>
        </is>
      </c>
      <c r="I3060" s="65" t="inlineStr">
        <is>
          <t>Sophie Marchand</t>
        </is>
      </c>
      <c r="J3060" s="65" t="inlineStr">
        <is>
          <t>Injoignable</t>
        </is>
      </c>
      <c r="K3060" s="70" t="n">
        <v>9.4</v>
      </c>
    </row>
    <row r="3061">
      <c r="A3061" s="65" t="inlineStr">
        <is>
          <t>REL-03060</t>
        </is>
      </c>
      <c r="B3061" s="65" t="inlineStr">
        <is>
          <t>DEV-02897</t>
        </is>
      </c>
      <c r="C3061" s="66" t="n">
        <v>46155</v>
      </c>
      <c r="D3061" s="65" t="inlineStr">
        <is>
          <t>2026-05</t>
        </is>
      </c>
      <c r="E3061" s="65" t="inlineStr">
        <is>
          <t>2025-2026</t>
        </is>
      </c>
      <c r="F3061" s="67" t="n">
        <v>1</v>
      </c>
      <c r="G3061" s="65" t="inlineStr">
        <is>
          <t>Téléphone</t>
        </is>
      </c>
      <c r="H3061" s="65" t="inlineStr">
        <is>
          <t>Toulouse</t>
        </is>
      </c>
      <c r="I3061" s="65" t="inlineStr">
        <is>
          <t>Julien Fabre</t>
        </is>
      </c>
      <c r="J3061" s="65" t="inlineStr">
        <is>
          <t>Négociation en cours</t>
        </is>
      </c>
      <c r="K3061" s="70" t="n">
        <v>12.8</v>
      </c>
    </row>
    <row r="3062">
      <c r="A3062" s="65" t="inlineStr">
        <is>
          <t>REL-03061</t>
        </is>
      </c>
      <c r="B3062" s="65" t="inlineStr">
        <is>
          <t>DEV-02897</t>
        </is>
      </c>
      <c r="C3062" s="66" t="n">
        <v>46164</v>
      </c>
      <c r="D3062" s="65" t="inlineStr">
        <is>
          <t>2026-05</t>
        </is>
      </c>
      <c r="E3062" s="65" t="inlineStr">
        <is>
          <t>2025-2026</t>
        </is>
      </c>
      <c r="F3062" s="67" t="n">
        <v>2</v>
      </c>
      <c r="G3062" s="65" t="inlineStr">
        <is>
          <t>Email</t>
        </is>
      </c>
      <c r="H3062" s="65" t="inlineStr">
        <is>
          <t>Toulouse</t>
        </is>
      </c>
      <c r="I3062" s="65" t="inlineStr">
        <is>
          <t>Julien Fabre</t>
        </is>
      </c>
      <c r="J3062" s="65" t="inlineStr">
        <is>
          <t>Rappel demandé</t>
        </is>
      </c>
      <c r="K3062" s="70" t="n">
        <v>3.8</v>
      </c>
    </row>
    <row r="3063">
      <c r="A3063" s="65" t="inlineStr">
        <is>
          <t>REL-03062</t>
        </is>
      </c>
      <c r="B3063" s="65" t="inlineStr">
        <is>
          <t>DEV-02897</t>
        </is>
      </c>
      <c r="C3063" s="66" t="n">
        <v>46174</v>
      </c>
      <c r="D3063" s="65" t="inlineStr">
        <is>
          <t>2026-06</t>
        </is>
      </c>
      <c r="E3063" s="65" t="inlineStr">
        <is>
          <t>2025-2026</t>
        </is>
      </c>
      <c r="F3063" s="67" t="n">
        <v>3</v>
      </c>
      <c r="G3063" s="65" t="inlineStr">
        <is>
          <t>Téléphone</t>
        </is>
      </c>
      <c r="H3063" s="65" t="inlineStr">
        <is>
          <t>Toulouse</t>
        </is>
      </c>
      <c r="I3063" s="65" t="inlineStr">
        <is>
          <t>Julien Fabre</t>
        </is>
      </c>
      <c r="J3063" s="65" t="inlineStr">
        <is>
          <t>Refus signifié</t>
        </is>
      </c>
      <c r="K3063" s="70" t="n">
        <v>5.6</v>
      </c>
    </row>
    <row r="3064">
      <c r="A3064" s="65" t="inlineStr">
        <is>
          <t>REL-03063</t>
        </is>
      </c>
      <c r="B3064" s="65" t="inlineStr">
        <is>
          <t>DEV-02898</t>
        </is>
      </c>
      <c r="C3064" s="66" t="n">
        <v>46167</v>
      </c>
      <c r="D3064" s="65" t="inlineStr">
        <is>
          <t>2026-05</t>
        </is>
      </c>
      <c r="E3064" s="65" t="inlineStr">
        <is>
          <t>2025-2026</t>
        </is>
      </c>
      <c r="F3064" s="67" t="n">
        <v>1</v>
      </c>
      <c r="G3064" s="65" t="inlineStr">
        <is>
          <t>SMS</t>
        </is>
      </c>
      <c r="H3064" s="65" t="inlineStr">
        <is>
          <t>Toulouse</t>
        </is>
      </c>
      <c r="I3064" s="65" t="inlineStr">
        <is>
          <t>Julien Fabre</t>
        </is>
      </c>
      <c r="J3064" s="65" t="inlineStr">
        <is>
          <t>Négociation en cours</t>
        </is>
      </c>
      <c r="K3064" s="70" t="n">
        <v>1.7</v>
      </c>
    </row>
    <row r="3065">
      <c r="A3065" s="65" t="inlineStr">
        <is>
          <t>REL-03064</t>
        </is>
      </c>
      <c r="B3065" s="65" t="inlineStr">
        <is>
          <t>DEV-02899</t>
        </is>
      </c>
      <c r="C3065" s="66" t="n">
        <v>46154</v>
      </c>
      <c r="D3065" s="65" t="inlineStr">
        <is>
          <t>2026-05</t>
        </is>
      </c>
      <c r="E3065" s="65" t="inlineStr">
        <is>
          <t>2025-2026</t>
        </is>
      </c>
      <c r="F3065" s="67" t="n">
        <v>1</v>
      </c>
      <c r="G3065" s="65" t="inlineStr">
        <is>
          <t>Téléphone</t>
        </is>
      </c>
      <c r="H3065" s="65" t="inlineStr">
        <is>
          <t>Montpellier</t>
        </is>
      </c>
      <c r="I3065" s="65" t="inlineStr">
        <is>
          <t>Thomas Rey</t>
        </is>
      </c>
      <c r="J3065" s="65" t="inlineStr">
        <is>
          <t>Négociation en cours</t>
        </is>
      </c>
      <c r="K3065" s="70" t="n">
        <v>11.5</v>
      </c>
    </row>
    <row r="3066">
      <c r="A3066" s="65" t="inlineStr">
        <is>
          <t>REL-03065</t>
        </is>
      </c>
      <c r="B3066" s="65" t="inlineStr">
        <is>
          <t>DEV-02899</t>
        </is>
      </c>
      <c r="C3066" s="66" t="n">
        <v>46166</v>
      </c>
      <c r="D3066" s="65" t="inlineStr">
        <is>
          <t>2026-05</t>
        </is>
      </c>
      <c r="E3066" s="65" t="inlineStr">
        <is>
          <t>2025-2026</t>
        </is>
      </c>
      <c r="F3066" s="67" t="n">
        <v>2</v>
      </c>
      <c r="G3066" s="65" t="inlineStr">
        <is>
          <t>Email</t>
        </is>
      </c>
      <c r="H3066" s="65" t="inlineStr">
        <is>
          <t>Montpellier</t>
        </is>
      </c>
      <c r="I3066" s="65" t="inlineStr">
        <is>
          <t>Thomas Rey</t>
        </is>
      </c>
      <c r="J3066" s="65" t="inlineStr">
        <is>
          <t>Sans réponse</t>
        </is>
      </c>
      <c r="K3066" s="70" t="n">
        <v>2</v>
      </c>
    </row>
    <row r="3067">
      <c r="A3067" s="65" t="inlineStr">
        <is>
          <t>REL-03066</t>
        </is>
      </c>
      <c r="B3067" s="65" t="inlineStr">
        <is>
          <t>DEV-02900</t>
        </is>
      </c>
      <c r="C3067" s="66" t="n">
        <v>46156</v>
      </c>
      <c r="D3067" s="65" t="inlineStr">
        <is>
          <t>2026-05</t>
        </is>
      </c>
      <c r="E3067" s="65" t="inlineStr">
        <is>
          <t>2025-2026</t>
        </is>
      </c>
      <c r="F3067" s="67" t="n">
        <v>1</v>
      </c>
      <c r="G3067" s="65" t="inlineStr">
        <is>
          <t>Email</t>
        </is>
      </c>
      <c r="H3067" s="65" t="inlineStr">
        <is>
          <t>Bordeaux</t>
        </is>
      </c>
      <c r="I3067" s="65" t="inlineStr">
        <is>
          <t>Karim Belkacem</t>
        </is>
      </c>
      <c r="J3067" s="65" t="inlineStr">
        <is>
          <t>Accord obtenu</t>
        </is>
      </c>
      <c r="K3067" s="70" t="n">
        <v>3</v>
      </c>
    </row>
    <row r="3068">
      <c r="A3068" s="65" t="inlineStr">
        <is>
          <t>REL-03067</t>
        </is>
      </c>
      <c r="B3068" s="65" t="inlineStr">
        <is>
          <t>DEV-02901</t>
        </is>
      </c>
      <c r="C3068" s="66" t="n">
        <v>46156</v>
      </c>
      <c r="D3068" s="65" t="inlineStr">
        <is>
          <t>2026-05</t>
        </is>
      </c>
      <c r="E3068" s="65" t="inlineStr">
        <is>
          <t>2025-2026</t>
        </is>
      </c>
      <c r="F3068" s="67" t="n">
        <v>1</v>
      </c>
      <c r="G3068" s="65" t="inlineStr">
        <is>
          <t>Email</t>
        </is>
      </c>
      <c r="H3068" s="65" t="inlineStr">
        <is>
          <t>Bordeaux</t>
        </is>
      </c>
      <c r="I3068" s="65" t="inlineStr">
        <is>
          <t>Karim Belkacem</t>
        </is>
      </c>
      <c r="J3068" s="65" t="inlineStr">
        <is>
          <t>Sans réponse</t>
        </is>
      </c>
      <c r="K3068" s="70" t="n">
        <v>2.9</v>
      </c>
    </row>
    <row r="3069">
      <c r="A3069" s="65" t="inlineStr">
        <is>
          <t>REL-03068</t>
        </is>
      </c>
      <c r="B3069" s="65" t="inlineStr">
        <is>
          <t>DEV-02901</t>
        </is>
      </c>
      <c r="C3069" s="66" t="n">
        <v>46168</v>
      </c>
      <c r="D3069" s="65" t="inlineStr">
        <is>
          <t>2026-05</t>
        </is>
      </c>
      <c r="E3069" s="65" t="inlineStr">
        <is>
          <t>2025-2026</t>
        </is>
      </c>
      <c r="F3069" s="67" t="n">
        <v>2</v>
      </c>
      <c r="G3069" s="65" t="inlineStr">
        <is>
          <t>Téléphone</t>
        </is>
      </c>
      <c r="H3069" s="65" t="inlineStr">
        <is>
          <t>Bordeaux</t>
        </is>
      </c>
      <c r="I3069" s="65" t="inlineStr">
        <is>
          <t>Karim Belkacem</t>
        </is>
      </c>
      <c r="J3069" s="65" t="inlineStr">
        <is>
          <t>Négociation en cours</t>
        </is>
      </c>
      <c r="K3069" s="70" t="n">
        <v>2.2</v>
      </c>
    </row>
    <row r="3070">
      <c r="A3070" s="65" t="inlineStr">
        <is>
          <t>REL-03069</t>
        </is>
      </c>
      <c r="B3070" s="65" t="inlineStr">
        <is>
          <t>DEV-02901</t>
        </is>
      </c>
      <c r="C3070" s="66" t="n">
        <v>46177</v>
      </c>
      <c r="D3070" s="65" t="inlineStr">
        <is>
          <t>2026-06</t>
        </is>
      </c>
      <c r="E3070" s="65" t="inlineStr">
        <is>
          <t>2025-2026</t>
        </is>
      </c>
      <c r="F3070" s="67" t="n">
        <v>3</v>
      </c>
      <c r="G3070" s="65" t="inlineStr">
        <is>
          <t>Téléphone</t>
        </is>
      </c>
      <c r="H3070" s="65" t="inlineStr">
        <is>
          <t>Bordeaux</t>
        </is>
      </c>
      <c r="I3070" s="65" t="inlineStr">
        <is>
          <t>Karim Belkacem</t>
        </is>
      </c>
      <c r="J3070" s="65" t="inlineStr">
        <is>
          <t>Accord obtenu</t>
        </is>
      </c>
      <c r="K3070" s="70" t="n">
        <v>11.4</v>
      </c>
    </row>
    <row r="3071">
      <c r="A3071" s="65" t="inlineStr">
        <is>
          <t>REL-03070</t>
        </is>
      </c>
      <c r="B3071" s="65" t="inlineStr">
        <is>
          <t>DEV-02902</t>
        </is>
      </c>
      <c r="C3071" s="66" t="n">
        <v>46161</v>
      </c>
      <c r="D3071" s="65" t="inlineStr">
        <is>
          <t>2026-05</t>
        </is>
      </c>
      <c r="E3071" s="65" t="inlineStr">
        <is>
          <t>2025-2026</t>
        </is>
      </c>
      <c r="F3071" s="67" t="n">
        <v>1</v>
      </c>
      <c r="G3071" s="65" t="inlineStr">
        <is>
          <t>Email</t>
        </is>
      </c>
      <c r="H3071" s="65" t="inlineStr">
        <is>
          <t>Toulouse</t>
        </is>
      </c>
      <c r="I3071" s="65" t="inlineStr">
        <is>
          <t>Julien Fabre</t>
        </is>
      </c>
      <c r="J3071" s="65" t="inlineStr">
        <is>
          <t>Sans réponse</t>
        </is>
      </c>
      <c r="K3071" s="70" t="n">
        <v>3.4</v>
      </c>
    </row>
    <row r="3072">
      <c r="A3072" s="65" t="inlineStr">
        <is>
          <t>REL-03071</t>
        </is>
      </c>
      <c r="B3072" s="65" t="inlineStr">
        <is>
          <t>DEV-02904</t>
        </is>
      </c>
      <c r="C3072" s="66" t="n">
        <v>46156</v>
      </c>
      <c r="D3072" s="65" t="inlineStr">
        <is>
          <t>2026-05</t>
        </is>
      </c>
      <c r="E3072" s="65" t="inlineStr">
        <is>
          <t>2025-2026</t>
        </is>
      </c>
      <c r="F3072" s="67" t="n">
        <v>1</v>
      </c>
      <c r="G3072" s="65" t="inlineStr">
        <is>
          <t>Téléphone</t>
        </is>
      </c>
      <c r="H3072" s="65" t="inlineStr">
        <is>
          <t>Bordeaux</t>
        </is>
      </c>
      <c r="I3072" s="65" t="inlineStr">
        <is>
          <t>Sophie Marchand</t>
        </is>
      </c>
      <c r="J3072" s="65" t="inlineStr">
        <is>
          <t>Sans réponse</t>
        </is>
      </c>
      <c r="K3072" s="70" t="n">
        <v>13.6</v>
      </c>
    </row>
    <row r="3073">
      <c r="A3073" s="65" t="inlineStr">
        <is>
          <t>REL-03072</t>
        </is>
      </c>
      <c r="B3073" s="65" t="inlineStr">
        <is>
          <t>DEV-02904</t>
        </is>
      </c>
      <c r="C3073" s="66" t="n">
        <v>46165</v>
      </c>
      <c r="D3073" s="65" t="inlineStr">
        <is>
          <t>2026-05</t>
        </is>
      </c>
      <c r="E3073" s="65" t="inlineStr">
        <is>
          <t>2025-2026</t>
        </is>
      </c>
      <c r="F3073" s="67" t="n">
        <v>2</v>
      </c>
      <c r="G3073" s="65" t="inlineStr">
        <is>
          <t>Email</t>
        </is>
      </c>
      <c r="H3073" s="65" t="inlineStr">
        <is>
          <t>Bordeaux</t>
        </is>
      </c>
      <c r="I3073" s="65" t="inlineStr">
        <is>
          <t>Sophie Marchand</t>
        </is>
      </c>
      <c r="J3073" s="65" t="inlineStr">
        <is>
          <t>Accord obtenu</t>
        </is>
      </c>
      <c r="K3073" s="70" t="n">
        <v>3.6</v>
      </c>
    </row>
    <row r="3074">
      <c r="A3074" s="65" t="inlineStr">
        <is>
          <t>REL-03073</t>
        </is>
      </c>
      <c r="B3074" s="65" t="inlineStr">
        <is>
          <t>DEV-02912</t>
        </is>
      </c>
      <c r="C3074" s="66" t="n">
        <v>46160</v>
      </c>
      <c r="D3074" s="65" t="inlineStr">
        <is>
          <t>2026-05</t>
        </is>
      </c>
      <c r="E3074" s="65" t="inlineStr">
        <is>
          <t>2025-2026</t>
        </is>
      </c>
      <c r="F3074" s="67" t="n">
        <v>1</v>
      </c>
      <c r="G3074" s="65" t="inlineStr">
        <is>
          <t>Email</t>
        </is>
      </c>
      <c r="H3074" s="65" t="inlineStr">
        <is>
          <t>Toulouse</t>
        </is>
      </c>
      <c r="I3074" s="65" t="inlineStr">
        <is>
          <t>Julien Fabre</t>
        </is>
      </c>
      <c r="J3074" s="65" t="inlineStr">
        <is>
          <t>Injoignable</t>
        </is>
      </c>
      <c r="K3074" s="70" t="n">
        <v>4.1</v>
      </c>
    </row>
    <row r="3075">
      <c r="A3075" s="65" t="inlineStr">
        <is>
          <t>REL-03074</t>
        </is>
      </c>
      <c r="B3075" s="65" t="inlineStr">
        <is>
          <t>DEV-02912</t>
        </is>
      </c>
      <c r="C3075" s="66" t="n">
        <v>46167</v>
      </c>
      <c r="D3075" s="65" t="inlineStr">
        <is>
          <t>2026-05</t>
        </is>
      </c>
      <c r="E3075" s="65" t="inlineStr">
        <is>
          <t>2025-2026</t>
        </is>
      </c>
      <c r="F3075" s="67" t="n">
        <v>2</v>
      </c>
      <c r="G3075" s="65" t="inlineStr">
        <is>
          <t>Email</t>
        </is>
      </c>
      <c r="H3075" s="65" t="inlineStr">
        <is>
          <t>Toulouse</t>
        </is>
      </c>
      <c r="I3075" s="65" t="inlineStr">
        <is>
          <t>Julien Fabre</t>
        </is>
      </c>
      <c r="J3075" s="65" t="inlineStr">
        <is>
          <t>Sans réponse</t>
        </is>
      </c>
      <c r="K3075" s="70" t="n">
        <v>1</v>
      </c>
    </row>
    <row r="3076">
      <c r="A3076" s="65" t="inlineStr">
        <is>
          <t>REL-03075</t>
        </is>
      </c>
      <c r="B3076" s="65" t="inlineStr">
        <is>
          <t>DEV-02913</t>
        </is>
      </c>
      <c r="C3076" s="66" t="n">
        <v>46160</v>
      </c>
      <c r="D3076" s="65" t="inlineStr">
        <is>
          <t>2026-05</t>
        </is>
      </c>
      <c r="E3076" s="65" t="inlineStr">
        <is>
          <t>2025-2026</t>
        </is>
      </c>
      <c r="F3076" s="67" t="n">
        <v>1</v>
      </c>
      <c r="G3076" s="65" t="inlineStr">
        <is>
          <t>SMS</t>
        </is>
      </c>
      <c r="H3076" s="65" t="inlineStr">
        <is>
          <t>Bordeaux</t>
        </is>
      </c>
      <c r="I3076" s="65" t="inlineStr">
        <is>
          <t>Karim Belkacem</t>
        </is>
      </c>
      <c r="J3076" s="65" t="inlineStr">
        <is>
          <t>Rappel demandé</t>
        </is>
      </c>
      <c r="K3076" s="70" t="n">
        <v>1</v>
      </c>
    </row>
    <row r="3077">
      <c r="A3077" s="65" t="inlineStr">
        <is>
          <t>REL-03076</t>
        </is>
      </c>
      <c r="B3077" s="65" t="inlineStr">
        <is>
          <t>DEV-02916</t>
        </is>
      </c>
      <c r="C3077" s="66" t="n">
        <v>46159</v>
      </c>
      <c r="D3077" s="65" t="inlineStr">
        <is>
          <t>2026-05</t>
        </is>
      </c>
      <c r="E3077" s="65" t="inlineStr">
        <is>
          <t>2025-2026</t>
        </is>
      </c>
      <c r="F3077" s="67" t="n">
        <v>1</v>
      </c>
      <c r="G3077" s="65" t="inlineStr">
        <is>
          <t>Téléphone</t>
        </is>
      </c>
      <c r="H3077" s="65" t="inlineStr">
        <is>
          <t>Toulouse</t>
        </is>
      </c>
      <c r="I3077" s="65" t="inlineStr">
        <is>
          <t>Nadia Cherif</t>
        </is>
      </c>
      <c r="J3077" s="65" t="inlineStr">
        <is>
          <t>Refus signifié</t>
        </is>
      </c>
      <c r="K3077" s="70" t="n">
        <v>9.300000000000001</v>
      </c>
    </row>
    <row r="3078">
      <c r="A3078" s="65" t="inlineStr">
        <is>
          <t>REL-03077</t>
        </is>
      </c>
      <c r="B3078" s="65" t="inlineStr">
        <is>
          <t>DEV-02919</t>
        </is>
      </c>
      <c r="C3078" s="66" t="n">
        <v>46167</v>
      </c>
      <c r="D3078" s="65" t="inlineStr">
        <is>
          <t>2026-05</t>
        </is>
      </c>
      <c r="E3078" s="65" t="inlineStr">
        <is>
          <t>2025-2026</t>
        </is>
      </c>
      <c r="F3078" s="67" t="n">
        <v>1</v>
      </c>
      <c r="G3078" s="65" t="inlineStr">
        <is>
          <t>Téléphone</t>
        </is>
      </c>
      <c r="H3078" s="65" t="inlineStr">
        <is>
          <t>Toulouse</t>
        </is>
      </c>
      <c r="I3078" s="65" t="inlineStr">
        <is>
          <t>Julien Fabre</t>
        </is>
      </c>
      <c r="J3078" s="65" t="inlineStr">
        <is>
          <t>Rappel demandé</t>
        </is>
      </c>
      <c r="K3078" s="70" t="n">
        <v>2.1</v>
      </c>
    </row>
    <row r="3079">
      <c r="A3079" s="65" t="inlineStr">
        <is>
          <t>REL-03078</t>
        </is>
      </c>
      <c r="B3079" s="65" t="inlineStr">
        <is>
          <t>DEV-02919</t>
        </is>
      </c>
      <c r="C3079" s="66" t="n">
        <v>46175</v>
      </c>
      <c r="D3079" s="65" t="inlineStr">
        <is>
          <t>2026-06</t>
        </is>
      </c>
      <c r="E3079" s="65" t="inlineStr">
        <is>
          <t>2025-2026</t>
        </is>
      </c>
      <c r="F3079" s="67" t="n">
        <v>2</v>
      </c>
      <c r="G3079" s="65" t="inlineStr">
        <is>
          <t>Téléphone</t>
        </is>
      </c>
      <c r="H3079" s="65" t="inlineStr">
        <is>
          <t>Toulouse</t>
        </is>
      </c>
      <c r="I3079" s="65" t="inlineStr">
        <is>
          <t>Julien Fabre</t>
        </is>
      </c>
      <c r="J3079" s="65" t="inlineStr">
        <is>
          <t>Rappel demandé</t>
        </is>
      </c>
      <c r="K3079" s="70" t="n">
        <v>4.8</v>
      </c>
    </row>
    <row r="3080">
      <c r="A3080" s="65" t="inlineStr">
        <is>
          <t>REL-03079</t>
        </is>
      </c>
      <c r="B3080" s="65" t="inlineStr">
        <is>
          <t>DEV-02920</t>
        </is>
      </c>
      <c r="C3080" s="66" t="n">
        <v>46170</v>
      </c>
      <c r="D3080" s="65" t="inlineStr">
        <is>
          <t>2026-05</t>
        </is>
      </c>
      <c r="E3080" s="65" t="inlineStr">
        <is>
          <t>2025-2026</t>
        </is>
      </c>
      <c r="F3080" s="67" t="n">
        <v>1</v>
      </c>
      <c r="G3080" s="65" t="inlineStr">
        <is>
          <t>SMS</t>
        </is>
      </c>
      <c r="H3080" s="65" t="inlineStr">
        <is>
          <t>Montpellier</t>
        </is>
      </c>
      <c r="I3080" s="65" t="inlineStr">
        <is>
          <t>Thomas Rey</t>
        </is>
      </c>
      <c r="J3080" s="65" t="inlineStr">
        <is>
          <t>Négociation en cours</t>
        </is>
      </c>
      <c r="K3080" s="70" t="n">
        <v>4.8</v>
      </c>
    </row>
    <row r="3081">
      <c r="A3081" s="65" t="inlineStr">
        <is>
          <t>REL-03080</t>
        </is>
      </c>
      <c r="B3081" s="65" t="inlineStr">
        <is>
          <t>DEV-02921</t>
        </is>
      </c>
      <c r="C3081" s="66" t="n">
        <v>46164</v>
      </c>
      <c r="D3081" s="65" t="inlineStr">
        <is>
          <t>2026-05</t>
        </is>
      </c>
      <c r="E3081" s="65" t="inlineStr">
        <is>
          <t>2025-2026</t>
        </is>
      </c>
      <c r="F3081" s="67" t="n">
        <v>1</v>
      </c>
      <c r="G3081" s="65" t="inlineStr">
        <is>
          <t>Téléphone</t>
        </is>
      </c>
      <c r="H3081" s="65" t="inlineStr">
        <is>
          <t>Toulouse</t>
        </is>
      </c>
      <c r="I3081" s="65" t="inlineStr">
        <is>
          <t>Nadia Cherif</t>
        </is>
      </c>
      <c r="J3081" s="65" t="inlineStr">
        <is>
          <t>Négociation en cours</t>
        </is>
      </c>
      <c r="K3081" s="70" t="n">
        <v>12</v>
      </c>
    </row>
    <row r="3082">
      <c r="A3082" s="65" t="inlineStr">
        <is>
          <t>REL-03081</t>
        </is>
      </c>
      <c r="B3082" s="65" t="inlineStr">
        <is>
          <t>DEV-02921</t>
        </is>
      </c>
      <c r="C3082" s="66" t="n">
        <v>46178</v>
      </c>
      <c r="D3082" s="65" t="inlineStr">
        <is>
          <t>2026-06</t>
        </is>
      </c>
      <c r="E3082" s="65" t="inlineStr">
        <is>
          <t>2025-2026</t>
        </is>
      </c>
      <c r="F3082" s="67" t="n">
        <v>2</v>
      </c>
      <c r="G3082" s="65" t="inlineStr">
        <is>
          <t>Téléphone</t>
        </is>
      </c>
      <c r="H3082" s="65" t="inlineStr">
        <is>
          <t>Toulouse</t>
        </is>
      </c>
      <c r="I3082" s="65" t="inlineStr">
        <is>
          <t>Nadia Cherif</t>
        </is>
      </c>
      <c r="J3082" s="65" t="inlineStr">
        <is>
          <t>Sans réponse</t>
        </is>
      </c>
      <c r="K3082" s="70" t="n">
        <v>12.9</v>
      </c>
    </row>
    <row r="3083">
      <c r="A3083" s="65" t="inlineStr">
        <is>
          <t>REL-03082</t>
        </is>
      </c>
      <c r="B3083" s="65" t="inlineStr">
        <is>
          <t>DEV-02922</t>
        </is>
      </c>
      <c r="C3083" s="66" t="n">
        <v>46172</v>
      </c>
      <c r="D3083" s="65" t="inlineStr">
        <is>
          <t>2026-05</t>
        </is>
      </c>
      <c r="E3083" s="65" t="inlineStr">
        <is>
          <t>2025-2026</t>
        </is>
      </c>
      <c r="F3083" s="67" t="n">
        <v>1</v>
      </c>
      <c r="G3083" s="65" t="inlineStr">
        <is>
          <t>Téléphone</t>
        </is>
      </c>
      <c r="H3083" s="65" t="inlineStr">
        <is>
          <t>Bordeaux</t>
        </is>
      </c>
      <c r="I3083" s="65" t="inlineStr">
        <is>
          <t>Sophie Marchand</t>
        </is>
      </c>
      <c r="J3083" s="65" t="inlineStr">
        <is>
          <t>Refus signifié</t>
        </is>
      </c>
      <c r="K3083" s="70" t="n">
        <v>12.1</v>
      </c>
    </row>
    <row r="3084">
      <c r="A3084" s="65" t="inlineStr">
        <is>
          <t>REL-03083</t>
        </is>
      </c>
      <c r="B3084" s="65" t="inlineStr">
        <is>
          <t>DEV-02925</t>
        </is>
      </c>
      <c r="C3084" s="66" t="n">
        <v>46165</v>
      </c>
      <c r="D3084" s="65" t="inlineStr">
        <is>
          <t>2026-05</t>
        </is>
      </c>
      <c r="E3084" s="65" t="inlineStr">
        <is>
          <t>2025-2026</t>
        </is>
      </c>
      <c r="F3084" s="67" t="n">
        <v>1</v>
      </c>
      <c r="G3084" s="65" t="inlineStr">
        <is>
          <t>Email</t>
        </is>
      </c>
      <c r="H3084" s="65" t="inlineStr">
        <is>
          <t>Montpellier</t>
        </is>
      </c>
      <c r="I3084" s="65" t="inlineStr">
        <is>
          <t>Thomas Rey</t>
        </is>
      </c>
      <c r="J3084" s="65" t="inlineStr">
        <is>
          <t>Refus signifié</t>
        </is>
      </c>
      <c r="K3084" s="70" t="n">
        <v>1.7</v>
      </c>
    </row>
    <row r="3085">
      <c r="A3085" s="65" t="inlineStr">
        <is>
          <t>REL-03084</t>
        </is>
      </c>
      <c r="B3085" s="65" t="inlineStr">
        <is>
          <t>DEV-02928</t>
        </is>
      </c>
      <c r="C3085" s="66" t="n">
        <v>46163</v>
      </c>
      <c r="D3085" s="65" t="inlineStr">
        <is>
          <t>2026-05</t>
        </is>
      </c>
      <c r="E3085" s="65" t="inlineStr">
        <is>
          <t>2025-2026</t>
        </is>
      </c>
      <c r="F3085" s="67" t="n">
        <v>1</v>
      </c>
      <c r="G3085" s="65" t="inlineStr">
        <is>
          <t>Email</t>
        </is>
      </c>
      <c r="H3085" s="65" t="inlineStr">
        <is>
          <t>Bordeaux</t>
        </is>
      </c>
      <c r="I3085" s="65" t="inlineStr">
        <is>
          <t>Karim Belkacem</t>
        </is>
      </c>
      <c r="J3085" s="65" t="inlineStr">
        <is>
          <t>Rappel demandé</t>
        </is>
      </c>
      <c r="K3085" s="70" t="n">
        <v>4.2</v>
      </c>
    </row>
    <row r="3086">
      <c r="A3086" s="65" t="inlineStr">
        <is>
          <t>REL-03085</t>
        </is>
      </c>
      <c r="B3086" s="65" t="inlineStr">
        <is>
          <t>DEV-02928</t>
        </is>
      </c>
      <c r="C3086" s="66" t="n">
        <v>46170</v>
      </c>
      <c r="D3086" s="65" t="inlineStr">
        <is>
          <t>2026-05</t>
        </is>
      </c>
      <c r="E3086" s="65" t="inlineStr">
        <is>
          <t>2025-2026</t>
        </is>
      </c>
      <c r="F3086" s="67" t="n">
        <v>2</v>
      </c>
      <c r="G3086" s="65" t="inlineStr">
        <is>
          <t>Email</t>
        </is>
      </c>
      <c r="H3086" s="65" t="inlineStr">
        <is>
          <t>Bordeaux</t>
        </is>
      </c>
      <c r="I3086" s="65" t="inlineStr">
        <is>
          <t>Karim Belkacem</t>
        </is>
      </c>
      <c r="J3086" s="65" t="inlineStr">
        <is>
          <t>Sans réponse</t>
        </is>
      </c>
      <c r="K3086" s="70" t="n">
        <v>4.9</v>
      </c>
    </row>
    <row r="3087">
      <c r="A3087" s="65" t="inlineStr">
        <is>
          <t>REL-03086</t>
        </is>
      </c>
      <c r="B3087" s="65" t="inlineStr">
        <is>
          <t>DEV-02928</t>
        </is>
      </c>
      <c r="C3087" s="66" t="n">
        <v>46176</v>
      </c>
      <c r="D3087" s="65" t="inlineStr">
        <is>
          <t>2026-06</t>
        </is>
      </c>
      <c r="E3087" s="65" t="inlineStr">
        <is>
          <t>2025-2026</t>
        </is>
      </c>
      <c r="F3087" s="67" t="n">
        <v>3</v>
      </c>
      <c r="G3087" s="65" t="inlineStr">
        <is>
          <t>Email</t>
        </is>
      </c>
      <c r="H3087" s="65" t="inlineStr">
        <is>
          <t>Bordeaux</t>
        </is>
      </c>
      <c r="I3087" s="65" t="inlineStr">
        <is>
          <t>Karim Belkacem</t>
        </is>
      </c>
      <c r="J3087" s="65" t="inlineStr">
        <is>
          <t>Accord obtenu</t>
        </is>
      </c>
      <c r="K3087" s="70" t="n">
        <v>2.4</v>
      </c>
    </row>
    <row r="3088">
      <c r="A3088" s="65" t="inlineStr">
        <is>
          <t>REL-03087</t>
        </is>
      </c>
      <c r="B3088" s="65" t="inlineStr">
        <is>
          <t>DEV-02929</t>
        </is>
      </c>
      <c r="C3088" s="66" t="n">
        <v>46170</v>
      </c>
      <c r="D3088" s="65" t="inlineStr">
        <is>
          <t>2026-05</t>
        </is>
      </c>
      <c r="E3088" s="65" t="inlineStr">
        <is>
          <t>2025-2026</t>
        </is>
      </c>
      <c r="F3088" s="67" t="n">
        <v>1</v>
      </c>
      <c r="G3088" s="65" t="inlineStr">
        <is>
          <t>Téléphone</t>
        </is>
      </c>
      <c r="H3088" s="65" t="inlineStr">
        <is>
          <t>Montpellier</t>
        </is>
      </c>
      <c r="I3088" s="65" t="inlineStr">
        <is>
          <t>Thomas Rey</t>
        </is>
      </c>
      <c r="J3088" s="65" t="inlineStr">
        <is>
          <t>Rappel demandé</t>
        </is>
      </c>
      <c r="K3088" s="70" t="n">
        <v>7.9</v>
      </c>
    </row>
    <row r="3089">
      <c r="A3089" s="65" t="inlineStr">
        <is>
          <t>REL-03088</t>
        </is>
      </c>
      <c r="B3089" s="65" t="inlineStr">
        <is>
          <t>DEV-02930</t>
        </is>
      </c>
      <c r="C3089" s="66" t="n">
        <v>46170</v>
      </c>
      <c r="D3089" s="65" t="inlineStr">
        <is>
          <t>2026-05</t>
        </is>
      </c>
      <c r="E3089" s="65" t="inlineStr">
        <is>
          <t>2025-2026</t>
        </is>
      </c>
      <c r="F3089" s="67" t="n">
        <v>1</v>
      </c>
      <c r="G3089" s="65" t="inlineStr">
        <is>
          <t>Email</t>
        </is>
      </c>
      <c r="H3089" s="65" t="inlineStr">
        <is>
          <t>Toulouse</t>
        </is>
      </c>
      <c r="I3089" s="65" t="inlineStr">
        <is>
          <t>Julien Fabre</t>
        </is>
      </c>
      <c r="J3089" s="65" t="inlineStr">
        <is>
          <t>Sans réponse</t>
        </is>
      </c>
      <c r="K3089" s="70" t="n">
        <v>4.8</v>
      </c>
    </row>
    <row r="3090">
      <c r="A3090" s="65" t="inlineStr">
        <is>
          <t>REL-03089</t>
        </is>
      </c>
      <c r="B3090" s="65" t="inlineStr">
        <is>
          <t>DEV-02930</t>
        </is>
      </c>
      <c r="C3090" s="66" t="n">
        <v>46183</v>
      </c>
      <c r="D3090" s="65" t="inlineStr">
        <is>
          <t>2026-06</t>
        </is>
      </c>
      <c r="E3090" s="65" t="inlineStr">
        <is>
          <t>2025-2026</t>
        </is>
      </c>
      <c r="F3090" s="67" t="n">
        <v>2</v>
      </c>
      <c r="G3090" s="65" t="inlineStr">
        <is>
          <t>Téléphone</t>
        </is>
      </c>
      <c r="H3090" s="65" t="inlineStr">
        <is>
          <t>Toulouse</t>
        </is>
      </c>
      <c r="I3090" s="65" t="inlineStr">
        <is>
          <t>Julien Fabre</t>
        </is>
      </c>
      <c r="J3090" s="65" t="inlineStr">
        <is>
          <t>Accord obtenu</t>
        </is>
      </c>
      <c r="K3090" s="70" t="n">
        <v>11.1</v>
      </c>
    </row>
    <row r="3091">
      <c r="A3091" s="65" t="inlineStr">
        <is>
          <t>REL-03090</t>
        </is>
      </c>
      <c r="B3091" s="65" t="inlineStr">
        <is>
          <t>DEV-02931</t>
        </is>
      </c>
      <c r="C3091" s="66" t="n">
        <v>46172</v>
      </c>
      <c r="D3091" s="65" t="inlineStr">
        <is>
          <t>2026-05</t>
        </is>
      </c>
      <c r="E3091" s="65" t="inlineStr">
        <is>
          <t>2025-2026</t>
        </is>
      </c>
      <c r="F3091" s="67" t="n">
        <v>1</v>
      </c>
      <c r="G3091" s="65" t="inlineStr">
        <is>
          <t>Email</t>
        </is>
      </c>
      <c r="H3091" s="65" t="inlineStr">
        <is>
          <t>Toulouse</t>
        </is>
      </c>
      <c r="I3091" s="65" t="inlineStr">
        <is>
          <t>Julien Fabre</t>
        </is>
      </c>
      <c r="J3091" s="65" t="inlineStr">
        <is>
          <t>Injoignable</t>
        </is>
      </c>
      <c r="K3091" s="70" t="n">
        <v>3.7</v>
      </c>
    </row>
    <row r="3092">
      <c r="A3092" s="65" t="inlineStr">
        <is>
          <t>REL-03091</t>
        </is>
      </c>
      <c r="B3092" s="65" t="inlineStr">
        <is>
          <t>DEV-02932</t>
        </is>
      </c>
      <c r="C3092" s="66" t="n">
        <v>46168</v>
      </c>
      <c r="D3092" s="65" t="inlineStr">
        <is>
          <t>2026-05</t>
        </is>
      </c>
      <c r="E3092" s="65" t="inlineStr">
        <is>
          <t>2025-2026</t>
        </is>
      </c>
      <c r="F3092" s="67" t="n">
        <v>1</v>
      </c>
      <c r="G3092" s="65" t="inlineStr">
        <is>
          <t>Téléphone</t>
        </is>
      </c>
      <c r="H3092" s="65" t="inlineStr">
        <is>
          <t>Toulouse</t>
        </is>
      </c>
      <c r="I3092" s="65" t="inlineStr">
        <is>
          <t>Nadia Cherif</t>
        </is>
      </c>
      <c r="J3092" s="65" t="inlineStr">
        <is>
          <t>Accord obtenu</t>
        </is>
      </c>
      <c r="K3092" s="70" t="n">
        <v>9.9</v>
      </c>
    </row>
    <row r="3093">
      <c r="A3093" s="65" t="inlineStr">
        <is>
          <t>REL-03092</t>
        </is>
      </c>
      <c r="B3093" s="65" t="inlineStr">
        <is>
          <t>DEV-02935</t>
        </is>
      </c>
      <c r="C3093" s="66" t="n">
        <v>46175</v>
      </c>
      <c r="D3093" s="65" t="inlineStr">
        <is>
          <t>2026-06</t>
        </is>
      </c>
      <c r="E3093" s="65" t="inlineStr">
        <is>
          <t>2025-2026</t>
        </is>
      </c>
      <c r="F3093" s="67" t="n">
        <v>1</v>
      </c>
      <c r="G3093" s="65" t="inlineStr">
        <is>
          <t>Téléphone</t>
        </is>
      </c>
      <c r="H3093" s="65" t="inlineStr">
        <is>
          <t>Montpellier</t>
        </is>
      </c>
      <c r="I3093" s="65" t="inlineStr">
        <is>
          <t>Thomas Rey</t>
        </is>
      </c>
      <c r="J3093" s="65" t="inlineStr">
        <is>
          <t>Négociation en cours</t>
        </is>
      </c>
      <c r="K3093" s="70" t="n">
        <v>2.8</v>
      </c>
    </row>
    <row r="3094">
      <c r="A3094" s="65" t="inlineStr">
        <is>
          <t>REL-03093</t>
        </is>
      </c>
      <c r="B3094" s="65" t="inlineStr">
        <is>
          <t>DEV-02935</t>
        </is>
      </c>
      <c r="C3094" s="66" t="n">
        <v>46182</v>
      </c>
      <c r="D3094" s="65" t="inlineStr">
        <is>
          <t>2026-06</t>
        </is>
      </c>
      <c r="E3094" s="65" t="inlineStr">
        <is>
          <t>2025-2026</t>
        </is>
      </c>
      <c r="F3094" s="67" t="n">
        <v>2</v>
      </c>
      <c r="G3094" s="65" t="inlineStr">
        <is>
          <t>Email</t>
        </is>
      </c>
      <c r="H3094" s="65" t="inlineStr">
        <is>
          <t>Montpellier</t>
        </is>
      </c>
      <c r="I3094" s="65" t="inlineStr">
        <is>
          <t>Thomas Rey</t>
        </is>
      </c>
      <c r="J3094" s="65" t="inlineStr">
        <is>
          <t>Refus signifié</t>
        </is>
      </c>
      <c r="K3094" s="70" t="n">
        <v>3.3</v>
      </c>
    </row>
    <row r="3095">
      <c r="A3095" s="65" t="inlineStr">
        <is>
          <t>REL-03094</t>
        </is>
      </c>
      <c r="B3095" s="65" t="inlineStr">
        <is>
          <t>DEV-02938</t>
        </is>
      </c>
      <c r="C3095" s="66" t="n">
        <v>46179</v>
      </c>
      <c r="D3095" s="65" t="inlineStr">
        <is>
          <t>2026-06</t>
        </is>
      </c>
      <c r="E3095" s="65" t="inlineStr">
        <is>
          <t>2025-2026</t>
        </is>
      </c>
      <c r="F3095" s="67" t="n">
        <v>1</v>
      </c>
      <c r="G3095" s="65" t="inlineStr">
        <is>
          <t>Email</t>
        </is>
      </c>
      <c r="H3095" s="65" t="inlineStr">
        <is>
          <t>Toulouse</t>
        </is>
      </c>
      <c r="I3095" s="65" t="inlineStr">
        <is>
          <t>Julien Fabre</t>
        </is>
      </c>
      <c r="J3095" s="65" t="inlineStr">
        <is>
          <t>Accord obtenu</t>
        </is>
      </c>
      <c r="K3095" s="70" t="n">
        <v>3.3</v>
      </c>
    </row>
    <row r="3096">
      <c r="A3096" s="65" t="inlineStr">
        <is>
          <t>REL-03095</t>
        </is>
      </c>
      <c r="B3096" s="65" t="inlineStr">
        <is>
          <t>DEV-02941</t>
        </is>
      </c>
      <c r="C3096" s="66" t="n">
        <v>46176</v>
      </c>
      <c r="D3096" s="65" t="inlineStr">
        <is>
          <t>2026-06</t>
        </is>
      </c>
      <c r="E3096" s="65" t="inlineStr">
        <is>
          <t>2025-2026</t>
        </is>
      </c>
      <c r="F3096" s="67" t="n">
        <v>1</v>
      </c>
      <c r="G3096" s="65" t="inlineStr">
        <is>
          <t>Téléphone</t>
        </is>
      </c>
      <c r="H3096" s="65" t="inlineStr">
        <is>
          <t>Toulouse</t>
        </is>
      </c>
      <c r="I3096" s="65" t="inlineStr">
        <is>
          <t>Julien Fabre</t>
        </is>
      </c>
      <c r="J3096" s="65" t="inlineStr">
        <is>
          <t>Rappel demandé</t>
        </is>
      </c>
      <c r="K3096" s="70" t="n">
        <v>8.5</v>
      </c>
    </row>
    <row r="3097">
      <c r="A3097" s="65" t="inlineStr">
        <is>
          <t>REL-03096</t>
        </is>
      </c>
      <c r="B3097" s="65" t="inlineStr">
        <is>
          <t>DEV-02941</t>
        </is>
      </c>
      <c r="C3097" s="66" t="n">
        <v>46189</v>
      </c>
      <c r="D3097" s="65" t="inlineStr">
        <is>
          <t>2026-06</t>
        </is>
      </c>
      <c r="E3097" s="65" t="inlineStr">
        <is>
          <t>2025-2026</t>
        </is>
      </c>
      <c r="F3097" s="67" t="n">
        <v>2</v>
      </c>
      <c r="G3097" s="65" t="inlineStr">
        <is>
          <t>Téléphone</t>
        </is>
      </c>
      <c r="H3097" s="65" t="inlineStr">
        <is>
          <t>Toulouse</t>
        </is>
      </c>
      <c r="I3097" s="65" t="inlineStr">
        <is>
          <t>Julien Fabre</t>
        </is>
      </c>
      <c r="J3097" s="65" t="inlineStr">
        <is>
          <t>Refus signifié</t>
        </is>
      </c>
      <c r="K3097" s="70" t="n">
        <v>13.5</v>
      </c>
    </row>
    <row r="3098">
      <c r="A3098" s="65" t="inlineStr">
        <is>
          <t>REL-03097</t>
        </is>
      </c>
      <c r="B3098" s="65" t="inlineStr">
        <is>
          <t>DEV-02942</t>
        </is>
      </c>
      <c r="C3098" s="66" t="n">
        <v>46177</v>
      </c>
      <c r="D3098" s="65" t="inlineStr">
        <is>
          <t>2026-06</t>
        </is>
      </c>
      <c r="E3098" s="65" t="inlineStr">
        <is>
          <t>2025-2026</t>
        </is>
      </c>
      <c r="F3098" s="67" t="n">
        <v>1</v>
      </c>
      <c r="G3098" s="65" t="inlineStr">
        <is>
          <t>Email</t>
        </is>
      </c>
      <c r="H3098" s="65" t="inlineStr">
        <is>
          <t>Montpellier</t>
        </is>
      </c>
      <c r="I3098" s="65" t="inlineStr">
        <is>
          <t>Thomas Rey</t>
        </is>
      </c>
      <c r="J3098" s="65" t="inlineStr">
        <is>
          <t>Rappel demandé</t>
        </is>
      </c>
      <c r="K3098" s="70" t="n">
        <v>1.8</v>
      </c>
    </row>
    <row r="3099">
      <c r="A3099" s="65" t="inlineStr">
        <is>
          <t>REL-03098</t>
        </is>
      </c>
      <c r="B3099" s="65" t="inlineStr">
        <is>
          <t>DEV-02943</t>
        </is>
      </c>
      <c r="C3099" s="66" t="n">
        <v>46172</v>
      </c>
      <c r="D3099" s="65" t="inlineStr">
        <is>
          <t>2026-05</t>
        </is>
      </c>
      <c r="E3099" s="65" t="inlineStr">
        <is>
          <t>2025-2026</t>
        </is>
      </c>
      <c r="F3099" s="67" t="n">
        <v>1</v>
      </c>
      <c r="G3099" s="65" t="inlineStr">
        <is>
          <t>Email</t>
        </is>
      </c>
      <c r="H3099" s="65" t="inlineStr">
        <is>
          <t>Toulouse</t>
        </is>
      </c>
      <c r="I3099" s="65" t="inlineStr">
        <is>
          <t>Nadia Cherif</t>
        </is>
      </c>
      <c r="J3099" s="65" t="inlineStr">
        <is>
          <t>Sans réponse</t>
        </is>
      </c>
      <c r="K3099" s="70" t="n">
        <v>4.4</v>
      </c>
    </row>
    <row r="3100">
      <c r="A3100" s="65" t="inlineStr">
        <is>
          <t>REL-03099</t>
        </is>
      </c>
      <c r="B3100" s="65" t="inlineStr">
        <is>
          <t>DEV-02944</t>
        </is>
      </c>
      <c r="C3100" s="66" t="n">
        <v>46171</v>
      </c>
      <c r="D3100" s="65" t="inlineStr">
        <is>
          <t>2026-05</t>
        </is>
      </c>
      <c r="E3100" s="65" t="inlineStr">
        <is>
          <t>2025-2026</t>
        </is>
      </c>
      <c r="F3100" s="67" t="n">
        <v>1</v>
      </c>
      <c r="G3100" s="65" t="inlineStr">
        <is>
          <t>Email</t>
        </is>
      </c>
      <c r="H3100" s="65" t="inlineStr">
        <is>
          <t>Bordeaux</t>
        </is>
      </c>
      <c r="I3100" s="65" t="inlineStr">
        <is>
          <t>Sophie Marchand</t>
        </is>
      </c>
      <c r="J3100" s="65" t="inlineStr">
        <is>
          <t>Négociation en cours</t>
        </is>
      </c>
      <c r="K3100" s="70" t="n">
        <v>2.7</v>
      </c>
    </row>
    <row r="3101">
      <c r="A3101" s="65" t="inlineStr">
        <is>
          <t>REL-03100</t>
        </is>
      </c>
      <c r="B3101" s="65" t="inlineStr">
        <is>
          <t>DEV-02944</t>
        </is>
      </c>
      <c r="C3101" s="66" t="n">
        <v>46185</v>
      </c>
      <c r="D3101" s="65" t="inlineStr">
        <is>
          <t>2026-06</t>
        </is>
      </c>
      <c r="E3101" s="65" t="inlineStr">
        <is>
          <t>2025-2026</t>
        </is>
      </c>
      <c r="F3101" s="67" t="n">
        <v>2</v>
      </c>
      <c r="G3101" s="65" t="inlineStr">
        <is>
          <t>SMS</t>
        </is>
      </c>
      <c r="H3101" s="65" t="inlineStr">
        <is>
          <t>Bordeaux</t>
        </is>
      </c>
      <c r="I3101" s="65" t="inlineStr">
        <is>
          <t>Sophie Marchand</t>
        </is>
      </c>
      <c r="J3101" s="65" t="inlineStr">
        <is>
          <t>Rappel demandé</t>
        </is>
      </c>
      <c r="K3101" s="70" t="n">
        <v>1.7</v>
      </c>
    </row>
    <row r="3102">
      <c r="A3102" s="65" t="inlineStr">
        <is>
          <t>REL-03101</t>
        </is>
      </c>
      <c r="B3102" s="65" t="inlineStr">
        <is>
          <t>DEV-02944</t>
        </is>
      </c>
      <c r="C3102" s="66" t="n">
        <v>46192</v>
      </c>
      <c r="D3102" s="65" t="inlineStr">
        <is>
          <t>2026-06</t>
        </is>
      </c>
      <c r="E3102" s="65" t="inlineStr">
        <is>
          <t>2025-2026</t>
        </is>
      </c>
      <c r="F3102" s="67" t="n">
        <v>3</v>
      </c>
      <c r="G3102" s="65" t="inlineStr">
        <is>
          <t>Téléphone</t>
        </is>
      </c>
      <c r="H3102" s="65" t="inlineStr">
        <is>
          <t>Bordeaux</t>
        </is>
      </c>
      <c r="I3102" s="65" t="inlineStr">
        <is>
          <t>Sophie Marchand</t>
        </is>
      </c>
      <c r="J3102" s="65" t="inlineStr">
        <is>
          <t>Sans réponse</t>
        </is>
      </c>
      <c r="K3102" s="70" t="n">
        <v>8.5</v>
      </c>
    </row>
    <row r="3103">
      <c r="A3103" s="65" t="inlineStr">
        <is>
          <t>REL-03102</t>
        </is>
      </c>
      <c r="B3103" s="65" t="inlineStr">
        <is>
          <t>DEV-02945</t>
        </is>
      </c>
      <c r="C3103" s="66" t="n">
        <v>46174</v>
      </c>
      <c r="D3103" s="65" t="inlineStr">
        <is>
          <t>2026-06</t>
        </is>
      </c>
      <c r="E3103" s="65" t="inlineStr">
        <is>
          <t>2025-2026</t>
        </is>
      </c>
      <c r="F3103" s="67" t="n">
        <v>1</v>
      </c>
      <c r="G3103" s="65" t="inlineStr">
        <is>
          <t>Téléphone</t>
        </is>
      </c>
      <c r="H3103" s="65" t="inlineStr">
        <is>
          <t>Bordeaux</t>
        </is>
      </c>
      <c r="I3103" s="65" t="inlineStr">
        <is>
          <t>Karim Belkacem</t>
        </is>
      </c>
      <c r="J3103" s="65" t="inlineStr">
        <is>
          <t>Accord obtenu</t>
        </is>
      </c>
      <c r="K3103" s="70" t="n">
        <v>5.8</v>
      </c>
    </row>
    <row r="3104">
      <c r="A3104" s="65" t="inlineStr">
        <is>
          <t>REL-03103</t>
        </is>
      </c>
      <c r="B3104" s="65" t="inlineStr">
        <is>
          <t>DEV-02946</t>
        </is>
      </c>
      <c r="C3104" s="66" t="n">
        <v>46177</v>
      </c>
      <c r="D3104" s="65" t="inlineStr">
        <is>
          <t>2026-06</t>
        </is>
      </c>
      <c r="E3104" s="65" t="inlineStr">
        <is>
          <t>2025-2026</t>
        </is>
      </c>
      <c r="F3104" s="67" t="n">
        <v>1</v>
      </c>
      <c r="G3104" s="65" t="inlineStr">
        <is>
          <t>Email</t>
        </is>
      </c>
      <c r="H3104" s="65" t="inlineStr">
        <is>
          <t>Montpellier</t>
        </is>
      </c>
      <c r="I3104" s="65" t="inlineStr">
        <is>
          <t>Thomas Rey</t>
        </is>
      </c>
      <c r="J3104" s="65" t="inlineStr">
        <is>
          <t>Sans réponse</t>
        </is>
      </c>
      <c r="K3104" s="70" t="n">
        <v>4.8</v>
      </c>
    </row>
    <row r="3105">
      <c r="A3105" s="65" t="inlineStr">
        <is>
          <t>REL-03104</t>
        </is>
      </c>
      <c r="B3105" s="65" t="inlineStr">
        <is>
          <t>DEV-02948</t>
        </is>
      </c>
      <c r="C3105" s="66" t="n">
        <v>46178</v>
      </c>
      <c r="D3105" s="65" t="inlineStr">
        <is>
          <t>2026-06</t>
        </is>
      </c>
      <c r="E3105" s="65" t="inlineStr">
        <is>
          <t>2025-2026</t>
        </is>
      </c>
      <c r="F3105" s="67" t="n">
        <v>1</v>
      </c>
      <c r="G3105" s="65" t="inlineStr">
        <is>
          <t>Email</t>
        </is>
      </c>
      <c r="H3105" s="65" t="inlineStr">
        <is>
          <t>Toulouse</t>
        </is>
      </c>
      <c r="I3105" s="65" t="inlineStr">
        <is>
          <t>Nadia Cherif</t>
        </is>
      </c>
      <c r="J3105" s="65" t="inlineStr">
        <is>
          <t>Refus signifié</t>
        </is>
      </c>
      <c r="K3105" s="70" t="n">
        <v>3.3</v>
      </c>
    </row>
    <row r="3106">
      <c r="A3106" s="65" t="inlineStr">
        <is>
          <t>REL-03105</t>
        </is>
      </c>
      <c r="B3106" s="65" t="inlineStr">
        <is>
          <t>DEV-02949</t>
        </is>
      </c>
      <c r="C3106" s="66" t="n">
        <v>46180</v>
      </c>
      <c r="D3106" s="65" t="inlineStr">
        <is>
          <t>2026-06</t>
        </is>
      </c>
      <c r="E3106" s="65" t="inlineStr">
        <is>
          <t>2025-2026</t>
        </is>
      </c>
      <c r="F3106" s="67" t="n">
        <v>1</v>
      </c>
      <c r="G3106" s="65" t="inlineStr">
        <is>
          <t>Email</t>
        </is>
      </c>
      <c r="H3106" s="65" t="inlineStr">
        <is>
          <t>Toulouse</t>
        </is>
      </c>
      <c r="I3106" s="65" t="inlineStr">
        <is>
          <t>Nadia Cherif</t>
        </is>
      </c>
      <c r="J3106" s="65" t="inlineStr">
        <is>
          <t>Injoignable</t>
        </is>
      </c>
      <c r="K3106" s="70" t="n">
        <v>2.4</v>
      </c>
    </row>
    <row r="3107">
      <c r="A3107" s="65" t="inlineStr">
        <is>
          <t>REL-03106</t>
        </is>
      </c>
      <c r="B3107" s="65" t="inlineStr">
        <is>
          <t>DEV-02949</t>
        </is>
      </c>
      <c r="C3107" s="66" t="n">
        <v>46188</v>
      </c>
      <c r="D3107" s="65" t="inlineStr">
        <is>
          <t>2026-06</t>
        </is>
      </c>
      <c r="E3107" s="65" t="inlineStr">
        <is>
          <t>2025-2026</t>
        </is>
      </c>
      <c r="F3107" s="67" t="n">
        <v>2</v>
      </c>
      <c r="G3107" s="65" t="inlineStr">
        <is>
          <t>SMS</t>
        </is>
      </c>
      <c r="H3107" s="65" t="inlineStr">
        <is>
          <t>Toulouse</t>
        </is>
      </c>
      <c r="I3107" s="65" t="inlineStr">
        <is>
          <t>Nadia Cherif</t>
        </is>
      </c>
      <c r="J3107" s="65" t="inlineStr">
        <is>
          <t>Sans réponse</t>
        </is>
      </c>
      <c r="K3107" s="70" t="n">
        <v>3.3</v>
      </c>
    </row>
    <row r="3108">
      <c r="A3108" s="65" t="inlineStr">
        <is>
          <t>REL-03107</t>
        </is>
      </c>
      <c r="B3108" s="65" t="inlineStr">
        <is>
          <t>DEV-02950</t>
        </is>
      </c>
      <c r="C3108" s="66" t="n">
        <v>46179</v>
      </c>
      <c r="D3108" s="65" t="inlineStr">
        <is>
          <t>2026-06</t>
        </is>
      </c>
      <c r="E3108" s="65" t="inlineStr">
        <is>
          <t>2025-2026</t>
        </is>
      </c>
      <c r="F3108" s="67" t="n">
        <v>1</v>
      </c>
      <c r="G3108" s="65" t="inlineStr">
        <is>
          <t>Email</t>
        </is>
      </c>
      <c r="H3108" s="65" t="inlineStr">
        <is>
          <t>Bordeaux</t>
        </is>
      </c>
      <c r="I3108" s="65" t="inlineStr">
        <is>
          <t>Karim Belkacem</t>
        </is>
      </c>
      <c r="J3108" s="65" t="inlineStr">
        <is>
          <t>Sans réponse</t>
        </is>
      </c>
      <c r="K3108" s="70" t="n">
        <v>3.3</v>
      </c>
    </row>
    <row r="3109">
      <c r="A3109" s="65" t="inlineStr">
        <is>
          <t>REL-03108</t>
        </is>
      </c>
      <c r="B3109" s="65" t="inlineStr">
        <is>
          <t>DEV-02950</t>
        </is>
      </c>
      <c r="C3109" s="66" t="n">
        <v>46189</v>
      </c>
      <c r="D3109" s="65" t="inlineStr">
        <is>
          <t>2026-06</t>
        </is>
      </c>
      <c r="E3109" s="65" t="inlineStr">
        <is>
          <t>2025-2026</t>
        </is>
      </c>
      <c r="F3109" s="67" t="n">
        <v>2</v>
      </c>
      <c r="G3109" s="65" t="inlineStr">
        <is>
          <t>Téléphone</t>
        </is>
      </c>
      <c r="H3109" s="65" t="inlineStr">
        <is>
          <t>Bordeaux</t>
        </is>
      </c>
      <c r="I3109" s="65" t="inlineStr">
        <is>
          <t>Karim Belkacem</t>
        </is>
      </c>
      <c r="J3109" s="65" t="inlineStr">
        <is>
          <t>Injoignable</t>
        </is>
      </c>
      <c r="K3109" s="70" t="n">
        <v>12.4</v>
      </c>
    </row>
    <row r="3110">
      <c r="A3110" s="65" t="inlineStr">
        <is>
          <t>REL-03109</t>
        </is>
      </c>
      <c r="B3110" s="65" t="inlineStr">
        <is>
          <t>DEV-02952</t>
        </is>
      </c>
      <c r="C3110" s="66" t="n">
        <v>46170</v>
      </c>
      <c r="D3110" s="65" t="inlineStr">
        <is>
          <t>2026-05</t>
        </is>
      </c>
      <c r="E3110" s="65" t="inlineStr">
        <is>
          <t>2025-2026</t>
        </is>
      </c>
      <c r="F3110" s="67" t="n">
        <v>1</v>
      </c>
      <c r="G3110" s="65" t="inlineStr">
        <is>
          <t>Email</t>
        </is>
      </c>
      <c r="H3110" s="65" t="inlineStr">
        <is>
          <t>Montpellier</t>
        </is>
      </c>
      <c r="I3110" s="65" t="inlineStr">
        <is>
          <t>Thomas Rey</t>
        </is>
      </c>
      <c r="J3110" s="65" t="inlineStr">
        <is>
          <t>Sans réponse</t>
        </is>
      </c>
      <c r="K3110" s="70" t="n">
        <v>1</v>
      </c>
    </row>
    <row r="3111">
      <c r="A3111" s="65" t="inlineStr">
        <is>
          <t>REL-03110</t>
        </is>
      </c>
      <c r="B3111" s="65" t="inlineStr">
        <is>
          <t>DEV-02952</t>
        </is>
      </c>
      <c r="C3111" s="66" t="n">
        <v>46182</v>
      </c>
      <c r="D3111" s="65" t="inlineStr">
        <is>
          <t>2026-06</t>
        </is>
      </c>
      <c r="E3111" s="65" t="inlineStr">
        <is>
          <t>2025-2026</t>
        </is>
      </c>
      <c r="F3111" s="67" t="n">
        <v>2</v>
      </c>
      <c r="G3111" s="65" t="inlineStr">
        <is>
          <t>SMS</t>
        </is>
      </c>
      <c r="H3111" s="65" t="inlineStr">
        <is>
          <t>Montpellier</t>
        </is>
      </c>
      <c r="I3111" s="65" t="inlineStr">
        <is>
          <t>Thomas Rey</t>
        </is>
      </c>
      <c r="J3111" s="65" t="inlineStr">
        <is>
          <t>Négociation en cours</t>
        </is>
      </c>
      <c r="K3111" s="70" t="n">
        <v>4.1</v>
      </c>
    </row>
    <row r="3112">
      <c r="A3112" s="65" t="inlineStr">
        <is>
          <t>REL-03111</t>
        </is>
      </c>
      <c r="B3112" s="65" t="inlineStr">
        <is>
          <t>DEV-02952</t>
        </is>
      </c>
      <c r="C3112" s="66" t="n">
        <v>46187</v>
      </c>
      <c r="D3112" s="65" t="inlineStr">
        <is>
          <t>2026-06</t>
        </is>
      </c>
      <c r="E3112" s="65" t="inlineStr">
        <is>
          <t>2025-2026</t>
        </is>
      </c>
      <c r="F3112" s="67" t="n">
        <v>3</v>
      </c>
      <c r="G3112" s="65" t="inlineStr">
        <is>
          <t>SMS</t>
        </is>
      </c>
      <c r="H3112" s="65" t="inlineStr">
        <is>
          <t>Montpellier</t>
        </is>
      </c>
      <c r="I3112" s="65" t="inlineStr">
        <is>
          <t>Thomas Rey</t>
        </is>
      </c>
      <c r="J3112" s="65" t="inlineStr">
        <is>
          <t>Rappel demandé</t>
        </is>
      </c>
      <c r="K3112" s="70" t="n">
        <v>2.1</v>
      </c>
    </row>
    <row r="3113">
      <c r="A3113" s="65" t="inlineStr">
        <is>
          <t>REL-03112</t>
        </is>
      </c>
      <c r="B3113" s="65" t="inlineStr">
        <is>
          <t>DEV-02953</t>
        </is>
      </c>
      <c r="C3113" s="66" t="n">
        <v>46172</v>
      </c>
      <c r="D3113" s="65" t="inlineStr">
        <is>
          <t>2026-05</t>
        </is>
      </c>
      <c r="E3113" s="65" t="inlineStr">
        <is>
          <t>2025-2026</t>
        </is>
      </c>
      <c r="F3113" s="67" t="n">
        <v>1</v>
      </c>
      <c r="G3113" s="65" t="inlineStr">
        <is>
          <t>SMS</t>
        </is>
      </c>
      <c r="H3113" s="65" t="inlineStr">
        <is>
          <t>Bordeaux</t>
        </is>
      </c>
      <c r="I3113" s="65" t="inlineStr">
        <is>
          <t>Karim Belkacem</t>
        </is>
      </c>
      <c r="J3113" s="65" t="inlineStr">
        <is>
          <t>Négociation en cours</t>
        </is>
      </c>
      <c r="K3113" s="70" t="n">
        <v>2.6</v>
      </c>
    </row>
    <row r="3114">
      <c r="A3114" s="65" t="inlineStr">
        <is>
          <t>REL-03113</t>
        </is>
      </c>
      <c r="B3114" s="65" t="inlineStr">
        <is>
          <t>DEV-02954</t>
        </is>
      </c>
      <c r="C3114" s="66" t="n">
        <v>46181</v>
      </c>
      <c r="D3114" s="65" t="inlineStr">
        <is>
          <t>2026-06</t>
        </is>
      </c>
      <c r="E3114" s="65" t="inlineStr">
        <is>
          <t>2025-2026</t>
        </is>
      </c>
      <c r="F3114" s="67" t="n">
        <v>1</v>
      </c>
      <c r="G3114" s="65" t="inlineStr">
        <is>
          <t>Email</t>
        </is>
      </c>
      <c r="H3114" s="65" t="inlineStr">
        <is>
          <t>Bordeaux</t>
        </is>
      </c>
      <c r="I3114" s="65" t="inlineStr">
        <is>
          <t>Karim Belkacem</t>
        </is>
      </c>
      <c r="J3114" s="65" t="inlineStr">
        <is>
          <t>Refus signifié</t>
        </is>
      </c>
      <c r="K3114" s="70" t="n">
        <v>3.2</v>
      </c>
    </row>
    <row r="3115">
      <c r="A3115" s="65" t="inlineStr">
        <is>
          <t>REL-03114</t>
        </is>
      </c>
      <c r="B3115" s="65" t="inlineStr">
        <is>
          <t>DEV-02956</t>
        </is>
      </c>
      <c r="C3115" s="66" t="n">
        <v>46176</v>
      </c>
      <c r="D3115" s="65" t="inlineStr">
        <is>
          <t>2026-06</t>
        </is>
      </c>
      <c r="E3115" s="65" t="inlineStr">
        <is>
          <t>2025-2026</t>
        </is>
      </c>
      <c r="F3115" s="67" t="n">
        <v>1</v>
      </c>
      <c r="G3115" s="65" t="inlineStr">
        <is>
          <t>Email</t>
        </is>
      </c>
      <c r="H3115" s="65" t="inlineStr">
        <is>
          <t>Toulouse</t>
        </is>
      </c>
      <c r="I3115" s="65" t="inlineStr">
        <is>
          <t>Nadia Cherif</t>
        </is>
      </c>
      <c r="J3115" s="65" t="inlineStr">
        <is>
          <t>Injoignable</t>
        </is>
      </c>
      <c r="K3115" s="70" t="n">
        <v>4.3</v>
      </c>
    </row>
    <row r="3116">
      <c r="A3116" s="65" t="inlineStr">
        <is>
          <t>REL-03115</t>
        </is>
      </c>
      <c r="B3116" s="65" t="inlineStr">
        <is>
          <t>DEV-02956</t>
        </is>
      </c>
      <c r="C3116" s="66" t="n">
        <v>46186</v>
      </c>
      <c r="D3116" s="65" t="inlineStr">
        <is>
          <t>2026-06</t>
        </is>
      </c>
      <c r="E3116" s="65" t="inlineStr">
        <is>
          <t>2025-2026</t>
        </is>
      </c>
      <c r="F3116" s="67" t="n">
        <v>2</v>
      </c>
      <c r="G3116" s="65" t="inlineStr">
        <is>
          <t>Téléphone</t>
        </is>
      </c>
      <c r="H3116" s="65" t="inlineStr">
        <is>
          <t>Toulouse</t>
        </is>
      </c>
      <c r="I3116" s="65" t="inlineStr">
        <is>
          <t>Nadia Cherif</t>
        </is>
      </c>
      <c r="J3116" s="65" t="inlineStr">
        <is>
          <t>Rappel demandé</t>
        </is>
      </c>
      <c r="K3116" s="70" t="n">
        <v>3.1</v>
      </c>
    </row>
    <row r="3117">
      <c r="A3117" s="65" t="inlineStr">
        <is>
          <t>REL-03116</t>
        </is>
      </c>
      <c r="B3117" s="65" t="inlineStr">
        <is>
          <t>DEV-02956</t>
        </is>
      </c>
      <c r="C3117" s="66" t="n">
        <v>46192</v>
      </c>
      <c r="D3117" s="65" t="inlineStr">
        <is>
          <t>2026-06</t>
        </is>
      </c>
      <c r="E3117" s="65" t="inlineStr">
        <is>
          <t>2025-2026</t>
        </is>
      </c>
      <c r="F3117" s="67" t="n">
        <v>3</v>
      </c>
      <c r="G3117" s="65" t="inlineStr">
        <is>
          <t>Email</t>
        </is>
      </c>
      <c r="H3117" s="65" t="inlineStr">
        <is>
          <t>Toulouse</t>
        </is>
      </c>
      <c r="I3117" s="65" t="inlineStr">
        <is>
          <t>Nadia Cherif</t>
        </is>
      </c>
      <c r="J3117" s="65" t="inlineStr">
        <is>
          <t>Accord obtenu</t>
        </is>
      </c>
      <c r="K3117" s="70" t="n">
        <v>3.5</v>
      </c>
    </row>
    <row r="3118">
      <c r="A3118" s="65" t="inlineStr">
        <is>
          <t>REL-03117</t>
        </is>
      </c>
      <c r="B3118" s="65" t="inlineStr">
        <is>
          <t>DEV-02957</t>
        </is>
      </c>
      <c r="C3118" s="66" t="n">
        <v>46177</v>
      </c>
      <c r="D3118" s="65" t="inlineStr">
        <is>
          <t>2026-06</t>
        </is>
      </c>
      <c r="E3118" s="65" t="inlineStr">
        <is>
          <t>2025-2026</t>
        </is>
      </c>
      <c r="F3118" s="67" t="n">
        <v>1</v>
      </c>
      <c r="G3118" s="65" t="inlineStr">
        <is>
          <t>Email</t>
        </is>
      </c>
      <c r="H3118" s="65" t="inlineStr">
        <is>
          <t>Bordeaux</t>
        </is>
      </c>
      <c r="I3118" s="65" t="inlineStr">
        <is>
          <t>Sophie Marchand</t>
        </is>
      </c>
      <c r="J3118" s="65" t="inlineStr">
        <is>
          <t>Négociation en cours</t>
        </is>
      </c>
      <c r="K3118" s="70" t="n">
        <v>1.5</v>
      </c>
    </row>
    <row r="3119">
      <c r="A3119" s="65" t="inlineStr">
        <is>
          <t>REL-03118</t>
        </is>
      </c>
      <c r="B3119" s="65" t="inlineStr">
        <is>
          <t>DEV-02957</t>
        </is>
      </c>
      <c r="C3119" s="66" t="n">
        <v>46189</v>
      </c>
      <c r="D3119" s="65" t="inlineStr">
        <is>
          <t>2026-06</t>
        </is>
      </c>
      <c r="E3119" s="65" t="inlineStr">
        <is>
          <t>2025-2026</t>
        </is>
      </c>
      <c r="F3119" s="67" t="n">
        <v>2</v>
      </c>
      <c r="G3119" s="65" t="inlineStr">
        <is>
          <t>SMS</t>
        </is>
      </c>
      <c r="H3119" s="65" t="inlineStr">
        <is>
          <t>Bordeaux</t>
        </is>
      </c>
      <c r="I3119" s="65" t="inlineStr">
        <is>
          <t>Sophie Marchand</t>
        </is>
      </c>
      <c r="J3119" s="65" t="inlineStr">
        <is>
          <t>Sans réponse</t>
        </is>
      </c>
      <c r="K3119" s="70" t="n">
        <v>2.7</v>
      </c>
    </row>
    <row r="3120">
      <c r="A3120" s="65" t="inlineStr">
        <is>
          <t>REL-03119</t>
        </is>
      </c>
      <c r="B3120" s="65" t="inlineStr">
        <is>
          <t>DEV-02957</t>
        </is>
      </c>
      <c r="C3120" s="66" t="n">
        <v>46196</v>
      </c>
      <c r="D3120" s="65" t="inlineStr">
        <is>
          <t>2026-06</t>
        </is>
      </c>
      <c r="E3120" s="65" t="inlineStr">
        <is>
          <t>2025-2026</t>
        </is>
      </c>
      <c r="F3120" s="67" t="n">
        <v>3</v>
      </c>
      <c r="G3120" s="65" t="inlineStr">
        <is>
          <t>Email</t>
        </is>
      </c>
      <c r="H3120" s="65" t="inlineStr">
        <is>
          <t>Bordeaux</t>
        </is>
      </c>
      <c r="I3120" s="65" t="inlineStr">
        <is>
          <t>Sophie Marchand</t>
        </is>
      </c>
      <c r="J3120" s="65" t="inlineStr">
        <is>
          <t>Sans réponse</t>
        </is>
      </c>
      <c r="K3120" s="70" t="n">
        <v>1.7</v>
      </c>
    </row>
    <row r="3121">
      <c r="A3121" s="65" t="inlineStr">
        <is>
          <t>REL-03120</t>
        </is>
      </c>
      <c r="B3121" s="65" t="inlineStr">
        <is>
          <t>DEV-02959</t>
        </is>
      </c>
      <c r="C3121" s="66" t="n">
        <v>46190</v>
      </c>
      <c r="D3121" s="65" t="inlineStr">
        <is>
          <t>2026-06</t>
        </is>
      </c>
      <c r="E3121" s="65" t="inlineStr">
        <is>
          <t>2025-2026</t>
        </is>
      </c>
      <c r="F3121" s="67" t="n">
        <v>1</v>
      </c>
      <c r="G3121" s="65" t="inlineStr">
        <is>
          <t>Email</t>
        </is>
      </c>
      <c r="H3121" s="65" t="inlineStr">
        <is>
          <t>Toulouse</t>
        </is>
      </c>
      <c r="I3121" s="65" t="inlineStr">
        <is>
          <t>Nadia Cherif</t>
        </is>
      </c>
      <c r="J3121" s="65" t="inlineStr">
        <is>
          <t>Négociation en cours</t>
        </is>
      </c>
      <c r="K3121" s="70" t="n">
        <v>3.7</v>
      </c>
    </row>
    <row r="3122">
      <c r="A3122" s="65" t="inlineStr">
        <is>
          <t>REL-03121</t>
        </is>
      </c>
      <c r="B3122" s="65" t="inlineStr">
        <is>
          <t>DEV-02961</t>
        </is>
      </c>
      <c r="C3122" s="66" t="n">
        <v>46183</v>
      </c>
      <c r="D3122" s="65" t="inlineStr">
        <is>
          <t>2026-06</t>
        </is>
      </c>
      <c r="E3122" s="65" t="inlineStr">
        <is>
          <t>2025-2026</t>
        </is>
      </c>
      <c r="F3122" s="67" t="n">
        <v>1</v>
      </c>
      <c r="G3122" s="65" t="inlineStr">
        <is>
          <t>Téléphone</t>
        </is>
      </c>
      <c r="H3122" s="65" t="inlineStr">
        <is>
          <t>Montpellier</t>
        </is>
      </c>
      <c r="I3122" s="65" t="inlineStr">
        <is>
          <t>Thomas Rey</t>
        </is>
      </c>
      <c r="J3122" s="65" t="inlineStr">
        <is>
          <t>Sans réponse</t>
        </is>
      </c>
      <c r="K3122" s="70" t="n">
        <v>3.8</v>
      </c>
    </row>
    <row r="3123">
      <c r="A3123" s="65" t="inlineStr">
        <is>
          <t>REL-03122</t>
        </is>
      </c>
      <c r="B3123" s="65" t="inlineStr">
        <is>
          <t>DEV-02962</t>
        </is>
      </c>
      <c r="C3123" s="66" t="n">
        <v>46188</v>
      </c>
      <c r="D3123" s="65" t="inlineStr">
        <is>
          <t>2026-06</t>
        </is>
      </c>
      <c r="E3123" s="65" t="inlineStr">
        <is>
          <t>2025-2026</t>
        </is>
      </c>
      <c r="F3123" s="67" t="n">
        <v>1</v>
      </c>
      <c r="G3123" s="65" t="inlineStr">
        <is>
          <t>Téléphone</t>
        </is>
      </c>
      <c r="H3123" s="65" t="inlineStr">
        <is>
          <t>Montpellier</t>
        </is>
      </c>
      <c r="I3123" s="65" t="inlineStr">
        <is>
          <t>Thomas Rey</t>
        </is>
      </c>
      <c r="J3123" s="65" t="inlineStr">
        <is>
          <t>Sans réponse</t>
        </is>
      </c>
      <c r="K3123" s="70" t="n">
        <v>9.1</v>
      </c>
    </row>
    <row r="3124">
      <c r="A3124" s="65" t="inlineStr">
        <is>
          <t>REL-03123</t>
        </is>
      </c>
      <c r="B3124" s="65" t="inlineStr">
        <is>
          <t>DEV-02963</t>
        </is>
      </c>
      <c r="C3124" s="66" t="n">
        <v>46178</v>
      </c>
      <c r="D3124" s="65" t="inlineStr">
        <is>
          <t>2026-06</t>
        </is>
      </c>
      <c r="E3124" s="65" t="inlineStr">
        <is>
          <t>2025-2026</t>
        </is>
      </c>
      <c r="F3124" s="67" t="n">
        <v>1</v>
      </c>
      <c r="G3124" s="65" t="inlineStr">
        <is>
          <t>Email</t>
        </is>
      </c>
      <c r="H3124" s="65" t="inlineStr">
        <is>
          <t>Bordeaux</t>
        </is>
      </c>
      <c r="I3124" s="65" t="inlineStr">
        <is>
          <t>Karim Belkacem</t>
        </is>
      </c>
      <c r="J3124" s="65" t="inlineStr">
        <is>
          <t>Injoignable</t>
        </is>
      </c>
      <c r="K3124" s="70" t="n">
        <v>2.8</v>
      </c>
    </row>
    <row r="3125">
      <c r="A3125" s="65" t="inlineStr">
        <is>
          <t>REL-03124</t>
        </is>
      </c>
      <c r="B3125" s="65" t="inlineStr">
        <is>
          <t>DEV-02963</t>
        </is>
      </c>
      <c r="C3125" s="66" t="n">
        <v>46188</v>
      </c>
      <c r="D3125" s="65" t="inlineStr">
        <is>
          <t>2026-06</t>
        </is>
      </c>
      <c r="E3125" s="65" t="inlineStr">
        <is>
          <t>2025-2026</t>
        </is>
      </c>
      <c r="F3125" s="67" t="n">
        <v>2</v>
      </c>
      <c r="G3125" s="65" t="inlineStr">
        <is>
          <t>Email</t>
        </is>
      </c>
      <c r="H3125" s="65" t="inlineStr">
        <is>
          <t>Bordeaux</t>
        </is>
      </c>
      <c r="I3125" s="65" t="inlineStr">
        <is>
          <t>Karim Belkacem</t>
        </is>
      </c>
      <c r="J3125" s="65" t="inlineStr">
        <is>
          <t>Sans réponse</t>
        </is>
      </c>
      <c r="K3125" s="70" t="n">
        <v>3.8</v>
      </c>
    </row>
    <row r="3126">
      <c r="A3126" s="65" t="inlineStr">
        <is>
          <t>REL-03125</t>
        </is>
      </c>
      <c r="B3126" s="65" t="inlineStr">
        <is>
          <t>DEV-02963</t>
        </is>
      </c>
      <c r="C3126" s="66" t="n">
        <v>46195</v>
      </c>
      <c r="D3126" s="65" t="inlineStr">
        <is>
          <t>2026-06</t>
        </is>
      </c>
      <c r="E3126" s="65" t="inlineStr">
        <is>
          <t>2025-2026</t>
        </is>
      </c>
      <c r="F3126" s="67" t="n">
        <v>3</v>
      </c>
      <c r="G3126" s="65" t="inlineStr">
        <is>
          <t>Téléphone</t>
        </is>
      </c>
      <c r="H3126" s="65" t="inlineStr">
        <is>
          <t>Bordeaux</t>
        </is>
      </c>
      <c r="I3126" s="65" t="inlineStr">
        <is>
          <t>Karim Belkacem</t>
        </is>
      </c>
      <c r="J3126" s="65" t="inlineStr">
        <is>
          <t>Sans réponse</t>
        </is>
      </c>
      <c r="K3126" s="70" t="n">
        <v>7.4</v>
      </c>
    </row>
    <row r="3127">
      <c r="A3127" s="65" t="inlineStr">
        <is>
          <t>REL-03126</t>
        </is>
      </c>
      <c r="B3127" s="65" t="inlineStr">
        <is>
          <t>DEV-02964</t>
        </is>
      </c>
      <c r="C3127" s="66" t="n">
        <v>46185</v>
      </c>
      <c r="D3127" s="65" t="inlineStr">
        <is>
          <t>2026-06</t>
        </is>
      </c>
      <c r="E3127" s="65" t="inlineStr">
        <is>
          <t>2025-2026</t>
        </is>
      </c>
      <c r="F3127" s="67" t="n">
        <v>1</v>
      </c>
      <c r="G3127" s="65" t="inlineStr">
        <is>
          <t>Email</t>
        </is>
      </c>
      <c r="H3127" s="65" t="inlineStr">
        <is>
          <t>Bordeaux</t>
        </is>
      </c>
      <c r="I3127" s="65" t="inlineStr">
        <is>
          <t>Sophie Marchand</t>
        </is>
      </c>
      <c r="J3127" s="65" t="inlineStr">
        <is>
          <t>Sans réponse</t>
        </is>
      </c>
      <c r="K3127" s="70" t="n">
        <v>2.4</v>
      </c>
    </row>
    <row r="3128">
      <c r="A3128" s="65" t="inlineStr">
        <is>
          <t>REL-03127</t>
        </is>
      </c>
      <c r="B3128" s="65" t="inlineStr">
        <is>
          <t>DEV-02967</t>
        </is>
      </c>
      <c r="C3128" s="66" t="n">
        <v>46184</v>
      </c>
      <c r="D3128" s="65" t="inlineStr">
        <is>
          <t>2026-06</t>
        </is>
      </c>
      <c r="E3128" s="65" t="inlineStr">
        <is>
          <t>2025-2026</t>
        </is>
      </c>
      <c r="F3128" s="67" t="n">
        <v>1</v>
      </c>
      <c r="G3128" s="65" t="inlineStr">
        <is>
          <t>Email</t>
        </is>
      </c>
      <c r="H3128" s="65" t="inlineStr">
        <is>
          <t>Bordeaux</t>
        </is>
      </c>
      <c r="I3128" s="65" t="inlineStr">
        <is>
          <t>Sophie Marchand</t>
        </is>
      </c>
      <c r="J3128" s="65" t="inlineStr">
        <is>
          <t>Refus signifié</t>
        </is>
      </c>
      <c r="K3128" s="70" t="n">
        <v>2.1</v>
      </c>
    </row>
    <row r="3129">
      <c r="A3129" s="65" t="inlineStr">
        <is>
          <t>REL-03128</t>
        </is>
      </c>
      <c r="B3129" s="65" t="inlineStr">
        <is>
          <t>DEV-02970</t>
        </is>
      </c>
      <c r="C3129" s="66" t="n">
        <v>46183</v>
      </c>
      <c r="D3129" s="65" t="inlineStr">
        <is>
          <t>2026-06</t>
        </is>
      </c>
      <c r="E3129" s="65" t="inlineStr">
        <is>
          <t>2025-2026</t>
        </is>
      </c>
      <c r="F3129" s="67" t="n">
        <v>1</v>
      </c>
      <c r="G3129" s="65" t="inlineStr">
        <is>
          <t>Téléphone</t>
        </is>
      </c>
      <c r="H3129" s="65" t="inlineStr">
        <is>
          <t>Toulouse</t>
        </is>
      </c>
      <c r="I3129" s="65" t="inlineStr">
        <is>
          <t>Julien Fabre</t>
        </is>
      </c>
      <c r="J3129" s="65" t="inlineStr">
        <is>
          <t>Sans réponse</t>
        </is>
      </c>
      <c r="K3129" s="70" t="n">
        <v>9.9</v>
      </c>
    </row>
    <row r="3130">
      <c r="A3130" s="65" t="inlineStr">
        <is>
          <t>REL-03129</t>
        </is>
      </c>
      <c r="B3130" s="65" t="inlineStr">
        <is>
          <t>DEV-02971</t>
        </is>
      </c>
      <c r="C3130" s="66" t="n">
        <v>46184</v>
      </c>
      <c r="D3130" s="65" t="inlineStr">
        <is>
          <t>2026-06</t>
        </is>
      </c>
      <c r="E3130" s="65" t="inlineStr">
        <is>
          <t>2025-2026</t>
        </is>
      </c>
      <c r="F3130" s="67" t="n">
        <v>1</v>
      </c>
      <c r="G3130" s="65" t="inlineStr">
        <is>
          <t>Téléphone</t>
        </is>
      </c>
      <c r="H3130" s="65" t="inlineStr">
        <is>
          <t>Montpellier</t>
        </is>
      </c>
      <c r="I3130" s="65" t="inlineStr">
        <is>
          <t>Thomas Rey</t>
        </is>
      </c>
      <c r="J3130" s="65" t="inlineStr">
        <is>
          <t>Injoignable</t>
        </is>
      </c>
      <c r="K3130" s="70" t="n">
        <v>11.4</v>
      </c>
    </row>
    <row r="3131">
      <c r="A3131" s="65" t="inlineStr">
        <is>
          <t>REL-03130</t>
        </is>
      </c>
      <c r="B3131" s="65" t="inlineStr">
        <is>
          <t>DEV-02971</t>
        </is>
      </c>
      <c r="C3131" s="66" t="n">
        <v>46192</v>
      </c>
      <c r="D3131" s="65" t="inlineStr">
        <is>
          <t>2026-06</t>
        </is>
      </c>
      <c r="E3131" s="65" t="inlineStr">
        <is>
          <t>2025-2026</t>
        </is>
      </c>
      <c r="F3131" s="67" t="n">
        <v>2</v>
      </c>
      <c r="G3131" s="65" t="inlineStr">
        <is>
          <t>Email</t>
        </is>
      </c>
      <c r="H3131" s="65" t="inlineStr">
        <is>
          <t>Montpellier</t>
        </is>
      </c>
      <c r="I3131" s="65" t="inlineStr">
        <is>
          <t>Thomas Rey</t>
        </is>
      </c>
      <c r="J3131" s="65" t="inlineStr">
        <is>
          <t>Refus signifié</t>
        </is>
      </c>
      <c r="K3131" s="70" t="n">
        <v>1.3</v>
      </c>
    </row>
    <row r="3132">
      <c r="A3132" s="65" t="inlineStr">
        <is>
          <t>REL-03131</t>
        </is>
      </c>
      <c r="B3132" s="65" t="inlineStr">
        <is>
          <t>DEV-02973</t>
        </is>
      </c>
      <c r="C3132" s="66" t="n">
        <v>46190</v>
      </c>
      <c r="D3132" s="65" t="inlineStr">
        <is>
          <t>2026-06</t>
        </is>
      </c>
      <c r="E3132" s="65" t="inlineStr">
        <is>
          <t>2025-2026</t>
        </is>
      </c>
      <c r="F3132" s="67" t="n">
        <v>1</v>
      </c>
      <c r="G3132" s="65" t="inlineStr">
        <is>
          <t>Email</t>
        </is>
      </c>
      <c r="H3132" s="65" t="inlineStr">
        <is>
          <t>Montpellier</t>
        </is>
      </c>
      <c r="I3132" s="65" t="inlineStr">
        <is>
          <t>Thomas Rey</t>
        </is>
      </c>
      <c r="J3132" s="65" t="inlineStr">
        <is>
          <t>Accord obtenu</t>
        </is>
      </c>
      <c r="K3132" s="70" t="n">
        <v>1.2</v>
      </c>
    </row>
    <row r="3133">
      <c r="A3133" s="65" t="inlineStr">
        <is>
          <t>REL-03132</t>
        </is>
      </c>
      <c r="B3133" s="65" t="inlineStr">
        <is>
          <t>DEV-02974</t>
        </is>
      </c>
      <c r="C3133" s="66" t="n">
        <v>46183</v>
      </c>
      <c r="D3133" s="65" t="inlineStr">
        <is>
          <t>2026-06</t>
        </is>
      </c>
      <c r="E3133" s="65" t="inlineStr">
        <is>
          <t>2025-2026</t>
        </is>
      </c>
      <c r="F3133" s="67" t="n">
        <v>1</v>
      </c>
      <c r="G3133" s="65" t="inlineStr">
        <is>
          <t>Email</t>
        </is>
      </c>
      <c r="H3133" s="65" t="inlineStr">
        <is>
          <t>Bordeaux</t>
        </is>
      </c>
      <c r="I3133" s="65" t="inlineStr">
        <is>
          <t>Karim Belkacem</t>
        </is>
      </c>
      <c r="J3133" s="65" t="inlineStr">
        <is>
          <t>Négociation en cours</t>
        </is>
      </c>
      <c r="K3133" s="70" t="n">
        <v>1.4</v>
      </c>
    </row>
    <row r="3134">
      <c r="A3134" s="65" t="inlineStr">
        <is>
          <t>REL-03133</t>
        </is>
      </c>
      <c r="B3134" s="65" t="inlineStr">
        <is>
          <t>DEV-02974</t>
        </is>
      </c>
      <c r="C3134" s="66" t="n">
        <v>46191</v>
      </c>
      <c r="D3134" s="65" t="inlineStr">
        <is>
          <t>2026-06</t>
        </is>
      </c>
      <c r="E3134" s="65" t="inlineStr">
        <is>
          <t>2025-2026</t>
        </is>
      </c>
      <c r="F3134" s="67" t="n">
        <v>2</v>
      </c>
      <c r="G3134" s="65" t="inlineStr">
        <is>
          <t>Email</t>
        </is>
      </c>
      <c r="H3134" s="65" t="inlineStr">
        <is>
          <t>Bordeaux</t>
        </is>
      </c>
      <c r="I3134" s="65" t="inlineStr">
        <is>
          <t>Karim Belkacem</t>
        </is>
      </c>
      <c r="J3134" s="65" t="inlineStr">
        <is>
          <t>Accord obtenu</t>
        </is>
      </c>
      <c r="K3134" s="70" t="n">
        <v>1.8</v>
      </c>
    </row>
    <row r="3135">
      <c r="A3135" s="65" t="inlineStr">
        <is>
          <t>REL-03134</t>
        </is>
      </c>
      <c r="B3135" s="65" t="inlineStr">
        <is>
          <t>DEV-02975</t>
        </is>
      </c>
      <c r="C3135" s="66" t="n">
        <v>46185</v>
      </c>
      <c r="D3135" s="65" t="inlineStr">
        <is>
          <t>2026-06</t>
        </is>
      </c>
      <c r="E3135" s="65" t="inlineStr">
        <is>
          <t>2025-2026</t>
        </is>
      </c>
      <c r="F3135" s="67" t="n">
        <v>1</v>
      </c>
      <c r="G3135" s="65" t="inlineStr">
        <is>
          <t>Email</t>
        </is>
      </c>
      <c r="H3135" s="65" t="inlineStr">
        <is>
          <t>Bordeaux</t>
        </is>
      </c>
      <c r="I3135" s="65" t="inlineStr">
        <is>
          <t>Karim Belkacem</t>
        </is>
      </c>
      <c r="J3135" s="65" t="inlineStr">
        <is>
          <t>Rappel demandé</t>
        </is>
      </c>
      <c r="K3135" s="70" t="n">
        <v>3.5</v>
      </c>
    </row>
    <row r="3136">
      <c r="A3136" s="65" t="inlineStr">
        <is>
          <t>REL-03135</t>
        </is>
      </c>
      <c r="B3136" s="65" t="inlineStr">
        <is>
          <t>DEV-02978</t>
        </is>
      </c>
      <c r="C3136" s="66" t="n">
        <v>46182</v>
      </c>
      <c r="D3136" s="65" t="inlineStr">
        <is>
          <t>2026-06</t>
        </is>
      </c>
      <c r="E3136" s="65" t="inlineStr">
        <is>
          <t>2025-2026</t>
        </is>
      </c>
      <c r="F3136" s="67" t="n">
        <v>1</v>
      </c>
      <c r="G3136" s="65" t="inlineStr">
        <is>
          <t>Téléphone</t>
        </is>
      </c>
      <c r="H3136" s="65" t="inlineStr">
        <is>
          <t>Bordeaux</t>
        </is>
      </c>
      <c r="I3136" s="65" t="inlineStr">
        <is>
          <t>Sophie Marchand</t>
        </is>
      </c>
      <c r="J3136" s="65" t="inlineStr">
        <is>
          <t>Refus signifié</t>
        </is>
      </c>
      <c r="K3136" s="70" t="n">
        <v>3.6</v>
      </c>
    </row>
    <row r="3137">
      <c r="A3137" s="65" t="inlineStr">
        <is>
          <t>REL-03136</t>
        </is>
      </c>
      <c r="B3137" s="65" t="inlineStr">
        <is>
          <t>DEV-02980</t>
        </is>
      </c>
      <c r="C3137" s="66" t="n">
        <v>46184</v>
      </c>
      <c r="D3137" s="65" t="inlineStr">
        <is>
          <t>2026-06</t>
        </is>
      </c>
      <c r="E3137" s="65" t="inlineStr">
        <is>
          <t>2025-2026</t>
        </is>
      </c>
      <c r="F3137" s="67" t="n">
        <v>1</v>
      </c>
      <c r="G3137" s="65" t="inlineStr">
        <is>
          <t>Email</t>
        </is>
      </c>
      <c r="H3137" s="65" t="inlineStr">
        <is>
          <t>Bordeaux</t>
        </is>
      </c>
      <c r="I3137" s="65" t="inlineStr">
        <is>
          <t>Karim Belkacem</t>
        </is>
      </c>
      <c r="J3137" s="65" t="inlineStr">
        <is>
          <t>Accord obtenu</t>
        </is>
      </c>
      <c r="K3137" s="70" t="n">
        <v>1.9</v>
      </c>
    </row>
    <row r="3138">
      <c r="A3138" s="65" t="inlineStr">
        <is>
          <t>REL-03137</t>
        </is>
      </c>
      <c r="B3138" s="65" t="inlineStr">
        <is>
          <t>DEV-02982</t>
        </is>
      </c>
      <c r="C3138" s="66" t="n">
        <v>46186</v>
      </c>
      <c r="D3138" s="65" t="inlineStr">
        <is>
          <t>2026-06</t>
        </is>
      </c>
      <c r="E3138" s="65" t="inlineStr">
        <is>
          <t>2025-2026</t>
        </is>
      </c>
      <c r="F3138" s="67" t="n">
        <v>1</v>
      </c>
      <c r="G3138" s="65" t="inlineStr">
        <is>
          <t>Email</t>
        </is>
      </c>
      <c r="H3138" s="65" t="inlineStr">
        <is>
          <t>Toulouse</t>
        </is>
      </c>
      <c r="I3138" s="65" t="inlineStr">
        <is>
          <t>Julien Fabre</t>
        </is>
      </c>
      <c r="J3138" s="65" t="inlineStr">
        <is>
          <t>Sans réponse</t>
        </is>
      </c>
      <c r="K3138" s="70" t="n">
        <v>3.9</v>
      </c>
    </row>
    <row r="3139">
      <c r="A3139" s="65" t="inlineStr">
        <is>
          <t>REL-03138</t>
        </is>
      </c>
      <c r="B3139" s="65" t="inlineStr">
        <is>
          <t>DEV-02982</t>
        </is>
      </c>
      <c r="C3139" s="66" t="n">
        <v>46200</v>
      </c>
      <c r="D3139" s="65" t="inlineStr">
        <is>
          <t>2026-06</t>
        </is>
      </c>
      <c r="E3139" s="65" t="inlineStr">
        <is>
          <t>2025-2026</t>
        </is>
      </c>
      <c r="F3139" s="67" t="n">
        <v>2</v>
      </c>
      <c r="G3139" s="65" t="inlineStr">
        <is>
          <t>SMS</t>
        </is>
      </c>
      <c r="H3139" s="65" t="inlineStr">
        <is>
          <t>Toulouse</t>
        </is>
      </c>
      <c r="I3139" s="65" t="inlineStr">
        <is>
          <t>Julien Fabre</t>
        </is>
      </c>
      <c r="J3139" s="65" t="inlineStr">
        <is>
          <t>Rappel demandé</t>
        </is>
      </c>
      <c r="K3139" s="70" t="n">
        <v>2.1</v>
      </c>
    </row>
    <row r="3140">
      <c r="A3140" s="65" t="inlineStr">
        <is>
          <t>REL-03139</t>
        </is>
      </c>
      <c r="B3140" s="65" t="inlineStr">
        <is>
          <t>DEV-02983</t>
        </is>
      </c>
      <c r="C3140" s="66" t="n">
        <v>46200</v>
      </c>
      <c r="D3140" s="65" t="inlineStr">
        <is>
          <t>2026-06</t>
        </is>
      </c>
      <c r="E3140" s="65" t="inlineStr">
        <is>
          <t>2025-2026</t>
        </is>
      </c>
      <c r="F3140" s="67" t="n">
        <v>1</v>
      </c>
      <c r="G3140" s="65" t="inlineStr">
        <is>
          <t>Email</t>
        </is>
      </c>
      <c r="H3140" s="65" t="inlineStr">
        <is>
          <t>Bordeaux</t>
        </is>
      </c>
      <c r="I3140" s="65" t="inlineStr">
        <is>
          <t>Sophie Marchand</t>
        </is>
      </c>
      <c r="J3140" s="65" t="inlineStr">
        <is>
          <t>Rappel demandé</t>
        </is>
      </c>
      <c r="K3140" s="70" t="n">
        <v>4.6</v>
      </c>
    </row>
    <row r="3141">
      <c r="A3141" s="65" t="inlineStr">
        <is>
          <t>REL-03140</t>
        </is>
      </c>
      <c r="B3141" s="65" t="inlineStr">
        <is>
          <t>DEV-02984</t>
        </is>
      </c>
      <c r="C3141" s="66" t="n">
        <v>46190</v>
      </c>
      <c r="D3141" s="65" t="inlineStr">
        <is>
          <t>2026-06</t>
        </is>
      </c>
      <c r="E3141" s="65" t="inlineStr">
        <is>
          <t>2025-2026</t>
        </is>
      </c>
      <c r="F3141" s="67" t="n">
        <v>1</v>
      </c>
      <c r="G3141" s="65" t="inlineStr">
        <is>
          <t>Téléphone</t>
        </is>
      </c>
      <c r="H3141" s="65" t="inlineStr">
        <is>
          <t>Bordeaux</t>
        </is>
      </c>
      <c r="I3141" s="65" t="inlineStr">
        <is>
          <t>Karim Belkacem</t>
        </is>
      </c>
      <c r="J3141" s="65" t="inlineStr">
        <is>
          <t>Refus signifié</t>
        </is>
      </c>
      <c r="K3141" s="70" t="n">
        <v>9.1</v>
      </c>
    </row>
    <row r="3142">
      <c r="A3142" s="65" t="inlineStr">
        <is>
          <t>REL-03141</t>
        </is>
      </c>
      <c r="B3142" s="65" t="inlineStr">
        <is>
          <t>DEV-02985</t>
        </is>
      </c>
      <c r="C3142" s="66" t="n">
        <v>46200</v>
      </c>
      <c r="D3142" s="65" t="inlineStr">
        <is>
          <t>2026-06</t>
        </is>
      </c>
      <c r="E3142" s="65" t="inlineStr">
        <is>
          <t>2025-2026</t>
        </is>
      </c>
      <c r="F3142" s="67" t="n">
        <v>1</v>
      </c>
      <c r="G3142" s="65" t="inlineStr">
        <is>
          <t>Email</t>
        </is>
      </c>
      <c r="H3142" s="65" t="inlineStr">
        <is>
          <t>Toulouse</t>
        </is>
      </c>
      <c r="I3142" s="65" t="inlineStr">
        <is>
          <t>Julien Fabre</t>
        </is>
      </c>
      <c r="J3142" s="65" t="inlineStr">
        <is>
          <t>Refus signifié</t>
        </is>
      </c>
      <c r="K3142" s="70" t="n">
        <v>1.5</v>
      </c>
    </row>
    <row r="3143">
      <c r="A3143" s="65" t="inlineStr">
        <is>
          <t>REL-03142</t>
        </is>
      </c>
      <c r="B3143" s="65" t="inlineStr">
        <is>
          <t>DEV-02986</t>
        </is>
      </c>
      <c r="C3143" s="66" t="n">
        <v>46187</v>
      </c>
      <c r="D3143" s="65" t="inlineStr">
        <is>
          <t>2026-06</t>
        </is>
      </c>
      <c r="E3143" s="65" t="inlineStr">
        <is>
          <t>2025-2026</t>
        </is>
      </c>
      <c r="F3143" s="67" t="n">
        <v>1</v>
      </c>
      <c r="G3143" s="65" t="inlineStr">
        <is>
          <t>Téléphone</t>
        </is>
      </c>
      <c r="H3143" s="65" t="inlineStr">
        <is>
          <t>Toulouse</t>
        </is>
      </c>
      <c r="I3143" s="65" t="inlineStr">
        <is>
          <t>Nadia Cherif</t>
        </is>
      </c>
      <c r="J3143" s="65" t="inlineStr">
        <is>
          <t>Sans réponse</t>
        </is>
      </c>
      <c r="K3143" s="70" t="n">
        <v>7.2</v>
      </c>
    </row>
    <row r="3144">
      <c r="A3144" s="65" t="inlineStr">
        <is>
          <t>REL-03143</t>
        </is>
      </c>
      <c r="B3144" s="65" t="inlineStr">
        <is>
          <t>DEV-02987</t>
        </is>
      </c>
      <c r="C3144" s="66" t="n">
        <v>46193</v>
      </c>
      <c r="D3144" s="65" t="inlineStr">
        <is>
          <t>2026-06</t>
        </is>
      </c>
      <c r="E3144" s="65" t="inlineStr">
        <is>
          <t>2025-2026</t>
        </is>
      </c>
      <c r="F3144" s="67" t="n">
        <v>1</v>
      </c>
      <c r="G3144" s="65" t="inlineStr">
        <is>
          <t>Email</t>
        </is>
      </c>
      <c r="H3144" s="65" t="inlineStr">
        <is>
          <t>Montpellier</t>
        </is>
      </c>
      <c r="I3144" s="65" t="inlineStr">
        <is>
          <t>Thomas Rey</t>
        </is>
      </c>
      <c r="J3144" s="65" t="inlineStr">
        <is>
          <t>Négociation en cours</t>
        </is>
      </c>
      <c r="K3144" s="70" t="n">
        <v>4</v>
      </c>
    </row>
    <row r="3145">
      <c r="A3145" s="65" t="inlineStr">
        <is>
          <t>REL-03144</t>
        </is>
      </c>
      <c r="B3145" s="65" t="inlineStr">
        <is>
          <t>DEV-02987</t>
        </is>
      </c>
      <c r="C3145" s="66" t="n">
        <v>46198</v>
      </c>
      <c r="D3145" s="65" t="inlineStr">
        <is>
          <t>2026-06</t>
        </is>
      </c>
      <c r="E3145" s="65" t="inlineStr">
        <is>
          <t>2025-2026</t>
        </is>
      </c>
      <c r="F3145" s="67" t="n">
        <v>2</v>
      </c>
      <c r="G3145" s="65" t="inlineStr">
        <is>
          <t>Téléphone</t>
        </is>
      </c>
      <c r="H3145" s="65" t="inlineStr">
        <is>
          <t>Montpellier</t>
        </is>
      </c>
      <c r="I3145" s="65" t="inlineStr">
        <is>
          <t>Thomas Rey</t>
        </is>
      </c>
      <c r="J3145" s="65" t="inlineStr">
        <is>
          <t>Sans réponse</t>
        </is>
      </c>
      <c r="K3145" s="70" t="n">
        <v>10.9</v>
      </c>
    </row>
    <row r="3146">
      <c r="A3146" s="65" t="inlineStr">
        <is>
          <t>REL-03145</t>
        </is>
      </c>
      <c r="B3146" s="65" t="inlineStr">
        <is>
          <t>DEV-02988</t>
        </is>
      </c>
      <c r="C3146" s="66" t="n">
        <v>46196</v>
      </c>
      <c r="D3146" s="65" t="inlineStr">
        <is>
          <t>2026-06</t>
        </is>
      </c>
      <c r="E3146" s="65" t="inlineStr">
        <is>
          <t>2025-2026</t>
        </is>
      </c>
      <c r="F3146" s="67" t="n">
        <v>1</v>
      </c>
      <c r="G3146" s="65" t="inlineStr">
        <is>
          <t>SMS</t>
        </is>
      </c>
      <c r="H3146" s="65" t="inlineStr">
        <is>
          <t>Toulouse</t>
        </is>
      </c>
      <c r="I3146" s="65" t="inlineStr">
        <is>
          <t>Nadia Cherif</t>
        </is>
      </c>
      <c r="J3146" s="65" t="inlineStr">
        <is>
          <t>Rappel demandé</t>
        </is>
      </c>
      <c r="K3146" s="70" t="n">
        <v>2.6</v>
      </c>
    </row>
    <row r="3147">
      <c r="A3147" s="65" t="inlineStr">
        <is>
          <t>REL-03146</t>
        </is>
      </c>
      <c r="B3147" s="65" t="inlineStr">
        <is>
          <t>DEV-02989</t>
        </is>
      </c>
      <c r="C3147" s="66" t="n">
        <v>46191</v>
      </c>
      <c r="D3147" s="65" t="inlineStr">
        <is>
          <t>2026-06</t>
        </is>
      </c>
      <c r="E3147" s="65" t="inlineStr">
        <is>
          <t>2025-2026</t>
        </is>
      </c>
      <c r="F3147" s="67" t="n">
        <v>1</v>
      </c>
      <c r="G3147" s="65" t="inlineStr">
        <is>
          <t>Email</t>
        </is>
      </c>
      <c r="H3147" s="65" t="inlineStr">
        <is>
          <t>Bordeaux</t>
        </is>
      </c>
      <c r="I3147" s="65" t="inlineStr">
        <is>
          <t>Karim Belkacem</t>
        </is>
      </c>
      <c r="J3147" s="65" t="inlineStr">
        <is>
          <t>Sans réponse</t>
        </is>
      </c>
      <c r="K3147" s="70" t="n">
        <v>3</v>
      </c>
    </row>
    <row r="3148">
      <c r="A3148" s="65" t="inlineStr">
        <is>
          <t>REL-03147</t>
        </is>
      </c>
      <c r="B3148" s="65" t="inlineStr">
        <is>
          <t>DEV-02996</t>
        </is>
      </c>
      <c r="C3148" s="66" t="n">
        <v>46193</v>
      </c>
      <c r="D3148" s="65" t="inlineStr">
        <is>
          <t>2026-06</t>
        </is>
      </c>
      <c r="E3148" s="65" t="inlineStr">
        <is>
          <t>2025-2026</t>
        </is>
      </c>
      <c r="F3148" s="67" t="n">
        <v>1</v>
      </c>
      <c r="G3148" s="65" t="inlineStr">
        <is>
          <t>Téléphone</t>
        </is>
      </c>
      <c r="H3148" s="65" t="inlineStr">
        <is>
          <t>Toulouse</t>
        </is>
      </c>
      <c r="I3148" s="65" t="inlineStr">
        <is>
          <t>Julien Fabre</t>
        </is>
      </c>
      <c r="J3148" s="65" t="inlineStr">
        <is>
          <t>Négociation en cours</t>
        </is>
      </c>
      <c r="K3148" s="70" t="n">
        <v>13.1</v>
      </c>
    </row>
    <row r="3149">
      <c r="A3149" s="65" t="inlineStr">
        <is>
          <t>REL-03148</t>
        </is>
      </c>
      <c r="B3149" s="65" t="inlineStr">
        <is>
          <t>DEV-03001</t>
        </is>
      </c>
      <c r="C3149" s="66" t="n">
        <v>46191</v>
      </c>
      <c r="D3149" s="65" t="inlineStr">
        <is>
          <t>2026-06</t>
        </is>
      </c>
      <c r="E3149" s="65" t="inlineStr">
        <is>
          <t>2025-2026</t>
        </is>
      </c>
      <c r="F3149" s="67" t="n">
        <v>1</v>
      </c>
      <c r="G3149" s="65" t="inlineStr">
        <is>
          <t>Email</t>
        </is>
      </c>
      <c r="H3149" s="65" t="inlineStr">
        <is>
          <t>Toulouse</t>
        </is>
      </c>
      <c r="I3149" s="65" t="inlineStr">
        <is>
          <t>Nadia Cherif</t>
        </is>
      </c>
      <c r="J3149" s="65" t="inlineStr">
        <is>
          <t>Sans réponse</t>
        </is>
      </c>
      <c r="K3149" s="70" t="n">
        <v>4.1</v>
      </c>
    </row>
    <row r="3150">
      <c r="A3150" s="65" t="inlineStr">
        <is>
          <t>REL-03149</t>
        </is>
      </c>
      <c r="B3150" s="65" t="inlineStr">
        <is>
          <t>DEV-03001</t>
        </is>
      </c>
      <c r="C3150" s="66" t="n">
        <v>46200</v>
      </c>
      <c r="D3150" s="65" t="inlineStr">
        <is>
          <t>2026-06</t>
        </is>
      </c>
      <c r="E3150" s="65" t="inlineStr">
        <is>
          <t>2025-2026</t>
        </is>
      </c>
      <c r="F3150" s="67" t="n">
        <v>2</v>
      </c>
      <c r="G3150" s="65" t="inlineStr">
        <is>
          <t>Téléphone</t>
        </is>
      </c>
      <c r="H3150" s="65" t="inlineStr">
        <is>
          <t>Toulouse</t>
        </is>
      </c>
      <c r="I3150" s="65" t="inlineStr">
        <is>
          <t>Nadia Cherif</t>
        </is>
      </c>
      <c r="J3150" s="65" t="inlineStr">
        <is>
          <t>Sans réponse</t>
        </is>
      </c>
      <c r="K3150" s="70" t="n">
        <v>7</v>
      </c>
    </row>
    <row r="3151">
      <c r="A3151" s="65" t="inlineStr">
        <is>
          <t>REL-03150</t>
        </is>
      </c>
      <c r="B3151" s="65" t="inlineStr">
        <is>
          <t>DEV-03003</t>
        </is>
      </c>
      <c r="C3151" s="66" t="n">
        <v>46198</v>
      </c>
      <c r="D3151" s="65" t="inlineStr">
        <is>
          <t>2026-06</t>
        </is>
      </c>
      <c r="E3151" s="65" t="inlineStr">
        <is>
          <t>2025-2026</t>
        </is>
      </c>
      <c r="F3151" s="67" t="n">
        <v>1</v>
      </c>
      <c r="G3151" s="65" t="inlineStr">
        <is>
          <t>Téléphone</t>
        </is>
      </c>
      <c r="H3151" s="65" t="inlineStr">
        <is>
          <t>Montpellier</t>
        </is>
      </c>
      <c r="I3151" s="65" t="inlineStr">
        <is>
          <t>Thomas Rey</t>
        </is>
      </c>
      <c r="J3151" s="65" t="inlineStr">
        <is>
          <t>Négociation en cours</t>
        </is>
      </c>
      <c r="K3151" s="70" t="n">
        <v>4.9</v>
      </c>
    </row>
    <row r="3152">
      <c r="A3152" s="65" t="inlineStr">
        <is>
          <t>REL-03151</t>
        </is>
      </c>
      <c r="B3152" s="65" t="inlineStr">
        <is>
          <t>DEV-03005</t>
        </is>
      </c>
      <c r="C3152" s="66" t="n">
        <v>46201</v>
      </c>
      <c r="D3152" s="65" t="inlineStr">
        <is>
          <t>2026-06</t>
        </is>
      </c>
      <c r="E3152" s="65" t="inlineStr">
        <is>
          <t>2025-2026</t>
        </is>
      </c>
      <c r="F3152" s="67" t="n">
        <v>1</v>
      </c>
      <c r="G3152" s="65" t="inlineStr">
        <is>
          <t>Email</t>
        </is>
      </c>
      <c r="H3152" s="65" t="inlineStr">
        <is>
          <t>Bordeaux</t>
        </is>
      </c>
      <c r="I3152" s="65" t="inlineStr">
        <is>
          <t>Sophie Marchand</t>
        </is>
      </c>
      <c r="J3152" s="65" t="inlineStr">
        <is>
          <t>Sans réponse</t>
        </is>
      </c>
      <c r="K3152" s="70" t="n">
        <v>3.4</v>
      </c>
    </row>
    <row r="3153">
      <c r="A3153" s="65" t="inlineStr">
        <is>
          <t>REL-03152</t>
        </is>
      </c>
      <c r="B3153" s="65" t="inlineStr">
        <is>
          <t>DEV-03006</t>
        </is>
      </c>
      <c r="C3153" s="66" t="n">
        <v>46195</v>
      </c>
      <c r="D3153" s="65" t="inlineStr">
        <is>
          <t>2026-06</t>
        </is>
      </c>
      <c r="E3153" s="65" t="inlineStr">
        <is>
          <t>2025-2026</t>
        </is>
      </c>
      <c r="F3153" s="67" t="n">
        <v>1</v>
      </c>
      <c r="G3153" s="65" t="inlineStr">
        <is>
          <t>Téléphone</t>
        </is>
      </c>
      <c r="H3153" s="65" t="inlineStr">
        <is>
          <t>Toulouse</t>
        </is>
      </c>
      <c r="I3153" s="65" t="inlineStr">
        <is>
          <t>Julien Fabre</t>
        </is>
      </c>
      <c r="J3153" s="65" t="inlineStr">
        <is>
          <t>Sans réponse</t>
        </is>
      </c>
      <c r="K3153" s="70" t="n">
        <v>4.2</v>
      </c>
    </row>
    <row r="3154">
      <c r="A3154" s="65" t="inlineStr">
        <is>
          <t>REL-03153</t>
        </is>
      </c>
      <c r="B3154" s="65" t="inlineStr">
        <is>
          <t>DEV-03007</t>
        </is>
      </c>
      <c r="C3154" s="66" t="n">
        <v>46199</v>
      </c>
      <c r="D3154" s="65" t="inlineStr">
        <is>
          <t>2026-06</t>
        </is>
      </c>
      <c r="E3154" s="65" t="inlineStr">
        <is>
          <t>2025-2026</t>
        </is>
      </c>
      <c r="F3154" s="67" t="n">
        <v>1</v>
      </c>
      <c r="G3154" s="65" t="inlineStr">
        <is>
          <t>SMS</t>
        </is>
      </c>
      <c r="H3154" s="65" t="inlineStr">
        <is>
          <t>Montpellier</t>
        </is>
      </c>
      <c r="I3154" s="65" t="inlineStr">
        <is>
          <t>Thomas Rey</t>
        </is>
      </c>
      <c r="J3154" s="65" t="inlineStr">
        <is>
          <t>Négociation en cours</t>
        </is>
      </c>
      <c r="K3154" s="70" t="n">
        <v>4.9</v>
      </c>
    </row>
    <row r="3155">
      <c r="A3155" s="65" t="inlineStr">
        <is>
          <t>REL-03154</t>
        </is>
      </c>
      <c r="B3155" s="65" t="inlineStr">
        <is>
          <t>DEV-03009</t>
        </is>
      </c>
      <c r="C3155" s="66" t="n">
        <v>46196</v>
      </c>
      <c r="D3155" s="65" t="inlineStr">
        <is>
          <t>2026-06</t>
        </is>
      </c>
      <c r="E3155" s="65" t="inlineStr">
        <is>
          <t>2025-2026</t>
        </is>
      </c>
      <c r="F3155" s="67" t="n">
        <v>1</v>
      </c>
      <c r="G3155" s="65" t="inlineStr">
        <is>
          <t>Email</t>
        </is>
      </c>
      <c r="H3155" s="65" t="inlineStr">
        <is>
          <t>Bordeaux</t>
        </is>
      </c>
      <c r="I3155" s="65" t="inlineStr">
        <is>
          <t>Karim Belkacem</t>
        </is>
      </c>
      <c r="J3155" s="65" t="inlineStr">
        <is>
          <t>Sans réponse</t>
        </is>
      </c>
      <c r="K3155" s="70" t="n">
        <v>4.9</v>
      </c>
    </row>
    <row r="3156">
      <c r="A3156" s="65" t="inlineStr">
        <is>
          <t>REL-03155</t>
        </is>
      </c>
      <c r="B3156" s="65" t="inlineStr">
        <is>
          <t>DEV-03010</t>
        </is>
      </c>
      <c r="C3156" s="66" t="n">
        <v>46198</v>
      </c>
      <c r="D3156" s="65" t="inlineStr">
        <is>
          <t>2026-06</t>
        </is>
      </c>
      <c r="E3156" s="65" t="inlineStr">
        <is>
          <t>2025-2026</t>
        </is>
      </c>
      <c r="F3156" s="67" t="n">
        <v>1</v>
      </c>
      <c r="G3156" s="65" t="inlineStr">
        <is>
          <t>SMS</t>
        </is>
      </c>
      <c r="H3156" s="65" t="inlineStr">
        <is>
          <t>Bordeaux</t>
        </is>
      </c>
      <c r="I3156" s="65" t="inlineStr">
        <is>
          <t>Sophie Marchand</t>
        </is>
      </c>
      <c r="J3156" s="65" t="inlineStr">
        <is>
          <t>Injoignable</t>
        </is>
      </c>
      <c r="K3156" s="70" t="n">
        <v>2.1</v>
      </c>
    </row>
    <row r="3157">
      <c r="A3157" s="65" t="inlineStr">
        <is>
          <t>REL-03156</t>
        </is>
      </c>
      <c r="B3157" s="65" t="inlineStr">
        <is>
          <t>DEV-03011</t>
        </is>
      </c>
      <c r="C3157" s="66" t="n">
        <v>46194</v>
      </c>
      <c r="D3157" s="65" t="inlineStr">
        <is>
          <t>2026-06</t>
        </is>
      </c>
      <c r="E3157" s="65" t="inlineStr">
        <is>
          <t>2025-2026</t>
        </is>
      </c>
      <c r="F3157" s="67" t="n">
        <v>1</v>
      </c>
      <c r="G3157" s="65" t="inlineStr">
        <is>
          <t>Email</t>
        </is>
      </c>
      <c r="H3157" s="65" t="inlineStr">
        <is>
          <t>Bordeaux</t>
        </is>
      </c>
      <c r="I3157" s="65" t="inlineStr">
        <is>
          <t>Sophie Marchand</t>
        </is>
      </c>
      <c r="J3157" s="65" t="inlineStr">
        <is>
          <t>Sans réponse</t>
        </is>
      </c>
      <c r="K3157" s="70" t="n">
        <v>1.4</v>
      </c>
    </row>
    <row r="3158">
      <c r="A3158" s="65" t="inlineStr">
        <is>
          <t>REL-03157</t>
        </is>
      </c>
      <c r="B3158" s="65" t="inlineStr">
        <is>
          <t>DEV-03015</t>
        </is>
      </c>
      <c r="C3158" s="66" t="n">
        <v>46191</v>
      </c>
      <c r="D3158" s="65" t="inlineStr">
        <is>
          <t>2026-06</t>
        </is>
      </c>
      <c r="E3158" s="65" t="inlineStr">
        <is>
          <t>2025-2026</t>
        </is>
      </c>
      <c r="F3158" s="67" t="n">
        <v>1</v>
      </c>
      <c r="G3158" s="65" t="inlineStr">
        <is>
          <t>SMS</t>
        </is>
      </c>
      <c r="H3158" s="65" t="inlineStr">
        <is>
          <t>Toulouse</t>
        </is>
      </c>
      <c r="I3158" s="65" t="inlineStr">
        <is>
          <t>Nadia Cherif</t>
        </is>
      </c>
      <c r="J3158" s="65" t="inlineStr">
        <is>
          <t>Sans réponse</t>
        </is>
      </c>
      <c r="K3158" s="70" t="n">
        <v>2.7</v>
      </c>
    </row>
    <row r="3159">
      <c r="A3159" s="65" t="inlineStr">
        <is>
          <t>REL-03158</t>
        </is>
      </c>
      <c r="B3159" s="65" t="inlineStr">
        <is>
          <t>DEV-03015</t>
        </is>
      </c>
      <c r="C3159" s="66" t="n">
        <v>46203</v>
      </c>
      <c r="D3159" s="65" t="inlineStr">
        <is>
          <t>2026-06</t>
        </is>
      </c>
      <c r="E3159" s="65" t="inlineStr">
        <is>
          <t>2025-2026</t>
        </is>
      </c>
      <c r="F3159" s="67" t="n">
        <v>2</v>
      </c>
      <c r="G3159" s="65" t="inlineStr">
        <is>
          <t>Téléphone</t>
        </is>
      </c>
      <c r="H3159" s="65" t="inlineStr">
        <is>
          <t>Toulouse</t>
        </is>
      </c>
      <c r="I3159" s="65" t="inlineStr">
        <is>
          <t>Nadia Cherif</t>
        </is>
      </c>
      <c r="J3159" s="65" t="inlineStr">
        <is>
          <t>Sans réponse</t>
        </is>
      </c>
      <c r="K3159" s="70" t="n">
        <v>7.7</v>
      </c>
    </row>
    <row r="3160">
      <c r="A3160" s="65" t="inlineStr">
        <is>
          <t>REL-03159</t>
        </is>
      </c>
      <c r="B3160" s="65" t="inlineStr">
        <is>
          <t>DEV-03016</t>
        </is>
      </c>
      <c r="C3160" s="66" t="n">
        <v>46201</v>
      </c>
      <c r="D3160" s="65" t="inlineStr">
        <is>
          <t>2026-06</t>
        </is>
      </c>
      <c r="E3160" s="65" t="inlineStr">
        <is>
          <t>2025-2026</t>
        </is>
      </c>
      <c r="F3160" s="67" t="n">
        <v>1</v>
      </c>
      <c r="G3160" s="65" t="inlineStr">
        <is>
          <t>Téléphone</t>
        </is>
      </c>
      <c r="H3160" s="65" t="inlineStr">
        <is>
          <t>Toulouse</t>
        </is>
      </c>
      <c r="I3160" s="65" t="inlineStr">
        <is>
          <t>Nadia Cherif</t>
        </is>
      </c>
      <c r="J3160" s="65" t="inlineStr">
        <is>
          <t>Injoignable</t>
        </is>
      </c>
      <c r="K3160" s="70" t="n">
        <v>3.2</v>
      </c>
    </row>
    <row r="3161">
      <c r="A3161" s="65" t="inlineStr">
        <is>
          <t>REL-03160</t>
        </is>
      </c>
      <c r="B3161" s="65" t="inlineStr">
        <is>
          <t>DEV-03019</t>
        </is>
      </c>
      <c r="C3161" s="66" t="n">
        <v>46199</v>
      </c>
      <c r="D3161" s="65" t="inlineStr">
        <is>
          <t>2026-06</t>
        </is>
      </c>
      <c r="E3161" s="65" t="inlineStr">
        <is>
          <t>2025-2026</t>
        </is>
      </c>
      <c r="F3161" s="67" t="n">
        <v>1</v>
      </c>
      <c r="G3161" s="65" t="inlineStr">
        <is>
          <t>Téléphone</t>
        </is>
      </c>
      <c r="H3161" s="65" t="inlineStr">
        <is>
          <t>Bordeaux</t>
        </is>
      </c>
      <c r="I3161" s="65" t="inlineStr">
        <is>
          <t>Karim Belkacem</t>
        </is>
      </c>
      <c r="J3161" s="65" t="inlineStr">
        <is>
          <t>Rappel demandé</t>
        </is>
      </c>
      <c r="K3161" s="70" t="n">
        <v>5.4</v>
      </c>
    </row>
    <row r="3162">
      <c r="A3162" s="65" t="inlineStr">
        <is>
          <t>REL-03161</t>
        </is>
      </c>
      <c r="B3162" s="65" t="inlineStr">
        <is>
          <t>DEV-03021</t>
        </is>
      </c>
      <c r="C3162" s="66" t="n">
        <v>46200</v>
      </c>
      <c r="D3162" s="65" t="inlineStr">
        <is>
          <t>2026-06</t>
        </is>
      </c>
      <c r="E3162" s="65" t="inlineStr">
        <is>
          <t>2025-2026</t>
        </is>
      </c>
      <c r="F3162" s="67" t="n">
        <v>1</v>
      </c>
      <c r="G3162" s="65" t="inlineStr">
        <is>
          <t>SMS</t>
        </is>
      </c>
      <c r="H3162" s="65" t="inlineStr">
        <is>
          <t>Toulouse</t>
        </is>
      </c>
      <c r="I3162" s="65" t="inlineStr">
        <is>
          <t>Nadia Cherif</t>
        </is>
      </c>
      <c r="J3162" s="65" t="inlineStr">
        <is>
          <t>Sans réponse</t>
        </is>
      </c>
      <c r="K3162" s="70" t="n">
        <v>3.1</v>
      </c>
    </row>
    <row r="3163">
      <c r="A3163" s="65" t="inlineStr">
        <is>
          <t>REL-03162</t>
        </is>
      </c>
      <c r="B3163" s="65" t="inlineStr">
        <is>
          <t>DEV-03022</t>
        </is>
      </c>
      <c r="C3163" s="66" t="n">
        <v>46197</v>
      </c>
      <c r="D3163" s="65" t="inlineStr">
        <is>
          <t>2026-06</t>
        </is>
      </c>
      <c r="E3163" s="65" t="inlineStr">
        <is>
          <t>2025-2026</t>
        </is>
      </c>
      <c r="F3163" s="67" t="n">
        <v>1</v>
      </c>
      <c r="G3163" s="65" t="inlineStr">
        <is>
          <t>Email</t>
        </is>
      </c>
      <c r="H3163" s="65" t="inlineStr">
        <is>
          <t>Bordeaux</t>
        </is>
      </c>
      <c r="I3163" s="65" t="inlineStr">
        <is>
          <t>Karim Belkacem</t>
        </is>
      </c>
      <c r="J3163" s="65" t="inlineStr">
        <is>
          <t>Injoignable</t>
        </is>
      </c>
      <c r="K3163" s="70" t="n">
        <v>4.9</v>
      </c>
    </row>
    <row r="3164">
      <c r="A3164" s="65" t="inlineStr">
        <is>
          <t>REL-03163</t>
        </is>
      </c>
      <c r="B3164" s="65" t="inlineStr">
        <is>
          <t>DEV-03023</t>
        </is>
      </c>
      <c r="C3164" s="66" t="n">
        <v>46200</v>
      </c>
      <c r="D3164" s="65" t="inlineStr">
        <is>
          <t>2026-06</t>
        </is>
      </c>
      <c r="E3164" s="65" t="inlineStr">
        <is>
          <t>2025-2026</t>
        </is>
      </c>
      <c r="F3164" s="67" t="n">
        <v>1</v>
      </c>
      <c r="G3164" s="65" t="inlineStr">
        <is>
          <t>Téléphone</t>
        </is>
      </c>
      <c r="H3164" s="65" t="inlineStr">
        <is>
          <t>Bordeaux</t>
        </is>
      </c>
      <c r="I3164" s="65" t="inlineStr">
        <is>
          <t>Karim Belkacem</t>
        </is>
      </c>
      <c r="J3164" s="65" t="inlineStr">
        <is>
          <t>Accord obtenu</t>
        </is>
      </c>
      <c r="K3164" s="70" t="n">
        <v>2.5</v>
      </c>
    </row>
    <row r="3165">
      <c r="A3165" s="65" t="inlineStr">
        <is>
          <t>REL-03164</t>
        </is>
      </c>
      <c r="B3165" s="65" t="inlineStr">
        <is>
          <t>DEV-03025</t>
        </is>
      </c>
      <c r="C3165" s="66" t="n">
        <v>46201</v>
      </c>
      <c r="D3165" s="65" t="inlineStr">
        <is>
          <t>2026-06</t>
        </is>
      </c>
      <c r="E3165" s="65" t="inlineStr">
        <is>
          <t>2025-2026</t>
        </is>
      </c>
      <c r="F3165" s="67" t="n">
        <v>1</v>
      </c>
      <c r="G3165" s="65" t="inlineStr">
        <is>
          <t>Email</t>
        </is>
      </c>
      <c r="H3165" s="65" t="inlineStr">
        <is>
          <t>Bordeaux</t>
        </is>
      </c>
      <c r="I3165" s="65" t="inlineStr">
        <is>
          <t>Sophie Marchand</t>
        </is>
      </c>
      <c r="J3165" s="65" t="inlineStr">
        <is>
          <t>Sans réponse</t>
        </is>
      </c>
      <c r="K3165" s="70" t="n">
        <v>1.9</v>
      </c>
    </row>
    <row r="3166">
      <c r="A3166" s="65" t="inlineStr">
        <is>
          <t>REL-03165</t>
        </is>
      </c>
      <c r="B3166" s="65" t="inlineStr">
        <is>
          <t>DEV-03030</t>
        </is>
      </c>
      <c r="C3166" s="66" t="n">
        <v>46202</v>
      </c>
      <c r="D3166" s="65" t="inlineStr">
        <is>
          <t>2026-06</t>
        </is>
      </c>
      <c r="E3166" s="65" t="inlineStr">
        <is>
          <t>2025-2026</t>
        </is>
      </c>
      <c r="F3166" s="67" t="n">
        <v>1</v>
      </c>
      <c r="G3166" s="65" t="inlineStr">
        <is>
          <t>SMS</t>
        </is>
      </c>
      <c r="H3166" s="65" t="inlineStr">
        <is>
          <t>Bordeaux</t>
        </is>
      </c>
      <c r="I3166" s="65" t="inlineStr">
        <is>
          <t>Sophie Marchand</t>
        </is>
      </c>
      <c r="J3166" s="65" t="inlineStr">
        <is>
          <t>Sans réponse</t>
        </is>
      </c>
      <c r="K3166" s="70" t="n">
        <v>3.6</v>
      </c>
    </row>
    <row r="3167">
      <c r="A3167" s="65" t="inlineStr">
        <is>
          <t>REL-03166</t>
        </is>
      </c>
      <c r="B3167" s="65" t="inlineStr">
        <is>
          <t>DEV-03033</t>
        </is>
      </c>
      <c r="C3167" s="66" t="n">
        <v>46202</v>
      </c>
      <c r="D3167" s="65" t="inlineStr">
        <is>
          <t>2026-06</t>
        </is>
      </c>
      <c r="E3167" s="65" t="inlineStr">
        <is>
          <t>2025-2026</t>
        </is>
      </c>
      <c r="F3167" s="67" t="n">
        <v>1</v>
      </c>
      <c r="G3167" s="65" t="inlineStr">
        <is>
          <t>Email</t>
        </is>
      </c>
      <c r="H3167" s="65" t="inlineStr">
        <is>
          <t>Toulouse</t>
        </is>
      </c>
      <c r="I3167" s="65" t="inlineStr">
        <is>
          <t>Julien Fabre</t>
        </is>
      </c>
      <c r="J3167" s="65" t="inlineStr">
        <is>
          <t>Accord obtenu</t>
        </is>
      </c>
      <c r="K3167" s="70" t="n">
        <v>2</v>
      </c>
    </row>
    <row r="3168">
      <c r="A3168" s="65" t="inlineStr">
        <is>
          <t>REL-03167</t>
        </is>
      </c>
      <c r="B3168" s="65" t="inlineStr">
        <is>
          <t>DEV-03038</t>
        </is>
      </c>
      <c r="C3168" s="66" t="n">
        <v>46202</v>
      </c>
      <c r="D3168" s="65" t="inlineStr">
        <is>
          <t>2026-06</t>
        </is>
      </c>
      <c r="E3168" s="65" t="inlineStr">
        <is>
          <t>2025-2026</t>
        </is>
      </c>
      <c r="F3168" s="67" t="n">
        <v>1</v>
      </c>
      <c r="G3168" s="65" t="inlineStr">
        <is>
          <t>Téléphone</t>
        </is>
      </c>
      <c r="H3168" s="65" t="inlineStr">
        <is>
          <t>Bordeaux</t>
        </is>
      </c>
      <c r="I3168" s="65" t="inlineStr">
        <is>
          <t>Karim Belkacem</t>
        </is>
      </c>
      <c r="J3168" s="65" t="inlineStr">
        <is>
          <t>Sans réponse</t>
        </is>
      </c>
      <c r="K3168" s="70" t="n">
        <v>12.8</v>
      </c>
    </row>
  </sheetData>
  <autoFilter ref="A1:K316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8C4CE"/>
    <outlinePr summaryBelow="1" summaryRight="1"/>
    <pageSetUpPr/>
  </sheetPr>
  <dimension ref="A1:AF10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5" customWidth="1" min="4" max="4"/>
    <col width="10" customWidth="1" min="5" max="5"/>
    <col width="16" customWidth="1" min="6" max="6"/>
    <col width="10" customWidth="1" min="7" max="7"/>
    <col width="12" customWidth="1" min="8" max="8"/>
    <col width="17" customWidth="1" min="9" max="9"/>
    <col width="20" customWidth="1" min="10" max="10"/>
    <col width="14" customWidth="1" min="11" max="11"/>
    <col width="12" customWidth="1" min="12" max="12"/>
    <col width="15" customWidth="1" min="13" max="13"/>
    <col width="16" customWidth="1" min="14" max="14"/>
    <col width="17" customWidth="1" min="15" max="15"/>
    <col width="18" customWidth="1" min="16" max="16"/>
    <col width="14" customWidth="1" min="17" max="17"/>
    <col width="30" customWidth="1" min="18" max="18"/>
    <col width="18" customWidth="1" min="19" max="19"/>
    <col width="8" customWidth="1" min="20" max="20"/>
    <col width="15" customWidth="1" min="21" max="21"/>
    <col width="14" customWidth="1" min="22" max="22"/>
    <col width="9" customWidth="1" min="23" max="23"/>
    <col width="14" customWidth="1" min="24" max="24"/>
    <col width="11" customWidth="1" min="25" max="25"/>
    <col width="14" customWidth="1" min="26" max="26"/>
    <col width="13" customWidth="1" min="27" max="27"/>
    <col width="10" customWidth="1" min="28" max="28"/>
    <col width="10" customWidth="1" min="29" max="29"/>
    <col width="16" customWidth="1" min="30" max="30"/>
    <col width="18" customWidth="1" min="31" max="31"/>
    <col width="16" customWidth="1" min="32" max="32"/>
  </cols>
  <sheetData>
    <row r="1" ht="30" customHeight="1">
      <c r="A1" s="30" t="inlineStr">
        <is>
          <t>Facture id</t>
        </is>
      </c>
      <c r="B1" s="30" t="inlineStr">
        <is>
          <t>Devis id</t>
        </is>
      </c>
      <c r="C1" s="30" t="inlineStr">
        <is>
          <t>Client id</t>
        </is>
      </c>
      <c r="D1" s="30" t="inlineStr">
        <is>
          <t>Type client</t>
        </is>
      </c>
      <c r="E1" s="30" t="inlineStr">
        <is>
          <t>Agence</t>
        </is>
      </c>
      <c r="F1" s="30" t="inlineStr">
        <is>
          <t>Date facture</t>
        </is>
      </c>
      <c r="G1" s="30" t="inlineStr">
        <is>
          <t>Mois</t>
        </is>
      </c>
      <c r="H1" s="30" t="inlineStr">
        <is>
          <t>Exercice</t>
        </is>
      </c>
      <c r="I1" s="30" t="inlineStr">
        <is>
          <t>Date echeance</t>
        </is>
      </c>
      <c r="J1" s="30" t="inlineStr">
        <is>
          <t>Delai contractuel j</t>
        </is>
      </c>
      <c r="K1" s="30" t="inlineStr">
        <is>
          <t>Montant ht</t>
        </is>
      </c>
      <c r="L1" s="30" t="inlineStr">
        <is>
          <t>Taux tva</t>
        </is>
      </c>
      <c r="M1" s="30" t="inlineStr">
        <is>
          <t>Montant ttc</t>
        </is>
      </c>
      <c r="N1" s="30" t="inlineStr">
        <is>
          <t>Profil paiement</t>
        </is>
      </c>
      <c r="O1" s="30" t="inlineStr">
        <is>
          <t>Date paiement</t>
        </is>
      </c>
      <c r="P1" s="30" t="inlineStr">
        <is>
          <t>Statut facture</t>
        </is>
      </c>
      <c r="Q1" s="64" t="inlineStr">
        <is>
          <t>Métier</t>
        </is>
      </c>
      <c r="R1" s="64" t="inlineStr">
        <is>
          <t>Prestation</t>
        </is>
      </c>
      <c r="S1" s="64" t="inlineStr">
        <is>
          <t>Canal d'acquisition</t>
        </is>
      </c>
      <c r="T1" s="64" t="inlineStr">
        <is>
          <t>Ligne</t>
        </is>
      </c>
      <c r="U1" s="64" t="inlineStr">
        <is>
          <t>Coût de revient</t>
        </is>
      </c>
      <c r="V1" s="64" t="inlineStr">
        <is>
          <t>Marge brute</t>
        </is>
      </c>
      <c r="W1" s="64" t="inlineStr">
        <is>
          <t>Réglée</t>
        </is>
      </c>
      <c r="X1" s="64" t="inlineStr">
        <is>
          <t>Encours TTC</t>
        </is>
      </c>
      <c r="Y1" s="64" t="inlineStr">
        <is>
          <t>Retard (j)</t>
        </is>
      </c>
      <c r="Z1" s="64" t="inlineStr">
        <is>
          <t>Retard pondéré</t>
        </is>
      </c>
      <c r="AA1" s="64" t="inlineStr">
        <is>
          <t>Délai réel (j)</t>
        </is>
      </c>
      <c r="AB1" s="64" t="inlineStr">
        <is>
          <t>En retard</t>
        </is>
      </c>
      <c r="AC1" s="64" t="inlineStr">
        <is>
          <t>Exception</t>
        </is>
      </c>
      <c r="AD1" s="64" t="inlineStr">
        <is>
          <t>Mois d'encaissement</t>
        </is>
      </c>
      <c r="AE1" s="64" t="inlineStr">
        <is>
          <t>Ancienneté de créance</t>
        </is>
      </c>
      <c r="AF1" s="64" t="inlineStr">
        <is>
          <t>Tranche de montant</t>
        </is>
      </c>
    </row>
    <row r="2">
      <c r="A2" s="65" t="inlineStr">
        <is>
          <t>FAC-00001</t>
        </is>
      </c>
      <c r="B2" s="65" t="inlineStr">
        <is>
          <t>DEV-00006</t>
        </is>
      </c>
      <c r="C2" s="65" t="inlineStr">
        <is>
          <t>CLI-0114</t>
        </is>
      </c>
      <c r="D2" s="65" t="inlineStr">
        <is>
          <t>Particulier</t>
        </is>
      </c>
      <c r="E2" s="65" t="inlineStr">
        <is>
          <t>Bordeaux</t>
        </is>
      </c>
      <c r="F2" s="66" t="n">
        <v>44785</v>
      </c>
      <c r="G2" s="65" t="inlineStr">
        <is>
          <t>2022-08</t>
        </is>
      </c>
      <c r="H2" s="65" t="inlineStr">
        <is>
          <t>2022-2023</t>
        </is>
      </c>
      <c r="I2" s="66" t="n">
        <v>44800</v>
      </c>
      <c r="J2" s="67" t="n">
        <v>15</v>
      </c>
      <c r="K2" s="68" t="n">
        <v>408.99</v>
      </c>
      <c r="L2" s="71" t="n">
        <v>0.1</v>
      </c>
      <c r="M2" s="68" t="n">
        <v>449.89</v>
      </c>
      <c r="N2" s="65" t="inlineStr">
        <is>
          <t>Bon payeur</t>
        </is>
      </c>
      <c r="O2" s="66" t="n">
        <v>44797</v>
      </c>
      <c r="P2" s="65" t="inlineStr">
        <is>
          <t>Payée</t>
        </is>
      </c>
      <c r="Q2" s="67">
        <f>IFERROR(INDEX(Devis!$I$2:$I$3053,MATCH($B2,Devis!$A$2:$A$3053,0)),"")</f>
        <v/>
      </c>
      <c r="R2" s="67">
        <f>IFERROR(INDEX(Devis!$K$2:$K$3053,MATCH($B2,Devis!$A$2:$A$3053,0)),"")</f>
        <v/>
      </c>
      <c r="S2" s="67">
        <f>IFERROR(INDEX(Clients!$G$2:$G$1020,MATCH($C2,Clients!$A$2:$A$1020,0)),"")</f>
        <v/>
      </c>
      <c r="T2" s="69">
        <f>1</f>
        <v/>
      </c>
      <c r="U2" s="68">
        <f>IFERROR(INDEX(Interventions!$S$2:$S$1106,MATCH($B2,Interventions!$B$2:$B$1106,0)),0)</f>
        <v/>
      </c>
      <c r="V2" s="68">
        <f>$K2-$U2</f>
        <v/>
      </c>
      <c r="W2" s="69">
        <f>IF($O2="",0,1)</f>
        <v/>
      </c>
      <c r="X2" s="68">
        <f>IF($O2="",$M2,0)</f>
        <v/>
      </c>
      <c r="Y2" s="69">
        <f>IF($O2="",MAX(0,Paramètres!$C$8-$I2),MAX(0,$O2-$I2))</f>
        <v/>
      </c>
      <c r="Z2" s="69">
        <f>$Y2*$X2</f>
        <v/>
      </c>
      <c r="AA2" s="69">
        <f>IF($O2="",0,$O2-$F2)</f>
        <v/>
      </c>
      <c r="AB2" s="69">
        <f>IF(AND($O2="",$I2&lt;Paramètres!$C$8),1,0)</f>
        <v/>
      </c>
      <c r="AC2" s="69">
        <f>IF(AND($O2="",$Y2&gt;Paramètres!$C$13),1,0)</f>
        <v/>
      </c>
      <c r="AD2" s="67">
        <f>IF($O2="","",YEAR($O2)&amp;"-"&amp;TEXT(MONTH($O2),"00"))</f>
        <v/>
      </c>
      <c r="AE2" s="67">
        <f>IF($W2=1,"Réglée",IF($Y2&lt;=0,"Non échu",IF($Y2&lt;=30,"1-30 j",IF($Y2&lt;=60,"31-60 j",IF($Y2&lt;=90,"61-90 j","Plus de 90 j")))))</f>
        <v/>
      </c>
      <c r="AF2" s="67">
        <f>IF($K2&lt;=1000,"Moins de 1 k€",IF($K2&lt;=5000,"1 à 5 k€",IF($K2&lt;=15000,"5 à 15 k€","Plus de 15 k€")))</f>
        <v/>
      </c>
    </row>
    <row r="3">
      <c r="A3" s="65" t="inlineStr">
        <is>
          <t>FAC-00002</t>
        </is>
      </c>
      <c r="B3" s="65" t="inlineStr">
        <is>
          <t>DEV-00008</t>
        </is>
      </c>
      <c r="C3" s="65" t="inlineStr">
        <is>
          <t>CLI-0160</t>
        </is>
      </c>
      <c r="D3" s="65" t="inlineStr">
        <is>
          <t>Particulier</t>
        </is>
      </c>
      <c r="E3" s="65" t="inlineStr">
        <is>
          <t>Bordeaux</t>
        </is>
      </c>
      <c r="F3" s="66" t="n">
        <v>44795</v>
      </c>
      <c r="G3" s="65" t="inlineStr">
        <is>
          <t>2022-08</t>
        </is>
      </c>
      <c r="H3" s="65" t="inlineStr">
        <is>
          <t>2022-2023</t>
        </is>
      </c>
      <c r="I3" s="66" t="n">
        <v>44810</v>
      </c>
      <c r="J3" s="67" t="n">
        <v>15</v>
      </c>
      <c r="K3" s="68" t="n">
        <v>5812.36</v>
      </c>
      <c r="L3" s="71" t="n">
        <v>0.1</v>
      </c>
      <c r="M3" s="68" t="n">
        <v>6393.6</v>
      </c>
      <c r="N3" s="65" t="inlineStr">
        <is>
          <t>Standard</t>
        </is>
      </c>
      <c r="O3" s="66" t="n">
        <v>44808</v>
      </c>
      <c r="P3" s="65" t="inlineStr">
        <is>
          <t>Payée</t>
        </is>
      </c>
      <c r="Q3" s="67">
        <f>IFERROR(INDEX(Devis!$I$2:$I$3053,MATCH($B3,Devis!$A$2:$A$3053,0)),"")</f>
        <v/>
      </c>
      <c r="R3" s="67">
        <f>IFERROR(INDEX(Devis!$K$2:$K$3053,MATCH($B3,Devis!$A$2:$A$3053,0)),"")</f>
        <v/>
      </c>
      <c r="S3" s="67">
        <f>IFERROR(INDEX(Clients!$G$2:$G$1020,MATCH($C3,Clients!$A$2:$A$1020,0)),"")</f>
        <v/>
      </c>
      <c r="T3" s="69">
        <f>1</f>
        <v/>
      </c>
      <c r="U3" s="68">
        <f>IFERROR(INDEX(Interventions!$S$2:$S$1106,MATCH($B3,Interventions!$B$2:$B$1106,0)),0)</f>
        <v/>
      </c>
      <c r="V3" s="68">
        <f>$K3-$U3</f>
        <v/>
      </c>
      <c r="W3" s="69">
        <f>IF($O3="",0,1)</f>
        <v/>
      </c>
      <c r="X3" s="68">
        <f>IF($O3="",$M3,0)</f>
        <v/>
      </c>
      <c r="Y3" s="69">
        <f>IF($O3="",MAX(0,Paramètres!$C$8-$I3),MAX(0,$O3-$I3))</f>
        <v/>
      </c>
      <c r="Z3" s="69">
        <f>$Y3*$X3</f>
        <v/>
      </c>
      <c r="AA3" s="69">
        <f>IF($O3="",0,$O3-$F3)</f>
        <v/>
      </c>
      <c r="AB3" s="69">
        <f>IF(AND($O3="",$I3&lt;Paramètres!$C$8),1,0)</f>
        <v/>
      </c>
      <c r="AC3" s="69">
        <f>IF(AND($O3="",$Y3&gt;Paramètres!$C$13),1,0)</f>
        <v/>
      </c>
      <c r="AD3" s="67">
        <f>IF($O3="","",YEAR($O3)&amp;"-"&amp;TEXT(MONTH($O3),"00"))</f>
        <v/>
      </c>
      <c r="AE3" s="67">
        <f>IF($W3=1,"Réglée",IF($Y3&lt;=0,"Non échu",IF($Y3&lt;=30,"1-30 j",IF($Y3&lt;=60,"31-60 j",IF($Y3&lt;=90,"61-90 j","Plus de 90 j")))))</f>
        <v/>
      </c>
      <c r="AF3" s="67">
        <f>IF($K3&lt;=1000,"Moins de 1 k€",IF($K3&lt;=5000,"1 à 5 k€",IF($K3&lt;=15000,"5 à 15 k€","Plus de 15 k€")))</f>
        <v/>
      </c>
    </row>
    <row r="4">
      <c r="A4" s="65" t="inlineStr">
        <is>
          <t>FAC-00003</t>
        </is>
      </c>
      <c r="B4" s="65" t="inlineStr">
        <is>
          <t>DEV-00010</t>
        </is>
      </c>
      <c r="C4" s="65" t="inlineStr">
        <is>
          <t>CLI-0089</t>
        </is>
      </c>
      <c r="D4" s="65" t="inlineStr">
        <is>
          <t>Particulier</t>
        </is>
      </c>
      <c r="E4" s="65" t="inlineStr">
        <is>
          <t>Bordeaux</t>
        </is>
      </c>
      <c r="F4" s="66" t="n">
        <v>44795</v>
      </c>
      <c r="G4" s="65" t="inlineStr">
        <is>
          <t>2022-08</t>
        </is>
      </c>
      <c r="H4" s="65" t="inlineStr">
        <is>
          <t>2022-2023</t>
        </is>
      </c>
      <c r="I4" s="66" t="n">
        <v>44810</v>
      </c>
      <c r="J4" s="67" t="n">
        <v>15</v>
      </c>
      <c r="K4" s="68" t="n">
        <v>1332.2</v>
      </c>
      <c r="L4" s="71" t="n">
        <v>0.1</v>
      </c>
      <c r="M4" s="68" t="n">
        <v>1465.42</v>
      </c>
      <c r="N4" s="65" t="inlineStr">
        <is>
          <t>Bon payeur</t>
        </is>
      </c>
      <c r="O4" s="66" t="n">
        <v>44813</v>
      </c>
      <c r="P4" s="65" t="inlineStr">
        <is>
          <t>Payée</t>
        </is>
      </c>
      <c r="Q4" s="67">
        <f>IFERROR(INDEX(Devis!$I$2:$I$3053,MATCH($B4,Devis!$A$2:$A$3053,0)),"")</f>
        <v/>
      </c>
      <c r="R4" s="67">
        <f>IFERROR(INDEX(Devis!$K$2:$K$3053,MATCH($B4,Devis!$A$2:$A$3053,0)),"")</f>
        <v/>
      </c>
      <c r="S4" s="67">
        <f>IFERROR(INDEX(Clients!$G$2:$G$1020,MATCH($C4,Clients!$A$2:$A$1020,0)),"")</f>
        <v/>
      </c>
      <c r="T4" s="69">
        <f>1</f>
        <v/>
      </c>
      <c r="U4" s="68">
        <f>IFERROR(INDEX(Interventions!$S$2:$S$1106,MATCH($B4,Interventions!$B$2:$B$1106,0)),0)</f>
        <v/>
      </c>
      <c r="V4" s="68">
        <f>$K4-$U4</f>
        <v/>
      </c>
      <c r="W4" s="69">
        <f>IF($O4="",0,1)</f>
        <v/>
      </c>
      <c r="X4" s="68">
        <f>IF($O4="",$M4,0)</f>
        <v/>
      </c>
      <c r="Y4" s="69">
        <f>IF($O4="",MAX(0,Paramètres!$C$8-$I4),MAX(0,$O4-$I4))</f>
        <v/>
      </c>
      <c r="Z4" s="69">
        <f>$Y4*$X4</f>
        <v/>
      </c>
      <c r="AA4" s="69">
        <f>IF($O4="",0,$O4-$F4)</f>
        <v/>
      </c>
      <c r="AB4" s="69">
        <f>IF(AND($O4="",$I4&lt;Paramètres!$C$8),1,0)</f>
        <v/>
      </c>
      <c r="AC4" s="69">
        <f>IF(AND($O4="",$Y4&gt;Paramètres!$C$13),1,0)</f>
        <v/>
      </c>
      <c r="AD4" s="67">
        <f>IF($O4="","",YEAR($O4)&amp;"-"&amp;TEXT(MONTH($O4),"00"))</f>
        <v/>
      </c>
      <c r="AE4" s="67">
        <f>IF($W4=1,"Réglée",IF($Y4&lt;=0,"Non échu",IF($Y4&lt;=30,"1-30 j",IF($Y4&lt;=60,"31-60 j",IF($Y4&lt;=90,"61-90 j","Plus de 90 j")))))</f>
        <v/>
      </c>
      <c r="AF4" s="67">
        <f>IF($K4&lt;=1000,"Moins de 1 k€",IF($K4&lt;=5000,"1 à 5 k€",IF($K4&lt;=15000,"5 à 15 k€","Plus de 15 k€")))</f>
        <v/>
      </c>
    </row>
    <row r="5">
      <c r="A5" s="65" t="inlineStr">
        <is>
          <t>FAC-00004</t>
        </is>
      </c>
      <c r="B5" s="65" t="inlineStr">
        <is>
          <t>DEV-00014</t>
        </is>
      </c>
      <c r="C5" s="65" t="inlineStr">
        <is>
          <t>CLI-0098</t>
        </is>
      </c>
      <c r="D5" s="65" t="inlineStr">
        <is>
          <t>Particulier</t>
        </is>
      </c>
      <c r="E5" s="65" t="inlineStr">
        <is>
          <t>Bordeaux</t>
        </is>
      </c>
      <c r="F5" s="66" t="n">
        <v>44784</v>
      </c>
      <c r="G5" s="65" t="inlineStr">
        <is>
          <t>2022-08</t>
        </is>
      </c>
      <c r="H5" s="65" t="inlineStr">
        <is>
          <t>2022-2023</t>
        </is>
      </c>
      <c r="I5" s="66" t="n">
        <v>44799</v>
      </c>
      <c r="J5" s="67" t="n">
        <v>15</v>
      </c>
      <c r="K5" s="68" t="n">
        <v>223.45</v>
      </c>
      <c r="L5" s="71" t="n">
        <v>0.2</v>
      </c>
      <c r="M5" s="68" t="n">
        <v>268.14</v>
      </c>
      <c r="N5" s="65" t="inlineStr">
        <is>
          <t>Bon payeur</t>
        </is>
      </c>
      <c r="O5" s="66" t="n">
        <v>44795</v>
      </c>
      <c r="P5" s="65" t="inlineStr">
        <is>
          <t>Payée</t>
        </is>
      </c>
      <c r="Q5" s="67">
        <f>IFERROR(INDEX(Devis!$I$2:$I$3053,MATCH($B5,Devis!$A$2:$A$3053,0)),"")</f>
        <v/>
      </c>
      <c r="R5" s="67">
        <f>IFERROR(INDEX(Devis!$K$2:$K$3053,MATCH($B5,Devis!$A$2:$A$3053,0)),"")</f>
        <v/>
      </c>
      <c r="S5" s="67">
        <f>IFERROR(INDEX(Clients!$G$2:$G$1020,MATCH($C5,Clients!$A$2:$A$1020,0)),"")</f>
        <v/>
      </c>
      <c r="T5" s="69">
        <f>1</f>
        <v/>
      </c>
      <c r="U5" s="68">
        <f>IFERROR(INDEX(Interventions!$S$2:$S$1106,MATCH($B5,Interventions!$B$2:$B$1106,0)),0)</f>
        <v/>
      </c>
      <c r="V5" s="68">
        <f>$K5-$U5</f>
        <v/>
      </c>
      <c r="W5" s="69">
        <f>IF($O5="",0,1)</f>
        <v/>
      </c>
      <c r="X5" s="68">
        <f>IF($O5="",$M5,0)</f>
        <v/>
      </c>
      <c r="Y5" s="69">
        <f>IF($O5="",MAX(0,Paramètres!$C$8-$I5),MAX(0,$O5-$I5))</f>
        <v/>
      </c>
      <c r="Z5" s="69">
        <f>$Y5*$X5</f>
        <v/>
      </c>
      <c r="AA5" s="69">
        <f>IF($O5="",0,$O5-$F5)</f>
        <v/>
      </c>
      <c r="AB5" s="69">
        <f>IF(AND($O5="",$I5&lt;Paramètres!$C$8),1,0)</f>
        <v/>
      </c>
      <c r="AC5" s="69">
        <f>IF(AND($O5="",$Y5&gt;Paramètres!$C$13),1,0)</f>
        <v/>
      </c>
      <c r="AD5" s="67">
        <f>IF($O5="","",YEAR($O5)&amp;"-"&amp;TEXT(MONTH($O5),"00"))</f>
        <v/>
      </c>
      <c r="AE5" s="67">
        <f>IF($W5=1,"Réglée",IF($Y5&lt;=0,"Non échu",IF($Y5&lt;=30,"1-30 j",IF($Y5&lt;=60,"31-60 j",IF($Y5&lt;=90,"61-90 j","Plus de 90 j")))))</f>
        <v/>
      </c>
      <c r="AF5" s="67">
        <f>IF($K5&lt;=1000,"Moins de 1 k€",IF($K5&lt;=5000,"1 à 5 k€",IF($K5&lt;=15000,"5 à 15 k€","Plus de 15 k€")))</f>
        <v/>
      </c>
    </row>
    <row r="6">
      <c r="A6" s="65" t="inlineStr">
        <is>
          <t>FAC-00005</t>
        </is>
      </c>
      <c r="B6" s="65" t="inlineStr">
        <is>
          <t>DEV-00015</t>
        </is>
      </c>
      <c r="C6" s="65" t="inlineStr">
        <is>
          <t>CLI-0042</t>
        </is>
      </c>
      <c r="D6" s="65" t="inlineStr">
        <is>
          <t>Particulier</t>
        </is>
      </c>
      <c r="E6" s="65" t="inlineStr">
        <is>
          <t>Bordeaux</t>
        </is>
      </c>
      <c r="F6" s="66" t="n">
        <v>44797</v>
      </c>
      <c r="G6" s="65" t="inlineStr">
        <is>
          <t>2022-08</t>
        </is>
      </c>
      <c r="H6" s="65" t="inlineStr">
        <is>
          <t>2022-2023</t>
        </is>
      </c>
      <c r="I6" s="66" t="n">
        <v>44812</v>
      </c>
      <c r="J6" s="67" t="n">
        <v>15</v>
      </c>
      <c r="K6" s="68" t="n">
        <v>331.48</v>
      </c>
      <c r="L6" s="71" t="n">
        <v>0.2</v>
      </c>
      <c r="M6" s="68" t="n">
        <v>397.78</v>
      </c>
      <c r="N6" s="65" t="inlineStr">
        <is>
          <t>Standard</t>
        </is>
      </c>
      <c r="O6" s="66" t="n">
        <v>44842</v>
      </c>
      <c r="P6" s="65" t="inlineStr">
        <is>
          <t>Payée</t>
        </is>
      </c>
      <c r="Q6" s="67">
        <f>IFERROR(INDEX(Devis!$I$2:$I$3053,MATCH($B6,Devis!$A$2:$A$3053,0)),"")</f>
        <v/>
      </c>
      <c r="R6" s="67">
        <f>IFERROR(INDEX(Devis!$K$2:$K$3053,MATCH($B6,Devis!$A$2:$A$3053,0)),"")</f>
        <v/>
      </c>
      <c r="S6" s="67">
        <f>IFERROR(INDEX(Clients!$G$2:$G$1020,MATCH($C6,Clients!$A$2:$A$1020,0)),"")</f>
        <v/>
      </c>
      <c r="T6" s="69">
        <f>1</f>
        <v/>
      </c>
      <c r="U6" s="68">
        <f>IFERROR(INDEX(Interventions!$S$2:$S$1106,MATCH($B6,Interventions!$B$2:$B$1106,0)),0)</f>
        <v/>
      </c>
      <c r="V6" s="68">
        <f>$K6-$U6</f>
        <v/>
      </c>
      <c r="W6" s="69">
        <f>IF($O6="",0,1)</f>
        <v/>
      </c>
      <c r="X6" s="68">
        <f>IF($O6="",$M6,0)</f>
        <v/>
      </c>
      <c r="Y6" s="69">
        <f>IF($O6="",MAX(0,Paramètres!$C$8-$I6),MAX(0,$O6-$I6))</f>
        <v/>
      </c>
      <c r="Z6" s="69">
        <f>$Y6*$X6</f>
        <v/>
      </c>
      <c r="AA6" s="69">
        <f>IF($O6="",0,$O6-$F6)</f>
        <v/>
      </c>
      <c r="AB6" s="69">
        <f>IF(AND($O6="",$I6&lt;Paramètres!$C$8),1,0)</f>
        <v/>
      </c>
      <c r="AC6" s="69">
        <f>IF(AND($O6="",$Y6&gt;Paramètres!$C$13),1,0)</f>
        <v/>
      </c>
      <c r="AD6" s="67">
        <f>IF($O6="","",YEAR($O6)&amp;"-"&amp;TEXT(MONTH($O6),"00"))</f>
        <v/>
      </c>
      <c r="AE6" s="67">
        <f>IF($W6=1,"Réglée",IF($Y6&lt;=0,"Non échu",IF($Y6&lt;=30,"1-30 j",IF($Y6&lt;=60,"31-60 j",IF($Y6&lt;=90,"61-90 j","Plus de 90 j")))))</f>
        <v/>
      </c>
      <c r="AF6" s="67">
        <f>IF($K6&lt;=1000,"Moins de 1 k€",IF($K6&lt;=5000,"1 à 5 k€",IF($K6&lt;=15000,"5 à 15 k€","Plus de 15 k€")))</f>
        <v/>
      </c>
    </row>
    <row r="7">
      <c r="A7" s="65" t="inlineStr">
        <is>
          <t>FAC-00006</t>
        </is>
      </c>
      <c r="B7" s="65" t="inlineStr">
        <is>
          <t>DEV-00026</t>
        </is>
      </c>
      <c r="C7" s="65" t="inlineStr">
        <is>
          <t>CLI-0156</t>
        </is>
      </c>
      <c r="D7" s="65" t="inlineStr">
        <is>
          <t>Particulier</t>
        </is>
      </c>
      <c r="E7" s="65" t="inlineStr">
        <is>
          <t>Bordeaux</t>
        </is>
      </c>
      <c r="F7" s="66" t="n">
        <v>44795</v>
      </c>
      <c r="G7" s="65" t="inlineStr">
        <is>
          <t>2022-08</t>
        </is>
      </c>
      <c r="H7" s="65" t="inlineStr">
        <is>
          <t>2022-2023</t>
        </is>
      </c>
      <c r="I7" s="66" t="n">
        <v>44810</v>
      </c>
      <c r="J7" s="67" t="n">
        <v>15</v>
      </c>
      <c r="K7" s="68" t="n">
        <v>3476.87</v>
      </c>
      <c r="L7" s="71" t="n">
        <v>0.1</v>
      </c>
      <c r="M7" s="68" t="n">
        <v>3824.56</v>
      </c>
      <c r="N7" s="65" t="inlineStr">
        <is>
          <t>Bon payeur</t>
        </is>
      </c>
      <c r="O7" s="66" t="n">
        <v>44820</v>
      </c>
      <c r="P7" s="65" t="inlineStr">
        <is>
          <t>Payée</t>
        </is>
      </c>
      <c r="Q7" s="67">
        <f>IFERROR(INDEX(Devis!$I$2:$I$3053,MATCH($B7,Devis!$A$2:$A$3053,0)),"")</f>
        <v/>
      </c>
      <c r="R7" s="67">
        <f>IFERROR(INDEX(Devis!$K$2:$K$3053,MATCH($B7,Devis!$A$2:$A$3053,0)),"")</f>
        <v/>
      </c>
      <c r="S7" s="67">
        <f>IFERROR(INDEX(Clients!$G$2:$G$1020,MATCH($C7,Clients!$A$2:$A$1020,0)),"")</f>
        <v/>
      </c>
      <c r="T7" s="69">
        <f>1</f>
        <v/>
      </c>
      <c r="U7" s="68">
        <f>IFERROR(INDEX(Interventions!$S$2:$S$1106,MATCH($B7,Interventions!$B$2:$B$1106,0)),0)</f>
        <v/>
      </c>
      <c r="V7" s="68">
        <f>$K7-$U7</f>
        <v/>
      </c>
      <c r="W7" s="69">
        <f>IF($O7="",0,1)</f>
        <v/>
      </c>
      <c r="X7" s="68">
        <f>IF($O7="",$M7,0)</f>
        <v/>
      </c>
      <c r="Y7" s="69">
        <f>IF($O7="",MAX(0,Paramètres!$C$8-$I7),MAX(0,$O7-$I7))</f>
        <v/>
      </c>
      <c r="Z7" s="69">
        <f>$Y7*$X7</f>
        <v/>
      </c>
      <c r="AA7" s="69">
        <f>IF($O7="",0,$O7-$F7)</f>
        <v/>
      </c>
      <c r="AB7" s="69">
        <f>IF(AND($O7="",$I7&lt;Paramètres!$C$8),1,0)</f>
        <v/>
      </c>
      <c r="AC7" s="69">
        <f>IF(AND($O7="",$Y7&gt;Paramètres!$C$13),1,0)</f>
        <v/>
      </c>
      <c r="AD7" s="67">
        <f>IF($O7="","",YEAR($O7)&amp;"-"&amp;TEXT(MONTH($O7),"00"))</f>
        <v/>
      </c>
      <c r="AE7" s="67">
        <f>IF($W7=1,"Réglée",IF($Y7&lt;=0,"Non échu",IF($Y7&lt;=30,"1-30 j",IF($Y7&lt;=60,"31-60 j",IF($Y7&lt;=90,"61-90 j","Plus de 90 j")))))</f>
        <v/>
      </c>
      <c r="AF7" s="67">
        <f>IF($K7&lt;=1000,"Moins de 1 k€",IF($K7&lt;=5000,"1 à 5 k€",IF($K7&lt;=15000,"5 à 15 k€","Plus de 15 k€")))</f>
        <v/>
      </c>
    </row>
    <row r="8">
      <c r="A8" s="65" t="inlineStr">
        <is>
          <t>FAC-00007</t>
        </is>
      </c>
      <c r="B8" s="65" t="inlineStr">
        <is>
          <t>DEV-00028</t>
        </is>
      </c>
      <c r="C8" s="65" t="inlineStr">
        <is>
          <t>CLI-0005</t>
        </is>
      </c>
      <c r="D8" s="65" t="inlineStr">
        <is>
          <t>Particulier</t>
        </is>
      </c>
      <c r="E8" s="65" t="inlineStr">
        <is>
          <t>Bordeaux</t>
        </is>
      </c>
      <c r="F8" s="66" t="n">
        <v>44795</v>
      </c>
      <c r="G8" s="65" t="inlineStr">
        <is>
          <t>2022-08</t>
        </is>
      </c>
      <c r="H8" s="65" t="inlineStr">
        <is>
          <t>2022-2023</t>
        </is>
      </c>
      <c r="I8" s="66" t="n">
        <v>44810</v>
      </c>
      <c r="J8" s="67" t="n">
        <v>15</v>
      </c>
      <c r="K8" s="68" t="n">
        <v>262.87</v>
      </c>
      <c r="L8" s="71" t="n">
        <v>0.2</v>
      </c>
      <c r="M8" s="68" t="n">
        <v>315.44</v>
      </c>
      <c r="N8" s="65" t="inlineStr">
        <is>
          <t>Standard</t>
        </is>
      </c>
      <c r="O8" s="66" t="n">
        <v>44832</v>
      </c>
      <c r="P8" s="65" t="inlineStr">
        <is>
          <t>Payée</t>
        </is>
      </c>
      <c r="Q8" s="67">
        <f>IFERROR(INDEX(Devis!$I$2:$I$3053,MATCH($B8,Devis!$A$2:$A$3053,0)),"")</f>
        <v/>
      </c>
      <c r="R8" s="67">
        <f>IFERROR(INDEX(Devis!$K$2:$K$3053,MATCH($B8,Devis!$A$2:$A$3053,0)),"")</f>
        <v/>
      </c>
      <c r="S8" s="67">
        <f>IFERROR(INDEX(Clients!$G$2:$G$1020,MATCH($C8,Clients!$A$2:$A$1020,0)),"")</f>
        <v/>
      </c>
      <c r="T8" s="69">
        <f>1</f>
        <v/>
      </c>
      <c r="U8" s="68">
        <f>IFERROR(INDEX(Interventions!$S$2:$S$1106,MATCH($B8,Interventions!$B$2:$B$1106,0)),0)</f>
        <v/>
      </c>
      <c r="V8" s="68">
        <f>$K8-$U8</f>
        <v/>
      </c>
      <c r="W8" s="69">
        <f>IF($O8="",0,1)</f>
        <v/>
      </c>
      <c r="X8" s="68">
        <f>IF($O8="",$M8,0)</f>
        <v/>
      </c>
      <c r="Y8" s="69">
        <f>IF($O8="",MAX(0,Paramètres!$C$8-$I8),MAX(0,$O8-$I8))</f>
        <v/>
      </c>
      <c r="Z8" s="69">
        <f>$Y8*$X8</f>
        <v/>
      </c>
      <c r="AA8" s="69">
        <f>IF($O8="",0,$O8-$F8)</f>
        <v/>
      </c>
      <c r="AB8" s="69">
        <f>IF(AND($O8="",$I8&lt;Paramètres!$C$8),1,0)</f>
        <v/>
      </c>
      <c r="AC8" s="69">
        <f>IF(AND($O8="",$Y8&gt;Paramètres!$C$13),1,0)</f>
        <v/>
      </c>
      <c r="AD8" s="67">
        <f>IF($O8="","",YEAR($O8)&amp;"-"&amp;TEXT(MONTH($O8),"00"))</f>
        <v/>
      </c>
      <c r="AE8" s="67">
        <f>IF($W8=1,"Réglée",IF($Y8&lt;=0,"Non échu",IF($Y8&lt;=30,"1-30 j",IF($Y8&lt;=60,"31-60 j",IF($Y8&lt;=90,"61-90 j","Plus de 90 j")))))</f>
        <v/>
      </c>
      <c r="AF8" s="67">
        <f>IF($K8&lt;=1000,"Moins de 1 k€",IF($K8&lt;=5000,"1 à 5 k€",IF($K8&lt;=15000,"5 à 15 k€","Plus de 15 k€")))</f>
        <v/>
      </c>
    </row>
    <row r="9">
      <c r="A9" s="65" t="inlineStr">
        <is>
          <t>FAC-00008</t>
        </is>
      </c>
      <c r="B9" s="65" t="inlineStr">
        <is>
          <t>DEV-00031</t>
        </is>
      </c>
      <c r="C9" s="65" t="inlineStr">
        <is>
          <t>CLI-0196</t>
        </is>
      </c>
      <c r="D9" s="65" t="inlineStr">
        <is>
          <t>Particulier</t>
        </is>
      </c>
      <c r="E9" s="65" t="inlineStr">
        <is>
          <t>Bordeaux</t>
        </is>
      </c>
      <c r="F9" s="66" t="n">
        <v>44812</v>
      </c>
      <c r="G9" s="65" t="inlineStr">
        <is>
          <t>2022-09</t>
        </is>
      </c>
      <c r="H9" s="65" t="inlineStr">
        <is>
          <t>2022-2023</t>
        </is>
      </c>
      <c r="I9" s="66" t="n">
        <v>44827</v>
      </c>
      <c r="J9" s="67" t="n">
        <v>15</v>
      </c>
      <c r="K9" s="68" t="n">
        <v>10167.81</v>
      </c>
      <c r="L9" s="71" t="n">
        <v>0.1</v>
      </c>
      <c r="M9" s="68" t="n">
        <v>11184.59</v>
      </c>
      <c r="N9" s="65" t="inlineStr">
        <is>
          <t>Standard</t>
        </is>
      </c>
      <c r="O9" s="66" t="n">
        <v>44835</v>
      </c>
      <c r="P9" s="65" t="inlineStr">
        <is>
          <t>Payée</t>
        </is>
      </c>
      <c r="Q9" s="67">
        <f>IFERROR(INDEX(Devis!$I$2:$I$3053,MATCH($B9,Devis!$A$2:$A$3053,0)),"")</f>
        <v/>
      </c>
      <c r="R9" s="67">
        <f>IFERROR(INDEX(Devis!$K$2:$K$3053,MATCH($B9,Devis!$A$2:$A$3053,0)),"")</f>
        <v/>
      </c>
      <c r="S9" s="67">
        <f>IFERROR(INDEX(Clients!$G$2:$G$1020,MATCH($C9,Clients!$A$2:$A$1020,0)),"")</f>
        <v/>
      </c>
      <c r="T9" s="69">
        <f>1</f>
        <v/>
      </c>
      <c r="U9" s="68">
        <f>IFERROR(INDEX(Interventions!$S$2:$S$1106,MATCH($B9,Interventions!$B$2:$B$1106,0)),0)</f>
        <v/>
      </c>
      <c r="V9" s="68">
        <f>$K9-$U9</f>
        <v/>
      </c>
      <c r="W9" s="69">
        <f>IF($O9="",0,1)</f>
        <v/>
      </c>
      <c r="X9" s="68">
        <f>IF($O9="",$M9,0)</f>
        <v/>
      </c>
      <c r="Y9" s="69">
        <f>IF($O9="",MAX(0,Paramètres!$C$8-$I9),MAX(0,$O9-$I9))</f>
        <v/>
      </c>
      <c r="Z9" s="69">
        <f>$Y9*$X9</f>
        <v/>
      </c>
      <c r="AA9" s="69">
        <f>IF($O9="",0,$O9-$F9)</f>
        <v/>
      </c>
      <c r="AB9" s="69">
        <f>IF(AND($O9="",$I9&lt;Paramètres!$C$8),1,0)</f>
        <v/>
      </c>
      <c r="AC9" s="69">
        <f>IF(AND($O9="",$Y9&gt;Paramètres!$C$13),1,0)</f>
        <v/>
      </c>
      <c r="AD9" s="67">
        <f>IF($O9="","",YEAR($O9)&amp;"-"&amp;TEXT(MONTH($O9),"00"))</f>
        <v/>
      </c>
      <c r="AE9" s="67">
        <f>IF($W9=1,"Réglée",IF($Y9&lt;=0,"Non échu",IF($Y9&lt;=30,"1-30 j",IF($Y9&lt;=60,"31-60 j",IF($Y9&lt;=90,"61-90 j","Plus de 90 j")))))</f>
        <v/>
      </c>
      <c r="AF9" s="67">
        <f>IF($K9&lt;=1000,"Moins de 1 k€",IF($K9&lt;=5000,"1 à 5 k€",IF($K9&lt;=15000,"5 à 15 k€","Plus de 15 k€")))</f>
        <v/>
      </c>
    </row>
    <row r="10">
      <c r="A10" s="65" t="inlineStr">
        <is>
          <t>FAC-00009</t>
        </is>
      </c>
      <c r="B10" s="65" t="inlineStr">
        <is>
          <t>DEV-00034</t>
        </is>
      </c>
      <c r="C10" s="65" t="inlineStr">
        <is>
          <t>CLI-0025</t>
        </is>
      </c>
      <c r="D10" s="65" t="inlineStr">
        <is>
          <t>Syndic</t>
        </is>
      </c>
      <c r="E10" s="65" t="inlineStr">
        <is>
          <t>Bordeaux</t>
        </is>
      </c>
      <c r="F10" s="66" t="n">
        <v>44791</v>
      </c>
      <c r="G10" s="65" t="inlineStr">
        <is>
          <t>2022-08</t>
        </is>
      </c>
      <c r="H10" s="65" t="inlineStr">
        <is>
          <t>2022-2023</t>
        </is>
      </c>
      <c r="I10" s="66" t="n">
        <v>44851</v>
      </c>
      <c r="J10" s="67" t="n">
        <v>60</v>
      </c>
      <c r="K10" s="68" t="n">
        <v>8733</v>
      </c>
      <c r="L10" s="71" t="n">
        <v>0.2</v>
      </c>
      <c r="M10" s="68" t="n">
        <v>10479.6</v>
      </c>
      <c r="N10" s="65" t="inlineStr">
        <is>
          <t>Standard</t>
        </is>
      </c>
      <c r="O10" s="66" t="n">
        <v>44847</v>
      </c>
      <c r="P10" s="65" t="inlineStr">
        <is>
          <t>Payée</t>
        </is>
      </c>
      <c r="Q10" s="67">
        <f>IFERROR(INDEX(Devis!$I$2:$I$3053,MATCH($B10,Devis!$A$2:$A$3053,0)),"")</f>
        <v/>
      </c>
      <c r="R10" s="67">
        <f>IFERROR(INDEX(Devis!$K$2:$K$3053,MATCH($B10,Devis!$A$2:$A$3053,0)),"")</f>
        <v/>
      </c>
      <c r="S10" s="67">
        <f>IFERROR(INDEX(Clients!$G$2:$G$1020,MATCH($C10,Clients!$A$2:$A$1020,0)),"")</f>
        <v/>
      </c>
      <c r="T10" s="69">
        <f>1</f>
        <v/>
      </c>
      <c r="U10" s="68">
        <f>IFERROR(INDEX(Interventions!$S$2:$S$1106,MATCH($B10,Interventions!$B$2:$B$1106,0)),0)</f>
        <v/>
      </c>
      <c r="V10" s="68">
        <f>$K10-$U10</f>
        <v/>
      </c>
      <c r="W10" s="69">
        <f>IF($O10="",0,1)</f>
        <v/>
      </c>
      <c r="X10" s="68">
        <f>IF($O10="",$M10,0)</f>
        <v/>
      </c>
      <c r="Y10" s="69">
        <f>IF($O10="",MAX(0,Paramètres!$C$8-$I10),MAX(0,$O10-$I10))</f>
        <v/>
      </c>
      <c r="Z10" s="69">
        <f>$Y10*$X10</f>
        <v/>
      </c>
      <c r="AA10" s="69">
        <f>IF($O10="",0,$O10-$F10)</f>
        <v/>
      </c>
      <c r="AB10" s="69">
        <f>IF(AND($O10="",$I10&lt;Paramètres!$C$8),1,0)</f>
        <v/>
      </c>
      <c r="AC10" s="69">
        <f>IF(AND($O10="",$Y10&gt;Paramètres!$C$13),1,0)</f>
        <v/>
      </c>
      <c r="AD10" s="67">
        <f>IF($O10="","",YEAR($O10)&amp;"-"&amp;TEXT(MONTH($O10),"00"))</f>
        <v/>
      </c>
      <c r="AE10" s="67">
        <f>IF($W10=1,"Réglée",IF($Y10&lt;=0,"Non échu",IF($Y10&lt;=30,"1-30 j",IF($Y10&lt;=60,"31-60 j",IF($Y10&lt;=90,"61-90 j","Plus de 90 j")))))</f>
        <v/>
      </c>
      <c r="AF10" s="67">
        <f>IF($K10&lt;=1000,"Moins de 1 k€",IF($K10&lt;=5000,"1 à 5 k€",IF($K10&lt;=15000,"5 à 15 k€","Plus de 15 k€")))</f>
        <v/>
      </c>
    </row>
    <row r="11">
      <c r="A11" s="65" t="inlineStr">
        <is>
          <t>FAC-00010</t>
        </is>
      </c>
      <c r="B11" s="65" t="inlineStr">
        <is>
          <t>DEV-00036</t>
        </is>
      </c>
      <c r="C11" s="65" t="inlineStr">
        <is>
          <t>CLI-0052</t>
        </is>
      </c>
      <c r="D11" s="65" t="inlineStr">
        <is>
          <t>Particulier</t>
        </is>
      </c>
      <c r="E11" s="65" t="inlineStr">
        <is>
          <t>Toulouse</t>
        </is>
      </c>
      <c r="F11" s="66" t="n">
        <v>44837</v>
      </c>
      <c r="G11" s="65" t="inlineStr">
        <is>
          <t>2022-10</t>
        </is>
      </c>
      <c r="H11" s="65" t="inlineStr">
        <is>
          <t>2022-2023</t>
        </is>
      </c>
      <c r="I11" s="66" t="n">
        <v>44852</v>
      </c>
      <c r="J11" s="67" t="n">
        <v>15</v>
      </c>
      <c r="K11" s="68" t="n">
        <v>3641.62</v>
      </c>
      <c r="L11" s="71" t="n">
        <v>0.1</v>
      </c>
      <c r="M11" s="68" t="n">
        <v>4005.78</v>
      </c>
      <c r="N11" s="65" t="inlineStr">
        <is>
          <t>Standard</t>
        </is>
      </c>
      <c r="O11" s="66" t="n">
        <v>44848</v>
      </c>
      <c r="P11" s="65" t="inlineStr">
        <is>
          <t>Payée</t>
        </is>
      </c>
      <c r="Q11" s="67">
        <f>IFERROR(INDEX(Devis!$I$2:$I$3053,MATCH($B11,Devis!$A$2:$A$3053,0)),"")</f>
        <v/>
      </c>
      <c r="R11" s="67">
        <f>IFERROR(INDEX(Devis!$K$2:$K$3053,MATCH($B11,Devis!$A$2:$A$3053,0)),"")</f>
        <v/>
      </c>
      <c r="S11" s="67">
        <f>IFERROR(INDEX(Clients!$G$2:$G$1020,MATCH($C11,Clients!$A$2:$A$1020,0)),"")</f>
        <v/>
      </c>
      <c r="T11" s="69">
        <f>1</f>
        <v/>
      </c>
      <c r="U11" s="68">
        <f>IFERROR(INDEX(Interventions!$S$2:$S$1106,MATCH($B11,Interventions!$B$2:$B$1106,0)),0)</f>
        <v/>
      </c>
      <c r="V11" s="68">
        <f>$K11-$U11</f>
        <v/>
      </c>
      <c r="W11" s="69">
        <f>IF($O11="",0,1)</f>
        <v/>
      </c>
      <c r="X11" s="68">
        <f>IF($O11="",$M11,0)</f>
        <v/>
      </c>
      <c r="Y11" s="69">
        <f>IF($O11="",MAX(0,Paramètres!$C$8-$I11),MAX(0,$O11-$I11))</f>
        <v/>
      </c>
      <c r="Z11" s="69">
        <f>$Y11*$X11</f>
        <v/>
      </c>
      <c r="AA11" s="69">
        <f>IF($O11="",0,$O11-$F11)</f>
        <v/>
      </c>
      <c r="AB11" s="69">
        <f>IF(AND($O11="",$I11&lt;Paramètres!$C$8),1,0)</f>
        <v/>
      </c>
      <c r="AC11" s="69">
        <f>IF(AND($O11="",$Y11&gt;Paramètres!$C$13),1,0)</f>
        <v/>
      </c>
      <c r="AD11" s="67">
        <f>IF($O11="","",YEAR($O11)&amp;"-"&amp;TEXT(MONTH($O11),"00"))</f>
        <v/>
      </c>
      <c r="AE11" s="67">
        <f>IF($W11=1,"Réglée",IF($Y11&lt;=0,"Non échu",IF($Y11&lt;=30,"1-30 j",IF($Y11&lt;=60,"31-60 j",IF($Y11&lt;=90,"61-90 j","Plus de 90 j")))))</f>
        <v/>
      </c>
      <c r="AF11" s="67">
        <f>IF($K11&lt;=1000,"Moins de 1 k€",IF($K11&lt;=5000,"1 à 5 k€",IF($K11&lt;=15000,"5 à 15 k€","Plus de 15 k€")))</f>
        <v/>
      </c>
    </row>
    <row r="12">
      <c r="A12" s="65" t="inlineStr">
        <is>
          <t>FAC-00011</t>
        </is>
      </c>
      <c r="B12" s="65" t="inlineStr">
        <is>
          <t>DEV-00037</t>
        </is>
      </c>
      <c r="C12" s="65" t="inlineStr">
        <is>
          <t>CLI-0036</t>
        </is>
      </c>
      <c r="D12" s="65" t="inlineStr">
        <is>
          <t>Particulier</t>
        </is>
      </c>
      <c r="E12" s="65" t="inlineStr">
        <is>
          <t>Toulouse</t>
        </is>
      </c>
      <c r="F12" s="66" t="n">
        <v>44823</v>
      </c>
      <c r="G12" s="65" t="inlineStr">
        <is>
          <t>2022-09</t>
        </is>
      </c>
      <c r="H12" s="65" t="inlineStr">
        <is>
          <t>2022-2023</t>
        </is>
      </c>
      <c r="I12" s="66" t="n">
        <v>44838</v>
      </c>
      <c r="J12" s="67" t="n">
        <v>15</v>
      </c>
      <c r="K12" s="68" t="n">
        <v>422.16</v>
      </c>
      <c r="L12" s="71" t="n">
        <v>0.1</v>
      </c>
      <c r="M12" s="68" t="n">
        <v>464.38</v>
      </c>
      <c r="N12" s="65" t="inlineStr">
        <is>
          <t>Standard</t>
        </is>
      </c>
      <c r="O12" s="66" t="n">
        <v>44824</v>
      </c>
      <c r="P12" s="65" t="inlineStr">
        <is>
          <t>Payée</t>
        </is>
      </c>
      <c r="Q12" s="67">
        <f>IFERROR(INDEX(Devis!$I$2:$I$3053,MATCH($B12,Devis!$A$2:$A$3053,0)),"")</f>
        <v/>
      </c>
      <c r="R12" s="67">
        <f>IFERROR(INDEX(Devis!$K$2:$K$3053,MATCH($B12,Devis!$A$2:$A$3053,0)),"")</f>
        <v/>
      </c>
      <c r="S12" s="67">
        <f>IFERROR(INDEX(Clients!$G$2:$G$1020,MATCH($C12,Clients!$A$2:$A$1020,0)),"")</f>
        <v/>
      </c>
      <c r="T12" s="69">
        <f>1</f>
        <v/>
      </c>
      <c r="U12" s="68">
        <f>IFERROR(INDEX(Interventions!$S$2:$S$1106,MATCH($B12,Interventions!$B$2:$B$1106,0)),0)</f>
        <v/>
      </c>
      <c r="V12" s="68">
        <f>$K12-$U12</f>
        <v/>
      </c>
      <c r="W12" s="69">
        <f>IF($O12="",0,1)</f>
        <v/>
      </c>
      <c r="X12" s="68">
        <f>IF($O12="",$M12,0)</f>
        <v/>
      </c>
      <c r="Y12" s="69">
        <f>IF($O12="",MAX(0,Paramètres!$C$8-$I12),MAX(0,$O12-$I12))</f>
        <v/>
      </c>
      <c r="Z12" s="69">
        <f>$Y12*$X12</f>
        <v/>
      </c>
      <c r="AA12" s="69">
        <f>IF($O12="",0,$O12-$F12)</f>
        <v/>
      </c>
      <c r="AB12" s="69">
        <f>IF(AND($O12="",$I12&lt;Paramètres!$C$8),1,0)</f>
        <v/>
      </c>
      <c r="AC12" s="69">
        <f>IF(AND($O12="",$Y12&gt;Paramètres!$C$13),1,0)</f>
        <v/>
      </c>
      <c r="AD12" s="67">
        <f>IF($O12="","",YEAR($O12)&amp;"-"&amp;TEXT(MONTH($O12),"00"))</f>
        <v/>
      </c>
      <c r="AE12" s="67">
        <f>IF($W12=1,"Réglée",IF($Y12&lt;=0,"Non échu",IF($Y12&lt;=30,"1-30 j",IF($Y12&lt;=60,"31-60 j",IF($Y12&lt;=90,"61-90 j","Plus de 90 j")))))</f>
        <v/>
      </c>
      <c r="AF12" s="67">
        <f>IF($K12&lt;=1000,"Moins de 1 k€",IF($K12&lt;=5000,"1 à 5 k€",IF($K12&lt;=15000,"5 à 15 k€","Plus de 15 k€")))</f>
        <v/>
      </c>
    </row>
    <row r="13">
      <c r="A13" s="65" t="inlineStr">
        <is>
          <t>FAC-00012</t>
        </is>
      </c>
      <c r="B13" s="65" t="inlineStr">
        <is>
          <t>DEV-00038</t>
        </is>
      </c>
      <c r="C13" s="65" t="inlineStr">
        <is>
          <t>CLI-0158</t>
        </is>
      </c>
      <c r="D13" s="65" t="inlineStr">
        <is>
          <t>Particulier</t>
        </is>
      </c>
      <c r="E13" s="65" t="inlineStr">
        <is>
          <t>Bordeaux</t>
        </is>
      </c>
      <c r="F13" s="66" t="n">
        <v>44809</v>
      </c>
      <c r="G13" s="65" t="inlineStr">
        <is>
          <t>2022-09</t>
        </is>
      </c>
      <c r="H13" s="65" t="inlineStr">
        <is>
          <t>2022-2023</t>
        </is>
      </c>
      <c r="I13" s="66" t="n">
        <v>44824</v>
      </c>
      <c r="J13" s="67" t="n">
        <v>15</v>
      </c>
      <c r="K13" s="68" t="n">
        <v>1418.22</v>
      </c>
      <c r="L13" s="71" t="n">
        <v>0.2</v>
      </c>
      <c r="M13" s="68" t="n">
        <v>1701.86</v>
      </c>
      <c r="N13" s="65" t="inlineStr">
        <is>
          <t>Bon payeur</t>
        </is>
      </c>
      <c r="O13" s="66" t="n">
        <v>44827</v>
      </c>
      <c r="P13" s="65" t="inlineStr">
        <is>
          <t>Payée</t>
        </is>
      </c>
      <c r="Q13" s="67">
        <f>IFERROR(INDEX(Devis!$I$2:$I$3053,MATCH($B13,Devis!$A$2:$A$3053,0)),"")</f>
        <v/>
      </c>
      <c r="R13" s="67">
        <f>IFERROR(INDEX(Devis!$K$2:$K$3053,MATCH($B13,Devis!$A$2:$A$3053,0)),"")</f>
        <v/>
      </c>
      <c r="S13" s="67">
        <f>IFERROR(INDEX(Clients!$G$2:$G$1020,MATCH($C13,Clients!$A$2:$A$1020,0)),"")</f>
        <v/>
      </c>
      <c r="T13" s="69">
        <f>1</f>
        <v/>
      </c>
      <c r="U13" s="68">
        <f>IFERROR(INDEX(Interventions!$S$2:$S$1106,MATCH($B13,Interventions!$B$2:$B$1106,0)),0)</f>
        <v/>
      </c>
      <c r="V13" s="68">
        <f>$K13-$U13</f>
        <v/>
      </c>
      <c r="W13" s="69">
        <f>IF($O13="",0,1)</f>
        <v/>
      </c>
      <c r="X13" s="68">
        <f>IF($O13="",$M13,0)</f>
        <v/>
      </c>
      <c r="Y13" s="69">
        <f>IF($O13="",MAX(0,Paramètres!$C$8-$I13),MAX(0,$O13-$I13))</f>
        <v/>
      </c>
      <c r="Z13" s="69">
        <f>$Y13*$X13</f>
        <v/>
      </c>
      <c r="AA13" s="69">
        <f>IF($O13="",0,$O13-$F13)</f>
        <v/>
      </c>
      <c r="AB13" s="69">
        <f>IF(AND($O13="",$I13&lt;Paramètres!$C$8),1,0)</f>
        <v/>
      </c>
      <c r="AC13" s="69">
        <f>IF(AND($O13="",$Y13&gt;Paramètres!$C$13),1,0)</f>
        <v/>
      </c>
      <c r="AD13" s="67">
        <f>IF($O13="","",YEAR($O13)&amp;"-"&amp;TEXT(MONTH($O13),"00"))</f>
        <v/>
      </c>
      <c r="AE13" s="67">
        <f>IF($W13=1,"Réglée",IF($Y13&lt;=0,"Non échu",IF($Y13&lt;=30,"1-30 j",IF($Y13&lt;=60,"31-60 j",IF($Y13&lt;=90,"61-90 j","Plus de 90 j")))))</f>
        <v/>
      </c>
      <c r="AF13" s="67">
        <f>IF($K13&lt;=1000,"Moins de 1 k€",IF($K13&lt;=5000,"1 à 5 k€",IF($K13&lt;=15000,"5 à 15 k€","Plus de 15 k€")))</f>
        <v/>
      </c>
    </row>
    <row r="14">
      <c r="A14" s="65" t="inlineStr">
        <is>
          <t>FAC-00013</t>
        </is>
      </c>
      <c r="B14" s="65" t="inlineStr">
        <is>
          <t>DEV-00043</t>
        </is>
      </c>
      <c r="C14" s="65" t="inlineStr">
        <is>
          <t>CLI-0127</t>
        </is>
      </c>
      <c r="D14" s="65" t="inlineStr">
        <is>
          <t>Particulier</t>
        </is>
      </c>
      <c r="E14" s="65" t="inlineStr">
        <is>
          <t>Toulouse</t>
        </is>
      </c>
      <c r="F14" s="66" t="n">
        <v>44845</v>
      </c>
      <c r="G14" s="65" t="inlineStr">
        <is>
          <t>2022-10</t>
        </is>
      </c>
      <c r="H14" s="65" t="inlineStr">
        <is>
          <t>2022-2023</t>
        </is>
      </c>
      <c r="I14" s="66" t="n">
        <v>44860</v>
      </c>
      <c r="J14" s="67" t="n">
        <v>15</v>
      </c>
      <c r="K14" s="68" t="n">
        <v>2377.95</v>
      </c>
      <c r="L14" s="71" t="n">
        <v>0.1</v>
      </c>
      <c r="M14" s="68" t="n">
        <v>2615.74</v>
      </c>
      <c r="N14" s="65" t="inlineStr">
        <is>
          <t>Standard</t>
        </is>
      </c>
      <c r="O14" s="66" t="n">
        <v>44846</v>
      </c>
      <c r="P14" s="65" t="inlineStr">
        <is>
          <t>Payée</t>
        </is>
      </c>
      <c r="Q14" s="67">
        <f>IFERROR(INDEX(Devis!$I$2:$I$3053,MATCH($B14,Devis!$A$2:$A$3053,0)),"")</f>
        <v/>
      </c>
      <c r="R14" s="67">
        <f>IFERROR(INDEX(Devis!$K$2:$K$3053,MATCH($B14,Devis!$A$2:$A$3053,0)),"")</f>
        <v/>
      </c>
      <c r="S14" s="67">
        <f>IFERROR(INDEX(Clients!$G$2:$G$1020,MATCH($C14,Clients!$A$2:$A$1020,0)),"")</f>
        <v/>
      </c>
      <c r="T14" s="69">
        <f>1</f>
        <v/>
      </c>
      <c r="U14" s="68">
        <f>IFERROR(INDEX(Interventions!$S$2:$S$1106,MATCH($B14,Interventions!$B$2:$B$1106,0)),0)</f>
        <v/>
      </c>
      <c r="V14" s="68">
        <f>$K14-$U14</f>
        <v/>
      </c>
      <c r="W14" s="69">
        <f>IF($O14="",0,1)</f>
        <v/>
      </c>
      <c r="X14" s="68">
        <f>IF($O14="",$M14,0)</f>
        <v/>
      </c>
      <c r="Y14" s="69">
        <f>IF($O14="",MAX(0,Paramètres!$C$8-$I14),MAX(0,$O14-$I14))</f>
        <v/>
      </c>
      <c r="Z14" s="69">
        <f>$Y14*$X14</f>
        <v/>
      </c>
      <c r="AA14" s="69">
        <f>IF($O14="",0,$O14-$F14)</f>
        <v/>
      </c>
      <c r="AB14" s="69">
        <f>IF(AND($O14="",$I14&lt;Paramètres!$C$8),1,0)</f>
        <v/>
      </c>
      <c r="AC14" s="69">
        <f>IF(AND($O14="",$Y14&gt;Paramètres!$C$13),1,0)</f>
        <v/>
      </c>
      <c r="AD14" s="67">
        <f>IF($O14="","",YEAR($O14)&amp;"-"&amp;TEXT(MONTH($O14),"00"))</f>
        <v/>
      </c>
      <c r="AE14" s="67">
        <f>IF($W14=1,"Réglée",IF($Y14&lt;=0,"Non échu",IF($Y14&lt;=30,"1-30 j",IF($Y14&lt;=60,"31-60 j",IF($Y14&lt;=90,"61-90 j","Plus de 90 j")))))</f>
        <v/>
      </c>
      <c r="AF14" s="67">
        <f>IF($K14&lt;=1000,"Moins de 1 k€",IF($K14&lt;=5000,"1 à 5 k€",IF($K14&lt;=15000,"5 à 15 k€","Plus de 15 k€")))</f>
        <v/>
      </c>
    </row>
    <row r="15">
      <c r="A15" s="65" t="inlineStr">
        <is>
          <t>FAC-00014</t>
        </is>
      </c>
      <c r="B15" s="65" t="inlineStr">
        <is>
          <t>DEV-00047</t>
        </is>
      </c>
      <c r="C15" s="65" t="inlineStr">
        <is>
          <t>CLI-0114</t>
        </is>
      </c>
      <c r="D15" s="65" t="inlineStr">
        <is>
          <t>Particulier</t>
        </is>
      </c>
      <c r="E15" s="65" t="inlineStr">
        <is>
          <t>Bordeaux</t>
        </is>
      </c>
      <c r="F15" s="66" t="n">
        <v>44819</v>
      </c>
      <c r="G15" s="65" t="inlineStr">
        <is>
          <t>2022-09</t>
        </is>
      </c>
      <c r="H15" s="65" t="inlineStr">
        <is>
          <t>2022-2023</t>
        </is>
      </c>
      <c r="I15" s="66" t="n">
        <v>44834</v>
      </c>
      <c r="J15" s="67" t="n">
        <v>15</v>
      </c>
      <c r="K15" s="68" t="n">
        <v>4741.05</v>
      </c>
      <c r="L15" s="71" t="n">
        <v>0.2</v>
      </c>
      <c r="M15" s="68" t="n">
        <v>5689.26</v>
      </c>
      <c r="N15" s="65" t="inlineStr">
        <is>
          <t>Bon payeur</t>
        </is>
      </c>
      <c r="O15" s="66" t="n">
        <v>44828</v>
      </c>
      <c r="P15" s="65" t="inlineStr">
        <is>
          <t>Payée</t>
        </is>
      </c>
      <c r="Q15" s="67">
        <f>IFERROR(INDEX(Devis!$I$2:$I$3053,MATCH($B15,Devis!$A$2:$A$3053,0)),"")</f>
        <v/>
      </c>
      <c r="R15" s="67">
        <f>IFERROR(INDEX(Devis!$K$2:$K$3053,MATCH($B15,Devis!$A$2:$A$3053,0)),"")</f>
        <v/>
      </c>
      <c r="S15" s="67">
        <f>IFERROR(INDEX(Clients!$G$2:$G$1020,MATCH($C15,Clients!$A$2:$A$1020,0)),"")</f>
        <v/>
      </c>
      <c r="T15" s="69">
        <f>1</f>
        <v/>
      </c>
      <c r="U15" s="68">
        <f>IFERROR(INDEX(Interventions!$S$2:$S$1106,MATCH($B15,Interventions!$B$2:$B$1106,0)),0)</f>
        <v/>
      </c>
      <c r="V15" s="68">
        <f>$K15-$U15</f>
        <v/>
      </c>
      <c r="W15" s="69">
        <f>IF($O15="",0,1)</f>
        <v/>
      </c>
      <c r="X15" s="68">
        <f>IF($O15="",$M15,0)</f>
        <v/>
      </c>
      <c r="Y15" s="69">
        <f>IF($O15="",MAX(0,Paramètres!$C$8-$I15),MAX(0,$O15-$I15))</f>
        <v/>
      </c>
      <c r="Z15" s="69">
        <f>$Y15*$X15</f>
        <v/>
      </c>
      <c r="AA15" s="69">
        <f>IF($O15="",0,$O15-$F15)</f>
        <v/>
      </c>
      <c r="AB15" s="69">
        <f>IF(AND($O15="",$I15&lt;Paramètres!$C$8),1,0)</f>
        <v/>
      </c>
      <c r="AC15" s="69">
        <f>IF(AND($O15="",$Y15&gt;Paramètres!$C$13),1,0)</f>
        <v/>
      </c>
      <c r="AD15" s="67">
        <f>IF($O15="","",YEAR($O15)&amp;"-"&amp;TEXT(MONTH($O15),"00"))</f>
        <v/>
      </c>
      <c r="AE15" s="67">
        <f>IF($W15=1,"Réglée",IF($Y15&lt;=0,"Non échu",IF($Y15&lt;=30,"1-30 j",IF($Y15&lt;=60,"31-60 j",IF($Y15&lt;=90,"61-90 j","Plus de 90 j")))))</f>
        <v/>
      </c>
      <c r="AF15" s="67">
        <f>IF($K15&lt;=1000,"Moins de 1 k€",IF($K15&lt;=5000,"1 à 5 k€",IF($K15&lt;=15000,"5 à 15 k€","Plus de 15 k€")))</f>
        <v/>
      </c>
    </row>
    <row r="16">
      <c r="A16" s="65" t="inlineStr">
        <is>
          <t>FAC-00015</t>
        </is>
      </c>
      <c r="B16" s="65" t="inlineStr">
        <is>
          <t>DEV-00048</t>
        </is>
      </c>
      <c r="C16" s="65" t="inlineStr">
        <is>
          <t>CLI-0095</t>
        </is>
      </c>
      <c r="D16" s="65" t="inlineStr">
        <is>
          <t>Particulier</t>
        </is>
      </c>
      <c r="E16" s="65" t="inlineStr">
        <is>
          <t>Bordeaux</t>
        </is>
      </c>
      <c r="F16" s="66" t="n">
        <v>44805</v>
      </c>
      <c r="G16" s="65" t="inlineStr">
        <is>
          <t>2022-09</t>
        </is>
      </c>
      <c r="H16" s="65" t="inlineStr">
        <is>
          <t>2022-2023</t>
        </is>
      </c>
      <c r="I16" s="66" t="n">
        <v>44820</v>
      </c>
      <c r="J16" s="67" t="n">
        <v>15</v>
      </c>
      <c r="K16" s="68" t="n">
        <v>269.28</v>
      </c>
      <c r="L16" s="71" t="n">
        <v>0.2</v>
      </c>
      <c r="M16" s="68" t="n">
        <v>323.14</v>
      </c>
      <c r="N16" s="65" t="inlineStr">
        <is>
          <t>Standard</t>
        </is>
      </c>
      <c r="O16" s="66" t="n">
        <v>44822</v>
      </c>
      <c r="P16" s="65" t="inlineStr">
        <is>
          <t>Payée</t>
        </is>
      </c>
      <c r="Q16" s="67">
        <f>IFERROR(INDEX(Devis!$I$2:$I$3053,MATCH($B16,Devis!$A$2:$A$3053,0)),"")</f>
        <v/>
      </c>
      <c r="R16" s="67">
        <f>IFERROR(INDEX(Devis!$K$2:$K$3053,MATCH($B16,Devis!$A$2:$A$3053,0)),"")</f>
        <v/>
      </c>
      <c r="S16" s="67">
        <f>IFERROR(INDEX(Clients!$G$2:$G$1020,MATCH($C16,Clients!$A$2:$A$1020,0)),"")</f>
        <v/>
      </c>
      <c r="T16" s="69">
        <f>1</f>
        <v/>
      </c>
      <c r="U16" s="68">
        <f>IFERROR(INDEX(Interventions!$S$2:$S$1106,MATCH($B16,Interventions!$B$2:$B$1106,0)),0)</f>
        <v/>
      </c>
      <c r="V16" s="68">
        <f>$K16-$U16</f>
        <v/>
      </c>
      <c r="W16" s="69">
        <f>IF($O16="",0,1)</f>
        <v/>
      </c>
      <c r="X16" s="68">
        <f>IF($O16="",$M16,0)</f>
        <v/>
      </c>
      <c r="Y16" s="69">
        <f>IF($O16="",MAX(0,Paramètres!$C$8-$I16),MAX(0,$O16-$I16))</f>
        <v/>
      </c>
      <c r="Z16" s="69">
        <f>$Y16*$X16</f>
        <v/>
      </c>
      <c r="AA16" s="69">
        <f>IF($O16="",0,$O16-$F16)</f>
        <v/>
      </c>
      <c r="AB16" s="69">
        <f>IF(AND($O16="",$I16&lt;Paramètres!$C$8),1,0)</f>
        <v/>
      </c>
      <c r="AC16" s="69">
        <f>IF(AND($O16="",$Y16&gt;Paramètres!$C$13),1,0)</f>
        <v/>
      </c>
      <c r="AD16" s="67">
        <f>IF($O16="","",YEAR($O16)&amp;"-"&amp;TEXT(MONTH($O16),"00"))</f>
        <v/>
      </c>
      <c r="AE16" s="67">
        <f>IF($W16=1,"Réglée",IF($Y16&lt;=0,"Non échu",IF($Y16&lt;=30,"1-30 j",IF($Y16&lt;=60,"31-60 j",IF($Y16&lt;=90,"61-90 j","Plus de 90 j")))))</f>
        <v/>
      </c>
      <c r="AF16" s="67">
        <f>IF($K16&lt;=1000,"Moins de 1 k€",IF($K16&lt;=5000,"1 à 5 k€",IF($K16&lt;=15000,"5 à 15 k€","Plus de 15 k€")))</f>
        <v/>
      </c>
    </row>
    <row r="17">
      <c r="A17" s="65" t="inlineStr">
        <is>
          <t>FAC-00016</t>
        </is>
      </c>
      <c r="B17" s="65" t="inlineStr">
        <is>
          <t>DEV-00052</t>
        </is>
      </c>
      <c r="C17" s="65" t="inlineStr">
        <is>
          <t>CLI-0154</t>
        </is>
      </c>
      <c r="D17" s="65" t="inlineStr">
        <is>
          <t>Particulier</t>
        </is>
      </c>
      <c r="E17" s="65" t="inlineStr">
        <is>
          <t>Bordeaux</t>
        </is>
      </c>
      <c r="F17" s="66" t="n">
        <v>44837</v>
      </c>
      <c r="G17" s="65" t="inlineStr">
        <is>
          <t>2022-10</t>
        </is>
      </c>
      <c r="H17" s="65" t="inlineStr">
        <is>
          <t>2022-2023</t>
        </is>
      </c>
      <c r="I17" s="66" t="n">
        <v>44852</v>
      </c>
      <c r="J17" s="67" t="n">
        <v>15</v>
      </c>
      <c r="K17" s="68" t="n">
        <v>222.49</v>
      </c>
      <c r="L17" s="71" t="n">
        <v>0.2</v>
      </c>
      <c r="M17" s="68" t="n">
        <v>266.99</v>
      </c>
      <c r="N17" s="65" t="inlineStr">
        <is>
          <t>Bon payeur</t>
        </is>
      </c>
      <c r="O17" s="66" t="n">
        <v>44838</v>
      </c>
      <c r="P17" s="65" t="inlineStr">
        <is>
          <t>Payée</t>
        </is>
      </c>
      <c r="Q17" s="67">
        <f>IFERROR(INDEX(Devis!$I$2:$I$3053,MATCH($B17,Devis!$A$2:$A$3053,0)),"")</f>
        <v/>
      </c>
      <c r="R17" s="67">
        <f>IFERROR(INDEX(Devis!$K$2:$K$3053,MATCH($B17,Devis!$A$2:$A$3053,0)),"")</f>
        <v/>
      </c>
      <c r="S17" s="67">
        <f>IFERROR(INDEX(Clients!$G$2:$G$1020,MATCH($C17,Clients!$A$2:$A$1020,0)),"")</f>
        <v/>
      </c>
      <c r="T17" s="69">
        <f>1</f>
        <v/>
      </c>
      <c r="U17" s="68">
        <f>IFERROR(INDEX(Interventions!$S$2:$S$1106,MATCH($B17,Interventions!$B$2:$B$1106,0)),0)</f>
        <v/>
      </c>
      <c r="V17" s="68">
        <f>$K17-$U17</f>
        <v/>
      </c>
      <c r="W17" s="69">
        <f>IF($O17="",0,1)</f>
        <v/>
      </c>
      <c r="X17" s="68">
        <f>IF($O17="",$M17,0)</f>
        <v/>
      </c>
      <c r="Y17" s="69">
        <f>IF($O17="",MAX(0,Paramètres!$C$8-$I17),MAX(0,$O17-$I17))</f>
        <v/>
      </c>
      <c r="Z17" s="69">
        <f>$Y17*$X17</f>
        <v/>
      </c>
      <c r="AA17" s="69">
        <f>IF($O17="",0,$O17-$F17)</f>
        <v/>
      </c>
      <c r="AB17" s="69">
        <f>IF(AND($O17="",$I17&lt;Paramètres!$C$8),1,0)</f>
        <v/>
      </c>
      <c r="AC17" s="69">
        <f>IF(AND($O17="",$Y17&gt;Paramètres!$C$13),1,0)</f>
        <v/>
      </c>
      <c r="AD17" s="67">
        <f>IF($O17="","",YEAR($O17)&amp;"-"&amp;TEXT(MONTH($O17),"00"))</f>
        <v/>
      </c>
      <c r="AE17" s="67">
        <f>IF($W17=1,"Réglée",IF($Y17&lt;=0,"Non échu",IF($Y17&lt;=30,"1-30 j",IF($Y17&lt;=60,"31-60 j",IF($Y17&lt;=90,"61-90 j","Plus de 90 j")))))</f>
        <v/>
      </c>
      <c r="AF17" s="67">
        <f>IF($K17&lt;=1000,"Moins de 1 k€",IF($K17&lt;=5000,"1 à 5 k€",IF($K17&lt;=15000,"5 à 15 k€","Plus de 15 k€")))</f>
        <v/>
      </c>
    </row>
    <row r="18">
      <c r="A18" s="65" t="inlineStr">
        <is>
          <t>FAC-00017</t>
        </is>
      </c>
      <c r="B18" s="65" t="inlineStr">
        <is>
          <t>DEV-00054</t>
        </is>
      </c>
      <c r="C18" s="65" t="inlineStr">
        <is>
          <t>CLI-0067</t>
        </is>
      </c>
      <c r="D18" s="65" t="inlineStr">
        <is>
          <t>Professionnel</t>
        </is>
      </c>
      <c r="E18" s="65" t="inlineStr">
        <is>
          <t>Bordeaux</t>
        </is>
      </c>
      <c r="F18" s="66" t="n">
        <v>44818</v>
      </c>
      <c r="G18" s="65" t="inlineStr">
        <is>
          <t>2022-09</t>
        </is>
      </c>
      <c r="H18" s="65" t="inlineStr">
        <is>
          <t>2022-2023</t>
        </is>
      </c>
      <c r="I18" s="66" t="n">
        <v>44848</v>
      </c>
      <c r="J18" s="67" t="n">
        <v>30</v>
      </c>
      <c r="K18" s="68" t="n">
        <v>16749.18</v>
      </c>
      <c r="L18" s="71" t="n">
        <v>0.2</v>
      </c>
      <c r="M18" s="68" t="n">
        <v>20099.02</v>
      </c>
      <c r="N18" s="65" t="inlineStr">
        <is>
          <t>Standard</t>
        </is>
      </c>
      <c r="O18" s="66" t="n">
        <v>44833</v>
      </c>
      <c r="P18" s="65" t="inlineStr">
        <is>
          <t>Payée</t>
        </is>
      </c>
      <c r="Q18" s="67">
        <f>IFERROR(INDEX(Devis!$I$2:$I$3053,MATCH($B18,Devis!$A$2:$A$3053,0)),"")</f>
        <v/>
      </c>
      <c r="R18" s="67">
        <f>IFERROR(INDEX(Devis!$K$2:$K$3053,MATCH($B18,Devis!$A$2:$A$3053,0)),"")</f>
        <v/>
      </c>
      <c r="S18" s="67">
        <f>IFERROR(INDEX(Clients!$G$2:$G$1020,MATCH($C18,Clients!$A$2:$A$1020,0)),"")</f>
        <v/>
      </c>
      <c r="T18" s="69">
        <f>1</f>
        <v/>
      </c>
      <c r="U18" s="68">
        <f>IFERROR(INDEX(Interventions!$S$2:$S$1106,MATCH($B18,Interventions!$B$2:$B$1106,0)),0)</f>
        <v/>
      </c>
      <c r="V18" s="68">
        <f>$K18-$U18</f>
        <v/>
      </c>
      <c r="W18" s="69">
        <f>IF($O18="",0,1)</f>
        <v/>
      </c>
      <c r="X18" s="68">
        <f>IF($O18="",$M18,0)</f>
        <v/>
      </c>
      <c r="Y18" s="69">
        <f>IF($O18="",MAX(0,Paramètres!$C$8-$I18),MAX(0,$O18-$I18))</f>
        <v/>
      </c>
      <c r="Z18" s="69">
        <f>$Y18*$X18</f>
        <v/>
      </c>
      <c r="AA18" s="69">
        <f>IF($O18="",0,$O18-$F18)</f>
        <v/>
      </c>
      <c r="AB18" s="69">
        <f>IF(AND($O18="",$I18&lt;Paramètres!$C$8),1,0)</f>
        <v/>
      </c>
      <c r="AC18" s="69">
        <f>IF(AND($O18="",$Y18&gt;Paramètres!$C$13),1,0)</f>
        <v/>
      </c>
      <c r="AD18" s="67">
        <f>IF($O18="","",YEAR($O18)&amp;"-"&amp;TEXT(MONTH($O18),"00"))</f>
        <v/>
      </c>
      <c r="AE18" s="67">
        <f>IF($W18=1,"Réglée",IF($Y18&lt;=0,"Non échu",IF($Y18&lt;=30,"1-30 j",IF($Y18&lt;=60,"31-60 j",IF($Y18&lt;=90,"61-90 j","Plus de 90 j")))))</f>
        <v/>
      </c>
      <c r="AF18" s="67">
        <f>IF($K18&lt;=1000,"Moins de 1 k€",IF($K18&lt;=5000,"1 à 5 k€",IF($K18&lt;=15000,"5 à 15 k€","Plus de 15 k€")))</f>
        <v/>
      </c>
    </row>
    <row r="19">
      <c r="A19" s="65" t="inlineStr">
        <is>
          <t>FAC-00018</t>
        </is>
      </c>
      <c r="B19" s="65" t="inlineStr">
        <is>
          <t>DEV-00055</t>
        </is>
      </c>
      <c r="C19" s="65" t="inlineStr">
        <is>
          <t>CLI-0079</t>
        </is>
      </c>
      <c r="D19" s="65" t="inlineStr">
        <is>
          <t>Particulier</t>
        </is>
      </c>
      <c r="E19" s="65" t="inlineStr">
        <is>
          <t>Bordeaux</t>
        </is>
      </c>
      <c r="F19" s="66" t="n">
        <v>44847</v>
      </c>
      <c r="G19" s="65" t="inlineStr">
        <is>
          <t>2022-10</t>
        </is>
      </c>
      <c r="H19" s="65" t="inlineStr">
        <is>
          <t>2022-2023</t>
        </is>
      </c>
      <c r="I19" s="66" t="n">
        <v>44862</v>
      </c>
      <c r="J19" s="67" t="n">
        <v>15</v>
      </c>
      <c r="K19" s="68" t="n">
        <v>196.89</v>
      </c>
      <c r="L19" s="71" t="n">
        <v>0.2</v>
      </c>
      <c r="M19" s="68" t="n">
        <v>236.27</v>
      </c>
      <c r="N19" s="65" t="inlineStr">
        <is>
          <t>Standard</t>
        </is>
      </c>
      <c r="O19" s="66" t="n">
        <v>44872</v>
      </c>
      <c r="P19" s="65" t="inlineStr">
        <is>
          <t>Payée</t>
        </is>
      </c>
      <c r="Q19" s="67">
        <f>IFERROR(INDEX(Devis!$I$2:$I$3053,MATCH($B19,Devis!$A$2:$A$3053,0)),"")</f>
        <v/>
      </c>
      <c r="R19" s="67">
        <f>IFERROR(INDEX(Devis!$K$2:$K$3053,MATCH($B19,Devis!$A$2:$A$3053,0)),"")</f>
        <v/>
      </c>
      <c r="S19" s="67">
        <f>IFERROR(INDEX(Clients!$G$2:$G$1020,MATCH($C19,Clients!$A$2:$A$1020,0)),"")</f>
        <v/>
      </c>
      <c r="T19" s="69">
        <f>1</f>
        <v/>
      </c>
      <c r="U19" s="68">
        <f>IFERROR(INDEX(Interventions!$S$2:$S$1106,MATCH($B19,Interventions!$B$2:$B$1106,0)),0)</f>
        <v/>
      </c>
      <c r="V19" s="68">
        <f>$K19-$U19</f>
        <v/>
      </c>
      <c r="W19" s="69">
        <f>IF($O19="",0,1)</f>
        <v/>
      </c>
      <c r="X19" s="68">
        <f>IF($O19="",$M19,0)</f>
        <v/>
      </c>
      <c r="Y19" s="69">
        <f>IF($O19="",MAX(0,Paramètres!$C$8-$I19),MAX(0,$O19-$I19))</f>
        <v/>
      </c>
      <c r="Z19" s="69">
        <f>$Y19*$X19</f>
        <v/>
      </c>
      <c r="AA19" s="69">
        <f>IF($O19="",0,$O19-$F19)</f>
        <v/>
      </c>
      <c r="AB19" s="69">
        <f>IF(AND($O19="",$I19&lt;Paramètres!$C$8),1,0)</f>
        <v/>
      </c>
      <c r="AC19" s="69">
        <f>IF(AND($O19="",$Y19&gt;Paramètres!$C$13),1,0)</f>
        <v/>
      </c>
      <c r="AD19" s="67">
        <f>IF($O19="","",YEAR($O19)&amp;"-"&amp;TEXT(MONTH($O19),"00"))</f>
        <v/>
      </c>
      <c r="AE19" s="67">
        <f>IF($W19=1,"Réglée",IF($Y19&lt;=0,"Non échu",IF($Y19&lt;=30,"1-30 j",IF($Y19&lt;=60,"31-60 j",IF($Y19&lt;=90,"61-90 j","Plus de 90 j")))))</f>
        <v/>
      </c>
      <c r="AF19" s="67">
        <f>IF($K19&lt;=1000,"Moins de 1 k€",IF($K19&lt;=5000,"1 à 5 k€",IF($K19&lt;=15000,"5 à 15 k€","Plus de 15 k€")))</f>
        <v/>
      </c>
    </row>
    <row r="20">
      <c r="A20" s="65" t="inlineStr">
        <is>
          <t>FAC-00019</t>
        </is>
      </c>
      <c r="B20" s="65" t="inlineStr">
        <is>
          <t>DEV-00058</t>
        </is>
      </c>
      <c r="C20" s="65" t="inlineStr">
        <is>
          <t>CLI-0109</t>
        </is>
      </c>
      <c r="D20" s="65" t="inlineStr">
        <is>
          <t>Professionnel</t>
        </is>
      </c>
      <c r="E20" s="65" t="inlineStr">
        <is>
          <t>Toulouse</t>
        </is>
      </c>
      <c r="F20" s="66" t="n">
        <v>44832</v>
      </c>
      <c r="G20" s="65" t="inlineStr">
        <is>
          <t>2022-09</t>
        </is>
      </c>
      <c r="H20" s="65" t="inlineStr">
        <is>
          <t>2022-2023</t>
        </is>
      </c>
      <c r="I20" s="66" t="n">
        <v>44862</v>
      </c>
      <c r="J20" s="67" t="n">
        <v>30</v>
      </c>
      <c r="K20" s="68" t="n">
        <v>3135.61</v>
      </c>
      <c r="L20" s="71" t="n">
        <v>0.2</v>
      </c>
      <c r="M20" s="68" t="n">
        <v>3762.73</v>
      </c>
      <c r="N20" s="65" t="inlineStr">
        <is>
          <t>Standard</t>
        </is>
      </c>
      <c r="O20" s="66" t="n">
        <v>44863</v>
      </c>
      <c r="P20" s="65" t="inlineStr">
        <is>
          <t>Payée</t>
        </is>
      </c>
      <c r="Q20" s="67">
        <f>IFERROR(INDEX(Devis!$I$2:$I$3053,MATCH($B20,Devis!$A$2:$A$3053,0)),"")</f>
        <v/>
      </c>
      <c r="R20" s="67">
        <f>IFERROR(INDEX(Devis!$K$2:$K$3053,MATCH($B20,Devis!$A$2:$A$3053,0)),"")</f>
        <v/>
      </c>
      <c r="S20" s="67">
        <f>IFERROR(INDEX(Clients!$G$2:$G$1020,MATCH($C20,Clients!$A$2:$A$1020,0)),"")</f>
        <v/>
      </c>
      <c r="T20" s="69">
        <f>1</f>
        <v/>
      </c>
      <c r="U20" s="68">
        <f>IFERROR(INDEX(Interventions!$S$2:$S$1106,MATCH($B20,Interventions!$B$2:$B$1106,0)),0)</f>
        <v/>
      </c>
      <c r="V20" s="68">
        <f>$K20-$U20</f>
        <v/>
      </c>
      <c r="W20" s="69">
        <f>IF($O20="",0,1)</f>
        <v/>
      </c>
      <c r="X20" s="68">
        <f>IF($O20="",$M20,0)</f>
        <v/>
      </c>
      <c r="Y20" s="69">
        <f>IF($O20="",MAX(0,Paramètres!$C$8-$I20),MAX(0,$O20-$I20))</f>
        <v/>
      </c>
      <c r="Z20" s="69">
        <f>$Y20*$X20</f>
        <v/>
      </c>
      <c r="AA20" s="69">
        <f>IF($O20="",0,$O20-$F20)</f>
        <v/>
      </c>
      <c r="AB20" s="69">
        <f>IF(AND($O20="",$I20&lt;Paramètres!$C$8),1,0)</f>
        <v/>
      </c>
      <c r="AC20" s="69">
        <f>IF(AND($O20="",$Y20&gt;Paramètres!$C$13),1,0)</f>
        <v/>
      </c>
      <c r="AD20" s="67">
        <f>IF($O20="","",YEAR($O20)&amp;"-"&amp;TEXT(MONTH($O20),"00"))</f>
        <v/>
      </c>
      <c r="AE20" s="67">
        <f>IF($W20=1,"Réglée",IF($Y20&lt;=0,"Non échu",IF($Y20&lt;=30,"1-30 j",IF($Y20&lt;=60,"31-60 j",IF($Y20&lt;=90,"61-90 j","Plus de 90 j")))))</f>
        <v/>
      </c>
      <c r="AF20" s="67">
        <f>IF($K20&lt;=1000,"Moins de 1 k€",IF($K20&lt;=5000,"1 à 5 k€",IF($K20&lt;=15000,"5 à 15 k€","Plus de 15 k€")))</f>
        <v/>
      </c>
    </row>
    <row r="21">
      <c r="A21" s="65" t="inlineStr">
        <is>
          <t>FAC-00020</t>
        </is>
      </c>
      <c r="B21" s="65" t="inlineStr">
        <is>
          <t>DEV-00059</t>
        </is>
      </c>
      <c r="C21" s="65" t="inlineStr">
        <is>
          <t>CLI-0122</t>
        </is>
      </c>
      <c r="D21" s="65" t="inlineStr">
        <is>
          <t>Particulier</t>
        </is>
      </c>
      <c r="E21" s="65" t="inlineStr">
        <is>
          <t>Toulouse</t>
        </is>
      </c>
      <c r="F21" s="66" t="n">
        <v>44816</v>
      </c>
      <c r="G21" s="65" t="inlineStr">
        <is>
          <t>2022-09</t>
        </is>
      </c>
      <c r="H21" s="65" t="inlineStr">
        <is>
          <t>2022-2023</t>
        </is>
      </c>
      <c r="I21" s="66" t="n">
        <v>44831</v>
      </c>
      <c r="J21" s="67" t="n">
        <v>15</v>
      </c>
      <c r="K21" s="68" t="n">
        <v>199.33</v>
      </c>
      <c r="L21" s="71" t="n">
        <v>0.2</v>
      </c>
      <c r="M21" s="68" t="n">
        <v>239.2</v>
      </c>
      <c r="N21" s="65" t="inlineStr">
        <is>
          <t>Standard</t>
        </is>
      </c>
      <c r="O21" s="66" t="n">
        <v>44817</v>
      </c>
      <c r="P21" s="65" t="inlineStr">
        <is>
          <t>Payée</t>
        </is>
      </c>
      <c r="Q21" s="67">
        <f>IFERROR(INDEX(Devis!$I$2:$I$3053,MATCH($B21,Devis!$A$2:$A$3053,0)),"")</f>
        <v/>
      </c>
      <c r="R21" s="67">
        <f>IFERROR(INDEX(Devis!$K$2:$K$3053,MATCH($B21,Devis!$A$2:$A$3053,0)),"")</f>
        <v/>
      </c>
      <c r="S21" s="67">
        <f>IFERROR(INDEX(Clients!$G$2:$G$1020,MATCH($C21,Clients!$A$2:$A$1020,0)),"")</f>
        <v/>
      </c>
      <c r="T21" s="69">
        <f>1</f>
        <v/>
      </c>
      <c r="U21" s="68">
        <f>IFERROR(INDEX(Interventions!$S$2:$S$1106,MATCH($B21,Interventions!$B$2:$B$1106,0)),0)</f>
        <v/>
      </c>
      <c r="V21" s="68">
        <f>$K21-$U21</f>
        <v/>
      </c>
      <c r="W21" s="69">
        <f>IF($O21="",0,1)</f>
        <v/>
      </c>
      <c r="X21" s="68">
        <f>IF($O21="",$M21,0)</f>
        <v/>
      </c>
      <c r="Y21" s="69">
        <f>IF($O21="",MAX(0,Paramètres!$C$8-$I21),MAX(0,$O21-$I21))</f>
        <v/>
      </c>
      <c r="Z21" s="69">
        <f>$Y21*$X21</f>
        <v/>
      </c>
      <c r="AA21" s="69">
        <f>IF($O21="",0,$O21-$F21)</f>
        <v/>
      </c>
      <c r="AB21" s="69">
        <f>IF(AND($O21="",$I21&lt;Paramètres!$C$8),1,0)</f>
        <v/>
      </c>
      <c r="AC21" s="69">
        <f>IF(AND($O21="",$Y21&gt;Paramètres!$C$13),1,0)</f>
        <v/>
      </c>
      <c r="AD21" s="67">
        <f>IF($O21="","",YEAR($O21)&amp;"-"&amp;TEXT(MONTH($O21),"00"))</f>
        <v/>
      </c>
      <c r="AE21" s="67">
        <f>IF($W21=1,"Réglée",IF($Y21&lt;=0,"Non échu",IF($Y21&lt;=30,"1-30 j",IF($Y21&lt;=60,"31-60 j",IF($Y21&lt;=90,"61-90 j","Plus de 90 j")))))</f>
        <v/>
      </c>
      <c r="AF21" s="67">
        <f>IF($K21&lt;=1000,"Moins de 1 k€",IF($K21&lt;=5000,"1 à 5 k€",IF($K21&lt;=15000,"5 à 15 k€","Plus de 15 k€")))</f>
        <v/>
      </c>
    </row>
    <row r="22">
      <c r="A22" s="65" t="inlineStr">
        <is>
          <t>FAC-00021</t>
        </is>
      </c>
      <c r="B22" s="65" t="inlineStr">
        <is>
          <t>DEV-00060</t>
        </is>
      </c>
      <c r="C22" s="65" t="inlineStr">
        <is>
          <t>CLI-0185</t>
        </is>
      </c>
      <c r="D22" s="65" t="inlineStr">
        <is>
          <t>Particulier</t>
        </is>
      </c>
      <c r="E22" s="65" t="inlineStr">
        <is>
          <t>Bordeaux</t>
        </is>
      </c>
      <c r="F22" s="66" t="n">
        <v>44827</v>
      </c>
      <c r="G22" s="65" t="inlineStr">
        <is>
          <t>2022-09</t>
        </is>
      </c>
      <c r="H22" s="65" t="inlineStr">
        <is>
          <t>2022-2023</t>
        </is>
      </c>
      <c r="I22" s="66" t="n">
        <v>44842</v>
      </c>
      <c r="J22" s="67" t="n">
        <v>15</v>
      </c>
      <c r="K22" s="68" t="n">
        <v>544.21</v>
      </c>
      <c r="L22" s="71" t="n">
        <v>0.2</v>
      </c>
      <c r="M22" s="68" t="n">
        <v>653.05</v>
      </c>
      <c r="N22" s="65" t="inlineStr">
        <is>
          <t>Bon payeur</t>
        </is>
      </c>
      <c r="O22" s="66" t="n">
        <v>44839</v>
      </c>
      <c r="P22" s="65" t="inlineStr">
        <is>
          <t>Payée</t>
        </is>
      </c>
      <c r="Q22" s="67">
        <f>IFERROR(INDEX(Devis!$I$2:$I$3053,MATCH($B22,Devis!$A$2:$A$3053,0)),"")</f>
        <v/>
      </c>
      <c r="R22" s="67">
        <f>IFERROR(INDEX(Devis!$K$2:$K$3053,MATCH($B22,Devis!$A$2:$A$3053,0)),"")</f>
        <v/>
      </c>
      <c r="S22" s="67">
        <f>IFERROR(INDEX(Clients!$G$2:$G$1020,MATCH($C22,Clients!$A$2:$A$1020,0)),"")</f>
        <v/>
      </c>
      <c r="T22" s="69">
        <f>1</f>
        <v/>
      </c>
      <c r="U22" s="68">
        <f>IFERROR(INDEX(Interventions!$S$2:$S$1106,MATCH($B22,Interventions!$B$2:$B$1106,0)),0)</f>
        <v/>
      </c>
      <c r="V22" s="68">
        <f>$K22-$U22</f>
        <v/>
      </c>
      <c r="W22" s="69">
        <f>IF($O22="",0,1)</f>
        <v/>
      </c>
      <c r="X22" s="68">
        <f>IF($O22="",$M22,0)</f>
        <v/>
      </c>
      <c r="Y22" s="69">
        <f>IF($O22="",MAX(0,Paramètres!$C$8-$I22),MAX(0,$O22-$I22))</f>
        <v/>
      </c>
      <c r="Z22" s="69">
        <f>$Y22*$X22</f>
        <v/>
      </c>
      <c r="AA22" s="69">
        <f>IF($O22="",0,$O22-$F22)</f>
        <v/>
      </c>
      <c r="AB22" s="69">
        <f>IF(AND($O22="",$I22&lt;Paramètres!$C$8),1,0)</f>
        <v/>
      </c>
      <c r="AC22" s="69">
        <f>IF(AND($O22="",$Y22&gt;Paramètres!$C$13),1,0)</f>
        <v/>
      </c>
      <c r="AD22" s="67">
        <f>IF($O22="","",YEAR($O22)&amp;"-"&amp;TEXT(MONTH($O22),"00"))</f>
        <v/>
      </c>
      <c r="AE22" s="67">
        <f>IF($W22=1,"Réglée",IF($Y22&lt;=0,"Non échu",IF($Y22&lt;=30,"1-30 j",IF($Y22&lt;=60,"31-60 j",IF($Y22&lt;=90,"61-90 j","Plus de 90 j")))))</f>
        <v/>
      </c>
      <c r="AF22" s="67">
        <f>IF($K22&lt;=1000,"Moins de 1 k€",IF($K22&lt;=5000,"1 à 5 k€",IF($K22&lt;=15000,"5 à 15 k€","Plus de 15 k€")))</f>
        <v/>
      </c>
    </row>
    <row r="23">
      <c r="A23" s="65" t="inlineStr">
        <is>
          <t>FAC-00022</t>
        </is>
      </c>
      <c r="B23" s="65" t="inlineStr">
        <is>
          <t>DEV-00061</t>
        </is>
      </c>
      <c r="C23" s="65" t="inlineStr">
        <is>
          <t>CLI-0163</t>
        </is>
      </c>
      <c r="D23" s="65" t="inlineStr">
        <is>
          <t>Particulier</t>
        </is>
      </c>
      <c r="E23" s="65" t="inlineStr">
        <is>
          <t>Toulouse</t>
        </is>
      </c>
      <c r="F23" s="66" t="n">
        <v>44844</v>
      </c>
      <c r="G23" s="65" t="inlineStr">
        <is>
          <t>2022-10</t>
        </is>
      </c>
      <c r="H23" s="65" t="inlineStr">
        <is>
          <t>2022-2023</t>
        </is>
      </c>
      <c r="I23" s="66" t="n">
        <v>44859</v>
      </c>
      <c r="J23" s="67" t="n">
        <v>15</v>
      </c>
      <c r="K23" s="68" t="n">
        <v>542.8</v>
      </c>
      <c r="L23" s="71" t="n">
        <v>0.2</v>
      </c>
      <c r="M23" s="68" t="n">
        <v>651.36</v>
      </c>
      <c r="N23" s="65" t="inlineStr">
        <is>
          <t>Standard</t>
        </is>
      </c>
      <c r="O23" s="66" t="n">
        <v>44845</v>
      </c>
      <c r="P23" s="65" t="inlineStr">
        <is>
          <t>Payée</t>
        </is>
      </c>
      <c r="Q23" s="67">
        <f>IFERROR(INDEX(Devis!$I$2:$I$3053,MATCH($B23,Devis!$A$2:$A$3053,0)),"")</f>
        <v/>
      </c>
      <c r="R23" s="67">
        <f>IFERROR(INDEX(Devis!$K$2:$K$3053,MATCH($B23,Devis!$A$2:$A$3053,0)),"")</f>
        <v/>
      </c>
      <c r="S23" s="67">
        <f>IFERROR(INDEX(Clients!$G$2:$G$1020,MATCH($C23,Clients!$A$2:$A$1020,0)),"")</f>
        <v/>
      </c>
      <c r="T23" s="69">
        <f>1</f>
        <v/>
      </c>
      <c r="U23" s="68">
        <f>IFERROR(INDEX(Interventions!$S$2:$S$1106,MATCH($B23,Interventions!$B$2:$B$1106,0)),0)</f>
        <v/>
      </c>
      <c r="V23" s="68">
        <f>$K23-$U23</f>
        <v/>
      </c>
      <c r="W23" s="69">
        <f>IF($O23="",0,1)</f>
        <v/>
      </c>
      <c r="X23" s="68">
        <f>IF($O23="",$M23,0)</f>
        <v/>
      </c>
      <c r="Y23" s="69">
        <f>IF($O23="",MAX(0,Paramètres!$C$8-$I23),MAX(0,$O23-$I23))</f>
        <v/>
      </c>
      <c r="Z23" s="69">
        <f>$Y23*$X23</f>
        <v/>
      </c>
      <c r="AA23" s="69">
        <f>IF($O23="",0,$O23-$F23)</f>
        <v/>
      </c>
      <c r="AB23" s="69">
        <f>IF(AND($O23="",$I23&lt;Paramètres!$C$8),1,0)</f>
        <v/>
      </c>
      <c r="AC23" s="69">
        <f>IF(AND($O23="",$Y23&gt;Paramètres!$C$13),1,0)</f>
        <v/>
      </c>
      <c r="AD23" s="67">
        <f>IF($O23="","",YEAR($O23)&amp;"-"&amp;TEXT(MONTH($O23),"00"))</f>
        <v/>
      </c>
      <c r="AE23" s="67">
        <f>IF($W23=1,"Réglée",IF($Y23&lt;=0,"Non échu",IF($Y23&lt;=30,"1-30 j",IF($Y23&lt;=60,"31-60 j",IF($Y23&lt;=90,"61-90 j","Plus de 90 j")))))</f>
        <v/>
      </c>
      <c r="AF23" s="67">
        <f>IF($K23&lt;=1000,"Moins de 1 k€",IF($K23&lt;=5000,"1 à 5 k€",IF($K23&lt;=15000,"5 à 15 k€","Plus de 15 k€")))</f>
        <v/>
      </c>
    </row>
    <row r="24">
      <c r="A24" s="65" t="inlineStr">
        <is>
          <t>FAC-00023</t>
        </is>
      </c>
      <c r="B24" s="65" t="inlineStr">
        <is>
          <t>DEV-00062</t>
        </is>
      </c>
      <c r="C24" s="65" t="inlineStr">
        <is>
          <t>CLI-0140</t>
        </is>
      </c>
      <c r="D24" s="65" t="inlineStr">
        <is>
          <t>Syndic</t>
        </is>
      </c>
      <c r="E24" s="65" t="inlineStr">
        <is>
          <t>Toulouse</t>
        </is>
      </c>
      <c r="F24" s="66" t="n">
        <v>44838</v>
      </c>
      <c r="G24" s="65" t="inlineStr">
        <is>
          <t>2022-10</t>
        </is>
      </c>
      <c r="H24" s="65" t="inlineStr">
        <is>
          <t>2022-2023</t>
        </is>
      </c>
      <c r="I24" s="66" t="n">
        <v>44898</v>
      </c>
      <c r="J24" s="67" t="n">
        <v>60</v>
      </c>
      <c r="K24" s="68" t="n">
        <v>3465.25</v>
      </c>
      <c r="L24" s="71" t="n">
        <v>0.2</v>
      </c>
      <c r="M24" s="68" t="n">
        <v>4158.3</v>
      </c>
      <c r="N24" s="65" t="inlineStr">
        <is>
          <t>Standard</t>
        </is>
      </c>
      <c r="O24" s="66" t="n">
        <v>44896</v>
      </c>
      <c r="P24" s="65" t="inlineStr">
        <is>
          <t>Payée</t>
        </is>
      </c>
      <c r="Q24" s="67">
        <f>IFERROR(INDEX(Devis!$I$2:$I$3053,MATCH($B24,Devis!$A$2:$A$3053,0)),"")</f>
        <v/>
      </c>
      <c r="R24" s="67">
        <f>IFERROR(INDEX(Devis!$K$2:$K$3053,MATCH($B24,Devis!$A$2:$A$3053,0)),"")</f>
        <v/>
      </c>
      <c r="S24" s="67">
        <f>IFERROR(INDEX(Clients!$G$2:$G$1020,MATCH($C24,Clients!$A$2:$A$1020,0)),"")</f>
        <v/>
      </c>
      <c r="T24" s="69">
        <f>1</f>
        <v/>
      </c>
      <c r="U24" s="68">
        <f>IFERROR(INDEX(Interventions!$S$2:$S$1106,MATCH($B24,Interventions!$B$2:$B$1106,0)),0)</f>
        <v/>
      </c>
      <c r="V24" s="68">
        <f>$K24-$U24</f>
        <v/>
      </c>
      <c r="W24" s="69">
        <f>IF($O24="",0,1)</f>
        <v/>
      </c>
      <c r="X24" s="68">
        <f>IF($O24="",$M24,0)</f>
        <v/>
      </c>
      <c r="Y24" s="69">
        <f>IF($O24="",MAX(0,Paramètres!$C$8-$I24),MAX(0,$O24-$I24))</f>
        <v/>
      </c>
      <c r="Z24" s="69">
        <f>$Y24*$X24</f>
        <v/>
      </c>
      <c r="AA24" s="69">
        <f>IF($O24="",0,$O24-$F24)</f>
        <v/>
      </c>
      <c r="AB24" s="69">
        <f>IF(AND($O24="",$I24&lt;Paramètres!$C$8),1,0)</f>
        <v/>
      </c>
      <c r="AC24" s="69">
        <f>IF(AND($O24="",$Y24&gt;Paramètres!$C$13),1,0)</f>
        <v/>
      </c>
      <c r="AD24" s="67">
        <f>IF($O24="","",YEAR($O24)&amp;"-"&amp;TEXT(MONTH($O24),"00"))</f>
        <v/>
      </c>
      <c r="AE24" s="67">
        <f>IF($W24=1,"Réglée",IF($Y24&lt;=0,"Non échu",IF($Y24&lt;=30,"1-30 j",IF($Y24&lt;=60,"31-60 j",IF($Y24&lt;=90,"61-90 j","Plus de 90 j")))))</f>
        <v/>
      </c>
      <c r="AF24" s="67">
        <f>IF($K24&lt;=1000,"Moins de 1 k€",IF($K24&lt;=5000,"1 à 5 k€",IF($K24&lt;=15000,"5 à 15 k€","Plus de 15 k€")))</f>
        <v/>
      </c>
    </row>
    <row r="25">
      <c r="A25" s="65" t="inlineStr">
        <is>
          <t>FAC-00024</t>
        </is>
      </c>
      <c r="B25" s="65" t="inlineStr">
        <is>
          <t>DEV-00064</t>
        </is>
      </c>
      <c r="C25" s="65" t="inlineStr">
        <is>
          <t>CLI-0003</t>
        </is>
      </c>
      <c r="D25" s="65" t="inlineStr">
        <is>
          <t>Professionnel</t>
        </is>
      </c>
      <c r="E25" s="65" t="inlineStr">
        <is>
          <t>Toulouse</t>
        </is>
      </c>
      <c r="F25" s="66" t="n">
        <v>44818</v>
      </c>
      <c r="G25" s="65" t="inlineStr">
        <is>
          <t>2022-09</t>
        </is>
      </c>
      <c r="H25" s="65" t="inlineStr">
        <is>
          <t>2022-2023</t>
        </is>
      </c>
      <c r="I25" s="66" t="n">
        <v>44848</v>
      </c>
      <c r="J25" s="67" t="n">
        <v>30</v>
      </c>
      <c r="K25" s="68" t="n">
        <v>5777.72</v>
      </c>
      <c r="L25" s="71" t="n">
        <v>0.2</v>
      </c>
      <c r="M25" s="68" t="n">
        <v>6933.26</v>
      </c>
      <c r="N25" s="65" t="inlineStr">
        <is>
          <t>Standard</t>
        </is>
      </c>
      <c r="O25" s="66" t="n">
        <v>44820</v>
      </c>
      <c r="P25" s="65" t="inlineStr">
        <is>
          <t>Payée</t>
        </is>
      </c>
      <c r="Q25" s="67">
        <f>IFERROR(INDEX(Devis!$I$2:$I$3053,MATCH($B25,Devis!$A$2:$A$3053,0)),"")</f>
        <v/>
      </c>
      <c r="R25" s="67">
        <f>IFERROR(INDEX(Devis!$K$2:$K$3053,MATCH($B25,Devis!$A$2:$A$3053,0)),"")</f>
        <v/>
      </c>
      <c r="S25" s="67">
        <f>IFERROR(INDEX(Clients!$G$2:$G$1020,MATCH($C25,Clients!$A$2:$A$1020,0)),"")</f>
        <v/>
      </c>
      <c r="T25" s="69">
        <f>1</f>
        <v/>
      </c>
      <c r="U25" s="68">
        <f>IFERROR(INDEX(Interventions!$S$2:$S$1106,MATCH($B25,Interventions!$B$2:$B$1106,0)),0)</f>
        <v/>
      </c>
      <c r="V25" s="68">
        <f>$K25-$U25</f>
        <v/>
      </c>
      <c r="W25" s="69">
        <f>IF($O25="",0,1)</f>
        <v/>
      </c>
      <c r="X25" s="68">
        <f>IF($O25="",$M25,0)</f>
        <v/>
      </c>
      <c r="Y25" s="69">
        <f>IF($O25="",MAX(0,Paramètres!$C$8-$I25),MAX(0,$O25-$I25))</f>
        <v/>
      </c>
      <c r="Z25" s="69">
        <f>$Y25*$X25</f>
        <v/>
      </c>
      <c r="AA25" s="69">
        <f>IF($O25="",0,$O25-$F25)</f>
        <v/>
      </c>
      <c r="AB25" s="69">
        <f>IF(AND($O25="",$I25&lt;Paramètres!$C$8),1,0)</f>
        <v/>
      </c>
      <c r="AC25" s="69">
        <f>IF(AND($O25="",$Y25&gt;Paramètres!$C$13),1,0)</f>
        <v/>
      </c>
      <c r="AD25" s="67">
        <f>IF($O25="","",YEAR($O25)&amp;"-"&amp;TEXT(MONTH($O25),"00"))</f>
        <v/>
      </c>
      <c r="AE25" s="67">
        <f>IF($W25=1,"Réglée",IF($Y25&lt;=0,"Non échu",IF($Y25&lt;=30,"1-30 j",IF($Y25&lt;=60,"31-60 j",IF($Y25&lt;=90,"61-90 j","Plus de 90 j")))))</f>
        <v/>
      </c>
      <c r="AF25" s="67">
        <f>IF($K25&lt;=1000,"Moins de 1 k€",IF($K25&lt;=5000,"1 à 5 k€",IF($K25&lt;=15000,"5 à 15 k€","Plus de 15 k€")))</f>
        <v/>
      </c>
    </row>
    <row r="26">
      <c r="A26" s="65" t="inlineStr">
        <is>
          <t>FAC-00025</t>
        </is>
      </c>
      <c r="B26" s="65" t="inlineStr">
        <is>
          <t>DEV-00073</t>
        </is>
      </c>
      <c r="C26" s="65" t="inlineStr">
        <is>
          <t>CLI-0008</t>
        </is>
      </c>
      <c r="D26" s="65" t="inlineStr">
        <is>
          <t>Particulier</t>
        </is>
      </c>
      <c r="E26" s="65" t="inlineStr">
        <is>
          <t>Toulouse</t>
        </is>
      </c>
      <c r="F26" s="66" t="n">
        <v>44841</v>
      </c>
      <c r="G26" s="65" t="inlineStr">
        <is>
          <t>2022-10</t>
        </is>
      </c>
      <c r="H26" s="65" t="inlineStr">
        <is>
          <t>2022-2023</t>
        </is>
      </c>
      <c r="I26" s="66" t="n">
        <v>44856</v>
      </c>
      <c r="J26" s="67" t="n">
        <v>15</v>
      </c>
      <c r="K26" s="68" t="n">
        <v>736.14</v>
      </c>
      <c r="L26" s="71" t="n">
        <v>0.1</v>
      </c>
      <c r="M26" s="68" t="n">
        <v>809.75</v>
      </c>
      <c r="N26" s="65" t="inlineStr">
        <is>
          <t>Bon payeur</t>
        </is>
      </c>
      <c r="O26" s="66" t="n">
        <v>44844</v>
      </c>
      <c r="P26" s="65" t="inlineStr">
        <is>
          <t>Payée</t>
        </is>
      </c>
      <c r="Q26" s="67">
        <f>IFERROR(INDEX(Devis!$I$2:$I$3053,MATCH($B26,Devis!$A$2:$A$3053,0)),"")</f>
        <v/>
      </c>
      <c r="R26" s="67">
        <f>IFERROR(INDEX(Devis!$K$2:$K$3053,MATCH($B26,Devis!$A$2:$A$3053,0)),"")</f>
        <v/>
      </c>
      <c r="S26" s="67">
        <f>IFERROR(INDEX(Clients!$G$2:$G$1020,MATCH($C26,Clients!$A$2:$A$1020,0)),"")</f>
        <v/>
      </c>
      <c r="T26" s="69">
        <f>1</f>
        <v/>
      </c>
      <c r="U26" s="68">
        <f>IFERROR(INDEX(Interventions!$S$2:$S$1106,MATCH($B26,Interventions!$B$2:$B$1106,0)),0)</f>
        <v/>
      </c>
      <c r="V26" s="68">
        <f>$K26-$U26</f>
        <v/>
      </c>
      <c r="W26" s="69">
        <f>IF($O26="",0,1)</f>
        <v/>
      </c>
      <c r="X26" s="68">
        <f>IF($O26="",$M26,0)</f>
        <v/>
      </c>
      <c r="Y26" s="69">
        <f>IF($O26="",MAX(0,Paramètres!$C$8-$I26),MAX(0,$O26-$I26))</f>
        <v/>
      </c>
      <c r="Z26" s="69">
        <f>$Y26*$X26</f>
        <v/>
      </c>
      <c r="AA26" s="69">
        <f>IF($O26="",0,$O26-$F26)</f>
        <v/>
      </c>
      <c r="AB26" s="69">
        <f>IF(AND($O26="",$I26&lt;Paramètres!$C$8),1,0)</f>
        <v/>
      </c>
      <c r="AC26" s="69">
        <f>IF(AND($O26="",$Y26&gt;Paramètres!$C$13),1,0)</f>
        <v/>
      </c>
      <c r="AD26" s="67">
        <f>IF($O26="","",YEAR($O26)&amp;"-"&amp;TEXT(MONTH($O26),"00"))</f>
        <v/>
      </c>
      <c r="AE26" s="67">
        <f>IF($W26=1,"Réglée",IF($Y26&lt;=0,"Non échu",IF($Y26&lt;=30,"1-30 j",IF($Y26&lt;=60,"31-60 j",IF($Y26&lt;=90,"61-90 j","Plus de 90 j")))))</f>
        <v/>
      </c>
      <c r="AF26" s="67">
        <f>IF($K26&lt;=1000,"Moins de 1 k€",IF($K26&lt;=5000,"1 à 5 k€",IF($K26&lt;=15000,"5 à 15 k€","Plus de 15 k€")))</f>
        <v/>
      </c>
    </row>
    <row r="27">
      <c r="A27" s="65" t="inlineStr">
        <is>
          <t>FAC-00026</t>
        </is>
      </c>
      <c r="B27" s="65" t="inlineStr">
        <is>
          <t>DEV-00077</t>
        </is>
      </c>
      <c r="C27" s="65" t="inlineStr">
        <is>
          <t>CLI-0046</t>
        </is>
      </c>
      <c r="D27" s="65" t="inlineStr">
        <is>
          <t>Syndic</t>
        </is>
      </c>
      <c r="E27" s="65" t="inlineStr">
        <is>
          <t>Toulouse</t>
        </is>
      </c>
      <c r="F27" s="66" t="n">
        <v>44837</v>
      </c>
      <c r="G27" s="65" t="inlineStr">
        <is>
          <t>2022-10</t>
        </is>
      </c>
      <c r="H27" s="65" t="inlineStr">
        <is>
          <t>2022-2023</t>
        </is>
      </c>
      <c r="I27" s="66" t="n">
        <v>44897</v>
      </c>
      <c r="J27" s="67" t="n">
        <v>60</v>
      </c>
      <c r="K27" s="68" t="n">
        <v>529.64</v>
      </c>
      <c r="L27" s="71" t="n">
        <v>0.2</v>
      </c>
      <c r="M27" s="68" t="n">
        <v>635.5700000000001</v>
      </c>
      <c r="N27" s="65" t="inlineStr">
        <is>
          <t>Bon payeur</t>
        </is>
      </c>
      <c r="O27" s="66" t="n">
        <v>44896</v>
      </c>
      <c r="P27" s="65" t="inlineStr">
        <is>
          <t>Payée</t>
        </is>
      </c>
      <c r="Q27" s="67">
        <f>IFERROR(INDEX(Devis!$I$2:$I$3053,MATCH($B27,Devis!$A$2:$A$3053,0)),"")</f>
        <v/>
      </c>
      <c r="R27" s="67">
        <f>IFERROR(INDEX(Devis!$K$2:$K$3053,MATCH($B27,Devis!$A$2:$A$3053,0)),"")</f>
        <v/>
      </c>
      <c r="S27" s="67">
        <f>IFERROR(INDEX(Clients!$G$2:$G$1020,MATCH($C27,Clients!$A$2:$A$1020,0)),"")</f>
        <v/>
      </c>
      <c r="T27" s="69">
        <f>1</f>
        <v/>
      </c>
      <c r="U27" s="68">
        <f>IFERROR(INDEX(Interventions!$S$2:$S$1106,MATCH($B27,Interventions!$B$2:$B$1106,0)),0)</f>
        <v/>
      </c>
      <c r="V27" s="68">
        <f>$K27-$U27</f>
        <v/>
      </c>
      <c r="W27" s="69">
        <f>IF($O27="",0,1)</f>
        <v/>
      </c>
      <c r="X27" s="68">
        <f>IF($O27="",$M27,0)</f>
        <v/>
      </c>
      <c r="Y27" s="69">
        <f>IF($O27="",MAX(0,Paramètres!$C$8-$I27),MAX(0,$O27-$I27))</f>
        <v/>
      </c>
      <c r="Z27" s="69">
        <f>$Y27*$X27</f>
        <v/>
      </c>
      <c r="AA27" s="69">
        <f>IF($O27="",0,$O27-$F27)</f>
        <v/>
      </c>
      <c r="AB27" s="69">
        <f>IF(AND($O27="",$I27&lt;Paramètres!$C$8),1,0)</f>
        <v/>
      </c>
      <c r="AC27" s="69">
        <f>IF(AND($O27="",$Y27&gt;Paramètres!$C$13),1,0)</f>
        <v/>
      </c>
      <c r="AD27" s="67">
        <f>IF($O27="","",YEAR($O27)&amp;"-"&amp;TEXT(MONTH($O27),"00"))</f>
        <v/>
      </c>
      <c r="AE27" s="67">
        <f>IF($W27=1,"Réglée",IF($Y27&lt;=0,"Non échu",IF($Y27&lt;=30,"1-30 j",IF($Y27&lt;=60,"31-60 j",IF($Y27&lt;=90,"61-90 j","Plus de 90 j")))))</f>
        <v/>
      </c>
      <c r="AF27" s="67">
        <f>IF($K27&lt;=1000,"Moins de 1 k€",IF($K27&lt;=5000,"1 à 5 k€",IF($K27&lt;=15000,"5 à 15 k€","Plus de 15 k€")))</f>
        <v/>
      </c>
    </row>
    <row r="28">
      <c r="A28" s="65" t="inlineStr">
        <is>
          <t>FAC-00027</t>
        </is>
      </c>
      <c r="B28" s="65" t="inlineStr">
        <is>
          <t>DEV-00079</t>
        </is>
      </c>
      <c r="C28" s="65" t="inlineStr">
        <is>
          <t>CLI-0166</t>
        </is>
      </c>
      <c r="D28" s="65" t="inlineStr">
        <is>
          <t>Particulier</t>
        </is>
      </c>
      <c r="E28" s="65" t="inlineStr">
        <is>
          <t>Bordeaux</t>
        </is>
      </c>
      <c r="F28" s="66" t="n">
        <v>44862</v>
      </c>
      <c r="G28" s="65" t="inlineStr">
        <is>
          <t>2022-10</t>
        </is>
      </c>
      <c r="H28" s="65" t="inlineStr">
        <is>
          <t>2022-2023</t>
        </is>
      </c>
      <c r="I28" s="66" t="n">
        <v>44877</v>
      </c>
      <c r="J28" s="67" t="n">
        <v>15</v>
      </c>
      <c r="K28" s="68" t="n">
        <v>1575.87</v>
      </c>
      <c r="L28" s="71" t="n">
        <v>0.2</v>
      </c>
      <c r="M28" s="68" t="n">
        <v>1891.04</v>
      </c>
      <c r="N28" s="65" t="inlineStr">
        <is>
          <t>Bon payeur</t>
        </is>
      </c>
      <c r="O28" s="66" t="n">
        <v>44880</v>
      </c>
      <c r="P28" s="65" t="inlineStr">
        <is>
          <t>Payée</t>
        </is>
      </c>
      <c r="Q28" s="67">
        <f>IFERROR(INDEX(Devis!$I$2:$I$3053,MATCH($B28,Devis!$A$2:$A$3053,0)),"")</f>
        <v/>
      </c>
      <c r="R28" s="67">
        <f>IFERROR(INDEX(Devis!$K$2:$K$3053,MATCH($B28,Devis!$A$2:$A$3053,0)),"")</f>
        <v/>
      </c>
      <c r="S28" s="67">
        <f>IFERROR(INDEX(Clients!$G$2:$G$1020,MATCH($C28,Clients!$A$2:$A$1020,0)),"")</f>
        <v/>
      </c>
      <c r="T28" s="69">
        <f>1</f>
        <v/>
      </c>
      <c r="U28" s="68">
        <f>IFERROR(INDEX(Interventions!$S$2:$S$1106,MATCH($B28,Interventions!$B$2:$B$1106,0)),0)</f>
        <v/>
      </c>
      <c r="V28" s="68">
        <f>$K28-$U28</f>
        <v/>
      </c>
      <c r="W28" s="69">
        <f>IF($O28="",0,1)</f>
        <v/>
      </c>
      <c r="X28" s="68">
        <f>IF($O28="",$M28,0)</f>
        <v/>
      </c>
      <c r="Y28" s="69">
        <f>IF($O28="",MAX(0,Paramètres!$C$8-$I28),MAX(0,$O28-$I28))</f>
        <v/>
      </c>
      <c r="Z28" s="69">
        <f>$Y28*$X28</f>
        <v/>
      </c>
      <c r="AA28" s="69">
        <f>IF($O28="",0,$O28-$F28)</f>
        <v/>
      </c>
      <c r="AB28" s="69">
        <f>IF(AND($O28="",$I28&lt;Paramètres!$C$8),1,0)</f>
        <v/>
      </c>
      <c r="AC28" s="69">
        <f>IF(AND($O28="",$Y28&gt;Paramètres!$C$13),1,0)</f>
        <v/>
      </c>
      <c r="AD28" s="67">
        <f>IF($O28="","",YEAR($O28)&amp;"-"&amp;TEXT(MONTH($O28),"00"))</f>
        <v/>
      </c>
      <c r="AE28" s="67">
        <f>IF($W28=1,"Réglée",IF($Y28&lt;=0,"Non échu",IF($Y28&lt;=30,"1-30 j",IF($Y28&lt;=60,"31-60 j",IF($Y28&lt;=90,"61-90 j","Plus de 90 j")))))</f>
        <v/>
      </c>
      <c r="AF28" s="67">
        <f>IF($K28&lt;=1000,"Moins de 1 k€",IF($K28&lt;=5000,"1 à 5 k€",IF($K28&lt;=15000,"5 à 15 k€","Plus de 15 k€")))</f>
        <v/>
      </c>
    </row>
    <row r="29">
      <c r="A29" s="65" t="inlineStr">
        <is>
          <t>FAC-00028</t>
        </is>
      </c>
      <c r="B29" s="65" t="inlineStr">
        <is>
          <t>DEV-00080</t>
        </is>
      </c>
      <c r="C29" s="65" t="inlineStr">
        <is>
          <t>CLI-0047</t>
        </is>
      </c>
      <c r="D29" s="65" t="inlineStr">
        <is>
          <t>Particulier</t>
        </is>
      </c>
      <c r="E29" s="65" t="inlineStr">
        <is>
          <t>Bordeaux</t>
        </is>
      </c>
      <c r="F29" s="66" t="n">
        <v>44865</v>
      </c>
      <c r="G29" s="65" t="inlineStr">
        <is>
          <t>2022-10</t>
        </is>
      </c>
      <c r="H29" s="65" t="inlineStr">
        <is>
          <t>2022-2023</t>
        </is>
      </c>
      <c r="I29" s="66" t="n">
        <v>44880</v>
      </c>
      <c r="J29" s="67" t="n">
        <v>15</v>
      </c>
      <c r="K29" s="68" t="n">
        <v>12318.47</v>
      </c>
      <c r="L29" s="71" t="n">
        <v>0.1</v>
      </c>
      <c r="M29" s="68" t="n">
        <v>13550.32</v>
      </c>
      <c r="N29" s="65" t="inlineStr">
        <is>
          <t>Standard</t>
        </is>
      </c>
      <c r="O29" s="66" t="n">
        <v>44878</v>
      </c>
      <c r="P29" s="65" t="inlineStr">
        <is>
          <t>Payée</t>
        </is>
      </c>
      <c r="Q29" s="67">
        <f>IFERROR(INDEX(Devis!$I$2:$I$3053,MATCH($B29,Devis!$A$2:$A$3053,0)),"")</f>
        <v/>
      </c>
      <c r="R29" s="67">
        <f>IFERROR(INDEX(Devis!$K$2:$K$3053,MATCH($B29,Devis!$A$2:$A$3053,0)),"")</f>
        <v/>
      </c>
      <c r="S29" s="67">
        <f>IFERROR(INDEX(Clients!$G$2:$G$1020,MATCH($C29,Clients!$A$2:$A$1020,0)),"")</f>
        <v/>
      </c>
      <c r="T29" s="69">
        <f>1</f>
        <v/>
      </c>
      <c r="U29" s="68">
        <f>IFERROR(INDEX(Interventions!$S$2:$S$1106,MATCH($B29,Interventions!$B$2:$B$1106,0)),0)</f>
        <v/>
      </c>
      <c r="V29" s="68">
        <f>$K29-$U29</f>
        <v/>
      </c>
      <c r="W29" s="69">
        <f>IF($O29="",0,1)</f>
        <v/>
      </c>
      <c r="X29" s="68">
        <f>IF($O29="",$M29,0)</f>
        <v/>
      </c>
      <c r="Y29" s="69">
        <f>IF($O29="",MAX(0,Paramètres!$C$8-$I29),MAX(0,$O29-$I29))</f>
        <v/>
      </c>
      <c r="Z29" s="69">
        <f>$Y29*$X29</f>
        <v/>
      </c>
      <c r="AA29" s="69">
        <f>IF($O29="",0,$O29-$F29)</f>
        <v/>
      </c>
      <c r="AB29" s="69">
        <f>IF(AND($O29="",$I29&lt;Paramètres!$C$8),1,0)</f>
        <v/>
      </c>
      <c r="AC29" s="69">
        <f>IF(AND($O29="",$Y29&gt;Paramètres!$C$13),1,0)</f>
        <v/>
      </c>
      <c r="AD29" s="67">
        <f>IF($O29="","",YEAR($O29)&amp;"-"&amp;TEXT(MONTH($O29),"00"))</f>
        <v/>
      </c>
      <c r="AE29" s="67">
        <f>IF($W29=1,"Réglée",IF($Y29&lt;=0,"Non échu",IF($Y29&lt;=30,"1-30 j",IF($Y29&lt;=60,"31-60 j",IF($Y29&lt;=90,"61-90 j","Plus de 90 j")))))</f>
        <v/>
      </c>
      <c r="AF29" s="67">
        <f>IF($K29&lt;=1000,"Moins de 1 k€",IF($K29&lt;=5000,"1 à 5 k€",IF($K29&lt;=15000,"5 à 15 k€","Plus de 15 k€")))</f>
        <v/>
      </c>
    </row>
    <row r="30">
      <c r="A30" s="65" t="inlineStr">
        <is>
          <t>FAC-00029</t>
        </is>
      </c>
      <c r="B30" s="65" t="inlineStr">
        <is>
          <t>DEV-00081</t>
        </is>
      </c>
      <c r="C30" s="65" t="inlineStr">
        <is>
          <t>CLI-0068</t>
        </is>
      </c>
      <c r="D30" s="65" t="inlineStr">
        <is>
          <t>Particulier</t>
        </is>
      </c>
      <c r="E30" s="65" t="inlineStr">
        <is>
          <t>Bordeaux</t>
        </is>
      </c>
      <c r="F30" s="66" t="n">
        <v>44839</v>
      </c>
      <c r="G30" s="65" t="inlineStr">
        <is>
          <t>2022-10</t>
        </is>
      </c>
      <c r="H30" s="65" t="inlineStr">
        <is>
          <t>2022-2023</t>
        </is>
      </c>
      <c r="I30" s="66" t="n">
        <v>44854</v>
      </c>
      <c r="J30" s="67" t="n">
        <v>15</v>
      </c>
      <c r="K30" s="68" t="n">
        <v>5067.76</v>
      </c>
      <c r="L30" s="71" t="n">
        <v>0.1</v>
      </c>
      <c r="M30" s="68" t="n">
        <v>5574.54</v>
      </c>
      <c r="N30" s="65" t="inlineStr">
        <is>
          <t>Bon payeur</t>
        </is>
      </c>
      <c r="O30" s="66" t="n">
        <v>44840</v>
      </c>
      <c r="P30" s="65" t="inlineStr">
        <is>
          <t>Payée</t>
        </is>
      </c>
      <c r="Q30" s="67">
        <f>IFERROR(INDEX(Devis!$I$2:$I$3053,MATCH($B30,Devis!$A$2:$A$3053,0)),"")</f>
        <v/>
      </c>
      <c r="R30" s="67">
        <f>IFERROR(INDEX(Devis!$K$2:$K$3053,MATCH($B30,Devis!$A$2:$A$3053,0)),"")</f>
        <v/>
      </c>
      <c r="S30" s="67">
        <f>IFERROR(INDEX(Clients!$G$2:$G$1020,MATCH($C30,Clients!$A$2:$A$1020,0)),"")</f>
        <v/>
      </c>
      <c r="T30" s="69">
        <f>1</f>
        <v/>
      </c>
      <c r="U30" s="68">
        <f>IFERROR(INDEX(Interventions!$S$2:$S$1106,MATCH($B30,Interventions!$B$2:$B$1106,0)),0)</f>
        <v/>
      </c>
      <c r="V30" s="68">
        <f>$K30-$U30</f>
        <v/>
      </c>
      <c r="W30" s="69">
        <f>IF($O30="",0,1)</f>
        <v/>
      </c>
      <c r="X30" s="68">
        <f>IF($O30="",$M30,0)</f>
        <v/>
      </c>
      <c r="Y30" s="69">
        <f>IF($O30="",MAX(0,Paramètres!$C$8-$I30),MAX(0,$O30-$I30))</f>
        <v/>
      </c>
      <c r="Z30" s="69">
        <f>$Y30*$X30</f>
        <v/>
      </c>
      <c r="AA30" s="69">
        <f>IF($O30="",0,$O30-$F30)</f>
        <v/>
      </c>
      <c r="AB30" s="69">
        <f>IF(AND($O30="",$I30&lt;Paramètres!$C$8),1,0)</f>
        <v/>
      </c>
      <c r="AC30" s="69">
        <f>IF(AND($O30="",$Y30&gt;Paramètres!$C$13),1,0)</f>
        <v/>
      </c>
      <c r="AD30" s="67">
        <f>IF($O30="","",YEAR($O30)&amp;"-"&amp;TEXT(MONTH($O30),"00"))</f>
        <v/>
      </c>
      <c r="AE30" s="67">
        <f>IF($W30=1,"Réglée",IF($Y30&lt;=0,"Non échu",IF($Y30&lt;=30,"1-30 j",IF($Y30&lt;=60,"31-60 j",IF($Y30&lt;=90,"61-90 j","Plus de 90 j")))))</f>
        <v/>
      </c>
      <c r="AF30" s="67">
        <f>IF($K30&lt;=1000,"Moins de 1 k€",IF($K30&lt;=5000,"1 à 5 k€",IF($K30&lt;=15000,"5 à 15 k€","Plus de 15 k€")))</f>
        <v/>
      </c>
    </row>
    <row r="31">
      <c r="A31" s="65" t="inlineStr">
        <is>
          <t>FAC-00030</t>
        </is>
      </c>
      <c r="B31" s="65" t="inlineStr">
        <is>
          <t>DEV-00084</t>
        </is>
      </c>
      <c r="C31" s="65" t="inlineStr">
        <is>
          <t>CLI-0008</t>
        </is>
      </c>
      <c r="D31" s="65" t="inlineStr">
        <is>
          <t>Particulier</t>
        </is>
      </c>
      <c r="E31" s="65" t="inlineStr">
        <is>
          <t>Toulouse</t>
        </is>
      </c>
      <c r="F31" s="66" t="n">
        <v>44866</v>
      </c>
      <c r="G31" s="65" t="inlineStr">
        <is>
          <t>2022-11</t>
        </is>
      </c>
      <c r="H31" s="65" t="inlineStr">
        <is>
          <t>2022-2023</t>
        </is>
      </c>
      <c r="I31" s="66" t="n">
        <v>44881</v>
      </c>
      <c r="J31" s="67" t="n">
        <v>15</v>
      </c>
      <c r="K31" s="68" t="n">
        <v>1276.18</v>
      </c>
      <c r="L31" s="71" t="n">
        <v>0.2</v>
      </c>
      <c r="M31" s="68" t="n">
        <v>1531.42</v>
      </c>
      <c r="N31" s="65" t="inlineStr">
        <is>
          <t>Bon payeur</t>
        </is>
      </c>
      <c r="O31" s="66" t="n">
        <v>44878</v>
      </c>
      <c r="P31" s="65" t="inlineStr">
        <is>
          <t>Payée</t>
        </is>
      </c>
      <c r="Q31" s="67">
        <f>IFERROR(INDEX(Devis!$I$2:$I$3053,MATCH($B31,Devis!$A$2:$A$3053,0)),"")</f>
        <v/>
      </c>
      <c r="R31" s="67">
        <f>IFERROR(INDEX(Devis!$K$2:$K$3053,MATCH($B31,Devis!$A$2:$A$3053,0)),"")</f>
        <v/>
      </c>
      <c r="S31" s="67">
        <f>IFERROR(INDEX(Clients!$G$2:$G$1020,MATCH($C31,Clients!$A$2:$A$1020,0)),"")</f>
        <v/>
      </c>
      <c r="T31" s="69">
        <f>1</f>
        <v/>
      </c>
      <c r="U31" s="68">
        <f>IFERROR(INDEX(Interventions!$S$2:$S$1106,MATCH($B31,Interventions!$B$2:$B$1106,0)),0)</f>
        <v/>
      </c>
      <c r="V31" s="68">
        <f>$K31-$U31</f>
        <v/>
      </c>
      <c r="W31" s="69">
        <f>IF($O31="",0,1)</f>
        <v/>
      </c>
      <c r="X31" s="68">
        <f>IF($O31="",$M31,0)</f>
        <v/>
      </c>
      <c r="Y31" s="69">
        <f>IF($O31="",MAX(0,Paramètres!$C$8-$I31),MAX(0,$O31-$I31))</f>
        <v/>
      </c>
      <c r="Z31" s="69">
        <f>$Y31*$X31</f>
        <v/>
      </c>
      <c r="AA31" s="69">
        <f>IF($O31="",0,$O31-$F31)</f>
        <v/>
      </c>
      <c r="AB31" s="69">
        <f>IF(AND($O31="",$I31&lt;Paramètres!$C$8),1,0)</f>
        <v/>
      </c>
      <c r="AC31" s="69">
        <f>IF(AND($O31="",$Y31&gt;Paramètres!$C$13),1,0)</f>
        <v/>
      </c>
      <c r="AD31" s="67">
        <f>IF($O31="","",YEAR($O31)&amp;"-"&amp;TEXT(MONTH($O31),"00"))</f>
        <v/>
      </c>
      <c r="AE31" s="67">
        <f>IF($W31=1,"Réglée",IF($Y31&lt;=0,"Non échu",IF($Y31&lt;=30,"1-30 j",IF($Y31&lt;=60,"31-60 j",IF($Y31&lt;=90,"61-90 j","Plus de 90 j")))))</f>
        <v/>
      </c>
      <c r="AF31" s="67">
        <f>IF($K31&lt;=1000,"Moins de 1 k€",IF($K31&lt;=5000,"1 à 5 k€",IF($K31&lt;=15000,"5 à 15 k€","Plus de 15 k€")))</f>
        <v/>
      </c>
    </row>
    <row r="32">
      <c r="A32" s="65" t="inlineStr">
        <is>
          <t>FAC-00031</t>
        </is>
      </c>
      <c r="B32" s="65" t="inlineStr">
        <is>
          <t>DEV-00085</t>
        </is>
      </c>
      <c r="C32" s="65" t="inlineStr">
        <is>
          <t>CLI-0170</t>
        </is>
      </c>
      <c r="D32" s="65" t="inlineStr">
        <is>
          <t>Particulier</t>
        </is>
      </c>
      <c r="E32" s="65" t="inlineStr">
        <is>
          <t>Toulouse</t>
        </is>
      </c>
      <c r="F32" s="66" t="n">
        <v>44854</v>
      </c>
      <c r="G32" s="65" t="inlineStr">
        <is>
          <t>2022-10</t>
        </is>
      </c>
      <c r="H32" s="65" t="inlineStr">
        <is>
          <t>2022-2023</t>
        </is>
      </c>
      <c r="I32" s="66" t="n">
        <v>44869</v>
      </c>
      <c r="J32" s="67" t="n">
        <v>15</v>
      </c>
      <c r="K32" s="68" t="n">
        <v>3220.4</v>
      </c>
      <c r="L32" s="71" t="n">
        <v>0.1</v>
      </c>
      <c r="M32" s="68" t="n">
        <v>3542.44</v>
      </c>
      <c r="N32" s="65" t="inlineStr">
        <is>
          <t>Standard</t>
        </is>
      </c>
      <c r="O32" s="66" t="n">
        <v>44855</v>
      </c>
      <c r="P32" s="65" t="inlineStr">
        <is>
          <t>Payée</t>
        </is>
      </c>
      <c r="Q32" s="67">
        <f>IFERROR(INDEX(Devis!$I$2:$I$3053,MATCH($B32,Devis!$A$2:$A$3053,0)),"")</f>
        <v/>
      </c>
      <c r="R32" s="67">
        <f>IFERROR(INDEX(Devis!$K$2:$K$3053,MATCH($B32,Devis!$A$2:$A$3053,0)),"")</f>
        <v/>
      </c>
      <c r="S32" s="67">
        <f>IFERROR(INDEX(Clients!$G$2:$G$1020,MATCH($C32,Clients!$A$2:$A$1020,0)),"")</f>
        <v/>
      </c>
      <c r="T32" s="69">
        <f>1</f>
        <v/>
      </c>
      <c r="U32" s="68">
        <f>IFERROR(INDEX(Interventions!$S$2:$S$1106,MATCH($B32,Interventions!$B$2:$B$1106,0)),0)</f>
        <v/>
      </c>
      <c r="V32" s="68">
        <f>$K32-$U32</f>
        <v/>
      </c>
      <c r="W32" s="69">
        <f>IF($O32="",0,1)</f>
        <v/>
      </c>
      <c r="X32" s="68">
        <f>IF($O32="",$M32,0)</f>
        <v/>
      </c>
      <c r="Y32" s="69">
        <f>IF($O32="",MAX(0,Paramètres!$C$8-$I32),MAX(0,$O32-$I32))</f>
        <v/>
      </c>
      <c r="Z32" s="69">
        <f>$Y32*$X32</f>
        <v/>
      </c>
      <c r="AA32" s="69">
        <f>IF($O32="",0,$O32-$F32)</f>
        <v/>
      </c>
      <c r="AB32" s="69">
        <f>IF(AND($O32="",$I32&lt;Paramètres!$C$8),1,0)</f>
        <v/>
      </c>
      <c r="AC32" s="69">
        <f>IF(AND($O32="",$Y32&gt;Paramètres!$C$13),1,0)</f>
        <v/>
      </c>
      <c r="AD32" s="67">
        <f>IF($O32="","",YEAR($O32)&amp;"-"&amp;TEXT(MONTH($O32),"00"))</f>
        <v/>
      </c>
      <c r="AE32" s="67">
        <f>IF($W32=1,"Réglée",IF($Y32&lt;=0,"Non échu",IF($Y32&lt;=30,"1-30 j",IF($Y32&lt;=60,"31-60 j",IF($Y32&lt;=90,"61-90 j","Plus de 90 j")))))</f>
        <v/>
      </c>
      <c r="AF32" s="67">
        <f>IF($K32&lt;=1000,"Moins de 1 k€",IF($K32&lt;=5000,"1 à 5 k€",IF($K32&lt;=15000,"5 à 15 k€","Plus de 15 k€")))</f>
        <v/>
      </c>
    </row>
    <row r="33">
      <c r="A33" s="65" t="inlineStr">
        <is>
          <t>FAC-00032</t>
        </is>
      </c>
      <c r="B33" s="65" t="inlineStr">
        <is>
          <t>DEV-00086</t>
        </is>
      </c>
      <c r="C33" s="65" t="inlineStr">
        <is>
          <t>CLI-0131</t>
        </is>
      </c>
      <c r="D33" s="65" t="inlineStr">
        <is>
          <t>Particulier</t>
        </is>
      </c>
      <c r="E33" s="65" t="inlineStr">
        <is>
          <t>Toulouse</t>
        </is>
      </c>
      <c r="F33" s="66" t="n">
        <v>44872</v>
      </c>
      <c r="G33" s="65" t="inlineStr">
        <is>
          <t>2022-11</t>
        </is>
      </c>
      <c r="H33" s="65" t="inlineStr">
        <is>
          <t>2022-2023</t>
        </is>
      </c>
      <c r="I33" s="66" t="n">
        <v>44887</v>
      </c>
      <c r="J33" s="67" t="n">
        <v>15</v>
      </c>
      <c r="K33" s="68" t="n">
        <v>733.99</v>
      </c>
      <c r="L33" s="71" t="n">
        <v>0.1</v>
      </c>
      <c r="M33" s="68" t="n">
        <v>807.39</v>
      </c>
      <c r="N33" s="65" t="inlineStr">
        <is>
          <t>Bon payeur</t>
        </is>
      </c>
      <c r="O33" s="66" t="n">
        <v>44893</v>
      </c>
      <c r="P33" s="65" t="inlineStr">
        <is>
          <t>Payée</t>
        </is>
      </c>
      <c r="Q33" s="67">
        <f>IFERROR(INDEX(Devis!$I$2:$I$3053,MATCH($B33,Devis!$A$2:$A$3053,0)),"")</f>
        <v/>
      </c>
      <c r="R33" s="67">
        <f>IFERROR(INDEX(Devis!$K$2:$K$3053,MATCH($B33,Devis!$A$2:$A$3053,0)),"")</f>
        <v/>
      </c>
      <c r="S33" s="67">
        <f>IFERROR(INDEX(Clients!$G$2:$G$1020,MATCH($C33,Clients!$A$2:$A$1020,0)),"")</f>
        <v/>
      </c>
      <c r="T33" s="69">
        <f>1</f>
        <v/>
      </c>
      <c r="U33" s="68">
        <f>IFERROR(INDEX(Interventions!$S$2:$S$1106,MATCH($B33,Interventions!$B$2:$B$1106,0)),0)</f>
        <v/>
      </c>
      <c r="V33" s="68">
        <f>$K33-$U33</f>
        <v/>
      </c>
      <c r="W33" s="69">
        <f>IF($O33="",0,1)</f>
        <v/>
      </c>
      <c r="X33" s="68">
        <f>IF($O33="",$M33,0)</f>
        <v/>
      </c>
      <c r="Y33" s="69">
        <f>IF($O33="",MAX(0,Paramètres!$C$8-$I33),MAX(0,$O33-$I33))</f>
        <v/>
      </c>
      <c r="Z33" s="69">
        <f>$Y33*$X33</f>
        <v/>
      </c>
      <c r="AA33" s="69">
        <f>IF($O33="",0,$O33-$F33)</f>
        <v/>
      </c>
      <c r="AB33" s="69">
        <f>IF(AND($O33="",$I33&lt;Paramètres!$C$8),1,0)</f>
        <v/>
      </c>
      <c r="AC33" s="69">
        <f>IF(AND($O33="",$Y33&gt;Paramètres!$C$13),1,0)</f>
        <v/>
      </c>
      <c r="AD33" s="67">
        <f>IF($O33="","",YEAR($O33)&amp;"-"&amp;TEXT(MONTH($O33),"00"))</f>
        <v/>
      </c>
      <c r="AE33" s="67">
        <f>IF($W33=1,"Réglée",IF($Y33&lt;=0,"Non échu",IF($Y33&lt;=30,"1-30 j",IF($Y33&lt;=60,"31-60 j",IF($Y33&lt;=90,"61-90 j","Plus de 90 j")))))</f>
        <v/>
      </c>
      <c r="AF33" s="67">
        <f>IF($K33&lt;=1000,"Moins de 1 k€",IF($K33&lt;=5000,"1 à 5 k€",IF($K33&lt;=15000,"5 à 15 k€","Plus de 15 k€")))</f>
        <v/>
      </c>
    </row>
    <row r="34">
      <c r="A34" s="65" t="inlineStr">
        <is>
          <t>FAC-00033</t>
        </is>
      </c>
      <c r="B34" s="65" t="inlineStr">
        <is>
          <t>DEV-00092</t>
        </is>
      </c>
      <c r="C34" s="65" t="inlineStr">
        <is>
          <t>CLI-0117</t>
        </is>
      </c>
      <c r="D34" s="65" t="inlineStr">
        <is>
          <t>Particulier</t>
        </is>
      </c>
      <c r="E34" s="65" t="inlineStr">
        <is>
          <t>Toulouse</t>
        </is>
      </c>
      <c r="F34" s="66" t="n">
        <v>44853</v>
      </c>
      <c r="G34" s="65" t="inlineStr">
        <is>
          <t>2022-10</t>
        </is>
      </c>
      <c r="H34" s="65" t="inlineStr">
        <is>
          <t>2022-2023</t>
        </is>
      </c>
      <c r="I34" s="66" t="n">
        <v>44868</v>
      </c>
      <c r="J34" s="67" t="n">
        <v>15</v>
      </c>
      <c r="K34" s="68" t="n">
        <v>9970.870000000001</v>
      </c>
      <c r="L34" s="71" t="n">
        <v>0.1</v>
      </c>
      <c r="M34" s="68" t="n">
        <v>10967.96</v>
      </c>
      <c r="N34" s="65" t="inlineStr">
        <is>
          <t>Standard</t>
        </is>
      </c>
      <c r="O34" s="66" t="n">
        <v>44879</v>
      </c>
      <c r="P34" s="65" t="inlineStr">
        <is>
          <t>Payée</t>
        </is>
      </c>
      <c r="Q34" s="67">
        <f>IFERROR(INDEX(Devis!$I$2:$I$3053,MATCH($B34,Devis!$A$2:$A$3053,0)),"")</f>
        <v/>
      </c>
      <c r="R34" s="67">
        <f>IFERROR(INDEX(Devis!$K$2:$K$3053,MATCH($B34,Devis!$A$2:$A$3053,0)),"")</f>
        <v/>
      </c>
      <c r="S34" s="67">
        <f>IFERROR(INDEX(Clients!$G$2:$G$1020,MATCH($C34,Clients!$A$2:$A$1020,0)),"")</f>
        <v/>
      </c>
      <c r="T34" s="69">
        <f>1</f>
        <v/>
      </c>
      <c r="U34" s="68">
        <f>IFERROR(INDEX(Interventions!$S$2:$S$1106,MATCH($B34,Interventions!$B$2:$B$1106,0)),0)</f>
        <v/>
      </c>
      <c r="V34" s="68">
        <f>$K34-$U34</f>
        <v/>
      </c>
      <c r="W34" s="69">
        <f>IF($O34="",0,1)</f>
        <v/>
      </c>
      <c r="X34" s="68">
        <f>IF($O34="",$M34,0)</f>
        <v/>
      </c>
      <c r="Y34" s="69">
        <f>IF($O34="",MAX(0,Paramètres!$C$8-$I34),MAX(0,$O34-$I34))</f>
        <v/>
      </c>
      <c r="Z34" s="69">
        <f>$Y34*$X34</f>
        <v/>
      </c>
      <c r="AA34" s="69">
        <f>IF($O34="",0,$O34-$F34)</f>
        <v/>
      </c>
      <c r="AB34" s="69">
        <f>IF(AND($O34="",$I34&lt;Paramètres!$C$8),1,0)</f>
        <v/>
      </c>
      <c r="AC34" s="69">
        <f>IF(AND($O34="",$Y34&gt;Paramètres!$C$13),1,0)</f>
        <v/>
      </c>
      <c r="AD34" s="67">
        <f>IF($O34="","",YEAR($O34)&amp;"-"&amp;TEXT(MONTH($O34),"00"))</f>
        <v/>
      </c>
      <c r="AE34" s="67">
        <f>IF($W34=1,"Réglée",IF($Y34&lt;=0,"Non échu",IF($Y34&lt;=30,"1-30 j",IF($Y34&lt;=60,"31-60 j",IF($Y34&lt;=90,"61-90 j","Plus de 90 j")))))</f>
        <v/>
      </c>
      <c r="AF34" s="67">
        <f>IF($K34&lt;=1000,"Moins de 1 k€",IF($K34&lt;=5000,"1 à 5 k€",IF($K34&lt;=15000,"5 à 15 k€","Plus de 15 k€")))</f>
        <v/>
      </c>
    </row>
    <row r="35">
      <c r="A35" s="65" t="inlineStr">
        <is>
          <t>FAC-00034</t>
        </is>
      </c>
      <c r="B35" s="65" t="inlineStr">
        <is>
          <t>DEV-00093</t>
        </is>
      </c>
      <c r="C35" s="65" t="inlineStr">
        <is>
          <t>CLI-0065</t>
        </is>
      </c>
      <c r="D35" s="65" t="inlineStr">
        <is>
          <t>Particulier</t>
        </is>
      </c>
      <c r="E35" s="65" t="inlineStr">
        <is>
          <t>Bordeaux</t>
        </is>
      </c>
      <c r="F35" s="66" t="n">
        <v>44880</v>
      </c>
      <c r="G35" s="65" t="inlineStr">
        <is>
          <t>2022-11</t>
        </is>
      </c>
      <c r="H35" s="65" t="inlineStr">
        <is>
          <t>2022-2023</t>
        </is>
      </c>
      <c r="I35" s="66" t="n">
        <v>44895</v>
      </c>
      <c r="J35" s="67" t="n">
        <v>15</v>
      </c>
      <c r="K35" s="68" t="n">
        <v>209.36</v>
      </c>
      <c r="L35" s="71" t="n">
        <v>0.2</v>
      </c>
      <c r="M35" s="68" t="n">
        <v>251.23</v>
      </c>
      <c r="N35" s="65" t="inlineStr">
        <is>
          <t>Litigieux</t>
        </is>
      </c>
      <c r="O35" s="66" t="n">
        <v>45066</v>
      </c>
      <c r="P35" s="65" t="inlineStr">
        <is>
          <t>Payée</t>
        </is>
      </c>
      <c r="Q35" s="67">
        <f>IFERROR(INDEX(Devis!$I$2:$I$3053,MATCH($B35,Devis!$A$2:$A$3053,0)),"")</f>
        <v/>
      </c>
      <c r="R35" s="67">
        <f>IFERROR(INDEX(Devis!$K$2:$K$3053,MATCH($B35,Devis!$A$2:$A$3053,0)),"")</f>
        <v/>
      </c>
      <c r="S35" s="67">
        <f>IFERROR(INDEX(Clients!$G$2:$G$1020,MATCH($C35,Clients!$A$2:$A$1020,0)),"")</f>
        <v/>
      </c>
      <c r="T35" s="69">
        <f>1</f>
        <v/>
      </c>
      <c r="U35" s="68">
        <f>IFERROR(INDEX(Interventions!$S$2:$S$1106,MATCH($B35,Interventions!$B$2:$B$1106,0)),0)</f>
        <v/>
      </c>
      <c r="V35" s="68">
        <f>$K35-$U35</f>
        <v/>
      </c>
      <c r="W35" s="69">
        <f>IF($O35="",0,1)</f>
        <v/>
      </c>
      <c r="X35" s="68">
        <f>IF($O35="",$M35,0)</f>
        <v/>
      </c>
      <c r="Y35" s="69">
        <f>IF($O35="",MAX(0,Paramètres!$C$8-$I35),MAX(0,$O35-$I35))</f>
        <v/>
      </c>
      <c r="Z35" s="69">
        <f>$Y35*$X35</f>
        <v/>
      </c>
      <c r="AA35" s="69">
        <f>IF($O35="",0,$O35-$F35)</f>
        <v/>
      </c>
      <c r="AB35" s="69">
        <f>IF(AND($O35="",$I35&lt;Paramètres!$C$8),1,0)</f>
        <v/>
      </c>
      <c r="AC35" s="69">
        <f>IF(AND($O35="",$Y35&gt;Paramètres!$C$13),1,0)</f>
        <v/>
      </c>
      <c r="AD35" s="67">
        <f>IF($O35="","",YEAR($O35)&amp;"-"&amp;TEXT(MONTH($O35),"00"))</f>
        <v/>
      </c>
      <c r="AE35" s="67">
        <f>IF($W35=1,"Réglée",IF($Y35&lt;=0,"Non échu",IF($Y35&lt;=30,"1-30 j",IF($Y35&lt;=60,"31-60 j",IF($Y35&lt;=90,"61-90 j","Plus de 90 j")))))</f>
        <v/>
      </c>
      <c r="AF35" s="67">
        <f>IF($K35&lt;=1000,"Moins de 1 k€",IF($K35&lt;=5000,"1 à 5 k€",IF($K35&lt;=15000,"5 à 15 k€","Plus de 15 k€")))</f>
        <v/>
      </c>
    </row>
    <row r="36">
      <c r="A36" s="65" t="inlineStr">
        <is>
          <t>FAC-00035</t>
        </is>
      </c>
      <c r="B36" s="65" t="inlineStr">
        <is>
          <t>DEV-00095</t>
        </is>
      </c>
      <c r="C36" s="65" t="inlineStr">
        <is>
          <t>CLI-0218</t>
        </is>
      </c>
      <c r="D36" s="65" t="inlineStr">
        <is>
          <t>Syndic</t>
        </is>
      </c>
      <c r="E36" s="65" t="inlineStr">
        <is>
          <t>Bordeaux</t>
        </is>
      </c>
      <c r="F36" s="66" t="n">
        <v>44894</v>
      </c>
      <c r="G36" s="65" t="inlineStr">
        <is>
          <t>2022-11</t>
        </is>
      </c>
      <c r="H36" s="65" t="inlineStr">
        <is>
          <t>2022-2023</t>
        </is>
      </c>
      <c r="I36" s="66" t="n">
        <v>44954</v>
      </c>
      <c r="J36" s="67" t="n">
        <v>60</v>
      </c>
      <c r="K36" s="68" t="n">
        <v>2400.78</v>
      </c>
      <c r="L36" s="71" t="n">
        <v>0.2</v>
      </c>
      <c r="M36" s="68" t="n">
        <v>2880.94</v>
      </c>
      <c r="N36" s="65" t="inlineStr">
        <is>
          <t>Lent</t>
        </is>
      </c>
      <c r="O36" s="66" t="n">
        <v>45024</v>
      </c>
      <c r="P36" s="65" t="inlineStr">
        <is>
          <t>Payée</t>
        </is>
      </c>
      <c r="Q36" s="67">
        <f>IFERROR(INDEX(Devis!$I$2:$I$3053,MATCH($B36,Devis!$A$2:$A$3053,0)),"")</f>
        <v/>
      </c>
      <c r="R36" s="67">
        <f>IFERROR(INDEX(Devis!$K$2:$K$3053,MATCH($B36,Devis!$A$2:$A$3053,0)),"")</f>
        <v/>
      </c>
      <c r="S36" s="67">
        <f>IFERROR(INDEX(Clients!$G$2:$G$1020,MATCH($C36,Clients!$A$2:$A$1020,0)),"")</f>
        <v/>
      </c>
      <c r="T36" s="69">
        <f>1</f>
        <v/>
      </c>
      <c r="U36" s="68">
        <f>IFERROR(INDEX(Interventions!$S$2:$S$1106,MATCH($B36,Interventions!$B$2:$B$1106,0)),0)</f>
        <v/>
      </c>
      <c r="V36" s="68">
        <f>$K36-$U36</f>
        <v/>
      </c>
      <c r="W36" s="69">
        <f>IF($O36="",0,1)</f>
        <v/>
      </c>
      <c r="X36" s="68">
        <f>IF($O36="",$M36,0)</f>
        <v/>
      </c>
      <c r="Y36" s="69">
        <f>IF($O36="",MAX(0,Paramètres!$C$8-$I36),MAX(0,$O36-$I36))</f>
        <v/>
      </c>
      <c r="Z36" s="69">
        <f>$Y36*$X36</f>
        <v/>
      </c>
      <c r="AA36" s="69">
        <f>IF($O36="",0,$O36-$F36)</f>
        <v/>
      </c>
      <c r="AB36" s="69">
        <f>IF(AND($O36="",$I36&lt;Paramètres!$C$8),1,0)</f>
        <v/>
      </c>
      <c r="AC36" s="69">
        <f>IF(AND($O36="",$Y36&gt;Paramètres!$C$13),1,0)</f>
        <v/>
      </c>
      <c r="AD36" s="67">
        <f>IF($O36="","",YEAR($O36)&amp;"-"&amp;TEXT(MONTH($O36),"00"))</f>
        <v/>
      </c>
      <c r="AE36" s="67">
        <f>IF($W36=1,"Réglée",IF($Y36&lt;=0,"Non échu",IF($Y36&lt;=30,"1-30 j",IF($Y36&lt;=60,"31-60 j",IF($Y36&lt;=90,"61-90 j","Plus de 90 j")))))</f>
        <v/>
      </c>
      <c r="AF36" s="67">
        <f>IF($K36&lt;=1000,"Moins de 1 k€",IF($K36&lt;=5000,"1 à 5 k€",IF($K36&lt;=15000,"5 à 15 k€","Plus de 15 k€")))</f>
        <v/>
      </c>
    </row>
    <row r="37">
      <c r="A37" s="65" t="inlineStr">
        <is>
          <t>FAC-00036</t>
        </is>
      </c>
      <c r="B37" s="65" t="inlineStr">
        <is>
          <t>DEV-00097</t>
        </is>
      </c>
      <c r="C37" s="65" t="inlineStr">
        <is>
          <t>CLI-0214</t>
        </is>
      </c>
      <c r="D37" s="65" t="inlineStr">
        <is>
          <t>Particulier</t>
        </is>
      </c>
      <c r="E37" s="65" t="inlineStr">
        <is>
          <t>Toulouse</t>
        </is>
      </c>
      <c r="F37" s="66" t="n">
        <v>44865</v>
      </c>
      <c r="G37" s="65" t="inlineStr">
        <is>
          <t>2022-10</t>
        </is>
      </c>
      <c r="H37" s="65" t="inlineStr">
        <is>
          <t>2022-2023</t>
        </is>
      </c>
      <c r="I37" s="66" t="n">
        <v>44880</v>
      </c>
      <c r="J37" s="67" t="n">
        <v>15</v>
      </c>
      <c r="K37" s="68" t="n">
        <v>9611.5</v>
      </c>
      <c r="L37" s="71" t="n">
        <v>0.1</v>
      </c>
      <c r="M37" s="68" t="n">
        <v>10572.65</v>
      </c>
      <c r="N37" s="65" t="inlineStr">
        <is>
          <t>Bon payeur</t>
        </is>
      </c>
      <c r="O37" s="66" t="n">
        <v>44875</v>
      </c>
      <c r="P37" s="65" t="inlineStr">
        <is>
          <t>Payée</t>
        </is>
      </c>
      <c r="Q37" s="67">
        <f>IFERROR(INDEX(Devis!$I$2:$I$3053,MATCH($B37,Devis!$A$2:$A$3053,0)),"")</f>
        <v/>
      </c>
      <c r="R37" s="67">
        <f>IFERROR(INDEX(Devis!$K$2:$K$3053,MATCH($B37,Devis!$A$2:$A$3053,0)),"")</f>
        <v/>
      </c>
      <c r="S37" s="67">
        <f>IFERROR(INDEX(Clients!$G$2:$G$1020,MATCH($C37,Clients!$A$2:$A$1020,0)),"")</f>
        <v/>
      </c>
      <c r="T37" s="69">
        <f>1</f>
        <v/>
      </c>
      <c r="U37" s="68">
        <f>IFERROR(INDEX(Interventions!$S$2:$S$1106,MATCH($B37,Interventions!$B$2:$B$1106,0)),0)</f>
        <v/>
      </c>
      <c r="V37" s="68">
        <f>$K37-$U37</f>
        <v/>
      </c>
      <c r="W37" s="69">
        <f>IF($O37="",0,1)</f>
        <v/>
      </c>
      <c r="X37" s="68">
        <f>IF($O37="",$M37,0)</f>
        <v/>
      </c>
      <c r="Y37" s="69">
        <f>IF($O37="",MAX(0,Paramètres!$C$8-$I37),MAX(0,$O37-$I37))</f>
        <v/>
      </c>
      <c r="Z37" s="69">
        <f>$Y37*$X37</f>
        <v/>
      </c>
      <c r="AA37" s="69">
        <f>IF($O37="",0,$O37-$F37)</f>
        <v/>
      </c>
      <c r="AB37" s="69">
        <f>IF(AND($O37="",$I37&lt;Paramètres!$C$8),1,0)</f>
        <v/>
      </c>
      <c r="AC37" s="69">
        <f>IF(AND($O37="",$Y37&gt;Paramètres!$C$13),1,0)</f>
        <v/>
      </c>
      <c r="AD37" s="67">
        <f>IF($O37="","",YEAR($O37)&amp;"-"&amp;TEXT(MONTH($O37),"00"))</f>
        <v/>
      </c>
      <c r="AE37" s="67">
        <f>IF($W37=1,"Réglée",IF($Y37&lt;=0,"Non échu",IF($Y37&lt;=30,"1-30 j",IF($Y37&lt;=60,"31-60 j",IF($Y37&lt;=90,"61-90 j","Plus de 90 j")))))</f>
        <v/>
      </c>
      <c r="AF37" s="67">
        <f>IF($K37&lt;=1000,"Moins de 1 k€",IF($K37&lt;=5000,"1 à 5 k€",IF($K37&lt;=15000,"5 à 15 k€","Plus de 15 k€")))</f>
        <v/>
      </c>
    </row>
    <row r="38">
      <c r="A38" s="65" t="inlineStr">
        <is>
          <t>FAC-00037</t>
        </is>
      </c>
      <c r="B38" s="65" t="inlineStr">
        <is>
          <t>DEV-00100</t>
        </is>
      </c>
      <c r="C38" s="65" t="inlineStr">
        <is>
          <t>CLI-0069</t>
        </is>
      </c>
      <c r="D38" s="65" t="inlineStr">
        <is>
          <t>Professionnel</t>
        </is>
      </c>
      <c r="E38" s="65" t="inlineStr">
        <is>
          <t>Toulouse</t>
        </is>
      </c>
      <c r="F38" s="66" t="n">
        <v>44841</v>
      </c>
      <c r="G38" s="65" t="inlineStr">
        <is>
          <t>2022-10</t>
        </is>
      </c>
      <c r="H38" s="65" t="inlineStr">
        <is>
          <t>2022-2023</t>
        </is>
      </c>
      <c r="I38" s="66" t="n">
        <v>44871</v>
      </c>
      <c r="J38" s="67" t="n">
        <v>30</v>
      </c>
      <c r="K38" s="68" t="n">
        <v>20556.28</v>
      </c>
      <c r="L38" s="71" t="n">
        <v>0.2</v>
      </c>
      <c r="M38" s="68" t="n">
        <v>24667.54</v>
      </c>
      <c r="N38" s="65" t="inlineStr">
        <is>
          <t>Standard</t>
        </is>
      </c>
      <c r="O38" s="66" t="n">
        <v>44888</v>
      </c>
      <c r="P38" s="65" t="inlineStr">
        <is>
          <t>Payée</t>
        </is>
      </c>
      <c r="Q38" s="67">
        <f>IFERROR(INDEX(Devis!$I$2:$I$3053,MATCH($B38,Devis!$A$2:$A$3053,0)),"")</f>
        <v/>
      </c>
      <c r="R38" s="67">
        <f>IFERROR(INDEX(Devis!$K$2:$K$3053,MATCH($B38,Devis!$A$2:$A$3053,0)),"")</f>
        <v/>
      </c>
      <c r="S38" s="67">
        <f>IFERROR(INDEX(Clients!$G$2:$G$1020,MATCH($C38,Clients!$A$2:$A$1020,0)),"")</f>
        <v/>
      </c>
      <c r="T38" s="69">
        <f>1</f>
        <v/>
      </c>
      <c r="U38" s="68">
        <f>IFERROR(INDEX(Interventions!$S$2:$S$1106,MATCH($B38,Interventions!$B$2:$B$1106,0)),0)</f>
        <v/>
      </c>
      <c r="V38" s="68">
        <f>$K38-$U38</f>
        <v/>
      </c>
      <c r="W38" s="69">
        <f>IF($O38="",0,1)</f>
        <v/>
      </c>
      <c r="X38" s="68">
        <f>IF($O38="",$M38,0)</f>
        <v/>
      </c>
      <c r="Y38" s="69">
        <f>IF($O38="",MAX(0,Paramètres!$C$8-$I38),MAX(0,$O38-$I38))</f>
        <v/>
      </c>
      <c r="Z38" s="69">
        <f>$Y38*$X38</f>
        <v/>
      </c>
      <c r="AA38" s="69">
        <f>IF($O38="",0,$O38-$F38)</f>
        <v/>
      </c>
      <c r="AB38" s="69">
        <f>IF(AND($O38="",$I38&lt;Paramètres!$C$8),1,0)</f>
        <v/>
      </c>
      <c r="AC38" s="69">
        <f>IF(AND($O38="",$Y38&gt;Paramètres!$C$13),1,0)</f>
        <v/>
      </c>
      <c r="AD38" s="67">
        <f>IF($O38="","",YEAR($O38)&amp;"-"&amp;TEXT(MONTH($O38),"00"))</f>
        <v/>
      </c>
      <c r="AE38" s="67">
        <f>IF($W38=1,"Réglée",IF($Y38&lt;=0,"Non échu",IF($Y38&lt;=30,"1-30 j",IF($Y38&lt;=60,"31-60 j",IF($Y38&lt;=90,"61-90 j","Plus de 90 j")))))</f>
        <v/>
      </c>
      <c r="AF38" s="67">
        <f>IF($K38&lt;=1000,"Moins de 1 k€",IF($K38&lt;=5000,"1 à 5 k€",IF($K38&lt;=15000,"5 à 15 k€","Plus de 15 k€")))</f>
        <v/>
      </c>
    </row>
    <row r="39">
      <c r="A39" s="65" t="inlineStr">
        <is>
          <t>FAC-00038</t>
        </is>
      </c>
      <c r="B39" s="65" t="inlineStr">
        <is>
          <t>DEV-00103</t>
        </is>
      </c>
      <c r="C39" s="65" t="inlineStr">
        <is>
          <t>CLI-0218</t>
        </is>
      </c>
      <c r="D39" s="65" t="inlineStr">
        <is>
          <t>Syndic</t>
        </is>
      </c>
      <c r="E39" s="65" t="inlineStr">
        <is>
          <t>Bordeaux</t>
        </is>
      </c>
      <c r="F39" s="66" t="n">
        <v>44872</v>
      </c>
      <c r="G39" s="65" t="inlineStr">
        <is>
          <t>2022-11</t>
        </is>
      </c>
      <c r="H39" s="65" t="inlineStr">
        <is>
          <t>2022-2023</t>
        </is>
      </c>
      <c r="I39" s="66" t="n">
        <v>44932</v>
      </c>
      <c r="J39" s="67" t="n">
        <v>60</v>
      </c>
      <c r="K39" s="68" t="n">
        <v>463.19</v>
      </c>
      <c r="L39" s="71" t="n">
        <v>0.2</v>
      </c>
      <c r="M39" s="68" t="n">
        <v>555.83</v>
      </c>
      <c r="N39" s="65" t="inlineStr">
        <is>
          <t>Lent</t>
        </is>
      </c>
      <c r="O39" s="66" t="n">
        <v>45035</v>
      </c>
      <c r="P39" s="65" t="inlineStr">
        <is>
          <t>Payée</t>
        </is>
      </c>
      <c r="Q39" s="67">
        <f>IFERROR(INDEX(Devis!$I$2:$I$3053,MATCH($B39,Devis!$A$2:$A$3053,0)),"")</f>
        <v/>
      </c>
      <c r="R39" s="67">
        <f>IFERROR(INDEX(Devis!$K$2:$K$3053,MATCH($B39,Devis!$A$2:$A$3053,0)),"")</f>
        <v/>
      </c>
      <c r="S39" s="67">
        <f>IFERROR(INDEX(Clients!$G$2:$G$1020,MATCH($C39,Clients!$A$2:$A$1020,0)),"")</f>
        <v/>
      </c>
      <c r="T39" s="69">
        <f>1</f>
        <v/>
      </c>
      <c r="U39" s="68">
        <f>IFERROR(INDEX(Interventions!$S$2:$S$1106,MATCH($B39,Interventions!$B$2:$B$1106,0)),0)</f>
        <v/>
      </c>
      <c r="V39" s="68">
        <f>$K39-$U39</f>
        <v/>
      </c>
      <c r="W39" s="69">
        <f>IF($O39="",0,1)</f>
        <v/>
      </c>
      <c r="X39" s="68">
        <f>IF($O39="",$M39,0)</f>
        <v/>
      </c>
      <c r="Y39" s="69">
        <f>IF($O39="",MAX(0,Paramètres!$C$8-$I39),MAX(0,$O39-$I39))</f>
        <v/>
      </c>
      <c r="Z39" s="69">
        <f>$Y39*$X39</f>
        <v/>
      </c>
      <c r="AA39" s="69">
        <f>IF($O39="",0,$O39-$F39)</f>
        <v/>
      </c>
      <c r="AB39" s="69">
        <f>IF(AND($O39="",$I39&lt;Paramètres!$C$8),1,0)</f>
        <v/>
      </c>
      <c r="AC39" s="69">
        <f>IF(AND($O39="",$Y39&gt;Paramètres!$C$13),1,0)</f>
        <v/>
      </c>
      <c r="AD39" s="67">
        <f>IF($O39="","",YEAR($O39)&amp;"-"&amp;TEXT(MONTH($O39),"00"))</f>
        <v/>
      </c>
      <c r="AE39" s="67">
        <f>IF($W39=1,"Réglée",IF($Y39&lt;=0,"Non échu",IF($Y39&lt;=30,"1-30 j",IF($Y39&lt;=60,"31-60 j",IF($Y39&lt;=90,"61-90 j","Plus de 90 j")))))</f>
        <v/>
      </c>
      <c r="AF39" s="67">
        <f>IF($K39&lt;=1000,"Moins de 1 k€",IF($K39&lt;=5000,"1 à 5 k€",IF($K39&lt;=15000,"5 à 15 k€","Plus de 15 k€")))</f>
        <v/>
      </c>
    </row>
    <row r="40">
      <c r="A40" s="65" t="inlineStr">
        <is>
          <t>FAC-00039</t>
        </is>
      </c>
      <c r="B40" s="65" t="inlineStr">
        <is>
          <t>DEV-00104</t>
        </is>
      </c>
      <c r="C40" s="65" t="inlineStr">
        <is>
          <t>CLI-0098</t>
        </is>
      </c>
      <c r="D40" s="65" t="inlineStr">
        <is>
          <t>Particulier</t>
        </is>
      </c>
      <c r="E40" s="65" t="inlineStr">
        <is>
          <t>Bordeaux</t>
        </is>
      </c>
      <c r="F40" s="66" t="n">
        <v>44858</v>
      </c>
      <c r="G40" s="65" t="inlineStr">
        <is>
          <t>2022-10</t>
        </is>
      </c>
      <c r="H40" s="65" t="inlineStr">
        <is>
          <t>2022-2023</t>
        </is>
      </c>
      <c r="I40" s="66" t="n">
        <v>44873</v>
      </c>
      <c r="J40" s="67" t="n">
        <v>15</v>
      </c>
      <c r="K40" s="68" t="n">
        <v>4733.78</v>
      </c>
      <c r="L40" s="71" t="n">
        <v>0.1</v>
      </c>
      <c r="M40" s="68" t="n">
        <v>5207.16</v>
      </c>
      <c r="N40" s="65" t="inlineStr">
        <is>
          <t>Bon payeur</t>
        </is>
      </c>
      <c r="O40" s="66" t="n">
        <v>44862</v>
      </c>
      <c r="P40" s="65" t="inlineStr">
        <is>
          <t>Payée</t>
        </is>
      </c>
      <c r="Q40" s="67">
        <f>IFERROR(INDEX(Devis!$I$2:$I$3053,MATCH($B40,Devis!$A$2:$A$3053,0)),"")</f>
        <v/>
      </c>
      <c r="R40" s="67">
        <f>IFERROR(INDEX(Devis!$K$2:$K$3053,MATCH($B40,Devis!$A$2:$A$3053,0)),"")</f>
        <v/>
      </c>
      <c r="S40" s="67">
        <f>IFERROR(INDEX(Clients!$G$2:$G$1020,MATCH($C40,Clients!$A$2:$A$1020,0)),"")</f>
        <v/>
      </c>
      <c r="T40" s="69">
        <f>1</f>
        <v/>
      </c>
      <c r="U40" s="68">
        <f>IFERROR(INDEX(Interventions!$S$2:$S$1106,MATCH($B40,Interventions!$B$2:$B$1106,0)),0)</f>
        <v/>
      </c>
      <c r="V40" s="68">
        <f>$K40-$U40</f>
        <v/>
      </c>
      <c r="W40" s="69">
        <f>IF($O40="",0,1)</f>
        <v/>
      </c>
      <c r="X40" s="68">
        <f>IF($O40="",$M40,0)</f>
        <v/>
      </c>
      <c r="Y40" s="69">
        <f>IF($O40="",MAX(0,Paramètres!$C$8-$I40),MAX(0,$O40-$I40))</f>
        <v/>
      </c>
      <c r="Z40" s="69">
        <f>$Y40*$X40</f>
        <v/>
      </c>
      <c r="AA40" s="69">
        <f>IF($O40="",0,$O40-$F40)</f>
        <v/>
      </c>
      <c r="AB40" s="69">
        <f>IF(AND($O40="",$I40&lt;Paramètres!$C$8),1,0)</f>
        <v/>
      </c>
      <c r="AC40" s="69">
        <f>IF(AND($O40="",$Y40&gt;Paramètres!$C$13),1,0)</f>
        <v/>
      </c>
      <c r="AD40" s="67">
        <f>IF($O40="","",YEAR($O40)&amp;"-"&amp;TEXT(MONTH($O40),"00"))</f>
        <v/>
      </c>
      <c r="AE40" s="67">
        <f>IF($W40=1,"Réglée",IF($Y40&lt;=0,"Non échu",IF($Y40&lt;=30,"1-30 j",IF($Y40&lt;=60,"31-60 j",IF($Y40&lt;=90,"61-90 j","Plus de 90 j")))))</f>
        <v/>
      </c>
      <c r="AF40" s="67">
        <f>IF($K40&lt;=1000,"Moins de 1 k€",IF($K40&lt;=5000,"1 à 5 k€",IF($K40&lt;=15000,"5 à 15 k€","Plus de 15 k€")))</f>
        <v/>
      </c>
    </row>
    <row r="41">
      <c r="A41" s="65" t="inlineStr">
        <is>
          <t>FAC-00040</t>
        </is>
      </c>
      <c r="B41" s="65" t="inlineStr">
        <is>
          <t>DEV-00106</t>
        </is>
      </c>
      <c r="C41" s="65" t="inlineStr">
        <is>
          <t>CLI-0126</t>
        </is>
      </c>
      <c r="D41" s="65" t="inlineStr">
        <is>
          <t>Particulier</t>
        </is>
      </c>
      <c r="E41" s="65" t="inlineStr">
        <is>
          <t>Bordeaux</t>
        </is>
      </c>
      <c r="F41" s="66" t="n">
        <v>44879</v>
      </c>
      <c r="G41" s="65" t="inlineStr">
        <is>
          <t>2022-11</t>
        </is>
      </c>
      <c r="H41" s="65" t="inlineStr">
        <is>
          <t>2022-2023</t>
        </is>
      </c>
      <c r="I41" s="66" t="n">
        <v>44894</v>
      </c>
      <c r="J41" s="67" t="n">
        <v>15</v>
      </c>
      <c r="K41" s="68" t="n">
        <v>4643.37</v>
      </c>
      <c r="L41" s="71" t="n">
        <v>0.1</v>
      </c>
      <c r="M41" s="68" t="n">
        <v>5107.71</v>
      </c>
      <c r="N41" s="65" t="inlineStr">
        <is>
          <t>Standard</t>
        </is>
      </c>
      <c r="O41" s="66" t="n">
        <v>44918</v>
      </c>
      <c r="P41" s="65" t="inlineStr">
        <is>
          <t>Payée</t>
        </is>
      </c>
      <c r="Q41" s="67">
        <f>IFERROR(INDEX(Devis!$I$2:$I$3053,MATCH($B41,Devis!$A$2:$A$3053,0)),"")</f>
        <v/>
      </c>
      <c r="R41" s="67">
        <f>IFERROR(INDEX(Devis!$K$2:$K$3053,MATCH($B41,Devis!$A$2:$A$3053,0)),"")</f>
        <v/>
      </c>
      <c r="S41" s="67">
        <f>IFERROR(INDEX(Clients!$G$2:$G$1020,MATCH($C41,Clients!$A$2:$A$1020,0)),"")</f>
        <v/>
      </c>
      <c r="T41" s="69">
        <f>1</f>
        <v/>
      </c>
      <c r="U41" s="68">
        <f>IFERROR(INDEX(Interventions!$S$2:$S$1106,MATCH($B41,Interventions!$B$2:$B$1106,0)),0)</f>
        <v/>
      </c>
      <c r="V41" s="68">
        <f>$K41-$U41</f>
        <v/>
      </c>
      <c r="W41" s="69">
        <f>IF($O41="",0,1)</f>
        <v/>
      </c>
      <c r="X41" s="68">
        <f>IF($O41="",$M41,0)</f>
        <v/>
      </c>
      <c r="Y41" s="69">
        <f>IF($O41="",MAX(0,Paramètres!$C$8-$I41),MAX(0,$O41-$I41))</f>
        <v/>
      </c>
      <c r="Z41" s="69">
        <f>$Y41*$X41</f>
        <v/>
      </c>
      <c r="AA41" s="69">
        <f>IF($O41="",0,$O41-$F41)</f>
        <v/>
      </c>
      <c r="AB41" s="69">
        <f>IF(AND($O41="",$I41&lt;Paramètres!$C$8),1,0)</f>
        <v/>
      </c>
      <c r="AC41" s="69">
        <f>IF(AND($O41="",$Y41&gt;Paramètres!$C$13),1,0)</f>
        <v/>
      </c>
      <c r="AD41" s="67">
        <f>IF($O41="","",YEAR($O41)&amp;"-"&amp;TEXT(MONTH($O41),"00"))</f>
        <v/>
      </c>
      <c r="AE41" s="67">
        <f>IF($W41=1,"Réglée",IF($Y41&lt;=0,"Non échu",IF($Y41&lt;=30,"1-30 j",IF($Y41&lt;=60,"31-60 j",IF($Y41&lt;=90,"61-90 j","Plus de 90 j")))))</f>
        <v/>
      </c>
      <c r="AF41" s="67">
        <f>IF($K41&lt;=1000,"Moins de 1 k€",IF($K41&lt;=5000,"1 à 5 k€",IF($K41&lt;=15000,"5 à 15 k€","Plus de 15 k€")))</f>
        <v/>
      </c>
    </row>
    <row r="42">
      <c r="A42" s="65" t="inlineStr">
        <is>
          <t>FAC-00041</t>
        </is>
      </c>
      <c r="B42" s="65" t="inlineStr">
        <is>
          <t>DEV-00107</t>
        </is>
      </c>
      <c r="C42" s="65" t="inlineStr">
        <is>
          <t>CLI-0030</t>
        </is>
      </c>
      <c r="D42" s="65" t="inlineStr">
        <is>
          <t>Particulier</t>
        </is>
      </c>
      <c r="E42" s="65" t="inlineStr">
        <is>
          <t>Toulouse</t>
        </is>
      </c>
      <c r="F42" s="66" t="n">
        <v>44886</v>
      </c>
      <c r="G42" s="65" t="inlineStr">
        <is>
          <t>2022-11</t>
        </is>
      </c>
      <c r="H42" s="65" t="inlineStr">
        <is>
          <t>2022-2023</t>
        </is>
      </c>
      <c r="I42" s="66" t="n">
        <v>44901</v>
      </c>
      <c r="J42" s="67" t="n">
        <v>15</v>
      </c>
      <c r="K42" s="68" t="n">
        <v>761.89</v>
      </c>
      <c r="L42" s="71" t="n">
        <v>0.1</v>
      </c>
      <c r="M42" s="68" t="n">
        <v>838.08</v>
      </c>
      <c r="N42" s="65" t="inlineStr">
        <is>
          <t>Lent</t>
        </is>
      </c>
      <c r="O42" s="66" t="n">
        <v>44898</v>
      </c>
      <c r="P42" s="65" t="inlineStr">
        <is>
          <t>Payée</t>
        </is>
      </c>
      <c r="Q42" s="67">
        <f>IFERROR(INDEX(Devis!$I$2:$I$3053,MATCH($B42,Devis!$A$2:$A$3053,0)),"")</f>
        <v/>
      </c>
      <c r="R42" s="67">
        <f>IFERROR(INDEX(Devis!$K$2:$K$3053,MATCH($B42,Devis!$A$2:$A$3053,0)),"")</f>
        <v/>
      </c>
      <c r="S42" s="67">
        <f>IFERROR(INDEX(Clients!$G$2:$G$1020,MATCH($C42,Clients!$A$2:$A$1020,0)),"")</f>
        <v/>
      </c>
      <c r="T42" s="69">
        <f>1</f>
        <v/>
      </c>
      <c r="U42" s="68">
        <f>IFERROR(INDEX(Interventions!$S$2:$S$1106,MATCH($B42,Interventions!$B$2:$B$1106,0)),0)</f>
        <v/>
      </c>
      <c r="V42" s="68">
        <f>$K42-$U42</f>
        <v/>
      </c>
      <c r="W42" s="69">
        <f>IF($O42="",0,1)</f>
        <v/>
      </c>
      <c r="X42" s="68">
        <f>IF($O42="",$M42,0)</f>
        <v/>
      </c>
      <c r="Y42" s="69">
        <f>IF($O42="",MAX(0,Paramètres!$C$8-$I42),MAX(0,$O42-$I42))</f>
        <v/>
      </c>
      <c r="Z42" s="69">
        <f>$Y42*$X42</f>
        <v/>
      </c>
      <c r="AA42" s="69">
        <f>IF($O42="",0,$O42-$F42)</f>
        <v/>
      </c>
      <c r="AB42" s="69">
        <f>IF(AND($O42="",$I42&lt;Paramètres!$C$8),1,0)</f>
        <v/>
      </c>
      <c r="AC42" s="69">
        <f>IF(AND($O42="",$Y42&gt;Paramètres!$C$13),1,0)</f>
        <v/>
      </c>
      <c r="AD42" s="67">
        <f>IF($O42="","",YEAR($O42)&amp;"-"&amp;TEXT(MONTH($O42),"00"))</f>
        <v/>
      </c>
      <c r="AE42" s="67">
        <f>IF($W42=1,"Réglée",IF($Y42&lt;=0,"Non échu",IF($Y42&lt;=30,"1-30 j",IF($Y42&lt;=60,"31-60 j",IF($Y42&lt;=90,"61-90 j","Plus de 90 j")))))</f>
        <v/>
      </c>
      <c r="AF42" s="67">
        <f>IF($K42&lt;=1000,"Moins de 1 k€",IF($K42&lt;=5000,"1 à 5 k€",IF($K42&lt;=15000,"5 à 15 k€","Plus de 15 k€")))</f>
        <v/>
      </c>
    </row>
    <row r="43">
      <c r="A43" s="65" t="inlineStr">
        <is>
          <t>FAC-00042</t>
        </is>
      </c>
      <c r="B43" s="65" t="inlineStr">
        <is>
          <t>DEV-00109</t>
        </is>
      </c>
      <c r="C43" s="65" t="inlineStr">
        <is>
          <t>CLI-0211</t>
        </is>
      </c>
      <c r="D43" s="65" t="inlineStr">
        <is>
          <t>Particulier</t>
        </is>
      </c>
      <c r="E43" s="65" t="inlineStr">
        <is>
          <t>Bordeaux</t>
        </is>
      </c>
      <c r="F43" s="66" t="n">
        <v>44851</v>
      </c>
      <c r="G43" s="65" t="inlineStr">
        <is>
          <t>2022-10</t>
        </is>
      </c>
      <c r="H43" s="65" t="inlineStr">
        <is>
          <t>2022-2023</t>
        </is>
      </c>
      <c r="I43" s="66" t="n">
        <v>44866</v>
      </c>
      <c r="J43" s="67" t="n">
        <v>15</v>
      </c>
      <c r="K43" s="68" t="n">
        <v>1621.86</v>
      </c>
      <c r="L43" s="71" t="n">
        <v>0.2</v>
      </c>
      <c r="M43" s="68" t="n">
        <v>1946.23</v>
      </c>
      <c r="N43" s="65" t="inlineStr">
        <is>
          <t>Standard</t>
        </is>
      </c>
      <c r="O43" s="66" t="n">
        <v>44870</v>
      </c>
      <c r="P43" s="65" t="inlineStr">
        <is>
          <t>Payée</t>
        </is>
      </c>
      <c r="Q43" s="67">
        <f>IFERROR(INDEX(Devis!$I$2:$I$3053,MATCH($B43,Devis!$A$2:$A$3053,0)),"")</f>
        <v/>
      </c>
      <c r="R43" s="67">
        <f>IFERROR(INDEX(Devis!$K$2:$K$3053,MATCH($B43,Devis!$A$2:$A$3053,0)),"")</f>
        <v/>
      </c>
      <c r="S43" s="67">
        <f>IFERROR(INDEX(Clients!$G$2:$G$1020,MATCH($C43,Clients!$A$2:$A$1020,0)),"")</f>
        <v/>
      </c>
      <c r="T43" s="69">
        <f>1</f>
        <v/>
      </c>
      <c r="U43" s="68">
        <f>IFERROR(INDEX(Interventions!$S$2:$S$1106,MATCH($B43,Interventions!$B$2:$B$1106,0)),0)</f>
        <v/>
      </c>
      <c r="V43" s="68">
        <f>$K43-$U43</f>
        <v/>
      </c>
      <c r="W43" s="69">
        <f>IF($O43="",0,1)</f>
        <v/>
      </c>
      <c r="X43" s="68">
        <f>IF($O43="",$M43,0)</f>
        <v/>
      </c>
      <c r="Y43" s="69">
        <f>IF($O43="",MAX(0,Paramètres!$C$8-$I43),MAX(0,$O43-$I43))</f>
        <v/>
      </c>
      <c r="Z43" s="69">
        <f>$Y43*$X43</f>
        <v/>
      </c>
      <c r="AA43" s="69">
        <f>IF($O43="",0,$O43-$F43)</f>
        <v/>
      </c>
      <c r="AB43" s="69">
        <f>IF(AND($O43="",$I43&lt;Paramètres!$C$8),1,0)</f>
        <v/>
      </c>
      <c r="AC43" s="69">
        <f>IF(AND($O43="",$Y43&gt;Paramètres!$C$13),1,0)</f>
        <v/>
      </c>
      <c r="AD43" s="67">
        <f>IF($O43="","",YEAR($O43)&amp;"-"&amp;TEXT(MONTH($O43),"00"))</f>
        <v/>
      </c>
      <c r="AE43" s="67">
        <f>IF($W43=1,"Réglée",IF($Y43&lt;=0,"Non échu",IF($Y43&lt;=30,"1-30 j",IF($Y43&lt;=60,"31-60 j",IF($Y43&lt;=90,"61-90 j","Plus de 90 j")))))</f>
        <v/>
      </c>
      <c r="AF43" s="67">
        <f>IF($K43&lt;=1000,"Moins de 1 k€",IF($K43&lt;=5000,"1 à 5 k€",IF($K43&lt;=15000,"5 à 15 k€","Plus de 15 k€")))</f>
        <v/>
      </c>
    </row>
    <row r="44">
      <c r="A44" s="65" t="inlineStr">
        <is>
          <t>FAC-00043</t>
        </is>
      </c>
      <c r="B44" s="65" t="inlineStr">
        <is>
          <t>DEV-00114</t>
        </is>
      </c>
      <c r="C44" s="65" t="inlineStr">
        <is>
          <t>CLI-0121</t>
        </is>
      </c>
      <c r="D44" s="65" t="inlineStr">
        <is>
          <t>Syndic</t>
        </is>
      </c>
      <c r="E44" s="65" t="inlineStr">
        <is>
          <t>Toulouse</t>
        </is>
      </c>
      <c r="F44" s="66" t="n">
        <v>44865</v>
      </c>
      <c r="G44" s="65" t="inlineStr">
        <is>
          <t>2022-10</t>
        </is>
      </c>
      <c r="H44" s="65" t="inlineStr">
        <is>
          <t>2022-2023</t>
        </is>
      </c>
      <c r="I44" s="66" t="n">
        <v>44925</v>
      </c>
      <c r="J44" s="67" t="n">
        <v>60</v>
      </c>
      <c r="K44" s="68" t="n">
        <v>517.36</v>
      </c>
      <c r="L44" s="71" t="n">
        <v>0.2</v>
      </c>
      <c r="M44" s="68" t="n">
        <v>620.83</v>
      </c>
      <c r="N44" s="65" t="inlineStr">
        <is>
          <t>Bon payeur</t>
        </is>
      </c>
      <c r="O44" s="66" t="n">
        <v>44937</v>
      </c>
      <c r="P44" s="65" t="inlineStr">
        <is>
          <t>Payée</t>
        </is>
      </c>
      <c r="Q44" s="67">
        <f>IFERROR(INDEX(Devis!$I$2:$I$3053,MATCH($B44,Devis!$A$2:$A$3053,0)),"")</f>
        <v/>
      </c>
      <c r="R44" s="67">
        <f>IFERROR(INDEX(Devis!$K$2:$K$3053,MATCH($B44,Devis!$A$2:$A$3053,0)),"")</f>
        <v/>
      </c>
      <c r="S44" s="67">
        <f>IFERROR(INDEX(Clients!$G$2:$G$1020,MATCH($C44,Clients!$A$2:$A$1020,0)),"")</f>
        <v/>
      </c>
      <c r="T44" s="69">
        <f>1</f>
        <v/>
      </c>
      <c r="U44" s="68">
        <f>IFERROR(INDEX(Interventions!$S$2:$S$1106,MATCH($B44,Interventions!$B$2:$B$1106,0)),0)</f>
        <v/>
      </c>
      <c r="V44" s="68">
        <f>$K44-$U44</f>
        <v/>
      </c>
      <c r="W44" s="69">
        <f>IF($O44="",0,1)</f>
        <v/>
      </c>
      <c r="X44" s="68">
        <f>IF($O44="",$M44,0)</f>
        <v/>
      </c>
      <c r="Y44" s="69">
        <f>IF($O44="",MAX(0,Paramètres!$C$8-$I44),MAX(0,$O44-$I44))</f>
        <v/>
      </c>
      <c r="Z44" s="69">
        <f>$Y44*$X44</f>
        <v/>
      </c>
      <c r="AA44" s="69">
        <f>IF($O44="",0,$O44-$F44)</f>
        <v/>
      </c>
      <c r="AB44" s="69">
        <f>IF(AND($O44="",$I44&lt;Paramètres!$C$8),1,0)</f>
        <v/>
      </c>
      <c r="AC44" s="69">
        <f>IF(AND($O44="",$Y44&gt;Paramètres!$C$13),1,0)</f>
        <v/>
      </c>
      <c r="AD44" s="67">
        <f>IF($O44="","",YEAR($O44)&amp;"-"&amp;TEXT(MONTH($O44),"00"))</f>
        <v/>
      </c>
      <c r="AE44" s="67">
        <f>IF($W44=1,"Réglée",IF($Y44&lt;=0,"Non échu",IF($Y44&lt;=30,"1-30 j",IF($Y44&lt;=60,"31-60 j",IF($Y44&lt;=90,"61-90 j","Plus de 90 j")))))</f>
        <v/>
      </c>
      <c r="AF44" s="67">
        <f>IF($K44&lt;=1000,"Moins de 1 k€",IF($K44&lt;=5000,"1 à 5 k€",IF($K44&lt;=15000,"5 à 15 k€","Plus de 15 k€")))</f>
        <v/>
      </c>
    </row>
    <row r="45">
      <c r="A45" s="65" t="inlineStr">
        <is>
          <t>FAC-00044</t>
        </is>
      </c>
      <c r="B45" s="65" t="inlineStr">
        <is>
          <t>DEV-00115</t>
        </is>
      </c>
      <c r="C45" s="65" t="inlineStr">
        <is>
          <t>CLI-0067</t>
        </is>
      </c>
      <c r="D45" s="65" t="inlineStr">
        <is>
          <t>Professionnel</t>
        </is>
      </c>
      <c r="E45" s="65" t="inlineStr">
        <is>
          <t>Bordeaux</t>
        </is>
      </c>
      <c r="F45" s="66" t="n">
        <v>44852</v>
      </c>
      <c r="G45" s="65" t="inlineStr">
        <is>
          <t>2022-10</t>
        </is>
      </c>
      <c r="H45" s="65" t="inlineStr">
        <is>
          <t>2022-2023</t>
        </is>
      </c>
      <c r="I45" s="66" t="n">
        <v>44882</v>
      </c>
      <c r="J45" s="67" t="n">
        <v>30</v>
      </c>
      <c r="K45" s="68" t="n">
        <v>672.38</v>
      </c>
      <c r="L45" s="71" t="n">
        <v>0.2</v>
      </c>
      <c r="M45" s="68" t="n">
        <v>806.86</v>
      </c>
      <c r="N45" s="65" t="inlineStr">
        <is>
          <t>Standard</t>
        </is>
      </c>
      <c r="O45" s="66" t="n">
        <v>44868</v>
      </c>
      <c r="P45" s="65" t="inlineStr">
        <is>
          <t>Payée</t>
        </is>
      </c>
      <c r="Q45" s="67">
        <f>IFERROR(INDEX(Devis!$I$2:$I$3053,MATCH($B45,Devis!$A$2:$A$3053,0)),"")</f>
        <v/>
      </c>
      <c r="R45" s="67">
        <f>IFERROR(INDEX(Devis!$K$2:$K$3053,MATCH($B45,Devis!$A$2:$A$3053,0)),"")</f>
        <v/>
      </c>
      <c r="S45" s="67">
        <f>IFERROR(INDEX(Clients!$G$2:$G$1020,MATCH($C45,Clients!$A$2:$A$1020,0)),"")</f>
        <v/>
      </c>
      <c r="T45" s="69">
        <f>1</f>
        <v/>
      </c>
      <c r="U45" s="68">
        <f>IFERROR(INDEX(Interventions!$S$2:$S$1106,MATCH($B45,Interventions!$B$2:$B$1106,0)),0)</f>
        <v/>
      </c>
      <c r="V45" s="68">
        <f>$K45-$U45</f>
        <v/>
      </c>
      <c r="W45" s="69">
        <f>IF($O45="",0,1)</f>
        <v/>
      </c>
      <c r="X45" s="68">
        <f>IF($O45="",$M45,0)</f>
        <v/>
      </c>
      <c r="Y45" s="69">
        <f>IF($O45="",MAX(0,Paramètres!$C$8-$I45),MAX(0,$O45-$I45))</f>
        <v/>
      </c>
      <c r="Z45" s="69">
        <f>$Y45*$X45</f>
        <v/>
      </c>
      <c r="AA45" s="69">
        <f>IF($O45="",0,$O45-$F45)</f>
        <v/>
      </c>
      <c r="AB45" s="69">
        <f>IF(AND($O45="",$I45&lt;Paramètres!$C$8),1,0)</f>
        <v/>
      </c>
      <c r="AC45" s="69">
        <f>IF(AND($O45="",$Y45&gt;Paramètres!$C$13),1,0)</f>
        <v/>
      </c>
      <c r="AD45" s="67">
        <f>IF($O45="","",YEAR($O45)&amp;"-"&amp;TEXT(MONTH($O45),"00"))</f>
        <v/>
      </c>
      <c r="AE45" s="67">
        <f>IF($W45=1,"Réglée",IF($Y45&lt;=0,"Non échu",IF($Y45&lt;=30,"1-30 j",IF($Y45&lt;=60,"31-60 j",IF($Y45&lt;=90,"61-90 j","Plus de 90 j")))))</f>
        <v/>
      </c>
      <c r="AF45" s="67">
        <f>IF($K45&lt;=1000,"Moins de 1 k€",IF($K45&lt;=5000,"1 à 5 k€",IF($K45&lt;=15000,"5 à 15 k€","Plus de 15 k€")))</f>
        <v/>
      </c>
    </row>
    <row r="46">
      <c r="A46" s="65" t="inlineStr">
        <is>
          <t>FAC-00045</t>
        </is>
      </c>
      <c r="B46" s="65" t="inlineStr">
        <is>
          <t>DEV-00116</t>
        </is>
      </c>
      <c r="C46" s="65" t="inlineStr">
        <is>
          <t>CLI-0103</t>
        </is>
      </c>
      <c r="D46" s="65" t="inlineStr">
        <is>
          <t>Particulier</t>
        </is>
      </c>
      <c r="E46" s="65" t="inlineStr">
        <is>
          <t>Toulouse</t>
        </is>
      </c>
      <c r="F46" s="66" t="n">
        <v>44901</v>
      </c>
      <c r="G46" s="65" t="inlineStr">
        <is>
          <t>2022-12</t>
        </is>
      </c>
      <c r="H46" s="65" t="inlineStr">
        <is>
          <t>2022-2023</t>
        </is>
      </c>
      <c r="I46" s="66" t="n">
        <v>44916</v>
      </c>
      <c r="J46" s="67" t="n">
        <v>15</v>
      </c>
      <c r="K46" s="68" t="n">
        <v>1397.3</v>
      </c>
      <c r="L46" s="71" t="n">
        <v>0.2</v>
      </c>
      <c r="M46" s="68" t="n">
        <v>1676.76</v>
      </c>
      <c r="N46" s="65" t="inlineStr">
        <is>
          <t>Standard</t>
        </is>
      </c>
      <c r="O46" s="66" t="n">
        <v>44917</v>
      </c>
      <c r="P46" s="65" t="inlineStr">
        <is>
          <t>Payée</t>
        </is>
      </c>
      <c r="Q46" s="67">
        <f>IFERROR(INDEX(Devis!$I$2:$I$3053,MATCH($B46,Devis!$A$2:$A$3053,0)),"")</f>
        <v/>
      </c>
      <c r="R46" s="67">
        <f>IFERROR(INDEX(Devis!$K$2:$K$3053,MATCH($B46,Devis!$A$2:$A$3053,0)),"")</f>
        <v/>
      </c>
      <c r="S46" s="67">
        <f>IFERROR(INDEX(Clients!$G$2:$G$1020,MATCH($C46,Clients!$A$2:$A$1020,0)),"")</f>
        <v/>
      </c>
      <c r="T46" s="69">
        <f>1</f>
        <v/>
      </c>
      <c r="U46" s="68">
        <f>IFERROR(INDEX(Interventions!$S$2:$S$1106,MATCH($B46,Interventions!$B$2:$B$1106,0)),0)</f>
        <v/>
      </c>
      <c r="V46" s="68">
        <f>$K46-$U46</f>
        <v/>
      </c>
      <c r="W46" s="69">
        <f>IF($O46="",0,1)</f>
        <v/>
      </c>
      <c r="X46" s="68">
        <f>IF($O46="",$M46,0)</f>
        <v/>
      </c>
      <c r="Y46" s="69">
        <f>IF($O46="",MAX(0,Paramètres!$C$8-$I46),MAX(0,$O46-$I46))</f>
        <v/>
      </c>
      <c r="Z46" s="69">
        <f>$Y46*$X46</f>
        <v/>
      </c>
      <c r="AA46" s="69">
        <f>IF($O46="",0,$O46-$F46)</f>
        <v/>
      </c>
      <c r="AB46" s="69">
        <f>IF(AND($O46="",$I46&lt;Paramètres!$C$8),1,0)</f>
        <v/>
      </c>
      <c r="AC46" s="69">
        <f>IF(AND($O46="",$Y46&gt;Paramètres!$C$13),1,0)</f>
        <v/>
      </c>
      <c r="AD46" s="67">
        <f>IF($O46="","",YEAR($O46)&amp;"-"&amp;TEXT(MONTH($O46),"00"))</f>
        <v/>
      </c>
      <c r="AE46" s="67">
        <f>IF($W46=1,"Réglée",IF($Y46&lt;=0,"Non échu",IF($Y46&lt;=30,"1-30 j",IF($Y46&lt;=60,"31-60 j",IF($Y46&lt;=90,"61-90 j","Plus de 90 j")))))</f>
        <v/>
      </c>
      <c r="AF46" s="67">
        <f>IF($K46&lt;=1000,"Moins de 1 k€",IF($K46&lt;=5000,"1 à 5 k€",IF($K46&lt;=15000,"5 à 15 k€","Plus de 15 k€")))</f>
        <v/>
      </c>
    </row>
    <row r="47">
      <c r="A47" s="65" t="inlineStr">
        <is>
          <t>FAC-00046</t>
        </is>
      </c>
      <c r="B47" s="65" t="inlineStr">
        <is>
          <t>DEV-00118</t>
        </is>
      </c>
      <c r="C47" s="65" t="inlineStr">
        <is>
          <t>CLI-0072</t>
        </is>
      </c>
      <c r="D47" s="65" t="inlineStr">
        <is>
          <t>Particulier</t>
        </is>
      </c>
      <c r="E47" s="65" t="inlineStr">
        <is>
          <t>Bordeaux</t>
        </is>
      </c>
      <c r="F47" s="66" t="n">
        <v>44872</v>
      </c>
      <c r="G47" s="65" t="inlineStr">
        <is>
          <t>2022-11</t>
        </is>
      </c>
      <c r="H47" s="65" t="inlineStr">
        <is>
          <t>2022-2023</t>
        </is>
      </c>
      <c r="I47" s="66" t="n">
        <v>44887</v>
      </c>
      <c r="J47" s="67" t="n">
        <v>15</v>
      </c>
      <c r="K47" s="68" t="n">
        <v>3997.87</v>
      </c>
      <c r="L47" s="71" t="n">
        <v>0.1</v>
      </c>
      <c r="M47" s="68" t="n">
        <v>4397.66</v>
      </c>
      <c r="N47" s="65" t="inlineStr">
        <is>
          <t>Bon payeur</t>
        </is>
      </c>
      <c r="O47" s="66" t="n">
        <v>44874</v>
      </c>
      <c r="P47" s="65" t="inlineStr">
        <is>
          <t>Payée</t>
        </is>
      </c>
      <c r="Q47" s="67">
        <f>IFERROR(INDEX(Devis!$I$2:$I$3053,MATCH($B47,Devis!$A$2:$A$3053,0)),"")</f>
        <v/>
      </c>
      <c r="R47" s="67">
        <f>IFERROR(INDEX(Devis!$K$2:$K$3053,MATCH($B47,Devis!$A$2:$A$3053,0)),"")</f>
        <v/>
      </c>
      <c r="S47" s="67">
        <f>IFERROR(INDEX(Clients!$G$2:$G$1020,MATCH($C47,Clients!$A$2:$A$1020,0)),"")</f>
        <v/>
      </c>
      <c r="T47" s="69">
        <f>1</f>
        <v/>
      </c>
      <c r="U47" s="68">
        <f>IFERROR(INDEX(Interventions!$S$2:$S$1106,MATCH($B47,Interventions!$B$2:$B$1106,0)),0)</f>
        <v/>
      </c>
      <c r="V47" s="68">
        <f>$K47-$U47</f>
        <v/>
      </c>
      <c r="W47" s="69">
        <f>IF($O47="",0,1)</f>
        <v/>
      </c>
      <c r="X47" s="68">
        <f>IF($O47="",$M47,0)</f>
        <v/>
      </c>
      <c r="Y47" s="69">
        <f>IF($O47="",MAX(0,Paramètres!$C$8-$I47),MAX(0,$O47-$I47))</f>
        <v/>
      </c>
      <c r="Z47" s="69">
        <f>$Y47*$X47</f>
        <v/>
      </c>
      <c r="AA47" s="69">
        <f>IF($O47="",0,$O47-$F47)</f>
        <v/>
      </c>
      <c r="AB47" s="69">
        <f>IF(AND($O47="",$I47&lt;Paramètres!$C$8),1,0)</f>
        <v/>
      </c>
      <c r="AC47" s="69">
        <f>IF(AND($O47="",$Y47&gt;Paramètres!$C$13),1,0)</f>
        <v/>
      </c>
      <c r="AD47" s="67">
        <f>IF($O47="","",YEAR($O47)&amp;"-"&amp;TEXT(MONTH($O47),"00"))</f>
        <v/>
      </c>
      <c r="AE47" s="67">
        <f>IF($W47=1,"Réglée",IF($Y47&lt;=0,"Non échu",IF($Y47&lt;=30,"1-30 j",IF($Y47&lt;=60,"31-60 j",IF($Y47&lt;=90,"61-90 j","Plus de 90 j")))))</f>
        <v/>
      </c>
      <c r="AF47" s="67">
        <f>IF($K47&lt;=1000,"Moins de 1 k€",IF($K47&lt;=5000,"1 à 5 k€",IF($K47&lt;=15000,"5 à 15 k€","Plus de 15 k€")))</f>
        <v/>
      </c>
    </row>
    <row r="48">
      <c r="A48" s="65" t="inlineStr">
        <is>
          <t>FAC-00047</t>
        </is>
      </c>
      <c r="B48" s="65" t="inlineStr">
        <is>
          <t>DEV-00123</t>
        </is>
      </c>
      <c r="C48" s="65" t="inlineStr">
        <is>
          <t>CLI-0018</t>
        </is>
      </c>
      <c r="D48" s="65" t="inlineStr">
        <is>
          <t>Particulier</t>
        </is>
      </c>
      <c r="E48" s="65" t="inlineStr">
        <is>
          <t>Bordeaux</t>
        </is>
      </c>
      <c r="F48" s="66" t="n">
        <v>44886</v>
      </c>
      <c r="G48" s="65" t="inlineStr">
        <is>
          <t>2022-11</t>
        </is>
      </c>
      <c r="H48" s="65" t="inlineStr">
        <is>
          <t>2022-2023</t>
        </is>
      </c>
      <c r="I48" s="66" t="n">
        <v>44901</v>
      </c>
      <c r="J48" s="67" t="n">
        <v>15</v>
      </c>
      <c r="K48" s="68" t="n">
        <v>3686.15</v>
      </c>
      <c r="L48" s="71" t="n">
        <v>0.1</v>
      </c>
      <c r="M48" s="68" t="n">
        <v>4054.77</v>
      </c>
      <c r="N48" s="65" t="inlineStr">
        <is>
          <t>Bon payeur</t>
        </is>
      </c>
      <c r="O48" s="66" t="n">
        <v>44916</v>
      </c>
      <c r="P48" s="65" t="inlineStr">
        <is>
          <t>Payée</t>
        </is>
      </c>
      <c r="Q48" s="67">
        <f>IFERROR(INDEX(Devis!$I$2:$I$3053,MATCH($B48,Devis!$A$2:$A$3053,0)),"")</f>
        <v/>
      </c>
      <c r="R48" s="67">
        <f>IFERROR(INDEX(Devis!$K$2:$K$3053,MATCH($B48,Devis!$A$2:$A$3053,0)),"")</f>
        <v/>
      </c>
      <c r="S48" s="67">
        <f>IFERROR(INDEX(Clients!$G$2:$G$1020,MATCH($C48,Clients!$A$2:$A$1020,0)),"")</f>
        <v/>
      </c>
      <c r="T48" s="69">
        <f>1</f>
        <v/>
      </c>
      <c r="U48" s="68">
        <f>IFERROR(INDEX(Interventions!$S$2:$S$1106,MATCH($B48,Interventions!$B$2:$B$1106,0)),0)</f>
        <v/>
      </c>
      <c r="V48" s="68">
        <f>$K48-$U48</f>
        <v/>
      </c>
      <c r="W48" s="69">
        <f>IF($O48="",0,1)</f>
        <v/>
      </c>
      <c r="X48" s="68">
        <f>IF($O48="",$M48,0)</f>
        <v/>
      </c>
      <c r="Y48" s="69">
        <f>IF($O48="",MAX(0,Paramètres!$C$8-$I48),MAX(0,$O48-$I48))</f>
        <v/>
      </c>
      <c r="Z48" s="69">
        <f>$Y48*$X48</f>
        <v/>
      </c>
      <c r="AA48" s="69">
        <f>IF($O48="",0,$O48-$F48)</f>
        <v/>
      </c>
      <c r="AB48" s="69">
        <f>IF(AND($O48="",$I48&lt;Paramètres!$C$8),1,0)</f>
        <v/>
      </c>
      <c r="AC48" s="69">
        <f>IF(AND($O48="",$Y48&gt;Paramètres!$C$13),1,0)</f>
        <v/>
      </c>
      <c r="AD48" s="67">
        <f>IF($O48="","",YEAR($O48)&amp;"-"&amp;TEXT(MONTH($O48),"00"))</f>
        <v/>
      </c>
      <c r="AE48" s="67">
        <f>IF($W48=1,"Réglée",IF($Y48&lt;=0,"Non échu",IF($Y48&lt;=30,"1-30 j",IF($Y48&lt;=60,"31-60 j",IF($Y48&lt;=90,"61-90 j","Plus de 90 j")))))</f>
        <v/>
      </c>
      <c r="AF48" s="67">
        <f>IF($K48&lt;=1000,"Moins de 1 k€",IF($K48&lt;=5000,"1 à 5 k€",IF($K48&lt;=15000,"5 à 15 k€","Plus de 15 k€")))</f>
        <v/>
      </c>
    </row>
    <row r="49">
      <c r="A49" s="65" t="inlineStr">
        <is>
          <t>FAC-00048</t>
        </is>
      </c>
      <c r="B49" s="65" t="inlineStr">
        <is>
          <t>DEV-00126</t>
        </is>
      </c>
      <c r="C49" s="65" t="inlineStr">
        <is>
          <t>CLI-0135</t>
        </is>
      </c>
      <c r="D49" s="65" t="inlineStr">
        <is>
          <t>Professionnel</t>
        </is>
      </c>
      <c r="E49" s="65" t="inlineStr">
        <is>
          <t>Bordeaux</t>
        </is>
      </c>
      <c r="F49" s="66" t="n">
        <v>44872</v>
      </c>
      <c r="G49" s="65" t="inlineStr">
        <is>
          <t>2022-11</t>
        </is>
      </c>
      <c r="H49" s="65" t="inlineStr">
        <is>
          <t>2022-2023</t>
        </is>
      </c>
      <c r="I49" s="66" t="n">
        <v>44902</v>
      </c>
      <c r="J49" s="67" t="n">
        <v>30</v>
      </c>
      <c r="K49" s="68" t="n">
        <v>7992.91</v>
      </c>
      <c r="L49" s="71" t="n">
        <v>0.2</v>
      </c>
      <c r="M49" s="68" t="n">
        <v>9591.49</v>
      </c>
      <c r="N49" s="65" t="inlineStr">
        <is>
          <t>Litigieux</t>
        </is>
      </c>
      <c r="O49" s="66" t="n">
        <v>44974</v>
      </c>
      <c r="P49" s="65" t="inlineStr">
        <is>
          <t>Payée</t>
        </is>
      </c>
      <c r="Q49" s="67">
        <f>IFERROR(INDEX(Devis!$I$2:$I$3053,MATCH($B49,Devis!$A$2:$A$3053,0)),"")</f>
        <v/>
      </c>
      <c r="R49" s="67">
        <f>IFERROR(INDEX(Devis!$K$2:$K$3053,MATCH($B49,Devis!$A$2:$A$3053,0)),"")</f>
        <v/>
      </c>
      <c r="S49" s="67">
        <f>IFERROR(INDEX(Clients!$G$2:$G$1020,MATCH($C49,Clients!$A$2:$A$1020,0)),"")</f>
        <v/>
      </c>
      <c r="T49" s="69">
        <f>1</f>
        <v/>
      </c>
      <c r="U49" s="68">
        <f>IFERROR(INDEX(Interventions!$S$2:$S$1106,MATCH($B49,Interventions!$B$2:$B$1106,0)),0)</f>
        <v/>
      </c>
      <c r="V49" s="68">
        <f>$K49-$U49</f>
        <v/>
      </c>
      <c r="W49" s="69">
        <f>IF($O49="",0,1)</f>
        <v/>
      </c>
      <c r="X49" s="68">
        <f>IF($O49="",$M49,0)</f>
        <v/>
      </c>
      <c r="Y49" s="69">
        <f>IF($O49="",MAX(0,Paramètres!$C$8-$I49),MAX(0,$O49-$I49))</f>
        <v/>
      </c>
      <c r="Z49" s="69">
        <f>$Y49*$X49</f>
        <v/>
      </c>
      <c r="AA49" s="69">
        <f>IF($O49="",0,$O49-$F49)</f>
        <v/>
      </c>
      <c r="AB49" s="69">
        <f>IF(AND($O49="",$I49&lt;Paramètres!$C$8),1,0)</f>
        <v/>
      </c>
      <c r="AC49" s="69">
        <f>IF(AND($O49="",$Y49&gt;Paramètres!$C$13),1,0)</f>
        <v/>
      </c>
      <c r="AD49" s="67">
        <f>IF($O49="","",YEAR($O49)&amp;"-"&amp;TEXT(MONTH($O49),"00"))</f>
        <v/>
      </c>
      <c r="AE49" s="67">
        <f>IF($W49=1,"Réglée",IF($Y49&lt;=0,"Non échu",IF($Y49&lt;=30,"1-30 j",IF($Y49&lt;=60,"31-60 j",IF($Y49&lt;=90,"61-90 j","Plus de 90 j")))))</f>
        <v/>
      </c>
      <c r="AF49" s="67">
        <f>IF($K49&lt;=1000,"Moins de 1 k€",IF($K49&lt;=5000,"1 à 5 k€",IF($K49&lt;=15000,"5 à 15 k€","Plus de 15 k€")))</f>
        <v/>
      </c>
    </row>
    <row r="50">
      <c r="A50" s="65" t="inlineStr">
        <is>
          <t>FAC-00049</t>
        </is>
      </c>
      <c r="B50" s="65" t="inlineStr">
        <is>
          <t>DEV-00127</t>
        </is>
      </c>
      <c r="C50" s="65" t="inlineStr">
        <is>
          <t>CLI-0063</t>
        </is>
      </c>
      <c r="D50" s="65" t="inlineStr">
        <is>
          <t>Particulier</t>
        </is>
      </c>
      <c r="E50" s="65" t="inlineStr">
        <is>
          <t>Bordeaux</t>
        </is>
      </c>
      <c r="F50" s="66" t="n">
        <v>44880</v>
      </c>
      <c r="G50" s="65" t="inlineStr">
        <is>
          <t>2022-11</t>
        </is>
      </c>
      <c r="H50" s="65" t="inlineStr">
        <is>
          <t>2022-2023</t>
        </is>
      </c>
      <c r="I50" s="66" t="n">
        <v>44895</v>
      </c>
      <c r="J50" s="67" t="n">
        <v>15</v>
      </c>
      <c r="K50" s="68" t="n">
        <v>255.22</v>
      </c>
      <c r="L50" s="71" t="n">
        <v>0.2</v>
      </c>
      <c r="M50" s="68" t="n">
        <v>306.26</v>
      </c>
      <c r="N50" s="65" t="inlineStr">
        <is>
          <t>Standard</t>
        </is>
      </c>
      <c r="O50" s="66" t="n">
        <v>44897</v>
      </c>
      <c r="P50" s="65" t="inlineStr">
        <is>
          <t>Payée</t>
        </is>
      </c>
      <c r="Q50" s="67">
        <f>IFERROR(INDEX(Devis!$I$2:$I$3053,MATCH($B50,Devis!$A$2:$A$3053,0)),"")</f>
        <v/>
      </c>
      <c r="R50" s="67">
        <f>IFERROR(INDEX(Devis!$K$2:$K$3053,MATCH($B50,Devis!$A$2:$A$3053,0)),"")</f>
        <v/>
      </c>
      <c r="S50" s="67">
        <f>IFERROR(INDEX(Clients!$G$2:$G$1020,MATCH($C50,Clients!$A$2:$A$1020,0)),"")</f>
        <v/>
      </c>
      <c r="T50" s="69">
        <f>1</f>
        <v/>
      </c>
      <c r="U50" s="68">
        <f>IFERROR(INDEX(Interventions!$S$2:$S$1106,MATCH($B50,Interventions!$B$2:$B$1106,0)),0)</f>
        <v/>
      </c>
      <c r="V50" s="68">
        <f>$K50-$U50</f>
        <v/>
      </c>
      <c r="W50" s="69">
        <f>IF($O50="",0,1)</f>
        <v/>
      </c>
      <c r="X50" s="68">
        <f>IF($O50="",$M50,0)</f>
        <v/>
      </c>
      <c r="Y50" s="69">
        <f>IF($O50="",MAX(0,Paramètres!$C$8-$I50),MAX(0,$O50-$I50))</f>
        <v/>
      </c>
      <c r="Z50" s="69">
        <f>$Y50*$X50</f>
        <v/>
      </c>
      <c r="AA50" s="69">
        <f>IF($O50="",0,$O50-$F50)</f>
        <v/>
      </c>
      <c r="AB50" s="69">
        <f>IF(AND($O50="",$I50&lt;Paramètres!$C$8),1,0)</f>
        <v/>
      </c>
      <c r="AC50" s="69">
        <f>IF(AND($O50="",$Y50&gt;Paramètres!$C$13),1,0)</f>
        <v/>
      </c>
      <c r="AD50" s="67">
        <f>IF($O50="","",YEAR($O50)&amp;"-"&amp;TEXT(MONTH($O50),"00"))</f>
        <v/>
      </c>
      <c r="AE50" s="67">
        <f>IF($W50=1,"Réglée",IF($Y50&lt;=0,"Non échu",IF($Y50&lt;=30,"1-30 j",IF($Y50&lt;=60,"31-60 j",IF($Y50&lt;=90,"61-90 j","Plus de 90 j")))))</f>
        <v/>
      </c>
      <c r="AF50" s="67">
        <f>IF($K50&lt;=1000,"Moins de 1 k€",IF($K50&lt;=5000,"1 à 5 k€",IF($K50&lt;=15000,"5 à 15 k€","Plus de 15 k€")))</f>
        <v/>
      </c>
    </row>
    <row r="51">
      <c r="A51" s="65" t="inlineStr">
        <is>
          <t>FAC-00050</t>
        </is>
      </c>
      <c r="B51" s="65" t="inlineStr">
        <is>
          <t>DEV-00132</t>
        </is>
      </c>
      <c r="C51" s="65" t="inlineStr">
        <is>
          <t>CLI-0036</t>
        </is>
      </c>
      <c r="D51" s="65" t="inlineStr">
        <is>
          <t>Particulier</t>
        </is>
      </c>
      <c r="E51" s="65" t="inlineStr">
        <is>
          <t>Toulouse</t>
        </is>
      </c>
      <c r="F51" s="66" t="n">
        <v>44887</v>
      </c>
      <c r="G51" s="65" t="inlineStr">
        <is>
          <t>2022-11</t>
        </is>
      </c>
      <c r="H51" s="65" t="inlineStr">
        <is>
          <t>2022-2023</t>
        </is>
      </c>
      <c r="I51" s="66" t="n">
        <v>44902</v>
      </c>
      <c r="J51" s="67" t="n">
        <v>15</v>
      </c>
      <c r="K51" s="68" t="n">
        <v>320.63</v>
      </c>
      <c r="L51" s="71" t="n">
        <v>0.2</v>
      </c>
      <c r="M51" s="68" t="n">
        <v>384.76</v>
      </c>
      <c r="N51" s="65" t="inlineStr">
        <is>
          <t>Standard</t>
        </is>
      </c>
      <c r="O51" s="66" t="n">
        <v>44906</v>
      </c>
      <c r="P51" s="65" t="inlineStr">
        <is>
          <t>Payée</t>
        </is>
      </c>
      <c r="Q51" s="67">
        <f>IFERROR(INDEX(Devis!$I$2:$I$3053,MATCH($B51,Devis!$A$2:$A$3053,0)),"")</f>
        <v/>
      </c>
      <c r="R51" s="67">
        <f>IFERROR(INDEX(Devis!$K$2:$K$3053,MATCH($B51,Devis!$A$2:$A$3053,0)),"")</f>
        <v/>
      </c>
      <c r="S51" s="67">
        <f>IFERROR(INDEX(Clients!$G$2:$G$1020,MATCH($C51,Clients!$A$2:$A$1020,0)),"")</f>
        <v/>
      </c>
      <c r="T51" s="69">
        <f>1</f>
        <v/>
      </c>
      <c r="U51" s="68">
        <f>IFERROR(INDEX(Interventions!$S$2:$S$1106,MATCH($B51,Interventions!$B$2:$B$1106,0)),0)</f>
        <v/>
      </c>
      <c r="V51" s="68">
        <f>$K51-$U51</f>
        <v/>
      </c>
      <c r="W51" s="69">
        <f>IF($O51="",0,1)</f>
        <v/>
      </c>
      <c r="X51" s="68">
        <f>IF($O51="",$M51,0)</f>
        <v/>
      </c>
      <c r="Y51" s="69">
        <f>IF($O51="",MAX(0,Paramètres!$C$8-$I51),MAX(0,$O51-$I51))</f>
        <v/>
      </c>
      <c r="Z51" s="69">
        <f>$Y51*$X51</f>
        <v/>
      </c>
      <c r="AA51" s="69">
        <f>IF($O51="",0,$O51-$F51)</f>
        <v/>
      </c>
      <c r="AB51" s="69">
        <f>IF(AND($O51="",$I51&lt;Paramètres!$C$8),1,0)</f>
        <v/>
      </c>
      <c r="AC51" s="69">
        <f>IF(AND($O51="",$Y51&gt;Paramètres!$C$13),1,0)</f>
        <v/>
      </c>
      <c r="AD51" s="67">
        <f>IF($O51="","",YEAR($O51)&amp;"-"&amp;TEXT(MONTH($O51),"00"))</f>
        <v/>
      </c>
      <c r="AE51" s="67">
        <f>IF($W51=1,"Réglée",IF($Y51&lt;=0,"Non échu",IF($Y51&lt;=30,"1-30 j",IF($Y51&lt;=60,"31-60 j",IF($Y51&lt;=90,"61-90 j","Plus de 90 j")))))</f>
        <v/>
      </c>
      <c r="AF51" s="67">
        <f>IF($K51&lt;=1000,"Moins de 1 k€",IF($K51&lt;=5000,"1 à 5 k€",IF($K51&lt;=15000,"5 à 15 k€","Plus de 15 k€")))</f>
        <v/>
      </c>
    </row>
    <row r="52">
      <c r="A52" s="65" t="inlineStr">
        <is>
          <t>FAC-00051</t>
        </is>
      </c>
      <c r="B52" s="65" t="inlineStr">
        <is>
          <t>DEV-00134</t>
        </is>
      </c>
      <c r="C52" s="65" t="inlineStr">
        <is>
          <t>CLI-0116</t>
        </is>
      </c>
      <c r="D52" s="65" t="inlineStr">
        <is>
          <t>Particulier</t>
        </is>
      </c>
      <c r="E52" s="65" t="inlineStr">
        <is>
          <t>Bordeaux</t>
        </is>
      </c>
      <c r="F52" s="66" t="n">
        <v>44896</v>
      </c>
      <c r="G52" s="65" t="inlineStr">
        <is>
          <t>2022-12</t>
        </is>
      </c>
      <c r="H52" s="65" t="inlineStr">
        <is>
          <t>2022-2023</t>
        </is>
      </c>
      <c r="I52" s="66" t="n">
        <v>44911</v>
      </c>
      <c r="J52" s="67" t="n">
        <v>15</v>
      </c>
      <c r="K52" s="68" t="n">
        <v>3868.01</v>
      </c>
      <c r="L52" s="71" t="n">
        <v>0.2</v>
      </c>
      <c r="M52" s="68" t="n">
        <v>4641.61</v>
      </c>
      <c r="N52" s="65" t="inlineStr">
        <is>
          <t>Bon payeur</t>
        </is>
      </c>
      <c r="O52" s="66" t="n">
        <v>44897</v>
      </c>
      <c r="P52" s="65" t="inlineStr">
        <is>
          <t>Payée</t>
        </is>
      </c>
      <c r="Q52" s="67">
        <f>IFERROR(INDEX(Devis!$I$2:$I$3053,MATCH($B52,Devis!$A$2:$A$3053,0)),"")</f>
        <v/>
      </c>
      <c r="R52" s="67">
        <f>IFERROR(INDEX(Devis!$K$2:$K$3053,MATCH($B52,Devis!$A$2:$A$3053,0)),"")</f>
        <v/>
      </c>
      <c r="S52" s="67">
        <f>IFERROR(INDEX(Clients!$G$2:$G$1020,MATCH($C52,Clients!$A$2:$A$1020,0)),"")</f>
        <v/>
      </c>
      <c r="T52" s="69">
        <f>1</f>
        <v/>
      </c>
      <c r="U52" s="68">
        <f>IFERROR(INDEX(Interventions!$S$2:$S$1106,MATCH($B52,Interventions!$B$2:$B$1106,0)),0)</f>
        <v/>
      </c>
      <c r="V52" s="68">
        <f>$K52-$U52</f>
        <v/>
      </c>
      <c r="W52" s="69">
        <f>IF($O52="",0,1)</f>
        <v/>
      </c>
      <c r="X52" s="68">
        <f>IF($O52="",$M52,0)</f>
        <v/>
      </c>
      <c r="Y52" s="69">
        <f>IF($O52="",MAX(0,Paramètres!$C$8-$I52),MAX(0,$O52-$I52))</f>
        <v/>
      </c>
      <c r="Z52" s="69">
        <f>$Y52*$X52</f>
        <v/>
      </c>
      <c r="AA52" s="69">
        <f>IF($O52="",0,$O52-$F52)</f>
        <v/>
      </c>
      <c r="AB52" s="69">
        <f>IF(AND($O52="",$I52&lt;Paramètres!$C$8),1,0)</f>
        <v/>
      </c>
      <c r="AC52" s="69">
        <f>IF(AND($O52="",$Y52&gt;Paramètres!$C$13),1,0)</f>
        <v/>
      </c>
      <c r="AD52" s="67">
        <f>IF($O52="","",YEAR($O52)&amp;"-"&amp;TEXT(MONTH($O52),"00"))</f>
        <v/>
      </c>
      <c r="AE52" s="67">
        <f>IF($W52=1,"Réglée",IF($Y52&lt;=0,"Non échu",IF($Y52&lt;=30,"1-30 j",IF($Y52&lt;=60,"31-60 j",IF($Y52&lt;=90,"61-90 j","Plus de 90 j")))))</f>
        <v/>
      </c>
      <c r="AF52" s="67">
        <f>IF($K52&lt;=1000,"Moins de 1 k€",IF($K52&lt;=5000,"1 à 5 k€",IF($K52&lt;=15000,"5 à 15 k€","Plus de 15 k€")))</f>
        <v/>
      </c>
    </row>
    <row r="53">
      <c r="A53" s="65" t="inlineStr">
        <is>
          <t>FAC-00052</t>
        </is>
      </c>
      <c r="B53" s="65" t="inlineStr">
        <is>
          <t>DEV-00135</t>
        </is>
      </c>
      <c r="C53" s="65" t="inlineStr">
        <is>
          <t>CLI-0214</t>
        </is>
      </c>
      <c r="D53" s="65" t="inlineStr">
        <is>
          <t>Particulier</t>
        </is>
      </c>
      <c r="E53" s="65" t="inlineStr">
        <is>
          <t>Toulouse</t>
        </is>
      </c>
      <c r="F53" s="66" t="n">
        <v>44901</v>
      </c>
      <c r="G53" s="65" t="inlineStr">
        <is>
          <t>2022-12</t>
        </is>
      </c>
      <c r="H53" s="65" t="inlineStr">
        <is>
          <t>2022-2023</t>
        </is>
      </c>
      <c r="I53" s="66" t="n">
        <v>44916</v>
      </c>
      <c r="J53" s="67" t="n">
        <v>15</v>
      </c>
      <c r="K53" s="68" t="n">
        <v>2616.62</v>
      </c>
      <c r="L53" s="71" t="n">
        <v>0.1</v>
      </c>
      <c r="M53" s="68" t="n">
        <v>2878.28</v>
      </c>
      <c r="N53" s="65" t="inlineStr">
        <is>
          <t>Bon payeur</t>
        </is>
      </c>
      <c r="O53" s="66" t="n">
        <v>44902</v>
      </c>
      <c r="P53" s="65" t="inlineStr">
        <is>
          <t>Payée</t>
        </is>
      </c>
      <c r="Q53" s="67">
        <f>IFERROR(INDEX(Devis!$I$2:$I$3053,MATCH($B53,Devis!$A$2:$A$3053,0)),"")</f>
        <v/>
      </c>
      <c r="R53" s="67">
        <f>IFERROR(INDEX(Devis!$K$2:$K$3053,MATCH($B53,Devis!$A$2:$A$3053,0)),"")</f>
        <v/>
      </c>
      <c r="S53" s="67">
        <f>IFERROR(INDEX(Clients!$G$2:$G$1020,MATCH($C53,Clients!$A$2:$A$1020,0)),"")</f>
        <v/>
      </c>
      <c r="T53" s="69">
        <f>1</f>
        <v/>
      </c>
      <c r="U53" s="68">
        <f>IFERROR(INDEX(Interventions!$S$2:$S$1106,MATCH($B53,Interventions!$B$2:$B$1106,0)),0)</f>
        <v/>
      </c>
      <c r="V53" s="68">
        <f>$K53-$U53</f>
        <v/>
      </c>
      <c r="W53" s="69">
        <f>IF($O53="",0,1)</f>
        <v/>
      </c>
      <c r="X53" s="68">
        <f>IF($O53="",$M53,0)</f>
        <v/>
      </c>
      <c r="Y53" s="69">
        <f>IF($O53="",MAX(0,Paramètres!$C$8-$I53),MAX(0,$O53-$I53))</f>
        <v/>
      </c>
      <c r="Z53" s="69">
        <f>$Y53*$X53</f>
        <v/>
      </c>
      <c r="AA53" s="69">
        <f>IF($O53="",0,$O53-$F53)</f>
        <v/>
      </c>
      <c r="AB53" s="69">
        <f>IF(AND($O53="",$I53&lt;Paramètres!$C$8),1,0)</f>
        <v/>
      </c>
      <c r="AC53" s="69">
        <f>IF(AND($O53="",$Y53&gt;Paramètres!$C$13),1,0)</f>
        <v/>
      </c>
      <c r="AD53" s="67">
        <f>IF($O53="","",YEAR($O53)&amp;"-"&amp;TEXT(MONTH($O53),"00"))</f>
        <v/>
      </c>
      <c r="AE53" s="67">
        <f>IF($W53=1,"Réglée",IF($Y53&lt;=0,"Non échu",IF($Y53&lt;=30,"1-30 j",IF($Y53&lt;=60,"31-60 j",IF($Y53&lt;=90,"61-90 j","Plus de 90 j")))))</f>
        <v/>
      </c>
      <c r="AF53" s="67">
        <f>IF($K53&lt;=1000,"Moins de 1 k€",IF($K53&lt;=5000,"1 à 5 k€",IF($K53&lt;=15000,"5 à 15 k€","Plus de 15 k€")))</f>
        <v/>
      </c>
    </row>
    <row r="54">
      <c r="A54" s="65" t="inlineStr">
        <is>
          <t>FAC-00053</t>
        </is>
      </c>
      <c r="B54" s="65" t="inlineStr">
        <is>
          <t>DEV-00140</t>
        </is>
      </c>
      <c r="C54" s="65" t="inlineStr">
        <is>
          <t>CLI-0112</t>
        </is>
      </c>
      <c r="D54" s="65" t="inlineStr">
        <is>
          <t>Particulier</t>
        </is>
      </c>
      <c r="E54" s="65" t="inlineStr">
        <is>
          <t>Bordeaux</t>
        </is>
      </c>
      <c r="F54" s="66" t="n">
        <v>44909</v>
      </c>
      <c r="G54" s="65" t="inlineStr">
        <is>
          <t>2022-12</t>
        </is>
      </c>
      <c r="H54" s="65" t="inlineStr">
        <is>
          <t>2022-2023</t>
        </is>
      </c>
      <c r="I54" s="66" t="n">
        <v>44924</v>
      </c>
      <c r="J54" s="67" t="n">
        <v>15</v>
      </c>
      <c r="K54" s="68" t="n">
        <v>609.29</v>
      </c>
      <c r="L54" s="71" t="n">
        <v>0.2</v>
      </c>
      <c r="M54" s="68" t="n">
        <v>731.15</v>
      </c>
      <c r="N54" s="65" t="inlineStr">
        <is>
          <t>Standard</t>
        </is>
      </c>
      <c r="O54" s="66" t="n">
        <v>44924</v>
      </c>
      <c r="P54" s="65" t="inlineStr">
        <is>
          <t>Payée</t>
        </is>
      </c>
      <c r="Q54" s="67">
        <f>IFERROR(INDEX(Devis!$I$2:$I$3053,MATCH($B54,Devis!$A$2:$A$3053,0)),"")</f>
        <v/>
      </c>
      <c r="R54" s="67">
        <f>IFERROR(INDEX(Devis!$K$2:$K$3053,MATCH($B54,Devis!$A$2:$A$3053,0)),"")</f>
        <v/>
      </c>
      <c r="S54" s="67">
        <f>IFERROR(INDEX(Clients!$G$2:$G$1020,MATCH($C54,Clients!$A$2:$A$1020,0)),"")</f>
        <v/>
      </c>
      <c r="T54" s="69">
        <f>1</f>
        <v/>
      </c>
      <c r="U54" s="68">
        <f>IFERROR(INDEX(Interventions!$S$2:$S$1106,MATCH($B54,Interventions!$B$2:$B$1106,0)),0)</f>
        <v/>
      </c>
      <c r="V54" s="68">
        <f>$K54-$U54</f>
        <v/>
      </c>
      <c r="W54" s="69">
        <f>IF($O54="",0,1)</f>
        <v/>
      </c>
      <c r="X54" s="68">
        <f>IF($O54="",$M54,0)</f>
        <v/>
      </c>
      <c r="Y54" s="69">
        <f>IF($O54="",MAX(0,Paramètres!$C$8-$I54),MAX(0,$O54-$I54))</f>
        <v/>
      </c>
      <c r="Z54" s="69">
        <f>$Y54*$X54</f>
        <v/>
      </c>
      <c r="AA54" s="69">
        <f>IF($O54="",0,$O54-$F54)</f>
        <v/>
      </c>
      <c r="AB54" s="69">
        <f>IF(AND($O54="",$I54&lt;Paramètres!$C$8),1,0)</f>
        <v/>
      </c>
      <c r="AC54" s="69">
        <f>IF(AND($O54="",$Y54&gt;Paramètres!$C$13),1,0)</f>
        <v/>
      </c>
      <c r="AD54" s="67">
        <f>IF($O54="","",YEAR($O54)&amp;"-"&amp;TEXT(MONTH($O54),"00"))</f>
        <v/>
      </c>
      <c r="AE54" s="67">
        <f>IF($W54=1,"Réglée",IF($Y54&lt;=0,"Non échu",IF($Y54&lt;=30,"1-30 j",IF($Y54&lt;=60,"31-60 j",IF($Y54&lt;=90,"61-90 j","Plus de 90 j")))))</f>
        <v/>
      </c>
      <c r="AF54" s="67">
        <f>IF($K54&lt;=1000,"Moins de 1 k€",IF($K54&lt;=5000,"1 à 5 k€",IF($K54&lt;=15000,"5 à 15 k€","Plus de 15 k€")))</f>
        <v/>
      </c>
    </row>
    <row r="55">
      <c r="A55" s="65" t="inlineStr">
        <is>
          <t>FAC-00054</t>
        </is>
      </c>
      <c r="B55" s="65" t="inlineStr">
        <is>
          <t>DEV-00141</t>
        </is>
      </c>
      <c r="C55" s="65" t="inlineStr">
        <is>
          <t>CLI-0204</t>
        </is>
      </c>
      <c r="D55" s="65" t="inlineStr">
        <is>
          <t>Particulier</t>
        </is>
      </c>
      <c r="E55" s="65" t="inlineStr">
        <is>
          <t>Toulouse</t>
        </is>
      </c>
      <c r="F55" s="66" t="n">
        <v>44900</v>
      </c>
      <c r="G55" s="65" t="inlineStr">
        <is>
          <t>2022-12</t>
        </is>
      </c>
      <c r="H55" s="65" t="inlineStr">
        <is>
          <t>2022-2023</t>
        </is>
      </c>
      <c r="I55" s="66" t="n">
        <v>44915</v>
      </c>
      <c r="J55" s="67" t="n">
        <v>15</v>
      </c>
      <c r="K55" s="68" t="n">
        <v>282.57</v>
      </c>
      <c r="L55" s="71" t="n">
        <v>0.2</v>
      </c>
      <c r="M55" s="68" t="n">
        <v>339.08</v>
      </c>
      <c r="N55" s="65" t="inlineStr">
        <is>
          <t>Standard</t>
        </is>
      </c>
      <c r="O55" s="66" t="n">
        <v>44944</v>
      </c>
      <c r="P55" s="65" t="inlineStr">
        <is>
          <t>Payée</t>
        </is>
      </c>
      <c r="Q55" s="67">
        <f>IFERROR(INDEX(Devis!$I$2:$I$3053,MATCH($B55,Devis!$A$2:$A$3053,0)),"")</f>
        <v/>
      </c>
      <c r="R55" s="67">
        <f>IFERROR(INDEX(Devis!$K$2:$K$3053,MATCH($B55,Devis!$A$2:$A$3053,0)),"")</f>
        <v/>
      </c>
      <c r="S55" s="67">
        <f>IFERROR(INDEX(Clients!$G$2:$G$1020,MATCH($C55,Clients!$A$2:$A$1020,0)),"")</f>
        <v/>
      </c>
      <c r="T55" s="69">
        <f>1</f>
        <v/>
      </c>
      <c r="U55" s="68">
        <f>IFERROR(INDEX(Interventions!$S$2:$S$1106,MATCH($B55,Interventions!$B$2:$B$1106,0)),0)</f>
        <v/>
      </c>
      <c r="V55" s="68">
        <f>$K55-$U55</f>
        <v/>
      </c>
      <c r="W55" s="69">
        <f>IF($O55="",0,1)</f>
        <v/>
      </c>
      <c r="X55" s="68">
        <f>IF($O55="",$M55,0)</f>
        <v/>
      </c>
      <c r="Y55" s="69">
        <f>IF($O55="",MAX(0,Paramètres!$C$8-$I55),MAX(0,$O55-$I55))</f>
        <v/>
      </c>
      <c r="Z55" s="69">
        <f>$Y55*$X55</f>
        <v/>
      </c>
      <c r="AA55" s="69">
        <f>IF($O55="",0,$O55-$F55)</f>
        <v/>
      </c>
      <c r="AB55" s="69">
        <f>IF(AND($O55="",$I55&lt;Paramètres!$C$8),1,0)</f>
        <v/>
      </c>
      <c r="AC55" s="69">
        <f>IF(AND($O55="",$Y55&gt;Paramètres!$C$13),1,0)</f>
        <v/>
      </c>
      <c r="AD55" s="67">
        <f>IF($O55="","",YEAR($O55)&amp;"-"&amp;TEXT(MONTH($O55),"00"))</f>
        <v/>
      </c>
      <c r="AE55" s="67">
        <f>IF($W55=1,"Réglée",IF($Y55&lt;=0,"Non échu",IF($Y55&lt;=30,"1-30 j",IF($Y55&lt;=60,"31-60 j",IF($Y55&lt;=90,"61-90 j","Plus de 90 j")))))</f>
        <v/>
      </c>
      <c r="AF55" s="67">
        <f>IF($K55&lt;=1000,"Moins de 1 k€",IF($K55&lt;=5000,"1 à 5 k€",IF($K55&lt;=15000,"5 à 15 k€","Plus de 15 k€")))</f>
        <v/>
      </c>
    </row>
    <row r="56">
      <c r="A56" s="65" t="inlineStr">
        <is>
          <t>FAC-00055</t>
        </is>
      </c>
      <c r="B56" s="65" t="inlineStr">
        <is>
          <t>DEV-00143</t>
        </is>
      </c>
      <c r="C56" s="65" t="inlineStr">
        <is>
          <t>CLI-0147</t>
        </is>
      </c>
      <c r="D56" s="65" t="inlineStr">
        <is>
          <t>Particulier</t>
        </is>
      </c>
      <c r="E56" s="65" t="inlineStr">
        <is>
          <t>Bordeaux</t>
        </is>
      </c>
      <c r="F56" s="66" t="n">
        <v>44900</v>
      </c>
      <c r="G56" s="65" t="inlineStr">
        <is>
          <t>2022-12</t>
        </is>
      </c>
      <c r="H56" s="65" t="inlineStr">
        <is>
          <t>2022-2023</t>
        </is>
      </c>
      <c r="I56" s="66" t="n">
        <v>44915</v>
      </c>
      <c r="J56" s="67" t="n">
        <v>15</v>
      </c>
      <c r="K56" s="68" t="n">
        <v>1155.19</v>
      </c>
      <c r="L56" s="71" t="n">
        <v>0.1</v>
      </c>
      <c r="M56" s="68" t="n">
        <v>1270.71</v>
      </c>
      <c r="N56" s="65" t="inlineStr">
        <is>
          <t>Litigieux</t>
        </is>
      </c>
      <c r="O56" s="66" t="n">
        <v>45035</v>
      </c>
      <c r="P56" s="65" t="inlineStr">
        <is>
          <t>Payée</t>
        </is>
      </c>
      <c r="Q56" s="67">
        <f>IFERROR(INDEX(Devis!$I$2:$I$3053,MATCH($B56,Devis!$A$2:$A$3053,0)),"")</f>
        <v/>
      </c>
      <c r="R56" s="67">
        <f>IFERROR(INDEX(Devis!$K$2:$K$3053,MATCH($B56,Devis!$A$2:$A$3053,0)),"")</f>
        <v/>
      </c>
      <c r="S56" s="67">
        <f>IFERROR(INDEX(Clients!$G$2:$G$1020,MATCH($C56,Clients!$A$2:$A$1020,0)),"")</f>
        <v/>
      </c>
      <c r="T56" s="69">
        <f>1</f>
        <v/>
      </c>
      <c r="U56" s="68">
        <f>IFERROR(INDEX(Interventions!$S$2:$S$1106,MATCH($B56,Interventions!$B$2:$B$1106,0)),0)</f>
        <v/>
      </c>
      <c r="V56" s="68">
        <f>$K56-$U56</f>
        <v/>
      </c>
      <c r="W56" s="69">
        <f>IF($O56="",0,1)</f>
        <v/>
      </c>
      <c r="X56" s="68">
        <f>IF($O56="",$M56,0)</f>
        <v/>
      </c>
      <c r="Y56" s="69">
        <f>IF($O56="",MAX(0,Paramètres!$C$8-$I56),MAX(0,$O56-$I56))</f>
        <v/>
      </c>
      <c r="Z56" s="69">
        <f>$Y56*$X56</f>
        <v/>
      </c>
      <c r="AA56" s="69">
        <f>IF($O56="",0,$O56-$F56)</f>
        <v/>
      </c>
      <c r="AB56" s="69">
        <f>IF(AND($O56="",$I56&lt;Paramètres!$C$8),1,0)</f>
        <v/>
      </c>
      <c r="AC56" s="69">
        <f>IF(AND($O56="",$Y56&gt;Paramètres!$C$13),1,0)</f>
        <v/>
      </c>
      <c r="AD56" s="67">
        <f>IF($O56="","",YEAR($O56)&amp;"-"&amp;TEXT(MONTH($O56),"00"))</f>
        <v/>
      </c>
      <c r="AE56" s="67">
        <f>IF($W56=1,"Réglée",IF($Y56&lt;=0,"Non échu",IF($Y56&lt;=30,"1-30 j",IF($Y56&lt;=60,"31-60 j",IF($Y56&lt;=90,"61-90 j","Plus de 90 j")))))</f>
        <v/>
      </c>
      <c r="AF56" s="67">
        <f>IF($K56&lt;=1000,"Moins de 1 k€",IF($K56&lt;=5000,"1 à 5 k€",IF($K56&lt;=15000,"5 à 15 k€","Plus de 15 k€")))</f>
        <v/>
      </c>
    </row>
    <row r="57">
      <c r="A57" s="65" t="inlineStr">
        <is>
          <t>FAC-00056</t>
        </is>
      </c>
      <c r="B57" s="65" t="inlineStr">
        <is>
          <t>DEV-00145</t>
        </is>
      </c>
      <c r="C57" s="65" t="inlineStr">
        <is>
          <t>CLI-0232</t>
        </is>
      </c>
      <c r="D57" s="65" t="inlineStr">
        <is>
          <t>Particulier</t>
        </is>
      </c>
      <c r="E57" s="65" t="inlineStr">
        <is>
          <t>Bordeaux</t>
        </is>
      </c>
      <c r="F57" s="66" t="n">
        <v>44900</v>
      </c>
      <c r="G57" s="65" t="inlineStr">
        <is>
          <t>2022-12</t>
        </is>
      </c>
      <c r="H57" s="65" t="inlineStr">
        <is>
          <t>2022-2023</t>
        </is>
      </c>
      <c r="I57" s="66" t="n">
        <v>44915</v>
      </c>
      <c r="J57" s="67" t="n">
        <v>15</v>
      </c>
      <c r="K57" s="68" t="n">
        <v>1314.77</v>
      </c>
      <c r="L57" s="71" t="n">
        <v>0.1</v>
      </c>
      <c r="M57" s="68" t="n">
        <v>1446.25</v>
      </c>
      <c r="N57" s="65" t="inlineStr">
        <is>
          <t>Standard</t>
        </is>
      </c>
      <c r="O57" s="66" t="n">
        <v>44931</v>
      </c>
      <c r="P57" s="65" t="inlineStr">
        <is>
          <t>Payée</t>
        </is>
      </c>
      <c r="Q57" s="67">
        <f>IFERROR(INDEX(Devis!$I$2:$I$3053,MATCH($B57,Devis!$A$2:$A$3053,0)),"")</f>
        <v/>
      </c>
      <c r="R57" s="67">
        <f>IFERROR(INDEX(Devis!$K$2:$K$3053,MATCH($B57,Devis!$A$2:$A$3053,0)),"")</f>
        <v/>
      </c>
      <c r="S57" s="67">
        <f>IFERROR(INDEX(Clients!$G$2:$G$1020,MATCH($C57,Clients!$A$2:$A$1020,0)),"")</f>
        <v/>
      </c>
      <c r="T57" s="69">
        <f>1</f>
        <v/>
      </c>
      <c r="U57" s="68">
        <f>IFERROR(INDEX(Interventions!$S$2:$S$1106,MATCH($B57,Interventions!$B$2:$B$1106,0)),0)</f>
        <v/>
      </c>
      <c r="V57" s="68">
        <f>$K57-$U57</f>
        <v/>
      </c>
      <c r="W57" s="69">
        <f>IF($O57="",0,1)</f>
        <v/>
      </c>
      <c r="X57" s="68">
        <f>IF($O57="",$M57,0)</f>
        <v/>
      </c>
      <c r="Y57" s="69">
        <f>IF($O57="",MAX(0,Paramètres!$C$8-$I57),MAX(0,$O57-$I57))</f>
        <v/>
      </c>
      <c r="Z57" s="69">
        <f>$Y57*$X57</f>
        <v/>
      </c>
      <c r="AA57" s="69">
        <f>IF($O57="",0,$O57-$F57)</f>
        <v/>
      </c>
      <c r="AB57" s="69">
        <f>IF(AND($O57="",$I57&lt;Paramètres!$C$8),1,0)</f>
        <v/>
      </c>
      <c r="AC57" s="69">
        <f>IF(AND($O57="",$Y57&gt;Paramètres!$C$13),1,0)</f>
        <v/>
      </c>
      <c r="AD57" s="67">
        <f>IF($O57="","",YEAR($O57)&amp;"-"&amp;TEXT(MONTH($O57),"00"))</f>
        <v/>
      </c>
      <c r="AE57" s="67">
        <f>IF($W57=1,"Réglée",IF($Y57&lt;=0,"Non échu",IF($Y57&lt;=30,"1-30 j",IF($Y57&lt;=60,"31-60 j",IF($Y57&lt;=90,"61-90 j","Plus de 90 j")))))</f>
        <v/>
      </c>
      <c r="AF57" s="67">
        <f>IF($K57&lt;=1000,"Moins de 1 k€",IF($K57&lt;=5000,"1 à 5 k€",IF($K57&lt;=15000,"5 à 15 k€","Plus de 15 k€")))</f>
        <v/>
      </c>
    </row>
    <row r="58">
      <c r="A58" s="65" t="inlineStr">
        <is>
          <t>FAC-00057</t>
        </is>
      </c>
      <c r="B58" s="65" t="inlineStr">
        <is>
          <t>DEV-00147</t>
        </is>
      </c>
      <c r="C58" s="65" t="inlineStr">
        <is>
          <t>CLI-0072</t>
        </is>
      </c>
      <c r="D58" s="65" t="inlineStr">
        <is>
          <t>Particulier</t>
        </is>
      </c>
      <c r="E58" s="65" t="inlineStr">
        <is>
          <t>Bordeaux</t>
        </is>
      </c>
      <c r="F58" s="66" t="n">
        <v>44893</v>
      </c>
      <c r="G58" s="65" t="inlineStr">
        <is>
          <t>2022-11</t>
        </is>
      </c>
      <c r="H58" s="65" t="inlineStr">
        <is>
          <t>2022-2023</t>
        </is>
      </c>
      <c r="I58" s="66" t="n">
        <v>44908</v>
      </c>
      <c r="J58" s="67" t="n">
        <v>15</v>
      </c>
      <c r="K58" s="68" t="n">
        <v>8098.41</v>
      </c>
      <c r="L58" s="71" t="n">
        <v>0.2</v>
      </c>
      <c r="M58" s="68" t="n">
        <v>9718.09</v>
      </c>
      <c r="N58" s="65" t="inlineStr">
        <is>
          <t>Bon payeur</t>
        </is>
      </c>
      <c r="O58" s="66" t="n">
        <v>44894</v>
      </c>
      <c r="P58" s="65" t="inlineStr">
        <is>
          <t>Payée</t>
        </is>
      </c>
      <c r="Q58" s="67">
        <f>IFERROR(INDEX(Devis!$I$2:$I$3053,MATCH($B58,Devis!$A$2:$A$3053,0)),"")</f>
        <v/>
      </c>
      <c r="R58" s="67">
        <f>IFERROR(INDEX(Devis!$K$2:$K$3053,MATCH($B58,Devis!$A$2:$A$3053,0)),"")</f>
        <v/>
      </c>
      <c r="S58" s="67">
        <f>IFERROR(INDEX(Clients!$G$2:$G$1020,MATCH($C58,Clients!$A$2:$A$1020,0)),"")</f>
        <v/>
      </c>
      <c r="T58" s="69">
        <f>1</f>
        <v/>
      </c>
      <c r="U58" s="68">
        <f>IFERROR(INDEX(Interventions!$S$2:$S$1106,MATCH($B58,Interventions!$B$2:$B$1106,0)),0)</f>
        <v/>
      </c>
      <c r="V58" s="68">
        <f>$K58-$U58</f>
        <v/>
      </c>
      <c r="W58" s="69">
        <f>IF($O58="",0,1)</f>
        <v/>
      </c>
      <c r="X58" s="68">
        <f>IF($O58="",$M58,0)</f>
        <v/>
      </c>
      <c r="Y58" s="69">
        <f>IF($O58="",MAX(0,Paramètres!$C$8-$I58),MAX(0,$O58-$I58))</f>
        <v/>
      </c>
      <c r="Z58" s="69">
        <f>$Y58*$X58</f>
        <v/>
      </c>
      <c r="AA58" s="69">
        <f>IF($O58="",0,$O58-$F58)</f>
        <v/>
      </c>
      <c r="AB58" s="69">
        <f>IF(AND($O58="",$I58&lt;Paramètres!$C$8),1,0)</f>
        <v/>
      </c>
      <c r="AC58" s="69">
        <f>IF(AND($O58="",$Y58&gt;Paramètres!$C$13),1,0)</f>
        <v/>
      </c>
      <c r="AD58" s="67">
        <f>IF($O58="","",YEAR($O58)&amp;"-"&amp;TEXT(MONTH($O58),"00"))</f>
        <v/>
      </c>
      <c r="AE58" s="67">
        <f>IF($W58=1,"Réglée",IF($Y58&lt;=0,"Non échu",IF($Y58&lt;=30,"1-30 j",IF($Y58&lt;=60,"31-60 j",IF($Y58&lt;=90,"61-90 j","Plus de 90 j")))))</f>
        <v/>
      </c>
      <c r="AF58" s="67">
        <f>IF($K58&lt;=1000,"Moins de 1 k€",IF($K58&lt;=5000,"1 à 5 k€",IF($K58&lt;=15000,"5 à 15 k€","Plus de 15 k€")))</f>
        <v/>
      </c>
    </row>
    <row r="59">
      <c r="A59" s="65" t="inlineStr">
        <is>
          <t>FAC-00058</t>
        </is>
      </c>
      <c r="B59" s="65" t="inlineStr">
        <is>
          <t>DEV-00148</t>
        </is>
      </c>
      <c r="C59" s="65" t="inlineStr">
        <is>
          <t>CLI-0230</t>
        </is>
      </c>
      <c r="D59" s="65" t="inlineStr">
        <is>
          <t>Professionnel</t>
        </is>
      </c>
      <c r="E59" s="65" t="inlineStr">
        <is>
          <t>Bordeaux</t>
        </is>
      </c>
      <c r="F59" s="66" t="n">
        <v>44914</v>
      </c>
      <c r="G59" s="65" t="inlineStr">
        <is>
          <t>2022-12</t>
        </is>
      </c>
      <c r="H59" s="65" t="inlineStr">
        <is>
          <t>2022-2023</t>
        </is>
      </c>
      <c r="I59" s="66" t="n">
        <v>44944</v>
      </c>
      <c r="J59" s="67" t="n">
        <v>30</v>
      </c>
      <c r="K59" s="68" t="n">
        <v>2541.66</v>
      </c>
      <c r="L59" s="71" t="n">
        <v>0.2</v>
      </c>
      <c r="M59" s="68" t="n">
        <v>3049.99</v>
      </c>
      <c r="N59" s="65" t="inlineStr">
        <is>
          <t>Bon payeur</t>
        </is>
      </c>
      <c r="O59" s="66" t="n">
        <v>44937</v>
      </c>
      <c r="P59" s="65" t="inlineStr">
        <is>
          <t>Payée</t>
        </is>
      </c>
      <c r="Q59" s="67">
        <f>IFERROR(INDEX(Devis!$I$2:$I$3053,MATCH($B59,Devis!$A$2:$A$3053,0)),"")</f>
        <v/>
      </c>
      <c r="R59" s="67">
        <f>IFERROR(INDEX(Devis!$K$2:$K$3053,MATCH($B59,Devis!$A$2:$A$3053,0)),"")</f>
        <v/>
      </c>
      <c r="S59" s="67">
        <f>IFERROR(INDEX(Clients!$G$2:$G$1020,MATCH($C59,Clients!$A$2:$A$1020,0)),"")</f>
        <v/>
      </c>
      <c r="T59" s="69">
        <f>1</f>
        <v/>
      </c>
      <c r="U59" s="68">
        <f>IFERROR(INDEX(Interventions!$S$2:$S$1106,MATCH($B59,Interventions!$B$2:$B$1106,0)),0)</f>
        <v/>
      </c>
      <c r="V59" s="68">
        <f>$K59-$U59</f>
        <v/>
      </c>
      <c r="W59" s="69">
        <f>IF($O59="",0,1)</f>
        <v/>
      </c>
      <c r="X59" s="68">
        <f>IF($O59="",$M59,0)</f>
        <v/>
      </c>
      <c r="Y59" s="69">
        <f>IF($O59="",MAX(0,Paramètres!$C$8-$I59),MAX(0,$O59-$I59))</f>
        <v/>
      </c>
      <c r="Z59" s="69">
        <f>$Y59*$X59</f>
        <v/>
      </c>
      <c r="AA59" s="69">
        <f>IF($O59="",0,$O59-$F59)</f>
        <v/>
      </c>
      <c r="AB59" s="69">
        <f>IF(AND($O59="",$I59&lt;Paramètres!$C$8),1,0)</f>
        <v/>
      </c>
      <c r="AC59" s="69">
        <f>IF(AND($O59="",$Y59&gt;Paramètres!$C$13),1,0)</f>
        <v/>
      </c>
      <c r="AD59" s="67">
        <f>IF($O59="","",YEAR($O59)&amp;"-"&amp;TEXT(MONTH($O59),"00"))</f>
        <v/>
      </c>
      <c r="AE59" s="67">
        <f>IF($W59=1,"Réglée",IF($Y59&lt;=0,"Non échu",IF($Y59&lt;=30,"1-30 j",IF($Y59&lt;=60,"31-60 j",IF($Y59&lt;=90,"61-90 j","Plus de 90 j")))))</f>
        <v/>
      </c>
      <c r="AF59" s="67">
        <f>IF($K59&lt;=1000,"Moins de 1 k€",IF($K59&lt;=5000,"1 à 5 k€",IF($K59&lt;=15000,"5 à 15 k€","Plus de 15 k€")))</f>
        <v/>
      </c>
    </row>
    <row r="60">
      <c r="A60" s="65" t="inlineStr">
        <is>
          <t>FAC-00059</t>
        </is>
      </c>
      <c r="B60" s="65" t="inlineStr">
        <is>
          <t>DEV-00149</t>
        </is>
      </c>
      <c r="C60" s="65" t="inlineStr">
        <is>
          <t>CLI-0222</t>
        </is>
      </c>
      <c r="D60" s="65" t="inlineStr">
        <is>
          <t>Particulier</t>
        </is>
      </c>
      <c r="E60" s="65" t="inlineStr">
        <is>
          <t>Bordeaux</t>
        </is>
      </c>
      <c r="F60" s="66" t="n">
        <v>44895</v>
      </c>
      <c r="G60" s="65" t="inlineStr">
        <is>
          <t>2022-11</t>
        </is>
      </c>
      <c r="H60" s="65" t="inlineStr">
        <is>
          <t>2022-2023</t>
        </is>
      </c>
      <c r="I60" s="66" t="n">
        <v>44910</v>
      </c>
      <c r="J60" s="67" t="n">
        <v>15</v>
      </c>
      <c r="K60" s="68" t="n">
        <v>248.78</v>
      </c>
      <c r="L60" s="71" t="n">
        <v>0.2</v>
      </c>
      <c r="M60" s="68" t="n">
        <v>298.54</v>
      </c>
      <c r="N60" s="65" t="inlineStr">
        <is>
          <t>Bon payeur</t>
        </is>
      </c>
      <c r="O60" s="66" t="n">
        <v>44920</v>
      </c>
      <c r="P60" s="65" t="inlineStr">
        <is>
          <t>Payée</t>
        </is>
      </c>
      <c r="Q60" s="67">
        <f>IFERROR(INDEX(Devis!$I$2:$I$3053,MATCH($B60,Devis!$A$2:$A$3053,0)),"")</f>
        <v/>
      </c>
      <c r="R60" s="67">
        <f>IFERROR(INDEX(Devis!$K$2:$K$3053,MATCH($B60,Devis!$A$2:$A$3053,0)),"")</f>
        <v/>
      </c>
      <c r="S60" s="67">
        <f>IFERROR(INDEX(Clients!$G$2:$G$1020,MATCH($C60,Clients!$A$2:$A$1020,0)),"")</f>
        <v/>
      </c>
      <c r="T60" s="69">
        <f>1</f>
        <v/>
      </c>
      <c r="U60" s="68">
        <f>IFERROR(INDEX(Interventions!$S$2:$S$1106,MATCH($B60,Interventions!$B$2:$B$1106,0)),0)</f>
        <v/>
      </c>
      <c r="V60" s="68">
        <f>$K60-$U60</f>
        <v/>
      </c>
      <c r="W60" s="69">
        <f>IF($O60="",0,1)</f>
        <v/>
      </c>
      <c r="X60" s="68">
        <f>IF($O60="",$M60,0)</f>
        <v/>
      </c>
      <c r="Y60" s="69">
        <f>IF($O60="",MAX(0,Paramètres!$C$8-$I60),MAX(0,$O60-$I60))</f>
        <v/>
      </c>
      <c r="Z60" s="69">
        <f>$Y60*$X60</f>
        <v/>
      </c>
      <c r="AA60" s="69">
        <f>IF($O60="",0,$O60-$F60)</f>
        <v/>
      </c>
      <c r="AB60" s="69">
        <f>IF(AND($O60="",$I60&lt;Paramètres!$C$8),1,0)</f>
        <v/>
      </c>
      <c r="AC60" s="69">
        <f>IF(AND($O60="",$Y60&gt;Paramètres!$C$13),1,0)</f>
        <v/>
      </c>
      <c r="AD60" s="67">
        <f>IF($O60="","",YEAR($O60)&amp;"-"&amp;TEXT(MONTH($O60),"00"))</f>
        <v/>
      </c>
      <c r="AE60" s="67">
        <f>IF($W60=1,"Réglée",IF($Y60&lt;=0,"Non échu",IF($Y60&lt;=30,"1-30 j",IF($Y60&lt;=60,"31-60 j",IF($Y60&lt;=90,"61-90 j","Plus de 90 j")))))</f>
        <v/>
      </c>
      <c r="AF60" s="67">
        <f>IF($K60&lt;=1000,"Moins de 1 k€",IF($K60&lt;=5000,"1 à 5 k€",IF($K60&lt;=15000,"5 à 15 k€","Plus de 15 k€")))</f>
        <v/>
      </c>
    </row>
    <row r="61">
      <c r="A61" s="65" t="inlineStr">
        <is>
          <t>FAC-00060</t>
        </is>
      </c>
      <c r="B61" s="65" t="inlineStr">
        <is>
          <t>DEV-00151</t>
        </is>
      </c>
      <c r="C61" s="65" t="inlineStr">
        <is>
          <t>CLI-0059</t>
        </is>
      </c>
      <c r="D61" s="65" t="inlineStr">
        <is>
          <t>Particulier</t>
        </is>
      </c>
      <c r="E61" s="65" t="inlineStr">
        <is>
          <t>Bordeaux</t>
        </is>
      </c>
      <c r="F61" s="66" t="n">
        <v>44894</v>
      </c>
      <c r="G61" s="65" t="inlineStr">
        <is>
          <t>2022-11</t>
        </is>
      </c>
      <c r="H61" s="65" t="inlineStr">
        <is>
          <t>2022-2023</t>
        </is>
      </c>
      <c r="I61" s="66" t="n">
        <v>44909</v>
      </c>
      <c r="J61" s="67" t="n">
        <v>15</v>
      </c>
      <c r="K61" s="68" t="n">
        <v>460.38</v>
      </c>
      <c r="L61" s="71" t="n">
        <v>0.1</v>
      </c>
      <c r="M61" s="68" t="n">
        <v>506.42</v>
      </c>
      <c r="N61" s="65" t="inlineStr">
        <is>
          <t>Bon payeur</t>
        </is>
      </c>
      <c r="O61" s="66" t="n">
        <v>44906</v>
      </c>
      <c r="P61" s="65" t="inlineStr">
        <is>
          <t>Payée</t>
        </is>
      </c>
      <c r="Q61" s="67">
        <f>IFERROR(INDEX(Devis!$I$2:$I$3053,MATCH($B61,Devis!$A$2:$A$3053,0)),"")</f>
        <v/>
      </c>
      <c r="R61" s="67">
        <f>IFERROR(INDEX(Devis!$K$2:$K$3053,MATCH($B61,Devis!$A$2:$A$3053,0)),"")</f>
        <v/>
      </c>
      <c r="S61" s="67">
        <f>IFERROR(INDEX(Clients!$G$2:$G$1020,MATCH($C61,Clients!$A$2:$A$1020,0)),"")</f>
        <v/>
      </c>
      <c r="T61" s="69">
        <f>1</f>
        <v/>
      </c>
      <c r="U61" s="68">
        <f>IFERROR(INDEX(Interventions!$S$2:$S$1106,MATCH($B61,Interventions!$B$2:$B$1106,0)),0)</f>
        <v/>
      </c>
      <c r="V61" s="68">
        <f>$K61-$U61</f>
        <v/>
      </c>
      <c r="W61" s="69">
        <f>IF($O61="",0,1)</f>
        <v/>
      </c>
      <c r="X61" s="68">
        <f>IF($O61="",$M61,0)</f>
        <v/>
      </c>
      <c r="Y61" s="69">
        <f>IF($O61="",MAX(0,Paramètres!$C$8-$I61),MAX(0,$O61-$I61))</f>
        <v/>
      </c>
      <c r="Z61" s="69">
        <f>$Y61*$X61</f>
        <v/>
      </c>
      <c r="AA61" s="69">
        <f>IF($O61="",0,$O61-$F61)</f>
        <v/>
      </c>
      <c r="AB61" s="69">
        <f>IF(AND($O61="",$I61&lt;Paramètres!$C$8),1,0)</f>
        <v/>
      </c>
      <c r="AC61" s="69">
        <f>IF(AND($O61="",$Y61&gt;Paramètres!$C$13),1,0)</f>
        <v/>
      </c>
      <c r="AD61" s="67">
        <f>IF($O61="","",YEAR($O61)&amp;"-"&amp;TEXT(MONTH($O61),"00"))</f>
        <v/>
      </c>
      <c r="AE61" s="67">
        <f>IF($W61=1,"Réglée",IF($Y61&lt;=0,"Non échu",IF($Y61&lt;=30,"1-30 j",IF($Y61&lt;=60,"31-60 j",IF($Y61&lt;=90,"61-90 j","Plus de 90 j")))))</f>
        <v/>
      </c>
      <c r="AF61" s="67">
        <f>IF($K61&lt;=1000,"Moins de 1 k€",IF($K61&lt;=5000,"1 à 5 k€",IF($K61&lt;=15000,"5 à 15 k€","Plus de 15 k€")))</f>
        <v/>
      </c>
    </row>
    <row r="62">
      <c r="A62" s="65" t="inlineStr">
        <is>
          <t>FAC-00061</t>
        </is>
      </c>
      <c r="B62" s="65" t="inlineStr">
        <is>
          <t>DEV-00153</t>
        </is>
      </c>
      <c r="C62" s="65" t="inlineStr">
        <is>
          <t>CLI-0137</t>
        </is>
      </c>
      <c r="D62" s="65" t="inlineStr">
        <is>
          <t>Particulier</t>
        </is>
      </c>
      <c r="E62" s="65" t="inlineStr">
        <is>
          <t>Bordeaux</t>
        </is>
      </c>
      <c r="F62" s="66" t="n">
        <v>44903</v>
      </c>
      <c r="G62" s="65" t="inlineStr">
        <is>
          <t>2022-12</t>
        </is>
      </c>
      <c r="H62" s="65" t="inlineStr">
        <is>
          <t>2022-2023</t>
        </is>
      </c>
      <c r="I62" s="66" t="n">
        <v>44918</v>
      </c>
      <c r="J62" s="67" t="n">
        <v>15</v>
      </c>
      <c r="K62" s="68" t="n">
        <v>247.46</v>
      </c>
      <c r="L62" s="71" t="n">
        <v>0.2</v>
      </c>
      <c r="M62" s="68" t="n">
        <v>296.95</v>
      </c>
      <c r="N62" s="65" t="inlineStr">
        <is>
          <t>Standard</t>
        </is>
      </c>
      <c r="O62" s="66" t="n">
        <v>44910</v>
      </c>
      <c r="P62" s="65" t="inlineStr">
        <is>
          <t>Payée</t>
        </is>
      </c>
      <c r="Q62" s="67">
        <f>IFERROR(INDEX(Devis!$I$2:$I$3053,MATCH($B62,Devis!$A$2:$A$3053,0)),"")</f>
        <v/>
      </c>
      <c r="R62" s="67">
        <f>IFERROR(INDEX(Devis!$K$2:$K$3053,MATCH($B62,Devis!$A$2:$A$3053,0)),"")</f>
        <v/>
      </c>
      <c r="S62" s="67">
        <f>IFERROR(INDEX(Clients!$G$2:$G$1020,MATCH($C62,Clients!$A$2:$A$1020,0)),"")</f>
        <v/>
      </c>
      <c r="T62" s="69">
        <f>1</f>
        <v/>
      </c>
      <c r="U62" s="68">
        <f>IFERROR(INDEX(Interventions!$S$2:$S$1106,MATCH($B62,Interventions!$B$2:$B$1106,0)),0)</f>
        <v/>
      </c>
      <c r="V62" s="68">
        <f>$K62-$U62</f>
        <v/>
      </c>
      <c r="W62" s="69">
        <f>IF($O62="",0,1)</f>
        <v/>
      </c>
      <c r="X62" s="68">
        <f>IF($O62="",$M62,0)</f>
        <v/>
      </c>
      <c r="Y62" s="69">
        <f>IF($O62="",MAX(0,Paramètres!$C$8-$I62),MAX(0,$O62-$I62))</f>
        <v/>
      </c>
      <c r="Z62" s="69">
        <f>$Y62*$X62</f>
        <v/>
      </c>
      <c r="AA62" s="69">
        <f>IF($O62="",0,$O62-$F62)</f>
        <v/>
      </c>
      <c r="AB62" s="69">
        <f>IF(AND($O62="",$I62&lt;Paramètres!$C$8),1,0)</f>
        <v/>
      </c>
      <c r="AC62" s="69">
        <f>IF(AND($O62="",$Y62&gt;Paramètres!$C$13),1,0)</f>
        <v/>
      </c>
      <c r="AD62" s="67">
        <f>IF($O62="","",YEAR($O62)&amp;"-"&amp;TEXT(MONTH($O62),"00"))</f>
        <v/>
      </c>
      <c r="AE62" s="67">
        <f>IF($W62=1,"Réglée",IF($Y62&lt;=0,"Non échu",IF($Y62&lt;=30,"1-30 j",IF($Y62&lt;=60,"31-60 j",IF($Y62&lt;=90,"61-90 j","Plus de 90 j")))))</f>
        <v/>
      </c>
      <c r="AF62" s="67">
        <f>IF($K62&lt;=1000,"Moins de 1 k€",IF($K62&lt;=5000,"1 à 5 k€",IF($K62&lt;=15000,"5 à 15 k€","Plus de 15 k€")))</f>
        <v/>
      </c>
    </row>
    <row r="63">
      <c r="A63" s="65" t="inlineStr">
        <is>
          <t>FAC-00062</t>
        </is>
      </c>
      <c r="B63" s="65" t="inlineStr">
        <is>
          <t>DEV-00154</t>
        </is>
      </c>
      <c r="C63" s="65" t="inlineStr">
        <is>
          <t>CLI-0173</t>
        </is>
      </c>
      <c r="D63" s="65" t="inlineStr">
        <is>
          <t>Particulier</t>
        </is>
      </c>
      <c r="E63" s="65" t="inlineStr">
        <is>
          <t>Bordeaux</t>
        </is>
      </c>
      <c r="F63" s="66" t="n">
        <v>44916</v>
      </c>
      <c r="G63" s="65" t="inlineStr">
        <is>
          <t>2022-12</t>
        </is>
      </c>
      <c r="H63" s="65" t="inlineStr">
        <is>
          <t>2022-2023</t>
        </is>
      </c>
      <c r="I63" s="66" t="n">
        <v>44931</v>
      </c>
      <c r="J63" s="67" t="n">
        <v>15</v>
      </c>
      <c r="K63" s="68" t="n">
        <v>307.86</v>
      </c>
      <c r="L63" s="71" t="n">
        <v>0.2</v>
      </c>
      <c r="M63" s="68" t="n">
        <v>369.43</v>
      </c>
      <c r="N63" s="65" t="inlineStr">
        <is>
          <t>Bon payeur</t>
        </is>
      </c>
      <c r="O63" s="66" t="n">
        <v>44947</v>
      </c>
      <c r="P63" s="65" t="inlineStr">
        <is>
          <t>Payée</t>
        </is>
      </c>
      <c r="Q63" s="67">
        <f>IFERROR(INDEX(Devis!$I$2:$I$3053,MATCH($B63,Devis!$A$2:$A$3053,0)),"")</f>
        <v/>
      </c>
      <c r="R63" s="67">
        <f>IFERROR(INDEX(Devis!$K$2:$K$3053,MATCH($B63,Devis!$A$2:$A$3053,0)),"")</f>
        <v/>
      </c>
      <c r="S63" s="67">
        <f>IFERROR(INDEX(Clients!$G$2:$G$1020,MATCH($C63,Clients!$A$2:$A$1020,0)),"")</f>
        <v/>
      </c>
      <c r="T63" s="69">
        <f>1</f>
        <v/>
      </c>
      <c r="U63" s="68">
        <f>IFERROR(INDEX(Interventions!$S$2:$S$1106,MATCH($B63,Interventions!$B$2:$B$1106,0)),0)</f>
        <v/>
      </c>
      <c r="V63" s="68">
        <f>$K63-$U63</f>
        <v/>
      </c>
      <c r="W63" s="69">
        <f>IF($O63="",0,1)</f>
        <v/>
      </c>
      <c r="X63" s="68">
        <f>IF($O63="",$M63,0)</f>
        <v/>
      </c>
      <c r="Y63" s="69">
        <f>IF($O63="",MAX(0,Paramètres!$C$8-$I63),MAX(0,$O63-$I63))</f>
        <v/>
      </c>
      <c r="Z63" s="69">
        <f>$Y63*$X63</f>
        <v/>
      </c>
      <c r="AA63" s="69">
        <f>IF($O63="",0,$O63-$F63)</f>
        <v/>
      </c>
      <c r="AB63" s="69">
        <f>IF(AND($O63="",$I63&lt;Paramètres!$C$8),1,0)</f>
        <v/>
      </c>
      <c r="AC63" s="69">
        <f>IF(AND($O63="",$Y63&gt;Paramètres!$C$13),1,0)</f>
        <v/>
      </c>
      <c r="AD63" s="67">
        <f>IF($O63="","",YEAR($O63)&amp;"-"&amp;TEXT(MONTH($O63),"00"))</f>
        <v/>
      </c>
      <c r="AE63" s="67">
        <f>IF($W63=1,"Réglée",IF($Y63&lt;=0,"Non échu",IF($Y63&lt;=30,"1-30 j",IF($Y63&lt;=60,"31-60 j",IF($Y63&lt;=90,"61-90 j","Plus de 90 j")))))</f>
        <v/>
      </c>
      <c r="AF63" s="67">
        <f>IF($K63&lt;=1000,"Moins de 1 k€",IF($K63&lt;=5000,"1 à 5 k€",IF($K63&lt;=15000,"5 à 15 k€","Plus de 15 k€")))</f>
        <v/>
      </c>
    </row>
    <row r="64">
      <c r="A64" s="65" t="inlineStr">
        <is>
          <t>FAC-00063</t>
        </is>
      </c>
      <c r="B64" s="65" t="inlineStr">
        <is>
          <t>DEV-00155</t>
        </is>
      </c>
      <c r="C64" s="65" t="inlineStr">
        <is>
          <t>CLI-0067</t>
        </is>
      </c>
      <c r="D64" s="65" t="inlineStr">
        <is>
          <t>Professionnel</t>
        </is>
      </c>
      <c r="E64" s="65" t="inlineStr">
        <is>
          <t>Bordeaux</t>
        </is>
      </c>
      <c r="F64" s="66" t="n">
        <v>44901</v>
      </c>
      <c r="G64" s="65" t="inlineStr">
        <is>
          <t>2022-12</t>
        </is>
      </c>
      <c r="H64" s="65" t="inlineStr">
        <is>
          <t>2022-2023</t>
        </is>
      </c>
      <c r="I64" s="66" t="n">
        <v>44931</v>
      </c>
      <c r="J64" s="67" t="n">
        <v>30</v>
      </c>
      <c r="K64" s="68" t="n">
        <v>1768.44</v>
      </c>
      <c r="L64" s="71" t="n">
        <v>0.2</v>
      </c>
      <c r="M64" s="68" t="n">
        <v>2122.13</v>
      </c>
      <c r="N64" s="65" t="inlineStr">
        <is>
          <t>Standard</t>
        </is>
      </c>
      <c r="O64" s="66" t="n">
        <v>44927</v>
      </c>
      <c r="P64" s="65" t="inlineStr">
        <is>
          <t>Payée</t>
        </is>
      </c>
      <c r="Q64" s="67">
        <f>IFERROR(INDEX(Devis!$I$2:$I$3053,MATCH($B64,Devis!$A$2:$A$3053,0)),"")</f>
        <v/>
      </c>
      <c r="R64" s="67">
        <f>IFERROR(INDEX(Devis!$K$2:$K$3053,MATCH($B64,Devis!$A$2:$A$3053,0)),"")</f>
        <v/>
      </c>
      <c r="S64" s="67">
        <f>IFERROR(INDEX(Clients!$G$2:$G$1020,MATCH($C64,Clients!$A$2:$A$1020,0)),"")</f>
        <v/>
      </c>
      <c r="T64" s="69">
        <f>1</f>
        <v/>
      </c>
      <c r="U64" s="68">
        <f>IFERROR(INDEX(Interventions!$S$2:$S$1106,MATCH($B64,Interventions!$B$2:$B$1106,0)),0)</f>
        <v/>
      </c>
      <c r="V64" s="68">
        <f>$K64-$U64</f>
        <v/>
      </c>
      <c r="W64" s="69">
        <f>IF($O64="",0,1)</f>
        <v/>
      </c>
      <c r="X64" s="68">
        <f>IF($O64="",$M64,0)</f>
        <v/>
      </c>
      <c r="Y64" s="69">
        <f>IF($O64="",MAX(0,Paramètres!$C$8-$I64),MAX(0,$O64-$I64))</f>
        <v/>
      </c>
      <c r="Z64" s="69">
        <f>$Y64*$X64</f>
        <v/>
      </c>
      <c r="AA64" s="69">
        <f>IF($O64="",0,$O64-$F64)</f>
        <v/>
      </c>
      <c r="AB64" s="69">
        <f>IF(AND($O64="",$I64&lt;Paramètres!$C$8),1,0)</f>
        <v/>
      </c>
      <c r="AC64" s="69">
        <f>IF(AND($O64="",$Y64&gt;Paramètres!$C$13),1,0)</f>
        <v/>
      </c>
      <c r="AD64" s="67">
        <f>IF($O64="","",YEAR($O64)&amp;"-"&amp;TEXT(MONTH($O64),"00"))</f>
        <v/>
      </c>
      <c r="AE64" s="67">
        <f>IF($W64=1,"Réglée",IF($Y64&lt;=0,"Non échu",IF($Y64&lt;=30,"1-30 j",IF($Y64&lt;=60,"31-60 j",IF($Y64&lt;=90,"61-90 j","Plus de 90 j")))))</f>
        <v/>
      </c>
      <c r="AF64" s="67">
        <f>IF($K64&lt;=1000,"Moins de 1 k€",IF($K64&lt;=5000,"1 à 5 k€",IF($K64&lt;=15000,"5 à 15 k€","Plus de 15 k€")))</f>
        <v/>
      </c>
    </row>
    <row r="65">
      <c r="A65" s="65" t="inlineStr">
        <is>
          <t>FAC-00064</t>
        </is>
      </c>
      <c r="B65" s="65" t="inlineStr">
        <is>
          <t>DEV-00156</t>
        </is>
      </c>
      <c r="C65" s="65" t="inlineStr">
        <is>
          <t>CLI-0201</t>
        </is>
      </c>
      <c r="D65" s="65" t="inlineStr">
        <is>
          <t>Particulier</t>
        </is>
      </c>
      <c r="E65" s="65" t="inlineStr">
        <is>
          <t>Toulouse</t>
        </is>
      </c>
      <c r="F65" s="66" t="n">
        <v>44917</v>
      </c>
      <c r="G65" s="65" t="inlineStr">
        <is>
          <t>2022-12</t>
        </is>
      </c>
      <c r="H65" s="65" t="inlineStr">
        <is>
          <t>2022-2023</t>
        </is>
      </c>
      <c r="I65" s="66" t="n">
        <v>44932</v>
      </c>
      <c r="J65" s="67" t="n">
        <v>15</v>
      </c>
      <c r="K65" s="68" t="n">
        <v>7596.34</v>
      </c>
      <c r="L65" s="71" t="n">
        <v>0.1</v>
      </c>
      <c r="M65" s="68" t="n">
        <v>8355.969999999999</v>
      </c>
      <c r="N65" s="65" t="inlineStr">
        <is>
          <t>Standard</t>
        </is>
      </c>
      <c r="O65" s="66" t="n">
        <v>44965</v>
      </c>
      <c r="P65" s="65" t="inlineStr">
        <is>
          <t>Payée</t>
        </is>
      </c>
      <c r="Q65" s="67">
        <f>IFERROR(INDEX(Devis!$I$2:$I$3053,MATCH($B65,Devis!$A$2:$A$3053,0)),"")</f>
        <v/>
      </c>
      <c r="R65" s="67">
        <f>IFERROR(INDEX(Devis!$K$2:$K$3053,MATCH($B65,Devis!$A$2:$A$3053,0)),"")</f>
        <v/>
      </c>
      <c r="S65" s="67">
        <f>IFERROR(INDEX(Clients!$G$2:$G$1020,MATCH($C65,Clients!$A$2:$A$1020,0)),"")</f>
        <v/>
      </c>
      <c r="T65" s="69">
        <f>1</f>
        <v/>
      </c>
      <c r="U65" s="68">
        <f>IFERROR(INDEX(Interventions!$S$2:$S$1106,MATCH($B65,Interventions!$B$2:$B$1106,0)),0)</f>
        <v/>
      </c>
      <c r="V65" s="68">
        <f>$K65-$U65</f>
        <v/>
      </c>
      <c r="W65" s="69">
        <f>IF($O65="",0,1)</f>
        <v/>
      </c>
      <c r="X65" s="68">
        <f>IF($O65="",$M65,0)</f>
        <v/>
      </c>
      <c r="Y65" s="69">
        <f>IF($O65="",MAX(0,Paramètres!$C$8-$I65),MAX(0,$O65-$I65))</f>
        <v/>
      </c>
      <c r="Z65" s="69">
        <f>$Y65*$X65</f>
        <v/>
      </c>
      <c r="AA65" s="69">
        <f>IF($O65="",0,$O65-$F65)</f>
        <v/>
      </c>
      <c r="AB65" s="69">
        <f>IF(AND($O65="",$I65&lt;Paramètres!$C$8),1,0)</f>
        <v/>
      </c>
      <c r="AC65" s="69">
        <f>IF(AND($O65="",$Y65&gt;Paramètres!$C$13),1,0)</f>
        <v/>
      </c>
      <c r="AD65" s="67">
        <f>IF($O65="","",YEAR($O65)&amp;"-"&amp;TEXT(MONTH($O65),"00"))</f>
        <v/>
      </c>
      <c r="AE65" s="67">
        <f>IF($W65=1,"Réglée",IF($Y65&lt;=0,"Non échu",IF($Y65&lt;=30,"1-30 j",IF($Y65&lt;=60,"31-60 j",IF($Y65&lt;=90,"61-90 j","Plus de 90 j")))))</f>
        <v/>
      </c>
      <c r="AF65" s="67">
        <f>IF($K65&lt;=1000,"Moins de 1 k€",IF($K65&lt;=5000,"1 à 5 k€",IF($K65&lt;=15000,"5 à 15 k€","Plus de 15 k€")))</f>
        <v/>
      </c>
    </row>
    <row r="66">
      <c r="A66" s="65" t="inlineStr">
        <is>
          <t>FAC-00065</t>
        </is>
      </c>
      <c r="B66" s="65" t="inlineStr">
        <is>
          <t>DEV-00160</t>
        </is>
      </c>
      <c r="C66" s="65" t="inlineStr">
        <is>
          <t>CLI-0054</t>
        </is>
      </c>
      <c r="D66" s="65" t="inlineStr">
        <is>
          <t>Particulier</t>
        </is>
      </c>
      <c r="E66" s="65" t="inlineStr">
        <is>
          <t>Bordeaux</t>
        </is>
      </c>
      <c r="F66" s="66" t="n">
        <v>44911</v>
      </c>
      <c r="G66" s="65" t="inlineStr">
        <is>
          <t>2022-12</t>
        </is>
      </c>
      <c r="H66" s="65" t="inlineStr">
        <is>
          <t>2022-2023</t>
        </is>
      </c>
      <c r="I66" s="66" t="n">
        <v>44926</v>
      </c>
      <c r="J66" s="67" t="n">
        <v>15</v>
      </c>
      <c r="K66" s="68" t="n">
        <v>4165.81</v>
      </c>
      <c r="L66" s="71" t="n">
        <v>0.2</v>
      </c>
      <c r="M66" s="68" t="n">
        <v>4998.97</v>
      </c>
      <c r="N66" s="65" t="inlineStr">
        <is>
          <t>Standard</t>
        </is>
      </c>
      <c r="O66" s="66" t="n">
        <v>44940</v>
      </c>
      <c r="P66" s="65" t="inlineStr">
        <is>
          <t>Payée</t>
        </is>
      </c>
      <c r="Q66" s="67">
        <f>IFERROR(INDEX(Devis!$I$2:$I$3053,MATCH($B66,Devis!$A$2:$A$3053,0)),"")</f>
        <v/>
      </c>
      <c r="R66" s="67">
        <f>IFERROR(INDEX(Devis!$K$2:$K$3053,MATCH($B66,Devis!$A$2:$A$3053,0)),"")</f>
        <v/>
      </c>
      <c r="S66" s="67">
        <f>IFERROR(INDEX(Clients!$G$2:$G$1020,MATCH($C66,Clients!$A$2:$A$1020,0)),"")</f>
        <v/>
      </c>
      <c r="T66" s="69">
        <f>1</f>
        <v/>
      </c>
      <c r="U66" s="68">
        <f>IFERROR(INDEX(Interventions!$S$2:$S$1106,MATCH($B66,Interventions!$B$2:$B$1106,0)),0)</f>
        <v/>
      </c>
      <c r="V66" s="68">
        <f>$K66-$U66</f>
        <v/>
      </c>
      <c r="W66" s="69">
        <f>IF($O66="",0,1)</f>
        <v/>
      </c>
      <c r="X66" s="68">
        <f>IF($O66="",$M66,0)</f>
        <v/>
      </c>
      <c r="Y66" s="69">
        <f>IF($O66="",MAX(0,Paramètres!$C$8-$I66),MAX(0,$O66-$I66))</f>
        <v/>
      </c>
      <c r="Z66" s="69">
        <f>$Y66*$X66</f>
        <v/>
      </c>
      <c r="AA66" s="69">
        <f>IF($O66="",0,$O66-$F66)</f>
        <v/>
      </c>
      <c r="AB66" s="69">
        <f>IF(AND($O66="",$I66&lt;Paramètres!$C$8),1,0)</f>
        <v/>
      </c>
      <c r="AC66" s="69">
        <f>IF(AND($O66="",$Y66&gt;Paramètres!$C$13),1,0)</f>
        <v/>
      </c>
      <c r="AD66" s="67">
        <f>IF($O66="","",YEAR($O66)&amp;"-"&amp;TEXT(MONTH($O66),"00"))</f>
        <v/>
      </c>
      <c r="AE66" s="67">
        <f>IF($W66=1,"Réglée",IF($Y66&lt;=0,"Non échu",IF($Y66&lt;=30,"1-30 j",IF($Y66&lt;=60,"31-60 j",IF($Y66&lt;=90,"61-90 j","Plus de 90 j")))))</f>
        <v/>
      </c>
      <c r="AF66" s="67">
        <f>IF($K66&lt;=1000,"Moins de 1 k€",IF($K66&lt;=5000,"1 à 5 k€",IF($K66&lt;=15000,"5 à 15 k€","Plus de 15 k€")))</f>
        <v/>
      </c>
    </row>
    <row r="67">
      <c r="A67" s="65" t="inlineStr">
        <is>
          <t>FAC-00066</t>
        </is>
      </c>
      <c r="B67" s="65" t="inlineStr">
        <is>
          <t>DEV-00164</t>
        </is>
      </c>
      <c r="C67" s="65" t="inlineStr">
        <is>
          <t>CLI-0009</t>
        </is>
      </c>
      <c r="D67" s="65" t="inlineStr">
        <is>
          <t>Particulier</t>
        </is>
      </c>
      <c r="E67" s="65" t="inlineStr">
        <is>
          <t>Toulouse</t>
        </is>
      </c>
      <c r="F67" s="66" t="n">
        <v>44918</v>
      </c>
      <c r="G67" s="65" t="inlineStr">
        <is>
          <t>2022-12</t>
        </is>
      </c>
      <c r="H67" s="65" t="inlineStr">
        <is>
          <t>2022-2023</t>
        </is>
      </c>
      <c r="I67" s="66" t="n">
        <v>44933</v>
      </c>
      <c r="J67" s="67" t="n">
        <v>15</v>
      </c>
      <c r="K67" s="68" t="n">
        <v>416.01</v>
      </c>
      <c r="L67" s="71" t="n">
        <v>0.1</v>
      </c>
      <c r="M67" s="68" t="n">
        <v>457.61</v>
      </c>
      <c r="N67" s="65" t="inlineStr">
        <is>
          <t>Standard</t>
        </is>
      </c>
      <c r="O67" s="66" t="n">
        <v>44921</v>
      </c>
      <c r="P67" s="65" t="inlineStr">
        <is>
          <t>Payée</t>
        </is>
      </c>
      <c r="Q67" s="67">
        <f>IFERROR(INDEX(Devis!$I$2:$I$3053,MATCH($B67,Devis!$A$2:$A$3053,0)),"")</f>
        <v/>
      </c>
      <c r="R67" s="67">
        <f>IFERROR(INDEX(Devis!$K$2:$K$3053,MATCH($B67,Devis!$A$2:$A$3053,0)),"")</f>
        <v/>
      </c>
      <c r="S67" s="67">
        <f>IFERROR(INDEX(Clients!$G$2:$G$1020,MATCH($C67,Clients!$A$2:$A$1020,0)),"")</f>
        <v/>
      </c>
      <c r="T67" s="69">
        <f>1</f>
        <v/>
      </c>
      <c r="U67" s="68">
        <f>IFERROR(INDEX(Interventions!$S$2:$S$1106,MATCH($B67,Interventions!$B$2:$B$1106,0)),0)</f>
        <v/>
      </c>
      <c r="V67" s="68">
        <f>$K67-$U67</f>
        <v/>
      </c>
      <c r="W67" s="69">
        <f>IF($O67="",0,1)</f>
        <v/>
      </c>
      <c r="X67" s="68">
        <f>IF($O67="",$M67,0)</f>
        <v/>
      </c>
      <c r="Y67" s="69">
        <f>IF($O67="",MAX(0,Paramètres!$C$8-$I67),MAX(0,$O67-$I67))</f>
        <v/>
      </c>
      <c r="Z67" s="69">
        <f>$Y67*$X67</f>
        <v/>
      </c>
      <c r="AA67" s="69">
        <f>IF($O67="",0,$O67-$F67)</f>
        <v/>
      </c>
      <c r="AB67" s="69">
        <f>IF(AND($O67="",$I67&lt;Paramètres!$C$8),1,0)</f>
        <v/>
      </c>
      <c r="AC67" s="69">
        <f>IF(AND($O67="",$Y67&gt;Paramètres!$C$13),1,0)</f>
        <v/>
      </c>
      <c r="AD67" s="67">
        <f>IF($O67="","",YEAR($O67)&amp;"-"&amp;TEXT(MONTH($O67),"00"))</f>
        <v/>
      </c>
      <c r="AE67" s="67">
        <f>IF($W67=1,"Réglée",IF($Y67&lt;=0,"Non échu",IF($Y67&lt;=30,"1-30 j",IF($Y67&lt;=60,"31-60 j",IF($Y67&lt;=90,"61-90 j","Plus de 90 j")))))</f>
        <v/>
      </c>
      <c r="AF67" s="67">
        <f>IF($K67&lt;=1000,"Moins de 1 k€",IF($K67&lt;=5000,"1 à 5 k€",IF($K67&lt;=15000,"5 à 15 k€","Plus de 15 k€")))</f>
        <v/>
      </c>
    </row>
    <row r="68">
      <c r="A68" s="65" t="inlineStr">
        <is>
          <t>FAC-00067</t>
        </is>
      </c>
      <c r="B68" s="65" t="inlineStr">
        <is>
          <t>DEV-00167</t>
        </is>
      </c>
      <c r="C68" s="65" t="inlineStr">
        <is>
          <t>CLI-0158</t>
        </is>
      </c>
      <c r="D68" s="65" t="inlineStr">
        <is>
          <t>Particulier</t>
        </is>
      </c>
      <c r="E68" s="65" t="inlineStr">
        <is>
          <t>Bordeaux</t>
        </is>
      </c>
      <c r="F68" s="66" t="n">
        <v>44914</v>
      </c>
      <c r="G68" s="65" t="inlineStr">
        <is>
          <t>2022-12</t>
        </is>
      </c>
      <c r="H68" s="65" t="inlineStr">
        <is>
          <t>2022-2023</t>
        </is>
      </c>
      <c r="I68" s="66" t="n">
        <v>44929</v>
      </c>
      <c r="J68" s="67" t="n">
        <v>15</v>
      </c>
      <c r="K68" s="68" t="n">
        <v>3023.73</v>
      </c>
      <c r="L68" s="71" t="n">
        <v>0.2</v>
      </c>
      <c r="M68" s="68" t="n">
        <v>3628.48</v>
      </c>
      <c r="N68" s="65" t="inlineStr">
        <is>
          <t>Bon payeur</t>
        </is>
      </c>
      <c r="O68" s="66" t="n">
        <v>44920</v>
      </c>
      <c r="P68" s="65" t="inlineStr">
        <is>
          <t>Payée</t>
        </is>
      </c>
      <c r="Q68" s="67">
        <f>IFERROR(INDEX(Devis!$I$2:$I$3053,MATCH($B68,Devis!$A$2:$A$3053,0)),"")</f>
        <v/>
      </c>
      <c r="R68" s="67">
        <f>IFERROR(INDEX(Devis!$K$2:$K$3053,MATCH($B68,Devis!$A$2:$A$3053,0)),"")</f>
        <v/>
      </c>
      <c r="S68" s="67">
        <f>IFERROR(INDEX(Clients!$G$2:$G$1020,MATCH($C68,Clients!$A$2:$A$1020,0)),"")</f>
        <v/>
      </c>
      <c r="T68" s="69">
        <f>1</f>
        <v/>
      </c>
      <c r="U68" s="68">
        <f>IFERROR(INDEX(Interventions!$S$2:$S$1106,MATCH($B68,Interventions!$B$2:$B$1106,0)),0)</f>
        <v/>
      </c>
      <c r="V68" s="68">
        <f>$K68-$U68</f>
        <v/>
      </c>
      <c r="W68" s="69">
        <f>IF($O68="",0,1)</f>
        <v/>
      </c>
      <c r="X68" s="68">
        <f>IF($O68="",$M68,0)</f>
        <v/>
      </c>
      <c r="Y68" s="69">
        <f>IF($O68="",MAX(0,Paramètres!$C$8-$I68),MAX(0,$O68-$I68))</f>
        <v/>
      </c>
      <c r="Z68" s="69">
        <f>$Y68*$X68</f>
        <v/>
      </c>
      <c r="AA68" s="69">
        <f>IF($O68="",0,$O68-$F68)</f>
        <v/>
      </c>
      <c r="AB68" s="69">
        <f>IF(AND($O68="",$I68&lt;Paramètres!$C$8),1,0)</f>
        <v/>
      </c>
      <c r="AC68" s="69">
        <f>IF(AND($O68="",$Y68&gt;Paramètres!$C$13),1,0)</f>
        <v/>
      </c>
      <c r="AD68" s="67">
        <f>IF($O68="","",YEAR($O68)&amp;"-"&amp;TEXT(MONTH($O68),"00"))</f>
        <v/>
      </c>
      <c r="AE68" s="67">
        <f>IF($W68=1,"Réglée",IF($Y68&lt;=0,"Non échu",IF($Y68&lt;=30,"1-30 j",IF($Y68&lt;=60,"31-60 j",IF($Y68&lt;=90,"61-90 j","Plus de 90 j")))))</f>
        <v/>
      </c>
      <c r="AF68" s="67">
        <f>IF($K68&lt;=1000,"Moins de 1 k€",IF($K68&lt;=5000,"1 à 5 k€",IF($K68&lt;=15000,"5 à 15 k€","Plus de 15 k€")))</f>
        <v/>
      </c>
    </row>
    <row r="69">
      <c r="A69" s="65" t="inlineStr">
        <is>
          <t>FAC-00068</t>
        </is>
      </c>
      <c r="B69" s="65" t="inlineStr">
        <is>
          <t>DEV-00170</t>
        </is>
      </c>
      <c r="C69" s="65" t="inlineStr">
        <is>
          <t>CLI-0096</t>
        </is>
      </c>
      <c r="D69" s="65" t="inlineStr">
        <is>
          <t>Particulier</t>
        </is>
      </c>
      <c r="E69" s="65" t="inlineStr">
        <is>
          <t>Bordeaux</t>
        </is>
      </c>
      <c r="F69" s="66" t="n">
        <v>44921</v>
      </c>
      <c r="G69" s="65" t="inlineStr">
        <is>
          <t>2022-12</t>
        </is>
      </c>
      <c r="H69" s="65" t="inlineStr">
        <is>
          <t>2022-2023</t>
        </is>
      </c>
      <c r="I69" s="66" t="n">
        <v>44936</v>
      </c>
      <c r="J69" s="67" t="n">
        <v>15</v>
      </c>
      <c r="K69" s="68" t="n">
        <v>4357.31</v>
      </c>
      <c r="L69" s="71" t="n">
        <v>0.1</v>
      </c>
      <c r="M69" s="68" t="n">
        <v>4793.04</v>
      </c>
      <c r="N69" s="65" t="inlineStr">
        <is>
          <t>Standard</t>
        </is>
      </c>
      <c r="O69" s="66" t="n">
        <v>44922</v>
      </c>
      <c r="P69" s="65" t="inlineStr">
        <is>
          <t>Payée</t>
        </is>
      </c>
      <c r="Q69" s="67">
        <f>IFERROR(INDEX(Devis!$I$2:$I$3053,MATCH($B69,Devis!$A$2:$A$3053,0)),"")</f>
        <v/>
      </c>
      <c r="R69" s="67">
        <f>IFERROR(INDEX(Devis!$K$2:$K$3053,MATCH($B69,Devis!$A$2:$A$3053,0)),"")</f>
        <v/>
      </c>
      <c r="S69" s="67">
        <f>IFERROR(INDEX(Clients!$G$2:$G$1020,MATCH($C69,Clients!$A$2:$A$1020,0)),"")</f>
        <v/>
      </c>
      <c r="T69" s="69">
        <f>1</f>
        <v/>
      </c>
      <c r="U69" s="68">
        <f>IFERROR(INDEX(Interventions!$S$2:$S$1106,MATCH($B69,Interventions!$B$2:$B$1106,0)),0)</f>
        <v/>
      </c>
      <c r="V69" s="68">
        <f>$K69-$U69</f>
        <v/>
      </c>
      <c r="W69" s="69">
        <f>IF($O69="",0,1)</f>
        <v/>
      </c>
      <c r="X69" s="68">
        <f>IF($O69="",$M69,0)</f>
        <v/>
      </c>
      <c r="Y69" s="69">
        <f>IF($O69="",MAX(0,Paramètres!$C$8-$I69),MAX(0,$O69-$I69))</f>
        <v/>
      </c>
      <c r="Z69" s="69">
        <f>$Y69*$X69</f>
        <v/>
      </c>
      <c r="AA69" s="69">
        <f>IF($O69="",0,$O69-$F69)</f>
        <v/>
      </c>
      <c r="AB69" s="69">
        <f>IF(AND($O69="",$I69&lt;Paramètres!$C$8),1,0)</f>
        <v/>
      </c>
      <c r="AC69" s="69">
        <f>IF(AND($O69="",$Y69&gt;Paramètres!$C$13),1,0)</f>
        <v/>
      </c>
      <c r="AD69" s="67">
        <f>IF($O69="","",YEAR($O69)&amp;"-"&amp;TEXT(MONTH($O69),"00"))</f>
        <v/>
      </c>
      <c r="AE69" s="67">
        <f>IF($W69=1,"Réglée",IF($Y69&lt;=0,"Non échu",IF($Y69&lt;=30,"1-30 j",IF($Y69&lt;=60,"31-60 j",IF($Y69&lt;=90,"61-90 j","Plus de 90 j")))))</f>
        <v/>
      </c>
      <c r="AF69" s="67">
        <f>IF($K69&lt;=1000,"Moins de 1 k€",IF($K69&lt;=5000,"1 à 5 k€",IF($K69&lt;=15000,"5 à 15 k€","Plus de 15 k€")))</f>
        <v/>
      </c>
    </row>
    <row r="70">
      <c r="A70" s="65" t="inlineStr">
        <is>
          <t>FAC-00069</t>
        </is>
      </c>
      <c r="B70" s="65" t="inlineStr">
        <is>
          <t>DEV-00172</t>
        </is>
      </c>
      <c r="C70" s="65" t="inlineStr">
        <is>
          <t>CLI-0088</t>
        </is>
      </c>
      <c r="D70" s="65" t="inlineStr">
        <is>
          <t>Particulier</t>
        </is>
      </c>
      <c r="E70" s="65" t="inlineStr">
        <is>
          <t>Toulouse</t>
        </is>
      </c>
      <c r="F70" s="66" t="n">
        <v>44943</v>
      </c>
      <c r="G70" s="65" t="inlineStr">
        <is>
          <t>2023-01</t>
        </is>
      </c>
      <c r="H70" s="65" t="inlineStr">
        <is>
          <t>2022-2023</t>
        </is>
      </c>
      <c r="I70" s="66" t="n">
        <v>44958</v>
      </c>
      <c r="J70" s="67" t="n">
        <v>15</v>
      </c>
      <c r="K70" s="68" t="n">
        <v>3796.3</v>
      </c>
      <c r="L70" s="71" t="n">
        <v>0.2</v>
      </c>
      <c r="M70" s="68" t="n">
        <v>4555.56</v>
      </c>
      <c r="N70" s="65" t="inlineStr">
        <is>
          <t>Standard</t>
        </is>
      </c>
      <c r="O70" s="66" t="n">
        <v>44966</v>
      </c>
      <c r="P70" s="65" t="inlineStr">
        <is>
          <t>Payée</t>
        </is>
      </c>
      <c r="Q70" s="67">
        <f>IFERROR(INDEX(Devis!$I$2:$I$3053,MATCH($B70,Devis!$A$2:$A$3053,0)),"")</f>
        <v/>
      </c>
      <c r="R70" s="67">
        <f>IFERROR(INDEX(Devis!$K$2:$K$3053,MATCH($B70,Devis!$A$2:$A$3053,0)),"")</f>
        <v/>
      </c>
      <c r="S70" s="67">
        <f>IFERROR(INDEX(Clients!$G$2:$G$1020,MATCH($C70,Clients!$A$2:$A$1020,0)),"")</f>
        <v/>
      </c>
      <c r="T70" s="69">
        <f>1</f>
        <v/>
      </c>
      <c r="U70" s="68">
        <f>IFERROR(INDEX(Interventions!$S$2:$S$1106,MATCH($B70,Interventions!$B$2:$B$1106,0)),0)</f>
        <v/>
      </c>
      <c r="V70" s="68">
        <f>$K70-$U70</f>
        <v/>
      </c>
      <c r="W70" s="69">
        <f>IF($O70="",0,1)</f>
        <v/>
      </c>
      <c r="X70" s="68">
        <f>IF($O70="",$M70,0)</f>
        <v/>
      </c>
      <c r="Y70" s="69">
        <f>IF($O70="",MAX(0,Paramètres!$C$8-$I70),MAX(0,$O70-$I70))</f>
        <v/>
      </c>
      <c r="Z70" s="69">
        <f>$Y70*$X70</f>
        <v/>
      </c>
      <c r="AA70" s="69">
        <f>IF($O70="",0,$O70-$F70)</f>
        <v/>
      </c>
      <c r="AB70" s="69">
        <f>IF(AND($O70="",$I70&lt;Paramètres!$C$8),1,0)</f>
        <v/>
      </c>
      <c r="AC70" s="69">
        <f>IF(AND($O70="",$Y70&gt;Paramètres!$C$13),1,0)</f>
        <v/>
      </c>
      <c r="AD70" s="67">
        <f>IF($O70="","",YEAR($O70)&amp;"-"&amp;TEXT(MONTH($O70),"00"))</f>
        <v/>
      </c>
      <c r="AE70" s="67">
        <f>IF($W70=1,"Réglée",IF($Y70&lt;=0,"Non échu",IF($Y70&lt;=30,"1-30 j",IF($Y70&lt;=60,"31-60 j",IF($Y70&lt;=90,"61-90 j","Plus de 90 j")))))</f>
        <v/>
      </c>
      <c r="AF70" s="67">
        <f>IF($K70&lt;=1000,"Moins de 1 k€",IF($K70&lt;=5000,"1 à 5 k€",IF($K70&lt;=15000,"5 à 15 k€","Plus de 15 k€")))</f>
        <v/>
      </c>
    </row>
    <row r="71">
      <c r="A71" s="65" t="inlineStr">
        <is>
          <t>FAC-00070</t>
        </is>
      </c>
      <c r="B71" s="65" t="inlineStr">
        <is>
          <t>DEV-00174</t>
        </is>
      </c>
      <c r="C71" s="65" t="inlineStr">
        <is>
          <t>CLI-0032</t>
        </is>
      </c>
      <c r="D71" s="65" t="inlineStr">
        <is>
          <t>Particulier</t>
        </is>
      </c>
      <c r="E71" s="65" t="inlineStr">
        <is>
          <t>Toulouse</t>
        </is>
      </c>
      <c r="F71" s="66" t="n">
        <v>44922</v>
      </c>
      <c r="G71" s="65" t="inlineStr">
        <is>
          <t>2022-12</t>
        </is>
      </c>
      <c r="H71" s="65" t="inlineStr">
        <is>
          <t>2022-2023</t>
        </is>
      </c>
      <c r="I71" s="66" t="n">
        <v>44937</v>
      </c>
      <c r="J71" s="67" t="n">
        <v>15</v>
      </c>
      <c r="K71" s="68" t="n">
        <v>227.15</v>
      </c>
      <c r="L71" s="71" t="n">
        <v>0.2</v>
      </c>
      <c r="M71" s="68" t="n">
        <v>272.58</v>
      </c>
      <c r="N71" s="65" t="inlineStr">
        <is>
          <t>Standard</t>
        </is>
      </c>
      <c r="O71" s="66" t="n">
        <v>44941</v>
      </c>
      <c r="P71" s="65" t="inlineStr">
        <is>
          <t>Payée</t>
        </is>
      </c>
      <c r="Q71" s="67">
        <f>IFERROR(INDEX(Devis!$I$2:$I$3053,MATCH($B71,Devis!$A$2:$A$3053,0)),"")</f>
        <v/>
      </c>
      <c r="R71" s="67">
        <f>IFERROR(INDEX(Devis!$K$2:$K$3053,MATCH($B71,Devis!$A$2:$A$3053,0)),"")</f>
        <v/>
      </c>
      <c r="S71" s="67">
        <f>IFERROR(INDEX(Clients!$G$2:$G$1020,MATCH($C71,Clients!$A$2:$A$1020,0)),"")</f>
        <v/>
      </c>
      <c r="T71" s="69">
        <f>1</f>
        <v/>
      </c>
      <c r="U71" s="68">
        <f>IFERROR(INDEX(Interventions!$S$2:$S$1106,MATCH($B71,Interventions!$B$2:$B$1106,0)),0)</f>
        <v/>
      </c>
      <c r="V71" s="68">
        <f>$K71-$U71</f>
        <v/>
      </c>
      <c r="W71" s="69">
        <f>IF($O71="",0,1)</f>
        <v/>
      </c>
      <c r="X71" s="68">
        <f>IF($O71="",$M71,0)</f>
        <v/>
      </c>
      <c r="Y71" s="69">
        <f>IF($O71="",MAX(0,Paramètres!$C$8-$I71),MAX(0,$O71-$I71))</f>
        <v/>
      </c>
      <c r="Z71" s="69">
        <f>$Y71*$X71</f>
        <v/>
      </c>
      <c r="AA71" s="69">
        <f>IF($O71="",0,$O71-$F71)</f>
        <v/>
      </c>
      <c r="AB71" s="69">
        <f>IF(AND($O71="",$I71&lt;Paramètres!$C$8),1,0)</f>
        <v/>
      </c>
      <c r="AC71" s="69">
        <f>IF(AND($O71="",$Y71&gt;Paramètres!$C$13),1,0)</f>
        <v/>
      </c>
      <c r="AD71" s="67">
        <f>IF($O71="","",YEAR($O71)&amp;"-"&amp;TEXT(MONTH($O71),"00"))</f>
        <v/>
      </c>
      <c r="AE71" s="67">
        <f>IF($W71=1,"Réglée",IF($Y71&lt;=0,"Non échu",IF($Y71&lt;=30,"1-30 j",IF($Y71&lt;=60,"31-60 j",IF($Y71&lt;=90,"61-90 j","Plus de 90 j")))))</f>
        <v/>
      </c>
      <c r="AF71" s="67">
        <f>IF($K71&lt;=1000,"Moins de 1 k€",IF($K71&lt;=5000,"1 à 5 k€",IF($K71&lt;=15000,"5 à 15 k€","Plus de 15 k€")))</f>
        <v/>
      </c>
    </row>
    <row r="72">
      <c r="A72" s="65" t="inlineStr">
        <is>
          <t>FAC-00071</t>
        </is>
      </c>
      <c r="B72" s="65" t="inlineStr">
        <is>
          <t>DEV-00178</t>
        </is>
      </c>
      <c r="C72" s="65" t="inlineStr">
        <is>
          <t>CLI-0119</t>
        </is>
      </c>
      <c r="D72" s="65" t="inlineStr">
        <is>
          <t>Particulier</t>
        </is>
      </c>
      <c r="E72" s="65" t="inlineStr">
        <is>
          <t>Bordeaux</t>
        </is>
      </c>
      <c r="F72" s="66" t="n">
        <v>44942</v>
      </c>
      <c r="G72" s="65" t="inlineStr">
        <is>
          <t>2023-01</t>
        </is>
      </c>
      <c r="H72" s="65" t="inlineStr">
        <is>
          <t>2022-2023</t>
        </is>
      </c>
      <c r="I72" s="66" t="n">
        <v>44957</v>
      </c>
      <c r="J72" s="67" t="n">
        <v>15</v>
      </c>
      <c r="K72" s="68" t="n">
        <v>8548.049999999999</v>
      </c>
      <c r="L72" s="71" t="n">
        <v>0.1</v>
      </c>
      <c r="M72" s="68" t="n">
        <v>9402.85</v>
      </c>
      <c r="N72" s="65" t="inlineStr">
        <is>
          <t>Bon payeur</t>
        </is>
      </c>
      <c r="O72" s="66" t="n">
        <v>44960</v>
      </c>
      <c r="P72" s="65" t="inlineStr">
        <is>
          <t>Payée</t>
        </is>
      </c>
      <c r="Q72" s="67">
        <f>IFERROR(INDEX(Devis!$I$2:$I$3053,MATCH($B72,Devis!$A$2:$A$3053,0)),"")</f>
        <v/>
      </c>
      <c r="R72" s="67">
        <f>IFERROR(INDEX(Devis!$K$2:$K$3053,MATCH($B72,Devis!$A$2:$A$3053,0)),"")</f>
        <v/>
      </c>
      <c r="S72" s="67">
        <f>IFERROR(INDEX(Clients!$G$2:$G$1020,MATCH($C72,Clients!$A$2:$A$1020,0)),"")</f>
        <v/>
      </c>
      <c r="T72" s="69">
        <f>1</f>
        <v/>
      </c>
      <c r="U72" s="68">
        <f>IFERROR(INDEX(Interventions!$S$2:$S$1106,MATCH($B72,Interventions!$B$2:$B$1106,0)),0)</f>
        <v/>
      </c>
      <c r="V72" s="68">
        <f>$K72-$U72</f>
        <v/>
      </c>
      <c r="W72" s="69">
        <f>IF($O72="",0,1)</f>
        <v/>
      </c>
      <c r="X72" s="68">
        <f>IF($O72="",$M72,0)</f>
        <v/>
      </c>
      <c r="Y72" s="69">
        <f>IF($O72="",MAX(0,Paramètres!$C$8-$I72),MAX(0,$O72-$I72))</f>
        <v/>
      </c>
      <c r="Z72" s="69">
        <f>$Y72*$X72</f>
        <v/>
      </c>
      <c r="AA72" s="69">
        <f>IF($O72="",0,$O72-$F72)</f>
        <v/>
      </c>
      <c r="AB72" s="69">
        <f>IF(AND($O72="",$I72&lt;Paramètres!$C$8),1,0)</f>
        <v/>
      </c>
      <c r="AC72" s="69">
        <f>IF(AND($O72="",$Y72&gt;Paramètres!$C$13),1,0)</f>
        <v/>
      </c>
      <c r="AD72" s="67">
        <f>IF($O72="","",YEAR($O72)&amp;"-"&amp;TEXT(MONTH($O72),"00"))</f>
        <v/>
      </c>
      <c r="AE72" s="67">
        <f>IF($W72=1,"Réglée",IF($Y72&lt;=0,"Non échu",IF($Y72&lt;=30,"1-30 j",IF($Y72&lt;=60,"31-60 j",IF($Y72&lt;=90,"61-90 j","Plus de 90 j")))))</f>
        <v/>
      </c>
      <c r="AF72" s="67">
        <f>IF($K72&lt;=1000,"Moins de 1 k€",IF($K72&lt;=5000,"1 à 5 k€",IF($K72&lt;=15000,"5 à 15 k€","Plus de 15 k€")))</f>
        <v/>
      </c>
    </row>
    <row r="73">
      <c r="A73" s="65" t="inlineStr">
        <is>
          <t>FAC-00072</t>
        </is>
      </c>
      <c r="B73" s="65" t="inlineStr">
        <is>
          <t>DEV-00179</t>
        </is>
      </c>
      <c r="C73" s="65" t="inlineStr">
        <is>
          <t>CLI-0018</t>
        </is>
      </c>
      <c r="D73" s="65" t="inlineStr">
        <is>
          <t>Particulier</t>
        </is>
      </c>
      <c r="E73" s="65" t="inlineStr">
        <is>
          <t>Bordeaux</t>
        </is>
      </c>
      <c r="F73" s="66" t="n">
        <v>44925</v>
      </c>
      <c r="G73" s="65" t="inlineStr">
        <is>
          <t>2022-12</t>
        </is>
      </c>
      <c r="H73" s="65" t="inlineStr">
        <is>
          <t>2022-2023</t>
        </is>
      </c>
      <c r="I73" s="66" t="n">
        <v>44940</v>
      </c>
      <c r="J73" s="67" t="n">
        <v>15</v>
      </c>
      <c r="K73" s="68" t="n">
        <v>2613.17</v>
      </c>
      <c r="L73" s="71" t="n">
        <v>0.1</v>
      </c>
      <c r="M73" s="68" t="n">
        <v>2874.49</v>
      </c>
      <c r="N73" s="65" t="inlineStr">
        <is>
          <t>Bon payeur</t>
        </is>
      </c>
      <c r="O73" s="66" t="n">
        <v>44950</v>
      </c>
      <c r="P73" s="65" t="inlineStr">
        <is>
          <t>Payée</t>
        </is>
      </c>
      <c r="Q73" s="67">
        <f>IFERROR(INDEX(Devis!$I$2:$I$3053,MATCH($B73,Devis!$A$2:$A$3053,0)),"")</f>
        <v/>
      </c>
      <c r="R73" s="67">
        <f>IFERROR(INDEX(Devis!$K$2:$K$3053,MATCH($B73,Devis!$A$2:$A$3053,0)),"")</f>
        <v/>
      </c>
      <c r="S73" s="67">
        <f>IFERROR(INDEX(Clients!$G$2:$G$1020,MATCH($C73,Clients!$A$2:$A$1020,0)),"")</f>
        <v/>
      </c>
      <c r="T73" s="69">
        <f>1</f>
        <v/>
      </c>
      <c r="U73" s="68">
        <f>IFERROR(INDEX(Interventions!$S$2:$S$1106,MATCH($B73,Interventions!$B$2:$B$1106,0)),0)</f>
        <v/>
      </c>
      <c r="V73" s="68">
        <f>$K73-$U73</f>
        <v/>
      </c>
      <c r="W73" s="69">
        <f>IF($O73="",0,1)</f>
        <v/>
      </c>
      <c r="X73" s="68">
        <f>IF($O73="",$M73,0)</f>
        <v/>
      </c>
      <c r="Y73" s="69">
        <f>IF($O73="",MAX(0,Paramètres!$C$8-$I73),MAX(0,$O73-$I73))</f>
        <v/>
      </c>
      <c r="Z73" s="69">
        <f>$Y73*$X73</f>
        <v/>
      </c>
      <c r="AA73" s="69">
        <f>IF($O73="",0,$O73-$F73)</f>
        <v/>
      </c>
      <c r="AB73" s="69">
        <f>IF(AND($O73="",$I73&lt;Paramètres!$C$8),1,0)</f>
        <v/>
      </c>
      <c r="AC73" s="69">
        <f>IF(AND($O73="",$Y73&gt;Paramètres!$C$13),1,0)</f>
        <v/>
      </c>
      <c r="AD73" s="67">
        <f>IF($O73="","",YEAR($O73)&amp;"-"&amp;TEXT(MONTH($O73),"00"))</f>
        <v/>
      </c>
      <c r="AE73" s="67">
        <f>IF($W73=1,"Réglée",IF($Y73&lt;=0,"Non échu",IF($Y73&lt;=30,"1-30 j",IF($Y73&lt;=60,"31-60 j",IF($Y73&lt;=90,"61-90 j","Plus de 90 j")))))</f>
        <v/>
      </c>
      <c r="AF73" s="67">
        <f>IF($K73&lt;=1000,"Moins de 1 k€",IF($K73&lt;=5000,"1 à 5 k€",IF($K73&lt;=15000,"5 à 15 k€","Plus de 15 k€")))</f>
        <v/>
      </c>
    </row>
    <row r="74">
      <c r="A74" s="65" t="inlineStr">
        <is>
          <t>FAC-00073</t>
        </is>
      </c>
      <c r="B74" s="65" t="inlineStr">
        <is>
          <t>DEV-00180</t>
        </is>
      </c>
      <c r="C74" s="65" t="inlineStr">
        <is>
          <t>CLI-0098</t>
        </is>
      </c>
      <c r="D74" s="65" t="inlineStr">
        <is>
          <t>Particulier</t>
        </is>
      </c>
      <c r="E74" s="65" t="inlineStr">
        <is>
          <t>Bordeaux</t>
        </is>
      </c>
      <c r="F74" s="66" t="n">
        <v>44932</v>
      </c>
      <c r="G74" s="65" t="inlineStr">
        <is>
          <t>2023-01</t>
        </is>
      </c>
      <c r="H74" s="65" t="inlineStr">
        <is>
          <t>2022-2023</t>
        </is>
      </c>
      <c r="I74" s="66" t="n">
        <v>44947</v>
      </c>
      <c r="J74" s="67" t="n">
        <v>15</v>
      </c>
      <c r="K74" s="68" t="n">
        <v>8806.73</v>
      </c>
      <c r="L74" s="71" t="n">
        <v>0.2</v>
      </c>
      <c r="M74" s="68" t="n">
        <v>10568.08</v>
      </c>
      <c r="N74" s="65" t="inlineStr">
        <is>
          <t>Bon payeur</t>
        </is>
      </c>
      <c r="O74" s="66" t="n">
        <v>44953</v>
      </c>
      <c r="P74" s="65" t="inlineStr">
        <is>
          <t>Payée</t>
        </is>
      </c>
      <c r="Q74" s="67">
        <f>IFERROR(INDEX(Devis!$I$2:$I$3053,MATCH($B74,Devis!$A$2:$A$3053,0)),"")</f>
        <v/>
      </c>
      <c r="R74" s="67">
        <f>IFERROR(INDEX(Devis!$K$2:$K$3053,MATCH($B74,Devis!$A$2:$A$3053,0)),"")</f>
        <v/>
      </c>
      <c r="S74" s="67">
        <f>IFERROR(INDEX(Clients!$G$2:$G$1020,MATCH($C74,Clients!$A$2:$A$1020,0)),"")</f>
        <v/>
      </c>
      <c r="T74" s="69">
        <f>1</f>
        <v/>
      </c>
      <c r="U74" s="68">
        <f>IFERROR(INDEX(Interventions!$S$2:$S$1106,MATCH($B74,Interventions!$B$2:$B$1106,0)),0)</f>
        <v/>
      </c>
      <c r="V74" s="68">
        <f>$K74-$U74</f>
        <v/>
      </c>
      <c r="W74" s="69">
        <f>IF($O74="",0,1)</f>
        <v/>
      </c>
      <c r="X74" s="68">
        <f>IF($O74="",$M74,0)</f>
        <v/>
      </c>
      <c r="Y74" s="69">
        <f>IF($O74="",MAX(0,Paramètres!$C$8-$I74),MAX(0,$O74-$I74))</f>
        <v/>
      </c>
      <c r="Z74" s="69">
        <f>$Y74*$X74</f>
        <v/>
      </c>
      <c r="AA74" s="69">
        <f>IF($O74="",0,$O74-$F74)</f>
        <v/>
      </c>
      <c r="AB74" s="69">
        <f>IF(AND($O74="",$I74&lt;Paramètres!$C$8),1,0)</f>
        <v/>
      </c>
      <c r="AC74" s="69">
        <f>IF(AND($O74="",$Y74&gt;Paramètres!$C$13),1,0)</f>
        <v/>
      </c>
      <c r="AD74" s="67">
        <f>IF($O74="","",YEAR($O74)&amp;"-"&amp;TEXT(MONTH($O74),"00"))</f>
        <v/>
      </c>
      <c r="AE74" s="67">
        <f>IF($W74=1,"Réglée",IF($Y74&lt;=0,"Non échu",IF($Y74&lt;=30,"1-30 j",IF($Y74&lt;=60,"31-60 j",IF($Y74&lt;=90,"61-90 j","Plus de 90 j")))))</f>
        <v/>
      </c>
      <c r="AF74" s="67">
        <f>IF($K74&lt;=1000,"Moins de 1 k€",IF($K74&lt;=5000,"1 à 5 k€",IF($K74&lt;=15000,"5 à 15 k€","Plus de 15 k€")))</f>
        <v/>
      </c>
    </row>
    <row r="75">
      <c r="A75" s="65" t="inlineStr">
        <is>
          <t>FAC-00074</t>
        </is>
      </c>
      <c r="B75" s="65" t="inlineStr">
        <is>
          <t>DEV-00181</t>
        </is>
      </c>
      <c r="C75" s="65" t="inlineStr">
        <is>
          <t>CLI-0012</t>
        </is>
      </c>
      <c r="D75" s="65" t="inlineStr">
        <is>
          <t>Particulier</t>
        </is>
      </c>
      <c r="E75" s="65" t="inlineStr">
        <is>
          <t>Toulouse</t>
        </is>
      </c>
      <c r="F75" s="66" t="n">
        <v>44923</v>
      </c>
      <c r="G75" s="65" t="inlineStr">
        <is>
          <t>2022-12</t>
        </is>
      </c>
      <c r="H75" s="65" t="inlineStr">
        <is>
          <t>2022-2023</t>
        </is>
      </c>
      <c r="I75" s="66" t="n">
        <v>44938</v>
      </c>
      <c r="J75" s="67" t="n">
        <v>15</v>
      </c>
      <c r="K75" s="68" t="n">
        <v>1634.9</v>
      </c>
      <c r="L75" s="71" t="n">
        <v>0.2</v>
      </c>
      <c r="M75" s="68" t="n">
        <v>1961.88</v>
      </c>
      <c r="N75" s="65" t="inlineStr">
        <is>
          <t>Bon payeur</t>
        </is>
      </c>
      <c r="O75" s="66" t="n">
        <v>44951</v>
      </c>
      <c r="P75" s="65" t="inlineStr">
        <is>
          <t>Payée</t>
        </is>
      </c>
      <c r="Q75" s="67">
        <f>IFERROR(INDEX(Devis!$I$2:$I$3053,MATCH($B75,Devis!$A$2:$A$3053,0)),"")</f>
        <v/>
      </c>
      <c r="R75" s="67">
        <f>IFERROR(INDEX(Devis!$K$2:$K$3053,MATCH($B75,Devis!$A$2:$A$3053,0)),"")</f>
        <v/>
      </c>
      <c r="S75" s="67">
        <f>IFERROR(INDEX(Clients!$G$2:$G$1020,MATCH($C75,Clients!$A$2:$A$1020,0)),"")</f>
        <v/>
      </c>
      <c r="T75" s="69">
        <f>1</f>
        <v/>
      </c>
      <c r="U75" s="68">
        <f>IFERROR(INDEX(Interventions!$S$2:$S$1106,MATCH($B75,Interventions!$B$2:$B$1106,0)),0)</f>
        <v/>
      </c>
      <c r="V75" s="68">
        <f>$K75-$U75</f>
        <v/>
      </c>
      <c r="W75" s="69">
        <f>IF($O75="",0,1)</f>
        <v/>
      </c>
      <c r="X75" s="68">
        <f>IF($O75="",$M75,0)</f>
        <v/>
      </c>
      <c r="Y75" s="69">
        <f>IF($O75="",MAX(0,Paramètres!$C$8-$I75),MAX(0,$O75-$I75))</f>
        <v/>
      </c>
      <c r="Z75" s="69">
        <f>$Y75*$X75</f>
        <v/>
      </c>
      <c r="AA75" s="69">
        <f>IF($O75="",0,$O75-$F75)</f>
        <v/>
      </c>
      <c r="AB75" s="69">
        <f>IF(AND($O75="",$I75&lt;Paramètres!$C$8),1,0)</f>
        <v/>
      </c>
      <c r="AC75" s="69">
        <f>IF(AND($O75="",$Y75&gt;Paramètres!$C$13),1,0)</f>
        <v/>
      </c>
      <c r="AD75" s="67">
        <f>IF($O75="","",YEAR($O75)&amp;"-"&amp;TEXT(MONTH($O75),"00"))</f>
        <v/>
      </c>
      <c r="AE75" s="67">
        <f>IF($W75=1,"Réglée",IF($Y75&lt;=0,"Non échu",IF($Y75&lt;=30,"1-30 j",IF($Y75&lt;=60,"31-60 j",IF($Y75&lt;=90,"61-90 j","Plus de 90 j")))))</f>
        <v/>
      </c>
      <c r="AF75" s="67">
        <f>IF($K75&lt;=1000,"Moins de 1 k€",IF($K75&lt;=5000,"1 à 5 k€",IF($K75&lt;=15000,"5 à 15 k€","Plus de 15 k€")))</f>
        <v/>
      </c>
    </row>
    <row r="76">
      <c r="A76" s="65" t="inlineStr">
        <is>
          <t>FAC-00075</t>
        </is>
      </c>
      <c r="B76" s="65" t="inlineStr">
        <is>
          <t>DEV-00182</t>
        </is>
      </c>
      <c r="C76" s="65" t="inlineStr">
        <is>
          <t>CLI-0026</t>
        </is>
      </c>
      <c r="D76" s="65" t="inlineStr">
        <is>
          <t>Particulier</t>
        </is>
      </c>
      <c r="E76" s="65" t="inlineStr">
        <is>
          <t>Bordeaux</t>
        </is>
      </c>
      <c r="F76" s="66" t="n">
        <v>44918</v>
      </c>
      <c r="G76" s="65" t="inlineStr">
        <is>
          <t>2022-12</t>
        </is>
      </c>
      <c r="H76" s="65" t="inlineStr">
        <is>
          <t>2022-2023</t>
        </is>
      </c>
      <c r="I76" s="66" t="n">
        <v>44933</v>
      </c>
      <c r="J76" s="67" t="n">
        <v>15</v>
      </c>
      <c r="K76" s="68" t="n">
        <v>263.03</v>
      </c>
      <c r="L76" s="71" t="n">
        <v>0.2</v>
      </c>
      <c r="M76" s="68" t="n">
        <v>315.64</v>
      </c>
      <c r="N76" s="65" t="inlineStr">
        <is>
          <t>Standard</t>
        </is>
      </c>
      <c r="O76" s="66" t="n">
        <v>44933</v>
      </c>
      <c r="P76" s="65" t="inlineStr">
        <is>
          <t>Payée</t>
        </is>
      </c>
      <c r="Q76" s="67">
        <f>IFERROR(INDEX(Devis!$I$2:$I$3053,MATCH($B76,Devis!$A$2:$A$3053,0)),"")</f>
        <v/>
      </c>
      <c r="R76" s="67">
        <f>IFERROR(INDEX(Devis!$K$2:$K$3053,MATCH($B76,Devis!$A$2:$A$3053,0)),"")</f>
        <v/>
      </c>
      <c r="S76" s="67">
        <f>IFERROR(INDEX(Clients!$G$2:$G$1020,MATCH($C76,Clients!$A$2:$A$1020,0)),"")</f>
        <v/>
      </c>
      <c r="T76" s="69">
        <f>1</f>
        <v/>
      </c>
      <c r="U76" s="68">
        <f>IFERROR(INDEX(Interventions!$S$2:$S$1106,MATCH($B76,Interventions!$B$2:$B$1106,0)),0)</f>
        <v/>
      </c>
      <c r="V76" s="68">
        <f>$K76-$U76</f>
        <v/>
      </c>
      <c r="W76" s="69">
        <f>IF($O76="",0,1)</f>
        <v/>
      </c>
      <c r="X76" s="68">
        <f>IF($O76="",$M76,0)</f>
        <v/>
      </c>
      <c r="Y76" s="69">
        <f>IF($O76="",MAX(0,Paramètres!$C$8-$I76),MAX(0,$O76-$I76))</f>
        <v/>
      </c>
      <c r="Z76" s="69">
        <f>$Y76*$X76</f>
        <v/>
      </c>
      <c r="AA76" s="69">
        <f>IF($O76="",0,$O76-$F76)</f>
        <v/>
      </c>
      <c r="AB76" s="69">
        <f>IF(AND($O76="",$I76&lt;Paramètres!$C$8),1,0)</f>
        <v/>
      </c>
      <c r="AC76" s="69">
        <f>IF(AND($O76="",$Y76&gt;Paramètres!$C$13),1,0)</f>
        <v/>
      </c>
      <c r="AD76" s="67">
        <f>IF($O76="","",YEAR($O76)&amp;"-"&amp;TEXT(MONTH($O76),"00"))</f>
        <v/>
      </c>
      <c r="AE76" s="67">
        <f>IF($W76=1,"Réglée",IF($Y76&lt;=0,"Non échu",IF($Y76&lt;=30,"1-30 j",IF($Y76&lt;=60,"31-60 j",IF($Y76&lt;=90,"61-90 j","Plus de 90 j")))))</f>
        <v/>
      </c>
      <c r="AF76" s="67">
        <f>IF($K76&lt;=1000,"Moins de 1 k€",IF($K76&lt;=5000,"1 à 5 k€",IF($K76&lt;=15000,"5 à 15 k€","Plus de 15 k€")))</f>
        <v/>
      </c>
    </row>
    <row r="77">
      <c r="A77" s="65" t="inlineStr">
        <is>
          <t>FAC-00076</t>
        </is>
      </c>
      <c r="B77" s="65" t="inlineStr">
        <is>
          <t>DEV-00185</t>
        </is>
      </c>
      <c r="C77" s="65" t="inlineStr">
        <is>
          <t>CLI-0109</t>
        </is>
      </c>
      <c r="D77" s="65" t="inlineStr">
        <is>
          <t>Professionnel</t>
        </is>
      </c>
      <c r="E77" s="65" t="inlineStr">
        <is>
          <t>Toulouse</t>
        </is>
      </c>
      <c r="F77" s="66" t="n">
        <v>44950</v>
      </c>
      <c r="G77" s="65" t="inlineStr">
        <is>
          <t>2023-01</t>
        </is>
      </c>
      <c r="H77" s="65" t="inlineStr">
        <is>
          <t>2022-2023</t>
        </is>
      </c>
      <c r="I77" s="66" t="n">
        <v>44980</v>
      </c>
      <c r="J77" s="67" t="n">
        <v>30</v>
      </c>
      <c r="K77" s="68" t="n">
        <v>6234.87</v>
      </c>
      <c r="L77" s="71" t="n">
        <v>0.2</v>
      </c>
      <c r="M77" s="68" t="n">
        <v>7481.84</v>
      </c>
      <c r="N77" s="65" t="inlineStr">
        <is>
          <t>Standard</t>
        </is>
      </c>
      <c r="O77" s="66" t="n">
        <v>44976</v>
      </c>
      <c r="P77" s="65" t="inlineStr">
        <is>
          <t>Payée</t>
        </is>
      </c>
      <c r="Q77" s="67">
        <f>IFERROR(INDEX(Devis!$I$2:$I$3053,MATCH($B77,Devis!$A$2:$A$3053,0)),"")</f>
        <v/>
      </c>
      <c r="R77" s="67">
        <f>IFERROR(INDEX(Devis!$K$2:$K$3053,MATCH($B77,Devis!$A$2:$A$3053,0)),"")</f>
        <v/>
      </c>
      <c r="S77" s="67">
        <f>IFERROR(INDEX(Clients!$G$2:$G$1020,MATCH($C77,Clients!$A$2:$A$1020,0)),"")</f>
        <v/>
      </c>
      <c r="T77" s="69">
        <f>1</f>
        <v/>
      </c>
      <c r="U77" s="68">
        <f>IFERROR(INDEX(Interventions!$S$2:$S$1106,MATCH($B77,Interventions!$B$2:$B$1106,0)),0)</f>
        <v/>
      </c>
      <c r="V77" s="68">
        <f>$K77-$U77</f>
        <v/>
      </c>
      <c r="W77" s="69">
        <f>IF($O77="",0,1)</f>
        <v/>
      </c>
      <c r="X77" s="68">
        <f>IF($O77="",$M77,0)</f>
        <v/>
      </c>
      <c r="Y77" s="69">
        <f>IF($O77="",MAX(0,Paramètres!$C$8-$I77),MAX(0,$O77-$I77))</f>
        <v/>
      </c>
      <c r="Z77" s="69">
        <f>$Y77*$X77</f>
        <v/>
      </c>
      <c r="AA77" s="69">
        <f>IF($O77="",0,$O77-$F77)</f>
        <v/>
      </c>
      <c r="AB77" s="69">
        <f>IF(AND($O77="",$I77&lt;Paramètres!$C$8),1,0)</f>
        <v/>
      </c>
      <c r="AC77" s="69">
        <f>IF(AND($O77="",$Y77&gt;Paramètres!$C$13),1,0)</f>
        <v/>
      </c>
      <c r="AD77" s="67">
        <f>IF($O77="","",YEAR($O77)&amp;"-"&amp;TEXT(MONTH($O77),"00"))</f>
        <v/>
      </c>
      <c r="AE77" s="67">
        <f>IF($W77=1,"Réglée",IF($Y77&lt;=0,"Non échu",IF($Y77&lt;=30,"1-30 j",IF($Y77&lt;=60,"31-60 j",IF($Y77&lt;=90,"61-90 j","Plus de 90 j")))))</f>
        <v/>
      </c>
      <c r="AF77" s="67">
        <f>IF($K77&lt;=1000,"Moins de 1 k€",IF($K77&lt;=5000,"1 à 5 k€",IF($K77&lt;=15000,"5 à 15 k€","Plus de 15 k€")))</f>
        <v/>
      </c>
    </row>
    <row r="78">
      <c r="A78" s="65" t="inlineStr">
        <is>
          <t>FAC-00077</t>
        </is>
      </c>
      <c r="B78" s="65" t="inlineStr">
        <is>
          <t>DEV-00188</t>
        </is>
      </c>
      <c r="C78" s="65" t="inlineStr">
        <is>
          <t>CLI-0138</t>
        </is>
      </c>
      <c r="D78" s="65" t="inlineStr">
        <is>
          <t>Particulier</t>
        </is>
      </c>
      <c r="E78" s="65" t="inlineStr">
        <is>
          <t>Toulouse</t>
        </is>
      </c>
      <c r="F78" s="66" t="n">
        <v>44958</v>
      </c>
      <c r="G78" s="65" t="inlineStr">
        <is>
          <t>2023-02</t>
        </is>
      </c>
      <c r="H78" s="65" t="inlineStr">
        <is>
          <t>2022-2023</t>
        </is>
      </c>
      <c r="I78" s="66" t="n">
        <v>44973</v>
      </c>
      <c r="J78" s="67" t="n">
        <v>15</v>
      </c>
      <c r="K78" s="68" t="n">
        <v>2537.54</v>
      </c>
      <c r="L78" s="71" t="n">
        <v>0.2</v>
      </c>
      <c r="M78" s="68" t="n">
        <v>3045.05</v>
      </c>
      <c r="N78" s="65" t="inlineStr">
        <is>
          <t>Standard</t>
        </is>
      </c>
      <c r="O78" s="66" t="n">
        <v>44970</v>
      </c>
      <c r="P78" s="65" t="inlineStr">
        <is>
          <t>Payée</t>
        </is>
      </c>
      <c r="Q78" s="67">
        <f>IFERROR(INDEX(Devis!$I$2:$I$3053,MATCH($B78,Devis!$A$2:$A$3053,0)),"")</f>
        <v/>
      </c>
      <c r="R78" s="67">
        <f>IFERROR(INDEX(Devis!$K$2:$K$3053,MATCH($B78,Devis!$A$2:$A$3053,0)),"")</f>
        <v/>
      </c>
      <c r="S78" s="67">
        <f>IFERROR(INDEX(Clients!$G$2:$G$1020,MATCH($C78,Clients!$A$2:$A$1020,0)),"")</f>
        <v/>
      </c>
      <c r="T78" s="69">
        <f>1</f>
        <v/>
      </c>
      <c r="U78" s="68">
        <f>IFERROR(INDEX(Interventions!$S$2:$S$1106,MATCH($B78,Interventions!$B$2:$B$1106,0)),0)</f>
        <v/>
      </c>
      <c r="V78" s="68">
        <f>$K78-$U78</f>
        <v/>
      </c>
      <c r="W78" s="69">
        <f>IF($O78="",0,1)</f>
        <v/>
      </c>
      <c r="X78" s="68">
        <f>IF($O78="",$M78,0)</f>
        <v/>
      </c>
      <c r="Y78" s="69">
        <f>IF($O78="",MAX(0,Paramètres!$C$8-$I78),MAX(0,$O78-$I78))</f>
        <v/>
      </c>
      <c r="Z78" s="69">
        <f>$Y78*$X78</f>
        <v/>
      </c>
      <c r="AA78" s="69">
        <f>IF($O78="",0,$O78-$F78)</f>
        <v/>
      </c>
      <c r="AB78" s="69">
        <f>IF(AND($O78="",$I78&lt;Paramètres!$C$8),1,0)</f>
        <v/>
      </c>
      <c r="AC78" s="69">
        <f>IF(AND($O78="",$Y78&gt;Paramètres!$C$13),1,0)</f>
        <v/>
      </c>
      <c r="AD78" s="67">
        <f>IF($O78="","",YEAR($O78)&amp;"-"&amp;TEXT(MONTH($O78),"00"))</f>
        <v/>
      </c>
      <c r="AE78" s="67">
        <f>IF($W78=1,"Réglée",IF($Y78&lt;=0,"Non échu",IF($Y78&lt;=30,"1-30 j",IF($Y78&lt;=60,"31-60 j",IF($Y78&lt;=90,"61-90 j","Plus de 90 j")))))</f>
        <v/>
      </c>
      <c r="AF78" s="67">
        <f>IF($K78&lt;=1000,"Moins de 1 k€",IF($K78&lt;=5000,"1 à 5 k€",IF($K78&lt;=15000,"5 à 15 k€","Plus de 15 k€")))</f>
        <v/>
      </c>
    </row>
    <row r="79">
      <c r="A79" s="65" t="inlineStr">
        <is>
          <t>FAC-00078</t>
        </is>
      </c>
      <c r="B79" s="65" t="inlineStr">
        <is>
          <t>DEV-00189</t>
        </is>
      </c>
      <c r="C79" s="65" t="inlineStr">
        <is>
          <t>CLI-0025</t>
        </is>
      </c>
      <c r="D79" s="65" t="inlineStr">
        <is>
          <t>Syndic</t>
        </is>
      </c>
      <c r="E79" s="65" t="inlineStr">
        <is>
          <t>Bordeaux</t>
        </is>
      </c>
      <c r="F79" s="66" t="n">
        <v>44935</v>
      </c>
      <c r="G79" s="65" t="inlineStr">
        <is>
          <t>2023-01</t>
        </is>
      </c>
      <c r="H79" s="65" t="inlineStr">
        <is>
          <t>2022-2023</t>
        </is>
      </c>
      <c r="I79" s="66" t="n">
        <v>44995</v>
      </c>
      <c r="J79" s="67" t="n">
        <v>60</v>
      </c>
      <c r="K79" s="68" t="n">
        <v>481.96</v>
      </c>
      <c r="L79" s="71" t="n">
        <v>0.2</v>
      </c>
      <c r="M79" s="68" t="n">
        <v>578.35</v>
      </c>
      <c r="N79" s="65" t="inlineStr">
        <is>
          <t>Standard</t>
        </is>
      </c>
      <c r="O79" s="66" t="n">
        <v>44967</v>
      </c>
      <c r="P79" s="65" t="inlineStr">
        <is>
          <t>Payée</t>
        </is>
      </c>
      <c r="Q79" s="67">
        <f>IFERROR(INDEX(Devis!$I$2:$I$3053,MATCH($B79,Devis!$A$2:$A$3053,0)),"")</f>
        <v/>
      </c>
      <c r="R79" s="67">
        <f>IFERROR(INDEX(Devis!$K$2:$K$3053,MATCH($B79,Devis!$A$2:$A$3053,0)),"")</f>
        <v/>
      </c>
      <c r="S79" s="67">
        <f>IFERROR(INDEX(Clients!$G$2:$G$1020,MATCH($C79,Clients!$A$2:$A$1020,0)),"")</f>
        <v/>
      </c>
      <c r="T79" s="69">
        <f>1</f>
        <v/>
      </c>
      <c r="U79" s="68">
        <f>IFERROR(INDEX(Interventions!$S$2:$S$1106,MATCH($B79,Interventions!$B$2:$B$1106,0)),0)</f>
        <v/>
      </c>
      <c r="V79" s="68">
        <f>$K79-$U79</f>
        <v/>
      </c>
      <c r="W79" s="69">
        <f>IF($O79="",0,1)</f>
        <v/>
      </c>
      <c r="X79" s="68">
        <f>IF($O79="",$M79,0)</f>
        <v/>
      </c>
      <c r="Y79" s="69">
        <f>IF($O79="",MAX(0,Paramètres!$C$8-$I79),MAX(0,$O79-$I79))</f>
        <v/>
      </c>
      <c r="Z79" s="69">
        <f>$Y79*$X79</f>
        <v/>
      </c>
      <c r="AA79" s="69">
        <f>IF($O79="",0,$O79-$F79)</f>
        <v/>
      </c>
      <c r="AB79" s="69">
        <f>IF(AND($O79="",$I79&lt;Paramètres!$C$8),1,0)</f>
        <v/>
      </c>
      <c r="AC79" s="69">
        <f>IF(AND($O79="",$Y79&gt;Paramètres!$C$13),1,0)</f>
        <v/>
      </c>
      <c r="AD79" s="67">
        <f>IF($O79="","",YEAR($O79)&amp;"-"&amp;TEXT(MONTH($O79),"00"))</f>
        <v/>
      </c>
      <c r="AE79" s="67">
        <f>IF($W79=1,"Réglée",IF($Y79&lt;=0,"Non échu",IF($Y79&lt;=30,"1-30 j",IF($Y79&lt;=60,"31-60 j",IF($Y79&lt;=90,"61-90 j","Plus de 90 j")))))</f>
        <v/>
      </c>
      <c r="AF79" s="67">
        <f>IF($K79&lt;=1000,"Moins de 1 k€",IF($K79&lt;=5000,"1 à 5 k€",IF($K79&lt;=15000,"5 à 15 k€","Plus de 15 k€")))</f>
        <v/>
      </c>
    </row>
    <row r="80">
      <c r="A80" s="65" t="inlineStr">
        <is>
          <t>FAC-00079</t>
        </is>
      </c>
      <c r="B80" s="65" t="inlineStr">
        <is>
          <t>DEV-00193</t>
        </is>
      </c>
      <c r="C80" s="65" t="inlineStr">
        <is>
          <t>CLI-0172</t>
        </is>
      </c>
      <c r="D80" s="65" t="inlineStr">
        <is>
          <t>Particulier</t>
        </is>
      </c>
      <c r="E80" s="65" t="inlineStr">
        <is>
          <t>Bordeaux</t>
        </is>
      </c>
      <c r="F80" s="66" t="n">
        <v>44952</v>
      </c>
      <c r="G80" s="65" t="inlineStr">
        <is>
          <t>2023-01</t>
        </is>
      </c>
      <c r="H80" s="65" t="inlineStr">
        <is>
          <t>2022-2023</t>
        </is>
      </c>
      <c r="I80" s="66" t="n">
        <v>44967</v>
      </c>
      <c r="J80" s="67" t="n">
        <v>15</v>
      </c>
      <c r="K80" s="68" t="n">
        <v>14068.34</v>
      </c>
      <c r="L80" s="71" t="n">
        <v>0.1</v>
      </c>
      <c r="M80" s="68" t="n">
        <v>15475.17</v>
      </c>
      <c r="N80" s="65" t="inlineStr">
        <is>
          <t>Bon payeur</t>
        </is>
      </c>
      <c r="O80" s="66" t="n">
        <v>44953</v>
      </c>
      <c r="P80" s="65" t="inlineStr">
        <is>
          <t>Payée</t>
        </is>
      </c>
      <c r="Q80" s="67">
        <f>IFERROR(INDEX(Devis!$I$2:$I$3053,MATCH($B80,Devis!$A$2:$A$3053,0)),"")</f>
        <v/>
      </c>
      <c r="R80" s="67">
        <f>IFERROR(INDEX(Devis!$K$2:$K$3053,MATCH($B80,Devis!$A$2:$A$3053,0)),"")</f>
        <v/>
      </c>
      <c r="S80" s="67">
        <f>IFERROR(INDEX(Clients!$G$2:$G$1020,MATCH($C80,Clients!$A$2:$A$1020,0)),"")</f>
        <v/>
      </c>
      <c r="T80" s="69">
        <f>1</f>
        <v/>
      </c>
      <c r="U80" s="68">
        <f>IFERROR(INDEX(Interventions!$S$2:$S$1106,MATCH($B80,Interventions!$B$2:$B$1106,0)),0)</f>
        <v/>
      </c>
      <c r="V80" s="68">
        <f>$K80-$U80</f>
        <v/>
      </c>
      <c r="W80" s="69">
        <f>IF($O80="",0,1)</f>
        <v/>
      </c>
      <c r="X80" s="68">
        <f>IF($O80="",$M80,0)</f>
        <v/>
      </c>
      <c r="Y80" s="69">
        <f>IF($O80="",MAX(0,Paramètres!$C$8-$I80),MAX(0,$O80-$I80))</f>
        <v/>
      </c>
      <c r="Z80" s="69">
        <f>$Y80*$X80</f>
        <v/>
      </c>
      <c r="AA80" s="69">
        <f>IF($O80="",0,$O80-$F80)</f>
        <v/>
      </c>
      <c r="AB80" s="69">
        <f>IF(AND($O80="",$I80&lt;Paramètres!$C$8),1,0)</f>
        <v/>
      </c>
      <c r="AC80" s="69">
        <f>IF(AND($O80="",$Y80&gt;Paramètres!$C$13),1,0)</f>
        <v/>
      </c>
      <c r="AD80" s="67">
        <f>IF($O80="","",YEAR($O80)&amp;"-"&amp;TEXT(MONTH($O80),"00"))</f>
        <v/>
      </c>
      <c r="AE80" s="67">
        <f>IF($W80=1,"Réglée",IF($Y80&lt;=0,"Non échu",IF($Y80&lt;=30,"1-30 j",IF($Y80&lt;=60,"31-60 j",IF($Y80&lt;=90,"61-90 j","Plus de 90 j")))))</f>
        <v/>
      </c>
      <c r="AF80" s="67">
        <f>IF($K80&lt;=1000,"Moins de 1 k€",IF($K80&lt;=5000,"1 à 5 k€",IF($K80&lt;=15000,"5 à 15 k€","Plus de 15 k€")))</f>
        <v/>
      </c>
    </row>
    <row r="81">
      <c r="A81" s="65" t="inlineStr">
        <is>
          <t>FAC-00080</t>
        </is>
      </c>
      <c r="B81" s="65" t="inlineStr">
        <is>
          <t>DEV-00194</t>
        </is>
      </c>
      <c r="C81" s="65" t="inlineStr">
        <is>
          <t>CLI-0090</t>
        </is>
      </c>
      <c r="D81" s="65" t="inlineStr">
        <is>
          <t>Particulier</t>
        </is>
      </c>
      <c r="E81" s="65" t="inlineStr">
        <is>
          <t>Bordeaux</t>
        </is>
      </c>
      <c r="F81" s="66" t="n">
        <v>44921</v>
      </c>
      <c r="G81" s="65" t="inlineStr">
        <is>
          <t>2022-12</t>
        </is>
      </c>
      <c r="H81" s="65" t="inlineStr">
        <is>
          <t>2022-2023</t>
        </is>
      </c>
      <c r="I81" s="66" t="n">
        <v>44936</v>
      </c>
      <c r="J81" s="67" t="n">
        <v>15</v>
      </c>
      <c r="K81" s="68" t="n">
        <v>1112.35</v>
      </c>
      <c r="L81" s="71" t="n">
        <v>0.1</v>
      </c>
      <c r="M81" s="68" t="n">
        <v>1223.59</v>
      </c>
      <c r="N81" s="65" t="inlineStr">
        <is>
          <t>Bon payeur</t>
        </is>
      </c>
      <c r="O81" s="66" t="n">
        <v>44922</v>
      </c>
      <c r="P81" s="65" t="inlineStr">
        <is>
          <t>Payée</t>
        </is>
      </c>
      <c r="Q81" s="67">
        <f>IFERROR(INDEX(Devis!$I$2:$I$3053,MATCH($B81,Devis!$A$2:$A$3053,0)),"")</f>
        <v/>
      </c>
      <c r="R81" s="67">
        <f>IFERROR(INDEX(Devis!$K$2:$K$3053,MATCH($B81,Devis!$A$2:$A$3053,0)),"")</f>
        <v/>
      </c>
      <c r="S81" s="67">
        <f>IFERROR(INDEX(Clients!$G$2:$G$1020,MATCH($C81,Clients!$A$2:$A$1020,0)),"")</f>
        <v/>
      </c>
      <c r="T81" s="69">
        <f>1</f>
        <v/>
      </c>
      <c r="U81" s="68">
        <f>IFERROR(INDEX(Interventions!$S$2:$S$1106,MATCH($B81,Interventions!$B$2:$B$1106,0)),0)</f>
        <v/>
      </c>
      <c r="V81" s="68">
        <f>$K81-$U81</f>
        <v/>
      </c>
      <c r="W81" s="69">
        <f>IF($O81="",0,1)</f>
        <v/>
      </c>
      <c r="X81" s="68">
        <f>IF($O81="",$M81,0)</f>
        <v/>
      </c>
      <c r="Y81" s="69">
        <f>IF($O81="",MAX(0,Paramètres!$C$8-$I81),MAX(0,$O81-$I81))</f>
        <v/>
      </c>
      <c r="Z81" s="69">
        <f>$Y81*$X81</f>
        <v/>
      </c>
      <c r="AA81" s="69">
        <f>IF($O81="",0,$O81-$F81)</f>
        <v/>
      </c>
      <c r="AB81" s="69">
        <f>IF(AND($O81="",$I81&lt;Paramètres!$C$8),1,0)</f>
        <v/>
      </c>
      <c r="AC81" s="69">
        <f>IF(AND($O81="",$Y81&gt;Paramètres!$C$13),1,0)</f>
        <v/>
      </c>
      <c r="AD81" s="67">
        <f>IF($O81="","",YEAR($O81)&amp;"-"&amp;TEXT(MONTH($O81),"00"))</f>
        <v/>
      </c>
      <c r="AE81" s="67">
        <f>IF($W81=1,"Réglée",IF($Y81&lt;=0,"Non échu",IF($Y81&lt;=30,"1-30 j",IF($Y81&lt;=60,"31-60 j",IF($Y81&lt;=90,"61-90 j","Plus de 90 j")))))</f>
        <v/>
      </c>
      <c r="AF81" s="67">
        <f>IF($K81&lt;=1000,"Moins de 1 k€",IF($K81&lt;=5000,"1 à 5 k€",IF($K81&lt;=15000,"5 à 15 k€","Plus de 15 k€")))</f>
        <v/>
      </c>
    </row>
    <row r="82">
      <c r="A82" s="65" t="inlineStr">
        <is>
          <t>FAC-00081</t>
        </is>
      </c>
      <c r="B82" s="65" t="inlineStr">
        <is>
          <t>DEV-00195</t>
        </is>
      </c>
      <c r="C82" s="65" t="inlineStr">
        <is>
          <t>CLI-0097</t>
        </is>
      </c>
      <c r="D82" s="65" t="inlineStr">
        <is>
          <t>Particulier</t>
        </is>
      </c>
      <c r="E82" s="65" t="inlineStr">
        <is>
          <t>Toulouse</t>
        </is>
      </c>
      <c r="F82" s="66" t="n">
        <v>44945</v>
      </c>
      <c r="G82" s="65" t="inlineStr">
        <is>
          <t>2023-01</t>
        </is>
      </c>
      <c r="H82" s="65" t="inlineStr">
        <is>
          <t>2022-2023</t>
        </is>
      </c>
      <c r="I82" s="66" t="n">
        <v>44960</v>
      </c>
      <c r="J82" s="67" t="n">
        <v>15</v>
      </c>
      <c r="K82" s="68" t="n">
        <v>11920.52</v>
      </c>
      <c r="L82" s="71" t="n">
        <v>0.1</v>
      </c>
      <c r="M82" s="68" t="n">
        <v>13112.57</v>
      </c>
      <c r="N82" s="65" t="inlineStr">
        <is>
          <t>Standard</t>
        </is>
      </c>
      <c r="O82" s="66" t="n">
        <v>44950</v>
      </c>
      <c r="P82" s="65" t="inlineStr">
        <is>
          <t>Payée</t>
        </is>
      </c>
      <c r="Q82" s="67">
        <f>IFERROR(INDEX(Devis!$I$2:$I$3053,MATCH($B82,Devis!$A$2:$A$3053,0)),"")</f>
        <v/>
      </c>
      <c r="R82" s="67">
        <f>IFERROR(INDEX(Devis!$K$2:$K$3053,MATCH($B82,Devis!$A$2:$A$3053,0)),"")</f>
        <v/>
      </c>
      <c r="S82" s="67">
        <f>IFERROR(INDEX(Clients!$G$2:$G$1020,MATCH($C82,Clients!$A$2:$A$1020,0)),"")</f>
        <v/>
      </c>
      <c r="T82" s="69">
        <f>1</f>
        <v/>
      </c>
      <c r="U82" s="68">
        <f>IFERROR(INDEX(Interventions!$S$2:$S$1106,MATCH($B82,Interventions!$B$2:$B$1106,0)),0)</f>
        <v/>
      </c>
      <c r="V82" s="68">
        <f>$K82-$U82</f>
        <v/>
      </c>
      <c r="W82" s="69">
        <f>IF($O82="",0,1)</f>
        <v/>
      </c>
      <c r="X82" s="68">
        <f>IF($O82="",$M82,0)</f>
        <v/>
      </c>
      <c r="Y82" s="69">
        <f>IF($O82="",MAX(0,Paramètres!$C$8-$I82),MAX(0,$O82-$I82))</f>
        <v/>
      </c>
      <c r="Z82" s="69">
        <f>$Y82*$X82</f>
        <v/>
      </c>
      <c r="AA82" s="69">
        <f>IF($O82="",0,$O82-$F82)</f>
        <v/>
      </c>
      <c r="AB82" s="69">
        <f>IF(AND($O82="",$I82&lt;Paramètres!$C$8),1,0)</f>
        <v/>
      </c>
      <c r="AC82" s="69">
        <f>IF(AND($O82="",$Y82&gt;Paramètres!$C$13),1,0)</f>
        <v/>
      </c>
      <c r="AD82" s="67">
        <f>IF($O82="","",YEAR($O82)&amp;"-"&amp;TEXT(MONTH($O82),"00"))</f>
        <v/>
      </c>
      <c r="AE82" s="67">
        <f>IF($W82=1,"Réglée",IF($Y82&lt;=0,"Non échu",IF($Y82&lt;=30,"1-30 j",IF($Y82&lt;=60,"31-60 j",IF($Y82&lt;=90,"61-90 j","Plus de 90 j")))))</f>
        <v/>
      </c>
      <c r="AF82" s="67">
        <f>IF($K82&lt;=1000,"Moins de 1 k€",IF($K82&lt;=5000,"1 à 5 k€",IF($K82&lt;=15000,"5 à 15 k€","Plus de 15 k€")))</f>
        <v/>
      </c>
    </row>
    <row r="83">
      <c r="A83" s="65" t="inlineStr">
        <is>
          <t>FAC-00082</t>
        </is>
      </c>
      <c r="B83" s="65" t="inlineStr">
        <is>
          <t>DEV-00196</t>
        </is>
      </c>
      <c r="C83" s="65" t="inlineStr">
        <is>
          <t>CLI-0139</t>
        </is>
      </c>
      <c r="D83" s="65" t="inlineStr">
        <is>
          <t>Particulier</t>
        </is>
      </c>
      <c r="E83" s="65" t="inlineStr">
        <is>
          <t>Bordeaux</t>
        </is>
      </c>
      <c r="F83" s="66" t="n">
        <v>44964</v>
      </c>
      <c r="G83" s="65" t="inlineStr">
        <is>
          <t>2023-02</t>
        </is>
      </c>
      <c r="H83" s="65" t="inlineStr">
        <is>
          <t>2022-2023</t>
        </is>
      </c>
      <c r="I83" s="66" t="n">
        <v>44979</v>
      </c>
      <c r="J83" s="67" t="n">
        <v>15</v>
      </c>
      <c r="K83" s="68" t="n">
        <v>1342.14</v>
      </c>
      <c r="L83" s="71" t="n">
        <v>0.1</v>
      </c>
      <c r="M83" s="68" t="n">
        <v>1476.35</v>
      </c>
      <c r="N83" s="65" t="inlineStr">
        <is>
          <t>Bon payeur</t>
        </is>
      </c>
      <c r="O83" s="66" t="n">
        <v>44989</v>
      </c>
      <c r="P83" s="65" t="inlineStr">
        <is>
          <t>Payée</t>
        </is>
      </c>
      <c r="Q83" s="67">
        <f>IFERROR(INDEX(Devis!$I$2:$I$3053,MATCH($B83,Devis!$A$2:$A$3053,0)),"")</f>
        <v/>
      </c>
      <c r="R83" s="67">
        <f>IFERROR(INDEX(Devis!$K$2:$K$3053,MATCH($B83,Devis!$A$2:$A$3053,0)),"")</f>
        <v/>
      </c>
      <c r="S83" s="67">
        <f>IFERROR(INDEX(Clients!$G$2:$G$1020,MATCH($C83,Clients!$A$2:$A$1020,0)),"")</f>
        <v/>
      </c>
      <c r="T83" s="69">
        <f>1</f>
        <v/>
      </c>
      <c r="U83" s="68">
        <f>IFERROR(INDEX(Interventions!$S$2:$S$1106,MATCH($B83,Interventions!$B$2:$B$1106,0)),0)</f>
        <v/>
      </c>
      <c r="V83" s="68">
        <f>$K83-$U83</f>
        <v/>
      </c>
      <c r="W83" s="69">
        <f>IF($O83="",0,1)</f>
        <v/>
      </c>
      <c r="X83" s="68">
        <f>IF($O83="",$M83,0)</f>
        <v/>
      </c>
      <c r="Y83" s="69">
        <f>IF($O83="",MAX(0,Paramètres!$C$8-$I83),MAX(0,$O83-$I83))</f>
        <v/>
      </c>
      <c r="Z83" s="69">
        <f>$Y83*$X83</f>
        <v/>
      </c>
      <c r="AA83" s="69">
        <f>IF($O83="",0,$O83-$F83)</f>
        <v/>
      </c>
      <c r="AB83" s="69">
        <f>IF(AND($O83="",$I83&lt;Paramètres!$C$8),1,0)</f>
        <v/>
      </c>
      <c r="AC83" s="69">
        <f>IF(AND($O83="",$Y83&gt;Paramètres!$C$13),1,0)</f>
        <v/>
      </c>
      <c r="AD83" s="67">
        <f>IF($O83="","",YEAR($O83)&amp;"-"&amp;TEXT(MONTH($O83),"00"))</f>
        <v/>
      </c>
      <c r="AE83" s="67">
        <f>IF($W83=1,"Réglée",IF($Y83&lt;=0,"Non échu",IF($Y83&lt;=30,"1-30 j",IF($Y83&lt;=60,"31-60 j",IF($Y83&lt;=90,"61-90 j","Plus de 90 j")))))</f>
        <v/>
      </c>
      <c r="AF83" s="67">
        <f>IF($K83&lt;=1000,"Moins de 1 k€",IF($K83&lt;=5000,"1 à 5 k€",IF($K83&lt;=15000,"5 à 15 k€","Plus de 15 k€")))</f>
        <v/>
      </c>
    </row>
    <row r="84">
      <c r="A84" s="65" t="inlineStr">
        <is>
          <t>FAC-00083</t>
        </is>
      </c>
      <c r="B84" s="65" t="inlineStr">
        <is>
          <t>DEV-00199</t>
        </is>
      </c>
      <c r="C84" s="65" t="inlineStr">
        <is>
          <t>CLI-0225</t>
        </is>
      </c>
      <c r="D84" s="65" t="inlineStr">
        <is>
          <t>Particulier</t>
        </is>
      </c>
      <c r="E84" s="65" t="inlineStr">
        <is>
          <t>Toulouse</t>
        </is>
      </c>
      <c r="F84" s="66" t="n">
        <v>44942</v>
      </c>
      <c r="G84" s="65" t="inlineStr">
        <is>
          <t>2023-01</t>
        </is>
      </c>
      <c r="H84" s="65" t="inlineStr">
        <is>
          <t>2022-2023</t>
        </is>
      </c>
      <c r="I84" s="66" t="n">
        <v>44957</v>
      </c>
      <c r="J84" s="67" t="n">
        <v>15</v>
      </c>
      <c r="K84" s="68" t="n">
        <v>2723.02</v>
      </c>
      <c r="L84" s="71" t="n">
        <v>0.1</v>
      </c>
      <c r="M84" s="68" t="n">
        <v>2995.32</v>
      </c>
      <c r="N84" s="65" t="inlineStr">
        <is>
          <t>Standard</t>
        </is>
      </c>
      <c r="O84" s="66" t="n">
        <v>44968</v>
      </c>
      <c r="P84" s="65" t="inlineStr">
        <is>
          <t>Payée</t>
        </is>
      </c>
      <c r="Q84" s="67">
        <f>IFERROR(INDEX(Devis!$I$2:$I$3053,MATCH($B84,Devis!$A$2:$A$3053,0)),"")</f>
        <v/>
      </c>
      <c r="R84" s="67">
        <f>IFERROR(INDEX(Devis!$K$2:$K$3053,MATCH($B84,Devis!$A$2:$A$3053,0)),"")</f>
        <v/>
      </c>
      <c r="S84" s="67">
        <f>IFERROR(INDEX(Clients!$G$2:$G$1020,MATCH($C84,Clients!$A$2:$A$1020,0)),"")</f>
        <v/>
      </c>
      <c r="T84" s="69">
        <f>1</f>
        <v/>
      </c>
      <c r="U84" s="68">
        <f>IFERROR(INDEX(Interventions!$S$2:$S$1106,MATCH($B84,Interventions!$B$2:$B$1106,0)),0)</f>
        <v/>
      </c>
      <c r="V84" s="68">
        <f>$K84-$U84</f>
        <v/>
      </c>
      <c r="W84" s="69">
        <f>IF($O84="",0,1)</f>
        <v/>
      </c>
      <c r="X84" s="68">
        <f>IF($O84="",$M84,0)</f>
        <v/>
      </c>
      <c r="Y84" s="69">
        <f>IF($O84="",MAX(0,Paramètres!$C$8-$I84),MAX(0,$O84-$I84))</f>
        <v/>
      </c>
      <c r="Z84" s="69">
        <f>$Y84*$X84</f>
        <v/>
      </c>
      <c r="AA84" s="69">
        <f>IF($O84="",0,$O84-$F84)</f>
        <v/>
      </c>
      <c r="AB84" s="69">
        <f>IF(AND($O84="",$I84&lt;Paramètres!$C$8),1,0)</f>
        <v/>
      </c>
      <c r="AC84" s="69">
        <f>IF(AND($O84="",$Y84&gt;Paramètres!$C$13),1,0)</f>
        <v/>
      </c>
      <c r="AD84" s="67">
        <f>IF($O84="","",YEAR($O84)&amp;"-"&amp;TEXT(MONTH($O84),"00"))</f>
        <v/>
      </c>
      <c r="AE84" s="67">
        <f>IF($W84=1,"Réglée",IF($Y84&lt;=0,"Non échu",IF($Y84&lt;=30,"1-30 j",IF($Y84&lt;=60,"31-60 j",IF($Y84&lt;=90,"61-90 j","Plus de 90 j")))))</f>
        <v/>
      </c>
      <c r="AF84" s="67">
        <f>IF($K84&lt;=1000,"Moins de 1 k€",IF($K84&lt;=5000,"1 à 5 k€",IF($K84&lt;=15000,"5 à 15 k€","Plus de 15 k€")))</f>
        <v/>
      </c>
    </row>
    <row r="85">
      <c r="A85" s="65" t="inlineStr">
        <is>
          <t>FAC-00084</t>
        </is>
      </c>
      <c r="B85" s="65" t="inlineStr">
        <is>
          <t>DEV-00206</t>
        </is>
      </c>
      <c r="C85" s="65" t="inlineStr">
        <is>
          <t>CLI-0134</t>
        </is>
      </c>
      <c r="D85" s="65" t="inlineStr">
        <is>
          <t>Particulier</t>
        </is>
      </c>
      <c r="E85" s="65" t="inlineStr">
        <is>
          <t>Toulouse</t>
        </is>
      </c>
      <c r="F85" s="66" t="n">
        <v>44977</v>
      </c>
      <c r="G85" s="65" t="inlineStr">
        <is>
          <t>2023-02</t>
        </is>
      </c>
      <c r="H85" s="65" t="inlineStr">
        <is>
          <t>2022-2023</t>
        </is>
      </c>
      <c r="I85" s="66" t="n">
        <v>44992</v>
      </c>
      <c r="J85" s="67" t="n">
        <v>15</v>
      </c>
      <c r="K85" s="68" t="n">
        <v>1306.54</v>
      </c>
      <c r="L85" s="71" t="n">
        <v>0.1</v>
      </c>
      <c r="M85" s="68" t="n">
        <v>1437.19</v>
      </c>
      <c r="N85" s="65" t="inlineStr">
        <is>
          <t>Standard</t>
        </is>
      </c>
      <c r="O85" s="66" t="n">
        <v>45017</v>
      </c>
      <c r="P85" s="65" t="inlineStr">
        <is>
          <t>Payée</t>
        </is>
      </c>
      <c r="Q85" s="67">
        <f>IFERROR(INDEX(Devis!$I$2:$I$3053,MATCH($B85,Devis!$A$2:$A$3053,0)),"")</f>
        <v/>
      </c>
      <c r="R85" s="67">
        <f>IFERROR(INDEX(Devis!$K$2:$K$3053,MATCH($B85,Devis!$A$2:$A$3053,0)),"")</f>
        <v/>
      </c>
      <c r="S85" s="67">
        <f>IFERROR(INDEX(Clients!$G$2:$G$1020,MATCH($C85,Clients!$A$2:$A$1020,0)),"")</f>
        <v/>
      </c>
      <c r="T85" s="69">
        <f>1</f>
        <v/>
      </c>
      <c r="U85" s="68">
        <f>IFERROR(INDEX(Interventions!$S$2:$S$1106,MATCH($B85,Interventions!$B$2:$B$1106,0)),0)</f>
        <v/>
      </c>
      <c r="V85" s="68">
        <f>$K85-$U85</f>
        <v/>
      </c>
      <c r="W85" s="69">
        <f>IF($O85="",0,1)</f>
        <v/>
      </c>
      <c r="X85" s="68">
        <f>IF($O85="",$M85,0)</f>
        <v/>
      </c>
      <c r="Y85" s="69">
        <f>IF($O85="",MAX(0,Paramètres!$C$8-$I85),MAX(0,$O85-$I85))</f>
        <v/>
      </c>
      <c r="Z85" s="69">
        <f>$Y85*$X85</f>
        <v/>
      </c>
      <c r="AA85" s="69">
        <f>IF($O85="",0,$O85-$F85)</f>
        <v/>
      </c>
      <c r="AB85" s="69">
        <f>IF(AND($O85="",$I85&lt;Paramètres!$C$8),1,0)</f>
        <v/>
      </c>
      <c r="AC85" s="69">
        <f>IF(AND($O85="",$Y85&gt;Paramètres!$C$13),1,0)</f>
        <v/>
      </c>
      <c r="AD85" s="67">
        <f>IF($O85="","",YEAR($O85)&amp;"-"&amp;TEXT(MONTH($O85),"00"))</f>
        <v/>
      </c>
      <c r="AE85" s="67">
        <f>IF($W85=1,"Réglée",IF($Y85&lt;=0,"Non échu",IF($Y85&lt;=30,"1-30 j",IF($Y85&lt;=60,"31-60 j",IF($Y85&lt;=90,"61-90 j","Plus de 90 j")))))</f>
        <v/>
      </c>
      <c r="AF85" s="67">
        <f>IF($K85&lt;=1000,"Moins de 1 k€",IF($K85&lt;=5000,"1 à 5 k€",IF($K85&lt;=15000,"5 à 15 k€","Plus de 15 k€")))</f>
        <v/>
      </c>
    </row>
    <row r="86">
      <c r="A86" s="65" t="inlineStr">
        <is>
          <t>FAC-00085</t>
        </is>
      </c>
      <c r="B86" s="65" t="inlineStr">
        <is>
          <t>DEV-00207</t>
        </is>
      </c>
      <c r="C86" s="65" t="inlineStr">
        <is>
          <t>CLI-0187</t>
        </is>
      </c>
      <c r="D86" s="65" t="inlineStr">
        <is>
          <t>Particulier</t>
        </is>
      </c>
      <c r="E86" s="65" t="inlineStr">
        <is>
          <t>Bordeaux</t>
        </is>
      </c>
      <c r="F86" s="66" t="n">
        <v>44938</v>
      </c>
      <c r="G86" s="65" t="inlineStr">
        <is>
          <t>2023-01</t>
        </is>
      </c>
      <c r="H86" s="65" t="inlineStr">
        <is>
          <t>2022-2023</t>
        </is>
      </c>
      <c r="I86" s="66" t="n">
        <v>44953</v>
      </c>
      <c r="J86" s="67" t="n">
        <v>15</v>
      </c>
      <c r="K86" s="68" t="n">
        <v>231.75</v>
      </c>
      <c r="L86" s="71" t="n">
        <v>0.2</v>
      </c>
      <c r="M86" s="68" t="n">
        <v>278.1</v>
      </c>
      <c r="N86" s="65" t="inlineStr">
        <is>
          <t>Standard</t>
        </is>
      </c>
      <c r="O86" s="66" t="n">
        <v>44943</v>
      </c>
      <c r="P86" s="65" t="inlineStr">
        <is>
          <t>Payée</t>
        </is>
      </c>
      <c r="Q86" s="67">
        <f>IFERROR(INDEX(Devis!$I$2:$I$3053,MATCH($B86,Devis!$A$2:$A$3053,0)),"")</f>
        <v/>
      </c>
      <c r="R86" s="67">
        <f>IFERROR(INDEX(Devis!$K$2:$K$3053,MATCH($B86,Devis!$A$2:$A$3053,0)),"")</f>
        <v/>
      </c>
      <c r="S86" s="67">
        <f>IFERROR(INDEX(Clients!$G$2:$G$1020,MATCH($C86,Clients!$A$2:$A$1020,0)),"")</f>
        <v/>
      </c>
      <c r="T86" s="69">
        <f>1</f>
        <v/>
      </c>
      <c r="U86" s="68">
        <f>IFERROR(INDEX(Interventions!$S$2:$S$1106,MATCH($B86,Interventions!$B$2:$B$1106,0)),0)</f>
        <v/>
      </c>
      <c r="V86" s="68">
        <f>$K86-$U86</f>
        <v/>
      </c>
      <c r="W86" s="69">
        <f>IF($O86="",0,1)</f>
        <v/>
      </c>
      <c r="X86" s="68">
        <f>IF($O86="",$M86,0)</f>
        <v/>
      </c>
      <c r="Y86" s="69">
        <f>IF($O86="",MAX(0,Paramètres!$C$8-$I86),MAX(0,$O86-$I86))</f>
        <v/>
      </c>
      <c r="Z86" s="69">
        <f>$Y86*$X86</f>
        <v/>
      </c>
      <c r="AA86" s="69">
        <f>IF($O86="",0,$O86-$F86)</f>
        <v/>
      </c>
      <c r="AB86" s="69">
        <f>IF(AND($O86="",$I86&lt;Paramètres!$C$8),1,0)</f>
        <v/>
      </c>
      <c r="AC86" s="69">
        <f>IF(AND($O86="",$Y86&gt;Paramètres!$C$13),1,0)</f>
        <v/>
      </c>
      <c r="AD86" s="67">
        <f>IF($O86="","",YEAR($O86)&amp;"-"&amp;TEXT(MONTH($O86),"00"))</f>
        <v/>
      </c>
      <c r="AE86" s="67">
        <f>IF($W86=1,"Réglée",IF($Y86&lt;=0,"Non échu",IF($Y86&lt;=30,"1-30 j",IF($Y86&lt;=60,"31-60 j",IF($Y86&lt;=90,"61-90 j","Plus de 90 j")))))</f>
        <v/>
      </c>
      <c r="AF86" s="67">
        <f>IF($K86&lt;=1000,"Moins de 1 k€",IF($K86&lt;=5000,"1 à 5 k€",IF($K86&lt;=15000,"5 à 15 k€","Plus de 15 k€")))</f>
        <v/>
      </c>
    </row>
    <row r="87">
      <c r="A87" s="65" t="inlineStr">
        <is>
          <t>FAC-00086</t>
        </is>
      </c>
      <c r="B87" s="65" t="inlineStr">
        <is>
          <t>DEV-00211</t>
        </is>
      </c>
      <c r="C87" s="65" t="inlineStr">
        <is>
          <t>CLI-0086</t>
        </is>
      </c>
      <c r="D87" s="65" t="inlineStr">
        <is>
          <t>Particulier</t>
        </is>
      </c>
      <c r="E87" s="65" t="inlineStr">
        <is>
          <t>Toulouse</t>
        </is>
      </c>
      <c r="F87" s="66" t="n">
        <v>44956</v>
      </c>
      <c r="G87" s="65" t="inlineStr">
        <is>
          <t>2023-01</t>
        </is>
      </c>
      <c r="H87" s="65" t="inlineStr">
        <is>
          <t>2022-2023</t>
        </is>
      </c>
      <c r="I87" s="66" t="n">
        <v>44971</v>
      </c>
      <c r="J87" s="67" t="n">
        <v>15</v>
      </c>
      <c r="K87" s="68" t="n">
        <v>9607.950000000001</v>
      </c>
      <c r="L87" s="71" t="n">
        <v>0.2</v>
      </c>
      <c r="M87" s="68" t="n">
        <v>11529.54</v>
      </c>
      <c r="N87" s="65" t="inlineStr">
        <is>
          <t>Bon payeur</t>
        </is>
      </c>
      <c r="O87" s="66" t="n">
        <v>44973</v>
      </c>
      <c r="P87" s="65" t="inlineStr">
        <is>
          <t>Payée</t>
        </is>
      </c>
      <c r="Q87" s="67">
        <f>IFERROR(INDEX(Devis!$I$2:$I$3053,MATCH($B87,Devis!$A$2:$A$3053,0)),"")</f>
        <v/>
      </c>
      <c r="R87" s="67">
        <f>IFERROR(INDEX(Devis!$K$2:$K$3053,MATCH($B87,Devis!$A$2:$A$3053,0)),"")</f>
        <v/>
      </c>
      <c r="S87" s="67">
        <f>IFERROR(INDEX(Clients!$G$2:$G$1020,MATCH($C87,Clients!$A$2:$A$1020,0)),"")</f>
        <v/>
      </c>
      <c r="T87" s="69">
        <f>1</f>
        <v/>
      </c>
      <c r="U87" s="68">
        <f>IFERROR(INDEX(Interventions!$S$2:$S$1106,MATCH($B87,Interventions!$B$2:$B$1106,0)),0)</f>
        <v/>
      </c>
      <c r="V87" s="68">
        <f>$K87-$U87</f>
        <v/>
      </c>
      <c r="W87" s="69">
        <f>IF($O87="",0,1)</f>
        <v/>
      </c>
      <c r="X87" s="68">
        <f>IF($O87="",$M87,0)</f>
        <v/>
      </c>
      <c r="Y87" s="69">
        <f>IF($O87="",MAX(0,Paramètres!$C$8-$I87),MAX(0,$O87-$I87))</f>
        <v/>
      </c>
      <c r="Z87" s="69">
        <f>$Y87*$X87</f>
        <v/>
      </c>
      <c r="AA87" s="69">
        <f>IF($O87="",0,$O87-$F87)</f>
        <v/>
      </c>
      <c r="AB87" s="69">
        <f>IF(AND($O87="",$I87&lt;Paramètres!$C$8),1,0)</f>
        <v/>
      </c>
      <c r="AC87" s="69">
        <f>IF(AND($O87="",$Y87&gt;Paramètres!$C$13),1,0)</f>
        <v/>
      </c>
      <c r="AD87" s="67">
        <f>IF($O87="","",YEAR($O87)&amp;"-"&amp;TEXT(MONTH($O87),"00"))</f>
        <v/>
      </c>
      <c r="AE87" s="67">
        <f>IF($W87=1,"Réglée",IF($Y87&lt;=0,"Non échu",IF($Y87&lt;=30,"1-30 j",IF($Y87&lt;=60,"31-60 j",IF($Y87&lt;=90,"61-90 j","Plus de 90 j")))))</f>
        <v/>
      </c>
      <c r="AF87" s="67">
        <f>IF($K87&lt;=1000,"Moins de 1 k€",IF($K87&lt;=5000,"1 à 5 k€",IF($K87&lt;=15000,"5 à 15 k€","Plus de 15 k€")))</f>
        <v/>
      </c>
    </row>
    <row r="88">
      <c r="A88" s="65" t="inlineStr">
        <is>
          <t>FAC-00087</t>
        </is>
      </c>
      <c r="B88" s="65" t="inlineStr">
        <is>
          <t>DEV-00212</t>
        </is>
      </c>
      <c r="C88" s="65" t="inlineStr">
        <is>
          <t>CLI-0022</t>
        </is>
      </c>
      <c r="D88" s="65" t="inlineStr">
        <is>
          <t>Particulier</t>
        </is>
      </c>
      <c r="E88" s="65" t="inlineStr">
        <is>
          <t>Bordeaux</t>
        </is>
      </c>
      <c r="F88" s="66" t="n">
        <v>44953</v>
      </c>
      <c r="G88" s="65" t="inlineStr">
        <is>
          <t>2023-01</t>
        </is>
      </c>
      <c r="H88" s="65" t="inlineStr">
        <is>
          <t>2022-2023</t>
        </is>
      </c>
      <c r="I88" s="66" t="n">
        <v>44968</v>
      </c>
      <c r="J88" s="67" t="n">
        <v>15</v>
      </c>
      <c r="K88" s="68" t="n">
        <v>881.66</v>
      </c>
      <c r="L88" s="71" t="n">
        <v>0.2</v>
      </c>
      <c r="M88" s="68" t="n">
        <v>1057.99</v>
      </c>
      <c r="N88" s="65" t="inlineStr">
        <is>
          <t>Standard</t>
        </is>
      </c>
      <c r="O88" s="66" t="n">
        <v>44975</v>
      </c>
      <c r="P88" s="65" t="inlineStr">
        <is>
          <t>Payée</t>
        </is>
      </c>
      <c r="Q88" s="67">
        <f>IFERROR(INDEX(Devis!$I$2:$I$3053,MATCH($B88,Devis!$A$2:$A$3053,0)),"")</f>
        <v/>
      </c>
      <c r="R88" s="67">
        <f>IFERROR(INDEX(Devis!$K$2:$K$3053,MATCH($B88,Devis!$A$2:$A$3053,0)),"")</f>
        <v/>
      </c>
      <c r="S88" s="67">
        <f>IFERROR(INDEX(Clients!$G$2:$G$1020,MATCH($C88,Clients!$A$2:$A$1020,0)),"")</f>
        <v/>
      </c>
      <c r="T88" s="69">
        <f>1</f>
        <v/>
      </c>
      <c r="U88" s="68">
        <f>IFERROR(INDEX(Interventions!$S$2:$S$1106,MATCH($B88,Interventions!$B$2:$B$1106,0)),0)</f>
        <v/>
      </c>
      <c r="V88" s="68">
        <f>$K88-$U88</f>
        <v/>
      </c>
      <c r="W88" s="69">
        <f>IF($O88="",0,1)</f>
        <v/>
      </c>
      <c r="X88" s="68">
        <f>IF($O88="",$M88,0)</f>
        <v/>
      </c>
      <c r="Y88" s="69">
        <f>IF($O88="",MAX(0,Paramètres!$C$8-$I88),MAX(0,$O88-$I88))</f>
        <v/>
      </c>
      <c r="Z88" s="69">
        <f>$Y88*$X88</f>
        <v/>
      </c>
      <c r="AA88" s="69">
        <f>IF($O88="",0,$O88-$F88)</f>
        <v/>
      </c>
      <c r="AB88" s="69">
        <f>IF(AND($O88="",$I88&lt;Paramètres!$C$8),1,0)</f>
        <v/>
      </c>
      <c r="AC88" s="69">
        <f>IF(AND($O88="",$Y88&gt;Paramètres!$C$13),1,0)</f>
        <v/>
      </c>
      <c r="AD88" s="67">
        <f>IF($O88="","",YEAR($O88)&amp;"-"&amp;TEXT(MONTH($O88),"00"))</f>
        <v/>
      </c>
      <c r="AE88" s="67">
        <f>IF($W88=1,"Réglée",IF($Y88&lt;=0,"Non échu",IF($Y88&lt;=30,"1-30 j",IF($Y88&lt;=60,"31-60 j",IF($Y88&lt;=90,"61-90 j","Plus de 90 j")))))</f>
        <v/>
      </c>
      <c r="AF88" s="67">
        <f>IF($K88&lt;=1000,"Moins de 1 k€",IF($K88&lt;=5000,"1 à 5 k€",IF($K88&lt;=15000,"5 à 15 k€","Plus de 15 k€")))</f>
        <v/>
      </c>
    </row>
    <row r="89">
      <c r="A89" s="65" t="inlineStr">
        <is>
          <t>FAC-00088</t>
        </is>
      </c>
      <c r="B89" s="65" t="inlineStr">
        <is>
          <t>DEV-00215</t>
        </is>
      </c>
      <c r="C89" s="65" t="inlineStr">
        <is>
          <t>CLI-0123</t>
        </is>
      </c>
      <c r="D89" s="65" t="inlineStr">
        <is>
          <t>Particulier</t>
        </is>
      </c>
      <c r="E89" s="65" t="inlineStr">
        <is>
          <t>Toulouse</t>
        </is>
      </c>
      <c r="F89" s="66" t="n">
        <v>44935</v>
      </c>
      <c r="G89" s="65" t="inlineStr">
        <is>
          <t>2023-01</t>
        </is>
      </c>
      <c r="H89" s="65" t="inlineStr">
        <is>
          <t>2022-2023</t>
        </is>
      </c>
      <c r="I89" s="66" t="n">
        <v>44950</v>
      </c>
      <c r="J89" s="67" t="n">
        <v>15</v>
      </c>
      <c r="K89" s="68" t="n">
        <v>14160.29</v>
      </c>
      <c r="L89" s="71" t="n">
        <v>0.1</v>
      </c>
      <c r="M89" s="68" t="n">
        <v>15576.32</v>
      </c>
      <c r="N89" s="65" t="inlineStr">
        <is>
          <t>Standard</t>
        </is>
      </c>
      <c r="O89" s="66" t="n">
        <v>44951</v>
      </c>
      <c r="P89" s="65" t="inlineStr">
        <is>
          <t>Payée</t>
        </is>
      </c>
      <c r="Q89" s="67">
        <f>IFERROR(INDEX(Devis!$I$2:$I$3053,MATCH($B89,Devis!$A$2:$A$3053,0)),"")</f>
        <v/>
      </c>
      <c r="R89" s="67">
        <f>IFERROR(INDEX(Devis!$K$2:$K$3053,MATCH($B89,Devis!$A$2:$A$3053,0)),"")</f>
        <v/>
      </c>
      <c r="S89" s="67">
        <f>IFERROR(INDEX(Clients!$G$2:$G$1020,MATCH($C89,Clients!$A$2:$A$1020,0)),"")</f>
        <v/>
      </c>
      <c r="T89" s="69">
        <f>1</f>
        <v/>
      </c>
      <c r="U89" s="68">
        <f>IFERROR(INDEX(Interventions!$S$2:$S$1106,MATCH($B89,Interventions!$B$2:$B$1106,0)),0)</f>
        <v/>
      </c>
      <c r="V89" s="68">
        <f>$K89-$U89</f>
        <v/>
      </c>
      <c r="W89" s="69">
        <f>IF($O89="",0,1)</f>
        <v/>
      </c>
      <c r="X89" s="68">
        <f>IF($O89="",$M89,0)</f>
        <v/>
      </c>
      <c r="Y89" s="69">
        <f>IF($O89="",MAX(0,Paramètres!$C$8-$I89),MAX(0,$O89-$I89))</f>
        <v/>
      </c>
      <c r="Z89" s="69">
        <f>$Y89*$X89</f>
        <v/>
      </c>
      <c r="AA89" s="69">
        <f>IF($O89="",0,$O89-$F89)</f>
        <v/>
      </c>
      <c r="AB89" s="69">
        <f>IF(AND($O89="",$I89&lt;Paramètres!$C$8),1,0)</f>
        <v/>
      </c>
      <c r="AC89" s="69">
        <f>IF(AND($O89="",$Y89&gt;Paramètres!$C$13),1,0)</f>
        <v/>
      </c>
      <c r="AD89" s="67">
        <f>IF($O89="","",YEAR($O89)&amp;"-"&amp;TEXT(MONTH($O89),"00"))</f>
        <v/>
      </c>
      <c r="AE89" s="67">
        <f>IF($W89=1,"Réglée",IF($Y89&lt;=0,"Non échu",IF($Y89&lt;=30,"1-30 j",IF($Y89&lt;=60,"31-60 j",IF($Y89&lt;=90,"61-90 j","Plus de 90 j")))))</f>
        <v/>
      </c>
      <c r="AF89" s="67">
        <f>IF($K89&lt;=1000,"Moins de 1 k€",IF($K89&lt;=5000,"1 à 5 k€",IF($K89&lt;=15000,"5 à 15 k€","Plus de 15 k€")))</f>
        <v/>
      </c>
    </row>
    <row r="90">
      <c r="A90" s="65" t="inlineStr">
        <is>
          <t>FAC-00089</t>
        </is>
      </c>
      <c r="B90" s="65" t="inlineStr">
        <is>
          <t>DEV-00216</t>
        </is>
      </c>
      <c r="C90" s="65" t="inlineStr">
        <is>
          <t>CLI-0213</t>
        </is>
      </c>
      <c r="D90" s="65" t="inlineStr">
        <is>
          <t>Professionnel</t>
        </is>
      </c>
      <c r="E90" s="65" t="inlineStr">
        <is>
          <t>Bordeaux</t>
        </is>
      </c>
      <c r="F90" s="66" t="n">
        <v>44978</v>
      </c>
      <c r="G90" s="65" t="inlineStr">
        <is>
          <t>2023-02</t>
        </is>
      </c>
      <c r="H90" s="65" t="inlineStr">
        <is>
          <t>2022-2023</t>
        </is>
      </c>
      <c r="I90" s="66" t="n">
        <v>45008</v>
      </c>
      <c r="J90" s="67" t="n">
        <v>30</v>
      </c>
      <c r="K90" s="68" t="n">
        <v>20553.14</v>
      </c>
      <c r="L90" s="71" t="n">
        <v>0.2</v>
      </c>
      <c r="M90" s="68" t="n">
        <v>24663.77</v>
      </c>
      <c r="N90" s="65" t="inlineStr">
        <is>
          <t>Lent</t>
        </is>
      </c>
      <c r="O90" s="66" t="n">
        <v>45068</v>
      </c>
      <c r="P90" s="65" t="inlineStr">
        <is>
          <t>Payée</t>
        </is>
      </c>
      <c r="Q90" s="67">
        <f>IFERROR(INDEX(Devis!$I$2:$I$3053,MATCH($B90,Devis!$A$2:$A$3053,0)),"")</f>
        <v/>
      </c>
      <c r="R90" s="67">
        <f>IFERROR(INDEX(Devis!$K$2:$K$3053,MATCH($B90,Devis!$A$2:$A$3053,0)),"")</f>
        <v/>
      </c>
      <c r="S90" s="67">
        <f>IFERROR(INDEX(Clients!$G$2:$G$1020,MATCH($C90,Clients!$A$2:$A$1020,0)),"")</f>
        <v/>
      </c>
      <c r="T90" s="69">
        <f>1</f>
        <v/>
      </c>
      <c r="U90" s="68">
        <f>IFERROR(INDEX(Interventions!$S$2:$S$1106,MATCH($B90,Interventions!$B$2:$B$1106,0)),0)</f>
        <v/>
      </c>
      <c r="V90" s="68">
        <f>$K90-$U90</f>
        <v/>
      </c>
      <c r="W90" s="69">
        <f>IF($O90="",0,1)</f>
        <v/>
      </c>
      <c r="X90" s="68">
        <f>IF($O90="",$M90,0)</f>
        <v/>
      </c>
      <c r="Y90" s="69">
        <f>IF($O90="",MAX(0,Paramètres!$C$8-$I90),MAX(0,$O90-$I90))</f>
        <v/>
      </c>
      <c r="Z90" s="69">
        <f>$Y90*$X90</f>
        <v/>
      </c>
      <c r="AA90" s="69">
        <f>IF($O90="",0,$O90-$F90)</f>
        <v/>
      </c>
      <c r="AB90" s="69">
        <f>IF(AND($O90="",$I90&lt;Paramètres!$C$8),1,0)</f>
        <v/>
      </c>
      <c r="AC90" s="69">
        <f>IF(AND($O90="",$Y90&gt;Paramètres!$C$13),1,0)</f>
        <v/>
      </c>
      <c r="AD90" s="67">
        <f>IF($O90="","",YEAR($O90)&amp;"-"&amp;TEXT(MONTH($O90),"00"))</f>
        <v/>
      </c>
      <c r="AE90" s="67">
        <f>IF($W90=1,"Réglée",IF($Y90&lt;=0,"Non échu",IF($Y90&lt;=30,"1-30 j",IF($Y90&lt;=60,"31-60 j",IF($Y90&lt;=90,"61-90 j","Plus de 90 j")))))</f>
        <v/>
      </c>
      <c r="AF90" s="67">
        <f>IF($K90&lt;=1000,"Moins de 1 k€",IF($K90&lt;=5000,"1 à 5 k€",IF($K90&lt;=15000,"5 à 15 k€","Plus de 15 k€")))</f>
        <v/>
      </c>
    </row>
    <row r="91">
      <c r="A91" s="65" t="inlineStr">
        <is>
          <t>FAC-00090</t>
        </is>
      </c>
      <c r="B91" s="65" t="inlineStr">
        <is>
          <t>DEV-00217</t>
        </is>
      </c>
      <c r="C91" s="65" t="inlineStr">
        <is>
          <t>CLI-0245</t>
        </is>
      </c>
      <c r="D91" s="65" t="inlineStr">
        <is>
          <t>Professionnel</t>
        </is>
      </c>
      <c r="E91" s="65" t="inlineStr">
        <is>
          <t>Toulouse</t>
        </is>
      </c>
      <c r="F91" s="66" t="n">
        <v>44966</v>
      </c>
      <c r="G91" s="65" t="inlineStr">
        <is>
          <t>2023-02</t>
        </is>
      </c>
      <c r="H91" s="65" t="inlineStr">
        <is>
          <t>2022-2023</t>
        </is>
      </c>
      <c r="I91" s="66" t="n">
        <v>44996</v>
      </c>
      <c r="J91" s="67" t="n">
        <v>30</v>
      </c>
      <c r="K91" s="68" t="n">
        <v>18389.13</v>
      </c>
      <c r="L91" s="71" t="n">
        <v>0.2</v>
      </c>
      <c r="M91" s="68" t="n">
        <v>22066.96</v>
      </c>
      <c r="N91" s="65" t="inlineStr">
        <is>
          <t>Standard</t>
        </is>
      </c>
      <c r="O91" s="66" t="n">
        <v>44970</v>
      </c>
      <c r="P91" s="65" t="inlineStr">
        <is>
          <t>Payée</t>
        </is>
      </c>
      <c r="Q91" s="67">
        <f>IFERROR(INDEX(Devis!$I$2:$I$3053,MATCH($B91,Devis!$A$2:$A$3053,0)),"")</f>
        <v/>
      </c>
      <c r="R91" s="67">
        <f>IFERROR(INDEX(Devis!$K$2:$K$3053,MATCH($B91,Devis!$A$2:$A$3053,0)),"")</f>
        <v/>
      </c>
      <c r="S91" s="67">
        <f>IFERROR(INDEX(Clients!$G$2:$G$1020,MATCH($C91,Clients!$A$2:$A$1020,0)),"")</f>
        <v/>
      </c>
      <c r="T91" s="69">
        <f>1</f>
        <v/>
      </c>
      <c r="U91" s="68">
        <f>IFERROR(INDEX(Interventions!$S$2:$S$1106,MATCH($B91,Interventions!$B$2:$B$1106,0)),0)</f>
        <v/>
      </c>
      <c r="V91" s="68">
        <f>$K91-$U91</f>
        <v/>
      </c>
      <c r="W91" s="69">
        <f>IF($O91="",0,1)</f>
        <v/>
      </c>
      <c r="X91" s="68">
        <f>IF($O91="",$M91,0)</f>
        <v/>
      </c>
      <c r="Y91" s="69">
        <f>IF($O91="",MAX(0,Paramètres!$C$8-$I91),MAX(0,$O91-$I91))</f>
        <v/>
      </c>
      <c r="Z91" s="69">
        <f>$Y91*$X91</f>
        <v/>
      </c>
      <c r="AA91" s="69">
        <f>IF($O91="",0,$O91-$F91)</f>
        <v/>
      </c>
      <c r="AB91" s="69">
        <f>IF(AND($O91="",$I91&lt;Paramètres!$C$8),1,0)</f>
        <v/>
      </c>
      <c r="AC91" s="69">
        <f>IF(AND($O91="",$Y91&gt;Paramètres!$C$13),1,0)</f>
        <v/>
      </c>
      <c r="AD91" s="67">
        <f>IF($O91="","",YEAR($O91)&amp;"-"&amp;TEXT(MONTH($O91),"00"))</f>
        <v/>
      </c>
      <c r="AE91" s="67">
        <f>IF($W91=1,"Réglée",IF($Y91&lt;=0,"Non échu",IF($Y91&lt;=30,"1-30 j",IF($Y91&lt;=60,"31-60 j",IF($Y91&lt;=90,"61-90 j","Plus de 90 j")))))</f>
        <v/>
      </c>
      <c r="AF91" s="67">
        <f>IF($K91&lt;=1000,"Moins de 1 k€",IF($K91&lt;=5000,"1 à 5 k€",IF($K91&lt;=15000,"5 à 15 k€","Plus de 15 k€")))</f>
        <v/>
      </c>
    </row>
    <row r="92">
      <c r="A92" s="65" t="inlineStr">
        <is>
          <t>FAC-00091</t>
        </is>
      </c>
      <c r="B92" s="65" t="inlineStr">
        <is>
          <t>DEV-00218</t>
        </is>
      </c>
      <c r="C92" s="65" t="inlineStr">
        <is>
          <t>CLI-0089</t>
        </is>
      </c>
      <c r="D92" s="65" t="inlineStr">
        <is>
          <t>Particulier</t>
        </is>
      </c>
      <c r="E92" s="65" t="inlineStr">
        <is>
          <t>Bordeaux</t>
        </is>
      </c>
      <c r="F92" s="66" t="n">
        <v>44953</v>
      </c>
      <c r="G92" s="65" t="inlineStr">
        <is>
          <t>2023-01</t>
        </is>
      </c>
      <c r="H92" s="65" t="inlineStr">
        <is>
          <t>2022-2023</t>
        </is>
      </c>
      <c r="I92" s="66" t="n">
        <v>44968</v>
      </c>
      <c r="J92" s="67" t="n">
        <v>15</v>
      </c>
      <c r="K92" s="68" t="n">
        <v>3076.12</v>
      </c>
      <c r="L92" s="71" t="n">
        <v>0.2</v>
      </c>
      <c r="M92" s="68" t="n">
        <v>3691.34</v>
      </c>
      <c r="N92" s="65" t="inlineStr">
        <is>
          <t>Bon payeur</t>
        </is>
      </c>
      <c r="O92" s="66" t="n">
        <v>44959</v>
      </c>
      <c r="P92" s="65" t="inlineStr">
        <is>
          <t>Payée</t>
        </is>
      </c>
      <c r="Q92" s="67">
        <f>IFERROR(INDEX(Devis!$I$2:$I$3053,MATCH($B92,Devis!$A$2:$A$3053,0)),"")</f>
        <v/>
      </c>
      <c r="R92" s="67">
        <f>IFERROR(INDEX(Devis!$K$2:$K$3053,MATCH($B92,Devis!$A$2:$A$3053,0)),"")</f>
        <v/>
      </c>
      <c r="S92" s="67">
        <f>IFERROR(INDEX(Clients!$G$2:$G$1020,MATCH($C92,Clients!$A$2:$A$1020,0)),"")</f>
        <v/>
      </c>
      <c r="T92" s="69">
        <f>1</f>
        <v/>
      </c>
      <c r="U92" s="68">
        <f>IFERROR(INDEX(Interventions!$S$2:$S$1106,MATCH($B92,Interventions!$B$2:$B$1106,0)),0)</f>
        <v/>
      </c>
      <c r="V92" s="68">
        <f>$K92-$U92</f>
        <v/>
      </c>
      <c r="W92" s="69">
        <f>IF($O92="",0,1)</f>
        <v/>
      </c>
      <c r="X92" s="68">
        <f>IF($O92="",$M92,0)</f>
        <v/>
      </c>
      <c r="Y92" s="69">
        <f>IF($O92="",MAX(0,Paramètres!$C$8-$I92),MAX(0,$O92-$I92))</f>
        <v/>
      </c>
      <c r="Z92" s="69">
        <f>$Y92*$X92</f>
        <v/>
      </c>
      <c r="AA92" s="69">
        <f>IF($O92="",0,$O92-$F92)</f>
        <v/>
      </c>
      <c r="AB92" s="69">
        <f>IF(AND($O92="",$I92&lt;Paramètres!$C$8),1,0)</f>
        <v/>
      </c>
      <c r="AC92" s="69">
        <f>IF(AND($O92="",$Y92&gt;Paramètres!$C$13),1,0)</f>
        <v/>
      </c>
      <c r="AD92" s="67">
        <f>IF($O92="","",YEAR($O92)&amp;"-"&amp;TEXT(MONTH($O92),"00"))</f>
        <v/>
      </c>
      <c r="AE92" s="67">
        <f>IF($W92=1,"Réglée",IF($Y92&lt;=0,"Non échu",IF($Y92&lt;=30,"1-30 j",IF($Y92&lt;=60,"31-60 j",IF($Y92&lt;=90,"61-90 j","Plus de 90 j")))))</f>
        <v/>
      </c>
      <c r="AF92" s="67">
        <f>IF($K92&lt;=1000,"Moins de 1 k€",IF($K92&lt;=5000,"1 à 5 k€",IF($K92&lt;=15000,"5 à 15 k€","Plus de 15 k€")))</f>
        <v/>
      </c>
    </row>
    <row r="93">
      <c r="A93" s="65" t="inlineStr">
        <is>
          <t>FAC-00092</t>
        </is>
      </c>
      <c r="B93" s="65" t="inlineStr">
        <is>
          <t>DEV-00220</t>
        </is>
      </c>
      <c r="C93" s="65" t="inlineStr">
        <is>
          <t>CLI-0202</t>
        </is>
      </c>
      <c r="D93" s="65" t="inlineStr">
        <is>
          <t>Particulier</t>
        </is>
      </c>
      <c r="E93" s="65" t="inlineStr">
        <is>
          <t>Bordeaux</t>
        </is>
      </c>
      <c r="F93" s="66" t="n">
        <v>44963</v>
      </c>
      <c r="G93" s="65" t="inlineStr">
        <is>
          <t>2023-02</t>
        </is>
      </c>
      <c r="H93" s="65" t="inlineStr">
        <is>
          <t>2022-2023</t>
        </is>
      </c>
      <c r="I93" s="66" t="n">
        <v>44978</v>
      </c>
      <c r="J93" s="67" t="n">
        <v>15</v>
      </c>
      <c r="K93" s="68" t="n">
        <v>4955.43</v>
      </c>
      <c r="L93" s="71" t="n">
        <v>0.1</v>
      </c>
      <c r="M93" s="68" t="n">
        <v>5450.97</v>
      </c>
      <c r="N93" s="65" t="inlineStr">
        <is>
          <t>Bon payeur</t>
        </is>
      </c>
      <c r="O93" s="66" t="n">
        <v>44992</v>
      </c>
      <c r="P93" s="65" t="inlineStr">
        <is>
          <t>Payée</t>
        </is>
      </c>
      <c r="Q93" s="67">
        <f>IFERROR(INDEX(Devis!$I$2:$I$3053,MATCH($B93,Devis!$A$2:$A$3053,0)),"")</f>
        <v/>
      </c>
      <c r="R93" s="67">
        <f>IFERROR(INDEX(Devis!$K$2:$K$3053,MATCH($B93,Devis!$A$2:$A$3053,0)),"")</f>
        <v/>
      </c>
      <c r="S93" s="67">
        <f>IFERROR(INDEX(Clients!$G$2:$G$1020,MATCH($C93,Clients!$A$2:$A$1020,0)),"")</f>
        <v/>
      </c>
      <c r="T93" s="69">
        <f>1</f>
        <v/>
      </c>
      <c r="U93" s="68">
        <f>IFERROR(INDEX(Interventions!$S$2:$S$1106,MATCH($B93,Interventions!$B$2:$B$1106,0)),0)</f>
        <v/>
      </c>
      <c r="V93" s="68">
        <f>$K93-$U93</f>
        <v/>
      </c>
      <c r="W93" s="69">
        <f>IF($O93="",0,1)</f>
        <v/>
      </c>
      <c r="X93" s="68">
        <f>IF($O93="",$M93,0)</f>
        <v/>
      </c>
      <c r="Y93" s="69">
        <f>IF($O93="",MAX(0,Paramètres!$C$8-$I93),MAX(0,$O93-$I93))</f>
        <v/>
      </c>
      <c r="Z93" s="69">
        <f>$Y93*$X93</f>
        <v/>
      </c>
      <c r="AA93" s="69">
        <f>IF($O93="",0,$O93-$F93)</f>
        <v/>
      </c>
      <c r="AB93" s="69">
        <f>IF(AND($O93="",$I93&lt;Paramètres!$C$8),1,0)</f>
        <v/>
      </c>
      <c r="AC93" s="69">
        <f>IF(AND($O93="",$Y93&gt;Paramètres!$C$13),1,0)</f>
        <v/>
      </c>
      <c r="AD93" s="67">
        <f>IF($O93="","",YEAR($O93)&amp;"-"&amp;TEXT(MONTH($O93),"00"))</f>
        <v/>
      </c>
      <c r="AE93" s="67">
        <f>IF($W93=1,"Réglée",IF($Y93&lt;=0,"Non échu",IF($Y93&lt;=30,"1-30 j",IF($Y93&lt;=60,"31-60 j",IF($Y93&lt;=90,"61-90 j","Plus de 90 j")))))</f>
        <v/>
      </c>
      <c r="AF93" s="67">
        <f>IF($K93&lt;=1000,"Moins de 1 k€",IF($K93&lt;=5000,"1 à 5 k€",IF($K93&lt;=15000,"5 à 15 k€","Plus de 15 k€")))</f>
        <v/>
      </c>
    </row>
    <row r="94">
      <c r="A94" s="65" t="inlineStr">
        <is>
          <t>FAC-00093</t>
        </is>
      </c>
      <c r="B94" s="65" t="inlineStr">
        <is>
          <t>DEV-00222</t>
        </is>
      </c>
      <c r="C94" s="65" t="inlineStr">
        <is>
          <t>CLI-0045</t>
        </is>
      </c>
      <c r="D94" s="65" t="inlineStr">
        <is>
          <t>Syndic</t>
        </is>
      </c>
      <c r="E94" s="65" t="inlineStr">
        <is>
          <t>Bordeaux</t>
        </is>
      </c>
      <c r="F94" s="66" t="n">
        <v>44963</v>
      </c>
      <c r="G94" s="65" t="inlineStr">
        <is>
          <t>2023-02</t>
        </is>
      </c>
      <c r="H94" s="65" t="inlineStr">
        <is>
          <t>2022-2023</t>
        </is>
      </c>
      <c r="I94" s="66" t="n">
        <v>45023</v>
      </c>
      <c r="J94" s="67" t="n">
        <v>60</v>
      </c>
      <c r="K94" s="68" t="n">
        <v>807.0599999999999</v>
      </c>
      <c r="L94" s="71" t="n">
        <v>0.2</v>
      </c>
      <c r="M94" s="68" t="n">
        <v>968.47</v>
      </c>
      <c r="N94" s="65" t="inlineStr">
        <is>
          <t>Lent</t>
        </is>
      </c>
      <c r="O94" s="66" t="n">
        <v>45082</v>
      </c>
      <c r="P94" s="65" t="inlineStr">
        <is>
          <t>Payée</t>
        </is>
      </c>
      <c r="Q94" s="67">
        <f>IFERROR(INDEX(Devis!$I$2:$I$3053,MATCH($B94,Devis!$A$2:$A$3053,0)),"")</f>
        <v/>
      </c>
      <c r="R94" s="67">
        <f>IFERROR(INDEX(Devis!$K$2:$K$3053,MATCH($B94,Devis!$A$2:$A$3053,0)),"")</f>
        <v/>
      </c>
      <c r="S94" s="67">
        <f>IFERROR(INDEX(Clients!$G$2:$G$1020,MATCH($C94,Clients!$A$2:$A$1020,0)),"")</f>
        <v/>
      </c>
      <c r="T94" s="69">
        <f>1</f>
        <v/>
      </c>
      <c r="U94" s="68">
        <f>IFERROR(INDEX(Interventions!$S$2:$S$1106,MATCH($B94,Interventions!$B$2:$B$1106,0)),0)</f>
        <v/>
      </c>
      <c r="V94" s="68">
        <f>$K94-$U94</f>
        <v/>
      </c>
      <c r="W94" s="69">
        <f>IF($O94="",0,1)</f>
        <v/>
      </c>
      <c r="X94" s="68">
        <f>IF($O94="",$M94,0)</f>
        <v/>
      </c>
      <c r="Y94" s="69">
        <f>IF($O94="",MAX(0,Paramètres!$C$8-$I94),MAX(0,$O94-$I94))</f>
        <v/>
      </c>
      <c r="Z94" s="69">
        <f>$Y94*$X94</f>
        <v/>
      </c>
      <c r="AA94" s="69">
        <f>IF($O94="",0,$O94-$F94)</f>
        <v/>
      </c>
      <c r="AB94" s="69">
        <f>IF(AND($O94="",$I94&lt;Paramètres!$C$8),1,0)</f>
        <v/>
      </c>
      <c r="AC94" s="69">
        <f>IF(AND($O94="",$Y94&gt;Paramètres!$C$13),1,0)</f>
        <v/>
      </c>
      <c r="AD94" s="67">
        <f>IF($O94="","",YEAR($O94)&amp;"-"&amp;TEXT(MONTH($O94),"00"))</f>
        <v/>
      </c>
      <c r="AE94" s="67">
        <f>IF($W94=1,"Réglée",IF($Y94&lt;=0,"Non échu",IF($Y94&lt;=30,"1-30 j",IF($Y94&lt;=60,"31-60 j",IF($Y94&lt;=90,"61-90 j","Plus de 90 j")))))</f>
        <v/>
      </c>
      <c r="AF94" s="67">
        <f>IF($K94&lt;=1000,"Moins de 1 k€",IF($K94&lt;=5000,"1 à 5 k€",IF($K94&lt;=15000,"5 à 15 k€","Plus de 15 k€")))</f>
        <v/>
      </c>
    </row>
    <row r="95">
      <c r="A95" s="65" t="inlineStr">
        <is>
          <t>FAC-00094</t>
        </is>
      </c>
      <c r="B95" s="65" t="inlineStr">
        <is>
          <t>DEV-00226</t>
        </is>
      </c>
      <c r="C95" s="65" t="inlineStr">
        <is>
          <t>CLI-0166</t>
        </is>
      </c>
      <c r="D95" s="65" t="inlineStr">
        <is>
          <t>Particulier</t>
        </is>
      </c>
      <c r="E95" s="65" t="inlineStr">
        <is>
          <t>Bordeaux</t>
        </is>
      </c>
      <c r="F95" s="66" t="n">
        <v>44956</v>
      </c>
      <c r="G95" s="65" t="inlineStr">
        <is>
          <t>2023-01</t>
        </is>
      </c>
      <c r="H95" s="65" t="inlineStr">
        <is>
          <t>2022-2023</t>
        </is>
      </c>
      <c r="I95" s="66" t="n">
        <v>44971</v>
      </c>
      <c r="J95" s="67" t="n">
        <v>15</v>
      </c>
      <c r="K95" s="68" t="n">
        <v>163.21</v>
      </c>
      <c r="L95" s="71" t="n">
        <v>0.1</v>
      </c>
      <c r="M95" s="68" t="n">
        <v>179.53</v>
      </c>
      <c r="N95" s="65" t="inlineStr">
        <is>
          <t>Bon payeur</t>
        </is>
      </c>
      <c r="O95" s="66" t="n">
        <v>44957</v>
      </c>
      <c r="P95" s="65" t="inlineStr">
        <is>
          <t>Payée</t>
        </is>
      </c>
      <c r="Q95" s="67">
        <f>IFERROR(INDEX(Devis!$I$2:$I$3053,MATCH($B95,Devis!$A$2:$A$3053,0)),"")</f>
        <v/>
      </c>
      <c r="R95" s="67">
        <f>IFERROR(INDEX(Devis!$K$2:$K$3053,MATCH($B95,Devis!$A$2:$A$3053,0)),"")</f>
        <v/>
      </c>
      <c r="S95" s="67">
        <f>IFERROR(INDEX(Clients!$G$2:$G$1020,MATCH($C95,Clients!$A$2:$A$1020,0)),"")</f>
        <v/>
      </c>
      <c r="T95" s="69">
        <f>1</f>
        <v/>
      </c>
      <c r="U95" s="68">
        <f>IFERROR(INDEX(Interventions!$S$2:$S$1106,MATCH($B95,Interventions!$B$2:$B$1106,0)),0)</f>
        <v/>
      </c>
      <c r="V95" s="68">
        <f>$K95-$U95</f>
        <v/>
      </c>
      <c r="W95" s="69">
        <f>IF($O95="",0,1)</f>
        <v/>
      </c>
      <c r="X95" s="68">
        <f>IF($O95="",$M95,0)</f>
        <v/>
      </c>
      <c r="Y95" s="69">
        <f>IF($O95="",MAX(0,Paramètres!$C$8-$I95),MAX(0,$O95-$I95))</f>
        <v/>
      </c>
      <c r="Z95" s="69">
        <f>$Y95*$X95</f>
        <v/>
      </c>
      <c r="AA95" s="69">
        <f>IF($O95="",0,$O95-$F95)</f>
        <v/>
      </c>
      <c r="AB95" s="69">
        <f>IF(AND($O95="",$I95&lt;Paramètres!$C$8),1,0)</f>
        <v/>
      </c>
      <c r="AC95" s="69">
        <f>IF(AND($O95="",$Y95&gt;Paramètres!$C$13),1,0)</f>
        <v/>
      </c>
      <c r="AD95" s="67">
        <f>IF($O95="","",YEAR($O95)&amp;"-"&amp;TEXT(MONTH($O95),"00"))</f>
        <v/>
      </c>
      <c r="AE95" s="67">
        <f>IF($W95=1,"Réglée",IF($Y95&lt;=0,"Non échu",IF($Y95&lt;=30,"1-30 j",IF($Y95&lt;=60,"31-60 j",IF($Y95&lt;=90,"61-90 j","Plus de 90 j")))))</f>
        <v/>
      </c>
      <c r="AF95" s="67">
        <f>IF($K95&lt;=1000,"Moins de 1 k€",IF($K95&lt;=5000,"1 à 5 k€",IF($K95&lt;=15000,"5 à 15 k€","Plus de 15 k€")))</f>
        <v/>
      </c>
    </row>
    <row r="96">
      <c r="A96" s="65" t="inlineStr">
        <is>
          <t>FAC-00095</t>
        </is>
      </c>
      <c r="B96" s="65" t="inlineStr">
        <is>
          <t>DEV-00229</t>
        </is>
      </c>
      <c r="C96" s="65" t="inlineStr">
        <is>
          <t>CLI-0160</t>
        </is>
      </c>
      <c r="D96" s="65" t="inlineStr">
        <is>
          <t>Particulier</t>
        </is>
      </c>
      <c r="E96" s="65" t="inlineStr">
        <is>
          <t>Bordeaux</t>
        </is>
      </c>
      <c r="F96" s="66" t="n">
        <v>44971</v>
      </c>
      <c r="G96" s="65" t="inlineStr">
        <is>
          <t>2023-02</t>
        </is>
      </c>
      <c r="H96" s="65" t="inlineStr">
        <is>
          <t>2022-2023</t>
        </is>
      </c>
      <c r="I96" s="66" t="n">
        <v>44986</v>
      </c>
      <c r="J96" s="67" t="n">
        <v>15</v>
      </c>
      <c r="K96" s="68" t="n">
        <v>465.27</v>
      </c>
      <c r="L96" s="71" t="n">
        <v>0.1</v>
      </c>
      <c r="M96" s="68" t="n">
        <v>511.8</v>
      </c>
      <c r="N96" s="65" t="inlineStr">
        <is>
          <t>Standard</t>
        </is>
      </c>
      <c r="O96" s="66" t="n">
        <v>44977</v>
      </c>
      <c r="P96" s="65" t="inlineStr">
        <is>
          <t>Payée</t>
        </is>
      </c>
      <c r="Q96" s="67">
        <f>IFERROR(INDEX(Devis!$I$2:$I$3053,MATCH($B96,Devis!$A$2:$A$3053,0)),"")</f>
        <v/>
      </c>
      <c r="R96" s="67">
        <f>IFERROR(INDEX(Devis!$K$2:$K$3053,MATCH($B96,Devis!$A$2:$A$3053,0)),"")</f>
        <v/>
      </c>
      <c r="S96" s="67">
        <f>IFERROR(INDEX(Clients!$G$2:$G$1020,MATCH($C96,Clients!$A$2:$A$1020,0)),"")</f>
        <v/>
      </c>
      <c r="T96" s="69">
        <f>1</f>
        <v/>
      </c>
      <c r="U96" s="68">
        <f>IFERROR(INDEX(Interventions!$S$2:$S$1106,MATCH($B96,Interventions!$B$2:$B$1106,0)),0)</f>
        <v/>
      </c>
      <c r="V96" s="68">
        <f>$K96-$U96</f>
        <v/>
      </c>
      <c r="W96" s="69">
        <f>IF($O96="",0,1)</f>
        <v/>
      </c>
      <c r="X96" s="68">
        <f>IF($O96="",$M96,0)</f>
        <v/>
      </c>
      <c r="Y96" s="69">
        <f>IF($O96="",MAX(0,Paramètres!$C$8-$I96),MAX(0,$O96-$I96))</f>
        <v/>
      </c>
      <c r="Z96" s="69">
        <f>$Y96*$X96</f>
        <v/>
      </c>
      <c r="AA96" s="69">
        <f>IF($O96="",0,$O96-$F96)</f>
        <v/>
      </c>
      <c r="AB96" s="69">
        <f>IF(AND($O96="",$I96&lt;Paramètres!$C$8),1,0)</f>
        <v/>
      </c>
      <c r="AC96" s="69">
        <f>IF(AND($O96="",$Y96&gt;Paramètres!$C$13),1,0)</f>
        <v/>
      </c>
      <c r="AD96" s="67">
        <f>IF($O96="","",YEAR($O96)&amp;"-"&amp;TEXT(MONTH($O96),"00"))</f>
        <v/>
      </c>
      <c r="AE96" s="67">
        <f>IF($W96=1,"Réglée",IF($Y96&lt;=0,"Non échu",IF($Y96&lt;=30,"1-30 j",IF($Y96&lt;=60,"31-60 j",IF($Y96&lt;=90,"61-90 j","Plus de 90 j")))))</f>
        <v/>
      </c>
      <c r="AF96" s="67">
        <f>IF($K96&lt;=1000,"Moins de 1 k€",IF($K96&lt;=5000,"1 à 5 k€",IF($K96&lt;=15000,"5 à 15 k€","Plus de 15 k€")))</f>
        <v/>
      </c>
    </row>
    <row r="97">
      <c r="A97" s="65" t="inlineStr">
        <is>
          <t>FAC-00096</t>
        </is>
      </c>
      <c r="B97" s="65" t="inlineStr">
        <is>
          <t>DEV-00232</t>
        </is>
      </c>
      <c r="C97" s="65" t="inlineStr">
        <is>
          <t>CLI-0169</t>
        </is>
      </c>
      <c r="D97" s="65" t="inlineStr">
        <is>
          <t>Professionnel</t>
        </is>
      </c>
      <c r="E97" s="65" t="inlineStr">
        <is>
          <t>Bordeaux</t>
        </is>
      </c>
      <c r="F97" s="66" t="n">
        <v>44956</v>
      </c>
      <c r="G97" s="65" t="inlineStr">
        <is>
          <t>2023-01</t>
        </is>
      </c>
      <c r="H97" s="65" t="inlineStr">
        <is>
          <t>2022-2023</t>
        </is>
      </c>
      <c r="I97" s="66" t="n">
        <v>44986</v>
      </c>
      <c r="J97" s="67" t="n">
        <v>30</v>
      </c>
      <c r="K97" s="68" t="n">
        <v>387.44</v>
      </c>
      <c r="L97" s="71" t="n">
        <v>0.2</v>
      </c>
      <c r="M97" s="68" t="n">
        <v>464.93</v>
      </c>
      <c r="N97" s="65" t="inlineStr">
        <is>
          <t>Lent</t>
        </is>
      </c>
      <c r="O97" s="66" t="n">
        <v>45036</v>
      </c>
      <c r="P97" s="65" t="inlineStr">
        <is>
          <t>Payée</t>
        </is>
      </c>
      <c r="Q97" s="67">
        <f>IFERROR(INDEX(Devis!$I$2:$I$3053,MATCH($B97,Devis!$A$2:$A$3053,0)),"")</f>
        <v/>
      </c>
      <c r="R97" s="67">
        <f>IFERROR(INDEX(Devis!$K$2:$K$3053,MATCH($B97,Devis!$A$2:$A$3053,0)),"")</f>
        <v/>
      </c>
      <c r="S97" s="67">
        <f>IFERROR(INDEX(Clients!$G$2:$G$1020,MATCH($C97,Clients!$A$2:$A$1020,0)),"")</f>
        <v/>
      </c>
      <c r="T97" s="69">
        <f>1</f>
        <v/>
      </c>
      <c r="U97" s="68">
        <f>IFERROR(INDEX(Interventions!$S$2:$S$1106,MATCH($B97,Interventions!$B$2:$B$1106,0)),0)</f>
        <v/>
      </c>
      <c r="V97" s="68">
        <f>$K97-$U97</f>
        <v/>
      </c>
      <c r="W97" s="69">
        <f>IF($O97="",0,1)</f>
        <v/>
      </c>
      <c r="X97" s="68">
        <f>IF($O97="",$M97,0)</f>
        <v/>
      </c>
      <c r="Y97" s="69">
        <f>IF($O97="",MAX(0,Paramètres!$C$8-$I97),MAX(0,$O97-$I97))</f>
        <v/>
      </c>
      <c r="Z97" s="69">
        <f>$Y97*$X97</f>
        <v/>
      </c>
      <c r="AA97" s="69">
        <f>IF($O97="",0,$O97-$F97)</f>
        <v/>
      </c>
      <c r="AB97" s="69">
        <f>IF(AND($O97="",$I97&lt;Paramètres!$C$8),1,0)</f>
        <v/>
      </c>
      <c r="AC97" s="69">
        <f>IF(AND($O97="",$Y97&gt;Paramètres!$C$13),1,0)</f>
        <v/>
      </c>
      <c r="AD97" s="67">
        <f>IF($O97="","",YEAR($O97)&amp;"-"&amp;TEXT(MONTH($O97),"00"))</f>
        <v/>
      </c>
      <c r="AE97" s="67">
        <f>IF($W97=1,"Réglée",IF($Y97&lt;=0,"Non échu",IF($Y97&lt;=30,"1-30 j",IF($Y97&lt;=60,"31-60 j",IF($Y97&lt;=90,"61-90 j","Plus de 90 j")))))</f>
        <v/>
      </c>
      <c r="AF97" s="67">
        <f>IF($K97&lt;=1000,"Moins de 1 k€",IF($K97&lt;=5000,"1 à 5 k€",IF($K97&lt;=15000,"5 à 15 k€","Plus de 15 k€")))</f>
        <v/>
      </c>
    </row>
    <row r="98">
      <c r="A98" s="65" t="inlineStr">
        <is>
          <t>FAC-00097</t>
        </is>
      </c>
      <c r="B98" s="65" t="inlineStr">
        <is>
          <t>DEV-00233</t>
        </is>
      </c>
      <c r="C98" s="65" t="inlineStr">
        <is>
          <t>CLI-0243</t>
        </is>
      </c>
      <c r="D98" s="65" t="inlineStr">
        <is>
          <t>Professionnel</t>
        </is>
      </c>
      <c r="E98" s="65" t="inlineStr">
        <is>
          <t>Bordeaux</t>
        </is>
      </c>
      <c r="F98" s="66" t="n">
        <v>44967</v>
      </c>
      <c r="G98" s="65" t="inlineStr">
        <is>
          <t>2023-02</t>
        </is>
      </c>
      <c r="H98" s="65" t="inlineStr">
        <is>
          <t>2022-2023</t>
        </is>
      </c>
      <c r="I98" s="66" t="n">
        <v>44997</v>
      </c>
      <c r="J98" s="67" t="n">
        <v>30</v>
      </c>
      <c r="K98" s="68" t="n">
        <v>17576.46</v>
      </c>
      <c r="L98" s="71" t="n">
        <v>0.2</v>
      </c>
      <c r="M98" s="68" t="n">
        <v>21091.75</v>
      </c>
      <c r="N98" s="65" t="inlineStr">
        <is>
          <t>Bon payeur</t>
        </is>
      </c>
      <c r="O98" s="66" t="n">
        <v>45004</v>
      </c>
      <c r="P98" s="65" t="inlineStr">
        <is>
          <t>Payée</t>
        </is>
      </c>
      <c r="Q98" s="67">
        <f>IFERROR(INDEX(Devis!$I$2:$I$3053,MATCH($B98,Devis!$A$2:$A$3053,0)),"")</f>
        <v/>
      </c>
      <c r="R98" s="67">
        <f>IFERROR(INDEX(Devis!$K$2:$K$3053,MATCH($B98,Devis!$A$2:$A$3053,0)),"")</f>
        <v/>
      </c>
      <c r="S98" s="67">
        <f>IFERROR(INDEX(Clients!$G$2:$G$1020,MATCH($C98,Clients!$A$2:$A$1020,0)),"")</f>
        <v/>
      </c>
      <c r="T98" s="69">
        <f>1</f>
        <v/>
      </c>
      <c r="U98" s="68">
        <f>IFERROR(INDEX(Interventions!$S$2:$S$1106,MATCH($B98,Interventions!$B$2:$B$1106,0)),0)</f>
        <v/>
      </c>
      <c r="V98" s="68">
        <f>$K98-$U98</f>
        <v/>
      </c>
      <c r="W98" s="69">
        <f>IF($O98="",0,1)</f>
        <v/>
      </c>
      <c r="X98" s="68">
        <f>IF($O98="",$M98,0)</f>
        <v/>
      </c>
      <c r="Y98" s="69">
        <f>IF($O98="",MAX(0,Paramètres!$C$8-$I98),MAX(0,$O98-$I98))</f>
        <v/>
      </c>
      <c r="Z98" s="69">
        <f>$Y98*$X98</f>
        <v/>
      </c>
      <c r="AA98" s="69">
        <f>IF($O98="",0,$O98-$F98)</f>
        <v/>
      </c>
      <c r="AB98" s="69">
        <f>IF(AND($O98="",$I98&lt;Paramètres!$C$8),1,0)</f>
        <v/>
      </c>
      <c r="AC98" s="69">
        <f>IF(AND($O98="",$Y98&gt;Paramètres!$C$13),1,0)</f>
        <v/>
      </c>
      <c r="AD98" s="67">
        <f>IF($O98="","",YEAR($O98)&amp;"-"&amp;TEXT(MONTH($O98),"00"))</f>
        <v/>
      </c>
      <c r="AE98" s="67">
        <f>IF($W98=1,"Réglée",IF($Y98&lt;=0,"Non échu",IF($Y98&lt;=30,"1-30 j",IF($Y98&lt;=60,"31-60 j",IF($Y98&lt;=90,"61-90 j","Plus de 90 j")))))</f>
        <v/>
      </c>
      <c r="AF98" s="67">
        <f>IF($K98&lt;=1000,"Moins de 1 k€",IF($K98&lt;=5000,"1 à 5 k€",IF($K98&lt;=15000,"5 à 15 k€","Plus de 15 k€")))</f>
        <v/>
      </c>
    </row>
    <row r="99">
      <c r="A99" s="65" t="inlineStr">
        <is>
          <t>FAC-00098</t>
        </is>
      </c>
      <c r="B99" s="65" t="inlineStr">
        <is>
          <t>DEV-00236</t>
        </is>
      </c>
      <c r="C99" s="65" t="inlineStr">
        <is>
          <t>CLI-0163</t>
        </is>
      </c>
      <c r="D99" s="65" t="inlineStr">
        <is>
          <t>Particulier</t>
        </is>
      </c>
      <c r="E99" s="65" t="inlineStr">
        <is>
          <t>Toulouse</t>
        </is>
      </c>
      <c r="F99" s="66" t="n">
        <v>44972</v>
      </c>
      <c r="G99" s="65" t="inlineStr">
        <is>
          <t>2023-02</t>
        </is>
      </c>
      <c r="H99" s="65" t="inlineStr">
        <is>
          <t>2022-2023</t>
        </is>
      </c>
      <c r="I99" s="66" t="n">
        <v>44987</v>
      </c>
      <c r="J99" s="67" t="n">
        <v>15</v>
      </c>
      <c r="K99" s="68" t="n">
        <v>775.28</v>
      </c>
      <c r="L99" s="71" t="n">
        <v>0.1</v>
      </c>
      <c r="M99" s="68" t="n">
        <v>852.8099999999999</v>
      </c>
      <c r="N99" s="65" t="inlineStr">
        <is>
          <t>Standard</t>
        </is>
      </c>
      <c r="O99" s="66" t="n">
        <v>44984</v>
      </c>
      <c r="P99" s="65" t="inlineStr">
        <is>
          <t>Payée</t>
        </is>
      </c>
      <c r="Q99" s="67">
        <f>IFERROR(INDEX(Devis!$I$2:$I$3053,MATCH($B99,Devis!$A$2:$A$3053,0)),"")</f>
        <v/>
      </c>
      <c r="R99" s="67">
        <f>IFERROR(INDEX(Devis!$K$2:$K$3053,MATCH($B99,Devis!$A$2:$A$3053,0)),"")</f>
        <v/>
      </c>
      <c r="S99" s="67">
        <f>IFERROR(INDEX(Clients!$G$2:$G$1020,MATCH($C99,Clients!$A$2:$A$1020,0)),"")</f>
        <v/>
      </c>
      <c r="T99" s="69">
        <f>1</f>
        <v/>
      </c>
      <c r="U99" s="68">
        <f>IFERROR(INDEX(Interventions!$S$2:$S$1106,MATCH($B99,Interventions!$B$2:$B$1106,0)),0)</f>
        <v/>
      </c>
      <c r="V99" s="68">
        <f>$K99-$U99</f>
        <v/>
      </c>
      <c r="W99" s="69">
        <f>IF($O99="",0,1)</f>
        <v/>
      </c>
      <c r="X99" s="68">
        <f>IF($O99="",$M99,0)</f>
        <v/>
      </c>
      <c r="Y99" s="69">
        <f>IF($O99="",MAX(0,Paramètres!$C$8-$I99),MAX(0,$O99-$I99))</f>
        <v/>
      </c>
      <c r="Z99" s="69">
        <f>$Y99*$X99</f>
        <v/>
      </c>
      <c r="AA99" s="69">
        <f>IF($O99="",0,$O99-$F99)</f>
        <v/>
      </c>
      <c r="AB99" s="69">
        <f>IF(AND($O99="",$I99&lt;Paramètres!$C$8),1,0)</f>
        <v/>
      </c>
      <c r="AC99" s="69">
        <f>IF(AND($O99="",$Y99&gt;Paramètres!$C$13),1,0)</f>
        <v/>
      </c>
      <c r="AD99" s="67">
        <f>IF($O99="","",YEAR($O99)&amp;"-"&amp;TEXT(MONTH($O99),"00"))</f>
        <v/>
      </c>
      <c r="AE99" s="67">
        <f>IF($W99=1,"Réglée",IF($Y99&lt;=0,"Non échu",IF($Y99&lt;=30,"1-30 j",IF($Y99&lt;=60,"31-60 j",IF($Y99&lt;=90,"61-90 j","Plus de 90 j")))))</f>
        <v/>
      </c>
      <c r="AF99" s="67">
        <f>IF($K99&lt;=1000,"Moins de 1 k€",IF($K99&lt;=5000,"1 à 5 k€",IF($K99&lt;=15000,"5 à 15 k€","Plus de 15 k€")))</f>
        <v/>
      </c>
    </row>
    <row r="100">
      <c r="A100" s="65" t="inlineStr">
        <is>
          <t>FAC-00099</t>
        </is>
      </c>
      <c r="B100" s="65" t="inlineStr">
        <is>
          <t>DEV-00241</t>
        </is>
      </c>
      <c r="C100" s="65" t="inlineStr">
        <is>
          <t>CLI-0233</t>
        </is>
      </c>
      <c r="D100" s="65" t="inlineStr">
        <is>
          <t>Particulier</t>
        </is>
      </c>
      <c r="E100" s="65" t="inlineStr">
        <is>
          <t>Toulouse</t>
        </is>
      </c>
      <c r="F100" s="66" t="n">
        <v>44977</v>
      </c>
      <c r="G100" s="65" t="inlineStr">
        <is>
          <t>2023-02</t>
        </is>
      </c>
      <c r="H100" s="65" t="inlineStr">
        <is>
          <t>2022-2023</t>
        </is>
      </c>
      <c r="I100" s="66" t="n">
        <v>44992</v>
      </c>
      <c r="J100" s="67" t="n">
        <v>15</v>
      </c>
      <c r="K100" s="68" t="n">
        <v>298.71</v>
      </c>
      <c r="L100" s="71" t="n">
        <v>0.2</v>
      </c>
      <c r="M100" s="68" t="n">
        <v>358.45</v>
      </c>
      <c r="N100" s="65" t="inlineStr">
        <is>
          <t>Lent</t>
        </is>
      </c>
      <c r="O100" s="66" t="n">
        <v>45011</v>
      </c>
      <c r="P100" s="65" t="inlineStr">
        <is>
          <t>Payée</t>
        </is>
      </c>
      <c r="Q100" s="67">
        <f>IFERROR(INDEX(Devis!$I$2:$I$3053,MATCH($B100,Devis!$A$2:$A$3053,0)),"")</f>
        <v/>
      </c>
      <c r="R100" s="67">
        <f>IFERROR(INDEX(Devis!$K$2:$K$3053,MATCH($B100,Devis!$A$2:$A$3053,0)),"")</f>
        <v/>
      </c>
      <c r="S100" s="67">
        <f>IFERROR(INDEX(Clients!$G$2:$G$1020,MATCH($C100,Clients!$A$2:$A$1020,0)),"")</f>
        <v/>
      </c>
      <c r="T100" s="69">
        <f>1</f>
        <v/>
      </c>
      <c r="U100" s="68">
        <f>IFERROR(INDEX(Interventions!$S$2:$S$1106,MATCH($B100,Interventions!$B$2:$B$1106,0)),0)</f>
        <v/>
      </c>
      <c r="V100" s="68">
        <f>$K100-$U100</f>
        <v/>
      </c>
      <c r="W100" s="69">
        <f>IF($O100="",0,1)</f>
        <v/>
      </c>
      <c r="X100" s="68">
        <f>IF($O100="",$M100,0)</f>
        <v/>
      </c>
      <c r="Y100" s="69">
        <f>IF($O100="",MAX(0,Paramètres!$C$8-$I100),MAX(0,$O100-$I100))</f>
        <v/>
      </c>
      <c r="Z100" s="69">
        <f>$Y100*$X100</f>
        <v/>
      </c>
      <c r="AA100" s="69">
        <f>IF($O100="",0,$O100-$F100)</f>
        <v/>
      </c>
      <c r="AB100" s="69">
        <f>IF(AND($O100="",$I100&lt;Paramètres!$C$8),1,0)</f>
        <v/>
      </c>
      <c r="AC100" s="69">
        <f>IF(AND($O100="",$Y100&gt;Paramètres!$C$13),1,0)</f>
        <v/>
      </c>
      <c r="AD100" s="67">
        <f>IF($O100="","",YEAR($O100)&amp;"-"&amp;TEXT(MONTH($O100),"00"))</f>
        <v/>
      </c>
      <c r="AE100" s="67">
        <f>IF($W100=1,"Réglée",IF($Y100&lt;=0,"Non échu",IF($Y100&lt;=30,"1-30 j",IF($Y100&lt;=60,"31-60 j",IF($Y100&lt;=90,"61-90 j","Plus de 90 j")))))</f>
        <v/>
      </c>
      <c r="AF100" s="67">
        <f>IF($K100&lt;=1000,"Moins de 1 k€",IF($K100&lt;=5000,"1 à 5 k€",IF($K100&lt;=15000,"5 à 15 k€","Plus de 15 k€")))</f>
        <v/>
      </c>
    </row>
    <row r="101">
      <c r="A101" s="65" t="inlineStr">
        <is>
          <t>FAC-00100</t>
        </is>
      </c>
      <c r="B101" s="65" t="inlineStr">
        <is>
          <t>DEV-00244</t>
        </is>
      </c>
      <c r="C101" s="65" t="inlineStr">
        <is>
          <t>CLI-0124</t>
        </is>
      </c>
      <c r="D101" s="65" t="inlineStr">
        <is>
          <t>Particulier</t>
        </is>
      </c>
      <c r="E101" s="65" t="inlineStr">
        <is>
          <t>Toulouse</t>
        </is>
      </c>
      <c r="F101" s="66" t="n">
        <v>44971</v>
      </c>
      <c r="G101" s="65" t="inlineStr">
        <is>
          <t>2023-02</t>
        </is>
      </c>
      <c r="H101" s="65" t="inlineStr">
        <is>
          <t>2022-2023</t>
        </is>
      </c>
      <c r="I101" s="66" t="n">
        <v>44986</v>
      </c>
      <c r="J101" s="67" t="n">
        <v>15</v>
      </c>
      <c r="K101" s="68" t="n">
        <v>154.71</v>
      </c>
      <c r="L101" s="71" t="n">
        <v>0.1</v>
      </c>
      <c r="M101" s="68" t="n">
        <v>170.18</v>
      </c>
      <c r="N101" s="65" t="inlineStr">
        <is>
          <t>Lent</t>
        </is>
      </c>
      <c r="O101" s="66" t="n">
        <v>44975</v>
      </c>
      <c r="P101" s="65" t="inlineStr">
        <is>
          <t>Payée</t>
        </is>
      </c>
      <c r="Q101" s="67">
        <f>IFERROR(INDEX(Devis!$I$2:$I$3053,MATCH($B101,Devis!$A$2:$A$3053,0)),"")</f>
        <v/>
      </c>
      <c r="R101" s="67">
        <f>IFERROR(INDEX(Devis!$K$2:$K$3053,MATCH($B101,Devis!$A$2:$A$3053,0)),"")</f>
        <v/>
      </c>
      <c r="S101" s="67">
        <f>IFERROR(INDEX(Clients!$G$2:$G$1020,MATCH($C101,Clients!$A$2:$A$1020,0)),"")</f>
        <v/>
      </c>
      <c r="T101" s="69">
        <f>1</f>
        <v/>
      </c>
      <c r="U101" s="68">
        <f>IFERROR(INDEX(Interventions!$S$2:$S$1106,MATCH($B101,Interventions!$B$2:$B$1106,0)),0)</f>
        <v/>
      </c>
      <c r="V101" s="68">
        <f>$K101-$U101</f>
        <v/>
      </c>
      <c r="W101" s="69">
        <f>IF($O101="",0,1)</f>
        <v/>
      </c>
      <c r="X101" s="68">
        <f>IF($O101="",$M101,0)</f>
        <v/>
      </c>
      <c r="Y101" s="69">
        <f>IF($O101="",MAX(0,Paramètres!$C$8-$I101),MAX(0,$O101-$I101))</f>
        <v/>
      </c>
      <c r="Z101" s="69">
        <f>$Y101*$X101</f>
        <v/>
      </c>
      <c r="AA101" s="69">
        <f>IF($O101="",0,$O101-$F101)</f>
        <v/>
      </c>
      <c r="AB101" s="69">
        <f>IF(AND($O101="",$I101&lt;Paramètres!$C$8),1,0)</f>
        <v/>
      </c>
      <c r="AC101" s="69">
        <f>IF(AND($O101="",$Y101&gt;Paramètres!$C$13),1,0)</f>
        <v/>
      </c>
      <c r="AD101" s="67">
        <f>IF($O101="","",YEAR($O101)&amp;"-"&amp;TEXT(MONTH($O101),"00"))</f>
        <v/>
      </c>
      <c r="AE101" s="67">
        <f>IF($W101=1,"Réglée",IF($Y101&lt;=0,"Non échu",IF($Y101&lt;=30,"1-30 j",IF($Y101&lt;=60,"31-60 j",IF($Y101&lt;=90,"61-90 j","Plus de 90 j")))))</f>
        <v/>
      </c>
      <c r="AF101" s="67">
        <f>IF($K101&lt;=1000,"Moins de 1 k€",IF($K101&lt;=5000,"1 à 5 k€",IF($K101&lt;=15000,"5 à 15 k€","Plus de 15 k€")))</f>
        <v/>
      </c>
    </row>
    <row r="102">
      <c r="A102" s="65" t="inlineStr">
        <is>
          <t>FAC-00101</t>
        </is>
      </c>
      <c r="B102" s="65" t="inlineStr">
        <is>
          <t>DEV-00247</t>
        </is>
      </c>
      <c r="C102" s="65" t="inlineStr">
        <is>
          <t>CLI-0040</t>
        </is>
      </c>
      <c r="D102" s="65" t="inlineStr">
        <is>
          <t>Professionnel</t>
        </is>
      </c>
      <c r="E102" s="65" t="inlineStr">
        <is>
          <t>Bordeaux</t>
        </is>
      </c>
      <c r="F102" s="66" t="n">
        <v>44971</v>
      </c>
      <c r="G102" s="65" t="inlineStr">
        <is>
          <t>2023-02</t>
        </is>
      </c>
      <c r="H102" s="65" t="inlineStr">
        <is>
          <t>2022-2023</t>
        </is>
      </c>
      <c r="I102" s="66" t="n">
        <v>45001</v>
      </c>
      <c r="J102" s="67" t="n">
        <v>30</v>
      </c>
      <c r="K102" s="68" t="n">
        <v>7573.47</v>
      </c>
      <c r="L102" s="71" t="n">
        <v>0.2</v>
      </c>
      <c r="M102" s="68" t="n">
        <v>9088.16</v>
      </c>
      <c r="N102" s="65" t="inlineStr">
        <is>
          <t>Standard</t>
        </is>
      </c>
      <c r="O102" s="66" t="n">
        <v>45011</v>
      </c>
      <c r="P102" s="65" t="inlineStr">
        <is>
          <t>Payée</t>
        </is>
      </c>
      <c r="Q102" s="67">
        <f>IFERROR(INDEX(Devis!$I$2:$I$3053,MATCH($B102,Devis!$A$2:$A$3053,0)),"")</f>
        <v/>
      </c>
      <c r="R102" s="67">
        <f>IFERROR(INDEX(Devis!$K$2:$K$3053,MATCH($B102,Devis!$A$2:$A$3053,0)),"")</f>
        <v/>
      </c>
      <c r="S102" s="67">
        <f>IFERROR(INDEX(Clients!$G$2:$G$1020,MATCH($C102,Clients!$A$2:$A$1020,0)),"")</f>
        <v/>
      </c>
      <c r="T102" s="69">
        <f>1</f>
        <v/>
      </c>
      <c r="U102" s="68">
        <f>IFERROR(INDEX(Interventions!$S$2:$S$1106,MATCH($B102,Interventions!$B$2:$B$1106,0)),0)</f>
        <v/>
      </c>
      <c r="V102" s="68">
        <f>$K102-$U102</f>
        <v/>
      </c>
      <c r="W102" s="69">
        <f>IF($O102="",0,1)</f>
        <v/>
      </c>
      <c r="X102" s="68">
        <f>IF($O102="",$M102,0)</f>
        <v/>
      </c>
      <c r="Y102" s="69">
        <f>IF($O102="",MAX(0,Paramètres!$C$8-$I102),MAX(0,$O102-$I102))</f>
        <v/>
      </c>
      <c r="Z102" s="69">
        <f>$Y102*$X102</f>
        <v/>
      </c>
      <c r="AA102" s="69">
        <f>IF($O102="",0,$O102-$F102)</f>
        <v/>
      </c>
      <c r="AB102" s="69">
        <f>IF(AND($O102="",$I102&lt;Paramètres!$C$8),1,0)</f>
        <v/>
      </c>
      <c r="AC102" s="69">
        <f>IF(AND($O102="",$Y102&gt;Paramètres!$C$13),1,0)</f>
        <v/>
      </c>
      <c r="AD102" s="67">
        <f>IF($O102="","",YEAR($O102)&amp;"-"&amp;TEXT(MONTH($O102),"00"))</f>
        <v/>
      </c>
      <c r="AE102" s="67">
        <f>IF($W102=1,"Réglée",IF($Y102&lt;=0,"Non échu",IF($Y102&lt;=30,"1-30 j",IF($Y102&lt;=60,"31-60 j",IF($Y102&lt;=90,"61-90 j","Plus de 90 j")))))</f>
        <v/>
      </c>
      <c r="AF102" s="67">
        <f>IF($K102&lt;=1000,"Moins de 1 k€",IF($K102&lt;=5000,"1 à 5 k€",IF($K102&lt;=15000,"5 à 15 k€","Plus de 15 k€")))</f>
        <v/>
      </c>
    </row>
    <row r="103">
      <c r="A103" s="65" t="inlineStr">
        <is>
          <t>FAC-00102</t>
        </is>
      </c>
      <c r="B103" s="65" t="inlineStr">
        <is>
          <t>DEV-00248</t>
        </is>
      </c>
      <c r="C103" s="65" t="inlineStr">
        <is>
          <t>CLI-0213</t>
        </is>
      </c>
      <c r="D103" s="65" t="inlineStr">
        <is>
          <t>Professionnel</t>
        </is>
      </c>
      <c r="E103" s="65" t="inlineStr">
        <is>
          <t>Bordeaux</t>
        </is>
      </c>
      <c r="F103" s="66" t="n">
        <v>44977</v>
      </c>
      <c r="G103" s="65" t="inlineStr">
        <is>
          <t>2023-02</t>
        </is>
      </c>
      <c r="H103" s="65" t="inlineStr">
        <is>
          <t>2022-2023</t>
        </is>
      </c>
      <c r="I103" s="66" t="n">
        <v>45007</v>
      </c>
      <c r="J103" s="67" t="n">
        <v>30</v>
      </c>
      <c r="K103" s="68" t="n">
        <v>17581.38</v>
      </c>
      <c r="L103" s="71" t="n">
        <v>0.2</v>
      </c>
      <c r="M103" s="68" t="n">
        <v>21097.66</v>
      </c>
      <c r="N103" s="65" t="inlineStr">
        <is>
          <t>Lent</t>
        </is>
      </c>
      <c r="O103" s="66" t="n">
        <v>45085</v>
      </c>
      <c r="P103" s="65" t="inlineStr">
        <is>
          <t>Payée</t>
        </is>
      </c>
      <c r="Q103" s="67">
        <f>IFERROR(INDEX(Devis!$I$2:$I$3053,MATCH($B103,Devis!$A$2:$A$3053,0)),"")</f>
        <v/>
      </c>
      <c r="R103" s="67">
        <f>IFERROR(INDEX(Devis!$K$2:$K$3053,MATCH($B103,Devis!$A$2:$A$3053,0)),"")</f>
        <v/>
      </c>
      <c r="S103" s="67">
        <f>IFERROR(INDEX(Clients!$G$2:$G$1020,MATCH($C103,Clients!$A$2:$A$1020,0)),"")</f>
        <v/>
      </c>
      <c r="T103" s="69">
        <f>1</f>
        <v/>
      </c>
      <c r="U103" s="68">
        <f>IFERROR(INDEX(Interventions!$S$2:$S$1106,MATCH($B103,Interventions!$B$2:$B$1106,0)),0)</f>
        <v/>
      </c>
      <c r="V103" s="68">
        <f>$K103-$U103</f>
        <v/>
      </c>
      <c r="W103" s="69">
        <f>IF($O103="",0,1)</f>
        <v/>
      </c>
      <c r="X103" s="68">
        <f>IF($O103="",$M103,0)</f>
        <v/>
      </c>
      <c r="Y103" s="69">
        <f>IF($O103="",MAX(0,Paramètres!$C$8-$I103),MAX(0,$O103-$I103))</f>
        <v/>
      </c>
      <c r="Z103" s="69">
        <f>$Y103*$X103</f>
        <v/>
      </c>
      <c r="AA103" s="69">
        <f>IF($O103="",0,$O103-$F103)</f>
        <v/>
      </c>
      <c r="AB103" s="69">
        <f>IF(AND($O103="",$I103&lt;Paramètres!$C$8),1,0)</f>
        <v/>
      </c>
      <c r="AC103" s="69">
        <f>IF(AND($O103="",$Y103&gt;Paramètres!$C$13),1,0)</f>
        <v/>
      </c>
      <c r="AD103" s="67">
        <f>IF($O103="","",YEAR($O103)&amp;"-"&amp;TEXT(MONTH($O103),"00"))</f>
        <v/>
      </c>
      <c r="AE103" s="67">
        <f>IF($W103=1,"Réglée",IF($Y103&lt;=0,"Non échu",IF($Y103&lt;=30,"1-30 j",IF($Y103&lt;=60,"31-60 j",IF($Y103&lt;=90,"61-90 j","Plus de 90 j")))))</f>
        <v/>
      </c>
      <c r="AF103" s="67">
        <f>IF($K103&lt;=1000,"Moins de 1 k€",IF($K103&lt;=5000,"1 à 5 k€",IF($K103&lt;=15000,"5 à 15 k€","Plus de 15 k€")))</f>
        <v/>
      </c>
    </row>
    <row r="104">
      <c r="A104" s="65" t="inlineStr">
        <is>
          <t>FAC-00103</t>
        </is>
      </c>
      <c r="B104" s="65" t="inlineStr">
        <is>
          <t>DEV-00249</t>
        </is>
      </c>
      <c r="C104" s="65" t="inlineStr">
        <is>
          <t>CLI-0196</t>
        </is>
      </c>
      <c r="D104" s="65" t="inlineStr">
        <is>
          <t>Particulier</t>
        </is>
      </c>
      <c r="E104" s="65" t="inlineStr">
        <is>
          <t>Bordeaux</t>
        </is>
      </c>
      <c r="F104" s="66" t="n">
        <v>44985</v>
      </c>
      <c r="G104" s="65" t="inlineStr">
        <is>
          <t>2023-02</t>
        </is>
      </c>
      <c r="H104" s="65" t="inlineStr">
        <is>
          <t>2022-2023</t>
        </is>
      </c>
      <c r="I104" s="66" t="n">
        <v>45000</v>
      </c>
      <c r="J104" s="67" t="n">
        <v>15</v>
      </c>
      <c r="K104" s="68" t="n">
        <v>266.75</v>
      </c>
      <c r="L104" s="71" t="n">
        <v>0.2</v>
      </c>
      <c r="M104" s="68" t="n">
        <v>320.1</v>
      </c>
      <c r="N104" s="65" t="inlineStr">
        <is>
          <t>Standard</t>
        </is>
      </c>
      <c r="O104" s="66" t="n">
        <v>44995</v>
      </c>
      <c r="P104" s="65" t="inlineStr">
        <is>
          <t>Payée</t>
        </is>
      </c>
      <c r="Q104" s="67">
        <f>IFERROR(INDEX(Devis!$I$2:$I$3053,MATCH($B104,Devis!$A$2:$A$3053,0)),"")</f>
        <v/>
      </c>
      <c r="R104" s="67">
        <f>IFERROR(INDEX(Devis!$K$2:$K$3053,MATCH($B104,Devis!$A$2:$A$3053,0)),"")</f>
        <v/>
      </c>
      <c r="S104" s="67">
        <f>IFERROR(INDEX(Clients!$G$2:$G$1020,MATCH($C104,Clients!$A$2:$A$1020,0)),"")</f>
        <v/>
      </c>
      <c r="T104" s="69">
        <f>1</f>
        <v/>
      </c>
      <c r="U104" s="68">
        <f>IFERROR(INDEX(Interventions!$S$2:$S$1106,MATCH($B104,Interventions!$B$2:$B$1106,0)),0)</f>
        <v/>
      </c>
      <c r="V104" s="68">
        <f>$K104-$U104</f>
        <v/>
      </c>
      <c r="W104" s="69">
        <f>IF($O104="",0,1)</f>
        <v/>
      </c>
      <c r="X104" s="68">
        <f>IF($O104="",$M104,0)</f>
        <v/>
      </c>
      <c r="Y104" s="69">
        <f>IF($O104="",MAX(0,Paramètres!$C$8-$I104),MAX(0,$O104-$I104))</f>
        <v/>
      </c>
      <c r="Z104" s="69">
        <f>$Y104*$X104</f>
        <v/>
      </c>
      <c r="AA104" s="69">
        <f>IF($O104="",0,$O104-$F104)</f>
        <v/>
      </c>
      <c r="AB104" s="69">
        <f>IF(AND($O104="",$I104&lt;Paramètres!$C$8),1,0)</f>
        <v/>
      </c>
      <c r="AC104" s="69">
        <f>IF(AND($O104="",$Y104&gt;Paramètres!$C$13),1,0)</f>
        <v/>
      </c>
      <c r="AD104" s="67">
        <f>IF($O104="","",YEAR($O104)&amp;"-"&amp;TEXT(MONTH($O104),"00"))</f>
        <v/>
      </c>
      <c r="AE104" s="67">
        <f>IF($W104=1,"Réglée",IF($Y104&lt;=0,"Non échu",IF($Y104&lt;=30,"1-30 j",IF($Y104&lt;=60,"31-60 j",IF($Y104&lt;=90,"61-90 j","Plus de 90 j")))))</f>
        <v/>
      </c>
      <c r="AF104" s="67">
        <f>IF($K104&lt;=1000,"Moins de 1 k€",IF($K104&lt;=5000,"1 à 5 k€",IF($K104&lt;=15000,"5 à 15 k€","Plus de 15 k€")))</f>
        <v/>
      </c>
    </row>
    <row r="105">
      <c r="A105" s="65" t="inlineStr">
        <is>
          <t>FAC-00104</t>
        </is>
      </c>
      <c r="B105" s="65" t="inlineStr">
        <is>
          <t>DEV-00252</t>
        </is>
      </c>
      <c r="C105" s="65" t="inlineStr">
        <is>
          <t>CLI-0015</t>
        </is>
      </c>
      <c r="D105" s="65" t="inlineStr">
        <is>
          <t>Particulier</t>
        </is>
      </c>
      <c r="E105" s="65" t="inlineStr">
        <is>
          <t>Bordeaux</t>
        </is>
      </c>
      <c r="F105" s="66" t="n">
        <v>44978</v>
      </c>
      <c r="G105" s="65" t="inlineStr">
        <is>
          <t>2023-02</t>
        </is>
      </c>
      <c r="H105" s="65" t="inlineStr">
        <is>
          <t>2022-2023</t>
        </is>
      </c>
      <c r="I105" s="66" t="n">
        <v>44993</v>
      </c>
      <c r="J105" s="67" t="n">
        <v>15</v>
      </c>
      <c r="K105" s="68" t="n">
        <v>10987.04</v>
      </c>
      <c r="L105" s="71" t="n">
        <v>0.1</v>
      </c>
      <c r="M105" s="68" t="n">
        <v>12085.74</v>
      </c>
      <c r="N105" s="65" t="inlineStr">
        <is>
          <t>Bon payeur</t>
        </is>
      </c>
      <c r="O105" s="66" t="n">
        <v>44997</v>
      </c>
      <c r="P105" s="65" t="inlineStr">
        <is>
          <t>Payée</t>
        </is>
      </c>
      <c r="Q105" s="67">
        <f>IFERROR(INDEX(Devis!$I$2:$I$3053,MATCH($B105,Devis!$A$2:$A$3053,0)),"")</f>
        <v/>
      </c>
      <c r="R105" s="67">
        <f>IFERROR(INDEX(Devis!$K$2:$K$3053,MATCH($B105,Devis!$A$2:$A$3053,0)),"")</f>
        <v/>
      </c>
      <c r="S105" s="67">
        <f>IFERROR(INDEX(Clients!$G$2:$G$1020,MATCH($C105,Clients!$A$2:$A$1020,0)),"")</f>
        <v/>
      </c>
      <c r="T105" s="69">
        <f>1</f>
        <v/>
      </c>
      <c r="U105" s="68">
        <f>IFERROR(INDEX(Interventions!$S$2:$S$1106,MATCH($B105,Interventions!$B$2:$B$1106,0)),0)</f>
        <v/>
      </c>
      <c r="V105" s="68">
        <f>$K105-$U105</f>
        <v/>
      </c>
      <c r="W105" s="69">
        <f>IF($O105="",0,1)</f>
        <v/>
      </c>
      <c r="X105" s="68">
        <f>IF($O105="",$M105,0)</f>
        <v/>
      </c>
      <c r="Y105" s="69">
        <f>IF($O105="",MAX(0,Paramètres!$C$8-$I105),MAX(0,$O105-$I105))</f>
        <v/>
      </c>
      <c r="Z105" s="69">
        <f>$Y105*$X105</f>
        <v/>
      </c>
      <c r="AA105" s="69">
        <f>IF($O105="",0,$O105-$F105)</f>
        <v/>
      </c>
      <c r="AB105" s="69">
        <f>IF(AND($O105="",$I105&lt;Paramètres!$C$8),1,0)</f>
        <v/>
      </c>
      <c r="AC105" s="69">
        <f>IF(AND($O105="",$Y105&gt;Paramètres!$C$13),1,0)</f>
        <v/>
      </c>
      <c r="AD105" s="67">
        <f>IF($O105="","",YEAR($O105)&amp;"-"&amp;TEXT(MONTH($O105),"00"))</f>
        <v/>
      </c>
      <c r="AE105" s="67">
        <f>IF($W105=1,"Réglée",IF($Y105&lt;=0,"Non échu",IF($Y105&lt;=30,"1-30 j",IF($Y105&lt;=60,"31-60 j",IF($Y105&lt;=90,"61-90 j","Plus de 90 j")))))</f>
        <v/>
      </c>
      <c r="AF105" s="67">
        <f>IF($K105&lt;=1000,"Moins de 1 k€",IF($K105&lt;=5000,"1 à 5 k€",IF($K105&lt;=15000,"5 à 15 k€","Plus de 15 k€")))</f>
        <v/>
      </c>
    </row>
    <row r="106">
      <c r="A106" s="65" t="inlineStr">
        <is>
          <t>FAC-00105</t>
        </is>
      </c>
      <c r="B106" s="65" t="inlineStr">
        <is>
          <t>DEV-00253</t>
        </is>
      </c>
      <c r="C106" s="65" t="inlineStr">
        <is>
          <t>CLI-0010</t>
        </is>
      </c>
      <c r="D106" s="65" t="inlineStr">
        <is>
          <t>Particulier</t>
        </is>
      </c>
      <c r="E106" s="65" t="inlineStr">
        <is>
          <t>Bordeaux</t>
        </is>
      </c>
      <c r="F106" s="66" t="n">
        <v>45000</v>
      </c>
      <c r="G106" s="65" t="inlineStr">
        <is>
          <t>2023-03</t>
        </is>
      </c>
      <c r="H106" s="65" t="inlineStr">
        <is>
          <t>2022-2023</t>
        </is>
      </c>
      <c r="I106" s="66" t="n">
        <v>45015</v>
      </c>
      <c r="J106" s="67" t="n">
        <v>15</v>
      </c>
      <c r="K106" s="68" t="n">
        <v>6565.05</v>
      </c>
      <c r="L106" s="71" t="n">
        <v>0.1</v>
      </c>
      <c r="M106" s="68" t="n">
        <v>7221.56</v>
      </c>
      <c r="N106" s="65" t="inlineStr">
        <is>
          <t>Bon payeur</t>
        </is>
      </c>
      <c r="O106" s="66" t="n">
        <v>45031</v>
      </c>
      <c r="P106" s="65" t="inlineStr">
        <is>
          <t>Payée</t>
        </is>
      </c>
      <c r="Q106" s="67">
        <f>IFERROR(INDEX(Devis!$I$2:$I$3053,MATCH($B106,Devis!$A$2:$A$3053,0)),"")</f>
        <v/>
      </c>
      <c r="R106" s="67">
        <f>IFERROR(INDEX(Devis!$K$2:$K$3053,MATCH($B106,Devis!$A$2:$A$3053,0)),"")</f>
        <v/>
      </c>
      <c r="S106" s="67">
        <f>IFERROR(INDEX(Clients!$G$2:$G$1020,MATCH($C106,Clients!$A$2:$A$1020,0)),"")</f>
        <v/>
      </c>
      <c r="T106" s="69">
        <f>1</f>
        <v/>
      </c>
      <c r="U106" s="68">
        <f>IFERROR(INDEX(Interventions!$S$2:$S$1106,MATCH($B106,Interventions!$B$2:$B$1106,0)),0)</f>
        <v/>
      </c>
      <c r="V106" s="68">
        <f>$K106-$U106</f>
        <v/>
      </c>
      <c r="W106" s="69">
        <f>IF($O106="",0,1)</f>
        <v/>
      </c>
      <c r="X106" s="68">
        <f>IF($O106="",$M106,0)</f>
        <v/>
      </c>
      <c r="Y106" s="69">
        <f>IF($O106="",MAX(0,Paramètres!$C$8-$I106),MAX(0,$O106-$I106))</f>
        <v/>
      </c>
      <c r="Z106" s="69">
        <f>$Y106*$X106</f>
        <v/>
      </c>
      <c r="AA106" s="69">
        <f>IF($O106="",0,$O106-$F106)</f>
        <v/>
      </c>
      <c r="AB106" s="69">
        <f>IF(AND($O106="",$I106&lt;Paramètres!$C$8),1,0)</f>
        <v/>
      </c>
      <c r="AC106" s="69">
        <f>IF(AND($O106="",$Y106&gt;Paramètres!$C$13),1,0)</f>
        <v/>
      </c>
      <c r="AD106" s="67">
        <f>IF($O106="","",YEAR($O106)&amp;"-"&amp;TEXT(MONTH($O106),"00"))</f>
        <v/>
      </c>
      <c r="AE106" s="67">
        <f>IF($W106=1,"Réglée",IF($Y106&lt;=0,"Non échu",IF($Y106&lt;=30,"1-30 j",IF($Y106&lt;=60,"31-60 j",IF($Y106&lt;=90,"61-90 j","Plus de 90 j")))))</f>
        <v/>
      </c>
      <c r="AF106" s="67">
        <f>IF($K106&lt;=1000,"Moins de 1 k€",IF($K106&lt;=5000,"1 à 5 k€",IF($K106&lt;=15000,"5 à 15 k€","Plus de 15 k€")))</f>
        <v/>
      </c>
    </row>
    <row r="107">
      <c r="A107" s="65" t="inlineStr">
        <is>
          <t>FAC-00106</t>
        </is>
      </c>
      <c r="B107" s="65" t="inlineStr">
        <is>
          <t>DEV-00256</t>
        </is>
      </c>
      <c r="C107" s="65" t="inlineStr">
        <is>
          <t>CLI-0176</t>
        </is>
      </c>
      <c r="D107" s="65" t="inlineStr">
        <is>
          <t>Professionnel</t>
        </is>
      </c>
      <c r="E107" s="65" t="inlineStr">
        <is>
          <t>Toulouse</t>
        </is>
      </c>
      <c r="F107" s="66" t="n">
        <v>44977</v>
      </c>
      <c r="G107" s="65" t="inlineStr">
        <is>
          <t>2023-02</t>
        </is>
      </c>
      <c r="H107" s="65" t="inlineStr">
        <is>
          <t>2022-2023</t>
        </is>
      </c>
      <c r="I107" s="66" t="n">
        <v>45007</v>
      </c>
      <c r="J107" s="67" t="n">
        <v>30</v>
      </c>
      <c r="K107" s="68" t="n">
        <v>17871.36</v>
      </c>
      <c r="L107" s="71" t="n">
        <v>0.2</v>
      </c>
      <c r="M107" s="68" t="n">
        <v>21445.63</v>
      </c>
      <c r="N107" s="65" t="inlineStr">
        <is>
          <t>Bon payeur</t>
        </is>
      </c>
      <c r="O107" s="66" t="n">
        <v>45018</v>
      </c>
      <c r="P107" s="65" t="inlineStr">
        <is>
          <t>Payée</t>
        </is>
      </c>
      <c r="Q107" s="67">
        <f>IFERROR(INDEX(Devis!$I$2:$I$3053,MATCH($B107,Devis!$A$2:$A$3053,0)),"")</f>
        <v/>
      </c>
      <c r="R107" s="67">
        <f>IFERROR(INDEX(Devis!$K$2:$K$3053,MATCH($B107,Devis!$A$2:$A$3053,0)),"")</f>
        <v/>
      </c>
      <c r="S107" s="67">
        <f>IFERROR(INDEX(Clients!$G$2:$G$1020,MATCH($C107,Clients!$A$2:$A$1020,0)),"")</f>
        <v/>
      </c>
      <c r="T107" s="69">
        <f>1</f>
        <v/>
      </c>
      <c r="U107" s="68">
        <f>IFERROR(INDEX(Interventions!$S$2:$S$1106,MATCH($B107,Interventions!$B$2:$B$1106,0)),0)</f>
        <v/>
      </c>
      <c r="V107" s="68">
        <f>$K107-$U107</f>
        <v/>
      </c>
      <c r="W107" s="69">
        <f>IF($O107="",0,1)</f>
        <v/>
      </c>
      <c r="X107" s="68">
        <f>IF($O107="",$M107,0)</f>
        <v/>
      </c>
      <c r="Y107" s="69">
        <f>IF($O107="",MAX(0,Paramètres!$C$8-$I107),MAX(0,$O107-$I107))</f>
        <v/>
      </c>
      <c r="Z107" s="69">
        <f>$Y107*$X107</f>
        <v/>
      </c>
      <c r="AA107" s="69">
        <f>IF($O107="",0,$O107-$F107)</f>
        <v/>
      </c>
      <c r="AB107" s="69">
        <f>IF(AND($O107="",$I107&lt;Paramètres!$C$8),1,0)</f>
        <v/>
      </c>
      <c r="AC107" s="69">
        <f>IF(AND($O107="",$Y107&gt;Paramètres!$C$13),1,0)</f>
        <v/>
      </c>
      <c r="AD107" s="67">
        <f>IF($O107="","",YEAR($O107)&amp;"-"&amp;TEXT(MONTH($O107),"00"))</f>
        <v/>
      </c>
      <c r="AE107" s="67">
        <f>IF($W107=1,"Réglée",IF($Y107&lt;=0,"Non échu",IF($Y107&lt;=30,"1-30 j",IF($Y107&lt;=60,"31-60 j",IF($Y107&lt;=90,"61-90 j","Plus de 90 j")))))</f>
        <v/>
      </c>
      <c r="AF107" s="67">
        <f>IF($K107&lt;=1000,"Moins de 1 k€",IF($K107&lt;=5000,"1 à 5 k€",IF($K107&lt;=15000,"5 à 15 k€","Plus de 15 k€")))</f>
        <v/>
      </c>
    </row>
    <row r="108">
      <c r="A108" s="65" t="inlineStr">
        <is>
          <t>FAC-00107</t>
        </is>
      </c>
      <c r="B108" s="65" t="inlineStr">
        <is>
          <t>DEV-00257</t>
        </is>
      </c>
      <c r="C108" s="65" t="inlineStr">
        <is>
          <t>CLI-0206</t>
        </is>
      </c>
      <c r="D108" s="65" t="inlineStr">
        <is>
          <t>Syndic</t>
        </is>
      </c>
      <c r="E108" s="65" t="inlineStr">
        <is>
          <t>Toulouse</t>
        </is>
      </c>
      <c r="F108" s="66" t="n">
        <v>44999</v>
      </c>
      <c r="G108" s="65" t="inlineStr">
        <is>
          <t>2023-03</t>
        </is>
      </c>
      <c r="H108" s="65" t="inlineStr">
        <is>
          <t>2022-2023</t>
        </is>
      </c>
      <c r="I108" s="66" t="n">
        <v>45059</v>
      </c>
      <c r="J108" s="67" t="n">
        <v>60</v>
      </c>
      <c r="K108" s="68" t="n">
        <v>29471.58</v>
      </c>
      <c r="L108" s="71" t="n">
        <v>0.2</v>
      </c>
      <c r="M108" s="68" t="n">
        <v>35365.9</v>
      </c>
      <c r="N108" s="65" t="inlineStr">
        <is>
          <t>Bon payeur</t>
        </is>
      </c>
      <c r="O108" s="66" t="n">
        <v>45049</v>
      </c>
      <c r="P108" s="65" t="inlineStr">
        <is>
          <t>Payée</t>
        </is>
      </c>
      <c r="Q108" s="67">
        <f>IFERROR(INDEX(Devis!$I$2:$I$3053,MATCH($B108,Devis!$A$2:$A$3053,0)),"")</f>
        <v/>
      </c>
      <c r="R108" s="67">
        <f>IFERROR(INDEX(Devis!$K$2:$K$3053,MATCH($B108,Devis!$A$2:$A$3053,0)),"")</f>
        <v/>
      </c>
      <c r="S108" s="67">
        <f>IFERROR(INDEX(Clients!$G$2:$G$1020,MATCH($C108,Clients!$A$2:$A$1020,0)),"")</f>
        <v/>
      </c>
      <c r="T108" s="69">
        <f>1</f>
        <v/>
      </c>
      <c r="U108" s="68">
        <f>IFERROR(INDEX(Interventions!$S$2:$S$1106,MATCH($B108,Interventions!$B$2:$B$1106,0)),0)</f>
        <v/>
      </c>
      <c r="V108" s="68">
        <f>$K108-$U108</f>
        <v/>
      </c>
      <c r="W108" s="69">
        <f>IF($O108="",0,1)</f>
        <v/>
      </c>
      <c r="X108" s="68">
        <f>IF($O108="",$M108,0)</f>
        <v/>
      </c>
      <c r="Y108" s="69">
        <f>IF($O108="",MAX(0,Paramètres!$C$8-$I108),MAX(0,$O108-$I108))</f>
        <v/>
      </c>
      <c r="Z108" s="69">
        <f>$Y108*$X108</f>
        <v/>
      </c>
      <c r="AA108" s="69">
        <f>IF($O108="",0,$O108-$F108)</f>
        <v/>
      </c>
      <c r="AB108" s="69">
        <f>IF(AND($O108="",$I108&lt;Paramètres!$C$8),1,0)</f>
        <v/>
      </c>
      <c r="AC108" s="69">
        <f>IF(AND($O108="",$Y108&gt;Paramètres!$C$13),1,0)</f>
        <v/>
      </c>
      <c r="AD108" s="67">
        <f>IF($O108="","",YEAR($O108)&amp;"-"&amp;TEXT(MONTH($O108),"00"))</f>
        <v/>
      </c>
      <c r="AE108" s="67">
        <f>IF($W108=1,"Réglée",IF($Y108&lt;=0,"Non échu",IF($Y108&lt;=30,"1-30 j",IF($Y108&lt;=60,"31-60 j",IF($Y108&lt;=90,"61-90 j","Plus de 90 j")))))</f>
        <v/>
      </c>
      <c r="AF108" s="67">
        <f>IF($K108&lt;=1000,"Moins de 1 k€",IF($K108&lt;=5000,"1 à 5 k€",IF($K108&lt;=15000,"5 à 15 k€","Plus de 15 k€")))</f>
        <v/>
      </c>
    </row>
    <row r="109">
      <c r="A109" s="65" t="inlineStr">
        <is>
          <t>FAC-00108</t>
        </is>
      </c>
      <c r="B109" s="65" t="inlineStr">
        <is>
          <t>DEV-00258</t>
        </is>
      </c>
      <c r="C109" s="65" t="inlineStr">
        <is>
          <t>CLI-0054</t>
        </is>
      </c>
      <c r="D109" s="65" t="inlineStr">
        <is>
          <t>Particulier</t>
        </is>
      </c>
      <c r="E109" s="65" t="inlineStr">
        <is>
          <t>Bordeaux</t>
        </is>
      </c>
      <c r="F109" s="66" t="n">
        <v>45001</v>
      </c>
      <c r="G109" s="65" t="inlineStr">
        <is>
          <t>2023-03</t>
        </is>
      </c>
      <c r="H109" s="65" t="inlineStr">
        <is>
          <t>2022-2023</t>
        </is>
      </c>
      <c r="I109" s="66" t="n">
        <v>45016</v>
      </c>
      <c r="J109" s="67" t="n">
        <v>15</v>
      </c>
      <c r="K109" s="68" t="n">
        <v>509.59</v>
      </c>
      <c r="L109" s="71" t="n">
        <v>0.2</v>
      </c>
      <c r="M109" s="68" t="n">
        <v>611.51</v>
      </c>
      <c r="N109" s="65" t="inlineStr">
        <is>
          <t>Standard</t>
        </is>
      </c>
      <c r="O109" s="66" t="n">
        <v>45021</v>
      </c>
      <c r="P109" s="65" t="inlineStr">
        <is>
          <t>Payée</t>
        </is>
      </c>
      <c r="Q109" s="67">
        <f>IFERROR(INDEX(Devis!$I$2:$I$3053,MATCH($B109,Devis!$A$2:$A$3053,0)),"")</f>
        <v/>
      </c>
      <c r="R109" s="67">
        <f>IFERROR(INDEX(Devis!$K$2:$K$3053,MATCH($B109,Devis!$A$2:$A$3053,0)),"")</f>
        <v/>
      </c>
      <c r="S109" s="67">
        <f>IFERROR(INDEX(Clients!$G$2:$G$1020,MATCH($C109,Clients!$A$2:$A$1020,0)),"")</f>
        <v/>
      </c>
      <c r="T109" s="69">
        <f>1</f>
        <v/>
      </c>
      <c r="U109" s="68">
        <f>IFERROR(INDEX(Interventions!$S$2:$S$1106,MATCH($B109,Interventions!$B$2:$B$1106,0)),0)</f>
        <v/>
      </c>
      <c r="V109" s="68">
        <f>$K109-$U109</f>
        <v/>
      </c>
      <c r="W109" s="69">
        <f>IF($O109="",0,1)</f>
        <v/>
      </c>
      <c r="X109" s="68">
        <f>IF($O109="",$M109,0)</f>
        <v/>
      </c>
      <c r="Y109" s="69">
        <f>IF($O109="",MAX(0,Paramètres!$C$8-$I109),MAX(0,$O109-$I109))</f>
        <v/>
      </c>
      <c r="Z109" s="69">
        <f>$Y109*$X109</f>
        <v/>
      </c>
      <c r="AA109" s="69">
        <f>IF($O109="",0,$O109-$F109)</f>
        <v/>
      </c>
      <c r="AB109" s="69">
        <f>IF(AND($O109="",$I109&lt;Paramètres!$C$8),1,0)</f>
        <v/>
      </c>
      <c r="AC109" s="69">
        <f>IF(AND($O109="",$Y109&gt;Paramètres!$C$13),1,0)</f>
        <v/>
      </c>
      <c r="AD109" s="67">
        <f>IF($O109="","",YEAR($O109)&amp;"-"&amp;TEXT(MONTH($O109),"00"))</f>
        <v/>
      </c>
      <c r="AE109" s="67">
        <f>IF($W109=1,"Réglée",IF($Y109&lt;=0,"Non échu",IF($Y109&lt;=30,"1-30 j",IF($Y109&lt;=60,"31-60 j",IF($Y109&lt;=90,"61-90 j","Plus de 90 j")))))</f>
        <v/>
      </c>
      <c r="AF109" s="67">
        <f>IF($K109&lt;=1000,"Moins de 1 k€",IF($K109&lt;=5000,"1 à 5 k€",IF($K109&lt;=15000,"5 à 15 k€","Plus de 15 k€")))</f>
        <v/>
      </c>
    </row>
    <row r="110">
      <c r="A110" s="65" t="inlineStr">
        <is>
          <t>FAC-00109</t>
        </is>
      </c>
      <c r="B110" s="65" t="inlineStr">
        <is>
          <t>DEV-00261</t>
        </is>
      </c>
      <c r="C110" s="65" t="inlineStr">
        <is>
          <t>CLI-0091</t>
        </is>
      </c>
      <c r="D110" s="65" t="inlineStr">
        <is>
          <t>Particulier</t>
        </is>
      </c>
      <c r="E110" s="65" t="inlineStr">
        <is>
          <t>Bordeaux</t>
        </is>
      </c>
      <c r="F110" s="66" t="n">
        <v>44973</v>
      </c>
      <c r="G110" s="65" t="inlineStr">
        <is>
          <t>2023-02</t>
        </is>
      </c>
      <c r="H110" s="65" t="inlineStr">
        <is>
          <t>2022-2023</t>
        </is>
      </c>
      <c r="I110" s="66" t="n">
        <v>44988</v>
      </c>
      <c r="J110" s="67" t="n">
        <v>15</v>
      </c>
      <c r="K110" s="68" t="n">
        <v>390.31</v>
      </c>
      <c r="L110" s="71" t="n">
        <v>0.2</v>
      </c>
      <c r="M110" s="68" t="n">
        <v>468.37</v>
      </c>
      <c r="N110" s="65" t="inlineStr">
        <is>
          <t>Bon payeur</t>
        </is>
      </c>
      <c r="O110" s="66" t="n">
        <v>44976</v>
      </c>
      <c r="P110" s="65" t="inlineStr">
        <is>
          <t>Payée</t>
        </is>
      </c>
      <c r="Q110" s="67">
        <f>IFERROR(INDEX(Devis!$I$2:$I$3053,MATCH($B110,Devis!$A$2:$A$3053,0)),"")</f>
        <v/>
      </c>
      <c r="R110" s="67">
        <f>IFERROR(INDEX(Devis!$K$2:$K$3053,MATCH($B110,Devis!$A$2:$A$3053,0)),"")</f>
        <v/>
      </c>
      <c r="S110" s="67">
        <f>IFERROR(INDEX(Clients!$G$2:$G$1020,MATCH($C110,Clients!$A$2:$A$1020,0)),"")</f>
        <v/>
      </c>
      <c r="T110" s="69">
        <f>1</f>
        <v/>
      </c>
      <c r="U110" s="68">
        <f>IFERROR(INDEX(Interventions!$S$2:$S$1106,MATCH($B110,Interventions!$B$2:$B$1106,0)),0)</f>
        <v/>
      </c>
      <c r="V110" s="68">
        <f>$K110-$U110</f>
        <v/>
      </c>
      <c r="W110" s="69">
        <f>IF($O110="",0,1)</f>
        <v/>
      </c>
      <c r="X110" s="68">
        <f>IF($O110="",$M110,0)</f>
        <v/>
      </c>
      <c r="Y110" s="69">
        <f>IF($O110="",MAX(0,Paramètres!$C$8-$I110),MAX(0,$O110-$I110))</f>
        <v/>
      </c>
      <c r="Z110" s="69">
        <f>$Y110*$X110</f>
        <v/>
      </c>
      <c r="AA110" s="69">
        <f>IF($O110="",0,$O110-$F110)</f>
        <v/>
      </c>
      <c r="AB110" s="69">
        <f>IF(AND($O110="",$I110&lt;Paramètres!$C$8),1,0)</f>
        <v/>
      </c>
      <c r="AC110" s="69">
        <f>IF(AND($O110="",$Y110&gt;Paramètres!$C$13),1,0)</f>
        <v/>
      </c>
      <c r="AD110" s="67">
        <f>IF($O110="","",YEAR($O110)&amp;"-"&amp;TEXT(MONTH($O110),"00"))</f>
        <v/>
      </c>
      <c r="AE110" s="67">
        <f>IF($W110=1,"Réglée",IF($Y110&lt;=0,"Non échu",IF($Y110&lt;=30,"1-30 j",IF($Y110&lt;=60,"31-60 j",IF($Y110&lt;=90,"61-90 j","Plus de 90 j")))))</f>
        <v/>
      </c>
      <c r="AF110" s="67">
        <f>IF($K110&lt;=1000,"Moins de 1 k€",IF($K110&lt;=5000,"1 à 5 k€",IF($K110&lt;=15000,"5 à 15 k€","Plus de 15 k€")))</f>
        <v/>
      </c>
    </row>
    <row r="111">
      <c r="A111" s="65" t="inlineStr">
        <is>
          <t>FAC-00110</t>
        </is>
      </c>
      <c r="B111" s="65" t="inlineStr">
        <is>
          <t>DEV-00264</t>
        </is>
      </c>
      <c r="C111" s="65" t="inlineStr">
        <is>
          <t>CLI-0145</t>
        </is>
      </c>
      <c r="D111" s="65" t="inlineStr">
        <is>
          <t>Collectivité</t>
        </is>
      </c>
      <c r="E111" s="65" t="inlineStr">
        <is>
          <t>Bordeaux</t>
        </is>
      </c>
      <c r="F111" s="66" t="n">
        <v>44999</v>
      </c>
      <c r="G111" s="65" t="inlineStr">
        <is>
          <t>2023-03</t>
        </is>
      </c>
      <c r="H111" s="65" t="inlineStr">
        <is>
          <t>2022-2023</t>
        </is>
      </c>
      <c r="I111" s="66" t="n">
        <v>45044</v>
      </c>
      <c r="J111" s="67" t="n">
        <v>45</v>
      </c>
      <c r="K111" s="68" t="n">
        <v>904.75</v>
      </c>
      <c r="L111" s="71" t="n">
        <v>0.2</v>
      </c>
      <c r="M111" s="68" t="n">
        <v>1085.7</v>
      </c>
      <c r="N111" s="65" t="inlineStr">
        <is>
          <t>Bon payeur</t>
        </is>
      </c>
      <c r="O111" s="66" t="n">
        <v>45013</v>
      </c>
      <c r="P111" s="65" t="inlineStr">
        <is>
          <t>Payée</t>
        </is>
      </c>
      <c r="Q111" s="67">
        <f>IFERROR(INDEX(Devis!$I$2:$I$3053,MATCH($B111,Devis!$A$2:$A$3053,0)),"")</f>
        <v/>
      </c>
      <c r="R111" s="67">
        <f>IFERROR(INDEX(Devis!$K$2:$K$3053,MATCH($B111,Devis!$A$2:$A$3053,0)),"")</f>
        <v/>
      </c>
      <c r="S111" s="67">
        <f>IFERROR(INDEX(Clients!$G$2:$G$1020,MATCH($C111,Clients!$A$2:$A$1020,0)),"")</f>
        <v/>
      </c>
      <c r="T111" s="69">
        <f>1</f>
        <v/>
      </c>
      <c r="U111" s="68">
        <f>IFERROR(INDEX(Interventions!$S$2:$S$1106,MATCH($B111,Interventions!$B$2:$B$1106,0)),0)</f>
        <v/>
      </c>
      <c r="V111" s="68">
        <f>$K111-$U111</f>
        <v/>
      </c>
      <c r="W111" s="69">
        <f>IF($O111="",0,1)</f>
        <v/>
      </c>
      <c r="X111" s="68">
        <f>IF($O111="",$M111,0)</f>
        <v/>
      </c>
      <c r="Y111" s="69">
        <f>IF($O111="",MAX(0,Paramètres!$C$8-$I111),MAX(0,$O111-$I111))</f>
        <v/>
      </c>
      <c r="Z111" s="69">
        <f>$Y111*$X111</f>
        <v/>
      </c>
      <c r="AA111" s="69">
        <f>IF($O111="",0,$O111-$F111)</f>
        <v/>
      </c>
      <c r="AB111" s="69">
        <f>IF(AND($O111="",$I111&lt;Paramètres!$C$8),1,0)</f>
        <v/>
      </c>
      <c r="AC111" s="69">
        <f>IF(AND($O111="",$Y111&gt;Paramètres!$C$13),1,0)</f>
        <v/>
      </c>
      <c r="AD111" s="67">
        <f>IF($O111="","",YEAR($O111)&amp;"-"&amp;TEXT(MONTH($O111),"00"))</f>
        <v/>
      </c>
      <c r="AE111" s="67">
        <f>IF($W111=1,"Réglée",IF($Y111&lt;=0,"Non échu",IF($Y111&lt;=30,"1-30 j",IF($Y111&lt;=60,"31-60 j",IF($Y111&lt;=90,"61-90 j","Plus de 90 j")))))</f>
        <v/>
      </c>
      <c r="AF111" s="67">
        <f>IF($K111&lt;=1000,"Moins de 1 k€",IF($K111&lt;=5000,"1 à 5 k€",IF($K111&lt;=15000,"5 à 15 k€","Plus de 15 k€")))</f>
        <v/>
      </c>
    </row>
    <row r="112">
      <c r="A112" s="65" t="inlineStr">
        <is>
          <t>FAC-00111</t>
        </is>
      </c>
      <c r="B112" s="65" t="inlineStr">
        <is>
          <t>DEV-00268</t>
        </is>
      </c>
      <c r="C112" s="65" t="inlineStr">
        <is>
          <t>CLI-0095</t>
        </is>
      </c>
      <c r="D112" s="65" t="inlineStr">
        <is>
          <t>Particulier</t>
        </is>
      </c>
      <c r="E112" s="65" t="inlineStr">
        <is>
          <t>Bordeaux</t>
        </is>
      </c>
      <c r="F112" s="66" t="n">
        <v>44998</v>
      </c>
      <c r="G112" s="65" t="inlineStr">
        <is>
          <t>2023-03</t>
        </is>
      </c>
      <c r="H112" s="65" t="inlineStr">
        <is>
          <t>2022-2023</t>
        </is>
      </c>
      <c r="I112" s="66" t="n">
        <v>45013</v>
      </c>
      <c r="J112" s="67" t="n">
        <v>15</v>
      </c>
      <c r="K112" s="68" t="n">
        <v>6218.39</v>
      </c>
      <c r="L112" s="71" t="n">
        <v>0.1</v>
      </c>
      <c r="M112" s="68" t="n">
        <v>6840.23</v>
      </c>
      <c r="N112" s="65" t="inlineStr">
        <is>
          <t>Standard</t>
        </is>
      </c>
      <c r="O112" s="66" t="n">
        <v>44999</v>
      </c>
      <c r="P112" s="65" t="inlineStr">
        <is>
          <t>Payée</t>
        </is>
      </c>
      <c r="Q112" s="67">
        <f>IFERROR(INDEX(Devis!$I$2:$I$3053,MATCH($B112,Devis!$A$2:$A$3053,0)),"")</f>
        <v/>
      </c>
      <c r="R112" s="67">
        <f>IFERROR(INDEX(Devis!$K$2:$K$3053,MATCH($B112,Devis!$A$2:$A$3053,0)),"")</f>
        <v/>
      </c>
      <c r="S112" s="67">
        <f>IFERROR(INDEX(Clients!$G$2:$G$1020,MATCH($C112,Clients!$A$2:$A$1020,0)),"")</f>
        <v/>
      </c>
      <c r="T112" s="69">
        <f>1</f>
        <v/>
      </c>
      <c r="U112" s="68">
        <f>IFERROR(INDEX(Interventions!$S$2:$S$1106,MATCH($B112,Interventions!$B$2:$B$1106,0)),0)</f>
        <v/>
      </c>
      <c r="V112" s="68">
        <f>$K112-$U112</f>
        <v/>
      </c>
      <c r="W112" s="69">
        <f>IF($O112="",0,1)</f>
        <v/>
      </c>
      <c r="X112" s="68">
        <f>IF($O112="",$M112,0)</f>
        <v/>
      </c>
      <c r="Y112" s="69">
        <f>IF($O112="",MAX(0,Paramètres!$C$8-$I112),MAX(0,$O112-$I112))</f>
        <v/>
      </c>
      <c r="Z112" s="69">
        <f>$Y112*$X112</f>
        <v/>
      </c>
      <c r="AA112" s="69">
        <f>IF($O112="",0,$O112-$F112)</f>
        <v/>
      </c>
      <c r="AB112" s="69">
        <f>IF(AND($O112="",$I112&lt;Paramètres!$C$8),1,0)</f>
        <v/>
      </c>
      <c r="AC112" s="69">
        <f>IF(AND($O112="",$Y112&gt;Paramètres!$C$13),1,0)</f>
        <v/>
      </c>
      <c r="AD112" s="67">
        <f>IF($O112="","",YEAR($O112)&amp;"-"&amp;TEXT(MONTH($O112),"00"))</f>
        <v/>
      </c>
      <c r="AE112" s="67">
        <f>IF($W112=1,"Réglée",IF($Y112&lt;=0,"Non échu",IF($Y112&lt;=30,"1-30 j",IF($Y112&lt;=60,"31-60 j",IF($Y112&lt;=90,"61-90 j","Plus de 90 j")))))</f>
        <v/>
      </c>
      <c r="AF112" s="67">
        <f>IF($K112&lt;=1000,"Moins de 1 k€",IF($K112&lt;=5000,"1 à 5 k€",IF($K112&lt;=15000,"5 à 15 k€","Plus de 15 k€")))</f>
        <v/>
      </c>
    </row>
    <row r="113">
      <c r="A113" s="65" t="inlineStr">
        <is>
          <t>FAC-00112</t>
        </is>
      </c>
      <c r="B113" s="65" t="inlineStr">
        <is>
          <t>DEV-00269</t>
        </is>
      </c>
      <c r="C113" s="65" t="inlineStr">
        <is>
          <t>CLI-0118</t>
        </is>
      </c>
      <c r="D113" s="65" t="inlineStr">
        <is>
          <t>Particulier</t>
        </is>
      </c>
      <c r="E113" s="65" t="inlineStr">
        <is>
          <t>Toulouse</t>
        </is>
      </c>
      <c r="F113" s="66" t="n">
        <v>44998</v>
      </c>
      <c r="G113" s="65" t="inlineStr">
        <is>
          <t>2023-03</t>
        </is>
      </c>
      <c r="H113" s="65" t="inlineStr">
        <is>
          <t>2022-2023</t>
        </is>
      </c>
      <c r="I113" s="66" t="n">
        <v>45013</v>
      </c>
      <c r="J113" s="67" t="n">
        <v>15</v>
      </c>
      <c r="K113" s="68" t="n">
        <v>3831.84</v>
      </c>
      <c r="L113" s="71" t="n">
        <v>0.1</v>
      </c>
      <c r="M113" s="68" t="n">
        <v>4215.02</v>
      </c>
      <c r="N113" s="65" t="inlineStr">
        <is>
          <t>Bon payeur</t>
        </is>
      </c>
      <c r="O113" s="66" t="n">
        <v>44999</v>
      </c>
      <c r="P113" s="65" t="inlineStr">
        <is>
          <t>Payée</t>
        </is>
      </c>
      <c r="Q113" s="67">
        <f>IFERROR(INDEX(Devis!$I$2:$I$3053,MATCH($B113,Devis!$A$2:$A$3053,0)),"")</f>
        <v/>
      </c>
      <c r="R113" s="67">
        <f>IFERROR(INDEX(Devis!$K$2:$K$3053,MATCH($B113,Devis!$A$2:$A$3053,0)),"")</f>
        <v/>
      </c>
      <c r="S113" s="67">
        <f>IFERROR(INDEX(Clients!$G$2:$G$1020,MATCH($C113,Clients!$A$2:$A$1020,0)),"")</f>
        <v/>
      </c>
      <c r="T113" s="69">
        <f>1</f>
        <v/>
      </c>
      <c r="U113" s="68">
        <f>IFERROR(INDEX(Interventions!$S$2:$S$1106,MATCH($B113,Interventions!$B$2:$B$1106,0)),0)</f>
        <v/>
      </c>
      <c r="V113" s="68">
        <f>$K113-$U113</f>
        <v/>
      </c>
      <c r="W113" s="69">
        <f>IF($O113="",0,1)</f>
        <v/>
      </c>
      <c r="X113" s="68">
        <f>IF($O113="",$M113,0)</f>
        <v/>
      </c>
      <c r="Y113" s="69">
        <f>IF($O113="",MAX(0,Paramètres!$C$8-$I113),MAX(0,$O113-$I113))</f>
        <v/>
      </c>
      <c r="Z113" s="69">
        <f>$Y113*$X113</f>
        <v/>
      </c>
      <c r="AA113" s="69">
        <f>IF($O113="",0,$O113-$F113)</f>
        <v/>
      </c>
      <c r="AB113" s="69">
        <f>IF(AND($O113="",$I113&lt;Paramètres!$C$8),1,0)</f>
        <v/>
      </c>
      <c r="AC113" s="69">
        <f>IF(AND($O113="",$Y113&gt;Paramètres!$C$13),1,0)</f>
        <v/>
      </c>
      <c r="AD113" s="67">
        <f>IF($O113="","",YEAR($O113)&amp;"-"&amp;TEXT(MONTH($O113),"00"))</f>
        <v/>
      </c>
      <c r="AE113" s="67">
        <f>IF($W113=1,"Réglée",IF($Y113&lt;=0,"Non échu",IF($Y113&lt;=30,"1-30 j",IF($Y113&lt;=60,"31-60 j",IF($Y113&lt;=90,"61-90 j","Plus de 90 j")))))</f>
        <v/>
      </c>
      <c r="AF113" s="67">
        <f>IF($K113&lt;=1000,"Moins de 1 k€",IF($K113&lt;=5000,"1 à 5 k€",IF($K113&lt;=15000,"5 à 15 k€","Plus de 15 k€")))</f>
        <v/>
      </c>
    </row>
    <row r="114">
      <c r="A114" s="65" t="inlineStr">
        <is>
          <t>FAC-00113</t>
        </is>
      </c>
      <c r="B114" s="65" t="inlineStr">
        <is>
          <t>DEV-00270</t>
        </is>
      </c>
      <c r="C114" s="65" t="inlineStr">
        <is>
          <t>CLI-0231</t>
        </is>
      </c>
      <c r="D114" s="65" t="inlineStr">
        <is>
          <t>Professionnel</t>
        </is>
      </c>
      <c r="E114" s="65" t="inlineStr">
        <is>
          <t>Bordeaux</t>
        </is>
      </c>
      <c r="F114" s="66" t="n">
        <v>44970</v>
      </c>
      <c r="G114" s="65" t="inlineStr">
        <is>
          <t>2023-02</t>
        </is>
      </c>
      <c r="H114" s="65" t="inlineStr">
        <is>
          <t>2022-2023</t>
        </is>
      </c>
      <c r="I114" s="66" t="n">
        <v>45000</v>
      </c>
      <c r="J114" s="67" t="n">
        <v>30</v>
      </c>
      <c r="K114" s="68" t="n">
        <v>1993.88</v>
      </c>
      <c r="L114" s="71" t="n">
        <v>0.2</v>
      </c>
      <c r="M114" s="68" t="n">
        <v>2392.66</v>
      </c>
      <c r="N114" s="65" t="inlineStr">
        <is>
          <t>Bon payeur</t>
        </is>
      </c>
      <c r="O114" s="66" t="n">
        <v>45005</v>
      </c>
      <c r="P114" s="65" t="inlineStr">
        <is>
          <t>Payée</t>
        </is>
      </c>
      <c r="Q114" s="67">
        <f>IFERROR(INDEX(Devis!$I$2:$I$3053,MATCH($B114,Devis!$A$2:$A$3053,0)),"")</f>
        <v/>
      </c>
      <c r="R114" s="67">
        <f>IFERROR(INDEX(Devis!$K$2:$K$3053,MATCH($B114,Devis!$A$2:$A$3053,0)),"")</f>
        <v/>
      </c>
      <c r="S114" s="67">
        <f>IFERROR(INDEX(Clients!$G$2:$G$1020,MATCH($C114,Clients!$A$2:$A$1020,0)),"")</f>
        <v/>
      </c>
      <c r="T114" s="69">
        <f>1</f>
        <v/>
      </c>
      <c r="U114" s="68">
        <f>IFERROR(INDEX(Interventions!$S$2:$S$1106,MATCH($B114,Interventions!$B$2:$B$1106,0)),0)</f>
        <v/>
      </c>
      <c r="V114" s="68">
        <f>$K114-$U114</f>
        <v/>
      </c>
      <c r="W114" s="69">
        <f>IF($O114="",0,1)</f>
        <v/>
      </c>
      <c r="X114" s="68">
        <f>IF($O114="",$M114,0)</f>
        <v/>
      </c>
      <c r="Y114" s="69">
        <f>IF($O114="",MAX(0,Paramètres!$C$8-$I114),MAX(0,$O114-$I114))</f>
        <v/>
      </c>
      <c r="Z114" s="69">
        <f>$Y114*$X114</f>
        <v/>
      </c>
      <c r="AA114" s="69">
        <f>IF($O114="",0,$O114-$F114)</f>
        <v/>
      </c>
      <c r="AB114" s="69">
        <f>IF(AND($O114="",$I114&lt;Paramètres!$C$8),1,0)</f>
        <v/>
      </c>
      <c r="AC114" s="69">
        <f>IF(AND($O114="",$Y114&gt;Paramètres!$C$13),1,0)</f>
        <v/>
      </c>
      <c r="AD114" s="67">
        <f>IF($O114="","",YEAR($O114)&amp;"-"&amp;TEXT(MONTH($O114),"00"))</f>
        <v/>
      </c>
      <c r="AE114" s="67">
        <f>IF($W114=1,"Réglée",IF($Y114&lt;=0,"Non échu",IF($Y114&lt;=30,"1-30 j",IF($Y114&lt;=60,"31-60 j",IF($Y114&lt;=90,"61-90 j","Plus de 90 j")))))</f>
        <v/>
      </c>
      <c r="AF114" s="67">
        <f>IF($K114&lt;=1000,"Moins de 1 k€",IF($K114&lt;=5000,"1 à 5 k€",IF($K114&lt;=15000,"5 à 15 k€","Plus de 15 k€")))</f>
        <v/>
      </c>
    </row>
    <row r="115">
      <c r="A115" s="65" t="inlineStr">
        <is>
          <t>FAC-00114</t>
        </is>
      </c>
      <c r="B115" s="65" t="inlineStr">
        <is>
          <t>DEV-00271</t>
        </is>
      </c>
      <c r="C115" s="65" t="inlineStr">
        <is>
          <t>CLI-0139</t>
        </is>
      </c>
      <c r="D115" s="65" t="inlineStr">
        <is>
          <t>Particulier</t>
        </is>
      </c>
      <c r="E115" s="65" t="inlineStr">
        <is>
          <t>Bordeaux</t>
        </is>
      </c>
      <c r="F115" s="66" t="n">
        <v>44998</v>
      </c>
      <c r="G115" s="65" t="inlineStr">
        <is>
          <t>2023-03</t>
        </is>
      </c>
      <c r="H115" s="65" t="inlineStr">
        <is>
          <t>2022-2023</t>
        </is>
      </c>
      <c r="I115" s="66" t="n">
        <v>45013</v>
      </c>
      <c r="J115" s="67" t="n">
        <v>15</v>
      </c>
      <c r="K115" s="68" t="n">
        <v>241.05</v>
      </c>
      <c r="L115" s="71" t="n">
        <v>0.2</v>
      </c>
      <c r="M115" s="68" t="n">
        <v>289.26</v>
      </c>
      <c r="N115" s="65" t="inlineStr">
        <is>
          <t>Bon payeur</t>
        </is>
      </c>
      <c r="O115" s="66" t="n">
        <v>45026</v>
      </c>
      <c r="P115" s="65" t="inlineStr">
        <is>
          <t>Payée</t>
        </is>
      </c>
      <c r="Q115" s="67">
        <f>IFERROR(INDEX(Devis!$I$2:$I$3053,MATCH($B115,Devis!$A$2:$A$3053,0)),"")</f>
        <v/>
      </c>
      <c r="R115" s="67">
        <f>IFERROR(INDEX(Devis!$K$2:$K$3053,MATCH($B115,Devis!$A$2:$A$3053,0)),"")</f>
        <v/>
      </c>
      <c r="S115" s="67">
        <f>IFERROR(INDEX(Clients!$G$2:$G$1020,MATCH($C115,Clients!$A$2:$A$1020,0)),"")</f>
        <v/>
      </c>
      <c r="T115" s="69">
        <f>1</f>
        <v/>
      </c>
      <c r="U115" s="68">
        <f>IFERROR(INDEX(Interventions!$S$2:$S$1106,MATCH($B115,Interventions!$B$2:$B$1106,0)),0)</f>
        <v/>
      </c>
      <c r="V115" s="68">
        <f>$K115-$U115</f>
        <v/>
      </c>
      <c r="W115" s="69">
        <f>IF($O115="",0,1)</f>
        <v/>
      </c>
      <c r="X115" s="68">
        <f>IF($O115="",$M115,0)</f>
        <v/>
      </c>
      <c r="Y115" s="69">
        <f>IF($O115="",MAX(0,Paramètres!$C$8-$I115),MAX(0,$O115-$I115))</f>
        <v/>
      </c>
      <c r="Z115" s="69">
        <f>$Y115*$X115</f>
        <v/>
      </c>
      <c r="AA115" s="69">
        <f>IF($O115="",0,$O115-$F115)</f>
        <v/>
      </c>
      <c r="AB115" s="69">
        <f>IF(AND($O115="",$I115&lt;Paramètres!$C$8),1,0)</f>
        <v/>
      </c>
      <c r="AC115" s="69">
        <f>IF(AND($O115="",$Y115&gt;Paramètres!$C$13),1,0)</f>
        <v/>
      </c>
      <c r="AD115" s="67">
        <f>IF($O115="","",YEAR($O115)&amp;"-"&amp;TEXT(MONTH($O115),"00"))</f>
        <v/>
      </c>
      <c r="AE115" s="67">
        <f>IF($W115=1,"Réglée",IF($Y115&lt;=0,"Non échu",IF($Y115&lt;=30,"1-30 j",IF($Y115&lt;=60,"31-60 j",IF($Y115&lt;=90,"61-90 j","Plus de 90 j")))))</f>
        <v/>
      </c>
      <c r="AF115" s="67">
        <f>IF($K115&lt;=1000,"Moins de 1 k€",IF($K115&lt;=5000,"1 à 5 k€",IF($K115&lt;=15000,"5 à 15 k€","Plus de 15 k€")))</f>
        <v/>
      </c>
    </row>
    <row r="116">
      <c r="A116" s="65" t="inlineStr">
        <is>
          <t>FAC-00115</t>
        </is>
      </c>
      <c r="B116" s="65" t="inlineStr">
        <is>
          <t>DEV-00273</t>
        </is>
      </c>
      <c r="C116" s="65" t="inlineStr">
        <is>
          <t>CLI-0052</t>
        </is>
      </c>
      <c r="D116" s="65" t="inlineStr">
        <is>
          <t>Particulier</t>
        </is>
      </c>
      <c r="E116" s="65" t="inlineStr">
        <is>
          <t>Toulouse</t>
        </is>
      </c>
      <c r="F116" s="66" t="n">
        <v>44995</v>
      </c>
      <c r="G116" s="65" t="inlineStr">
        <is>
          <t>2023-03</t>
        </is>
      </c>
      <c r="H116" s="65" t="inlineStr">
        <is>
          <t>2022-2023</t>
        </is>
      </c>
      <c r="I116" s="66" t="n">
        <v>45010</v>
      </c>
      <c r="J116" s="67" t="n">
        <v>15</v>
      </c>
      <c r="K116" s="68" t="n">
        <v>286.48</v>
      </c>
      <c r="L116" s="71" t="n">
        <v>0.2</v>
      </c>
      <c r="M116" s="68" t="n">
        <v>343.78</v>
      </c>
      <c r="N116" s="65" t="inlineStr">
        <is>
          <t>Standard</t>
        </is>
      </c>
      <c r="O116" s="66" t="n">
        <v>45001</v>
      </c>
      <c r="P116" s="65" t="inlineStr">
        <is>
          <t>Payée</t>
        </is>
      </c>
      <c r="Q116" s="67">
        <f>IFERROR(INDEX(Devis!$I$2:$I$3053,MATCH($B116,Devis!$A$2:$A$3053,0)),"")</f>
        <v/>
      </c>
      <c r="R116" s="67">
        <f>IFERROR(INDEX(Devis!$K$2:$K$3053,MATCH($B116,Devis!$A$2:$A$3053,0)),"")</f>
        <v/>
      </c>
      <c r="S116" s="67">
        <f>IFERROR(INDEX(Clients!$G$2:$G$1020,MATCH($C116,Clients!$A$2:$A$1020,0)),"")</f>
        <v/>
      </c>
      <c r="T116" s="69">
        <f>1</f>
        <v/>
      </c>
      <c r="U116" s="68">
        <f>IFERROR(INDEX(Interventions!$S$2:$S$1106,MATCH($B116,Interventions!$B$2:$B$1106,0)),0)</f>
        <v/>
      </c>
      <c r="V116" s="68">
        <f>$K116-$U116</f>
        <v/>
      </c>
      <c r="W116" s="69">
        <f>IF($O116="",0,1)</f>
        <v/>
      </c>
      <c r="X116" s="68">
        <f>IF($O116="",$M116,0)</f>
        <v/>
      </c>
      <c r="Y116" s="69">
        <f>IF($O116="",MAX(0,Paramètres!$C$8-$I116),MAX(0,$O116-$I116))</f>
        <v/>
      </c>
      <c r="Z116" s="69">
        <f>$Y116*$X116</f>
        <v/>
      </c>
      <c r="AA116" s="69">
        <f>IF($O116="",0,$O116-$F116)</f>
        <v/>
      </c>
      <c r="AB116" s="69">
        <f>IF(AND($O116="",$I116&lt;Paramètres!$C$8),1,0)</f>
        <v/>
      </c>
      <c r="AC116" s="69">
        <f>IF(AND($O116="",$Y116&gt;Paramètres!$C$13),1,0)</f>
        <v/>
      </c>
      <c r="AD116" s="67">
        <f>IF($O116="","",YEAR($O116)&amp;"-"&amp;TEXT(MONTH($O116),"00"))</f>
        <v/>
      </c>
      <c r="AE116" s="67">
        <f>IF($W116=1,"Réglée",IF($Y116&lt;=0,"Non échu",IF($Y116&lt;=30,"1-30 j",IF($Y116&lt;=60,"31-60 j",IF($Y116&lt;=90,"61-90 j","Plus de 90 j")))))</f>
        <v/>
      </c>
      <c r="AF116" s="67">
        <f>IF($K116&lt;=1000,"Moins de 1 k€",IF($K116&lt;=5000,"1 à 5 k€",IF($K116&lt;=15000,"5 à 15 k€","Plus de 15 k€")))</f>
        <v/>
      </c>
    </row>
    <row r="117">
      <c r="A117" s="65" t="inlineStr">
        <is>
          <t>FAC-00116</t>
        </is>
      </c>
      <c r="B117" s="65" t="inlineStr">
        <is>
          <t>DEV-00276</t>
        </is>
      </c>
      <c r="C117" s="65" t="inlineStr">
        <is>
          <t>CLI-0117</t>
        </is>
      </c>
      <c r="D117" s="65" t="inlineStr">
        <is>
          <t>Particulier</t>
        </is>
      </c>
      <c r="E117" s="65" t="inlineStr">
        <is>
          <t>Toulouse</t>
        </is>
      </c>
      <c r="F117" s="66" t="n">
        <v>45019</v>
      </c>
      <c r="G117" s="65" t="inlineStr">
        <is>
          <t>2023-04</t>
        </is>
      </c>
      <c r="H117" s="65" t="inlineStr">
        <is>
          <t>2022-2023</t>
        </is>
      </c>
      <c r="I117" s="66" t="n">
        <v>45034</v>
      </c>
      <c r="J117" s="67" t="n">
        <v>15</v>
      </c>
      <c r="K117" s="68" t="n">
        <v>1308.28</v>
      </c>
      <c r="L117" s="71" t="n">
        <v>0.1</v>
      </c>
      <c r="M117" s="68" t="n">
        <v>1439.11</v>
      </c>
      <c r="N117" s="65" t="inlineStr">
        <is>
          <t>Standard</t>
        </is>
      </c>
      <c r="O117" s="66" t="n">
        <v>45023</v>
      </c>
      <c r="P117" s="65" t="inlineStr">
        <is>
          <t>Payée</t>
        </is>
      </c>
      <c r="Q117" s="67">
        <f>IFERROR(INDEX(Devis!$I$2:$I$3053,MATCH($B117,Devis!$A$2:$A$3053,0)),"")</f>
        <v/>
      </c>
      <c r="R117" s="67">
        <f>IFERROR(INDEX(Devis!$K$2:$K$3053,MATCH($B117,Devis!$A$2:$A$3053,0)),"")</f>
        <v/>
      </c>
      <c r="S117" s="67">
        <f>IFERROR(INDEX(Clients!$G$2:$G$1020,MATCH($C117,Clients!$A$2:$A$1020,0)),"")</f>
        <v/>
      </c>
      <c r="T117" s="69">
        <f>1</f>
        <v/>
      </c>
      <c r="U117" s="68">
        <f>IFERROR(INDEX(Interventions!$S$2:$S$1106,MATCH($B117,Interventions!$B$2:$B$1106,0)),0)</f>
        <v/>
      </c>
      <c r="V117" s="68">
        <f>$K117-$U117</f>
        <v/>
      </c>
      <c r="W117" s="69">
        <f>IF($O117="",0,1)</f>
        <v/>
      </c>
      <c r="X117" s="68">
        <f>IF($O117="",$M117,0)</f>
        <v/>
      </c>
      <c r="Y117" s="69">
        <f>IF($O117="",MAX(0,Paramètres!$C$8-$I117),MAX(0,$O117-$I117))</f>
        <v/>
      </c>
      <c r="Z117" s="69">
        <f>$Y117*$X117</f>
        <v/>
      </c>
      <c r="AA117" s="69">
        <f>IF($O117="",0,$O117-$F117)</f>
        <v/>
      </c>
      <c r="AB117" s="69">
        <f>IF(AND($O117="",$I117&lt;Paramètres!$C$8),1,0)</f>
        <v/>
      </c>
      <c r="AC117" s="69">
        <f>IF(AND($O117="",$Y117&gt;Paramètres!$C$13),1,0)</f>
        <v/>
      </c>
      <c r="AD117" s="67">
        <f>IF($O117="","",YEAR($O117)&amp;"-"&amp;TEXT(MONTH($O117),"00"))</f>
        <v/>
      </c>
      <c r="AE117" s="67">
        <f>IF($W117=1,"Réglée",IF($Y117&lt;=0,"Non échu",IF($Y117&lt;=30,"1-30 j",IF($Y117&lt;=60,"31-60 j",IF($Y117&lt;=90,"61-90 j","Plus de 90 j")))))</f>
        <v/>
      </c>
      <c r="AF117" s="67">
        <f>IF($K117&lt;=1000,"Moins de 1 k€",IF($K117&lt;=5000,"1 à 5 k€",IF($K117&lt;=15000,"5 à 15 k€","Plus de 15 k€")))</f>
        <v/>
      </c>
    </row>
    <row r="118">
      <c r="A118" s="65" t="inlineStr">
        <is>
          <t>FAC-00117</t>
        </is>
      </c>
      <c r="B118" s="65" t="inlineStr">
        <is>
          <t>DEV-00277</t>
        </is>
      </c>
      <c r="C118" s="65" t="inlineStr">
        <is>
          <t>CLI-0016</t>
        </is>
      </c>
      <c r="D118" s="65" t="inlineStr">
        <is>
          <t>Particulier</t>
        </is>
      </c>
      <c r="E118" s="65" t="inlineStr">
        <is>
          <t>Bordeaux</t>
        </is>
      </c>
      <c r="F118" s="66" t="n">
        <v>45030</v>
      </c>
      <c r="G118" s="65" t="inlineStr">
        <is>
          <t>2023-04</t>
        </is>
      </c>
      <c r="H118" s="65" t="inlineStr">
        <is>
          <t>2022-2023</t>
        </is>
      </c>
      <c r="I118" s="66" t="n">
        <v>45045</v>
      </c>
      <c r="J118" s="67" t="n">
        <v>15</v>
      </c>
      <c r="K118" s="68" t="n">
        <v>655.3</v>
      </c>
      <c r="L118" s="71" t="n">
        <v>0.1</v>
      </c>
      <c r="M118" s="68" t="n">
        <v>720.83</v>
      </c>
      <c r="N118" s="65" t="inlineStr">
        <is>
          <t>Standard</t>
        </is>
      </c>
      <c r="O118" s="66" t="n">
        <v>45032</v>
      </c>
      <c r="P118" s="65" t="inlineStr">
        <is>
          <t>Payée</t>
        </is>
      </c>
      <c r="Q118" s="67">
        <f>IFERROR(INDEX(Devis!$I$2:$I$3053,MATCH($B118,Devis!$A$2:$A$3053,0)),"")</f>
        <v/>
      </c>
      <c r="R118" s="67">
        <f>IFERROR(INDEX(Devis!$K$2:$K$3053,MATCH($B118,Devis!$A$2:$A$3053,0)),"")</f>
        <v/>
      </c>
      <c r="S118" s="67">
        <f>IFERROR(INDEX(Clients!$G$2:$G$1020,MATCH($C118,Clients!$A$2:$A$1020,0)),"")</f>
        <v/>
      </c>
      <c r="T118" s="69">
        <f>1</f>
        <v/>
      </c>
      <c r="U118" s="68">
        <f>IFERROR(INDEX(Interventions!$S$2:$S$1106,MATCH($B118,Interventions!$B$2:$B$1106,0)),0)</f>
        <v/>
      </c>
      <c r="V118" s="68">
        <f>$K118-$U118</f>
        <v/>
      </c>
      <c r="W118" s="69">
        <f>IF($O118="",0,1)</f>
        <v/>
      </c>
      <c r="X118" s="68">
        <f>IF($O118="",$M118,0)</f>
        <v/>
      </c>
      <c r="Y118" s="69">
        <f>IF($O118="",MAX(0,Paramètres!$C$8-$I118),MAX(0,$O118-$I118))</f>
        <v/>
      </c>
      <c r="Z118" s="69">
        <f>$Y118*$X118</f>
        <v/>
      </c>
      <c r="AA118" s="69">
        <f>IF($O118="",0,$O118-$F118)</f>
        <v/>
      </c>
      <c r="AB118" s="69">
        <f>IF(AND($O118="",$I118&lt;Paramètres!$C$8),1,0)</f>
        <v/>
      </c>
      <c r="AC118" s="69">
        <f>IF(AND($O118="",$Y118&gt;Paramètres!$C$13),1,0)</f>
        <v/>
      </c>
      <c r="AD118" s="67">
        <f>IF($O118="","",YEAR($O118)&amp;"-"&amp;TEXT(MONTH($O118),"00"))</f>
        <v/>
      </c>
      <c r="AE118" s="67">
        <f>IF($W118=1,"Réglée",IF($Y118&lt;=0,"Non échu",IF($Y118&lt;=30,"1-30 j",IF($Y118&lt;=60,"31-60 j",IF($Y118&lt;=90,"61-90 j","Plus de 90 j")))))</f>
        <v/>
      </c>
      <c r="AF118" s="67">
        <f>IF($K118&lt;=1000,"Moins de 1 k€",IF($K118&lt;=5000,"1 à 5 k€",IF($K118&lt;=15000,"5 à 15 k€","Plus de 15 k€")))</f>
        <v/>
      </c>
    </row>
    <row r="119">
      <c r="A119" s="65" t="inlineStr">
        <is>
          <t>FAC-00118</t>
        </is>
      </c>
      <c r="B119" s="65" t="inlineStr">
        <is>
          <t>DEV-00280</t>
        </is>
      </c>
      <c r="C119" s="65" t="inlineStr">
        <is>
          <t>CLI-0107</t>
        </is>
      </c>
      <c r="D119" s="65" t="inlineStr">
        <is>
          <t>Particulier</t>
        </is>
      </c>
      <c r="E119" s="65" t="inlineStr">
        <is>
          <t>Toulouse</t>
        </is>
      </c>
      <c r="F119" s="66" t="n">
        <v>45005</v>
      </c>
      <c r="G119" s="65" t="inlineStr">
        <is>
          <t>2023-03</t>
        </is>
      </c>
      <c r="H119" s="65" t="inlineStr">
        <is>
          <t>2022-2023</t>
        </is>
      </c>
      <c r="I119" s="66" t="n">
        <v>45020</v>
      </c>
      <c r="J119" s="67" t="n">
        <v>15</v>
      </c>
      <c r="K119" s="68" t="n">
        <v>612.3200000000001</v>
      </c>
      <c r="L119" s="71" t="n">
        <v>0.2</v>
      </c>
      <c r="M119" s="68" t="n">
        <v>734.78</v>
      </c>
      <c r="N119" s="65" t="inlineStr">
        <is>
          <t>Standard</t>
        </is>
      </c>
      <c r="O119" s="66" t="n">
        <v>45012</v>
      </c>
      <c r="P119" s="65" t="inlineStr">
        <is>
          <t>Payée</t>
        </is>
      </c>
      <c r="Q119" s="67">
        <f>IFERROR(INDEX(Devis!$I$2:$I$3053,MATCH($B119,Devis!$A$2:$A$3053,0)),"")</f>
        <v/>
      </c>
      <c r="R119" s="67">
        <f>IFERROR(INDEX(Devis!$K$2:$K$3053,MATCH($B119,Devis!$A$2:$A$3053,0)),"")</f>
        <v/>
      </c>
      <c r="S119" s="67">
        <f>IFERROR(INDEX(Clients!$G$2:$G$1020,MATCH($C119,Clients!$A$2:$A$1020,0)),"")</f>
        <v/>
      </c>
      <c r="T119" s="69">
        <f>1</f>
        <v/>
      </c>
      <c r="U119" s="68">
        <f>IFERROR(INDEX(Interventions!$S$2:$S$1106,MATCH($B119,Interventions!$B$2:$B$1106,0)),0)</f>
        <v/>
      </c>
      <c r="V119" s="68">
        <f>$K119-$U119</f>
        <v/>
      </c>
      <c r="W119" s="69">
        <f>IF($O119="",0,1)</f>
        <v/>
      </c>
      <c r="X119" s="68">
        <f>IF($O119="",$M119,0)</f>
        <v/>
      </c>
      <c r="Y119" s="69">
        <f>IF($O119="",MAX(0,Paramètres!$C$8-$I119),MAX(0,$O119-$I119))</f>
        <v/>
      </c>
      <c r="Z119" s="69">
        <f>$Y119*$X119</f>
        <v/>
      </c>
      <c r="AA119" s="69">
        <f>IF($O119="",0,$O119-$F119)</f>
        <v/>
      </c>
      <c r="AB119" s="69">
        <f>IF(AND($O119="",$I119&lt;Paramètres!$C$8),1,0)</f>
        <v/>
      </c>
      <c r="AC119" s="69">
        <f>IF(AND($O119="",$Y119&gt;Paramètres!$C$13),1,0)</f>
        <v/>
      </c>
      <c r="AD119" s="67">
        <f>IF($O119="","",YEAR($O119)&amp;"-"&amp;TEXT(MONTH($O119),"00"))</f>
        <v/>
      </c>
      <c r="AE119" s="67">
        <f>IF($W119=1,"Réglée",IF($Y119&lt;=0,"Non échu",IF($Y119&lt;=30,"1-30 j",IF($Y119&lt;=60,"31-60 j",IF($Y119&lt;=90,"61-90 j","Plus de 90 j")))))</f>
        <v/>
      </c>
      <c r="AF119" s="67">
        <f>IF($K119&lt;=1000,"Moins de 1 k€",IF($K119&lt;=5000,"1 à 5 k€",IF($K119&lt;=15000,"5 à 15 k€","Plus de 15 k€")))</f>
        <v/>
      </c>
    </row>
    <row r="120">
      <c r="A120" s="65" t="inlineStr">
        <is>
          <t>FAC-00119</t>
        </is>
      </c>
      <c r="B120" s="65" t="inlineStr">
        <is>
          <t>DEV-00281</t>
        </is>
      </c>
      <c r="C120" s="65" t="inlineStr">
        <is>
          <t>CLI-0255</t>
        </is>
      </c>
      <c r="D120" s="65" t="inlineStr">
        <is>
          <t>Particulier</t>
        </is>
      </c>
      <c r="E120" s="65" t="inlineStr">
        <is>
          <t>Bordeaux</t>
        </is>
      </c>
      <c r="F120" s="66" t="n">
        <v>44999</v>
      </c>
      <c r="G120" s="65" t="inlineStr">
        <is>
          <t>2023-03</t>
        </is>
      </c>
      <c r="H120" s="65" t="inlineStr">
        <is>
          <t>2022-2023</t>
        </is>
      </c>
      <c r="I120" s="66" t="n">
        <v>45014</v>
      </c>
      <c r="J120" s="67" t="n">
        <v>15</v>
      </c>
      <c r="K120" s="68" t="n">
        <v>697.97</v>
      </c>
      <c r="L120" s="71" t="n">
        <v>0.1</v>
      </c>
      <c r="M120" s="68" t="n">
        <v>767.77</v>
      </c>
      <c r="N120" s="65" t="inlineStr">
        <is>
          <t>Lent</t>
        </is>
      </c>
      <c r="O120" s="66" t="n">
        <v>45103</v>
      </c>
      <c r="P120" s="65" t="inlineStr">
        <is>
          <t>Payée</t>
        </is>
      </c>
      <c r="Q120" s="67">
        <f>IFERROR(INDEX(Devis!$I$2:$I$3053,MATCH($B120,Devis!$A$2:$A$3053,0)),"")</f>
        <v/>
      </c>
      <c r="R120" s="67">
        <f>IFERROR(INDEX(Devis!$K$2:$K$3053,MATCH($B120,Devis!$A$2:$A$3053,0)),"")</f>
        <v/>
      </c>
      <c r="S120" s="67">
        <f>IFERROR(INDEX(Clients!$G$2:$G$1020,MATCH($C120,Clients!$A$2:$A$1020,0)),"")</f>
        <v/>
      </c>
      <c r="T120" s="69">
        <f>1</f>
        <v/>
      </c>
      <c r="U120" s="68">
        <f>IFERROR(INDEX(Interventions!$S$2:$S$1106,MATCH($B120,Interventions!$B$2:$B$1106,0)),0)</f>
        <v/>
      </c>
      <c r="V120" s="68">
        <f>$K120-$U120</f>
        <v/>
      </c>
      <c r="W120" s="69">
        <f>IF($O120="",0,1)</f>
        <v/>
      </c>
      <c r="X120" s="68">
        <f>IF($O120="",$M120,0)</f>
        <v/>
      </c>
      <c r="Y120" s="69">
        <f>IF($O120="",MAX(0,Paramètres!$C$8-$I120),MAX(0,$O120-$I120))</f>
        <v/>
      </c>
      <c r="Z120" s="69">
        <f>$Y120*$X120</f>
        <v/>
      </c>
      <c r="AA120" s="69">
        <f>IF($O120="",0,$O120-$F120)</f>
        <v/>
      </c>
      <c r="AB120" s="69">
        <f>IF(AND($O120="",$I120&lt;Paramètres!$C$8),1,0)</f>
        <v/>
      </c>
      <c r="AC120" s="69">
        <f>IF(AND($O120="",$Y120&gt;Paramètres!$C$13),1,0)</f>
        <v/>
      </c>
      <c r="AD120" s="67">
        <f>IF($O120="","",YEAR($O120)&amp;"-"&amp;TEXT(MONTH($O120),"00"))</f>
        <v/>
      </c>
      <c r="AE120" s="67">
        <f>IF($W120=1,"Réglée",IF($Y120&lt;=0,"Non échu",IF($Y120&lt;=30,"1-30 j",IF($Y120&lt;=60,"31-60 j",IF($Y120&lt;=90,"61-90 j","Plus de 90 j")))))</f>
        <v/>
      </c>
      <c r="AF120" s="67">
        <f>IF($K120&lt;=1000,"Moins de 1 k€",IF($K120&lt;=5000,"1 à 5 k€",IF($K120&lt;=15000,"5 à 15 k€","Plus de 15 k€")))</f>
        <v/>
      </c>
    </row>
    <row r="121">
      <c r="A121" s="65" t="inlineStr">
        <is>
          <t>FAC-00120</t>
        </is>
      </c>
      <c r="B121" s="65" t="inlineStr">
        <is>
          <t>DEV-00283</t>
        </is>
      </c>
      <c r="C121" s="65" t="inlineStr">
        <is>
          <t>CLI-0143</t>
        </is>
      </c>
      <c r="D121" s="65" t="inlineStr">
        <is>
          <t>Particulier</t>
        </is>
      </c>
      <c r="E121" s="65" t="inlineStr">
        <is>
          <t>Toulouse</t>
        </is>
      </c>
      <c r="F121" s="66" t="n">
        <v>44995</v>
      </c>
      <c r="G121" s="65" t="inlineStr">
        <is>
          <t>2023-03</t>
        </is>
      </c>
      <c r="H121" s="65" t="inlineStr">
        <is>
          <t>2022-2023</t>
        </is>
      </c>
      <c r="I121" s="66" t="n">
        <v>45010</v>
      </c>
      <c r="J121" s="67" t="n">
        <v>15</v>
      </c>
      <c r="K121" s="68" t="n">
        <v>267.3</v>
      </c>
      <c r="L121" s="71" t="n">
        <v>0.2</v>
      </c>
      <c r="M121" s="68" t="n">
        <v>320.76</v>
      </c>
      <c r="N121" s="65" t="inlineStr">
        <is>
          <t>Bon payeur</t>
        </is>
      </c>
      <c r="O121" s="66" t="n">
        <v>44996</v>
      </c>
      <c r="P121" s="65" t="inlineStr">
        <is>
          <t>Payée</t>
        </is>
      </c>
      <c r="Q121" s="67">
        <f>IFERROR(INDEX(Devis!$I$2:$I$3053,MATCH($B121,Devis!$A$2:$A$3053,0)),"")</f>
        <v/>
      </c>
      <c r="R121" s="67">
        <f>IFERROR(INDEX(Devis!$K$2:$K$3053,MATCH($B121,Devis!$A$2:$A$3053,0)),"")</f>
        <v/>
      </c>
      <c r="S121" s="67">
        <f>IFERROR(INDEX(Clients!$G$2:$G$1020,MATCH($C121,Clients!$A$2:$A$1020,0)),"")</f>
        <v/>
      </c>
      <c r="T121" s="69">
        <f>1</f>
        <v/>
      </c>
      <c r="U121" s="68">
        <f>IFERROR(INDEX(Interventions!$S$2:$S$1106,MATCH($B121,Interventions!$B$2:$B$1106,0)),0)</f>
        <v/>
      </c>
      <c r="V121" s="68">
        <f>$K121-$U121</f>
        <v/>
      </c>
      <c r="W121" s="69">
        <f>IF($O121="",0,1)</f>
        <v/>
      </c>
      <c r="X121" s="68">
        <f>IF($O121="",$M121,0)</f>
        <v/>
      </c>
      <c r="Y121" s="69">
        <f>IF($O121="",MAX(0,Paramètres!$C$8-$I121),MAX(0,$O121-$I121))</f>
        <v/>
      </c>
      <c r="Z121" s="69">
        <f>$Y121*$X121</f>
        <v/>
      </c>
      <c r="AA121" s="69">
        <f>IF($O121="",0,$O121-$F121)</f>
        <v/>
      </c>
      <c r="AB121" s="69">
        <f>IF(AND($O121="",$I121&lt;Paramètres!$C$8),1,0)</f>
        <v/>
      </c>
      <c r="AC121" s="69">
        <f>IF(AND($O121="",$Y121&gt;Paramètres!$C$13),1,0)</f>
        <v/>
      </c>
      <c r="AD121" s="67">
        <f>IF($O121="","",YEAR($O121)&amp;"-"&amp;TEXT(MONTH($O121),"00"))</f>
        <v/>
      </c>
      <c r="AE121" s="67">
        <f>IF($W121=1,"Réglée",IF($Y121&lt;=0,"Non échu",IF($Y121&lt;=30,"1-30 j",IF($Y121&lt;=60,"31-60 j",IF($Y121&lt;=90,"61-90 j","Plus de 90 j")))))</f>
        <v/>
      </c>
      <c r="AF121" s="67">
        <f>IF($K121&lt;=1000,"Moins de 1 k€",IF($K121&lt;=5000,"1 à 5 k€",IF($K121&lt;=15000,"5 à 15 k€","Plus de 15 k€")))</f>
        <v/>
      </c>
    </row>
    <row r="122">
      <c r="A122" s="65" t="inlineStr">
        <is>
          <t>FAC-00121</t>
        </is>
      </c>
      <c r="B122" s="65" t="inlineStr">
        <is>
          <t>DEV-00286</t>
        </is>
      </c>
      <c r="C122" s="65" t="inlineStr">
        <is>
          <t>CLI-0121</t>
        </is>
      </c>
      <c r="D122" s="65" t="inlineStr">
        <is>
          <t>Syndic</t>
        </is>
      </c>
      <c r="E122" s="65" t="inlineStr">
        <is>
          <t>Toulouse</t>
        </is>
      </c>
      <c r="F122" s="66" t="n">
        <v>45005</v>
      </c>
      <c r="G122" s="65" t="inlineStr">
        <is>
          <t>2023-03</t>
        </is>
      </c>
      <c r="H122" s="65" t="inlineStr">
        <is>
          <t>2022-2023</t>
        </is>
      </c>
      <c r="I122" s="66" t="n">
        <v>45065</v>
      </c>
      <c r="J122" s="67" t="n">
        <v>60</v>
      </c>
      <c r="K122" s="68" t="n">
        <v>693.6799999999999</v>
      </c>
      <c r="L122" s="71" t="n">
        <v>0.2</v>
      </c>
      <c r="M122" s="68" t="n">
        <v>832.42</v>
      </c>
      <c r="N122" s="65" t="inlineStr">
        <is>
          <t>Bon payeur</t>
        </is>
      </c>
      <c r="O122" s="66" t="n">
        <v>45076</v>
      </c>
      <c r="P122" s="65" t="inlineStr">
        <is>
          <t>Payée</t>
        </is>
      </c>
      <c r="Q122" s="67">
        <f>IFERROR(INDEX(Devis!$I$2:$I$3053,MATCH($B122,Devis!$A$2:$A$3053,0)),"")</f>
        <v/>
      </c>
      <c r="R122" s="67">
        <f>IFERROR(INDEX(Devis!$K$2:$K$3053,MATCH($B122,Devis!$A$2:$A$3053,0)),"")</f>
        <v/>
      </c>
      <c r="S122" s="67">
        <f>IFERROR(INDEX(Clients!$G$2:$G$1020,MATCH($C122,Clients!$A$2:$A$1020,0)),"")</f>
        <v/>
      </c>
      <c r="T122" s="69">
        <f>1</f>
        <v/>
      </c>
      <c r="U122" s="68">
        <f>IFERROR(INDEX(Interventions!$S$2:$S$1106,MATCH($B122,Interventions!$B$2:$B$1106,0)),0)</f>
        <v/>
      </c>
      <c r="V122" s="68">
        <f>$K122-$U122</f>
        <v/>
      </c>
      <c r="W122" s="69">
        <f>IF($O122="",0,1)</f>
        <v/>
      </c>
      <c r="X122" s="68">
        <f>IF($O122="",$M122,0)</f>
        <v/>
      </c>
      <c r="Y122" s="69">
        <f>IF($O122="",MAX(0,Paramètres!$C$8-$I122),MAX(0,$O122-$I122))</f>
        <v/>
      </c>
      <c r="Z122" s="69">
        <f>$Y122*$X122</f>
        <v/>
      </c>
      <c r="AA122" s="69">
        <f>IF($O122="",0,$O122-$F122)</f>
        <v/>
      </c>
      <c r="AB122" s="69">
        <f>IF(AND($O122="",$I122&lt;Paramètres!$C$8),1,0)</f>
        <v/>
      </c>
      <c r="AC122" s="69">
        <f>IF(AND($O122="",$Y122&gt;Paramètres!$C$13),1,0)</f>
        <v/>
      </c>
      <c r="AD122" s="67">
        <f>IF($O122="","",YEAR($O122)&amp;"-"&amp;TEXT(MONTH($O122),"00"))</f>
        <v/>
      </c>
      <c r="AE122" s="67">
        <f>IF($W122=1,"Réglée",IF($Y122&lt;=0,"Non échu",IF($Y122&lt;=30,"1-30 j",IF($Y122&lt;=60,"31-60 j",IF($Y122&lt;=90,"61-90 j","Plus de 90 j")))))</f>
        <v/>
      </c>
      <c r="AF122" s="67">
        <f>IF($K122&lt;=1000,"Moins de 1 k€",IF($K122&lt;=5000,"1 à 5 k€",IF($K122&lt;=15000,"5 à 15 k€","Plus de 15 k€")))</f>
        <v/>
      </c>
    </row>
    <row r="123">
      <c r="A123" s="65" t="inlineStr">
        <is>
          <t>FAC-00122</t>
        </is>
      </c>
      <c r="B123" s="65" t="inlineStr">
        <is>
          <t>DEV-00287</t>
        </is>
      </c>
      <c r="C123" s="65" t="inlineStr">
        <is>
          <t>CLI-0257</t>
        </is>
      </c>
      <c r="D123" s="65" t="inlineStr">
        <is>
          <t>Professionnel</t>
        </is>
      </c>
      <c r="E123" s="65" t="inlineStr">
        <is>
          <t>Toulouse</t>
        </is>
      </c>
      <c r="F123" s="66" t="n">
        <v>45012</v>
      </c>
      <c r="G123" s="65" t="inlineStr">
        <is>
          <t>2023-03</t>
        </is>
      </c>
      <c r="H123" s="65" t="inlineStr">
        <is>
          <t>2022-2023</t>
        </is>
      </c>
      <c r="I123" s="66" t="n">
        <v>45042</v>
      </c>
      <c r="J123" s="67" t="n">
        <v>30</v>
      </c>
      <c r="K123" s="68" t="n">
        <v>5808.77</v>
      </c>
      <c r="L123" s="71" t="n">
        <v>0.2</v>
      </c>
      <c r="M123" s="68" t="n">
        <v>6970.52</v>
      </c>
      <c r="N123" s="65" t="inlineStr">
        <is>
          <t>Bon payeur</t>
        </is>
      </c>
      <c r="O123" s="66" t="n">
        <v>45013</v>
      </c>
      <c r="P123" s="65" t="inlineStr">
        <is>
          <t>Payée</t>
        </is>
      </c>
      <c r="Q123" s="67">
        <f>IFERROR(INDEX(Devis!$I$2:$I$3053,MATCH($B123,Devis!$A$2:$A$3053,0)),"")</f>
        <v/>
      </c>
      <c r="R123" s="67">
        <f>IFERROR(INDEX(Devis!$K$2:$K$3053,MATCH($B123,Devis!$A$2:$A$3053,0)),"")</f>
        <v/>
      </c>
      <c r="S123" s="67">
        <f>IFERROR(INDEX(Clients!$G$2:$G$1020,MATCH($C123,Clients!$A$2:$A$1020,0)),"")</f>
        <v/>
      </c>
      <c r="T123" s="69">
        <f>1</f>
        <v/>
      </c>
      <c r="U123" s="68">
        <f>IFERROR(INDEX(Interventions!$S$2:$S$1106,MATCH($B123,Interventions!$B$2:$B$1106,0)),0)</f>
        <v/>
      </c>
      <c r="V123" s="68">
        <f>$K123-$U123</f>
        <v/>
      </c>
      <c r="W123" s="69">
        <f>IF($O123="",0,1)</f>
        <v/>
      </c>
      <c r="X123" s="68">
        <f>IF($O123="",$M123,0)</f>
        <v/>
      </c>
      <c r="Y123" s="69">
        <f>IF($O123="",MAX(0,Paramètres!$C$8-$I123),MAX(0,$O123-$I123))</f>
        <v/>
      </c>
      <c r="Z123" s="69">
        <f>$Y123*$X123</f>
        <v/>
      </c>
      <c r="AA123" s="69">
        <f>IF($O123="",0,$O123-$F123)</f>
        <v/>
      </c>
      <c r="AB123" s="69">
        <f>IF(AND($O123="",$I123&lt;Paramètres!$C$8),1,0)</f>
        <v/>
      </c>
      <c r="AC123" s="69">
        <f>IF(AND($O123="",$Y123&gt;Paramètres!$C$13),1,0)</f>
        <v/>
      </c>
      <c r="AD123" s="67">
        <f>IF($O123="","",YEAR($O123)&amp;"-"&amp;TEXT(MONTH($O123),"00"))</f>
        <v/>
      </c>
      <c r="AE123" s="67">
        <f>IF($W123=1,"Réglée",IF($Y123&lt;=0,"Non échu",IF($Y123&lt;=30,"1-30 j",IF($Y123&lt;=60,"31-60 j",IF($Y123&lt;=90,"61-90 j","Plus de 90 j")))))</f>
        <v/>
      </c>
      <c r="AF123" s="67">
        <f>IF($K123&lt;=1000,"Moins de 1 k€",IF($K123&lt;=5000,"1 à 5 k€",IF($K123&lt;=15000,"5 à 15 k€","Plus de 15 k€")))</f>
        <v/>
      </c>
    </row>
    <row r="124">
      <c r="A124" s="65" t="inlineStr">
        <is>
          <t>FAC-00123</t>
        </is>
      </c>
      <c r="B124" s="65" t="inlineStr">
        <is>
          <t>DEV-00292</t>
        </is>
      </c>
      <c r="C124" s="65" t="inlineStr">
        <is>
          <t>CLI-0247</t>
        </is>
      </c>
      <c r="D124" s="65" t="inlineStr">
        <is>
          <t>Professionnel</t>
        </is>
      </c>
      <c r="E124" s="65" t="inlineStr">
        <is>
          <t>Bordeaux</t>
        </is>
      </c>
      <c r="F124" s="66" t="n">
        <v>45020</v>
      </c>
      <c r="G124" s="65" t="inlineStr">
        <is>
          <t>2023-04</t>
        </is>
      </c>
      <c r="H124" s="65" t="inlineStr">
        <is>
          <t>2022-2023</t>
        </is>
      </c>
      <c r="I124" s="66" t="n">
        <v>45050</v>
      </c>
      <c r="J124" s="67" t="n">
        <v>30</v>
      </c>
      <c r="K124" s="68" t="n">
        <v>14856.8</v>
      </c>
      <c r="L124" s="71" t="n">
        <v>0.2</v>
      </c>
      <c r="M124" s="68" t="n">
        <v>17828.16</v>
      </c>
      <c r="N124" s="65" t="inlineStr">
        <is>
          <t>Lent</t>
        </is>
      </c>
      <c r="O124" s="66" t="n">
        <v>45021</v>
      </c>
      <c r="P124" s="65" t="inlineStr">
        <is>
          <t>Payée</t>
        </is>
      </c>
      <c r="Q124" s="67">
        <f>IFERROR(INDEX(Devis!$I$2:$I$3053,MATCH($B124,Devis!$A$2:$A$3053,0)),"")</f>
        <v/>
      </c>
      <c r="R124" s="67">
        <f>IFERROR(INDEX(Devis!$K$2:$K$3053,MATCH($B124,Devis!$A$2:$A$3053,0)),"")</f>
        <v/>
      </c>
      <c r="S124" s="67">
        <f>IFERROR(INDEX(Clients!$G$2:$G$1020,MATCH($C124,Clients!$A$2:$A$1020,0)),"")</f>
        <v/>
      </c>
      <c r="T124" s="69">
        <f>1</f>
        <v/>
      </c>
      <c r="U124" s="68">
        <f>IFERROR(INDEX(Interventions!$S$2:$S$1106,MATCH($B124,Interventions!$B$2:$B$1106,0)),0)</f>
        <v/>
      </c>
      <c r="V124" s="68">
        <f>$K124-$U124</f>
        <v/>
      </c>
      <c r="W124" s="69">
        <f>IF($O124="",0,1)</f>
        <v/>
      </c>
      <c r="X124" s="68">
        <f>IF($O124="",$M124,0)</f>
        <v/>
      </c>
      <c r="Y124" s="69">
        <f>IF($O124="",MAX(0,Paramètres!$C$8-$I124),MAX(0,$O124-$I124))</f>
        <v/>
      </c>
      <c r="Z124" s="69">
        <f>$Y124*$X124</f>
        <v/>
      </c>
      <c r="AA124" s="69">
        <f>IF($O124="",0,$O124-$F124)</f>
        <v/>
      </c>
      <c r="AB124" s="69">
        <f>IF(AND($O124="",$I124&lt;Paramètres!$C$8),1,0)</f>
        <v/>
      </c>
      <c r="AC124" s="69">
        <f>IF(AND($O124="",$Y124&gt;Paramètres!$C$13),1,0)</f>
        <v/>
      </c>
      <c r="AD124" s="67">
        <f>IF($O124="","",YEAR($O124)&amp;"-"&amp;TEXT(MONTH($O124),"00"))</f>
        <v/>
      </c>
      <c r="AE124" s="67">
        <f>IF($W124=1,"Réglée",IF($Y124&lt;=0,"Non échu",IF($Y124&lt;=30,"1-30 j",IF($Y124&lt;=60,"31-60 j",IF($Y124&lt;=90,"61-90 j","Plus de 90 j")))))</f>
        <v/>
      </c>
      <c r="AF124" s="67">
        <f>IF($K124&lt;=1000,"Moins de 1 k€",IF($K124&lt;=5000,"1 à 5 k€",IF($K124&lt;=15000,"5 à 15 k€","Plus de 15 k€")))</f>
        <v/>
      </c>
    </row>
    <row r="125">
      <c r="A125" s="65" t="inlineStr">
        <is>
          <t>FAC-00124</t>
        </is>
      </c>
      <c r="B125" s="65" t="inlineStr">
        <is>
          <t>DEV-00294</t>
        </is>
      </c>
      <c r="C125" s="65" t="inlineStr">
        <is>
          <t>CLI-0164</t>
        </is>
      </c>
      <c r="D125" s="65" t="inlineStr">
        <is>
          <t>Particulier</t>
        </is>
      </c>
      <c r="E125" s="65" t="inlineStr">
        <is>
          <t>Toulouse</t>
        </is>
      </c>
      <c r="F125" s="66" t="n">
        <v>45012</v>
      </c>
      <c r="G125" s="65" t="inlineStr">
        <is>
          <t>2023-03</t>
        </is>
      </c>
      <c r="H125" s="65" t="inlineStr">
        <is>
          <t>2022-2023</t>
        </is>
      </c>
      <c r="I125" s="66" t="n">
        <v>45027</v>
      </c>
      <c r="J125" s="67" t="n">
        <v>15</v>
      </c>
      <c r="K125" s="68" t="n">
        <v>717</v>
      </c>
      <c r="L125" s="71" t="n">
        <v>0.2</v>
      </c>
      <c r="M125" s="68" t="n">
        <v>860.4</v>
      </c>
      <c r="N125" s="65" t="inlineStr">
        <is>
          <t>Standard</t>
        </is>
      </c>
      <c r="O125" s="66" t="n">
        <v>45049</v>
      </c>
      <c r="P125" s="65" t="inlineStr">
        <is>
          <t>Payée</t>
        </is>
      </c>
      <c r="Q125" s="67">
        <f>IFERROR(INDEX(Devis!$I$2:$I$3053,MATCH($B125,Devis!$A$2:$A$3053,0)),"")</f>
        <v/>
      </c>
      <c r="R125" s="67">
        <f>IFERROR(INDEX(Devis!$K$2:$K$3053,MATCH($B125,Devis!$A$2:$A$3053,0)),"")</f>
        <v/>
      </c>
      <c r="S125" s="67">
        <f>IFERROR(INDEX(Clients!$G$2:$G$1020,MATCH($C125,Clients!$A$2:$A$1020,0)),"")</f>
        <v/>
      </c>
      <c r="T125" s="69">
        <f>1</f>
        <v/>
      </c>
      <c r="U125" s="68">
        <f>IFERROR(INDEX(Interventions!$S$2:$S$1106,MATCH($B125,Interventions!$B$2:$B$1106,0)),0)</f>
        <v/>
      </c>
      <c r="V125" s="68">
        <f>$K125-$U125</f>
        <v/>
      </c>
      <c r="W125" s="69">
        <f>IF($O125="",0,1)</f>
        <v/>
      </c>
      <c r="X125" s="68">
        <f>IF($O125="",$M125,0)</f>
        <v/>
      </c>
      <c r="Y125" s="69">
        <f>IF($O125="",MAX(0,Paramètres!$C$8-$I125),MAX(0,$O125-$I125))</f>
        <v/>
      </c>
      <c r="Z125" s="69">
        <f>$Y125*$X125</f>
        <v/>
      </c>
      <c r="AA125" s="69">
        <f>IF($O125="",0,$O125-$F125)</f>
        <v/>
      </c>
      <c r="AB125" s="69">
        <f>IF(AND($O125="",$I125&lt;Paramètres!$C$8),1,0)</f>
        <v/>
      </c>
      <c r="AC125" s="69">
        <f>IF(AND($O125="",$Y125&gt;Paramètres!$C$13),1,0)</f>
        <v/>
      </c>
      <c r="AD125" s="67">
        <f>IF($O125="","",YEAR($O125)&amp;"-"&amp;TEXT(MONTH($O125),"00"))</f>
        <v/>
      </c>
      <c r="AE125" s="67">
        <f>IF($W125=1,"Réglée",IF($Y125&lt;=0,"Non échu",IF($Y125&lt;=30,"1-30 j",IF($Y125&lt;=60,"31-60 j",IF($Y125&lt;=90,"61-90 j","Plus de 90 j")))))</f>
        <v/>
      </c>
      <c r="AF125" s="67">
        <f>IF($K125&lt;=1000,"Moins de 1 k€",IF($K125&lt;=5000,"1 à 5 k€",IF($K125&lt;=15000,"5 à 15 k€","Plus de 15 k€")))</f>
        <v/>
      </c>
    </row>
    <row r="126">
      <c r="A126" s="65" t="inlineStr">
        <is>
          <t>FAC-00125</t>
        </is>
      </c>
      <c r="B126" s="65" t="inlineStr">
        <is>
          <t>DEV-00303</t>
        </is>
      </c>
      <c r="C126" s="65" t="inlineStr">
        <is>
          <t>CLI-0138</t>
        </is>
      </c>
      <c r="D126" s="65" t="inlineStr">
        <is>
          <t>Particulier</t>
        </is>
      </c>
      <c r="E126" s="65" t="inlineStr">
        <is>
          <t>Toulouse</t>
        </is>
      </c>
      <c r="F126" s="66" t="n">
        <v>45000</v>
      </c>
      <c r="G126" s="65" t="inlineStr">
        <is>
          <t>2023-03</t>
        </is>
      </c>
      <c r="H126" s="65" t="inlineStr">
        <is>
          <t>2022-2023</t>
        </is>
      </c>
      <c r="I126" s="66" t="n">
        <v>45015</v>
      </c>
      <c r="J126" s="67" t="n">
        <v>15</v>
      </c>
      <c r="K126" s="68" t="n">
        <v>11530.18</v>
      </c>
      <c r="L126" s="71" t="n">
        <v>0.1</v>
      </c>
      <c r="M126" s="68" t="n">
        <v>12683.2</v>
      </c>
      <c r="N126" s="65" t="inlineStr">
        <is>
          <t>Standard</t>
        </is>
      </c>
      <c r="O126" s="66" t="n">
        <v>45034</v>
      </c>
      <c r="P126" s="65" t="inlineStr">
        <is>
          <t>Payée</t>
        </is>
      </c>
      <c r="Q126" s="67">
        <f>IFERROR(INDEX(Devis!$I$2:$I$3053,MATCH($B126,Devis!$A$2:$A$3053,0)),"")</f>
        <v/>
      </c>
      <c r="R126" s="67">
        <f>IFERROR(INDEX(Devis!$K$2:$K$3053,MATCH($B126,Devis!$A$2:$A$3053,0)),"")</f>
        <v/>
      </c>
      <c r="S126" s="67">
        <f>IFERROR(INDEX(Clients!$G$2:$G$1020,MATCH($C126,Clients!$A$2:$A$1020,0)),"")</f>
        <v/>
      </c>
      <c r="T126" s="69">
        <f>1</f>
        <v/>
      </c>
      <c r="U126" s="68">
        <f>IFERROR(INDEX(Interventions!$S$2:$S$1106,MATCH($B126,Interventions!$B$2:$B$1106,0)),0)</f>
        <v/>
      </c>
      <c r="V126" s="68">
        <f>$K126-$U126</f>
        <v/>
      </c>
      <c r="W126" s="69">
        <f>IF($O126="",0,1)</f>
        <v/>
      </c>
      <c r="X126" s="68">
        <f>IF($O126="",$M126,0)</f>
        <v/>
      </c>
      <c r="Y126" s="69">
        <f>IF($O126="",MAX(0,Paramètres!$C$8-$I126),MAX(0,$O126-$I126))</f>
        <v/>
      </c>
      <c r="Z126" s="69">
        <f>$Y126*$X126</f>
        <v/>
      </c>
      <c r="AA126" s="69">
        <f>IF($O126="",0,$O126-$F126)</f>
        <v/>
      </c>
      <c r="AB126" s="69">
        <f>IF(AND($O126="",$I126&lt;Paramètres!$C$8),1,0)</f>
        <v/>
      </c>
      <c r="AC126" s="69">
        <f>IF(AND($O126="",$Y126&gt;Paramètres!$C$13),1,0)</f>
        <v/>
      </c>
      <c r="AD126" s="67">
        <f>IF($O126="","",YEAR($O126)&amp;"-"&amp;TEXT(MONTH($O126),"00"))</f>
        <v/>
      </c>
      <c r="AE126" s="67">
        <f>IF($W126=1,"Réglée",IF($Y126&lt;=0,"Non échu",IF($Y126&lt;=30,"1-30 j",IF($Y126&lt;=60,"31-60 j",IF($Y126&lt;=90,"61-90 j","Plus de 90 j")))))</f>
        <v/>
      </c>
      <c r="AF126" s="67">
        <f>IF($K126&lt;=1000,"Moins de 1 k€",IF($K126&lt;=5000,"1 à 5 k€",IF($K126&lt;=15000,"5 à 15 k€","Plus de 15 k€")))</f>
        <v/>
      </c>
    </row>
    <row r="127">
      <c r="A127" s="65" t="inlineStr">
        <is>
          <t>FAC-00126</t>
        </is>
      </c>
      <c r="B127" s="65" t="inlineStr">
        <is>
          <t>DEV-00305</t>
        </is>
      </c>
      <c r="C127" s="65" t="inlineStr">
        <is>
          <t>CLI-0116</t>
        </is>
      </c>
      <c r="D127" s="65" t="inlineStr">
        <is>
          <t>Particulier</t>
        </is>
      </c>
      <c r="E127" s="65" t="inlineStr">
        <is>
          <t>Bordeaux</t>
        </is>
      </c>
      <c r="F127" s="66" t="n">
        <v>45014</v>
      </c>
      <c r="G127" s="65" t="inlineStr">
        <is>
          <t>2023-03</t>
        </is>
      </c>
      <c r="H127" s="65" t="inlineStr">
        <is>
          <t>2022-2023</t>
        </is>
      </c>
      <c r="I127" s="66" t="n">
        <v>45029</v>
      </c>
      <c r="J127" s="67" t="n">
        <v>15</v>
      </c>
      <c r="K127" s="68" t="n">
        <v>199.77</v>
      </c>
      <c r="L127" s="71" t="n">
        <v>0.2</v>
      </c>
      <c r="M127" s="68" t="n">
        <v>239.72</v>
      </c>
      <c r="N127" s="65" t="inlineStr">
        <is>
          <t>Bon payeur</t>
        </is>
      </c>
      <c r="O127" s="66" t="n">
        <v>45015</v>
      </c>
      <c r="P127" s="65" t="inlineStr">
        <is>
          <t>Payée</t>
        </is>
      </c>
      <c r="Q127" s="67">
        <f>IFERROR(INDEX(Devis!$I$2:$I$3053,MATCH($B127,Devis!$A$2:$A$3053,0)),"")</f>
        <v/>
      </c>
      <c r="R127" s="67">
        <f>IFERROR(INDEX(Devis!$K$2:$K$3053,MATCH($B127,Devis!$A$2:$A$3053,0)),"")</f>
        <v/>
      </c>
      <c r="S127" s="67">
        <f>IFERROR(INDEX(Clients!$G$2:$G$1020,MATCH($C127,Clients!$A$2:$A$1020,0)),"")</f>
        <v/>
      </c>
      <c r="T127" s="69">
        <f>1</f>
        <v/>
      </c>
      <c r="U127" s="68">
        <f>IFERROR(INDEX(Interventions!$S$2:$S$1106,MATCH($B127,Interventions!$B$2:$B$1106,0)),0)</f>
        <v/>
      </c>
      <c r="V127" s="68">
        <f>$K127-$U127</f>
        <v/>
      </c>
      <c r="W127" s="69">
        <f>IF($O127="",0,1)</f>
        <v/>
      </c>
      <c r="X127" s="68">
        <f>IF($O127="",$M127,0)</f>
        <v/>
      </c>
      <c r="Y127" s="69">
        <f>IF($O127="",MAX(0,Paramètres!$C$8-$I127),MAX(0,$O127-$I127))</f>
        <v/>
      </c>
      <c r="Z127" s="69">
        <f>$Y127*$X127</f>
        <v/>
      </c>
      <c r="AA127" s="69">
        <f>IF($O127="",0,$O127-$F127)</f>
        <v/>
      </c>
      <c r="AB127" s="69">
        <f>IF(AND($O127="",$I127&lt;Paramètres!$C$8),1,0)</f>
        <v/>
      </c>
      <c r="AC127" s="69">
        <f>IF(AND($O127="",$Y127&gt;Paramètres!$C$13),1,0)</f>
        <v/>
      </c>
      <c r="AD127" s="67">
        <f>IF($O127="","",YEAR($O127)&amp;"-"&amp;TEXT(MONTH($O127),"00"))</f>
        <v/>
      </c>
      <c r="AE127" s="67">
        <f>IF($W127=1,"Réglée",IF($Y127&lt;=0,"Non échu",IF($Y127&lt;=30,"1-30 j",IF($Y127&lt;=60,"31-60 j",IF($Y127&lt;=90,"61-90 j","Plus de 90 j")))))</f>
        <v/>
      </c>
      <c r="AF127" s="67">
        <f>IF($K127&lt;=1000,"Moins de 1 k€",IF($K127&lt;=5000,"1 à 5 k€",IF($K127&lt;=15000,"5 à 15 k€","Plus de 15 k€")))</f>
        <v/>
      </c>
    </row>
    <row r="128">
      <c r="A128" s="65" t="inlineStr">
        <is>
          <t>FAC-00127</t>
        </is>
      </c>
      <c r="B128" s="65" t="inlineStr">
        <is>
          <t>DEV-00311</t>
        </is>
      </c>
      <c r="C128" s="65" t="inlineStr">
        <is>
          <t>CLI-0265</t>
        </is>
      </c>
      <c r="D128" s="65" t="inlineStr">
        <is>
          <t>Particulier</t>
        </is>
      </c>
      <c r="E128" s="65" t="inlineStr">
        <is>
          <t>Bordeaux</t>
        </is>
      </c>
      <c r="F128" s="66" t="n">
        <v>45057</v>
      </c>
      <c r="G128" s="65" t="inlineStr">
        <is>
          <t>2023-05</t>
        </is>
      </c>
      <c r="H128" s="65" t="inlineStr">
        <is>
          <t>2022-2023</t>
        </is>
      </c>
      <c r="I128" s="66" t="n">
        <v>45072</v>
      </c>
      <c r="J128" s="67" t="n">
        <v>15</v>
      </c>
      <c r="K128" s="68" t="n">
        <v>806.58</v>
      </c>
      <c r="L128" s="71" t="n">
        <v>0.1</v>
      </c>
      <c r="M128" s="68" t="n">
        <v>887.24</v>
      </c>
      <c r="N128" s="65" t="inlineStr">
        <is>
          <t>Standard</t>
        </is>
      </c>
      <c r="O128" s="66" t="n">
        <v>45081</v>
      </c>
      <c r="P128" s="65" t="inlineStr">
        <is>
          <t>Payée</t>
        </is>
      </c>
      <c r="Q128" s="67">
        <f>IFERROR(INDEX(Devis!$I$2:$I$3053,MATCH($B128,Devis!$A$2:$A$3053,0)),"")</f>
        <v/>
      </c>
      <c r="R128" s="67">
        <f>IFERROR(INDEX(Devis!$K$2:$K$3053,MATCH($B128,Devis!$A$2:$A$3053,0)),"")</f>
        <v/>
      </c>
      <c r="S128" s="67">
        <f>IFERROR(INDEX(Clients!$G$2:$G$1020,MATCH($C128,Clients!$A$2:$A$1020,0)),"")</f>
        <v/>
      </c>
      <c r="T128" s="69">
        <f>1</f>
        <v/>
      </c>
      <c r="U128" s="68">
        <f>IFERROR(INDEX(Interventions!$S$2:$S$1106,MATCH($B128,Interventions!$B$2:$B$1106,0)),0)</f>
        <v/>
      </c>
      <c r="V128" s="68">
        <f>$K128-$U128</f>
        <v/>
      </c>
      <c r="W128" s="69">
        <f>IF($O128="",0,1)</f>
        <v/>
      </c>
      <c r="X128" s="68">
        <f>IF($O128="",$M128,0)</f>
        <v/>
      </c>
      <c r="Y128" s="69">
        <f>IF($O128="",MAX(0,Paramètres!$C$8-$I128),MAX(0,$O128-$I128))</f>
        <v/>
      </c>
      <c r="Z128" s="69">
        <f>$Y128*$X128</f>
        <v/>
      </c>
      <c r="AA128" s="69">
        <f>IF($O128="",0,$O128-$F128)</f>
        <v/>
      </c>
      <c r="AB128" s="69">
        <f>IF(AND($O128="",$I128&lt;Paramètres!$C$8),1,0)</f>
        <v/>
      </c>
      <c r="AC128" s="69">
        <f>IF(AND($O128="",$Y128&gt;Paramètres!$C$13),1,0)</f>
        <v/>
      </c>
      <c r="AD128" s="67">
        <f>IF($O128="","",YEAR($O128)&amp;"-"&amp;TEXT(MONTH($O128),"00"))</f>
        <v/>
      </c>
      <c r="AE128" s="67">
        <f>IF($W128=1,"Réglée",IF($Y128&lt;=0,"Non échu",IF($Y128&lt;=30,"1-30 j",IF($Y128&lt;=60,"31-60 j",IF($Y128&lt;=90,"61-90 j","Plus de 90 j")))))</f>
        <v/>
      </c>
      <c r="AF128" s="67">
        <f>IF($K128&lt;=1000,"Moins de 1 k€",IF($K128&lt;=5000,"1 à 5 k€",IF($K128&lt;=15000,"5 à 15 k€","Plus de 15 k€")))</f>
        <v/>
      </c>
    </row>
    <row r="129">
      <c r="A129" s="65" t="inlineStr">
        <is>
          <t>FAC-00128</t>
        </is>
      </c>
      <c r="B129" s="65" t="inlineStr">
        <is>
          <t>DEV-00312</t>
        </is>
      </c>
      <c r="C129" s="65" t="inlineStr">
        <is>
          <t>CLI-0154</t>
        </is>
      </c>
      <c r="D129" s="65" t="inlineStr">
        <is>
          <t>Particulier</t>
        </is>
      </c>
      <c r="E129" s="65" t="inlineStr">
        <is>
          <t>Bordeaux</t>
        </is>
      </c>
      <c r="F129" s="66" t="n">
        <v>45026</v>
      </c>
      <c r="G129" s="65" t="inlineStr">
        <is>
          <t>2023-04</t>
        </is>
      </c>
      <c r="H129" s="65" t="inlineStr">
        <is>
          <t>2022-2023</t>
        </is>
      </c>
      <c r="I129" s="66" t="n">
        <v>45041</v>
      </c>
      <c r="J129" s="67" t="n">
        <v>15</v>
      </c>
      <c r="K129" s="68" t="n">
        <v>790.67</v>
      </c>
      <c r="L129" s="71" t="n">
        <v>0.2</v>
      </c>
      <c r="M129" s="68" t="n">
        <v>948.8</v>
      </c>
      <c r="N129" s="65" t="inlineStr">
        <is>
          <t>Bon payeur</t>
        </is>
      </c>
      <c r="O129" s="66" t="n">
        <v>45047</v>
      </c>
      <c r="P129" s="65" t="inlineStr">
        <is>
          <t>Payée</t>
        </is>
      </c>
      <c r="Q129" s="67">
        <f>IFERROR(INDEX(Devis!$I$2:$I$3053,MATCH($B129,Devis!$A$2:$A$3053,0)),"")</f>
        <v/>
      </c>
      <c r="R129" s="67">
        <f>IFERROR(INDEX(Devis!$K$2:$K$3053,MATCH($B129,Devis!$A$2:$A$3053,0)),"")</f>
        <v/>
      </c>
      <c r="S129" s="67">
        <f>IFERROR(INDEX(Clients!$G$2:$G$1020,MATCH($C129,Clients!$A$2:$A$1020,0)),"")</f>
        <v/>
      </c>
      <c r="T129" s="69">
        <f>1</f>
        <v/>
      </c>
      <c r="U129" s="68">
        <f>IFERROR(INDEX(Interventions!$S$2:$S$1106,MATCH($B129,Interventions!$B$2:$B$1106,0)),0)</f>
        <v/>
      </c>
      <c r="V129" s="68">
        <f>$K129-$U129</f>
        <v/>
      </c>
      <c r="W129" s="69">
        <f>IF($O129="",0,1)</f>
        <v/>
      </c>
      <c r="X129" s="68">
        <f>IF($O129="",$M129,0)</f>
        <v/>
      </c>
      <c r="Y129" s="69">
        <f>IF($O129="",MAX(0,Paramètres!$C$8-$I129),MAX(0,$O129-$I129))</f>
        <v/>
      </c>
      <c r="Z129" s="69">
        <f>$Y129*$X129</f>
        <v/>
      </c>
      <c r="AA129" s="69">
        <f>IF($O129="",0,$O129-$F129)</f>
        <v/>
      </c>
      <c r="AB129" s="69">
        <f>IF(AND($O129="",$I129&lt;Paramètres!$C$8),1,0)</f>
        <v/>
      </c>
      <c r="AC129" s="69">
        <f>IF(AND($O129="",$Y129&gt;Paramètres!$C$13),1,0)</f>
        <v/>
      </c>
      <c r="AD129" s="67">
        <f>IF($O129="","",YEAR($O129)&amp;"-"&amp;TEXT(MONTH($O129),"00"))</f>
        <v/>
      </c>
      <c r="AE129" s="67">
        <f>IF($W129=1,"Réglée",IF($Y129&lt;=0,"Non échu",IF($Y129&lt;=30,"1-30 j",IF($Y129&lt;=60,"31-60 j",IF($Y129&lt;=90,"61-90 j","Plus de 90 j")))))</f>
        <v/>
      </c>
      <c r="AF129" s="67">
        <f>IF($K129&lt;=1000,"Moins de 1 k€",IF($K129&lt;=5000,"1 à 5 k€",IF($K129&lt;=15000,"5 à 15 k€","Plus de 15 k€")))</f>
        <v/>
      </c>
    </row>
    <row r="130">
      <c r="A130" s="65" t="inlineStr">
        <is>
          <t>FAC-00129</t>
        </is>
      </c>
      <c r="B130" s="65" t="inlineStr">
        <is>
          <t>DEV-00316</t>
        </is>
      </c>
      <c r="C130" s="65" t="inlineStr">
        <is>
          <t>CLI-0034</t>
        </is>
      </c>
      <c r="D130" s="65" t="inlineStr">
        <is>
          <t>Particulier</t>
        </is>
      </c>
      <c r="E130" s="65" t="inlineStr">
        <is>
          <t>Toulouse</t>
        </is>
      </c>
      <c r="F130" s="66" t="n">
        <v>45026</v>
      </c>
      <c r="G130" s="65" t="inlineStr">
        <is>
          <t>2023-04</t>
        </is>
      </c>
      <c r="H130" s="65" t="inlineStr">
        <is>
          <t>2022-2023</t>
        </is>
      </c>
      <c r="I130" s="66" t="n">
        <v>45041</v>
      </c>
      <c r="J130" s="67" t="n">
        <v>15</v>
      </c>
      <c r="K130" s="68" t="n">
        <v>9918.549999999999</v>
      </c>
      <c r="L130" s="71" t="n">
        <v>0.2</v>
      </c>
      <c r="M130" s="68" t="n">
        <v>11902.26</v>
      </c>
      <c r="N130" s="65" t="inlineStr">
        <is>
          <t>Bon payeur</t>
        </is>
      </c>
      <c r="O130" s="66" t="n">
        <v>45027</v>
      </c>
      <c r="P130" s="65" t="inlineStr">
        <is>
          <t>Payée</t>
        </is>
      </c>
      <c r="Q130" s="67">
        <f>IFERROR(INDEX(Devis!$I$2:$I$3053,MATCH($B130,Devis!$A$2:$A$3053,0)),"")</f>
        <v/>
      </c>
      <c r="R130" s="67">
        <f>IFERROR(INDEX(Devis!$K$2:$K$3053,MATCH($B130,Devis!$A$2:$A$3053,0)),"")</f>
        <v/>
      </c>
      <c r="S130" s="67">
        <f>IFERROR(INDEX(Clients!$G$2:$G$1020,MATCH($C130,Clients!$A$2:$A$1020,0)),"")</f>
        <v/>
      </c>
      <c r="T130" s="69">
        <f>1</f>
        <v/>
      </c>
      <c r="U130" s="68">
        <f>IFERROR(INDEX(Interventions!$S$2:$S$1106,MATCH($B130,Interventions!$B$2:$B$1106,0)),0)</f>
        <v/>
      </c>
      <c r="V130" s="68">
        <f>$K130-$U130</f>
        <v/>
      </c>
      <c r="W130" s="69">
        <f>IF($O130="",0,1)</f>
        <v/>
      </c>
      <c r="X130" s="68">
        <f>IF($O130="",$M130,0)</f>
        <v/>
      </c>
      <c r="Y130" s="69">
        <f>IF($O130="",MAX(0,Paramètres!$C$8-$I130),MAX(0,$O130-$I130))</f>
        <v/>
      </c>
      <c r="Z130" s="69">
        <f>$Y130*$X130</f>
        <v/>
      </c>
      <c r="AA130" s="69">
        <f>IF($O130="",0,$O130-$F130)</f>
        <v/>
      </c>
      <c r="AB130" s="69">
        <f>IF(AND($O130="",$I130&lt;Paramètres!$C$8),1,0)</f>
        <v/>
      </c>
      <c r="AC130" s="69">
        <f>IF(AND($O130="",$Y130&gt;Paramètres!$C$13),1,0)</f>
        <v/>
      </c>
      <c r="AD130" s="67">
        <f>IF($O130="","",YEAR($O130)&amp;"-"&amp;TEXT(MONTH($O130),"00"))</f>
        <v/>
      </c>
      <c r="AE130" s="67">
        <f>IF($W130=1,"Réglée",IF($Y130&lt;=0,"Non échu",IF($Y130&lt;=30,"1-30 j",IF($Y130&lt;=60,"31-60 j",IF($Y130&lt;=90,"61-90 j","Plus de 90 j")))))</f>
        <v/>
      </c>
      <c r="AF130" s="67">
        <f>IF($K130&lt;=1000,"Moins de 1 k€",IF($K130&lt;=5000,"1 à 5 k€",IF($K130&lt;=15000,"5 à 15 k€","Plus de 15 k€")))</f>
        <v/>
      </c>
    </row>
    <row r="131">
      <c r="A131" s="65" t="inlineStr">
        <is>
          <t>FAC-00130</t>
        </is>
      </c>
      <c r="B131" s="65" t="inlineStr">
        <is>
          <t>DEV-00317</t>
        </is>
      </c>
      <c r="C131" s="65" t="inlineStr">
        <is>
          <t>CLI-0016</t>
        </is>
      </c>
      <c r="D131" s="65" t="inlineStr">
        <is>
          <t>Particulier</t>
        </is>
      </c>
      <c r="E131" s="65" t="inlineStr">
        <is>
          <t>Bordeaux</t>
        </is>
      </c>
      <c r="F131" s="66" t="n">
        <v>45050</v>
      </c>
      <c r="G131" s="65" t="inlineStr">
        <is>
          <t>2023-05</t>
        </is>
      </c>
      <c r="H131" s="65" t="inlineStr">
        <is>
          <t>2022-2023</t>
        </is>
      </c>
      <c r="I131" s="66" t="n">
        <v>45065</v>
      </c>
      <c r="J131" s="67" t="n">
        <v>15</v>
      </c>
      <c r="K131" s="68" t="n">
        <v>412.75</v>
      </c>
      <c r="L131" s="71" t="n">
        <v>0.1</v>
      </c>
      <c r="M131" s="68" t="n">
        <v>454.03</v>
      </c>
      <c r="N131" s="65" t="inlineStr">
        <is>
          <t>Standard</t>
        </is>
      </c>
      <c r="O131" s="66" t="n">
        <v>45075</v>
      </c>
      <c r="P131" s="65" t="inlineStr">
        <is>
          <t>Payée</t>
        </is>
      </c>
      <c r="Q131" s="67">
        <f>IFERROR(INDEX(Devis!$I$2:$I$3053,MATCH($B131,Devis!$A$2:$A$3053,0)),"")</f>
        <v/>
      </c>
      <c r="R131" s="67">
        <f>IFERROR(INDEX(Devis!$K$2:$K$3053,MATCH($B131,Devis!$A$2:$A$3053,0)),"")</f>
        <v/>
      </c>
      <c r="S131" s="67">
        <f>IFERROR(INDEX(Clients!$G$2:$G$1020,MATCH($C131,Clients!$A$2:$A$1020,0)),"")</f>
        <v/>
      </c>
      <c r="T131" s="69">
        <f>1</f>
        <v/>
      </c>
      <c r="U131" s="68">
        <f>IFERROR(INDEX(Interventions!$S$2:$S$1106,MATCH($B131,Interventions!$B$2:$B$1106,0)),0)</f>
        <v/>
      </c>
      <c r="V131" s="68">
        <f>$K131-$U131</f>
        <v/>
      </c>
      <c r="W131" s="69">
        <f>IF($O131="",0,1)</f>
        <v/>
      </c>
      <c r="X131" s="68">
        <f>IF($O131="",$M131,0)</f>
        <v/>
      </c>
      <c r="Y131" s="69">
        <f>IF($O131="",MAX(0,Paramètres!$C$8-$I131),MAX(0,$O131-$I131))</f>
        <v/>
      </c>
      <c r="Z131" s="69">
        <f>$Y131*$X131</f>
        <v/>
      </c>
      <c r="AA131" s="69">
        <f>IF($O131="",0,$O131-$F131)</f>
        <v/>
      </c>
      <c r="AB131" s="69">
        <f>IF(AND($O131="",$I131&lt;Paramètres!$C$8),1,0)</f>
        <v/>
      </c>
      <c r="AC131" s="69">
        <f>IF(AND($O131="",$Y131&gt;Paramètres!$C$13),1,0)</f>
        <v/>
      </c>
      <c r="AD131" s="67">
        <f>IF($O131="","",YEAR($O131)&amp;"-"&amp;TEXT(MONTH($O131),"00"))</f>
        <v/>
      </c>
      <c r="AE131" s="67">
        <f>IF($W131=1,"Réglée",IF($Y131&lt;=0,"Non échu",IF($Y131&lt;=30,"1-30 j",IF($Y131&lt;=60,"31-60 j",IF($Y131&lt;=90,"61-90 j","Plus de 90 j")))))</f>
        <v/>
      </c>
      <c r="AF131" s="67">
        <f>IF($K131&lt;=1000,"Moins de 1 k€",IF($K131&lt;=5000,"1 à 5 k€",IF($K131&lt;=15000,"5 à 15 k€","Plus de 15 k€")))</f>
        <v/>
      </c>
    </row>
    <row r="132">
      <c r="A132" s="65" t="inlineStr">
        <is>
          <t>FAC-00131</t>
        </is>
      </c>
      <c r="B132" s="65" t="inlineStr">
        <is>
          <t>DEV-00318</t>
        </is>
      </c>
      <c r="C132" s="65" t="inlineStr">
        <is>
          <t>CLI-0007</t>
        </is>
      </c>
      <c r="D132" s="65" t="inlineStr">
        <is>
          <t>Particulier</t>
        </is>
      </c>
      <c r="E132" s="65" t="inlineStr">
        <is>
          <t>Toulouse</t>
        </is>
      </c>
      <c r="F132" s="66" t="n">
        <v>45028</v>
      </c>
      <c r="G132" s="65" t="inlineStr">
        <is>
          <t>2023-04</t>
        </is>
      </c>
      <c r="H132" s="65" t="inlineStr">
        <is>
          <t>2022-2023</t>
        </is>
      </c>
      <c r="I132" s="66" t="n">
        <v>45043</v>
      </c>
      <c r="J132" s="67" t="n">
        <v>15</v>
      </c>
      <c r="K132" s="68" t="n">
        <v>253.62</v>
      </c>
      <c r="L132" s="71" t="n">
        <v>0.2</v>
      </c>
      <c r="M132" s="68" t="n">
        <v>304.34</v>
      </c>
      <c r="N132" s="65" t="inlineStr">
        <is>
          <t>Standard</t>
        </is>
      </c>
      <c r="O132" s="66" t="n">
        <v>45056</v>
      </c>
      <c r="P132" s="65" t="inlineStr">
        <is>
          <t>Payée</t>
        </is>
      </c>
      <c r="Q132" s="67">
        <f>IFERROR(INDEX(Devis!$I$2:$I$3053,MATCH($B132,Devis!$A$2:$A$3053,0)),"")</f>
        <v/>
      </c>
      <c r="R132" s="67">
        <f>IFERROR(INDEX(Devis!$K$2:$K$3053,MATCH($B132,Devis!$A$2:$A$3053,0)),"")</f>
        <v/>
      </c>
      <c r="S132" s="67">
        <f>IFERROR(INDEX(Clients!$G$2:$G$1020,MATCH($C132,Clients!$A$2:$A$1020,0)),"")</f>
        <v/>
      </c>
      <c r="T132" s="69">
        <f>1</f>
        <v/>
      </c>
      <c r="U132" s="68">
        <f>IFERROR(INDEX(Interventions!$S$2:$S$1106,MATCH($B132,Interventions!$B$2:$B$1106,0)),0)</f>
        <v/>
      </c>
      <c r="V132" s="68">
        <f>$K132-$U132</f>
        <v/>
      </c>
      <c r="W132" s="69">
        <f>IF($O132="",0,1)</f>
        <v/>
      </c>
      <c r="X132" s="68">
        <f>IF($O132="",$M132,0)</f>
        <v/>
      </c>
      <c r="Y132" s="69">
        <f>IF($O132="",MAX(0,Paramètres!$C$8-$I132),MAX(0,$O132-$I132))</f>
        <v/>
      </c>
      <c r="Z132" s="69">
        <f>$Y132*$X132</f>
        <v/>
      </c>
      <c r="AA132" s="69">
        <f>IF($O132="",0,$O132-$F132)</f>
        <v/>
      </c>
      <c r="AB132" s="69">
        <f>IF(AND($O132="",$I132&lt;Paramètres!$C$8),1,0)</f>
        <v/>
      </c>
      <c r="AC132" s="69">
        <f>IF(AND($O132="",$Y132&gt;Paramètres!$C$13),1,0)</f>
        <v/>
      </c>
      <c r="AD132" s="67">
        <f>IF($O132="","",YEAR($O132)&amp;"-"&amp;TEXT(MONTH($O132),"00"))</f>
        <v/>
      </c>
      <c r="AE132" s="67">
        <f>IF($W132=1,"Réglée",IF($Y132&lt;=0,"Non échu",IF($Y132&lt;=30,"1-30 j",IF($Y132&lt;=60,"31-60 j",IF($Y132&lt;=90,"61-90 j","Plus de 90 j")))))</f>
        <v/>
      </c>
      <c r="AF132" s="67">
        <f>IF($K132&lt;=1000,"Moins de 1 k€",IF($K132&lt;=5000,"1 à 5 k€",IF($K132&lt;=15000,"5 à 15 k€","Plus de 15 k€")))</f>
        <v/>
      </c>
    </row>
    <row r="133">
      <c r="A133" s="65" t="inlineStr">
        <is>
          <t>FAC-00132</t>
        </is>
      </c>
      <c r="B133" s="65" t="inlineStr">
        <is>
          <t>DEV-00320</t>
        </is>
      </c>
      <c r="C133" s="65" t="inlineStr">
        <is>
          <t>CLI-0068</t>
        </is>
      </c>
      <c r="D133" s="65" t="inlineStr">
        <is>
          <t>Particulier</t>
        </is>
      </c>
      <c r="E133" s="65" t="inlineStr">
        <is>
          <t>Bordeaux</t>
        </is>
      </c>
      <c r="F133" s="66" t="n">
        <v>45023</v>
      </c>
      <c r="G133" s="65" t="inlineStr">
        <is>
          <t>2023-04</t>
        </is>
      </c>
      <c r="H133" s="65" t="inlineStr">
        <is>
          <t>2022-2023</t>
        </is>
      </c>
      <c r="I133" s="66" t="n">
        <v>45038</v>
      </c>
      <c r="J133" s="67" t="n">
        <v>15</v>
      </c>
      <c r="K133" s="68" t="n">
        <v>245.22</v>
      </c>
      <c r="L133" s="71" t="n">
        <v>0.2</v>
      </c>
      <c r="M133" s="68" t="n">
        <v>294.26</v>
      </c>
      <c r="N133" s="65" t="inlineStr">
        <is>
          <t>Bon payeur</t>
        </is>
      </c>
      <c r="O133" s="66" t="n">
        <v>45042</v>
      </c>
      <c r="P133" s="65" t="inlineStr">
        <is>
          <t>Payée</t>
        </is>
      </c>
      <c r="Q133" s="67">
        <f>IFERROR(INDEX(Devis!$I$2:$I$3053,MATCH($B133,Devis!$A$2:$A$3053,0)),"")</f>
        <v/>
      </c>
      <c r="R133" s="67">
        <f>IFERROR(INDEX(Devis!$K$2:$K$3053,MATCH($B133,Devis!$A$2:$A$3053,0)),"")</f>
        <v/>
      </c>
      <c r="S133" s="67">
        <f>IFERROR(INDEX(Clients!$G$2:$G$1020,MATCH($C133,Clients!$A$2:$A$1020,0)),"")</f>
        <v/>
      </c>
      <c r="T133" s="69">
        <f>1</f>
        <v/>
      </c>
      <c r="U133" s="68">
        <f>IFERROR(INDEX(Interventions!$S$2:$S$1106,MATCH($B133,Interventions!$B$2:$B$1106,0)),0)</f>
        <v/>
      </c>
      <c r="V133" s="68">
        <f>$K133-$U133</f>
        <v/>
      </c>
      <c r="W133" s="69">
        <f>IF($O133="",0,1)</f>
        <v/>
      </c>
      <c r="X133" s="68">
        <f>IF($O133="",$M133,0)</f>
        <v/>
      </c>
      <c r="Y133" s="69">
        <f>IF($O133="",MAX(0,Paramètres!$C$8-$I133),MAX(0,$O133-$I133))</f>
        <v/>
      </c>
      <c r="Z133" s="69">
        <f>$Y133*$X133</f>
        <v/>
      </c>
      <c r="AA133" s="69">
        <f>IF($O133="",0,$O133-$F133)</f>
        <v/>
      </c>
      <c r="AB133" s="69">
        <f>IF(AND($O133="",$I133&lt;Paramètres!$C$8),1,0)</f>
        <v/>
      </c>
      <c r="AC133" s="69">
        <f>IF(AND($O133="",$Y133&gt;Paramètres!$C$13),1,0)</f>
        <v/>
      </c>
      <c r="AD133" s="67">
        <f>IF($O133="","",YEAR($O133)&amp;"-"&amp;TEXT(MONTH($O133),"00"))</f>
        <v/>
      </c>
      <c r="AE133" s="67">
        <f>IF($W133=1,"Réglée",IF($Y133&lt;=0,"Non échu",IF($Y133&lt;=30,"1-30 j",IF($Y133&lt;=60,"31-60 j",IF($Y133&lt;=90,"61-90 j","Plus de 90 j")))))</f>
        <v/>
      </c>
      <c r="AF133" s="67">
        <f>IF($K133&lt;=1000,"Moins de 1 k€",IF($K133&lt;=5000,"1 à 5 k€",IF($K133&lt;=15000,"5 à 15 k€","Plus de 15 k€")))</f>
        <v/>
      </c>
    </row>
    <row r="134">
      <c r="A134" s="65" t="inlineStr">
        <is>
          <t>FAC-00133</t>
        </is>
      </c>
      <c r="B134" s="65" t="inlineStr">
        <is>
          <t>DEV-00326</t>
        </is>
      </c>
      <c r="C134" s="65" t="inlineStr">
        <is>
          <t>CLI-0195</t>
        </is>
      </c>
      <c r="D134" s="65" t="inlineStr">
        <is>
          <t>Particulier</t>
        </is>
      </c>
      <c r="E134" s="65" t="inlineStr">
        <is>
          <t>Bordeaux</t>
        </is>
      </c>
      <c r="F134" s="66" t="n">
        <v>45026</v>
      </c>
      <c r="G134" s="65" t="inlineStr">
        <is>
          <t>2023-04</t>
        </is>
      </c>
      <c r="H134" s="65" t="inlineStr">
        <is>
          <t>2022-2023</t>
        </is>
      </c>
      <c r="I134" s="66" t="n">
        <v>45041</v>
      </c>
      <c r="J134" s="67" t="n">
        <v>15</v>
      </c>
      <c r="K134" s="68" t="n">
        <v>9312</v>
      </c>
      <c r="L134" s="71" t="n">
        <v>0.1</v>
      </c>
      <c r="M134" s="68" t="n">
        <v>10243.2</v>
      </c>
      <c r="N134" s="65" t="inlineStr">
        <is>
          <t>Bon payeur</t>
        </is>
      </c>
      <c r="O134" s="66" t="n">
        <v>45037</v>
      </c>
      <c r="P134" s="65" t="inlineStr">
        <is>
          <t>Payée</t>
        </is>
      </c>
      <c r="Q134" s="67">
        <f>IFERROR(INDEX(Devis!$I$2:$I$3053,MATCH($B134,Devis!$A$2:$A$3053,0)),"")</f>
        <v/>
      </c>
      <c r="R134" s="67">
        <f>IFERROR(INDEX(Devis!$K$2:$K$3053,MATCH($B134,Devis!$A$2:$A$3053,0)),"")</f>
        <v/>
      </c>
      <c r="S134" s="67">
        <f>IFERROR(INDEX(Clients!$G$2:$G$1020,MATCH($C134,Clients!$A$2:$A$1020,0)),"")</f>
        <v/>
      </c>
      <c r="T134" s="69">
        <f>1</f>
        <v/>
      </c>
      <c r="U134" s="68">
        <f>IFERROR(INDEX(Interventions!$S$2:$S$1106,MATCH($B134,Interventions!$B$2:$B$1106,0)),0)</f>
        <v/>
      </c>
      <c r="V134" s="68">
        <f>$K134-$U134</f>
        <v/>
      </c>
      <c r="W134" s="69">
        <f>IF($O134="",0,1)</f>
        <v/>
      </c>
      <c r="X134" s="68">
        <f>IF($O134="",$M134,0)</f>
        <v/>
      </c>
      <c r="Y134" s="69">
        <f>IF($O134="",MAX(0,Paramètres!$C$8-$I134),MAX(0,$O134-$I134))</f>
        <v/>
      </c>
      <c r="Z134" s="69">
        <f>$Y134*$X134</f>
        <v/>
      </c>
      <c r="AA134" s="69">
        <f>IF($O134="",0,$O134-$F134)</f>
        <v/>
      </c>
      <c r="AB134" s="69">
        <f>IF(AND($O134="",$I134&lt;Paramètres!$C$8),1,0)</f>
        <v/>
      </c>
      <c r="AC134" s="69">
        <f>IF(AND($O134="",$Y134&gt;Paramètres!$C$13),1,0)</f>
        <v/>
      </c>
      <c r="AD134" s="67">
        <f>IF($O134="","",YEAR($O134)&amp;"-"&amp;TEXT(MONTH($O134),"00"))</f>
        <v/>
      </c>
      <c r="AE134" s="67">
        <f>IF($W134=1,"Réglée",IF($Y134&lt;=0,"Non échu",IF($Y134&lt;=30,"1-30 j",IF($Y134&lt;=60,"31-60 j",IF($Y134&lt;=90,"61-90 j","Plus de 90 j")))))</f>
        <v/>
      </c>
      <c r="AF134" s="67">
        <f>IF($K134&lt;=1000,"Moins de 1 k€",IF($K134&lt;=5000,"1 à 5 k€",IF($K134&lt;=15000,"5 à 15 k€","Plus de 15 k€")))</f>
        <v/>
      </c>
    </row>
    <row r="135">
      <c r="A135" s="65" t="inlineStr">
        <is>
          <t>FAC-00134</t>
        </is>
      </c>
      <c r="B135" s="65" t="inlineStr">
        <is>
          <t>DEV-00329</t>
        </is>
      </c>
      <c r="C135" s="65" t="inlineStr">
        <is>
          <t>CLI-0066</t>
        </is>
      </c>
      <c r="D135" s="65" t="inlineStr">
        <is>
          <t>Professionnel</t>
        </is>
      </c>
      <c r="E135" s="65" t="inlineStr">
        <is>
          <t>Toulouse</t>
        </is>
      </c>
      <c r="F135" s="66" t="n">
        <v>45040</v>
      </c>
      <c r="G135" s="65" t="inlineStr">
        <is>
          <t>2023-04</t>
        </is>
      </c>
      <c r="H135" s="65" t="inlineStr">
        <is>
          <t>2022-2023</t>
        </is>
      </c>
      <c r="I135" s="66" t="n">
        <v>45070</v>
      </c>
      <c r="J135" s="67" t="n">
        <v>30</v>
      </c>
      <c r="K135" s="68" t="n">
        <v>6437.88</v>
      </c>
      <c r="L135" s="71" t="n">
        <v>0.2</v>
      </c>
      <c r="M135" s="68" t="n">
        <v>7725.46</v>
      </c>
      <c r="N135" s="65" t="inlineStr">
        <is>
          <t>Bon payeur</t>
        </is>
      </c>
      <c r="O135" s="66" t="n">
        <v>45066</v>
      </c>
      <c r="P135" s="65" t="inlineStr">
        <is>
          <t>Payée</t>
        </is>
      </c>
      <c r="Q135" s="67">
        <f>IFERROR(INDEX(Devis!$I$2:$I$3053,MATCH($B135,Devis!$A$2:$A$3053,0)),"")</f>
        <v/>
      </c>
      <c r="R135" s="67">
        <f>IFERROR(INDEX(Devis!$K$2:$K$3053,MATCH($B135,Devis!$A$2:$A$3053,0)),"")</f>
        <v/>
      </c>
      <c r="S135" s="67">
        <f>IFERROR(INDEX(Clients!$G$2:$G$1020,MATCH($C135,Clients!$A$2:$A$1020,0)),"")</f>
        <v/>
      </c>
      <c r="T135" s="69">
        <f>1</f>
        <v/>
      </c>
      <c r="U135" s="68">
        <f>IFERROR(INDEX(Interventions!$S$2:$S$1106,MATCH($B135,Interventions!$B$2:$B$1106,0)),0)</f>
        <v/>
      </c>
      <c r="V135" s="68">
        <f>$K135-$U135</f>
        <v/>
      </c>
      <c r="W135" s="69">
        <f>IF($O135="",0,1)</f>
        <v/>
      </c>
      <c r="X135" s="68">
        <f>IF($O135="",$M135,0)</f>
        <v/>
      </c>
      <c r="Y135" s="69">
        <f>IF($O135="",MAX(0,Paramètres!$C$8-$I135),MAX(0,$O135-$I135))</f>
        <v/>
      </c>
      <c r="Z135" s="69">
        <f>$Y135*$X135</f>
        <v/>
      </c>
      <c r="AA135" s="69">
        <f>IF($O135="",0,$O135-$F135)</f>
        <v/>
      </c>
      <c r="AB135" s="69">
        <f>IF(AND($O135="",$I135&lt;Paramètres!$C$8),1,0)</f>
        <v/>
      </c>
      <c r="AC135" s="69">
        <f>IF(AND($O135="",$Y135&gt;Paramètres!$C$13),1,0)</f>
        <v/>
      </c>
      <c r="AD135" s="67">
        <f>IF($O135="","",YEAR($O135)&amp;"-"&amp;TEXT(MONTH($O135),"00"))</f>
        <v/>
      </c>
      <c r="AE135" s="67">
        <f>IF($W135=1,"Réglée",IF($Y135&lt;=0,"Non échu",IF($Y135&lt;=30,"1-30 j",IF($Y135&lt;=60,"31-60 j",IF($Y135&lt;=90,"61-90 j","Plus de 90 j")))))</f>
        <v/>
      </c>
      <c r="AF135" s="67">
        <f>IF($K135&lt;=1000,"Moins de 1 k€",IF($K135&lt;=5000,"1 à 5 k€",IF($K135&lt;=15000,"5 à 15 k€","Plus de 15 k€")))</f>
        <v/>
      </c>
    </row>
    <row r="136">
      <c r="A136" s="65" t="inlineStr">
        <is>
          <t>FAC-00135</t>
        </is>
      </c>
      <c r="B136" s="65" t="inlineStr">
        <is>
          <t>DEV-00333</t>
        </is>
      </c>
      <c r="C136" s="65" t="inlineStr">
        <is>
          <t>CLI-0172</t>
        </is>
      </c>
      <c r="D136" s="65" t="inlineStr">
        <is>
          <t>Particulier</t>
        </is>
      </c>
      <c r="E136" s="65" t="inlineStr">
        <is>
          <t>Bordeaux</t>
        </is>
      </c>
      <c r="F136" s="66" t="n">
        <v>45021</v>
      </c>
      <c r="G136" s="65" t="inlineStr">
        <is>
          <t>2023-04</t>
        </is>
      </c>
      <c r="H136" s="65" t="inlineStr">
        <is>
          <t>2022-2023</t>
        </is>
      </c>
      <c r="I136" s="66" t="n">
        <v>45036</v>
      </c>
      <c r="J136" s="67" t="n">
        <v>15</v>
      </c>
      <c r="K136" s="68" t="n">
        <v>1386.51</v>
      </c>
      <c r="L136" s="71" t="n">
        <v>0.1</v>
      </c>
      <c r="M136" s="68" t="n">
        <v>1525.16</v>
      </c>
      <c r="N136" s="65" t="inlineStr">
        <is>
          <t>Bon payeur</t>
        </is>
      </c>
      <c r="O136" s="66" t="n">
        <v>45030</v>
      </c>
      <c r="P136" s="65" t="inlineStr">
        <is>
          <t>Payée</t>
        </is>
      </c>
      <c r="Q136" s="67">
        <f>IFERROR(INDEX(Devis!$I$2:$I$3053,MATCH($B136,Devis!$A$2:$A$3053,0)),"")</f>
        <v/>
      </c>
      <c r="R136" s="67">
        <f>IFERROR(INDEX(Devis!$K$2:$K$3053,MATCH($B136,Devis!$A$2:$A$3053,0)),"")</f>
        <v/>
      </c>
      <c r="S136" s="67">
        <f>IFERROR(INDEX(Clients!$G$2:$G$1020,MATCH($C136,Clients!$A$2:$A$1020,0)),"")</f>
        <v/>
      </c>
      <c r="T136" s="69">
        <f>1</f>
        <v/>
      </c>
      <c r="U136" s="68">
        <f>IFERROR(INDEX(Interventions!$S$2:$S$1106,MATCH($B136,Interventions!$B$2:$B$1106,0)),0)</f>
        <v/>
      </c>
      <c r="V136" s="68">
        <f>$K136-$U136</f>
        <v/>
      </c>
      <c r="W136" s="69">
        <f>IF($O136="",0,1)</f>
        <v/>
      </c>
      <c r="X136" s="68">
        <f>IF($O136="",$M136,0)</f>
        <v/>
      </c>
      <c r="Y136" s="69">
        <f>IF($O136="",MAX(0,Paramètres!$C$8-$I136),MAX(0,$O136-$I136))</f>
        <v/>
      </c>
      <c r="Z136" s="69">
        <f>$Y136*$X136</f>
        <v/>
      </c>
      <c r="AA136" s="69">
        <f>IF($O136="",0,$O136-$F136)</f>
        <v/>
      </c>
      <c r="AB136" s="69">
        <f>IF(AND($O136="",$I136&lt;Paramètres!$C$8),1,0)</f>
        <v/>
      </c>
      <c r="AC136" s="69">
        <f>IF(AND($O136="",$Y136&gt;Paramètres!$C$13),1,0)</f>
        <v/>
      </c>
      <c r="AD136" s="67">
        <f>IF($O136="","",YEAR($O136)&amp;"-"&amp;TEXT(MONTH($O136),"00"))</f>
        <v/>
      </c>
      <c r="AE136" s="67">
        <f>IF($W136=1,"Réglée",IF($Y136&lt;=0,"Non échu",IF($Y136&lt;=30,"1-30 j",IF($Y136&lt;=60,"31-60 j",IF($Y136&lt;=90,"61-90 j","Plus de 90 j")))))</f>
        <v/>
      </c>
      <c r="AF136" s="67">
        <f>IF($K136&lt;=1000,"Moins de 1 k€",IF($K136&lt;=5000,"1 à 5 k€",IF($K136&lt;=15000,"5 à 15 k€","Plus de 15 k€")))</f>
        <v/>
      </c>
    </row>
    <row r="137">
      <c r="A137" s="65" t="inlineStr">
        <is>
          <t>FAC-00136</t>
        </is>
      </c>
      <c r="B137" s="65" t="inlineStr">
        <is>
          <t>DEV-00335</t>
        </is>
      </c>
      <c r="C137" s="65" t="inlineStr">
        <is>
          <t>CLI-0132</t>
        </is>
      </c>
      <c r="D137" s="65" t="inlineStr">
        <is>
          <t>Particulier</t>
        </is>
      </c>
      <c r="E137" s="65" t="inlineStr">
        <is>
          <t>Toulouse</t>
        </is>
      </c>
      <c r="F137" s="66" t="n">
        <v>45054</v>
      </c>
      <c r="G137" s="65" t="inlineStr">
        <is>
          <t>2023-05</t>
        </is>
      </c>
      <c r="H137" s="65" t="inlineStr">
        <is>
          <t>2022-2023</t>
        </is>
      </c>
      <c r="I137" s="66" t="n">
        <v>45069</v>
      </c>
      <c r="J137" s="67" t="n">
        <v>15</v>
      </c>
      <c r="K137" s="68" t="n">
        <v>3810.21</v>
      </c>
      <c r="L137" s="71" t="n">
        <v>0.1</v>
      </c>
      <c r="M137" s="68" t="n">
        <v>4191.23</v>
      </c>
      <c r="N137" s="65" t="inlineStr">
        <is>
          <t>Bon payeur</t>
        </is>
      </c>
      <c r="O137" s="66" t="n">
        <v>45069</v>
      </c>
      <c r="P137" s="65" t="inlineStr">
        <is>
          <t>Payée</t>
        </is>
      </c>
      <c r="Q137" s="67">
        <f>IFERROR(INDEX(Devis!$I$2:$I$3053,MATCH($B137,Devis!$A$2:$A$3053,0)),"")</f>
        <v/>
      </c>
      <c r="R137" s="67">
        <f>IFERROR(INDEX(Devis!$K$2:$K$3053,MATCH($B137,Devis!$A$2:$A$3053,0)),"")</f>
        <v/>
      </c>
      <c r="S137" s="67">
        <f>IFERROR(INDEX(Clients!$G$2:$G$1020,MATCH($C137,Clients!$A$2:$A$1020,0)),"")</f>
        <v/>
      </c>
      <c r="T137" s="69">
        <f>1</f>
        <v/>
      </c>
      <c r="U137" s="68">
        <f>IFERROR(INDEX(Interventions!$S$2:$S$1106,MATCH($B137,Interventions!$B$2:$B$1106,0)),0)</f>
        <v/>
      </c>
      <c r="V137" s="68">
        <f>$K137-$U137</f>
        <v/>
      </c>
      <c r="W137" s="69">
        <f>IF($O137="",0,1)</f>
        <v/>
      </c>
      <c r="X137" s="68">
        <f>IF($O137="",$M137,0)</f>
        <v/>
      </c>
      <c r="Y137" s="69">
        <f>IF($O137="",MAX(0,Paramètres!$C$8-$I137),MAX(0,$O137-$I137))</f>
        <v/>
      </c>
      <c r="Z137" s="69">
        <f>$Y137*$X137</f>
        <v/>
      </c>
      <c r="AA137" s="69">
        <f>IF($O137="",0,$O137-$F137)</f>
        <v/>
      </c>
      <c r="AB137" s="69">
        <f>IF(AND($O137="",$I137&lt;Paramètres!$C$8),1,0)</f>
        <v/>
      </c>
      <c r="AC137" s="69">
        <f>IF(AND($O137="",$Y137&gt;Paramètres!$C$13),1,0)</f>
        <v/>
      </c>
      <c r="AD137" s="67">
        <f>IF($O137="","",YEAR($O137)&amp;"-"&amp;TEXT(MONTH($O137),"00"))</f>
        <v/>
      </c>
      <c r="AE137" s="67">
        <f>IF($W137=1,"Réglée",IF($Y137&lt;=0,"Non échu",IF($Y137&lt;=30,"1-30 j",IF($Y137&lt;=60,"31-60 j",IF($Y137&lt;=90,"61-90 j","Plus de 90 j")))))</f>
        <v/>
      </c>
      <c r="AF137" s="67">
        <f>IF($K137&lt;=1000,"Moins de 1 k€",IF($K137&lt;=5000,"1 à 5 k€",IF($K137&lt;=15000,"5 à 15 k€","Plus de 15 k€")))</f>
        <v/>
      </c>
    </row>
    <row r="138">
      <c r="A138" s="65" t="inlineStr">
        <is>
          <t>FAC-00137</t>
        </is>
      </c>
      <c r="B138" s="65" t="inlineStr">
        <is>
          <t>DEV-00336</t>
        </is>
      </c>
      <c r="C138" s="65" t="inlineStr">
        <is>
          <t>CLI-0139</t>
        </is>
      </c>
      <c r="D138" s="65" t="inlineStr">
        <is>
          <t>Particulier</t>
        </is>
      </c>
      <c r="E138" s="65" t="inlineStr">
        <is>
          <t>Bordeaux</t>
        </is>
      </c>
      <c r="F138" s="66" t="n">
        <v>45047</v>
      </c>
      <c r="G138" s="65" t="inlineStr">
        <is>
          <t>2023-05</t>
        </is>
      </c>
      <c r="H138" s="65" t="inlineStr">
        <is>
          <t>2022-2023</t>
        </is>
      </c>
      <c r="I138" s="66" t="n">
        <v>45062</v>
      </c>
      <c r="J138" s="67" t="n">
        <v>15</v>
      </c>
      <c r="K138" s="68" t="n">
        <v>821.39</v>
      </c>
      <c r="L138" s="71" t="n">
        <v>0.2</v>
      </c>
      <c r="M138" s="68" t="n">
        <v>985.67</v>
      </c>
      <c r="N138" s="65" t="inlineStr">
        <is>
          <t>Bon payeur</t>
        </is>
      </c>
      <c r="O138" s="66" t="n">
        <v>45048</v>
      </c>
      <c r="P138" s="65" t="inlineStr">
        <is>
          <t>Payée</t>
        </is>
      </c>
      <c r="Q138" s="67">
        <f>IFERROR(INDEX(Devis!$I$2:$I$3053,MATCH($B138,Devis!$A$2:$A$3053,0)),"")</f>
        <v/>
      </c>
      <c r="R138" s="67">
        <f>IFERROR(INDEX(Devis!$K$2:$K$3053,MATCH($B138,Devis!$A$2:$A$3053,0)),"")</f>
        <v/>
      </c>
      <c r="S138" s="67">
        <f>IFERROR(INDEX(Clients!$G$2:$G$1020,MATCH($C138,Clients!$A$2:$A$1020,0)),"")</f>
        <v/>
      </c>
      <c r="T138" s="69">
        <f>1</f>
        <v/>
      </c>
      <c r="U138" s="68">
        <f>IFERROR(INDEX(Interventions!$S$2:$S$1106,MATCH($B138,Interventions!$B$2:$B$1106,0)),0)</f>
        <v/>
      </c>
      <c r="V138" s="68">
        <f>$K138-$U138</f>
        <v/>
      </c>
      <c r="W138" s="69">
        <f>IF($O138="",0,1)</f>
        <v/>
      </c>
      <c r="X138" s="68">
        <f>IF($O138="",$M138,0)</f>
        <v/>
      </c>
      <c r="Y138" s="69">
        <f>IF($O138="",MAX(0,Paramètres!$C$8-$I138),MAX(0,$O138-$I138))</f>
        <v/>
      </c>
      <c r="Z138" s="69">
        <f>$Y138*$X138</f>
        <v/>
      </c>
      <c r="AA138" s="69">
        <f>IF($O138="",0,$O138-$F138)</f>
        <v/>
      </c>
      <c r="AB138" s="69">
        <f>IF(AND($O138="",$I138&lt;Paramètres!$C$8),1,0)</f>
        <v/>
      </c>
      <c r="AC138" s="69">
        <f>IF(AND($O138="",$Y138&gt;Paramètres!$C$13),1,0)</f>
        <v/>
      </c>
      <c r="AD138" s="67">
        <f>IF($O138="","",YEAR($O138)&amp;"-"&amp;TEXT(MONTH($O138),"00"))</f>
        <v/>
      </c>
      <c r="AE138" s="67">
        <f>IF($W138=1,"Réglée",IF($Y138&lt;=0,"Non échu",IF($Y138&lt;=30,"1-30 j",IF($Y138&lt;=60,"31-60 j",IF($Y138&lt;=90,"61-90 j","Plus de 90 j")))))</f>
        <v/>
      </c>
      <c r="AF138" s="67">
        <f>IF($K138&lt;=1000,"Moins de 1 k€",IF($K138&lt;=5000,"1 à 5 k€",IF($K138&lt;=15000,"5 à 15 k€","Plus de 15 k€")))</f>
        <v/>
      </c>
    </row>
    <row r="139">
      <c r="A139" s="65" t="inlineStr">
        <is>
          <t>FAC-00138</t>
        </is>
      </c>
      <c r="B139" s="65" t="inlineStr">
        <is>
          <t>DEV-00337</t>
        </is>
      </c>
      <c r="C139" s="65" t="inlineStr">
        <is>
          <t>CLI-0137</t>
        </is>
      </c>
      <c r="D139" s="65" t="inlineStr">
        <is>
          <t>Particulier</t>
        </is>
      </c>
      <c r="E139" s="65" t="inlineStr">
        <is>
          <t>Bordeaux</t>
        </is>
      </c>
      <c r="F139" s="66" t="n">
        <v>45048</v>
      </c>
      <c r="G139" s="65" t="inlineStr">
        <is>
          <t>2023-05</t>
        </is>
      </c>
      <c r="H139" s="65" t="inlineStr">
        <is>
          <t>2022-2023</t>
        </is>
      </c>
      <c r="I139" s="66" t="n">
        <v>45063</v>
      </c>
      <c r="J139" s="67" t="n">
        <v>15</v>
      </c>
      <c r="K139" s="68" t="n">
        <v>2925.98</v>
      </c>
      <c r="L139" s="71" t="n">
        <v>0.2</v>
      </c>
      <c r="M139" s="68" t="n">
        <v>3511.18</v>
      </c>
      <c r="N139" s="65" t="inlineStr">
        <is>
          <t>Standard</t>
        </is>
      </c>
      <c r="O139" s="66" t="n">
        <v>45067</v>
      </c>
      <c r="P139" s="65" t="inlineStr">
        <is>
          <t>Payée</t>
        </is>
      </c>
      <c r="Q139" s="67">
        <f>IFERROR(INDEX(Devis!$I$2:$I$3053,MATCH($B139,Devis!$A$2:$A$3053,0)),"")</f>
        <v/>
      </c>
      <c r="R139" s="67">
        <f>IFERROR(INDEX(Devis!$K$2:$K$3053,MATCH($B139,Devis!$A$2:$A$3053,0)),"")</f>
        <v/>
      </c>
      <c r="S139" s="67">
        <f>IFERROR(INDEX(Clients!$G$2:$G$1020,MATCH($C139,Clients!$A$2:$A$1020,0)),"")</f>
        <v/>
      </c>
      <c r="T139" s="69">
        <f>1</f>
        <v/>
      </c>
      <c r="U139" s="68">
        <f>IFERROR(INDEX(Interventions!$S$2:$S$1106,MATCH($B139,Interventions!$B$2:$B$1106,0)),0)</f>
        <v/>
      </c>
      <c r="V139" s="68">
        <f>$K139-$U139</f>
        <v/>
      </c>
      <c r="W139" s="69">
        <f>IF($O139="",0,1)</f>
        <v/>
      </c>
      <c r="X139" s="68">
        <f>IF($O139="",$M139,0)</f>
        <v/>
      </c>
      <c r="Y139" s="69">
        <f>IF($O139="",MAX(0,Paramètres!$C$8-$I139),MAX(0,$O139-$I139))</f>
        <v/>
      </c>
      <c r="Z139" s="69">
        <f>$Y139*$X139</f>
        <v/>
      </c>
      <c r="AA139" s="69">
        <f>IF($O139="",0,$O139-$F139)</f>
        <v/>
      </c>
      <c r="AB139" s="69">
        <f>IF(AND($O139="",$I139&lt;Paramètres!$C$8),1,0)</f>
        <v/>
      </c>
      <c r="AC139" s="69">
        <f>IF(AND($O139="",$Y139&gt;Paramètres!$C$13),1,0)</f>
        <v/>
      </c>
      <c r="AD139" s="67">
        <f>IF($O139="","",YEAR($O139)&amp;"-"&amp;TEXT(MONTH($O139),"00"))</f>
        <v/>
      </c>
      <c r="AE139" s="67">
        <f>IF($W139=1,"Réglée",IF($Y139&lt;=0,"Non échu",IF($Y139&lt;=30,"1-30 j",IF($Y139&lt;=60,"31-60 j",IF($Y139&lt;=90,"61-90 j","Plus de 90 j")))))</f>
        <v/>
      </c>
      <c r="AF139" s="67">
        <f>IF($K139&lt;=1000,"Moins de 1 k€",IF($K139&lt;=5000,"1 à 5 k€",IF($K139&lt;=15000,"5 à 15 k€","Plus de 15 k€")))</f>
        <v/>
      </c>
    </row>
    <row r="140">
      <c r="A140" s="65" t="inlineStr">
        <is>
          <t>FAC-00139</t>
        </is>
      </c>
      <c r="B140" s="65" t="inlineStr">
        <is>
          <t>DEV-00338</t>
        </is>
      </c>
      <c r="C140" s="65" t="inlineStr">
        <is>
          <t>CLI-0085</t>
        </is>
      </c>
      <c r="D140" s="65" t="inlineStr">
        <is>
          <t>Particulier</t>
        </is>
      </c>
      <c r="E140" s="65" t="inlineStr">
        <is>
          <t>Toulouse</t>
        </is>
      </c>
      <c r="F140" s="66" t="n">
        <v>45015</v>
      </c>
      <c r="G140" s="65" t="inlineStr">
        <is>
          <t>2023-03</t>
        </is>
      </c>
      <c r="H140" s="65" t="inlineStr">
        <is>
          <t>2022-2023</t>
        </is>
      </c>
      <c r="I140" s="66" t="n">
        <v>45030</v>
      </c>
      <c r="J140" s="67" t="n">
        <v>15</v>
      </c>
      <c r="K140" s="68" t="n">
        <v>5703.91</v>
      </c>
      <c r="L140" s="71" t="n">
        <v>0.1</v>
      </c>
      <c r="M140" s="68" t="n">
        <v>6274.3</v>
      </c>
      <c r="N140" s="65" t="inlineStr">
        <is>
          <t>Lent</t>
        </is>
      </c>
      <c r="O140" s="66" t="n">
        <v>45107</v>
      </c>
      <c r="P140" s="65" t="inlineStr">
        <is>
          <t>Payée</t>
        </is>
      </c>
      <c r="Q140" s="67">
        <f>IFERROR(INDEX(Devis!$I$2:$I$3053,MATCH($B140,Devis!$A$2:$A$3053,0)),"")</f>
        <v/>
      </c>
      <c r="R140" s="67">
        <f>IFERROR(INDEX(Devis!$K$2:$K$3053,MATCH($B140,Devis!$A$2:$A$3053,0)),"")</f>
        <v/>
      </c>
      <c r="S140" s="67">
        <f>IFERROR(INDEX(Clients!$G$2:$G$1020,MATCH($C140,Clients!$A$2:$A$1020,0)),"")</f>
        <v/>
      </c>
      <c r="T140" s="69">
        <f>1</f>
        <v/>
      </c>
      <c r="U140" s="68">
        <f>IFERROR(INDEX(Interventions!$S$2:$S$1106,MATCH($B140,Interventions!$B$2:$B$1106,0)),0)</f>
        <v/>
      </c>
      <c r="V140" s="68">
        <f>$K140-$U140</f>
        <v/>
      </c>
      <c r="W140" s="69">
        <f>IF($O140="",0,1)</f>
        <v/>
      </c>
      <c r="X140" s="68">
        <f>IF($O140="",$M140,0)</f>
        <v/>
      </c>
      <c r="Y140" s="69">
        <f>IF($O140="",MAX(0,Paramètres!$C$8-$I140),MAX(0,$O140-$I140))</f>
        <v/>
      </c>
      <c r="Z140" s="69">
        <f>$Y140*$X140</f>
        <v/>
      </c>
      <c r="AA140" s="69">
        <f>IF($O140="",0,$O140-$F140)</f>
        <v/>
      </c>
      <c r="AB140" s="69">
        <f>IF(AND($O140="",$I140&lt;Paramètres!$C$8),1,0)</f>
        <v/>
      </c>
      <c r="AC140" s="69">
        <f>IF(AND($O140="",$Y140&gt;Paramètres!$C$13),1,0)</f>
        <v/>
      </c>
      <c r="AD140" s="67">
        <f>IF($O140="","",YEAR($O140)&amp;"-"&amp;TEXT(MONTH($O140),"00"))</f>
        <v/>
      </c>
      <c r="AE140" s="67">
        <f>IF($W140=1,"Réglée",IF($Y140&lt;=0,"Non échu",IF($Y140&lt;=30,"1-30 j",IF($Y140&lt;=60,"31-60 j",IF($Y140&lt;=90,"61-90 j","Plus de 90 j")))))</f>
        <v/>
      </c>
      <c r="AF140" s="67">
        <f>IF($K140&lt;=1000,"Moins de 1 k€",IF($K140&lt;=5000,"1 à 5 k€",IF($K140&lt;=15000,"5 à 15 k€","Plus de 15 k€")))</f>
        <v/>
      </c>
    </row>
    <row r="141">
      <c r="A141" s="65" t="inlineStr">
        <is>
          <t>FAC-00140</t>
        </is>
      </c>
      <c r="B141" s="65" t="inlineStr">
        <is>
          <t>DEV-00339</t>
        </is>
      </c>
      <c r="C141" s="65" t="inlineStr">
        <is>
          <t>CLI-0209</t>
        </is>
      </c>
      <c r="D141" s="65" t="inlineStr">
        <is>
          <t>Particulier</t>
        </is>
      </c>
      <c r="E141" s="65" t="inlineStr">
        <is>
          <t>Toulouse</t>
        </is>
      </c>
      <c r="F141" s="66" t="n">
        <v>45040</v>
      </c>
      <c r="G141" s="65" t="inlineStr">
        <is>
          <t>2023-04</t>
        </is>
      </c>
      <c r="H141" s="65" t="inlineStr">
        <is>
          <t>2022-2023</t>
        </is>
      </c>
      <c r="I141" s="66" t="n">
        <v>45055</v>
      </c>
      <c r="J141" s="67" t="n">
        <v>15</v>
      </c>
      <c r="K141" s="68" t="n">
        <v>8696.92</v>
      </c>
      <c r="L141" s="71" t="n">
        <v>0.2</v>
      </c>
      <c r="M141" s="68" t="n">
        <v>10436.3</v>
      </c>
      <c r="N141" s="65" t="inlineStr">
        <is>
          <t>Standard</t>
        </is>
      </c>
      <c r="O141" s="66" t="n">
        <v>45051</v>
      </c>
      <c r="P141" s="65" t="inlineStr">
        <is>
          <t>Payée</t>
        </is>
      </c>
      <c r="Q141" s="67">
        <f>IFERROR(INDEX(Devis!$I$2:$I$3053,MATCH($B141,Devis!$A$2:$A$3053,0)),"")</f>
        <v/>
      </c>
      <c r="R141" s="67">
        <f>IFERROR(INDEX(Devis!$K$2:$K$3053,MATCH($B141,Devis!$A$2:$A$3053,0)),"")</f>
        <v/>
      </c>
      <c r="S141" s="67">
        <f>IFERROR(INDEX(Clients!$G$2:$G$1020,MATCH($C141,Clients!$A$2:$A$1020,0)),"")</f>
        <v/>
      </c>
      <c r="T141" s="69">
        <f>1</f>
        <v/>
      </c>
      <c r="U141" s="68">
        <f>IFERROR(INDEX(Interventions!$S$2:$S$1106,MATCH($B141,Interventions!$B$2:$B$1106,0)),0)</f>
        <v/>
      </c>
      <c r="V141" s="68">
        <f>$K141-$U141</f>
        <v/>
      </c>
      <c r="W141" s="69">
        <f>IF($O141="",0,1)</f>
        <v/>
      </c>
      <c r="X141" s="68">
        <f>IF($O141="",$M141,0)</f>
        <v/>
      </c>
      <c r="Y141" s="69">
        <f>IF($O141="",MAX(0,Paramètres!$C$8-$I141),MAX(0,$O141-$I141))</f>
        <v/>
      </c>
      <c r="Z141" s="69">
        <f>$Y141*$X141</f>
        <v/>
      </c>
      <c r="AA141" s="69">
        <f>IF($O141="",0,$O141-$F141)</f>
        <v/>
      </c>
      <c r="AB141" s="69">
        <f>IF(AND($O141="",$I141&lt;Paramètres!$C$8),1,0)</f>
        <v/>
      </c>
      <c r="AC141" s="69">
        <f>IF(AND($O141="",$Y141&gt;Paramètres!$C$13),1,0)</f>
        <v/>
      </c>
      <c r="AD141" s="67">
        <f>IF($O141="","",YEAR($O141)&amp;"-"&amp;TEXT(MONTH($O141),"00"))</f>
        <v/>
      </c>
      <c r="AE141" s="67">
        <f>IF($W141=1,"Réglée",IF($Y141&lt;=0,"Non échu",IF($Y141&lt;=30,"1-30 j",IF($Y141&lt;=60,"31-60 j",IF($Y141&lt;=90,"61-90 j","Plus de 90 j")))))</f>
        <v/>
      </c>
      <c r="AF141" s="67">
        <f>IF($K141&lt;=1000,"Moins de 1 k€",IF($K141&lt;=5000,"1 à 5 k€",IF($K141&lt;=15000,"5 à 15 k€","Plus de 15 k€")))</f>
        <v/>
      </c>
    </row>
    <row r="142">
      <c r="A142" s="65" t="inlineStr">
        <is>
          <t>FAC-00141</t>
        </is>
      </c>
      <c r="B142" s="65" t="inlineStr">
        <is>
          <t>DEV-00341</t>
        </is>
      </c>
      <c r="C142" s="65" t="inlineStr">
        <is>
          <t>CLI-0008</t>
        </is>
      </c>
      <c r="D142" s="65" t="inlineStr">
        <is>
          <t>Particulier</t>
        </is>
      </c>
      <c r="E142" s="65" t="inlineStr">
        <is>
          <t>Toulouse</t>
        </is>
      </c>
      <c r="F142" s="66" t="n">
        <v>45040</v>
      </c>
      <c r="G142" s="65" t="inlineStr">
        <is>
          <t>2023-04</t>
        </is>
      </c>
      <c r="H142" s="65" t="inlineStr">
        <is>
          <t>2022-2023</t>
        </is>
      </c>
      <c r="I142" s="66" t="n">
        <v>45055</v>
      </c>
      <c r="J142" s="67" t="n">
        <v>15</v>
      </c>
      <c r="K142" s="68" t="n">
        <v>366.81</v>
      </c>
      <c r="L142" s="71" t="n">
        <v>0.2</v>
      </c>
      <c r="M142" s="68" t="n">
        <v>440.17</v>
      </c>
      <c r="N142" s="65" t="inlineStr">
        <is>
          <t>Bon payeur</t>
        </is>
      </c>
      <c r="O142" s="66" t="n">
        <v>45041</v>
      </c>
      <c r="P142" s="65" t="inlineStr">
        <is>
          <t>Payée</t>
        </is>
      </c>
      <c r="Q142" s="67">
        <f>IFERROR(INDEX(Devis!$I$2:$I$3053,MATCH($B142,Devis!$A$2:$A$3053,0)),"")</f>
        <v/>
      </c>
      <c r="R142" s="67">
        <f>IFERROR(INDEX(Devis!$K$2:$K$3053,MATCH($B142,Devis!$A$2:$A$3053,0)),"")</f>
        <v/>
      </c>
      <c r="S142" s="67">
        <f>IFERROR(INDEX(Clients!$G$2:$G$1020,MATCH($C142,Clients!$A$2:$A$1020,0)),"")</f>
        <v/>
      </c>
      <c r="T142" s="69">
        <f>1</f>
        <v/>
      </c>
      <c r="U142" s="68">
        <f>IFERROR(INDEX(Interventions!$S$2:$S$1106,MATCH($B142,Interventions!$B$2:$B$1106,0)),0)</f>
        <v/>
      </c>
      <c r="V142" s="68">
        <f>$K142-$U142</f>
        <v/>
      </c>
      <c r="W142" s="69">
        <f>IF($O142="",0,1)</f>
        <v/>
      </c>
      <c r="X142" s="68">
        <f>IF($O142="",$M142,0)</f>
        <v/>
      </c>
      <c r="Y142" s="69">
        <f>IF($O142="",MAX(0,Paramètres!$C$8-$I142),MAX(0,$O142-$I142))</f>
        <v/>
      </c>
      <c r="Z142" s="69">
        <f>$Y142*$X142</f>
        <v/>
      </c>
      <c r="AA142" s="69">
        <f>IF($O142="",0,$O142-$F142)</f>
        <v/>
      </c>
      <c r="AB142" s="69">
        <f>IF(AND($O142="",$I142&lt;Paramètres!$C$8),1,0)</f>
        <v/>
      </c>
      <c r="AC142" s="69">
        <f>IF(AND($O142="",$Y142&gt;Paramètres!$C$13),1,0)</f>
        <v/>
      </c>
      <c r="AD142" s="67">
        <f>IF($O142="","",YEAR($O142)&amp;"-"&amp;TEXT(MONTH($O142),"00"))</f>
        <v/>
      </c>
      <c r="AE142" s="67">
        <f>IF($W142=1,"Réglée",IF($Y142&lt;=0,"Non échu",IF($Y142&lt;=30,"1-30 j",IF($Y142&lt;=60,"31-60 j",IF($Y142&lt;=90,"61-90 j","Plus de 90 j")))))</f>
        <v/>
      </c>
      <c r="AF142" s="67">
        <f>IF($K142&lt;=1000,"Moins de 1 k€",IF($K142&lt;=5000,"1 à 5 k€",IF($K142&lt;=15000,"5 à 15 k€","Plus de 15 k€")))</f>
        <v/>
      </c>
    </row>
    <row r="143">
      <c r="A143" s="65" t="inlineStr">
        <is>
          <t>FAC-00142</t>
        </is>
      </c>
      <c r="B143" s="65" t="inlineStr">
        <is>
          <t>DEV-00342</t>
        </is>
      </c>
      <c r="C143" s="65" t="inlineStr">
        <is>
          <t>CLI-0200</t>
        </is>
      </c>
      <c r="D143" s="65" t="inlineStr">
        <is>
          <t>Particulier</t>
        </is>
      </c>
      <c r="E143" s="65" t="inlineStr">
        <is>
          <t>Bordeaux</t>
        </is>
      </c>
      <c r="F143" s="66" t="n">
        <v>45056</v>
      </c>
      <c r="G143" s="65" t="inlineStr">
        <is>
          <t>2023-05</t>
        </is>
      </c>
      <c r="H143" s="65" t="inlineStr">
        <is>
          <t>2022-2023</t>
        </is>
      </c>
      <c r="I143" s="66" t="n">
        <v>45071</v>
      </c>
      <c r="J143" s="67" t="n">
        <v>15</v>
      </c>
      <c r="K143" s="68" t="n">
        <v>3745.62</v>
      </c>
      <c r="L143" s="71" t="n">
        <v>0.1</v>
      </c>
      <c r="M143" s="68" t="n">
        <v>4120.18</v>
      </c>
      <c r="N143" s="65" t="inlineStr">
        <is>
          <t>Standard</t>
        </is>
      </c>
      <c r="O143" s="66" t="n">
        <v>45059</v>
      </c>
      <c r="P143" s="65" t="inlineStr">
        <is>
          <t>Payée</t>
        </is>
      </c>
      <c r="Q143" s="67">
        <f>IFERROR(INDEX(Devis!$I$2:$I$3053,MATCH($B143,Devis!$A$2:$A$3053,0)),"")</f>
        <v/>
      </c>
      <c r="R143" s="67">
        <f>IFERROR(INDEX(Devis!$K$2:$K$3053,MATCH($B143,Devis!$A$2:$A$3053,0)),"")</f>
        <v/>
      </c>
      <c r="S143" s="67">
        <f>IFERROR(INDEX(Clients!$G$2:$G$1020,MATCH($C143,Clients!$A$2:$A$1020,0)),"")</f>
        <v/>
      </c>
      <c r="T143" s="69">
        <f>1</f>
        <v/>
      </c>
      <c r="U143" s="68">
        <f>IFERROR(INDEX(Interventions!$S$2:$S$1106,MATCH($B143,Interventions!$B$2:$B$1106,0)),0)</f>
        <v/>
      </c>
      <c r="V143" s="68">
        <f>$K143-$U143</f>
        <v/>
      </c>
      <c r="W143" s="69">
        <f>IF($O143="",0,1)</f>
        <v/>
      </c>
      <c r="X143" s="68">
        <f>IF($O143="",$M143,0)</f>
        <v/>
      </c>
      <c r="Y143" s="69">
        <f>IF($O143="",MAX(0,Paramètres!$C$8-$I143),MAX(0,$O143-$I143))</f>
        <v/>
      </c>
      <c r="Z143" s="69">
        <f>$Y143*$X143</f>
        <v/>
      </c>
      <c r="AA143" s="69">
        <f>IF($O143="",0,$O143-$F143)</f>
        <v/>
      </c>
      <c r="AB143" s="69">
        <f>IF(AND($O143="",$I143&lt;Paramètres!$C$8),1,0)</f>
        <v/>
      </c>
      <c r="AC143" s="69">
        <f>IF(AND($O143="",$Y143&gt;Paramètres!$C$13),1,0)</f>
        <v/>
      </c>
      <c r="AD143" s="67">
        <f>IF($O143="","",YEAR($O143)&amp;"-"&amp;TEXT(MONTH($O143),"00"))</f>
        <v/>
      </c>
      <c r="AE143" s="67">
        <f>IF($W143=1,"Réglée",IF($Y143&lt;=0,"Non échu",IF($Y143&lt;=30,"1-30 j",IF($Y143&lt;=60,"31-60 j",IF($Y143&lt;=90,"61-90 j","Plus de 90 j")))))</f>
        <v/>
      </c>
      <c r="AF143" s="67">
        <f>IF($K143&lt;=1000,"Moins de 1 k€",IF($K143&lt;=5000,"1 à 5 k€",IF($K143&lt;=15000,"5 à 15 k€","Plus de 15 k€")))</f>
        <v/>
      </c>
    </row>
    <row r="144">
      <c r="A144" s="65" t="inlineStr">
        <is>
          <t>FAC-00143</t>
        </is>
      </c>
      <c r="B144" s="65" t="inlineStr">
        <is>
          <t>DEV-00344</t>
        </is>
      </c>
      <c r="C144" s="65" t="inlineStr">
        <is>
          <t>CLI-0059</t>
        </is>
      </c>
      <c r="D144" s="65" t="inlineStr">
        <is>
          <t>Particulier</t>
        </is>
      </c>
      <c r="E144" s="65" t="inlineStr">
        <is>
          <t>Bordeaux</t>
        </is>
      </c>
      <c r="F144" s="66" t="n">
        <v>45064</v>
      </c>
      <c r="G144" s="65" t="inlineStr">
        <is>
          <t>2023-05</t>
        </is>
      </c>
      <c r="H144" s="65" t="inlineStr">
        <is>
          <t>2022-2023</t>
        </is>
      </c>
      <c r="I144" s="66" t="n">
        <v>45079</v>
      </c>
      <c r="J144" s="67" t="n">
        <v>15</v>
      </c>
      <c r="K144" s="68" t="n">
        <v>208.74</v>
      </c>
      <c r="L144" s="71" t="n">
        <v>0.2</v>
      </c>
      <c r="M144" s="68" t="n">
        <v>250.49</v>
      </c>
      <c r="N144" s="65" t="inlineStr">
        <is>
          <t>Bon payeur</t>
        </is>
      </c>
      <c r="O144" s="66" t="n">
        <v>45074</v>
      </c>
      <c r="P144" s="65" t="inlineStr">
        <is>
          <t>Payée</t>
        </is>
      </c>
      <c r="Q144" s="67">
        <f>IFERROR(INDEX(Devis!$I$2:$I$3053,MATCH($B144,Devis!$A$2:$A$3053,0)),"")</f>
        <v/>
      </c>
      <c r="R144" s="67">
        <f>IFERROR(INDEX(Devis!$K$2:$K$3053,MATCH($B144,Devis!$A$2:$A$3053,0)),"")</f>
        <v/>
      </c>
      <c r="S144" s="67">
        <f>IFERROR(INDEX(Clients!$G$2:$G$1020,MATCH($C144,Clients!$A$2:$A$1020,0)),"")</f>
        <v/>
      </c>
      <c r="T144" s="69">
        <f>1</f>
        <v/>
      </c>
      <c r="U144" s="68">
        <f>IFERROR(INDEX(Interventions!$S$2:$S$1106,MATCH($B144,Interventions!$B$2:$B$1106,0)),0)</f>
        <v/>
      </c>
      <c r="V144" s="68">
        <f>$K144-$U144</f>
        <v/>
      </c>
      <c r="W144" s="69">
        <f>IF($O144="",0,1)</f>
        <v/>
      </c>
      <c r="X144" s="68">
        <f>IF($O144="",$M144,0)</f>
        <v/>
      </c>
      <c r="Y144" s="69">
        <f>IF($O144="",MAX(0,Paramètres!$C$8-$I144),MAX(0,$O144-$I144))</f>
        <v/>
      </c>
      <c r="Z144" s="69">
        <f>$Y144*$X144</f>
        <v/>
      </c>
      <c r="AA144" s="69">
        <f>IF($O144="",0,$O144-$F144)</f>
        <v/>
      </c>
      <c r="AB144" s="69">
        <f>IF(AND($O144="",$I144&lt;Paramètres!$C$8),1,0)</f>
        <v/>
      </c>
      <c r="AC144" s="69">
        <f>IF(AND($O144="",$Y144&gt;Paramètres!$C$13),1,0)</f>
        <v/>
      </c>
      <c r="AD144" s="67">
        <f>IF($O144="","",YEAR($O144)&amp;"-"&amp;TEXT(MONTH($O144),"00"))</f>
        <v/>
      </c>
      <c r="AE144" s="67">
        <f>IF($W144=1,"Réglée",IF($Y144&lt;=0,"Non échu",IF($Y144&lt;=30,"1-30 j",IF($Y144&lt;=60,"31-60 j",IF($Y144&lt;=90,"61-90 j","Plus de 90 j")))))</f>
        <v/>
      </c>
      <c r="AF144" s="67">
        <f>IF($K144&lt;=1000,"Moins de 1 k€",IF($K144&lt;=5000,"1 à 5 k€",IF($K144&lt;=15000,"5 à 15 k€","Plus de 15 k€")))</f>
        <v/>
      </c>
    </row>
    <row r="145">
      <c r="A145" s="65" t="inlineStr">
        <is>
          <t>FAC-00144</t>
        </is>
      </c>
      <c r="B145" s="65" t="inlineStr">
        <is>
          <t>DEV-00347</t>
        </is>
      </c>
      <c r="C145" s="65" t="inlineStr">
        <is>
          <t>CLI-0189</t>
        </is>
      </c>
      <c r="D145" s="65" t="inlineStr">
        <is>
          <t>Professionnel</t>
        </is>
      </c>
      <c r="E145" s="65" t="inlineStr">
        <is>
          <t>Bordeaux</t>
        </is>
      </c>
      <c r="F145" s="66" t="n">
        <v>45054</v>
      </c>
      <c r="G145" s="65" t="inlineStr">
        <is>
          <t>2023-05</t>
        </is>
      </c>
      <c r="H145" s="65" t="inlineStr">
        <is>
          <t>2022-2023</t>
        </is>
      </c>
      <c r="I145" s="66" t="n">
        <v>45084</v>
      </c>
      <c r="J145" s="67" t="n">
        <v>30</v>
      </c>
      <c r="K145" s="68" t="n">
        <v>2766.06</v>
      </c>
      <c r="L145" s="71" t="n">
        <v>0.2</v>
      </c>
      <c r="M145" s="68" t="n">
        <v>3319.27</v>
      </c>
      <c r="N145" s="65" t="inlineStr">
        <is>
          <t>Lent</t>
        </is>
      </c>
      <c r="O145" s="66" t="n">
        <v>45127</v>
      </c>
      <c r="P145" s="65" t="inlineStr">
        <is>
          <t>Payée</t>
        </is>
      </c>
      <c r="Q145" s="67">
        <f>IFERROR(INDEX(Devis!$I$2:$I$3053,MATCH($B145,Devis!$A$2:$A$3053,0)),"")</f>
        <v/>
      </c>
      <c r="R145" s="67">
        <f>IFERROR(INDEX(Devis!$K$2:$K$3053,MATCH($B145,Devis!$A$2:$A$3053,0)),"")</f>
        <v/>
      </c>
      <c r="S145" s="67">
        <f>IFERROR(INDEX(Clients!$G$2:$G$1020,MATCH($C145,Clients!$A$2:$A$1020,0)),"")</f>
        <v/>
      </c>
      <c r="T145" s="69">
        <f>1</f>
        <v/>
      </c>
      <c r="U145" s="68">
        <f>IFERROR(INDEX(Interventions!$S$2:$S$1106,MATCH($B145,Interventions!$B$2:$B$1106,0)),0)</f>
        <v/>
      </c>
      <c r="V145" s="68">
        <f>$K145-$U145</f>
        <v/>
      </c>
      <c r="W145" s="69">
        <f>IF($O145="",0,1)</f>
        <v/>
      </c>
      <c r="X145" s="68">
        <f>IF($O145="",$M145,0)</f>
        <v/>
      </c>
      <c r="Y145" s="69">
        <f>IF($O145="",MAX(0,Paramètres!$C$8-$I145),MAX(0,$O145-$I145))</f>
        <v/>
      </c>
      <c r="Z145" s="69">
        <f>$Y145*$X145</f>
        <v/>
      </c>
      <c r="AA145" s="69">
        <f>IF($O145="",0,$O145-$F145)</f>
        <v/>
      </c>
      <c r="AB145" s="69">
        <f>IF(AND($O145="",$I145&lt;Paramètres!$C$8),1,0)</f>
        <v/>
      </c>
      <c r="AC145" s="69">
        <f>IF(AND($O145="",$Y145&gt;Paramètres!$C$13),1,0)</f>
        <v/>
      </c>
      <c r="AD145" s="67">
        <f>IF($O145="","",YEAR($O145)&amp;"-"&amp;TEXT(MONTH($O145),"00"))</f>
        <v/>
      </c>
      <c r="AE145" s="67">
        <f>IF($W145=1,"Réglée",IF($Y145&lt;=0,"Non échu",IF($Y145&lt;=30,"1-30 j",IF($Y145&lt;=60,"31-60 j",IF($Y145&lt;=90,"61-90 j","Plus de 90 j")))))</f>
        <v/>
      </c>
      <c r="AF145" s="67">
        <f>IF($K145&lt;=1000,"Moins de 1 k€",IF($K145&lt;=5000,"1 à 5 k€",IF($K145&lt;=15000,"5 à 15 k€","Plus de 15 k€")))</f>
        <v/>
      </c>
    </row>
    <row r="146">
      <c r="A146" s="65" t="inlineStr">
        <is>
          <t>FAC-00145</t>
        </is>
      </c>
      <c r="B146" s="65" t="inlineStr">
        <is>
          <t>DEV-00349</t>
        </is>
      </c>
      <c r="C146" s="65" t="inlineStr">
        <is>
          <t>CLI-0121</t>
        </is>
      </c>
      <c r="D146" s="65" t="inlineStr">
        <is>
          <t>Syndic</t>
        </is>
      </c>
      <c r="E146" s="65" t="inlineStr">
        <is>
          <t>Toulouse</t>
        </is>
      </c>
      <c r="F146" s="66" t="n">
        <v>45072</v>
      </c>
      <c r="G146" s="65" t="inlineStr">
        <is>
          <t>2023-05</t>
        </is>
      </c>
      <c r="H146" s="65" t="inlineStr">
        <is>
          <t>2022-2023</t>
        </is>
      </c>
      <c r="I146" s="66" t="n">
        <v>45132</v>
      </c>
      <c r="J146" s="67" t="n">
        <v>60</v>
      </c>
      <c r="K146" s="68" t="n">
        <v>22675.9</v>
      </c>
      <c r="L146" s="71" t="n">
        <v>0.2</v>
      </c>
      <c r="M146" s="68" t="n">
        <v>27211.08</v>
      </c>
      <c r="N146" s="65" t="inlineStr">
        <is>
          <t>Bon payeur</t>
        </is>
      </c>
      <c r="O146" s="66" t="n">
        <v>45114</v>
      </c>
      <c r="P146" s="65" t="inlineStr">
        <is>
          <t>Payée</t>
        </is>
      </c>
      <c r="Q146" s="67">
        <f>IFERROR(INDEX(Devis!$I$2:$I$3053,MATCH($B146,Devis!$A$2:$A$3053,0)),"")</f>
        <v/>
      </c>
      <c r="R146" s="67">
        <f>IFERROR(INDEX(Devis!$K$2:$K$3053,MATCH($B146,Devis!$A$2:$A$3053,0)),"")</f>
        <v/>
      </c>
      <c r="S146" s="67">
        <f>IFERROR(INDEX(Clients!$G$2:$G$1020,MATCH($C146,Clients!$A$2:$A$1020,0)),"")</f>
        <v/>
      </c>
      <c r="T146" s="69">
        <f>1</f>
        <v/>
      </c>
      <c r="U146" s="68">
        <f>IFERROR(INDEX(Interventions!$S$2:$S$1106,MATCH($B146,Interventions!$B$2:$B$1106,0)),0)</f>
        <v/>
      </c>
      <c r="V146" s="68">
        <f>$K146-$U146</f>
        <v/>
      </c>
      <c r="W146" s="69">
        <f>IF($O146="",0,1)</f>
        <v/>
      </c>
      <c r="X146" s="68">
        <f>IF($O146="",$M146,0)</f>
        <v/>
      </c>
      <c r="Y146" s="69">
        <f>IF($O146="",MAX(0,Paramètres!$C$8-$I146),MAX(0,$O146-$I146))</f>
        <v/>
      </c>
      <c r="Z146" s="69">
        <f>$Y146*$X146</f>
        <v/>
      </c>
      <c r="AA146" s="69">
        <f>IF($O146="",0,$O146-$F146)</f>
        <v/>
      </c>
      <c r="AB146" s="69">
        <f>IF(AND($O146="",$I146&lt;Paramètres!$C$8),1,0)</f>
        <v/>
      </c>
      <c r="AC146" s="69">
        <f>IF(AND($O146="",$Y146&gt;Paramètres!$C$13),1,0)</f>
        <v/>
      </c>
      <c r="AD146" s="67">
        <f>IF($O146="","",YEAR($O146)&amp;"-"&amp;TEXT(MONTH($O146),"00"))</f>
        <v/>
      </c>
      <c r="AE146" s="67">
        <f>IF($W146=1,"Réglée",IF($Y146&lt;=0,"Non échu",IF($Y146&lt;=30,"1-30 j",IF($Y146&lt;=60,"31-60 j",IF($Y146&lt;=90,"61-90 j","Plus de 90 j")))))</f>
        <v/>
      </c>
      <c r="AF146" s="67">
        <f>IF($K146&lt;=1000,"Moins de 1 k€",IF($K146&lt;=5000,"1 à 5 k€",IF($K146&lt;=15000,"5 à 15 k€","Plus de 15 k€")))</f>
        <v/>
      </c>
    </row>
    <row r="147">
      <c r="A147" s="65" t="inlineStr">
        <is>
          <t>FAC-00146</t>
        </is>
      </c>
      <c r="B147" s="65" t="inlineStr">
        <is>
          <t>DEV-00351</t>
        </is>
      </c>
      <c r="C147" s="65" t="inlineStr">
        <is>
          <t>CLI-0188</t>
        </is>
      </c>
      <c r="D147" s="65" t="inlineStr">
        <is>
          <t>Particulier</t>
        </is>
      </c>
      <c r="E147" s="65" t="inlineStr">
        <is>
          <t>Bordeaux</t>
        </is>
      </c>
      <c r="F147" s="66" t="n">
        <v>45061</v>
      </c>
      <c r="G147" s="65" t="inlineStr">
        <is>
          <t>2023-05</t>
        </is>
      </c>
      <c r="H147" s="65" t="inlineStr">
        <is>
          <t>2022-2023</t>
        </is>
      </c>
      <c r="I147" s="66" t="n">
        <v>45076</v>
      </c>
      <c r="J147" s="67" t="n">
        <v>15</v>
      </c>
      <c r="K147" s="68" t="n">
        <v>1514.19</v>
      </c>
      <c r="L147" s="71" t="n">
        <v>0.2</v>
      </c>
      <c r="M147" s="68" t="n">
        <v>1817.03</v>
      </c>
      <c r="N147" s="65" t="inlineStr">
        <is>
          <t>Standard</t>
        </is>
      </c>
      <c r="O147" s="66" t="n">
        <v>45068</v>
      </c>
      <c r="P147" s="65" t="inlineStr">
        <is>
          <t>Payée</t>
        </is>
      </c>
      <c r="Q147" s="67">
        <f>IFERROR(INDEX(Devis!$I$2:$I$3053,MATCH($B147,Devis!$A$2:$A$3053,0)),"")</f>
        <v/>
      </c>
      <c r="R147" s="67">
        <f>IFERROR(INDEX(Devis!$K$2:$K$3053,MATCH($B147,Devis!$A$2:$A$3053,0)),"")</f>
        <v/>
      </c>
      <c r="S147" s="67">
        <f>IFERROR(INDEX(Clients!$G$2:$G$1020,MATCH($C147,Clients!$A$2:$A$1020,0)),"")</f>
        <v/>
      </c>
      <c r="T147" s="69">
        <f>1</f>
        <v/>
      </c>
      <c r="U147" s="68">
        <f>IFERROR(INDEX(Interventions!$S$2:$S$1106,MATCH($B147,Interventions!$B$2:$B$1106,0)),0)</f>
        <v/>
      </c>
      <c r="V147" s="68">
        <f>$K147-$U147</f>
        <v/>
      </c>
      <c r="W147" s="69">
        <f>IF($O147="",0,1)</f>
        <v/>
      </c>
      <c r="X147" s="68">
        <f>IF($O147="",$M147,0)</f>
        <v/>
      </c>
      <c r="Y147" s="69">
        <f>IF($O147="",MAX(0,Paramètres!$C$8-$I147),MAX(0,$O147-$I147))</f>
        <v/>
      </c>
      <c r="Z147" s="69">
        <f>$Y147*$X147</f>
        <v/>
      </c>
      <c r="AA147" s="69">
        <f>IF($O147="",0,$O147-$F147)</f>
        <v/>
      </c>
      <c r="AB147" s="69">
        <f>IF(AND($O147="",$I147&lt;Paramètres!$C$8),1,0)</f>
        <v/>
      </c>
      <c r="AC147" s="69">
        <f>IF(AND($O147="",$Y147&gt;Paramètres!$C$13),1,0)</f>
        <v/>
      </c>
      <c r="AD147" s="67">
        <f>IF($O147="","",YEAR($O147)&amp;"-"&amp;TEXT(MONTH($O147),"00"))</f>
        <v/>
      </c>
      <c r="AE147" s="67">
        <f>IF($W147=1,"Réglée",IF($Y147&lt;=0,"Non échu",IF($Y147&lt;=30,"1-30 j",IF($Y147&lt;=60,"31-60 j",IF($Y147&lt;=90,"61-90 j","Plus de 90 j")))))</f>
        <v/>
      </c>
      <c r="AF147" s="67">
        <f>IF($K147&lt;=1000,"Moins de 1 k€",IF($K147&lt;=5000,"1 à 5 k€",IF($K147&lt;=15000,"5 à 15 k€","Plus de 15 k€")))</f>
        <v/>
      </c>
    </row>
    <row r="148">
      <c r="A148" s="65" t="inlineStr">
        <is>
          <t>FAC-00147</t>
        </is>
      </c>
      <c r="B148" s="65" t="inlineStr">
        <is>
          <t>DEV-00352</t>
        </is>
      </c>
      <c r="C148" s="65" t="inlineStr">
        <is>
          <t>CLI-0235</t>
        </is>
      </c>
      <c r="D148" s="65" t="inlineStr">
        <is>
          <t>Particulier</t>
        </is>
      </c>
      <c r="E148" s="65" t="inlineStr">
        <is>
          <t>Toulouse</t>
        </is>
      </c>
      <c r="F148" s="66" t="n">
        <v>45044</v>
      </c>
      <c r="G148" s="65" t="inlineStr">
        <is>
          <t>2023-04</t>
        </is>
      </c>
      <c r="H148" s="65" t="inlineStr">
        <is>
          <t>2022-2023</t>
        </is>
      </c>
      <c r="I148" s="66" t="n">
        <v>45059</v>
      </c>
      <c r="J148" s="67" t="n">
        <v>15</v>
      </c>
      <c r="K148" s="68" t="n">
        <v>5993.68</v>
      </c>
      <c r="L148" s="71" t="n">
        <v>0.1</v>
      </c>
      <c r="M148" s="68" t="n">
        <v>6593.05</v>
      </c>
      <c r="N148" s="65" t="inlineStr">
        <is>
          <t>Lent</t>
        </is>
      </c>
      <c r="O148" s="66" t="n">
        <v>45045</v>
      </c>
      <c r="P148" s="65" t="inlineStr">
        <is>
          <t>Payée</t>
        </is>
      </c>
      <c r="Q148" s="67">
        <f>IFERROR(INDEX(Devis!$I$2:$I$3053,MATCH($B148,Devis!$A$2:$A$3053,0)),"")</f>
        <v/>
      </c>
      <c r="R148" s="67">
        <f>IFERROR(INDEX(Devis!$K$2:$K$3053,MATCH($B148,Devis!$A$2:$A$3053,0)),"")</f>
        <v/>
      </c>
      <c r="S148" s="67">
        <f>IFERROR(INDEX(Clients!$G$2:$G$1020,MATCH($C148,Clients!$A$2:$A$1020,0)),"")</f>
        <v/>
      </c>
      <c r="T148" s="69">
        <f>1</f>
        <v/>
      </c>
      <c r="U148" s="68">
        <f>IFERROR(INDEX(Interventions!$S$2:$S$1106,MATCH($B148,Interventions!$B$2:$B$1106,0)),0)</f>
        <v/>
      </c>
      <c r="V148" s="68">
        <f>$K148-$U148</f>
        <v/>
      </c>
      <c r="W148" s="69">
        <f>IF($O148="",0,1)</f>
        <v/>
      </c>
      <c r="X148" s="68">
        <f>IF($O148="",$M148,0)</f>
        <v/>
      </c>
      <c r="Y148" s="69">
        <f>IF($O148="",MAX(0,Paramètres!$C$8-$I148),MAX(0,$O148-$I148))</f>
        <v/>
      </c>
      <c r="Z148" s="69">
        <f>$Y148*$X148</f>
        <v/>
      </c>
      <c r="AA148" s="69">
        <f>IF($O148="",0,$O148-$F148)</f>
        <v/>
      </c>
      <c r="AB148" s="69">
        <f>IF(AND($O148="",$I148&lt;Paramètres!$C$8),1,0)</f>
        <v/>
      </c>
      <c r="AC148" s="69">
        <f>IF(AND($O148="",$Y148&gt;Paramètres!$C$13),1,0)</f>
        <v/>
      </c>
      <c r="AD148" s="67">
        <f>IF($O148="","",YEAR($O148)&amp;"-"&amp;TEXT(MONTH($O148),"00"))</f>
        <v/>
      </c>
      <c r="AE148" s="67">
        <f>IF($W148=1,"Réglée",IF($Y148&lt;=0,"Non échu",IF($Y148&lt;=30,"1-30 j",IF($Y148&lt;=60,"31-60 j",IF($Y148&lt;=90,"61-90 j","Plus de 90 j")))))</f>
        <v/>
      </c>
      <c r="AF148" s="67">
        <f>IF($K148&lt;=1000,"Moins de 1 k€",IF($K148&lt;=5000,"1 à 5 k€",IF($K148&lt;=15000,"5 à 15 k€","Plus de 15 k€")))</f>
        <v/>
      </c>
    </row>
    <row r="149">
      <c r="A149" s="65" t="inlineStr">
        <is>
          <t>FAC-00148</t>
        </is>
      </c>
      <c r="B149" s="65" t="inlineStr">
        <is>
          <t>DEV-00353</t>
        </is>
      </c>
      <c r="C149" s="65" t="inlineStr">
        <is>
          <t>CLI-0142</t>
        </is>
      </c>
      <c r="D149" s="65" t="inlineStr">
        <is>
          <t>Particulier</t>
        </is>
      </c>
      <c r="E149" s="65" t="inlineStr">
        <is>
          <t>Bordeaux</t>
        </is>
      </c>
      <c r="F149" s="66" t="n">
        <v>45061</v>
      </c>
      <c r="G149" s="65" t="inlineStr">
        <is>
          <t>2023-05</t>
        </is>
      </c>
      <c r="H149" s="65" t="inlineStr">
        <is>
          <t>2022-2023</t>
        </is>
      </c>
      <c r="I149" s="66" t="n">
        <v>45076</v>
      </c>
      <c r="J149" s="67" t="n">
        <v>15</v>
      </c>
      <c r="K149" s="68" t="n">
        <v>447.47</v>
      </c>
      <c r="L149" s="71" t="n">
        <v>0.1</v>
      </c>
      <c r="M149" s="68" t="n">
        <v>492.22</v>
      </c>
      <c r="N149" s="65" t="inlineStr">
        <is>
          <t>Standard</t>
        </is>
      </c>
      <c r="O149" s="66" t="n">
        <v>45104</v>
      </c>
      <c r="P149" s="65" t="inlineStr">
        <is>
          <t>Payée</t>
        </is>
      </c>
      <c r="Q149" s="67">
        <f>IFERROR(INDEX(Devis!$I$2:$I$3053,MATCH($B149,Devis!$A$2:$A$3053,0)),"")</f>
        <v/>
      </c>
      <c r="R149" s="67">
        <f>IFERROR(INDEX(Devis!$K$2:$K$3053,MATCH($B149,Devis!$A$2:$A$3053,0)),"")</f>
        <v/>
      </c>
      <c r="S149" s="67">
        <f>IFERROR(INDEX(Clients!$G$2:$G$1020,MATCH($C149,Clients!$A$2:$A$1020,0)),"")</f>
        <v/>
      </c>
      <c r="T149" s="69">
        <f>1</f>
        <v/>
      </c>
      <c r="U149" s="68">
        <f>IFERROR(INDEX(Interventions!$S$2:$S$1106,MATCH($B149,Interventions!$B$2:$B$1106,0)),0)</f>
        <v/>
      </c>
      <c r="V149" s="68">
        <f>$K149-$U149</f>
        <v/>
      </c>
      <c r="W149" s="69">
        <f>IF($O149="",0,1)</f>
        <v/>
      </c>
      <c r="X149" s="68">
        <f>IF($O149="",$M149,0)</f>
        <v/>
      </c>
      <c r="Y149" s="69">
        <f>IF($O149="",MAX(0,Paramètres!$C$8-$I149),MAX(0,$O149-$I149))</f>
        <v/>
      </c>
      <c r="Z149" s="69">
        <f>$Y149*$X149</f>
        <v/>
      </c>
      <c r="AA149" s="69">
        <f>IF($O149="",0,$O149-$F149)</f>
        <v/>
      </c>
      <c r="AB149" s="69">
        <f>IF(AND($O149="",$I149&lt;Paramètres!$C$8),1,0)</f>
        <v/>
      </c>
      <c r="AC149" s="69">
        <f>IF(AND($O149="",$Y149&gt;Paramètres!$C$13),1,0)</f>
        <v/>
      </c>
      <c r="AD149" s="67">
        <f>IF($O149="","",YEAR($O149)&amp;"-"&amp;TEXT(MONTH($O149),"00"))</f>
        <v/>
      </c>
      <c r="AE149" s="67">
        <f>IF($W149=1,"Réglée",IF($Y149&lt;=0,"Non échu",IF($Y149&lt;=30,"1-30 j",IF($Y149&lt;=60,"31-60 j",IF($Y149&lt;=90,"61-90 j","Plus de 90 j")))))</f>
        <v/>
      </c>
      <c r="AF149" s="67">
        <f>IF($K149&lt;=1000,"Moins de 1 k€",IF($K149&lt;=5000,"1 à 5 k€",IF($K149&lt;=15000,"5 à 15 k€","Plus de 15 k€")))</f>
        <v/>
      </c>
    </row>
    <row r="150">
      <c r="A150" s="65" t="inlineStr">
        <is>
          <t>FAC-00149</t>
        </is>
      </c>
      <c r="B150" s="65" t="inlineStr">
        <is>
          <t>DEV-00354</t>
        </is>
      </c>
      <c r="C150" s="65" t="inlineStr">
        <is>
          <t>CLI-0206</t>
        </is>
      </c>
      <c r="D150" s="65" t="inlineStr">
        <is>
          <t>Syndic</t>
        </is>
      </c>
      <c r="E150" s="65" t="inlineStr">
        <is>
          <t>Toulouse</t>
        </is>
      </c>
      <c r="F150" s="66" t="n">
        <v>45050</v>
      </c>
      <c r="G150" s="65" t="inlineStr">
        <is>
          <t>2023-05</t>
        </is>
      </c>
      <c r="H150" s="65" t="inlineStr">
        <is>
          <t>2022-2023</t>
        </is>
      </c>
      <c r="I150" s="66" t="n">
        <v>45110</v>
      </c>
      <c r="J150" s="67" t="n">
        <v>60</v>
      </c>
      <c r="K150" s="68" t="n">
        <v>3779.9</v>
      </c>
      <c r="L150" s="71" t="n">
        <v>0.2</v>
      </c>
      <c r="M150" s="68" t="n">
        <v>4535.88</v>
      </c>
      <c r="N150" s="65" t="inlineStr">
        <is>
          <t>Bon payeur</t>
        </is>
      </c>
      <c r="O150" s="66" t="n">
        <v>45106</v>
      </c>
      <c r="P150" s="65" t="inlineStr">
        <is>
          <t>Payée</t>
        </is>
      </c>
      <c r="Q150" s="67">
        <f>IFERROR(INDEX(Devis!$I$2:$I$3053,MATCH($B150,Devis!$A$2:$A$3053,0)),"")</f>
        <v/>
      </c>
      <c r="R150" s="67">
        <f>IFERROR(INDEX(Devis!$K$2:$K$3053,MATCH($B150,Devis!$A$2:$A$3053,0)),"")</f>
        <v/>
      </c>
      <c r="S150" s="67">
        <f>IFERROR(INDEX(Clients!$G$2:$G$1020,MATCH($C150,Clients!$A$2:$A$1020,0)),"")</f>
        <v/>
      </c>
      <c r="T150" s="69">
        <f>1</f>
        <v/>
      </c>
      <c r="U150" s="68">
        <f>IFERROR(INDEX(Interventions!$S$2:$S$1106,MATCH($B150,Interventions!$B$2:$B$1106,0)),0)</f>
        <v/>
      </c>
      <c r="V150" s="68">
        <f>$K150-$U150</f>
        <v/>
      </c>
      <c r="W150" s="69">
        <f>IF($O150="",0,1)</f>
        <v/>
      </c>
      <c r="X150" s="68">
        <f>IF($O150="",$M150,0)</f>
        <v/>
      </c>
      <c r="Y150" s="69">
        <f>IF($O150="",MAX(0,Paramètres!$C$8-$I150),MAX(0,$O150-$I150))</f>
        <v/>
      </c>
      <c r="Z150" s="69">
        <f>$Y150*$X150</f>
        <v/>
      </c>
      <c r="AA150" s="69">
        <f>IF($O150="",0,$O150-$F150)</f>
        <v/>
      </c>
      <c r="AB150" s="69">
        <f>IF(AND($O150="",$I150&lt;Paramètres!$C$8),1,0)</f>
        <v/>
      </c>
      <c r="AC150" s="69">
        <f>IF(AND($O150="",$Y150&gt;Paramètres!$C$13),1,0)</f>
        <v/>
      </c>
      <c r="AD150" s="67">
        <f>IF($O150="","",YEAR($O150)&amp;"-"&amp;TEXT(MONTH($O150),"00"))</f>
        <v/>
      </c>
      <c r="AE150" s="67">
        <f>IF($W150=1,"Réglée",IF($Y150&lt;=0,"Non échu",IF($Y150&lt;=30,"1-30 j",IF($Y150&lt;=60,"31-60 j",IF($Y150&lt;=90,"61-90 j","Plus de 90 j")))))</f>
        <v/>
      </c>
      <c r="AF150" s="67">
        <f>IF($K150&lt;=1000,"Moins de 1 k€",IF($K150&lt;=5000,"1 à 5 k€",IF($K150&lt;=15000,"5 à 15 k€","Plus de 15 k€")))</f>
        <v/>
      </c>
    </row>
    <row r="151">
      <c r="A151" s="65" t="inlineStr">
        <is>
          <t>FAC-00150</t>
        </is>
      </c>
      <c r="B151" s="65" t="inlineStr">
        <is>
          <t>DEV-00355</t>
        </is>
      </c>
      <c r="C151" s="65" t="inlineStr">
        <is>
          <t>CLI-0253</t>
        </is>
      </c>
      <c r="D151" s="65" t="inlineStr">
        <is>
          <t>Particulier</t>
        </is>
      </c>
      <c r="E151" s="65" t="inlineStr">
        <is>
          <t>Bordeaux</t>
        </is>
      </c>
      <c r="F151" s="66" t="n">
        <v>45040</v>
      </c>
      <c r="G151" s="65" t="inlineStr">
        <is>
          <t>2023-04</t>
        </is>
      </c>
      <c r="H151" s="65" t="inlineStr">
        <is>
          <t>2022-2023</t>
        </is>
      </c>
      <c r="I151" s="66" t="n">
        <v>45055</v>
      </c>
      <c r="J151" s="67" t="n">
        <v>15</v>
      </c>
      <c r="K151" s="68" t="n">
        <v>10471.63</v>
      </c>
      <c r="L151" s="71" t="n">
        <v>0.2</v>
      </c>
      <c r="M151" s="68" t="n">
        <v>12565.96</v>
      </c>
      <c r="N151" s="65" t="inlineStr">
        <is>
          <t>Bon payeur</t>
        </is>
      </c>
      <c r="O151" s="66" t="n">
        <v>45044</v>
      </c>
      <c r="P151" s="65" t="inlineStr">
        <is>
          <t>Payée</t>
        </is>
      </c>
      <c r="Q151" s="67">
        <f>IFERROR(INDEX(Devis!$I$2:$I$3053,MATCH($B151,Devis!$A$2:$A$3053,0)),"")</f>
        <v/>
      </c>
      <c r="R151" s="67">
        <f>IFERROR(INDEX(Devis!$K$2:$K$3053,MATCH($B151,Devis!$A$2:$A$3053,0)),"")</f>
        <v/>
      </c>
      <c r="S151" s="67">
        <f>IFERROR(INDEX(Clients!$G$2:$G$1020,MATCH($C151,Clients!$A$2:$A$1020,0)),"")</f>
        <v/>
      </c>
      <c r="T151" s="69">
        <f>1</f>
        <v/>
      </c>
      <c r="U151" s="68">
        <f>IFERROR(INDEX(Interventions!$S$2:$S$1106,MATCH($B151,Interventions!$B$2:$B$1106,0)),0)</f>
        <v/>
      </c>
      <c r="V151" s="68">
        <f>$K151-$U151</f>
        <v/>
      </c>
      <c r="W151" s="69">
        <f>IF($O151="",0,1)</f>
        <v/>
      </c>
      <c r="X151" s="68">
        <f>IF($O151="",$M151,0)</f>
        <v/>
      </c>
      <c r="Y151" s="69">
        <f>IF($O151="",MAX(0,Paramètres!$C$8-$I151),MAX(0,$O151-$I151))</f>
        <v/>
      </c>
      <c r="Z151" s="69">
        <f>$Y151*$X151</f>
        <v/>
      </c>
      <c r="AA151" s="69">
        <f>IF($O151="",0,$O151-$F151)</f>
        <v/>
      </c>
      <c r="AB151" s="69">
        <f>IF(AND($O151="",$I151&lt;Paramètres!$C$8),1,0)</f>
        <v/>
      </c>
      <c r="AC151" s="69">
        <f>IF(AND($O151="",$Y151&gt;Paramètres!$C$13),1,0)</f>
        <v/>
      </c>
      <c r="AD151" s="67">
        <f>IF($O151="","",YEAR($O151)&amp;"-"&amp;TEXT(MONTH($O151),"00"))</f>
        <v/>
      </c>
      <c r="AE151" s="67">
        <f>IF($W151=1,"Réglée",IF($Y151&lt;=0,"Non échu",IF($Y151&lt;=30,"1-30 j",IF($Y151&lt;=60,"31-60 j",IF($Y151&lt;=90,"61-90 j","Plus de 90 j")))))</f>
        <v/>
      </c>
      <c r="AF151" s="67">
        <f>IF($K151&lt;=1000,"Moins de 1 k€",IF($K151&lt;=5000,"1 à 5 k€",IF($K151&lt;=15000,"5 à 15 k€","Plus de 15 k€")))</f>
        <v/>
      </c>
    </row>
    <row r="152">
      <c r="A152" s="65" t="inlineStr">
        <is>
          <t>FAC-00151</t>
        </is>
      </c>
      <c r="B152" s="65" t="inlineStr">
        <is>
          <t>DEV-00356</t>
        </is>
      </c>
      <c r="C152" s="65" t="inlineStr">
        <is>
          <t>CLI-0026</t>
        </is>
      </c>
      <c r="D152" s="65" t="inlineStr">
        <is>
          <t>Particulier</t>
        </is>
      </c>
      <c r="E152" s="65" t="inlineStr">
        <is>
          <t>Bordeaux</t>
        </is>
      </c>
      <c r="F152" s="66" t="n">
        <v>45044</v>
      </c>
      <c r="G152" s="65" t="inlineStr">
        <is>
          <t>2023-04</t>
        </is>
      </c>
      <c r="H152" s="65" t="inlineStr">
        <is>
          <t>2022-2023</t>
        </is>
      </c>
      <c r="I152" s="66" t="n">
        <v>45059</v>
      </c>
      <c r="J152" s="67" t="n">
        <v>15</v>
      </c>
      <c r="K152" s="68" t="n">
        <v>3420.64</v>
      </c>
      <c r="L152" s="71" t="n">
        <v>0.1</v>
      </c>
      <c r="M152" s="68" t="n">
        <v>3762.7</v>
      </c>
      <c r="N152" s="65" t="inlineStr">
        <is>
          <t>Standard</t>
        </is>
      </c>
      <c r="O152" s="66" t="n">
        <v>45068</v>
      </c>
      <c r="P152" s="65" t="inlineStr">
        <is>
          <t>Payée</t>
        </is>
      </c>
      <c r="Q152" s="67">
        <f>IFERROR(INDEX(Devis!$I$2:$I$3053,MATCH($B152,Devis!$A$2:$A$3053,0)),"")</f>
        <v/>
      </c>
      <c r="R152" s="67">
        <f>IFERROR(INDEX(Devis!$K$2:$K$3053,MATCH($B152,Devis!$A$2:$A$3053,0)),"")</f>
        <v/>
      </c>
      <c r="S152" s="67">
        <f>IFERROR(INDEX(Clients!$G$2:$G$1020,MATCH($C152,Clients!$A$2:$A$1020,0)),"")</f>
        <v/>
      </c>
      <c r="T152" s="69">
        <f>1</f>
        <v/>
      </c>
      <c r="U152" s="68">
        <f>IFERROR(INDEX(Interventions!$S$2:$S$1106,MATCH($B152,Interventions!$B$2:$B$1106,0)),0)</f>
        <v/>
      </c>
      <c r="V152" s="68">
        <f>$K152-$U152</f>
        <v/>
      </c>
      <c r="W152" s="69">
        <f>IF($O152="",0,1)</f>
        <v/>
      </c>
      <c r="X152" s="68">
        <f>IF($O152="",$M152,0)</f>
        <v/>
      </c>
      <c r="Y152" s="69">
        <f>IF($O152="",MAX(0,Paramètres!$C$8-$I152),MAX(0,$O152-$I152))</f>
        <v/>
      </c>
      <c r="Z152" s="69">
        <f>$Y152*$X152</f>
        <v/>
      </c>
      <c r="AA152" s="69">
        <f>IF($O152="",0,$O152-$F152)</f>
        <v/>
      </c>
      <c r="AB152" s="69">
        <f>IF(AND($O152="",$I152&lt;Paramètres!$C$8),1,0)</f>
        <v/>
      </c>
      <c r="AC152" s="69">
        <f>IF(AND($O152="",$Y152&gt;Paramètres!$C$13),1,0)</f>
        <v/>
      </c>
      <c r="AD152" s="67">
        <f>IF($O152="","",YEAR($O152)&amp;"-"&amp;TEXT(MONTH($O152),"00"))</f>
        <v/>
      </c>
      <c r="AE152" s="67">
        <f>IF($W152=1,"Réglée",IF($Y152&lt;=0,"Non échu",IF($Y152&lt;=30,"1-30 j",IF($Y152&lt;=60,"31-60 j",IF($Y152&lt;=90,"61-90 j","Plus de 90 j")))))</f>
        <v/>
      </c>
      <c r="AF152" s="67">
        <f>IF($K152&lt;=1000,"Moins de 1 k€",IF($K152&lt;=5000,"1 à 5 k€",IF($K152&lt;=15000,"5 à 15 k€","Plus de 15 k€")))</f>
        <v/>
      </c>
    </row>
    <row r="153">
      <c r="A153" s="65" t="inlineStr">
        <is>
          <t>FAC-00152</t>
        </is>
      </c>
      <c r="B153" s="65" t="inlineStr">
        <is>
          <t>DEV-00360</t>
        </is>
      </c>
      <c r="C153" s="65" t="inlineStr">
        <is>
          <t>CLI-0196</t>
        </is>
      </c>
      <c r="D153" s="65" t="inlineStr">
        <is>
          <t>Particulier</t>
        </is>
      </c>
      <c r="E153" s="65" t="inlineStr">
        <is>
          <t>Bordeaux</t>
        </is>
      </c>
      <c r="F153" s="66" t="n">
        <v>45072</v>
      </c>
      <c r="G153" s="65" t="inlineStr">
        <is>
          <t>2023-05</t>
        </is>
      </c>
      <c r="H153" s="65" t="inlineStr">
        <is>
          <t>2022-2023</t>
        </is>
      </c>
      <c r="I153" s="66" t="n">
        <v>45087</v>
      </c>
      <c r="J153" s="67" t="n">
        <v>15</v>
      </c>
      <c r="K153" s="68" t="n">
        <v>308.32</v>
      </c>
      <c r="L153" s="71" t="n">
        <v>0.2</v>
      </c>
      <c r="M153" s="68" t="n">
        <v>369.98</v>
      </c>
      <c r="N153" s="65" t="inlineStr">
        <is>
          <t>Standard</t>
        </is>
      </c>
      <c r="O153" s="66" t="n">
        <v>45086</v>
      </c>
      <c r="P153" s="65" t="inlineStr">
        <is>
          <t>Payée</t>
        </is>
      </c>
      <c r="Q153" s="67">
        <f>IFERROR(INDEX(Devis!$I$2:$I$3053,MATCH($B153,Devis!$A$2:$A$3053,0)),"")</f>
        <v/>
      </c>
      <c r="R153" s="67">
        <f>IFERROR(INDEX(Devis!$K$2:$K$3053,MATCH($B153,Devis!$A$2:$A$3053,0)),"")</f>
        <v/>
      </c>
      <c r="S153" s="67">
        <f>IFERROR(INDEX(Clients!$G$2:$G$1020,MATCH($C153,Clients!$A$2:$A$1020,0)),"")</f>
        <v/>
      </c>
      <c r="T153" s="69">
        <f>1</f>
        <v/>
      </c>
      <c r="U153" s="68">
        <f>IFERROR(INDEX(Interventions!$S$2:$S$1106,MATCH($B153,Interventions!$B$2:$B$1106,0)),0)</f>
        <v/>
      </c>
      <c r="V153" s="68">
        <f>$K153-$U153</f>
        <v/>
      </c>
      <c r="W153" s="69">
        <f>IF($O153="",0,1)</f>
        <v/>
      </c>
      <c r="X153" s="68">
        <f>IF($O153="",$M153,0)</f>
        <v/>
      </c>
      <c r="Y153" s="69">
        <f>IF($O153="",MAX(0,Paramètres!$C$8-$I153),MAX(0,$O153-$I153))</f>
        <v/>
      </c>
      <c r="Z153" s="69">
        <f>$Y153*$X153</f>
        <v/>
      </c>
      <c r="AA153" s="69">
        <f>IF($O153="",0,$O153-$F153)</f>
        <v/>
      </c>
      <c r="AB153" s="69">
        <f>IF(AND($O153="",$I153&lt;Paramètres!$C$8),1,0)</f>
        <v/>
      </c>
      <c r="AC153" s="69">
        <f>IF(AND($O153="",$Y153&gt;Paramètres!$C$13),1,0)</f>
        <v/>
      </c>
      <c r="AD153" s="67">
        <f>IF($O153="","",YEAR($O153)&amp;"-"&amp;TEXT(MONTH($O153),"00"))</f>
        <v/>
      </c>
      <c r="AE153" s="67">
        <f>IF($W153=1,"Réglée",IF($Y153&lt;=0,"Non échu",IF($Y153&lt;=30,"1-30 j",IF($Y153&lt;=60,"31-60 j",IF($Y153&lt;=90,"61-90 j","Plus de 90 j")))))</f>
        <v/>
      </c>
      <c r="AF153" s="67">
        <f>IF($K153&lt;=1000,"Moins de 1 k€",IF($K153&lt;=5000,"1 à 5 k€",IF($K153&lt;=15000,"5 à 15 k€","Plus de 15 k€")))</f>
        <v/>
      </c>
    </row>
    <row r="154">
      <c r="A154" s="65" t="inlineStr">
        <is>
          <t>FAC-00153</t>
        </is>
      </c>
      <c r="B154" s="65" t="inlineStr">
        <is>
          <t>DEV-00361</t>
        </is>
      </c>
      <c r="C154" s="65" t="inlineStr">
        <is>
          <t>CLI-0267</t>
        </is>
      </c>
      <c r="D154" s="65" t="inlineStr">
        <is>
          <t>Particulier</t>
        </is>
      </c>
      <c r="E154" s="65" t="inlineStr">
        <is>
          <t>Bordeaux</t>
        </is>
      </c>
      <c r="F154" s="66" t="n">
        <v>45056</v>
      </c>
      <c r="G154" s="65" t="inlineStr">
        <is>
          <t>2023-05</t>
        </is>
      </c>
      <c r="H154" s="65" t="inlineStr">
        <is>
          <t>2022-2023</t>
        </is>
      </c>
      <c r="I154" s="66" t="n">
        <v>45071</v>
      </c>
      <c r="J154" s="67" t="n">
        <v>15</v>
      </c>
      <c r="K154" s="68" t="n">
        <v>2223.29</v>
      </c>
      <c r="L154" s="71" t="n">
        <v>0.1</v>
      </c>
      <c r="M154" s="68" t="n">
        <v>2445.62</v>
      </c>
      <c r="N154" s="65" t="inlineStr">
        <is>
          <t>Bon payeur</t>
        </is>
      </c>
      <c r="O154" s="66" t="n">
        <v>45060</v>
      </c>
      <c r="P154" s="65" t="inlineStr">
        <is>
          <t>Payée</t>
        </is>
      </c>
      <c r="Q154" s="67">
        <f>IFERROR(INDEX(Devis!$I$2:$I$3053,MATCH($B154,Devis!$A$2:$A$3053,0)),"")</f>
        <v/>
      </c>
      <c r="R154" s="67">
        <f>IFERROR(INDEX(Devis!$K$2:$K$3053,MATCH($B154,Devis!$A$2:$A$3053,0)),"")</f>
        <v/>
      </c>
      <c r="S154" s="67">
        <f>IFERROR(INDEX(Clients!$G$2:$G$1020,MATCH($C154,Clients!$A$2:$A$1020,0)),"")</f>
        <v/>
      </c>
      <c r="T154" s="69">
        <f>1</f>
        <v/>
      </c>
      <c r="U154" s="68">
        <f>IFERROR(INDEX(Interventions!$S$2:$S$1106,MATCH($B154,Interventions!$B$2:$B$1106,0)),0)</f>
        <v/>
      </c>
      <c r="V154" s="68">
        <f>$K154-$U154</f>
        <v/>
      </c>
      <c r="W154" s="69">
        <f>IF($O154="",0,1)</f>
        <v/>
      </c>
      <c r="X154" s="68">
        <f>IF($O154="",$M154,0)</f>
        <v/>
      </c>
      <c r="Y154" s="69">
        <f>IF($O154="",MAX(0,Paramètres!$C$8-$I154),MAX(0,$O154-$I154))</f>
        <v/>
      </c>
      <c r="Z154" s="69">
        <f>$Y154*$X154</f>
        <v/>
      </c>
      <c r="AA154" s="69">
        <f>IF($O154="",0,$O154-$F154)</f>
        <v/>
      </c>
      <c r="AB154" s="69">
        <f>IF(AND($O154="",$I154&lt;Paramètres!$C$8),1,0)</f>
        <v/>
      </c>
      <c r="AC154" s="69">
        <f>IF(AND($O154="",$Y154&gt;Paramètres!$C$13),1,0)</f>
        <v/>
      </c>
      <c r="AD154" s="67">
        <f>IF($O154="","",YEAR($O154)&amp;"-"&amp;TEXT(MONTH($O154),"00"))</f>
        <v/>
      </c>
      <c r="AE154" s="67">
        <f>IF($W154=1,"Réglée",IF($Y154&lt;=0,"Non échu",IF($Y154&lt;=30,"1-30 j",IF($Y154&lt;=60,"31-60 j",IF($Y154&lt;=90,"61-90 j","Plus de 90 j")))))</f>
        <v/>
      </c>
      <c r="AF154" s="67">
        <f>IF($K154&lt;=1000,"Moins de 1 k€",IF($K154&lt;=5000,"1 à 5 k€",IF($K154&lt;=15000,"5 à 15 k€","Plus de 15 k€")))</f>
        <v/>
      </c>
    </row>
    <row r="155">
      <c r="A155" s="65" t="inlineStr">
        <is>
          <t>FAC-00154</t>
        </is>
      </c>
      <c r="B155" s="65" t="inlineStr">
        <is>
          <t>DEV-00364</t>
        </is>
      </c>
      <c r="C155" s="65" t="inlineStr">
        <is>
          <t>CLI-0221</t>
        </is>
      </c>
      <c r="D155" s="65" t="inlineStr">
        <is>
          <t>Particulier</t>
        </is>
      </c>
      <c r="E155" s="65" t="inlineStr">
        <is>
          <t>Bordeaux</t>
        </is>
      </c>
      <c r="F155" s="66" t="n">
        <v>45054</v>
      </c>
      <c r="G155" s="65" t="inlineStr">
        <is>
          <t>2023-05</t>
        </is>
      </c>
      <c r="H155" s="65" t="inlineStr">
        <is>
          <t>2022-2023</t>
        </is>
      </c>
      <c r="I155" s="66" t="n">
        <v>45069</v>
      </c>
      <c r="J155" s="67" t="n">
        <v>15</v>
      </c>
      <c r="K155" s="68" t="n">
        <v>4019.02</v>
      </c>
      <c r="L155" s="71" t="n">
        <v>0.1</v>
      </c>
      <c r="M155" s="68" t="n">
        <v>4420.92</v>
      </c>
      <c r="N155" s="65" t="inlineStr">
        <is>
          <t>Lent</t>
        </is>
      </c>
      <c r="O155" s="66" t="n">
        <v>45120</v>
      </c>
      <c r="P155" s="65" t="inlineStr">
        <is>
          <t>Payée</t>
        </is>
      </c>
      <c r="Q155" s="67">
        <f>IFERROR(INDEX(Devis!$I$2:$I$3053,MATCH($B155,Devis!$A$2:$A$3053,0)),"")</f>
        <v/>
      </c>
      <c r="R155" s="67">
        <f>IFERROR(INDEX(Devis!$K$2:$K$3053,MATCH($B155,Devis!$A$2:$A$3053,0)),"")</f>
        <v/>
      </c>
      <c r="S155" s="67">
        <f>IFERROR(INDEX(Clients!$G$2:$G$1020,MATCH($C155,Clients!$A$2:$A$1020,0)),"")</f>
        <v/>
      </c>
      <c r="T155" s="69">
        <f>1</f>
        <v/>
      </c>
      <c r="U155" s="68">
        <f>IFERROR(INDEX(Interventions!$S$2:$S$1106,MATCH($B155,Interventions!$B$2:$B$1106,0)),0)</f>
        <v/>
      </c>
      <c r="V155" s="68">
        <f>$K155-$U155</f>
        <v/>
      </c>
      <c r="W155" s="69">
        <f>IF($O155="",0,1)</f>
        <v/>
      </c>
      <c r="X155" s="68">
        <f>IF($O155="",$M155,0)</f>
        <v/>
      </c>
      <c r="Y155" s="69">
        <f>IF($O155="",MAX(0,Paramètres!$C$8-$I155),MAX(0,$O155-$I155))</f>
        <v/>
      </c>
      <c r="Z155" s="69">
        <f>$Y155*$X155</f>
        <v/>
      </c>
      <c r="AA155" s="69">
        <f>IF($O155="",0,$O155-$F155)</f>
        <v/>
      </c>
      <c r="AB155" s="69">
        <f>IF(AND($O155="",$I155&lt;Paramètres!$C$8),1,0)</f>
        <v/>
      </c>
      <c r="AC155" s="69">
        <f>IF(AND($O155="",$Y155&gt;Paramètres!$C$13),1,0)</f>
        <v/>
      </c>
      <c r="AD155" s="67">
        <f>IF($O155="","",YEAR($O155)&amp;"-"&amp;TEXT(MONTH($O155),"00"))</f>
        <v/>
      </c>
      <c r="AE155" s="67">
        <f>IF($W155=1,"Réglée",IF($Y155&lt;=0,"Non échu",IF($Y155&lt;=30,"1-30 j",IF($Y155&lt;=60,"31-60 j",IF($Y155&lt;=90,"61-90 j","Plus de 90 j")))))</f>
        <v/>
      </c>
      <c r="AF155" s="67">
        <f>IF($K155&lt;=1000,"Moins de 1 k€",IF($K155&lt;=5000,"1 à 5 k€",IF($K155&lt;=15000,"5 à 15 k€","Plus de 15 k€")))</f>
        <v/>
      </c>
    </row>
    <row r="156">
      <c r="A156" s="65" t="inlineStr">
        <is>
          <t>FAC-00155</t>
        </is>
      </c>
      <c r="B156" s="65" t="inlineStr">
        <is>
          <t>DEV-00366</t>
        </is>
      </c>
      <c r="C156" s="65" t="inlineStr">
        <is>
          <t>CLI-0075</t>
        </is>
      </c>
      <c r="D156" s="65" t="inlineStr">
        <is>
          <t>Syndic</t>
        </is>
      </c>
      <c r="E156" s="65" t="inlineStr">
        <is>
          <t>Toulouse</t>
        </is>
      </c>
      <c r="F156" s="66" t="n">
        <v>45058</v>
      </c>
      <c r="G156" s="65" t="inlineStr">
        <is>
          <t>2023-05</t>
        </is>
      </c>
      <c r="H156" s="65" t="inlineStr">
        <is>
          <t>2022-2023</t>
        </is>
      </c>
      <c r="I156" s="66" t="n">
        <v>45118</v>
      </c>
      <c r="J156" s="67" t="n">
        <v>60</v>
      </c>
      <c r="K156" s="68" t="n">
        <v>517.0599999999999</v>
      </c>
      <c r="L156" s="71" t="n">
        <v>0.2</v>
      </c>
      <c r="M156" s="68" t="n">
        <v>620.47</v>
      </c>
      <c r="N156" s="65" t="inlineStr">
        <is>
          <t>Litigieux</t>
        </is>
      </c>
      <c r="O156" s="66" t="n"/>
      <c r="P156" s="65" t="inlineStr">
        <is>
          <t>En retard</t>
        </is>
      </c>
      <c r="Q156" s="67">
        <f>IFERROR(INDEX(Devis!$I$2:$I$3053,MATCH($B156,Devis!$A$2:$A$3053,0)),"")</f>
        <v/>
      </c>
      <c r="R156" s="67">
        <f>IFERROR(INDEX(Devis!$K$2:$K$3053,MATCH($B156,Devis!$A$2:$A$3053,0)),"")</f>
        <v/>
      </c>
      <c r="S156" s="67">
        <f>IFERROR(INDEX(Clients!$G$2:$G$1020,MATCH($C156,Clients!$A$2:$A$1020,0)),"")</f>
        <v/>
      </c>
      <c r="T156" s="69">
        <f>1</f>
        <v/>
      </c>
      <c r="U156" s="68">
        <f>IFERROR(INDEX(Interventions!$S$2:$S$1106,MATCH($B156,Interventions!$B$2:$B$1106,0)),0)</f>
        <v/>
      </c>
      <c r="V156" s="68">
        <f>$K156-$U156</f>
        <v/>
      </c>
      <c r="W156" s="69">
        <f>IF($O156="",0,1)</f>
        <v/>
      </c>
      <c r="X156" s="68">
        <f>IF($O156="",$M156,0)</f>
        <v/>
      </c>
      <c r="Y156" s="69">
        <f>IF($O156="",MAX(0,Paramètres!$C$8-$I156),MAX(0,$O156-$I156))</f>
        <v/>
      </c>
      <c r="Z156" s="69">
        <f>$Y156*$X156</f>
        <v/>
      </c>
      <c r="AA156" s="69">
        <f>IF($O156="",0,$O156-$F156)</f>
        <v/>
      </c>
      <c r="AB156" s="69">
        <f>IF(AND($O156="",$I156&lt;Paramètres!$C$8),1,0)</f>
        <v/>
      </c>
      <c r="AC156" s="69">
        <f>IF(AND($O156="",$Y156&gt;Paramètres!$C$13),1,0)</f>
        <v/>
      </c>
      <c r="AD156" s="67">
        <f>IF($O156="","",YEAR($O156)&amp;"-"&amp;TEXT(MONTH($O156),"00"))</f>
        <v/>
      </c>
      <c r="AE156" s="67">
        <f>IF($W156=1,"Réglée",IF($Y156&lt;=0,"Non échu",IF($Y156&lt;=30,"1-30 j",IF($Y156&lt;=60,"31-60 j",IF($Y156&lt;=90,"61-90 j","Plus de 90 j")))))</f>
        <v/>
      </c>
      <c r="AF156" s="67">
        <f>IF($K156&lt;=1000,"Moins de 1 k€",IF($K156&lt;=5000,"1 à 5 k€",IF($K156&lt;=15000,"5 à 15 k€","Plus de 15 k€")))</f>
        <v/>
      </c>
    </row>
    <row r="157">
      <c r="A157" s="65" t="inlineStr">
        <is>
          <t>FAC-00156</t>
        </is>
      </c>
      <c r="B157" s="65" t="inlineStr">
        <is>
          <t>DEV-00368</t>
        </is>
      </c>
      <c r="C157" s="65" t="inlineStr">
        <is>
          <t>CLI-0258</t>
        </is>
      </c>
      <c r="D157" s="65" t="inlineStr">
        <is>
          <t>Professionnel</t>
        </is>
      </c>
      <c r="E157" s="65" t="inlineStr">
        <is>
          <t>Bordeaux</t>
        </is>
      </c>
      <c r="F157" s="66" t="n">
        <v>45048</v>
      </c>
      <c r="G157" s="65" t="inlineStr">
        <is>
          <t>2023-05</t>
        </is>
      </c>
      <c r="H157" s="65" t="inlineStr">
        <is>
          <t>2022-2023</t>
        </is>
      </c>
      <c r="I157" s="66" t="n">
        <v>45078</v>
      </c>
      <c r="J157" s="67" t="n">
        <v>30</v>
      </c>
      <c r="K157" s="68" t="n">
        <v>5174.9</v>
      </c>
      <c r="L157" s="71" t="n">
        <v>0.2</v>
      </c>
      <c r="M157" s="68" t="n">
        <v>6209.88</v>
      </c>
      <c r="N157" s="65" t="inlineStr">
        <is>
          <t>Standard</t>
        </is>
      </c>
      <c r="O157" s="66" t="n">
        <v>45078</v>
      </c>
      <c r="P157" s="65" t="inlineStr">
        <is>
          <t>Payée</t>
        </is>
      </c>
      <c r="Q157" s="67">
        <f>IFERROR(INDEX(Devis!$I$2:$I$3053,MATCH($B157,Devis!$A$2:$A$3053,0)),"")</f>
        <v/>
      </c>
      <c r="R157" s="67">
        <f>IFERROR(INDEX(Devis!$K$2:$K$3053,MATCH($B157,Devis!$A$2:$A$3053,0)),"")</f>
        <v/>
      </c>
      <c r="S157" s="67">
        <f>IFERROR(INDEX(Clients!$G$2:$G$1020,MATCH($C157,Clients!$A$2:$A$1020,0)),"")</f>
        <v/>
      </c>
      <c r="T157" s="69">
        <f>1</f>
        <v/>
      </c>
      <c r="U157" s="68">
        <f>IFERROR(INDEX(Interventions!$S$2:$S$1106,MATCH($B157,Interventions!$B$2:$B$1106,0)),0)</f>
        <v/>
      </c>
      <c r="V157" s="68">
        <f>$K157-$U157</f>
        <v/>
      </c>
      <c r="W157" s="69">
        <f>IF($O157="",0,1)</f>
        <v/>
      </c>
      <c r="X157" s="68">
        <f>IF($O157="",$M157,0)</f>
        <v/>
      </c>
      <c r="Y157" s="69">
        <f>IF($O157="",MAX(0,Paramètres!$C$8-$I157),MAX(0,$O157-$I157))</f>
        <v/>
      </c>
      <c r="Z157" s="69">
        <f>$Y157*$X157</f>
        <v/>
      </c>
      <c r="AA157" s="69">
        <f>IF($O157="",0,$O157-$F157)</f>
        <v/>
      </c>
      <c r="AB157" s="69">
        <f>IF(AND($O157="",$I157&lt;Paramètres!$C$8),1,0)</f>
        <v/>
      </c>
      <c r="AC157" s="69">
        <f>IF(AND($O157="",$Y157&gt;Paramètres!$C$13),1,0)</f>
        <v/>
      </c>
      <c r="AD157" s="67">
        <f>IF($O157="","",YEAR($O157)&amp;"-"&amp;TEXT(MONTH($O157),"00"))</f>
        <v/>
      </c>
      <c r="AE157" s="67">
        <f>IF($W157=1,"Réglée",IF($Y157&lt;=0,"Non échu",IF($Y157&lt;=30,"1-30 j",IF($Y157&lt;=60,"31-60 j",IF($Y157&lt;=90,"61-90 j","Plus de 90 j")))))</f>
        <v/>
      </c>
      <c r="AF157" s="67">
        <f>IF($K157&lt;=1000,"Moins de 1 k€",IF($K157&lt;=5000,"1 à 5 k€",IF($K157&lt;=15000,"5 à 15 k€","Plus de 15 k€")))</f>
        <v/>
      </c>
    </row>
    <row r="158">
      <c r="A158" s="65" t="inlineStr">
        <is>
          <t>FAC-00157</t>
        </is>
      </c>
      <c r="B158" s="65" t="inlineStr">
        <is>
          <t>DEV-00369</t>
        </is>
      </c>
      <c r="C158" s="65" t="inlineStr">
        <is>
          <t>CLI-0027</t>
        </is>
      </c>
      <c r="D158" s="65" t="inlineStr">
        <is>
          <t>Particulier</t>
        </is>
      </c>
      <c r="E158" s="65" t="inlineStr">
        <is>
          <t>Toulouse</t>
        </is>
      </c>
      <c r="F158" s="66" t="n">
        <v>45069</v>
      </c>
      <c r="G158" s="65" t="inlineStr">
        <is>
          <t>2023-05</t>
        </is>
      </c>
      <c r="H158" s="65" t="inlineStr">
        <is>
          <t>2022-2023</t>
        </is>
      </c>
      <c r="I158" s="66" t="n">
        <v>45084</v>
      </c>
      <c r="J158" s="67" t="n">
        <v>15</v>
      </c>
      <c r="K158" s="68" t="n">
        <v>8898.65</v>
      </c>
      <c r="L158" s="71" t="n">
        <v>0.2</v>
      </c>
      <c r="M158" s="68" t="n">
        <v>10678.38</v>
      </c>
      <c r="N158" s="65" t="inlineStr">
        <is>
          <t>Bon payeur</t>
        </is>
      </c>
      <c r="O158" s="66" t="n">
        <v>45070</v>
      </c>
      <c r="P158" s="65" t="inlineStr">
        <is>
          <t>Payée</t>
        </is>
      </c>
      <c r="Q158" s="67">
        <f>IFERROR(INDEX(Devis!$I$2:$I$3053,MATCH($B158,Devis!$A$2:$A$3053,0)),"")</f>
        <v/>
      </c>
      <c r="R158" s="67">
        <f>IFERROR(INDEX(Devis!$K$2:$K$3053,MATCH($B158,Devis!$A$2:$A$3053,0)),"")</f>
        <v/>
      </c>
      <c r="S158" s="67">
        <f>IFERROR(INDEX(Clients!$G$2:$G$1020,MATCH($C158,Clients!$A$2:$A$1020,0)),"")</f>
        <v/>
      </c>
      <c r="T158" s="69">
        <f>1</f>
        <v/>
      </c>
      <c r="U158" s="68">
        <f>IFERROR(INDEX(Interventions!$S$2:$S$1106,MATCH($B158,Interventions!$B$2:$B$1106,0)),0)</f>
        <v/>
      </c>
      <c r="V158" s="68">
        <f>$K158-$U158</f>
        <v/>
      </c>
      <c r="W158" s="69">
        <f>IF($O158="",0,1)</f>
        <v/>
      </c>
      <c r="X158" s="68">
        <f>IF($O158="",$M158,0)</f>
        <v/>
      </c>
      <c r="Y158" s="69">
        <f>IF($O158="",MAX(0,Paramètres!$C$8-$I158),MAX(0,$O158-$I158))</f>
        <v/>
      </c>
      <c r="Z158" s="69">
        <f>$Y158*$X158</f>
        <v/>
      </c>
      <c r="AA158" s="69">
        <f>IF($O158="",0,$O158-$F158)</f>
        <v/>
      </c>
      <c r="AB158" s="69">
        <f>IF(AND($O158="",$I158&lt;Paramètres!$C$8),1,0)</f>
        <v/>
      </c>
      <c r="AC158" s="69">
        <f>IF(AND($O158="",$Y158&gt;Paramètres!$C$13),1,0)</f>
        <v/>
      </c>
      <c r="AD158" s="67">
        <f>IF($O158="","",YEAR($O158)&amp;"-"&amp;TEXT(MONTH($O158),"00"))</f>
        <v/>
      </c>
      <c r="AE158" s="67">
        <f>IF($W158=1,"Réglée",IF($Y158&lt;=0,"Non échu",IF($Y158&lt;=30,"1-30 j",IF($Y158&lt;=60,"31-60 j",IF($Y158&lt;=90,"61-90 j","Plus de 90 j")))))</f>
        <v/>
      </c>
      <c r="AF158" s="67">
        <f>IF($K158&lt;=1000,"Moins de 1 k€",IF($K158&lt;=5000,"1 à 5 k€",IF($K158&lt;=15000,"5 à 15 k€","Plus de 15 k€")))</f>
        <v/>
      </c>
    </row>
    <row r="159">
      <c r="A159" s="65" t="inlineStr">
        <is>
          <t>FAC-00158</t>
        </is>
      </c>
      <c r="B159" s="65" t="inlineStr">
        <is>
          <t>DEV-00370</t>
        </is>
      </c>
      <c r="C159" s="65" t="inlineStr">
        <is>
          <t>CLI-0258</t>
        </is>
      </c>
      <c r="D159" s="65" t="inlineStr">
        <is>
          <t>Professionnel</t>
        </is>
      </c>
      <c r="E159" s="65" t="inlineStr">
        <is>
          <t>Bordeaux</t>
        </is>
      </c>
      <c r="F159" s="66" t="n">
        <v>45103</v>
      </c>
      <c r="G159" s="65" t="inlineStr">
        <is>
          <t>2023-06</t>
        </is>
      </c>
      <c r="H159" s="65" t="inlineStr">
        <is>
          <t>2022-2023</t>
        </is>
      </c>
      <c r="I159" s="66" t="n">
        <v>45133</v>
      </c>
      <c r="J159" s="67" t="n">
        <v>30</v>
      </c>
      <c r="K159" s="68" t="n">
        <v>5655.53</v>
      </c>
      <c r="L159" s="71" t="n">
        <v>0.2</v>
      </c>
      <c r="M159" s="68" t="n">
        <v>6786.64</v>
      </c>
      <c r="N159" s="65" t="inlineStr">
        <is>
          <t>Standard</t>
        </is>
      </c>
      <c r="O159" s="66" t="n">
        <v>45141</v>
      </c>
      <c r="P159" s="65" t="inlineStr">
        <is>
          <t>Payée</t>
        </is>
      </c>
      <c r="Q159" s="67">
        <f>IFERROR(INDEX(Devis!$I$2:$I$3053,MATCH($B159,Devis!$A$2:$A$3053,0)),"")</f>
        <v/>
      </c>
      <c r="R159" s="67">
        <f>IFERROR(INDEX(Devis!$K$2:$K$3053,MATCH($B159,Devis!$A$2:$A$3053,0)),"")</f>
        <v/>
      </c>
      <c r="S159" s="67">
        <f>IFERROR(INDEX(Clients!$G$2:$G$1020,MATCH($C159,Clients!$A$2:$A$1020,0)),"")</f>
        <v/>
      </c>
      <c r="T159" s="69">
        <f>1</f>
        <v/>
      </c>
      <c r="U159" s="68">
        <f>IFERROR(INDEX(Interventions!$S$2:$S$1106,MATCH($B159,Interventions!$B$2:$B$1106,0)),0)</f>
        <v/>
      </c>
      <c r="V159" s="68">
        <f>$K159-$U159</f>
        <v/>
      </c>
      <c r="W159" s="69">
        <f>IF($O159="",0,1)</f>
        <v/>
      </c>
      <c r="X159" s="68">
        <f>IF($O159="",$M159,0)</f>
        <v/>
      </c>
      <c r="Y159" s="69">
        <f>IF($O159="",MAX(0,Paramètres!$C$8-$I159),MAX(0,$O159-$I159))</f>
        <v/>
      </c>
      <c r="Z159" s="69">
        <f>$Y159*$X159</f>
        <v/>
      </c>
      <c r="AA159" s="69">
        <f>IF($O159="",0,$O159-$F159)</f>
        <v/>
      </c>
      <c r="AB159" s="69">
        <f>IF(AND($O159="",$I159&lt;Paramètres!$C$8),1,0)</f>
        <v/>
      </c>
      <c r="AC159" s="69">
        <f>IF(AND($O159="",$Y159&gt;Paramètres!$C$13),1,0)</f>
        <v/>
      </c>
      <c r="AD159" s="67">
        <f>IF($O159="","",YEAR($O159)&amp;"-"&amp;TEXT(MONTH($O159),"00"))</f>
        <v/>
      </c>
      <c r="AE159" s="67">
        <f>IF($W159=1,"Réglée",IF($Y159&lt;=0,"Non échu",IF($Y159&lt;=30,"1-30 j",IF($Y159&lt;=60,"31-60 j",IF($Y159&lt;=90,"61-90 j","Plus de 90 j")))))</f>
        <v/>
      </c>
      <c r="AF159" s="67">
        <f>IF($K159&lt;=1000,"Moins de 1 k€",IF($K159&lt;=5000,"1 à 5 k€",IF($K159&lt;=15000,"5 à 15 k€","Plus de 15 k€")))</f>
        <v/>
      </c>
    </row>
    <row r="160">
      <c r="A160" s="65" t="inlineStr">
        <is>
          <t>FAC-00159</t>
        </is>
      </c>
      <c r="B160" s="65" t="inlineStr">
        <is>
          <t>DEV-00373</t>
        </is>
      </c>
      <c r="C160" s="65" t="inlineStr">
        <is>
          <t>CLI-0197</t>
        </is>
      </c>
      <c r="D160" s="65" t="inlineStr">
        <is>
          <t>Particulier</t>
        </is>
      </c>
      <c r="E160" s="65" t="inlineStr">
        <is>
          <t>Bordeaux</t>
        </is>
      </c>
      <c r="F160" s="66" t="n">
        <v>45082</v>
      </c>
      <c r="G160" s="65" t="inlineStr">
        <is>
          <t>2023-06</t>
        </is>
      </c>
      <c r="H160" s="65" t="inlineStr">
        <is>
          <t>2022-2023</t>
        </is>
      </c>
      <c r="I160" s="66" t="n">
        <v>45097</v>
      </c>
      <c r="J160" s="67" t="n">
        <v>15</v>
      </c>
      <c r="K160" s="68" t="n">
        <v>3476.87</v>
      </c>
      <c r="L160" s="71" t="n">
        <v>0.1</v>
      </c>
      <c r="M160" s="68" t="n">
        <v>3824.56</v>
      </c>
      <c r="N160" s="65" t="inlineStr">
        <is>
          <t>Bon payeur</t>
        </is>
      </c>
      <c r="O160" s="66" t="n">
        <v>45103</v>
      </c>
      <c r="P160" s="65" t="inlineStr">
        <is>
          <t>Payée</t>
        </is>
      </c>
      <c r="Q160" s="67">
        <f>IFERROR(INDEX(Devis!$I$2:$I$3053,MATCH($B160,Devis!$A$2:$A$3053,0)),"")</f>
        <v/>
      </c>
      <c r="R160" s="67">
        <f>IFERROR(INDEX(Devis!$K$2:$K$3053,MATCH($B160,Devis!$A$2:$A$3053,0)),"")</f>
        <v/>
      </c>
      <c r="S160" s="67">
        <f>IFERROR(INDEX(Clients!$G$2:$G$1020,MATCH($C160,Clients!$A$2:$A$1020,0)),"")</f>
        <v/>
      </c>
      <c r="T160" s="69">
        <f>1</f>
        <v/>
      </c>
      <c r="U160" s="68">
        <f>IFERROR(INDEX(Interventions!$S$2:$S$1106,MATCH($B160,Interventions!$B$2:$B$1106,0)),0)</f>
        <v/>
      </c>
      <c r="V160" s="68">
        <f>$K160-$U160</f>
        <v/>
      </c>
      <c r="W160" s="69">
        <f>IF($O160="",0,1)</f>
        <v/>
      </c>
      <c r="X160" s="68">
        <f>IF($O160="",$M160,0)</f>
        <v/>
      </c>
      <c r="Y160" s="69">
        <f>IF($O160="",MAX(0,Paramètres!$C$8-$I160),MAX(0,$O160-$I160))</f>
        <v/>
      </c>
      <c r="Z160" s="69">
        <f>$Y160*$X160</f>
        <v/>
      </c>
      <c r="AA160" s="69">
        <f>IF($O160="",0,$O160-$F160)</f>
        <v/>
      </c>
      <c r="AB160" s="69">
        <f>IF(AND($O160="",$I160&lt;Paramètres!$C$8),1,0)</f>
        <v/>
      </c>
      <c r="AC160" s="69">
        <f>IF(AND($O160="",$Y160&gt;Paramètres!$C$13),1,0)</f>
        <v/>
      </c>
      <c r="AD160" s="67">
        <f>IF($O160="","",YEAR($O160)&amp;"-"&amp;TEXT(MONTH($O160),"00"))</f>
        <v/>
      </c>
      <c r="AE160" s="67">
        <f>IF($W160=1,"Réglée",IF($Y160&lt;=0,"Non échu",IF($Y160&lt;=30,"1-30 j",IF($Y160&lt;=60,"31-60 j",IF($Y160&lt;=90,"61-90 j","Plus de 90 j")))))</f>
        <v/>
      </c>
      <c r="AF160" s="67">
        <f>IF($K160&lt;=1000,"Moins de 1 k€",IF($K160&lt;=5000,"1 à 5 k€",IF($K160&lt;=15000,"5 à 15 k€","Plus de 15 k€")))</f>
        <v/>
      </c>
    </row>
    <row r="161">
      <c r="A161" s="65" t="inlineStr">
        <is>
          <t>FAC-00160</t>
        </is>
      </c>
      <c r="B161" s="65" t="inlineStr">
        <is>
          <t>DEV-00376</t>
        </is>
      </c>
      <c r="C161" s="65" t="inlineStr">
        <is>
          <t>CLI-0238</t>
        </is>
      </c>
      <c r="D161" s="65" t="inlineStr">
        <is>
          <t>Particulier</t>
        </is>
      </c>
      <c r="E161" s="65" t="inlineStr">
        <is>
          <t>Bordeaux</t>
        </is>
      </c>
      <c r="F161" s="66" t="n">
        <v>45062</v>
      </c>
      <c r="G161" s="65" t="inlineStr">
        <is>
          <t>2023-05</t>
        </is>
      </c>
      <c r="H161" s="65" t="inlineStr">
        <is>
          <t>2022-2023</t>
        </is>
      </c>
      <c r="I161" s="66" t="n">
        <v>45077</v>
      </c>
      <c r="J161" s="67" t="n">
        <v>15</v>
      </c>
      <c r="K161" s="68" t="n">
        <v>347.89</v>
      </c>
      <c r="L161" s="71" t="n">
        <v>0.2</v>
      </c>
      <c r="M161" s="68" t="n">
        <v>417.47</v>
      </c>
      <c r="N161" s="65" t="inlineStr">
        <is>
          <t>Lent</t>
        </is>
      </c>
      <c r="O161" s="66" t="n">
        <v>45122</v>
      </c>
      <c r="P161" s="65" t="inlineStr">
        <is>
          <t>Payée</t>
        </is>
      </c>
      <c r="Q161" s="67">
        <f>IFERROR(INDEX(Devis!$I$2:$I$3053,MATCH($B161,Devis!$A$2:$A$3053,0)),"")</f>
        <v/>
      </c>
      <c r="R161" s="67">
        <f>IFERROR(INDEX(Devis!$K$2:$K$3053,MATCH($B161,Devis!$A$2:$A$3053,0)),"")</f>
        <v/>
      </c>
      <c r="S161" s="67">
        <f>IFERROR(INDEX(Clients!$G$2:$G$1020,MATCH($C161,Clients!$A$2:$A$1020,0)),"")</f>
        <v/>
      </c>
      <c r="T161" s="69">
        <f>1</f>
        <v/>
      </c>
      <c r="U161" s="68">
        <f>IFERROR(INDEX(Interventions!$S$2:$S$1106,MATCH($B161,Interventions!$B$2:$B$1106,0)),0)</f>
        <v/>
      </c>
      <c r="V161" s="68">
        <f>$K161-$U161</f>
        <v/>
      </c>
      <c r="W161" s="69">
        <f>IF($O161="",0,1)</f>
        <v/>
      </c>
      <c r="X161" s="68">
        <f>IF($O161="",$M161,0)</f>
        <v/>
      </c>
      <c r="Y161" s="69">
        <f>IF($O161="",MAX(0,Paramètres!$C$8-$I161),MAX(0,$O161-$I161))</f>
        <v/>
      </c>
      <c r="Z161" s="69">
        <f>$Y161*$X161</f>
        <v/>
      </c>
      <c r="AA161" s="69">
        <f>IF($O161="",0,$O161-$F161)</f>
        <v/>
      </c>
      <c r="AB161" s="69">
        <f>IF(AND($O161="",$I161&lt;Paramètres!$C$8),1,0)</f>
        <v/>
      </c>
      <c r="AC161" s="69">
        <f>IF(AND($O161="",$Y161&gt;Paramètres!$C$13),1,0)</f>
        <v/>
      </c>
      <c r="AD161" s="67">
        <f>IF($O161="","",YEAR($O161)&amp;"-"&amp;TEXT(MONTH($O161),"00"))</f>
        <v/>
      </c>
      <c r="AE161" s="67">
        <f>IF($W161=1,"Réglée",IF($Y161&lt;=0,"Non échu",IF($Y161&lt;=30,"1-30 j",IF($Y161&lt;=60,"31-60 j",IF($Y161&lt;=90,"61-90 j","Plus de 90 j")))))</f>
        <v/>
      </c>
      <c r="AF161" s="67">
        <f>IF($K161&lt;=1000,"Moins de 1 k€",IF($K161&lt;=5000,"1 à 5 k€",IF($K161&lt;=15000,"5 à 15 k€","Plus de 15 k€")))</f>
        <v/>
      </c>
    </row>
    <row r="162">
      <c r="A162" s="65" t="inlineStr">
        <is>
          <t>FAC-00161</t>
        </is>
      </c>
      <c r="B162" s="65" t="inlineStr">
        <is>
          <t>DEV-00379</t>
        </is>
      </c>
      <c r="C162" s="65" t="inlineStr">
        <is>
          <t>CLI-0202</t>
        </is>
      </c>
      <c r="D162" s="65" t="inlineStr">
        <is>
          <t>Particulier</t>
        </is>
      </c>
      <c r="E162" s="65" t="inlineStr">
        <is>
          <t>Bordeaux</t>
        </is>
      </c>
      <c r="F162" s="66" t="n">
        <v>45079</v>
      </c>
      <c r="G162" s="65" t="inlineStr">
        <is>
          <t>2023-06</t>
        </is>
      </c>
      <c r="H162" s="65" t="inlineStr">
        <is>
          <t>2022-2023</t>
        </is>
      </c>
      <c r="I162" s="66" t="n">
        <v>45094</v>
      </c>
      <c r="J162" s="67" t="n">
        <v>15</v>
      </c>
      <c r="K162" s="68" t="n">
        <v>9421.98</v>
      </c>
      <c r="L162" s="71" t="n">
        <v>0.1</v>
      </c>
      <c r="M162" s="68" t="n">
        <v>10364.18</v>
      </c>
      <c r="N162" s="65" t="inlineStr">
        <is>
          <t>Bon payeur</t>
        </is>
      </c>
      <c r="O162" s="66" t="n">
        <v>45095</v>
      </c>
      <c r="P162" s="65" t="inlineStr">
        <is>
          <t>Payée</t>
        </is>
      </c>
      <c r="Q162" s="67">
        <f>IFERROR(INDEX(Devis!$I$2:$I$3053,MATCH($B162,Devis!$A$2:$A$3053,0)),"")</f>
        <v/>
      </c>
      <c r="R162" s="67">
        <f>IFERROR(INDEX(Devis!$K$2:$K$3053,MATCH($B162,Devis!$A$2:$A$3053,0)),"")</f>
        <v/>
      </c>
      <c r="S162" s="67">
        <f>IFERROR(INDEX(Clients!$G$2:$G$1020,MATCH($C162,Clients!$A$2:$A$1020,0)),"")</f>
        <v/>
      </c>
      <c r="T162" s="69">
        <f>1</f>
        <v/>
      </c>
      <c r="U162" s="68">
        <f>IFERROR(INDEX(Interventions!$S$2:$S$1106,MATCH($B162,Interventions!$B$2:$B$1106,0)),0)</f>
        <v/>
      </c>
      <c r="V162" s="68">
        <f>$K162-$U162</f>
        <v/>
      </c>
      <c r="W162" s="69">
        <f>IF($O162="",0,1)</f>
        <v/>
      </c>
      <c r="X162" s="68">
        <f>IF($O162="",$M162,0)</f>
        <v/>
      </c>
      <c r="Y162" s="69">
        <f>IF($O162="",MAX(0,Paramètres!$C$8-$I162),MAX(0,$O162-$I162))</f>
        <v/>
      </c>
      <c r="Z162" s="69">
        <f>$Y162*$X162</f>
        <v/>
      </c>
      <c r="AA162" s="69">
        <f>IF($O162="",0,$O162-$F162)</f>
        <v/>
      </c>
      <c r="AB162" s="69">
        <f>IF(AND($O162="",$I162&lt;Paramètres!$C$8),1,0)</f>
        <v/>
      </c>
      <c r="AC162" s="69">
        <f>IF(AND($O162="",$Y162&gt;Paramètres!$C$13),1,0)</f>
        <v/>
      </c>
      <c r="AD162" s="67">
        <f>IF($O162="","",YEAR($O162)&amp;"-"&amp;TEXT(MONTH($O162),"00"))</f>
        <v/>
      </c>
      <c r="AE162" s="67">
        <f>IF($W162=1,"Réglée",IF($Y162&lt;=0,"Non échu",IF($Y162&lt;=30,"1-30 j",IF($Y162&lt;=60,"31-60 j",IF($Y162&lt;=90,"61-90 j","Plus de 90 j")))))</f>
        <v/>
      </c>
      <c r="AF162" s="67">
        <f>IF($K162&lt;=1000,"Moins de 1 k€",IF($K162&lt;=5000,"1 à 5 k€",IF($K162&lt;=15000,"5 à 15 k€","Plus de 15 k€")))</f>
        <v/>
      </c>
    </row>
    <row r="163">
      <c r="A163" s="65" t="inlineStr">
        <is>
          <t>FAC-00162</t>
        </is>
      </c>
      <c r="B163" s="65" t="inlineStr">
        <is>
          <t>DEV-00382</t>
        </is>
      </c>
      <c r="C163" s="65" t="inlineStr">
        <is>
          <t>CLI-0163</t>
        </is>
      </c>
      <c r="D163" s="65" t="inlineStr">
        <is>
          <t>Particulier</t>
        </is>
      </c>
      <c r="E163" s="65" t="inlineStr">
        <is>
          <t>Toulouse</t>
        </is>
      </c>
      <c r="F163" s="66" t="n">
        <v>45089</v>
      </c>
      <c r="G163" s="65" t="inlineStr">
        <is>
          <t>2023-06</t>
        </is>
      </c>
      <c r="H163" s="65" t="inlineStr">
        <is>
          <t>2022-2023</t>
        </is>
      </c>
      <c r="I163" s="66" t="n">
        <v>45104</v>
      </c>
      <c r="J163" s="67" t="n">
        <v>15</v>
      </c>
      <c r="K163" s="68" t="n">
        <v>1803.21</v>
      </c>
      <c r="L163" s="71" t="n">
        <v>0.2</v>
      </c>
      <c r="M163" s="68" t="n">
        <v>2163.85</v>
      </c>
      <c r="N163" s="65" t="inlineStr">
        <is>
          <t>Standard</t>
        </is>
      </c>
      <c r="O163" s="66" t="n">
        <v>45131</v>
      </c>
      <c r="P163" s="65" t="inlineStr">
        <is>
          <t>Payée</t>
        </is>
      </c>
      <c r="Q163" s="67">
        <f>IFERROR(INDEX(Devis!$I$2:$I$3053,MATCH($B163,Devis!$A$2:$A$3053,0)),"")</f>
        <v/>
      </c>
      <c r="R163" s="67">
        <f>IFERROR(INDEX(Devis!$K$2:$K$3053,MATCH($B163,Devis!$A$2:$A$3053,0)),"")</f>
        <v/>
      </c>
      <c r="S163" s="67">
        <f>IFERROR(INDEX(Clients!$G$2:$G$1020,MATCH($C163,Clients!$A$2:$A$1020,0)),"")</f>
        <v/>
      </c>
      <c r="T163" s="69">
        <f>1</f>
        <v/>
      </c>
      <c r="U163" s="68">
        <f>IFERROR(INDEX(Interventions!$S$2:$S$1106,MATCH($B163,Interventions!$B$2:$B$1106,0)),0)</f>
        <v/>
      </c>
      <c r="V163" s="68">
        <f>$K163-$U163</f>
        <v/>
      </c>
      <c r="W163" s="69">
        <f>IF($O163="",0,1)</f>
        <v/>
      </c>
      <c r="X163" s="68">
        <f>IF($O163="",$M163,0)</f>
        <v/>
      </c>
      <c r="Y163" s="69">
        <f>IF($O163="",MAX(0,Paramètres!$C$8-$I163),MAX(0,$O163-$I163))</f>
        <v/>
      </c>
      <c r="Z163" s="69">
        <f>$Y163*$X163</f>
        <v/>
      </c>
      <c r="AA163" s="69">
        <f>IF($O163="",0,$O163-$F163)</f>
        <v/>
      </c>
      <c r="AB163" s="69">
        <f>IF(AND($O163="",$I163&lt;Paramètres!$C$8),1,0)</f>
        <v/>
      </c>
      <c r="AC163" s="69">
        <f>IF(AND($O163="",$Y163&gt;Paramètres!$C$13),1,0)</f>
        <v/>
      </c>
      <c r="AD163" s="67">
        <f>IF($O163="","",YEAR($O163)&amp;"-"&amp;TEXT(MONTH($O163),"00"))</f>
        <v/>
      </c>
      <c r="AE163" s="67">
        <f>IF($W163=1,"Réglée",IF($Y163&lt;=0,"Non échu",IF($Y163&lt;=30,"1-30 j",IF($Y163&lt;=60,"31-60 j",IF($Y163&lt;=90,"61-90 j","Plus de 90 j")))))</f>
        <v/>
      </c>
      <c r="AF163" s="67">
        <f>IF($K163&lt;=1000,"Moins de 1 k€",IF($K163&lt;=5000,"1 à 5 k€",IF($K163&lt;=15000,"5 à 15 k€","Plus de 15 k€")))</f>
        <v/>
      </c>
    </row>
    <row r="164">
      <c r="A164" s="65" t="inlineStr">
        <is>
          <t>FAC-00163</t>
        </is>
      </c>
      <c r="B164" s="65" t="inlineStr">
        <is>
          <t>DEV-00384</t>
        </is>
      </c>
      <c r="C164" s="65" t="inlineStr">
        <is>
          <t>CLI-0153</t>
        </is>
      </c>
      <c r="D164" s="65" t="inlineStr">
        <is>
          <t>Particulier</t>
        </is>
      </c>
      <c r="E164" s="65" t="inlineStr">
        <is>
          <t>Bordeaux</t>
        </is>
      </c>
      <c r="F164" s="66" t="n">
        <v>45062</v>
      </c>
      <c r="G164" s="65" t="inlineStr">
        <is>
          <t>2023-05</t>
        </is>
      </c>
      <c r="H164" s="65" t="inlineStr">
        <is>
          <t>2022-2023</t>
        </is>
      </c>
      <c r="I164" s="66" t="n">
        <v>45077</v>
      </c>
      <c r="J164" s="67" t="n">
        <v>15</v>
      </c>
      <c r="K164" s="68" t="n">
        <v>1288.68</v>
      </c>
      <c r="L164" s="71" t="n">
        <v>0.1</v>
      </c>
      <c r="M164" s="68" t="n">
        <v>1417.55</v>
      </c>
      <c r="N164" s="65" t="inlineStr">
        <is>
          <t>Standard</t>
        </is>
      </c>
      <c r="O164" s="66" t="n">
        <v>45063</v>
      </c>
      <c r="P164" s="65" t="inlineStr">
        <is>
          <t>Payée</t>
        </is>
      </c>
      <c r="Q164" s="67">
        <f>IFERROR(INDEX(Devis!$I$2:$I$3053,MATCH($B164,Devis!$A$2:$A$3053,0)),"")</f>
        <v/>
      </c>
      <c r="R164" s="67">
        <f>IFERROR(INDEX(Devis!$K$2:$K$3053,MATCH($B164,Devis!$A$2:$A$3053,0)),"")</f>
        <v/>
      </c>
      <c r="S164" s="67">
        <f>IFERROR(INDEX(Clients!$G$2:$G$1020,MATCH($C164,Clients!$A$2:$A$1020,0)),"")</f>
        <v/>
      </c>
      <c r="T164" s="69">
        <f>1</f>
        <v/>
      </c>
      <c r="U164" s="68">
        <f>IFERROR(INDEX(Interventions!$S$2:$S$1106,MATCH($B164,Interventions!$B$2:$B$1106,0)),0)</f>
        <v/>
      </c>
      <c r="V164" s="68">
        <f>$K164-$U164</f>
        <v/>
      </c>
      <c r="W164" s="69">
        <f>IF($O164="",0,1)</f>
        <v/>
      </c>
      <c r="X164" s="68">
        <f>IF($O164="",$M164,0)</f>
        <v/>
      </c>
      <c r="Y164" s="69">
        <f>IF($O164="",MAX(0,Paramètres!$C$8-$I164),MAX(0,$O164-$I164))</f>
        <v/>
      </c>
      <c r="Z164" s="69">
        <f>$Y164*$X164</f>
        <v/>
      </c>
      <c r="AA164" s="69">
        <f>IF($O164="",0,$O164-$F164)</f>
        <v/>
      </c>
      <c r="AB164" s="69">
        <f>IF(AND($O164="",$I164&lt;Paramètres!$C$8),1,0)</f>
        <v/>
      </c>
      <c r="AC164" s="69">
        <f>IF(AND($O164="",$Y164&gt;Paramètres!$C$13),1,0)</f>
        <v/>
      </c>
      <c r="AD164" s="67">
        <f>IF($O164="","",YEAR($O164)&amp;"-"&amp;TEXT(MONTH($O164),"00"))</f>
        <v/>
      </c>
      <c r="AE164" s="67">
        <f>IF($W164=1,"Réglée",IF($Y164&lt;=0,"Non échu",IF($Y164&lt;=30,"1-30 j",IF($Y164&lt;=60,"31-60 j",IF($Y164&lt;=90,"61-90 j","Plus de 90 j")))))</f>
        <v/>
      </c>
      <c r="AF164" s="67">
        <f>IF($K164&lt;=1000,"Moins de 1 k€",IF($K164&lt;=5000,"1 à 5 k€",IF($K164&lt;=15000,"5 à 15 k€","Plus de 15 k€")))</f>
        <v/>
      </c>
    </row>
    <row r="165">
      <c r="A165" s="65" t="inlineStr">
        <is>
          <t>FAC-00164</t>
        </is>
      </c>
      <c r="B165" s="65" t="inlineStr">
        <is>
          <t>DEV-00386</t>
        </is>
      </c>
      <c r="C165" s="65" t="inlineStr">
        <is>
          <t>CLI-0162</t>
        </is>
      </c>
      <c r="D165" s="65" t="inlineStr">
        <is>
          <t>Particulier</t>
        </is>
      </c>
      <c r="E165" s="65" t="inlineStr">
        <is>
          <t>Bordeaux</t>
        </is>
      </c>
      <c r="F165" s="66" t="n">
        <v>45062</v>
      </c>
      <c r="G165" s="65" t="inlineStr">
        <is>
          <t>2023-05</t>
        </is>
      </c>
      <c r="H165" s="65" t="inlineStr">
        <is>
          <t>2022-2023</t>
        </is>
      </c>
      <c r="I165" s="66" t="n">
        <v>45077</v>
      </c>
      <c r="J165" s="67" t="n">
        <v>15</v>
      </c>
      <c r="K165" s="68" t="n">
        <v>9318.99</v>
      </c>
      <c r="L165" s="71" t="n">
        <v>0.2</v>
      </c>
      <c r="M165" s="68" t="n">
        <v>11182.79</v>
      </c>
      <c r="N165" s="65" t="inlineStr">
        <is>
          <t>Standard</t>
        </is>
      </c>
      <c r="O165" s="66" t="n">
        <v>45084</v>
      </c>
      <c r="P165" s="65" t="inlineStr">
        <is>
          <t>Payée</t>
        </is>
      </c>
      <c r="Q165" s="67">
        <f>IFERROR(INDEX(Devis!$I$2:$I$3053,MATCH($B165,Devis!$A$2:$A$3053,0)),"")</f>
        <v/>
      </c>
      <c r="R165" s="67">
        <f>IFERROR(INDEX(Devis!$K$2:$K$3053,MATCH($B165,Devis!$A$2:$A$3053,0)),"")</f>
        <v/>
      </c>
      <c r="S165" s="67">
        <f>IFERROR(INDEX(Clients!$G$2:$G$1020,MATCH($C165,Clients!$A$2:$A$1020,0)),"")</f>
        <v/>
      </c>
      <c r="T165" s="69">
        <f>1</f>
        <v/>
      </c>
      <c r="U165" s="68">
        <f>IFERROR(INDEX(Interventions!$S$2:$S$1106,MATCH($B165,Interventions!$B$2:$B$1106,0)),0)</f>
        <v/>
      </c>
      <c r="V165" s="68">
        <f>$K165-$U165</f>
        <v/>
      </c>
      <c r="W165" s="69">
        <f>IF($O165="",0,1)</f>
        <v/>
      </c>
      <c r="X165" s="68">
        <f>IF($O165="",$M165,0)</f>
        <v/>
      </c>
      <c r="Y165" s="69">
        <f>IF($O165="",MAX(0,Paramètres!$C$8-$I165),MAX(0,$O165-$I165))</f>
        <v/>
      </c>
      <c r="Z165" s="69">
        <f>$Y165*$X165</f>
        <v/>
      </c>
      <c r="AA165" s="69">
        <f>IF($O165="",0,$O165-$F165)</f>
        <v/>
      </c>
      <c r="AB165" s="69">
        <f>IF(AND($O165="",$I165&lt;Paramètres!$C$8),1,0)</f>
        <v/>
      </c>
      <c r="AC165" s="69">
        <f>IF(AND($O165="",$Y165&gt;Paramètres!$C$13),1,0)</f>
        <v/>
      </c>
      <c r="AD165" s="67">
        <f>IF($O165="","",YEAR($O165)&amp;"-"&amp;TEXT(MONTH($O165),"00"))</f>
        <v/>
      </c>
      <c r="AE165" s="67">
        <f>IF($W165=1,"Réglée",IF($Y165&lt;=0,"Non échu",IF($Y165&lt;=30,"1-30 j",IF($Y165&lt;=60,"31-60 j",IF($Y165&lt;=90,"61-90 j","Plus de 90 j")))))</f>
        <v/>
      </c>
      <c r="AF165" s="67">
        <f>IF($K165&lt;=1000,"Moins de 1 k€",IF($K165&lt;=5000,"1 à 5 k€",IF($K165&lt;=15000,"5 à 15 k€","Plus de 15 k€")))</f>
        <v/>
      </c>
    </row>
    <row r="166">
      <c r="A166" s="65" t="inlineStr">
        <is>
          <t>FAC-00165</t>
        </is>
      </c>
      <c r="B166" s="65" t="inlineStr">
        <is>
          <t>DEV-00387</t>
        </is>
      </c>
      <c r="C166" s="65" t="inlineStr">
        <is>
          <t>CLI-0154</t>
        </is>
      </c>
      <c r="D166" s="65" t="inlineStr">
        <is>
          <t>Particulier</t>
        </is>
      </c>
      <c r="E166" s="65" t="inlineStr">
        <is>
          <t>Bordeaux</t>
        </is>
      </c>
      <c r="F166" s="66" t="n">
        <v>45065</v>
      </c>
      <c r="G166" s="65" t="inlineStr">
        <is>
          <t>2023-05</t>
        </is>
      </c>
      <c r="H166" s="65" t="inlineStr">
        <is>
          <t>2022-2023</t>
        </is>
      </c>
      <c r="I166" s="66" t="n">
        <v>45080</v>
      </c>
      <c r="J166" s="67" t="n">
        <v>15</v>
      </c>
      <c r="K166" s="68" t="n">
        <v>639.78</v>
      </c>
      <c r="L166" s="71" t="n">
        <v>0.2</v>
      </c>
      <c r="M166" s="68" t="n">
        <v>767.74</v>
      </c>
      <c r="N166" s="65" t="inlineStr">
        <is>
          <t>Bon payeur</t>
        </is>
      </c>
      <c r="O166" s="66" t="n">
        <v>45066</v>
      </c>
      <c r="P166" s="65" t="inlineStr">
        <is>
          <t>Payée</t>
        </is>
      </c>
      <c r="Q166" s="67">
        <f>IFERROR(INDEX(Devis!$I$2:$I$3053,MATCH($B166,Devis!$A$2:$A$3053,0)),"")</f>
        <v/>
      </c>
      <c r="R166" s="67">
        <f>IFERROR(INDEX(Devis!$K$2:$K$3053,MATCH($B166,Devis!$A$2:$A$3053,0)),"")</f>
        <v/>
      </c>
      <c r="S166" s="67">
        <f>IFERROR(INDEX(Clients!$G$2:$G$1020,MATCH($C166,Clients!$A$2:$A$1020,0)),"")</f>
        <v/>
      </c>
      <c r="T166" s="69">
        <f>1</f>
        <v/>
      </c>
      <c r="U166" s="68">
        <f>IFERROR(INDEX(Interventions!$S$2:$S$1106,MATCH($B166,Interventions!$B$2:$B$1106,0)),0)</f>
        <v/>
      </c>
      <c r="V166" s="68">
        <f>$K166-$U166</f>
        <v/>
      </c>
      <c r="W166" s="69">
        <f>IF($O166="",0,1)</f>
        <v/>
      </c>
      <c r="X166" s="68">
        <f>IF($O166="",$M166,0)</f>
        <v/>
      </c>
      <c r="Y166" s="69">
        <f>IF($O166="",MAX(0,Paramètres!$C$8-$I166),MAX(0,$O166-$I166))</f>
        <v/>
      </c>
      <c r="Z166" s="69">
        <f>$Y166*$X166</f>
        <v/>
      </c>
      <c r="AA166" s="69">
        <f>IF($O166="",0,$O166-$F166)</f>
        <v/>
      </c>
      <c r="AB166" s="69">
        <f>IF(AND($O166="",$I166&lt;Paramètres!$C$8),1,0)</f>
        <v/>
      </c>
      <c r="AC166" s="69">
        <f>IF(AND($O166="",$Y166&gt;Paramètres!$C$13),1,0)</f>
        <v/>
      </c>
      <c r="AD166" s="67">
        <f>IF($O166="","",YEAR($O166)&amp;"-"&amp;TEXT(MONTH($O166),"00"))</f>
        <v/>
      </c>
      <c r="AE166" s="67">
        <f>IF($W166=1,"Réglée",IF($Y166&lt;=0,"Non échu",IF($Y166&lt;=30,"1-30 j",IF($Y166&lt;=60,"31-60 j",IF($Y166&lt;=90,"61-90 j","Plus de 90 j")))))</f>
        <v/>
      </c>
      <c r="AF166" s="67">
        <f>IF($K166&lt;=1000,"Moins de 1 k€",IF($K166&lt;=5000,"1 à 5 k€",IF($K166&lt;=15000,"5 à 15 k€","Plus de 15 k€")))</f>
        <v/>
      </c>
    </row>
    <row r="167">
      <c r="A167" s="65" t="inlineStr">
        <is>
          <t>FAC-00166</t>
        </is>
      </c>
      <c r="B167" s="65" t="inlineStr">
        <is>
          <t>DEV-00388</t>
        </is>
      </c>
      <c r="C167" s="65" t="inlineStr">
        <is>
          <t>CLI-0276</t>
        </is>
      </c>
      <c r="D167" s="65" t="inlineStr">
        <is>
          <t>Professionnel</t>
        </is>
      </c>
      <c r="E167" s="65" t="inlineStr">
        <is>
          <t>Bordeaux</t>
        </is>
      </c>
      <c r="F167" s="66" t="n">
        <v>45083</v>
      </c>
      <c r="G167" s="65" t="inlineStr">
        <is>
          <t>2023-06</t>
        </is>
      </c>
      <c r="H167" s="65" t="inlineStr">
        <is>
          <t>2022-2023</t>
        </is>
      </c>
      <c r="I167" s="66" t="n">
        <v>45113</v>
      </c>
      <c r="J167" s="67" t="n">
        <v>30</v>
      </c>
      <c r="K167" s="68" t="n">
        <v>445.12</v>
      </c>
      <c r="L167" s="71" t="n">
        <v>0.2</v>
      </c>
      <c r="M167" s="68" t="n">
        <v>534.14</v>
      </c>
      <c r="N167" s="65" t="inlineStr">
        <is>
          <t>Litigieux</t>
        </is>
      </c>
      <c r="O167" s="66" t="n">
        <v>45199</v>
      </c>
      <c r="P167" s="65" t="inlineStr">
        <is>
          <t>Payée</t>
        </is>
      </c>
      <c r="Q167" s="67">
        <f>IFERROR(INDEX(Devis!$I$2:$I$3053,MATCH($B167,Devis!$A$2:$A$3053,0)),"")</f>
        <v/>
      </c>
      <c r="R167" s="67">
        <f>IFERROR(INDEX(Devis!$K$2:$K$3053,MATCH($B167,Devis!$A$2:$A$3053,0)),"")</f>
        <v/>
      </c>
      <c r="S167" s="67">
        <f>IFERROR(INDEX(Clients!$G$2:$G$1020,MATCH($C167,Clients!$A$2:$A$1020,0)),"")</f>
        <v/>
      </c>
      <c r="T167" s="69">
        <f>1</f>
        <v/>
      </c>
      <c r="U167" s="68">
        <f>IFERROR(INDEX(Interventions!$S$2:$S$1106,MATCH($B167,Interventions!$B$2:$B$1106,0)),0)</f>
        <v/>
      </c>
      <c r="V167" s="68">
        <f>$K167-$U167</f>
        <v/>
      </c>
      <c r="W167" s="69">
        <f>IF($O167="",0,1)</f>
        <v/>
      </c>
      <c r="X167" s="68">
        <f>IF($O167="",$M167,0)</f>
        <v/>
      </c>
      <c r="Y167" s="69">
        <f>IF($O167="",MAX(0,Paramètres!$C$8-$I167),MAX(0,$O167-$I167))</f>
        <v/>
      </c>
      <c r="Z167" s="69">
        <f>$Y167*$X167</f>
        <v/>
      </c>
      <c r="AA167" s="69">
        <f>IF($O167="",0,$O167-$F167)</f>
        <v/>
      </c>
      <c r="AB167" s="69">
        <f>IF(AND($O167="",$I167&lt;Paramètres!$C$8),1,0)</f>
        <v/>
      </c>
      <c r="AC167" s="69">
        <f>IF(AND($O167="",$Y167&gt;Paramètres!$C$13),1,0)</f>
        <v/>
      </c>
      <c r="AD167" s="67">
        <f>IF($O167="","",YEAR($O167)&amp;"-"&amp;TEXT(MONTH($O167),"00"))</f>
        <v/>
      </c>
      <c r="AE167" s="67">
        <f>IF($W167=1,"Réglée",IF($Y167&lt;=0,"Non échu",IF($Y167&lt;=30,"1-30 j",IF($Y167&lt;=60,"31-60 j",IF($Y167&lt;=90,"61-90 j","Plus de 90 j")))))</f>
        <v/>
      </c>
      <c r="AF167" s="67">
        <f>IF($K167&lt;=1000,"Moins de 1 k€",IF($K167&lt;=5000,"1 à 5 k€",IF($K167&lt;=15000,"5 à 15 k€","Plus de 15 k€")))</f>
        <v/>
      </c>
    </row>
    <row r="168">
      <c r="A168" s="65" t="inlineStr">
        <is>
          <t>FAC-00167</t>
        </is>
      </c>
      <c r="B168" s="65" t="inlineStr">
        <is>
          <t>DEV-00389</t>
        </is>
      </c>
      <c r="C168" s="65" t="inlineStr">
        <is>
          <t>CLI-0023</t>
        </is>
      </c>
      <c r="D168" s="65" t="inlineStr">
        <is>
          <t>Particulier</t>
        </is>
      </c>
      <c r="E168" s="65" t="inlineStr">
        <is>
          <t>Toulouse</t>
        </is>
      </c>
      <c r="F168" s="66" t="n">
        <v>45100</v>
      </c>
      <c r="G168" s="65" t="inlineStr">
        <is>
          <t>2023-06</t>
        </is>
      </c>
      <c r="H168" s="65" t="inlineStr">
        <is>
          <t>2022-2023</t>
        </is>
      </c>
      <c r="I168" s="66" t="n">
        <v>45115</v>
      </c>
      <c r="J168" s="67" t="n">
        <v>15</v>
      </c>
      <c r="K168" s="68" t="n">
        <v>6934.73</v>
      </c>
      <c r="L168" s="71" t="n">
        <v>0.1</v>
      </c>
      <c r="M168" s="68" t="n">
        <v>7628.2</v>
      </c>
      <c r="N168" s="65" t="inlineStr">
        <is>
          <t>Bon payeur</t>
        </is>
      </c>
      <c r="O168" s="66" t="n">
        <v>45114</v>
      </c>
      <c r="P168" s="65" t="inlineStr">
        <is>
          <t>Payée</t>
        </is>
      </c>
      <c r="Q168" s="67">
        <f>IFERROR(INDEX(Devis!$I$2:$I$3053,MATCH($B168,Devis!$A$2:$A$3053,0)),"")</f>
        <v/>
      </c>
      <c r="R168" s="67">
        <f>IFERROR(INDEX(Devis!$K$2:$K$3053,MATCH($B168,Devis!$A$2:$A$3053,0)),"")</f>
        <v/>
      </c>
      <c r="S168" s="67">
        <f>IFERROR(INDEX(Clients!$G$2:$G$1020,MATCH($C168,Clients!$A$2:$A$1020,0)),"")</f>
        <v/>
      </c>
      <c r="T168" s="69">
        <f>1</f>
        <v/>
      </c>
      <c r="U168" s="68">
        <f>IFERROR(INDEX(Interventions!$S$2:$S$1106,MATCH($B168,Interventions!$B$2:$B$1106,0)),0)</f>
        <v/>
      </c>
      <c r="V168" s="68">
        <f>$K168-$U168</f>
        <v/>
      </c>
      <c r="W168" s="69">
        <f>IF($O168="",0,1)</f>
        <v/>
      </c>
      <c r="X168" s="68">
        <f>IF($O168="",$M168,0)</f>
        <v/>
      </c>
      <c r="Y168" s="69">
        <f>IF($O168="",MAX(0,Paramètres!$C$8-$I168),MAX(0,$O168-$I168))</f>
        <v/>
      </c>
      <c r="Z168" s="69">
        <f>$Y168*$X168</f>
        <v/>
      </c>
      <c r="AA168" s="69">
        <f>IF($O168="",0,$O168-$F168)</f>
        <v/>
      </c>
      <c r="AB168" s="69">
        <f>IF(AND($O168="",$I168&lt;Paramètres!$C$8),1,0)</f>
        <v/>
      </c>
      <c r="AC168" s="69">
        <f>IF(AND($O168="",$Y168&gt;Paramètres!$C$13),1,0)</f>
        <v/>
      </c>
      <c r="AD168" s="67">
        <f>IF($O168="","",YEAR($O168)&amp;"-"&amp;TEXT(MONTH($O168),"00"))</f>
        <v/>
      </c>
      <c r="AE168" s="67">
        <f>IF($W168=1,"Réglée",IF($Y168&lt;=0,"Non échu",IF($Y168&lt;=30,"1-30 j",IF($Y168&lt;=60,"31-60 j",IF($Y168&lt;=90,"61-90 j","Plus de 90 j")))))</f>
        <v/>
      </c>
      <c r="AF168" s="67">
        <f>IF($K168&lt;=1000,"Moins de 1 k€",IF($K168&lt;=5000,"1 à 5 k€",IF($K168&lt;=15000,"5 à 15 k€","Plus de 15 k€")))</f>
        <v/>
      </c>
    </row>
    <row r="169">
      <c r="A169" s="65" t="inlineStr">
        <is>
          <t>FAC-00168</t>
        </is>
      </c>
      <c r="B169" s="65" t="inlineStr">
        <is>
          <t>DEV-00391</t>
        </is>
      </c>
      <c r="C169" s="65" t="inlineStr">
        <is>
          <t>CLI-0088</t>
        </is>
      </c>
      <c r="D169" s="65" t="inlineStr">
        <is>
          <t>Particulier</t>
        </is>
      </c>
      <c r="E169" s="65" t="inlineStr">
        <is>
          <t>Toulouse</t>
        </is>
      </c>
      <c r="F169" s="66" t="n">
        <v>45072</v>
      </c>
      <c r="G169" s="65" t="inlineStr">
        <is>
          <t>2023-05</t>
        </is>
      </c>
      <c r="H169" s="65" t="inlineStr">
        <is>
          <t>2022-2023</t>
        </is>
      </c>
      <c r="I169" s="66" t="n">
        <v>45087</v>
      </c>
      <c r="J169" s="67" t="n">
        <v>15</v>
      </c>
      <c r="K169" s="68" t="n">
        <v>236.76</v>
      </c>
      <c r="L169" s="71" t="n">
        <v>0.2</v>
      </c>
      <c r="M169" s="68" t="n">
        <v>284.11</v>
      </c>
      <c r="N169" s="65" t="inlineStr">
        <is>
          <t>Standard</t>
        </is>
      </c>
      <c r="O169" s="66" t="n">
        <v>45085</v>
      </c>
      <c r="P169" s="65" t="inlineStr">
        <is>
          <t>Payée</t>
        </is>
      </c>
      <c r="Q169" s="67">
        <f>IFERROR(INDEX(Devis!$I$2:$I$3053,MATCH($B169,Devis!$A$2:$A$3053,0)),"")</f>
        <v/>
      </c>
      <c r="R169" s="67">
        <f>IFERROR(INDEX(Devis!$K$2:$K$3053,MATCH($B169,Devis!$A$2:$A$3053,0)),"")</f>
        <v/>
      </c>
      <c r="S169" s="67">
        <f>IFERROR(INDEX(Clients!$G$2:$G$1020,MATCH($C169,Clients!$A$2:$A$1020,0)),"")</f>
        <v/>
      </c>
      <c r="T169" s="69">
        <f>1</f>
        <v/>
      </c>
      <c r="U169" s="68">
        <f>IFERROR(INDEX(Interventions!$S$2:$S$1106,MATCH($B169,Interventions!$B$2:$B$1106,0)),0)</f>
        <v/>
      </c>
      <c r="V169" s="68">
        <f>$K169-$U169</f>
        <v/>
      </c>
      <c r="W169" s="69">
        <f>IF($O169="",0,1)</f>
        <v/>
      </c>
      <c r="X169" s="68">
        <f>IF($O169="",$M169,0)</f>
        <v/>
      </c>
      <c r="Y169" s="69">
        <f>IF($O169="",MAX(0,Paramètres!$C$8-$I169),MAX(0,$O169-$I169))</f>
        <v/>
      </c>
      <c r="Z169" s="69">
        <f>$Y169*$X169</f>
        <v/>
      </c>
      <c r="AA169" s="69">
        <f>IF($O169="",0,$O169-$F169)</f>
        <v/>
      </c>
      <c r="AB169" s="69">
        <f>IF(AND($O169="",$I169&lt;Paramètres!$C$8),1,0)</f>
        <v/>
      </c>
      <c r="AC169" s="69">
        <f>IF(AND($O169="",$Y169&gt;Paramètres!$C$13),1,0)</f>
        <v/>
      </c>
      <c r="AD169" s="67">
        <f>IF($O169="","",YEAR($O169)&amp;"-"&amp;TEXT(MONTH($O169),"00"))</f>
        <v/>
      </c>
      <c r="AE169" s="67">
        <f>IF($W169=1,"Réglée",IF($Y169&lt;=0,"Non échu",IF($Y169&lt;=30,"1-30 j",IF($Y169&lt;=60,"31-60 j",IF($Y169&lt;=90,"61-90 j","Plus de 90 j")))))</f>
        <v/>
      </c>
      <c r="AF169" s="67">
        <f>IF($K169&lt;=1000,"Moins de 1 k€",IF($K169&lt;=5000,"1 à 5 k€",IF($K169&lt;=15000,"5 à 15 k€","Plus de 15 k€")))</f>
        <v/>
      </c>
    </row>
    <row r="170">
      <c r="A170" s="65" t="inlineStr">
        <is>
          <t>FAC-00169</t>
        </is>
      </c>
      <c r="B170" s="65" t="inlineStr">
        <is>
          <t>DEV-00393</t>
        </is>
      </c>
      <c r="C170" s="65" t="inlineStr">
        <is>
          <t>CLI-0205</t>
        </is>
      </c>
      <c r="D170" s="65" t="inlineStr">
        <is>
          <t>Professionnel</t>
        </is>
      </c>
      <c r="E170" s="65" t="inlineStr">
        <is>
          <t>Bordeaux</t>
        </is>
      </c>
      <c r="F170" s="66" t="n">
        <v>45096</v>
      </c>
      <c r="G170" s="65" t="inlineStr">
        <is>
          <t>2023-06</t>
        </is>
      </c>
      <c r="H170" s="65" t="inlineStr">
        <is>
          <t>2022-2023</t>
        </is>
      </c>
      <c r="I170" s="66" t="n">
        <v>45126</v>
      </c>
      <c r="J170" s="67" t="n">
        <v>30</v>
      </c>
      <c r="K170" s="68" t="n">
        <v>503.04</v>
      </c>
      <c r="L170" s="71" t="n">
        <v>0.2</v>
      </c>
      <c r="M170" s="68" t="n">
        <v>603.65</v>
      </c>
      <c r="N170" s="65" t="inlineStr">
        <is>
          <t>Standard</t>
        </is>
      </c>
      <c r="O170" s="66" t="n">
        <v>45115</v>
      </c>
      <c r="P170" s="65" t="inlineStr">
        <is>
          <t>Payée</t>
        </is>
      </c>
      <c r="Q170" s="67">
        <f>IFERROR(INDEX(Devis!$I$2:$I$3053,MATCH($B170,Devis!$A$2:$A$3053,0)),"")</f>
        <v/>
      </c>
      <c r="R170" s="67">
        <f>IFERROR(INDEX(Devis!$K$2:$K$3053,MATCH($B170,Devis!$A$2:$A$3053,0)),"")</f>
        <v/>
      </c>
      <c r="S170" s="67">
        <f>IFERROR(INDEX(Clients!$G$2:$G$1020,MATCH($C170,Clients!$A$2:$A$1020,0)),"")</f>
        <v/>
      </c>
      <c r="T170" s="69">
        <f>1</f>
        <v/>
      </c>
      <c r="U170" s="68">
        <f>IFERROR(INDEX(Interventions!$S$2:$S$1106,MATCH($B170,Interventions!$B$2:$B$1106,0)),0)</f>
        <v/>
      </c>
      <c r="V170" s="68">
        <f>$K170-$U170</f>
        <v/>
      </c>
      <c r="W170" s="69">
        <f>IF($O170="",0,1)</f>
        <v/>
      </c>
      <c r="X170" s="68">
        <f>IF($O170="",$M170,0)</f>
        <v/>
      </c>
      <c r="Y170" s="69">
        <f>IF($O170="",MAX(0,Paramètres!$C$8-$I170),MAX(0,$O170-$I170))</f>
        <v/>
      </c>
      <c r="Z170" s="69">
        <f>$Y170*$X170</f>
        <v/>
      </c>
      <c r="AA170" s="69">
        <f>IF($O170="",0,$O170-$F170)</f>
        <v/>
      </c>
      <c r="AB170" s="69">
        <f>IF(AND($O170="",$I170&lt;Paramètres!$C$8),1,0)</f>
        <v/>
      </c>
      <c r="AC170" s="69">
        <f>IF(AND($O170="",$Y170&gt;Paramètres!$C$13),1,0)</f>
        <v/>
      </c>
      <c r="AD170" s="67">
        <f>IF($O170="","",YEAR($O170)&amp;"-"&amp;TEXT(MONTH($O170),"00"))</f>
        <v/>
      </c>
      <c r="AE170" s="67">
        <f>IF($W170=1,"Réglée",IF($Y170&lt;=0,"Non échu",IF($Y170&lt;=30,"1-30 j",IF($Y170&lt;=60,"31-60 j",IF($Y170&lt;=90,"61-90 j","Plus de 90 j")))))</f>
        <v/>
      </c>
      <c r="AF170" s="67">
        <f>IF($K170&lt;=1000,"Moins de 1 k€",IF($K170&lt;=5000,"1 à 5 k€",IF($K170&lt;=15000,"5 à 15 k€","Plus de 15 k€")))</f>
        <v/>
      </c>
    </row>
    <row r="171">
      <c r="A171" s="65" t="inlineStr">
        <is>
          <t>FAC-00170</t>
        </is>
      </c>
      <c r="B171" s="65" t="inlineStr">
        <is>
          <t>DEV-00394</t>
        </is>
      </c>
      <c r="C171" s="65" t="inlineStr">
        <is>
          <t>CLI-0167</t>
        </is>
      </c>
      <c r="D171" s="65" t="inlineStr">
        <is>
          <t>Particulier</t>
        </is>
      </c>
      <c r="E171" s="65" t="inlineStr">
        <is>
          <t>Toulouse</t>
        </is>
      </c>
      <c r="F171" s="66" t="n">
        <v>45063</v>
      </c>
      <c r="G171" s="65" t="inlineStr">
        <is>
          <t>2023-05</t>
        </is>
      </c>
      <c r="H171" s="65" t="inlineStr">
        <is>
          <t>2022-2023</t>
        </is>
      </c>
      <c r="I171" s="66" t="n">
        <v>45078</v>
      </c>
      <c r="J171" s="67" t="n">
        <v>15</v>
      </c>
      <c r="K171" s="68" t="n">
        <v>3333.02</v>
      </c>
      <c r="L171" s="71" t="n">
        <v>0.1</v>
      </c>
      <c r="M171" s="68" t="n">
        <v>3666.32</v>
      </c>
      <c r="N171" s="65" t="inlineStr">
        <is>
          <t>Bon payeur</t>
        </is>
      </c>
      <c r="O171" s="66" t="n">
        <v>45064</v>
      </c>
      <c r="P171" s="65" t="inlineStr">
        <is>
          <t>Payée</t>
        </is>
      </c>
      <c r="Q171" s="67">
        <f>IFERROR(INDEX(Devis!$I$2:$I$3053,MATCH($B171,Devis!$A$2:$A$3053,0)),"")</f>
        <v/>
      </c>
      <c r="R171" s="67">
        <f>IFERROR(INDEX(Devis!$K$2:$K$3053,MATCH($B171,Devis!$A$2:$A$3053,0)),"")</f>
        <v/>
      </c>
      <c r="S171" s="67">
        <f>IFERROR(INDEX(Clients!$G$2:$G$1020,MATCH($C171,Clients!$A$2:$A$1020,0)),"")</f>
        <v/>
      </c>
      <c r="T171" s="69">
        <f>1</f>
        <v/>
      </c>
      <c r="U171" s="68">
        <f>IFERROR(INDEX(Interventions!$S$2:$S$1106,MATCH($B171,Interventions!$B$2:$B$1106,0)),0)</f>
        <v/>
      </c>
      <c r="V171" s="68">
        <f>$K171-$U171</f>
        <v/>
      </c>
      <c r="W171" s="69">
        <f>IF($O171="",0,1)</f>
        <v/>
      </c>
      <c r="X171" s="68">
        <f>IF($O171="",$M171,0)</f>
        <v/>
      </c>
      <c r="Y171" s="69">
        <f>IF($O171="",MAX(0,Paramètres!$C$8-$I171),MAX(0,$O171-$I171))</f>
        <v/>
      </c>
      <c r="Z171" s="69">
        <f>$Y171*$X171</f>
        <v/>
      </c>
      <c r="AA171" s="69">
        <f>IF($O171="",0,$O171-$F171)</f>
        <v/>
      </c>
      <c r="AB171" s="69">
        <f>IF(AND($O171="",$I171&lt;Paramètres!$C$8),1,0)</f>
        <v/>
      </c>
      <c r="AC171" s="69">
        <f>IF(AND($O171="",$Y171&gt;Paramètres!$C$13),1,0)</f>
        <v/>
      </c>
      <c r="AD171" s="67">
        <f>IF($O171="","",YEAR($O171)&amp;"-"&amp;TEXT(MONTH($O171),"00"))</f>
        <v/>
      </c>
      <c r="AE171" s="67">
        <f>IF($W171=1,"Réglée",IF($Y171&lt;=0,"Non échu",IF($Y171&lt;=30,"1-30 j",IF($Y171&lt;=60,"31-60 j",IF($Y171&lt;=90,"61-90 j","Plus de 90 j")))))</f>
        <v/>
      </c>
      <c r="AF171" s="67">
        <f>IF($K171&lt;=1000,"Moins de 1 k€",IF($K171&lt;=5000,"1 à 5 k€",IF($K171&lt;=15000,"5 à 15 k€","Plus de 15 k€")))</f>
        <v/>
      </c>
    </row>
    <row r="172">
      <c r="A172" s="65" t="inlineStr">
        <is>
          <t>FAC-00171</t>
        </is>
      </c>
      <c r="B172" s="65" t="inlineStr">
        <is>
          <t>DEV-00397</t>
        </is>
      </c>
      <c r="C172" s="65" t="inlineStr">
        <is>
          <t>CLI-0190</t>
        </is>
      </c>
      <c r="D172" s="65" t="inlineStr">
        <is>
          <t>Particulier</t>
        </is>
      </c>
      <c r="E172" s="65" t="inlineStr">
        <is>
          <t>Toulouse</t>
        </is>
      </c>
      <c r="F172" s="66" t="n">
        <v>45085</v>
      </c>
      <c r="G172" s="65" t="inlineStr">
        <is>
          <t>2023-06</t>
        </is>
      </c>
      <c r="H172" s="65" t="inlineStr">
        <is>
          <t>2022-2023</t>
        </is>
      </c>
      <c r="I172" s="66" t="n">
        <v>45100</v>
      </c>
      <c r="J172" s="67" t="n">
        <v>15</v>
      </c>
      <c r="K172" s="68" t="n">
        <v>3257.64</v>
      </c>
      <c r="L172" s="71" t="n">
        <v>0.2</v>
      </c>
      <c r="M172" s="68" t="n">
        <v>3909.17</v>
      </c>
      <c r="N172" s="65" t="inlineStr">
        <is>
          <t>Standard</t>
        </is>
      </c>
      <c r="O172" s="66" t="n">
        <v>45086</v>
      </c>
      <c r="P172" s="65" t="inlineStr">
        <is>
          <t>Payée</t>
        </is>
      </c>
      <c r="Q172" s="67">
        <f>IFERROR(INDEX(Devis!$I$2:$I$3053,MATCH($B172,Devis!$A$2:$A$3053,0)),"")</f>
        <v/>
      </c>
      <c r="R172" s="67">
        <f>IFERROR(INDEX(Devis!$K$2:$K$3053,MATCH($B172,Devis!$A$2:$A$3053,0)),"")</f>
        <v/>
      </c>
      <c r="S172" s="67">
        <f>IFERROR(INDEX(Clients!$G$2:$G$1020,MATCH($C172,Clients!$A$2:$A$1020,0)),"")</f>
        <v/>
      </c>
      <c r="T172" s="69">
        <f>1</f>
        <v/>
      </c>
      <c r="U172" s="68">
        <f>IFERROR(INDEX(Interventions!$S$2:$S$1106,MATCH($B172,Interventions!$B$2:$B$1106,0)),0)</f>
        <v/>
      </c>
      <c r="V172" s="68">
        <f>$K172-$U172</f>
        <v/>
      </c>
      <c r="W172" s="69">
        <f>IF($O172="",0,1)</f>
        <v/>
      </c>
      <c r="X172" s="68">
        <f>IF($O172="",$M172,0)</f>
        <v/>
      </c>
      <c r="Y172" s="69">
        <f>IF($O172="",MAX(0,Paramètres!$C$8-$I172),MAX(0,$O172-$I172))</f>
        <v/>
      </c>
      <c r="Z172" s="69">
        <f>$Y172*$X172</f>
        <v/>
      </c>
      <c r="AA172" s="69">
        <f>IF($O172="",0,$O172-$F172)</f>
        <v/>
      </c>
      <c r="AB172" s="69">
        <f>IF(AND($O172="",$I172&lt;Paramètres!$C$8),1,0)</f>
        <v/>
      </c>
      <c r="AC172" s="69">
        <f>IF(AND($O172="",$Y172&gt;Paramètres!$C$13),1,0)</f>
        <v/>
      </c>
      <c r="AD172" s="67">
        <f>IF($O172="","",YEAR($O172)&amp;"-"&amp;TEXT(MONTH($O172),"00"))</f>
        <v/>
      </c>
      <c r="AE172" s="67">
        <f>IF($W172=1,"Réglée",IF($Y172&lt;=0,"Non échu",IF($Y172&lt;=30,"1-30 j",IF($Y172&lt;=60,"31-60 j",IF($Y172&lt;=90,"61-90 j","Plus de 90 j")))))</f>
        <v/>
      </c>
      <c r="AF172" s="67">
        <f>IF($K172&lt;=1000,"Moins de 1 k€",IF($K172&lt;=5000,"1 à 5 k€",IF($K172&lt;=15000,"5 à 15 k€","Plus de 15 k€")))</f>
        <v/>
      </c>
    </row>
    <row r="173">
      <c r="A173" s="65" t="inlineStr">
        <is>
          <t>FAC-00172</t>
        </is>
      </c>
      <c r="B173" s="65" t="inlineStr">
        <is>
          <t>DEV-00399</t>
        </is>
      </c>
      <c r="C173" s="65" t="inlineStr">
        <is>
          <t>CLI-0126</t>
        </is>
      </c>
      <c r="D173" s="65" t="inlineStr">
        <is>
          <t>Particulier</t>
        </is>
      </c>
      <c r="E173" s="65" t="inlineStr">
        <is>
          <t>Bordeaux</t>
        </is>
      </c>
      <c r="F173" s="66" t="n">
        <v>45084</v>
      </c>
      <c r="G173" s="65" t="inlineStr">
        <is>
          <t>2023-06</t>
        </is>
      </c>
      <c r="H173" s="65" t="inlineStr">
        <is>
          <t>2022-2023</t>
        </is>
      </c>
      <c r="I173" s="66" t="n">
        <v>45099</v>
      </c>
      <c r="J173" s="67" t="n">
        <v>15</v>
      </c>
      <c r="K173" s="68" t="n">
        <v>3178.8</v>
      </c>
      <c r="L173" s="71" t="n">
        <v>0.1</v>
      </c>
      <c r="M173" s="68" t="n">
        <v>3496.68</v>
      </c>
      <c r="N173" s="65" t="inlineStr">
        <is>
          <t>Standard</t>
        </is>
      </c>
      <c r="O173" s="66" t="n">
        <v>45108</v>
      </c>
      <c r="P173" s="65" t="inlineStr">
        <is>
          <t>Payée</t>
        </is>
      </c>
      <c r="Q173" s="67">
        <f>IFERROR(INDEX(Devis!$I$2:$I$3053,MATCH($B173,Devis!$A$2:$A$3053,0)),"")</f>
        <v/>
      </c>
      <c r="R173" s="67">
        <f>IFERROR(INDEX(Devis!$K$2:$K$3053,MATCH($B173,Devis!$A$2:$A$3053,0)),"")</f>
        <v/>
      </c>
      <c r="S173" s="67">
        <f>IFERROR(INDEX(Clients!$G$2:$G$1020,MATCH($C173,Clients!$A$2:$A$1020,0)),"")</f>
        <v/>
      </c>
      <c r="T173" s="69">
        <f>1</f>
        <v/>
      </c>
      <c r="U173" s="68">
        <f>IFERROR(INDEX(Interventions!$S$2:$S$1106,MATCH($B173,Interventions!$B$2:$B$1106,0)),0)</f>
        <v/>
      </c>
      <c r="V173" s="68">
        <f>$K173-$U173</f>
        <v/>
      </c>
      <c r="W173" s="69">
        <f>IF($O173="",0,1)</f>
        <v/>
      </c>
      <c r="X173" s="68">
        <f>IF($O173="",$M173,0)</f>
        <v/>
      </c>
      <c r="Y173" s="69">
        <f>IF($O173="",MAX(0,Paramètres!$C$8-$I173),MAX(0,$O173-$I173))</f>
        <v/>
      </c>
      <c r="Z173" s="69">
        <f>$Y173*$X173</f>
        <v/>
      </c>
      <c r="AA173" s="69">
        <f>IF($O173="",0,$O173-$F173)</f>
        <v/>
      </c>
      <c r="AB173" s="69">
        <f>IF(AND($O173="",$I173&lt;Paramètres!$C$8),1,0)</f>
        <v/>
      </c>
      <c r="AC173" s="69">
        <f>IF(AND($O173="",$Y173&gt;Paramètres!$C$13),1,0)</f>
        <v/>
      </c>
      <c r="AD173" s="67">
        <f>IF($O173="","",YEAR($O173)&amp;"-"&amp;TEXT(MONTH($O173),"00"))</f>
        <v/>
      </c>
      <c r="AE173" s="67">
        <f>IF($W173=1,"Réglée",IF($Y173&lt;=0,"Non échu",IF($Y173&lt;=30,"1-30 j",IF($Y173&lt;=60,"31-60 j",IF($Y173&lt;=90,"61-90 j","Plus de 90 j")))))</f>
        <v/>
      </c>
      <c r="AF173" s="67">
        <f>IF($K173&lt;=1000,"Moins de 1 k€",IF($K173&lt;=5000,"1 à 5 k€",IF($K173&lt;=15000,"5 à 15 k€","Plus de 15 k€")))</f>
        <v/>
      </c>
    </row>
    <row r="174">
      <c r="A174" s="65" t="inlineStr">
        <is>
          <t>FAC-00173</t>
        </is>
      </c>
      <c r="B174" s="65" t="inlineStr">
        <is>
          <t>DEV-00405</t>
        </is>
      </c>
      <c r="C174" s="65" t="inlineStr">
        <is>
          <t>CLI-0275</t>
        </is>
      </c>
      <c r="D174" s="65" t="inlineStr">
        <is>
          <t>Professionnel</t>
        </is>
      </c>
      <c r="E174" s="65" t="inlineStr">
        <is>
          <t>Bordeaux</t>
        </is>
      </c>
      <c r="F174" s="66" t="n">
        <v>45070</v>
      </c>
      <c r="G174" s="65" t="inlineStr">
        <is>
          <t>2023-05</t>
        </is>
      </c>
      <c r="H174" s="65" t="inlineStr">
        <is>
          <t>2022-2023</t>
        </is>
      </c>
      <c r="I174" s="66" t="n">
        <v>45100</v>
      </c>
      <c r="J174" s="67" t="n">
        <v>30</v>
      </c>
      <c r="K174" s="68" t="n">
        <v>20902.62</v>
      </c>
      <c r="L174" s="71" t="n">
        <v>0.2</v>
      </c>
      <c r="M174" s="68" t="n">
        <v>25083.14</v>
      </c>
      <c r="N174" s="65" t="inlineStr">
        <is>
          <t>Litigieux</t>
        </is>
      </c>
      <c r="O174" s="66" t="n">
        <v>45213</v>
      </c>
      <c r="P174" s="65" t="inlineStr">
        <is>
          <t>Payée</t>
        </is>
      </c>
      <c r="Q174" s="67">
        <f>IFERROR(INDEX(Devis!$I$2:$I$3053,MATCH($B174,Devis!$A$2:$A$3053,0)),"")</f>
        <v/>
      </c>
      <c r="R174" s="67">
        <f>IFERROR(INDEX(Devis!$K$2:$K$3053,MATCH($B174,Devis!$A$2:$A$3053,0)),"")</f>
        <v/>
      </c>
      <c r="S174" s="67">
        <f>IFERROR(INDEX(Clients!$G$2:$G$1020,MATCH($C174,Clients!$A$2:$A$1020,0)),"")</f>
        <v/>
      </c>
      <c r="T174" s="69">
        <f>1</f>
        <v/>
      </c>
      <c r="U174" s="68">
        <f>IFERROR(INDEX(Interventions!$S$2:$S$1106,MATCH($B174,Interventions!$B$2:$B$1106,0)),0)</f>
        <v/>
      </c>
      <c r="V174" s="68">
        <f>$K174-$U174</f>
        <v/>
      </c>
      <c r="W174" s="69">
        <f>IF($O174="",0,1)</f>
        <v/>
      </c>
      <c r="X174" s="68">
        <f>IF($O174="",$M174,0)</f>
        <v/>
      </c>
      <c r="Y174" s="69">
        <f>IF($O174="",MAX(0,Paramètres!$C$8-$I174),MAX(0,$O174-$I174))</f>
        <v/>
      </c>
      <c r="Z174" s="69">
        <f>$Y174*$X174</f>
        <v/>
      </c>
      <c r="AA174" s="69">
        <f>IF($O174="",0,$O174-$F174)</f>
        <v/>
      </c>
      <c r="AB174" s="69">
        <f>IF(AND($O174="",$I174&lt;Paramètres!$C$8),1,0)</f>
        <v/>
      </c>
      <c r="AC174" s="69">
        <f>IF(AND($O174="",$Y174&gt;Paramètres!$C$13),1,0)</f>
        <v/>
      </c>
      <c r="AD174" s="67">
        <f>IF($O174="","",YEAR($O174)&amp;"-"&amp;TEXT(MONTH($O174),"00"))</f>
        <v/>
      </c>
      <c r="AE174" s="67">
        <f>IF($W174=1,"Réglée",IF($Y174&lt;=0,"Non échu",IF($Y174&lt;=30,"1-30 j",IF($Y174&lt;=60,"31-60 j",IF($Y174&lt;=90,"61-90 j","Plus de 90 j")))))</f>
        <v/>
      </c>
      <c r="AF174" s="67">
        <f>IF($K174&lt;=1000,"Moins de 1 k€",IF($K174&lt;=5000,"1 à 5 k€",IF($K174&lt;=15000,"5 à 15 k€","Plus de 15 k€")))</f>
        <v/>
      </c>
    </row>
    <row r="175">
      <c r="A175" s="65" t="inlineStr">
        <is>
          <t>FAC-00174</t>
        </is>
      </c>
      <c r="B175" s="65" t="inlineStr">
        <is>
          <t>DEV-00406</t>
        </is>
      </c>
      <c r="C175" s="65" t="inlineStr">
        <is>
          <t>CLI-0270</t>
        </is>
      </c>
      <c r="D175" s="65" t="inlineStr">
        <is>
          <t>Particulier</t>
        </is>
      </c>
      <c r="E175" s="65" t="inlineStr">
        <is>
          <t>Bordeaux</t>
        </is>
      </c>
      <c r="F175" s="66" t="n">
        <v>45110</v>
      </c>
      <c r="G175" s="65" t="inlineStr">
        <is>
          <t>2023-07</t>
        </is>
      </c>
      <c r="H175" s="65" t="inlineStr">
        <is>
          <t>2023-2024</t>
        </is>
      </c>
      <c r="I175" s="66" t="n">
        <v>45125</v>
      </c>
      <c r="J175" s="67" t="n">
        <v>15</v>
      </c>
      <c r="K175" s="68" t="n">
        <v>5392.59</v>
      </c>
      <c r="L175" s="71" t="n">
        <v>0.1</v>
      </c>
      <c r="M175" s="68" t="n">
        <v>5931.85</v>
      </c>
      <c r="N175" s="65" t="inlineStr">
        <is>
          <t>Bon payeur</t>
        </is>
      </c>
      <c r="O175" s="66" t="n">
        <v>45137</v>
      </c>
      <c r="P175" s="65" t="inlineStr">
        <is>
          <t>Payée</t>
        </is>
      </c>
      <c r="Q175" s="67">
        <f>IFERROR(INDEX(Devis!$I$2:$I$3053,MATCH($B175,Devis!$A$2:$A$3053,0)),"")</f>
        <v/>
      </c>
      <c r="R175" s="67">
        <f>IFERROR(INDEX(Devis!$K$2:$K$3053,MATCH($B175,Devis!$A$2:$A$3053,0)),"")</f>
        <v/>
      </c>
      <c r="S175" s="67">
        <f>IFERROR(INDEX(Clients!$G$2:$G$1020,MATCH($C175,Clients!$A$2:$A$1020,0)),"")</f>
        <v/>
      </c>
      <c r="T175" s="69">
        <f>1</f>
        <v/>
      </c>
      <c r="U175" s="68">
        <f>IFERROR(INDEX(Interventions!$S$2:$S$1106,MATCH($B175,Interventions!$B$2:$B$1106,0)),0)</f>
        <v/>
      </c>
      <c r="V175" s="68">
        <f>$K175-$U175</f>
        <v/>
      </c>
      <c r="W175" s="69">
        <f>IF($O175="",0,1)</f>
        <v/>
      </c>
      <c r="X175" s="68">
        <f>IF($O175="",$M175,0)</f>
        <v/>
      </c>
      <c r="Y175" s="69">
        <f>IF($O175="",MAX(0,Paramètres!$C$8-$I175),MAX(0,$O175-$I175))</f>
        <v/>
      </c>
      <c r="Z175" s="69">
        <f>$Y175*$X175</f>
        <v/>
      </c>
      <c r="AA175" s="69">
        <f>IF($O175="",0,$O175-$F175)</f>
        <v/>
      </c>
      <c r="AB175" s="69">
        <f>IF(AND($O175="",$I175&lt;Paramètres!$C$8),1,0)</f>
        <v/>
      </c>
      <c r="AC175" s="69">
        <f>IF(AND($O175="",$Y175&gt;Paramètres!$C$13),1,0)</f>
        <v/>
      </c>
      <c r="AD175" s="67">
        <f>IF($O175="","",YEAR($O175)&amp;"-"&amp;TEXT(MONTH($O175),"00"))</f>
        <v/>
      </c>
      <c r="AE175" s="67">
        <f>IF($W175=1,"Réglée",IF($Y175&lt;=0,"Non échu",IF($Y175&lt;=30,"1-30 j",IF($Y175&lt;=60,"31-60 j",IF($Y175&lt;=90,"61-90 j","Plus de 90 j")))))</f>
        <v/>
      </c>
      <c r="AF175" s="67">
        <f>IF($K175&lt;=1000,"Moins de 1 k€",IF($K175&lt;=5000,"1 à 5 k€",IF($K175&lt;=15000,"5 à 15 k€","Plus de 15 k€")))</f>
        <v/>
      </c>
    </row>
    <row r="176">
      <c r="A176" s="65" t="inlineStr">
        <is>
          <t>FAC-00175</t>
        </is>
      </c>
      <c r="B176" s="65" t="inlineStr">
        <is>
          <t>DEV-00407</t>
        </is>
      </c>
      <c r="C176" s="65" t="inlineStr">
        <is>
          <t>CLI-0169</t>
        </is>
      </c>
      <c r="D176" s="65" t="inlineStr">
        <is>
          <t>Professionnel</t>
        </is>
      </c>
      <c r="E176" s="65" t="inlineStr">
        <is>
          <t>Bordeaux</t>
        </is>
      </c>
      <c r="F176" s="66" t="n">
        <v>45089</v>
      </c>
      <c r="G176" s="65" t="inlineStr">
        <is>
          <t>2023-06</t>
        </is>
      </c>
      <c r="H176" s="65" t="inlineStr">
        <is>
          <t>2022-2023</t>
        </is>
      </c>
      <c r="I176" s="66" t="n">
        <v>45119</v>
      </c>
      <c r="J176" s="67" t="n">
        <v>30</v>
      </c>
      <c r="K176" s="68" t="n">
        <v>1977.51</v>
      </c>
      <c r="L176" s="71" t="n">
        <v>0.2</v>
      </c>
      <c r="M176" s="68" t="n">
        <v>2373.01</v>
      </c>
      <c r="N176" s="65" t="inlineStr">
        <is>
          <t>Lent</t>
        </is>
      </c>
      <c r="O176" s="66" t="n">
        <v>45260</v>
      </c>
      <c r="P176" s="65" t="inlineStr">
        <is>
          <t>Payée</t>
        </is>
      </c>
      <c r="Q176" s="67">
        <f>IFERROR(INDEX(Devis!$I$2:$I$3053,MATCH($B176,Devis!$A$2:$A$3053,0)),"")</f>
        <v/>
      </c>
      <c r="R176" s="67">
        <f>IFERROR(INDEX(Devis!$K$2:$K$3053,MATCH($B176,Devis!$A$2:$A$3053,0)),"")</f>
        <v/>
      </c>
      <c r="S176" s="67">
        <f>IFERROR(INDEX(Clients!$G$2:$G$1020,MATCH($C176,Clients!$A$2:$A$1020,0)),"")</f>
        <v/>
      </c>
      <c r="T176" s="69">
        <f>1</f>
        <v/>
      </c>
      <c r="U176" s="68">
        <f>IFERROR(INDEX(Interventions!$S$2:$S$1106,MATCH($B176,Interventions!$B$2:$B$1106,0)),0)</f>
        <v/>
      </c>
      <c r="V176" s="68">
        <f>$K176-$U176</f>
        <v/>
      </c>
      <c r="W176" s="69">
        <f>IF($O176="",0,1)</f>
        <v/>
      </c>
      <c r="X176" s="68">
        <f>IF($O176="",$M176,0)</f>
        <v/>
      </c>
      <c r="Y176" s="69">
        <f>IF($O176="",MAX(0,Paramètres!$C$8-$I176),MAX(0,$O176-$I176))</f>
        <v/>
      </c>
      <c r="Z176" s="69">
        <f>$Y176*$X176</f>
        <v/>
      </c>
      <c r="AA176" s="69">
        <f>IF($O176="",0,$O176-$F176)</f>
        <v/>
      </c>
      <c r="AB176" s="69">
        <f>IF(AND($O176="",$I176&lt;Paramètres!$C$8),1,0)</f>
        <v/>
      </c>
      <c r="AC176" s="69">
        <f>IF(AND($O176="",$Y176&gt;Paramètres!$C$13),1,0)</f>
        <v/>
      </c>
      <c r="AD176" s="67">
        <f>IF($O176="","",YEAR($O176)&amp;"-"&amp;TEXT(MONTH($O176),"00"))</f>
        <v/>
      </c>
      <c r="AE176" s="67">
        <f>IF($W176=1,"Réglée",IF($Y176&lt;=0,"Non échu",IF($Y176&lt;=30,"1-30 j",IF($Y176&lt;=60,"31-60 j",IF($Y176&lt;=90,"61-90 j","Plus de 90 j")))))</f>
        <v/>
      </c>
      <c r="AF176" s="67">
        <f>IF($K176&lt;=1000,"Moins de 1 k€",IF($K176&lt;=5000,"1 à 5 k€",IF($K176&lt;=15000,"5 à 15 k€","Plus de 15 k€")))</f>
        <v/>
      </c>
    </row>
    <row r="177">
      <c r="A177" s="65" t="inlineStr">
        <is>
          <t>FAC-00176</t>
        </is>
      </c>
      <c r="B177" s="65" t="inlineStr">
        <is>
          <t>DEV-00408</t>
        </is>
      </c>
      <c r="C177" s="65" t="inlineStr">
        <is>
          <t>CLI-0104</t>
        </is>
      </c>
      <c r="D177" s="65" t="inlineStr">
        <is>
          <t>Particulier</t>
        </is>
      </c>
      <c r="E177" s="65" t="inlineStr">
        <is>
          <t>Toulouse</t>
        </is>
      </c>
      <c r="F177" s="66" t="n">
        <v>45093</v>
      </c>
      <c r="G177" s="65" t="inlineStr">
        <is>
          <t>2023-06</t>
        </is>
      </c>
      <c r="H177" s="65" t="inlineStr">
        <is>
          <t>2022-2023</t>
        </is>
      </c>
      <c r="I177" s="66" t="n">
        <v>45108</v>
      </c>
      <c r="J177" s="67" t="n">
        <v>15</v>
      </c>
      <c r="K177" s="68" t="n">
        <v>6003.41</v>
      </c>
      <c r="L177" s="71" t="n">
        <v>0.1</v>
      </c>
      <c r="M177" s="68" t="n">
        <v>6603.75</v>
      </c>
      <c r="N177" s="65" t="inlineStr">
        <is>
          <t>Bon payeur</t>
        </is>
      </c>
      <c r="O177" s="66" t="n">
        <v>45096</v>
      </c>
      <c r="P177" s="65" t="inlineStr">
        <is>
          <t>Payée</t>
        </is>
      </c>
      <c r="Q177" s="67">
        <f>IFERROR(INDEX(Devis!$I$2:$I$3053,MATCH($B177,Devis!$A$2:$A$3053,0)),"")</f>
        <v/>
      </c>
      <c r="R177" s="67">
        <f>IFERROR(INDEX(Devis!$K$2:$K$3053,MATCH($B177,Devis!$A$2:$A$3053,0)),"")</f>
        <v/>
      </c>
      <c r="S177" s="67">
        <f>IFERROR(INDEX(Clients!$G$2:$G$1020,MATCH($C177,Clients!$A$2:$A$1020,0)),"")</f>
        <v/>
      </c>
      <c r="T177" s="69">
        <f>1</f>
        <v/>
      </c>
      <c r="U177" s="68">
        <f>IFERROR(INDEX(Interventions!$S$2:$S$1106,MATCH($B177,Interventions!$B$2:$B$1106,0)),0)</f>
        <v/>
      </c>
      <c r="V177" s="68">
        <f>$K177-$U177</f>
        <v/>
      </c>
      <c r="W177" s="69">
        <f>IF($O177="",0,1)</f>
        <v/>
      </c>
      <c r="X177" s="68">
        <f>IF($O177="",$M177,0)</f>
        <v/>
      </c>
      <c r="Y177" s="69">
        <f>IF($O177="",MAX(0,Paramètres!$C$8-$I177),MAX(0,$O177-$I177))</f>
        <v/>
      </c>
      <c r="Z177" s="69">
        <f>$Y177*$X177</f>
        <v/>
      </c>
      <c r="AA177" s="69">
        <f>IF($O177="",0,$O177-$F177)</f>
        <v/>
      </c>
      <c r="AB177" s="69">
        <f>IF(AND($O177="",$I177&lt;Paramètres!$C$8),1,0)</f>
        <v/>
      </c>
      <c r="AC177" s="69">
        <f>IF(AND($O177="",$Y177&gt;Paramètres!$C$13),1,0)</f>
        <v/>
      </c>
      <c r="AD177" s="67">
        <f>IF($O177="","",YEAR($O177)&amp;"-"&amp;TEXT(MONTH($O177),"00"))</f>
        <v/>
      </c>
      <c r="AE177" s="67">
        <f>IF($W177=1,"Réglée",IF($Y177&lt;=0,"Non échu",IF($Y177&lt;=30,"1-30 j",IF($Y177&lt;=60,"31-60 j",IF($Y177&lt;=90,"61-90 j","Plus de 90 j")))))</f>
        <v/>
      </c>
      <c r="AF177" s="67">
        <f>IF($K177&lt;=1000,"Moins de 1 k€",IF($K177&lt;=5000,"1 à 5 k€",IF($K177&lt;=15000,"5 à 15 k€","Plus de 15 k€")))</f>
        <v/>
      </c>
    </row>
    <row r="178">
      <c r="A178" s="65" t="inlineStr">
        <is>
          <t>FAC-00177</t>
        </is>
      </c>
      <c r="B178" s="65" t="inlineStr">
        <is>
          <t>DEV-00409</t>
        </is>
      </c>
      <c r="C178" s="65" t="inlineStr">
        <is>
          <t>CLI-0272</t>
        </is>
      </c>
      <c r="D178" s="65" t="inlineStr">
        <is>
          <t>Professionnel</t>
        </is>
      </c>
      <c r="E178" s="65" t="inlineStr">
        <is>
          <t>Toulouse</t>
        </is>
      </c>
      <c r="F178" s="66" t="n">
        <v>45078</v>
      </c>
      <c r="G178" s="65" t="inlineStr">
        <is>
          <t>2023-06</t>
        </is>
      </c>
      <c r="H178" s="65" t="inlineStr">
        <is>
          <t>2022-2023</t>
        </is>
      </c>
      <c r="I178" s="66" t="n">
        <v>45108</v>
      </c>
      <c r="J178" s="67" t="n">
        <v>30</v>
      </c>
      <c r="K178" s="68" t="n">
        <v>687.4400000000001</v>
      </c>
      <c r="L178" s="71" t="n">
        <v>0.2</v>
      </c>
      <c r="M178" s="68" t="n">
        <v>824.9299999999999</v>
      </c>
      <c r="N178" s="65" t="inlineStr">
        <is>
          <t>Standard</t>
        </is>
      </c>
      <c r="O178" s="66" t="n">
        <v>45145</v>
      </c>
      <c r="P178" s="65" t="inlineStr">
        <is>
          <t>Payée</t>
        </is>
      </c>
      <c r="Q178" s="67">
        <f>IFERROR(INDEX(Devis!$I$2:$I$3053,MATCH($B178,Devis!$A$2:$A$3053,0)),"")</f>
        <v/>
      </c>
      <c r="R178" s="67">
        <f>IFERROR(INDEX(Devis!$K$2:$K$3053,MATCH($B178,Devis!$A$2:$A$3053,0)),"")</f>
        <v/>
      </c>
      <c r="S178" s="67">
        <f>IFERROR(INDEX(Clients!$G$2:$G$1020,MATCH($C178,Clients!$A$2:$A$1020,0)),"")</f>
        <v/>
      </c>
      <c r="T178" s="69">
        <f>1</f>
        <v/>
      </c>
      <c r="U178" s="68">
        <f>IFERROR(INDEX(Interventions!$S$2:$S$1106,MATCH($B178,Interventions!$B$2:$B$1106,0)),0)</f>
        <v/>
      </c>
      <c r="V178" s="68">
        <f>$K178-$U178</f>
        <v/>
      </c>
      <c r="W178" s="69">
        <f>IF($O178="",0,1)</f>
        <v/>
      </c>
      <c r="X178" s="68">
        <f>IF($O178="",$M178,0)</f>
        <v/>
      </c>
      <c r="Y178" s="69">
        <f>IF($O178="",MAX(0,Paramètres!$C$8-$I178),MAX(0,$O178-$I178))</f>
        <v/>
      </c>
      <c r="Z178" s="69">
        <f>$Y178*$X178</f>
        <v/>
      </c>
      <c r="AA178" s="69">
        <f>IF($O178="",0,$O178-$F178)</f>
        <v/>
      </c>
      <c r="AB178" s="69">
        <f>IF(AND($O178="",$I178&lt;Paramètres!$C$8),1,0)</f>
        <v/>
      </c>
      <c r="AC178" s="69">
        <f>IF(AND($O178="",$Y178&gt;Paramètres!$C$13),1,0)</f>
        <v/>
      </c>
      <c r="AD178" s="67">
        <f>IF($O178="","",YEAR($O178)&amp;"-"&amp;TEXT(MONTH($O178),"00"))</f>
        <v/>
      </c>
      <c r="AE178" s="67">
        <f>IF($W178=1,"Réglée",IF($Y178&lt;=0,"Non échu",IF($Y178&lt;=30,"1-30 j",IF($Y178&lt;=60,"31-60 j",IF($Y178&lt;=90,"61-90 j","Plus de 90 j")))))</f>
        <v/>
      </c>
      <c r="AF178" s="67">
        <f>IF($K178&lt;=1000,"Moins de 1 k€",IF($K178&lt;=5000,"1 à 5 k€",IF($K178&lt;=15000,"5 à 15 k€","Plus de 15 k€")))</f>
        <v/>
      </c>
    </row>
    <row r="179">
      <c r="A179" s="65" t="inlineStr">
        <is>
          <t>FAC-00178</t>
        </is>
      </c>
      <c r="B179" s="65" t="inlineStr">
        <is>
          <t>DEV-00410</t>
        </is>
      </c>
      <c r="C179" s="65" t="inlineStr">
        <is>
          <t>CLI-0045</t>
        </is>
      </c>
      <c r="D179" s="65" t="inlineStr">
        <is>
          <t>Syndic</t>
        </is>
      </c>
      <c r="E179" s="65" t="inlineStr">
        <is>
          <t>Bordeaux</t>
        </is>
      </c>
      <c r="F179" s="66" t="n">
        <v>45131</v>
      </c>
      <c r="G179" s="65" t="inlineStr">
        <is>
          <t>2023-07</t>
        </is>
      </c>
      <c r="H179" s="65" t="inlineStr">
        <is>
          <t>2023-2024</t>
        </is>
      </c>
      <c r="I179" s="66" t="n">
        <v>45191</v>
      </c>
      <c r="J179" s="67" t="n">
        <v>60</v>
      </c>
      <c r="K179" s="68" t="n">
        <v>456.92</v>
      </c>
      <c r="L179" s="71" t="n">
        <v>0.2</v>
      </c>
      <c r="M179" s="68" t="n">
        <v>548.3</v>
      </c>
      <c r="N179" s="65" t="inlineStr">
        <is>
          <t>Lent</t>
        </is>
      </c>
      <c r="O179" s="66" t="n">
        <v>45344</v>
      </c>
      <c r="P179" s="65" t="inlineStr">
        <is>
          <t>Payée</t>
        </is>
      </c>
      <c r="Q179" s="67">
        <f>IFERROR(INDEX(Devis!$I$2:$I$3053,MATCH($B179,Devis!$A$2:$A$3053,0)),"")</f>
        <v/>
      </c>
      <c r="R179" s="67">
        <f>IFERROR(INDEX(Devis!$K$2:$K$3053,MATCH($B179,Devis!$A$2:$A$3053,0)),"")</f>
        <v/>
      </c>
      <c r="S179" s="67">
        <f>IFERROR(INDEX(Clients!$G$2:$G$1020,MATCH($C179,Clients!$A$2:$A$1020,0)),"")</f>
        <v/>
      </c>
      <c r="T179" s="69">
        <f>1</f>
        <v/>
      </c>
      <c r="U179" s="68">
        <f>IFERROR(INDEX(Interventions!$S$2:$S$1106,MATCH($B179,Interventions!$B$2:$B$1106,0)),0)</f>
        <v/>
      </c>
      <c r="V179" s="68">
        <f>$K179-$U179</f>
        <v/>
      </c>
      <c r="W179" s="69">
        <f>IF($O179="",0,1)</f>
        <v/>
      </c>
      <c r="X179" s="68">
        <f>IF($O179="",$M179,0)</f>
        <v/>
      </c>
      <c r="Y179" s="69">
        <f>IF($O179="",MAX(0,Paramètres!$C$8-$I179),MAX(0,$O179-$I179))</f>
        <v/>
      </c>
      <c r="Z179" s="69">
        <f>$Y179*$X179</f>
        <v/>
      </c>
      <c r="AA179" s="69">
        <f>IF($O179="",0,$O179-$F179)</f>
        <v/>
      </c>
      <c r="AB179" s="69">
        <f>IF(AND($O179="",$I179&lt;Paramètres!$C$8),1,0)</f>
        <v/>
      </c>
      <c r="AC179" s="69">
        <f>IF(AND($O179="",$Y179&gt;Paramètres!$C$13),1,0)</f>
        <v/>
      </c>
      <c r="AD179" s="67">
        <f>IF($O179="","",YEAR($O179)&amp;"-"&amp;TEXT(MONTH($O179),"00"))</f>
        <v/>
      </c>
      <c r="AE179" s="67">
        <f>IF($W179=1,"Réglée",IF($Y179&lt;=0,"Non échu",IF($Y179&lt;=30,"1-30 j",IF($Y179&lt;=60,"31-60 j",IF($Y179&lt;=90,"61-90 j","Plus de 90 j")))))</f>
        <v/>
      </c>
      <c r="AF179" s="67">
        <f>IF($K179&lt;=1000,"Moins de 1 k€",IF($K179&lt;=5000,"1 à 5 k€",IF($K179&lt;=15000,"5 à 15 k€","Plus de 15 k€")))</f>
        <v/>
      </c>
    </row>
    <row r="180">
      <c r="A180" s="65" t="inlineStr">
        <is>
          <t>FAC-00179</t>
        </is>
      </c>
      <c r="B180" s="65" t="inlineStr">
        <is>
          <t>DEV-00414</t>
        </is>
      </c>
      <c r="C180" s="65" t="inlineStr">
        <is>
          <t>CLI-0213</t>
        </is>
      </c>
      <c r="D180" s="65" t="inlineStr">
        <is>
          <t>Professionnel</t>
        </is>
      </c>
      <c r="E180" s="65" t="inlineStr">
        <is>
          <t>Bordeaux</t>
        </is>
      </c>
      <c r="F180" s="66" t="n">
        <v>45077</v>
      </c>
      <c r="G180" s="65" t="inlineStr">
        <is>
          <t>2023-05</t>
        </is>
      </c>
      <c r="H180" s="65" t="inlineStr">
        <is>
          <t>2022-2023</t>
        </is>
      </c>
      <c r="I180" s="66" t="n">
        <v>45107</v>
      </c>
      <c r="J180" s="67" t="n">
        <v>30</v>
      </c>
      <c r="K180" s="68" t="n">
        <v>4222.96</v>
      </c>
      <c r="L180" s="71" t="n">
        <v>0.2</v>
      </c>
      <c r="M180" s="68" t="n">
        <v>5067.55</v>
      </c>
      <c r="N180" s="65" t="inlineStr">
        <is>
          <t>Lent</t>
        </is>
      </c>
      <c r="O180" s="66" t="n">
        <v>45078</v>
      </c>
      <c r="P180" s="65" t="inlineStr">
        <is>
          <t>Payée</t>
        </is>
      </c>
      <c r="Q180" s="67">
        <f>IFERROR(INDEX(Devis!$I$2:$I$3053,MATCH($B180,Devis!$A$2:$A$3053,0)),"")</f>
        <v/>
      </c>
      <c r="R180" s="67">
        <f>IFERROR(INDEX(Devis!$K$2:$K$3053,MATCH($B180,Devis!$A$2:$A$3053,0)),"")</f>
        <v/>
      </c>
      <c r="S180" s="67">
        <f>IFERROR(INDEX(Clients!$G$2:$G$1020,MATCH($C180,Clients!$A$2:$A$1020,0)),"")</f>
        <v/>
      </c>
      <c r="T180" s="69">
        <f>1</f>
        <v/>
      </c>
      <c r="U180" s="68">
        <f>IFERROR(INDEX(Interventions!$S$2:$S$1106,MATCH($B180,Interventions!$B$2:$B$1106,0)),0)</f>
        <v/>
      </c>
      <c r="V180" s="68">
        <f>$K180-$U180</f>
        <v/>
      </c>
      <c r="W180" s="69">
        <f>IF($O180="",0,1)</f>
        <v/>
      </c>
      <c r="X180" s="68">
        <f>IF($O180="",$M180,0)</f>
        <v/>
      </c>
      <c r="Y180" s="69">
        <f>IF($O180="",MAX(0,Paramètres!$C$8-$I180),MAX(0,$O180-$I180))</f>
        <v/>
      </c>
      <c r="Z180" s="69">
        <f>$Y180*$X180</f>
        <v/>
      </c>
      <c r="AA180" s="69">
        <f>IF($O180="",0,$O180-$F180)</f>
        <v/>
      </c>
      <c r="AB180" s="69">
        <f>IF(AND($O180="",$I180&lt;Paramètres!$C$8),1,0)</f>
        <v/>
      </c>
      <c r="AC180" s="69">
        <f>IF(AND($O180="",$Y180&gt;Paramètres!$C$13),1,0)</f>
        <v/>
      </c>
      <c r="AD180" s="67">
        <f>IF($O180="","",YEAR($O180)&amp;"-"&amp;TEXT(MONTH($O180),"00"))</f>
        <v/>
      </c>
      <c r="AE180" s="67">
        <f>IF($W180=1,"Réglée",IF($Y180&lt;=0,"Non échu",IF($Y180&lt;=30,"1-30 j",IF($Y180&lt;=60,"31-60 j",IF($Y180&lt;=90,"61-90 j","Plus de 90 j")))))</f>
        <v/>
      </c>
      <c r="AF180" s="67">
        <f>IF($K180&lt;=1000,"Moins de 1 k€",IF($K180&lt;=5000,"1 à 5 k€",IF($K180&lt;=15000,"5 à 15 k€","Plus de 15 k€")))</f>
        <v/>
      </c>
    </row>
    <row r="181">
      <c r="A181" s="65" t="inlineStr">
        <is>
          <t>FAC-00180</t>
        </is>
      </c>
      <c r="B181" s="65" t="inlineStr">
        <is>
          <t>DEV-00415</t>
        </is>
      </c>
      <c r="C181" s="65" t="inlineStr">
        <is>
          <t>CLI-0165</t>
        </is>
      </c>
      <c r="D181" s="65" t="inlineStr">
        <is>
          <t>Particulier</t>
        </is>
      </c>
      <c r="E181" s="65" t="inlineStr">
        <is>
          <t>Bordeaux</t>
        </is>
      </c>
      <c r="F181" s="66" t="n">
        <v>45099</v>
      </c>
      <c r="G181" s="65" t="inlineStr">
        <is>
          <t>2023-06</t>
        </is>
      </c>
      <c r="H181" s="65" t="inlineStr">
        <is>
          <t>2022-2023</t>
        </is>
      </c>
      <c r="I181" s="66" t="n">
        <v>45114</v>
      </c>
      <c r="J181" s="67" t="n">
        <v>15</v>
      </c>
      <c r="K181" s="68" t="n">
        <v>420.01</v>
      </c>
      <c r="L181" s="71" t="n">
        <v>0.1</v>
      </c>
      <c r="M181" s="68" t="n">
        <v>462.01</v>
      </c>
      <c r="N181" s="65" t="inlineStr">
        <is>
          <t>Lent</t>
        </is>
      </c>
      <c r="O181" s="66" t="n">
        <v>45112</v>
      </c>
      <c r="P181" s="65" t="inlineStr">
        <is>
          <t>Payée</t>
        </is>
      </c>
      <c r="Q181" s="67">
        <f>IFERROR(INDEX(Devis!$I$2:$I$3053,MATCH($B181,Devis!$A$2:$A$3053,0)),"")</f>
        <v/>
      </c>
      <c r="R181" s="67">
        <f>IFERROR(INDEX(Devis!$K$2:$K$3053,MATCH($B181,Devis!$A$2:$A$3053,0)),"")</f>
        <v/>
      </c>
      <c r="S181" s="67">
        <f>IFERROR(INDEX(Clients!$G$2:$G$1020,MATCH($C181,Clients!$A$2:$A$1020,0)),"")</f>
        <v/>
      </c>
      <c r="T181" s="69">
        <f>1</f>
        <v/>
      </c>
      <c r="U181" s="68">
        <f>IFERROR(INDEX(Interventions!$S$2:$S$1106,MATCH($B181,Interventions!$B$2:$B$1106,0)),0)</f>
        <v/>
      </c>
      <c r="V181" s="68">
        <f>$K181-$U181</f>
        <v/>
      </c>
      <c r="W181" s="69">
        <f>IF($O181="",0,1)</f>
        <v/>
      </c>
      <c r="X181" s="68">
        <f>IF($O181="",$M181,0)</f>
        <v/>
      </c>
      <c r="Y181" s="69">
        <f>IF($O181="",MAX(0,Paramètres!$C$8-$I181),MAX(0,$O181-$I181))</f>
        <v/>
      </c>
      <c r="Z181" s="69">
        <f>$Y181*$X181</f>
        <v/>
      </c>
      <c r="AA181" s="69">
        <f>IF($O181="",0,$O181-$F181)</f>
        <v/>
      </c>
      <c r="AB181" s="69">
        <f>IF(AND($O181="",$I181&lt;Paramètres!$C$8),1,0)</f>
        <v/>
      </c>
      <c r="AC181" s="69">
        <f>IF(AND($O181="",$Y181&gt;Paramètres!$C$13),1,0)</f>
        <v/>
      </c>
      <c r="AD181" s="67">
        <f>IF($O181="","",YEAR($O181)&amp;"-"&amp;TEXT(MONTH($O181),"00"))</f>
        <v/>
      </c>
      <c r="AE181" s="67">
        <f>IF($W181=1,"Réglée",IF($Y181&lt;=0,"Non échu",IF($Y181&lt;=30,"1-30 j",IF($Y181&lt;=60,"31-60 j",IF($Y181&lt;=90,"61-90 j","Plus de 90 j")))))</f>
        <v/>
      </c>
      <c r="AF181" s="67">
        <f>IF($K181&lt;=1000,"Moins de 1 k€",IF($K181&lt;=5000,"1 à 5 k€",IF($K181&lt;=15000,"5 à 15 k€","Plus de 15 k€")))</f>
        <v/>
      </c>
    </row>
    <row r="182">
      <c r="A182" s="65" t="inlineStr">
        <is>
          <t>FAC-00181</t>
        </is>
      </c>
      <c r="B182" s="65" t="inlineStr">
        <is>
          <t>DEV-00417</t>
        </is>
      </c>
      <c r="C182" s="65" t="inlineStr">
        <is>
          <t>CLI-0176</t>
        </is>
      </c>
      <c r="D182" s="65" t="inlineStr">
        <is>
          <t>Professionnel</t>
        </is>
      </c>
      <c r="E182" s="65" t="inlineStr">
        <is>
          <t>Toulouse</t>
        </is>
      </c>
      <c r="F182" s="66" t="n">
        <v>45084</v>
      </c>
      <c r="G182" s="65" t="inlineStr">
        <is>
          <t>2023-06</t>
        </is>
      </c>
      <c r="H182" s="65" t="inlineStr">
        <is>
          <t>2022-2023</t>
        </is>
      </c>
      <c r="I182" s="66" t="n">
        <v>45114</v>
      </c>
      <c r="J182" s="67" t="n">
        <v>30</v>
      </c>
      <c r="K182" s="68" t="n">
        <v>5984.3</v>
      </c>
      <c r="L182" s="71" t="n">
        <v>0.2</v>
      </c>
      <c r="M182" s="68" t="n">
        <v>7181.16</v>
      </c>
      <c r="N182" s="65" t="inlineStr">
        <is>
          <t>Bon payeur</t>
        </is>
      </c>
      <c r="O182" s="66" t="n">
        <v>45114</v>
      </c>
      <c r="P182" s="65" t="inlineStr">
        <is>
          <t>Payée</t>
        </is>
      </c>
      <c r="Q182" s="67">
        <f>IFERROR(INDEX(Devis!$I$2:$I$3053,MATCH($B182,Devis!$A$2:$A$3053,0)),"")</f>
        <v/>
      </c>
      <c r="R182" s="67">
        <f>IFERROR(INDEX(Devis!$K$2:$K$3053,MATCH($B182,Devis!$A$2:$A$3053,0)),"")</f>
        <v/>
      </c>
      <c r="S182" s="67">
        <f>IFERROR(INDEX(Clients!$G$2:$G$1020,MATCH($C182,Clients!$A$2:$A$1020,0)),"")</f>
        <v/>
      </c>
      <c r="T182" s="69">
        <f>1</f>
        <v/>
      </c>
      <c r="U182" s="68">
        <f>IFERROR(INDEX(Interventions!$S$2:$S$1106,MATCH($B182,Interventions!$B$2:$B$1106,0)),0)</f>
        <v/>
      </c>
      <c r="V182" s="68">
        <f>$K182-$U182</f>
        <v/>
      </c>
      <c r="W182" s="69">
        <f>IF($O182="",0,1)</f>
        <v/>
      </c>
      <c r="X182" s="68">
        <f>IF($O182="",$M182,0)</f>
        <v/>
      </c>
      <c r="Y182" s="69">
        <f>IF($O182="",MAX(0,Paramètres!$C$8-$I182),MAX(0,$O182-$I182))</f>
        <v/>
      </c>
      <c r="Z182" s="69">
        <f>$Y182*$X182</f>
        <v/>
      </c>
      <c r="AA182" s="69">
        <f>IF($O182="",0,$O182-$F182)</f>
        <v/>
      </c>
      <c r="AB182" s="69">
        <f>IF(AND($O182="",$I182&lt;Paramètres!$C$8),1,0)</f>
        <v/>
      </c>
      <c r="AC182" s="69">
        <f>IF(AND($O182="",$Y182&gt;Paramètres!$C$13),1,0)</f>
        <v/>
      </c>
      <c r="AD182" s="67">
        <f>IF($O182="","",YEAR($O182)&amp;"-"&amp;TEXT(MONTH($O182),"00"))</f>
        <v/>
      </c>
      <c r="AE182" s="67">
        <f>IF($W182=1,"Réglée",IF($Y182&lt;=0,"Non échu",IF($Y182&lt;=30,"1-30 j",IF($Y182&lt;=60,"31-60 j",IF($Y182&lt;=90,"61-90 j","Plus de 90 j")))))</f>
        <v/>
      </c>
      <c r="AF182" s="67">
        <f>IF($K182&lt;=1000,"Moins de 1 k€",IF($K182&lt;=5000,"1 à 5 k€",IF($K182&lt;=15000,"5 à 15 k€","Plus de 15 k€")))</f>
        <v/>
      </c>
    </row>
    <row r="183">
      <c r="A183" s="65" t="inlineStr">
        <is>
          <t>FAC-00182</t>
        </is>
      </c>
      <c r="B183" s="65" t="inlineStr">
        <is>
          <t>DEV-00420</t>
        </is>
      </c>
      <c r="C183" s="65" t="inlineStr">
        <is>
          <t>CLI-0085</t>
        </is>
      </c>
      <c r="D183" s="65" t="inlineStr">
        <is>
          <t>Particulier</t>
        </is>
      </c>
      <c r="E183" s="65" t="inlineStr">
        <is>
          <t>Toulouse</t>
        </is>
      </c>
      <c r="F183" s="66" t="n">
        <v>45110</v>
      </c>
      <c r="G183" s="65" t="inlineStr">
        <is>
          <t>2023-07</t>
        </is>
      </c>
      <c r="H183" s="65" t="inlineStr">
        <is>
          <t>2023-2024</t>
        </is>
      </c>
      <c r="I183" s="66" t="n">
        <v>45125</v>
      </c>
      <c r="J183" s="67" t="n">
        <v>15</v>
      </c>
      <c r="K183" s="68" t="n">
        <v>774.38</v>
      </c>
      <c r="L183" s="71" t="n">
        <v>0.1</v>
      </c>
      <c r="M183" s="68" t="n">
        <v>851.8200000000001</v>
      </c>
      <c r="N183" s="65" t="inlineStr">
        <is>
          <t>Lent</t>
        </is>
      </c>
      <c r="O183" s="66" t="n">
        <v>45178</v>
      </c>
      <c r="P183" s="65" t="inlineStr">
        <is>
          <t>Payée</t>
        </is>
      </c>
      <c r="Q183" s="67">
        <f>IFERROR(INDEX(Devis!$I$2:$I$3053,MATCH($B183,Devis!$A$2:$A$3053,0)),"")</f>
        <v/>
      </c>
      <c r="R183" s="67">
        <f>IFERROR(INDEX(Devis!$K$2:$K$3053,MATCH($B183,Devis!$A$2:$A$3053,0)),"")</f>
        <v/>
      </c>
      <c r="S183" s="67">
        <f>IFERROR(INDEX(Clients!$G$2:$G$1020,MATCH($C183,Clients!$A$2:$A$1020,0)),"")</f>
        <v/>
      </c>
      <c r="T183" s="69">
        <f>1</f>
        <v/>
      </c>
      <c r="U183" s="68">
        <f>IFERROR(INDEX(Interventions!$S$2:$S$1106,MATCH($B183,Interventions!$B$2:$B$1106,0)),0)</f>
        <v/>
      </c>
      <c r="V183" s="68">
        <f>$K183-$U183</f>
        <v/>
      </c>
      <c r="W183" s="69">
        <f>IF($O183="",0,1)</f>
        <v/>
      </c>
      <c r="X183" s="68">
        <f>IF($O183="",$M183,0)</f>
        <v/>
      </c>
      <c r="Y183" s="69">
        <f>IF($O183="",MAX(0,Paramètres!$C$8-$I183),MAX(0,$O183-$I183))</f>
        <v/>
      </c>
      <c r="Z183" s="69">
        <f>$Y183*$X183</f>
        <v/>
      </c>
      <c r="AA183" s="69">
        <f>IF($O183="",0,$O183-$F183)</f>
        <v/>
      </c>
      <c r="AB183" s="69">
        <f>IF(AND($O183="",$I183&lt;Paramètres!$C$8),1,0)</f>
        <v/>
      </c>
      <c r="AC183" s="69">
        <f>IF(AND($O183="",$Y183&gt;Paramètres!$C$13),1,0)</f>
        <v/>
      </c>
      <c r="AD183" s="67">
        <f>IF($O183="","",YEAR($O183)&amp;"-"&amp;TEXT(MONTH($O183),"00"))</f>
        <v/>
      </c>
      <c r="AE183" s="67">
        <f>IF($W183=1,"Réglée",IF($Y183&lt;=0,"Non échu",IF($Y183&lt;=30,"1-30 j",IF($Y183&lt;=60,"31-60 j",IF($Y183&lt;=90,"61-90 j","Plus de 90 j")))))</f>
        <v/>
      </c>
      <c r="AF183" s="67">
        <f>IF($K183&lt;=1000,"Moins de 1 k€",IF($K183&lt;=5000,"1 à 5 k€",IF($K183&lt;=15000,"5 à 15 k€","Plus de 15 k€")))</f>
        <v/>
      </c>
    </row>
    <row r="184">
      <c r="A184" s="65" t="inlineStr">
        <is>
          <t>FAC-00183</t>
        </is>
      </c>
      <c r="B184" s="65" t="inlineStr">
        <is>
          <t>DEV-00422</t>
        </is>
      </c>
      <c r="C184" s="65" t="inlineStr">
        <is>
          <t>CLI-0133</t>
        </is>
      </c>
      <c r="D184" s="65" t="inlineStr">
        <is>
          <t>Syndic</t>
        </is>
      </c>
      <c r="E184" s="65" t="inlineStr">
        <is>
          <t>Bordeaux</t>
        </is>
      </c>
      <c r="F184" s="66" t="n">
        <v>45125</v>
      </c>
      <c r="G184" s="65" t="inlineStr">
        <is>
          <t>2023-07</t>
        </is>
      </c>
      <c r="H184" s="65" t="inlineStr">
        <is>
          <t>2023-2024</t>
        </is>
      </c>
      <c r="I184" s="66" t="n">
        <v>45185</v>
      </c>
      <c r="J184" s="67" t="n">
        <v>60</v>
      </c>
      <c r="K184" s="68" t="n">
        <v>3062.22</v>
      </c>
      <c r="L184" s="71" t="n">
        <v>0.2</v>
      </c>
      <c r="M184" s="68" t="n">
        <v>3674.66</v>
      </c>
      <c r="N184" s="65" t="inlineStr">
        <is>
          <t>Lent</t>
        </is>
      </c>
      <c r="O184" s="66" t="n">
        <v>45191</v>
      </c>
      <c r="P184" s="65" t="inlineStr">
        <is>
          <t>Payée</t>
        </is>
      </c>
      <c r="Q184" s="67">
        <f>IFERROR(INDEX(Devis!$I$2:$I$3053,MATCH($B184,Devis!$A$2:$A$3053,0)),"")</f>
        <v/>
      </c>
      <c r="R184" s="67">
        <f>IFERROR(INDEX(Devis!$K$2:$K$3053,MATCH($B184,Devis!$A$2:$A$3053,0)),"")</f>
        <v/>
      </c>
      <c r="S184" s="67">
        <f>IFERROR(INDEX(Clients!$G$2:$G$1020,MATCH($C184,Clients!$A$2:$A$1020,0)),"")</f>
        <v/>
      </c>
      <c r="T184" s="69">
        <f>1</f>
        <v/>
      </c>
      <c r="U184" s="68">
        <f>IFERROR(INDEX(Interventions!$S$2:$S$1106,MATCH($B184,Interventions!$B$2:$B$1106,0)),0)</f>
        <v/>
      </c>
      <c r="V184" s="68">
        <f>$K184-$U184</f>
        <v/>
      </c>
      <c r="W184" s="69">
        <f>IF($O184="",0,1)</f>
        <v/>
      </c>
      <c r="X184" s="68">
        <f>IF($O184="",$M184,0)</f>
        <v/>
      </c>
      <c r="Y184" s="69">
        <f>IF($O184="",MAX(0,Paramètres!$C$8-$I184),MAX(0,$O184-$I184))</f>
        <v/>
      </c>
      <c r="Z184" s="69">
        <f>$Y184*$X184</f>
        <v/>
      </c>
      <c r="AA184" s="69">
        <f>IF($O184="",0,$O184-$F184)</f>
        <v/>
      </c>
      <c r="AB184" s="69">
        <f>IF(AND($O184="",$I184&lt;Paramètres!$C$8),1,0)</f>
        <v/>
      </c>
      <c r="AC184" s="69">
        <f>IF(AND($O184="",$Y184&gt;Paramètres!$C$13),1,0)</f>
        <v/>
      </c>
      <c r="AD184" s="67">
        <f>IF($O184="","",YEAR($O184)&amp;"-"&amp;TEXT(MONTH($O184),"00"))</f>
        <v/>
      </c>
      <c r="AE184" s="67">
        <f>IF($W184=1,"Réglée",IF($Y184&lt;=0,"Non échu",IF($Y184&lt;=30,"1-30 j",IF($Y184&lt;=60,"31-60 j",IF($Y184&lt;=90,"61-90 j","Plus de 90 j")))))</f>
        <v/>
      </c>
      <c r="AF184" s="67">
        <f>IF($K184&lt;=1000,"Moins de 1 k€",IF($K184&lt;=5000,"1 à 5 k€",IF($K184&lt;=15000,"5 à 15 k€","Plus de 15 k€")))</f>
        <v/>
      </c>
    </row>
    <row r="185">
      <c r="A185" s="65" t="inlineStr">
        <is>
          <t>FAC-00184</t>
        </is>
      </c>
      <c r="B185" s="65" t="inlineStr">
        <is>
          <t>DEV-00425</t>
        </is>
      </c>
      <c r="C185" s="65" t="inlineStr">
        <is>
          <t>CLI-0141</t>
        </is>
      </c>
      <c r="D185" s="65" t="inlineStr">
        <is>
          <t>Particulier</t>
        </is>
      </c>
      <c r="E185" s="65" t="inlineStr">
        <is>
          <t>Bordeaux</t>
        </is>
      </c>
      <c r="F185" s="66" t="n">
        <v>45085</v>
      </c>
      <c r="G185" s="65" t="inlineStr">
        <is>
          <t>2023-06</t>
        </is>
      </c>
      <c r="H185" s="65" t="inlineStr">
        <is>
          <t>2022-2023</t>
        </is>
      </c>
      <c r="I185" s="66" t="n">
        <v>45100</v>
      </c>
      <c r="J185" s="67" t="n">
        <v>15</v>
      </c>
      <c r="K185" s="68" t="n">
        <v>6198.18</v>
      </c>
      <c r="L185" s="71" t="n">
        <v>0.1</v>
      </c>
      <c r="M185" s="68" t="n">
        <v>6818</v>
      </c>
      <c r="N185" s="65" t="inlineStr">
        <is>
          <t>Bon payeur</t>
        </is>
      </c>
      <c r="O185" s="66" t="n">
        <v>45121</v>
      </c>
      <c r="P185" s="65" t="inlineStr">
        <is>
          <t>Payée</t>
        </is>
      </c>
      <c r="Q185" s="67">
        <f>IFERROR(INDEX(Devis!$I$2:$I$3053,MATCH($B185,Devis!$A$2:$A$3053,0)),"")</f>
        <v/>
      </c>
      <c r="R185" s="67">
        <f>IFERROR(INDEX(Devis!$K$2:$K$3053,MATCH($B185,Devis!$A$2:$A$3053,0)),"")</f>
        <v/>
      </c>
      <c r="S185" s="67">
        <f>IFERROR(INDEX(Clients!$G$2:$G$1020,MATCH($C185,Clients!$A$2:$A$1020,0)),"")</f>
        <v/>
      </c>
      <c r="T185" s="69">
        <f>1</f>
        <v/>
      </c>
      <c r="U185" s="68">
        <f>IFERROR(INDEX(Interventions!$S$2:$S$1106,MATCH($B185,Interventions!$B$2:$B$1106,0)),0)</f>
        <v/>
      </c>
      <c r="V185" s="68">
        <f>$K185-$U185</f>
        <v/>
      </c>
      <c r="W185" s="69">
        <f>IF($O185="",0,1)</f>
        <v/>
      </c>
      <c r="X185" s="68">
        <f>IF($O185="",$M185,0)</f>
        <v/>
      </c>
      <c r="Y185" s="69">
        <f>IF($O185="",MAX(0,Paramètres!$C$8-$I185),MAX(0,$O185-$I185))</f>
        <v/>
      </c>
      <c r="Z185" s="69">
        <f>$Y185*$X185</f>
        <v/>
      </c>
      <c r="AA185" s="69">
        <f>IF($O185="",0,$O185-$F185)</f>
        <v/>
      </c>
      <c r="AB185" s="69">
        <f>IF(AND($O185="",$I185&lt;Paramètres!$C$8),1,0)</f>
        <v/>
      </c>
      <c r="AC185" s="69">
        <f>IF(AND($O185="",$Y185&gt;Paramètres!$C$13),1,0)</f>
        <v/>
      </c>
      <c r="AD185" s="67">
        <f>IF($O185="","",YEAR($O185)&amp;"-"&amp;TEXT(MONTH($O185),"00"))</f>
        <v/>
      </c>
      <c r="AE185" s="67">
        <f>IF($W185=1,"Réglée",IF($Y185&lt;=0,"Non échu",IF($Y185&lt;=30,"1-30 j",IF($Y185&lt;=60,"31-60 j",IF($Y185&lt;=90,"61-90 j","Plus de 90 j")))))</f>
        <v/>
      </c>
      <c r="AF185" s="67">
        <f>IF($K185&lt;=1000,"Moins de 1 k€",IF($K185&lt;=5000,"1 à 5 k€",IF($K185&lt;=15000,"5 à 15 k€","Plus de 15 k€")))</f>
        <v/>
      </c>
    </row>
    <row r="186">
      <c r="A186" s="65" t="inlineStr">
        <is>
          <t>FAC-00185</t>
        </is>
      </c>
      <c r="B186" s="65" t="inlineStr">
        <is>
          <t>DEV-00430</t>
        </is>
      </c>
      <c r="C186" s="65" t="inlineStr">
        <is>
          <t>CLI-0239</t>
        </is>
      </c>
      <c r="D186" s="65" t="inlineStr">
        <is>
          <t>Particulier</t>
        </is>
      </c>
      <c r="E186" s="65" t="inlineStr">
        <is>
          <t>Bordeaux</t>
        </is>
      </c>
      <c r="F186" s="66" t="n">
        <v>45110</v>
      </c>
      <c r="G186" s="65" t="inlineStr">
        <is>
          <t>2023-07</t>
        </is>
      </c>
      <c r="H186" s="65" t="inlineStr">
        <is>
          <t>2023-2024</t>
        </is>
      </c>
      <c r="I186" s="66" t="n">
        <v>45125</v>
      </c>
      <c r="J186" s="67" t="n">
        <v>15</v>
      </c>
      <c r="K186" s="68" t="n">
        <v>1208.9</v>
      </c>
      <c r="L186" s="71" t="n">
        <v>0.1</v>
      </c>
      <c r="M186" s="68" t="n">
        <v>1329.79</v>
      </c>
      <c r="N186" s="65" t="inlineStr">
        <is>
          <t>Standard</t>
        </is>
      </c>
      <c r="O186" s="66" t="n">
        <v>45132</v>
      </c>
      <c r="P186" s="65" t="inlineStr">
        <is>
          <t>Payée</t>
        </is>
      </c>
      <c r="Q186" s="67">
        <f>IFERROR(INDEX(Devis!$I$2:$I$3053,MATCH($B186,Devis!$A$2:$A$3053,0)),"")</f>
        <v/>
      </c>
      <c r="R186" s="67">
        <f>IFERROR(INDEX(Devis!$K$2:$K$3053,MATCH($B186,Devis!$A$2:$A$3053,0)),"")</f>
        <v/>
      </c>
      <c r="S186" s="67">
        <f>IFERROR(INDEX(Clients!$G$2:$G$1020,MATCH($C186,Clients!$A$2:$A$1020,0)),"")</f>
        <v/>
      </c>
      <c r="T186" s="69">
        <f>1</f>
        <v/>
      </c>
      <c r="U186" s="68">
        <f>IFERROR(INDEX(Interventions!$S$2:$S$1106,MATCH($B186,Interventions!$B$2:$B$1106,0)),0)</f>
        <v/>
      </c>
      <c r="V186" s="68">
        <f>$K186-$U186</f>
        <v/>
      </c>
      <c r="W186" s="69">
        <f>IF($O186="",0,1)</f>
        <v/>
      </c>
      <c r="X186" s="68">
        <f>IF($O186="",$M186,0)</f>
        <v/>
      </c>
      <c r="Y186" s="69">
        <f>IF($O186="",MAX(0,Paramètres!$C$8-$I186),MAX(0,$O186-$I186))</f>
        <v/>
      </c>
      <c r="Z186" s="69">
        <f>$Y186*$X186</f>
        <v/>
      </c>
      <c r="AA186" s="69">
        <f>IF($O186="",0,$O186-$F186)</f>
        <v/>
      </c>
      <c r="AB186" s="69">
        <f>IF(AND($O186="",$I186&lt;Paramètres!$C$8),1,0)</f>
        <v/>
      </c>
      <c r="AC186" s="69">
        <f>IF(AND($O186="",$Y186&gt;Paramètres!$C$13),1,0)</f>
        <v/>
      </c>
      <c r="AD186" s="67">
        <f>IF($O186="","",YEAR($O186)&amp;"-"&amp;TEXT(MONTH($O186),"00"))</f>
        <v/>
      </c>
      <c r="AE186" s="67">
        <f>IF($W186=1,"Réglée",IF($Y186&lt;=0,"Non échu",IF($Y186&lt;=30,"1-30 j",IF($Y186&lt;=60,"31-60 j",IF($Y186&lt;=90,"61-90 j","Plus de 90 j")))))</f>
        <v/>
      </c>
      <c r="AF186" s="67">
        <f>IF($K186&lt;=1000,"Moins de 1 k€",IF($K186&lt;=5000,"1 à 5 k€",IF($K186&lt;=15000,"5 à 15 k€","Plus de 15 k€")))</f>
        <v/>
      </c>
    </row>
    <row r="187">
      <c r="A187" s="65" t="inlineStr">
        <is>
          <t>FAC-00186</t>
        </is>
      </c>
      <c r="B187" s="65" t="inlineStr">
        <is>
          <t>DEV-00433</t>
        </is>
      </c>
      <c r="C187" s="65" t="inlineStr">
        <is>
          <t>CLI-0050</t>
        </is>
      </c>
      <c r="D187" s="65" t="inlineStr">
        <is>
          <t>Particulier</t>
        </is>
      </c>
      <c r="E187" s="65" t="inlineStr">
        <is>
          <t>Toulouse</t>
        </is>
      </c>
      <c r="F187" s="66" t="n">
        <v>45105</v>
      </c>
      <c r="G187" s="65" t="inlineStr">
        <is>
          <t>2023-06</t>
        </is>
      </c>
      <c r="H187" s="65" t="inlineStr">
        <is>
          <t>2022-2023</t>
        </is>
      </c>
      <c r="I187" s="66" t="n">
        <v>45120</v>
      </c>
      <c r="J187" s="67" t="n">
        <v>15</v>
      </c>
      <c r="K187" s="68" t="n">
        <v>1127.4</v>
      </c>
      <c r="L187" s="71" t="n">
        <v>0.1</v>
      </c>
      <c r="M187" s="68" t="n">
        <v>1240.14</v>
      </c>
      <c r="N187" s="65" t="inlineStr">
        <is>
          <t>Standard</t>
        </is>
      </c>
      <c r="O187" s="66" t="n">
        <v>45106</v>
      </c>
      <c r="P187" s="65" t="inlineStr">
        <is>
          <t>Payée</t>
        </is>
      </c>
      <c r="Q187" s="67">
        <f>IFERROR(INDEX(Devis!$I$2:$I$3053,MATCH($B187,Devis!$A$2:$A$3053,0)),"")</f>
        <v/>
      </c>
      <c r="R187" s="67">
        <f>IFERROR(INDEX(Devis!$K$2:$K$3053,MATCH($B187,Devis!$A$2:$A$3053,0)),"")</f>
        <v/>
      </c>
      <c r="S187" s="67">
        <f>IFERROR(INDEX(Clients!$G$2:$G$1020,MATCH($C187,Clients!$A$2:$A$1020,0)),"")</f>
        <v/>
      </c>
      <c r="T187" s="69">
        <f>1</f>
        <v/>
      </c>
      <c r="U187" s="68">
        <f>IFERROR(INDEX(Interventions!$S$2:$S$1106,MATCH($B187,Interventions!$B$2:$B$1106,0)),0)</f>
        <v/>
      </c>
      <c r="V187" s="68">
        <f>$K187-$U187</f>
        <v/>
      </c>
      <c r="W187" s="69">
        <f>IF($O187="",0,1)</f>
        <v/>
      </c>
      <c r="X187" s="68">
        <f>IF($O187="",$M187,0)</f>
        <v/>
      </c>
      <c r="Y187" s="69">
        <f>IF($O187="",MAX(0,Paramètres!$C$8-$I187),MAX(0,$O187-$I187))</f>
        <v/>
      </c>
      <c r="Z187" s="69">
        <f>$Y187*$X187</f>
        <v/>
      </c>
      <c r="AA187" s="69">
        <f>IF($O187="",0,$O187-$F187)</f>
        <v/>
      </c>
      <c r="AB187" s="69">
        <f>IF(AND($O187="",$I187&lt;Paramètres!$C$8),1,0)</f>
        <v/>
      </c>
      <c r="AC187" s="69">
        <f>IF(AND($O187="",$Y187&gt;Paramètres!$C$13),1,0)</f>
        <v/>
      </c>
      <c r="AD187" s="67">
        <f>IF($O187="","",YEAR($O187)&amp;"-"&amp;TEXT(MONTH($O187),"00"))</f>
        <v/>
      </c>
      <c r="AE187" s="67">
        <f>IF($W187=1,"Réglée",IF($Y187&lt;=0,"Non échu",IF($Y187&lt;=30,"1-30 j",IF($Y187&lt;=60,"31-60 j",IF($Y187&lt;=90,"61-90 j","Plus de 90 j")))))</f>
        <v/>
      </c>
      <c r="AF187" s="67">
        <f>IF($K187&lt;=1000,"Moins de 1 k€",IF($K187&lt;=5000,"1 à 5 k€",IF($K187&lt;=15000,"5 à 15 k€","Plus de 15 k€")))</f>
        <v/>
      </c>
    </row>
    <row r="188">
      <c r="A188" s="65" t="inlineStr">
        <is>
          <t>FAC-00187</t>
        </is>
      </c>
      <c r="B188" s="65" t="inlineStr">
        <is>
          <t>DEV-00434</t>
        </is>
      </c>
      <c r="C188" s="65" t="inlineStr">
        <is>
          <t>CLI-0142</t>
        </is>
      </c>
      <c r="D188" s="65" t="inlineStr">
        <is>
          <t>Particulier</t>
        </is>
      </c>
      <c r="E188" s="65" t="inlineStr">
        <is>
          <t>Bordeaux</t>
        </is>
      </c>
      <c r="F188" s="66" t="n">
        <v>45138</v>
      </c>
      <c r="G188" s="65" t="inlineStr">
        <is>
          <t>2023-07</t>
        </is>
      </c>
      <c r="H188" s="65" t="inlineStr">
        <is>
          <t>2023-2024</t>
        </is>
      </c>
      <c r="I188" s="66" t="n">
        <v>45153</v>
      </c>
      <c r="J188" s="67" t="n">
        <v>15</v>
      </c>
      <c r="K188" s="68" t="n">
        <v>3908.86</v>
      </c>
      <c r="L188" s="71" t="n">
        <v>0.1</v>
      </c>
      <c r="M188" s="68" t="n">
        <v>4299.75</v>
      </c>
      <c r="N188" s="65" t="inlineStr">
        <is>
          <t>Standard</t>
        </is>
      </c>
      <c r="O188" s="66" t="n">
        <v>45143</v>
      </c>
      <c r="P188" s="65" t="inlineStr">
        <is>
          <t>Payée</t>
        </is>
      </c>
      <c r="Q188" s="67">
        <f>IFERROR(INDEX(Devis!$I$2:$I$3053,MATCH($B188,Devis!$A$2:$A$3053,0)),"")</f>
        <v/>
      </c>
      <c r="R188" s="67">
        <f>IFERROR(INDEX(Devis!$K$2:$K$3053,MATCH($B188,Devis!$A$2:$A$3053,0)),"")</f>
        <v/>
      </c>
      <c r="S188" s="67">
        <f>IFERROR(INDEX(Clients!$G$2:$G$1020,MATCH($C188,Clients!$A$2:$A$1020,0)),"")</f>
        <v/>
      </c>
      <c r="T188" s="69">
        <f>1</f>
        <v/>
      </c>
      <c r="U188" s="68">
        <f>IFERROR(INDEX(Interventions!$S$2:$S$1106,MATCH($B188,Interventions!$B$2:$B$1106,0)),0)</f>
        <v/>
      </c>
      <c r="V188" s="68">
        <f>$K188-$U188</f>
        <v/>
      </c>
      <c r="W188" s="69">
        <f>IF($O188="",0,1)</f>
        <v/>
      </c>
      <c r="X188" s="68">
        <f>IF($O188="",$M188,0)</f>
        <v/>
      </c>
      <c r="Y188" s="69">
        <f>IF($O188="",MAX(0,Paramètres!$C$8-$I188),MAX(0,$O188-$I188))</f>
        <v/>
      </c>
      <c r="Z188" s="69">
        <f>$Y188*$X188</f>
        <v/>
      </c>
      <c r="AA188" s="69">
        <f>IF($O188="",0,$O188-$F188)</f>
        <v/>
      </c>
      <c r="AB188" s="69">
        <f>IF(AND($O188="",$I188&lt;Paramètres!$C$8),1,0)</f>
        <v/>
      </c>
      <c r="AC188" s="69">
        <f>IF(AND($O188="",$Y188&gt;Paramètres!$C$13),1,0)</f>
        <v/>
      </c>
      <c r="AD188" s="67">
        <f>IF($O188="","",YEAR($O188)&amp;"-"&amp;TEXT(MONTH($O188),"00"))</f>
        <v/>
      </c>
      <c r="AE188" s="67">
        <f>IF($W188=1,"Réglée",IF($Y188&lt;=0,"Non échu",IF($Y188&lt;=30,"1-30 j",IF($Y188&lt;=60,"31-60 j",IF($Y188&lt;=90,"61-90 j","Plus de 90 j")))))</f>
        <v/>
      </c>
      <c r="AF188" s="67">
        <f>IF($K188&lt;=1000,"Moins de 1 k€",IF($K188&lt;=5000,"1 à 5 k€",IF($K188&lt;=15000,"5 à 15 k€","Plus de 15 k€")))</f>
        <v/>
      </c>
    </row>
    <row r="189">
      <c r="A189" s="65" t="inlineStr">
        <is>
          <t>FAC-00188</t>
        </is>
      </c>
      <c r="B189" s="65" t="inlineStr">
        <is>
          <t>DEV-00435</t>
        </is>
      </c>
      <c r="C189" s="65" t="inlineStr">
        <is>
          <t>CLI-0081</t>
        </is>
      </c>
      <c r="D189" s="65" t="inlineStr">
        <is>
          <t>Particulier</t>
        </is>
      </c>
      <c r="E189" s="65" t="inlineStr">
        <is>
          <t>Bordeaux</t>
        </is>
      </c>
      <c r="F189" s="66" t="n">
        <v>45091</v>
      </c>
      <c r="G189" s="65" t="inlineStr">
        <is>
          <t>2023-06</t>
        </is>
      </c>
      <c r="H189" s="65" t="inlineStr">
        <is>
          <t>2022-2023</t>
        </is>
      </c>
      <c r="I189" s="66" t="n">
        <v>45106</v>
      </c>
      <c r="J189" s="67" t="n">
        <v>15</v>
      </c>
      <c r="K189" s="68" t="n">
        <v>3451.06</v>
      </c>
      <c r="L189" s="71" t="n">
        <v>0.1</v>
      </c>
      <c r="M189" s="68" t="n">
        <v>3796.17</v>
      </c>
      <c r="N189" s="65" t="inlineStr">
        <is>
          <t>Standard</t>
        </is>
      </c>
      <c r="O189" s="66" t="n">
        <v>45107</v>
      </c>
      <c r="P189" s="65" t="inlineStr">
        <is>
          <t>Payée</t>
        </is>
      </c>
      <c r="Q189" s="67">
        <f>IFERROR(INDEX(Devis!$I$2:$I$3053,MATCH($B189,Devis!$A$2:$A$3053,0)),"")</f>
        <v/>
      </c>
      <c r="R189" s="67">
        <f>IFERROR(INDEX(Devis!$K$2:$K$3053,MATCH($B189,Devis!$A$2:$A$3053,0)),"")</f>
        <v/>
      </c>
      <c r="S189" s="67">
        <f>IFERROR(INDEX(Clients!$G$2:$G$1020,MATCH($C189,Clients!$A$2:$A$1020,0)),"")</f>
        <v/>
      </c>
      <c r="T189" s="69">
        <f>1</f>
        <v/>
      </c>
      <c r="U189" s="68">
        <f>IFERROR(INDEX(Interventions!$S$2:$S$1106,MATCH($B189,Interventions!$B$2:$B$1106,0)),0)</f>
        <v/>
      </c>
      <c r="V189" s="68">
        <f>$K189-$U189</f>
        <v/>
      </c>
      <c r="W189" s="69">
        <f>IF($O189="",0,1)</f>
        <v/>
      </c>
      <c r="X189" s="68">
        <f>IF($O189="",$M189,0)</f>
        <v/>
      </c>
      <c r="Y189" s="69">
        <f>IF($O189="",MAX(0,Paramètres!$C$8-$I189),MAX(0,$O189-$I189))</f>
        <v/>
      </c>
      <c r="Z189" s="69">
        <f>$Y189*$X189</f>
        <v/>
      </c>
      <c r="AA189" s="69">
        <f>IF($O189="",0,$O189-$F189)</f>
        <v/>
      </c>
      <c r="AB189" s="69">
        <f>IF(AND($O189="",$I189&lt;Paramètres!$C$8),1,0)</f>
        <v/>
      </c>
      <c r="AC189" s="69">
        <f>IF(AND($O189="",$Y189&gt;Paramètres!$C$13),1,0)</f>
        <v/>
      </c>
      <c r="AD189" s="67">
        <f>IF($O189="","",YEAR($O189)&amp;"-"&amp;TEXT(MONTH($O189),"00"))</f>
        <v/>
      </c>
      <c r="AE189" s="67">
        <f>IF($W189=1,"Réglée",IF($Y189&lt;=0,"Non échu",IF($Y189&lt;=30,"1-30 j",IF($Y189&lt;=60,"31-60 j",IF($Y189&lt;=90,"61-90 j","Plus de 90 j")))))</f>
        <v/>
      </c>
      <c r="AF189" s="67">
        <f>IF($K189&lt;=1000,"Moins de 1 k€",IF($K189&lt;=5000,"1 à 5 k€",IF($K189&lt;=15000,"5 à 15 k€","Plus de 15 k€")))</f>
        <v/>
      </c>
    </row>
    <row r="190">
      <c r="A190" s="65" t="inlineStr">
        <is>
          <t>FAC-00189</t>
        </is>
      </c>
      <c r="B190" s="65" t="inlineStr">
        <is>
          <t>DEV-00436</t>
        </is>
      </c>
      <c r="C190" s="65" t="inlineStr">
        <is>
          <t>CLI-0068</t>
        </is>
      </c>
      <c r="D190" s="65" t="inlineStr">
        <is>
          <t>Particulier</t>
        </is>
      </c>
      <c r="E190" s="65" t="inlineStr">
        <is>
          <t>Bordeaux</t>
        </is>
      </c>
      <c r="F190" s="66" t="n">
        <v>45096</v>
      </c>
      <c r="G190" s="65" t="inlineStr">
        <is>
          <t>2023-06</t>
        </is>
      </c>
      <c r="H190" s="65" t="inlineStr">
        <is>
          <t>2022-2023</t>
        </is>
      </c>
      <c r="I190" s="66" t="n">
        <v>45111</v>
      </c>
      <c r="J190" s="67" t="n">
        <v>15</v>
      </c>
      <c r="K190" s="68" t="n">
        <v>327.39</v>
      </c>
      <c r="L190" s="71" t="n">
        <v>0.2</v>
      </c>
      <c r="M190" s="68" t="n">
        <v>392.87</v>
      </c>
      <c r="N190" s="65" t="inlineStr">
        <is>
          <t>Bon payeur</t>
        </is>
      </c>
      <c r="O190" s="66" t="n">
        <v>45109</v>
      </c>
      <c r="P190" s="65" t="inlineStr">
        <is>
          <t>Payée</t>
        </is>
      </c>
      <c r="Q190" s="67">
        <f>IFERROR(INDEX(Devis!$I$2:$I$3053,MATCH($B190,Devis!$A$2:$A$3053,0)),"")</f>
        <v/>
      </c>
      <c r="R190" s="67">
        <f>IFERROR(INDEX(Devis!$K$2:$K$3053,MATCH($B190,Devis!$A$2:$A$3053,0)),"")</f>
        <v/>
      </c>
      <c r="S190" s="67">
        <f>IFERROR(INDEX(Clients!$G$2:$G$1020,MATCH($C190,Clients!$A$2:$A$1020,0)),"")</f>
        <v/>
      </c>
      <c r="T190" s="69">
        <f>1</f>
        <v/>
      </c>
      <c r="U190" s="68">
        <f>IFERROR(INDEX(Interventions!$S$2:$S$1106,MATCH($B190,Interventions!$B$2:$B$1106,0)),0)</f>
        <v/>
      </c>
      <c r="V190" s="68">
        <f>$K190-$U190</f>
        <v/>
      </c>
      <c r="W190" s="69">
        <f>IF($O190="",0,1)</f>
        <v/>
      </c>
      <c r="X190" s="68">
        <f>IF($O190="",$M190,0)</f>
        <v/>
      </c>
      <c r="Y190" s="69">
        <f>IF($O190="",MAX(0,Paramètres!$C$8-$I190),MAX(0,$O190-$I190))</f>
        <v/>
      </c>
      <c r="Z190" s="69">
        <f>$Y190*$X190</f>
        <v/>
      </c>
      <c r="AA190" s="69">
        <f>IF($O190="",0,$O190-$F190)</f>
        <v/>
      </c>
      <c r="AB190" s="69">
        <f>IF(AND($O190="",$I190&lt;Paramètres!$C$8),1,0)</f>
        <v/>
      </c>
      <c r="AC190" s="69">
        <f>IF(AND($O190="",$Y190&gt;Paramètres!$C$13),1,0)</f>
        <v/>
      </c>
      <c r="AD190" s="67">
        <f>IF($O190="","",YEAR($O190)&amp;"-"&amp;TEXT(MONTH($O190),"00"))</f>
        <v/>
      </c>
      <c r="AE190" s="67">
        <f>IF($W190=1,"Réglée",IF($Y190&lt;=0,"Non échu",IF($Y190&lt;=30,"1-30 j",IF($Y190&lt;=60,"31-60 j",IF($Y190&lt;=90,"61-90 j","Plus de 90 j")))))</f>
        <v/>
      </c>
      <c r="AF190" s="67">
        <f>IF($K190&lt;=1000,"Moins de 1 k€",IF($K190&lt;=5000,"1 à 5 k€",IF($K190&lt;=15000,"5 à 15 k€","Plus de 15 k€")))</f>
        <v/>
      </c>
    </row>
    <row r="191">
      <c r="A191" s="65" t="inlineStr">
        <is>
          <t>FAC-00190</t>
        </is>
      </c>
      <c r="B191" s="65" t="inlineStr">
        <is>
          <t>DEV-00437</t>
        </is>
      </c>
      <c r="C191" s="65" t="inlineStr">
        <is>
          <t>CLI-0120</t>
        </is>
      </c>
      <c r="D191" s="65" t="inlineStr">
        <is>
          <t>Particulier</t>
        </is>
      </c>
      <c r="E191" s="65" t="inlineStr">
        <is>
          <t>Toulouse</t>
        </is>
      </c>
      <c r="F191" s="66" t="n">
        <v>45089</v>
      </c>
      <c r="G191" s="65" t="inlineStr">
        <is>
          <t>2023-06</t>
        </is>
      </c>
      <c r="H191" s="65" t="inlineStr">
        <is>
          <t>2022-2023</t>
        </is>
      </c>
      <c r="I191" s="66" t="n">
        <v>45104</v>
      </c>
      <c r="J191" s="67" t="n">
        <v>15</v>
      </c>
      <c r="K191" s="68" t="n">
        <v>664.27</v>
      </c>
      <c r="L191" s="71" t="n">
        <v>0.1</v>
      </c>
      <c r="M191" s="68" t="n">
        <v>730.7</v>
      </c>
      <c r="N191" s="65" t="inlineStr">
        <is>
          <t>Lent</t>
        </is>
      </c>
      <c r="O191" s="66" t="n">
        <v>45107</v>
      </c>
      <c r="P191" s="65" t="inlineStr">
        <is>
          <t>Payée</t>
        </is>
      </c>
      <c r="Q191" s="67">
        <f>IFERROR(INDEX(Devis!$I$2:$I$3053,MATCH($B191,Devis!$A$2:$A$3053,0)),"")</f>
        <v/>
      </c>
      <c r="R191" s="67">
        <f>IFERROR(INDEX(Devis!$K$2:$K$3053,MATCH($B191,Devis!$A$2:$A$3053,0)),"")</f>
        <v/>
      </c>
      <c r="S191" s="67">
        <f>IFERROR(INDEX(Clients!$G$2:$G$1020,MATCH($C191,Clients!$A$2:$A$1020,0)),"")</f>
        <v/>
      </c>
      <c r="T191" s="69">
        <f>1</f>
        <v/>
      </c>
      <c r="U191" s="68">
        <f>IFERROR(INDEX(Interventions!$S$2:$S$1106,MATCH($B191,Interventions!$B$2:$B$1106,0)),0)</f>
        <v/>
      </c>
      <c r="V191" s="68">
        <f>$K191-$U191</f>
        <v/>
      </c>
      <c r="W191" s="69">
        <f>IF($O191="",0,1)</f>
        <v/>
      </c>
      <c r="X191" s="68">
        <f>IF($O191="",$M191,0)</f>
        <v/>
      </c>
      <c r="Y191" s="69">
        <f>IF($O191="",MAX(0,Paramètres!$C$8-$I191),MAX(0,$O191-$I191))</f>
        <v/>
      </c>
      <c r="Z191" s="69">
        <f>$Y191*$X191</f>
        <v/>
      </c>
      <c r="AA191" s="69">
        <f>IF($O191="",0,$O191-$F191)</f>
        <v/>
      </c>
      <c r="AB191" s="69">
        <f>IF(AND($O191="",$I191&lt;Paramètres!$C$8),1,0)</f>
        <v/>
      </c>
      <c r="AC191" s="69">
        <f>IF(AND($O191="",$Y191&gt;Paramètres!$C$13),1,0)</f>
        <v/>
      </c>
      <c r="AD191" s="67">
        <f>IF($O191="","",YEAR($O191)&amp;"-"&amp;TEXT(MONTH($O191),"00"))</f>
        <v/>
      </c>
      <c r="AE191" s="67">
        <f>IF($W191=1,"Réglée",IF($Y191&lt;=0,"Non échu",IF($Y191&lt;=30,"1-30 j",IF($Y191&lt;=60,"31-60 j",IF($Y191&lt;=90,"61-90 j","Plus de 90 j")))))</f>
        <v/>
      </c>
      <c r="AF191" s="67">
        <f>IF($K191&lt;=1000,"Moins de 1 k€",IF($K191&lt;=5000,"1 à 5 k€",IF($K191&lt;=15000,"5 à 15 k€","Plus de 15 k€")))</f>
        <v/>
      </c>
    </row>
    <row r="192">
      <c r="A192" s="65" t="inlineStr">
        <is>
          <t>FAC-00191</t>
        </is>
      </c>
      <c r="B192" s="65" t="inlineStr">
        <is>
          <t>DEV-00439</t>
        </is>
      </c>
      <c r="C192" s="65" t="inlineStr">
        <is>
          <t>CLI-0159</t>
        </is>
      </c>
      <c r="D192" s="65" t="inlineStr">
        <is>
          <t>Syndic</t>
        </is>
      </c>
      <c r="E192" s="65" t="inlineStr">
        <is>
          <t>Bordeaux</t>
        </is>
      </c>
      <c r="F192" s="66" t="n">
        <v>45131</v>
      </c>
      <c r="G192" s="65" t="inlineStr">
        <is>
          <t>2023-07</t>
        </is>
      </c>
      <c r="H192" s="65" t="inlineStr">
        <is>
          <t>2023-2024</t>
        </is>
      </c>
      <c r="I192" s="66" t="n">
        <v>45191</v>
      </c>
      <c r="J192" s="67" t="n">
        <v>60</v>
      </c>
      <c r="K192" s="68" t="n">
        <v>2523.36</v>
      </c>
      <c r="L192" s="71" t="n">
        <v>0.2</v>
      </c>
      <c r="M192" s="68" t="n">
        <v>3028.03</v>
      </c>
      <c r="N192" s="65" t="inlineStr">
        <is>
          <t>Lent</t>
        </is>
      </c>
      <c r="O192" s="66" t="n">
        <v>45237</v>
      </c>
      <c r="P192" s="65" t="inlineStr">
        <is>
          <t>Payée</t>
        </is>
      </c>
      <c r="Q192" s="67">
        <f>IFERROR(INDEX(Devis!$I$2:$I$3053,MATCH($B192,Devis!$A$2:$A$3053,0)),"")</f>
        <v/>
      </c>
      <c r="R192" s="67">
        <f>IFERROR(INDEX(Devis!$K$2:$K$3053,MATCH($B192,Devis!$A$2:$A$3053,0)),"")</f>
        <v/>
      </c>
      <c r="S192" s="67">
        <f>IFERROR(INDEX(Clients!$G$2:$G$1020,MATCH($C192,Clients!$A$2:$A$1020,0)),"")</f>
        <v/>
      </c>
      <c r="T192" s="69">
        <f>1</f>
        <v/>
      </c>
      <c r="U192" s="68">
        <f>IFERROR(INDEX(Interventions!$S$2:$S$1106,MATCH($B192,Interventions!$B$2:$B$1106,0)),0)</f>
        <v/>
      </c>
      <c r="V192" s="68">
        <f>$K192-$U192</f>
        <v/>
      </c>
      <c r="W192" s="69">
        <f>IF($O192="",0,1)</f>
        <v/>
      </c>
      <c r="X192" s="68">
        <f>IF($O192="",$M192,0)</f>
        <v/>
      </c>
      <c r="Y192" s="69">
        <f>IF($O192="",MAX(0,Paramètres!$C$8-$I192),MAX(0,$O192-$I192))</f>
        <v/>
      </c>
      <c r="Z192" s="69">
        <f>$Y192*$X192</f>
        <v/>
      </c>
      <c r="AA192" s="69">
        <f>IF($O192="",0,$O192-$F192)</f>
        <v/>
      </c>
      <c r="AB192" s="69">
        <f>IF(AND($O192="",$I192&lt;Paramètres!$C$8),1,0)</f>
        <v/>
      </c>
      <c r="AC192" s="69">
        <f>IF(AND($O192="",$Y192&gt;Paramètres!$C$13),1,0)</f>
        <v/>
      </c>
      <c r="AD192" s="67">
        <f>IF($O192="","",YEAR($O192)&amp;"-"&amp;TEXT(MONTH($O192),"00"))</f>
        <v/>
      </c>
      <c r="AE192" s="67">
        <f>IF($W192=1,"Réglée",IF($Y192&lt;=0,"Non échu",IF($Y192&lt;=30,"1-30 j",IF($Y192&lt;=60,"31-60 j",IF($Y192&lt;=90,"61-90 j","Plus de 90 j")))))</f>
        <v/>
      </c>
      <c r="AF192" s="67">
        <f>IF($K192&lt;=1000,"Moins de 1 k€",IF($K192&lt;=5000,"1 à 5 k€",IF($K192&lt;=15000,"5 à 15 k€","Plus de 15 k€")))</f>
        <v/>
      </c>
    </row>
    <row r="193">
      <c r="A193" s="65" t="inlineStr">
        <is>
          <t>FAC-00192</t>
        </is>
      </c>
      <c r="B193" s="65" t="inlineStr">
        <is>
          <t>DEV-00440</t>
        </is>
      </c>
      <c r="C193" s="65" t="inlineStr">
        <is>
          <t>CLI-0112</t>
        </is>
      </c>
      <c r="D193" s="65" t="inlineStr">
        <is>
          <t>Particulier</t>
        </is>
      </c>
      <c r="E193" s="65" t="inlineStr">
        <is>
          <t>Bordeaux</t>
        </is>
      </c>
      <c r="F193" s="66" t="n">
        <v>45104</v>
      </c>
      <c r="G193" s="65" t="inlineStr">
        <is>
          <t>2023-06</t>
        </is>
      </c>
      <c r="H193" s="65" t="inlineStr">
        <is>
          <t>2022-2023</t>
        </is>
      </c>
      <c r="I193" s="66" t="n">
        <v>45119</v>
      </c>
      <c r="J193" s="67" t="n">
        <v>15</v>
      </c>
      <c r="K193" s="68" t="n">
        <v>366.84</v>
      </c>
      <c r="L193" s="71" t="n">
        <v>0.2</v>
      </c>
      <c r="M193" s="68" t="n">
        <v>440.21</v>
      </c>
      <c r="N193" s="65" t="inlineStr">
        <is>
          <t>Standard</t>
        </is>
      </c>
      <c r="O193" s="66" t="n">
        <v>45119</v>
      </c>
      <c r="P193" s="65" t="inlineStr">
        <is>
          <t>Payée</t>
        </is>
      </c>
      <c r="Q193" s="67">
        <f>IFERROR(INDEX(Devis!$I$2:$I$3053,MATCH($B193,Devis!$A$2:$A$3053,0)),"")</f>
        <v/>
      </c>
      <c r="R193" s="67">
        <f>IFERROR(INDEX(Devis!$K$2:$K$3053,MATCH($B193,Devis!$A$2:$A$3053,0)),"")</f>
        <v/>
      </c>
      <c r="S193" s="67">
        <f>IFERROR(INDEX(Clients!$G$2:$G$1020,MATCH($C193,Clients!$A$2:$A$1020,0)),"")</f>
        <v/>
      </c>
      <c r="T193" s="69">
        <f>1</f>
        <v/>
      </c>
      <c r="U193" s="68">
        <f>IFERROR(INDEX(Interventions!$S$2:$S$1106,MATCH($B193,Interventions!$B$2:$B$1106,0)),0)</f>
        <v/>
      </c>
      <c r="V193" s="68">
        <f>$K193-$U193</f>
        <v/>
      </c>
      <c r="W193" s="69">
        <f>IF($O193="",0,1)</f>
        <v/>
      </c>
      <c r="X193" s="68">
        <f>IF($O193="",$M193,0)</f>
        <v/>
      </c>
      <c r="Y193" s="69">
        <f>IF($O193="",MAX(0,Paramètres!$C$8-$I193),MAX(0,$O193-$I193))</f>
        <v/>
      </c>
      <c r="Z193" s="69">
        <f>$Y193*$X193</f>
        <v/>
      </c>
      <c r="AA193" s="69">
        <f>IF($O193="",0,$O193-$F193)</f>
        <v/>
      </c>
      <c r="AB193" s="69">
        <f>IF(AND($O193="",$I193&lt;Paramètres!$C$8),1,0)</f>
        <v/>
      </c>
      <c r="AC193" s="69">
        <f>IF(AND($O193="",$Y193&gt;Paramètres!$C$13),1,0)</f>
        <v/>
      </c>
      <c r="AD193" s="67">
        <f>IF($O193="","",YEAR($O193)&amp;"-"&amp;TEXT(MONTH($O193),"00"))</f>
        <v/>
      </c>
      <c r="AE193" s="67">
        <f>IF($W193=1,"Réglée",IF($Y193&lt;=0,"Non échu",IF($Y193&lt;=30,"1-30 j",IF($Y193&lt;=60,"31-60 j",IF($Y193&lt;=90,"61-90 j","Plus de 90 j")))))</f>
        <v/>
      </c>
      <c r="AF193" s="67">
        <f>IF($K193&lt;=1000,"Moins de 1 k€",IF($K193&lt;=5000,"1 à 5 k€",IF($K193&lt;=15000,"5 à 15 k€","Plus de 15 k€")))</f>
        <v/>
      </c>
    </row>
    <row r="194">
      <c r="A194" s="65" t="inlineStr">
        <is>
          <t>FAC-00193</t>
        </is>
      </c>
      <c r="B194" s="65" t="inlineStr">
        <is>
          <t>DEV-00441</t>
        </is>
      </c>
      <c r="C194" s="65" t="inlineStr">
        <is>
          <t>CLI-0109</t>
        </is>
      </c>
      <c r="D194" s="65" t="inlineStr">
        <is>
          <t>Professionnel</t>
        </is>
      </c>
      <c r="E194" s="65" t="inlineStr">
        <is>
          <t>Toulouse</t>
        </is>
      </c>
      <c r="F194" s="66" t="n">
        <v>45124</v>
      </c>
      <c r="G194" s="65" t="inlineStr">
        <is>
          <t>2023-07</t>
        </is>
      </c>
      <c r="H194" s="65" t="inlineStr">
        <is>
          <t>2023-2024</t>
        </is>
      </c>
      <c r="I194" s="66" t="n">
        <v>45154</v>
      </c>
      <c r="J194" s="67" t="n">
        <v>30</v>
      </c>
      <c r="K194" s="68" t="n">
        <v>800.41</v>
      </c>
      <c r="L194" s="71" t="n">
        <v>0.2</v>
      </c>
      <c r="M194" s="68" t="n">
        <v>960.49</v>
      </c>
      <c r="N194" s="65" t="inlineStr">
        <is>
          <t>Standard</t>
        </is>
      </c>
      <c r="O194" s="66" t="n">
        <v>45135</v>
      </c>
      <c r="P194" s="65" t="inlineStr">
        <is>
          <t>Payée</t>
        </is>
      </c>
      <c r="Q194" s="67">
        <f>IFERROR(INDEX(Devis!$I$2:$I$3053,MATCH($B194,Devis!$A$2:$A$3053,0)),"")</f>
        <v/>
      </c>
      <c r="R194" s="67">
        <f>IFERROR(INDEX(Devis!$K$2:$K$3053,MATCH($B194,Devis!$A$2:$A$3053,0)),"")</f>
        <v/>
      </c>
      <c r="S194" s="67">
        <f>IFERROR(INDEX(Clients!$G$2:$G$1020,MATCH($C194,Clients!$A$2:$A$1020,0)),"")</f>
        <v/>
      </c>
      <c r="T194" s="69">
        <f>1</f>
        <v/>
      </c>
      <c r="U194" s="68">
        <f>IFERROR(INDEX(Interventions!$S$2:$S$1106,MATCH($B194,Interventions!$B$2:$B$1106,0)),0)</f>
        <v/>
      </c>
      <c r="V194" s="68">
        <f>$K194-$U194</f>
        <v/>
      </c>
      <c r="W194" s="69">
        <f>IF($O194="",0,1)</f>
        <v/>
      </c>
      <c r="X194" s="68">
        <f>IF($O194="",$M194,0)</f>
        <v/>
      </c>
      <c r="Y194" s="69">
        <f>IF($O194="",MAX(0,Paramètres!$C$8-$I194),MAX(0,$O194-$I194))</f>
        <v/>
      </c>
      <c r="Z194" s="69">
        <f>$Y194*$X194</f>
        <v/>
      </c>
      <c r="AA194" s="69">
        <f>IF($O194="",0,$O194-$F194)</f>
        <v/>
      </c>
      <c r="AB194" s="69">
        <f>IF(AND($O194="",$I194&lt;Paramètres!$C$8),1,0)</f>
        <v/>
      </c>
      <c r="AC194" s="69">
        <f>IF(AND($O194="",$Y194&gt;Paramètres!$C$13),1,0)</f>
        <v/>
      </c>
      <c r="AD194" s="67">
        <f>IF($O194="","",YEAR($O194)&amp;"-"&amp;TEXT(MONTH($O194),"00"))</f>
        <v/>
      </c>
      <c r="AE194" s="67">
        <f>IF($W194=1,"Réglée",IF($Y194&lt;=0,"Non échu",IF($Y194&lt;=30,"1-30 j",IF($Y194&lt;=60,"31-60 j",IF($Y194&lt;=90,"61-90 j","Plus de 90 j")))))</f>
        <v/>
      </c>
      <c r="AF194" s="67">
        <f>IF($K194&lt;=1000,"Moins de 1 k€",IF($K194&lt;=5000,"1 à 5 k€",IF($K194&lt;=15000,"5 à 15 k€","Plus de 15 k€")))</f>
        <v/>
      </c>
    </row>
    <row r="195">
      <c r="A195" s="65" t="inlineStr">
        <is>
          <t>FAC-00194</t>
        </is>
      </c>
      <c r="B195" s="65" t="inlineStr">
        <is>
          <t>DEV-00445</t>
        </is>
      </c>
      <c r="C195" s="65" t="inlineStr">
        <is>
          <t>CLI-0300</t>
        </is>
      </c>
      <c r="D195" s="65" t="inlineStr">
        <is>
          <t>Professionnel</t>
        </is>
      </c>
      <c r="E195" s="65" t="inlineStr">
        <is>
          <t>Toulouse</t>
        </is>
      </c>
      <c r="F195" s="66" t="n">
        <v>45097</v>
      </c>
      <c r="G195" s="65" t="inlineStr">
        <is>
          <t>2023-06</t>
        </is>
      </c>
      <c r="H195" s="65" t="inlineStr">
        <is>
          <t>2022-2023</t>
        </is>
      </c>
      <c r="I195" s="66" t="n">
        <v>45127</v>
      </c>
      <c r="J195" s="67" t="n">
        <v>30</v>
      </c>
      <c r="K195" s="68" t="n">
        <v>575.49</v>
      </c>
      <c r="L195" s="71" t="n">
        <v>0.2</v>
      </c>
      <c r="M195" s="68" t="n">
        <v>690.59</v>
      </c>
      <c r="N195" s="65" t="inlineStr">
        <is>
          <t>Litigieux</t>
        </is>
      </c>
      <c r="O195" s="66" t="n">
        <v>45186</v>
      </c>
      <c r="P195" s="65" t="inlineStr">
        <is>
          <t>Payée</t>
        </is>
      </c>
      <c r="Q195" s="67">
        <f>IFERROR(INDEX(Devis!$I$2:$I$3053,MATCH($B195,Devis!$A$2:$A$3053,0)),"")</f>
        <v/>
      </c>
      <c r="R195" s="67">
        <f>IFERROR(INDEX(Devis!$K$2:$K$3053,MATCH($B195,Devis!$A$2:$A$3053,0)),"")</f>
        <v/>
      </c>
      <c r="S195" s="67">
        <f>IFERROR(INDEX(Clients!$G$2:$G$1020,MATCH($C195,Clients!$A$2:$A$1020,0)),"")</f>
        <v/>
      </c>
      <c r="T195" s="69">
        <f>1</f>
        <v/>
      </c>
      <c r="U195" s="68">
        <f>IFERROR(INDEX(Interventions!$S$2:$S$1106,MATCH($B195,Interventions!$B$2:$B$1106,0)),0)</f>
        <v/>
      </c>
      <c r="V195" s="68">
        <f>$K195-$U195</f>
        <v/>
      </c>
      <c r="W195" s="69">
        <f>IF($O195="",0,1)</f>
        <v/>
      </c>
      <c r="X195" s="68">
        <f>IF($O195="",$M195,0)</f>
        <v/>
      </c>
      <c r="Y195" s="69">
        <f>IF($O195="",MAX(0,Paramètres!$C$8-$I195),MAX(0,$O195-$I195))</f>
        <v/>
      </c>
      <c r="Z195" s="69">
        <f>$Y195*$X195</f>
        <v/>
      </c>
      <c r="AA195" s="69">
        <f>IF($O195="",0,$O195-$F195)</f>
        <v/>
      </c>
      <c r="AB195" s="69">
        <f>IF(AND($O195="",$I195&lt;Paramètres!$C$8),1,0)</f>
        <v/>
      </c>
      <c r="AC195" s="69">
        <f>IF(AND($O195="",$Y195&gt;Paramètres!$C$13),1,0)</f>
        <v/>
      </c>
      <c r="AD195" s="67">
        <f>IF($O195="","",YEAR($O195)&amp;"-"&amp;TEXT(MONTH($O195),"00"))</f>
        <v/>
      </c>
      <c r="AE195" s="67">
        <f>IF($W195=1,"Réglée",IF($Y195&lt;=0,"Non échu",IF($Y195&lt;=30,"1-30 j",IF($Y195&lt;=60,"31-60 j",IF($Y195&lt;=90,"61-90 j","Plus de 90 j")))))</f>
        <v/>
      </c>
      <c r="AF195" s="67">
        <f>IF($K195&lt;=1000,"Moins de 1 k€",IF($K195&lt;=5000,"1 à 5 k€",IF($K195&lt;=15000,"5 à 15 k€","Plus de 15 k€")))</f>
        <v/>
      </c>
    </row>
    <row r="196">
      <c r="A196" s="65" t="inlineStr">
        <is>
          <t>FAC-00195</t>
        </is>
      </c>
      <c r="B196" s="65" t="inlineStr">
        <is>
          <t>DEV-00446</t>
        </is>
      </c>
      <c r="C196" s="65" t="inlineStr">
        <is>
          <t>CLI-0247</t>
        </is>
      </c>
      <c r="D196" s="65" t="inlineStr">
        <is>
          <t>Professionnel</t>
        </is>
      </c>
      <c r="E196" s="65" t="inlineStr">
        <is>
          <t>Bordeaux</t>
        </is>
      </c>
      <c r="F196" s="66" t="n">
        <v>45131</v>
      </c>
      <c r="G196" s="65" t="inlineStr">
        <is>
          <t>2023-07</t>
        </is>
      </c>
      <c r="H196" s="65" t="inlineStr">
        <is>
          <t>2023-2024</t>
        </is>
      </c>
      <c r="I196" s="66" t="n">
        <v>45161</v>
      </c>
      <c r="J196" s="67" t="n">
        <v>30</v>
      </c>
      <c r="K196" s="68" t="n">
        <v>7078.81</v>
      </c>
      <c r="L196" s="71" t="n">
        <v>0.2</v>
      </c>
      <c r="M196" s="68" t="n">
        <v>8494.57</v>
      </c>
      <c r="N196" s="65" t="inlineStr">
        <is>
          <t>Lent</t>
        </is>
      </c>
      <c r="O196" s="66" t="n">
        <v>45132</v>
      </c>
      <c r="P196" s="65" t="inlineStr">
        <is>
          <t>Payée</t>
        </is>
      </c>
      <c r="Q196" s="67">
        <f>IFERROR(INDEX(Devis!$I$2:$I$3053,MATCH($B196,Devis!$A$2:$A$3053,0)),"")</f>
        <v/>
      </c>
      <c r="R196" s="67">
        <f>IFERROR(INDEX(Devis!$K$2:$K$3053,MATCH($B196,Devis!$A$2:$A$3053,0)),"")</f>
        <v/>
      </c>
      <c r="S196" s="67">
        <f>IFERROR(INDEX(Clients!$G$2:$G$1020,MATCH($C196,Clients!$A$2:$A$1020,0)),"")</f>
        <v/>
      </c>
      <c r="T196" s="69">
        <f>1</f>
        <v/>
      </c>
      <c r="U196" s="68">
        <f>IFERROR(INDEX(Interventions!$S$2:$S$1106,MATCH($B196,Interventions!$B$2:$B$1106,0)),0)</f>
        <v/>
      </c>
      <c r="V196" s="68">
        <f>$K196-$U196</f>
        <v/>
      </c>
      <c r="W196" s="69">
        <f>IF($O196="",0,1)</f>
        <v/>
      </c>
      <c r="X196" s="68">
        <f>IF($O196="",$M196,0)</f>
        <v/>
      </c>
      <c r="Y196" s="69">
        <f>IF($O196="",MAX(0,Paramètres!$C$8-$I196),MAX(0,$O196-$I196))</f>
        <v/>
      </c>
      <c r="Z196" s="69">
        <f>$Y196*$X196</f>
        <v/>
      </c>
      <c r="AA196" s="69">
        <f>IF($O196="",0,$O196-$F196)</f>
        <v/>
      </c>
      <c r="AB196" s="69">
        <f>IF(AND($O196="",$I196&lt;Paramètres!$C$8),1,0)</f>
        <v/>
      </c>
      <c r="AC196" s="69">
        <f>IF(AND($O196="",$Y196&gt;Paramètres!$C$13),1,0)</f>
        <v/>
      </c>
      <c r="AD196" s="67">
        <f>IF($O196="","",YEAR($O196)&amp;"-"&amp;TEXT(MONTH($O196),"00"))</f>
        <v/>
      </c>
      <c r="AE196" s="67">
        <f>IF($W196=1,"Réglée",IF($Y196&lt;=0,"Non échu",IF($Y196&lt;=30,"1-30 j",IF($Y196&lt;=60,"31-60 j",IF($Y196&lt;=90,"61-90 j","Plus de 90 j")))))</f>
        <v/>
      </c>
      <c r="AF196" s="67">
        <f>IF($K196&lt;=1000,"Moins de 1 k€",IF($K196&lt;=5000,"1 à 5 k€",IF($K196&lt;=15000,"5 à 15 k€","Plus de 15 k€")))</f>
        <v/>
      </c>
    </row>
    <row r="197">
      <c r="A197" s="65" t="inlineStr">
        <is>
          <t>FAC-00196</t>
        </is>
      </c>
      <c r="B197" s="65" t="inlineStr">
        <is>
          <t>DEV-00450</t>
        </is>
      </c>
      <c r="C197" s="65" t="inlineStr">
        <is>
          <t>CLI-0225</t>
        </is>
      </c>
      <c r="D197" s="65" t="inlineStr">
        <is>
          <t>Particulier</t>
        </is>
      </c>
      <c r="E197" s="65" t="inlineStr">
        <is>
          <t>Toulouse</t>
        </is>
      </c>
      <c r="F197" s="66" t="n">
        <v>45089</v>
      </c>
      <c r="G197" s="65" t="inlineStr">
        <is>
          <t>2023-06</t>
        </is>
      </c>
      <c r="H197" s="65" t="inlineStr">
        <is>
          <t>2022-2023</t>
        </is>
      </c>
      <c r="I197" s="66" t="n">
        <v>45104</v>
      </c>
      <c r="J197" s="67" t="n">
        <v>15</v>
      </c>
      <c r="K197" s="68" t="n">
        <v>1099.92</v>
      </c>
      <c r="L197" s="71" t="n">
        <v>0.1</v>
      </c>
      <c r="M197" s="68" t="n">
        <v>1209.91</v>
      </c>
      <c r="N197" s="65" t="inlineStr">
        <is>
          <t>Standard</t>
        </is>
      </c>
      <c r="O197" s="66" t="n">
        <v>45090</v>
      </c>
      <c r="P197" s="65" t="inlineStr">
        <is>
          <t>Payée</t>
        </is>
      </c>
      <c r="Q197" s="67">
        <f>IFERROR(INDEX(Devis!$I$2:$I$3053,MATCH($B197,Devis!$A$2:$A$3053,0)),"")</f>
        <v/>
      </c>
      <c r="R197" s="67">
        <f>IFERROR(INDEX(Devis!$K$2:$K$3053,MATCH($B197,Devis!$A$2:$A$3053,0)),"")</f>
        <v/>
      </c>
      <c r="S197" s="67">
        <f>IFERROR(INDEX(Clients!$G$2:$G$1020,MATCH($C197,Clients!$A$2:$A$1020,0)),"")</f>
        <v/>
      </c>
      <c r="T197" s="69">
        <f>1</f>
        <v/>
      </c>
      <c r="U197" s="68">
        <f>IFERROR(INDEX(Interventions!$S$2:$S$1106,MATCH($B197,Interventions!$B$2:$B$1106,0)),0)</f>
        <v/>
      </c>
      <c r="V197" s="68">
        <f>$K197-$U197</f>
        <v/>
      </c>
      <c r="W197" s="69">
        <f>IF($O197="",0,1)</f>
        <v/>
      </c>
      <c r="X197" s="68">
        <f>IF($O197="",$M197,0)</f>
        <v/>
      </c>
      <c r="Y197" s="69">
        <f>IF($O197="",MAX(0,Paramètres!$C$8-$I197),MAX(0,$O197-$I197))</f>
        <v/>
      </c>
      <c r="Z197" s="69">
        <f>$Y197*$X197</f>
        <v/>
      </c>
      <c r="AA197" s="69">
        <f>IF($O197="",0,$O197-$F197)</f>
        <v/>
      </c>
      <c r="AB197" s="69">
        <f>IF(AND($O197="",$I197&lt;Paramètres!$C$8),1,0)</f>
        <v/>
      </c>
      <c r="AC197" s="69">
        <f>IF(AND($O197="",$Y197&gt;Paramètres!$C$13),1,0)</f>
        <v/>
      </c>
      <c r="AD197" s="67">
        <f>IF($O197="","",YEAR($O197)&amp;"-"&amp;TEXT(MONTH($O197),"00"))</f>
        <v/>
      </c>
      <c r="AE197" s="67">
        <f>IF($W197=1,"Réglée",IF($Y197&lt;=0,"Non échu",IF($Y197&lt;=30,"1-30 j",IF($Y197&lt;=60,"31-60 j",IF($Y197&lt;=90,"61-90 j","Plus de 90 j")))))</f>
        <v/>
      </c>
      <c r="AF197" s="67">
        <f>IF($K197&lt;=1000,"Moins de 1 k€",IF($K197&lt;=5000,"1 à 5 k€",IF($K197&lt;=15000,"5 à 15 k€","Plus de 15 k€")))</f>
        <v/>
      </c>
    </row>
    <row r="198">
      <c r="A198" s="65" t="inlineStr">
        <is>
          <t>FAC-00197</t>
        </is>
      </c>
      <c r="B198" s="65" t="inlineStr">
        <is>
          <t>DEV-00451</t>
        </is>
      </c>
      <c r="C198" s="65" t="inlineStr">
        <is>
          <t>CLI-0184</t>
        </is>
      </c>
      <c r="D198" s="65" t="inlineStr">
        <is>
          <t>Particulier</t>
        </is>
      </c>
      <c r="E198" s="65" t="inlineStr">
        <is>
          <t>Toulouse</t>
        </is>
      </c>
      <c r="F198" s="66" t="n">
        <v>45104</v>
      </c>
      <c r="G198" s="65" t="inlineStr">
        <is>
          <t>2023-06</t>
        </is>
      </c>
      <c r="H198" s="65" t="inlineStr">
        <is>
          <t>2022-2023</t>
        </is>
      </c>
      <c r="I198" s="66" t="n">
        <v>45119</v>
      </c>
      <c r="J198" s="67" t="n">
        <v>15</v>
      </c>
      <c r="K198" s="68" t="n">
        <v>6763.31</v>
      </c>
      <c r="L198" s="71" t="n">
        <v>0.1</v>
      </c>
      <c r="M198" s="68" t="n">
        <v>7439.64</v>
      </c>
      <c r="N198" s="65" t="inlineStr">
        <is>
          <t>Lent</t>
        </is>
      </c>
      <c r="O198" s="66" t="n">
        <v>45106</v>
      </c>
      <c r="P198" s="65" t="inlineStr">
        <is>
          <t>Payée</t>
        </is>
      </c>
      <c r="Q198" s="67">
        <f>IFERROR(INDEX(Devis!$I$2:$I$3053,MATCH($B198,Devis!$A$2:$A$3053,0)),"")</f>
        <v/>
      </c>
      <c r="R198" s="67">
        <f>IFERROR(INDEX(Devis!$K$2:$K$3053,MATCH($B198,Devis!$A$2:$A$3053,0)),"")</f>
        <v/>
      </c>
      <c r="S198" s="67">
        <f>IFERROR(INDEX(Clients!$G$2:$G$1020,MATCH($C198,Clients!$A$2:$A$1020,0)),"")</f>
        <v/>
      </c>
      <c r="T198" s="69">
        <f>1</f>
        <v/>
      </c>
      <c r="U198" s="68">
        <f>IFERROR(INDEX(Interventions!$S$2:$S$1106,MATCH($B198,Interventions!$B$2:$B$1106,0)),0)</f>
        <v/>
      </c>
      <c r="V198" s="68">
        <f>$K198-$U198</f>
        <v/>
      </c>
      <c r="W198" s="69">
        <f>IF($O198="",0,1)</f>
        <v/>
      </c>
      <c r="X198" s="68">
        <f>IF($O198="",$M198,0)</f>
        <v/>
      </c>
      <c r="Y198" s="69">
        <f>IF($O198="",MAX(0,Paramètres!$C$8-$I198),MAX(0,$O198-$I198))</f>
        <v/>
      </c>
      <c r="Z198" s="69">
        <f>$Y198*$X198</f>
        <v/>
      </c>
      <c r="AA198" s="69">
        <f>IF($O198="",0,$O198-$F198)</f>
        <v/>
      </c>
      <c r="AB198" s="69">
        <f>IF(AND($O198="",$I198&lt;Paramètres!$C$8),1,0)</f>
        <v/>
      </c>
      <c r="AC198" s="69">
        <f>IF(AND($O198="",$Y198&gt;Paramètres!$C$13),1,0)</f>
        <v/>
      </c>
      <c r="AD198" s="67">
        <f>IF($O198="","",YEAR($O198)&amp;"-"&amp;TEXT(MONTH($O198),"00"))</f>
        <v/>
      </c>
      <c r="AE198" s="67">
        <f>IF($W198=1,"Réglée",IF($Y198&lt;=0,"Non échu",IF($Y198&lt;=30,"1-30 j",IF($Y198&lt;=60,"31-60 j",IF($Y198&lt;=90,"61-90 j","Plus de 90 j")))))</f>
        <v/>
      </c>
      <c r="AF198" s="67">
        <f>IF($K198&lt;=1000,"Moins de 1 k€",IF($K198&lt;=5000,"1 à 5 k€",IF($K198&lt;=15000,"5 à 15 k€","Plus de 15 k€")))</f>
        <v/>
      </c>
    </row>
    <row r="199">
      <c r="A199" s="65" t="inlineStr">
        <is>
          <t>FAC-00198</t>
        </is>
      </c>
      <c r="B199" s="65" t="inlineStr">
        <is>
          <t>DEV-00455</t>
        </is>
      </c>
      <c r="C199" s="65" t="inlineStr">
        <is>
          <t>CLI-0240</t>
        </is>
      </c>
      <c r="D199" s="65" t="inlineStr">
        <is>
          <t>Syndic</t>
        </is>
      </c>
      <c r="E199" s="65" t="inlineStr">
        <is>
          <t>Bordeaux</t>
        </is>
      </c>
      <c r="F199" s="66" t="n">
        <v>45114</v>
      </c>
      <c r="G199" s="65" t="inlineStr">
        <is>
          <t>2023-07</t>
        </is>
      </c>
      <c r="H199" s="65" t="inlineStr">
        <is>
          <t>2023-2024</t>
        </is>
      </c>
      <c r="I199" s="66" t="n">
        <v>45174</v>
      </c>
      <c r="J199" s="67" t="n">
        <v>60</v>
      </c>
      <c r="K199" s="68" t="n">
        <v>3935.86</v>
      </c>
      <c r="L199" s="71" t="n">
        <v>0.2</v>
      </c>
      <c r="M199" s="68" t="n">
        <v>4723.03</v>
      </c>
      <c r="N199" s="65" t="inlineStr">
        <is>
          <t>Standard</t>
        </is>
      </c>
      <c r="O199" s="66" t="n">
        <v>45192</v>
      </c>
      <c r="P199" s="65" t="inlineStr">
        <is>
          <t>Payée</t>
        </is>
      </c>
      <c r="Q199" s="67">
        <f>IFERROR(INDEX(Devis!$I$2:$I$3053,MATCH($B199,Devis!$A$2:$A$3053,0)),"")</f>
        <v/>
      </c>
      <c r="R199" s="67">
        <f>IFERROR(INDEX(Devis!$K$2:$K$3053,MATCH($B199,Devis!$A$2:$A$3053,0)),"")</f>
        <v/>
      </c>
      <c r="S199" s="67">
        <f>IFERROR(INDEX(Clients!$G$2:$G$1020,MATCH($C199,Clients!$A$2:$A$1020,0)),"")</f>
        <v/>
      </c>
      <c r="T199" s="69">
        <f>1</f>
        <v/>
      </c>
      <c r="U199" s="68">
        <f>IFERROR(INDEX(Interventions!$S$2:$S$1106,MATCH($B199,Interventions!$B$2:$B$1106,0)),0)</f>
        <v/>
      </c>
      <c r="V199" s="68">
        <f>$K199-$U199</f>
        <v/>
      </c>
      <c r="W199" s="69">
        <f>IF($O199="",0,1)</f>
        <v/>
      </c>
      <c r="X199" s="68">
        <f>IF($O199="",$M199,0)</f>
        <v/>
      </c>
      <c r="Y199" s="69">
        <f>IF($O199="",MAX(0,Paramètres!$C$8-$I199),MAX(0,$O199-$I199))</f>
        <v/>
      </c>
      <c r="Z199" s="69">
        <f>$Y199*$X199</f>
        <v/>
      </c>
      <c r="AA199" s="69">
        <f>IF($O199="",0,$O199-$F199)</f>
        <v/>
      </c>
      <c r="AB199" s="69">
        <f>IF(AND($O199="",$I199&lt;Paramètres!$C$8),1,0)</f>
        <v/>
      </c>
      <c r="AC199" s="69">
        <f>IF(AND($O199="",$Y199&gt;Paramètres!$C$13),1,0)</f>
        <v/>
      </c>
      <c r="AD199" s="67">
        <f>IF($O199="","",YEAR($O199)&amp;"-"&amp;TEXT(MONTH($O199),"00"))</f>
        <v/>
      </c>
      <c r="AE199" s="67">
        <f>IF($W199=1,"Réglée",IF($Y199&lt;=0,"Non échu",IF($Y199&lt;=30,"1-30 j",IF($Y199&lt;=60,"31-60 j",IF($Y199&lt;=90,"61-90 j","Plus de 90 j")))))</f>
        <v/>
      </c>
      <c r="AF199" s="67">
        <f>IF($K199&lt;=1000,"Moins de 1 k€",IF($K199&lt;=5000,"1 à 5 k€",IF($K199&lt;=15000,"5 à 15 k€","Plus de 15 k€")))</f>
        <v/>
      </c>
    </row>
    <row r="200">
      <c r="A200" s="65" t="inlineStr">
        <is>
          <t>FAC-00199</t>
        </is>
      </c>
      <c r="B200" s="65" t="inlineStr">
        <is>
          <t>DEV-00456</t>
        </is>
      </c>
      <c r="C200" s="65" t="inlineStr">
        <is>
          <t>CLI-0032</t>
        </is>
      </c>
      <c r="D200" s="65" t="inlineStr">
        <is>
          <t>Particulier</t>
        </is>
      </c>
      <c r="E200" s="65" t="inlineStr">
        <is>
          <t>Toulouse</t>
        </is>
      </c>
      <c r="F200" s="66" t="n">
        <v>45117</v>
      </c>
      <c r="G200" s="65" t="inlineStr">
        <is>
          <t>2023-07</t>
        </is>
      </c>
      <c r="H200" s="65" t="inlineStr">
        <is>
          <t>2023-2024</t>
        </is>
      </c>
      <c r="I200" s="66" t="n">
        <v>45132</v>
      </c>
      <c r="J200" s="67" t="n">
        <v>15</v>
      </c>
      <c r="K200" s="68" t="n">
        <v>3014.14</v>
      </c>
      <c r="L200" s="71" t="n">
        <v>0.2</v>
      </c>
      <c r="M200" s="68" t="n">
        <v>3616.97</v>
      </c>
      <c r="N200" s="65" t="inlineStr">
        <is>
          <t>Standard</t>
        </is>
      </c>
      <c r="O200" s="66" t="n">
        <v>45139</v>
      </c>
      <c r="P200" s="65" t="inlineStr">
        <is>
          <t>Payée</t>
        </is>
      </c>
      <c r="Q200" s="67">
        <f>IFERROR(INDEX(Devis!$I$2:$I$3053,MATCH($B200,Devis!$A$2:$A$3053,0)),"")</f>
        <v/>
      </c>
      <c r="R200" s="67">
        <f>IFERROR(INDEX(Devis!$K$2:$K$3053,MATCH($B200,Devis!$A$2:$A$3053,0)),"")</f>
        <v/>
      </c>
      <c r="S200" s="67">
        <f>IFERROR(INDEX(Clients!$G$2:$G$1020,MATCH($C200,Clients!$A$2:$A$1020,0)),"")</f>
        <v/>
      </c>
      <c r="T200" s="69">
        <f>1</f>
        <v/>
      </c>
      <c r="U200" s="68">
        <f>IFERROR(INDEX(Interventions!$S$2:$S$1106,MATCH($B200,Interventions!$B$2:$B$1106,0)),0)</f>
        <v/>
      </c>
      <c r="V200" s="68">
        <f>$K200-$U200</f>
        <v/>
      </c>
      <c r="W200" s="69">
        <f>IF($O200="",0,1)</f>
        <v/>
      </c>
      <c r="X200" s="68">
        <f>IF($O200="",$M200,0)</f>
        <v/>
      </c>
      <c r="Y200" s="69">
        <f>IF($O200="",MAX(0,Paramètres!$C$8-$I200),MAX(0,$O200-$I200))</f>
        <v/>
      </c>
      <c r="Z200" s="69">
        <f>$Y200*$X200</f>
        <v/>
      </c>
      <c r="AA200" s="69">
        <f>IF($O200="",0,$O200-$F200)</f>
        <v/>
      </c>
      <c r="AB200" s="69">
        <f>IF(AND($O200="",$I200&lt;Paramètres!$C$8),1,0)</f>
        <v/>
      </c>
      <c r="AC200" s="69">
        <f>IF(AND($O200="",$Y200&gt;Paramètres!$C$13),1,0)</f>
        <v/>
      </c>
      <c r="AD200" s="67">
        <f>IF($O200="","",YEAR($O200)&amp;"-"&amp;TEXT(MONTH($O200),"00"))</f>
        <v/>
      </c>
      <c r="AE200" s="67">
        <f>IF($W200=1,"Réglée",IF($Y200&lt;=0,"Non échu",IF($Y200&lt;=30,"1-30 j",IF($Y200&lt;=60,"31-60 j",IF($Y200&lt;=90,"61-90 j","Plus de 90 j")))))</f>
        <v/>
      </c>
      <c r="AF200" s="67">
        <f>IF($K200&lt;=1000,"Moins de 1 k€",IF($K200&lt;=5000,"1 à 5 k€",IF($K200&lt;=15000,"5 à 15 k€","Plus de 15 k€")))</f>
        <v/>
      </c>
    </row>
    <row r="201">
      <c r="A201" s="65" t="inlineStr">
        <is>
          <t>FAC-00200</t>
        </is>
      </c>
      <c r="B201" s="65" t="inlineStr">
        <is>
          <t>DEV-00466</t>
        </is>
      </c>
      <c r="C201" s="65" t="inlineStr">
        <is>
          <t>CLI-0132</t>
        </is>
      </c>
      <c r="D201" s="65" t="inlineStr">
        <is>
          <t>Particulier</t>
        </is>
      </c>
      <c r="E201" s="65" t="inlineStr">
        <is>
          <t>Toulouse</t>
        </is>
      </c>
      <c r="F201" s="66" t="n">
        <v>45124</v>
      </c>
      <c r="G201" s="65" t="inlineStr">
        <is>
          <t>2023-07</t>
        </is>
      </c>
      <c r="H201" s="65" t="inlineStr">
        <is>
          <t>2023-2024</t>
        </is>
      </c>
      <c r="I201" s="66" t="n">
        <v>45139</v>
      </c>
      <c r="J201" s="67" t="n">
        <v>15</v>
      </c>
      <c r="K201" s="68" t="n">
        <v>1354.45</v>
      </c>
      <c r="L201" s="71" t="n">
        <v>0.1</v>
      </c>
      <c r="M201" s="68" t="n">
        <v>1489.9</v>
      </c>
      <c r="N201" s="65" t="inlineStr">
        <is>
          <t>Bon payeur</t>
        </is>
      </c>
      <c r="O201" s="66" t="n">
        <v>45158</v>
      </c>
      <c r="P201" s="65" t="inlineStr">
        <is>
          <t>Payée</t>
        </is>
      </c>
      <c r="Q201" s="67">
        <f>IFERROR(INDEX(Devis!$I$2:$I$3053,MATCH($B201,Devis!$A$2:$A$3053,0)),"")</f>
        <v/>
      </c>
      <c r="R201" s="67">
        <f>IFERROR(INDEX(Devis!$K$2:$K$3053,MATCH($B201,Devis!$A$2:$A$3053,0)),"")</f>
        <v/>
      </c>
      <c r="S201" s="67">
        <f>IFERROR(INDEX(Clients!$G$2:$G$1020,MATCH($C201,Clients!$A$2:$A$1020,0)),"")</f>
        <v/>
      </c>
      <c r="T201" s="69">
        <f>1</f>
        <v/>
      </c>
      <c r="U201" s="68">
        <f>IFERROR(INDEX(Interventions!$S$2:$S$1106,MATCH($B201,Interventions!$B$2:$B$1106,0)),0)</f>
        <v/>
      </c>
      <c r="V201" s="68">
        <f>$K201-$U201</f>
        <v/>
      </c>
      <c r="W201" s="69">
        <f>IF($O201="",0,1)</f>
        <v/>
      </c>
      <c r="X201" s="68">
        <f>IF($O201="",$M201,0)</f>
        <v/>
      </c>
      <c r="Y201" s="69">
        <f>IF($O201="",MAX(0,Paramètres!$C$8-$I201),MAX(0,$O201-$I201))</f>
        <v/>
      </c>
      <c r="Z201" s="69">
        <f>$Y201*$X201</f>
        <v/>
      </c>
      <c r="AA201" s="69">
        <f>IF($O201="",0,$O201-$F201)</f>
        <v/>
      </c>
      <c r="AB201" s="69">
        <f>IF(AND($O201="",$I201&lt;Paramètres!$C$8),1,0)</f>
        <v/>
      </c>
      <c r="AC201" s="69">
        <f>IF(AND($O201="",$Y201&gt;Paramètres!$C$13),1,0)</f>
        <v/>
      </c>
      <c r="AD201" s="67">
        <f>IF($O201="","",YEAR($O201)&amp;"-"&amp;TEXT(MONTH($O201),"00"))</f>
        <v/>
      </c>
      <c r="AE201" s="67">
        <f>IF($W201=1,"Réglée",IF($Y201&lt;=0,"Non échu",IF($Y201&lt;=30,"1-30 j",IF($Y201&lt;=60,"31-60 j",IF($Y201&lt;=90,"61-90 j","Plus de 90 j")))))</f>
        <v/>
      </c>
      <c r="AF201" s="67">
        <f>IF($K201&lt;=1000,"Moins de 1 k€",IF($K201&lt;=5000,"1 à 5 k€",IF($K201&lt;=15000,"5 à 15 k€","Plus de 15 k€")))</f>
        <v/>
      </c>
    </row>
    <row r="202">
      <c r="A202" s="65" t="inlineStr">
        <is>
          <t>FAC-00201</t>
        </is>
      </c>
      <c r="B202" s="65" t="inlineStr">
        <is>
          <t>DEV-00468</t>
        </is>
      </c>
      <c r="C202" s="65" t="inlineStr">
        <is>
          <t>CLI-0253</t>
        </is>
      </c>
      <c r="D202" s="65" t="inlineStr">
        <is>
          <t>Particulier</t>
        </is>
      </c>
      <c r="E202" s="65" t="inlineStr">
        <is>
          <t>Bordeaux</t>
        </is>
      </c>
      <c r="F202" s="66" t="n">
        <v>45138</v>
      </c>
      <c r="G202" s="65" t="inlineStr">
        <is>
          <t>2023-07</t>
        </is>
      </c>
      <c r="H202" s="65" t="inlineStr">
        <is>
          <t>2023-2024</t>
        </is>
      </c>
      <c r="I202" s="66" t="n">
        <v>45153</v>
      </c>
      <c r="J202" s="67" t="n">
        <v>15</v>
      </c>
      <c r="K202" s="68" t="n">
        <v>2928.27</v>
      </c>
      <c r="L202" s="71" t="n">
        <v>0.1</v>
      </c>
      <c r="M202" s="68" t="n">
        <v>3221.1</v>
      </c>
      <c r="N202" s="65" t="inlineStr">
        <is>
          <t>Bon payeur</t>
        </is>
      </c>
      <c r="O202" s="66" t="n">
        <v>45141</v>
      </c>
      <c r="P202" s="65" t="inlineStr">
        <is>
          <t>Payée</t>
        </is>
      </c>
      <c r="Q202" s="67">
        <f>IFERROR(INDEX(Devis!$I$2:$I$3053,MATCH($B202,Devis!$A$2:$A$3053,0)),"")</f>
        <v/>
      </c>
      <c r="R202" s="67">
        <f>IFERROR(INDEX(Devis!$K$2:$K$3053,MATCH($B202,Devis!$A$2:$A$3053,0)),"")</f>
        <v/>
      </c>
      <c r="S202" s="67">
        <f>IFERROR(INDEX(Clients!$G$2:$G$1020,MATCH($C202,Clients!$A$2:$A$1020,0)),"")</f>
        <v/>
      </c>
      <c r="T202" s="69">
        <f>1</f>
        <v/>
      </c>
      <c r="U202" s="68">
        <f>IFERROR(INDEX(Interventions!$S$2:$S$1106,MATCH($B202,Interventions!$B$2:$B$1106,0)),0)</f>
        <v/>
      </c>
      <c r="V202" s="68">
        <f>$K202-$U202</f>
        <v/>
      </c>
      <c r="W202" s="69">
        <f>IF($O202="",0,1)</f>
        <v/>
      </c>
      <c r="X202" s="68">
        <f>IF($O202="",$M202,0)</f>
        <v/>
      </c>
      <c r="Y202" s="69">
        <f>IF($O202="",MAX(0,Paramètres!$C$8-$I202),MAX(0,$O202-$I202))</f>
        <v/>
      </c>
      <c r="Z202" s="69">
        <f>$Y202*$X202</f>
        <v/>
      </c>
      <c r="AA202" s="69">
        <f>IF($O202="",0,$O202-$F202)</f>
        <v/>
      </c>
      <c r="AB202" s="69">
        <f>IF(AND($O202="",$I202&lt;Paramètres!$C$8),1,0)</f>
        <v/>
      </c>
      <c r="AC202" s="69">
        <f>IF(AND($O202="",$Y202&gt;Paramètres!$C$13),1,0)</f>
        <v/>
      </c>
      <c r="AD202" s="67">
        <f>IF($O202="","",YEAR($O202)&amp;"-"&amp;TEXT(MONTH($O202),"00"))</f>
        <v/>
      </c>
      <c r="AE202" s="67">
        <f>IF($W202=1,"Réglée",IF($Y202&lt;=0,"Non échu",IF($Y202&lt;=30,"1-30 j",IF($Y202&lt;=60,"31-60 j",IF($Y202&lt;=90,"61-90 j","Plus de 90 j")))))</f>
        <v/>
      </c>
      <c r="AF202" s="67">
        <f>IF($K202&lt;=1000,"Moins de 1 k€",IF($K202&lt;=5000,"1 à 5 k€",IF($K202&lt;=15000,"5 à 15 k€","Plus de 15 k€")))</f>
        <v/>
      </c>
    </row>
    <row r="203">
      <c r="A203" s="65" t="inlineStr">
        <is>
          <t>FAC-00202</t>
        </is>
      </c>
      <c r="B203" s="65" t="inlineStr">
        <is>
          <t>DEV-00471</t>
        </is>
      </c>
      <c r="C203" s="65" t="inlineStr">
        <is>
          <t>CLI-0027</t>
        </is>
      </c>
      <c r="D203" s="65" t="inlineStr">
        <is>
          <t>Particulier</t>
        </is>
      </c>
      <c r="E203" s="65" t="inlineStr">
        <is>
          <t>Toulouse</t>
        </is>
      </c>
      <c r="F203" s="66" t="n">
        <v>45110</v>
      </c>
      <c r="G203" s="65" t="inlineStr">
        <is>
          <t>2023-07</t>
        </is>
      </c>
      <c r="H203" s="65" t="inlineStr">
        <is>
          <t>2023-2024</t>
        </is>
      </c>
      <c r="I203" s="66" t="n">
        <v>45125</v>
      </c>
      <c r="J203" s="67" t="n">
        <v>15</v>
      </c>
      <c r="K203" s="68" t="n">
        <v>3437.44</v>
      </c>
      <c r="L203" s="71" t="n">
        <v>0.1</v>
      </c>
      <c r="M203" s="68" t="n">
        <v>3781.18</v>
      </c>
      <c r="N203" s="65" t="inlineStr">
        <is>
          <t>Bon payeur</t>
        </is>
      </c>
      <c r="O203" s="66" t="n">
        <v>45111</v>
      </c>
      <c r="P203" s="65" t="inlineStr">
        <is>
          <t>Payée</t>
        </is>
      </c>
      <c r="Q203" s="67">
        <f>IFERROR(INDEX(Devis!$I$2:$I$3053,MATCH($B203,Devis!$A$2:$A$3053,0)),"")</f>
        <v/>
      </c>
      <c r="R203" s="67">
        <f>IFERROR(INDEX(Devis!$K$2:$K$3053,MATCH($B203,Devis!$A$2:$A$3053,0)),"")</f>
        <v/>
      </c>
      <c r="S203" s="67">
        <f>IFERROR(INDEX(Clients!$G$2:$G$1020,MATCH($C203,Clients!$A$2:$A$1020,0)),"")</f>
        <v/>
      </c>
      <c r="T203" s="69">
        <f>1</f>
        <v/>
      </c>
      <c r="U203" s="68">
        <f>IFERROR(INDEX(Interventions!$S$2:$S$1106,MATCH($B203,Interventions!$B$2:$B$1106,0)),0)</f>
        <v/>
      </c>
      <c r="V203" s="68">
        <f>$K203-$U203</f>
        <v/>
      </c>
      <c r="W203" s="69">
        <f>IF($O203="",0,1)</f>
        <v/>
      </c>
      <c r="X203" s="68">
        <f>IF($O203="",$M203,0)</f>
        <v/>
      </c>
      <c r="Y203" s="69">
        <f>IF($O203="",MAX(0,Paramètres!$C$8-$I203),MAX(0,$O203-$I203))</f>
        <v/>
      </c>
      <c r="Z203" s="69">
        <f>$Y203*$X203</f>
        <v/>
      </c>
      <c r="AA203" s="69">
        <f>IF($O203="",0,$O203-$F203)</f>
        <v/>
      </c>
      <c r="AB203" s="69">
        <f>IF(AND($O203="",$I203&lt;Paramètres!$C$8),1,0)</f>
        <v/>
      </c>
      <c r="AC203" s="69">
        <f>IF(AND($O203="",$Y203&gt;Paramètres!$C$13),1,0)</f>
        <v/>
      </c>
      <c r="AD203" s="67">
        <f>IF($O203="","",YEAR($O203)&amp;"-"&amp;TEXT(MONTH($O203),"00"))</f>
        <v/>
      </c>
      <c r="AE203" s="67">
        <f>IF($W203=1,"Réglée",IF($Y203&lt;=0,"Non échu",IF($Y203&lt;=30,"1-30 j",IF($Y203&lt;=60,"31-60 j",IF($Y203&lt;=90,"61-90 j","Plus de 90 j")))))</f>
        <v/>
      </c>
      <c r="AF203" s="67">
        <f>IF($K203&lt;=1000,"Moins de 1 k€",IF($K203&lt;=5000,"1 à 5 k€",IF($K203&lt;=15000,"5 à 15 k€","Plus de 15 k€")))</f>
        <v/>
      </c>
    </row>
    <row r="204">
      <c r="A204" s="65" t="inlineStr">
        <is>
          <t>FAC-00203</t>
        </is>
      </c>
      <c r="B204" s="65" t="inlineStr">
        <is>
          <t>DEV-00474</t>
        </is>
      </c>
      <c r="C204" s="65" t="inlineStr">
        <is>
          <t>CLI-0241</t>
        </is>
      </c>
      <c r="D204" s="65" t="inlineStr">
        <is>
          <t>Particulier</t>
        </is>
      </c>
      <c r="E204" s="65" t="inlineStr">
        <is>
          <t>Toulouse</t>
        </is>
      </c>
      <c r="F204" s="66" t="n">
        <v>45110</v>
      </c>
      <c r="G204" s="65" t="inlineStr">
        <is>
          <t>2023-07</t>
        </is>
      </c>
      <c r="H204" s="65" t="inlineStr">
        <is>
          <t>2023-2024</t>
        </is>
      </c>
      <c r="I204" s="66" t="n">
        <v>45125</v>
      </c>
      <c r="J204" s="67" t="n">
        <v>15</v>
      </c>
      <c r="K204" s="68" t="n">
        <v>1419.59</v>
      </c>
      <c r="L204" s="71" t="n">
        <v>0.1</v>
      </c>
      <c r="M204" s="68" t="n">
        <v>1561.55</v>
      </c>
      <c r="N204" s="65" t="inlineStr">
        <is>
          <t>Bon payeur</t>
        </is>
      </c>
      <c r="O204" s="66" t="n">
        <v>45126</v>
      </c>
      <c r="P204" s="65" t="inlineStr">
        <is>
          <t>Payée</t>
        </is>
      </c>
      <c r="Q204" s="67">
        <f>IFERROR(INDEX(Devis!$I$2:$I$3053,MATCH($B204,Devis!$A$2:$A$3053,0)),"")</f>
        <v/>
      </c>
      <c r="R204" s="67">
        <f>IFERROR(INDEX(Devis!$K$2:$K$3053,MATCH($B204,Devis!$A$2:$A$3053,0)),"")</f>
        <v/>
      </c>
      <c r="S204" s="67">
        <f>IFERROR(INDEX(Clients!$G$2:$G$1020,MATCH($C204,Clients!$A$2:$A$1020,0)),"")</f>
        <v/>
      </c>
      <c r="T204" s="69">
        <f>1</f>
        <v/>
      </c>
      <c r="U204" s="68">
        <f>IFERROR(INDEX(Interventions!$S$2:$S$1106,MATCH($B204,Interventions!$B$2:$B$1106,0)),0)</f>
        <v/>
      </c>
      <c r="V204" s="68">
        <f>$K204-$U204</f>
        <v/>
      </c>
      <c r="W204" s="69">
        <f>IF($O204="",0,1)</f>
        <v/>
      </c>
      <c r="X204" s="68">
        <f>IF($O204="",$M204,0)</f>
        <v/>
      </c>
      <c r="Y204" s="69">
        <f>IF($O204="",MAX(0,Paramètres!$C$8-$I204),MAX(0,$O204-$I204))</f>
        <v/>
      </c>
      <c r="Z204" s="69">
        <f>$Y204*$X204</f>
        <v/>
      </c>
      <c r="AA204" s="69">
        <f>IF($O204="",0,$O204-$F204)</f>
        <v/>
      </c>
      <c r="AB204" s="69">
        <f>IF(AND($O204="",$I204&lt;Paramètres!$C$8),1,0)</f>
        <v/>
      </c>
      <c r="AC204" s="69">
        <f>IF(AND($O204="",$Y204&gt;Paramètres!$C$13),1,0)</f>
        <v/>
      </c>
      <c r="AD204" s="67">
        <f>IF($O204="","",YEAR($O204)&amp;"-"&amp;TEXT(MONTH($O204),"00"))</f>
        <v/>
      </c>
      <c r="AE204" s="67">
        <f>IF($W204=1,"Réglée",IF($Y204&lt;=0,"Non échu",IF($Y204&lt;=30,"1-30 j",IF($Y204&lt;=60,"31-60 j",IF($Y204&lt;=90,"61-90 j","Plus de 90 j")))))</f>
        <v/>
      </c>
      <c r="AF204" s="67">
        <f>IF($K204&lt;=1000,"Moins de 1 k€",IF($K204&lt;=5000,"1 à 5 k€",IF($K204&lt;=15000,"5 à 15 k€","Plus de 15 k€")))</f>
        <v/>
      </c>
    </row>
    <row r="205">
      <c r="A205" s="65" t="inlineStr">
        <is>
          <t>FAC-00204</t>
        </is>
      </c>
      <c r="B205" s="65" t="inlineStr">
        <is>
          <t>DEV-00475</t>
        </is>
      </c>
      <c r="C205" s="65" t="inlineStr">
        <is>
          <t>CLI-0060</t>
        </is>
      </c>
      <c r="D205" s="65" t="inlineStr">
        <is>
          <t>Particulier</t>
        </is>
      </c>
      <c r="E205" s="65" t="inlineStr">
        <is>
          <t>Toulouse</t>
        </is>
      </c>
      <c r="F205" s="66" t="n">
        <v>45145</v>
      </c>
      <c r="G205" s="65" t="inlineStr">
        <is>
          <t>2023-08</t>
        </is>
      </c>
      <c r="H205" s="65" t="inlineStr">
        <is>
          <t>2023-2024</t>
        </is>
      </c>
      <c r="I205" s="66" t="n">
        <v>45160</v>
      </c>
      <c r="J205" s="67" t="n">
        <v>15</v>
      </c>
      <c r="K205" s="68" t="n">
        <v>1195.4</v>
      </c>
      <c r="L205" s="71" t="n">
        <v>0.1</v>
      </c>
      <c r="M205" s="68" t="n">
        <v>1314.94</v>
      </c>
      <c r="N205" s="65" t="inlineStr">
        <is>
          <t>Standard</t>
        </is>
      </c>
      <c r="O205" s="66" t="n">
        <v>45172</v>
      </c>
      <c r="P205" s="65" t="inlineStr">
        <is>
          <t>Payée</t>
        </is>
      </c>
      <c r="Q205" s="67">
        <f>IFERROR(INDEX(Devis!$I$2:$I$3053,MATCH($B205,Devis!$A$2:$A$3053,0)),"")</f>
        <v/>
      </c>
      <c r="R205" s="67">
        <f>IFERROR(INDEX(Devis!$K$2:$K$3053,MATCH($B205,Devis!$A$2:$A$3053,0)),"")</f>
        <v/>
      </c>
      <c r="S205" s="67">
        <f>IFERROR(INDEX(Clients!$G$2:$G$1020,MATCH($C205,Clients!$A$2:$A$1020,0)),"")</f>
        <v/>
      </c>
      <c r="T205" s="69">
        <f>1</f>
        <v/>
      </c>
      <c r="U205" s="68">
        <f>IFERROR(INDEX(Interventions!$S$2:$S$1106,MATCH($B205,Interventions!$B$2:$B$1106,0)),0)</f>
        <v/>
      </c>
      <c r="V205" s="68">
        <f>$K205-$U205</f>
        <v/>
      </c>
      <c r="W205" s="69">
        <f>IF($O205="",0,1)</f>
        <v/>
      </c>
      <c r="X205" s="68">
        <f>IF($O205="",$M205,0)</f>
        <v/>
      </c>
      <c r="Y205" s="69">
        <f>IF($O205="",MAX(0,Paramètres!$C$8-$I205),MAX(0,$O205-$I205))</f>
        <v/>
      </c>
      <c r="Z205" s="69">
        <f>$Y205*$X205</f>
        <v/>
      </c>
      <c r="AA205" s="69">
        <f>IF($O205="",0,$O205-$F205)</f>
        <v/>
      </c>
      <c r="AB205" s="69">
        <f>IF(AND($O205="",$I205&lt;Paramètres!$C$8),1,0)</f>
        <v/>
      </c>
      <c r="AC205" s="69">
        <f>IF(AND($O205="",$Y205&gt;Paramètres!$C$13),1,0)</f>
        <v/>
      </c>
      <c r="AD205" s="67">
        <f>IF($O205="","",YEAR($O205)&amp;"-"&amp;TEXT(MONTH($O205),"00"))</f>
        <v/>
      </c>
      <c r="AE205" s="67">
        <f>IF($W205=1,"Réglée",IF($Y205&lt;=0,"Non échu",IF($Y205&lt;=30,"1-30 j",IF($Y205&lt;=60,"31-60 j",IF($Y205&lt;=90,"61-90 j","Plus de 90 j")))))</f>
        <v/>
      </c>
      <c r="AF205" s="67">
        <f>IF($K205&lt;=1000,"Moins de 1 k€",IF($K205&lt;=5000,"1 à 5 k€",IF($K205&lt;=15000,"5 à 15 k€","Plus de 15 k€")))</f>
        <v/>
      </c>
    </row>
    <row r="206">
      <c r="A206" s="65" t="inlineStr">
        <is>
          <t>FAC-00205</t>
        </is>
      </c>
      <c r="B206" s="65" t="inlineStr">
        <is>
          <t>DEV-00478</t>
        </is>
      </c>
      <c r="C206" s="65" t="inlineStr">
        <is>
          <t>CLI-0239</t>
        </is>
      </c>
      <c r="D206" s="65" t="inlineStr">
        <is>
          <t>Particulier</t>
        </is>
      </c>
      <c r="E206" s="65" t="inlineStr">
        <is>
          <t>Bordeaux</t>
        </is>
      </c>
      <c r="F206" s="66" t="n">
        <v>45138</v>
      </c>
      <c r="G206" s="65" t="inlineStr">
        <is>
          <t>2023-07</t>
        </is>
      </c>
      <c r="H206" s="65" t="inlineStr">
        <is>
          <t>2023-2024</t>
        </is>
      </c>
      <c r="I206" s="66" t="n">
        <v>45153</v>
      </c>
      <c r="J206" s="67" t="n">
        <v>15</v>
      </c>
      <c r="K206" s="68" t="n">
        <v>3126.13</v>
      </c>
      <c r="L206" s="71" t="n">
        <v>0.1</v>
      </c>
      <c r="M206" s="68" t="n">
        <v>3438.74</v>
      </c>
      <c r="N206" s="65" t="inlineStr">
        <is>
          <t>Standard</t>
        </is>
      </c>
      <c r="O206" s="66" t="n">
        <v>45146</v>
      </c>
      <c r="P206" s="65" t="inlineStr">
        <is>
          <t>Payée</t>
        </is>
      </c>
      <c r="Q206" s="67">
        <f>IFERROR(INDEX(Devis!$I$2:$I$3053,MATCH($B206,Devis!$A$2:$A$3053,0)),"")</f>
        <v/>
      </c>
      <c r="R206" s="67">
        <f>IFERROR(INDEX(Devis!$K$2:$K$3053,MATCH($B206,Devis!$A$2:$A$3053,0)),"")</f>
        <v/>
      </c>
      <c r="S206" s="67">
        <f>IFERROR(INDEX(Clients!$G$2:$G$1020,MATCH($C206,Clients!$A$2:$A$1020,0)),"")</f>
        <v/>
      </c>
      <c r="T206" s="69">
        <f>1</f>
        <v/>
      </c>
      <c r="U206" s="68">
        <f>IFERROR(INDEX(Interventions!$S$2:$S$1106,MATCH($B206,Interventions!$B$2:$B$1106,0)),0)</f>
        <v/>
      </c>
      <c r="V206" s="68">
        <f>$K206-$U206</f>
        <v/>
      </c>
      <c r="W206" s="69">
        <f>IF($O206="",0,1)</f>
        <v/>
      </c>
      <c r="X206" s="68">
        <f>IF($O206="",$M206,0)</f>
        <v/>
      </c>
      <c r="Y206" s="69">
        <f>IF($O206="",MAX(0,Paramètres!$C$8-$I206),MAX(0,$O206-$I206))</f>
        <v/>
      </c>
      <c r="Z206" s="69">
        <f>$Y206*$X206</f>
        <v/>
      </c>
      <c r="AA206" s="69">
        <f>IF($O206="",0,$O206-$F206)</f>
        <v/>
      </c>
      <c r="AB206" s="69">
        <f>IF(AND($O206="",$I206&lt;Paramètres!$C$8),1,0)</f>
        <v/>
      </c>
      <c r="AC206" s="69">
        <f>IF(AND($O206="",$Y206&gt;Paramètres!$C$13),1,0)</f>
        <v/>
      </c>
      <c r="AD206" s="67">
        <f>IF($O206="","",YEAR($O206)&amp;"-"&amp;TEXT(MONTH($O206),"00"))</f>
        <v/>
      </c>
      <c r="AE206" s="67">
        <f>IF($W206=1,"Réglée",IF($Y206&lt;=0,"Non échu",IF($Y206&lt;=30,"1-30 j",IF($Y206&lt;=60,"31-60 j",IF($Y206&lt;=90,"61-90 j","Plus de 90 j")))))</f>
        <v/>
      </c>
      <c r="AF206" s="67">
        <f>IF($K206&lt;=1000,"Moins de 1 k€",IF($K206&lt;=5000,"1 à 5 k€",IF($K206&lt;=15000,"5 à 15 k€","Plus de 15 k€")))</f>
        <v/>
      </c>
    </row>
    <row r="207">
      <c r="A207" s="65" t="inlineStr">
        <is>
          <t>FAC-00206</t>
        </is>
      </c>
      <c r="B207" s="65" t="inlineStr">
        <is>
          <t>DEV-00479</t>
        </is>
      </c>
      <c r="C207" s="65" t="inlineStr">
        <is>
          <t>CLI-0206</t>
        </is>
      </c>
      <c r="D207" s="65" t="inlineStr">
        <is>
          <t>Syndic</t>
        </is>
      </c>
      <c r="E207" s="65" t="inlineStr">
        <is>
          <t>Toulouse</t>
        </is>
      </c>
      <c r="F207" s="66" t="n">
        <v>45117</v>
      </c>
      <c r="G207" s="65" t="inlineStr">
        <is>
          <t>2023-07</t>
        </is>
      </c>
      <c r="H207" s="65" t="inlineStr">
        <is>
          <t>2023-2024</t>
        </is>
      </c>
      <c r="I207" s="66" t="n">
        <v>45177</v>
      </c>
      <c r="J207" s="67" t="n">
        <v>60</v>
      </c>
      <c r="K207" s="68" t="n">
        <v>3998.27</v>
      </c>
      <c r="L207" s="71" t="n">
        <v>0.2</v>
      </c>
      <c r="M207" s="68" t="n">
        <v>4797.92</v>
      </c>
      <c r="N207" s="65" t="inlineStr">
        <is>
          <t>Bon payeur</t>
        </is>
      </c>
      <c r="O207" s="66" t="n">
        <v>45164</v>
      </c>
      <c r="P207" s="65" t="inlineStr">
        <is>
          <t>Payée</t>
        </is>
      </c>
      <c r="Q207" s="67">
        <f>IFERROR(INDEX(Devis!$I$2:$I$3053,MATCH($B207,Devis!$A$2:$A$3053,0)),"")</f>
        <v/>
      </c>
      <c r="R207" s="67">
        <f>IFERROR(INDEX(Devis!$K$2:$K$3053,MATCH($B207,Devis!$A$2:$A$3053,0)),"")</f>
        <v/>
      </c>
      <c r="S207" s="67">
        <f>IFERROR(INDEX(Clients!$G$2:$G$1020,MATCH($C207,Clients!$A$2:$A$1020,0)),"")</f>
        <v/>
      </c>
      <c r="T207" s="69">
        <f>1</f>
        <v/>
      </c>
      <c r="U207" s="68">
        <f>IFERROR(INDEX(Interventions!$S$2:$S$1106,MATCH($B207,Interventions!$B$2:$B$1106,0)),0)</f>
        <v/>
      </c>
      <c r="V207" s="68">
        <f>$K207-$U207</f>
        <v/>
      </c>
      <c r="W207" s="69">
        <f>IF($O207="",0,1)</f>
        <v/>
      </c>
      <c r="X207" s="68">
        <f>IF($O207="",$M207,0)</f>
        <v/>
      </c>
      <c r="Y207" s="69">
        <f>IF($O207="",MAX(0,Paramètres!$C$8-$I207),MAX(0,$O207-$I207))</f>
        <v/>
      </c>
      <c r="Z207" s="69">
        <f>$Y207*$X207</f>
        <v/>
      </c>
      <c r="AA207" s="69">
        <f>IF($O207="",0,$O207-$F207)</f>
        <v/>
      </c>
      <c r="AB207" s="69">
        <f>IF(AND($O207="",$I207&lt;Paramètres!$C$8),1,0)</f>
        <v/>
      </c>
      <c r="AC207" s="69">
        <f>IF(AND($O207="",$Y207&gt;Paramètres!$C$13),1,0)</f>
        <v/>
      </c>
      <c r="AD207" s="67">
        <f>IF($O207="","",YEAR($O207)&amp;"-"&amp;TEXT(MONTH($O207),"00"))</f>
        <v/>
      </c>
      <c r="AE207" s="67">
        <f>IF($W207=1,"Réglée",IF($Y207&lt;=0,"Non échu",IF($Y207&lt;=30,"1-30 j",IF($Y207&lt;=60,"31-60 j",IF($Y207&lt;=90,"61-90 j","Plus de 90 j")))))</f>
        <v/>
      </c>
      <c r="AF207" s="67">
        <f>IF($K207&lt;=1000,"Moins de 1 k€",IF($K207&lt;=5000,"1 à 5 k€",IF($K207&lt;=15000,"5 à 15 k€","Plus de 15 k€")))</f>
        <v/>
      </c>
    </row>
    <row r="208">
      <c r="A208" s="65" t="inlineStr">
        <is>
          <t>FAC-00207</t>
        </is>
      </c>
      <c r="B208" s="65" t="inlineStr">
        <is>
          <t>DEV-00483</t>
        </is>
      </c>
      <c r="C208" s="65" t="inlineStr">
        <is>
          <t>CLI-0001</t>
        </is>
      </c>
      <c r="D208" s="65" t="inlineStr">
        <is>
          <t>Professionnel</t>
        </is>
      </c>
      <c r="E208" s="65" t="inlineStr">
        <is>
          <t>Bordeaux</t>
        </is>
      </c>
      <c r="F208" s="66" t="n">
        <v>45119</v>
      </c>
      <c r="G208" s="65" t="inlineStr">
        <is>
          <t>2023-07</t>
        </is>
      </c>
      <c r="H208" s="65" t="inlineStr">
        <is>
          <t>2023-2024</t>
        </is>
      </c>
      <c r="I208" s="66" t="n">
        <v>45149</v>
      </c>
      <c r="J208" s="67" t="n">
        <v>30</v>
      </c>
      <c r="K208" s="68" t="n">
        <v>5432.17</v>
      </c>
      <c r="L208" s="71" t="n">
        <v>0.2</v>
      </c>
      <c r="M208" s="68" t="n">
        <v>6518.6</v>
      </c>
      <c r="N208" s="65" t="inlineStr">
        <is>
          <t>Lent</t>
        </is>
      </c>
      <c r="O208" s="66" t="n">
        <v>45133</v>
      </c>
      <c r="P208" s="65" t="inlineStr">
        <is>
          <t>Payée</t>
        </is>
      </c>
      <c r="Q208" s="67">
        <f>IFERROR(INDEX(Devis!$I$2:$I$3053,MATCH($B208,Devis!$A$2:$A$3053,0)),"")</f>
        <v/>
      </c>
      <c r="R208" s="67">
        <f>IFERROR(INDEX(Devis!$K$2:$K$3053,MATCH($B208,Devis!$A$2:$A$3053,0)),"")</f>
        <v/>
      </c>
      <c r="S208" s="67">
        <f>IFERROR(INDEX(Clients!$G$2:$G$1020,MATCH($C208,Clients!$A$2:$A$1020,0)),"")</f>
        <v/>
      </c>
      <c r="T208" s="69">
        <f>1</f>
        <v/>
      </c>
      <c r="U208" s="68">
        <f>IFERROR(INDEX(Interventions!$S$2:$S$1106,MATCH($B208,Interventions!$B$2:$B$1106,0)),0)</f>
        <v/>
      </c>
      <c r="V208" s="68">
        <f>$K208-$U208</f>
        <v/>
      </c>
      <c r="W208" s="69">
        <f>IF($O208="",0,1)</f>
        <v/>
      </c>
      <c r="X208" s="68">
        <f>IF($O208="",$M208,0)</f>
        <v/>
      </c>
      <c r="Y208" s="69">
        <f>IF($O208="",MAX(0,Paramètres!$C$8-$I208),MAX(0,$O208-$I208))</f>
        <v/>
      </c>
      <c r="Z208" s="69">
        <f>$Y208*$X208</f>
        <v/>
      </c>
      <c r="AA208" s="69">
        <f>IF($O208="",0,$O208-$F208)</f>
        <v/>
      </c>
      <c r="AB208" s="69">
        <f>IF(AND($O208="",$I208&lt;Paramètres!$C$8),1,0)</f>
        <v/>
      </c>
      <c r="AC208" s="69">
        <f>IF(AND($O208="",$Y208&gt;Paramètres!$C$13),1,0)</f>
        <v/>
      </c>
      <c r="AD208" s="67">
        <f>IF($O208="","",YEAR($O208)&amp;"-"&amp;TEXT(MONTH($O208),"00"))</f>
        <v/>
      </c>
      <c r="AE208" s="67">
        <f>IF($W208=1,"Réglée",IF($Y208&lt;=0,"Non échu",IF($Y208&lt;=30,"1-30 j",IF($Y208&lt;=60,"31-60 j",IF($Y208&lt;=90,"61-90 j","Plus de 90 j")))))</f>
        <v/>
      </c>
      <c r="AF208" s="67">
        <f>IF($K208&lt;=1000,"Moins de 1 k€",IF($K208&lt;=5000,"1 à 5 k€",IF($K208&lt;=15000,"5 à 15 k€","Plus de 15 k€")))</f>
        <v/>
      </c>
    </row>
    <row r="209">
      <c r="A209" s="65" t="inlineStr">
        <is>
          <t>FAC-00208</t>
        </is>
      </c>
      <c r="B209" s="65" t="inlineStr">
        <is>
          <t>DEV-00486</t>
        </is>
      </c>
      <c r="C209" s="65" t="inlineStr">
        <is>
          <t>CLI-0125</t>
        </is>
      </c>
      <c r="D209" s="65" t="inlineStr">
        <is>
          <t>Particulier</t>
        </is>
      </c>
      <c r="E209" s="65" t="inlineStr">
        <is>
          <t>Toulouse</t>
        </is>
      </c>
      <c r="F209" s="66" t="n">
        <v>45141</v>
      </c>
      <c r="G209" s="65" t="inlineStr">
        <is>
          <t>2023-08</t>
        </is>
      </c>
      <c r="H209" s="65" t="inlineStr">
        <is>
          <t>2023-2024</t>
        </is>
      </c>
      <c r="I209" s="66" t="n">
        <v>45156</v>
      </c>
      <c r="J209" s="67" t="n">
        <v>15</v>
      </c>
      <c r="K209" s="68" t="n">
        <v>4415.79</v>
      </c>
      <c r="L209" s="71" t="n">
        <v>0.1</v>
      </c>
      <c r="M209" s="68" t="n">
        <v>4857.37</v>
      </c>
      <c r="N209" s="65" t="inlineStr">
        <is>
          <t>Lent</t>
        </is>
      </c>
      <c r="O209" s="66" t="n">
        <v>45142</v>
      </c>
      <c r="P209" s="65" t="inlineStr">
        <is>
          <t>Payée</t>
        </is>
      </c>
      <c r="Q209" s="67">
        <f>IFERROR(INDEX(Devis!$I$2:$I$3053,MATCH($B209,Devis!$A$2:$A$3053,0)),"")</f>
        <v/>
      </c>
      <c r="R209" s="67">
        <f>IFERROR(INDEX(Devis!$K$2:$K$3053,MATCH($B209,Devis!$A$2:$A$3053,0)),"")</f>
        <v/>
      </c>
      <c r="S209" s="67">
        <f>IFERROR(INDEX(Clients!$G$2:$G$1020,MATCH($C209,Clients!$A$2:$A$1020,0)),"")</f>
        <v/>
      </c>
      <c r="T209" s="69">
        <f>1</f>
        <v/>
      </c>
      <c r="U209" s="68">
        <f>IFERROR(INDEX(Interventions!$S$2:$S$1106,MATCH($B209,Interventions!$B$2:$B$1106,0)),0)</f>
        <v/>
      </c>
      <c r="V209" s="68">
        <f>$K209-$U209</f>
        <v/>
      </c>
      <c r="W209" s="69">
        <f>IF($O209="",0,1)</f>
        <v/>
      </c>
      <c r="X209" s="68">
        <f>IF($O209="",$M209,0)</f>
        <v/>
      </c>
      <c r="Y209" s="69">
        <f>IF($O209="",MAX(0,Paramètres!$C$8-$I209),MAX(0,$O209-$I209))</f>
        <v/>
      </c>
      <c r="Z209" s="69">
        <f>$Y209*$X209</f>
        <v/>
      </c>
      <c r="AA209" s="69">
        <f>IF($O209="",0,$O209-$F209)</f>
        <v/>
      </c>
      <c r="AB209" s="69">
        <f>IF(AND($O209="",$I209&lt;Paramètres!$C$8),1,0)</f>
        <v/>
      </c>
      <c r="AC209" s="69">
        <f>IF(AND($O209="",$Y209&gt;Paramètres!$C$13),1,0)</f>
        <v/>
      </c>
      <c r="AD209" s="67">
        <f>IF($O209="","",YEAR($O209)&amp;"-"&amp;TEXT(MONTH($O209),"00"))</f>
        <v/>
      </c>
      <c r="AE209" s="67">
        <f>IF($W209=1,"Réglée",IF($Y209&lt;=0,"Non échu",IF($Y209&lt;=30,"1-30 j",IF($Y209&lt;=60,"31-60 j",IF($Y209&lt;=90,"61-90 j","Plus de 90 j")))))</f>
        <v/>
      </c>
      <c r="AF209" s="67">
        <f>IF($K209&lt;=1000,"Moins de 1 k€",IF($K209&lt;=5000,"1 à 5 k€",IF($K209&lt;=15000,"5 à 15 k€","Plus de 15 k€")))</f>
        <v/>
      </c>
    </row>
    <row r="210">
      <c r="A210" s="65" t="inlineStr">
        <is>
          <t>FAC-00209</t>
        </is>
      </c>
      <c r="B210" s="65" t="inlineStr">
        <is>
          <t>DEV-00489</t>
        </is>
      </c>
      <c r="C210" s="65" t="inlineStr">
        <is>
          <t>CLI-0289</t>
        </is>
      </c>
      <c r="D210" s="65" t="inlineStr">
        <is>
          <t>Particulier</t>
        </is>
      </c>
      <c r="E210" s="65" t="inlineStr">
        <is>
          <t>Bordeaux</t>
        </is>
      </c>
      <c r="F210" s="66" t="n">
        <v>45149</v>
      </c>
      <c r="G210" s="65" t="inlineStr">
        <is>
          <t>2023-08</t>
        </is>
      </c>
      <c r="H210" s="65" t="inlineStr">
        <is>
          <t>2023-2024</t>
        </is>
      </c>
      <c r="I210" s="66" t="n">
        <v>45164</v>
      </c>
      <c r="J210" s="67" t="n">
        <v>15</v>
      </c>
      <c r="K210" s="68" t="n">
        <v>1223.96</v>
      </c>
      <c r="L210" s="71" t="n">
        <v>0.1</v>
      </c>
      <c r="M210" s="68" t="n">
        <v>1346.36</v>
      </c>
      <c r="N210" s="65" t="inlineStr">
        <is>
          <t>Lent</t>
        </is>
      </c>
      <c r="O210" s="66" t="n">
        <v>45273</v>
      </c>
      <c r="P210" s="65" t="inlineStr">
        <is>
          <t>Payée</t>
        </is>
      </c>
      <c r="Q210" s="67">
        <f>IFERROR(INDEX(Devis!$I$2:$I$3053,MATCH($B210,Devis!$A$2:$A$3053,0)),"")</f>
        <v/>
      </c>
      <c r="R210" s="67">
        <f>IFERROR(INDEX(Devis!$K$2:$K$3053,MATCH($B210,Devis!$A$2:$A$3053,0)),"")</f>
        <v/>
      </c>
      <c r="S210" s="67">
        <f>IFERROR(INDEX(Clients!$G$2:$G$1020,MATCH($C210,Clients!$A$2:$A$1020,0)),"")</f>
        <v/>
      </c>
      <c r="T210" s="69">
        <f>1</f>
        <v/>
      </c>
      <c r="U210" s="68">
        <f>IFERROR(INDEX(Interventions!$S$2:$S$1106,MATCH($B210,Interventions!$B$2:$B$1106,0)),0)</f>
        <v/>
      </c>
      <c r="V210" s="68">
        <f>$K210-$U210</f>
        <v/>
      </c>
      <c r="W210" s="69">
        <f>IF($O210="",0,1)</f>
        <v/>
      </c>
      <c r="X210" s="68">
        <f>IF($O210="",$M210,0)</f>
        <v/>
      </c>
      <c r="Y210" s="69">
        <f>IF($O210="",MAX(0,Paramètres!$C$8-$I210),MAX(0,$O210-$I210))</f>
        <v/>
      </c>
      <c r="Z210" s="69">
        <f>$Y210*$X210</f>
        <v/>
      </c>
      <c r="AA210" s="69">
        <f>IF($O210="",0,$O210-$F210)</f>
        <v/>
      </c>
      <c r="AB210" s="69">
        <f>IF(AND($O210="",$I210&lt;Paramètres!$C$8),1,0)</f>
        <v/>
      </c>
      <c r="AC210" s="69">
        <f>IF(AND($O210="",$Y210&gt;Paramètres!$C$13),1,0)</f>
        <v/>
      </c>
      <c r="AD210" s="67">
        <f>IF($O210="","",YEAR($O210)&amp;"-"&amp;TEXT(MONTH($O210),"00"))</f>
        <v/>
      </c>
      <c r="AE210" s="67">
        <f>IF($W210=1,"Réglée",IF($Y210&lt;=0,"Non échu",IF($Y210&lt;=30,"1-30 j",IF($Y210&lt;=60,"31-60 j",IF($Y210&lt;=90,"61-90 j","Plus de 90 j")))))</f>
        <v/>
      </c>
      <c r="AF210" s="67">
        <f>IF($K210&lt;=1000,"Moins de 1 k€",IF($K210&lt;=5000,"1 à 5 k€",IF($K210&lt;=15000,"5 à 15 k€","Plus de 15 k€")))</f>
        <v/>
      </c>
    </row>
    <row r="211">
      <c r="A211" s="65" t="inlineStr">
        <is>
          <t>FAC-00210</t>
        </is>
      </c>
      <c r="B211" s="65" t="inlineStr">
        <is>
          <t>DEV-00490</t>
        </is>
      </c>
      <c r="C211" s="65" t="inlineStr">
        <is>
          <t>CLI-0320</t>
        </is>
      </c>
      <c r="D211" s="65" t="inlineStr">
        <is>
          <t>Particulier</t>
        </is>
      </c>
      <c r="E211" s="65" t="inlineStr">
        <is>
          <t>Bordeaux</t>
        </is>
      </c>
      <c r="F211" s="66" t="n">
        <v>45146</v>
      </c>
      <c r="G211" s="65" t="inlineStr">
        <is>
          <t>2023-08</t>
        </is>
      </c>
      <c r="H211" s="65" t="inlineStr">
        <is>
          <t>2023-2024</t>
        </is>
      </c>
      <c r="I211" s="66" t="n">
        <v>45161</v>
      </c>
      <c r="J211" s="67" t="n">
        <v>15</v>
      </c>
      <c r="K211" s="68" t="n">
        <v>288.28</v>
      </c>
      <c r="L211" s="71" t="n">
        <v>0.2</v>
      </c>
      <c r="M211" s="68" t="n">
        <v>345.94</v>
      </c>
      <c r="N211" s="65" t="inlineStr">
        <is>
          <t>Bon payeur</t>
        </is>
      </c>
      <c r="O211" s="66" t="n">
        <v>45151</v>
      </c>
      <c r="P211" s="65" t="inlineStr">
        <is>
          <t>Payée</t>
        </is>
      </c>
      <c r="Q211" s="67">
        <f>IFERROR(INDEX(Devis!$I$2:$I$3053,MATCH($B211,Devis!$A$2:$A$3053,0)),"")</f>
        <v/>
      </c>
      <c r="R211" s="67">
        <f>IFERROR(INDEX(Devis!$K$2:$K$3053,MATCH($B211,Devis!$A$2:$A$3053,0)),"")</f>
        <v/>
      </c>
      <c r="S211" s="67">
        <f>IFERROR(INDEX(Clients!$G$2:$G$1020,MATCH($C211,Clients!$A$2:$A$1020,0)),"")</f>
        <v/>
      </c>
      <c r="T211" s="69">
        <f>1</f>
        <v/>
      </c>
      <c r="U211" s="68">
        <f>IFERROR(INDEX(Interventions!$S$2:$S$1106,MATCH($B211,Interventions!$B$2:$B$1106,0)),0)</f>
        <v/>
      </c>
      <c r="V211" s="68">
        <f>$K211-$U211</f>
        <v/>
      </c>
      <c r="W211" s="69">
        <f>IF($O211="",0,1)</f>
        <v/>
      </c>
      <c r="X211" s="68">
        <f>IF($O211="",$M211,0)</f>
        <v/>
      </c>
      <c r="Y211" s="69">
        <f>IF($O211="",MAX(0,Paramètres!$C$8-$I211),MAX(0,$O211-$I211))</f>
        <v/>
      </c>
      <c r="Z211" s="69">
        <f>$Y211*$X211</f>
        <v/>
      </c>
      <c r="AA211" s="69">
        <f>IF($O211="",0,$O211-$F211)</f>
        <v/>
      </c>
      <c r="AB211" s="69">
        <f>IF(AND($O211="",$I211&lt;Paramètres!$C$8),1,0)</f>
        <v/>
      </c>
      <c r="AC211" s="69">
        <f>IF(AND($O211="",$Y211&gt;Paramètres!$C$13),1,0)</f>
        <v/>
      </c>
      <c r="AD211" s="67">
        <f>IF($O211="","",YEAR($O211)&amp;"-"&amp;TEXT(MONTH($O211),"00"))</f>
        <v/>
      </c>
      <c r="AE211" s="67">
        <f>IF($W211=1,"Réglée",IF($Y211&lt;=0,"Non échu",IF($Y211&lt;=30,"1-30 j",IF($Y211&lt;=60,"31-60 j",IF($Y211&lt;=90,"61-90 j","Plus de 90 j")))))</f>
        <v/>
      </c>
      <c r="AF211" s="67">
        <f>IF($K211&lt;=1000,"Moins de 1 k€",IF($K211&lt;=5000,"1 à 5 k€",IF($K211&lt;=15000,"5 à 15 k€","Plus de 15 k€")))</f>
        <v/>
      </c>
    </row>
    <row r="212">
      <c r="A212" s="65" t="inlineStr">
        <is>
          <t>FAC-00211</t>
        </is>
      </c>
      <c r="B212" s="65" t="inlineStr">
        <is>
          <t>DEV-00491</t>
        </is>
      </c>
      <c r="C212" s="65" t="inlineStr">
        <is>
          <t>CLI-0129</t>
        </is>
      </c>
      <c r="D212" s="65" t="inlineStr">
        <is>
          <t>Professionnel</t>
        </is>
      </c>
      <c r="E212" s="65" t="inlineStr">
        <is>
          <t>Toulouse</t>
        </is>
      </c>
      <c r="F212" s="66" t="n">
        <v>45149</v>
      </c>
      <c r="G212" s="65" t="inlineStr">
        <is>
          <t>2023-08</t>
        </is>
      </c>
      <c r="H212" s="65" t="inlineStr">
        <is>
          <t>2023-2024</t>
        </is>
      </c>
      <c r="I212" s="66" t="n">
        <v>45179</v>
      </c>
      <c r="J212" s="67" t="n">
        <v>30</v>
      </c>
      <c r="K212" s="68" t="n">
        <v>716.76</v>
      </c>
      <c r="L212" s="71" t="n">
        <v>0.2</v>
      </c>
      <c r="M212" s="68" t="n">
        <v>860.11</v>
      </c>
      <c r="N212" s="65" t="inlineStr">
        <is>
          <t>Bon payeur</t>
        </is>
      </c>
      <c r="O212" s="66" t="n">
        <v>45171</v>
      </c>
      <c r="P212" s="65" t="inlineStr">
        <is>
          <t>Payée</t>
        </is>
      </c>
      <c r="Q212" s="67">
        <f>IFERROR(INDEX(Devis!$I$2:$I$3053,MATCH($B212,Devis!$A$2:$A$3053,0)),"")</f>
        <v/>
      </c>
      <c r="R212" s="67">
        <f>IFERROR(INDEX(Devis!$K$2:$K$3053,MATCH($B212,Devis!$A$2:$A$3053,0)),"")</f>
        <v/>
      </c>
      <c r="S212" s="67">
        <f>IFERROR(INDEX(Clients!$G$2:$G$1020,MATCH($C212,Clients!$A$2:$A$1020,0)),"")</f>
        <v/>
      </c>
      <c r="T212" s="69">
        <f>1</f>
        <v/>
      </c>
      <c r="U212" s="68">
        <f>IFERROR(INDEX(Interventions!$S$2:$S$1106,MATCH($B212,Interventions!$B$2:$B$1106,0)),0)</f>
        <v/>
      </c>
      <c r="V212" s="68">
        <f>$K212-$U212</f>
        <v/>
      </c>
      <c r="W212" s="69">
        <f>IF($O212="",0,1)</f>
        <v/>
      </c>
      <c r="X212" s="68">
        <f>IF($O212="",$M212,0)</f>
        <v/>
      </c>
      <c r="Y212" s="69">
        <f>IF($O212="",MAX(0,Paramètres!$C$8-$I212),MAX(0,$O212-$I212))</f>
        <v/>
      </c>
      <c r="Z212" s="69">
        <f>$Y212*$X212</f>
        <v/>
      </c>
      <c r="AA212" s="69">
        <f>IF($O212="",0,$O212-$F212)</f>
        <v/>
      </c>
      <c r="AB212" s="69">
        <f>IF(AND($O212="",$I212&lt;Paramètres!$C$8),1,0)</f>
        <v/>
      </c>
      <c r="AC212" s="69">
        <f>IF(AND($O212="",$Y212&gt;Paramètres!$C$13),1,0)</f>
        <v/>
      </c>
      <c r="AD212" s="67">
        <f>IF($O212="","",YEAR($O212)&amp;"-"&amp;TEXT(MONTH($O212),"00"))</f>
        <v/>
      </c>
      <c r="AE212" s="67">
        <f>IF($W212=1,"Réglée",IF($Y212&lt;=0,"Non échu",IF($Y212&lt;=30,"1-30 j",IF($Y212&lt;=60,"31-60 j",IF($Y212&lt;=90,"61-90 j","Plus de 90 j")))))</f>
        <v/>
      </c>
      <c r="AF212" s="67">
        <f>IF($K212&lt;=1000,"Moins de 1 k€",IF($K212&lt;=5000,"1 à 5 k€",IF($K212&lt;=15000,"5 à 15 k€","Plus de 15 k€")))</f>
        <v/>
      </c>
    </row>
    <row r="213">
      <c r="A213" s="65" t="inlineStr">
        <is>
          <t>FAC-00212</t>
        </is>
      </c>
      <c r="B213" s="65" t="inlineStr">
        <is>
          <t>DEV-00492</t>
        </is>
      </c>
      <c r="C213" s="65" t="inlineStr">
        <is>
          <t>CLI-0257</t>
        </is>
      </c>
      <c r="D213" s="65" t="inlineStr">
        <is>
          <t>Professionnel</t>
        </is>
      </c>
      <c r="E213" s="65" t="inlineStr">
        <is>
          <t>Toulouse</t>
        </is>
      </c>
      <c r="F213" s="66" t="n">
        <v>45135</v>
      </c>
      <c r="G213" s="65" t="inlineStr">
        <is>
          <t>2023-07</t>
        </is>
      </c>
      <c r="H213" s="65" t="inlineStr">
        <is>
          <t>2023-2024</t>
        </is>
      </c>
      <c r="I213" s="66" t="n">
        <v>45165</v>
      </c>
      <c r="J213" s="67" t="n">
        <v>30</v>
      </c>
      <c r="K213" s="68" t="n">
        <v>17894.88</v>
      </c>
      <c r="L213" s="71" t="n">
        <v>0.2</v>
      </c>
      <c r="M213" s="68" t="n">
        <v>21473.86</v>
      </c>
      <c r="N213" s="65" t="inlineStr">
        <is>
          <t>Bon payeur</t>
        </is>
      </c>
      <c r="O213" s="66" t="n">
        <v>45165</v>
      </c>
      <c r="P213" s="65" t="inlineStr">
        <is>
          <t>Payée</t>
        </is>
      </c>
      <c r="Q213" s="67">
        <f>IFERROR(INDEX(Devis!$I$2:$I$3053,MATCH($B213,Devis!$A$2:$A$3053,0)),"")</f>
        <v/>
      </c>
      <c r="R213" s="67">
        <f>IFERROR(INDEX(Devis!$K$2:$K$3053,MATCH($B213,Devis!$A$2:$A$3053,0)),"")</f>
        <v/>
      </c>
      <c r="S213" s="67">
        <f>IFERROR(INDEX(Clients!$G$2:$G$1020,MATCH($C213,Clients!$A$2:$A$1020,0)),"")</f>
        <v/>
      </c>
      <c r="T213" s="69">
        <f>1</f>
        <v/>
      </c>
      <c r="U213" s="68">
        <f>IFERROR(INDEX(Interventions!$S$2:$S$1106,MATCH($B213,Interventions!$B$2:$B$1106,0)),0)</f>
        <v/>
      </c>
      <c r="V213" s="68">
        <f>$K213-$U213</f>
        <v/>
      </c>
      <c r="W213" s="69">
        <f>IF($O213="",0,1)</f>
        <v/>
      </c>
      <c r="X213" s="68">
        <f>IF($O213="",$M213,0)</f>
        <v/>
      </c>
      <c r="Y213" s="69">
        <f>IF($O213="",MAX(0,Paramètres!$C$8-$I213),MAX(0,$O213-$I213))</f>
        <v/>
      </c>
      <c r="Z213" s="69">
        <f>$Y213*$X213</f>
        <v/>
      </c>
      <c r="AA213" s="69">
        <f>IF($O213="",0,$O213-$F213)</f>
        <v/>
      </c>
      <c r="AB213" s="69">
        <f>IF(AND($O213="",$I213&lt;Paramètres!$C$8),1,0)</f>
        <v/>
      </c>
      <c r="AC213" s="69">
        <f>IF(AND($O213="",$Y213&gt;Paramètres!$C$13),1,0)</f>
        <v/>
      </c>
      <c r="AD213" s="67">
        <f>IF($O213="","",YEAR($O213)&amp;"-"&amp;TEXT(MONTH($O213),"00"))</f>
        <v/>
      </c>
      <c r="AE213" s="67">
        <f>IF($W213=1,"Réglée",IF($Y213&lt;=0,"Non échu",IF($Y213&lt;=30,"1-30 j",IF($Y213&lt;=60,"31-60 j",IF($Y213&lt;=90,"61-90 j","Plus de 90 j")))))</f>
        <v/>
      </c>
      <c r="AF213" s="67">
        <f>IF($K213&lt;=1000,"Moins de 1 k€",IF($K213&lt;=5000,"1 à 5 k€",IF($K213&lt;=15000,"5 à 15 k€","Plus de 15 k€")))</f>
        <v/>
      </c>
    </row>
    <row r="214">
      <c r="A214" s="65" t="inlineStr">
        <is>
          <t>FAC-00213</t>
        </is>
      </c>
      <c r="B214" s="65" t="inlineStr">
        <is>
          <t>DEV-00496</t>
        </is>
      </c>
      <c r="C214" s="65" t="inlineStr">
        <is>
          <t>CLI-0020</t>
        </is>
      </c>
      <c r="D214" s="65" t="inlineStr">
        <is>
          <t>Particulier</t>
        </is>
      </c>
      <c r="E214" s="65" t="inlineStr">
        <is>
          <t>Bordeaux</t>
        </is>
      </c>
      <c r="F214" s="66" t="n">
        <v>45155</v>
      </c>
      <c r="G214" s="65" t="inlineStr">
        <is>
          <t>2023-08</t>
        </is>
      </c>
      <c r="H214" s="65" t="inlineStr">
        <is>
          <t>2023-2024</t>
        </is>
      </c>
      <c r="I214" s="66" t="n">
        <v>45170</v>
      </c>
      <c r="J214" s="67" t="n">
        <v>15</v>
      </c>
      <c r="K214" s="68" t="n">
        <v>14844.85</v>
      </c>
      <c r="L214" s="71" t="n">
        <v>0.1</v>
      </c>
      <c r="M214" s="68" t="n">
        <v>16329.34</v>
      </c>
      <c r="N214" s="65" t="inlineStr">
        <is>
          <t>Standard</t>
        </is>
      </c>
      <c r="O214" s="66" t="n">
        <v>45166</v>
      </c>
      <c r="P214" s="65" t="inlineStr">
        <is>
          <t>Payée</t>
        </is>
      </c>
      <c r="Q214" s="67">
        <f>IFERROR(INDEX(Devis!$I$2:$I$3053,MATCH($B214,Devis!$A$2:$A$3053,0)),"")</f>
        <v/>
      </c>
      <c r="R214" s="67">
        <f>IFERROR(INDEX(Devis!$K$2:$K$3053,MATCH($B214,Devis!$A$2:$A$3053,0)),"")</f>
        <v/>
      </c>
      <c r="S214" s="67">
        <f>IFERROR(INDEX(Clients!$G$2:$G$1020,MATCH($C214,Clients!$A$2:$A$1020,0)),"")</f>
        <v/>
      </c>
      <c r="T214" s="69">
        <f>1</f>
        <v/>
      </c>
      <c r="U214" s="68">
        <f>IFERROR(INDEX(Interventions!$S$2:$S$1106,MATCH($B214,Interventions!$B$2:$B$1106,0)),0)</f>
        <v/>
      </c>
      <c r="V214" s="68">
        <f>$K214-$U214</f>
        <v/>
      </c>
      <c r="W214" s="69">
        <f>IF($O214="",0,1)</f>
        <v/>
      </c>
      <c r="X214" s="68">
        <f>IF($O214="",$M214,0)</f>
        <v/>
      </c>
      <c r="Y214" s="69">
        <f>IF($O214="",MAX(0,Paramètres!$C$8-$I214),MAX(0,$O214-$I214))</f>
        <v/>
      </c>
      <c r="Z214" s="69">
        <f>$Y214*$X214</f>
        <v/>
      </c>
      <c r="AA214" s="69">
        <f>IF($O214="",0,$O214-$F214)</f>
        <v/>
      </c>
      <c r="AB214" s="69">
        <f>IF(AND($O214="",$I214&lt;Paramètres!$C$8),1,0)</f>
        <v/>
      </c>
      <c r="AC214" s="69">
        <f>IF(AND($O214="",$Y214&gt;Paramètres!$C$13),1,0)</f>
        <v/>
      </c>
      <c r="AD214" s="67">
        <f>IF($O214="","",YEAR($O214)&amp;"-"&amp;TEXT(MONTH($O214),"00"))</f>
        <v/>
      </c>
      <c r="AE214" s="67">
        <f>IF($W214=1,"Réglée",IF($Y214&lt;=0,"Non échu",IF($Y214&lt;=30,"1-30 j",IF($Y214&lt;=60,"31-60 j",IF($Y214&lt;=90,"61-90 j","Plus de 90 j")))))</f>
        <v/>
      </c>
      <c r="AF214" s="67">
        <f>IF($K214&lt;=1000,"Moins de 1 k€",IF($K214&lt;=5000,"1 à 5 k€",IF($K214&lt;=15000,"5 à 15 k€","Plus de 15 k€")))</f>
        <v/>
      </c>
    </row>
    <row r="215">
      <c r="A215" s="65" t="inlineStr">
        <is>
          <t>FAC-00214</t>
        </is>
      </c>
      <c r="B215" s="65" t="inlineStr">
        <is>
          <t>DEV-00499</t>
        </is>
      </c>
      <c r="C215" s="65" t="inlineStr">
        <is>
          <t>CLI-0263</t>
        </is>
      </c>
      <c r="D215" s="65" t="inlineStr">
        <is>
          <t>Syndic</t>
        </is>
      </c>
      <c r="E215" s="65" t="inlineStr">
        <is>
          <t>Bordeaux</t>
        </is>
      </c>
      <c r="F215" s="66" t="n">
        <v>45147</v>
      </c>
      <c r="G215" s="65" t="inlineStr">
        <is>
          <t>2023-08</t>
        </is>
      </c>
      <c r="H215" s="65" t="inlineStr">
        <is>
          <t>2023-2024</t>
        </is>
      </c>
      <c r="I215" s="66" t="n">
        <v>45207</v>
      </c>
      <c r="J215" s="67" t="n">
        <v>60</v>
      </c>
      <c r="K215" s="68" t="n">
        <v>2492.86</v>
      </c>
      <c r="L215" s="71" t="n">
        <v>0.2</v>
      </c>
      <c r="M215" s="68" t="n">
        <v>2991.43</v>
      </c>
      <c r="N215" s="65" t="inlineStr">
        <is>
          <t>Standard</t>
        </is>
      </c>
      <c r="O215" s="66" t="n">
        <v>45235</v>
      </c>
      <c r="P215" s="65" t="inlineStr">
        <is>
          <t>Payée</t>
        </is>
      </c>
      <c r="Q215" s="67">
        <f>IFERROR(INDEX(Devis!$I$2:$I$3053,MATCH($B215,Devis!$A$2:$A$3053,0)),"")</f>
        <v/>
      </c>
      <c r="R215" s="67">
        <f>IFERROR(INDEX(Devis!$K$2:$K$3053,MATCH($B215,Devis!$A$2:$A$3053,0)),"")</f>
        <v/>
      </c>
      <c r="S215" s="67">
        <f>IFERROR(INDEX(Clients!$G$2:$G$1020,MATCH($C215,Clients!$A$2:$A$1020,0)),"")</f>
        <v/>
      </c>
      <c r="T215" s="69">
        <f>1</f>
        <v/>
      </c>
      <c r="U215" s="68">
        <f>IFERROR(INDEX(Interventions!$S$2:$S$1106,MATCH($B215,Interventions!$B$2:$B$1106,0)),0)</f>
        <v/>
      </c>
      <c r="V215" s="68">
        <f>$K215-$U215</f>
        <v/>
      </c>
      <c r="W215" s="69">
        <f>IF($O215="",0,1)</f>
        <v/>
      </c>
      <c r="X215" s="68">
        <f>IF($O215="",$M215,0)</f>
        <v/>
      </c>
      <c r="Y215" s="69">
        <f>IF($O215="",MAX(0,Paramètres!$C$8-$I215),MAX(0,$O215-$I215))</f>
        <v/>
      </c>
      <c r="Z215" s="69">
        <f>$Y215*$X215</f>
        <v/>
      </c>
      <c r="AA215" s="69">
        <f>IF($O215="",0,$O215-$F215)</f>
        <v/>
      </c>
      <c r="AB215" s="69">
        <f>IF(AND($O215="",$I215&lt;Paramètres!$C$8),1,0)</f>
        <v/>
      </c>
      <c r="AC215" s="69">
        <f>IF(AND($O215="",$Y215&gt;Paramètres!$C$13),1,0)</f>
        <v/>
      </c>
      <c r="AD215" s="67">
        <f>IF($O215="","",YEAR($O215)&amp;"-"&amp;TEXT(MONTH($O215),"00"))</f>
        <v/>
      </c>
      <c r="AE215" s="67">
        <f>IF($W215=1,"Réglée",IF($Y215&lt;=0,"Non échu",IF($Y215&lt;=30,"1-30 j",IF($Y215&lt;=60,"31-60 j",IF($Y215&lt;=90,"61-90 j","Plus de 90 j")))))</f>
        <v/>
      </c>
      <c r="AF215" s="67">
        <f>IF($K215&lt;=1000,"Moins de 1 k€",IF($K215&lt;=5000,"1 à 5 k€",IF($K215&lt;=15000,"5 à 15 k€","Plus de 15 k€")))</f>
        <v/>
      </c>
    </row>
    <row r="216">
      <c r="A216" s="65" t="inlineStr">
        <is>
          <t>FAC-00215</t>
        </is>
      </c>
      <c r="B216" s="65" t="inlineStr">
        <is>
          <t>DEV-00500</t>
        </is>
      </c>
      <c r="C216" s="65" t="inlineStr">
        <is>
          <t>CLI-0290</t>
        </is>
      </c>
      <c r="D216" s="65" t="inlineStr">
        <is>
          <t>Particulier</t>
        </is>
      </c>
      <c r="E216" s="65" t="inlineStr">
        <is>
          <t>Toulouse</t>
        </is>
      </c>
      <c r="F216" s="66" t="n">
        <v>45147</v>
      </c>
      <c r="G216" s="65" t="inlineStr">
        <is>
          <t>2023-08</t>
        </is>
      </c>
      <c r="H216" s="65" t="inlineStr">
        <is>
          <t>2023-2024</t>
        </is>
      </c>
      <c r="I216" s="66" t="n">
        <v>45162</v>
      </c>
      <c r="J216" s="67" t="n">
        <v>15</v>
      </c>
      <c r="K216" s="68" t="n">
        <v>1042.77</v>
      </c>
      <c r="L216" s="71" t="n">
        <v>0.1</v>
      </c>
      <c r="M216" s="68" t="n">
        <v>1147.05</v>
      </c>
      <c r="N216" s="65" t="inlineStr">
        <is>
          <t>Bon payeur</t>
        </is>
      </c>
      <c r="O216" s="66" t="n">
        <v>45179</v>
      </c>
      <c r="P216" s="65" t="inlineStr">
        <is>
          <t>Payée</t>
        </is>
      </c>
      <c r="Q216" s="67">
        <f>IFERROR(INDEX(Devis!$I$2:$I$3053,MATCH($B216,Devis!$A$2:$A$3053,0)),"")</f>
        <v/>
      </c>
      <c r="R216" s="67">
        <f>IFERROR(INDEX(Devis!$K$2:$K$3053,MATCH($B216,Devis!$A$2:$A$3053,0)),"")</f>
        <v/>
      </c>
      <c r="S216" s="67">
        <f>IFERROR(INDEX(Clients!$G$2:$G$1020,MATCH($C216,Clients!$A$2:$A$1020,0)),"")</f>
        <v/>
      </c>
      <c r="T216" s="69">
        <f>1</f>
        <v/>
      </c>
      <c r="U216" s="68">
        <f>IFERROR(INDEX(Interventions!$S$2:$S$1106,MATCH($B216,Interventions!$B$2:$B$1106,0)),0)</f>
        <v/>
      </c>
      <c r="V216" s="68">
        <f>$K216-$U216</f>
        <v/>
      </c>
      <c r="W216" s="69">
        <f>IF($O216="",0,1)</f>
        <v/>
      </c>
      <c r="X216" s="68">
        <f>IF($O216="",$M216,0)</f>
        <v/>
      </c>
      <c r="Y216" s="69">
        <f>IF($O216="",MAX(0,Paramètres!$C$8-$I216),MAX(0,$O216-$I216))</f>
        <v/>
      </c>
      <c r="Z216" s="69">
        <f>$Y216*$X216</f>
        <v/>
      </c>
      <c r="AA216" s="69">
        <f>IF($O216="",0,$O216-$F216)</f>
        <v/>
      </c>
      <c r="AB216" s="69">
        <f>IF(AND($O216="",$I216&lt;Paramètres!$C$8),1,0)</f>
        <v/>
      </c>
      <c r="AC216" s="69">
        <f>IF(AND($O216="",$Y216&gt;Paramètres!$C$13),1,0)</f>
        <v/>
      </c>
      <c r="AD216" s="67">
        <f>IF($O216="","",YEAR($O216)&amp;"-"&amp;TEXT(MONTH($O216),"00"))</f>
        <v/>
      </c>
      <c r="AE216" s="67">
        <f>IF($W216=1,"Réglée",IF($Y216&lt;=0,"Non échu",IF($Y216&lt;=30,"1-30 j",IF($Y216&lt;=60,"31-60 j",IF($Y216&lt;=90,"61-90 j","Plus de 90 j")))))</f>
        <v/>
      </c>
      <c r="AF216" s="67">
        <f>IF($K216&lt;=1000,"Moins de 1 k€",IF($K216&lt;=5000,"1 à 5 k€",IF($K216&lt;=15000,"5 à 15 k€","Plus de 15 k€")))</f>
        <v/>
      </c>
    </row>
    <row r="217">
      <c r="A217" s="65" t="inlineStr">
        <is>
          <t>FAC-00216</t>
        </is>
      </c>
      <c r="B217" s="65" t="inlineStr">
        <is>
          <t>DEV-00504</t>
        </is>
      </c>
      <c r="C217" s="65" t="inlineStr">
        <is>
          <t>CLI-0081</t>
        </is>
      </c>
      <c r="D217" s="65" t="inlineStr">
        <is>
          <t>Particulier</t>
        </is>
      </c>
      <c r="E217" s="65" t="inlineStr">
        <is>
          <t>Bordeaux</t>
        </is>
      </c>
      <c r="F217" s="66" t="n">
        <v>45176</v>
      </c>
      <c r="G217" s="65" t="inlineStr">
        <is>
          <t>2023-09</t>
        </is>
      </c>
      <c r="H217" s="65" t="inlineStr">
        <is>
          <t>2023-2024</t>
        </is>
      </c>
      <c r="I217" s="66" t="n">
        <v>45191</v>
      </c>
      <c r="J217" s="67" t="n">
        <v>15</v>
      </c>
      <c r="K217" s="68" t="n">
        <v>282.58</v>
      </c>
      <c r="L217" s="71" t="n">
        <v>0.2</v>
      </c>
      <c r="M217" s="68" t="n">
        <v>339.1</v>
      </c>
      <c r="N217" s="65" t="inlineStr">
        <is>
          <t>Standard</t>
        </is>
      </c>
      <c r="O217" s="66" t="n">
        <v>45196</v>
      </c>
      <c r="P217" s="65" t="inlineStr">
        <is>
          <t>Payée</t>
        </is>
      </c>
      <c r="Q217" s="67">
        <f>IFERROR(INDEX(Devis!$I$2:$I$3053,MATCH($B217,Devis!$A$2:$A$3053,0)),"")</f>
        <v/>
      </c>
      <c r="R217" s="67">
        <f>IFERROR(INDEX(Devis!$K$2:$K$3053,MATCH($B217,Devis!$A$2:$A$3053,0)),"")</f>
        <v/>
      </c>
      <c r="S217" s="67">
        <f>IFERROR(INDEX(Clients!$G$2:$G$1020,MATCH($C217,Clients!$A$2:$A$1020,0)),"")</f>
        <v/>
      </c>
      <c r="T217" s="69">
        <f>1</f>
        <v/>
      </c>
      <c r="U217" s="68">
        <f>IFERROR(INDEX(Interventions!$S$2:$S$1106,MATCH($B217,Interventions!$B$2:$B$1106,0)),0)</f>
        <v/>
      </c>
      <c r="V217" s="68">
        <f>$K217-$U217</f>
        <v/>
      </c>
      <c r="W217" s="69">
        <f>IF($O217="",0,1)</f>
        <v/>
      </c>
      <c r="X217" s="68">
        <f>IF($O217="",$M217,0)</f>
        <v/>
      </c>
      <c r="Y217" s="69">
        <f>IF($O217="",MAX(0,Paramètres!$C$8-$I217),MAX(0,$O217-$I217))</f>
        <v/>
      </c>
      <c r="Z217" s="69">
        <f>$Y217*$X217</f>
        <v/>
      </c>
      <c r="AA217" s="69">
        <f>IF($O217="",0,$O217-$F217)</f>
        <v/>
      </c>
      <c r="AB217" s="69">
        <f>IF(AND($O217="",$I217&lt;Paramètres!$C$8),1,0)</f>
        <v/>
      </c>
      <c r="AC217" s="69">
        <f>IF(AND($O217="",$Y217&gt;Paramètres!$C$13),1,0)</f>
        <v/>
      </c>
      <c r="AD217" s="67">
        <f>IF($O217="","",YEAR($O217)&amp;"-"&amp;TEXT(MONTH($O217),"00"))</f>
        <v/>
      </c>
      <c r="AE217" s="67">
        <f>IF($W217=1,"Réglée",IF($Y217&lt;=0,"Non échu",IF($Y217&lt;=30,"1-30 j",IF($Y217&lt;=60,"31-60 j",IF($Y217&lt;=90,"61-90 j","Plus de 90 j")))))</f>
        <v/>
      </c>
      <c r="AF217" s="67">
        <f>IF($K217&lt;=1000,"Moins de 1 k€",IF($K217&lt;=5000,"1 à 5 k€",IF($K217&lt;=15000,"5 à 15 k€","Plus de 15 k€")))</f>
        <v/>
      </c>
    </row>
    <row r="218">
      <c r="A218" s="65" t="inlineStr">
        <is>
          <t>FAC-00217</t>
        </is>
      </c>
      <c r="B218" s="65" t="inlineStr">
        <is>
          <t>DEV-00505</t>
        </is>
      </c>
      <c r="C218" s="65" t="inlineStr">
        <is>
          <t>CLI-0288</t>
        </is>
      </c>
      <c r="D218" s="65" t="inlineStr">
        <is>
          <t>Particulier</t>
        </is>
      </c>
      <c r="E218" s="65" t="inlineStr">
        <is>
          <t>Toulouse</t>
        </is>
      </c>
      <c r="F218" s="66" t="n">
        <v>45134</v>
      </c>
      <c r="G218" s="65" t="inlineStr">
        <is>
          <t>2023-07</t>
        </is>
      </c>
      <c r="H218" s="65" t="inlineStr">
        <is>
          <t>2023-2024</t>
        </is>
      </c>
      <c r="I218" s="66" t="n">
        <v>45149</v>
      </c>
      <c r="J218" s="67" t="n">
        <v>15</v>
      </c>
      <c r="K218" s="68" t="n">
        <v>4000.3</v>
      </c>
      <c r="L218" s="71" t="n">
        <v>0.1</v>
      </c>
      <c r="M218" s="68" t="n">
        <v>4400.33</v>
      </c>
      <c r="N218" s="65" t="inlineStr">
        <is>
          <t>Bon payeur</t>
        </is>
      </c>
      <c r="O218" s="66" t="n">
        <v>45135</v>
      </c>
      <c r="P218" s="65" t="inlineStr">
        <is>
          <t>Payée</t>
        </is>
      </c>
      <c r="Q218" s="67">
        <f>IFERROR(INDEX(Devis!$I$2:$I$3053,MATCH($B218,Devis!$A$2:$A$3053,0)),"")</f>
        <v/>
      </c>
      <c r="R218" s="67">
        <f>IFERROR(INDEX(Devis!$K$2:$K$3053,MATCH($B218,Devis!$A$2:$A$3053,0)),"")</f>
        <v/>
      </c>
      <c r="S218" s="67">
        <f>IFERROR(INDEX(Clients!$G$2:$G$1020,MATCH($C218,Clients!$A$2:$A$1020,0)),"")</f>
        <v/>
      </c>
      <c r="T218" s="69">
        <f>1</f>
        <v/>
      </c>
      <c r="U218" s="68">
        <f>IFERROR(INDEX(Interventions!$S$2:$S$1106,MATCH($B218,Interventions!$B$2:$B$1106,0)),0)</f>
        <v/>
      </c>
      <c r="V218" s="68">
        <f>$K218-$U218</f>
        <v/>
      </c>
      <c r="W218" s="69">
        <f>IF($O218="",0,1)</f>
        <v/>
      </c>
      <c r="X218" s="68">
        <f>IF($O218="",$M218,0)</f>
        <v/>
      </c>
      <c r="Y218" s="69">
        <f>IF($O218="",MAX(0,Paramètres!$C$8-$I218),MAX(0,$O218-$I218))</f>
        <v/>
      </c>
      <c r="Z218" s="69">
        <f>$Y218*$X218</f>
        <v/>
      </c>
      <c r="AA218" s="69">
        <f>IF($O218="",0,$O218-$F218)</f>
        <v/>
      </c>
      <c r="AB218" s="69">
        <f>IF(AND($O218="",$I218&lt;Paramètres!$C$8),1,0)</f>
        <v/>
      </c>
      <c r="AC218" s="69">
        <f>IF(AND($O218="",$Y218&gt;Paramètres!$C$13),1,0)</f>
        <v/>
      </c>
      <c r="AD218" s="67">
        <f>IF($O218="","",YEAR($O218)&amp;"-"&amp;TEXT(MONTH($O218),"00"))</f>
        <v/>
      </c>
      <c r="AE218" s="67">
        <f>IF($W218=1,"Réglée",IF($Y218&lt;=0,"Non échu",IF($Y218&lt;=30,"1-30 j",IF($Y218&lt;=60,"31-60 j",IF($Y218&lt;=90,"61-90 j","Plus de 90 j")))))</f>
        <v/>
      </c>
      <c r="AF218" s="67">
        <f>IF($K218&lt;=1000,"Moins de 1 k€",IF($K218&lt;=5000,"1 à 5 k€",IF($K218&lt;=15000,"5 à 15 k€","Plus de 15 k€")))</f>
        <v/>
      </c>
    </row>
    <row r="219">
      <c r="A219" s="65" t="inlineStr">
        <is>
          <t>FAC-00218</t>
        </is>
      </c>
      <c r="B219" s="65" t="inlineStr">
        <is>
          <t>DEV-00506</t>
        </is>
      </c>
      <c r="C219" s="65" t="inlineStr">
        <is>
          <t>CLI-0200</t>
        </is>
      </c>
      <c r="D219" s="65" t="inlineStr">
        <is>
          <t>Particulier</t>
        </is>
      </c>
      <c r="E219" s="65" t="inlineStr">
        <is>
          <t>Bordeaux</t>
        </is>
      </c>
      <c r="F219" s="66" t="n">
        <v>45148</v>
      </c>
      <c r="G219" s="65" t="inlineStr">
        <is>
          <t>2023-08</t>
        </is>
      </c>
      <c r="H219" s="65" t="inlineStr">
        <is>
          <t>2023-2024</t>
        </is>
      </c>
      <c r="I219" s="66" t="n">
        <v>45163</v>
      </c>
      <c r="J219" s="67" t="n">
        <v>15</v>
      </c>
      <c r="K219" s="68" t="n">
        <v>1511.21</v>
      </c>
      <c r="L219" s="71" t="n">
        <v>0.2</v>
      </c>
      <c r="M219" s="68" t="n">
        <v>1813.45</v>
      </c>
      <c r="N219" s="65" t="inlineStr">
        <is>
          <t>Standard</t>
        </is>
      </c>
      <c r="O219" s="66" t="n">
        <v>45149</v>
      </c>
      <c r="P219" s="65" t="inlineStr">
        <is>
          <t>Payée</t>
        </is>
      </c>
      <c r="Q219" s="67">
        <f>IFERROR(INDEX(Devis!$I$2:$I$3053,MATCH($B219,Devis!$A$2:$A$3053,0)),"")</f>
        <v/>
      </c>
      <c r="R219" s="67">
        <f>IFERROR(INDEX(Devis!$K$2:$K$3053,MATCH($B219,Devis!$A$2:$A$3053,0)),"")</f>
        <v/>
      </c>
      <c r="S219" s="67">
        <f>IFERROR(INDEX(Clients!$G$2:$G$1020,MATCH($C219,Clients!$A$2:$A$1020,0)),"")</f>
        <v/>
      </c>
      <c r="T219" s="69">
        <f>1</f>
        <v/>
      </c>
      <c r="U219" s="68">
        <f>IFERROR(INDEX(Interventions!$S$2:$S$1106,MATCH($B219,Interventions!$B$2:$B$1106,0)),0)</f>
        <v/>
      </c>
      <c r="V219" s="68">
        <f>$K219-$U219</f>
        <v/>
      </c>
      <c r="W219" s="69">
        <f>IF($O219="",0,1)</f>
        <v/>
      </c>
      <c r="X219" s="68">
        <f>IF($O219="",$M219,0)</f>
        <v/>
      </c>
      <c r="Y219" s="69">
        <f>IF($O219="",MAX(0,Paramètres!$C$8-$I219),MAX(0,$O219-$I219))</f>
        <v/>
      </c>
      <c r="Z219" s="69">
        <f>$Y219*$X219</f>
        <v/>
      </c>
      <c r="AA219" s="69">
        <f>IF($O219="",0,$O219-$F219)</f>
        <v/>
      </c>
      <c r="AB219" s="69">
        <f>IF(AND($O219="",$I219&lt;Paramètres!$C$8),1,0)</f>
        <v/>
      </c>
      <c r="AC219" s="69">
        <f>IF(AND($O219="",$Y219&gt;Paramètres!$C$13),1,0)</f>
        <v/>
      </c>
      <c r="AD219" s="67">
        <f>IF($O219="","",YEAR($O219)&amp;"-"&amp;TEXT(MONTH($O219),"00"))</f>
        <v/>
      </c>
      <c r="AE219" s="67">
        <f>IF($W219=1,"Réglée",IF($Y219&lt;=0,"Non échu",IF($Y219&lt;=30,"1-30 j",IF($Y219&lt;=60,"31-60 j",IF($Y219&lt;=90,"61-90 j","Plus de 90 j")))))</f>
        <v/>
      </c>
      <c r="AF219" s="67">
        <f>IF($K219&lt;=1000,"Moins de 1 k€",IF($K219&lt;=5000,"1 à 5 k€",IF($K219&lt;=15000,"5 à 15 k€","Plus de 15 k€")))</f>
        <v/>
      </c>
    </row>
    <row r="220">
      <c r="A220" s="65" t="inlineStr">
        <is>
          <t>FAC-00219</t>
        </is>
      </c>
      <c r="B220" s="65" t="inlineStr">
        <is>
          <t>DEV-00507</t>
        </is>
      </c>
      <c r="C220" s="65" t="inlineStr">
        <is>
          <t>CLI-0209</t>
        </is>
      </c>
      <c r="D220" s="65" t="inlineStr">
        <is>
          <t>Particulier</t>
        </is>
      </c>
      <c r="E220" s="65" t="inlineStr">
        <is>
          <t>Toulouse</t>
        </is>
      </c>
      <c r="F220" s="66" t="n">
        <v>45142</v>
      </c>
      <c r="G220" s="65" t="inlineStr">
        <is>
          <t>2023-08</t>
        </is>
      </c>
      <c r="H220" s="65" t="inlineStr">
        <is>
          <t>2023-2024</t>
        </is>
      </c>
      <c r="I220" s="66" t="n">
        <v>45157</v>
      </c>
      <c r="J220" s="67" t="n">
        <v>15</v>
      </c>
      <c r="K220" s="68" t="n">
        <v>323.57</v>
      </c>
      <c r="L220" s="71" t="n">
        <v>0.2</v>
      </c>
      <c r="M220" s="68" t="n">
        <v>388.28</v>
      </c>
      <c r="N220" s="65" t="inlineStr">
        <is>
          <t>Standard</t>
        </is>
      </c>
      <c r="O220" s="66" t="n">
        <v>45158</v>
      </c>
      <c r="P220" s="65" t="inlineStr">
        <is>
          <t>Payée</t>
        </is>
      </c>
      <c r="Q220" s="67">
        <f>IFERROR(INDEX(Devis!$I$2:$I$3053,MATCH($B220,Devis!$A$2:$A$3053,0)),"")</f>
        <v/>
      </c>
      <c r="R220" s="67">
        <f>IFERROR(INDEX(Devis!$K$2:$K$3053,MATCH($B220,Devis!$A$2:$A$3053,0)),"")</f>
        <v/>
      </c>
      <c r="S220" s="67">
        <f>IFERROR(INDEX(Clients!$G$2:$G$1020,MATCH($C220,Clients!$A$2:$A$1020,0)),"")</f>
        <v/>
      </c>
      <c r="T220" s="69">
        <f>1</f>
        <v/>
      </c>
      <c r="U220" s="68">
        <f>IFERROR(INDEX(Interventions!$S$2:$S$1106,MATCH($B220,Interventions!$B$2:$B$1106,0)),0)</f>
        <v/>
      </c>
      <c r="V220" s="68">
        <f>$K220-$U220</f>
        <v/>
      </c>
      <c r="W220" s="69">
        <f>IF($O220="",0,1)</f>
        <v/>
      </c>
      <c r="X220" s="68">
        <f>IF($O220="",$M220,0)</f>
        <v/>
      </c>
      <c r="Y220" s="69">
        <f>IF($O220="",MAX(0,Paramètres!$C$8-$I220),MAX(0,$O220-$I220))</f>
        <v/>
      </c>
      <c r="Z220" s="69">
        <f>$Y220*$X220</f>
        <v/>
      </c>
      <c r="AA220" s="69">
        <f>IF($O220="",0,$O220-$F220)</f>
        <v/>
      </c>
      <c r="AB220" s="69">
        <f>IF(AND($O220="",$I220&lt;Paramètres!$C$8),1,0)</f>
        <v/>
      </c>
      <c r="AC220" s="69">
        <f>IF(AND($O220="",$Y220&gt;Paramètres!$C$13),1,0)</f>
        <v/>
      </c>
      <c r="AD220" s="67">
        <f>IF($O220="","",YEAR($O220)&amp;"-"&amp;TEXT(MONTH($O220),"00"))</f>
        <v/>
      </c>
      <c r="AE220" s="67">
        <f>IF($W220=1,"Réglée",IF($Y220&lt;=0,"Non échu",IF($Y220&lt;=30,"1-30 j",IF($Y220&lt;=60,"31-60 j",IF($Y220&lt;=90,"61-90 j","Plus de 90 j")))))</f>
        <v/>
      </c>
      <c r="AF220" s="67">
        <f>IF($K220&lt;=1000,"Moins de 1 k€",IF($K220&lt;=5000,"1 à 5 k€",IF($K220&lt;=15000,"5 à 15 k€","Plus de 15 k€")))</f>
        <v/>
      </c>
    </row>
    <row r="221">
      <c r="A221" s="65" t="inlineStr">
        <is>
          <t>FAC-00220</t>
        </is>
      </c>
      <c r="B221" s="65" t="inlineStr">
        <is>
          <t>DEV-00509</t>
        </is>
      </c>
      <c r="C221" s="65" t="inlineStr">
        <is>
          <t>CLI-0126</t>
        </is>
      </c>
      <c r="D221" s="65" t="inlineStr">
        <is>
          <t>Particulier</t>
        </is>
      </c>
      <c r="E221" s="65" t="inlineStr">
        <is>
          <t>Bordeaux</t>
        </is>
      </c>
      <c r="F221" s="66" t="n">
        <v>45159</v>
      </c>
      <c r="G221" s="65" t="inlineStr">
        <is>
          <t>2023-08</t>
        </is>
      </c>
      <c r="H221" s="65" t="inlineStr">
        <is>
          <t>2023-2024</t>
        </is>
      </c>
      <c r="I221" s="66" t="n">
        <v>45174</v>
      </c>
      <c r="J221" s="67" t="n">
        <v>15</v>
      </c>
      <c r="K221" s="68" t="n">
        <v>307.84</v>
      </c>
      <c r="L221" s="71" t="n">
        <v>0.2</v>
      </c>
      <c r="M221" s="68" t="n">
        <v>369.41</v>
      </c>
      <c r="N221" s="65" t="inlineStr">
        <is>
          <t>Standard</t>
        </is>
      </c>
      <c r="O221" s="66" t="n">
        <v>45160</v>
      </c>
      <c r="P221" s="65" t="inlineStr">
        <is>
          <t>Payée</t>
        </is>
      </c>
      <c r="Q221" s="67">
        <f>IFERROR(INDEX(Devis!$I$2:$I$3053,MATCH($B221,Devis!$A$2:$A$3053,0)),"")</f>
        <v/>
      </c>
      <c r="R221" s="67">
        <f>IFERROR(INDEX(Devis!$K$2:$K$3053,MATCH($B221,Devis!$A$2:$A$3053,0)),"")</f>
        <v/>
      </c>
      <c r="S221" s="67">
        <f>IFERROR(INDEX(Clients!$G$2:$G$1020,MATCH($C221,Clients!$A$2:$A$1020,0)),"")</f>
        <v/>
      </c>
      <c r="T221" s="69">
        <f>1</f>
        <v/>
      </c>
      <c r="U221" s="68">
        <f>IFERROR(INDEX(Interventions!$S$2:$S$1106,MATCH($B221,Interventions!$B$2:$B$1106,0)),0)</f>
        <v/>
      </c>
      <c r="V221" s="68">
        <f>$K221-$U221</f>
        <v/>
      </c>
      <c r="W221" s="69">
        <f>IF($O221="",0,1)</f>
        <v/>
      </c>
      <c r="X221" s="68">
        <f>IF($O221="",$M221,0)</f>
        <v/>
      </c>
      <c r="Y221" s="69">
        <f>IF($O221="",MAX(0,Paramètres!$C$8-$I221),MAX(0,$O221-$I221))</f>
        <v/>
      </c>
      <c r="Z221" s="69">
        <f>$Y221*$X221</f>
        <v/>
      </c>
      <c r="AA221" s="69">
        <f>IF($O221="",0,$O221-$F221)</f>
        <v/>
      </c>
      <c r="AB221" s="69">
        <f>IF(AND($O221="",$I221&lt;Paramètres!$C$8),1,0)</f>
        <v/>
      </c>
      <c r="AC221" s="69">
        <f>IF(AND($O221="",$Y221&gt;Paramètres!$C$13),1,0)</f>
        <v/>
      </c>
      <c r="AD221" s="67">
        <f>IF($O221="","",YEAR($O221)&amp;"-"&amp;TEXT(MONTH($O221),"00"))</f>
        <v/>
      </c>
      <c r="AE221" s="67">
        <f>IF($W221=1,"Réglée",IF($Y221&lt;=0,"Non échu",IF($Y221&lt;=30,"1-30 j",IF($Y221&lt;=60,"31-60 j",IF($Y221&lt;=90,"61-90 j","Plus de 90 j")))))</f>
        <v/>
      </c>
      <c r="AF221" s="67">
        <f>IF($K221&lt;=1000,"Moins de 1 k€",IF($K221&lt;=5000,"1 à 5 k€",IF($K221&lt;=15000,"5 à 15 k€","Plus de 15 k€")))</f>
        <v/>
      </c>
    </row>
    <row r="222">
      <c r="A222" s="65" t="inlineStr">
        <is>
          <t>FAC-00221</t>
        </is>
      </c>
      <c r="B222" s="65" t="inlineStr">
        <is>
          <t>DEV-00510</t>
        </is>
      </c>
      <c r="C222" s="65" t="inlineStr">
        <is>
          <t>CLI-0026</t>
        </is>
      </c>
      <c r="D222" s="65" t="inlineStr">
        <is>
          <t>Particulier</t>
        </is>
      </c>
      <c r="E222" s="65" t="inlineStr">
        <is>
          <t>Bordeaux</t>
        </is>
      </c>
      <c r="F222" s="66" t="n">
        <v>45156</v>
      </c>
      <c r="G222" s="65" t="inlineStr">
        <is>
          <t>2023-08</t>
        </is>
      </c>
      <c r="H222" s="65" t="inlineStr">
        <is>
          <t>2023-2024</t>
        </is>
      </c>
      <c r="I222" s="66" t="n">
        <v>45171</v>
      </c>
      <c r="J222" s="67" t="n">
        <v>15</v>
      </c>
      <c r="K222" s="68" t="n">
        <v>1469.52</v>
      </c>
      <c r="L222" s="71" t="n">
        <v>0.2</v>
      </c>
      <c r="M222" s="68" t="n">
        <v>1763.42</v>
      </c>
      <c r="N222" s="65" t="inlineStr">
        <is>
          <t>Standard</t>
        </is>
      </c>
      <c r="O222" s="66" t="n">
        <v>45174</v>
      </c>
      <c r="P222" s="65" t="inlineStr">
        <is>
          <t>Payée</t>
        </is>
      </c>
      <c r="Q222" s="67">
        <f>IFERROR(INDEX(Devis!$I$2:$I$3053,MATCH($B222,Devis!$A$2:$A$3053,0)),"")</f>
        <v/>
      </c>
      <c r="R222" s="67">
        <f>IFERROR(INDEX(Devis!$K$2:$K$3053,MATCH($B222,Devis!$A$2:$A$3053,0)),"")</f>
        <v/>
      </c>
      <c r="S222" s="67">
        <f>IFERROR(INDEX(Clients!$G$2:$G$1020,MATCH($C222,Clients!$A$2:$A$1020,0)),"")</f>
        <v/>
      </c>
      <c r="T222" s="69">
        <f>1</f>
        <v/>
      </c>
      <c r="U222" s="68">
        <f>IFERROR(INDEX(Interventions!$S$2:$S$1106,MATCH($B222,Interventions!$B$2:$B$1106,0)),0)</f>
        <v/>
      </c>
      <c r="V222" s="68">
        <f>$K222-$U222</f>
        <v/>
      </c>
      <c r="W222" s="69">
        <f>IF($O222="",0,1)</f>
        <v/>
      </c>
      <c r="X222" s="68">
        <f>IF($O222="",$M222,0)</f>
        <v/>
      </c>
      <c r="Y222" s="69">
        <f>IF($O222="",MAX(0,Paramètres!$C$8-$I222),MAX(0,$O222-$I222))</f>
        <v/>
      </c>
      <c r="Z222" s="69">
        <f>$Y222*$X222</f>
        <v/>
      </c>
      <c r="AA222" s="69">
        <f>IF($O222="",0,$O222-$F222)</f>
        <v/>
      </c>
      <c r="AB222" s="69">
        <f>IF(AND($O222="",$I222&lt;Paramètres!$C$8),1,0)</f>
        <v/>
      </c>
      <c r="AC222" s="69">
        <f>IF(AND($O222="",$Y222&gt;Paramètres!$C$13),1,0)</f>
        <v/>
      </c>
      <c r="AD222" s="67">
        <f>IF($O222="","",YEAR($O222)&amp;"-"&amp;TEXT(MONTH($O222),"00"))</f>
        <v/>
      </c>
      <c r="AE222" s="67">
        <f>IF($W222=1,"Réglée",IF($Y222&lt;=0,"Non échu",IF($Y222&lt;=30,"1-30 j",IF($Y222&lt;=60,"31-60 j",IF($Y222&lt;=90,"61-90 j","Plus de 90 j")))))</f>
        <v/>
      </c>
      <c r="AF222" s="67">
        <f>IF($K222&lt;=1000,"Moins de 1 k€",IF($K222&lt;=5000,"1 à 5 k€",IF($K222&lt;=15000,"5 à 15 k€","Plus de 15 k€")))</f>
        <v/>
      </c>
    </row>
    <row r="223">
      <c r="A223" s="65" t="inlineStr">
        <is>
          <t>FAC-00222</t>
        </is>
      </c>
      <c r="B223" s="65" t="inlineStr">
        <is>
          <t>DEV-00513</t>
        </is>
      </c>
      <c r="C223" s="65" t="inlineStr">
        <is>
          <t>CLI-0208</t>
        </is>
      </c>
      <c r="D223" s="65" t="inlineStr">
        <is>
          <t>Particulier</t>
        </is>
      </c>
      <c r="E223" s="65" t="inlineStr">
        <is>
          <t>Bordeaux</t>
        </is>
      </c>
      <c r="F223" s="66" t="n">
        <v>45145</v>
      </c>
      <c r="G223" s="65" t="inlineStr">
        <is>
          <t>2023-08</t>
        </is>
      </c>
      <c r="H223" s="65" t="inlineStr">
        <is>
          <t>2023-2024</t>
        </is>
      </c>
      <c r="I223" s="66" t="n">
        <v>45160</v>
      </c>
      <c r="J223" s="67" t="n">
        <v>15</v>
      </c>
      <c r="K223" s="68" t="n">
        <v>204.36</v>
      </c>
      <c r="L223" s="71" t="n">
        <v>0.2</v>
      </c>
      <c r="M223" s="68" t="n">
        <v>245.23</v>
      </c>
      <c r="N223" s="65" t="inlineStr">
        <is>
          <t>Standard</t>
        </is>
      </c>
      <c r="O223" s="66" t="n">
        <v>45149</v>
      </c>
      <c r="P223" s="65" t="inlineStr">
        <is>
          <t>Payée</t>
        </is>
      </c>
      <c r="Q223" s="67">
        <f>IFERROR(INDEX(Devis!$I$2:$I$3053,MATCH($B223,Devis!$A$2:$A$3053,0)),"")</f>
        <v/>
      </c>
      <c r="R223" s="67">
        <f>IFERROR(INDEX(Devis!$K$2:$K$3053,MATCH($B223,Devis!$A$2:$A$3053,0)),"")</f>
        <v/>
      </c>
      <c r="S223" s="67">
        <f>IFERROR(INDEX(Clients!$G$2:$G$1020,MATCH($C223,Clients!$A$2:$A$1020,0)),"")</f>
        <v/>
      </c>
      <c r="T223" s="69">
        <f>1</f>
        <v/>
      </c>
      <c r="U223" s="68">
        <f>IFERROR(INDEX(Interventions!$S$2:$S$1106,MATCH($B223,Interventions!$B$2:$B$1106,0)),0)</f>
        <v/>
      </c>
      <c r="V223" s="68">
        <f>$K223-$U223</f>
        <v/>
      </c>
      <c r="W223" s="69">
        <f>IF($O223="",0,1)</f>
        <v/>
      </c>
      <c r="X223" s="68">
        <f>IF($O223="",$M223,0)</f>
        <v/>
      </c>
      <c r="Y223" s="69">
        <f>IF($O223="",MAX(0,Paramètres!$C$8-$I223),MAX(0,$O223-$I223))</f>
        <v/>
      </c>
      <c r="Z223" s="69">
        <f>$Y223*$X223</f>
        <v/>
      </c>
      <c r="AA223" s="69">
        <f>IF($O223="",0,$O223-$F223)</f>
        <v/>
      </c>
      <c r="AB223" s="69">
        <f>IF(AND($O223="",$I223&lt;Paramètres!$C$8),1,0)</f>
        <v/>
      </c>
      <c r="AC223" s="69">
        <f>IF(AND($O223="",$Y223&gt;Paramètres!$C$13),1,0)</f>
        <v/>
      </c>
      <c r="AD223" s="67">
        <f>IF($O223="","",YEAR($O223)&amp;"-"&amp;TEXT(MONTH($O223),"00"))</f>
        <v/>
      </c>
      <c r="AE223" s="67">
        <f>IF($W223=1,"Réglée",IF($Y223&lt;=0,"Non échu",IF($Y223&lt;=30,"1-30 j",IF($Y223&lt;=60,"31-60 j",IF($Y223&lt;=90,"61-90 j","Plus de 90 j")))))</f>
        <v/>
      </c>
      <c r="AF223" s="67">
        <f>IF($K223&lt;=1000,"Moins de 1 k€",IF($K223&lt;=5000,"1 à 5 k€",IF($K223&lt;=15000,"5 à 15 k€","Plus de 15 k€")))</f>
        <v/>
      </c>
    </row>
    <row r="224">
      <c r="A224" s="65" t="inlineStr">
        <is>
          <t>FAC-00223</t>
        </is>
      </c>
      <c r="B224" s="65" t="inlineStr">
        <is>
          <t>DEV-00520</t>
        </is>
      </c>
      <c r="C224" s="65" t="inlineStr">
        <is>
          <t>CLI-0062</t>
        </is>
      </c>
      <c r="D224" s="65" t="inlineStr">
        <is>
          <t>Particulier</t>
        </is>
      </c>
      <c r="E224" s="65" t="inlineStr">
        <is>
          <t>Toulouse</t>
        </is>
      </c>
      <c r="F224" s="66" t="n">
        <v>45166</v>
      </c>
      <c r="G224" s="65" t="inlineStr">
        <is>
          <t>2023-08</t>
        </is>
      </c>
      <c r="H224" s="65" t="inlineStr">
        <is>
          <t>2023-2024</t>
        </is>
      </c>
      <c r="I224" s="66" t="n">
        <v>45181</v>
      </c>
      <c r="J224" s="67" t="n">
        <v>15</v>
      </c>
      <c r="K224" s="68" t="n">
        <v>8327.219999999999</v>
      </c>
      <c r="L224" s="71" t="n">
        <v>0.2</v>
      </c>
      <c r="M224" s="68" t="n">
        <v>9992.66</v>
      </c>
      <c r="N224" s="65" t="inlineStr">
        <is>
          <t>Bon payeur</t>
        </is>
      </c>
      <c r="O224" s="66" t="n">
        <v>45167</v>
      </c>
      <c r="P224" s="65" t="inlineStr">
        <is>
          <t>Payée</t>
        </is>
      </c>
      <c r="Q224" s="67">
        <f>IFERROR(INDEX(Devis!$I$2:$I$3053,MATCH($B224,Devis!$A$2:$A$3053,0)),"")</f>
        <v/>
      </c>
      <c r="R224" s="67">
        <f>IFERROR(INDEX(Devis!$K$2:$K$3053,MATCH($B224,Devis!$A$2:$A$3053,0)),"")</f>
        <v/>
      </c>
      <c r="S224" s="67">
        <f>IFERROR(INDEX(Clients!$G$2:$G$1020,MATCH($C224,Clients!$A$2:$A$1020,0)),"")</f>
        <v/>
      </c>
      <c r="T224" s="69">
        <f>1</f>
        <v/>
      </c>
      <c r="U224" s="68">
        <f>IFERROR(INDEX(Interventions!$S$2:$S$1106,MATCH($B224,Interventions!$B$2:$B$1106,0)),0)</f>
        <v/>
      </c>
      <c r="V224" s="68">
        <f>$K224-$U224</f>
        <v/>
      </c>
      <c r="W224" s="69">
        <f>IF($O224="",0,1)</f>
        <v/>
      </c>
      <c r="X224" s="68">
        <f>IF($O224="",$M224,0)</f>
        <v/>
      </c>
      <c r="Y224" s="69">
        <f>IF($O224="",MAX(0,Paramètres!$C$8-$I224),MAX(0,$O224-$I224))</f>
        <v/>
      </c>
      <c r="Z224" s="69">
        <f>$Y224*$X224</f>
        <v/>
      </c>
      <c r="AA224" s="69">
        <f>IF($O224="",0,$O224-$F224)</f>
        <v/>
      </c>
      <c r="AB224" s="69">
        <f>IF(AND($O224="",$I224&lt;Paramètres!$C$8),1,0)</f>
        <v/>
      </c>
      <c r="AC224" s="69">
        <f>IF(AND($O224="",$Y224&gt;Paramètres!$C$13),1,0)</f>
        <v/>
      </c>
      <c r="AD224" s="67">
        <f>IF($O224="","",YEAR($O224)&amp;"-"&amp;TEXT(MONTH($O224),"00"))</f>
        <v/>
      </c>
      <c r="AE224" s="67">
        <f>IF($W224=1,"Réglée",IF($Y224&lt;=0,"Non échu",IF($Y224&lt;=30,"1-30 j",IF($Y224&lt;=60,"31-60 j",IF($Y224&lt;=90,"61-90 j","Plus de 90 j")))))</f>
        <v/>
      </c>
      <c r="AF224" s="67">
        <f>IF($K224&lt;=1000,"Moins de 1 k€",IF($K224&lt;=5000,"1 à 5 k€",IF($K224&lt;=15000,"5 à 15 k€","Plus de 15 k€")))</f>
        <v/>
      </c>
    </row>
    <row r="225">
      <c r="A225" s="65" t="inlineStr">
        <is>
          <t>FAC-00224</t>
        </is>
      </c>
      <c r="B225" s="65" t="inlineStr">
        <is>
          <t>DEV-00522</t>
        </is>
      </c>
      <c r="C225" s="65" t="inlineStr">
        <is>
          <t>CLI-0175</t>
        </is>
      </c>
      <c r="D225" s="65" t="inlineStr">
        <is>
          <t>Particulier</t>
        </is>
      </c>
      <c r="E225" s="65" t="inlineStr">
        <is>
          <t>Toulouse</t>
        </is>
      </c>
      <c r="F225" s="66" t="n">
        <v>45190</v>
      </c>
      <c r="G225" s="65" t="inlineStr">
        <is>
          <t>2023-09</t>
        </is>
      </c>
      <c r="H225" s="65" t="inlineStr">
        <is>
          <t>2023-2024</t>
        </is>
      </c>
      <c r="I225" s="66" t="n">
        <v>45205</v>
      </c>
      <c r="J225" s="67" t="n">
        <v>15</v>
      </c>
      <c r="K225" s="68" t="n">
        <v>1722.78</v>
      </c>
      <c r="L225" s="71" t="n">
        <v>0.2</v>
      </c>
      <c r="M225" s="68" t="n">
        <v>2067.34</v>
      </c>
      <c r="N225" s="65" t="inlineStr">
        <is>
          <t>Bon payeur</t>
        </is>
      </c>
      <c r="O225" s="66" t="n">
        <v>45200</v>
      </c>
      <c r="P225" s="65" t="inlineStr">
        <is>
          <t>Payée</t>
        </is>
      </c>
      <c r="Q225" s="67">
        <f>IFERROR(INDEX(Devis!$I$2:$I$3053,MATCH($B225,Devis!$A$2:$A$3053,0)),"")</f>
        <v/>
      </c>
      <c r="R225" s="67">
        <f>IFERROR(INDEX(Devis!$K$2:$K$3053,MATCH($B225,Devis!$A$2:$A$3053,0)),"")</f>
        <v/>
      </c>
      <c r="S225" s="67">
        <f>IFERROR(INDEX(Clients!$G$2:$G$1020,MATCH($C225,Clients!$A$2:$A$1020,0)),"")</f>
        <v/>
      </c>
      <c r="T225" s="69">
        <f>1</f>
        <v/>
      </c>
      <c r="U225" s="68">
        <f>IFERROR(INDEX(Interventions!$S$2:$S$1106,MATCH($B225,Interventions!$B$2:$B$1106,0)),0)</f>
        <v/>
      </c>
      <c r="V225" s="68">
        <f>$K225-$U225</f>
        <v/>
      </c>
      <c r="W225" s="69">
        <f>IF($O225="",0,1)</f>
        <v/>
      </c>
      <c r="X225" s="68">
        <f>IF($O225="",$M225,0)</f>
        <v/>
      </c>
      <c r="Y225" s="69">
        <f>IF($O225="",MAX(0,Paramètres!$C$8-$I225),MAX(0,$O225-$I225))</f>
        <v/>
      </c>
      <c r="Z225" s="69">
        <f>$Y225*$X225</f>
        <v/>
      </c>
      <c r="AA225" s="69">
        <f>IF($O225="",0,$O225-$F225)</f>
        <v/>
      </c>
      <c r="AB225" s="69">
        <f>IF(AND($O225="",$I225&lt;Paramètres!$C$8),1,0)</f>
        <v/>
      </c>
      <c r="AC225" s="69">
        <f>IF(AND($O225="",$Y225&gt;Paramètres!$C$13),1,0)</f>
        <v/>
      </c>
      <c r="AD225" s="67">
        <f>IF($O225="","",YEAR($O225)&amp;"-"&amp;TEXT(MONTH($O225),"00"))</f>
        <v/>
      </c>
      <c r="AE225" s="67">
        <f>IF($W225=1,"Réglée",IF($Y225&lt;=0,"Non échu",IF($Y225&lt;=30,"1-30 j",IF($Y225&lt;=60,"31-60 j",IF($Y225&lt;=90,"61-90 j","Plus de 90 j")))))</f>
        <v/>
      </c>
      <c r="AF225" s="67">
        <f>IF($K225&lt;=1000,"Moins de 1 k€",IF($K225&lt;=5000,"1 à 5 k€",IF($K225&lt;=15000,"5 à 15 k€","Plus de 15 k€")))</f>
        <v/>
      </c>
    </row>
    <row r="226">
      <c r="A226" s="65" t="inlineStr">
        <is>
          <t>FAC-00225</t>
        </is>
      </c>
      <c r="B226" s="65" t="inlineStr">
        <is>
          <t>DEV-00523</t>
        </is>
      </c>
      <c r="C226" s="65" t="inlineStr">
        <is>
          <t>CLI-0165</t>
        </is>
      </c>
      <c r="D226" s="65" t="inlineStr">
        <is>
          <t>Particulier</t>
        </is>
      </c>
      <c r="E226" s="65" t="inlineStr">
        <is>
          <t>Bordeaux</t>
        </is>
      </c>
      <c r="F226" s="66" t="n">
        <v>45176</v>
      </c>
      <c r="G226" s="65" t="inlineStr">
        <is>
          <t>2023-09</t>
        </is>
      </c>
      <c r="H226" s="65" t="inlineStr">
        <is>
          <t>2023-2024</t>
        </is>
      </c>
      <c r="I226" s="66" t="n">
        <v>45191</v>
      </c>
      <c r="J226" s="67" t="n">
        <v>15</v>
      </c>
      <c r="K226" s="68" t="n">
        <v>1207.76</v>
      </c>
      <c r="L226" s="71" t="n">
        <v>0.1</v>
      </c>
      <c r="M226" s="68" t="n">
        <v>1328.54</v>
      </c>
      <c r="N226" s="65" t="inlineStr">
        <is>
          <t>Lent</t>
        </is>
      </c>
      <c r="O226" s="66" t="n">
        <v>45177</v>
      </c>
      <c r="P226" s="65" t="inlineStr">
        <is>
          <t>Payée</t>
        </is>
      </c>
      <c r="Q226" s="67">
        <f>IFERROR(INDEX(Devis!$I$2:$I$3053,MATCH($B226,Devis!$A$2:$A$3053,0)),"")</f>
        <v/>
      </c>
      <c r="R226" s="67">
        <f>IFERROR(INDEX(Devis!$K$2:$K$3053,MATCH($B226,Devis!$A$2:$A$3053,0)),"")</f>
        <v/>
      </c>
      <c r="S226" s="67">
        <f>IFERROR(INDEX(Clients!$G$2:$G$1020,MATCH($C226,Clients!$A$2:$A$1020,0)),"")</f>
        <v/>
      </c>
      <c r="T226" s="69">
        <f>1</f>
        <v/>
      </c>
      <c r="U226" s="68">
        <f>IFERROR(INDEX(Interventions!$S$2:$S$1106,MATCH($B226,Interventions!$B$2:$B$1106,0)),0)</f>
        <v/>
      </c>
      <c r="V226" s="68">
        <f>$K226-$U226</f>
        <v/>
      </c>
      <c r="W226" s="69">
        <f>IF($O226="",0,1)</f>
        <v/>
      </c>
      <c r="X226" s="68">
        <f>IF($O226="",$M226,0)</f>
        <v/>
      </c>
      <c r="Y226" s="69">
        <f>IF($O226="",MAX(0,Paramètres!$C$8-$I226),MAX(0,$O226-$I226))</f>
        <v/>
      </c>
      <c r="Z226" s="69">
        <f>$Y226*$X226</f>
        <v/>
      </c>
      <c r="AA226" s="69">
        <f>IF($O226="",0,$O226-$F226)</f>
        <v/>
      </c>
      <c r="AB226" s="69">
        <f>IF(AND($O226="",$I226&lt;Paramètres!$C$8),1,0)</f>
        <v/>
      </c>
      <c r="AC226" s="69">
        <f>IF(AND($O226="",$Y226&gt;Paramètres!$C$13),1,0)</f>
        <v/>
      </c>
      <c r="AD226" s="67">
        <f>IF($O226="","",YEAR($O226)&amp;"-"&amp;TEXT(MONTH($O226),"00"))</f>
        <v/>
      </c>
      <c r="AE226" s="67">
        <f>IF($W226=1,"Réglée",IF($Y226&lt;=0,"Non échu",IF($Y226&lt;=30,"1-30 j",IF($Y226&lt;=60,"31-60 j",IF($Y226&lt;=90,"61-90 j","Plus de 90 j")))))</f>
        <v/>
      </c>
      <c r="AF226" s="67">
        <f>IF($K226&lt;=1000,"Moins de 1 k€",IF($K226&lt;=5000,"1 à 5 k€",IF($K226&lt;=15000,"5 à 15 k€","Plus de 15 k€")))</f>
        <v/>
      </c>
    </row>
    <row r="227">
      <c r="A227" s="65" t="inlineStr">
        <is>
          <t>FAC-00226</t>
        </is>
      </c>
      <c r="B227" s="65" t="inlineStr">
        <is>
          <t>DEV-00525</t>
        </is>
      </c>
      <c r="C227" s="65" t="inlineStr">
        <is>
          <t>CLI-0243</t>
        </is>
      </c>
      <c r="D227" s="65" t="inlineStr">
        <is>
          <t>Professionnel</t>
        </is>
      </c>
      <c r="E227" s="65" t="inlineStr">
        <is>
          <t>Bordeaux</t>
        </is>
      </c>
      <c r="F227" s="66" t="n">
        <v>45167</v>
      </c>
      <c r="G227" s="65" t="inlineStr">
        <is>
          <t>2023-08</t>
        </is>
      </c>
      <c r="H227" s="65" t="inlineStr">
        <is>
          <t>2023-2024</t>
        </is>
      </c>
      <c r="I227" s="66" t="n">
        <v>45197</v>
      </c>
      <c r="J227" s="67" t="n">
        <v>30</v>
      </c>
      <c r="K227" s="68" t="n">
        <v>665.08</v>
      </c>
      <c r="L227" s="71" t="n">
        <v>0.2</v>
      </c>
      <c r="M227" s="68" t="n">
        <v>798.1</v>
      </c>
      <c r="N227" s="65" t="inlineStr">
        <is>
          <t>Bon payeur</t>
        </is>
      </c>
      <c r="O227" s="66" t="n">
        <v>45197</v>
      </c>
      <c r="P227" s="65" t="inlineStr">
        <is>
          <t>Payée</t>
        </is>
      </c>
      <c r="Q227" s="67">
        <f>IFERROR(INDEX(Devis!$I$2:$I$3053,MATCH($B227,Devis!$A$2:$A$3053,0)),"")</f>
        <v/>
      </c>
      <c r="R227" s="67">
        <f>IFERROR(INDEX(Devis!$K$2:$K$3053,MATCH($B227,Devis!$A$2:$A$3053,0)),"")</f>
        <v/>
      </c>
      <c r="S227" s="67">
        <f>IFERROR(INDEX(Clients!$G$2:$G$1020,MATCH($C227,Clients!$A$2:$A$1020,0)),"")</f>
        <v/>
      </c>
      <c r="T227" s="69">
        <f>1</f>
        <v/>
      </c>
      <c r="U227" s="68">
        <f>IFERROR(INDEX(Interventions!$S$2:$S$1106,MATCH($B227,Interventions!$B$2:$B$1106,0)),0)</f>
        <v/>
      </c>
      <c r="V227" s="68">
        <f>$K227-$U227</f>
        <v/>
      </c>
      <c r="W227" s="69">
        <f>IF($O227="",0,1)</f>
        <v/>
      </c>
      <c r="X227" s="68">
        <f>IF($O227="",$M227,0)</f>
        <v/>
      </c>
      <c r="Y227" s="69">
        <f>IF($O227="",MAX(0,Paramètres!$C$8-$I227),MAX(0,$O227-$I227))</f>
        <v/>
      </c>
      <c r="Z227" s="69">
        <f>$Y227*$X227</f>
        <v/>
      </c>
      <c r="AA227" s="69">
        <f>IF($O227="",0,$O227-$F227)</f>
        <v/>
      </c>
      <c r="AB227" s="69">
        <f>IF(AND($O227="",$I227&lt;Paramètres!$C$8),1,0)</f>
        <v/>
      </c>
      <c r="AC227" s="69">
        <f>IF(AND($O227="",$Y227&gt;Paramètres!$C$13),1,0)</f>
        <v/>
      </c>
      <c r="AD227" s="67">
        <f>IF($O227="","",YEAR($O227)&amp;"-"&amp;TEXT(MONTH($O227),"00"))</f>
        <v/>
      </c>
      <c r="AE227" s="67">
        <f>IF($W227=1,"Réglée",IF($Y227&lt;=0,"Non échu",IF($Y227&lt;=30,"1-30 j",IF($Y227&lt;=60,"31-60 j",IF($Y227&lt;=90,"61-90 j","Plus de 90 j")))))</f>
        <v/>
      </c>
      <c r="AF227" s="67">
        <f>IF($K227&lt;=1000,"Moins de 1 k€",IF($K227&lt;=5000,"1 à 5 k€",IF($K227&lt;=15000,"5 à 15 k€","Plus de 15 k€")))</f>
        <v/>
      </c>
    </row>
    <row r="228">
      <c r="A228" s="65" t="inlineStr">
        <is>
          <t>FAC-00227</t>
        </is>
      </c>
      <c r="B228" s="65" t="inlineStr">
        <is>
          <t>DEV-00528</t>
        </is>
      </c>
      <c r="C228" s="65" t="inlineStr">
        <is>
          <t>CLI-0169</t>
        </is>
      </c>
      <c r="D228" s="65" t="inlineStr">
        <is>
          <t>Professionnel</t>
        </is>
      </c>
      <c r="E228" s="65" t="inlineStr">
        <is>
          <t>Bordeaux</t>
        </is>
      </c>
      <c r="F228" s="66" t="n">
        <v>45159</v>
      </c>
      <c r="G228" s="65" t="inlineStr">
        <is>
          <t>2023-08</t>
        </is>
      </c>
      <c r="H228" s="65" t="inlineStr">
        <is>
          <t>2023-2024</t>
        </is>
      </c>
      <c r="I228" s="66" t="n">
        <v>45189</v>
      </c>
      <c r="J228" s="67" t="n">
        <v>30</v>
      </c>
      <c r="K228" s="68" t="n">
        <v>959.3200000000001</v>
      </c>
      <c r="L228" s="71" t="n">
        <v>0.2</v>
      </c>
      <c r="M228" s="68" t="n">
        <v>1151.18</v>
      </c>
      <c r="N228" s="65" t="inlineStr">
        <is>
          <t>Lent</t>
        </is>
      </c>
      <c r="O228" s="66" t="n">
        <v>45233</v>
      </c>
      <c r="P228" s="65" t="inlineStr">
        <is>
          <t>Payée</t>
        </is>
      </c>
      <c r="Q228" s="67">
        <f>IFERROR(INDEX(Devis!$I$2:$I$3053,MATCH($B228,Devis!$A$2:$A$3053,0)),"")</f>
        <v/>
      </c>
      <c r="R228" s="67">
        <f>IFERROR(INDEX(Devis!$K$2:$K$3053,MATCH($B228,Devis!$A$2:$A$3053,0)),"")</f>
        <v/>
      </c>
      <c r="S228" s="67">
        <f>IFERROR(INDEX(Clients!$G$2:$G$1020,MATCH($C228,Clients!$A$2:$A$1020,0)),"")</f>
        <v/>
      </c>
      <c r="T228" s="69">
        <f>1</f>
        <v/>
      </c>
      <c r="U228" s="68">
        <f>IFERROR(INDEX(Interventions!$S$2:$S$1106,MATCH($B228,Interventions!$B$2:$B$1106,0)),0)</f>
        <v/>
      </c>
      <c r="V228" s="68">
        <f>$K228-$U228</f>
        <v/>
      </c>
      <c r="W228" s="69">
        <f>IF($O228="",0,1)</f>
        <v/>
      </c>
      <c r="X228" s="68">
        <f>IF($O228="",$M228,0)</f>
        <v/>
      </c>
      <c r="Y228" s="69">
        <f>IF($O228="",MAX(0,Paramètres!$C$8-$I228),MAX(0,$O228-$I228))</f>
        <v/>
      </c>
      <c r="Z228" s="69">
        <f>$Y228*$X228</f>
        <v/>
      </c>
      <c r="AA228" s="69">
        <f>IF($O228="",0,$O228-$F228)</f>
        <v/>
      </c>
      <c r="AB228" s="69">
        <f>IF(AND($O228="",$I228&lt;Paramètres!$C$8),1,0)</f>
        <v/>
      </c>
      <c r="AC228" s="69">
        <f>IF(AND($O228="",$Y228&gt;Paramètres!$C$13),1,0)</f>
        <v/>
      </c>
      <c r="AD228" s="67">
        <f>IF($O228="","",YEAR($O228)&amp;"-"&amp;TEXT(MONTH($O228),"00"))</f>
        <v/>
      </c>
      <c r="AE228" s="67">
        <f>IF($W228=1,"Réglée",IF($Y228&lt;=0,"Non échu",IF($Y228&lt;=30,"1-30 j",IF($Y228&lt;=60,"31-60 j",IF($Y228&lt;=90,"61-90 j","Plus de 90 j")))))</f>
        <v/>
      </c>
      <c r="AF228" s="67">
        <f>IF($K228&lt;=1000,"Moins de 1 k€",IF($K228&lt;=5000,"1 à 5 k€",IF($K228&lt;=15000,"5 à 15 k€","Plus de 15 k€")))</f>
        <v/>
      </c>
    </row>
    <row r="229">
      <c r="A229" s="65" t="inlineStr">
        <is>
          <t>FAC-00228</t>
        </is>
      </c>
      <c r="B229" s="65" t="inlineStr">
        <is>
          <t>DEV-00532</t>
        </is>
      </c>
      <c r="C229" s="65" t="inlineStr">
        <is>
          <t>CLI-0212</t>
        </is>
      </c>
      <c r="D229" s="65" t="inlineStr">
        <is>
          <t>Professionnel</t>
        </is>
      </c>
      <c r="E229" s="65" t="inlineStr">
        <is>
          <t>Bordeaux</t>
        </is>
      </c>
      <c r="F229" s="66" t="n">
        <v>45162</v>
      </c>
      <c r="G229" s="65" t="inlineStr">
        <is>
          <t>2023-08</t>
        </is>
      </c>
      <c r="H229" s="65" t="inlineStr">
        <is>
          <t>2023-2024</t>
        </is>
      </c>
      <c r="I229" s="66" t="n">
        <v>45192</v>
      </c>
      <c r="J229" s="67" t="n">
        <v>30</v>
      </c>
      <c r="K229" s="68" t="n">
        <v>4997.74</v>
      </c>
      <c r="L229" s="71" t="n">
        <v>0.2</v>
      </c>
      <c r="M229" s="68" t="n">
        <v>5997.29</v>
      </c>
      <c r="N229" s="65" t="inlineStr">
        <is>
          <t>Standard</t>
        </is>
      </c>
      <c r="O229" s="66" t="n">
        <v>45173</v>
      </c>
      <c r="P229" s="65" t="inlineStr">
        <is>
          <t>Payée</t>
        </is>
      </c>
      <c r="Q229" s="67">
        <f>IFERROR(INDEX(Devis!$I$2:$I$3053,MATCH($B229,Devis!$A$2:$A$3053,0)),"")</f>
        <v/>
      </c>
      <c r="R229" s="67">
        <f>IFERROR(INDEX(Devis!$K$2:$K$3053,MATCH($B229,Devis!$A$2:$A$3053,0)),"")</f>
        <v/>
      </c>
      <c r="S229" s="67">
        <f>IFERROR(INDEX(Clients!$G$2:$G$1020,MATCH($C229,Clients!$A$2:$A$1020,0)),"")</f>
        <v/>
      </c>
      <c r="T229" s="69">
        <f>1</f>
        <v/>
      </c>
      <c r="U229" s="68">
        <f>IFERROR(INDEX(Interventions!$S$2:$S$1106,MATCH($B229,Interventions!$B$2:$B$1106,0)),0)</f>
        <v/>
      </c>
      <c r="V229" s="68">
        <f>$K229-$U229</f>
        <v/>
      </c>
      <c r="W229" s="69">
        <f>IF($O229="",0,1)</f>
        <v/>
      </c>
      <c r="X229" s="68">
        <f>IF($O229="",$M229,0)</f>
        <v/>
      </c>
      <c r="Y229" s="69">
        <f>IF($O229="",MAX(0,Paramètres!$C$8-$I229),MAX(0,$O229-$I229))</f>
        <v/>
      </c>
      <c r="Z229" s="69">
        <f>$Y229*$X229</f>
        <v/>
      </c>
      <c r="AA229" s="69">
        <f>IF($O229="",0,$O229-$F229)</f>
        <v/>
      </c>
      <c r="AB229" s="69">
        <f>IF(AND($O229="",$I229&lt;Paramètres!$C$8),1,0)</f>
        <v/>
      </c>
      <c r="AC229" s="69">
        <f>IF(AND($O229="",$Y229&gt;Paramètres!$C$13),1,0)</f>
        <v/>
      </c>
      <c r="AD229" s="67">
        <f>IF($O229="","",YEAR($O229)&amp;"-"&amp;TEXT(MONTH($O229),"00"))</f>
        <v/>
      </c>
      <c r="AE229" s="67">
        <f>IF($W229=1,"Réglée",IF($Y229&lt;=0,"Non échu",IF($Y229&lt;=30,"1-30 j",IF($Y229&lt;=60,"31-60 j",IF($Y229&lt;=90,"61-90 j","Plus de 90 j")))))</f>
        <v/>
      </c>
      <c r="AF229" s="67">
        <f>IF($K229&lt;=1000,"Moins de 1 k€",IF($K229&lt;=5000,"1 à 5 k€",IF($K229&lt;=15000,"5 à 15 k€","Plus de 15 k€")))</f>
        <v/>
      </c>
    </row>
    <row r="230">
      <c r="A230" s="65" t="inlineStr">
        <is>
          <t>FAC-00229</t>
        </is>
      </c>
      <c r="B230" s="65" t="inlineStr">
        <is>
          <t>DEV-00535</t>
        </is>
      </c>
      <c r="C230" s="65" t="inlineStr">
        <is>
          <t>CLI-0223</t>
        </is>
      </c>
      <c r="D230" s="65" t="inlineStr">
        <is>
          <t>Particulier</t>
        </is>
      </c>
      <c r="E230" s="65" t="inlineStr">
        <is>
          <t>Bordeaux</t>
        </is>
      </c>
      <c r="F230" s="66" t="n">
        <v>45155</v>
      </c>
      <c r="G230" s="65" t="inlineStr">
        <is>
          <t>2023-08</t>
        </is>
      </c>
      <c r="H230" s="65" t="inlineStr">
        <is>
          <t>2023-2024</t>
        </is>
      </c>
      <c r="I230" s="66" t="n">
        <v>45170</v>
      </c>
      <c r="J230" s="67" t="n">
        <v>15</v>
      </c>
      <c r="K230" s="68" t="n">
        <v>10500.01</v>
      </c>
      <c r="L230" s="71" t="n">
        <v>0.1</v>
      </c>
      <c r="M230" s="68" t="n">
        <v>11550.01</v>
      </c>
      <c r="N230" s="65" t="inlineStr">
        <is>
          <t>Standard</t>
        </is>
      </c>
      <c r="O230" s="66" t="n">
        <v>45174</v>
      </c>
      <c r="P230" s="65" t="inlineStr">
        <is>
          <t>Payée</t>
        </is>
      </c>
      <c r="Q230" s="67">
        <f>IFERROR(INDEX(Devis!$I$2:$I$3053,MATCH($B230,Devis!$A$2:$A$3053,0)),"")</f>
        <v/>
      </c>
      <c r="R230" s="67">
        <f>IFERROR(INDEX(Devis!$K$2:$K$3053,MATCH($B230,Devis!$A$2:$A$3053,0)),"")</f>
        <v/>
      </c>
      <c r="S230" s="67">
        <f>IFERROR(INDEX(Clients!$G$2:$G$1020,MATCH($C230,Clients!$A$2:$A$1020,0)),"")</f>
        <v/>
      </c>
      <c r="T230" s="69">
        <f>1</f>
        <v/>
      </c>
      <c r="U230" s="68">
        <f>IFERROR(INDEX(Interventions!$S$2:$S$1106,MATCH($B230,Interventions!$B$2:$B$1106,0)),0)</f>
        <v/>
      </c>
      <c r="V230" s="68">
        <f>$K230-$U230</f>
        <v/>
      </c>
      <c r="W230" s="69">
        <f>IF($O230="",0,1)</f>
        <v/>
      </c>
      <c r="X230" s="68">
        <f>IF($O230="",$M230,0)</f>
        <v/>
      </c>
      <c r="Y230" s="69">
        <f>IF($O230="",MAX(0,Paramètres!$C$8-$I230),MAX(0,$O230-$I230))</f>
        <v/>
      </c>
      <c r="Z230" s="69">
        <f>$Y230*$X230</f>
        <v/>
      </c>
      <c r="AA230" s="69">
        <f>IF($O230="",0,$O230-$F230)</f>
        <v/>
      </c>
      <c r="AB230" s="69">
        <f>IF(AND($O230="",$I230&lt;Paramètres!$C$8),1,0)</f>
        <v/>
      </c>
      <c r="AC230" s="69">
        <f>IF(AND($O230="",$Y230&gt;Paramètres!$C$13),1,0)</f>
        <v/>
      </c>
      <c r="AD230" s="67">
        <f>IF($O230="","",YEAR($O230)&amp;"-"&amp;TEXT(MONTH($O230),"00"))</f>
        <v/>
      </c>
      <c r="AE230" s="67">
        <f>IF($W230=1,"Réglée",IF($Y230&lt;=0,"Non échu",IF($Y230&lt;=30,"1-30 j",IF($Y230&lt;=60,"31-60 j",IF($Y230&lt;=90,"61-90 j","Plus de 90 j")))))</f>
        <v/>
      </c>
      <c r="AF230" s="67">
        <f>IF($K230&lt;=1000,"Moins de 1 k€",IF($K230&lt;=5000,"1 à 5 k€",IF($K230&lt;=15000,"5 à 15 k€","Plus de 15 k€")))</f>
        <v/>
      </c>
    </row>
    <row r="231">
      <c r="A231" s="65" t="inlineStr">
        <is>
          <t>FAC-00230</t>
        </is>
      </c>
      <c r="B231" s="65" t="inlineStr">
        <is>
          <t>DEV-00536</t>
        </is>
      </c>
      <c r="C231" s="65" t="inlineStr">
        <is>
          <t>CLI-0222</t>
        </is>
      </c>
      <c r="D231" s="65" t="inlineStr">
        <is>
          <t>Particulier</t>
        </is>
      </c>
      <c r="E231" s="65" t="inlineStr">
        <is>
          <t>Bordeaux</t>
        </is>
      </c>
      <c r="F231" s="66" t="n">
        <v>45166</v>
      </c>
      <c r="G231" s="65" t="inlineStr">
        <is>
          <t>2023-08</t>
        </is>
      </c>
      <c r="H231" s="65" t="inlineStr">
        <is>
          <t>2023-2024</t>
        </is>
      </c>
      <c r="I231" s="66" t="n">
        <v>45181</v>
      </c>
      <c r="J231" s="67" t="n">
        <v>15</v>
      </c>
      <c r="K231" s="68" t="n">
        <v>400.55</v>
      </c>
      <c r="L231" s="71" t="n">
        <v>0.1</v>
      </c>
      <c r="M231" s="68" t="n">
        <v>440.61</v>
      </c>
      <c r="N231" s="65" t="inlineStr">
        <is>
          <t>Bon payeur</t>
        </is>
      </c>
      <c r="O231" s="66" t="n">
        <v>45172</v>
      </c>
      <c r="P231" s="65" t="inlineStr">
        <is>
          <t>Payée</t>
        </is>
      </c>
      <c r="Q231" s="67">
        <f>IFERROR(INDEX(Devis!$I$2:$I$3053,MATCH($B231,Devis!$A$2:$A$3053,0)),"")</f>
        <v/>
      </c>
      <c r="R231" s="67">
        <f>IFERROR(INDEX(Devis!$K$2:$K$3053,MATCH($B231,Devis!$A$2:$A$3053,0)),"")</f>
        <v/>
      </c>
      <c r="S231" s="67">
        <f>IFERROR(INDEX(Clients!$G$2:$G$1020,MATCH($C231,Clients!$A$2:$A$1020,0)),"")</f>
        <v/>
      </c>
      <c r="T231" s="69">
        <f>1</f>
        <v/>
      </c>
      <c r="U231" s="68">
        <f>IFERROR(INDEX(Interventions!$S$2:$S$1106,MATCH($B231,Interventions!$B$2:$B$1106,0)),0)</f>
        <v/>
      </c>
      <c r="V231" s="68">
        <f>$K231-$U231</f>
        <v/>
      </c>
      <c r="W231" s="69">
        <f>IF($O231="",0,1)</f>
        <v/>
      </c>
      <c r="X231" s="68">
        <f>IF($O231="",$M231,0)</f>
        <v/>
      </c>
      <c r="Y231" s="69">
        <f>IF($O231="",MAX(0,Paramètres!$C$8-$I231),MAX(0,$O231-$I231))</f>
        <v/>
      </c>
      <c r="Z231" s="69">
        <f>$Y231*$X231</f>
        <v/>
      </c>
      <c r="AA231" s="69">
        <f>IF($O231="",0,$O231-$F231)</f>
        <v/>
      </c>
      <c r="AB231" s="69">
        <f>IF(AND($O231="",$I231&lt;Paramètres!$C$8),1,0)</f>
        <v/>
      </c>
      <c r="AC231" s="69">
        <f>IF(AND($O231="",$Y231&gt;Paramètres!$C$13),1,0)</f>
        <v/>
      </c>
      <c r="AD231" s="67">
        <f>IF($O231="","",YEAR($O231)&amp;"-"&amp;TEXT(MONTH($O231),"00"))</f>
        <v/>
      </c>
      <c r="AE231" s="67">
        <f>IF($W231=1,"Réglée",IF($Y231&lt;=0,"Non échu",IF($Y231&lt;=30,"1-30 j",IF($Y231&lt;=60,"31-60 j",IF($Y231&lt;=90,"61-90 j","Plus de 90 j")))))</f>
        <v/>
      </c>
      <c r="AF231" s="67">
        <f>IF($K231&lt;=1000,"Moins de 1 k€",IF($K231&lt;=5000,"1 à 5 k€",IF($K231&lt;=15000,"5 à 15 k€","Plus de 15 k€")))</f>
        <v/>
      </c>
    </row>
    <row r="232">
      <c r="A232" s="65" t="inlineStr">
        <is>
          <t>FAC-00231</t>
        </is>
      </c>
      <c r="B232" s="65" t="inlineStr">
        <is>
          <t>DEV-00542</t>
        </is>
      </c>
      <c r="C232" s="65" t="inlineStr">
        <is>
          <t>CLI-0092</t>
        </is>
      </c>
      <c r="D232" s="65" t="inlineStr">
        <is>
          <t>Particulier</t>
        </is>
      </c>
      <c r="E232" s="65" t="inlineStr">
        <is>
          <t>Toulouse</t>
        </is>
      </c>
      <c r="F232" s="66" t="n">
        <v>45191</v>
      </c>
      <c r="G232" s="65" t="inlineStr">
        <is>
          <t>2023-09</t>
        </is>
      </c>
      <c r="H232" s="65" t="inlineStr">
        <is>
          <t>2023-2024</t>
        </is>
      </c>
      <c r="I232" s="66" t="n">
        <v>45206</v>
      </c>
      <c r="J232" s="67" t="n">
        <v>15</v>
      </c>
      <c r="K232" s="68" t="n">
        <v>1119.8</v>
      </c>
      <c r="L232" s="71" t="n">
        <v>0.1</v>
      </c>
      <c r="M232" s="68" t="n">
        <v>1231.78</v>
      </c>
      <c r="N232" s="65" t="inlineStr">
        <is>
          <t>Standard</t>
        </is>
      </c>
      <c r="O232" s="66" t="n">
        <v>45206</v>
      </c>
      <c r="P232" s="65" t="inlineStr">
        <is>
          <t>Payée</t>
        </is>
      </c>
      <c r="Q232" s="67">
        <f>IFERROR(INDEX(Devis!$I$2:$I$3053,MATCH($B232,Devis!$A$2:$A$3053,0)),"")</f>
        <v/>
      </c>
      <c r="R232" s="67">
        <f>IFERROR(INDEX(Devis!$K$2:$K$3053,MATCH($B232,Devis!$A$2:$A$3053,0)),"")</f>
        <v/>
      </c>
      <c r="S232" s="67">
        <f>IFERROR(INDEX(Clients!$G$2:$G$1020,MATCH($C232,Clients!$A$2:$A$1020,0)),"")</f>
        <v/>
      </c>
      <c r="T232" s="69">
        <f>1</f>
        <v/>
      </c>
      <c r="U232" s="68">
        <f>IFERROR(INDEX(Interventions!$S$2:$S$1106,MATCH($B232,Interventions!$B$2:$B$1106,0)),0)</f>
        <v/>
      </c>
      <c r="V232" s="68">
        <f>$K232-$U232</f>
        <v/>
      </c>
      <c r="W232" s="69">
        <f>IF($O232="",0,1)</f>
        <v/>
      </c>
      <c r="X232" s="68">
        <f>IF($O232="",$M232,0)</f>
        <v/>
      </c>
      <c r="Y232" s="69">
        <f>IF($O232="",MAX(0,Paramètres!$C$8-$I232),MAX(0,$O232-$I232))</f>
        <v/>
      </c>
      <c r="Z232" s="69">
        <f>$Y232*$X232</f>
        <v/>
      </c>
      <c r="AA232" s="69">
        <f>IF($O232="",0,$O232-$F232)</f>
        <v/>
      </c>
      <c r="AB232" s="69">
        <f>IF(AND($O232="",$I232&lt;Paramètres!$C$8),1,0)</f>
        <v/>
      </c>
      <c r="AC232" s="69">
        <f>IF(AND($O232="",$Y232&gt;Paramètres!$C$13),1,0)</f>
        <v/>
      </c>
      <c r="AD232" s="67">
        <f>IF($O232="","",YEAR($O232)&amp;"-"&amp;TEXT(MONTH($O232),"00"))</f>
        <v/>
      </c>
      <c r="AE232" s="67">
        <f>IF($W232=1,"Réglée",IF($Y232&lt;=0,"Non échu",IF($Y232&lt;=30,"1-30 j",IF($Y232&lt;=60,"31-60 j",IF($Y232&lt;=90,"61-90 j","Plus de 90 j")))))</f>
        <v/>
      </c>
      <c r="AF232" s="67">
        <f>IF($K232&lt;=1000,"Moins de 1 k€",IF($K232&lt;=5000,"1 à 5 k€",IF($K232&lt;=15000,"5 à 15 k€","Plus de 15 k€")))</f>
        <v/>
      </c>
    </row>
    <row r="233">
      <c r="A233" s="65" t="inlineStr">
        <is>
          <t>FAC-00232</t>
        </is>
      </c>
      <c r="B233" s="65" t="inlineStr">
        <is>
          <t>DEV-00544</t>
        </is>
      </c>
      <c r="C233" s="65" t="inlineStr">
        <is>
          <t>CLI-0176</t>
        </is>
      </c>
      <c r="D233" s="65" t="inlineStr">
        <is>
          <t>Professionnel</t>
        </is>
      </c>
      <c r="E233" s="65" t="inlineStr">
        <is>
          <t>Toulouse</t>
        </is>
      </c>
      <c r="F233" s="66" t="n">
        <v>45174</v>
      </c>
      <c r="G233" s="65" t="inlineStr">
        <is>
          <t>2023-09</t>
        </is>
      </c>
      <c r="H233" s="65" t="inlineStr">
        <is>
          <t>2023-2024</t>
        </is>
      </c>
      <c r="I233" s="66" t="n">
        <v>45204</v>
      </c>
      <c r="J233" s="67" t="n">
        <v>30</v>
      </c>
      <c r="K233" s="68" t="n">
        <v>6312.86</v>
      </c>
      <c r="L233" s="71" t="n">
        <v>0.2</v>
      </c>
      <c r="M233" s="68" t="n">
        <v>7575.43</v>
      </c>
      <c r="N233" s="65" t="inlineStr">
        <is>
          <t>Bon payeur</t>
        </is>
      </c>
      <c r="O233" s="66" t="n">
        <v>45186</v>
      </c>
      <c r="P233" s="65" t="inlineStr">
        <is>
          <t>Payée</t>
        </is>
      </c>
      <c r="Q233" s="67">
        <f>IFERROR(INDEX(Devis!$I$2:$I$3053,MATCH($B233,Devis!$A$2:$A$3053,0)),"")</f>
        <v/>
      </c>
      <c r="R233" s="67">
        <f>IFERROR(INDEX(Devis!$K$2:$K$3053,MATCH($B233,Devis!$A$2:$A$3053,0)),"")</f>
        <v/>
      </c>
      <c r="S233" s="67">
        <f>IFERROR(INDEX(Clients!$G$2:$G$1020,MATCH($C233,Clients!$A$2:$A$1020,0)),"")</f>
        <v/>
      </c>
      <c r="T233" s="69">
        <f>1</f>
        <v/>
      </c>
      <c r="U233" s="68">
        <f>IFERROR(INDEX(Interventions!$S$2:$S$1106,MATCH($B233,Interventions!$B$2:$B$1106,0)),0)</f>
        <v/>
      </c>
      <c r="V233" s="68">
        <f>$K233-$U233</f>
        <v/>
      </c>
      <c r="W233" s="69">
        <f>IF($O233="",0,1)</f>
        <v/>
      </c>
      <c r="X233" s="68">
        <f>IF($O233="",$M233,0)</f>
        <v/>
      </c>
      <c r="Y233" s="69">
        <f>IF($O233="",MAX(0,Paramètres!$C$8-$I233),MAX(0,$O233-$I233))</f>
        <v/>
      </c>
      <c r="Z233" s="69">
        <f>$Y233*$X233</f>
        <v/>
      </c>
      <c r="AA233" s="69">
        <f>IF($O233="",0,$O233-$F233)</f>
        <v/>
      </c>
      <c r="AB233" s="69">
        <f>IF(AND($O233="",$I233&lt;Paramètres!$C$8),1,0)</f>
        <v/>
      </c>
      <c r="AC233" s="69">
        <f>IF(AND($O233="",$Y233&gt;Paramètres!$C$13),1,0)</f>
        <v/>
      </c>
      <c r="AD233" s="67">
        <f>IF($O233="","",YEAR($O233)&amp;"-"&amp;TEXT(MONTH($O233),"00"))</f>
        <v/>
      </c>
      <c r="AE233" s="67">
        <f>IF($W233=1,"Réglée",IF($Y233&lt;=0,"Non échu",IF($Y233&lt;=30,"1-30 j",IF($Y233&lt;=60,"31-60 j",IF($Y233&lt;=90,"61-90 j","Plus de 90 j")))))</f>
        <v/>
      </c>
      <c r="AF233" s="67">
        <f>IF($K233&lt;=1000,"Moins de 1 k€",IF($K233&lt;=5000,"1 à 5 k€",IF($K233&lt;=15000,"5 à 15 k€","Plus de 15 k€")))</f>
        <v/>
      </c>
    </row>
    <row r="234">
      <c r="A234" s="65" t="inlineStr">
        <is>
          <t>FAC-00233</t>
        </is>
      </c>
      <c r="B234" s="65" t="inlineStr">
        <is>
          <t>DEV-00546</t>
        </is>
      </c>
      <c r="C234" s="65" t="inlineStr">
        <is>
          <t>CLI-0118</t>
        </is>
      </c>
      <c r="D234" s="65" t="inlineStr">
        <is>
          <t>Particulier</t>
        </is>
      </c>
      <c r="E234" s="65" t="inlineStr">
        <is>
          <t>Toulouse</t>
        </is>
      </c>
      <c r="F234" s="66" t="n">
        <v>45182</v>
      </c>
      <c r="G234" s="65" t="inlineStr">
        <is>
          <t>2023-09</t>
        </is>
      </c>
      <c r="H234" s="65" t="inlineStr">
        <is>
          <t>2023-2024</t>
        </is>
      </c>
      <c r="I234" s="66" t="n">
        <v>45197</v>
      </c>
      <c r="J234" s="67" t="n">
        <v>15</v>
      </c>
      <c r="K234" s="68" t="n">
        <v>12397.16</v>
      </c>
      <c r="L234" s="71" t="n">
        <v>0.1</v>
      </c>
      <c r="M234" s="68" t="n">
        <v>13636.88</v>
      </c>
      <c r="N234" s="65" t="inlineStr">
        <is>
          <t>Bon payeur</t>
        </is>
      </c>
      <c r="O234" s="66" t="n">
        <v>45192</v>
      </c>
      <c r="P234" s="65" t="inlineStr">
        <is>
          <t>Payée</t>
        </is>
      </c>
      <c r="Q234" s="67">
        <f>IFERROR(INDEX(Devis!$I$2:$I$3053,MATCH($B234,Devis!$A$2:$A$3053,0)),"")</f>
        <v/>
      </c>
      <c r="R234" s="67">
        <f>IFERROR(INDEX(Devis!$K$2:$K$3053,MATCH($B234,Devis!$A$2:$A$3053,0)),"")</f>
        <v/>
      </c>
      <c r="S234" s="67">
        <f>IFERROR(INDEX(Clients!$G$2:$G$1020,MATCH($C234,Clients!$A$2:$A$1020,0)),"")</f>
        <v/>
      </c>
      <c r="T234" s="69">
        <f>1</f>
        <v/>
      </c>
      <c r="U234" s="68">
        <f>IFERROR(INDEX(Interventions!$S$2:$S$1106,MATCH($B234,Interventions!$B$2:$B$1106,0)),0)</f>
        <v/>
      </c>
      <c r="V234" s="68">
        <f>$K234-$U234</f>
        <v/>
      </c>
      <c r="W234" s="69">
        <f>IF($O234="",0,1)</f>
        <v/>
      </c>
      <c r="X234" s="68">
        <f>IF($O234="",$M234,0)</f>
        <v/>
      </c>
      <c r="Y234" s="69">
        <f>IF($O234="",MAX(0,Paramètres!$C$8-$I234),MAX(0,$O234-$I234))</f>
        <v/>
      </c>
      <c r="Z234" s="69">
        <f>$Y234*$X234</f>
        <v/>
      </c>
      <c r="AA234" s="69">
        <f>IF($O234="",0,$O234-$F234)</f>
        <v/>
      </c>
      <c r="AB234" s="69">
        <f>IF(AND($O234="",$I234&lt;Paramètres!$C$8),1,0)</f>
        <v/>
      </c>
      <c r="AC234" s="69">
        <f>IF(AND($O234="",$Y234&gt;Paramètres!$C$13),1,0)</f>
        <v/>
      </c>
      <c r="AD234" s="67">
        <f>IF($O234="","",YEAR($O234)&amp;"-"&amp;TEXT(MONTH($O234),"00"))</f>
        <v/>
      </c>
      <c r="AE234" s="67">
        <f>IF($W234=1,"Réglée",IF($Y234&lt;=0,"Non échu",IF($Y234&lt;=30,"1-30 j",IF($Y234&lt;=60,"31-60 j",IF($Y234&lt;=90,"61-90 j","Plus de 90 j")))))</f>
        <v/>
      </c>
      <c r="AF234" s="67">
        <f>IF($K234&lt;=1000,"Moins de 1 k€",IF($K234&lt;=5000,"1 à 5 k€",IF($K234&lt;=15000,"5 à 15 k€","Plus de 15 k€")))</f>
        <v/>
      </c>
    </row>
    <row r="235">
      <c r="A235" s="65" t="inlineStr">
        <is>
          <t>FAC-00234</t>
        </is>
      </c>
      <c r="B235" s="65" t="inlineStr">
        <is>
          <t>DEV-00550</t>
        </is>
      </c>
      <c r="C235" s="65" t="inlineStr">
        <is>
          <t>CLI-0248</t>
        </is>
      </c>
      <c r="D235" s="65" t="inlineStr">
        <is>
          <t>Particulier</t>
        </is>
      </c>
      <c r="E235" s="65" t="inlineStr">
        <is>
          <t>Bordeaux</t>
        </is>
      </c>
      <c r="F235" s="66" t="n">
        <v>45166</v>
      </c>
      <c r="G235" s="65" t="inlineStr">
        <is>
          <t>2023-08</t>
        </is>
      </c>
      <c r="H235" s="65" t="inlineStr">
        <is>
          <t>2023-2024</t>
        </is>
      </c>
      <c r="I235" s="66" t="n">
        <v>45181</v>
      </c>
      <c r="J235" s="67" t="n">
        <v>15</v>
      </c>
      <c r="K235" s="68" t="n">
        <v>621.8099999999999</v>
      </c>
      <c r="L235" s="71" t="n">
        <v>0.2</v>
      </c>
      <c r="M235" s="68" t="n">
        <v>746.17</v>
      </c>
      <c r="N235" s="65" t="inlineStr">
        <is>
          <t>Bon payeur</t>
        </is>
      </c>
      <c r="O235" s="66" t="n">
        <v>45173</v>
      </c>
      <c r="P235" s="65" t="inlineStr">
        <is>
          <t>Payée</t>
        </is>
      </c>
      <c r="Q235" s="67">
        <f>IFERROR(INDEX(Devis!$I$2:$I$3053,MATCH($B235,Devis!$A$2:$A$3053,0)),"")</f>
        <v/>
      </c>
      <c r="R235" s="67">
        <f>IFERROR(INDEX(Devis!$K$2:$K$3053,MATCH($B235,Devis!$A$2:$A$3053,0)),"")</f>
        <v/>
      </c>
      <c r="S235" s="67">
        <f>IFERROR(INDEX(Clients!$G$2:$G$1020,MATCH($C235,Clients!$A$2:$A$1020,0)),"")</f>
        <v/>
      </c>
      <c r="T235" s="69">
        <f>1</f>
        <v/>
      </c>
      <c r="U235" s="68">
        <f>IFERROR(INDEX(Interventions!$S$2:$S$1106,MATCH($B235,Interventions!$B$2:$B$1106,0)),0)</f>
        <v/>
      </c>
      <c r="V235" s="68">
        <f>$K235-$U235</f>
        <v/>
      </c>
      <c r="W235" s="69">
        <f>IF($O235="",0,1)</f>
        <v/>
      </c>
      <c r="X235" s="68">
        <f>IF($O235="",$M235,0)</f>
        <v/>
      </c>
      <c r="Y235" s="69">
        <f>IF($O235="",MAX(0,Paramètres!$C$8-$I235),MAX(0,$O235-$I235))</f>
        <v/>
      </c>
      <c r="Z235" s="69">
        <f>$Y235*$X235</f>
        <v/>
      </c>
      <c r="AA235" s="69">
        <f>IF($O235="",0,$O235-$F235)</f>
        <v/>
      </c>
      <c r="AB235" s="69">
        <f>IF(AND($O235="",$I235&lt;Paramètres!$C$8),1,0)</f>
        <v/>
      </c>
      <c r="AC235" s="69">
        <f>IF(AND($O235="",$Y235&gt;Paramètres!$C$13),1,0)</f>
        <v/>
      </c>
      <c r="AD235" s="67">
        <f>IF($O235="","",YEAR($O235)&amp;"-"&amp;TEXT(MONTH($O235),"00"))</f>
        <v/>
      </c>
      <c r="AE235" s="67">
        <f>IF($W235=1,"Réglée",IF($Y235&lt;=0,"Non échu",IF($Y235&lt;=30,"1-30 j",IF($Y235&lt;=60,"31-60 j",IF($Y235&lt;=90,"61-90 j","Plus de 90 j")))))</f>
        <v/>
      </c>
      <c r="AF235" s="67">
        <f>IF($K235&lt;=1000,"Moins de 1 k€",IF($K235&lt;=5000,"1 à 5 k€",IF($K235&lt;=15000,"5 à 15 k€","Plus de 15 k€")))</f>
        <v/>
      </c>
    </row>
    <row r="236">
      <c r="A236" s="65" t="inlineStr">
        <is>
          <t>FAC-00235</t>
        </is>
      </c>
      <c r="B236" s="65" t="inlineStr">
        <is>
          <t>DEV-00551</t>
        </is>
      </c>
      <c r="C236" s="65" t="inlineStr">
        <is>
          <t>CLI-0327</t>
        </is>
      </c>
      <c r="D236" s="65" t="inlineStr">
        <is>
          <t>Professionnel</t>
        </is>
      </c>
      <c r="E236" s="65" t="inlineStr">
        <is>
          <t>Toulouse</t>
        </is>
      </c>
      <c r="F236" s="66" t="n">
        <v>45182</v>
      </c>
      <c r="G236" s="65" t="inlineStr">
        <is>
          <t>2023-09</t>
        </is>
      </c>
      <c r="H236" s="65" t="inlineStr">
        <is>
          <t>2023-2024</t>
        </is>
      </c>
      <c r="I236" s="66" t="n">
        <v>45212</v>
      </c>
      <c r="J236" s="67" t="n">
        <v>30</v>
      </c>
      <c r="K236" s="68" t="n">
        <v>2206.57</v>
      </c>
      <c r="L236" s="71" t="n">
        <v>0.2</v>
      </c>
      <c r="M236" s="68" t="n">
        <v>2647.88</v>
      </c>
      <c r="N236" s="65" t="inlineStr">
        <is>
          <t>Standard</t>
        </is>
      </c>
      <c r="O236" s="66" t="n">
        <v>45183</v>
      </c>
      <c r="P236" s="65" t="inlineStr">
        <is>
          <t>Payée</t>
        </is>
      </c>
      <c r="Q236" s="67">
        <f>IFERROR(INDEX(Devis!$I$2:$I$3053,MATCH($B236,Devis!$A$2:$A$3053,0)),"")</f>
        <v/>
      </c>
      <c r="R236" s="67">
        <f>IFERROR(INDEX(Devis!$K$2:$K$3053,MATCH($B236,Devis!$A$2:$A$3053,0)),"")</f>
        <v/>
      </c>
      <c r="S236" s="67">
        <f>IFERROR(INDEX(Clients!$G$2:$G$1020,MATCH($C236,Clients!$A$2:$A$1020,0)),"")</f>
        <v/>
      </c>
      <c r="T236" s="69">
        <f>1</f>
        <v/>
      </c>
      <c r="U236" s="68">
        <f>IFERROR(INDEX(Interventions!$S$2:$S$1106,MATCH($B236,Interventions!$B$2:$B$1106,0)),0)</f>
        <v/>
      </c>
      <c r="V236" s="68">
        <f>$K236-$U236</f>
        <v/>
      </c>
      <c r="W236" s="69">
        <f>IF($O236="",0,1)</f>
        <v/>
      </c>
      <c r="X236" s="68">
        <f>IF($O236="",$M236,0)</f>
        <v/>
      </c>
      <c r="Y236" s="69">
        <f>IF($O236="",MAX(0,Paramètres!$C$8-$I236),MAX(0,$O236-$I236))</f>
        <v/>
      </c>
      <c r="Z236" s="69">
        <f>$Y236*$X236</f>
        <v/>
      </c>
      <c r="AA236" s="69">
        <f>IF($O236="",0,$O236-$F236)</f>
        <v/>
      </c>
      <c r="AB236" s="69">
        <f>IF(AND($O236="",$I236&lt;Paramètres!$C$8),1,0)</f>
        <v/>
      </c>
      <c r="AC236" s="69">
        <f>IF(AND($O236="",$Y236&gt;Paramètres!$C$13),1,0)</f>
        <v/>
      </c>
      <c r="AD236" s="67">
        <f>IF($O236="","",YEAR($O236)&amp;"-"&amp;TEXT(MONTH($O236),"00"))</f>
        <v/>
      </c>
      <c r="AE236" s="67">
        <f>IF($W236=1,"Réglée",IF($Y236&lt;=0,"Non échu",IF($Y236&lt;=30,"1-30 j",IF($Y236&lt;=60,"31-60 j",IF($Y236&lt;=90,"61-90 j","Plus de 90 j")))))</f>
        <v/>
      </c>
      <c r="AF236" s="67">
        <f>IF($K236&lt;=1000,"Moins de 1 k€",IF($K236&lt;=5000,"1 à 5 k€",IF($K236&lt;=15000,"5 à 15 k€","Plus de 15 k€")))</f>
        <v/>
      </c>
    </row>
    <row r="237">
      <c r="A237" s="65" t="inlineStr">
        <is>
          <t>FAC-00236</t>
        </is>
      </c>
      <c r="B237" s="65" t="inlineStr">
        <is>
          <t>DEV-00554</t>
        </is>
      </c>
      <c r="C237" s="65" t="inlineStr">
        <is>
          <t>CLI-0034</t>
        </is>
      </c>
      <c r="D237" s="65" t="inlineStr">
        <is>
          <t>Particulier</t>
        </is>
      </c>
      <c r="E237" s="65" t="inlineStr">
        <is>
          <t>Toulouse</t>
        </is>
      </c>
      <c r="F237" s="66" t="n">
        <v>45177</v>
      </c>
      <c r="G237" s="65" t="inlineStr">
        <is>
          <t>2023-09</t>
        </is>
      </c>
      <c r="H237" s="65" t="inlineStr">
        <is>
          <t>2023-2024</t>
        </is>
      </c>
      <c r="I237" s="66" t="n">
        <v>45192</v>
      </c>
      <c r="J237" s="67" t="n">
        <v>15</v>
      </c>
      <c r="K237" s="68" t="n">
        <v>1364.84</v>
      </c>
      <c r="L237" s="71" t="n">
        <v>0.2</v>
      </c>
      <c r="M237" s="68" t="n">
        <v>1637.81</v>
      </c>
      <c r="N237" s="65" t="inlineStr">
        <is>
          <t>Bon payeur</t>
        </is>
      </c>
      <c r="O237" s="66" t="n">
        <v>45195</v>
      </c>
      <c r="P237" s="65" t="inlineStr">
        <is>
          <t>Payée</t>
        </is>
      </c>
      <c r="Q237" s="67">
        <f>IFERROR(INDEX(Devis!$I$2:$I$3053,MATCH($B237,Devis!$A$2:$A$3053,0)),"")</f>
        <v/>
      </c>
      <c r="R237" s="67">
        <f>IFERROR(INDEX(Devis!$K$2:$K$3053,MATCH($B237,Devis!$A$2:$A$3053,0)),"")</f>
        <v/>
      </c>
      <c r="S237" s="67">
        <f>IFERROR(INDEX(Clients!$G$2:$G$1020,MATCH($C237,Clients!$A$2:$A$1020,0)),"")</f>
        <v/>
      </c>
      <c r="T237" s="69">
        <f>1</f>
        <v/>
      </c>
      <c r="U237" s="68">
        <f>IFERROR(INDEX(Interventions!$S$2:$S$1106,MATCH($B237,Interventions!$B$2:$B$1106,0)),0)</f>
        <v/>
      </c>
      <c r="V237" s="68">
        <f>$K237-$U237</f>
        <v/>
      </c>
      <c r="W237" s="69">
        <f>IF($O237="",0,1)</f>
        <v/>
      </c>
      <c r="X237" s="68">
        <f>IF($O237="",$M237,0)</f>
        <v/>
      </c>
      <c r="Y237" s="69">
        <f>IF($O237="",MAX(0,Paramètres!$C$8-$I237),MAX(0,$O237-$I237))</f>
        <v/>
      </c>
      <c r="Z237" s="69">
        <f>$Y237*$X237</f>
        <v/>
      </c>
      <c r="AA237" s="69">
        <f>IF($O237="",0,$O237-$F237)</f>
        <v/>
      </c>
      <c r="AB237" s="69">
        <f>IF(AND($O237="",$I237&lt;Paramètres!$C$8),1,0)</f>
        <v/>
      </c>
      <c r="AC237" s="69">
        <f>IF(AND($O237="",$Y237&gt;Paramètres!$C$13),1,0)</f>
        <v/>
      </c>
      <c r="AD237" s="67">
        <f>IF($O237="","",YEAR($O237)&amp;"-"&amp;TEXT(MONTH($O237),"00"))</f>
        <v/>
      </c>
      <c r="AE237" s="67">
        <f>IF($W237=1,"Réglée",IF($Y237&lt;=0,"Non échu",IF($Y237&lt;=30,"1-30 j",IF($Y237&lt;=60,"31-60 j",IF($Y237&lt;=90,"61-90 j","Plus de 90 j")))))</f>
        <v/>
      </c>
      <c r="AF237" s="67">
        <f>IF($K237&lt;=1000,"Moins de 1 k€",IF($K237&lt;=5000,"1 à 5 k€",IF($K237&lt;=15000,"5 à 15 k€","Plus de 15 k€")))</f>
        <v/>
      </c>
    </row>
    <row r="238">
      <c r="A238" s="65" t="inlineStr">
        <is>
          <t>FAC-00237</t>
        </is>
      </c>
      <c r="B238" s="65" t="inlineStr">
        <is>
          <t>DEV-00555</t>
        </is>
      </c>
      <c r="C238" s="65" t="inlineStr">
        <is>
          <t>CLI-0091</t>
        </is>
      </c>
      <c r="D238" s="65" t="inlineStr">
        <is>
          <t>Particulier</t>
        </is>
      </c>
      <c r="E238" s="65" t="inlineStr">
        <is>
          <t>Bordeaux</t>
        </is>
      </c>
      <c r="F238" s="66" t="n">
        <v>45196</v>
      </c>
      <c r="G238" s="65" t="inlineStr">
        <is>
          <t>2023-09</t>
        </is>
      </c>
      <c r="H238" s="65" t="inlineStr">
        <is>
          <t>2023-2024</t>
        </is>
      </c>
      <c r="I238" s="66" t="n">
        <v>45211</v>
      </c>
      <c r="J238" s="67" t="n">
        <v>15</v>
      </c>
      <c r="K238" s="68" t="n">
        <v>9225.370000000001</v>
      </c>
      <c r="L238" s="71" t="n">
        <v>0.2</v>
      </c>
      <c r="M238" s="68" t="n">
        <v>11070.44</v>
      </c>
      <c r="N238" s="65" t="inlineStr">
        <is>
          <t>Bon payeur</t>
        </is>
      </c>
      <c r="O238" s="66" t="n">
        <v>45197</v>
      </c>
      <c r="P238" s="65" t="inlineStr">
        <is>
          <t>Payée</t>
        </is>
      </c>
      <c r="Q238" s="67">
        <f>IFERROR(INDEX(Devis!$I$2:$I$3053,MATCH($B238,Devis!$A$2:$A$3053,0)),"")</f>
        <v/>
      </c>
      <c r="R238" s="67">
        <f>IFERROR(INDEX(Devis!$K$2:$K$3053,MATCH($B238,Devis!$A$2:$A$3053,0)),"")</f>
        <v/>
      </c>
      <c r="S238" s="67">
        <f>IFERROR(INDEX(Clients!$G$2:$G$1020,MATCH($C238,Clients!$A$2:$A$1020,0)),"")</f>
        <v/>
      </c>
      <c r="T238" s="69">
        <f>1</f>
        <v/>
      </c>
      <c r="U238" s="68">
        <f>IFERROR(INDEX(Interventions!$S$2:$S$1106,MATCH($B238,Interventions!$B$2:$B$1106,0)),0)</f>
        <v/>
      </c>
      <c r="V238" s="68">
        <f>$K238-$U238</f>
        <v/>
      </c>
      <c r="W238" s="69">
        <f>IF($O238="",0,1)</f>
        <v/>
      </c>
      <c r="X238" s="68">
        <f>IF($O238="",$M238,0)</f>
        <v/>
      </c>
      <c r="Y238" s="69">
        <f>IF($O238="",MAX(0,Paramètres!$C$8-$I238),MAX(0,$O238-$I238))</f>
        <v/>
      </c>
      <c r="Z238" s="69">
        <f>$Y238*$X238</f>
        <v/>
      </c>
      <c r="AA238" s="69">
        <f>IF($O238="",0,$O238-$F238)</f>
        <v/>
      </c>
      <c r="AB238" s="69">
        <f>IF(AND($O238="",$I238&lt;Paramètres!$C$8),1,0)</f>
        <v/>
      </c>
      <c r="AC238" s="69">
        <f>IF(AND($O238="",$Y238&gt;Paramètres!$C$13),1,0)</f>
        <v/>
      </c>
      <c r="AD238" s="67">
        <f>IF($O238="","",YEAR($O238)&amp;"-"&amp;TEXT(MONTH($O238),"00"))</f>
        <v/>
      </c>
      <c r="AE238" s="67">
        <f>IF($W238=1,"Réglée",IF($Y238&lt;=0,"Non échu",IF($Y238&lt;=30,"1-30 j",IF($Y238&lt;=60,"31-60 j",IF($Y238&lt;=90,"61-90 j","Plus de 90 j")))))</f>
        <v/>
      </c>
      <c r="AF238" s="67">
        <f>IF($K238&lt;=1000,"Moins de 1 k€",IF($K238&lt;=5000,"1 à 5 k€",IF($K238&lt;=15000,"5 à 15 k€","Plus de 15 k€")))</f>
        <v/>
      </c>
    </row>
    <row r="239">
      <c r="A239" s="65" t="inlineStr">
        <is>
          <t>FAC-00238</t>
        </is>
      </c>
      <c r="B239" s="65" t="inlineStr">
        <is>
          <t>DEV-00559</t>
        </is>
      </c>
      <c r="C239" s="65" t="inlineStr">
        <is>
          <t>CLI-0207</t>
        </is>
      </c>
      <c r="D239" s="65" t="inlineStr">
        <is>
          <t>Particulier</t>
        </is>
      </c>
      <c r="E239" s="65" t="inlineStr">
        <is>
          <t>Toulouse</t>
        </is>
      </c>
      <c r="F239" s="66" t="n">
        <v>45170</v>
      </c>
      <c r="G239" s="65" t="inlineStr">
        <is>
          <t>2023-09</t>
        </is>
      </c>
      <c r="H239" s="65" t="inlineStr">
        <is>
          <t>2023-2024</t>
        </is>
      </c>
      <c r="I239" s="66" t="n">
        <v>45185</v>
      </c>
      <c r="J239" s="67" t="n">
        <v>15</v>
      </c>
      <c r="K239" s="68" t="n">
        <v>249.44</v>
      </c>
      <c r="L239" s="71" t="n">
        <v>0.2</v>
      </c>
      <c r="M239" s="68" t="n">
        <v>299.33</v>
      </c>
      <c r="N239" s="65" t="inlineStr">
        <is>
          <t>Litigieux</t>
        </is>
      </c>
      <c r="O239" s="66" t="n"/>
      <c r="P239" s="65" t="inlineStr">
        <is>
          <t>En retard</t>
        </is>
      </c>
      <c r="Q239" s="67">
        <f>IFERROR(INDEX(Devis!$I$2:$I$3053,MATCH($B239,Devis!$A$2:$A$3053,0)),"")</f>
        <v/>
      </c>
      <c r="R239" s="67">
        <f>IFERROR(INDEX(Devis!$K$2:$K$3053,MATCH($B239,Devis!$A$2:$A$3053,0)),"")</f>
        <v/>
      </c>
      <c r="S239" s="67">
        <f>IFERROR(INDEX(Clients!$G$2:$G$1020,MATCH($C239,Clients!$A$2:$A$1020,0)),"")</f>
        <v/>
      </c>
      <c r="T239" s="69">
        <f>1</f>
        <v/>
      </c>
      <c r="U239" s="68">
        <f>IFERROR(INDEX(Interventions!$S$2:$S$1106,MATCH($B239,Interventions!$B$2:$B$1106,0)),0)</f>
        <v/>
      </c>
      <c r="V239" s="68">
        <f>$K239-$U239</f>
        <v/>
      </c>
      <c r="W239" s="69">
        <f>IF($O239="",0,1)</f>
        <v/>
      </c>
      <c r="X239" s="68">
        <f>IF($O239="",$M239,0)</f>
        <v/>
      </c>
      <c r="Y239" s="69">
        <f>IF($O239="",MAX(0,Paramètres!$C$8-$I239),MAX(0,$O239-$I239))</f>
        <v/>
      </c>
      <c r="Z239" s="69">
        <f>$Y239*$X239</f>
        <v/>
      </c>
      <c r="AA239" s="69">
        <f>IF($O239="",0,$O239-$F239)</f>
        <v/>
      </c>
      <c r="AB239" s="69">
        <f>IF(AND($O239="",$I239&lt;Paramètres!$C$8),1,0)</f>
        <v/>
      </c>
      <c r="AC239" s="69">
        <f>IF(AND($O239="",$Y239&gt;Paramètres!$C$13),1,0)</f>
        <v/>
      </c>
      <c r="AD239" s="67">
        <f>IF($O239="","",YEAR($O239)&amp;"-"&amp;TEXT(MONTH($O239),"00"))</f>
        <v/>
      </c>
      <c r="AE239" s="67">
        <f>IF($W239=1,"Réglée",IF($Y239&lt;=0,"Non échu",IF($Y239&lt;=30,"1-30 j",IF($Y239&lt;=60,"31-60 j",IF($Y239&lt;=90,"61-90 j","Plus de 90 j")))))</f>
        <v/>
      </c>
      <c r="AF239" s="67">
        <f>IF($K239&lt;=1000,"Moins de 1 k€",IF($K239&lt;=5000,"1 à 5 k€",IF($K239&lt;=15000,"5 à 15 k€","Plus de 15 k€")))</f>
        <v/>
      </c>
    </row>
    <row r="240">
      <c r="A240" s="65" t="inlineStr">
        <is>
          <t>FAC-00239</t>
        </is>
      </c>
      <c r="B240" s="65" t="inlineStr">
        <is>
          <t>DEV-00561</t>
        </is>
      </c>
      <c r="C240" s="65" t="inlineStr">
        <is>
          <t>CLI-0304</t>
        </is>
      </c>
      <c r="D240" s="65" t="inlineStr">
        <is>
          <t>Professionnel</t>
        </is>
      </c>
      <c r="E240" s="65" t="inlineStr">
        <is>
          <t>Toulouse</t>
        </is>
      </c>
      <c r="F240" s="66" t="n">
        <v>45201</v>
      </c>
      <c r="G240" s="65" t="inlineStr">
        <is>
          <t>2023-10</t>
        </is>
      </c>
      <c r="H240" s="65" t="inlineStr">
        <is>
          <t>2023-2024</t>
        </is>
      </c>
      <c r="I240" s="66" t="n">
        <v>45231</v>
      </c>
      <c r="J240" s="67" t="n">
        <v>30</v>
      </c>
      <c r="K240" s="68" t="n">
        <v>744.42</v>
      </c>
      <c r="L240" s="71" t="n">
        <v>0.2</v>
      </c>
      <c r="M240" s="68" t="n">
        <v>893.3</v>
      </c>
      <c r="N240" s="65" t="inlineStr">
        <is>
          <t>Lent</t>
        </is>
      </c>
      <c r="O240" s="66" t="n">
        <v>45312</v>
      </c>
      <c r="P240" s="65" t="inlineStr">
        <is>
          <t>Payée</t>
        </is>
      </c>
      <c r="Q240" s="67">
        <f>IFERROR(INDEX(Devis!$I$2:$I$3053,MATCH($B240,Devis!$A$2:$A$3053,0)),"")</f>
        <v/>
      </c>
      <c r="R240" s="67">
        <f>IFERROR(INDEX(Devis!$K$2:$K$3053,MATCH($B240,Devis!$A$2:$A$3053,0)),"")</f>
        <v/>
      </c>
      <c r="S240" s="67">
        <f>IFERROR(INDEX(Clients!$G$2:$G$1020,MATCH($C240,Clients!$A$2:$A$1020,0)),"")</f>
        <v/>
      </c>
      <c r="T240" s="69">
        <f>1</f>
        <v/>
      </c>
      <c r="U240" s="68">
        <f>IFERROR(INDEX(Interventions!$S$2:$S$1106,MATCH($B240,Interventions!$B$2:$B$1106,0)),0)</f>
        <v/>
      </c>
      <c r="V240" s="68">
        <f>$K240-$U240</f>
        <v/>
      </c>
      <c r="W240" s="69">
        <f>IF($O240="",0,1)</f>
        <v/>
      </c>
      <c r="X240" s="68">
        <f>IF($O240="",$M240,0)</f>
        <v/>
      </c>
      <c r="Y240" s="69">
        <f>IF($O240="",MAX(0,Paramètres!$C$8-$I240),MAX(0,$O240-$I240))</f>
        <v/>
      </c>
      <c r="Z240" s="69">
        <f>$Y240*$X240</f>
        <v/>
      </c>
      <c r="AA240" s="69">
        <f>IF($O240="",0,$O240-$F240)</f>
        <v/>
      </c>
      <c r="AB240" s="69">
        <f>IF(AND($O240="",$I240&lt;Paramètres!$C$8),1,0)</f>
        <v/>
      </c>
      <c r="AC240" s="69">
        <f>IF(AND($O240="",$Y240&gt;Paramètres!$C$13),1,0)</f>
        <v/>
      </c>
      <c r="AD240" s="67">
        <f>IF($O240="","",YEAR($O240)&amp;"-"&amp;TEXT(MONTH($O240),"00"))</f>
        <v/>
      </c>
      <c r="AE240" s="67">
        <f>IF($W240=1,"Réglée",IF($Y240&lt;=0,"Non échu",IF($Y240&lt;=30,"1-30 j",IF($Y240&lt;=60,"31-60 j",IF($Y240&lt;=90,"61-90 j","Plus de 90 j")))))</f>
        <v/>
      </c>
      <c r="AF240" s="67">
        <f>IF($K240&lt;=1000,"Moins de 1 k€",IF($K240&lt;=5000,"1 à 5 k€",IF($K240&lt;=15000,"5 à 15 k€","Plus de 15 k€")))</f>
        <v/>
      </c>
    </row>
    <row r="241">
      <c r="A241" s="65" t="inlineStr">
        <is>
          <t>FAC-00240</t>
        </is>
      </c>
      <c r="B241" s="65" t="inlineStr">
        <is>
          <t>DEV-00568</t>
        </is>
      </c>
      <c r="C241" s="65" t="inlineStr">
        <is>
          <t>CLI-0159</t>
        </is>
      </c>
      <c r="D241" s="65" t="inlineStr">
        <is>
          <t>Syndic</t>
        </is>
      </c>
      <c r="E241" s="65" t="inlineStr">
        <is>
          <t>Bordeaux</t>
        </is>
      </c>
      <c r="F241" s="66" t="n">
        <v>45187</v>
      </c>
      <c r="G241" s="65" t="inlineStr">
        <is>
          <t>2023-09</t>
        </is>
      </c>
      <c r="H241" s="65" t="inlineStr">
        <is>
          <t>2023-2024</t>
        </is>
      </c>
      <c r="I241" s="66" t="n">
        <v>45247</v>
      </c>
      <c r="J241" s="67" t="n">
        <v>60</v>
      </c>
      <c r="K241" s="68" t="n">
        <v>17516.6</v>
      </c>
      <c r="L241" s="71" t="n">
        <v>0.2</v>
      </c>
      <c r="M241" s="68" t="n">
        <v>21019.92</v>
      </c>
      <c r="N241" s="65" t="inlineStr">
        <is>
          <t>Lent</t>
        </is>
      </c>
      <c r="O241" s="66" t="n">
        <v>45281</v>
      </c>
      <c r="P241" s="65" t="inlineStr">
        <is>
          <t>Payée</t>
        </is>
      </c>
      <c r="Q241" s="67">
        <f>IFERROR(INDEX(Devis!$I$2:$I$3053,MATCH($B241,Devis!$A$2:$A$3053,0)),"")</f>
        <v/>
      </c>
      <c r="R241" s="67">
        <f>IFERROR(INDEX(Devis!$K$2:$K$3053,MATCH($B241,Devis!$A$2:$A$3053,0)),"")</f>
        <v/>
      </c>
      <c r="S241" s="67">
        <f>IFERROR(INDEX(Clients!$G$2:$G$1020,MATCH($C241,Clients!$A$2:$A$1020,0)),"")</f>
        <v/>
      </c>
      <c r="T241" s="69">
        <f>1</f>
        <v/>
      </c>
      <c r="U241" s="68">
        <f>IFERROR(INDEX(Interventions!$S$2:$S$1106,MATCH($B241,Interventions!$B$2:$B$1106,0)),0)</f>
        <v/>
      </c>
      <c r="V241" s="68">
        <f>$K241-$U241</f>
        <v/>
      </c>
      <c r="W241" s="69">
        <f>IF($O241="",0,1)</f>
        <v/>
      </c>
      <c r="X241" s="68">
        <f>IF($O241="",$M241,0)</f>
        <v/>
      </c>
      <c r="Y241" s="69">
        <f>IF($O241="",MAX(0,Paramètres!$C$8-$I241),MAX(0,$O241-$I241))</f>
        <v/>
      </c>
      <c r="Z241" s="69">
        <f>$Y241*$X241</f>
        <v/>
      </c>
      <c r="AA241" s="69">
        <f>IF($O241="",0,$O241-$F241)</f>
        <v/>
      </c>
      <c r="AB241" s="69">
        <f>IF(AND($O241="",$I241&lt;Paramètres!$C$8),1,0)</f>
        <v/>
      </c>
      <c r="AC241" s="69">
        <f>IF(AND($O241="",$Y241&gt;Paramètres!$C$13),1,0)</f>
        <v/>
      </c>
      <c r="AD241" s="67">
        <f>IF($O241="","",YEAR($O241)&amp;"-"&amp;TEXT(MONTH($O241),"00"))</f>
        <v/>
      </c>
      <c r="AE241" s="67">
        <f>IF($W241=1,"Réglée",IF($Y241&lt;=0,"Non échu",IF($Y241&lt;=30,"1-30 j",IF($Y241&lt;=60,"31-60 j",IF($Y241&lt;=90,"61-90 j","Plus de 90 j")))))</f>
        <v/>
      </c>
      <c r="AF241" s="67">
        <f>IF($K241&lt;=1000,"Moins de 1 k€",IF($K241&lt;=5000,"1 à 5 k€",IF($K241&lt;=15000,"5 à 15 k€","Plus de 15 k€")))</f>
        <v/>
      </c>
    </row>
    <row r="242">
      <c r="A242" s="65" t="inlineStr">
        <is>
          <t>FAC-00241</t>
        </is>
      </c>
      <c r="B242" s="65" t="inlineStr">
        <is>
          <t>DEV-00569</t>
        </is>
      </c>
      <c r="C242" s="65" t="inlineStr">
        <is>
          <t>CLI-0064</t>
        </is>
      </c>
      <c r="D242" s="65" t="inlineStr">
        <is>
          <t>Professionnel</t>
        </is>
      </c>
      <c r="E242" s="65" t="inlineStr">
        <is>
          <t>Toulouse</t>
        </is>
      </c>
      <c r="F242" s="66" t="n">
        <v>45170</v>
      </c>
      <c r="G242" s="65" t="inlineStr">
        <is>
          <t>2023-09</t>
        </is>
      </c>
      <c r="H242" s="65" t="inlineStr">
        <is>
          <t>2023-2024</t>
        </is>
      </c>
      <c r="I242" s="66" t="n">
        <v>45200</v>
      </c>
      <c r="J242" s="67" t="n">
        <v>30</v>
      </c>
      <c r="K242" s="68" t="n">
        <v>807.4</v>
      </c>
      <c r="L242" s="71" t="n">
        <v>0.2</v>
      </c>
      <c r="M242" s="68" t="n">
        <v>968.88</v>
      </c>
      <c r="N242" s="65" t="inlineStr">
        <is>
          <t>Standard</t>
        </is>
      </c>
      <c r="O242" s="66" t="n">
        <v>45199</v>
      </c>
      <c r="P242" s="65" t="inlineStr">
        <is>
          <t>Payée</t>
        </is>
      </c>
      <c r="Q242" s="67">
        <f>IFERROR(INDEX(Devis!$I$2:$I$3053,MATCH($B242,Devis!$A$2:$A$3053,0)),"")</f>
        <v/>
      </c>
      <c r="R242" s="67">
        <f>IFERROR(INDEX(Devis!$K$2:$K$3053,MATCH($B242,Devis!$A$2:$A$3053,0)),"")</f>
        <v/>
      </c>
      <c r="S242" s="67">
        <f>IFERROR(INDEX(Clients!$G$2:$G$1020,MATCH($C242,Clients!$A$2:$A$1020,0)),"")</f>
        <v/>
      </c>
      <c r="T242" s="69">
        <f>1</f>
        <v/>
      </c>
      <c r="U242" s="68">
        <f>IFERROR(INDEX(Interventions!$S$2:$S$1106,MATCH($B242,Interventions!$B$2:$B$1106,0)),0)</f>
        <v/>
      </c>
      <c r="V242" s="68">
        <f>$K242-$U242</f>
        <v/>
      </c>
      <c r="W242" s="69">
        <f>IF($O242="",0,1)</f>
        <v/>
      </c>
      <c r="X242" s="68">
        <f>IF($O242="",$M242,0)</f>
        <v/>
      </c>
      <c r="Y242" s="69">
        <f>IF($O242="",MAX(0,Paramètres!$C$8-$I242),MAX(0,$O242-$I242))</f>
        <v/>
      </c>
      <c r="Z242" s="69">
        <f>$Y242*$X242</f>
        <v/>
      </c>
      <c r="AA242" s="69">
        <f>IF($O242="",0,$O242-$F242)</f>
        <v/>
      </c>
      <c r="AB242" s="69">
        <f>IF(AND($O242="",$I242&lt;Paramètres!$C$8),1,0)</f>
        <v/>
      </c>
      <c r="AC242" s="69">
        <f>IF(AND($O242="",$Y242&gt;Paramètres!$C$13),1,0)</f>
        <v/>
      </c>
      <c r="AD242" s="67">
        <f>IF($O242="","",YEAR($O242)&amp;"-"&amp;TEXT(MONTH($O242),"00"))</f>
        <v/>
      </c>
      <c r="AE242" s="67">
        <f>IF($W242=1,"Réglée",IF($Y242&lt;=0,"Non échu",IF($Y242&lt;=30,"1-30 j",IF($Y242&lt;=60,"31-60 j",IF($Y242&lt;=90,"61-90 j","Plus de 90 j")))))</f>
        <v/>
      </c>
      <c r="AF242" s="67">
        <f>IF($K242&lt;=1000,"Moins de 1 k€",IF($K242&lt;=5000,"1 à 5 k€",IF($K242&lt;=15000,"5 à 15 k€","Plus de 15 k€")))</f>
        <v/>
      </c>
    </row>
    <row r="243">
      <c r="A243" s="65" t="inlineStr">
        <is>
          <t>FAC-00242</t>
        </is>
      </c>
      <c r="B243" s="65" t="inlineStr">
        <is>
          <t>DEV-00572</t>
        </is>
      </c>
      <c r="C243" s="65" t="inlineStr">
        <is>
          <t>CLI-0129</t>
        </is>
      </c>
      <c r="D243" s="65" t="inlineStr">
        <is>
          <t>Professionnel</t>
        </is>
      </c>
      <c r="E243" s="65" t="inlineStr">
        <is>
          <t>Toulouse</t>
        </is>
      </c>
      <c r="F243" s="66" t="n">
        <v>45189</v>
      </c>
      <c r="G243" s="65" t="inlineStr">
        <is>
          <t>2023-09</t>
        </is>
      </c>
      <c r="H243" s="65" t="inlineStr">
        <is>
          <t>2023-2024</t>
        </is>
      </c>
      <c r="I243" s="66" t="n">
        <v>45219</v>
      </c>
      <c r="J243" s="67" t="n">
        <v>30</v>
      </c>
      <c r="K243" s="68" t="n">
        <v>18191.16</v>
      </c>
      <c r="L243" s="71" t="n">
        <v>0.2</v>
      </c>
      <c r="M243" s="68" t="n">
        <v>21829.39</v>
      </c>
      <c r="N243" s="65" t="inlineStr">
        <is>
          <t>Bon payeur</t>
        </is>
      </c>
      <c r="O243" s="66" t="n">
        <v>45229</v>
      </c>
      <c r="P243" s="65" t="inlineStr">
        <is>
          <t>Payée</t>
        </is>
      </c>
      <c r="Q243" s="67">
        <f>IFERROR(INDEX(Devis!$I$2:$I$3053,MATCH($B243,Devis!$A$2:$A$3053,0)),"")</f>
        <v/>
      </c>
      <c r="R243" s="67">
        <f>IFERROR(INDEX(Devis!$K$2:$K$3053,MATCH($B243,Devis!$A$2:$A$3053,0)),"")</f>
        <v/>
      </c>
      <c r="S243" s="67">
        <f>IFERROR(INDEX(Clients!$G$2:$G$1020,MATCH($C243,Clients!$A$2:$A$1020,0)),"")</f>
        <v/>
      </c>
      <c r="T243" s="69">
        <f>1</f>
        <v/>
      </c>
      <c r="U243" s="68">
        <f>IFERROR(INDEX(Interventions!$S$2:$S$1106,MATCH($B243,Interventions!$B$2:$B$1106,0)),0)</f>
        <v/>
      </c>
      <c r="V243" s="68">
        <f>$K243-$U243</f>
        <v/>
      </c>
      <c r="W243" s="69">
        <f>IF($O243="",0,1)</f>
        <v/>
      </c>
      <c r="X243" s="68">
        <f>IF($O243="",$M243,0)</f>
        <v/>
      </c>
      <c r="Y243" s="69">
        <f>IF($O243="",MAX(0,Paramètres!$C$8-$I243),MAX(0,$O243-$I243))</f>
        <v/>
      </c>
      <c r="Z243" s="69">
        <f>$Y243*$X243</f>
        <v/>
      </c>
      <c r="AA243" s="69">
        <f>IF($O243="",0,$O243-$F243)</f>
        <v/>
      </c>
      <c r="AB243" s="69">
        <f>IF(AND($O243="",$I243&lt;Paramètres!$C$8),1,0)</f>
        <v/>
      </c>
      <c r="AC243" s="69">
        <f>IF(AND($O243="",$Y243&gt;Paramètres!$C$13),1,0)</f>
        <v/>
      </c>
      <c r="AD243" s="67">
        <f>IF($O243="","",YEAR($O243)&amp;"-"&amp;TEXT(MONTH($O243),"00"))</f>
        <v/>
      </c>
      <c r="AE243" s="67">
        <f>IF($W243=1,"Réglée",IF($Y243&lt;=0,"Non échu",IF($Y243&lt;=30,"1-30 j",IF($Y243&lt;=60,"31-60 j",IF($Y243&lt;=90,"61-90 j","Plus de 90 j")))))</f>
        <v/>
      </c>
      <c r="AF243" s="67">
        <f>IF($K243&lt;=1000,"Moins de 1 k€",IF($K243&lt;=5000,"1 à 5 k€",IF($K243&lt;=15000,"5 à 15 k€","Plus de 15 k€")))</f>
        <v/>
      </c>
    </row>
    <row r="244">
      <c r="A244" s="65" t="inlineStr">
        <is>
          <t>FAC-00243</t>
        </is>
      </c>
      <c r="B244" s="65" t="inlineStr">
        <is>
          <t>DEV-00573</t>
        </is>
      </c>
      <c r="C244" s="65" t="inlineStr">
        <is>
          <t>CLI-0248</t>
        </is>
      </c>
      <c r="D244" s="65" t="inlineStr">
        <is>
          <t>Particulier</t>
        </is>
      </c>
      <c r="E244" s="65" t="inlineStr">
        <is>
          <t>Bordeaux</t>
        </is>
      </c>
      <c r="F244" s="66" t="n">
        <v>45194</v>
      </c>
      <c r="G244" s="65" t="inlineStr">
        <is>
          <t>2023-09</t>
        </is>
      </c>
      <c r="H244" s="65" t="inlineStr">
        <is>
          <t>2023-2024</t>
        </is>
      </c>
      <c r="I244" s="66" t="n">
        <v>45209</v>
      </c>
      <c r="J244" s="67" t="n">
        <v>15</v>
      </c>
      <c r="K244" s="68" t="n">
        <v>351.01</v>
      </c>
      <c r="L244" s="71" t="n">
        <v>0.2</v>
      </c>
      <c r="M244" s="68" t="n">
        <v>421.21</v>
      </c>
      <c r="N244" s="65" t="inlineStr">
        <is>
          <t>Bon payeur</t>
        </is>
      </c>
      <c r="O244" s="66" t="n">
        <v>45209</v>
      </c>
      <c r="P244" s="65" t="inlineStr">
        <is>
          <t>Payée</t>
        </is>
      </c>
      <c r="Q244" s="67">
        <f>IFERROR(INDEX(Devis!$I$2:$I$3053,MATCH($B244,Devis!$A$2:$A$3053,0)),"")</f>
        <v/>
      </c>
      <c r="R244" s="67">
        <f>IFERROR(INDEX(Devis!$K$2:$K$3053,MATCH($B244,Devis!$A$2:$A$3053,0)),"")</f>
        <v/>
      </c>
      <c r="S244" s="67">
        <f>IFERROR(INDEX(Clients!$G$2:$G$1020,MATCH($C244,Clients!$A$2:$A$1020,0)),"")</f>
        <v/>
      </c>
      <c r="T244" s="69">
        <f>1</f>
        <v/>
      </c>
      <c r="U244" s="68">
        <f>IFERROR(INDEX(Interventions!$S$2:$S$1106,MATCH($B244,Interventions!$B$2:$B$1106,0)),0)</f>
        <v/>
      </c>
      <c r="V244" s="68">
        <f>$K244-$U244</f>
        <v/>
      </c>
      <c r="W244" s="69">
        <f>IF($O244="",0,1)</f>
        <v/>
      </c>
      <c r="X244" s="68">
        <f>IF($O244="",$M244,0)</f>
        <v/>
      </c>
      <c r="Y244" s="69">
        <f>IF($O244="",MAX(0,Paramètres!$C$8-$I244),MAX(0,$O244-$I244))</f>
        <v/>
      </c>
      <c r="Z244" s="69">
        <f>$Y244*$X244</f>
        <v/>
      </c>
      <c r="AA244" s="69">
        <f>IF($O244="",0,$O244-$F244)</f>
        <v/>
      </c>
      <c r="AB244" s="69">
        <f>IF(AND($O244="",$I244&lt;Paramètres!$C$8),1,0)</f>
        <v/>
      </c>
      <c r="AC244" s="69">
        <f>IF(AND($O244="",$Y244&gt;Paramètres!$C$13),1,0)</f>
        <v/>
      </c>
      <c r="AD244" s="67">
        <f>IF($O244="","",YEAR($O244)&amp;"-"&amp;TEXT(MONTH($O244),"00"))</f>
        <v/>
      </c>
      <c r="AE244" s="67">
        <f>IF($W244=1,"Réglée",IF($Y244&lt;=0,"Non échu",IF($Y244&lt;=30,"1-30 j",IF($Y244&lt;=60,"31-60 j",IF($Y244&lt;=90,"61-90 j","Plus de 90 j")))))</f>
        <v/>
      </c>
      <c r="AF244" s="67">
        <f>IF($K244&lt;=1000,"Moins de 1 k€",IF($K244&lt;=5000,"1 à 5 k€",IF($K244&lt;=15000,"5 à 15 k€","Plus de 15 k€")))</f>
        <v/>
      </c>
    </row>
    <row r="245">
      <c r="A245" s="65" t="inlineStr">
        <is>
          <t>FAC-00244</t>
        </is>
      </c>
      <c r="B245" s="65" t="inlineStr">
        <is>
          <t>DEV-00574</t>
        </is>
      </c>
      <c r="C245" s="65" t="inlineStr">
        <is>
          <t>CLI-0183</t>
        </is>
      </c>
      <c r="D245" s="65" t="inlineStr">
        <is>
          <t>Particulier</t>
        </is>
      </c>
      <c r="E245" s="65" t="inlineStr">
        <is>
          <t>Bordeaux</t>
        </is>
      </c>
      <c r="F245" s="66" t="n">
        <v>45211</v>
      </c>
      <c r="G245" s="65" t="inlineStr">
        <is>
          <t>2023-10</t>
        </is>
      </c>
      <c r="H245" s="65" t="inlineStr">
        <is>
          <t>2023-2024</t>
        </is>
      </c>
      <c r="I245" s="66" t="n">
        <v>45226</v>
      </c>
      <c r="J245" s="67" t="n">
        <v>15</v>
      </c>
      <c r="K245" s="68" t="n">
        <v>13394.09</v>
      </c>
      <c r="L245" s="71" t="n">
        <v>0.1</v>
      </c>
      <c r="M245" s="68" t="n">
        <v>14733.5</v>
      </c>
      <c r="N245" s="65" t="inlineStr">
        <is>
          <t>Bon payeur</t>
        </is>
      </c>
      <c r="O245" s="66" t="n">
        <v>45243</v>
      </c>
      <c r="P245" s="65" t="inlineStr">
        <is>
          <t>Payée</t>
        </is>
      </c>
      <c r="Q245" s="67">
        <f>IFERROR(INDEX(Devis!$I$2:$I$3053,MATCH($B245,Devis!$A$2:$A$3053,0)),"")</f>
        <v/>
      </c>
      <c r="R245" s="67">
        <f>IFERROR(INDEX(Devis!$K$2:$K$3053,MATCH($B245,Devis!$A$2:$A$3053,0)),"")</f>
        <v/>
      </c>
      <c r="S245" s="67">
        <f>IFERROR(INDEX(Clients!$G$2:$G$1020,MATCH($C245,Clients!$A$2:$A$1020,0)),"")</f>
        <v/>
      </c>
      <c r="T245" s="69">
        <f>1</f>
        <v/>
      </c>
      <c r="U245" s="68">
        <f>IFERROR(INDEX(Interventions!$S$2:$S$1106,MATCH($B245,Interventions!$B$2:$B$1106,0)),0)</f>
        <v/>
      </c>
      <c r="V245" s="68">
        <f>$K245-$U245</f>
        <v/>
      </c>
      <c r="W245" s="69">
        <f>IF($O245="",0,1)</f>
        <v/>
      </c>
      <c r="X245" s="68">
        <f>IF($O245="",$M245,0)</f>
        <v/>
      </c>
      <c r="Y245" s="69">
        <f>IF($O245="",MAX(0,Paramètres!$C$8-$I245),MAX(0,$O245-$I245))</f>
        <v/>
      </c>
      <c r="Z245" s="69">
        <f>$Y245*$X245</f>
        <v/>
      </c>
      <c r="AA245" s="69">
        <f>IF($O245="",0,$O245-$F245)</f>
        <v/>
      </c>
      <c r="AB245" s="69">
        <f>IF(AND($O245="",$I245&lt;Paramètres!$C$8),1,0)</f>
        <v/>
      </c>
      <c r="AC245" s="69">
        <f>IF(AND($O245="",$Y245&gt;Paramètres!$C$13),1,0)</f>
        <v/>
      </c>
      <c r="AD245" s="67">
        <f>IF($O245="","",YEAR($O245)&amp;"-"&amp;TEXT(MONTH($O245),"00"))</f>
        <v/>
      </c>
      <c r="AE245" s="67">
        <f>IF($W245=1,"Réglée",IF($Y245&lt;=0,"Non échu",IF($Y245&lt;=30,"1-30 j",IF($Y245&lt;=60,"31-60 j",IF($Y245&lt;=90,"61-90 j","Plus de 90 j")))))</f>
        <v/>
      </c>
      <c r="AF245" s="67">
        <f>IF($K245&lt;=1000,"Moins de 1 k€",IF($K245&lt;=5000,"1 à 5 k€",IF($K245&lt;=15000,"5 à 15 k€","Plus de 15 k€")))</f>
        <v/>
      </c>
    </row>
    <row r="246">
      <c r="A246" s="65" t="inlineStr">
        <is>
          <t>FAC-00245</t>
        </is>
      </c>
      <c r="B246" s="65" t="inlineStr">
        <is>
          <t>DEV-00578</t>
        </is>
      </c>
      <c r="C246" s="65" t="inlineStr">
        <is>
          <t>CLI-0055</t>
        </is>
      </c>
      <c r="D246" s="65" t="inlineStr">
        <is>
          <t>Professionnel</t>
        </is>
      </c>
      <c r="E246" s="65" t="inlineStr">
        <is>
          <t>Bordeaux</t>
        </is>
      </c>
      <c r="F246" s="66" t="n">
        <v>45209</v>
      </c>
      <c r="G246" s="65" t="inlineStr">
        <is>
          <t>2023-10</t>
        </is>
      </c>
      <c r="H246" s="65" t="inlineStr">
        <is>
          <t>2023-2024</t>
        </is>
      </c>
      <c r="I246" s="66" t="n">
        <v>45239</v>
      </c>
      <c r="J246" s="67" t="n">
        <v>30</v>
      </c>
      <c r="K246" s="68" t="n">
        <v>683.83</v>
      </c>
      <c r="L246" s="71" t="n">
        <v>0.2</v>
      </c>
      <c r="M246" s="68" t="n">
        <v>820.6</v>
      </c>
      <c r="N246" s="65" t="inlineStr">
        <is>
          <t>Standard</t>
        </is>
      </c>
      <c r="O246" s="66" t="n">
        <v>45233</v>
      </c>
      <c r="P246" s="65" t="inlineStr">
        <is>
          <t>Payée</t>
        </is>
      </c>
      <c r="Q246" s="67">
        <f>IFERROR(INDEX(Devis!$I$2:$I$3053,MATCH($B246,Devis!$A$2:$A$3053,0)),"")</f>
        <v/>
      </c>
      <c r="R246" s="67">
        <f>IFERROR(INDEX(Devis!$K$2:$K$3053,MATCH($B246,Devis!$A$2:$A$3053,0)),"")</f>
        <v/>
      </c>
      <c r="S246" s="67">
        <f>IFERROR(INDEX(Clients!$G$2:$G$1020,MATCH($C246,Clients!$A$2:$A$1020,0)),"")</f>
        <v/>
      </c>
      <c r="T246" s="69">
        <f>1</f>
        <v/>
      </c>
      <c r="U246" s="68">
        <f>IFERROR(INDEX(Interventions!$S$2:$S$1106,MATCH($B246,Interventions!$B$2:$B$1106,0)),0)</f>
        <v/>
      </c>
      <c r="V246" s="68">
        <f>$K246-$U246</f>
        <v/>
      </c>
      <c r="W246" s="69">
        <f>IF($O246="",0,1)</f>
        <v/>
      </c>
      <c r="X246" s="68">
        <f>IF($O246="",$M246,0)</f>
        <v/>
      </c>
      <c r="Y246" s="69">
        <f>IF($O246="",MAX(0,Paramètres!$C$8-$I246),MAX(0,$O246-$I246))</f>
        <v/>
      </c>
      <c r="Z246" s="69">
        <f>$Y246*$X246</f>
        <v/>
      </c>
      <c r="AA246" s="69">
        <f>IF($O246="",0,$O246-$F246)</f>
        <v/>
      </c>
      <c r="AB246" s="69">
        <f>IF(AND($O246="",$I246&lt;Paramètres!$C$8),1,0)</f>
        <v/>
      </c>
      <c r="AC246" s="69">
        <f>IF(AND($O246="",$Y246&gt;Paramètres!$C$13),1,0)</f>
        <v/>
      </c>
      <c r="AD246" s="67">
        <f>IF($O246="","",YEAR($O246)&amp;"-"&amp;TEXT(MONTH($O246),"00"))</f>
        <v/>
      </c>
      <c r="AE246" s="67">
        <f>IF($W246=1,"Réglée",IF($Y246&lt;=0,"Non échu",IF($Y246&lt;=30,"1-30 j",IF($Y246&lt;=60,"31-60 j",IF($Y246&lt;=90,"61-90 j","Plus de 90 j")))))</f>
        <v/>
      </c>
      <c r="AF246" s="67">
        <f>IF($K246&lt;=1000,"Moins de 1 k€",IF($K246&lt;=5000,"1 à 5 k€",IF($K246&lt;=15000,"5 à 15 k€","Plus de 15 k€")))</f>
        <v/>
      </c>
    </row>
    <row r="247">
      <c r="A247" s="65" t="inlineStr">
        <is>
          <t>FAC-00246</t>
        </is>
      </c>
      <c r="B247" s="65" t="inlineStr">
        <is>
          <t>DEV-00581</t>
        </is>
      </c>
      <c r="C247" s="65" t="inlineStr">
        <is>
          <t>CLI-0174</t>
        </is>
      </c>
      <c r="D247" s="65" t="inlineStr">
        <is>
          <t>Professionnel</t>
        </is>
      </c>
      <c r="E247" s="65" t="inlineStr">
        <is>
          <t>Bordeaux</t>
        </is>
      </c>
      <c r="F247" s="66" t="n">
        <v>45191</v>
      </c>
      <c r="G247" s="65" t="inlineStr">
        <is>
          <t>2023-09</t>
        </is>
      </c>
      <c r="H247" s="65" t="inlineStr">
        <is>
          <t>2023-2024</t>
        </is>
      </c>
      <c r="I247" s="66" t="n">
        <v>45221</v>
      </c>
      <c r="J247" s="67" t="n">
        <v>30</v>
      </c>
      <c r="K247" s="68" t="n">
        <v>796.6900000000001</v>
      </c>
      <c r="L247" s="71" t="n">
        <v>0.2</v>
      </c>
      <c r="M247" s="68" t="n">
        <v>956.03</v>
      </c>
      <c r="N247" s="65" t="inlineStr">
        <is>
          <t>Bon payeur</t>
        </is>
      </c>
      <c r="O247" s="66" t="n">
        <v>45199</v>
      </c>
      <c r="P247" s="65" t="inlineStr">
        <is>
          <t>Payée</t>
        </is>
      </c>
      <c r="Q247" s="67">
        <f>IFERROR(INDEX(Devis!$I$2:$I$3053,MATCH($B247,Devis!$A$2:$A$3053,0)),"")</f>
        <v/>
      </c>
      <c r="R247" s="67">
        <f>IFERROR(INDEX(Devis!$K$2:$K$3053,MATCH($B247,Devis!$A$2:$A$3053,0)),"")</f>
        <v/>
      </c>
      <c r="S247" s="67">
        <f>IFERROR(INDEX(Clients!$G$2:$G$1020,MATCH($C247,Clients!$A$2:$A$1020,0)),"")</f>
        <v/>
      </c>
      <c r="T247" s="69">
        <f>1</f>
        <v/>
      </c>
      <c r="U247" s="68">
        <f>IFERROR(INDEX(Interventions!$S$2:$S$1106,MATCH($B247,Interventions!$B$2:$B$1106,0)),0)</f>
        <v/>
      </c>
      <c r="V247" s="68">
        <f>$K247-$U247</f>
        <v/>
      </c>
      <c r="W247" s="69">
        <f>IF($O247="",0,1)</f>
        <v/>
      </c>
      <c r="X247" s="68">
        <f>IF($O247="",$M247,0)</f>
        <v/>
      </c>
      <c r="Y247" s="69">
        <f>IF($O247="",MAX(0,Paramètres!$C$8-$I247),MAX(0,$O247-$I247))</f>
        <v/>
      </c>
      <c r="Z247" s="69">
        <f>$Y247*$X247</f>
        <v/>
      </c>
      <c r="AA247" s="69">
        <f>IF($O247="",0,$O247-$F247)</f>
        <v/>
      </c>
      <c r="AB247" s="69">
        <f>IF(AND($O247="",$I247&lt;Paramètres!$C$8),1,0)</f>
        <v/>
      </c>
      <c r="AC247" s="69">
        <f>IF(AND($O247="",$Y247&gt;Paramètres!$C$13),1,0)</f>
        <v/>
      </c>
      <c r="AD247" s="67">
        <f>IF($O247="","",YEAR($O247)&amp;"-"&amp;TEXT(MONTH($O247),"00"))</f>
        <v/>
      </c>
      <c r="AE247" s="67">
        <f>IF($W247=1,"Réglée",IF($Y247&lt;=0,"Non échu",IF($Y247&lt;=30,"1-30 j",IF($Y247&lt;=60,"31-60 j",IF($Y247&lt;=90,"61-90 j","Plus de 90 j")))))</f>
        <v/>
      </c>
      <c r="AF247" s="67">
        <f>IF($K247&lt;=1000,"Moins de 1 k€",IF($K247&lt;=5000,"1 à 5 k€",IF($K247&lt;=15000,"5 à 15 k€","Plus de 15 k€")))</f>
        <v/>
      </c>
    </row>
    <row r="248">
      <c r="A248" s="65" t="inlineStr">
        <is>
          <t>FAC-00247</t>
        </is>
      </c>
      <c r="B248" s="65" t="inlineStr">
        <is>
          <t>DEV-00583</t>
        </is>
      </c>
      <c r="C248" s="65" t="inlineStr">
        <is>
          <t>CLI-0135</t>
        </is>
      </c>
      <c r="D248" s="65" t="inlineStr">
        <is>
          <t>Professionnel</t>
        </is>
      </c>
      <c r="E248" s="65" t="inlineStr">
        <is>
          <t>Bordeaux</t>
        </is>
      </c>
      <c r="F248" s="66" t="n">
        <v>45197</v>
      </c>
      <c r="G248" s="65" t="inlineStr">
        <is>
          <t>2023-09</t>
        </is>
      </c>
      <c r="H248" s="65" t="inlineStr">
        <is>
          <t>2023-2024</t>
        </is>
      </c>
      <c r="I248" s="66" t="n">
        <v>45227</v>
      </c>
      <c r="J248" s="67" t="n">
        <v>30</v>
      </c>
      <c r="K248" s="68" t="n">
        <v>2618.7</v>
      </c>
      <c r="L248" s="71" t="n">
        <v>0.2</v>
      </c>
      <c r="M248" s="68" t="n">
        <v>3142.44</v>
      </c>
      <c r="N248" s="65" t="inlineStr">
        <is>
          <t>Litigieux</t>
        </is>
      </c>
      <c r="O248" s="66" t="n">
        <v>45380</v>
      </c>
      <c r="P248" s="65" t="inlineStr">
        <is>
          <t>Payée</t>
        </is>
      </c>
      <c r="Q248" s="67">
        <f>IFERROR(INDEX(Devis!$I$2:$I$3053,MATCH($B248,Devis!$A$2:$A$3053,0)),"")</f>
        <v/>
      </c>
      <c r="R248" s="67">
        <f>IFERROR(INDEX(Devis!$K$2:$K$3053,MATCH($B248,Devis!$A$2:$A$3053,0)),"")</f>
        <v/>
      </c>
      <c r="S248" s="67">
        <f>IFERROR(INDEX(Clients!$G$2:$G$1020,MATCH($C248,Clients!$A$2:$A$1020,0)),"")</f>
        <v/>
      </c>
      <c r="T248" s="69">
        <f>1</f>
        <v/>
      </c>
      <c r="U248" s="68">
        <f>IFERROR(INDEX(Interventions!$S$2:$S$1106,MATCH($B248,Interventions!$B$2:$B$1106,0)),0)</f>
        <v/>
      </c>
      <c r="V248" s="68">
        <f>$K248-$U248</f>
        <v/>
      </c>
      <c r="W248" s="69">
        <f>IF($O248="",0,1)</f>
        <v/>
      </c>
      <c r="X248" s="68">
        <f>IF($O248="",$M248,0)</f>
        <v/>
      </c>
      <c r="Y248" s="69">
        <f>IF($O248="",MAX(0,Paramètres!$C$8-$I248),MAX(0,$O248-$I248))</f>
        <v/>
      </c>
      <c r="Z248" s="69">
        <f>$Y248*$X248</f>
        <v/>
      </c>
      <c r="AA248" s="69">
        <f>IF($O248="",0,$O248-$F248)</f>
        <v/>
      </c>
      <c r="AB248" s="69">
        <f>IF(AND($O248="",$I248&lt;Paramètres!$C$8),1,0)</f>
        <v/>
      </c>
      <c r="AC248" s="69">
        <f>IF(AND($O248="",$Y248&gt;Paramètres!$C$13),1,0)</f>
        <v/>
      </c>
      <c r="AD248" s="67">
        <f>IF($O248="","",YEAR($O248)&amp;"-"&amp;TEXT(MONTH($O248),"00"))</f>
        <v/>
      </c>
      <c r="AE248" s="67">
        <f>IF($W248=1,"Réglée",IF($Y248&lt;=0,"Non échu",IF($Y248&lt;=30,"1-30 j",IF($Y248&lt;=60,"31-60 j",IF($Y248&lt;=90,"61-90 j","Plus de 90 j")))))</f>
        <v/>
      </c>
      <c r="AF248" s="67">
        <f>IF($K248&lt;=1000,"Moins de 1 k€",IF($K248&lt;=5000,"1 à 5 k€",IF($K248&lt;=15000,"5 à 15 k€","Plus de 15 k€")))</f>
        <v/>
      </c>
    </row>
    <row r="249">
      <c r="A249" s="65" t="inlineStr">
        <is>
          <t>FAC-00248</t>
        </is>
      </c>
      <c r="B249" s="65" t="inlineStr">
        <is>
          <t>DEV-00587</t>
        </is>
      </c>
      <c r="C249" s="65" t="inlineStr">
        <is>
          <t>CLI-0031</t>
        </is>
      </c>
      <c r="D249" s="65" t="inlineStr">
        <is>
          <t>Professionnel</t>
        </is>
      </c>
      <c r="E249" s="65" t="inlineStr">
        <is>
          <t>Bordeaux</t>
        </is>
      </c>
      <c r="F249" s="66" t="n">
        <v>45182</v>
      </c>
      <c r="G249" s="65" t="inlineStr">
        <is>
          <t>2023-09</t>
        </is>
      </c>
      <c r="H249" s="65" t="inlineStr">
        <is>
          <t>2023-2024</t>
        </is>
      </c>
      <c r="I249" s="66" t="n">
        <v>45212</v>
      </c>
      <c r="J249" s="67" t="n">
        <v>30</v>
      </c>
      <c r="K249" s="68" t="n">
        <v>2468.07</v>
      </c>
      <c r="L249" s="71" t="n">
        <v>0.2</v>
      </c>
      <c r="M249" s="68" t="n">
        <v>2961.68</v>
      </c>
      <c r="N249" s="65" t="inlineStr">
        <is>
          <t>Standard</t>
        </is>
      </c>
      <c r="O249" s="66" t="n">
        <v>45210</v>
      </c>
      <c r="P249" s="65" t="inlineStr">
        <is>
          <t>Payée</t>
        </is>
      </c>
      <c r="Q249" s="67">
        <f>IFERROR(INDEX(Devis!$I$2:$I$3053,MATCH($B249,Devis!$A$2:$A$3053,0)),"")</f>
        <v/>
      </c>
      <c r="R249" s="67">
        <f>IFERROR(INDEX(Devis!$K$2:$K$3053,MATCH($B249,Devis!$A$2:$A$3053,0)),"")</f>
        <v/>
      </c>
      <c r="S249" s="67">
        <f>IFERROR(INDEX(Clients!$G$2:$G$1020,MATCH($C249,Clients!$A$2:$A$1020,0)),"")</f>
        <v/>
      </c>
      <c r="T249" s="69">
        <f>1</f>
        <v/>
      </c>
      <c r="U249" s="68">
        <f>IFERROR(INDEX(Interventions!$S$2:$S$1106,MATCH($B249,Interventions!$B$2:$B$1106,0)),0)</f>
        <v/>
      </c>
      <c r="V249" s="68">
        <f>$K249-$U249</f>
        <v/>
      </c>
      <c r="W249" s="69">
        <f>IF($O249="",0,1)</f>
        <v/>
      </c>
      <c r="X249" s="68">
        <f>IF($O249="",$M249,0)</f>
        <v/>
      </c>
      <c r="Y249" s="69">
        <f>IF($O249="",MAX(0,Paramètres!$C$8-$I249),MAX(0,$O249-$I249))</f>
        <v/>
      </c>
      <c r="Z249" s="69">
        <f>$Y249*$X249</f>
        <v/>
      </c>
      <c r="AA249" s="69">
        <f>IF($O249="",0,$O249-$F249)</f>
        <v/>
      </c>
      <c r="AB249" s="69">
        <f>IF(AND($O249="",$I249&lt;Paramètres!$C$8),1,0)</f>
        <v/>
      </c>
      <c r="AC249" s="69">
        <f>IF(AND($O249="",$Y249&gt;Paramètres!$C$13),1,0)</f>
        <v/>
      </c>
      <c r="AD249" s="67">
        <f>IF($O249="","",YEAR($O249)&amp;"-"&amp;TEXT(MONTH($O249),"00"))</f>
        <v/>
      </c>
      <c r="AE249" s="67">
        <f>IF($W249=1,"Réglée",IF($Y249&lt;=0,"Non échu",IF($Y249&lt;=30,"1-30 j",IF($Y249&lt;=60,"31-60 j",IF($Y249&lt;=90,"61-90 j","Plus de 90 j")))))</f>
        <v/>
      </c>
      <c r="AF249" s="67">
        <f>IF($K249&lt;=1000,"Moins de 1 k€",IF($K249&lt;=5000,"1 à 5 k€",IF($K249&lt;=15000,"5 à 15 k€","Plus de 15 k€")))</f>
        <v/>
      </c>
    </row>
    <row r="250">
      <c r="A250" s="65" t="inlineStr">
        <is>
          <t>FAC-00249</t>
        </is>
      </c>
      <c r="B250" s="65" t="inlineStr">
        <is>
          <t>DEV-00588</t>
        </is>
      </c>
      <c r="C250" s="65" t="inlineStr">
        <is>
          <t>CLI-0078</t>
        </is>
      </c>
      <c r="D250" s="65" t="inlineStr">
        <is>
          <t>Collectivité</t>
        </is>
      </c>
      <c r="E250" s="65" t="inlineStr">
        <is>
          <t>Toulouse</t>
        </is>
      </c>
      <c r="F250" s="66" t="n">
        <v>45216</v>
      </c>
      <c r="G250" s="65" t="inlineStr">
        <is>
          <t>2023-10</t>
        </is>
      </c>
      <c r="H250" s="65" t="inlineStr">
        <is>
          <t>2023-2024</t>
        </is>
      </c>
      <c r="I250" s="66" t="n">
        <v>45261</v>
      </c>
      <c r="J250" s="67" t="n">
        <v>45</v>
      </c>
      <c r="K250" s="68" t="n">
        <v>3028.79</v>
      </c>
      <c r="L250" s="71" t="n">
        <v>0.2</v>
      </c>
      <c r="M250" s="68" t="n">
        <v>3634.55</v>
      </c>
      <c r="N250" s="65" t="inlineStr">
        <is>
          <t>Lent</t>
        </is>
      </c>
      <c r="O250" s="66" t="n">
        <v>45289</v>
      </c>
      <c r="P250" s="65" t="inlineStr">
        <is>
          <t>Payée</t>
        </is>
      </c>
      <c r="Q250" s="67">
        <f>IFERROR(INDEX(Devis!$I$2:$I$3053,MATCH($B250,Devis!$A$2:$A$3053,0)),"")</f>
        <v/>
      </c>
      <c r="R250" s="67">
        <f>IFERROR(INDEX(Devis!$K$2:$K$3053,MATCH($B250,Devis!$A$2:$A$3053,0)),"")</f>
        <v/>
      </c>
      <c r="S250" s="67">
        <f>IFERROR(INDEX(Clients!$G$2:$G$1020,MATCH($C250,Clients!$A$2:$A$1020,0)),"")</f>
        <v/>
      </c>
      <c r="T250" s="69">
        <f>1</f>
        <v/>
      </c>
      <c r="U250" s="68">
        <f>IFERROR(INDEX(Interventions!$S$2:$S$1106,MATCH($B250,Interventions!$B$2:$B$1106,0)),0)</f>
        <v/>
      </c>
      <c r="V250" s="68">
        <f>$K250-$U250</f>
        <v/>
      </c>
      <c r="W250" s="69">
        <f>IF($O250="",0,1)</f>
        <v/>
      </c>
      <c r="X250" s="68">
        <f>IF($O250="",$M250,0)</f>
        <v/>
      </c>
      <c r="Y250" s="69">
        <f>IF($O250="",MAX(0,Paramètres!$C$8-$I250),MAX(0,$O250-$I250))</f>
        <v/>
      </c>
      <c r="Z250" s="69">
        <f>$Y250*$X250</f>
        <v/>
      </c>
      <c r="AA250" s="69">
        <f>IF($O250="",0,$O250-$F250)</f>
        <v/>
      </c>
      <c r="AB250" s="69">
        <f>IF(AND($O250="",$I250&lt;Paramètres!$C$8),1,0)</f>
        <v/>
      </c>
      <c r="AC250" s="69">
        <f>IF(AND($O250="",$Y250&gt;Paramètres!$C$13),1,0)</f>
        <v/>
      </c>
      <c r="AD250" s="67">
        <f>IF($O250="","",YEAR($O250)&amp;"-"&amp;TEXT(MONTH($O250),"00"))</f>
        <v/>
      </c>
      <c r="AE250" s="67">
        <f>IF($W250=1,"Réglée",IF($Y250&lt;=0,"Non échu",IF($Y250&lt;=30,"1-30 j",IF($Y250&lt;=60,"31-60 j",IF($Y250&lt;=90,"61-90 j","Plus de 90 j")))))</f>
        <v/>
      </c>
      <c r="AF250" s="67">
        <f>IF($K250&lt;=1000,"Moins de 1 k€",IF($K250&lt;=5000,"1 à 5 k€",IF($K250&lt;=15000,"5 à 15 k€","Plus de 15 k€")))</f>
        <v/>
      </c>
    </row>
    <row r="251">
      <c r="A251" s="65" t="inlineStr">
        <is>
          <t>FAC-00250</t>
        </is>
      </c>
      <c r="B251" s="65" t="inlineStr">
        <is>
          <t>DEV-00589</t>
        </is>
      </c>
      <c r="C251" s="65" t="inlineStr">
        <is>
          <t>CLI-0137</t>
        </is>
      </c>
      <c r="D251" s="65" t="inlineStr">
        <is>
          <t>Particulier</t>
        </is>
      </c>
      <c r="E251" s="65" t="inlineStr">
        <is>
          <t>Bordeaux</t>
        </is>
      </c>
      <c r="F251" s="66" t="n">
        <v>45194</v>
      </c>
      <c r="G251" s="65" t="inlineStr">
        <is>
          <t>2023-09</t>
        </is>
      </c>
      <c r="H251" s="65" t="inlineStr">
        <is>
          <t>2023-2024</t>
        </is>
      </c>
      <c r="I251" s="66" t="n">
        <v>45209</v>
      </c>
      <c r="J251" s="67" t="n">
        <v>15</v>
      </c>
      <c r="K251" s="68" t="n">
        <v>7776.25</v>
      </c>
      <c r="L251" s="71" t="n">
        <v>0.1</v>
      </c>
      <c r="M251" s="68" t="n">
        <v>8553.879999999999</v>
      </c>
      <c r="N251" s="65" t="inlineStr">
        <is>
          <t>Standard</t>
        </is>
      </c>
      <c r="O251" s="66" t="n">
        <v>45213</v>
      </c>
      <c r="P251" s="65" t="inlineStr">
        <is>
          <t>Payée</t>
        </is>
      </c>
      <c r="Q251" s="67">
        <f>IFERROR(INDEX(Devis!$I$2:$I$3053,MATCH($B251,Devis!$A$2:$A$3053,0)),"")</f>
        <v/>
      </c>
      <c r="R251" s="67">
        <f>IFERROR(INDEX(Devis!$K$2:$K$3053,MATCH($B251,Devis!$A$2:$A$3053,0)),"")</f>
        <v/>
      </c>
      <c r="S251" s="67">
        <f>IFERROR(INDEX(Clients!$G$2:$G$1020,MATCH($C251,Clients!$A$2:$A$1020,0)),"")</f>
        <v/>
      </c>
      <c r="T251" s="69">
        <f>1</f>
        <v/>
      </c>
      <c r="U251" s="68">
        <f>IFERROR(INDEX(Interventions!$S$2:$S$1106,MATCH($B251,Interventions!$B$2:$B$1106,0)),0)</f>
        <v/>
      </c>
      <c r="V251" s="68">
        <f>$K251-$U251</f>
        <v/>
      </c>
      <c r="W251" s="69">
        <f>IF($O251="",0,1)</f>
        <v/>
      </c>
      <c r="X251" s="68">
        <f>IF($O251="",$M251,0)</f>
        <v/>
      </c>
      <c r="Y251" s="69">
        <f>IF($O251="",MAX(0,Paramètres!$C$8-$I251),MAX(0,$O251-$I251))</f>
        <v/>
      </c>
      <c r="Z251" s="69">
        <f>$Y251*$X251</f>
        <v/>
      </c>
      <c r="AA251" s="69">
        <f>IF($O251="",0,$O251-$F251)</f>
        <v/>
      </c>
      <c r="AB251" s="69">
        <f>IF(AND($O251="",$I251&lt;Paramètres!$C$8),1,0)</f>
        <v/>
      </c>
      <c r="AC251" s="69">
        <f>IF(AND($O251="",$Y251&gt;Paramètres!$C$13),1,0)</f>
        <v/>
      </c>
      <c r="AD251" s="67">
        <f>IF($O251="","",YEAR($O251)&amp;"-"&amp;TEXT(MONTH($O251),"00"))</f>
        <v/>
      </c>
      <c r="AE251" s="67">
        <f>IF($W251=1,"Réglée",IF($Y251&lt;=0,"Non échu",IF($Y251&lt;=30,"1-30 j",IF($Y251&lt;=60,"31-60 j",IF($Y251&lt;=90,"61-90 j","Plus de 90 j")))))</f>
        <v/>
      </c>
      <c r="AF251" s="67">
        <f>IF($K251&lt;=1000,"Moins de 1 k€",IF($K251&lt;=5000,"1 à 5 k€",IF($K251&lt;=15000,"5 à 15 k€","Plus de 15 k€")))</f>
        <v/>
      </c>
    </row>
    <row r="252">
      <c r="A252" s="65" t="inlineStr">
        <is>
          <t>FAC-00251</t>
        </is>
      </c>
      <c r="B252" s="65" t="inlineStr">
        <is>
          <t>DEV-00590</t>
        </is>
      </c>
      <c r="C252" s="65" t="inlineStr">
        <is>
          <t>CLI-0056</t>
        </is>
      </c>
      <c r="D252" s="65" t="inlineStr">
        <is>
          <t>Particulier</t>
        </is>
      </c>
      <c r="E252" s="65" t="inlineStr">
        <is>
          <t>Bordeaux</t>
        </is>
      </c>
      <c r="F252" s="66" t="n">
        <v>45201</v>
      </c>
      <c r="G252" s="65" t="inlineStr">
        <is>
          <t>2023-10</t>
        </is>
      </c>
      <c r="H252" s="65" t="inlineStr">
        <is>
          <t>2023-2024</t>
        </is>
      </c>
      <c r="I252" s="66" t="n">
        <v>45216</v>
      </c>
      <c r="J252" s="67" t="n">
        <v>15</v>
      </c>
      <c r="K252" s="68" t="n">
        <v>1160.07</v>
      </c>
      <c r="L252" s="71" t="n">
        <v>0.1</v>
      </c>
      <c r="M252" s="68" t="n">
        <v>1276.08</v>
      </c>
      <c r="N252" s="65" t="inlineStr">
        <is>
          <t>Standard</t>
        </is>
      </c>
      <c r="O252" s="66" t="n">
        <v>45202</v>
      </c>
      <c r="P252" s="65" t="inlineStr">
        <is>
          <t>Payée</t>
        </is>
      </c>
      <c r="Q252" s="67">
        <f>IFERROR(INDEX(Devis!$I$2:$I$3053,MATCH($B252,Devis!$A$2:$A$3053,0)),"")</f>
        <v/>
      </c>
      <c r="R252" s="67">
        <f>IFERROR(INDEX(Devis!$K$2:$K$3053,MATCH($B252,Devis!$A$2:$A$3053,0)),"")</f>
        <v/>
      </c>
      <c r="S252" s="67">
        <f>IFERROR(INDEX(Clients!$G$2:$G$1020,MATCH($C252,Clients!$A$2:$A$1020,0)),"")</f>
        <v/>
      </c>
      <c r="T252" s="69">
        <f>1</f>
        <v/>
      </c>
      <c r="U252" s="68">
        <f>IFERROR(INDEX(Interventions!$S$2:$S$1106,MATCH($B252,Interventions!$B$2:$B$1106,0)),0)</f>
        <v/>
      </c>
      <c r="V252" s="68">
        <f>$K252-$U252</f>
        <v/>
      </c>
      <c r="W252" s="69">
        <f>IF($O252="",0,1)</f>
        <v/>
      </c>
      <c r="X252" s="68">
        <f>IF($O252="",$M252,0)</f>
        <v/>
      </c>
      <c r="Y252" s="69">
        <f>IF($O252="",MAX(0,Paramètres!$C$8-$I252),MAX(0,$O252-$I252))</f>
        <v/>
      </c>
      <c r="Z252" s="69">
        <f>$Y252*$X252</f>
        <v/>
      </c>
      <c r="AA252" s="69">
        <f>IF($O252="",0,$O252-$F252)</f>
        <v/>
      </c>
      <c r="AB252" s="69">
        <f>IF(AND($O252="",$I252&lt;Paramètres!$C$8),1,0)</f>
        <v/>
      </c>
      <c r="AC252" s="69">
        <f>IF(AND($O252="",$Y252&gt;Paramètres!$C$13),1,0)</f>
        <v/>
      </c>
      <c r="AD252" s="67">
        <f>IF($O252="","",YEAR($O252)&amp;"-"&amp;TEXT(MONTH($O252),"00"))</f>
        <v/>
      </c>
      <c r="AE252" s="67">
        <f>IF($W252=1,"Réglée",IF($Y252&lt;=0,"Non échu",IF($Y252&lt;=30,"1-30 j",IF($Y252&lt;=60,"31-60 j",IF($Y252&lt;=90,"61-90 j","Plus de 90 j")))))</f>
        <v/>
      </c>
      <c r="AF252" s="67">
        <f>IF($K252&lt;=1000,"Moins de 1 k€",IF($K252&lt;=5000,"1 à 5 k€",IF($K252&lt;=15000,"5 à 15 k€","Plus de 15 k€")))</f>
        <v/>
      </c>
    </row>
    <row r="253">
      <c r="A253" s="65" t="inlineStr">
        <is>
          <t>FAC-00252</t>
        </is>
      </c>
      <c r="B253" s="65" t="inlineStr">
        <is>
          <t>DEV-00593</t>
        </is>
      </c>
      <c r="C253" s="65" t="inlineStr">
        <is>
          <t>CLI-0303</t>
        </is>
      </c>
      <c r="D253" s="65" t="inlineStr">
        <is>
          <t>Particulier</t>
        </is>
      </c>
      <c r="E253" s="65" t="inlineStr">
        <is>
          <t>Bordeaux</t>
        </is>
      </c>
      <c r="F253" s="66" t="n">
        <v>45198</v>
      </c>
      <c r="G253" s="65" t="inlineStr">
        <is>
          <t>2023-09</t>
        </is>
      </c>
      <c r="H253" s="65" t="inlineStr">
        <is>
          <t>2023-2024</t>
        </is>
      </c>
      <c r="I253" s="66" t="n">
        <v>45213</v>
      </c>
      <c r="J253" s="67" t="n">
        <v>15</v>
      </c>
      <c r="K253" s="68" t="n">
        <v>3074.66</v>
      </c>
      <c r="L253" s="71" t="n">
        <v>0.2</v>
      </c>
      <c r="M253" s="68" t="n">
        <v>3689.59</v>
      </c>
      <c r="N253" s="65" t="inlineStr">
        <is>
          <t>Standard</t>
        </is>
      </c>
      <c r="O253" s="66" t="n">
        <v>45212</v>
      </c>
      <c r="P253" s="65" t="inlineStr">
        <is>
          <t>Payée</t>
        </is>
      </c>
      <c r="Q253" s="67">
        <f>IFERROR(INDEX(Devis!$I$2:$I$3053,MATCH($B253,Devis!$A$2:$A$3053,0)),"")</f>
        <v/>
      </c>
      <c r="R253" s="67">
        <f>IFERROR(INDEX(Devis!$K$2:$K$3053,MATCH($B253,Devis!$A$2:$A$3053,0)),"")</f>
        <v/>
      </c>
      <c r="S253" s="67">
        <f>IFERROR(INDEX(Clients!$G$2:$G$1020,MATCH($C253,Clients!$A$2:$A$1020,0)),"")</f>
        <v/>
      </c>
      <c r="T253" s="69">
        <f>1</f>
        <v/>
      </c>
      <c r="U253" s="68">
        <f>IFERROR(INDEX(Interventions!$S$2:$S$1106,MATCH($B253,Interventions!$B$2:$B$1106,0)),0)</f>
        <v/>
      </c>
      <c r="V253" s="68">
        <f>$K253-$U253</f>
        <v/>
      </c>
      <c r="W253" s="69">
        <f>IF($O253="",0,1)</f>
        <v/>
      </c>
      <c r="X253" s="68">
        <f>IF($O253="",$M253,0)</f>
        <v/>
      </c>
      <c r="Y253" s="69">
        <f>IF($O253="",MAX(0,Paramètres!$C$8-$I253),MAX(0,$O253-$I253))</f>
        <v/>
      </c>
      <c r="Z253" s="69">
        <f>$Y253*$X253</f>
        <v/>
      </c>
      <c r="AA253" s="69">
        <f>IF($O253="",0,$O253-$F253)</f>
        <v/>
      </c>
      <c r="AB253" s="69">
        <f>IF(AND($O253="",$I253&lt;Paramètres!$C$8),1,0)</f>
        <v/>
      </c>
      <c r="AC253" s="69">
        <f>IF(AND($O253="",$Y253&gt;Paramètres!$C$13),1,0)</f>
        <v/>
      </c>
      <c r="AD253" s="67">
        <f>IF($O253="","",YEAR($O253)&amp;"-"&amp;TEXT(MONTH($O253),"00"))</f>
        <v/>
      </c>
      <c r="AE253" s="67">
        <f>IF($W253=1,"Réglée",IF($Y253&lt;=0,"Non échu",IF($Y253&lt;=30,"1-30 j",IF($Y253&lt;=60,"31-60 j",IF($Y253&lt;=90,"61-90 j","Plus de 90 j")))))</f>
        <v/>
      </c>
      <c r="AF253" s="67">
        <f>IF($K253&lt;=1000,"Moins de 1 k€",IF($K253&lt;=5000,"1 à 5 k€",IF($K253&lt;=15000,"5 à 15 k€","Plus de 15 k€")))</f>
        <v/>
      </c>
    </row>
    <row r="254">
      <c r="A254" s="65" t="inlineStr">
        <is>
          <t>FAC-00253</t>
        </is>
      </c>
      <c r="B254" s="65" t="inlineStr">
        <is>
          <t>DEV-00599</t>
        </is>
      </c>
      <c r="C254" s="65" t="inlineStr">
        <is>
          <t>CLI-0206</t>
        </is>
      </c>
      <c r="D254" s="65" t="inlineStr">
        <is>
          <t>Syndic</t>
        </is>
      </c>
      <c r="E254" s="65" t="inlineStr">
        <is>
          <t>Toulouse</t>
        </is>
      </c>
      <c r="F254" s="66" t="n">
        <v>45222</v>
      </c>
      <c r="G254" s="65" t="inlineStr">
        <is>
          <t>2023-10</t>
        </is>
      </c>
      <c r="H254" s="65" t="inlineStr">
        <is>
          <t>2023-2024</t>
        </is>
      </c>
      <c r="I254" s="66" t="n">
        <v>45282</v>
      </c>
      <c r="J254" s="67" t="n">
        <v>60</v>
      </c>
      <c r="K254" s="68" t="n">
        <v>20090.92</v>
      </c>
      <c r="L254" s="71" t="n">
        <v>0.2</v>
      </c>
      <c r="M254" s="68" t="n">
        <v>24109.1</v>
      </c>
      <c r="N254" s="65" t="inlineStr">
        <is>
          <t>Bon payeur</t>
        </is>
      </c>
      <c r="O254" s="66" t="n">
        <v>45260</v>
      </c>
      <c r="P254" s="65" t="inlineStr">
        <is>
          <t>Payée</t>
        </is>
      </c>
      <c r="Q254" s="67">
        <f>IFERROR(INDEX(Devis!$I$2:$I$3053,MATCH($B254,Devis!$A$2:$A$3053,0)),"")</f>
        <v/>
      </c>
      <c r="R254" s="67">
        <f>IFERROR(INDEX(Devis!$K$2:$K$3053,MATCH($B254,Devis!$A$2:$A$3053,0)),"")</f>
        <v/>
      </c>
      <c r="S254" s="67">
        <f>IFERROR(INDEX(Clients!$G$2:$G$1020,MATCH($C254,Clients!$A$2:$A$1020,0)),"")</f>
        <v/>
      </c>
      <c r="T254" s="69">
        <f>1</f>
        <v/>
      </c>
      <c r="U254" s="68">
        <f>IFERROR(INDEX(Interventions!$S$2:$S$1106,MATCH($B254,Interventions!$B$2:$B$1106,0)),0)</f>
        <v/>
      </c>
      <c r="V254" s="68">
        <f>$K254-$U254</f>
        <v/>
      </c>
      <c r="W254" s="69">
        <f>IF($O254="",0,1)</f>
        <v/>
      </c>
      <c r="X254" s="68">
        <f>IF($O254="",$M254,0)</f>
        <v/>
      </c>
      <c r="Y254" s="69">
        <f>IF($O254="",MAX(0,Paramètres!$C$8-$I254),MAX(0,$O254-$I254))</f>
        <v/>
      </c>
      <c r="Z254" s="69">
        <f>$Y254*$X254</f>
        <v/>
      </c>
      <c r="AA254" s="69">
        <f>IF($O254="",0,$O254-$F254)</f>
        <v/>
      </c>
      <c r="AB254" s="69">
        <f>IF(AND($O254="",$I254&lt;Paramètres!$C$8),1,0)</f>
        <v/>
      </c>
      <c r="AC254" s="69">
        <f>IF(AND($O254="",$Y254&gt;Paramètres!$C$13),1,0)</f>
        <v/>
      </c>
      <c r="AD254" s="67">
        <f>IF($O254="","",YEAR($O254)&amp;"-"&amp;TEXT(MONTH($O254),"00"))</f>
        <v/>
      </c>
      <c r="AE254" s="67">
        <f>IF($W254=1,"Réglée",IF($Y254&lt;=0,"Non échu",IF($Y254&lt;=30,"1-30 j",IF($Y254&lt;=60,"31-60 j",IF($Y254&lt;=90,"61-90 j","Plus de 90 j")))))</f>
        <v/>
      </c>
      <c r="AF254" s="67">
        <f>IF($K254&lt;=1000,"Moins de 1 k€",IF($K254&lt;=5000,"1 à 5 k€",IF($K254&lt;=15000,"5 à 15 k€","Plus de 15 k€")))</f>
        <v/>
      </c>
    </row>
    <row r="255">
      <c r="A255" s="65" t="inlineStr">
        <is>
          <t>FAC-00254</t>
        </is>
      </c>
      <c r="B255" s="65" t="inlineStr">
        <is>
          <t>DEV-00600</t>
        </is>
      </c>
      <c r="C255" s="65" t="inlineStr">
        <is>
          <t>CLI-0015</t>
        </is>
      </c>
      <c r="D255" s="65" t="inlineStr">
        <is>
          <t>Particulier</t>
        </is>
      </c>
      <c r="E255" s="65" t="inlineStr">
        <is>
          <t>Bordeaux</t>
        </is>
      </c>
      <c r="F255" s="66" t="n">
        <v>45211</v>
      </c>
      <c r="G255" s="65" t="inlineStr">
        <is>
          <t>2023-10</t>
        </is>
      </c>
      <c r="H255" s="65" t="inlineStr">
        <is>
          <t>2023-2024</t>
        </is>
      </c>
      <c r="I255" s="66" t="n">
        <v>45226</v>
      </c>
      <c r="J255" s="67" t="n">
        <v>15</v>
      </c>
      <c r="K255" s="68" t="n">
        <v>1485.02</v>
      </c>
      <c r="L255" s="71" t="n">
        <v>0.2</v>
      </c>
      <c r="M255" s="68" t="n">
        <v>1782.02</v>
      </c>
      <c r="N255" s="65" t="inlineStr">
        <is>
          <t>Bon payeur</t>
        </is>
      </c>
      <c r="O255" s="66" t="n">
        <v>45227</v>
      </c>
      <c r="P255" s="65" t="inlineStr">
        <is>
          <t>Payée</t>
        </is>
      </c>
      <c r="Q255" s="67">
        <f>IFERROR(INDEX(Devis!$I$2:$I$3053,MATCH($B255,Devis!$A$2:$A$3053,0)),"")</f>
        <v/>
      </c>
      <c r="R255" s="67">
        <f>IFERROR(INDEX(Devis!$K$2:$K$3053,MATCH($B255,Devis!$A$2:$A$3053,0)),"")</f>
        <v/>
      </c>
      <c r="S255" s="67">
        <f>IFERROR(INDEX(Clients!$G$2:$G$1020,MATCH($C255,Clients!$A$2:$A$1020,0)),"")</f>
        <v/>
      </c>
      <c r="T255" s="69">
        <f>1</f>
        <v/>
      </c>
      <c r="U255" s="68">
        <f>IFERROR(INDEX(Interventions!$S$2:$S$1106,MATCH($B255,Interventions!$B$2:$B$1106,0)),0)</f>
        <v/>
      </c>
      <c r="V255" s="68">
        <f>$K255-$U255</f>
        <v/>
      </c>
      <c r="W255" s="69">
        <f>IF($O255="",0,1)</f>
        <v/>
      </c>
      <c r="X255" s="68">
        <f>IF($O255="",$M255,0)</f>
        <v/>
      </c>
      <c r="Y255" s="69">
        <f>IF($O255="",MAX(0,Paramètres!$C$8-$I255),MAX(0,$O255-$I255))</f>
        <v/>
      </c>
      <c r="Z255" s="69">
        <f>$Y255*$X255</f>
        <v/>
      </c>
      <c r="AA255" s="69">
        <f>IF($O255="",0,$O255-$F255)</f>
        <v/>
      </c>
      <c r="AB255" s="69">
        <f>IF(AND($O255="",$I255&lt;Paramètres!$C$8),1,0)</f>
        <v/>
      </c>
      <c r="AC255" s="69">
        <f>IF(AND($O255="",$Y255&gt;Paramètres!$C$13),1,0)</f>
        <v/>
      </c>
      <c r="AD255" s="67">
        <f>IF($O255="","",YEAR($O255)&amp;"-"&amp;TEXT(MONTH($O255),"00"))</f>
        <v/>
      </c>
      <c r="AE255" s="67">
        <f>IF($W255=1,"Réglée",IF($Y255&lt;=0,"Non échu",IF($Y255&lt;=30,"1-30 j",IF($Y255&lt;=60,"31-60 j",IF($Y255&lt;=90,"61-90 j","Plus de 90 j")))))</f>
        <v/>
      </c>
      <c r="AF255" s="67">
        <f>IF($K255&lt;=1000,"Moins de 1 k€",IF($K255&lt;=5000,"1 à 5 k€",IF($K255&lt;=15000,"5 à 15 k€","Plus de 15 k€")))</f>
        <v/>
      </c>
    </row>
    <row r="256">
      <c r="A256" s="65" t="inlineStr">
        <is>
          <t>FAC-00255</t>
        </is>
      </c>
      <c r="B256" s="65" t="inlineStr">
        <is>
          <t>DEV-00602</t>
        </is>
      </c>
      <c r="C256" s="65" t="inlineStr">
        <is>
          <t>CLI-0298</t>
        </is>
      </c>
      <c r="D256" s="65" t="inlineStr">
        <is>
          <t>Particulier</t>
        </is>
      </c>
      <c r="E256" s="65" t="inlineStr">
        <is>
          <t>Toulouse</t>
        </is>
      </c>
      <c r="F256" s="66" t="n">
        <v>45236</v>
      </c>
      <c r="G256" s="65" t="inlineStr">
        <is>
          <t>2023-11</t>
        </is>
      </c>
      <c r="H256" s="65" t="inlineStr">
        <is>
          <t>2023-2024</t>
        </is>
      </c>
      <c r="I256" s="66" t="n">
        <v>45251</v>
      </c>
      <c r="J256" s="67" t="n">
        <v>15</v>
      </c>
      <c r="K256" s="68" t="n">
        <v>271.13</v>
      </c>
      <c r="L256" s="71" t="n">
        <v>0.2</v>
      </c>
      <c r="M256" s="68" t="n">
        <v>325.36</v>
      </c>
      <c r="N256" s="65" t="inlineStr">
        <is>
          <t>Standard</t>
        </is>
      </c>
      <c r="O256" s="66" t="n">
        <v>45256</v>
      </c>
      <c r="P256" s="65" t="inlineStr">
        <is>
          <t>Payée</t>
        </is>
      </c>
      <c r="Q256" s="67">
        <f>IFERROR(INDEX(Devis!$I$2:$I$3053,MATCH($B256,Devis!$A$2:$A$3053,0)),"")</f>
        <v/>
      </c>
      <c r="R256" s="67">
        <f>IFERROR(INDEX(Devis!$K$2:$K$3053,MATCH($B256,Devis!$A$2:$A$3053,0)),"")</f>
        <v/>
      </c>
      <c r="S256" s="67">
        <f>IFERROR(INDEX(Clients!$G$2:$G$1020,MATCH($C256,Clients!$A$2:$A$1020,0)),"")</f>
        <v/>
      </c>
      <c r="T256" s="69">
        <f>1</f>
        <v/>
      </c>
      <c r="U256" s="68">
        <f>IFERROR(INDEX(Interventions!$S$2:$S$1106,MATCH($B256,Interventions!$B$2:$B$1106,0)),0)</f>
        <v/>
      </c>
      <c r="V256" s="68">
        <f>$K256-$U256</f>
        <v/>
      </c>
      <c r="W256" s="69">
        <f>IF($O256="",0,1)</f>
        <v/>
      </c>
      <c r="X256" s="68">
        <f>IF($O256="",$M256,0)</f>
        <v/>
      </c>
      <c r="Y256" s="69">
        <f>IF($O256="",MAX(0,Paramètres!$C$8-$I256),MAX(0,$O256-$I256))</f>
        <v/>
      </c>
      <c r="Z256" s="69">
        <f>$Y256*$X256</f>
        <v/>
      </c>
      <c r="AA256" s="69">
        <f>IF($O256="",0,$O256-$F256)</f>
        <v/>
      </c>
      <c r="AB256" s="69">
        <f>IF(AND($O256="",$I256&lt;Paramètres!$C$8),1,0)</f>
        <v/>
      </c>
      <c r="AC256" s="69">
        <f>IF(AND($O256="",$Y256&gt;Paramètres!$C$13),1,0)</f>
        <v/>
      </c>
      <c r="AD256" s="67">
        <f>IF($O256="","",YEAR($O256)&amp;"-"&amp;TEXT(MONTH($O256),"00"))</f>
        <v/>
      </c>
      <c r="AE256" s="67">
        <f>IF($W256=1,"Réglée",IF($Y256&lt;=0,"Non échu",IF($Y256&lt;=30,"1-30 j",IF($Y256&lt;=60,"31-60 j",IF($Y256&lt;=90,"61-90 j","Plus de 90 j")))))</f>
        <v/>
      </c>
      <c r="AF256" s="67">
        <f>IF($K256&lt;=1000,"Moins de 1 k€",IF($K256&lt;=5000,"1 à 5 k€",IF($K256&lt;=15000,"5 à 15 k€","Plus de 15 k€")))</f>
        <v/>
      </c>
    </row>
    <row r="257">
      <c r="A257" s="65" t="inlineStr">
        <is>
          <t>FAC-00256</t>
        </is>
      </c>
      <c r="B257" s="65" t="inlineStr">
        <is>
          <t>DEV-00604</t>
        </is>
      </c>
      <c r="C257" s="65" t="inlineStr">
        <is>
          <t>CLI-0116</t>
        </is>
      </c>
      <c r="D257" s="65" t="inlineStr">
        <is>
          <t>Particulier</t>
        </is>
      </c>
      <c r="E257" s="65" t="inlineStr">
        <is>
          <t>Bordeaux</t>
        </is>
      </c>
      <c r="F257" s="66" t="n">
        <v>45208</v>
      </c>
      <c r="G257" s="65" t="inlineStr">
        <is>
          <t>2023-10</t>
        </is>
      </c>
      <c r="H257" s="65" t="inlineStr">
        <is>
          <t>2023-2024</t>
        </is>
      </c>
      <c r="I257" s="66" t="n">
        <v>45223</v>
      </c>
      <c r="J257" s="67" t="n">
        <v>15</v>
      </c>
      <c r="K257" s="68" t="n">
        <v>325.34</v>
      </c>
      <c r="L257" s="71" t="n">
        <v>0.2</v>
      </c>
      <c r="M257" s="68" t="n">
        <v>390.41</v>
      </c>
      <c r="N257" s="65" t="inlineStr">
        <is>
          <t>Bon payeur</t>
        </is>
      </c>
      <c r="O257" s="66" t="n">
        <v>45237</v>
      </c>
      <c r="P257" s="65" t="inlineStr">
        <is>
          <t>Payée</t>
        </is>
      </c>
      <c r="Q257" s="67">
        <f>IFERROR(INDEX(Devis!$I$2:$I$3053,MATCH($B257,Devis!$A$2:$A$3053,0)),"")</f>
        <v/>
      </c>
      <c r="R257" s="67">
        <f>IFERROR(INDEX(Devis!$K$2:$K$3053,MATCH($B257,Devis!$A$2:$A$3053,0)),"")</f>
        <v/>
      </c>
      <c r="S257" s="67">
        <f>IFERROR(INDEX(Clients!$G$2:$G$1020,MATCH($C257,Clients!$A$2:$A$1020,0)),"")</f>
        <v/>
      </c>
      <c r="T257" s="69">
        <f>1</f>
        <v/>
      </c>
      <c r="U257" s="68">
        <f>IFERROR(INDEX(Interventions!$S$2:$S$1106,MATCH($B257,Interventions!$B$2:$B$1106,0)),0)</f>
        <v/>
      </c>
      <c r="V257" s="68">
        <f>$K257-$U257</f>
        <v/>
      </c>
      <c r="W257" s="69">
        <f>IF($O257="",0,1)</f>
        <v/>
      </c>
      <c r="X257" s="68">
        <f>IF($O257="",$M257,0)</f>
        <v/>
      </c>
      <c r="Y257" s="69">
        <f>IF($O257="",MAX(0,Paramètres!$C$8-$I257),MAX(0,$O257-$I257))</f>
        <v/>
      </c>
      <c r="Z257" s="69">
        <f>$Y257*$X257</f>
        <v/>
      </c>
      <c r="AA257" s="69">
        <f>IF($O257="",0,$O257-$F257)</f>
        <v/>
      </c>
      <c r="AB257" s="69">
        <f>IF(AND($O257="",$I257&lt;Paramètres!$C$8),1,0)</f>
        <v/>
      </c>
      <c r="AC257" s="69">
        <f>IF(AND($O257="",$Y257&gt;Paramètres!$C$13),1,0)</f>
        <v/>
      </c>
      <c r="AD257" s="67">
        <f>IF($O257="","",YEAR($O257)&amp;"-"&amp;TEXT(MONTH($O257),"00"))</f>
        <v/>
      </c>
      <c r="AE257" s="67">
        <f>IF($W257=1,"Réglée",IF($Y257&lt;=0,"Non échu",IF($Y257&lt;=30,"1-30 j",IF($Y257&lt;=60,"31-60 j",IF($Y257&lt;=90,"61-90 j","Plus de 90 j")))))</f>
        <v/>
      </c>
      <c r="AF257" s="67">
        <f>IF($K257&lt;=1000,"Moins de 1 k€",IF($K257&lt;=5000,"1 à 5 k€",IF($K257&lt;=15000,"5 à 15 k€","Plus de 15 k€")))</f>
        <v/>
      </c>
    </row>
    <row r="258">
      <c r="A258" s="65" t="inlineStr">
        <is>
          <t>FAC-00257</t>
        </is>
      </c>
      <c r="B258" s="65" t="inlineStr">
        <is>
          <t>DEV-00605</t>
        </is>
      </c>
      <c r="C258" s="65" t="inlineStr">
        <is>
          <t>CLI-0033</t>
        </is>
      </c>
      <c r="D258" s="65" t="inlineStr">
        <is>
          <t>Syndic</t>
        </is>
      </c>
      <c r="E258" s="65" t="inlineStr">
        <is>
          <t>Bordeaux</t>
        </is>
      </c>
      <c r="F258" s="66" t="n">
        <v>45194</v>
      </c>
      <c r="G258" s="65" t="inlineStr">
        <is>
          <t>2023-09</t>
        </is>
      </c>
      <c r="H258" s="65" t="inlineStr">
        <is>
          <t>2023-2024</t>
        </is>
      </c>
      <c r="I258" s="66" t="n">
        <v>45254</v>
      </c>
      <c r="J258" s="67" t="n">
        <v>60</v>
      </c>
      <c r="K258" s="68" t="n">
        <v>752.53</v>
      </c>
      <c r="L258" s="71" t="n">
        <v>0.2</v>
      </c>
      <c r="M258" s="68" t="n">
        <v>903.04</v>
      </c>
      <c r="N258" s="65" t="inlineStr">
        <is>
          <t>Litigieux</t>
        </is>
      </c>
      <c r="O258" s="66" t="n">
        <v>45380</v>
      </c>
      <c r="P258" s="65" t="inlineStr">
        <is>
          <t>Payée</t>
        </is>
      </c>
      <c r="Q258" s="67">
        <f>IFERROR(INDEX(Devis!$I$2:$I$3053,MATCH($B258,Devis!$A$2:$A$3053,0)),"")</f>
        <v/>
      </c>
      <c r="R258" s="67">
        <f>IFERROR(INDEX(Devis!$K$2:$K$3053,MATCH($B258,Devis!$A$2:$A$3053,0)),"")</f>
        <v/>
      </c>
      <c r="S258" s="67">
        <f>IFERROR(INDEX(Clients!$G$2:$G$1020,MATCH($C258,Clients!$A$2:$A$1020,0)),"")</f>
        <v/>
      </c>
      <c r="T258" s="69">
        <f>1</f>
        <v/>
      </c>
      <c r="U258" s="68">
        <f>IFERROR(INDEX(Interventions!$S$2:$S$1106,MATCH($B258,Interventions!$B$2:$B$1106,0)),0)</f>
        <v/>
      </c>
      <c r="V258" s="68">
        <f>$K258-$U258</f>
        <v/>
      </c>
      <c r="W258" s="69">
        <f>IF($O258="",0,1)</f>
        <v/>
      </c>
      <c r="X258" s="68">
        <f>IF($O258="",$M258,0)</f>
        <v/>
      </c>
      <c r="Y258" s="69">
        <f>IF($O258="",MAX(0,Paramètres!$C$8-$I258),MAX(0,$O258-$I258))</f>
        <v/>
      </c>
      <c r="Z258" s="69">
        <f>$Y258*$X258</f>
        <v/>
      </c>
      <c r="AA258" s="69">
        <f>IF($O258="",0,$O258-$F258)</f>
        <v/>
      </c>
      <c r="AB258" s="69">
        <f>IF(AND($O258="",$I258&lt;Paramètres!$C$8),1,0)</f>
        <v/>
      </c>
      <c r="AC258" s="69">
        <f>IF(AND($O258="",$Y258&gt;Paramètres!$C$13),1,0)</f>
        <v/>
      </c>
      <c r="AD258" s="67">
        <f>IF($O258="","",YEAR($O258)&amp;"-"&amp;TEXT(MONTH($O258),"00"))</f>
        <v/>
      </c>
      <c r="AE258" s="67">
        <f>IF($W258=1,"Réglée",IF($Y258&lt;=0,"Non échu",IF($Y258&lt;=30,"1-30 j",IF($Y258&lt;=60,"31-60 j",IF($Y258&lt;=90,"61-90 j","Plus de 90 j")))))</f>
        <v/>
      </c>
      <c r="AF258" s="67">
        <f>IF($K258&lt;=1000,"Moins de 1 k€",IF($K258&lt;=5000,"1 à 5 k€",IF($K258&lt;=15000,"5 à 15 k€","Plus de 15 k€")))</f>
        <v/>
      </c>
    </row>
    <row r="259">
      <c r="A259" s="65" t="inlineStr">
        <is>
          <t>FAC-00258</t>
        </is>
      </c>
      <c r="B259" s="65" t="inlineStr">
        <is>
          <t>DEV-00607</t>
        </is>
      </c>
      <c r="C259" s="65" t="inlineStr">
        <is>
          <t>CLI-0068</t>
        </is>
      </c>
      <c r="D259" s="65" t="inlineStr">
        <is>
          <t>Particulier</t>
        </is>
      </c>
      <c r="E259" s="65" t="inlineStr">
        <is>
          <t>Bordeaux</t>
        </is>
      </c>
      <c r="F259" s="66" t="n">
        <v>45216</v>
      </c>
      <c r="G259" s="65" t="inlineStr">
        <is>
          <t>2023-10</t>
        </is>
      </c>
      <c r="H259" s="65" t="inlineStr">
        <is>
          <t>2023-2024</t>
        </is>
      </c>
      <c r="I259" s="66" t="n">
        <v>45231</v>
      </c>
      <c r="J259" s="67" t="n">
        <v>15</v>
      </c>
      <c r="K259" s="68" t="n">
        <v>262.8</v>
      </c>
      <c r="L259" s="71" t="n">
        <v>0.2</v>
      </c>
      <c r="M259" s="68" t="n">
        <v>315.36</v>
      </c>
      <c r="N259" s="65" t="inlineStr">
        <is>
          <t>Bon payeur</t>
        </is>
      </c>
      <c r="O259" s="66" t="n">
        <v>45221</v>
      </c>
      <c r="P259" s="65" t="inlineStr">
        <is>
          <t>Payée</t>
        </is>
      </c>
      <c r="Q259" s="67">
        <f>IFERROR(INDEX(Devis!$I$2:$I$3053,MATCH($B259,Devis!$A$2:$A$3053,0)),"")</f>
        <v/>
      </c>
      <c r="R259" s="67">
        <f>IFERROR(INDEX(Devis!$K$2:$K$3053,MATCH($B259,Devis!$A$2:$A$3053,0)),"")</f>
        <v/>
      </c>
      <c r="S259" s="67">
        <f>IFERROR(INDEX(Clients!$G$2:$G$1020,MATCH($C259,Clients!$A$2:$A$1020,0)),"")</f>
        <v/>
      </c>
      <c r="T259" s="69">
        <f>1</f>
        <v/>
      </c>
      <c r="U259" s="68">
        <f>IFERROR(INDEX(Interventions!$S$2:$S$1106,MATCH($B259,Interventions!$B$2:$B$1106,0)),0)</f>
        <v/>
      </c>
      <c r="V259" s="68">
        <f>$K259-$U259</f>
        <v/>
      </c>
      <c r="W259" s="69">
        <f>IF($O259="",0,1)</f>
        <v/>
      </c>
      <c r="X259" s="68">
        <f>IF($O259="",$M259,0)</f>
        <v/>
      </c>
      <c r="Y259" s="69">
        <f>IF($O259="",MAX(0,Paramètres!$C$8-$I259),MAX(0,$O259-$I259))</f>
        <v/>
      </c>
      <c r="Z259" s="69">
        <f>$Y259*$X259</f>
        <v/>
      </c>
      <c r="AA259" s="69">
        <f>IF($O259="",0,$O259-$F259)</f>
        <v/>
      </c>
      <c r="AB259" s="69">
        <f>IF(AND($O259="",$I259&lt;Paramètres!$C$8),1,0)</f>
        <v/>
      </c>
      <c r="AC259" s="69">
        <f>IF(AND($O259="",$Y259&gt;Paramètres!$C$13),1,0)</f>
        <v/>
      </c>
      <c r="AD259" s="67">
        <f>IF($O259="","",YEAR($O259)&amp;"-"&amp;TEXT(MONTH($O259),"00"))</f>
        <v/>
      </c>
      <c r="AE259" s="67">
        <f>IF($W259=1,"Réglée",IF($Y259&lt;=0,"Non échu",IF($Y259&lt;=30,"1-30 j",IF($Y259&lt;=60,"31-60 j",IF($Y259&lt;=90,"61-90 j","Plus de 90 j")))))</f>
        <v/>
      </c>
      <c r="AF259" s="67">
        <f>IF($K259&lt;=1000,"Moins de 1 k€",IF($K259&lt;=5000,"1 à 5 k€",IF($K259&lt;=15000,"5 à 15 k€","Plus de 15 k€")))</f>
        <v/>
      </c>
    </row>
    <row r="260">
      <c r="A260" s="65" t="inlineStr">
        <is>
          <t>FAC-00259</t>
        </is>
      </c>
      <c r="B260" s="65" t="inlineStr">
        <is>
          <t>DEV-00611</t>
        </is>
      </c>
      <c r="C260" s="65" t="inlineStr">
        <is>
          <t>CLI-0324</t>
        </is>
      </c>
      <c r="D260" s="65" t="inlineStr">
        <is>
          <t>Particulier</t>
        </is>
      </c>
      <c r="E260" s="65" t="inlineStr">
        <is>
          <t>Bordeaux</t>
        </is>
      </c>
      <c r="F260" s="66" t="n">
        <v>45201</v>
      </c>
      <c r="G260" s="65" t="inlineStr">
        <is>
          <t>2023-10</t>
        </is>
      </c>
      <c r="H260" s="65" t="inlineStr">
        <is>
          <t>2023-2024</t>
        </is>
      </c>
      <c r="I260" s="66" t="n">
        <v>45216</v>
      </c>
      <c r="J260" s="67" t="n">
        <v>15</v>
      </c>
      <c r="K260" s="68" t="n">
        <v>142.47</v>
      </c>
      <c r="L260" s="71" t="n">
        <v>0.1</v>
      </c>
      <c r="M260" s="68" t="n">
        <v>156.72</v>
      </c>
      <c r="N260" s="65" t="inlineStr">
        <is>
          <t>Litigieux</t>
        </is>
      </c>
      <c r="O260" s="66" t="n">
        <v>45388</v>
      </c>
      <c r="P260" s="65" t="inlineStr">
        <is>
          <t>Payée</t>
        </is>
      </c>
      <c r="Q260" s="67">
        <f>IFERROR(INDEX(Devis!$I$2:$I$3053,MATCH($B260,Devis!$A$2:$A$3053,0)),"")</f>
        <v/>
      </c>
      <c r="R260" s="67">
        <f>IFERROR(INDEX(Devis!$K$2:$K$3053,MATCH($B260,Devis!$A$2:$A$3053,0)),"")</f>
        <v/>
      </c>
      <c r="S260" s="67">
        <f>IFERROR(INDEX(Clients!$G$2:$G$1020,MATCH($C260,Clients!$A$2:$A$1020,0)),"")</f>
        <v/>
      </c>
      <c r="T260" s="69">
        <f>1</f>
        <v/>
      </c>
      <c r="U260" s="68">
        <f>IFERROR(INDEX(Interventions!$S$2:$S$1106,MATCH($B260,Interventions!$B$2:$B$1106,0)),0)</f>
        <v/>
      </c>
      <c r="V260" s="68">
        <f>$K260-$U260</f>
        <v/>
      </c>
      <c r="W260" s="69">
        <f>IF($O260="",0,1)</f>
        <v/>
      </c>
      <c r="X260" s="68">
        <f>IF($O260="",$M260,0)</f>
        <v/>
      </c>
      <c r="Y260" s="69">
        <f>IF($O260="",MAX(0,Paramètres!$C$8-$I260),MAX(0,$O260-$I260))</f>
        <v/>
      </c>
      <c r="Z260" s="69">
        <f>$Y260*$X260</f>
        <v/>
      </c>
      <c r="AA260" s="69">
        <f>IF($O260="",0,$O260-$F260)</f>
        <v/>
      </c>
      <c r="AB260" s="69">
        <f>IF(AND($O260="",$I260&lt;Paramètres!$C$8),1,0)</f>
        <v/>
      </c>
      <c r="AC260" s="69">
        <f>IF(AND($O260="",$Y260&gt;Paramètres!$C$13),1,0)</f>
        <v/>
      </c>
      <c r="AD260" s="67">
        <f>IF($O260="","",YEAR($O260)&amp;"-"&amp;TEXT(MONTH($O260),"00"))</f>
        <v/>
      </c>
      <c r="AE260" s="67">
        <f>IF($W260=1,"Réglée",IF($Y260&lt;=0,"Non échu",IF($Y260&lt;=30,"1-30 j",IF($Y260&lt;=60,"31-60 j",IF($Y260&lt;=90,"61-90 j","Plus de 90 j")))))</f>
        <v/>
      </c>
      <c r="AF260" s="67">
        <f>IF($K260&lt;=1000,"Moins de 1 k€",IF($K260&lt;=5000,"1 à 5 k€",IF($K260&lt;=15000,"5 à 15 k€","Plus de 15 k€")))</f>
        <v/>
      </c>
    </row>
    <row r="261">
      <c r="A261" s="65" t="inlineStr">
        <is>
          <t>FAC-00260</t>
        </is>
      </c>
      <c r="B261" s="65" t="inlineStr">
        <is>
          <t>DEV-00613</t>
        </is>
      </c>
      <c r="C261" s="65" t="inlineStr">
        <is>
          <t>CLI-0254</t>
        </is>
      </c>
      <c r="D261" s="65" t="inlineStr">
        <is>
          <t>Particulier</t>
        </is>
      </c>
      <c r="E261" s="65" t="inlineStr">
        <is>
          <t>Toulouse</t>
        </is>
      </c>
      <c r="F261" s="66" t="n">
        <v>45218</v>
      </c>
      <c r="G261" s="65" t="inlineStr">
        <is>
          <t>2023-10</t>
        </is>
      </c>
      <c r="H261" s="65" t="inlineStr">
        <is>
          <t>2023-2024</t>
        </is>
      </c>
      <c r="I261" s="66" t="n">
        <v>45233</v>
      </c>
      <c r="J261" s="67" t="n">
        <v>15</v>
      </c>
      <c r="K261" s="68" t="n">
        <v>2910.42</v>
      </c>
      <c r="L261" s="71" t="n">
        <v>0.1</v>
      </c>
      <c r="M261" s="68" t="n">
        <v>3201.46</v>
      </c>
      <c r="N261" s="65" t="inlineStr">
        <is>
          <t>Standard</t>
        </is>
      </c>
      <c r="O261" s="66" t="n">
        <v>45219</v>
      </c>
      <c r="P261" s="65" t="inlineStr">
        <is>
          <t>Payée</t>
        </is>
      </c>
      <c r="Q261" s="67">
        <f>IFERROR(INDEX(Devis!$I$2:$I$3053,MATCH($B261,Devis!$A$2:$A$3053,0)),"")</f>
        <v/>
      </c>
      <c r="R261" s="67">
        <f>IFERROR(INDEX(Devis!$K$2:$K$3053,MATCH($B261,Devis!$A$2:$A$3053,0)),"")</f>
        <v/>
      </c>
      <c r="S261" s="67">
        <f>IFERROR(INDEX(Clients!$G$2:$G$1020,MATCH($C261,Clients!$A$2:$A$1020,0)),"")</f>
        <v/>
      </c>
      <c r="T261" s="69">
        <f>1</f>
        <v/>
      </c>
      <c r="U261" s="68">
        <f>IFERROR(INDEX(Interventions!$S$2:$S$1106,MATCH($B261,Interventions!$B$2:$B$1106,0)),0)</f>
        <v/>
      </c>
      <c r="V261" s="68">
        <f>$K261-$U261</f>
        <v/>
      </c>
      <c r="W261" s="69">
        <f>IF($O261="",0,1)</f>
        <v/>
      </c>
      <c r="X261" s="68">
        <f>IF($O261="",$M261,0)</f>
        <v/>
      </c>
      <c r="Y261" s="69">
        <f>IF($O261="",MAX(0,Paramètres!$C$8-$I261),MAX(0,$O261-$I261))</f>
        <v/>
      </c>
      <c r="Z261" s="69">
        <f>$Y261*$X261</f>
        <v/>
      </c>
      <c r="AA261" s="69">
        <f>IF($O261="",0,$O261-$F261)</f>
        <v/>
      </c>
      <c r="AB261" s="69">
        <f>IF(AND($O261="",$I261&lt;Paramètres!$C$8),1,0)</f>
        <v/>
      </c>
      <c r="AC261" s="69">
        <f>IF(AND($O261="",$Y261&gt;Paramètres!$C$13),1,0)</f>
        <v/>
      </c>
      <c r="AD261" s="67">
        <f>IF($O261="","",YEAR($O261)&amp;"-"&amp;TEXT(MONTH($O261),"00"))</f>
        <v/>
      </c>
      <c r="AE261" s="67">
        <f>IF($W261=1,"Réglée",IF($Y261&lt;=0,"Non échu",IF($Y261&lt;=30,"1-30 j",IF($Y261&lt;=60,"31-60 j",IF($Y261&lt;=90,"61-90 j","Plus de 90 j")))))</f>
        <v/>
      </c>
      <c r="AF261" s="67">
        <f>IF($K261&lt;=1000,"Moins de 1 k€",IF($K261&lt;=5000,"1 à 5 k€",IF($K261&lt;=15000,"5 à 15 k€","Plus de 15 k€")))</f>
        <v/>
      </c>
    </row>
    <row r="262">
      <c r="A262" s="65" t="inlineStr">
        <is>
          <t>FAC-00261</t>
        </is>
      </c>
      <c r="B262" s="65" t="inlineStr">
        <is>
          <t>DEV-00616</t>
        </is>
      </c>
      <c r="C262" s="65" t="inlineStr">
        <is>
          <t>CLI-0200</t>
        </is>
      </c>
      <c r="D262" s="65" t="inlineStr">
        <is>
          <t>Particulier</t>
        </is>
      </c>
      <c r="E262" s="65" t="inlineStr">
        <is>
          <t>Bordeaux</t>
        </is>
      </c>
      <c r="F262" s="66" t="n">
        <v>45210</v>
      </c>
      <c r="G262" s="65" t="inlineStr">
        <is>
          <t>2023-10</t>
        </is>
      </c>
      <c r="H262" s="65" t="inlineStr">
        <is>
          <t>2023-2024</t>
        </is>
      </c>
      <c r="I262" s="66" t="n">
        <v>45225</v>
      </c>
      <c r="J262" s="67" t="n">
        <v>15</v>
      </c>
      <c r="K262" s="68" t="n">
        <v>375.81</v>
      </c>
      <c r="L262" s="71" t="n">
        <v>0.2</v>
      </c>
      <c r="M262" s="68" t="n">
        <v>450.97</v>
      </c>
      <c r="N262" s="65" t="inlineStr">
        <is>
          <t>Standard</t>
        </is>
      </c>
      <c r="O262" s="66" t="n">
        <v>45220</v>
      </c>
      <c r="P262" s="65" t="inlineStr">
        <is>
          <t>Payée</t>
        </is>
      </c>
      <c r="Q262" s="67">
        <f>IFERROR(INDEX(Devis!$I$2:$I$3053,MATCH($B262,Devis!$A$2:$A$3053,0)),"")</f>
        <v/>
      </c>
      <c r="R262" s="67">
        <f>IFERROR(INDEX(Devis!$K$2:$K$3053,MATCH($B262,Devis!$A$2:$A$3053,0)),"")</f>
        <v/>
      </c>
      <c r="S262" s="67">
        <f>IFERROR(INDEX(Clients!$G$2:$G$1020,MATCH($C262,Clients!$A$2:$A$1020,0)),"")</f>
        <v/>
      </c>
      <c r="T262" s="69">
        <f>1</f>
        <v/>
      </c>
      <c r="U262" s="68">
        <f>IFERROR(INDEX(Interventions!$S$2:$S$1106,MATCH($B262,Interventions!$B$2:$B$1106,0)),0)</f>
        <v/>
      </c>
      <c r="V262" s="68">
        <f>$K262-$U262</f>
        <v/>
      </c>
      <c r="W262" s="69">
        <f>IF($O262="",0,1)</f>
        <v/>
      </c>
      <c r="X262" s="68">
        <f>IF($O262="",$M262,0)</f>
        <v/>
      </c>
      <c r="Y262" s="69">
        <f>IF($O262="",MAX(0,Paramètres!$C$8-$I262),MAX(0,$O262-$I262))</f>
        <v/>
      </c>
      <c r="Z262" s="69">
        <f>$Y262*$X262</f>
        <v/>
      </c>
      <c r="AA262" s="69">
        <f>IF($O262="",0,$O262-$F262)</f>
        <v/>
      </c>
      <c r="AB262" s="69">
        <f>IF(AND($O262="",$I262&lt;Paramètres!$C$8),1,0)</f>
        <v/>
      </c>
      <c r="AC262" s="69">
        <f>IF(AND($O262="",$Y262&gt;Paramètres!$C$13),1,0)</f>
        <v/>
      </c>
      <c r="AD262" s="67">
        <f>IF($O262="","",YEAR($O262)&amp;"-"&amp;TEXT(MONTH($O262),"00"))</f>
        <v/>
      </c>
      <c r="AE262" s="67">
        <f>IF($W262=1,"Réglée",IF($Y262&lt;=0,"Non échu",IF($Y262&lt;=30,"1-30 j",IF($Y262&lt;=60,"31-60 j",IF($Y262&lt;=90,"61-90 j","Plus de 90 j")))))</f>
        <v/>
      </c>
      <c r="AF262" s="67">
        <f>IF($K262&lt;=1000,"Moins de 1 k€",IF($K262&lt;=5000,"1 à 5 k€",IF($K262&lt;=15000,"5 à 15 k€","Plus de 15 k€")))</f>
        <v/>
      </c>
    </row>
    <row r="263">
      <c r="A263" s="65" t="inlineStr">
        <is>
          <t>FAC-00262</t>
        </is>
      </c>
      <c r="B263" s="65" t="inlineStr">
        <is>
          <t>DEV-00618</t>
        </is>
      </c>
      <c r="C263" s="65" t="inlineStr">
        <is>
          <t>CLI-0114</t>
        </is>
      </c>
      <c r="D263" s="65" t="inlineStr">
        <is>
          <t>Particulier</t>
        </is>
      </c>
      <c r="E263" s="65" t="inlineStr">
        <is>
          <t>Bordeaux</t>
        </is>
      </c>
      <c r="F263" s="66" t="n">
        <v>45239</v>
      </c>
      <c r="G263" s="65" t="inlineStr">
        <is>
          <t>2023-11</t>
        </is>
      </c>
      <c r="H263" s="65" t="inlineStr">
        <is>
          <t>2023-2024</t>
        </is>
      </c>
      <c r="I263" s="66" t="n">
        <v>45254</v>
      </c>
      <c r="J263" s="67" t="n">
        <v>15</v>
      </c>
      <c r="K263" s="68" t="n">
        <v>1204.19</v>
      </c>
      <c r="L263" s="71" t="n">
        <v>0.1</v>
      </c>
      <c r="M263" s="68" t="n">
        <v>1324.61</v>
      </c>
      <c r="N263" s="65" t="inlineStr">
        <is>
          <t>Bon payeur</t>
        </is>
      </c>
      <c r="O263" s="66" t="n">
        <v>45262</v>
      </c>
      <c r="P263" s="65" t="inlineStr">
        <is>
          <t>Payée</t>
        </is>
      </c>
      <c r="Q263" s="67">
        <f>IFERROR(INDEX(Devis!$I$2:$I$3053,MATCH($B263,Devis!$A$2:$A$3053,0)),"")</f>
        <v/>
      </c>
      <c r="R263" s="67">
        <f>IFERROR(INDEX(Devis!$K$2:$K$3053,MATCH($B263,Devis!$A$2:$A$3053,0)),"")</f>
        <v/>
      </c>
      <c r="S263" s="67">
        <f>IFERROR(INDEX(Clients!$G$2:$G$1020,MATCH($C263,Clients!$A$2:$A$1020,0)),"")</f>
        <v/>
      </c>
      <c r="T263" s="69">
        <f>1</f>
        <v/>
      </c>
      <c r="U263" s="68">
        <f>IFERROR(INDEX(Interventions!$S$2:$S$1106,MATCH($B263,Interventions!$B$2:$B$1106,0)),0)</f>
        <v/>
      </c>
      <c r="V263" s="68">
        <f>$K263-$U263</f>
        <v/>
      </c>
      <c r="W263" s="69">
        <f>IF($O263="",0,1)</f>
        <v/>
      </c>
      <c r="X263" s="68">
        <f>IF($O263="",$M263,0)</f>
        <v/>
      </c>
      <c r="Y263" s="69">
        <f>IF($O263="",MAX(0,Paramètres!$C$8-$I263),MAX(0,$O263-$I263))</f>
        <v/>
      </c>
      <c r="Z263" s="69">
        <f>$Y263*$X263</f>
        <v/>
      </c>
      <c r="AA263" s="69">
        <f>IF($O263="",0,$O263-$F263)</f>
        <v/>
      </c>
      <c r="AB263" s="69">
        <f>IF(AND($O263="",$I263&lt;Paramètres!$C$8),1,0)</f>
        <v/>
      </c>
      <c r="AC263" s="69">
        <f>IF(AND($O263="",$Y263&gt;Paramètres!$C$13),1,0)</f>
        <v/>
      </c>
      <c r="AD263" s="67">
        <f>IF($O263="","",YEAR($O263)&amp;"-"&amp;TEXT(MONTH($O263),"00"))</f>
        <v/>
      </c>
      <c r="AE263" s="67">
        <f>IF($W263=1,"Réglée",IF($Y263&lt;=0,"Non échu",IF($Y263&lt;=30,"1-30 j",IF($Y263&lt;=60,"31-60 j",IF($Y263&lt;=90,"61-90 j","Plus de 90 j")))))</f>
        <v/>
      </c>
      <c r="AF263" s="67">
        <f>IF($K263&lt;=1000,"Moins de 1 k€",IF($K263&lt;=5000,"1 à 5 k€",IF($K263&lt;=15000,"5 à 15 k€","Plus de 15 k€")))</f>
        <v/>
      </c>
    </row>
    <row r="264">
      <c r="A264" s="65" t="inlineStr">
        <is>
          <t>FAC-00263</t>
        </is>
      </c>
      <c r="B264" s="65" t="inlineStr">
        <is>
          <t>DEV-00620</t>
        </is>
      </c>
      <c r="C264" s="65" t="inlineStr">
        <is>
          <t>CLI-0147</t>
        </is>
      </c>
      <c r="D264" s="65" t="inlineStr">
        <is>
          <t>Particulier</t>
        </is>
      </c>
      <c r="E264" s="65" t="inlineStr">
        <is>
          <t>Bordeaux</t>
        </is>
      </c>
      <c r="F264" s="66" t="n">
        <v>45209</v>
      </c>
      <c r="G264" s="65" t="inlineStr">
        <is>
          <t>2023-10</t>
        </is>
      </c>
      <c r="H264" s="65" t="inlineStr">
        <is>
          <t>2023-2024</t>
        </is>
      </c>
      <c r="I264" s="66" t="n">
        <v>45224</v>
      </c>
      <c r="J264" s="67" t="n">
        <v>15</v>
      </c>
      <c r="K264" s="68" t="n">
        <v>1081.22</v>
      </c>
      <c r="L264" s="71" t="n">
        <v>0.1</v>
      </c>
      <c r="M264" s="68" t="n">
        <v>1189.34</v>
      </c>
      <c r="N264" s="65" t="inlineStr">
        <is>
          <t>Litigieux</t>
        </is>
      </c>
      <c r="O264" s="66" t="n">
        <v>45411</v>
      </c>
      <c r="P264" s="65" t="inlineStr">
        <is>
          <t>Payée</t>
        </is>
      </c>
      <c r="Q264" s="67">
        <f>IFERROR(INDEX(Devis!$I$2:$I$3053,MATCH($B264,Devis!$A$2:$A$3053,0)),"")</f>
        <v/>
      </c>
      <c r="R264" s="67">
        <f>IFERROR(INDEX(Devis!$K$2:$K$3053,MATCH($B264,Devis!$A$2:$A$3053,0)),"")</f>
        <v/>
      </c>
      <c r="S264" s="67">
        <f>IFERROR(INDEX(Clients!$G$2:$G$1020,MATCH($C264,Clients!$A$2:$A$1020,0)),"")</f>
        <v/>
      </c>
      <c r="T264" s="69">
        <f>1</f>
        <v/>
      </c>
      <c r="U264" s="68">
        <f>IFERROR(INDEX(Interventions!$S$2:$S$1106,MATCH($B264,Interventions!$B$2:$B$1106,0)),0)</f>
        <v/>
      </c>
      <c r="V264" s="68">
        <f>$K264-$U264</f>
        <v/>
      </c>
      <c r="W264" s="69">
        <f>IF($O264="",0,1)</f>
        <v/>
      </c>
      <c r="X264" s="68">
        <f>IF($O264="",$M264,0)</f>
        <v/>
      </c>
      <c r="Y264" s="69">
        <f>IF($O264="",MAX(0,Paramètres!$C$8-$I264),MAX(0,$O264-$I264))</f>
        <v/>
      </c>
      <c r="Z264" s="69">
        <f>$Y264*$X264</f>
        <v/>
      </c>
      <c r="AA264" s="69">
        <f>IF($O264="",0,$O264-$F264)</f>
        <v/>
      </c>
      <c r="AB264" s="69">
        <f>IF(AND($O264="",$I264&lt;Paramètres!$C$8),1,0)</f>
        <v/>
      </c>
      <c r="AC264" s="69">
        <f>IF(AND($O264="",$Y264&gt;Paramètres!$C$13),1,0)</f>
        <v/>
      </c>
      <c r="AD264" s="67">
        <f>IF($O264="","",YEAR($O264)&amp;"-"&amp;TEXT(MONTH($O264),"00"))</f>
        <v/>
      </c>
      <c r="AE264" s="67">
        <f>IF($W264=1,"Réglée",IF($Y264&lt;=0,"Non échu",IF($Y264&lt;=30,"1-30 j",IF($Y264&lt;=60,"31-60 j",IF($Y264&lt;=90,"61-90 j","Plus de 90 j")))))</f>
        <v/>
      </c>
      <c r="AF264" s="67">
        <f>IF($K264&lt;=1000,"Moins de 1 k€",IF($K264&lt;=5000,"1 à 5 k€",IF($K264&lt;=15000,"5 à 15 k€","Plus de 15 k€")))</f>
        <v/>
      </c>
    </row>
    <row r="265">
      <c r="A265" s="65" t="inlineStr">
        <is>
          <t>FAC-00264</t>
        </is>
      </c>
      <c r="B265" s="65" t="inlineStr">
        <is>
          <t>DEV-00621</t>
        </is>
      </c>
      <c r="C265" s="65" t="inlineStr">
        <is>
          <t>CLI-0253</t>
        </is>
      </c>
      <c r="D265" s="65" t="inlineStr">
        <is>
          <t>Particulier</t>
        </is>
      </c>
      <c r="E265" s="65" t="inlineStr">
        <is>
          <t>Bordeaux</t>
        </is>
      </c>
      <c r="F265" s="66" t="n">
        <v>45212</v>
      </c>
      <c r="G265" s="65" t="inlineStr">
        <is>
          <t>2023-10</t>
        </is>
      </c>
      <c r="H265" s="65" t="inlineStr">
        <is>
          <t>2023-2024</t>
        </is>
      </c>
      <c r="I265" s="66" t="n">
        <v>45227</v>
      </c>
      <c r="J265" s="67" t="n">
        <v>15</v>
      </c>
      <c r="K265" s="68" t="n">
        <v>2568.02</v>
      </c>
      <c r="L265" s="71" t="n">
        <v>0.1</v>
      </c>
      <c r="M265" s="68" t="n">
        <v>2824.82</v>
      </c>
      <c r="N265" s="65" t="inlineStr">
        <is>
          <t>Bon payeur</t>
        </is>
      </c>
      <c r="O265" s="66" t="n">
        <v>45221</v>
      </c>
      <c r="P265" s="65" t="inlineStr">
        <is>
          <t>Payée</t>
        </is>
      </c>
      <c r="Q265" s="67">
        <f>IFERROR(INDEX(Devis!$I$2:$I$3053,MATCH($B265,Devis!$A$2:$A$3053,0)),"")</f>
        <v/>
      </c>
      <c r="R265" s="67">
        <f>IFERROR(INDEX(Devis!$K$2:$K$3053,MATCH($B265,Devis!$A$2:$A$3053,0)),"")</f>
        <v/>
      </c>
      <c r="S265" s="67">
        <f>IFERROR(INDEX(Clients!$G$2:$G$1020,MATCH($C265,Clients!$A$2:$A$1020,0)),"")</f>
        <v/>
      </c>
      <c r="T265" s="69">
        <f>1</f>
        <v/>
      </c>
      <c r="U265" s="68">
        <f>IFERROR(INDEX(Interventions!$S$2:$S$1106,MATCH($B265,Interventions!$B$2:$B$1106,0)),0)</f>
        <v/>
      </c>
      <c r="V265" s="68">
        <f>$K265-$U265</f>
        <v/>
      </c>
      <c r="W265" s="69">
        <f>IF($O265="",0,1)</f>
        <v/>
      </c>
      <c r="X265" s="68">
        <f>IF($O265="",$M265,0)</f>
        <v/>
      </c>
      <c r="Y265" s="69">
        <f>IF($O265="",MAX(0,Paramètres!$C$8-$I265),MAX(0,$O265-$I265))</f>
        <v/>
      </c>
      <c r="Z265" s="69">
        <f>$Y265*$X265</f>
        <v/>
      </c>
      <c r="AA265" s="69">
        <f>IF($O265="",0,$O265-$F265)</f>
        <v/>
      </c>
      <c r="AB265" s="69">
        <f>IF(AND($O265="",$I265&lt;Paramètres!$C$8),1,0)</f>
        <v/>
      </c>
      <c r="AC265" s="69">
        <f>IF(AND($O265="",$Y265&gt;Paramètres!$C$13),1,0)</f>
        <v/>
      </c>
      <c r="AD265" s="67">
        <f>IF($O265="","",YEAR($O265)&amp;"-"&amp;TEXT(MONTH($O265),"00"))</f>
        <v/>
      </c>
      <c r="AE265" s="67">
        <f>IF($W265=1,"Réglée",IF($Y265&lt;=0,"Non échu",IF($Y265&lt;=30,"1-30 j",IF($Y265&lt;=60,"31-60 j",IF($Y265&lt;=90,"61-90 j","Plus de 90 j")))))</f>
        <v/>
      </c>
      <c r="AF265" s="67">
        <f>IF($K265&lt;=1000,"Moins de 1 k€",IF($K265&lt;=5000,"1 à 5 k€",IF($K265&lt;=15000,"5 à 15 k€","Plus de 15 k€")))</f>
        <v/>
      </c>
    </row>
    <row r="266">
      <c r="A266" s="65" t="inlineStr">
        <is>
          <t>FAC-00265</t>
        </is>
      </c>
      <c r="B266" s="65" t="inlineStr">
        <is>
          <t>DEV-00623</t>
        </is>
      </c>
      <c r="C266" s="65" t="inlineStr">
        <is>
          <t>CLI-0220</t>
        </is>
      </c>
      <c r="D266" s="65" t="inlineStr">
        <is>
          <t>Particulier</t>
        </is>
      </c>
      <c r="E266" s="65" t="inlineStr">
        <is>
          <t>Bordeaux</t>
        </is>
      </c>
      <c r="F266" s="66" t="n">
        <v>45222</v>
      </c>
      <c r="G266" s="65" t="inlineStr">
        <is>
          <t>2023-10</t>
        </is>
      </c>
      <c r="H266" s="65" t="inlineStr">
        <is>
          <t>2023-2024</t>
        </is>
      </c>
      <c r="I266" s="66" t="n">
        <v>45237</v>
      </c>
      <c r="J266" s="67" t="n">
        <v>15</v>
      </c>
      <c r="K266" s="68" t="n">
        <v>2556.03</v>
      </c>
      <c r="L266" s="71" t="n">
        <v>0.1</v>
      </c>
      <c r="M266" s="68" t="n">
        <v>2811.63</v>
      </c>
      <c r="N266" s="65" t="inlineStr">
        <is>
          <t>Standard</t>
        </is>
      </c>
      <c r="O266" s="66" t="n">
        <v>45241</v>
      </c>
      <c r="P266" s="65" t="inlineStr">
        <is>
          <t>Payée</t>
        </is>
      </c>
      <c r="Q266" s="67">
        <f>IFERROR(INDEX(Devis!$I$2:$I$3053,MATCH($B266,Devis!$A$2:$A$3053,0)),"")</f>
        <v/>
      </c>
      <c r="R266" s="67">
        <f>IFERROR(INDEX(Devis!$K$2:$K$3053,MATCH($B266,Devis!$A$2:$A$3053,0)),"")</f>
        <v/>
      </c>
      <c r="S266" s="67">
        <f>IFERROR(INDEX(Clients!$G$2:$G$1020,MATCH($C266,Clients!$A$2:$A$1020,0)),"")</f>
        <v/>
      </c>
      <c r="T266" s="69">
        <f>1</f>
        <v/>
      </c>
      <c r="U266" s="68">
        <f>IFERROR(INDEX(Interventions!$S$2:$S$1106,MATCH($B266,Interventions!$B$2:$B$1106,0)),0)</f>
        <v/>
      </c>
      <c r="V266" s="68">
        <f>$K266-$U266</f>
        <v/>
      </c>
      <c r="W266" s="69">
        <f>IF($O266="",0,1)</f>
        <v/>
      </c>
      <c r="X266" s="68">
        <f>IF($O266="",$M266,0)</f>
        <v/>
      </c>
      <c r="Y266" s="69">
        <f>IF($O266="",MAX(0,Paramètres!$C$8-$I266),MAX(0,$O266-$I266))</f>
        <v/>
      </c>
      <c r="Z266" s="69">
        <f>$Y266*$X266</f>
        <v/>
      </c>
      <c r="AA266" s="69">
        <f>IF($O266="",0,$O266-$F266)</f>
        <v/>
      </c>
      <c r="AB266" s="69">
        <f>IF(AND($O266="",$I266&lt;Paramètres!$C$8),1,0)</f>
        <v/>
      </c>
      <c r="AC266" s="69">
        <f>IF(AND($O266="",$Y266&gt;Paramètres!$C$13),1,0)</f>
        <v/>
      </c>
      <c r="AD266" s="67">
        <f>IF($O266="","",YEAR($O266)&amp;"-"&amp;TEXT(MONTH($O266),"00"))</f>
        <v/>
      </c>
      <c r="AE266" s="67">
        <f>IF($W266=1,"Réglée",IF($Y266&lt;=0,"Non échu",IF($Y266&lt;=30,"1-30 j",IF($Y266&lt;=60,"31-60 j",IF($Y266&lt;=90,"61-90 j","Plus de 90 j")))))</f>
        <v/>
      </c>
      <c r="AF266" s="67">
        <f>IF($K266&lt;=1000,"Moins de 1 k€",IF($K266&lt;=5000,"1 à 5 k€",IF($K266&lt;=15000,"5 à 15 k€","Plus de 15 k€")))</f>
        <v/>
      </c>
    </row>
    <row r="267">
      <c r="A267" s="65" t="inlineStr">
        <is>
          <t>FAC-00266</t>
        </is>
      </c>
      <c r="B267" s="65" t="inlineStr">
        <is>
          <t>DEV-00624</t>
        </is>
      </c>
      <c r="C267" s="65" t="inlineStr">
        <is>
          <t>CLI-0278</t>
        </is>
      </c>
      <c r="D267" s="65" t="inlineStr">
        <is>
          <t>Particulier</t>
        </is>
      </c>
      <c r="E267" s="65" t="inlineStr">
        <is>
          <t>Bordeaux</t>
        </is>
      </c>
      <c r="F267" s="66" t="n">
        <v>45237</v>
      </c>
      <c r="G267" s="65" t="inlineStr">
        <is>
          <t>2023-11</t>
        </is>
      </c>
      <c r="H267" s="65" t="inlineStr">
        <is>
          <t>2023-2024</t>
        </is>
      </c>
      <c r="I267" s="66" t="n">
        <v>45252</v>
      </c>
      <c r="J267" s="67" t="n">
        <v>15</v>
      </c>
      <c r="K267" s="68" t="n">
        <v>245.21</v>
      </c>
      <c r="L267" s="71" t="n">
        <v>0.2</v>
      </c>
      <c r="M267" s="68" t="n">
        <v>294.25</v>
      </c>
      <c r="N267" s="65" t="inlineStr">
        <is>
          <t>Standard</t>
        </is>
      </c>
      <c r="O267" s="66" t="n">
        <v>45238</v>
      </c>
      <c r="P267" s="65" t="inlineStr">
        <is>
          <t>Payée</t>
        </is>
      </c>
      <c r="Q267" s="67">
        <f>IFERROR(INDEX(Devis!$I$2:$I$3053,MATCH($B267,Devis!$A$2:$A$3053,0)),"")</f>
        <v/>
      </c>
      <c r="R267" s="67">
        <f>IFERROR(INDEX(Devis!$K$2:$K$3053,MATCH($B267,Devis!$A$2:$A$3053,0)),"")</f>
        <v/>
      </c>
      <c r="S267" s="67">
        <f>IFERROR(INDEX(Clients!$G$2:$G$1020,MATCH($C267,Clients!$A$2:$A$1020,0)),"")</f>
        <v/>
      </c>
      <c r="T267" s="69">
        <f>1</f>
        <v/>
      </c>
      <c r="U267" s="68">
        <f>IFERROR(INDEX(Interventions!$S$2:$S$1106,MATCH($B267,Interventions!$B$2:$B$1106,0)),0)</f>
        <v/>
      </c>
      <c r="V267" s="68">
        <f>$K267-$U267</f>
        <v/>
      </c>
      <c r="W267" s="69">
        <f>IF($O267="",0,1)</f>
        <v/>
      </c>
      <c r="X267" s="68">
        <f>IF($O267="",$M267,0)</f>
        <v/>
      </c>
      <c r="Y267" s="69">
        <f>IF($O267="",MAX(0,Paramètres!$C$8-$I267),MAX(0,$O267-$I267))</f>
        <v/>
      </c>
      <c r="Z267" s="69">
        <f>$Y267*$X267</f>
        <v/>
      </c>
      <c r="AA267" s="69">
        <f>IF($O267="",0,$O267-$F267)</f>
        <v/>
      </c>
      <c r="AB267" s="69">
        <f>IF(AND($O267="",$I267&lt;Paramètres!$C$8),1,0)</f>
        <v/>
      </c>
      <c r="AC267" s="69">
        <f>IF(AND($O267="",$Y267&gt;Paramètres!$C$13),1,0)</f>
        <v/>
      </c>
      <c r="AD267" s="67">
        <f>IF($O267="","",YEAR($O267)&amp;"-"&amp;TEXT(MONTH($O267),"00"))</f>
        <v/>
      </c>
      <c r="AE267" s="67">
        <f>IF($W267=1,"Réglée",IF($Y267&lt;=0,"Non échu",IF($Y267&lt;=30,"1-30 j",IF($Y267&lt;=60,"31-60 j",IF($Y267&lt;=90,"61-90 j","Plus de 90 j")))))</f>
        <v/>
      </c>
      <c r="AF267" s="67">
        <f>IF($K267&lt;=1000,"Moins de 1 k€",IF($K267&lt;=5000,"1 à 5 k€",IF($K267&lt;=15000,"5 à 15 k€","Plus de 15 k€")))</f>
        <v/>
      </c>
    </row>
    <row r="268">
      <c r="A268" s="65" t="inlineStr">
        <is>
          <t>FAC-00267</t>
        </is>
      </c>
      <c r="B268" s="65" t="inlineStr">
        <is>
          <t>DEV-00629</t>
        </is>
      </c>
      <c r="C268" s="65" t="inlineStr">
        <is>
          <t>CLI-0121</t>
        </is>
      </c>
      <c r="D268" s="65" t="inlineStr">
        <is>
          <t>Syndic</t>
        </is>
      </c>
      <c r="E268" s="65" t="inlineStr">
        <is>
          <t>Toulouse</t>
        </is>
      </c>
      <c r="F268" s="66" t="n">
        <v>45226</v>
      </c>
      <c r="G268" s="65" t="inlineStr">
        <is>
          <t>2023-10</t>
        </is>
      </c>
      <c r="H268" s="65" t="inlineStr">
        <is>
          <t>2023-2024</t>
        </is>
      </c>
      <c r="I268" s="66" t="n">
        <v>45286</v>
      </c>
      <c r="J268" s="67" t="n">
        <v>60</v>
      </c>
      <c r="K268" s="68" t="n">
        <v>6672.18</v>
      </c>
      <c r="L268" s="71" t="n">
        <v>0.2</v>
      </c>
      <c r="M268" s="68" t="n">
        <v>8006.62</v>
      </c>
      <c r="N268" s="65" t="inlineStr">
        <is>
          <t>Bon payeur</t>
        </is>
      </c>
      <c r="O268" s="66" t="n">
        <v>45287</v>
      </c>
      <c r="P268" s="65" t="inlineStr">
        <is>
          <t>Payée</t>
        </is>
      </c>
      <c r="Q268" s="67">
        <f>IFERROR(INDEX(Devis!$I$2:$I$3053,MATCH($B268,Devis!$A$2:$A$3053,0)),"")</f>
        <v/>
      </c>
      <c r="R268" s="67">
        <f>IFERROR(INDEX(Devis!$K$2:$K$3053,MATCH($B268,Devis!$A$2:$A$3053,0)),"")</f>
        <v/>
      </c>
      <c r="S268" s="67">
        <f>IFERROR(INDEX(Clients!$G$2:$G$1020,MATCH($C268,Clients!$A$2:$A$1020,0)),"")</f>
        <v/>
      </c>
      <c r="T268" s="69">
        <f>1</f>
        <v/>
      </c>
      <c r="U268" s="68">
        <f>IFERROR(INDEX(Interventions!$S$2:$S$1106,MATCH($B268,Interventions!$B$2:$B$1106,0)),0)</f>
        <v/>
      </c>
      <c r="V268" s="68">
        <f>$K268-$U268</f>
        <v/>
      </c>
      <c r="W268" s="69">
        <f>IF($O268="",0,1)</f>
        <v/>
      </c>
      <c r="X268" s="68">
        <f>IF($O268="",$M268,0)</f>
        <v/>
      </c>
      <c r="Y268" s="69">
        <f>IF($O268="",MAX(0,Paramètres!$C$8-$I268),MAX(0,$O268-$I268))</f>
        <v/>
      </c>
      <c r="Z268" s="69">
        <f>$Y268*$X268</f>
        <v/>
      </c>
      <c r="AA268" s="69">
        <f>IF($O268="",0,$O268-$F268)</f>
        <v/>
      </c>
      <c r="AB268" s="69">
        <f>IF(AND($O268="",$I268&lt;Paramètres!$C$8),1,0)</f>
        <v/>
      </c>
      <c r="AC268" s="69">
        <f>IF(AND($O268="",$Y268&gt;Paramètres!$C$13),1,0)</f>
        <v/>
      </c>
      <c r="AD268" s="67">
        <f>IF($O268="","",YEAR($O268)&amp;"-"&amp;TEXT(MONTH($O268),"00"))</f>
        <v/>
      </c>
      <c r="AE268" s="67">
        <f>IF($W268=1,"Réglée",IF($Y268&lt;=0,"Non échu",IF($Y268&lt;=30,"1-30 j",IF($Y268&lt;=60,"31-60 j",IF($Y268&lt;=90,"61-90 j","Plus de 90 j")))))</f>
        <v/>
      </c>
      <c r="AF268" s="67">
        <f>IF($K268&lt;=1000,"Moins de 1 k€",IF($K268&lt;=5000,"1 à 5 k€",IF($K268&lt;=15000,"5 à 15 k€","Plus de 15 k€")))</f>
        <v/>
      </c>
    </row>
    <row r="269">
      <c r="A269" s="65" t="inlineStr">
        <is>
          <t>FAC-00268</t>
        </is>
      </c>
      <c r="B269" s="65" t="inlineStr">
        <is>
          <t>DEV-00631</t>
        </is>
      </c>
      <c r="C269" s="65" t="inlineStr">
        <is>
          <t>CLI-0112</t>
        </is>
      </c>
      <c r="D269" s="65" t="inlineStr">
        <is>
          <t>Particulier</t>
        </is>
      </c>
      <c r="E269" s="65" t="inlineStr">
        <is>
          <t>Bordeaux</t>
        </is>
      </c>
      <c r="F269" s="66" t="n">
        <v>45209</v>
      </c>
      <c r="G269" s="65" t="inlineStr">
        <is>
          <t>2023-10</t>
        </is>
      </c>
      <c r="H269" s="65" t="inlineStr">
        <is>
          <t>2023-2024</t>
        </is>
      </c>
      <c r="I269" s="66" t="n">
        <v>45224</v>
      </c>
      <c r="J269" s="67" t="n">
        <v>15</v>
      </c>
      <c r="K269" s="68" t="n">
        <v>2975.58</v>
      </c>
      <c r="L269" s="71" t="n">
        <v>0.2</v>
      </c>
      <c r="M269" s="68" t="n">
        <v>3570.7</v>
      </c>
      <c r="N269" s="65" t="inlineStr">
        <is>
          <t>Standard</t>
        </is>
      </c>
      <c r="O269" s="66" t="n">
        <v>45214</v>
      </c>
      <c r="P269" s="65" t="inlineStr">
        <is>
          <t>Payée</t>
        </is>
      </c>
      <c r="Q269" s="67">
        <f>IFERROR(INDEX(Devis!$I$2:$I$3053,MATCH($B269,Devis!$A$2:$A$3053,0)),"")</f>
        <v/>
      </c>
      <c r="R269" s="67">
        <f>IFERROR(INDEX(Devis!$K$2:$K$3053,MATCH($B269,Devis!$A$2:$A$3053,0)),"")</f>
        <v/>
      </c>
      <c r="S269" s="67">
        <f>IFERROR(INDEX(Clients!$G$2:$G$1020,MATCH($C269,Clients!$A$2:$A$1020,0)),"")</f>
        <v/>
      </c>
      <c r="T269" s="69">
        <f>1</f>
        <v/>
      </c>
      <c r="U269" s="68">
        <f>IFERROR(INDEX(Interventions!$S$2:$S$1106,MATCH($B269,Interventions!$B$2:$B$1106,0)),0)</f>
        <v/>
      </c>
      <c r="V269" s="68">
        <f>$K269-$U269</f>
        <v/>
      </c>
      <c r="W269" s="69">
        <f>IF($O269="",0,1)</f>
        <v/>
      </c>
      <c r="X269" s="68">
        <f>IF($O269="",$M269,0)</f>
        <v/>
      </c>
      <c r="Y269" s="69">
        <f>IF($O269="",MAX(0,Paramètres!$C$8-$I269),MAX(0,$O269-$I269))</f>
        <v/>
      </c>
      <c r="Z269" s="69">
        <f>$Y269*$X269</f>
        <v/>
      </c>
      <c r="AA269" s="69">
        <f>IF($O269="",0,$O269-$F269)</f>
        <v/>
      </c>
      <c r="AB269" s="69">
        <f>IF(AND($O269="",$I269&lt;Paramètres!$C$8),1,0)</f>
        <v/>
      </c>
      <c r="AC269" s="69">
        <f>IF(AND($O269="",$Y269&gt;Paramètres!$C$13),1,0)</f>
        <v/>
      </c>
      <c r="AD269" s="67">
        <f>IF($O269="","",YEAR($O269)&amp;"-"&amp;TEXT(MONTH($O269),"00"))</f>
        <v/>
      </c>
      <c r="AE269" s="67">
        <f>IF($W269=1,"Réglée",IF($Y269&lt;=0,"Non échu",IF($Y269&lt;=30,"1-30 j",IF($Y269&lt;=60,"31-60 j",IF($Y269&lt;=90,"61-90 j","Plus de 90 j")))))</f>
        <v/>
      </c>
      <c r="AF269" s="67">
        <f>IF($K269&lt;=1000,"Moins de 1 k€",IF($K269&lt;=5000,"1 à 5 k€",IF($K269&lt;=15000,"5 à 15 k€","Plus de 15 k€")))</f>
        <v/>
      </c>
    </row>
    <row r="270">
      <c r="A270" s="65" t="inlineStr">
        <is>
          <t>FAC-00269</t>
        </is>
      </c>
      <c r="B270" s="65" t="inlineStr">
        <is>
          <t>DEV-00634</t>
        </is>
      </c>
      <c r="C270" s="65" t="inlineStr">
        <is>
          <t>CLI-0133</t>
        </is>
      </c>
      <c r="D270" s="65" t="inlineStr">
        <is>
          <t>Syndic</t>
        </is>
      </c>
      <c r="E270" s="65" t="inlineStr">
        <is>
          <t>Bordeaux</t>
        </is>
      </c>
      <c r="F270" s="66" t="n">
        <v>45218</v>
      </c>
      <c r="G270" s="65" t="inlineStr">
        <is>
          <t>2023-10</t>
        </is>
      </c>
      <c r="H270" s="65" t="inlineStr">
        <is>
          <t>2023-2024</t>
        </is>
      </c>
      <c r="I270" s="66" t="n">
        <v>45278</v>
      </c>
      <c r="J270" s="67" t="n">
        <v>60</v>
      </c>
      <c r="K270" s="68" t="n">
        <v>592.02</v>
      </c>
      <c r="L270" s="71" t="n">
        <v>0.2</v>
      </c>
      <c r="M270" s="68" t="n">
        <v>710.42</v>
      </c>
      <c r="N270" s="65" t="inlineStr">
        <is>
          <t>Lent</t>
        </is>
      </c>
      <c r="O270" s="66" t="n">
        <v>45341</v>
      </c>
      <c r="P270" s="65" t="inlineStr">
        <is>
          <t>Payée</t>
        </is>
      </c>
      <c r="Q270" s="67">
        <f>IFERROR(INDEX(Devis!$I$2:$I$3053,MATCH($B270,Devis!$A$2:$A$3053,0)),"")</f>
        <v/>
      </c>
      <c r="R270" s="67">
        <f>IFERROR(INDEX(Devis!$K$2:$K$3053,MATCH($B270,Devis!$A$2:$A$3053,0)),"")</f>
        <v/>
      </c>
      <c r="S270" s="67">
        <f>IFERROR(INDEX(Clients!$G$2:$G$1020,MATCH($C270,Clients!$A$2:$A$1020,0)),"")</f>
        <v/>
      </c>
      <c r="T270" s="69">
        <f>1</f>
        <v/>
      </c>
      <c r="U270" s="68">
        <f>IFERROR(INDEX(Interventions!$S$2:$S$1106,MATCH($B270,Interventions!$B$2:$B$1106,0)),0)</f>
        <v/>
      </c>
      <c r="V270" s="68">
        <f>$K270-$U270</f>
        <v/>
      </c>
      <c r="W270" s="69">
        <f>IF($O270="",0,1)</f>
        <v/>
      </c>
      <c r="X270" s="68">
        <f>IF($O270="",$M270,0)</f>
        <v/>
      </c>
      <c r="Y270" s="69">
        <f>IF($O270="",MAX(0,Paramètres!$C$8-$I270),MAX(0,$O270-$I270))</f>
        <v/>
      </c>
      <c r="Z270" s="69">
        <f>$Y270*$X270</f>
        <v/>
      </c>
      <c r="AA270" s="69">
        <f>IF($O270="",0,$O270-$F270)</f>
        <v/>
      </c>
      <c r="AB270" s="69">
        <f>IF(AND($O270="",$I270&lt;Paramètres!$C$8),1,0)</f>
        <v/>
      </c>
      <c r="AC270" s="69">
        <f>IF(AND($O270="",$Y270&gt;Paramètres!$C$13),1,0)</f>
        <v/>
      </c>
      <c r="AD270" s="67">
        <f>IF($O270="","",YEAR($O270)&amp;"-"&amp;TEXT(MONTH($O270),"00"))</f>
        <v/>
      </c>
      <c r="AE270" s="67">
        <f>IF($W270=1,"Réglée",IF($Y270&lt;=0,"Non échu",IF($Y270&lt;=30,"1-30 j",IF($Y270&lt;=60,"31-60 j",IF($Y270&lt;=90,"61-90 j","Plus de 90 j")))))</f>
        <v/>
      </c>
      <c r="AF270" s="67">
        <f>IF($K270&lt;=1000,"Moins de 1 k€",IF($K270&lt;=5000,"1 à 5 k€",IF($K270&lt;=15000,"5 à 15 k€","Plus de 15 k€")))</f>
        <v/>
      </c>
    </row>
    <row r="271">
      <c r="A271" s="65" t="inlineStr">
        <is>
          <t>FAC-00270</t>
        </is>
      </c>
      <c r="B271" s="65" t="inlineStr">
        <is>
          <t>DEV-00636</t>
        </is>
      </c>
      <c r="C271" s="65" t="inlineStr">
        <is>
          <t>CLI-0156</t>
        </is>
      </c>
      <c r="D271" s="65" t="inlineStr">
        <is>
          <t>Particulier</t>
        </is>
      </c>
      <c r="E271" s="65" t="inlineStr">
        <is>
          <t>Bordeaux</t>
        </is>
      </c>
      <c r="F271" s="66" t="n">
        <v>45247</v>
      </c>
      <c r="G271" s="65" t="inlineStr">
        <is>
          <t>2023-11</t>
        </is>
      </c>
      <c r="H271" s="65" t="inlineStr">
        <is>
          <t>2023-2024</t>
        </is>
      </c>
      <c r="I271" s="66" t="n">
        <v>45262</v>
      </c>
      <c r="J271" s="67" t="n">
        <v>15</v>
      </c>
      <c r="K271" s="68" t="n">
        <v>5801.57</v>
      </c>
      <c r="L271" s="71" t="n">
        <v>0.1</v>
      </c>
      <c r="M271" s="68" t="n">
        <v>6381.73</v>
      </c>
      <c r="N271" s="65" t="inlineStr">
        <is>
          <t>Bon payeur</t>
        </is>
      </c>
      <c r="O271" s="66" t="n">
        <v>45255</v>
      </c>
      <c r="P271" s="65" t="inlineStr">
        <is>
          <t>Payée</t>
        </is>
      </c>
      <c r="Q271" s="67">
        <f>IFERROR(INDEX(Devis!$I$2:$I$3053,MATCH($B271,Devis!$A$2:$A$3053,0)),"")</f>
        <v/>
      </c>
      <c r="R271" s="67">
        <f>IFERROR(INDEX(Devis!$K$2:$K$3053,MATCH($B271,Devis!$A$2:$A$3053,0)),"")</f>
        <v/>
      </c>
      <c r="S271" s="67">
        <f>IFERROR(INDEX(Clients!$G$2:$G$1020,MATCH($C271,Clients!$A$2:$A$1020,0)),"")</f>
        <v/>
      </c>
      <c r="T271" s="69">
        <f>1</f>
        <v/>
      </c>
      <c r="U271" s="68">
        <f>IFERROR(INDEX(Interventions!$S$2:$S$1106,MATCH($B271,Interventions!$B$2:$B$1106,0)),0)</f>
        <v/>
      </c>
      <c r="V271" s="68">
        <f>$K271-$U271</f>
        <v/>
      </c>
      <c r="W271" s="69">
        <f>IF($O271="",0,1)</f>
        <v/>
      </c>
      <c r="X271" s="68">
        <f>IF($O271="",$M271,0)</f>
        <v/>
      </c>
      <c r="Y271" s="69">
        <f>IF($O271="",MAX(0,Paramètres!$C$8-$I271),MAX(0,$O271-$I271))</f>
        <v/>
      </c>
      <c r="Z271" s="69">
        <f>$Y271*$X271</f>
        <v/>
      </c>
      <c r="AA271" s="69">
        <f>IF($O271="",0,$O271-$F271)</f>
        <v/>
      </c>
      <c r="AB271" s="69">
        <f>IF(AND($O271="",$I271&lt;Paramètres!$C$8),1,0)</f>
        <v/>
      </c>
      <c r="AC271" s="69">
        <f>IF(AND($O271="",$Y271&gt;Paramètres!$C$13),1,0)</f>
        <v/>
      </c>
      <c r="AD271" s="67">
        <f>IF($O271="","",YEAR($O271)&amp;"-"&amp;TEXT(MONTH($O271),"00"))</f>
        <v/>
      </c>
      <c r="AE271" s="67">
        <f>IF($W271=1,"Réglée",IF($Y271&lt;=0,"Non échu",IF($Y271&lt;=30,"1-30 j",IF($Y271&lt;=60,"31-60 j",IF($Y271&lt;=90,"61-90 j","Plus de 90 j")))))</f>
        <v/>
      </c>
      <c r="AF271" s="67">
        <f>IF($K271&lt;=1000,"Moins de 1 k€",IF($K271&lt;=5000,"1 à 5 k€",IF($K271&lt;=15000,"5 à 15 k€","Plus de 15 k€")))</f>
        <v/>
      </c>
    </row>
    <row r="272">
      <c r="A272" s="65" t="inlineStr">
        <is>
          <t>FAC-00271</t>
        </is>
      </c>
      <c r="B272" s="65" t="inlineStr">
        <is>
          <t>DEV-00637</t>
        </is>
      </c>
      <c r="C272" s="65" t="inlineStr">
        <is>
          <t>CLI-0113</t>
        </is>
      </c>
      <c r="D272" s="65" t="inlineStr">
        <is>
          <t>Professionnel</t>
        </is>
      </c>
      <c r="E272" s="65" t="inlineStr">
        <is>
          <t>Bordeaux</t>
        </is>
      </c>
      <c r="F272" s="66" t="n">
        <v>45245</v>
      </c>
      <c r="G272" s="65" t="inlineStr">
        <is>
          <t>2023-11</t>
        </is>
      </c>
      <c r="H272" s="65" t="inlineStr">
        <is>
          <t>2023-2024</t>
        </is>
      </c>
      <c r="I272" s="66" t="n">
        <v>45275</v>
      </c>
      <c r="J272" s="67" t="n">
        <v>30</v>
      </c>
      <c r="K272" s="68" t="n">
        <v>506.99</v>
      </c>
      <c r="L272" s="71" t="n">
        <v>0.2</v>
      </c>
      <c r="M272" s="68" t="n">
        <v>608.39</v>
      </c>
      <c r="N272" s="65" t="inlineStr">
        <is>
          <t>Lent</t>
        </is>
      </c>
      <c r="O272" s="66" t="n">
        <v>45282</v>
      </c>
      <c r="P272" s="65" t="inlineStr">
        <is>
          <t>Payée</t>
        </is>
      </c>
      <c r="Q272" s="67">
        <f>IFERROR(INDEX(Devis!$I$2:$I$3053,MATCH($B272,Devis!$A$2:$A$3053,0)),"")</f>
        <v/>
      </c>
      <c r="R272" s="67">
        <f>IFERROR(INDEX(Devis!$K$2:$K$3053,MATCH($B272,Devis!$A$2:$A$3053,0)),"")</f>
        <v/>
      </c>
      <c r="S272" s="67">
        <f>IFERROR(INDEX(Clients!$G$2:$G$1020,MATCH($C272,Clients!$A$2:$A$1020,0)),"")</f>
        <v/>
      </c>
      <c r="T272" s="69">
        <f>1</f>
        <v/>
      </c>
      <c r="U272" s="68">
        <f>IFERROR(INDEX(Interventions!$S$2:$S$1106,MATCH($B272,Interventions!$B$2:$B$1106,0)),0)</f>
        <v/>
      </c>
      <c r="V272" s="68">
        <f>$K272-$U272</f>
        <v/>
      </c>
      <c r="W272" s="69">
        <f>IF($O272="",0,1)</f>
        <v/>
      </c>
      <c r="X272" s="68">
        <f>IF($O272="",$M272,0)</f>
        <v/>
      </c>
      <c r="Y272" s="69">
        <f>IF($O272="",MAX(0,Paramètres!$C$8-$I272),MAX(0,$O272-$I272))</f>
        <v/>
      </c>
      <c r="Z272" s="69">
        <f>$Y272*$X272</f>
        <v/>
      </c>
      <c r="AA272" s="69">
        <f>IF($O272="",0,$O272-$F272)</f>
        <v/>
      </c>
      <c r="AB272" s="69">
        <f>IF(AND($O272="",$I272&lt;Paramètres!$C$8),1,0)</f>
        <v/>
      </c>
      <c r="AC272" s="69">
        <f>IF(AND($O272="",$Y272&gt;Paramètres!$C$13),1,0)</f>
        <v/>
      </c>
      <c r="AD272" s="67">
        <f>IF($O272="","",YEAR($O272)&amp;"-"&amp;TEXT(MONTH($O272),"00"))</f>
        <v/>
      </c>
      <c r="AE272" s="67">
        <f>IF($W272=1,"Réglée",IF($Y272&lt;=0,"Non échu",IF($Y272&lt;=30,"1-30 j",IF($Y272&lt;=60,"31-60 j",IF($Y272&lt;=90,"61-90 j","Plus de 90 j")))))</f>
        <v/>
      </c>
      <c r="AF272" s="67">
        <f>IF($K272&lt;=1000,"Moins de 1 k€",IF($K272&lt;=5000,"1 à 5 k€",IF($K272&lt;=15000,"5 à 15 k€","Plus de 15 k€")))</f>
        <v/>
      </c>
    </row>
    <row r="273">
      <c r="A273" s="65" t="inlineStr">
        <is>
          <t>FAC-00272</t>
        </is>
      </c>
      <c r="B273" s="65" t="inlineStr">
        <is>
          <t>DEV-00644</t>
        </is>
      </c>
      <c r="C273" s="65" t="inlineStr">
        <is>
          <t>CLI-0042</t>
        </is>
      </c>
      <c r="D273" s="65" t="inlineStr">
        <is>
          <t>Particulier</t>
        </is>
      </c>
      <c r="E273" s="65" t="inlineStr">
        <is>
          <t>Bordeaux</t>
        </is>
      </c>
      <c r="F273" s="66" t="n">
        <v>45245</v>
      </c>
      <c r="G273" s="65" t="inlineStr">
        <is>
          <t>2023-11</t>
        </is>
      </c>
      <c r="H273" s="65" t="inlineStr">
        <is>
          <t>2023-2024</t>
        </is>
      </c>
      <c r="I273" s="66" t="n">
        <v>45260</v>
      </c>
      <c r="J273" s="67" t="n">
        <v>15</v>
      </c>
      <c r="K273" s="68" t="n">
        <v>801.51</v>
      </c>
      <c r="L273" s="71" t="n">
        <v>0.1</v>
      </c>
      <c r="M273" s="68" t="n">
        <v>881.66</v>
      </c>
      <c r="N273" s="65" t="inlineStr">
        <is>
          <t>Standard</t>
        </is>
      </c>
      <c r="O273" s="66" t="n">
        <v>45246</v>
      </c>
      <c r="P273" s="65" t="inlineStr">
        <is>
          <t>Payée</t>
        </is>
      </c>
      <c r="Q273" s="67">
        <f>IFERROR(INDEX(Devis!$I$2:$I$3053,MATCH($B273,Devis!$A$2:$A$3053,0)),"")</f>
        <v/>
      </c>
      <c r="R273" s="67">
        <f>IFERROR(INDEX(Devis!$K$2:$K$3053,MATCH($B273,Devis!$A$2:$A$3053,0)),"")</f>
        <v/>
      </c>
      <c r="S273" s="67">
        <f>IFERROR(INDEX(Clients!$G$2:$G$1020,MATCH($C273,Clients!$A$2:$A$1020,0)),"")</f>
        <v/>
      </c>
      <c r="T273" s="69">
        <f>1</f>
        <v/>
      </c>
      <c r="U273" s="68">
        <f>IFERROR(INDEX(Interventions!$S$2:$S$1106,MATCH($B273,Interventions!$B$2:$B$1106,0)),0)</f>
        <v/>
      </c>
      <c r="V273" s="68">
        <f>$K273-$U273</f>
        <v/>
      </c>
      <c r="W273" s="69">
        <f>IF($O273="",0,1)</f>
        <v/>
      </c>
      <c r="X273" s="68">
        <f>IF($O273="",$M273,0)</f>
        <v/>
      </c>
      <c r="Y273" s="69">
        <f>IF($O273="",MAX(0,Paramètres!$C$8-$I273),MAX(0,$O273-$I273))</f>
        <v/>
      </c>
      <c r="Z273" s="69">
        <f>$Y273*$X273</f>
        <v/>
      </c>
      <c r="AA273" s="69">
        <f>IF($O273="",0,$O273-$F273)</f>
        <v/>
      </c>
      <c r="AB273" s="69">
        <f>IF(AND($O273="",$I273&lt;Paramètres!$C$8),1,0)</f>
        <v/>
      </c>
      <c r="AC273" s="69">
        <f>IF(AND($O273="",$Y273&gt;Paramètres!$C$13),1,0)</f>
        <v/>
      </c>
      <c r="AD273" s="67">
        <f>IF($O273="","",YEAR($O273)&amp;"-"&amp;TEXT(MONTH($O273),"00"))</f>
        <v/>
      </c>
      <c r="AE273" s="67">
        <f>IF($W273=1,"Réglée",IF($Y273&lt;=0,"Non échu",IF($Y273&lt;=30,"1-30 j",IF($Y273&lt;=60,"31-60 j",IF($Y273&lt;=90,"61-90 j","Plus de 90 j")))))</f>
        <v/>
      </c>
      <c r="AF273" s="67">
        <f>IF($K273&lt;=1000,"Moins de 1 k€",IF($K273&lt;=5000,"1 à 5 k€",IF($K273&lt;=15000,"5 à 15 k€","Plus de 15 k€")))</f>
        <v/>
      </c>
    </row>
    <row r="274">
      <c r="A274" s="65" t="inlineStr">
        <is>
          <t>FAC-00273</t>
        </is>
      </c>
      <c r="B274" s="65" t="inlineStr">
        <is>
          <t>DEV-00645</t>
        </is>
      </c>
      <c r="C274" s="65" t="inlineStr">
        <is>
          <t>CLI-0212</t>
        </is>
      </c>
      <c r="D274" s="65" t="inlineStr">
        <is>
          <t>Professionnel</t>
        </is>
      </c>
      <c r="E274" s="65" t="inlineStr">
        <is>
          <t>Bordeaux</t>
        </is>
      </c>
      <c r="F274" s="66" t="n">
        <v>45231</v>
      </c>
      <c r="G274" s="65" t="inlineStr">
        <is>
          <t>2023-11</t>
        </is>
      </c>
      <c r="H274" s="65" t="inlineStr">
        <is>
          <t>2023-2024</t>
        </is>
      </c>
      <c r="I274" s="66" t="n">
        <v>45261</v>
      </c>
      <c r="J274" s="67" t="n">
        <v>30</v>
      </c>
      <c r="K274" s="68" t="n">
        <v>17552.04</v>
      </c>
      <c r="L274" s="71" t="n">
        <v>0.2</v>
      </c>
      <c r="M274" s="68" t="n">
        <v>21062.45</v>
      </c>
      <c r="N274" s="65" t="inlineStr">
        <is>
          <t>Standard</t>
        </is>
      </c>
      <c r="O274" s="66" t="n">
        <v>45270</v>
      </c>
      <c r="P274" s="65" t="inlineStr">
        <is>
          <t>Payée</t>
        </is>
      </c>
      <c r="Q274" s="67">
        <f>IFERROR(INDEX(Devis!$I$2:$I$3053,MATCH($B274,Devis!$A$2:$A$3053,0)),"")</f>
        <v/>
      </c>
      <c r="R274" s="67">
        <f>IFERROR(INDEX(Devis!$K$2:$K$3053,MATCH($B274,Devis!$A$2:$A$3053,0)),"")</f>
        <v/>
      </c>
      <c r="S274" s="67">
        <f>IFERROR(INDEX(Clients!$G$2:$G$1020,MATCH($C274,Clients!$A$2:$A$1020,0)),"")</f>
        <v/>
      </c>
      <c r="T274" s="69">
        <f>1</f>
        <v/>
      </c>
      <c r="U274" s="68">
        <f>IFERROR(INDEX(Interventions!$S$2:$S$1106,MATCH($B274,Interventions!$B$2:$B$1106,0)),0)</f>
        <v/>
      </c>
      <c r="V274" s="68">
        <f>$K274-$U274</f>
        <v/>
      </c>
      <c r="W274" s="69">
        <f>IF($O274="",0,1)</f>
        <v/>
      </c>
      <c r="X274" s="68">
        <f>IF($O274="",$M274,0)</f>
        <v/>
      </c>
      <c r="Y274" s="69">
        <f>IF($O274="",MAX(0,Paramètres!$C$8-$I274),MAX(0,$O274-$I274))</f>
        <v/>
      </c>
      <c r="Z274" s="69">
        <f>$Y274*$X274</f>
        <v/>
      </c>
      <c r="AA274" s="69">
        <f>IF($O274="",0,$O274-$F274)</f>
        <v/>
      </c>
      <c r="AB274" s="69">
        <f>IF(AND($O274="",$I274&lt;Paramètres!$C$8),1,0)</f>
        <v/>
      </c>
      <c r="AC274" s="69">
        <f>IF(AND($O274="",$Y274&gt;Paramètres!$C$13),1,0)</f>
        <v/>
      </c>
      <c r="AD274" s="67">
        <f>IF($O274="","",YEAR($O274)&amp;"-"&amp;TEXT(MONTH($O274),"00"))</f>
        <v/>
      </c>
      <c r="AE274" s="67">
        <f>IF($W274=1,"Réglée",IF($Y274&lt;=0,"Non échu",IF($Y274&lt;=30,"1-30 j",IF($Y274&lt;=60,"31-60 j",IF($Y274&lt;=90,"61-90 j","Plus de 90 j")))))</f>
        <v/>
      </c>
      <c r="AF274" s="67">
        <f>IF($K274&lt;=1000,"Moins de 1 k€",IF($K274&lt;=5000,"1 à 5 k€",IF($K274&lt;=15000,"5 à 15 k€","Plus de 15 k€")))</f>
        <v/>
      </c>
    </row>
    <row r="275">
      <c r="A275" s="65" t="inlineStr">
        <is>
          <t>FAC-00274</t>
        </is>
      </c>
      <c r="B275" s="65" t="inlineStr">
        <is>
          <t>DEV-00647</t>
        </is>
      </c>
      <c r="C275" s="65" t="inlineStr">
        <is>
          <t>CLI-0090</t>
        </is>
      </c>
      <c r="D275" s="65" t="inlineStr">
        <is>
          <t>Particulier</t>
        </is>
      </c>
      <c r="E275" s="65" t="inlineStr">
        <is>
          <t>Bordeaux</t>
        </is>
      </c>
      <c r="F275" s="66" t="n">
        <v>45243</v>
      </c>
      <c r="G275" s="65" t="inlineStr">
        <is>
          <t>2023-11</t>
        </is>
      </c>
      <c r="H275" s="65" t="inlineStr">
        <is>
          <t>2023-2024</t>
        </is>
      </c>
      <c r="I275" s="66" t="n">
        <v>45258</v>
      </c>
      <c r="J275" s="67" t="n">
        <v>15</v>
      </c>
      <c r="K275" s="68" t="n">
        <v>160.7</v>
      </c>
      <c r="L275" s="71" t="n">
        <v>0.1</v>
      </c>
      <c r="M275" s="68" t="n">
        <v>176.77</v>
      </c>
      <c r="N275" s="65" t="inlineStr">
        <is>
          <t>Bon payeur</t>
        </is>
      </c>
      <c r="O275" s="66" t="n">
        <v>45254</v>
      </c>
      <c r="P275" s="65" t="inlineStr">
        <is>
          <t>Payée</t>
        </is>
      </c>
      <c r="Q275" s="67">
        <f>IFERROR(INDEX(Devis!$I$2:$I$3053,MATCH($B275,Devis!$A$2:$A$3053,0)),"")</f>
        <v/>
      </c>
      <c r="R275" s="67">
        <f>IFERROR(INDEX(Devis!$K$2:$K$3053,MATCH($B275,Devis!$A$2:$A$3053,0)),"")</f>
        <v/>
      </c>
      <c r="S275" s="67">
        <f>IFERROR(INDEX(Clients!$G$2:$G$1020,MATCH($C275,Clients!$A$2:$A$1020,0)),"")</f>
        <v/>
      </c>
      <c r="T275" s="69">
        <f>1</f>
        <v/>
      </c>
      <c r="U275" s="68">
        <f>IFERROR(INDEX(Interventions!$S$2:$S$1106,MATCH($B275,Interventions!$B$2:$B$1106,0)),0)</f>
        <v/>
      </c>
      <c r="V275" s="68">
        <f>$K275-$U275</f>
        <v/>
      </c>
      <c r="W275" s="69">
        <f>IF($O275="",0,1)</f>
        <v/>
      </c>
      <c r="X275" s="68">
        <f>IF($O275="",$M275,0)</f>
        <v/>
      </c>
      <c r="Y275" s="69">
        <f>IF($O275="",MAX(0,Paramètres!$C$8-$I275),MAX(0,$O275-$I275))</f>
        <v/>
      </c>
      <c r="Z275" s="69">
        <f>$Y275*$X275</f>
        <v/>
      </c>
      <c r="AA275" s="69">
        <f>IF($O275="",0,$O275-$F275)</f>
        <v/>
      </c>
      <c r="AB275" s="69">
        <f>IF(AND($O275="",$I275&lt;Paramètres!$C$8),1,0)</f>
        <v/>
      </c>
      <c r="AC275" s="69">
        <f>IF(AND($O275="",$Y275&gt;Paramètres!$C$13),1,0)</f>
        <v/>
      </c>
      <c r="AD275" s="67">
        <f>IF($O275="","",YEAR($O275)&amp;"-"&amp;TEXT(MONTH($O275),"00"))</f>
        <v/>
      </c>
      <c r="AE275" s="67">
        <f>IF($W275=1,"Réglée",IF($Y275&lt;=0,"Non échu",IF($Y275&lt;=30,"1-30 j",IF($Y275&lt;=60,"31-60 j",IF($Y275&lt;=90,"61-90 j","Plus de 90 j")))))</f>
        <v/>
      </c>
      <c r="AF275" s="67">
        <f>IF($K275&lt;=1000,"Moins de 1 k€",IF($K275&lt;=5000,"1 à 5 k€",IF($K275&lt;=15000,"5 à 15 k€","Plus de 15 k€")))</f>
        <v/>
      </c>
    </row>
    <row r="276">
      <c r="A276" s="65" t="inlineStr">
        <is>
          <t>FAC-00275</t>
        </is>
      </c>
      <c r="B276" s="65" t="inlineStr">
        <is>
          <t>DEV-00648</t>
        </is>
      </c>
      <c r="C276" s="65" t="inlineStr">
        <is>
          <t>CLI-0070</t>
        </is>
      </c>
      <c r="D276" s="65" t="inlineStr">
        <is>
          <t>Particulier</t>
        </is>
      </c>
      <c r="E276" s="65" t="inlineStr">
        <is>
          <t>Toulouse</t>
        </is>
      </c>
      <c r="F276" s="66" t="n">
        <v>45252</v>
      </c>
      <c r="G276" s="65" t="inlineStr">
        <is>
          <t>2023-11</t>
        </is>
      </c>
      <c r="H276" s="65" t="inlineStr">
        <is>
          <t>2023-2024</t>
        </is>
      </c>
      <c r="I276" s="66" t="n">
        <v>45267</v>
      </c>
      <c r="J276" s="67" t="n">
        <v>15</v>
      </c>
      <c r="K276" s="68" t="n">
        <v>3985.01</v>
      </c>
      <c r="L276" s="71" t="n">
        <v>0.2</v>
      </c>
      <c r="M276" s="68" t="n">
        <v>4782.01</v>
      </c>
      <c r="N276" s="65" t="inlineStr">
        <is>
          <t>Bon payeur</t>
        </is>
      </c>
      <c r="O276" s="66" t="n">
        <v>45253</v>
      </c>
      <c r="P276" s="65" t="inlineStr">
        <is>
          <t>Payée</t>
        </is>
      </c>
      <c r="Q276" s="67">
        <f>IFERROR(INDEX(Devis!$I$2:$I$3053,MATCH($B276,Devis!$A$2:$A$3053,0)),"")</f>
        <v/>
      </c>
      <c r="R276" s="67">
        <f>IFERROR(INDEX(Devis!$K$2:$K$3053,MATCH($B276,Devis!$A$2:$A$3053,0)),"")</f>
        <v/>
      </c>
      <c r="S276" s="67">
        <f>IFERROR(INDEX(Clients!$G$2:$G$1020,MATCH($C276,Clients!$A$2:$A$1020,0)),"")</f>
        <v/>
      </c>
      <c r="T276" s="69">
        <f>1</f>
        <v/>
      </c>
      <c r="U276" s="68">
        <f>IFERROR(INDEX(Interventions!$S$2:$S$1106,MATCH($B276,Interventions!$B$2:$B$1106,0)),0)</f>
        <v/>
      </c>
      <c r="V276" s="68">
        <f>$K276-$U276</f>
        <v/>
      </c>
      <c r="W276" s="69">
        <f>IF($O276="",0,1)</f>
        <v/>
      </c>
      <c r="X276" s="68">
        <f>IF($O276="",$M276,0)</f>
        <v/>
      </c>
      <c r="Y276" s="69">
        <f>IF($O276="",MAX(0,Paramètres!$C$8-$I276),MAX(0,$O276-$I276))</f>
        <v/>
      </c>
      <c r="Z276" s="69">
        <f>$Y276*$X276</f>
        <v/>
      </c>
      <c r="AA276" s="69">
        <f>IF($O276="",0,$O276-$F276)</f>
        <v/>
      </c>
      <c r="AB276" s="69">
        <f>IF(AND($O276="",$I276&lt;Paramètres!$C$8),1,0)</f>
        <v/>
      </c>
      <c r="AC276" s="69">
        <f>IF(AND($O276="",$Y276&gt;Paramètres!$C$13),1,0)</f>
        <v/>
      </c>
      <c r="AD276" s="67">
        <f>IF($O276="","",YEAR($O276)&amp;"-"&amp;TEXT(MONTH($O276),"00"))</f>
        <v/>
      </c>
      <c r="AE276" s="67">
        <f>IF($W276=1,"Réglée",IF($Y276&lt;=0,"Non échu",IF($Y276&lt;=30,"1-30 j",IF($Y276&lt;=60,"31-60 j",IF($Y276&lt;=90,"61-90 j","Plus de 90 j")))))</f>
        <v/>
      </c>
      <c r="AF276" s="67">
        <f>IF($K276&lt;=1000,"Moins de 1 k€",IF($K276&lt;=5000,"1 à 5 k€",IF($K276&lt;=15000,"5 à 15 k€","Plus de 15 k€")))</f>
        <v/>
      </c>
    </row>
    <row r="277">
      <c r="A277" s="65" t="inlineStr">
        <is>
          <t>FAC-00276</t>
        </is>
      </c>
      <c r="B277" s="65" t="inlineStr">
        <is>
          <t>DEV-00650</t>
        </is>
      </c>
      <c r="C277" s="65" t="inlineStr">
        <is>
          <t>CLI-0063</t>
        </is>
      </c>
      <c r="D277" s="65" t="inlineStr">
        <is>
          <t>Particulier</t>
        </is>
      </c>
      <c r="E277" s="65" t="inlineStr">
        <is>
          <t>Bordeaux</t>
        </is>
      </c>
      <c r="F277" s="66" t="n">
        <v>45246</v>
      </c>
      <c r="G277" s="65" t="inlineStr">
        <is>
          <t>2023-11</t>
        </is>
      </c>
      <c r="H277" s="65" t="inlineStr">
        <is>
          <t>2023-2024</t>
        </is>
      </c>
      <c r="I277" s="66" t="n">
        <v>45261</v>
      </c>
      <c r="J277" s="67" t="n">
        <v>15</v>
      </c>
      <c r="K277" s="68" t="n">
        <v>1669.7</v>
      </c>
      <c r="L277" s="71" t="n">
        <v>0.2</v>
      </c>
      <c r="M277" s="68" t="n">
        <v>2003.64</v>
      </c>
      <c r="N277" s="65" t="inlineStr">
        <is>
          <t>Standard</t>
        </is>
      </c>
      <c r="O277" s="66" t="n">
        <v>45274</v>
      </c>
      <c r="P277" s="65" t="inlineStr">
        <is>
          <t>Payée</t>
        </is>
      </c>
      <c r="Q277" s="67">
        <f>IFERROR(INDEX(Devis!$I$2:$I$3053,MATCH($B277,Devis!$A$2:$A$3053,0)),"")</f>
        <v/>
      </c>
      <c r="R277" s="67">
        <f>IFERROR(INDEX(Devis!$K$2:$K$3053,MATCH($B277,Devis!$A$2:$A$3053,0)),"")</f>
        <v/>
      </c>
      <c r="S277" s="67">
        <f>IFERROR(INDEX(Clients!$G$2:$G$1020,MATCH($C277,Clients!$A$2:$A$1020,0)),"")</f>
        <v/>
      </c>
      <c r="T277" s="69">
        <f>1</f>
        <v/>
      </c>
      <c r="U277" s="68">
        <f>IFERROR(INDEX(Interventions!$S$2:$S$1106,MATCH($B277,Interventions!$B$2:$B$1106,0)),0)</f>
        <v/>
      </c>
      <c r="V277" s="68">
        <f>$K277-$U277</f>
        <v/>
      </c>
      <c r="W277" s="69">
        <f>IF($O277="",0,1)</f>
        <v/>
      </c>
      <c r="X277" s="68">
        <f>IF($O277="",$M277,0)</f>
        <v/>
      </c>
      <c r="Y277" s="69">
        <f>IF($O277="",MAX(0,Paramètres!$C$8-$I277),MAX(0,$O277-$I277))</f>
        <v/>
      </c>
      <c r="Z277" s="69">
        <f>$Y277*$X277</f>
        <v/>
      </c>
      <c r="AA277" s="69">
        <f>IF($O277="",0,$O277-$F277)</f>
        <v/>
      </c>
      <c r="AB277" s="69">
        <f>IF(AND($O277="",$I277&lt;Paramètres!$C$8),1,0)</f>
        <v/>
      </c>
      <c r="AC277" s="69">
        <f>IF(AND($O277="",$Y277&gt;Paramètres!$C$13),1,0)</f>
        <v/>
      </c>
      <c r="AD277" s="67">
        <f>IF($O277="","",YEAR($O277)&amp;"-"&amp;TEXT(MONTH($O277),"00"))</f>
        <v/>
      </c>
      <c r="AE277" s="67">
        <f>IF($W277=1,"Réglée",IF($Y277&lt;=0,"Non échu",IF($Y277&lt;=30,"1-30 j",IF($Y277&lt;=60,"31-60 j",IF($Y277&lt;=90,"61-90 j","Plus de 90 j")))))</f>
        <v/>
      </c>
      <c r="AF277" s="67">
        <f>IF($K277&lt;=1000,"Moins de 1 k€",IF($K277&lt;=5000,"1 à 5 k€",IF($K277&lt;=15000,"5 à 15 k€","Plus de 15 k€")))</f>
        <v/>
      </c>
    </row>
    <row r="278">
      <c r="A278" s="65" t="inlineStr">
        <is>
          <t>FAC-00277</t>
        </is>
      </c>
      <c r="B278" s="65" t="inlineStr">
        <is>
          <t>DEV-00653</t>
        </is>
      </c>
      <c r="C278" s="65" t="inlineStr">
        <is>
          <t>CLI-0186</t>
        </is>
      </c>
      <c r="D278" s="65" t="inlineStr">
        <is>
          <t>Particulier</t>
        </is>
      </c>
      <c r="E278" s="65" t="inlineStr">
        <is>
          <t>Bordeaux</t>
        </is>
      </c>
      <c r="F278" s="66" t="n">
        <v>45244</v>
      </c>
      <c r="G278" s="65" t="inlineStr">
        <is>
          <t>2023-11</t>
        </is>
      </c>
      <c r="H278" s="65" t="inlineStr">
        <is>
          <t>2023-2024</t>
        </is>
      </c>
      <c r="I278" s="66" t="n">
        <v>45259</v>
      </c>
      <c r="J278" s="67" t="n">
        <v>15</v>
      </c>
      <c r="K278" s="68" t="n">
        <v>1223.06</v>
      </c>
      <c r="L278" s="71" t="n">
        <v>0.1</v>
      </c>
      <c r="M278" s="68" t="n">
        <v>1345.37</v>
      </c>
      <c r="N278" s="65" t="inlineStr">
        <is>
          <t>Bon payeur</t>
        </is>
      </c>
      <c r="O278" s="66" t="n">
        <v>45245</v>
      </c>
      <c r="P278" s="65" t="inlineStr">
        <is>
          <t>Payée</t>
        </is>
      </c>
      <c r="Q278" s="67">
        <f>IFERROR(INDEX(Devis!$I$2:$I$3053,MATCH($B278,Devis!$A$2:$A$3053,0)),"")</f>
        <v/>
      </c>
      <c r="R278" s="67">
        <f>IFERROR(INDEX(Devis!$K$2:$K$3053,MATCH($B278,Devis!$A$2:$A$3053,0)),"")</f>
        <v/>
      </c>
      <c r="S278" s="67">
        <f>IFERROR(INDEX(Clients!$G$2:$G$1020,MATCH($C278,Clients!$A$2:$A$1020,0)),"")</f>
        <v/>
      </c>
      <c r="T278" s="69">
        <f>1</f>
        <v/>
      </c>
      <c r="U278" s="68">
        <f>IFERROR(INDEX(Interventions!$S$2:$S$1106,MATCH($B278,Interventions!$B$2:$B$1106,0)),0)</f>
        <v/>
      </c>
      <c r="V278" s="68">
        <f>$K278-$U278</f>
        <v/>
      </c>
      <c r="W278" s="69">
        <f>IF($O278="",0,1)</f>
        <v/>
      </c>
      <c r="X278" s="68">
        <f>IF($O278="",$M278,0)</f>
        <v/>
      </c>
      <c r="Y278" s="69">
        <f>IF($O278="",MAX(0,Paramètres!$C$8-$I278),MAX(0,$O278-$I278))</f>
        <v/>
      </c>
      <c r="Z278" s="69">
        <f>$Y278*$X278</f>
        <v/>
      </c>
      <c r="AA278" s="69">
        <f>IF($O278="",0,$O278-$F278)</f>
        <v/>
      </c>
      <c r="AB278" s="69">
        <f>IF(AND($O278="",$I278&lt;Paramètres!$C$8),1,0)</f>
        <v/>
      </c>
      <c r="AC278" s="69">
        <f>IF(AND($O278="",$Y278&gt;Paramètres!$C$13),1,0)</f>
        <v/>
      </c>
      <c r="AD278" s="67">
        <f>IF($O278="","",YEAR($O278)&amp;"-"&amp;TEXT(MONTH($O278),"00"))</f>
        <v/>
      </c>
      <c r="AE278" s="67">
        <f>IF($W278=1,"Réglée",IF($Y278&lt;=0,"Non échu",IF($Y278&lt;=30,"1-30 j",IF($Y278&lt;=60,"31-60 j",IF($Y278&lt;=90,"61-90 j","Plus de 90 j")))))</f>
        <v/>
      </c>
      <c r="AF278" s="67">
        <f>IF($K278&lt;=1000,"Moins de 1 k€",IF($K278&lt;=5000,"1 à 5 k€",IF($K278&lt;=15000,"5 à 15 k€","Plus de 15 k€")))</f>
        <v/>
      </c>
    </row>
    <row r="279">
      <c r="A279" s="65" t="inlineStr">
        <is>
          <t>FAC-00278</t>
        </is>
      </c>
      <c r="B279" s="65" t="inlineStr">
        <is>
          <t>DEV-00656</t>
        </is>
      </c>
      <c r="C279" s="65" t="inlineStr">
        <is>
          <t>CLI-0329</t>
        </is>
      </c>
      <c r="D279" s="65" t="inlineStr">
        <is>
          <t>Particulier</t>
        </is>
      </c>
      <c r="E279" s="65" t="inlineStr">
        <is>
          <t>Bordeaux</t>
        </is>
      </c>
      <c r="F279" s="66" t="n">
        <v>45275</v>
      </c>
      <c r="G279" s="65" t="inlineStr">
        <is>
          <t>2023-12</t>
        </is>
      </c>
      <c r="H279" s="65" t="inlineStr">
        <is>
          <t>2023-2024</t>
        </is>
      </c>
      <c r="I279" s="66" t="n">
        <v>45290</v>
      </c>
      <c r="J279" s="67" t="n">
        <v>15</v>
      </c>
      <c r="K279" s="68" t="n">
        <v>2481.46</v>
      </c>
      <c r="L279" s="71" t="n">
        <v>0.1</v>
      </c>
      <c r="M279" s="68" t="n">
        <v>2729.61</v>
      </c>
      <c r="N279" s="65" t="inlineStr">
        <is>
          <t>Standard</t>
        </is>
      </c>
      <c r="O279" s="66" t="n">
        <v>45332</v>
      </c>
      <c r="P279" s="65" t="inlineStr">
        <is>
          <t>Payée</t>
        </is>
      </c>
      <c r="Q279" s="67">
        <f>IFERROR(INDEX(Devis!$I$2:$I$3053,MATCH($B279,Devis!$A$2:$A$3053,0)),"")</f>
        <v/>
      </c>
      <c r="R279" s="67">
        <f>IFERROR(INDEX(Devis!$K$2:$K$3053,MATCH($B279,Devis!$A$2:$A$3053,0)),"")</f>
        <v/>
      </c>
      <c r="S279" s="67">
        <f>IFERROR(INDEX(Clients!$G$2:$G$1020,MATCH($C279,Clients!$A$2:$A$1020,0)),"")</f>
        <v/>
      </c>
      <c r="T279" s="69">
        <f>1</f>
        <v/>
      </c>
      <c r="U279" s="68">
        <f>IFERROR(INDEX(Interventions!$S$2:$S$1106,MATCH($B279,Interventions!$B$2:$B$1106,0)),0)</f>
        <v/>
      </c>
      <c r="V279" s="68">
        <f>$K279-$U279</f>
        <v/>
      </c>
      <c r="W279" s="69">
        <f>IF($O279="",0,1)</f>
        <v/>
      </c>
      <c r="X279" s="68">
        <f>IF($O279="",$M279,0)</f>
        <v/>
      </c>
      <c r="Y279" s="69">
        <f>IF($O279="",MAX(0,Paramètres!$C$8-$I279),MAX(0,$O279-$I279))</f>
        <v/>
      </c>
      <c r="Z279" s="69">
        <f>$Y279*$X279</f>
        <v/>
      </c>
      <c r="AA279" s="69">
        <f>IF($O279="",0,$O279-$F279)</f>
        <v/>
      </c>
      <c r="AB279" s="69">
        <f>IF(AND($O279="",$I279&lt;Paramètres!$C$8),1,0)</f>
        <v/>
      </c>
      <c r="AC279" s="69">
        <f>IF(AND($O279="",$Y279&gt;Paramètres!$C$13),1,0)</f>
        <v/>
      </c>
      <c r="AD279" s="67">
        <f>IF($O279="","",YEAR($O279)&amp;"-"&amp;TEXT(MONTH($O279),"00"))</f>
        <v/>
      </c>
      <c r="AE279" s="67">
        <f>IF($W279=1,"Réglée",IF($Y279&lt;=0,"Non échu",IF($Y279&lt;=30,"1-30 j",IF($Y279&lt;=60,"31-60 j",IF($Y279&lt;=90,"61-90 j","Plus de 90 j")))))</f>
        <v/>
      </c>
      <c r="AF279" s="67">
        <f>IF($K279&lt;=1000,"Moins de 1 k€",IF($K279&lt;=5000,"1 à 5 k€",IF($K279&lt;=15000,"5 à 15 k€","Plus de 15 k€")))</f>
        <v/>
      </c>
    </row>
    <row r="280">
      <c r="A280" s="65" t="inlineStr">
        <is>
          <t>FAC-00279</t>
        </is>
      </c>
      <c r="B280" s="65" t="inlineStr">
        <is>
          <t>DEV-00664</t>
        </is>
      </c>
      <c r="C280" s="65" t="inlineStr">
        <is>
          <t>CLI-0065</t>
        </is>
      </c>
      <c r="D280" s="65" t="inlineStr">
        <is>
          <t>Particulier</t>
        </is>
      </c>
      <c r="E280" s="65" t="inlineStr">
        <is>
          <t>Bordeaux</t>
        </is>
      </c>
      <c r="F280" s="66" t="n">
        <v>45264</v>
      </c>
      <c r="G280" s="65" t="inlineStr">
        <is>
          <t>2023-12</t>
        </is>
      </c>
      <c r="H280" s="65" t="inlineStr">
        <is>
          <t>2023-2024</t>
        </is>
      </c>
      <c r="I280" s="66" t="n">
        <v>45279</v>
      </c>
      <c r="J280" s="67" t="n">
        <v>15</v>
      </c>
      <c r="K280" s="68" t="n">
        <v>335.45</v>
      </c>
      <c r="L280" s="71" t="n">
        <v>0.2</v>
      </c>
      <c r="M280" s="68" t="n">
        <v>402.54</v>
      </c>
      <c r="N280" s="65" t="inlineStr">
        <is>
          <t>Litigieux</t>
        </is>
      </c>
      <c r="O280" s="66" t="n"/>
      <c r="P280" s="65" t="inlineStr">
        <is>
          <t>En retard</t>
        </is>
      </c>
      <c r="Q280" s="67">
        <f>IFERROR(INDEX(Devis!$I$2:$I$3053,MATCH($B280,Devis!$A$2:$A$3053,0)),"")</f>
        <v/>
      </c>
      <c r="R280" s="67">
        <f>IFERROR(INDEX(Devis!$K$2:$K$3053,MATCH($B280,Devis!$A$2:$A$3053,0)),"")</f>
        <v/>
      </c>
      <c r="S280" s="67">
        <f>IFERROR(INDEX(Clients!$G$2:$G$1020,MATCH($C280,Clients!$A$2:$A$1020,0)),"")</f>
        <v/>
      </c>
      <c r="T280" s="69">
        <f>1</f>
        <v/>
      </c>
      <c r="U280" s="68">
        <f>IFERROR(INDEX(Interventions!$S$2:$S$1106,MATCH($B280,Interventions!$B$2:$B$1106,0)),0)</f>
        <v/>
      </c>
      <c r="V280" s="68">
        <f>$K280-$U280</f>
        <v/>
      </c>
      <c r="W280" s="69">
        <f>IF($O280="",0,1)</f>
        <v/>
      </c>
      <c r="X280" s="68">
        <f>IF($O280="",$M280,0)</f>
        <v/>
      </c>
      <c r="Y280" s="69">
        <f>IF($O280="",MAX(0,Paramètres!$C$8-$I280),MAX(0,$O280-$I280))</f>
        <v/>
      </c>
      <c r="Z280" s="69">
        <f>$Y280*$X280</f>
        <v/>
      </c>
      <c r="AA280" s="69">
        <f>IF($O280="",0,$O280-$F280)</f>
        <v/>
      </c>
      <c r="AB280" s="69">
        <f>IF(AND($O280="",$I280&lt;Paramètres!$C$8),1,0)</f>
        <v/>
      </c>
      <c r="AC280" s="69">
        <f>IF(AND($O280="",$Y280&gt;Paramètres!$C$13),1,0)</f>
        <v/>
      </c>
      <c r="AD280" s="67">
        <f>IF($O280="","",YEAR($O280)&amp;"-"&amp;TEXT(MONTH($O280),"00"))</f>
        <v/>
      </c>
      <c r="AE280" s="67">
        <f>IF($W280=1,"Réglée",IF($Y280&lt;=0,"Non échu",IF($Y280&lt;=30,"1-30 j",IF($Y280&lt;=60,"31-60 j",IF($Y280&lt;=90,"61-90 j","Plus de 90 j")))))</f>
        <v/>
      </c>
      <c r="AF280" s="67">
        <f>IF($K280&lt;=1000,"Moins de 1 k€",IF($K280&lt;=5000,"1 à 5 k€",IF($K280&lt;=15000,"5 à 15 k€","Plus de 15 k€")))</f>
        <v/>
      </c>
    </row>
    <row r="281">
      <c r="A281" s="65" t="inlineStr">
        <is>
          <t>FAC-00280</t>
        </is>
      </c>
      <c r="B281" s="65" t="inlineStr">
        <is>
          <t>DEV-00665</t>
        </is>
      </c>
      <c r="C281" s="65" t="inlineStr">
        <is>
          <t>CLI-0098</t>
        </is>
      </c>
      <c r="D281" s="65" t="inlineStr">
        <is>
          <t>Particulier</t>
        </is>
      </c>
      <c r="E281" s="65" t="inlineStr">
        <is>
          <t>Bordeaux</t>
        </is>
      </c>
      <c r="F281" s="66" t="n">
        <v>45251</v>
      </c>
      <c r="G281" s="65" t="inlineStr">
        <is>
          <t>2023-11</t>
        </is>
      </c>
      <c r="H281" s="65" t="inlineStr">
        <is>
          <t>2023-2024</t>
        </is>
      </c>
      <c r="I281" s="66" t="n">
        <v>45266</v>
      </c>
      <c r="J281" s="67" t="n">
        <v>15</v>
      </c>
      <c r="K281" s="68" t="n">
        <v>377.9</v>
      </c>
      <c r="L281" s="71" t="n">
        <v>0.2</v>
      </c>
      <c r="M281" s="68" t="n">
        <v>453.48</v>
      </c>
      <c r="N281" s="65" t="inlineStr">
        <is>
          <t>Bon payeur</t>
        </is>
      </c>
      <c r="O281" s="66" t="n">
        <v>45252</v>
      </c>
      <c r="P281" s="65" t="inlineStr">
        <is>
          <t>Payée</t>
        </is>
      </c>
      <c r="Q281" s="67">
        <f>IFERROR(INDEX(Devis!$I$2:$I$3053,MATCH($B281,Devis!$A$2:$A$3053,0)),"")</f>
        <v/>
      </c>
      <c r="R281" s="67">
        <f>IFERROR(INDEX(Devis!$K$2:$K$3053,MATCH($B281,Devis!$A$2:$A$3053,0)),"")</f>
        <v/>
      </c>
      <c r="S281" s="67">
        <f>IFERROR(INDEX(Clients!$G$2:$G$1020,MATCH($C281,Clients!$A$2:$A$1020,0)),"")</f>
        <v/>
      </c>
      <c r="T281" s="69">
        <f>1</f>
        <v/>
      </c>
      <c r="U281" s="68">
        <f>IFERROR(INDEX(Interventions!$S$2:$S$1106,MATCH($B281,Interventions!$B$2:$B$1106,0)),0)</f>
        <v/>
      </c>
      <c r="V281" s="68">
        <f>$K281-$U281</f>
        <v/>
      </c>
      <c r="W281" s="69">
        <f>IF($O281="",0,1)</f>
        <v/>
      </c>
      <c r="X281" s="68">
        <f>IF($O281="",$M281,0)</f>
        <v/>
      </c>
      <c r="Y281" s="69">
        <f>IF($O281="",MAX(0,Paramètres!$C$8-$I281),MAX(0,$O281-$I281))</f>
        <v/>
      </c>
      <c r="Z281" s="69">
        <f>$Y281*$X281</f>
        <v/>
      </c>
      <c r="AA281" s="69">
        <f>IF($O281="",0,$O281-$F281)</f>
        <v/>
      </c>
      <c r="AB281" s="69">
        <f>IF(AND($O281="",$I281&lt;Paramètres!$C$8),1,0)</f>
        <v/>
      </c>
      <c r="AC281" s="69">
        <f>IF(AND($O281="",$Y281&gt;Paramètres!$C$13),1,0)</f>
        <v/>
      </c>
      <c r="AD281" s="67">
        <f>IF($O281="","",YEAR($O281)&amp;"-"&amp;TEXT(MONTH($O281),"00"))</f>
        <v/>
      </c>
      <c r="AE281" s="67">
        <f>IF($W281=1,"Réglée",IF($Y281&lt;=0,"Non échu",IF($Y281&lt;=30,"1-30 j",IF($Y281&lt;=60,"31-60 j",IF($Y281&lt;=90,"61-90 j","Plus de 90 j")))))</f>
        <v/>
      </c>
      <c r="AF281" s="67">
        <f>IF($K281&lt;=1000,"Moins de 1 k€",IF($K281&lt;=5000,"1 à 5 k€",IF($K281&lt;=15000,"5 à 15 k€","Plus de 15 k€")))</f>
        <v/>
      </c>
    </row>
    <row r="282">
      <c r="A282" s="65" t="inlineStr">
        <is>
          <t>FAC-00281</t>
        </is>
      </c>
      <c r="B282" s="65" t="inlineStr">
        <is>
          <t>DEV-00666</t>
        </is>
      </c>
      <c r="C282" s="65" t="inlineStr">
        <is>
          <t>CLI-0230</t>
        </is>
      </c>
      <c r="D282" s="65" t="inlineStr">
        <is>
          <t>Professionnel</t>
        </is>
      </c>
      <c r="E282" s="65" t="inlineStr">
        <is>
          <t>Bordeaux</t>
        </is>
      </c>
      <c r="F282" s="66" t="n">
        <v>45266</v>
      </c>
      <c r="G282" s="65" t="inlineStr">
        <is>
          <t>2023-12</t>
        </is>
      </c>
      <c r="H282" s="65" t="inlineStr">
        <is>
          <t>2023-2024</t>
        </is>
      </c>
      <c r="I282" s="66" t="n">
        <v>45296</v>
      </c>
      <c r="J282" s="67" t="n">
        <v>30</v>
      </c>
      <c r="K282" s="68" t="n">
        <v>2862</v>
      </c>
      <c r="L282" s="71" t="n">
        <v>0.2</v>
      </c>
      <c r="M282" s="68" t="n">
        <v>3434.4</v>
      </c>
      <c r="N282" s="65" t="inlineStr">
        <is>
          <t>Bon payeur</t>
        </is>
      </c>
      <c r="O282" s="66" t="n">
        <v>45289</v>
      </c>
      <c r="P282" s="65" t="inlineStr">
        <is>
          <t>Payée</t>
        </is>
      </c>
      <c r="Q282" s="67">
        <f>IFERROR(INDEX(Devis!$I$2:$I$3053,MATCH($B282,Devis!$A$2:$A$3053,0)),"")</f>
        <v/>
      </c>
      <c r="R282" s="67">
        <f>IFERROR(INDEX(Devis!$K$2:$K$3053,MATCH($B282,Devis!$A$2:$A$3053,0)),"")</f>
        <v/>
      </c>
      <c r="S282" s="67">
        <f>IFERROR(INDEX(Clients!$G$2:$G$1020,MATCH($C282,Clients!$A$2:$A$1020,0)),"")</f>
        <v/>
      </c>
      <c r="T282" s="69">
        <f>1</f>
        <v/>
      </c>
      <c r="U282" s="68">
        <f>IFERROR(INDEX(Interventions!$S$2:$S$1106,MATCH($B282,Interventions!$B$2:$B$1106,0)),0)</f>
        <v/>
      </c>
      <c r="V282" s="68">
        <f>$K282-$U282</f>
        <v/>
      </c>
      <c r="W282" s="69">
        <f>IF($O282="",0,1)</f>
        <v/>
      </c>
      <c r="X282" s="68">
        <f>IF($O282="",$M282,0)</f>
        <v/>
      </c>
      <c r="Y282" s="69">
        <f>IF($O282="",MAX(0,Paramètres!$C$8-$I282),MAX(0,$O282-$I282))</f>
        <v/>
      </c>
      <c r="Z282" s="69">
        <f>$Y282*$X282</f>
        <v/>
      </c>
      <c r="AA282" s="69">
        <f>IF($O282="",0,$O282-$F282)</f>
        <v/>
      </c>
      <c r="AB282" s="69">
        <f>IF(AND($O282="",$I282&lt;Paramètres!$C$8),1,0)</f>
        <v/>
      </c>
      <c r="AC282" s="69">
        <f>IF(AND($O282="",$Y282&gt;Paramètres!$C$13),1,0)</f>
        <v/>
      </c>
      <c r="AD282" s="67">
        <f>IF($O282="","",YEAR($O282)&amp;"-"&amp;TEXT(MONTH($O282),"00"))</f>
        <v/>
      </c>
      <c r="AE282" s="67">
        <f>IF($W282=1,"Réglée",IF($Y282&lt;=0,"Non échu",IF($Y282&lt;=30,"1-30 j",IF($Y282&lt;=60,"31-60 j",IF($Y282&lt;=90,"61-90 j","Plus de 90 j")))))</f>
        <v/>
      </c>
      <c r="AF282" s="67">
        <f>IF($K282&lt;=1000,"Moins de 1 k€",IF($K282&lt;=5000,"1 à 5 k€",IF($K282&lt;=15000,"5 à 15 k€","Plus de 15 k€")))</f>
        <v/>
      </c>
    </row>
    <row r="283">
      <c r="A283" s="65" t="inlineStr">
        <is>
          <t>FAC-00282</t>
        </is>
      </c>
      <c r="B283" s="65" t="inlineStr">
        <is>
          <t>DEV-00667</t>
        </is>
      </c>
      <c r="C283" s="65" t="inlineStr">
        <is>
          <t>CLI-0207</t>
        </is>
      </c>
      <c r="D283" s="65" t="inlineStr">
        <is>
          <t>Particulier</t>
        </is>
      </c>
      <c r="E283" s="65" t="inlineStr">
        <is>
          <t>Toulouse</t>
        </is>
      </c>
      <c r="F283" s="66" t="n">
        <v>45247</v>
      </c>
      <c r="G283" s="65" t="inlineStr">
        <is>
          <t>2023-11</t>
        </is>
      </c>
      <c r="H283" s="65" t="inlineStr">
        <is>
          <t>2023-2024</t>
        </is>
      </c>
      <c r="I283" s="66" t="n">
        <v>45262</v>
      </c>
      <c r="J283" s="67" t="n">
        <v>15</v>
      </c>
      <c r="K283" s="68" t="n">
        <v>1584.18</v>
      </c>
      <c r="L283" s="71" t="n">
        <v>0.2</v>
      </c>
      <c r="M283" s="68" t="n">
        <v>1901.02</v>
      </c>
      <c r="N283" s="65" t="inlineStr">
        <is>
          <t>Litigieux</t>
        </is>
      </c>
      <c r="O283" s="66" t="n">
        <v>45248</v>
      </c>
      <c r="P283" s="65" t="inlineStr">
        <is>
          <t>Payée</t>
        </is>
      </c>
      <c r="Q283" s="67">
        <f>IFERROR(INDEX(Devis!$I$2:$I$3053,MATCH($B283,Devis!$A$2:$A$3053,0)),"")</f>
        <v/>
      </c>
      <c r="R283" s="67">
        <f>IFERROR(INDEX(Devis!$K$2:$K$3053,MATCH($B283,Devis!$A$2:$A$3053,0)),"")</f>
        <v/>
      </c>
      <c r="S283" s="67">
        <f>IFERROR(INDEX(Clients!$G$2:$G$1020,MATCH($C283,Clients!$A$2:$A$1020,0)),"")</f>
        <v/>
      </c>
      <c r="T283" s="69">
        <f>1</f>
        <v/>
      </c>
      <c r="U283" s="68">
        <f>IFERROR(INDEX(Interventions!$S$2:$S$1106,MATCH($B283,Interventions!$B$2:$B$1106,0)),0)</f>
        <v/>
      </c>
      <c r="V283" s="68">
        <f>$K283-$U283</f>
        <v/>
      </c>
      <c r="W283" s="69">
        <f>IF($O283="",0,1)</f>
        <v/>
      </c>
      <c r="X283" s="68">
        <f>IF($O283="",$M283,0)</f>
        <v/>
      </c>
      <c r="Y283" s="69">
        <f>IF($O283="",MAX(0,Paramètres!$C$8-$I283),MAX(0,$O283-$I283))</f>
        <v/>
      </c>
      <c r="Z283" s="69">
        <f>$Y283*$X283</f>
        <v/>
      </c>
      <c r="AA283" s="69">
        <f>IF($O283="",0,$O283-$F283)</f>
        <v/>
      </c>
      <c r="AB283" s="69">
        <f>IF(AND($O283="",$I283&lt;Paramètres!$C$8),1,0)</f>
        <v/>
      </c>
      <c r="AC283" s="69">
        <f>IF(AND($O283="",$Y283&gt;Paramètres!$C$13),1,0)</f>
        <v/>
      </c>
      <c r="AD283" s="67">
        <f>IF($O283="","",YEAR($O283)&amp;"-"&amp;TEXT(MONTH($O283),"00"))</f>
        <v/>
      </c>
      <c r="AE283" s="67">
        <f>IF($W283=1,"Réglée",IF($Y283&lt;=0,"Non échu",IF($Y283&lt;=30,"1-30 j",IF($Y283&lt;=60,"31-60 j",IF($Y283&lt;=90,"61-90 j","Plus de 90 j")))))</f>
        <v/>
      </c>
      <c r="AF283" s="67">
        <f>IF($K283&lt;=1000,"Moins de 1 k€",IF($K283&lt;=5000,"1 à 5 k€",IF($K283&lt;=15000,"5 à 15 k€","Plus de 15 k€")))</f>
        <v/>
      </c>
    </row>
    <row r="284">
      <c r="A284" s="65" t="inlineStr">
        <is>
          <t>FAC-00283</t>
        </is>
      </c>
      <c r="B284" s="65" t="inlineStr">
        <is>
          <t>DEV-00668</t>
        </is>
      </c>
      <c r="C284" s="65" t="inlineStr">
        <is>
          <t>CLI-0102</t>
        </is>
      </c>
      <c r="D284" s="65" t="inlineStr">
        <is>
          <t>Particulier</t>
        </is>
      </c>
      <c r="E284" s="65" t="inlineStr">
        <is>
          <t>Toulouse</t>
        </is>
      </c>
      <c r="F284" s="66" t="n">
        <v>45250</v>
      </c>
      <c r="G284" s="65" t="inlineStr">
        <is>
          <t>2023-11</t>
        </is>
      </c>
      <c r="H284" s="65" t="inlineStr">
        <is>
          <t>2023-2024</t>
        </is>
      </c>
      <c r="I284" s="66" t="n">
        <v>45265</v>
      </c>
      <c r="J284" s="67" t="n">
        <v>15</v>
      </c>
      <c r="K284" s="68" t="n">
        <v>335.82</v>
      </c>
      <c r="L284" s="71" t="n">
        <v>0.1</v>
      </c>
      <c r="M284" s="68" t="n">
        <v>369.4</v>
      </c>
      <c r="N284" s="65" t="inlineStr">
        <is>
          <t>Bon payeur</t>
        </is>
      </c>
      <c r="O284" s="66" t="n">
        <v>45259</v>
      </c>
      <c r="P284" s="65" t="inlineStr">
        <is>
          <t>Payée</t>
        </is>
      </c>
      <c r="Q284" s="67">
        <f>IFERROR(INDEX(Devis!$I$2:$I$3053,MATCH($B284,Devis!$A$2:$A$3053,0)),"")</f>
        <v/>
      </c>
      <c r="R284" s="67">
        <f>IFERROR(INDEX(Devis!$K$2:$K$3053,MATCH($B284,Devis!$A$2:$A$3053,0)),"")</f>
        <v/>
      </c>
      <c r="S284" s="67">
        <f>IFERROR(INDEX(Clients!$G$2:$G$1020,MATCH($C284,Clients!$A$2:$A$1020,0)),"")</f>
        <v/>
      </c>
      <c r="T284" s="69">
        <f>1</f>
        <v/>
      </c>
      <c r="U284" s="68">
        <f>IFERROR(INDEX(Interventions!$S$2:$S$1106,MATCH($B284,Interventions!$B$2:$B$1106,0)),0)</f>
        <v/>
      </c>
      <c r="V284" s="68">
        <f>$K284-$U284</f>
        <v/>
      </c>
      <c r="W284" s="69">
        <f>IF($O284="",0,1)</f>
        <v/>
      </c>
      <c r="X284" s="68">
        <f>IF($O284="",$M284,0)</f>
        <v/>
      </c>
      <c r="Y284" s="69">
        <f>IF($O284="",MAX(0,Paramètres!$C$8-$I284),MAX(0,$O284-$I284))</f>
        <v/>
      </c>
      <c r="Z284" s="69">
        <f>$Y284*$X284</f>
        <v/>
      </c>
      <c r="AA284" s="69">
        <f>IF($O284="",0,$O284-$F284)</f>
        <v/>
      </c>
      <c r="AB284" s="69">
        <f>IF(AND($O284="",$I284&lt;Paramètres!$C$8),1,0)</f>
        <v/>
      </c>
      <c r="AC284" s="69">
        <f>IF(AND($O284="",$Y284&gt;Paramètres!$C$13),1,0)</f>
        <v/>
      </c>
      <c r="AD284" s="67">
        <f>IF($O284="","",YEAR($O284)&amp;"-"&amp;TEXT(MONTH($O284),"00"))</f>
        <v/>
      </c>
      <c r="AE284" s="67">
        <f>IF($W284=1,"Réglée",IF($Y284&lt;=0,"Non échu",IF($Y284&lt;=30,"1-30 j",IF($Y284&lt;=60,"31-60 j",IF($Y284&lt;=90,"61-90 j","Plus de 90 j")))))</f>
        <v/>
      </c>
      <c r="AF284" s="67">
        <f>IF($K284&lt;=1000,"Moins de 1 k€",IF($K284&lt;=5000,"1 à 5 k€",IF($K284&lt;=15000,"5 à 15 k€","Plus de 15 k€")))</f>
        <v/>
      </c>
    </row>
    <row r="285">
      <c r="A285" s="65" t="inlineStr">
        <is>
          <t>FAC-00284</t>
        </is>
      </c>
      <c r="B285" s="65" t="inlineStr">
        <is>
          <t>DEV-00669</t>
        </is>
      </c>
      <c r="C285" s="65" t="inlineStr">
        <is>
          <t>CLI-0243</t>
        </is>
      </c>
      <c r="D285" s="65" t="inlineStr">
        <is>
          <t>Professionnel</t>
        </is>
      </c>
      <c r="E285" s="65" t="inlineStr">
        <is>
          <t>Bordeaux</t>
        </is>
      </c>
      <c r="F285" s="66" t="n">
        <v>45264</v>
      </c>
      <c r="G285" s="65" t="inlineStr">
        <is>
          <t>2023-12</t>
        </is>
      </c>
      <c r="H285" s="65" t="inlineStr">
        <is>
          <t>2023-2024</t>
        </is>
      </c>
      <c r="I285" s="66" t="n">
        <v>45294</v>
      </c>
      <c r="J285" s="67" t="n">
        <v>30</v>
      </c>
      <c r="K285" s="68" t="n">
        <v>5212.27</v>
      </c>
      <c r="L285" s="71" t="n">
        <v>0.2</v>
      </c>
      <c r="M285" s="68" t="n">
        <v>6254.72</v>
      </c>
      <c r="N285" s="65" t="inlineStr">
        <is>
          <t>Bon payeur</t>
        </is>
      </c>
      <c r="O285" s="66" t="n">
        <v>45275</v>
      </c>
      <c r="P285" s="65" t="inlineStr">
        <is>
          <t>Payée</t>
        </is>
      </c>
      <c r="Q285" s="67">
        <f>IFERROR(INDEX(Devis!$I$2:$I$3053,MATCH($B285,Devis!$A$2:$A$3053,0)),"")</f>
        <v/>
      </c>
      <c r="R285" s="67">
        <f>IFERROR(INDEX(Devis!$K$2:$K$3053,MATCH($B285,Devis!$A$2:$A$3053,0)),"")</f>
        <v/>
      </c>
      <c r="S285" s="67">
        <f>IFERROR(INDEX(Clients!$G$2:$G$1020,MATCH($C285,Clients!$A$2:$A$1020,0)),"")</f>
        <v/>
      </c>
      <c r="T285" s="69">
        <f>1</f>
        <v/>
      </c>
      <c r="U285" s="68">
        <f>IFERROR(INDEX(Interventions!$S$2:$S$1106,MATCH($B285,Interventions!$B$2:$B$1106,0)),0)</f>
        <v/>
      </c>
      <c r="V285" s="68">
        <f>$K285-$U285</f>
        <v/>
      </c>
      <c r="W285" s="69">
        <f>IF($O285="",0,1)</f>
        <v/>
      </c>
      <c r="X285" s="68">
        <f>IF($O285="",$M285,0)</f>
        <v/>
      </c>
      <c r="Y285" s="69">
        <f>IF($O285="",MAX(0,Paramètres!$C$8-$I285),MAX(0,$O285-$I285))</f>
        <v/>
      </c>
      <c r="Z285" s="69">
        <f>$Y285*$X285</f>
        <v/>
      </c>
      <c r="AA285" s="69">
        <f>IF($O285="",0,$O285-$F285)</f>
        <v/>
      </c>
      <c r="AB285" s="69">
        <f>IF(AND($O285="",$I285&lt;Paramètres!$C$8),1,0)</f>
        <v/>
      </c>
      <c r="AC285" s="69">
        <f>IF(AND($O285="",$Y285&gt;Paramètres!$C$13),1,0)</f>
        <v/>
      </c>
      <c r="AD285" s="67">
        <f>IF($O285="","",YEAR($O285)&amp;"-"&amp;TEXT(MONTH($O285),"00"))</f>
        <v/>
      </c>
      <c r="AE285" s="67">
        <f>IF($W285=1,"Réglée",IF($Y285&lt;=0,"Non échu",IF($Y285&lt;=30,"1-30 j",IF($Y285&lt;=60,"31-60 j",IF($Y285&lt;=90,"61-90 j","Plus de 90 j")))))</f>
        <v/>
      </c>
      <c r="AF285" s="67">
        <f>IF($K285&lt;=1000,"Moins de 1 k€",IF($K285&lt;=5000,"1 à 5 k€",IF($K285&lt;=15000,"5 à 15 k€","Plus de 15 k€")))</f>
        <v/>
      </c>
    </row>
    <row r="286">
      <c r="A286" s="65" t="inlineStr">
        <is>
          <t>FAC-00285</t>
        </is>
      </c>
      <c r="B286" s="65" t="inlineStr">
        <is>
          <t>DEV-00670</t>
        </is>
      </c>
      <c r="C286" s="65" t="inlineStr">
        <is>
          <t>CLI-0181</t>
        </is>
      </c>
      <c r="D286" s="65" t="inlineStr">
        <is>
          <t>Professionnel</t>
        </is>
      </c>
      <c r="E286" s="65" t="inlineStr">
        <is>
          <t>Toulouse</t>
        </is>
      </c>
      <c r="F286" s="66" t="n">
        <v>45250</v>
      </c>
      <c r="G286" s="65" t="inlineStr">
        <is>
          <t>2023-11</t>
        </is>
      </c>
      <c r="H286" s="65" t="inlineStr">
        <is>
          <t>2023-2024</t>
        </is>
      </c>
      <c r="I286" s="66" t="n">
        <v>45280</v>
      </c>
      <c r="J286" s="67" t="n">
        <v>30</v>
      </c>
      <c r="K286" s="68" t="n">
        <v>5557.99</v>
      </c>
      <c r="L286" s="71" t="n">
        <v>0.2</v>
      </c>
      <c r="M286" s="68" t="n">
        <v>6669.59</v>
      </c>
      <c r="N286" s="65" t="inlineStr">
        <is>
          <t>Bon payeur</t>
        </is>
      </c>
      <c r="O286" s="66" t="n">
        <v>45298</v>
      </c>
      <c r="P286" s="65" t="inlineStr">
        <is>
          <t>Payée</t>
        </is>
      </c>
      <c r="Q286" s="67">
        <f>IFERROR(INDEX(Devis!$I$2:$I$3053,MATCH($B286,Devis!$A$2:$A$3053,0)),"")</f>
        <v/>
      </c>
      <c r="R286" s="67">
        <f>IFERROR(INDEX(Devis!$K$2:$K$3053,MATCH($B286,Devis!$A$2:$A$3053,0)),"")</f>
        <v/>
      </c>
      <c r="S286" s="67">
        <f>IFERROR(INDEX(Clients!$G$2:$G$1020,MATCH($C286,Clients!$A$2:$A$1020,0)),"")</f>
        <v/>
      </c>
      <c r="T286" s="69">
        <f>1</f>
        <v/>
      </c>
      <c r="U286" s="68">
        <f>IFERROR(INDEX(Interventions!$S$2:$S$1106,MATCH($B286,Interventions!$B$2:$B$1106,0)),0)</f>
        <v/>
      </c>
      <c r="V286" s="68">
        <f>$K286-$U286</f>
        <v/>
      </c>
      <c r="W286" s="69">
        <f>IF($O286="",0,1)</f>
        <v/>
      </c>
      <c r="X286" s="68">
        <f>IF($O286="",$M286,0)</f>
        <v/>
      </c>
      <c r="Y286" s="69">
        <f>IF($O286="",MAX(0,Paramètres!$C$8-$I286),MAX(0,$O286-$I286))</f>
        <v/>
      </c>
      <c r="Z286" s="69">
        <f>$Y286*$X286</f>
        <v/>
      </c>
      <c r="AA286" s="69">
        <f>IF($O286="",0,$O286-$F286)</f>
        <v/>
      </c>
      <c r="AB286" s="69">
        <f>IF(AND($O286="",$I286&lt;Paramètres!$C$8),1,0)</f>
        <v/>
      </c>
      <c r="AC286" s="69">
        <f>IF(AND($O286="",$Y286&gt;Paramètres!$C$13),1,0)</f>
        <v/>
      </c>
      <c r="AD286" s="67">
        <f>IF($O286="","",YEAR($O286)&amp;"-"&amp;TEXT(MONTH($O286),"00"))</f>
        <v/>
      </c>
      <c r="AE286" s="67">
        <f>IF($W286=1,"Réglée",IF($Y286&lt;=0,"Non échu",IF($Y286&lt;=30,"1-30 j",IF($Y286&lt;=60,"31-60 j",IF($Y286&lt;=90,"61-90 j","Plus de 90 j")))))</f>
        <v/>
      </c>
      <c r="AF286" s="67">
        <f>IF($K286&lt;=1000,"Moins de 1 k€",IF($K286&lt;=5000,"1 à 5 k€",IF($K286&lt;=15000,"5 à 15 k€","Plus de 15 k€")))</f>
        <v/>
      </c>
    </row>
    <row r="287">
      <c r="A287" s="65" t="inlineStr">
        <is>
          <t>FAC-00286</t>
        </is>
      </c>
      <c r="B287" s="65" t="inlineStr">
        <is>
          <t>DEV-00676</t>
        </is>
      </c>
      <c r="C287" s="65" t="inlineStr">
        <is>
          <t>CLI-0272</t>
        </is>
      </c>
      <c r="D287" s="65" t="inlineStr">
        <is>
          <t>Professionnel</t>
        </is>
      </c>
      <c r="E287" s="65" t="inlineStr">
        <is>
          <t>Toulouse</t>
        </is>
      </c>
      <c r="F287" s="66" t="n">
        <v>45267</v>
      </c>
      <c r="G287" s="65" t="inlineStr">
        <is>
          <t>2023-12</t>
        </is>
      </c>
      <c r="H287" s="65" t="inlineStr">
        <is>
          <t>2023-2024</t>
        </is>
      </c>
      <c r="I287" s="66" t="n">
        <v>45297</v>
      </c>
      <c r="J287" s="67" t="n">
        <v>30</v>
      </c>
      <c r="K287" s="68" t="n">
        <v>371.95</v>
      </c>
      <c r="L287" s="71" t="n">
        <v>0.2</v>
      </c>
      <c r="M287" s="68" t="n">
        <v>446.34</v>
      </c>
      <c r="N287" s="65" t="inlineStr">
        <is>
          <t>Standard</t>
        </is>
      </c>
      <c r="O287" s="66" t="n">
        <v>45284</v>
      </c>
      <c r="P287" s="65" t="inlineStr">
        <is>
          <t>Payée</t>
        </is>
      </c>
      <c r="Q287" s="67">
        <f>IFERROR(INDEX(Devis!$I$2:$I$3053,MATCH($B287,Devis!$A$2:$A$3053,0)),"")</f>
        <v/>
      </c>
      <c r="R287" s="67">
        <f>IFERROR(INDEX(Devis!$K$2:$K$3053,MATCH($B287,Devis!$A$2:$A$3053,0)),"")</f>
        <v/>
      </c>
      <c r="S287" s="67">
        <f>IFERROR(INDEX(Clients!$G$2:$G$1020,MATCH($C287,Clients!$A$2:$A$1020,0)),"")</f>
        <v/>
      </c>
      <c r="T287" s="69">
        <f>1</f>
        <v/>
      </c>
      <c r="U287" s="68">
        <f>IFERROR(INDEX(Interventions!$S$2:$S$1106,MATCH($B287,Interventions!$B$2:$B$1106,0)),0)</f>
        <v/>
      </c>
      <c r="V287" s="68">
        <f>$K287-$U287</f>
        <v/>
      </c>
      <c r="W287" s="69">
        <f>IF($O287="",0,1)</f>
        <v/>
      </c>
      <c r="X287" s="68">
        <f>IF($O287="",$M287,0)</f>
        <v/>
      </c>
      <c r="Y287" s="69">
        <f>IF($O287="",MAX(0,Paramètres!$C$8-$I287),MAX(0,$O287-$I287))</f>
        <v/>
      </c>
      <c r="Z287" s="69">
        <f>$Y287*$X287</f>
        <v/>
      </c>
      <c r="AA287" s="69">
        <f>IF($O287="",0,$O287-$F287)</f>
        <v/>
      </c>
      <c r="AB287" s="69">
        <f>IF(AND($O287="",$I287&lt;Paramètres!$C$8),1,0)</f>
        <v/>
      </c>
      <c r="AC287" s="69">
        <f>IF(AND($O287="",$Y287&gt;Paramètres!$C$13),1,0)</f>
        <v/>
      </c>
      <c r="AD287" s="67">
        <f>IF($O287="","",YEAR($O287)&amp;"-"&amp;TEXT(MONTH($O287),"00"))</f>
        <v/>
      </c>
      <c r="AE287" s="67">
        <f>IF($W287=1,"Réglée",IF($Y287&lt;=0,"Non échu",IF($Y287&lt;=30,"1-30 j",IF($Y287&lt;=60,"31-60 j",IF($Y287&lt;=90,"61-90 j","Plus de 90 j")))))</f>
        <v/>
      </c>
      <c r="AF287" s="67">
        <f>IF($K287&lt;=1000,"Moins de 1 k€",IF($K287&lt;=5000,"1 à 5 k€",IF($K287&lt;=15000,"5 à 15 k€","Plus de 15 k€")))</f>
        <v/>
      </c>
    </row>
    <row r="288">
      <c r="A288" s="65" t="inlineStr">
        <is>
          <t>FAC-00287</t>
        </is>
      </c>
      <c r="B288" s="65" t="inlineStr">
        <is>
          <t>DEV-00677</t>
        </is>
      </c>
      <c r="C288" s="65" t="inlineStr">
        <is>
          <t>CLI-0342</t>
        </is>
      </c>
      <c r="D288" s="65" t="inlineStr">
        <is>
          <t>Particulier</t>
        </is>
      </c>
      <c r="E288" s="65" t="inlineStr">
        <is>
          <t>Toulouse</t>
        </is>
      </c>
      <c r="F288" s="66" t="n">
        <v>45285</v>
      </c>
      <c r="G288" s="65" t="inlineStr">
        <is>
          <t>2023-12</t>
        </is>
      </c>
      <c r="H288" s="65" t="inlineStr">
        <is>
          <t>2023-2024</t>
        </is>
      </c>
      <c r="I288" s="66" t="n">
        <v>45300</v>
      </c>
      <c r="J288" s="67" t="n">
        <v>15</v>
      </c>
      <c r="K288" s="68" t="n">
        <v>413.78</v>
      </c>
      <c r="L288" s="71" t="n">
        <v>0.2</v>
      </c>
      <c r="M288" s="68" t="n">
        <v>496.54</v>
      </c>
      <c r="N288" s="65" t="inlineStr">
        <is>
          <t>Bon payeur</t>
        </is>
      </c>
      <c r="O288" s="66" t="n">
        <v>45302</v>
      </c>
      <c r="P288" s="65" t="inlineStr">
        <is>
          <t>Payée</t>
        </is>
      </c>
      <c r="Q288" s="67">
        <f>IFERROR(INDEX(Devis!$I$2:$I$3053,MATCH($B288,Devis!$A$2:$A$3053,0)),"")</f>
        <v/>
      </c>
      <c r="R288" s="67">
        <f>IFERROR(INDEX(Devis!$K$2:$K$3053,MATCH($B288,Devis!$A$2:$A$3053,0)),"")</f>
        <v/>
      </c>
      <c r="S288" s="67">
        <f>IFERROR(INDEX(Clients!$G$2:$G$1020,MATCH($C288,Clients!$A$2:$A$1020,0)),"")</f>
        <v/>
      </c>
      <c r="T288" s="69">
        <f>1</f>
        <v/>
      </c>
      <c r="U288" s="68">
        <f>IFERROR(INDEX(Interventions!$S$2:$S$1106,MATCH($B288,Interventions!$B$2:$B$1106,0)),0)</f>
        <v/>
      </c>
      <c r="V288" s="68">
        <f>$K288-$U288</f>
        <v/>
      </c>
      <c r="W288" s="69">
        <f>IF($O288="",0,1)</f>
        <v/>
      </c>
      <c r="X288" s="68">
        <f>IF($O288="",$M288,0)</f>
        <v/>
      </c>
      <c r="Y288" s="69">
        <f>IF($O288="",MAX(0,Paramètres!$C$8-$I288),MAX(0,$O288-$I288))</f>
        <v/>
      </c>
      <c r="Z288" s="69">
        <f>$Y288*$X288</f>
        <v/>
      </c>
      <c r="AA288" s="69">
        <f>IF($O288="",0,$O288-$F288)</f>
        <v/>
      </c>
      <c r="AB288" s="69">
        <f>IF(AND($O288="",$I288&lt;Paramètres!$C$8),1,0)</f>
        <v/>
      </c>
      <c r="AC288" s="69">
        <f>IF(AND($O288="",$Y288&gt;Paramètres!$C$13),1,0)</f>
        <v/>
      </c>
      <c r="AD288" s="67">
        <f>IF($O288="","",YEAR($O288)&amp;"-"&amp;TEXT(MONTH($O288),"00"))</f>
        <v/>
      </c>
      <c r="AE288" s="67">
        <f>IF($W288=1,"Réglée",IF($Y288&lt;=0,"Non échu",IF($Y288&lt;=30,"1-30 j",IF($Y288&lt;=60,"31-60 j",IF($Y288&lt;=90,"61-90 j","Plus de 90 j")))))</f>
        <v/>
      </c>
      <c r="AF288" s="67">
        <f>IF($K288&lt;=1000,"Moins de 1 k€",IF($K288&lt;=5000,"1 à 5 k€",IF($K288&lt;=15000,"5 à 15 k€","Plus de 15 k€")))</f>
        <v/>
      </c>
    </row>
    <row r="289">
      <c r="A289" s="65" t="inlineStr">
        <is>
          <t>FAC-00288</t>
        </is>
      </c>
      <c r="B289" s="65" t="inlineStr">
        <is>
          <t>DEV-00679</t>
        </is>
      </c>
      <c r="C289" s="65" t="inlineStr">
        <is>
          <t>CLI-0079</t>
        </is>
      </c>
      <c r="D289" s="65" t="inlineStr">
        <is>
          <t>Particulier</t>
        </is>
      </c>
      <c r="E289" s="65" t="inlineStr">
        <is>
          <t>Bordeaux</t>
        </is>
      </c>
      <c r="F289" s="66" t="n">
        <v>45285</v>
      </c>
      <c r="G289" s="65" t="inlineStr">
        <is>
          <t>2023-12</t>
        </is>
      </c>
      <c r="H289" s="65" t="inlineStr">
        <is>
          <t>2023-2024</t>
        </is>
      </c>
      <c r="I289" s="66" t="n">
        <v>45300</v>
      </c>
      <c r="J289" s="67" t="n">
        <v>15</v>
      </c>
      <c r="K289" s="68" t="n">
        <v>1288.4</v>
      </c>
      <c r="L289" s="71" t="n">
        <v>0.1</v>
      </c>
      <c r="M289" s="68" t="n">
        <v>1417.24</v>
      </c>
      <c r="N289" s="65" t="inlineStr">
        <is>
          <t>Standard</t>
        </is>
      </c>
      <c r="O289" s="66" t="n">
        <v>45322</v>
      </c>
      <c r="P289" s="65" t="inlineStr">
        <is>
          <t>Payée</t>
        </is>
      </c>
      <c r="Q289" s="67">
        <f>IFERROR(INDEX(Devis!$I$2:$I$3053,MATCH($B289,Devis!$A$2:$A$3053,0)),"")</f>
        <v/>
      </c>
      <c r="R289" s="67">
        <f>IFERROR(INDEX(Devis!$K$2:$K$3053,MATCH($B289,Devis!$A$2:$A$3053,0)),"")</f>
        <v/>
      </c>
      <c r="S289" s="67">
        <f>IFERROR(INDEX(Clients!$G$2:$G$1020,MATCH($C289,Clients!$A$2:$A$1020,0)),"")</f>
        <v/>
      </c>
      <c r="T289" s="69">
        <f>1</f>
        <v/>
      </c>
      <c r="U289" s="68">
        <f>IFERROR(INDEX(Interventions!$S$2:$S$1106,MATCH($B289,Interventions!$B$2:$B$1106,0)),0)</f>
        <v/>
      </c>
      <c r="V289" s="68">
        <f>$K289-$U289</f>
        <v/>
      </c>
      <c r="W289" s="69">
        <f>IF($O289="",0,1)</f>
        <v/>
      </c>
      <c r="X289" s="68">
        <f>IF($O289="",$M289,0)</f>
        <v/>
      </c>
      <c r="Y289" s="69">
        <f>IF($O289="",MAX(0,Paramètres!$C$8-$I289),MAX(0,$O289-$I289))</f>
        <v/>
      </c>
      <c r="Z289" s="69">
        <f>$Y289*$X289</f>
        <v/>
      </c>
      <c r="AA289" s="69">
        <f>IF($O289="",0,$O289-$F289)</f>
        <v/>
      </c>
      <c r="AB289" s="69">
        <f>IF(AND($O289="",$I289&lt;Paramètres!$C$8),1,0)</f>
        <v/>
      </c>
      <c r="AC289" s="69">
        <f>IF(AND($O289="",$Y289&gt;Paramètres!$C$13),1,0)</f>
        <v/>
      </c>
      <c r="AD289" s="67">
        <f>IF($O289="","",YEAR($O289)&amp;"-"&amp;TEXT(MONTH($O289),"00"))</f>
        <v/>
      </c>
      <c r="AE289" s="67">
        <f>IF($W289=1,"Réglée",IF($Y289&lt;=0,"Non échu",IF($Y289&lt;=30,"1-30 j",IF($Y289&lt;=60,"31-60 j",IF($Y289&lt;=90,"61-90 j","Plus de 90 j")))))</f>
        <v/>
      </c>
      <c r="AF289" s="67">
        <f>IF($K289&lt;=1000,"Moins de 1 k€",IF($K289&lt;=5000,"1 à 5 k€",IF($K289&lt;=15000,"5 à 15 k€","Plus de 15 k€")))</f>
        <v/>
      </c>
    </row>
    <row r="290">
      <c r="A290" s="65" t="inlineStr">
        <is>
          <t>FAC-00289</t>
        </is>
      </c>
      <c r="B290" s="65" t="inlineStr">
        <is>
          <t>DEV-00681</t>
        </is>
      </c>
      <c r="C290" s="65" t="inlineStr">
        <is>
          <t>CLI-0274</t>
        </is>
      </c>
      <c r="D290" s="65" t="inlineStr">
        <is>
          <t>Particulier</t>
        </is>
      </c>
      <c r="E290" s="65" t="inlineStr">
        <is>
          <t>Bordeaux</t>
        </is>
      </c>
      <c r="F290" s="66" t="n">
        <v>45244</v>
      </c>
      <c r="G290" s="65" t="inlineStr">
        <is>
          <t>2023-11</t>
        </is>
      </c>
      <c r="H290" s="65" t="inlineStr">
        <is>
          <t>2023-2024</t>
        </is>
      </c>
      <c r="I290" s="66" t="n">
        <v>45259</v>
      </c>
      <c r="J290" s="67" t="n">
        <v>15</v>
      </c>
      <c r="K290" s="68" t="n">
        <v>5563.15</v>
      </c>
      <c r="L290" s="71" t="n">
        <v>0.1</v>
      </c>
      <c r="M290" s="68" t="n">
        <v>6119.47</v>
      </c>
      <c r="N290" s="65" t="inlineStr">
        <is>
          <t>Bon payeur</t>
        </is>
      </c>
      <c r="O290" s="66" t="n">
        <v>45246</v>
      </c>
      <c r="P290" s="65" t="inlineStr">
        <is>
          <t>Payée</t>
        </is>
      </c>
      <c r="Q290" s="67">
        <f>IFERROR(INDEX(Devis!$I$2:$I$3053,MATCH($B290,Devis!$A$2:$A$3053,0)),"")</f>
        <v/>
      </c>
      <c r="R290" s="67">
        <f>IFERROR(INDEX(Devis!$K$2:$K$3053,MATCH($B290,Devis!$A$2:$A$3053,0)),"")</f>
        <v/>
      </c>
      <c r="S290" s="67">
        <f>IFERROR(INDEX(Clients!$G$2:$G$1020,MATCH($C290,Clients!$A$2:$A$1020,0)),"")</f>
        <v/>
      </c>
      <c r="T290" s="69">
        <f>1</f>
        <v/>
      </c>
      <c r="U290" s="68">
        <f>IFERROR(INDEX(Interventions!$S$2:$S$1106,MATCH($B290,Interventions!$B$2:$B$1106,0)),0)</f>
        <v/>
      </c>
      <c r="V290" s="68">
        <f>$K290-$U290</f>
        <v/>
      </c>
      <c r="W290" s="69">
        <f>IF($O290="",0,1)</f>
        <v/>
      </c>
      <c r="X290" s="68">
        <f>IF($O290="",$M290,0)</f>
        <v/>
      </c>
      <c r="Y290" s="69">
        <f>IF($O290="",MAX(0,Paramètres!$C$8-$I290),MAX(0,$O290-$I290))</f>
        <v/>
      </c>
      <c r="Z290" s="69">
        <f>$Y290*$X290</f>
        <v/>
      </c>
      <c r="AA290" s="69">
        <f>IF($O290="",0,$O290-$F290)</f>
        <v/>
      </c>
      <c r="AB290" s="69">
        <f>IF(AND($O290="",$I290&lt;Paramètres!$C$8),1,0)</f>
        <v/>
      </c>
      <c r="AC290" s="69">
        <f>IF(AND($O290="",$Y290&gt;Paramètres!$C$13),1,0)</f>
        <v/>
      </c>
      <c r="AD290" s="67">
        <f>IF($O290="","",YEAR($O290)&amp;"-"&amp;TEXT(MONTH($O290),"00"))</f>
        <v/>
      </c>
      <c r="AE290" s="67">
        <f>IF($W290=1,"Réglée",IF($Y290&lt;=0,"Non échu",IF($Y290&lt;=30,"1-30 j",IF($Y290&lt;=60,"31-60 j",IF($Y290&lt;=90,"61-90 j","Plus de 90 j")))))</f>
        <v/>
      </c>
      <c r="AF290" s="67">
        <f>IF($K290&lt;=1000,"Moins de 1 k€",IF($K290&lt;=5000,"1 à 5 k€",IF($K290&lt;=15000,"5 à 15 k€","Plus de 15 k€")))</f>
        <v/>
      </c>
    </row>
    <row r="291">
      <c r="A291" s="65" t="inlineStr">
        <is>
          <t>FAC-00290</t>
        </is>
      </c>
      <c r="B291" s="65" t="inlineStr">
        <is>
          <t>DEV-00682</t>
        </is>
      </c>
      <c r="C291" s="65" t="inlineStr">
        <is>
          <t>CLI-0261</t>
        </is>
      </c>
      <c r="D291" s="65" t="inlineStr">
        <is>
          <t>Particulier</t>
        </is>
      </c>
      <c r="E291" s="65" t="inlineStr">
        <is>
          <t>Toulouse</t>
        </is>
      </c>
      <c r="F291" s="66" t="n">
        <v>45236</v>
      </c>
      <c r="G291" s="65" t="inlineStr">
        <is>
          <t>2023-11</t>
        </is>
      </c>
      <c r="H291" s="65" t="inlineStr">
        <is>
          <t>2023-2024</t>
        </is>
      </c>
      <c r="I291" s="66" t="n">
        <v>45251</v>
      </c>
      <c r="J291" s="67" t="n">
        <v>15</v>
      </c>
      <c r="K291" s="68" t="n">
        <v>4082.21</v>
      </c>
      <c r="L291" s="71" t="n">
        <v>0.1</v>
      </c>
      <c r="M291" s="68" t="n">
        <v>4490.43</v>
      </c>
      <c r="N291" s="65" t="inlineStr">
        <is>
          <t>Standard</t>
        </is>
      </c>
      <c r="O291" s="66" t="n">
        <v>45258</v>
      </c>
      <c r="P291" s="65" t="inlineStr">
        <is>
          <t>Payée</t>
        </is>
      </c>
      <c r="Q291" s="67">
        <f>IFERROR(INDEX(Devis!$I$2:$I$3053,MATCH($B291,Devis!$A$2:$A$3053,0)),"")</f>
        <v/>
      </c>
      <c r="R291" s="67">
        <f>IFERROR(INDEX(Devis!$K$2:$K$3053,MATCH($B291,Devis!$A$2:$A$3053,0)),"")</f>
        <v/>
      </c>
      <c r="S291" s="67">
        <f>IFERROR(INDEX(Clients!$G$2:$G$1020,MATCH($C291,Clients!$A$2:$A$1020,0)),"")</f>
        <v/>
      </c>
      <c r="T291" s="69">
        <f>1</f>
        <v/>
      </c>
      <c r="U291" s="68">
        <f>IFERROR(INDEX(Interventions!$S$2:$S$1106,MATCH($B291,Interventions!$B$2:$B$1106,0)),0)</f>
        <v/>
      </c>
      <c r="V291" s="68">
        <f>$K291-$U291</f>
        <v/>
      </c>
      <c r="W291" s="69">
        <f>IF($O291="",0,1)</f>
        <v/>
      </c>
      <c r="X291" s="68">
        <f>IF($O291="",$M291,0)</f>
        <v/>
      </c>
      <c r="Y291" s="69">
        <f>IF($O291="",MAX(0,Paramètres!$C$8-$I291),MAX(0,$O291-$I291))</f>
        <v/>
      </c>
      <c r="Z291" s="69">
        <f>$Y291*$X291</f>
        <v/>
      </c>
      <c r="AA291" s="69">
        <f>IF($O291="",0,$O291-$F291)</f>
        <v/>
      </c>
      <c r="AB291" s="69">
        <f>IF(AND($O291="",$I291&lt;Paramètres!$C$8),1,0)</f>
        <v/>
      </c>
      <c r="AC291" s="69">
        <f>IF(AND($O291="",$Y291&gt;Paramètres!$C$13),1,0)</f>
        <v/>
      </c>
      <c r="AD291" s="67">
        <f>IF($O291="","",YEAR($O291)&amp;"-"&amp;TEXT(MONTH($O291),"00"))</f>
        <v/>
      </c>
      <c r="AE291" s="67">
        <f>IF($W291=1,"Réglée",IF($Y291&lt;=0,"Non échu",IF($Y291&lt;=30,"1-30 j",IF($Y291&lt;=60,"31-60 j",IF($Y291&lt;=90,"61-90 j","Plus de 90 j")))))</f>
        <v/>
      </c>
      <c r="AF291" s="67">
        <f>IF($K291&lt;=1000,"Moins de 1 k€",IF($K291&lt;=5000,"1 à 5 k€",IF($K291&lt;=15000,"5 à 15 k€","Plus de 15 k€")))</f>
        <v/>
      </c>
    </row>
    <row r="292">
      <c r="A292" s="65" t="inlineStr">
        <is>
          <t>FAC-00291</t>
        </is>
      </c>
      <c r="B292" s="65" t="inlineStr">
        <is>
          <t>DEV-00683</t>
        </is>
      </c>
      <c r="C292" s="65" t="inlineStr">
        <is>
          <t>CLI-0364</t>
        </is>
      </c>
      <c r="D292" s="65" t="inlineStr">
        <is>
          <t>Particulier</t>
        </is>
      </c>
      <c r="E292" s="65" t="inlineStr">
        <is>
          <t>Bordeaux</t>
        </is>
      </c>
      <c r="F292" s="66" t="n">
        <v>45268</v>
      </c>
      <c r="G292" s="65" t="inlineStr">
        <is>
          <t>2023-12</t>
        </is>
      </c>
      <c r="H292" s="65" t="inlineStr">
        <is>
          <t>2023-2024</t>
        </is>
      </c>
      <c r="I292" s="66" t="n">
        <v>45283</v>
      </c>
      <c r="J292" s="67" t="n">
        <v>15</v>
      </c>
      <c r="K292" s="68" t="n">
        <v>1344.69</v>
      </c>
      <c r="L292" s="71" t="n">
        <v>0.1</v>
      </c>
      <c r="M292" s="68" t="n">
        <v>1479.16</v>
      </c>
      <c r="N292" s="65" t="inlineStr">
        <is>
          <t>Standard</t>
        </is>
      </c>
      <c r="O292" s="66" t="n">
        <v>45292</v>
      </c>
      <c r="P292" s="65" t="inlineStr">
        <is>
          <t>Payée</t>
        </is>
      </c>
      <c r="Q292" s="67">
        <f>IFERROR(INDEX(Devis!$I$2:$I$3053,MATCH($B292,Devis!$A$2:$A$3053,0)),"")</f>
        <v/>
      </c>
      <c r="R292" s="67">
        <f>IFERROR(INDEX(Devis!$K$2:$K$3053,MATCH($B292,Devis!$A$2:$A$3053,0)),"")</f>
        <v/>
      </c>
      <c r="S292" s="67">
        <f>IFERROR(INDEX(Clients!$G$2:$G$1020,MATCH($C292,Clients!$A$2:$A$1020,0)),"")</f>
        <v/>
      </c>
      <c r="T292" s="69">
        <f>1</f>
        <v/>
      </c>
      <c r="U292" s="68">
        <f>IFERROR(INDEX(Interventions!$S$2:$S$1106,MATCH($B292,Interventions!$B$2:$B$1106,0)),0)</f>
        <v/>
      </c>
      <c r="V292" s="68">
        <f>$K292-$U292</f>
        <v/>
      </c>
      <c r="W292" s="69">
        <f>IF($O292="",0,1)</f>
        <v/>
      </c>
      <c r="X292" s="68">
        <f>IF($O292="",$M292,0)</f>
        <v/>
      </c>
      <c r="Y292" s="69">
        <f>IF($O292="",MAX(0,Paramètres!$C$8-$I292),MAX(0,$O292-$I292))</f>
        <v/>
      </c>
      <c r="Z292" s="69">
        <f>$Y292*$X292</f>
        <v/>
      </c>
      <c r="AA292" s="69">
        <f>IF($O292="",0,$O292-$F292)</f>
        <v/>
      </c>
      <c r="AB292" s="69">
        <f>IF(AND($O292="",$I292&lt;Paramètres!$C$8),1,0)</f>
        <v/>
      </c>
      <c r="AC292" s="69">
        <f>IF(AND($O292="",$Y292&gt;Paramètres!$C$13),1,0)</f>
        <v/>
      </c>
      <c r="AD292" s="67">
        <f>IF($O292="","",YEAR($O292)&amp;"-"&amp;TEXT(MONTH($O292),"00"))</f>
        <v/>
      </c>
      <c r="AE292" s="67">
        <f>IF($W292=1,"Réglée",IF($Y292&lt;=0,"Non échu",IF($Y292&lt;=30,"1-30 j",IF($Y292&lt;=60,"31-60 j",IF($Y292&lt;=90,"61-90 j","Plus de 90 j")))))</f>
        <v/>
      </c>
      <c r="AF292" s="67">
        <f>IF($K292&lt;=1000,"Moins de 1 k€",IF($K292&lt;=5000,"1 à 5 k€",IF($K292&lt;=15000,"5 à 15 k€","Plus de 15 k€")))</f>
        <v/>
      </c>
    </row>
    <row r="293">
      <c r="A293" s="65" t="inlineStr">
        <is>
          <t>FAC-00292</t>
        </is>
      </c>
      <c r="B293" s="65" t="inlineStr">
        <is>
          <t>DEV-00685</t>
        </is>
      </c>
      <c r="C293" s="65" t="inlineStr">
        <is>
          <t>CLI-0273</t>
        </is>
      </c>
      <c r="D293" s="65" t="inlineStr">
        <is>
          <t>Particulier</t>
        </is>
      </c>
      <c r="E293" s="65" t="inlineStr">
        <is>
          <t>Bordeaux</t>
        </is>
      </c>
      <c r="F293" s="66" t="n">
        <v>45264</v>
      </c>
      <c r="G293" s="65" t="inlineStr">
        <is>
          <t>2023-12</t>
        </is>
      </c>
      <c r="H293" s="65" t="inlineStr">
        <is>
          <t>2023-2024</t>
        </is>
      </c>
      <c r="I293" s="66" t="n">
        <v>45279</v>
      </c>
      <c r="J293" s="67" t="n">
        <v>15</v>
      </c>
      <c r="K293" s="68" t="n">
        <v>165.95</v>
      </c>
      <c r="L293" s="71" t="n">
        <v>0.1</v>
      </c>
      <c r="M293" s="68" t="n">
        <v>182.55</v>
      </c>
      <c r="N293" s="65" t="inlineStr">
        <is>
          <t>Bon payeur</t>
        </is>
      </c>
      <c r="O293" s="66" t="n">
        <v>45280</v>
      </c>
      <c r="P293" s="65" t="inlineStr">
        <is>
          <t>Payée</t>
        </is>
      </c>
      <c r="Q293" s="67">
        <f>IFERROR(INDEX(Devis!$I$2:$I$3053,MATCH($B293,Devis!$A$2:$A$3053,0)),"")</f>
        <v/>
      </c>
      <c r="R293" s="67">
        <f>IFERROR(INDEX(Devis!$K$2:$K$3053,MATCH($B293,Devis!$A$2:$A$3053,0)),"")</f>
        <v/>
      </c>
      <c r="S293" s="67">
        <f>IFERROR(INDEX(Clients!$G$2:$G$1020,MATCH($C293,Clients!$A$2:$A$1020,0)),"")</f>
        <v/>
      </c>
      <c r="T293" s="69">
        <f>1</f>
        <v/>
      </c>
      <c r="U293" s="68">
        <f>IFERROR(INDEX(Interventions!$S$2:$S$1106,MATCH($B293,Interventions!$B$2:$B$1106,0)),0)</f>
        <v/>
      </c>
      <c r="V293" s="68">
        <f>$K293-$U293</f>
        <v/>
      </c>
      <c r="W293" s="69">
        <f>IF($O293="",0,1)</f>
        <v/>
      </c>
      <c r="X293" s="68">
        <f>IF($O293="",$M293,0)</f>
        <v/>
      </c>
      <c r="Y293" s="69">
        <f>IF($O293="",MAX(0,Paramètres!$C$8-$I293),MAX(0,$O293-$I293))</f>
        <v/>
      </c>
      <c r="Z293" s="69">
        <f>$Y293*$X293</f>
        <v/>
      </c>
      <c r="AA293" s="69">
        <f>IF($O293="",0,$O293-$F293)</f>
        <v/>
      </c>
      <c r="AB293" s="69">
        <f>IF(AND($O293="",$I293&lt;Paramètres!$C$8),1,0)</f>
        <v/>
      </c>
      <c r="AC293" s="69">
        <f>IF(AND($O293="",$Y293&gt;Paramètres!$C$13),1,0)</f>
        <v/>
      </c>
      <c r="AD293" s="67">
        <f>IF($O293="","",YEAR($O293)&amp;"-"&amp;TEXT(MONTH($O293),"00"))</f>
        <v/>
      </c>
      <c r="AE293" s="67">
        <f>IF($W293=1,"Réglée",IF($Y293&lt;=0,"Non échu",IF($Y293&lt;=30,"1-30 j",IF($Y293&lt;=60,"31-60 j",IF($Y293&lt;=90,"61-90 j","Plus de 90 j")))))</f>
        <v/>
      </c>
      <c r="AF293" s="67">
        <f>IF($K293&lt;=1000,"Moins de 1 k€",IF($K293&lt;=5000,"1 à 5 k€",IF($K293&lt;=15000,"5 à 15 k€","Plus de 15 k€")))</f>
        <v/>
      </c>
    </row>
    <row r="294">
      <c r="A294" s="65" t="inlineStr">
        <is>
          <t>FAC-00293</t>
        </is>
      </c>
      <c r="B294" s="65" t="inlineStr">
        <is>
          <t>DEV-00687</t>
        </is>
      </c>
      <c r="C294" s="65" t="inlineStr">
        <is>
          <t>CLI-0120</t>
        </is>
      </c>
      <c r="D294" s="65" t="inlineStr">
        <is>
          <t>Particulier</t>
        </is>
      </c>
      <c r="E294" s="65" t="inlineStr">
        <is>
          <t>Toulouse</t>
        </is>
      </c>
      <c r="F294" s="66" t="n">
        <v>45272</v>
      </c>
      <c r="G294" s="65" t="inlineStr">
        <is>
          <t>2023-12</t>
        </is>
      </c>
      <c r="H294" s="65" t="inlineStr">
        <is>
          <t>2023-2024</t>
        </is>
      </c>
      <c r="I294" s="66" t="n">
        <v>45287</v>
      </c>
      <c r="J294" s="67" t="n">
        <v>15</v>
      </c>
      <c r="K294" s="68" t="n">
        <v>243.82</v>
      </c>
      <c r="L294" s="71" t="n">
        <v>0.2</v>
      </c>
      <c r="M294" s="68" t="n">
        <v>292.58</v>
      </c>
      <c r="N294" s="65" t="inlineStr">
        <is>
          <t>Lent</t>
        </is>
      </c>
      <c r="O294" s="66" t="n">
        <v>45273</v>
      </c>
      <c r="P294" s="65" t="inlineStr">
        <is>
          <t>Payée</t>
        </is>
      </c>
      <c r="Q294" s="67">
        <f>IFERROR(INDEX(Devis!$I$2:$I$3053,MATCH($B294,Devis!$A$2:$A$3053,0)),"")</f>
        <v/>
      </c>
      <c r="R294" s="67">
        <f>IFERROR(INDEX(Devis!$K$2:$K$3053,MATCH($B294,Devis!$A$2:$A$3053,0)),"")</f>
        <v/>
      </c>
      <c r="S294" s="67">
        <f>IFERROR(INDEX(Clients!$G$2:$G$1020,MATCH($C294,Clients!$A$2:$A$1020,0)),"")</f>
        <v/>
      </c>
      <c r="T294" s="69">
        <f>1</f>
        <v/>
      </c>
      <c r="U294" s="68">
        <f>IFERROR(INDEX(Interventions!$S$2:$S$1106,MATCH($B294,Interventions!$B$2:$B$1106,0)),0)</f>
        <v/>
      </c>
      <c r="V294" s="68">
        <f>$K294-$U294</f>
        <v/>
      </c>
      <c r="W294" s="69">
        <f>IF($O294="",0,1)</f>
        <v/>
      </c>
      <c r="X294" s="68">
        <f>IF($O294="",$M294,0)</f>
        <v/>
      </c>
      <c r="Y294" s="69">
        <f>IF($O294="",MAX(0,Paramètres!$C$8-$I294),MAX(0,$O294-$I294))</f>
        <v/>
      </c>
      <c r="Z294" s="69">
        <f>$Y294*$X294</f>
        <v/>
      </c>
      <c r="AA294" s="69">
        <f>IF($O294="",0,$O294-$F294)</f>
        <v/>
      </c>
      <c r="AB294" s="69">
        <f>IF(AND($O294="",$I294&lt;Paramètres!$C$8),1,0)</f>
        <v/>
      </c>
      <c r="AC294" s="69">
        <f>IF(AND($O294="",$Y294&gt;Paramètres!$C$13),1,0)</f>
        <v/>
      </c>
      <c r="AD294" s="67">
        <f>IF($O294="","",YEAR($O294)&amp;"-"&amp;TEXT(MONTH($O294),"00"))</f>
        <v/>
      </c>
      <c r="AE294" s="67">
        <f>IF($W294=1,"Réglée",IF($Y294&lt;=0,"Non échu",IF($Y294&lt;=30,"1-30 j",IF($Y294&lt;=60,"31-60 j",IF($Y294&lt;=90,"61-90 j","Plus de 90 j")))))</f>
        <v/>
      </c>
      <c r="AF294" s="67">
        <f>IF($K294&lt;=1000,"Moins de 1 k€",IF($K294&lt;=5000,"1 à 5 k€",IF($K294&lt;=15000,"5 à 15 k€","Plus de 15 k€")))</f>
        <v/>
      </c>
    </row>
    <row r="295">
      <c r="A295" s="65" t="inlineStr">
        <is>
          <t>FAC-00294</t>
        </is>
      </c>
      <c r="B295" s="65" t="inlineStr">
        <is>
          <t>DEV-00688</t>
        </is>
      </c>
      <c r="C295" s="65" t="inlineStr">
        <is>
          <t>CLI-0139</t>
        </is>
      </c>
      <c r="D295" s="65" t="inlineStr">
        <is>
          <t>Particulier</t>
        </is>
      </c>
      <c r="E295" s="65" t="inlineStr">
        <is>
          <t>Bordeaux</t>
        </is>
      </c>
      <c r="F295" s="66" t="n">
        <v>45266</v>
      </c>
      <c r="G295" s="65" t="inlineStr">
        <is>
          <t>2023-12</t>
        </is>
      </c>
      <c r="H295" s="65" t="inlineStr">
        <is>
          <t>2023-2024</t>
        </is>
      </c>
      <c r="I295" s="66" t="n">
        <v>45281</v>
      </c>
      <c r="J295" s="67" t="n">
        <v>15</v>
      </c>
      <c r="K295" s="68" t="n">
        <v>273.83</v>
      </c>
      <c r="L295" s="71" t="n">
        <v>0.2</v>
      </c>
      <c r="M295" s="68" t="n">
        <v>328.6</v>
      </c>
      <c r="N295" s="65" t="inlineStr">
        <is>
          <t>Bon payeur</t>
        </is>
      </c>
      <c r="O295" s="66" t="n">
        <v>45297</v>
      </c>
      <c r="P295" s="65" t="inlineStr">
        <is>
          <t>Payée</t>
        </is>
      </c>
      <c r="Q295" s="67">
        <f>IFERROR(INDEX(Devis!$I$2:$I$3053,MATCH($B295,Devis!$A$2:$A$3053,0)),"")</f>
        <v/>
      </c>
      <c r="R295" s="67">
        <f>IFERROR(INDEX(Devis!$K$2:$K$3053,MATCH($B295,Devis!$A$2:$A$3053,0)),"")</f>
        <v/>
      </c>
      <c r="S295" s="67">
        <f>IFERROR(INDEX(Clients!$G$2:$G$1020,MATCH($C295,Clients!$A$2:$A$1020,0)),"")</f>
        <v/>
      </c>
      <c r="T295" s="69">
        <f>1</f>
        <v/>
      </c>
      <c r="U295" s="68">
        <f>IFERROR(INDEX(Interventions!$S$2:$S$1106,MATCH($B295,Interventions!$B$2:$B$1106,0)),0)</f>
        <v/>
      </c>
      <c r="V295" s="68">
        <f>$K295-$U295</f>
        <v/>
      </c>
      <c r="W295" s="69">
        <f>IF($O295="",0,1)</f>
        <v/>
      </c>
      <c r="X295" s="68">
        <f>IF($O295="",$M295,0)</f>
        <v/>
      </c>
      <c r="Y295" s="69">
        <f>IF($O295="",MAX(0,Paramètres!$C$8-$I295),MAX(0,$O295-$I295))</f>
        <v/>
      </c>
      <c r="Z295" s="69">
        <f>$Y295*$X295</f>
        <v/>
      </c>
      <c r="AA295" s="69">
        <f>IF($O295="",0,$O295-$F295)</f>
        <v/>
      </c>
      <c r="AB295" s="69">
        <f>IF(AND($O295="",$I295&lt;Paramètres!$C$8),1,0)</f>
        <v/>
      </c>
      <c r="AC295" s="69">
        <f>IF(AND($O295="",$Y295&gt;Paramètres!$C$13),1,0)</f>
        <v/>
      </c>
      <c r="AD295" s="67">
        <f>IF($O295="","",YEAR($O295)&amp;"-"&amp;TEXT(MONTH($O295),"00"))</f>
        <v/>
      </c>
      <c r="AE295" s="67">
        <f>IF($W295=1,"Réglée",IF($Y295&lt;=0,"Non échu",IF($Y295&lt;=30,"1-30 j",IF($Y295&lt;=60,"31-60 j",IF($Y295&lt;=90,"61-90 j","Plus de 90 j")))))</f>
        <v/>
      </c>
      <c r="AF295" s="67">
        <f>IF($K295&lt;=1000,"Moins de 1 k€",IF($K295&lt;=5000,"1 à 5 k€",IF($K295&lt;=15000,"5 à 15 k€","Plus de 15 k€")))</f>
        <v/>
      </c>
    </row>
    <row r="296">
      <c r="A296" s="65" t="inlineStr">
        <is>
          <t>FAC-00295</t>
        </is>
      </c>
      <c r="B296" s="65" t="inlineStr">
        <is>
          <t>DEV-00691</t>
        </is>
      </c>
      <c r="C296" s="65" t="inlineStr">
        <is>
          <t>CLI-0349</t>
        </is>
      </c>
      <c r="D296" s="65" t="inlineStr">
        <is>
          <t>Particulier</t>
        </is>
      </c>
      <c r="E296" s="65" t="inlineStr">
        <is>
          <t>Toulouse</t>
        </is>
      </c>
      <c r="F296" s="66" t="n">
        <v>45292</v>
      </c>
      <c r="G296" s="65" t="inlineStr">
        <is>
          <t>2024-01</t>
        </is>
      </c>
      <c r="H296" s="65" t="inlineStr">
        <is>
          <t>2023-2024</t>
        </is>
      </c>
      <c r="I296" s="66" t="n">
        <v>45307</v>
      </c>
      <c r="J296" s="67" t="n">
        <v>15</v>
      </c>
      <c r="K296" s="68" t="n">
        <v>256.42</v>
      </c>
      <c r="L296" s="71" t="n">
        <v>0.2</v>
      </c>
      <c r="M296" s="68" t="n">
        <v>307.7</v>
      </c>
      <c r="N296" s="65" t="inlineStr">
        <is>
          <t>Standard</t>
        </is>
      </c>
      <c r="O296" s="66" t="n">
        <v>45308</v>
      </c>
      <c r="P296" s="65" t="inlineStr">
        <is>
          <t>Payée</t>
        </is>
      </c>
      <c r="Q296" s="67">
        <f>IFERROR(INDEX(Devis!$I$2:$I$3053,MATCH($B296,Devis!$A$2:$A$3053,0)),"")</f>
        <v/>
      </c>
      <c r="R296" s="67">
        <f>IFERROR(INDEX(Devis!$K$2:$K$3053,MATCH($B296,Devis!$A$2:$A$3053,0)),"")</f>
        <v/>
      </c>
      <c r="S296" s="67">
        <f>IFERROR(INDEX(Clients!$G$2:$G$1020,MATCH($C296,Clients!$A$2:$A$1020,0)),"")</f>
        <v/>
      </c>
      <c r="T296" s="69">
        <f>1</f>
        <v/>
      </c>
      <c r="U296" s="68">
        <f>IFERROR(INDEX(Interventions!$S$2:$S$1106,MATCH($B296,Interventions!$B$2:$B$1106,0)),0)</f>
        <v/>
      </c>
      <c r="V296" s="68">
        <f>$K296-$U296</f>
        <v/>
      </c>
      <c r="W296" s="69">
        <f>IF($O296="",0,1)</f>
        <v/>
      </c>
      <c r="X296" s="68">
        <f>IF($O296="",$M296,0)</f>
        <v/>
      </c>
      <c r="Y296" s="69">
        <f>IF($O296="",MAX(0,Paramètres!$C$8-$I296),MAX(0,$O296-$I296))</f>
        <v/>
      </c>
      <c r="Z296" s="69">
        <f>$Y296*$X296</f>
        <v/>
      </c>
      <c r="AA296" s="69">
        <f>IF($O296="",0,$O296-$F296)</f>
        <v/>
      </c>
      <c r="AB296" s="69">
        <f>IF(AND($O296="",$I296&lt;Paramètres!$C$8),1,0)</f>
        <v/>
      </c>
      <c r="AC296" s="69">
        <f>IF(AND($O296="",$Y296&gt;Paramètres!$C$13),1,0)</f>
        <v/>
      </c>
      <c r="AD296" s="67">
        <f>IF($O296="","",YEAR($O296)&amp;"-"&amp;TEXT(MONTH($O296),"00"))</f>
        <v/>
      </c>
      <c r="AE296" s="67">
        <f>IF($W296=1,"Réglée",IF($Y296&lt;=0,"Non échu",IF($Y296&lt;=30,"1-30 j",IF($Y296&lt;=60,"31-60 j",IF($Y296&lt;=90,"61-90 j","Plus de 90 j")))))</f>
        <v/>
      </c>
      <c r="AF296" s="67">
        <f>IF($K296&lt;=1000,"Moins de 1 k€",IF($K296&lt;=5000,"1 à 5 k€",IF($K296&lt;=15000,"5 à 15 k€","Plus de 15 k€")))</f>
        <v/>
      </c>
    </row>
    <row r="297">
      <c r="A297" s="65" t="inlineStr">
        <is>
          <t>FAC-00296</t>
        </is>
      </c>
      <c r="B297" s="65" t="inlineStr">
        <is>
          <t>DEV-00692</t>
        </is>
      </c>
      <c r="C297" s="65" t="inlineStr">
        <is>
          <t>CLI-0287</t>
        </is>
      </c>
      <c r="D297" s="65" t="inlineStr">
        <is>
          <t>Particulier</t>
        </is>
      </c>
      <c r="E297" s="65" t="inlineStr">
        <is>
          <t>Toulouse</t>
        </is>
      </c>
      <c r="F297" s="66" t="n">
        <v>45265</v>
      </c>
      <c r="G297" s="65" t="inlineStr">
        <is>
          <t>2023-12</t>
        </is>
      </c>
      <c r="H297" s="65" t="inlineStr">
        <is>
          <t>2023-2024</t>
        </is>
      </c>
      <c r="I297" s="66" t="n">
        <v>45280</v>
      </c>
      <c r="J297" s="67" t="n">
        <v>15</v>
      </c>
      <c r="K297" s="68" t="n">
        <v>388.93</v>
      </c>
      <c r="L297" s="71" t="n">
        <v>0.2</v>
      </c>
      <c r="M297" s="68" t="n">
        <v>466.72</v>
      </c>
      <c r="N297" s="65" t="inlineStr">
        <is>
          <t>Standard</t>
        </is>
      </c>
      <c r="O297" s="66" t="n">
        <v>45282</v>
      </c>
      <c r="P297" s="65" t="inlineStr">
        <is>
          <t>Payée</t>
        </is>
      </c>
      <c r="Q297" s="67">
        <f>IFERROR(INDEX(Devis!$I$2:$I$3053,MATCH($B297,Devis!$A$2:$A$3053,0)),"")</f>
        <v/>
      </c>
      <c r="R297" s="67">
        <f>IFERROR(INDEX(Devis!$K$2:$K$3053,MATCH($B297,Devis!$A$2:$A$3053,0)),"")</f>
        <v/>
      </c>
      <c r="S297" s="67">
        <f>IFERROR(INDEX(Clients!$G$2:$G$1020,MATCH($C297,Clients!$A$2:$A$1020,0)),"")</f>
        <v/>
      </c>
      <c r="T297" s="69">
        <f>1</f>
        <v/>
      </c>
      <c r="U297" s="68">
        <f>IFERROR(INDEX(Interventions!$S$2:$S$1106,MATCH($B297,Interventions!$B$2:$B$1106,0)),0)</f>
        <v/>
      </c>
      <c r="V297" s="68">
        <f>$K297-$U297</f>
        <v/>
      </c>
      <c r="W297" s="69">
        <f>IF($O297="",0,1)</f>
        <v/>
      </c>
      <c r="X297" s="68">
        <f>IF($O297="",$M297,0)</f>
        <v/>
      </c>
      <c r="Y297" s="69">
        <f>IF($O297="",MAX(0,Paramètres!$C$8-$I297),MAX(0,$O297-$I297))</f>
        <v/>
      </c>
      <c r="Z297" s="69">
        <f>$Y297*$X297</f>
        <v/>
      </c>
      <c r="AA297" s="69">
        <f>IF($O297="",0,$O297-$F297)</f>
        <v/>
      </c>
      <c r="AB297" s="69">
        <f>IF(AND($O297="",$I297&lt;Paramètres!$C$8),1,0)</f>
        <v/>
      </c>
      <c r="AC297" s="69">
        <f>IF(AND($O297="",$Y297&gt;Paramètres!$C$13),1,0)</f>
        <v/>
      </c>
      <c r="AD297" s="67">
        <f>IF($O297="","",YEAR($O297)&amp;"-"&amp;TEXT(MONTH($O297),"00"))</f>
        <v/>
      </c>
      <c r="AE297" s="67">
        <f>IF($W297=1,"Réglée",IF($Y297&lt;=0,"Non échu",IF($Y297&lt;=30,"1-30 j",IF($Y297&lt;=60,"31-60 j",IF($Y297&lt;=90,"61-90 j","Plus de 90 j")))))</f>
        <v/>
      </c>
      <c r="AF297" s="67">
        <f>IF($K297&lt;=1000,"Moins de 1 k€",IF($K297&lt;=5000,"1 à 5 k€",IF($K297&lt;=15000,"5 à 15 k€","Plus de 15 k€")))</f>
        <v/>
      </c>
    </row>
    <row r="298">
      <c r="A298" s="65" t="inlineStr">
        <is>
          <t>FAC-00297</t>
        </is>
      </c>
      <c r="B298" s="65" t="inlineStr">
        <is>
          <t>DEV-00694</t>
        </is>
      </c>
      <c r="C298" s="65" t="inlineStr">
        <is>
          <t>CLI-0016</t>
        </is>
      </c>
      <c r="D298" s="65" t="inlineStr">
        <is>
          <t>Particulier</t>
        </is>
      </c>
      <c r="E298" s="65" t="inlineStr">
        <is>
          <t>Bordeaux</t>
        </is>
      </c>
      <c r="F298" s="66" t="n">
        <v>45272</v>
      </c>
      <c r="G298" s="65" t="inlineStr">
        <is>
          <t>2023-12</t>
        </is>
      </c>
      <c r="H298" s="65" t="inlineStr">
        <is>
          <t>2023-2024</t>
        </is>
      </c>
      <c r="I298" s="66" t="n">
        <v>45287</v>
      </c>
      <c r="J298" s="67" t="n">
        <v>15</v>
      </c>
      <c r="K298" s="68" t="n">
        <v>3429.32</v>
      </c>
      <c r="L298" s="71" t="n">
        <v>0.1</v>
      </c>
      <c r="M298" s="68" t="n">
        <v>3772.25</v>
      </c>
      <c r="N298" s="65" t="inlineStr">
        <is>
          <t>Standard</t>
        </is>
      </c>
      <c r="O298" s="66" t="n">
        <v>45281</v>
      </c>
      <c r="P298" s="65" t="inlineStr">
        <is>
          <t>Payée</t>
        </is>
      </c>
      <c r="Q298" s="67">
        <f>IFERROR(INDEX(Devis!$I$2:$I$3053,MATCH($B298,Devis!$A$2:$A$3053,0)),"")</f>
        <v/>
      </c>
      <c r="R298" s="67">
        <f>IFERROR(INDEX(Devis!$K$2:$K$3053,MATCH($B298,Devis!$A$2:$A$3053,0)),"")</f>
        <v/>
      </c>
      <c r="S298" s="67">
        <f>IFERROR(INDEX(Clients!$G$2:$G$1020,MATCH($C298,Clients!$A$2:$A$1020,0)),"")</f>
        <v/>
      </c>
      <c r="T298" s="69">
        <f>1</f>
        <v/>
      </c>
      <c r="U298" s="68">
        <f>IFERROR(INDEX(Interventions!$S$2:$S$1106,MATCH($B298,Interventions!$B$2:$B$1106,0)),0)</f>
        <v/>
      </c>
      <c r="V298" s="68">
        <f>$K298-$U298</f>
        <v/>
      </c>
      <c r="W298" s="69">
        <f>IF($O298="",0,1)</f>
        <v/>
      </c>
      <c r="X298" s="68">
        <f>IF($O298="",$M298,0)</f>
        <v/>
      </c>
      <c r="Y298" s="69">
        <f>IF($O298="",MAX(0,Paramètres!$C$8-$I298),MAX(0,$O298-$I298))</f>
        <v/>
      </c>
      <c r="Z298" s="69">
        <f>$Y298*$X298</f>
        <v/>
      </c>
      <c r="AA298" s="69">
        <f>IF($O298="",0,$O298-$F298)</f>
        <v/>
      </c>
      <c r="AB298" s="69">
        <f>IF(AND($O298="",$I298&lt;Paramètres!$C$8),1,0)</f>
        <v/>
      </c>
      <c r="AC298" s="69">
        <f>IF(AND($O298="",$Y298&gt;Paramètres!$C$13),1,0)</f>
        <v/>
      </c>
      <c r="AD298" s="67">
        <f>IF($O298="","",YEAR($O298)&amp;"-"&amp;TEXT(MONTH($O298),"00"))</f>
        <v/>
      </c>
      <c r="AE298" s="67">
        <f>IF($W298=1,"Réglée",IF($Y298&lt;=0,"Non échu",IF($Y298&lt;=30,"1-30 j",IF($Y298&lt;=60,"31-60 j",IF($Y298&lt;=90,"61-90 j","Plus de 90 j")))))</f>
        <v/>
      </c>
      <c r="AF298" s="67">
        <f>IF($K298&lt;=1000,"Moins de 1 k€",IF($K298&lt;=5000,"1 à 5 k€",IF($K298&lt;=15000,"5 à 15 k€","Plus de 15 k€")))</f>
        <v/>
      </c>
    </row>
    <row r="299">
      <c r="A299" s="65" t="inlineStr">
        <is>
          <t>FAC-00298</t>
        </is>
      </c>
      <c r="B299" s="65" t="inlineStr">
        <is>
          <t>DEV-00695</t>
        </is>
      </c>
      <c r="C299" s="65" t="inlineStr">
        <is>
          <t>CLI-0331</t>
        </is>
      </c>
      <c r="D299" s="65" t="inlineStr">
        <is>
          <t>Particulier</t>
        </is>
      </c>
      <c r="E299" s="65" t="inlineStr">
        <is>
          <t>Bordeaux</t>
        </is>
      </c>
      <c r="F299" s="66" t="n">
        <v>45278</v>
      </c>
      <c r="G299" s="65" t="inlineStr">
        <is>
          <t>2023-12</t>
        </is>
      </c>
      <c r="H299" s="65" t="inlineStr">
        <is>
          <t>2023-2024</t>
        </is>
      </c>
      <c r="I299" s="66" t="n">
        <v>45293</v>
      </c>
      <c r="J299" s="67" t="n">
        <v>15</v>
      </c>
      <c r="K299" s="68" t="n">
        <v>301.25</v>
      </c>
      <c r="L299" s="71" t="n">
        <v>0.2</v>
      </c>
      <c r="M299" s="68" t="n">
        <v>361.5</v>
      </c>
      <c r="N299" s="65" t="inlineStr">
        <is>
          <t>Standard</t>
        </is>
      </c>
      <c r="O299" s="66" t="n">
        <v>45297</v>
      </c>
      <c r="P299" s="65" t="inlineStr">
        <is>
          <t>Payée</t>
        </is>
      </c>
      <c r="Q299" s="67">
        <f>IFERROR(INDEX(Devis!$I$2:$I$3053,MATCH($B299,Devis!$A$2:$A$3053,0)),"")</f>
        <v/>
      </c>
      <c r="R299" s="67">
        <f>IFERROR(INDEX(Devis!$K$2:$K$3053,MATCH($B299,Devis!$A$2:$A$3053,0)),"")</f>
        <v/>
      </c>
      <c r="S299" s="67">
        <f>IFERROR(INDEX(Clients!$G$2:$G$1020,MATCH($C299,Clients!$A$2:$A$1020,0)),"")</f>
        <v/>
      </c>
      <c r="T299" s="69">
        <f>1</f>
        <v/>
      </c>
      <c r="U299" s="68">
        <f>IFERROR(INDEX(Interventions!$S$2:$S$1106,MATCH($B299,Interventions!$B$2:$B$1106,0)),0)</f>
        <v/>
      </c>
      <c r="V299" s="68">
        <f>$K299-$U299</f>
        <v/>
      </c>
      <c r="W299" s="69">
        <f>IF($O299="",0,1)</f>
        <v/>
      </c>
      <c r="X299" s="68">
        <f>IF($O299="",$M299,0)</f>
        <v/>
      </c>
      <c r="Y299" s="69">
        <f>IF($O299="",MAX(0,Paramètres!$C$8-$I299),MAX(0,$O299-$I299))</f>
        <v/>
      </c>
      <c r="Z299" s="69">
        <f>$Y299*$X299</f>
        <v/>
      </c>
      <c r="AA299" s="69">
        <f>IF($O299="",0,$O299-$F299)</f>
        <v/>
      </c>
      <c r="AB299" s="69">
        <f>IF(AND($O299="",$I299&lt;Paramètres!$C$8),1,0)</f>
        <v/>
      </c>
      <c r="AC299" s="69">
        <f>IF(AND($O299="",$Y299&gt;Paramètres!$C$13),1,0)</f>
        <v/>
      </c>
      <c r="AD299" s="67">
        <f>IF($O299="","",YEAR($O299)&amp;"-"&amp;TEXT(MONTH($O299),"00"))</f>
        <v/>
      </c>
      <c r="AE299" s="67">
        <f>IF($W299=1,"Réglée",IF($Y299&lt;=0,"Non échu",IF($Y299&lt;=30,"1-30 j",IF($Y299&lt;=60,"31-60 j",IF($Y299&lt;=90,"61-90 j","Plus de 90 j")))))</f>
        <v/>
      </c>
      <c r="AF299" s="67">
        <f>IF($K299&lt;=1000,"Moins de 1 k€",IF($K299&lt;=5000,"1 à 5 k€",IF($K299&lt;=15000,"5 à 15 k€","Plus de 15 k€")))</f>
        <v/>
      </c>
    </row>
    <row r="300">
      <c r="A300" s="65" t="inlineStr">
        <is>
          <t>FAC-00299</t>
        </is>
      </c>
      <c r="B300" s="65" t="inlineStr">
        <is>
          <t>DEV-00696</t>
        </is>
      </c>
      <c r="C300" s="65" t="inlineStr">
        <is>
          <t>CLI-0011</t>
        </is>
      </c>
      <c r="D300" s="65" t="inlineStr">
        <is>
          <t>Particulier</t>
        </is>
      </c>
      <c r="E300" s="65" t="inlineStr">
        <is>
          <t>Bordeaux</t>
        </is>
      </c>
      <c r="F300" s="66" t="n">
        <v>45264</v>
      </c>
      <c r="G300" s="65" t="inlineStr">
        <is>
          <t>2023-12</t>
        </is>
      </c>
      <c r="H300" s="65" t="inlineStr">
        <is>
          <t>2023-2024</t>
        </is>
      </c>
      <c r="I300" s="66" t="n">
        <v>45279</v>
      </c>
      <c r="J300" s="67" t="n">
        <v>15</v>
      </c>
      <c r="K300" s="68" t="n">
        <v>4435.72</v>
      </c>
      <c r="L300" s="71" t="n">
        <v>0.1</v>
      </c>
      <c r="M300" s="68" t="n">
        <v>4879.29</v>
      </c>
      <c r="N300" s="65" t="inlineStr">
        <is>
          <t>Standard</t>
        </is>
      </c>
      <c r="O300" s="66" t="n">
        <v>45265</v>
      </c>
      <c r="P300" s="65" t="inlineStr">
        <is>
          <t>Payée</t>
        </is>
      </c>
      <c r="Q300" s="67">
        <f>IFERROR(INDEX(Devis!$I$2:$I$3053,MATCH($B300,Devis!$A$2:$A$3053,0)),"")</f>
        <v/>
      </c>
      <c r="R300" s="67">
        <f>IFERROR(INDEX(Devis!$K$2:$K$3053,MATCH($B300,Devis!$A$2:$A$3053,0)),"")</f>
        <v/>
      </c>
      <c r="S300" s="67">
        <f>IFERROR(INDEX(Clients!$G$2:$G$1020,MATCH($C300,Clients!$A$2:$A$1020,0)),"")</f>
        <v/>
      </c>
      <c r="T300" s="69">
        <f>1</f>
        <v/>
      </c>
      <c r="U300" s="68">
        <f>IFERROR(INDEX(Interventions!$S$2:$S$1106,MATCH($B300,Interventions!$B$2:$B$1106,0)),0)</f>
        <v/>
      </c>
      <c r="V300" s="68">
        <f>$K300-$U300</f>
        <v/>
      </c>
      <c r="W300" s="69">
        <f>IF($O300="",0,1)</f>
        <v/>
      </c>
      <c r="X300" s="68">
        <f>IF($O300="",$M300,0)</f>
        <v/>
      </c>
      <c r="Y300" s="69">
        <f>IF($O300="",MAX(0,Paramètres!$C$8-$I300),MAX(0,$O300-$I300))</f>
        <v/>
      </c>
      <c r="Z300" s="69">
        <f>$Y300*$X300</f>
        <v/>
      </c>
      <c r="AA300" s="69">
        <f>IF($O300="",0,$O300-$F300)</f>
        <v/>
      </c>
      <c r="AB300" s="69">
        <f>IF(AND($O300="",$I300&lt;Paramètres!$C$8),1,0)</f>
        <v/>
      </c>
      <c r="AC300" s="69">
        <f>IF(AND($O300="",$Y300&gt;Paramètres!$C$13),1,0)</f>
        <v/>
      </c>
      <c r="AD300" s="67">
        <f>IF($O300="","",YEAR($O300)&amp;"-"&amp;TEXT(MONTH($O300),"00"))</f>
        <v/>
      </c>
      <c r="AE300" s="67">
        <f>IF($W300=1,"Réglée",IF($Y300&lt;=0,"Non échu",IF($Y300&lt;=30,"1-30 j",IF($Y300&lt;=60,"31-60 j",IF($Y300&lt;=90,"61-90 j","Plus de 90 j")))))</f>
        <v/>
      </c>
      <c r="AF300" s="67">
        <f>IF($K300&lt;=1000,"Moins de 1 k€",IF($K300&lt;=5000,"1 à 5 k€",IF($K300&lt;=15000,"5 à 15 k€","Plus de 15 k€")))</f>
        <v/>
      </c>
    </row>
    <row r="301">
      <c r="A301" s="65" t="inlineStr">
        <is>
          <t>FAC-00300</t>
        </is>
      </c>
      <c r="B301" s="65" t="inlineStr">
        <is>
          <t>DEV-00697</t>
        </is>
      </c>
      <c r="C301" s="65" t="inlineStr">
        <is>
          <t>CLI-0023</t>
        </is>
      </c>
      <c r="D301" s="65" t="inlineStr">
        <is>
          <t>Particulier</t>
        </is>
      </c>
      <c r="E301" s="65" t="inlineStr">
        <is>
          <t>Toulouse</t>
        </is>
      </c>
      <c r="F301" s="66" t="n">
        <v>45287</v>
      </c>
      <c r="G301" s="65" t="inlineStr">
        <is>
          <t>2023-12</t>
        </is>
      </c>
      <c r="H301" s="65" t="inlineStr">
        <is>
          <t>2023-2024</t>
        </is>
      </c>
      <c r="I301" s="66" t="n">
        <v>45302</v>
      </c>
      <c r="J301" s="67" t="n">
        <v>15</v>
      </c>
      <c r="K301" s="68" t="n">
        <v>4090.04</v>
      </c>
      <c r="L301" s="71" t="n">
        <v>0.1</v>
      </c>
      <c r="M301" s="68" t="n">
        <v>4499.04</v>
      </c>
      <c r="N301" s="65" t="inlineStr">
        <is>
          <t>Bon payeur</t>
        </is>
      </c>
      <c r="O301" s="66" t="n">
        <v>45288</v>
      </c>
      <c r="P301" s="65" t="inlineStr">
        <is>
          <t>Payée</t>
        </is>
      </c>
      <c r="Q301" s="67">
        <f>IFERROR(INDEX(Devis!$I$2:$I$3053,MATCH($B301,Devis!$A$2:$A$3053,0)),"")</f>
        <v/>
      </c>
      <c r="R301" s="67">
        <f>IFERROR(INDEX(Devis!$K$2:$K$3053,MATCH($B301,Devis!$A$2:$A$3053,0)),"")</f>
        <v/>
      </c>
      <c r="S301" s="67">
        <f>IFERROR(INDEX(Clients!$G$2:$G$1020,MATCH($C301,Clients!$A$2:$A$1020,0)),"")</f>
        <v/>
      </c>
      <c r="T301" s="69">
        <f>1</f>
        <v/>
      </c>
      <c r="U301" s="68">
        <f>IFERROR(INDEX(Interventions!$S$2:$S$1106,MATCH($B301,Interventions!$B$2:$B$1106,0)),0)</f>
        <v/>
      </c>
      <c r="V301" s="68">
        <f>$K301-$U301</f>
        <v/>
      </c>
      <c r="W301" s="69">
        <f>IF($O301="",0,1)</f>
        <v/>
      </c>
      <c r="X301" s="68">
        <f>IF($O301="",$M301,0)</f>
        <v/>
      </c>
      <c r="Y301" s="69">
        <f>IF($O301="",MAX(0,Paramètres!$C$8-$I301),MAX(0,$O301-$I301))</f>
        <v/>
      </c>
      <c r="Z301" s="69">
        <f>$Y301*$X301</f>
        <v/>
      </c>
      <c r="AA301" s="69">
        <f>IF($O301="",0,$O301-$F301)</f>
        <v/>
      </c>
      <c r="AB301" s="69">
        <f>IF(AND($O301="",$I301&lt;Paramètres!$C$8),1,0)</f>
        <v/>
      </c>
      <c r="AC301" s="69">
        <f>IF(AND($O301="",$Y301&gt;Paramètres!$C$13),1,0)</f>
        <v/>
      </c>
      <c r="AD301" s="67">
        <f>IF($O301="","",YEAR($O301)&amp;"-"&amp;TEXT(MONTH($O301),"00"))</f>
        <v/>
      </c>
      <c r="AE301" s="67">
        <f>IF($W301=1,"Réglée",IF($Y301&lt;=0,"Non échu",IF($Y301&lt;=30,"1-30 j",IF($Y301&lt;=60,"31-60 j",IF($Y301&lt;=90,"61-90 j","Plus de 90 j")))))</f>
        <v/>
      </c>
      <c r="AF301" s="67">
        <f>IF($K301&lt;=1000,"Moins de 1 k€",IF($K301&lt;=5000,"1 à 5 k€",IF($K301&lt;=15000,"5 à 15 k€","Plus de 15 k€")))</f>
        <v/>
      </c>
    </row>
    <row r="302">
      <c r="A302" s="65" t="inlineStr">
        <is>
          <t>FAC-00301</t>
        </is>
      </c>
      <c r="B302" s="65" t="inlineStr">
        <is>
          <t>DEV-00698</t>
        </is>
      </c>
      <c r="C302" s="65" t="inlineStr">
        <is>
          <t>CLI-0042</t>
        </is>
      </c>
      <c r="D302" s="65" t="inlineStr">
        <is>
          <t>Particulier</t>
        </is>
      </c>
      <c r="E302" s="65" t="inlineStr">
        <is>
          <t>Bordeaux</t>
        </is>
      </c>
      <c r="F302" s="66" t="n">
        <v>45288</v>
      </c>
      <c r="G302" s="65" t="inlineStr">
        <is>
          <t>2023-12</t>
        </is>
      </c>
      <c r="H302" s="65" t="inlineStr">
        <is>
          <t>2023-2024</t>
        </is>
      </c>
      <c r="I302" s="66" t="n">
        <v>45303</v>
      </c>
      <c r="J302" s="67" t="n">
        <v>15</v>
      </c>
      <c r="K302" s="68" t="n">
        <v>281.4</v>
      </c>
      <c r="L302" s="71" t="n">
        <v>0.2</v>
      </c>
      <c r="M302" s="68" t="n">
        <v>337.68</v>
      </c>
      <c r="N302" s="65" t="inlineStr">
        <is>
          <t>Standard</t>
        </is>
      </c>
      <c r="O302" s="66" t="n">
        <v>45289</v>
      </c>
      <c r="P302" s="65" t="inlineStr">
        <is>
          <t>Payée</t>
        </is>
      </c>
      <c r="Q302" s="67">
        <f>IFERROR(INDEX(Devis!$I$2:$I$3053,MATCH($B302,Devis!$A$2:$A$3053,0)),"")</f>
        <v/>
      </c>
      <c r="R302" s="67">
        <f>IFERROR(INDEX(Devis!$K$2:$K$3053,MATCH($B302,Devis!$A$2:$A$3053,0)),"")</f>
        <v/>
      </c>
      <c r="S302" s="67">
        <f>IFERROR(INDEX(Clients!$G$2:$G$1020,MATCH($C302,Clients!$A$2:$A$1020,0)),"")</f>
        <v/>
      </c>
      <c r="T302" s="69">
        <f>1</f>
        <v/>
      </c>
      <c r="U302" s="68">
        <f>IFERROR(INDEX(Interventions!$S$2:$S$1106,MATCH($B302,Interventions!$B$2:$B$1106,0)),0)</f>
        <v/>
      </c>
      <c r="V302" s="68">
        <f>$K302-$U302</f>
        <v/>
      </c>
      <c r="W302" s="69">
        <f>IF($O302="",0,1)</f>
        <v/>
      </c>
      <c r="X302" s="68">
        <f>IF($O302="",$M302,0)</f>
        <v/>
      </c>
      <c r="Y302" s="69">
        <f>IF($O302="",MAX(0,Paramètres!$C$8-$I302),MAX(0,$O302-$I302))</f>
        <v/>
      </c>
      <c r="Z302" s="69">
        <f>$Y302*$X302</f>
        <v/>
      </c>
      <c r="AA302" s="69">
        <f>IF($O302="",0,$O302-$F302)</f>
        <v/>
      </c>
      <c r="AB302" s="69">
        <f>IF(AND($O302="",$I302&lt;Paramètres!$C$8),1,0)</f>
        <v/>
      </c>
      <c r="AC302" s="69">
        <f>IF(AND($O302="",$Y302&gt;Paramètres!$C$13),1,0)</f>
        <v/>
      </c>
      <c r="AD302" s="67">
        <f>IF($O302="","",YEAR($O302)&amp;"-"&amp;TEXT(MONTH($O302),"00"))</f>
        <v/>
      </c>
      <c r="AE302" s="67">
        <f>IF($W302=1,"Réglée",IF($Y302&lt;=0,"Non échu",IF($Y302&lt;=30,"1-30 j",IF($Y302&lt;=60,"31-60 j",IF($Y302&lt;=90,"61-90 j","Plus de 90 j")))))</f>
        <v/>
      </c>
      <c r="AF302" s="67">
        <f>IF($K302&lt;=1000,"Moins de 1 k€",IF($K302&lt;=5000,"1 à 5 k€",IF($K302&lt;=15000,"5 à 15 k€","Plus de 15 k€")))</f>
        <v/>
      </c>
    </row>
    <row r="303">
      <c r="A303" s="65" t="inlineStr">
        <is>
          <t>FAC-00302</t>
        </is>
      </c>
      <c r="B303" s="65" t="inlineStr">
        <is>
          <t>DEV-00699</t>
        </is>
      </c>
      <c r="C303" s="65" t="inlineStr">
        <is>
          <t>CLI-0255</t>
        </is>
      </c>
      <c r="D303" s="65" t="inlineStr">
        <is>
          <t>Particulier</t>
        </is>
      </c>
      <c r="E303" s="65" t="inlineStr">
        <is>
          <t>Bordeaux</t>
        </is>
      </c>
      <c r="F303" s="66" t="n">
        <v>45266</v>
      </c>
      <c r="G303" s="65" t="inlineStr">
        <is>
          <t>2023-12</t>
        </is>
      </c>
      <c r="H303" s="65" t="inlineStr">
        <is>
          <t>2023-2024</t>
        </is>
      </c>
      <c r="I303" s="66" t="n">
        <v>45281</v>
      </c>
      <c r="J303" s="67" t="n">
        <v>15</v>
      </c>
      <c r="K303" s="68" t="n">
        <v>723.39</v>
      </c>
      <c r="L303" s="71" t="n">
        <v>0.1</v>
      </c>
      <c r="M303" s="68" t="n">
        <v>795.73</v>
      </c>
      <c r="N303" s="65" t="inlineStr">
        <is>
          <t>Lent</t>
        </is>
      </c>
      <c r="O303" s="66" t="n">
        <v>45277</v>
      </c>
      <c r="P303" s="65" t="inlineStr">
        <is>
          <t>Payée</t>
        </is>
      </c>
      <c r="Q303" s="67">
        <f>IFERROR(INDEX(Devis!$I$2:$I$3053,MATCH($B303,Devis!$A$2:$A$3053,0)),"")</f>
        <v/>
      </c>
      <c r="R303" s="67">
        <f>IFERROR(INDEX(Devis!$K$2:$K$3053,MATCH($B303,Devis!$A$2:$A$3053,0)),"")</f>
        <v/>
      </c>
      <c r="S303" s="67">
        <f>IFERROR(INDEX(Clients!$G$2:$G$1020,MATCH($C303,Clients!$A$2:$A$1020,0)),"")</f>
        <v/>
      </c>
      <c r="T303" s="69">
        <f>1</f>
        <v/>
      </c>
      <c r="U303" s="68">
        <f>IFERROR(INDEX(Interventions!$S$2:$S$1106,MATCH($B303,Interventions!$B$2:$B$1106,0)),0)</f>
        <v/>
      </c>
      <c r="V303" s="68">
        <f>$K303-$U303</f>
        <v/>
      </c>
      <c r="W303" s="69">
        <f>IF($O303="",0,1)</f>
        <v/>
      </c>
      <c r="X303" s="68">
        <f>IF($O303="",$M303,0)</f>
        <v/>
      </c>
      <c r="Y303" s="69">
        <f>IF($O303="",MAX(0,Paramètres!$C$8-$I303),MAX(0,$O303-$I303))</f>
        <v/>
      </c>
      <c r="Z303" s="69">
        <f>$Y303*$X303</f>
        <v/>
      </c>
      <c r="AA303" s="69">
        <f>IF($O303="",0,$O303-$F303)</f>
        <v/>
      </c>
      <c r="AB303" s="69">
        <f>IF(AND($O303="",$I303&lt;Paramètres!$C$8),1,0)</f>
        <v/>
      </c>
      <c r="AC303" s="69">
        <f>IF(AND($O303="",$Y303&gt;Paramètres!$C$13),1,0)</f>
        <v/>
      </c>
      <c r="AD303" s="67">
        <f>IF($O303="","",YEAR($O303)&amp;"-"&amp;TEXT(MONTH($O303),"00"))</f>
        <v/>
      </c>
      <c r="AE303" s="67">
        <f>IF($W303=1,"Réglée",IF($Y303&lt;=0,"Non échu",IF($Y303&lt;=30,"1-30 j",IF($Y303&lt;=60,"31-60 j",IF($Y303&lt;=90,"61-90 j","Plus de 90 j")))))</f>
        <v/>
      </c>
      <c r="AF303" s="67">
        <f>IF($K303&lt;=1000,"Moins de 1 k€",IF($K303&lt;=5000,"1 à 5 k€",IF($K303&lt;=15000,"5 à 15 k€","Plus de 15 k€")))</f>
        <v/>
      </c>
    </row>
    <row r="304">
      <c r="A304" s="65" t="inlineStr">
        <is>
          <t>FAC-00303</t>
        </is>
      </c>
      <c r="B304" s="65" t="inlineStr">
        <is>
          <t>DEV-00704</t>
        </is>
      </c>
      <c r="C304" s="65" t="inlineStr">
        <is>
          <t>CLI-0071</t>
        </is>
      </c>
      <c r="D304" s="65" t="inlineStr">
        <is>
          <t>Particulier</t>
        </is>
      </c>
      <c r="E304" s="65" t="inlineStr">
        <is>
          <t>Toulouse</t>
        </is>
      </c>
      <c r="F304" s="66" t="n">
        <v>45261</v>
      </c>
      <c r="G304" s="65" t="inlineStr">
        <is>
          <t>2023-12</t>
        </is>
      </c>
      <c r="H304" s="65" t="inlineStr">
        <is>
          <t>2023-2024</t>
        </is>
      </c>
      <c r="I304" s="66" t="n">
        <v>45276</v>
      </c>
      <c r="J304" s="67" t="n">
        <v>15</v>
      </c>
      <c r="K304" s="68" t="n">
        <v>5220.54</v>
      </c>
      <c r="L304" s="71" t="n">
        <v>0.1</v>
      </c>
      <c r="M304" s="68" t="n">
        <v>5742.59</v>
      </c>
      <c r="N304" s="65" t="inlineStr">
        <is>
          <t>Bon payeur</t>
        </is>
      </c>
      <c r="O304" s="66" t="n">
        <v>45262</v>
      </c>
      <c r="P304" s="65" t="inlineStr">
        <is>
          <t>Payée</t>
        </is>
      </c>
      <c r="Q304" s="67">
        <f>IFERROR(INDEX(Devis!$I$2:$I$3053,MATCH($B304,Devis!$A$2:$A$3053,0)),"")</f>
        <v/>
      </c>
      <c r="R304" s="67">
        <f>IFERROR(INDEX(Devis!$K$2:$K$3053,MATCH($B304,Devis!$A$2:$A$3053,0)),"")</f>
        <v/>
      </c>
      <c r="S304" s="67">
        <f>IFERROR(INDEX(Clients!$G$2:$G$1020,MATCH($C304,Clients!$A$2:$A$1020,0)),"")</f>
        <v/>
      </c>
      <c r="T304" s="69">
        <f>1</f>
        <v/>
      </c>
      <c r="U304" s="68">
        <f>IFERROR(INDEX(Interventions!$S$2:$S$1106,MATCH($B304,Interventions!$B$2:$B$1106,0)),0)</f>
        <v/>
      </c>
      <c r="V304" s="68">
        <f>$K304-$U304</f>
        <v/>
      </c>
      <c r="W304" s="69">
        <f>IF($O304="",0,1)</f>
        <v/>
      </c>
      <c r="X304" s="68">
        <f>IF($O304="",$M304,0)</f>
        <v/>
      </c>
      <c r="Y304" s="69">
        <f>IF($O304="",MAX(0,Paramètres!$C$8-$I304),MAX(0,$O304-$I304))</f>
        <v/>
      </c>
      <c r="Z304" s="69">
        <f>$Y304*$X304</f>
        <v/>
      </c>
      <c r="AA304" s="69">
        <f>IF($O304="",0,$O304-$F304)</f>
        <v/>
      </c>
      <c r="AB304" s="69">
        <f>IF(AND($O304="",$I304&lt;Paramètres!$C$8),1,0)</f>
        <v/>
      </c>
      <c r="AC304" s="69">
        <f>IF(AND($O304="",$Y304&gt;Paramètres!$C$13),1,0)</f>
        <v/>
      </c>
      <c r="AD304" s="67">
        <f>IF($O304="","",YEAR($O304)&amp;"-"&amp;TEXT(MONTH($O304),"00"))</f>
        <v/>
      </c>
      <c r="AE304" s="67">
        <f>IF($W304=1,"Réglée",IF($Y304&lt;=0,"Non échu",IF($Y304&lt;=30,"1-30 j",IF($Y304&lt;=60,"31-60 j",IF($Y304&lt;=90,"61-90 j","Plus de 90 j")))))</f>
        <v/>
      </c>
      <c r="AF304" s="67">
        <f>IF($K304&lt;=1000,"Moins de 1 k€",IF($K304&lt;=5000,"1 à 5 k€",IF($K304&lt;=15000,"5 à 15 k€","Plus de 15 k€")))</f>
        <v/>
      </c>
    </row>
    <row r="305">
      <c r="A305" s="65" t="inlineStr">
        <is>
          <t>FAC-00304</t>
        </is>
      </c>
      <c r="B305" s="65" t="inlineStr">
        <is>
          <t>DEV-00705</t>
        </is>
      </c>
      <c r="C305" s="65" t="inlineStr">
        <is>
          <t>CLI-0368</t>
        </is>
      </c>
      <c r="D305" s="65" t="inlineStr">
        <is>
          <t>Collectivité</t>
        </is>
      </c>
      <c r="E305" s="65" t="inlineStr">
        <is>
          <t>Toulouse</t>
        </is>
      </c>
      <c r="F305" s="66" t="n">
        <v>45268</v>
      </c>
      <c r="G305" s="65" t="inlineStr">
        <is>
          <t>2023-12</t>
        </is>
      </c>
      <c r="H305" s="65" t="inlineStr">
        <is>
          <t>2023-2024</t>
        </is>
      </c>
      <c r="I305" s="66" t="n">
        <v>45313</v>
      </c>
      <c r="J305" s="67" t="n">
        <v>45</v>
      </c>
      <c r="K305" s="68" t="n">
        <v>8319.18</v>
      </c>
      <c r="L305" s="71" t="n">
        <v>0.2</v>
      </c>
      <c r="M305" s="68" t="n">
        <v>9983.02</v>
      </c>
      <c r="N305" s="65" t="inlineStr">
        <is>
          <t>Standard</t>
        </is>
      </c>
      <c r="O305" s="66" t="n">
        <v>45331</v>
      </c>
      <c r="P305" s="65" t="inlineStr">
        <is>
          <t>Payée</t>
        </is>
      </c>
      <c r="Q305" s="67">
        <f>IFERROR(INDEX(Devis!$I$2:$I$3053,MATCH($B305,Devis!$A$2:$A$3053,0)),"")</f>
        <v/>
      </c>
      <c r="R305" s="67">
        <f>IFERROR(INDEX(Devis!$K$2:$K$3053,MATCH($B305,Devis!$A$2:$A$3053,0)),"")</f>
        <v/>
      </c>
      <c r="S305" s="67">
        <f>IFERROR(INDEX(Clients!$G$2:$G$1020,MATCH($C305,Clients!$A$2:$A$1020,0)),"")</f>
        <v/>
      </c>
      <c r="T305" s="69">
        <f>1</f>
        <v/>
      </c>
      <c r="U305" s="68">
        <f>IFERROR(INDEX(Interventions!$S$2:$S$1106,MATCH($B305,Interventions!$B$2:$B$1106,0)),0)</f>
        <v/>
      </c>
      <c r="V305" s="68">
        <f>$K305-$U305</f>
        <v/>
      </c>
      <c r="W305" s="69">
        <f>IF($O305="",0,1)</f>
        <v/>
      </c>
      <c r="X305" s="68">
        <f>IF($O305="",$M305,0)</f>
        <v/>
      </c>
      <c r="Y305" s="69">
        <f>IF($O305="",MAX(0,Paramètres!$C$8-$I305),MAX(0,$O305-$I305))</f>
        <v/>
      </c>
      <c r="Z305" s="69">
        <f>$Y305*$X305</f>
        <v/>
      </c>
      <c r="AA305" s="69">
        <f>IF($O305="",0,$O305-$F305)</f>
        <v/>
      </c>
      <c r="AB305" s="69">
        <f>IF(AND($O305="",$I305&lt;Paramètres!$C$8),1,0)</f>
        <v/>
      </c>
      <c r="AC305" s="69">
        <f>IF(AND($O305="",$Y305&gt;Paramètres!$C$13),1,0)</f>
        <v/>
      </c>
      <c r="AD305" s="67">
        <f>IF($O305="","",YEAR($O305)&amp;"-"&amp;TEXT(MONTH($O305),"00"))</f>
        <v/>
      </c>
      <c r="AE305" s="67">
        <f>IF($W305=1,"Réglée",IF($Y305&lt;=0,"Non échu",IF($Y305&lt;=30,"1-30 j",IF($Y305&lt;=60,"31-60 j",IF($Y305&lt;=90,"61-90 j","Plus de 90 j")))))</f>
        <v/>
      </c>
      <c r="AF305" s="67">
        <f>IF($K305&lt;=1000,"Moins de 1 k€",IF($K305&lt;=5000,"1 à 5 k€",IF($K305&lt;=15000,"5 à 15 k€","Plus de 15 k€")))</f>
        <v/>
      </c>
    </row>
    <row r="306">
      <c r="A306" s="65" t="inlineStr">
        <is>
          <t>FAC-00305</t>
        </is>
      </c>
      <c r="B306" s="65" t="inlineStr">
        <is>
          <t>DEV-00706</t>
        </is>
      </c>
      <c r="C306" s="65" t="inlineStr">
        <is>
          <t>CLI-0138</t>
        </is>
      </c>
      <c r="D306" s="65" t="inlineStr">
        <is>
          <t>Particulier</t>
        </is>
      </c>
      <c r="E306" s="65" t="inlineStr">
        <is>
          <t>Toulouse</t>
        </is>
      </c>
      <c r="F306" s="66" t="n">
        <v>45273</v>
      </c>
      <c r="G306" s="65" t="inlineStr">
        <is>
          <t>2023-12</t>
        </is>
      </c>
      <c r="H306" s="65" t="inlineStr">
        <is>
          <t>2023-2024</t>
        </is>
      </c>
      <c r="I306" s="66" t="n">
        <v>45288</v>
      </c>
      <c r="J306" s="67" t="n">
        <v>15</v>
      </c>
      <c r="K306" s="68" t="n">
        <v>294.29</v>
      </c>
      <c r="L306" s="71" t="n">
        <v>0.2</v>
      </c>
      <c r="M306" s="68" t="n">
        <v>353.15</v>
      </c>
      <c r="N306" s="65" t="inlineStr">
        <is>
          <t>Standard</t>
        </is>
      </c>
      <c r="O306" s="66" t="n">
        <v>45281</v>
      </c>
      <c r="P306" s="65" t="inlineStr">
        <is>
          <t>Payée</t>
        </is>
      </c>
      <c r="Q306" s="67">
        <f>IFERROR(INDEX(Devis!$I$2:$I$3053,MATCH($B306,Devis!$A$2:$A$3053,0)),"")</f>
        <v/>
      </c>
      <c r="R306" s="67">
        <f>IFERROR(INDEX(Devis!$K$2:$K$3053,MATCH($B306,Devis!$A$2:$A$3053,0)),"")</f>
        <v/>
      </c>
      <c r="S306" s="67">
        <f>IFERROR(INDEX(Clients!$G$2:$G$1020,MATCH($C306,Clients!$A$2:$A$1020,0)),"")</f>
        <v/>
      </c>
      <c r="T306" s="69">
        <f>1</f>
        <v/>
      </c>
      <c r="U306" s="68">
        <f>IFERROR(INDEX(Interventions!$S$2:$S$1106,MATCH($B306,Interventions!$B$2:$B$1106,0)),0)</f>
        <v/>
      </c>
      <c r="V306" s="68">
        <f>$K306-$U306</f>
        <v/>
      </c>
      <c r="W306" s="69">
        <f>IF($O306="",0,1)</f>
        <v/>
      </c>
      <c r="X306" s="68">
        <f>IF($O306="",$M306,0)</f>
        <v/>
      </c>
      <c r="Y306" s="69">
        <f>IF($O306="",MAX(0,Paramètres!$C$8-$I306),MAX(0,$O306-$I306))</f>
        <v/>
      </c>
      <c r="Z306" s="69">
        <f>$Y306*$X306</f>
        <v/>
      </c>
      <c r="AA306" s="69">
        <f>IF($O306="",0,$O306-$F306)</f>
        <v/>
      </c>
      <c r="AB306" s="69">
        <f>IF(AND($O306="",$I306&lt;Paramètres!$C$8),1,0)</f>
        <v/>
      </c>
      <c r="AC306" s="69">
        <f>IF(AND($O306="",$Y306&gt;Paramètres!$C$13),1,0)</f>
        <v/>
      </c>
      <c r="AD306" s="67">
        <f>IF($O306="","",YEAR($O306)&amp;"-"&amp;TEXT(MONTH($O306),"00"))</f>
        <v/>
      </c>
      <c r="AE306" s="67">
        <f>IF($W306=1,"Réglée",IF($Y306&lt;=0,"Non échu",IF($Y306&lt;=30,"1-30 j",IF($Y306&lt;=60,"31-60 j",IF($Y306&lt;=90,"61-90 j","Plus de 90 j")))))</f>
        <v/>
      </c>
      <c r="AF306" s="67">
        <f>IF($K306&lt;=1000,"Moins de 1 k€",IF($K306&lt;=5000,"1 à 5 k€",IF($K306&lt;=15000,"5 à 15 k€","Plus de 15 k€")))</f>
        <v/>
      </c>
    </row>
    <row r="307">
      <c r="A307" s="65" t="inlineStr">
        <is>
          <t>FAC-00306</t>
        </is>
      </c>
      <c r="B307" s="65" t="inlineStr">
        <is>
          <t>DEV-00709</t>
        </is>
      </c>
      <c r="C307" s="65" t="inlineStr">
        <is>
          <t>CLI-0002</t>
        </is>
      </c>
      <c r="D307" s="65" t="inlineStr">
        <is>
          <t>Particulier</t>
        </is>
      </c>
      <c r="E307" s="65" t="inlineStr">
        <is>
          <t>Bordeaux</t>
        </is>
      </c>
      <c r="F307" s="66" t="n">
        <v>45279</v>
      </c>
      <c r="G307" s="65" t="inlineStr">
        <is>
          <t>2023-12</t>
        </is>
      </c>
      <c r="H307" s="65" t="inlineStr">
        <is>
          <t>2023-2024</t>
        </is>
      </c>
      <c r="I307" s="66" t="n">
        <v>45294</v>
      </c>
      <c r="J307" s="67" t="n">
        <v>15</v>
      </c>
      <c r="K307" s="68" t="n">
        <v>1190.87</v>
      </c>
      <c r="L307" s="71" t="n">
        <v>0.1</v>
      </c>
      <c r="M307" s="68" t="n">
        <v>1309.96</v>
      </c>
      <c r="N307" s="65" t="inlineStr">
        <is>
          <t>Bon payeur</t>
        </is>
      </c>
      <c r="O307" s="66" t="n">
        <v>45292</v>
      </c>
      <c r="P307" s="65" t="inlineStr">
        <is>
          <t>Payée</t>
        </is>
      </c>
      <c r="Q307" s="67">
        <f>IFERROR(INDEX(Devis!$I$2:$I$3053,MATCH($B307,Devis!$A$2:$A$3053,0)),"")</f>
        <v/>
      </c>
      <c r="R307" s="67">
        <f>IFERROR(INDEX(Devis!$K$2:$K$3053,MATCH($B307,Devis!$A$2:$A$3053,0)),"")</f>
        <v/>
      </c>
      <c r="S307" s="67">
        <f>IFERROR(INDEX(Clients!$G$2:$G$1020,MATCH($C307,Clients!$A$2:$A$1020,0)),"")</f>
        <v/>
      </c>
      <c r="T307" s="69">
        <f>1</f>
        <v/>
      </c>
      <c r="U307" s="68">
        <f>IFERROR(INDEX(Interventions!$S$2:$S$1106,MATCH($B307,Interventions!$B$2:$B$1106,0)),0)</f>
        <v/>
      </c>
      <c r="V307" s="68">
        <f>$K307-$U307</f>
        <v/>
      </c>
      <c r="W307" s="69">
        <f>IF($O307="",0,1)</f>
        <v/>
      </c>
      <c r="X307" s="68">
        <f>IF($O307="",$M307,0)</f>
        <v/>
      </c>
      <c r="Y307" s="69">
        <f>IF($O307="",MAX(0,Paramètres!$C$8-$I307),MAX(0,$O307-$I307))</f>
        <v/>
      </c>
      <c r="Z307" s="69">
        <f>$Y307*$X307</f>
        <v/>
      </c>
      <c r="AA307" s="69">
        <f>IF($O307="",0,$O307-$F307)</f>
        <v/>
      </c>
      <c r="AB307" s="69">
        <f>IF(AND($O307="",$I307&lt;Paramètres!$C$8),1,0)</f>
        <v/>
      </c>
      <c r="AC307" s="69">
        <f>IF(AND($O307="",$Y307&gt;Paramètres!$C$13),1,0)</f>
        <v/>
      </c>
      <c r="AD307" s="67">
        <f>IF($O307="","",YEAR($O307)&amp;"-"&amp;TEXT(MONTH($O307),"00"))</f>
        <v/>
      </c>
      <c r="AE307" s="67">
        <f>IF($W307=1,"Réglée",IF($Y307&lt;=0,"Non échu",IF($Y307&lt;=30,"1-30 j",IF($Y307&lt;=60,"31-60 j",IF($Y307&lt;=90,"61-90 j","Plus de 90 j")))))</f>
        <v/>
      </c>
      <c r="AF307" s="67">
        <f>IF($K307&lt;=1000,"Moins de 1 k€",IF($K307&lt;=5000,"1 à 5 k€",IF($K307&lt;=15000,"5 à 15 k€","Plus de 15 k€")))</f>
        <v/>
      </c>
    </row>
    <row r="308">
      <c r="A308" s="65" t="inlineStr">
        <is>
          <t>FAC-00307</t>
        </is>
      </c>
      <c r="B308" s="65" t="inlineStr">
        <is>
          <t>DEV-00711</t>
        </is>
      </c>
      <c r="C308" s="65" t="inlineStr">
        <is>
          <t>CLI-0069</t>
        </is>
      </c>
      <c r="D308" s="65" t="inlineStr">
        <is>
          <t>Professionnel</t>
        </is>
      </c>
      <c r="E308" s="65" t="inlineStr">
        <is>
          <t>Toulouse</t>
        </is>
      </c>
      <c r="F308" s="66" t="n">
        <v>45315</v>
      </c>
      <c r="G308" s="65" t="inlineStr">
        <is>
          <t>2024-01</t>
        </is>
      </c>
      <c r="H308" s="65" t="inlineStr">
        <is>
          <t>2023-2024</t>
        </is>
      </c>
      <c r="I308" s="66" t="n">
        <v>45345</v>
      </c>
      <c r="J308" s="67" t="n">
        <v>30</v>
      </c>
      <c r="K308" s="68" t="n">
        <v>3376.78</v>
      </c>
      <c r="L308" s="71" t="n">
        <v>0.2</v>
      </c>
      <c r="M308" s="68" t="n">
        <v>4052.14</v>
      </c>
      <c r="N308" s="65" t="inlineStr">
        <is>
          <t>Standard</t>
        </is>
      </c>
      <c r="O308" s="66" t="n">
        <v>45342</v>
      </c>
      <c r="P308" s="65" t="inlineStr">
        <is>
          <t>Payée</t>
        </is>
      </c>
      <c r="Q308" s="67">
        <f>IFERROR(INDEX(Devis!$I$2:$I$3053,MATCH($B308,Devis!$A$2:$A$3053,0)),"")</f>
        <v/>
      </c>
      <c r="R308" s="67">
        <f>IFERROR(INDEX(Devis!$K$2:$K$3053,MATCH($B308,Devis!$A$2:$A$3053,0)),"")</f>
        <v/>
      </c>
      <c r="S308" s="67">
        <f>IFERROR(INDEX(Clients!$G$2:$G$1020,MATCH($C308,Clients!$A$2:$A$1020,0)),"")</f>
        <v/>
      </c>
      <c r="T308" s="69">
        <f>1</f>
        <v/>
      </c>
      <c r="U308" s="68">
        <f>IFERROR(INDEX(Interventions!$S$2:$S$1106,MATCH($B308,Interventions!$B$2:$B$1106,0)),0)</f>
        <v/>
      </c>
      <c r="V308" s="68">
        <f>$K308-$U308</f>
        <v/>
      </c>
      <c r="W308" s="69">
        <f>IF($O308="",0,1)</f>
        <v/>
      </c>
      <c r="X308" s="68">
        <f>IF($O308="",$M308,0)</f>
        <v/>
      </c>
      <c r="Y308" s="69">
        <f>IF($O308="",MAX(0,Paramètres!$C$8-$I308),MAX(0,$O308-$I308))</f>
        <v/>
      </c>
      <c r="Z308" s="69">
        <f>$Y308*$X308</f>
        <v/>
      </c>
      <c r="AA308" s="69">
        <f>IF($O308="",0,$O308-$F308)</f>
        <v/>
      </c>
      <c r="AB308" s="69">
        <f>IF(AND($O308="",$I308&lt;Paramètres!$C$8),1,0)</f>
        <v/>
      </c>
      <c r="AC308" s="69">
        <f>IF(AND($O308="",$Y308&gt;Paramètres!$C$13),1,0)</f>
        <v/>
      </c>
      <c r="AD308" s="67">
        <f>IF($O308="","",YEAR($O308)&amp;"-"&amp;TEXT(MONTH($O308),"00"))</f>
        <v/>
      </c>
      <c r="AE308" s="67">
        <f>IF($W308=1,"Réglée",IF($Y308&lt;=0,"Non échu",IF($Y308&lt;=30,"1-30 j",IF($Y308&lt;=60,"31-60 j",IF($Y308&lt;=90,"61-90 j","Plus de 90 j")))))</f>
        <v/>
      </c>
      <c r="AF308" s="67">
        <f>IF($K308&lt;=1000,"Moins de 1 k€",IF($K308&lt;=5000,"1 à 5 k€",IF($K308&lt;=15000,"5 à 15 k€","Plus de 15 k€")))</f>
        <v/>
      </c>
    </row>
    <row r="309">
      <c r="A309" s="65" t="inlineStr">
        <is>
          <t>FAC-00308</t>
        </is>
      </c>
      <c r="B309" s="65" t="inlineStr">
        <is>
          <t>DEV-00712</t>
        </is>
      </c>
      <c r="C309" s="65" t="inlineStr">
        <is>
          <t>CLI-0223</t>
        </is>
      </c>
      <c r="D309" s="65" t="inlineStr">
        <is>
          <t>Particulier</t>
        </is>
      </c>
      <c r="E309" s="65" t="inlineStr">
        <is>
          <t>Bordeaux</t>
        </is>
      </c>
      <c r="F309" s="66" t="n">
        <v>45281</v>
      </c>
      <c r="G309" s="65" t="inlineStr">
        <is>
          <t>2023-12</t>
        </is>
      </c>
      <c r="H309" s="65" t="inlineStr">
        <is>
          <t>2023-2024</t>
        </is>
      </c>
      <c r="I309" s="66" t="n">
        <v>45296</v>
      </c>
      <c r="J309" s="67" t="n">
        <v>15</v>
      </c>
      <c r="K309" s="68" t="n">
        <v>1790.22</v>
      </c>
      <c r="L309" s="71" t="n">
        <v>0.2</v>
      </c>
      <c r="M309" s="68" t="n">
        <v>2148.26</v>
      </c>
      <c r="N309" s="65" t="inlineStr">
        <is>
          <t>Standard</t>
        </is>
      </c>
      <c r="O309" s="66" t="n">
        <v>45291</v>
      </c>
      <c r="P309" s="65" t="inlineStr">
        <is>
          <t>Payée</t>
        </is>
      </c>
      <c r="Q309" s="67">
        <f>IFERROR(INDEX(Devis!$I$2:$I$3053,MATCH($B309,Devis!$A$2:$A$3053,0)),"")</f>
        <v/>
      </c>
      <c r="R309" s="67">
        <f>IFERROR(INDEX(Devis!$K$2:$K$3053,MATCH($B309,Devis!$A$2:$A$3053,0)),"")</f>
        <v/>
      </c>
      <c r="S309" s="67">
        <f>IFERROR(INDEX(Clients!$G$2:$G$1020,MATCH($C309,Clients!$A$2:$A$1020,0)),"")</f>
        <v/>
      </c>
      <c r="T309" s="69">
        <f>1</f>
        <v/>
      </c>
      <c r="U309" s="68">
        <f>IFERROR(INDEX(Interventions!$S$2:$S$1106,MATCH($B309,Interventions!$B$2:$B$1106,0)),0)</f>
        <v/>
      </c>
      <c r="V309" s="68">
        <f>$K309-$U309</f>
        <v/>
      </c>
      <c r="W309" s="69">
        <f>IF($O309="",0,1)</f>
        <v/>
      </c>
      <c r="X309" s="68">
        <f>IF($O309="",$M309,0)</f>
        <v/>
      </c>
      <c r="Y309" s="69">
        <f>IF($O309="",MAX(0,Paramètres!$C$8-$I309),MAX(0,$O309-$I309))</f>
        <v/>
      </c>
      <c r="Z309" s="69">
        <f>$Y309*$X309</f>
        <v/>
      </c>
      <c r="AA309" s="69">
        <f>IF($O309="",0,$O309-$F309)</f>
        <v/>
      </c>
      <c r="AB309" s="69">
        <f>IF(AND($O309="",$I309&lt;Paramètres!$C$8),1,0)</f>
        <v/>
      </c>
      <c r="AC309" s="69">
        <f>IF(AND($O309="",$Y309&gt;Paramètres!$C$13),1,0)</f>
        <v/>
      </c>
      <c r="AD309" s="67">
        <f>IF($O309="","",YEAR($O309)&amp;"-"&amp;TEXT(MONTH($O309),"00"))</f>
        <v/>
      </c>
      <c r="AE309" s="67">
        <f>IF($W309=1,"Réglée",IF($Y309&lt;=0,"Non échu",IF($Y309&lt;=30,"1-30 j",IF($Y309&lt;=60,"31-60 j",IF($Y309&lt;=90,"61-90 j","Plus de 90 j")))))</f>
        <v/>
      </c>
      <c r="AF309" s="67">
        <f>IF($K309&lt;=1000,"Moins de 1 k€",IF($K309&lt;=5000,"1 à 5 k€",IF($K309&lt;=15000,"5 à 15 k€","Plus de 15 k€")))</f>
        <v/>
      </c>
    </row>
    <row r="310">
      <c r="A310" s="65" t="inlineStr">
        <is>
          <t>FAC-00309</t>
        </is>
      </c>
      <c r="B310" s="65" t="inlineStr">
        <is>
          <t>DEV-00715</t>
        </is>
      </c>
      <c r="C310" s="65" t="inlineStr">
        <is>
          <t>CLI-0149</t>
        </is>
      </c>
      <c r="D310" s="65" t="inlineStr">
        <is>
          <t>Particulier</t>
        </is>
      </c>
      <c r="E310" s="65" t="inlineStr">
        <is>
          <t>Toulouse</t>
        </is>
      </c>
      <c r="F310" s="66" t="n">
        <v>45282</v>
      </c>
      <c r="G310" s="65" t="inlineStr">
        <is>
          <t>2023-12</t>
        </is>
      </c>
      <c r="H310" s="65" t="inlineStr">
        <is>
          <t>2023-2024</t>
        </is>
      </c>
      <c r="I310" s="66" t="n">
        <v>45297</v>
      </c>
      <c r="J310" s="67" t="n">
        <v>15</v>
      </c>
      <c r="K310" s="68" t="n">
        <v>2667.66</v>
      </c>
      <c r="L310" s="71" t="n">
        <v>0.1</v>
      </c>
      <c r="M310" s="68" t="n">
        <v>2934.43</v>
      </c>
      <c r="N310" s="65" t="inlineStr">
        <is>
          <t>Bon payeur</t>
        </is>
      </c>
      <c r="O310" s="66" t="n">
        <v>45283</v>
      </c>
      <c r="P310" s="65" t="inlineStr">
        <is>
          <t>Payée</t>
        </is>
      </c>
      <c r="Q310" s="67">
        <f>IFERROR(INDEX(Devis!$I$2:$I$3053,MATCH($B310,Devis!$A$2:$A$3053,0)),"")</f>
        <v/>
      </c>
      <c r="R310" s="67">
        <f>IFERROR(INDEX(Devis!$K$2:$K$3053,MATCH($B310,Devis!$A$2:$A$3053,0)),"")</f>
        <v/>
      </c>
      <c r="S310" s="67">
        <f>IFERROR(INDEX(Clients!$G$2:$G$1020,MATCH($C310,Clients!$A$2:$A$1020,0)),"")</f>
        <v/>
      </c>
      <c r="T310" s="69">
        <f>1</f>
        <v/>
      </c>
      <c r="U310" s="68">
        <f>IFERROR(INDEX(Interventions!$S$2:$S$1106,MATCH($B310,Interventions!$B$2:$B$1106,0)),0)</f>
        <v/>
      </c>
      <c r="V310" s="68">
        <f>$K310-$U310</f>
        <v/>
      </c>
      <c r="W310" s="69">
        <f>IF($O310="",0,1)</f>
        <v/>
      </c>
      <c r="X310" s="68">
        <f>IF($O310="",$M310,0)</f>
        <v/>
      </c>
      <c r="Y310" s="69">
        <f>IF($O310="",MAX(0,Paramètres!$C$8-$I310),MAX(0,$O310-$I310))</f>
        <v/>
      </c>
      <c r="Z310" s="69">
        <f>$Y310*$X310</f>
        <v/>
      </c>
      <c r="AA310" s="69">
        <f>IF($O310="",0,$O310-$F310)</f>
        <v/>
      </c>
      <c r="AB310" s="69">
        <f>IF(AND($O310="",$I310&lt;Paramètres!$C$8),1,0)</f>
        <v/>
      </c>
      <c r="AC310" s="69">
        <f>IF(AND($O310="",$Y310&gt;Paramètres!$C$13),1,0)</f>
        <v/>
      </c>
      <c r="AD310" s="67">
        <f>IF($O310="","",YEAR($O310)&amp;"-"&amp;TEXT(MONTH($O310),"00"))</f>
        <v/>
      </c>
      <c r="AE310" s="67">
        <f>IF($W310=1,"Réglée",IF($Y310&lt;=0,"Non échu",IF($Y310&lt;=30,"1-30 j",IF($Y310&lt;=60,"31-60 j",IF($Y310&lt;=90,"61-90 j","Plus de 90 j")))))</f>
        <v/>
      </c>
      <c r="AF310" s="67">
        <f>IF($K310&lt;=1000,"Moins de 1 k€",IF($K310&lt;=5000,"1 à 5 k€",IF($K310&lt;=15000,"5 à 15 k€","Plus de 15 k€")))</f>
        <v/>
      </c>
    </row>
    <row r="311">
      <c r="A311" s="65" t="inlineStr">
        <is>
          <t>FAC-00310</t>
        </is>
      </c>
      <c r="B311" s="65" t="inlineStr">
        <is>
          <t>DEV-00716</t>
        </is>
      </c>
      <c r="C311" s="65" t="inlineStr">
        <is>
          <t>CLI-0087</t>
        </is>
      </c>
      <c r="D311" s="65" t="inlineStr">
        <is>
          <t>Particulier</t>
        </is>
      </c>
      <c r="E311" s="65" t="inlineStr">
        <is>
          <t>Toulouse</t>
        </is>
      </c>
      <c r="F311" s="66" t="n">
        <v>45310</v>
      </c>
      <c r="G311" s="65" t="inlineStr">
        <is>
          <t>2024-01</t>
        </is>
      </c>
      <c r="H311" s="65" t="inlineStr">
        <is>
          <t>2023-2024</t>
        </is>
      </c>
      <c r="I311" s="66" t="n">
        <v>45325</v>
      </c>
      <c r="J311" s="67" t="n">
        <v>15</v>
      </c>
      <c r="K311" s="68" t="n">
        <v>14014.1</v>
      </c>
      <c r="L311" s="71" t="n">
        <v>0.1</v>
      </c>
      <c r="M311" s="68" t="n">
        <v>15415.51</v>
      </c>
      <c r="N311" s="65" t="inlineStr">
        <is>
          <t>Bon payeur</t>
        </is>
      </c>
      <c r="O311" s="66" t="n">
        <v>45311</v>
      </c>
      <c r="P311" s="65" t="inlineStr">
        <is>
          <t>Payée</t>
        </is>
      </c>
      <c r="Q311" s="67">
        <f>IFERROR(INDEX(Devis!$I$2:$I$3053,MATCH($B311,Devis!$A$2:$A$3053,0)),"")</f>
        <v/>
      </c>
      <c r="R311" s="67">
        <f>IFERROR(INDEX(Devis!$K$2:$K$3053,MATCH($B311,Devis!$A$2:$A$3053,0)),"")</f>
        <v/>
      </c>
      <c r="S311" s="67">
        <f>IFERROR(INDEX(Clients!$G$2:$G$1020,MATCH($C311,Clients!$A$2:$A$1020,0)),"")</f>
        <v/>
      </c>
      <c r="T311" s="69">
        <f>1</f>
        <v/>
      </c>
      <c r="U311" s="68">
        <f>IFERROR(INDEX(Interventions!$S$2:$S$1106,MATCH($B311,Interventions!$B$2:$B$1106,0)),0)</f>
        <v/>
      </c>
      <c r="V311" s="68">
        <f>$K311-$U311</f>
        <v/>
      </c>
      <c r="W311" s="69">
        <f>IF($O311="",0,1)</f>
        <v/>
      </c>
      <c r="X311" s="68">
        <f>IF($O311="",$M311,0)</f>
        <v/>
      </c>
      <c r="Y311" s="69">
        <f>IF($O311="",MAX(0,Paramètres!$C$8-$I311),MAX(0,$O311-$I311))</f>
        <v/>
      </c>
      <c r="Z311" s="69">
        <f>$Y311*$X311</f>
        <v/>
      </c>
      <c r="AA311" s="69">
        <f>IF($O311="",0,$O311-$F311)</f>
        <v/>
      </c>
      <c r="AB311" s="69">
        <f>IF(AND($O311="",$I311&lt;Paramètres!$C$8),1,0)</f>
        <v/>
      </c>
      <c r="AC311" s="69">
        <f>IF(AND($O311="",$Y311&gt;Paramètres!$C$13),1,0)</f>
        <v/>
      </c>
      <c r="AD311" s="67">
        <f>IF($O311="","",YEAR($O311)&amp;"-"&amp;TEXT(MONTH($O311),"00"))</f>
        <v/>
      </c>
      <c r="AE311" s="67">
        <f>IF($W311=1,"Réglée",IF($Y311&lt;=0,"Non échu",IF($Y311&lt;=30,"1-30 j",IF($Y311&lt;=60,"31-60 j",IF($Y311&lt;=90,"61-90 j","Plus de 90 j")))))</f>
        <v/>
      </c>
      <c r="AF311" s="67">
        <f>IF($K311&lt;=1000,"Moins de 1 k€",IF($K311&lt;=5000,"1 à 5 k€",IF($K311&lt;=15000,"5 à 15 k€","Plus de 15 k€")))</f>
        <v/>
      </c>
    </row>
    <row r="312">
      <c r="A312" s="65" t="inlineStr">
        <is>
          <t>FAC-00311</t>
        </is>
      </c>
      <c r="B312" s="65" t="inlineStr">
        <is>
          <t>DEV-00717</t>
        </is>
      </c>
      <c r="C312" s="65" t="inlineStr">
        <is>
          <t>CLI-0116</t>
        </is>
      </c>
      <c r="D312" s="65" t="inlineStr">
        <is>
          <t>Particulier</t>
        </is>
      </c>
      <c r="E312" s="65" t="inlineStr">
        <is>
          <t>Bordeaux</t>
        </is>
      </c>
      <c r="F312" s="66" t="n">
        <v>45281</v>
      </c>
      <c r="G312" s="65" t="inlineStr">
        <is>
          <t>2023-12</t>
        </is>
      </c>
      <c r="H312" s="65" t="inlineStr">
        <is>
          <t>2023-2024</t>
        </is>
      </c>
      <c r="I312" s="66" t="n">
        <v>45296</v>
      </c>
      <c r="J312" s="67" t="n">
        <v>15</v>
      </c>
      <c r="K312" s="68" t="n">
        <v>242.95</v>
      </c>
      <c r="L312" s="71" t="n">
        <v>0.2</v>
      </c>
      <c r="M312" s="68" t="n">
        <v>291.54</v>
      </c>
      <c r="N312" s="65" t="inlineStr">
        <is>
          <t>Bon payeur</t>
        </is>
      </c>
      <c r="O312" s="66" t="n">
        <v>45285</v>
      </c>
      <c r="P312" s="65" t="inlineStr">
        <is>
          <t>Payée</t>
        </is>
      </c>
      <c r="Q312" s="67">
        <f>IFERROR(INDEX(Devis!$I$2:$I$3053,MATCH($B312,Devis!$A$2:$A$3053,0)),"")</f>
        <v/>
      </c>
      <c r="R312" s="67">
        <f>IFERROR(INDEX(Devis!$K$2:$K$3053,MATCH($B312,Devis!$A$2:$A$3053,0)),"")</f>
        <v/>
      </c>
      <c r="S312" s="67">
        <f>IFERROR(INDEX(Clients!$G$2:$G$1020,MATCH($C312,Clients!$A$2:$A$1020,0)),"")</f>
        <v/>
      </c>
      <c r="T312" s="69">
        <f>1</f>
        <v/>
      </c>
      <c r="U312" s="68">
        <f>IFERROR(INDEX(Interventions!$S$2:$S$1106,MATCH($B312,Interventions!$B$2:$B$1106,0)),0)</f>
        <v/>
      </c>
      <c r="V312" s="68">
        <f>$K312-$U312</f>
        <v/>
      </c>
      <c r="W312" s="69">
        <f>IF($O312="",0,1)</f>
        <v/>
      </c>
      <c r="X312" s="68">
        <f>IF($O312="",$M312,0)</f>
        <v/>
      </c>
      <c r="Y312" s="69">
        <f>IF($O312="",MAX(0,Paramètres!$C$8-$I312),MAX(0,$O312-$I312))</f>
        <v/>
      </c>
      <c r="Z312" s="69">
        <f>$Y312*$X312</f>
        <v/>
      </c>
      <c r="AA312" s="69">
        <f>IF($O312="",0,$O312-$F312)</f>
        <v/>
      </c>
      <c r="AB312" s="69">
        <f>IF(AND($O312="",$I312&lt;Paramètres!$C$8),1,0)</f>
        <v/>
      </c>
      <c r="AC312" s="69">
        <f>IF(AND($O312="",$Y312&gt;Paramètres!$C$13),1,0)</f>
        <v/>
      </c>
      <c r="AD312" s="67">
        <f>IF($O312="","",YEAR($O312)&amp;"-"&amp;TEXT(MONTH($O312),"00"))</f>
        <v/>
      </c>
      <c r="AE312" s="67">
        <f>IF($W312=1,"Réglée",IF($Y312&lt;=0,"Non échu",IF($Y312&lt;=30,"1-30 j",IF($Y312&lt;=60,"31-60 j",IF($Y312&lt;=90,"61-90 j","Plus de 90 j")))))</f>
        <v/>
      </c>
      <c r="AF312" s="67">
        <f>IF($K312&lt;=1000,"Moins de 1 k€",IF($K312&lt;=5000,"1 à 5 k€",IF($K312&lt;=15000,"5 à 15 k€","Plus de 15 k€")))</f>
        <v/>
      </c>
    </row>
    <row r="313">
      <c r="A313" s="65" t="inlineStr">
        <is>
          <t>FAC-00312</t>
        </is>
      </c>
      <c r="B313" s="65" t="inlineStr">
        <is>
          <t>DEV-00720</t>
        </is>
      </c>
      <c r="C313" s="65" t="inlineStr">
        <is>
          <t>CLI-0183</t>
        </is>
      </c>
      <c r="D313" s="65" t="inlineStr">
        <is>
          <t>Particulier</t>
        </is>
      </c>
      <c r="E313" s="65" t="inlineStr">
        <is>
          <t>Bordeaux</t>
        </is>
      </c>
      <c r="F313" s="66" t="n">
        <v>45274</v>
      </c>
      <c r="G313" s="65" t="inlineStr">
        <is>
          <t>2023-12</t>
        </is>
      </c>
      <c r="H313" s="65" t="inlineStr">
        <is>
          <t>2023-2024</t>
        </is>
      </c>
      <c r="I313" s="66" t="n">
        <v>45289</v>
      </c>
      <c r="J313" s="67" t="n">
        <v>15</v>
      </c>
      <c r="K313" s="68" t="n">
        <v>4911.68</v>
      </c>
      <c r="L313" s="71" t="n">
        <v>0.1</v>
      </c>
      <c r="M313" s="68" t="n">
        <v>5402.85</v>
      </c>
      <c r="N313" s="65" t="inlineStr">
        <is>
          <t>Bon payeur</t>
        </is>
      </c>
      <c r="O313" s="66" t="n">
        <v>45275</v>
      </c>
      <c r="P313" s="65" t="inlineStr">
        <is>
          <t>Payée</t>
        </is>
      </c>
      <c r="Q313" s="67">
        <f>IFERROR(INDEX(Devis!$I$2:$I$3053,MATCH($B313,Devis!$A$2:$A$3053,0)),"")</f>
        <v/>
      </c>
      <c r="R313" s="67">
        <f>IFERROR(INDEX(Devis!$K$2:$K$3053,MATCH($B313,Devis!$A$2:$A$3053,0)),"")</f>
        <v/>
      </c>
      <c r="S313" s="67">
        <f>IFERROR(INDEX(Clients!$G$2:$G$1020,MATCH($C313,Clients!$A$2:$A$1020,0)),"")</f>
        <v/>
      </c>
      <c r="T313" s="69">
        <f>1</f>
        <v/>
      </c>
      <c r="U313" s="68">
        <f>IFERROR(INDEX(Interventions!$S$2:$S$1106,MATCH($B313,Interventions!$B$2:$B$1106,0)),0)</f>
        <v/>
      </c>
      <c r="V313" s="68">
        <f>$K313-$U313</f>
        <v/>
      </c>
      <c r="W313" s="69">
        <f>IF($O313="",0,1)</f>
        <v/>
      </c>
      <c r="X313" s="68">
        <f>IF($O313="",$M313,0)</f>
        <v/>
      </c>
      <c r="Y313" s="69">
        <f>IF($O313="",MAX(0,Paramètres!$C$8-$I313),MAX(0,$O313-$I313))</f>
        <v/>
      </c>
      <c r="Z313" s="69">
        <f>$Y313*$X313</f>
        <v/>
      </c>
      <c r="AA313" s="69">
        <f>IF($O313="",0,$O313-$F313)</f>
        <v/>
      </c>
      <c r="AB313" s="69">
        <f>IF(AND($O313="",$I313&lt;Paramètres!$C$8),1,0)</f>
        <v/>
      </c>
      <c r="AC313" s="69">
        <f>IF(AND($O313="",$Y313&gt;Paramètres!$C$13),1,0)</f>
        <v/>
      </c>
      <c r="AD313" s="67">
        <f>IF($O313="","",YEAR($O313)&amp;"-"&amp;TEXT(MONTH($O313),"00"))</f>
        <v/>
      </c>
      <c r="AE313" s="67">
        <f>IF($W313=1,"Réglée",IF($Y313&lt;=0,"Non échu",IF($Y313&lt;=30,"1-30 j",IF($Y313&lt;=60,"31-60 j",IF($Y313&lt;=90,"61-90 j","Plus de 90 j")))))</f>
        <v/>
      </c>
      <c r="AF313" s="67">
        <f>IF($K313&lt;=1000,"Moins de 1 k€",IF($K313&lt;=5000,"1 à 5 k€",IF($K313&lt;=15000,"5 à 15 k€","Plus de 15 k€")))</f>
        <v/>
      </c>
    </row>
    <row r="314">
      <c r="A314" s="65" t="inlineStr">
        <is>
          <t>FAC-00313</t>
        </is>
      </c>
      <c r="B314" s="65" t="inlineStr">
        <is>
          <t>DEV-00721</t>
        </is>
      </c>
      <c r="C314" s="65" t="inlineStr">
        <is>
          <t>CLI-0008</t>
        </is>
      </c>
      <c r="D314" s="65" t="inlineStr">
        <is>
          <t>Particulier</t>
        </is>
      </c>
      <c r="E314" s="65" t="inlineStr">
        <is>
          <t>Toulouse</t>
        </is>
      </c>
      <c r="F314" s="66" t="n">
        <v>45285</v>
      </c>
      <c r="G314" s="65" t="inlineStr">
        <is>
          <t>2023-12</t>
        </is>
      </c>
      <c r="H314" s="65" t="inlineStr">
        <is>
          <t>2023-2024</t>
        </is>
      </c>
      <c r="I314" s="66" t="n">
        <v>45300</v>
      </c>
      <c r="J314" s="67" t="n">
        <v>15</v>
      </c>
      <c r="K314" s="68" t="n">
        <v>301.25</v>
      </c>
      <c r="L314" s="71" t="n">
        <v>0.2</v>
      </c>
      <c r="M314" s="68" t="n">
        <v>361.5</v>
      </c>
      <c r="N314" s="65" t="inlineStr">
        <is>
          <t>Bon payeur</t>
        </is>
      </c>
      <c r="O314" s="66" t="n">
        <v>45292</v>
      </c>
      <c r="P314" s="65" t="inlineStr">
        <is>
          <t>Payée</t>
        </is>
      </c>
      <c r="Q314" s="67">
        <f>IFERROR(INDEX(Devis!$I$2:$I$3053,MATCH($B314,Devis!$A$2:$A$3053,0)),"")</f>
        <v/>
      </c>
      <c r="R314" s="67">
        <f>IFERROR(INDEX(Devis!$K$2:$K$3053,MATCH($B314,Devis!$A$2:$A$3053,0)),"")</f>
        <v/>
      </c>
      <c r="S314" s="67">
        <f>IFERROR(INDEX(Clients!$G$2:$G$1020,MATCH($C314,Clients!$A$2:$A$1020,0)),"")</f>
        <v/>
      </c>
      <c r="T314" s="69">
        <f>1</f>
        <v/>
      </c>
      <c r="U314" s="68">
        <f>IFERROR(INDEX(Interventions!$S$2:$S$1106,MATCH($B314,Interventions!$B$2:$B$1106,0)),0)</f>
        <v/>
      </c>
      <c r="V314" s="68">
        <f>$K314-$U314</f>
        <v/>
      </c>
      <c r="W314" s="69">
        <f>IF($O314="",0,1)</f>
        <v/>
      </c>
      <c r="X314" s="68">
        <f>IF($O314="",$M314,0)</f>
        <v/>
      </c>
      <c r="Y314" s="69">
        <f>IF($O314="",MAX(0,Paramètres!$C$8-$I314),MAX(0,$O314-$I314))</f>
        <v/>
      </c>
      <c r="Z314" s="69">
        <f>$Y314*$X314</f>
        <v/>
      </c>
      <c r="AA314" s="69">
        <f>IF($O314="",0,$O314-$F314)</f>
        <v/>
      </c>
      <c r="AB314" s="69">
        <f>IF(AND($O314="",$I314&lt;Paramètres!$C$8),1,0)</f>
        <v/>
      </c>
      <c r="AC314" s="69">
        <f>IF(AND($O314="",$Y314&gt;Paramètres!$C$13),1,0)</f>
        <v/>
      </c>
      <c r="AD314" s="67">
        <f>IF($O314="","",YEAR($O314)&amp;"-"&amp;TEXT(MONTH($O314),"00"))</f>
        <v/>
      </c>
      <c r="AE314" s="67">
        <f>IF($W314=1,"Réglée",IF($Y314&lt;=0,"Non échu",IF($Y314&lt;=30,"1-30 j",IF($Y314&lt;=60,"31-60 j",IF($Y314&lt;=90,"61-90 j","Plus de 90 j")))))</f>
        <v/>
      </c>
      <c r="AF314" s="67">
        <f>IF($K314&lt;=1000,"Moins de 1 k€",IF($K314&lt;=5000,"1 à 5 k€",IF($K314&lt;=15000,"5 à 15 k€","Plus de 15 k€")))</f>
        <v/>
      </c>
    </row>
    <row r="315">
      <c r="A315" s="65" t="inlineStr">
        <is>
          <t>FAC-00314</t>
        </is>
      </c>
      <c r="B315" s="65" t="inlineStr">
        <is>
          <t>DEV-00722</t>
        </is>
      </c>
      <c r="C315" s="65" t="inlineStr">
        <is>
          <t>CLI-0230</t>
        </is>
      </c>
      <c r="D315" s="65" t="inlineStr">
        <is>
          <t>Professionnel</t>
        </is>
      </c>
      <c r="E315" s="65" t="inlineStr">
        <is>
          <t>Bordeaux</t>
        </is>
      </c>
      <c r="F315" s="66" t="n">
        <v>45307</v>
      </c>
      <c r="G315" s="65" t="inlineStr">
        <is>
          <t>2024-01</t>
        </is>
      </c>
      <c r="H315" s="65" t="inlineStr">
        <is>
          <t>2023-2024</t>
        </is>
      </c>
      <c r="I315" s="66" t="n">
        <v>45337</v>
      </c>
      <c r="J315" s="67" t="n">
        <v>30</v>
      </c>
      <c r="K315" s="68" t="n">
        <v>6631.03</v>
      </c>
      <c r="L315" s="71" t="n">
        <v>0.2</v>
      </c>
      <c r="M315" s="68" t="n">
        <v>7957.24</v>
      </c>
      <c r="N315" s="65" t="inlineStr">
        <is>
          <t>Bon payeur</t>
        </is>
      </c>
      <c r="O315" s="66" t="n">
        <v>45313</v>
      </c>
      <c r="P315" s="65" t="inlineStr">
        <is>
          <t>Payée</t>
        </is>
      </c>
      <c r="Q315" s="67">
        <f>IFERROR(INDEX(Devis!$I$2:$I$3053,MATCH($B315,Devis!$A$2:$A$3053,0)),"")</f>
        <v/>
      </c>
      <c r="R315" s="67">
        <f>IFERROR(INDEX(Devis!$K$2:$K$3053,MATCH($B315,Devis!$A$2:$A$3053,0)),"")</f>
        <v/>
      </c>
      <c r="S315" s="67">
        <f>IFERROR(INDEX(Clients!$G$2:$G$1020,MATCH($C315,Clients!$A$2:$A$1020,0)),"")</f>
        <v/>
      </c>
      <c r="T315" s="69">
        <f>1</f>
        <v/>
      </c>
      <c r="U315" s="68">
        <f>IFERROR(INDEX(Interventions!$S$2:$S$1106,MATCH($B315,Interventions!$B$2:$B$1106,0)),0)</f>
        <v/>
      </c>
      <c r="V315" s="68">
        <f>$K315-$U315</f>
        <v/>
      </c>
      <c r="W315" s="69">
        <f>IF($O315="",0,1)</f>
        <v/>
      </c>
      <c r="X315" s="68">
        <f>IF($O315="",$M315,0)</f>
        <v/>
      </c>
      <c r="Y315" s="69">
        <f>IF($O315="",MAX(0,Paramètres!$C$8-$I315),MAX(0,$O315-$I315))</f>
        <v/>
      </c>
      <c r="Z315" s="69">
        <f>$Y315*$X315</f>
        <v/>
      </c>
      <c r="AA315" s="69">
        <f>IF($O315="",0,$O315-$F315)</f>
        <v/>
      </c>
      <c r="AB315" s="69">
        <f>IF(AND($O315="",$I315&lt;Paramètres!$C$8),1,0)</f>
        <v/>
      </c>
      <c r="AC315" s="69">
        <f>IF(AND($O315="",$Y315&gt;Paramètres!$C$13),1,0)</f>
        <v/>
      </c>
      <c r="AD315" s="67">
        <f>IF($O315="","",YEAR($O315)&amp;"-"&amp;TEXT(MONTH($O315),"00"))</f>
        <v/>
      </c>
      <c r="AE315" s="67">
        <f>IF($W315=1,"Réglée",IF($Y315&lt;=0,"Non échu",IF($Y315&lt;=30,"1-30 j",IF($Y315&lt;=60,"31-60 j",IF($Y315&lt;=90,"61-90 j","Plus de 90 j")))))</f>
        <v/>
      </c>
      <c r="AF315" s="67">
        <f>IF($K315&lt;=1000,"Moins de 1 k€",IF($K315&lt;=5000,"1 à 5 k€",IF($K315&lt;=15000,"5 à 15 k€","Plus de 15 k€")))</f>
        <v/>
      </c>
    </row>
    <row r="316">
      <c r="A316" s="65" t="inlineStr">
        <is>
          <t>FAC-00315</t>
        </is>
      </c>
      <c r="B316" s="65" t="inlineStr">
        <is>
          <t>DEV-00726</t>
        </is>
      </c>
      <c r="C316" s="65" t="inlineStr">
        <is>
          <t>CLI-0320</t>
        </is>
      </c>
      <c r="D316" s="65" t="inlineStr">
        <is>
          <t>Particulier</t>
        </is>
      </c>
      <c r="E316" s="65" t="inlineStr">
        <is>
          <t>Bordeaux</t>
        </is>
      </c>
      <c r="F316" s="66" t="n">
        <v>45295</v>
      </c>
      <c r="G316" s="65" t="inlineStr">
        <is>
          <t>2024-01</t>
        </is>
      </c>
      <c r="H316" s="65" t="inlineStr">
        <is>
          <t>2023-2024</t>
        </is>
      </c>
      <c r="I316" s="66" t="n">
        <v>45310</v>
      </c>
      <c r="J316" s="67" t="n">
        <v>15</v>
      </c>
      <c r="K316" s="68" t="n">
        <v>3368.27</v>
      </c>
      <c r="L316" s="71" t="n">
        <v>0.1</v>
      </c>
      <c r="M316" s="68" t="n">
        <v>3705.1</v>
      </c>
      <c r="N316" s="65" t="inlineStr">
        <is>
          <t>Bon payeur</t>
        </is>
      </c>
      <c r="O316" s="66" t="n">
        <v>45338</v>
      </c>
      <c r="P316" s="65" t="inlineStr">
        <is>
          <t>Payée</t>
        </is>
      </c>
      <c r="Q316" s="67">
        <f>IFERROR(INDEX(Devis!$I$2:$I$3053,MATCH($B316,Devis!$A$2:$A$3053,0)),"")</f>
        <v/>
      </c>
      <c r="R316" s="67">
        <f>IFERROR(INDEX(Devis!$K$2:$K$3053,MATCH($B316,Devis!$A$2:$A$3053,0)),"")</f>
        <v/>
      </c>
      <c r="S316" s="67">
        <f>IFERROR(INDEX(Clients!$G$2:$G$1020,MATCH($C316,Clients!$A$2:$A$1020,0)),"")</f>
        <v/>
      </c>
      <c r="T316" s="69">
        <f>1</f>
        <v/>
      </c>
      <c r="U316" s="68">
        <f>IFERROR(INDEX(Interventions!$S$2:$S$1106,MATCH($B316,Interventions!$B$2:$B$1106,0)),0)</f>
        <v/>
      </c>
      <c r="V316" s="68">
        <f>$K316-$U316</f>
        <v/>
      </c>
      <c r="W316" s="69">
        <f>IF($O316="",0,1)</f>
        <v/>
      </c>
      <c r="X316" s="68">
        <f>IF($O316="",$M316,0)</f>
        <v/>
      </c>
      <c r="Y316" s="69">
        <f>IF($O316="",MAX(0,Paramètres!$C$8-$I316),MAX(0,$O316-$I316))</f>
        <v/>
      </c>
      <c r="Z316" s="69">
        <f>$Y316*$X316</f>
        <v/>
      </c>
      <c r="AA316" s="69">
        <f>IF($O316="",0,$O316-$F316)</f>
        <v/>
      </c>
      <c r="AB316" s="69">
        <f>IF(AND($O316="",$I316&lt;Paramètres!$C$8),1,0)</f>
        <v/>
      </c>
      <c r="AC316" s="69">
        <f>IF(AND($O316="",$Y316&gt;Paramètres!$C$13),1,0)</f>
        <v/>
      </c>
      <c r="AD316" s="67">
        <f>IF($O316="","",YEAR($O316)&amp;"-"&amp;TEXT(MONTH($O316),"00"))</f>
        <v/>
      </c>
      <c r="AE316" s="67">
        <f>IF($W316=1,"Réglée",IF($Y316&lt;=0,"Non échu",IF($Y316&lt;=30,"1-30 j",IF($Y316&lt;=60,"31-60 j",IF($Y316&lt;=90,"61-90 j","Plus de 90 j")))))</f>
        <v/>
      </c>
      <c r="AF316" s="67">
        <f>IF($K316&lt;=1000,"Moins de 1 k€",IF($K316&lt;=5000,"1 à 5 k€",IF($K316&lt;=15000,"5 à 15 k€","Plus de 15 k€")))</f>
        <v/>
      </c>
    </row>
    <row r="317">
      <c r="A317" s="65" t="inlineStr">
        <is>
          <t>FAC-00316</t>
        </is>
      </c>
      <c r="B317" s="65" t="inlineStr">
        <is>
          <t>DEV-00728</t>
        </is>
      </c>
      <c r="C317" s="65" t="inlineStr">
        <is>
          <t>CLI-0245</t>
        </is>
      </c>
      <c r="D317" s="65" t="inlineStr">
        <is>
          <t>Professionnel</t>
        </is>
      </c>
      <c r="E317" s="65" t="inlineStr">
        <is>
          <t>Toulouse</t>
        </is>
      </c>
      <c r="F317" s="66" t="n">
        <v>45303</v>
      </c>
      <c r="G317" s="65" t="inlineStr">
        <is>
          <t>2024-01</t>
        </is>
      </c>
      <c r="H317" s="65" t="inlineStr">
        <is>
          <t>2023-2024</t>
        </is>
      </c>
      <c r="I317" s="66" t="n">
        <v>45333</v>
      </c>
      <c r="J317" s="67" t="n">
        <v>30</v>
      </c>
      <c r="K317" s="68" t="n">
        <v>610.14</v>
      </c>
      <c r="L317" s="71" t="n">
        <v>0.2</v>
      </c>
      <c r="M317" s="68" t="n">
        <v>732.17</v>
      </c>
      <c r="N317" s="65" t="inlineStr">
        <is>
          <t>Standard</t>
        </is>
      </c>
      <c r="O317" s="66" t="n">
        <v>45339</v>
      </c>
      <c r="P317" s="65" t="inlineStr">
        <is>
          <t>Payée</t>
        </is>
      </c>
      <c r="Q317" s="67">
        <f>IFERROR(INDEX(Devis!$I$2:$I$3053,MATCH($B317,Devis!$A$2:$A$3053,0)),"")</f>
        <v/>
      </c>
      <c r="R317" s="67">
        <f>IFERROR(INDEX(Devis!$K$2:$K$3053,MATCH($B317,Devis!$A$2:$A$3053,0)),"")</f>
        <v/>
      </c>
      <c r="S317" s="67">
        <f>IFERROR(INDEX(Clients!$G$2:$G$1020,MATCH($C317,Clients!$A$2:$A$1020,0)),"")</f>
        <v/>
      </c>
      <c r="T317" s="69">
        <f>1</f>
        <v/>
      </c>
      <c r="U317" s="68">
        <f>IFERROR(INDEX(Interventions!$S$2:$S$1106,MATCH($B317,Interventions!$B$2:$B$1106,0)),0)</f>
        <v/>
      </c>
      <c r="V317" s="68">
        <f>$K317-$U317</f>
        <v/>
      </c>
      <c r="W317" s="69">
        <f>IF($O317="",0,1)</f>
        <v/>
      </c>
      <c r="X317" s="68">
        <f>IF($O317="",$M317,0)</f>
        <v/>
      </c>
      <c r="Y317" s="69">
        <f>IF($O317="",MAX(0,Paramètres!$C$8-$I317),MAX(0,$O317-$I317))</f>
        <v/>
      </c>
      <c r="Z317" s="69">
        <f>$Y317*$X317</f>
        <v/>
      </c>
      <c r="AA317" s="69">
        <f>IF($O317="",0,$O317-$F317)</f>
        <v/>
      </c>
      <c r="AB317" s="69">
        <f>IF(AND($O317="",$I317&lt;Paramètres!$C$8),1,0)</f>
        <v/>
      </c>
      <c r="AC317" s="69">
        <f>IF(AND($O317="",$Y317&gt;Paramètres!$C$13),1,0)</f>
        <v/>
      </c>
      <c r="AD317" s="67">
        <f>IF($O317="","",YEAR($O317)&amp;"-"&amp;TEXT(MONTH($O317),"00"))</f>
        <v/>
      </c>
      <c r="AE317" s="67">
        <f>IF($W317=1,"Réglée",IF($Y317&lt;=0,"Non échu",IF($Y317&lt;=30,"1-30 j",IF($Y317&lt;=60,"31-60 j",IF($Y317&lt;=90,"61-90 j","Plus de 90 j")))))</f>
        <v/>
      </c>
      <c r="AF317" s="67">
        <f>IF($K317&lt;=1000,"Moins de 1 k€",IF($K317&lt;=5000,"1 à 5 k€",IF($K317&lt;=15000,"5 à 15 k€","Plus de 15 k€")))</f>
        <v/>
      </c>
    </row>
    <row r="318">
      <c r="A318" s="65" t="inlineStr">
        <is>
          <t>FAC-00317</t>
        </is>
      </c>
      <c r="B318" s="65" t="inlineStr">
        <is>
          <t>DEV-00732</t>
        </is>
      </c>
      <c r="C318" s="65" t="inlineStr">
        <is>
          <t>CLI-0181</t>
        </is>
      </c>
      <c r="D318" s="65" t="inlineStr">
        <is>
          <t>Professionnel</t>
        </is>
      </c>
      <c r="E318" s="65" t="inlineStr">
        <is>
          <t>Toulouse</t>
        </is>
      </c>
      <c r="F318" s="66" t="n">
        <v>45281</v>
      </c>
      <c r="G318" s="65" t="inlineStr">
        <is>
          <t>2023-12</t>
        </is>
      </c>
      <c r="H318" s="65" t="inlineStr">
        <is>
          <t>2023-2024</t>
        </is>
      </c>
      <c r="I318" s="66" t="n">
        <v>45311</v>
      </c>
      <c r="J318" s="67" t="n">
        <v>30</v>
      </c>
      <c r="K318" s="68" t="n">
        <v>9325.4</v>
      </c>
      <c r="L318" s="71" t="n">
        <v>0.2</v>
      </c>
      <c r="M318" s="68" t="n">
        <v>11190.48</v>
      </c>
      <c r="N318" s="65" t="inlineStr">
        <is>
          <t>Bon payeur</t>
        </is>
      </c>
      <c r="O318" s="66" t="n">
        <v>45305</v>
      </c>
      <c r="P318" s="65" t="inlineStr">
        <is>
          <t>Payée</t>
        </is>
      </c>
      <c r="Q318" s="67">
        <f>IFERROR(INDEX(Devis!$I$2:$I$3053,MATCH($B318,Devis!$A$2:$A$3053,0)),"")</f>
        <v/>
      </c>
      <c r="R318" s="67">
        <f>IFERROR(INDEX(Devis!$K$2:$K$3053,MATCH($B318,Devis!$A$2:$A$3053,0)),"")</f>
        <v/>
      </c>
      <c r="S318" s="67">
        <f>IFERROR(INDEX(Clients!$G$2:$G$1020,MATCH($C318,Clients!$A$2:$A$1020,0)),"")</f>
        <v/>
      </c>
      <c r="T318" s="69">
        <f>1</f>
        <v/>
      </c>
      <c r="U318" s="68">
        <f>IFERROR(INDEX(Interventions!$S$2:$S$1106,MATCH($B318,Interventions!$B$2:$B$1106,0)),0)</f>
        <v/>
      </c>
      <c r="V318" s="68">
        <f>$K318-$U318</f>
        <v/>
      </c>
      <c r="W318" s="69">
        <f>IF($O318="",0,1)</f>
        <v/>
      </c>
      <c r="X318" s="68">
        <f>IF($O318="",$M318,0)</f>
        <v/>
      </c>
      <c r="Y318" s="69">
        <f>IF($O318="",MAX(0,Paramètres!$C$8-$I318),MAX(0,$O318-$I318))</f>
        <v/>
      </c>
      <c r="Z318" s="69">
        <f>$Y318*$X318</f>
        <v/>
      </c>
      <c r="AA318" s="69">
        <f>IF($O318="",0,$O318-$F318)</f>
        <v/>
      </c>
      <c r="AB318" s="69">
        <f>IF(AND($O318="",$I318&lt;Paramètres!$C$8),1,0)</f>
        <v/>
      </c>
      <c r="AC318" s="69">
        <f>IF(AND($O318="",$Y318&gt;Paramètres!$C$13),1,0)</f>
        <v/>
      </c>
      <c r="AD318" s="67">
        <f>IF($O318="","",YEAR($O318)&amp;"-"&amp;TEXT(MONTH($O318),"00"))</f>
        <v/>
      </c>
      <c r="AE318" s="67">
        <f>IF($W318=1,"Réglée",IF($Y318&lt;=0,"Non échu",IF($Y318&lt;=30,"1-30 j",IF($Y318&lt;=60,"31-60 j",IF($Y318&lt;=90,"61-90 j","Plus de 90 j")))))</f>
        <v/>
      </c>
      <c r="AF318" s="67">
        <f>IF($K318&lt;=1000,"Moins de 1 k€",IF($K318&lt;=5000,"1 à 5 k€",IF($K318&lt;=15000,"5 à 15 k€","Plus de 15 k€")))</f>
        <v/>
      </c>
    </row>
    <row r="319">
      <c r="A319" s="65" t="inlineStr">
        <is>
          <t>FAC-00318</t>
        </is>
      </c>
      <c r="B319" s="65" t="inlineStr">
        <is>
          <t>DEV-00734</t>
        </is>
      </c>
      <c r="C319" s="65" t="inlineStr">
        <is>
          <t>CLI-0329</t>
        </is>
      </c>
      <c r="D319" s="65" t="inlineStr">
        <is>
          <t>Particulier</t>
        </is>
      </c>
      <c r="E319" s="65" t="inlineStr">
        <is>
          <t>Bordeaux</t>
        </is>
      </c>
      <c r="F319" s="66" t="n">
        <v>45280</v>
      </c>
      <c r="G319" s="65" t="inlineStr">
        <is>
          <t>2023-12</t>
        </is>
      </c>
      <c r="H319" s="65" t="inlineStr">
        <is>
          <t>2023-2024</t>
        </is>
      </c>
      <c r="I319" s="66" t="n">
        <v>45295</v>
      </c>
      <c r="J319" s="67" t="n">
        <v>15</v>
      </c>
      <c r="K319" s="68" t="n">
        <v>683.0700000000001</v>
      </c>
      <c r="L319" s="71" t="n">
        <v>0.1</v>
      </c>
      <c r="M319" s="68" t="n">
        <v>751.38</v>
      </c>
      <c r="N319" s="65" t="inlineStr">
        <is>
          <t>Standard</t>
        </is>
      </c>
      <c r="O319" s="66" t="n">
        <v>45281</v>
      </c>
      <c r="P319" s="65" t="inlineStr">
        <is>
          <t>Payée</t>
        </is>
      </c>
      <c r="Q319" s="67">
        <f>IFERROR(INDEX(Devis!$I$2:$I$3053,MATCH($B319,Devis!$A$2:$A$3053,0)),"")</f>
        <v/>
      </c>
      <c r="R319" s="67">
        <f>IFERROR(INDEX(Devis!$K$2:$K$3053,MATCH($B319,Devis!$A$2:$A$3053,0)),"")</f>
        <v/>
      </c>
      <c r="S319" s="67">
        <f>IFERROR(INDEX(Clients!$G$2:$G$1020,MATCH($C319,Clients!$A$2:$A$1020,0)),"")</f>
        <v/>
      </c>
      <c r="T319" s="69">
        <f>1</f>
        <v/>
      </c>
      <c r="U319" s="68">
        <f>IFERROR(INDEX(Interventions!$S$2:$S$1106,MATCH($B319,Interventions!$B$2:$B$1106,0)),0)</f>
        <v/>
      </c>
      <c r="V319" s="68">
        <f>$K319-$U319</f>
        <v/>
      </c>
      <c r="W319" s="69">
        <f>IF($O319="",0,1)</f>
        <v/>
      </c>
      <c r="X319" s="68">
        <f>IF($O319="",$M319,0)</f>
        <v/>
      </c>
      <c r="Y319" s="69">
        <f>IF($O319="",MAX(0,Paramètres!$C$8-$I319),MAX(0,$O319-$I319))</f>
        <v/>
      </c>
      <c r="Z319" s="69">
        <f>$Y319*$X319</f>
        <v/>
      </c>
      <c r="AA319" s="69">
        <f>IF($O319="",0,$O319-$F319)</f>
        <v/>
      </c>
      <c r="AB319" s="69">
        <f>IF(AND($O319="",$I319&lt;Paramètres!$C$8),1,0)</f>
        <v/>
      </c>
      <c r="AC319" s="69">
        <f>IF(AND($O319="",$Y319&gt;Paramètres!$C$13),1,0)</f>
        <v/>
      </c>
      <c r="AD319" s="67">
        <f>IF($O319="","",YEAR($O319)&amp;"-"&amp;TEXT(MONTH($O319),"00"))</f>
        <v/>
      </c>
      <c r="AE319" s="67">
        <f>IF($W319=1,"Réglée",IF($Y319&lt;=0,"Non échu",IF($Y319&lt;=30,"1-30 j",IF($Y319&lt;=60,"31-60 j",IF($Y319&lt;=90,"61-90 j","Plus de 90 j")))))</f>
        <v/>
      </c>
      <c r="AF319" s="67">
        <f>IF($K319&lt;=1000,"Moins de 1 k€",IF($K319&lt;=5000,"1 à 5 k€",IF($K319&lt;=15000,"5 à 15 k€","Plus de 15 k€")))</f>
        <v/>
      </c>
    </row>
    <row r="320">
      <c r="A320" s="65" t="inlineStr">
        <is>
          <t>FAC-00319</t>
        </is>
      </c>
      <c r="B320" s="65" t="inlineStr">
        <is>
          <t>DEV-00736</t>
        </is>
      </c>
      <c r="C320" s="65" t="inlineStr">
        <is>
          <t>CLI-0089</t>
        </is>
      </c>
      <c r="D320" s="65" t="inlineStr">
        <is>
          <t>Particulier</t>
        </is>
      </c>
      <c r="E320" s="65" t="inlineStr">
        <is>
          <t>Bordeaux</t>
        </is>
      </c>
      <c r="F320" s="66" t="n">
        <v>45289</v>
      </c>
      <c r="G320" s="65" t="inlineStr">
        <is>
          <t>2023-12</t>
        </is>
      </c>
      <c r="H320" s="65" t="inlineStr">
        <is>
          <t>2023-2024</t>
        </is>
      </c>
      <c r="I320" s="66" t="n">
        <v>45304</v>
      </c>
      <c r="J320" s="67" t="n">
        <v>15</v>
      </c>
      <c r="K320" s="68" t="n">
        <v>1992.1</v>
      </c>
      <c r="L320" s="71" t="n">
        <v>0.2</v>
      </c>
      <c r="M320" s="68" t="n">
        <v>2390.52</v>
      </c>
      <c r="N320" s="65" t="inlineStr">
        <is>
          <t>Bon payeur</t>
        </is>
      </c>
      <c r="O320" s="66" t="n">
        <v>45305</v>
      </c>
      <c r="P320" s="65" t="inlineStr">
        <is>
          <t>Payée</t>
        </is>
      </c>
      <c r="Q320" s="67">
        <f>IFERROR(INDEX(Devis!$I$2:$I$3053,MATCH($B320,Devis!$A$2:$A$3053,0)),"")</f>
        <v/>
      </c>
      <c r="R320" s="67">
        <f>IFERROR(INDEX(Devis!$K$2:$K$3053,MATCH($B320,Devis!$A$2:$A$3053,0)),"")</f>
        <v/>
      </c>
      <c r="S320" s="67">
        <f>IFERROR(INDEX(Clients!$G$2:$G$1020,MATCH($C320,Clients!$A$2:$A$1020,0)),"")</f>
        <v/>
      </c>
      <c r="T320" s="69">
        <f>1</f>
        <v/>
      </c>
      <c r="U320" s="68">
        <f>IFERROR(INDEX(Interventions!$S$2:$S$1106,MATCH($B320,Interventions!$B$2:$B$1106,0)),0)</f>
        <v/>
      </c>
      <c r="V320" s="68">
        <f>$K320-$U320</f>
        <v/>
      </c>
      <c r="W320" s="69">
        <f>IF($O320="",0,1)</f>
        <v/>
      </c>
      <c r="X320" s="68">
        <f>IF($O320="",$M320,0)</f>
        <v/>
      </c>
      <c r="Y320" s="69">
        <f>IF($O320="",MAX(0,Paramètres!$C$8-$I320),MAX(0,$O320-$I320))</f>
        <v/>
      </c>
      <c r="Z320" s="69">
        <f>$Y320*$X320</f>
        <v/>
      </c>
      <c r="AA320" s="69">
        <f>IF($O320="",0,$O320-$F320)</f>
        <v/>
      </c>
      <c r="AB320" s="69">
        <f>IF(AND($O320="",$I320&lt;Paramètres!$C$8),1,0)</f>
        <v/>
      </c>
      <c r="AC320" s="69">
        <f>IF(AND($O320="",$Y320&gt;Paramètres!$C$13),1,0)</f>
        <v/>
      </c>
      <c r="AD320" s="67">
        <f>IF($O320="","",YEAR($O320)&amp;"-"&amp;TEXT(MONTH($O320),"00"))</f>
        <v/>
      </c>
      <c r="AE320" s="67">
        <f>IF($W320=1,"Réglée",IF($Y320&lt;=0,"Non échu",IF($Y320&lt;=30,"1-30 j",IF($Y320&lt;=60,"31-60 j",IF($Y320&lt;=90,"61-90 j","Plus de 90 j")))))</f>
        <v/>
      </c>
      <c r="AF320" s="67">
        <f>IF($K320&lt;=1000,"Moins de 1 k€",IF($K320&lt;=5000,"1 à 5 k€",IF($K320&lt;=15000,"5 à 15 k€","Plus de 15 k€")))</f>
        <v/>
      </c>
    </row>
    <row r="321">
      <c r="A321" s="65" t="inlineStr">
        <is>
          <t>FAC-00320</t>
        </is>
      </c>
      <c r="B321" s="65" t="inlineStr">
        <is>
          <t>DEV-00737</t>
        </is>
      </c>
      <c r="C321" s="65" t="inlineStr">
        <is>
          <t>CLI-0037</t>
        </is>
      </c>
      <c r="D321" s="65" t="inlineStr">
        <is>
          <t>Particulier</t>
        </is>
      </c>
      <c r="E321" s="65" t="inlineStr">
        <is>
          <t>Toulouse</t>
        </is>
      </c>
      <c r="F321" s="66" t="n">
        <v>45315</v>
      </c>
      <c r="G321" s="65" t="inlineStr">
        <is>
          <t>2024-01</t>
        </is>
      </c>
      <c r="H321" s="65" t="inlineStr">
        <is>
          <t>2023-2024</t>
        </is>
      </c>
      <c r="I321" s="66" t="n">
        <v>45330</v>
      </c>
      <c r="J321" s="67" t="n">
        <v>15</v>
      </c>
      <c r="K321" s="68" t="n">
        <v>318.31</v>
      </c>
      <c r="L321" s="71" t="n">
        <v>0.2</v>
      </c>
      <c r="M321" s="68" t="n">
        <v>381.97</v>
      </c>
      <c r="N321" s="65" t="inlineStr">
        <is>
          <t>Bon payeur</t>
        </is>
      </c>
      <c r="O321" s="66" t="n">
        <v>45348</v>
      </c>
      <c r="P321" s="65" t="inlineStr">
        <is>
          <t>Payée</t>
        </is>
      </c>
      <c r="Q321" s="67">
        <f>IFERROR(INDEX(Devis!$I$2:$I$3053,MATCH($B321,Devis!$A$2:$A$3053,0)),"")</f>
        <v/>
      </c>
      <c r="R321" s="67">
        <f>IFERROR(INDEX(Devis!$K$2:$K$3053,MATCH($B321,Devis!$A$2:$A$3053,0)),"")</f>
        <v/>
      </c>
      <c r="S321" s="67">
        <f>IFERROR(INDEX(Clients!$G$2:$G$1020,MATCH($C321,Clients!$A$2:$A$1020,0)),"")</f>
        <v/>
      </c>
      <c r="T321" s="69">
        <f>1</f>
        <v/>
      </c>
      <c r="U321" s="68">
        <f>IFERROR(INDEX(Interventions!$S$2:$S$1106,MATCH($B321,Interventions!$B$2:$B$1106,0)),0)</f>
        <v/>
      </c>
      <c r="V321" s="68">
        <f>$K321-$U321</f>
        <v/>
      </c>
      <c r="W321" s="69">
        <f>IF($O321="",0,1)</f>
        <v/>
      </c>
      <c r="X321" s="68">
        <f>IF($O321="",$M321,0)</f>
        <v/>
      </c>
      <c r="Y321" s="69">
        <f>IF($O321="",MAX(0,Paramètres!$C$8-$I321),MAX(0,$O321-$I321))</f>
        <v/>
      </c>
      <c r="Z321" s="69">
        <f>$Y321*$X321</f>
        <v/>
      </c>
      <c r="AA321" s="69">
        <f>IF($O321="",0,$O321-$F321)</f>
        <v/>
      </c>
      <c r="AB321" s="69">
        <f>IF(AND($O321="",$I321&lt;Paramètres!$C$8),1,0)</f>
        <v/>
      </c>
      <c r="AC321" s="69">
        <f>IF(AND($O321="",$Y321&gt;Paramètres!$C$13),1,0)</f>
        <v/>
      </c>
      <c r="AD321" s="67">
        <f>IF($O321="","",YEAR($O321)&amp;"-"&amp;TEXT(MONTH($O321),"00"))</f>
        <v/>
      </c>
      <c r="AE321" s="67">
        <f>IF($W321=1,"Réglée",IF($Y321&lt;=0,"Non échu",IF($Y321&lt;=30,"1-30 j",IF($Y321&lt;=60,"31-60 j",IF($Y321&lt;=90,"61-90 j","Plus de 90 j")))))</f>
        <v/>
      </c>
      <c r="AF321" s="67">
        <f>IF($K321&lt;=1000,"Moins de 1 k€",IF($K321&lt;=5000,"1 à 5 k€",IF($K321&lt;=15000,"5 à 15 k€","Plus de 15 k€")))</f>
        <v/>
      </c>
    </row>
    <row r="322">
      <c r="A322" s="65" t="inlineStr">
        <is>
          <t>FAC-00321</t>
        </is>
      </c>
      <c r="B322" s="65" t="inlineStr">
        <is>
          <t>DEV-00741</t>
        </is>
      </c>
      <c r="C322" s="65" t="inlineStr">
        <is>
          <t>CLI-0251</t>
        </is>
      </c>
      <c r="D322" s="65" t="inlineStr">
        <is>
          <t>Particulier</t>
        </is>
      </c>
      <c r="E322" s="65" t="inlineStr">
        <is>
          <t>Bordeaux</t>
        </is>
      </c>
      <c r="F322" s="66" t="n">
        <v>45314</v>
      </c>
      <c r="G322" s="65" t="inlineStr">
        <is>
          <t>2024-01</t>
        </is>
      </c>
      <c r="H322" s="65" t="inlineStr">
        <is>
          <t>2023-2024</t>
        </is>
      </c>
      <c r="I322" s="66" t="n">
        <v>45329</v>
      </c>
      <c r="J322" s="67" t="n">
        <v>15</v>
      </c>
      <c r="K322" s="68" t="n">
        <v>14243.18</v>
      </c>
      <c r="L322" s="71" t="n">
        <v>0.1</v>
      </c>
      <c r="M322" s="68" t="n">
        <v>15667.5</v>
      </c>
      <c r="N322" s="65" t="inlineStr">
        <is>
          <t>Bon payeur</t>
        </is>
      </c>
      <c r="O322" s="66" t="n">
        <v>45315</v>
      </c>
      <c r="P322" s="65" t="inlineStr">
        <is>
          <t>Payée</t>
        </is>
      </c>
      <c r="Q322" s="67">
        <f>IFERROR(INDEX(Devis!$I$2:$I$3053,MATCH($B322,Devis!$A$2:$A$3053,0)),"")</f>
        <v/>
      </c>
      <c r="R322" s="67">
        <f>IFERROR(INDEX(Devis!$K$2:$K$3053,MATCH($B322,Devis!$A$2:$A$3053,0)),"")</f>
        <v/>
      </c>
      <c r="S322" s="67">
        <f>IFERROR(INDEX(Clients!$G$2:$G$1020,MATCH($C322,Clients!$A$2:$A$1020,0)),"")</f>
        <v/>
      </c>
      <c r="T322" s="69">
        <f>1</f>
        <v/>
      </c>
      <c r="U322" s="68">
        <f>IFERROR(INDEX(Interventions!$S$2:$S$1106,MATCH($B322,Interventions!$B$2:$B$1106,0)),0)</f>
        <v/>
      </c>
      <c r="V322" s="68">
        <f>$K322-$U322</f>
        <v/>
      </c>
      <c r="W322" s="69">
        <f>IF($O322="",0,1)</f>
        <v/>
      </c>
      <c r="X322" s="68">
        <f>IF($O322="",$M322,0)</f>
        <v/>
      </c>
      <c r="Y322" s="69">
        <f>IF($O322="",MAX(0,Paramètres!$C$8-$I322),MAX(0,$O322-$I322))</f>
        <v/>
      </c>
      <c r="Z322" s="69">
        <f>$Y322*$X322</f>
        <v/>
      </c>
      <c r="AA322" s="69">
        <f>IF($O322="",0,$O322-$F322)</f>
        <v/>
      </c>
      <c r="AB322" s="69">
        <f>IF(AND($O322="",$I322&lt;Paramètres!$C$8),1,0)</f>
        <v/>
      </c>
      <c r="AC322" s="69">
        <f>IF(AND($O322="",$Y322&gt;Paramètres!$C$13),1,0)</f>
        <v/>
      </c>
      <c r="AD322" s="67">
        <f>IF($O322="","",YEAR($O322)&amp;"-"&amp;TEXT(MONTH($O322),"00"))</f>
        <v/>
      </c>
      <c r="AE322" s="67">
        <f>IF($W322=1,"Réglée",IF($Y322&lt;=0,"Non échu",IF($Y322&lt;=30,"1-30 j",IF($Y322&lt;=60,"31-60 j",IF($Y322&lt;=90,"61-90 j","Plus de 90 j")))))</f>
        <v/>
      </c>
      <c r="AF322" s="67">
        <f>IF($K322&lt;=1000,"Moins de 1 k€",IF($K322&lt;=5000,"1 à 5 k€",IF($K322&lt;=15000,"5 à 15 k€","Plus de 15 k€")))</f>
        <v/>
      </c>
    </row>
    <row r="323">
      <c r="A323" s="65" t="inlineStr">
        <is>
          <t>FAC-00322</t>
        </is>
      </c>
      <c r="B323" s="65" t="inlineStr">
        <is>
          <t>DEV-00743</t>
        </is>
      </c>
      <c r="C323" s="65" t="inlineStr">
        <is>
          <t>CLI-0210</t>
        </is>
      </c>
      <c r="D323" s="65" t="inlineStr">
        <is>
          <t>Particulier</t>
        </is>
      </c>
      <c r="E323" s="65" t="inlineStr">
        <is>
          <t>Toulouse</t>
        </is>
      </c>
      <c r="F323" s="66" t="n">
        <v>45287</v>
      </c>
      <c r="G323" s="65" t="inlineStr">
        <is>
          <t>2023-12</t>
        </is>
      </c>
      <c r="H323" s="65" t="inlineStr">
        <is>
          <t>2023-2024</t>
        </is>
      </c>
      <c r="I323" s="66" t="n">
        <v>45302</v>
      </c>
      <c r="J323" s="67" t="n">
        <v>15</v>
      </c>
      <c r="K323" s="68" t="n">
        <v>3598.75</v>
      </c>
      <c r="L323" s="71" t="n">
        <v>0.1</v>
      </c>
      <c r="M323" s="68" t="n">
        <v>3958.63</v>
      </c>
      <c r="N323" s="65" t="inlineStr">
        <is>
          <t>Litigieux</t>
        </is>
      </c>
      <c r="O323" s="66" t="n">
        <v>45372</v>
      </c>
      <c r="P323" s="65" t="inlineStr">
        <is>
          <t>Payée</t>
        </is>
      </c>
      <c r="Q323" s="67">
        <f>IFERROR(INDEX(Devis!$I$2:$I$3053,MATCH($B323,Devis!$A$2:$A$3053,0)),"")</f>
        <v/>
      </c>
      <c r="R323" s="67">
        <f>IFERROR(INDEX(Devis!$K$2:$K$3053,MATCH($B323,Devis!$A$2:$A$3053,0)),"")</f>
        <v/>
      </c>
      <c r="S323" s="67">
        <f>IFERROR(INDEX(Clients!$G$2:$G$1020,MATCH($C323,Clients!$A$2:$A$1020,0)),"")</f>
        <v/>
      </c>
      <c r="T323" s="69">
        <f>1</f>
        <v/>
      </c>
      <c r="U323" s="68">
        <f>IFERROR(INDEX(Interventions!$S$2:$S$1106,MATCH($B323,Interventions!$B$2:$B$1106,0)),0)</f>
        <v/>
      </c>
      <c r="V323" s="68">
        <f>$K323-$U323</f>
        <v/>
      </c>
      <c r="W323" s="69">
        <f>IF($O323="",0,1)</f>
        <v/>
      </c>
      <c r="X323" s="68">
        <f>IF($O323="",$M323,0)</f>
        <v/>
      </c>
      <c r="Y323" s="69">
        <f>IF($O323="",MAX(0,Paramètres!$C$8-$I323),MAX(0,$O323-$I323))</f>
        <v/>
      </c>
      <c r="Z323" s="69">
        <f>$Y323*$X323</f>
        <v/>
      </c>
      <c r="AA323" s="69">
        <f>IF($O323="",0,$O323-$F323)</f>
        <v/>
      </c>
      <c r="AB323" s="69">
        <f>IF(AND($O323="",$I323&lt;Paramètres!$C$8),1,0)</f>
        <v/>
      </c>
      <c r="AC323" s="69">
        <f>IF(AND($O323="",$Y323&gt;Paramètres!$C$13),1,0)</f>
        <v/>
      </c>
      <c r="AD323" s="67">
        <f>IF($O323="","",YEAR($O323)&amp;"-"&amp;TEXT(MONTH($O323),"00"))</f>
        <v/>
      </c>
      <c r="AE323" s="67">
        <f>IF($W323=1,"Réglée",IF($Y323&lt;=0,"Non échu",IF($Y323&lt;=30,"1-30 j",IF($Y323&lt;=60,"31-60 j",IF($Y323&lt;=90,"61-90 j","Plus de 90 j")))))</f>
        <v/>
      </c>
      <c r="AF323" s="67">
        <f>IF($K323&lt;=1000,"Moins de 1 k€",IF($K323&lt;=5000,"1 à 5 k€",IF($K323&lt;=15000,"5 à 15 k€","Plus de 15 k€")))</f>
        <v/>
      </c>
    </row>
    <row r="324">
      <c r="A324" s="65" t="inlineStr">
        <is>
          <t>FAC-00323</t>
        </is>
      </c>
      <c r="B324" s="65" t="inlineStr">
        <is>
          <t>DEV-00746</t>
        </is>
      </c>
      <c r="C324" s="65" t="inlineStr">
        <is>
          <t>CLI-0190</t>
        </is>
      </c>
      <c r="D324" s="65" t="inlineStr">
        <is>
          <t>Particulier</t>
        </is>
      </c>
      <c r="E324" s="65" t="inlineStr">
        <is>
          <t>Toulouse</t>
        </is>
      </c>
      <c r="F324" s="66" t="n">
        <v>45309</v>
      </c>
      <c r="G324" s="65" t="inlineStr">
        <is>
          <t>2024-01</t>
        </is>
      </c>
      <c r="H324" s="65" t="inlineStr">
        <is>
          <t>2023-2024</t>
        </is>
      </c>
      <c r="I324" s="66" t="n">
        <v>45324</v>
      </c>
      <c r="J324" s="67" t="n">
        <v>15</v>
      </c>
      <c r="K324" s="68" t="n">
        <v>710.52</v>
      </c>
      <c r="L324" s="71" t="n">
        <v>0.1</v>
      </c>
      <c r="M324" s="68" t="n">
        <v>781.5700000000001</v>
      </c>
      <c r="N324" s="65" t="inlineStr">
        <is>
          <t>Standard</t>
        </is>
      </c>
      <c r="O324" s="66" t="n">
        <v>45339</v>
      </c>
      <c r="P324" s="65" t="inlineStr">
        <is>
          <t>Payée</t>
        </is>
      </c>
      <c r="Q324" s="67">
        <f>IFERROR(INDEX(Devis!$I$2:$I$3053,MATCH($B324,Devis!$A$2:$A$3053,0)),"")</f>
        <v/>
      </c>
      <c r="R324" s="67">
        <f>IFERROR(INDEX(Devis!$K$2:$K$3053,MATCH($B324,Devis!$A$2:$A$3053,0)),"")</f>
        <v/>
      </c>
      <c r="S324" s="67">
        <f>IFERROR(INDEX(Clients!$G$2:$G$1020,MATCH($C324,Clients!$A$2:$A$1020,0)),"")</f>
        <v/>
      </c>
      <c r="T324" s="69">
        <f>1</f>
        <v/>
      </c>
      <c r="U324" s="68">
        <f>IFERROR(INDEX(Interventions!$S$2:$S$1106,MATCH($B324,Interventions!$B$2:$B$1106,0)),0)</f>
        <v/>
      </c>
      <c r="V324" s="68">
        <f>$K324-$U324</f>
        <v/>
      </c>
      <c r="W324" s="69">
        <f>IF($O324="",0,1)</f>
        <v/>
      </c>
      <c r="X324" s="68">
        <f>IF($O324="",$M324,0)</f>
        <v/>
      </c>
      <c r="Y324" s="69">
        <f>IF($O324="",MAX(0,Paramètres!$C$8-$I324),MAX(0,$O324-$I324))</f>
        <v/>
      </c>
      <c r="Z324" s="69">
        <f>$Y324*$X324</f>
        <v/>
      </c>
      <c r="AA324" s="69">
        <f>IF($O324="",0,$O324-$F324)</f>
        <v/>
      </c>
      <c r="AB324" s="69">
        <f>IF(AND($O324="",$I324&lt;Paramètres!$C$8),1,0)</f>
        <v/>
      </c>
      <c r="AC324" s="69">
        <f>IF(AND($O324="",$Y324&gt;Paramètres!$C$13),1,0)</f>
        <v/>
      </c>
      <c r="AD324" s="67">
        <f>IF($O324="","",YEAR($O324)&amp;"-"&amp;TEXT(MONTH($O324),"00"))</f>
        <v/>
      </c>
      <c r="AE324" s="67">
        <f>IF($W324=1,"Réglée",IF($Y324&lt;=0,"Non échu",IF($Y324&lt;=30,"1-30 j",IF($Y324&lt;=60,"31-60 j",IF($Y324&lt;=90,"61-90 j","Plus de 90 j")))))</f>
        <v/>
      </c>
      <c r="AF324" s="67">
        <f>IF($K324&lt;=1000,"Moins de 1 k€",IF($K324&lt;=5000,"1 à 5 k€",IF($K324&lt;=15000,"5 à 15 k€","Plus de 15 k€")))</f>
        <v/>
      </c>
    </row>
    <row r="325">
      <c r="A325" s="65" t="inlineStr">
        <is>
          <t>FAC-00324</t>
        </is>
      </c>
      <c r="B325" s="65" t="inlineStr">
        <is>
          <t>DEV-00747</t>
        </is>
      </c>
      <c r="C325" s="65" t="inlineStr">
        <is>
          <t>CLI-0124</t>
        </is>
      </c>
      <c r="D325" s="65" t="inlineStr">
        <is>
          <t>Particulier</t>
        </is>
      </c>
      <c r="E325" s="65" t="inlineStr">
        <is>
          <t>Toulouse</t>
        </is>
      </c>
      <c r="F325" s="66" t="n">
        <v>45316</v>
      </c>
      <c r="G325" s="65" t="inlineStr">
        <is>
          <t>2024-01</t>
        </is>
      </c>
      <c r="H325" s="65" t="inlineStr">
        <is>
          <t>2023-2024</t>
        </is>
      </c>
      <c r="I325" s="66" t="n">
        <v>45331</v>
      </c>
      <c r="J325" s="67" t="n">
        <v>15</v>
      </c>
      <c r="K325" s="68" t="n">
        <v>11559.67</v>
      </c>
      <c r="L325" s="71" t="n">
        <v>0.1</v>
      </c>
      <c r="M325" s="68" t="n">
        <v>12715.64</v>
      </c>
      <c r="N325" s="65" t="inlineStr">
        <is>
          <t>Lent</t>
        </is>
      </c>
      <c r="O325" s="66" t="n">
        <v>45462</v>
      </c>
      <c r="P325" s="65" t="inlineStr">
        <is>
          <t>Payée</t>
        </is>
      </c>
      <c r="Q325" s="67">
        <f>IFERROR(INDEX(Devis!$I$2:$I$3053,MATCH($B325,Devis!$A$2:$A$3053,0)),"")</f>
        <v/>
      </c>
      <c r="R325" s="67">
        <f>IFERROR(INDEX(Devis!$K$2:$K$3053,MATCH($B325,Devis!$A$2:$A$3053,0)),"")</f>
        <v/>
      </c>
      <c r="S325" s="67">
        <f>IFERROR(INDEX(Clients!$G$2:$G$1020,MATCH($C325,Clients!$A$2:$A$1020,0)),"")</f>
        <v/>
      </c>
      <c r="T325" s="69">
        <f>1</f>
        <v/>
      </c>
      <c r="U325" s="68">
        <f>IFERROR(INDEX(Interventions!$S$2:$S$1106,MATCH($B325,Interventions!$B$2:$B$1106,0)),0)</f>
        <v/>
      </c>
      <c r="V325" s="68">
        <f>$K325-$U325</f>
        <v/>
      </c>
      <c r="W325" s="69">
        <f>IF($O325="",0,1)</f>
        <v/>
      </c>
      <c r="X325" s="68">
        <f>IF($O325="",$M325,0)</f>
        <v/>
      </c>
      <c r="Y325" s="69">
        <f>IF($O325="",MAX(0,Paramètres!$C$8-$I325),MAX(0,$O325-$I325))</f>
        <v/>
      </c>
      <c r="Z325" s="69">
        <f>$Y325*$X325</f>
        <v/>
      </c>
      <c r="AA325" s="69">
        <f>IF($O325="",0,$O325-$F325)</f>
        <v/>
      </c>
      <c r="AB325" s="69">
        <f>IF(AND($O325="",$I325&lt;Paramètres!$C$8),1,0)</f>
        <v/>
      </c>
      <c r="AC325" s="69">
        <f>IF(AND($O325="",$Y325&gt;Paramètres!$C$13),1,0)</f>
        <v/>
      </c>
      <c r="AD325" s="67">
        <f>IF($O325="","",YEAR($O325)&amp;"-"&amp;TEXT(MONTH($O325),"00"))</f>
        <v/>
      </c>
      <c r="AE325" s="67">
        <f>IF($W325=1,"Réglée",IF($Y325&lt;=0,"Non échu",IF($Y325&lt;=30,"1-30 j",IF($Y325&lt;=60,"31-60 j",IF($Y325&lt;=90,"61-90 j","Plus de 90 j")))))</f>
        <v/>
      </c>
      <c r="AF325" s="67">
        <f>IF($K325&lt;=1000,"Moins de 1 k€",IF($K325&lt;=5000,"1 à 5 k€",IF($K325&lt;=15000,"5 à 15 k€","Plus de 15 k€")))</f>
        <v/>
      </c>
    </row>
    <row r="326">
      <c r="A326" s="65" t="inlineStr">
        <is>
          <t>FAC-00325</t>
        </is>
      </c>
      <c r="B326" s="65" t="inlineStr">
        <is>
          <t>DEV-00750</t>
        </is>
      </c>
      <c r="C326" s="65" t="inlineStr">
        <is>
          <t>CLI-0025</t>
        </is>
      </c>
      <c r="D326" s="65" t="inlineStr">
        <is>
          <t>Syndic</t>
        </is>
      </c>
      <c r="E326" s="65" t="inlineStr">
        <is>
          <t>Bordeaux</t>
        </is>
      </c>
      <c r="F326" s="66" t="n">
        <v>45308</v>
      </c>
      <c r="G326" s="65" t="inlineStr">
        <is>
          <t>2024-01</t>
        </is>
      </c>
      <c r="H326" s="65" t="inlineStr">
        <is>
          <t>2023-2024</t>
        </is>
      </c>
      <c r="I326" s="66" t="n">
        <v>45368</v>
      </c>
      <c r="J326" s="67" t="n">
        <v>60</v>
      </c>
      <c r="K326" s="68" t="n">
        <v>1525.05</v>
      </c>
      <c r="L326" s="71" t="n">
        <v>0.2</v>
      </c>
      <c r="M326" s="68" t="n">
        <v>1830.06</v>
      </c>
      <c r="N326" s="65" t="inlineStr">
        <is>
          <t>Standard</t>
        </is>
      </c>
      <c r="O326" s="66" t="n">
        <v>45383</v>
      </c>
      <c r="P326" s="65" t="inlineStr">
        <is>
          <t>Payée</t>
        </is>
      </c>
      <c r="Q326" s="67">
        <f>IFERROR(INDEX(Devis!$I$2:$I$3053,MATCH($B326,Devis!$A$2:$A$3053,0)),"")</f>
        <v/>
      </c>
      <c r="R326" s="67">
        <f>IFERROR(INDEX(Devis!$K$2:$K$3053,MATCH($B326,Devis!$A$2:$A$3053,0)),"")</f>
        <v/>
      </c>
      <c r="S326" s="67">
        <f>IFERROR(INDEX(Clients!$G$2:$G$1020,MATCH($C326,Clients!$A$2:$A$1020,0)),"")</f>
        <v/>
      </c>
      <c r="T326" s="69">
        <f>1</f>
        <v/>
      </c>
      <c r="U326" s="68">
        <f>IFERROR(INDEX(Interventions!$S$2:$S$1106,MATCH($B326,Interventions!$B$2:$B$1106,0)),0)</f>
        <v/>
      </c>
      <c r="V326" s="68">
        <f>$K326-$U326</f>
        <v/>
      </c>
      <c r="W326" s="69">
        <f>IF($O326="",0,1)</f>
        <v/>
      </c>
      <c r="X326" s="68">
        <f>IF($O326="",$M326,0)</f>
        <v/>
      </c>
      <c r="Y326" s="69">
        <f>IF($O326="",MAX(0,Paramètres!$C$8-$I326),MAX(0,$O326-$I326))</f>
        <v/>
      </c>
      <c r="Z326" s="69">
        <f>$Y326*$X326</f>
        <v/>
      </c>
      <c r="AA326" s="69">
        <f>IF($O326="",0,$O326-$F326)</f>
        <v/>
      </c>
      <c r="AB326" s="69">
        <f>IF(AND($O326="",$I326&lt;Paramètres!$C$8),1,0)</f>
        <v/>
      </c>
      <c r="AC326" s="69">
        <f>IF(AND($O326="",$Y326&gt;Paramètres!$C$13),1,0)</f>
        <v/>
      </c>
      <c r="AD326" s="67">
        <f>IF($O326="","",YEAR($O326)&amp;"-"&amp;TEXT(MONTH($O326),"00"))</f>
        <v/>
      </c>
      <c r="AE326" s="67">
        <f>IF($W326=1,"Réglée",IF($Y326&lt;=0,"Non échu",IF($Y326&lt;=30,"1-30 j",IF($Y326&lt;=60,"31-60 j",IF($Y326&lt;=90,"61-90 j","Plus de 90 j")))))</f>
        <v/>
      </c>
      <c r="AF326" s="67">
        <f>IF($K326&lt;=1000,"Moins de 1 k€",IF($K326&lt;=5000,"1 à 5 k€",IF($K326&lt;=15000,"5 à 15 k€","Plus de 15 k€")))</f>
        <v/>
      </c>
    </row>
    <row r="327">
      <c r="A327" s="65" t="inlineStr">
        <is>
          <t>FAC-00326</t>
        </is>
      </c>
      <c r="B327" s="65" t="inlineStr">
        <is>
          <t>DEV-00753</t>
        </is>
      </c>
      <c r="C327" s="65" t="inlineStr">
        <is>
          <t>CLI-0386</t>
        </is>
      </c>
      <c r="D327" s="65" t="inlineStr">
        <is>
          <t>Collectivité</t>
        </is>
      </c>
      <c r="E327" s="65" t="inlineStr">
        <is>
          <t>Bordeaux</t>
        </is>
      </c>
      <c r="F327" s="66" t="n">
        <v>45306</v>
      </c>
      <c r="G327" s="65" t="inlineStr">
        <is>
          <t>2024-01</t>
        </is>
      </c>
      <c r="H327" s="65" t="inlineStr">
        <is>
          <t>2023-2024</t>
        </is>
      </c>
      <c r="I327" s="66" t="n">
        <v>45351</v>
      </c>
      <c r="J327" s="67" t="n">
        <v>45</v>
      </c>
      <c r="K327" s="68" t="n">
        <v>1997.4</v>
      </c>
      <c r="L327" s="71" t="n">
        <v>0.2</v>
      </c>
      <c r="M327" s="68" t="n">
        <v>2396.88</v>
      </c>
      <c r="N327" s="65" t="inlineStr">
        <is>
          <t>Lent</t>
        </is>
      </c>
      <c r="O327" s="66" t="n">
        <v>45400</v>
      </c>
      <c r="P327" s="65" t="inlineStr">
        <is>
          <t>Payée</t>
        </is>
      </c>
      <c r="Q327" s="67">
        <f>IFERROR(INDEX(Devis!$I$2:$I$3053,MATCH($B327,Devis!$A$2:$A$3053,0)),"")</f>
        <v/>
      </c>
      <c r="R327" s="67">
        <f>IFERROR(INDEX(Devis!$K$2:$K$3053,MATCH($B327,Devis!$A$2:$A$3053,0)),"")</f>
        <v/>
      </c>
      <c r="S327" s="67">
        <f>IFERROR(INDEX(Clients!$G$2:$G$1020,MATCH($C327,Clients!$A$2:$A$1020,0)),"")</f>
        <v/>
      </c>
      <c r="T327" s="69">
        <f>1</f>
        <v/>
      </c>
      <c r="U327" s="68">
        <f>IFERROR(INDEX(Interventions!$S$2:$S$1106,MATCH($B327,Interventions!$B$2:$B$1106,0)),0)</f>
        <v/>
      </c>
      <c r="V327" s="68">
        <f>$K327-$U327</f>
        <v/>
      </c>
      <c r="W327" s="69">
        <f>IF($O327="",0,1)</f>
        <v/>
      </c>
      <c r="X327" s="68">
        <f>IF($O327="",$M327,0)</f>
        <v/>
      </c>
      <c r="Y327" s="69">
        <f>IF($O327="",MAX(0,Paramètres!$C$8-$I327),MAX(0,$O327-$I327))</f>
        <v/>
      </c>
      <c r="Z327" s="69">
        <f>$Y327*$X327</f>
        <v/>
      </c>
      <c r="AA327" s="69">
        <f>IF($O327="",0,$O327-$F327)</f>
        <v/>
      </c>
      <c r="AB327" s="69">
        <f>IF(AND($O327="",$I327&lt;Paramètres!$C$8),1,0)</f>
        <v/>
      </c>
      <c r="AC327" s="69">
        <f>IF(AND($O327="",$Y327&gt;Paramètres!$C$13),1,0)</f>
        <v/>
      </c>
      <c r="AD327" s="67">
        <f>IF($O327="","",YEAR($O327)&amp;"-"&amp;TEXT(MONTH($O327),"00"))</f>
        <v/>
      </c>
      <c r="AE327" s="67">
        <f>IF($W327=1,"Réglée",IF($Y327&lt;=0,"Non échu",IF($Y327&lt;=30,"1-30 j",IF($Y327&lt;=60,"31-60 j",IF($Y327&lt;=90,"61-90 j","Plus de 90 j")))))</f>
        <v/>
      </c>
      <c r="AF327" s="67">
        <f>IF($K327&lt;=1000,"Moins de 1 k€",IF($K327&lt;=5000,"1 à 5 k€",IF($K327&lt;=15000,"5 à 15 k€","Plus de 15 k€")))</f>
        <v/>
      </c>
    </row>
    <row r="328">
      <c r="A328" s="65" t="inlineStr">
        <is>
          <t>FAC-00327</t>
        </is>
      </c>
      <c r="B328" s="65" t="inlineStr">
        <is>
          <t>DEV-00756</t>
        </is>
      </c>
      <c r="C328" s="65" t="inlineStr">
        <is>
          <t>CLI-0044</t>
        </is>
      </c>
      <c r="D328" s="65" t="inlineStr">
        <is>
          <t>Syndic</t>
        </is>
      </c>
      <c r="E328" s="65" t="inlineStr">
        <is>
          <t>Bordeaux</t>
        </is>
      </c>
      <c r="F328" s="66" t="n">
        <v>45302</v>
      </c>
      <c r="G328" s="65" t="inlineStr">
        <is>
          <t>2024-01</t>
        </is>
      </c>
      <c r="H328" s="65" t="inlineStr">
        <is>
          <t>2023-2024</t>
        </is>
      </c>
      <c r="I328" s="66" t="n">
        <v>45362</v>
      </c>
      <c r="J328" s="67" t="n">
        <v>60</v>
      </c>
      <c r="K328" s="68" t="n">
        <v>494.69</v>
      </c>
      <c r="L328" s="71" t="n">
        <v>0.2</v>
      </c>
      <c r="M328" s="68" t="n">
        <v>593.63</v>
      </c>
      <c r="N328" s="65" t="inlineStr">
        <is>
          <t>Standard</t>
        </is>
      </c>
      <c r="O328" s="66" t="n">
        <v>45357</v>
      </c>
      <c r="P328" s="65" t="inlineStr">
        <is>
          <t>Payée</t>
        </is>
      </c>
      <c r="Q328" s="67">
        <f>IFERROR(INDEX(Devis!$I$2:$I$3053,MATCH($B328,Devis!$A$2:$A$3053,0)),"")</f>
        <v/>
      </c>
      <c r="R328" s="67">
        <f>IFERROR(INDEX(Devis!$K$2:$K$3053,MATCH($B328,Devis!$A$2:$A$3053,0)),"")</f>
        <v/>
      </c>
      <c r="S328" s="67">
        <f>IFERROR(INDEX(Clients!$G$2:$G$1020,MATCH($C328,Clients!$A$2:$A$1020,0)),"")</f>
        <v/>
      </c>
      <c r="T328" s="69">
        <f>1</f>
        <v/>
      </c>
      <c r="U328" s="68">
        <f>IFERROR(INDEX(Interventions!$S$2:$S$1106,MATCH($B328,Interventions!$B$2:$B$1106,0)),0)</f>
        <v/>
      </c>
      <c r="V328" s="68">
        <f>$K328-$U328</f>
        <v/>
      </c>
      <c r="W328" s="69">
        <f>IF($O328="",0,1)</f>
        <v/>
      </c>
      <c r="X328" s="68">
        <f>IF($O328="",$M328,0)</f>
        <v/>
      </c>
      <c r="Y328" s="69">
        <f>IF($O328="",MAX(0,Paramètres!$C$8-$I328),MAX(0,$O328-$I328))</f>
        <v/>
      </c>
      <c r="Z328" s="69">
        <f>$Y328*$X328</f>
        <v/>
      </c>
      <c r="AA328" s="69">
        <f>IF($O328="",0,$O328-$F328)</f>
        <v/>
      </c>
      <c r="AB328" s="69">
        <f>IF(AND($O328="",$I328&lt;Paramètres!$C$8),1,0)</f>
        <v/>
      </c>
      <c r="AC328" s="69">
        <f>IF(AND($O328="",$Y328&gt;Paramètres!$C$13),1,0)</f>
        <v/>
      </c>
      <c r="AD328" s="67">
        <f>IF($O328="","",YEAR($O328)&amp;"-"&amp;TEXT(MONTH($O328),"00"))</f>
        <v/>
      </c>
      <c r="AE328" s="67">
        <f>IF($W328=1,"Réglée",IF($Y328&lt;=0,"Non échu",IF($Y328&lt;=30,"1-30 j",IF($Y328&lt;=60,"31-60 j",IF($Y328&lt;=90,"61-90 j","Plus de 90 j")))))</f>
        <v/>
      </c>
      <c r="AF328" s="67">
        <f>IF($K328&lt;=1000,"Moins de 1 k€",IF($K328&lt;=5000,"1 à 5 k€",IF($K328&lt;=15000,"5 à 15 k€","Plus de 15 k€")))</f>
        <v/>
      </c>
    </row>
    <row r="329">
      <c r="A329" s="65" t="inlineStr">
        <is>
          <t>FAC-00328</t>
        </is>
      </c>
      <c r="B329" s="65" t="inlineStr">
        <is>
          <t>DEV-00757</t>
        </is>
      </c>
      <c r="C329" s="65" t="inlineStr">
        <is>
          <t>CLI-0244</t>
        </is>
      </c>
      <c r="D329" s="65" t="inlineStr">
        <is>
          <t>Professionnel</t>
        </is>
      </c>
      <c r="E329" s="65" t="inlineStr">
        <is>
          <t>Bordeaux</t>
        </is>
      </c>
      <c r="F329" s="66" t="n">
        <v>45315</v>
      </c>
      <c r="G329" s="65" t="inlineStr">
        <is>
          <t>2024-01</t>
        </is>
      </c>
      <c r="H329" s="65" t="inlineStr">
        <is>
          <t>2023-2024</t>
        </is>
      </c>
      <c r="I329" s="66" t="n">
        <v>45345</v>
      </c>
      <c r="J329" s="67" t="n">
        <v>30</v>
      </c>
      <c r="K329" s="68" t="n">
        <v>3796.6</v>
      </c>
      <c r="L329" s="71" t="n">
        <v>0.2</v>
      </c>
      <c r="M329" s="68" t="n">
        <v>4555.92</v>
      </c>
      <c r="N329" s="65" t="inlineStr">
        <is>
          <t>Litigieux</t>
        </is>
      </c>
      <c r="O329" s="66" t="n">
        <v>45443</v>
      </c>
      <c r="P329" s="65" t="inlineStr">
        <is>
          <t>Payée</t>
        </is>
      </c>
      <c r="Q329" s="67">
        <f>IFERROR(INDEX(Devis!$I$2:$I$3053,MATCH($B329,Devis!$A$2:$A$3053,0)),"")</f>
        <v/>
      </c>
      <c r="R329" s="67">
        <f>IFERROR(INDEX(Devis!$K$2:$K$3053,MATCH($B329,Devis!$A$2:$A$3053,0)),"")</f>
        <v/>
      </c>
      <c r="S329" s="67">
        <f>IFERROR(INDEX(Clients!$G$2:$G$1020,MATCH($C329,Clients!$A$2:$A$1020,0)),"")</f>
        <v/>
      </c>
      <c r="T329" s="69">
        <f>1</f>
        <v/>
      </c>
      <c r="U329" s="68">
        <f>IFERROR(INDEX(Interventions!$S$2:$S$1106,MATCH($B329,Interventions!$B$2:$B$1106,0)),0)</f>
        <v/>
      </c>
      <c r="V329" s="68">
        <f>$K329-$U329</f>
        <v/>
      </c>
      <c r="W329" s="69">
        <f>IF($O329="",0,1)</f>
        <v/>
      </c>
      <c r="X329" s="68">
        <f>IF($O329="",$M329,0)</f>
        <v/>
      </c>
      <c r="Y329" s="69">
        <f>IF($O329="",MAX(0,Paramètres!$C$8-$I329),MAX(0,$O329-$I329))</f>
        <v/>
      </c>
      <c r="Z329" s="69">
        <f>$Y329*$X329</f>
        <v/>
      </c>
      <c r="AA329" s="69">
        <f>IF($O329="",0,$O329-$F329)</f>
        <v/>
      </c>
      <c r="AB329" s="69">
        <f>IF(AND($O329="",$I329&lt;Paramètres!$C$8),1,0)</f>
        <v/>
      </c>
      <c r="AC329" s="69">
        <f>IF(AND($O329="",$Y329&gt;Paramètres!$C$13),1,0)</f>
        <v/>
      </c>
      <c r="AD329" s="67">
        <f>IF($O329="","",YEAR($O329)&amp;"-"&amp;TEXT(MONTH($O329),"00"))</f>
        <v/>
      </c>
      <c r="AE329" s="67">
        <f>IF($W329=1,"Réglée",IF($Y329&lt;=0,"Non échu",IF($Y329&lt;=30,"1-30 j",IF($Y329&lt;=60,"31-60 j",IF($Y329&lt;=90,"61-90 j","Plus de 90 j")))))</f>
        <v/>
      </c>
      <c r="AF329" s="67">
        <f>IF($K329&lt;=1000,"Moins de 1 k€",IF($K329&lt;=5000,"1 à 5 k€",IF($K329&lt;=15000,"5 à 15 k€","Plus de 15 k€")))</f>
        <v/>
      </c>
    </row>
    <row r="330">
      <c r="A330" s="65" t="inlineStr">
        <is>
          <t>FAC-00329</t>
        </is>
      </c>
      <c r="B330" s="65" t="inlineStr">
        <is>
          <t>DEV-00758</t>
        </is>
      </c>
      <c r="C330" s="65" t="inlineStr">
        <is>
          <t>CLI-0230</t>
        </is>
      </c>
      <c r="D330" s="65" t="inlineStr">
        <is>
          <t>Professionnel</t>
        </is>
      </c>
      <c r="E330" s="65" t="inlineStr">
        <is>
          <t>Bordeaux</t>
        </is>
      </c>
      <c r="F330" s="66" t="n">
        <v>45307</v>
      </c>
      <c r="G330" s="65" t="inlineStr">
        <is>
          <t>2024-01</t>
        </is>
      </c>
      <c r="H330" s="65" t="inlineStr">
        <is>
          <t>2023-2024</t>
        </is>
      </c>
      <c r="I330" s="66" t="n">
        <v>45337</v>
      </c>
      <c r="J330" s="67" t="n">
        <v>30</v>
      </c>
      <c r="K330" s="68" t="n">
        <v>3278.4</v>
      </c>
      <c r="L330" s="71" t="n">
        <v>0.2</v>
      </c>
      <c r="M330" s="68" t="n">
        <v>3934.08</v>
      </c>
      <c r="N330" s="65" t="inlineStr">
        <is>
          <t>Bon payeur</t>
        </is>
      </c>
      <c r="O330" s="66" t="n">
        <v>45344</v>
      </c>
      <c r="P330" s="65" t="inlineStr">
        <is>
          <t>Payée</t>
        </is>
      </c>
      <c r="Q330" s="67">
        <f>IFERROR(INDEX(Devis!$I$2:$I$3053,MATCH($B330,Devis!$A$2:$A$3053,0)),"")</f>
        <v/>
      </c>
      <c r="R330" s="67">
        <f>IFERROR(INDEX(Devis!$K$2:$K$3053,MATCH($B330,Devis!$A$2:$A$3053,0)),"")</f>
        <v/>
      </c>
      <c r="S330" s="67">
        <f>IFERROR(INDEX(Clients!$G$2:$G$1020,MATCH($C330,Clients!$A$2:$A$1020,0)),"")</f>
        <v/>
      </c>
      <c r="T330" s="69">
        <f>1</f>
        <v/>
      </c>
      <c r="U330" s="68">
        <f>IFERROR(INDEX(Interventions!$S$2:$S$1106,MATCH($B330,Interventions!$B$2:$B$1106,0)),0)</f>
        <v/>
      </c>
      <c r="V330" s="68">
        <f>$K330-$U330</f>
        <v/>
      </c>
      <c r="W330" s="69">
        <f>IF($O330="",0,1)</f>
        <v/>
      </c>
      <c r="X330" s="68">
        <f>IF($O330="",$M330,0)</f>
        <v/>
      </c>
      <c r="Y330" s="69">
        <f>IF($O330="",MAX(0,Paramètres!$C$8-$I330),MAX(0,$O330-$I330))</f>
        <v/>
      </c>
      <c r="Z330" s="69">
        <f>$Y330*$X330</f>
        <v/>
      </c>
      <c r="AA330" s="69">
        <f>IF($O330="",0,$O330-$F330)</f>
        <v/>
      </c>
      <c r="AB330" s="69">
        <f>IF(AND($O330="",$I330&lt;Paramètres!$C$8),1,0)</f>
        <v/>
      </c>
      <c r="AC330" s="69">
        <f>IF(AND($O330="",$Y330&gt;Paramètres!$C$13),1,0)</f>
        <v/>
      </c>
      <c r="AD330" s="67">
        <f>IF($O330="","",YEAR($O330)&amp;"-"&amp;TEXT(MONTH($O330),"00"))</f>
        <v/>
      </c>
      <c r="AE330" s="67">
        <f>IF($W330=1,"Réglée",IF($Y330&lt;=0,"Non échu",IF($Y330&lt;=30,"1-30 j",IF($Y330&lt;=60,"31-60 j",IF($Y330&lt;=90,"61-90 j","Plus de 90 j")))))</f>
        <v/>
      </c>
      <c r="AF330" s="67">
        <f>IF($K330&lt;=1000,"Moins de 1 k€",IF($K330&lt;=5000,"1 à 5 k€",IF($K330&lt;=15000,"5 à 15 k€","Plus de 15 k€")))</f>
        <v/>
      </c>
    </row>
    <row r="331">
      <c r="A331" s="65" t="inlineStr">
        <is>
          <t>FAC-00330</t>
        </is>
      </c>
      <c r="B331" s="65" t="inlineStr">
        <is>
          <t>DEV-00761</t>
        </is>
      </c>
      <c r="C331" s="65" t="inlineStr">
        <is>
          <t>CLI-0254</t>
        </is>
      </c>
      <c r="D331" s="65" t="inlineStr">
        <is>
          <t>Particulier</t>
        </is>
      </c>
      <c r="E331" s="65" t="inlineStr">
        <is>
          <t>Toulouse</t>
        </is>
      </c>
      <c r="F331" s="66" t="n">
        <v>45321</v>
      </c>
      <c r="G331" s="65" t="inlineStr">
        <is>
          <t>2024-01</t>
        </is>
      </c>
      <c r="H331" s="65" t="inlineStr">
        <is>
          <t>2023-2024</t>
        </is>
      </c>
      <c r="I331" s="66" t="n">
        <v>45336</v>
      </c>
      <c r="J331" s="67" t="n">
        <v>15</v>
      </c>
      <c r="K331" s="68" t="n">
        <v>385.46</v>
      </c>
      <c r="L331" s="71" t="n">
        <v>0.1</v>
      </c>
      <c r="M331" s="68" t="n">
        <v>424.01</v>
      </c>
      <c r="N331" s="65" t="inlineStr">
        <is>
          <t>Standard</t>
        </is>
      </c>
      <c r="O331" s="66" t="n">
        <v>45322</v>
      </c>
      <c r="P331" s="65" t="inlineStr">
        <is>
          <t>Payée</t>
        </is>
      </c>
      <c r="Q331" s="67">
        <f>IFERROR(INDEX(Devis!$I$2:$I$3053,MATCH($B331,Devis!$A$2:$A$3053,0)),"")</f>
        <v/>
      </c>
      <c r="R331" s="67">
        <f>IFERROR(INDEX(Devis!$K$2:$K$3053,MATCH($B331,Devis!$A$2:$A$3053,0)),"")</f>
        <v/>
      </c>
      <c r="S331" s="67">
        <f>IFERROR(INDEX(Clients!$G$2:$G$1020,MATCH($C331,Clients!$A$2:$A$1020,0)),"")</f>
        <v/>
      </c>
      <c r="T331" s="69">
        <f>1</f>
        <v/>
      </c>
      <c r="U331" s="68">
        <f>IFERROR(INDEX(Interventions!$S$2:$S$1106,MATCH($B331,Interventions!$B$2:$B$1106,0)),0)</f>
        <v/>
      </c>
      <c r="V331" s="68">
        <f>$K331-$U331</f>
        <v/>
      </c>
      <c r="W331" s="69">
        <f>IF($O331="",0,1)</f>
        <v/>
      </c>
      <c r="X331" s="68">
        <f>IF($O331="",$M331,0)</f>
        <v/>
      </c>
      <c r="Y331" s="69">
        <f>IF($O331="",MAX(0,Paramètres!$C$8-$I331),MAX(0,$O331-$I331))</f>
        <v/>
      </c>
      <c r="Z331" s="69">
        <f>$Y331*$X331</f>
        <v/>
      </c>
      <c r="AA331" s="69">
        <f>IF($O331="",0,$O331-$F331)</f>
        <v/>
      </c>
      <c r="AB331" s="69">
        <f>IF(AND($O331="",$I331&lt;Paramètres!$C$8),1,0)</f>
        <v/>
      </c>
      <c r="AC331" s="69">
        <f>IF(AND($O331="",$Y331&gt;Paramètres!$C$13),1,0)</f>
        <v/>
      </c>
      <c r="AD331" s="67">
        <f>IF($O331="","",YEAR($O331)&amp;"-"&amp;TEXT(MONTH($O331),"00"))</f>
        <v/>
      </c>
      <c r="AE331" s="67">
        <f>IF($W331=1,"Réglée",IF($Y331&lt;=0,"Non échu",IF($Y331&lt;=30,"1-30 j",IF($Y331&lt;=60,"31-60 j",IF($Y331&lt;=90,"61-90 j","Plus de 90 j")))))</f>
        <v/>
      </c>
      <c r="AF331" s="67">
        <f>IF($K331&lt;=1000,"Moins de 1 k€",IF($K331&lt;=5000,"1 à 5 k€",IF($K331&lt;=15000,"5 à 15 k€","Plus de 15 k€")))</f>
        <v/>
      </c>
    </row>
    <row r="332">
      <c r="A332" s="65" t="inlineStr">
        <is>
          <t>FAC-00331</t>
        </is>
      </c>
      <c r="B332" s="65" t="inlineStr">
        <is>
          <t>DEV-00762</t>
        </is>
      </c>
      <c r="C332" s="65" t="inlineStr">
        <is>
          <t>CLI-0320</t>
        </is>
      </c>
      <c r="D332" s="65" t="inlineStr">
        <is>
          <t>Particulier</t>
        </is>
      </c>
      <c r="E332" s="65" t="inlineStr">
        <is>
          <t>Bordeaux</t>
        </is>
      </c>
      <c r="F332" s="66" t="n">
        <v>45315</v>
      </c>
      <c r="G332" s="65" t="inlineStr">
        <is>
          <t>2024-01</t>
        </is>
      </c>
      <c r="H332" s="65" t="inlineStr">
        <is>
          <t>2023-2024</t>
        </is>
      </c>
      <c r="I332" s="66" t="n">
        <v>45330</v>
      </c>
      <c r="J332" s="67" t="n">
        <v>15</v>
      </c>
      <c r="K332" s="68" t="n">
        <v>1375.58</v>
      </c>
      <c r="L332" s="71" t="n">
        <v>0.1</v>
      </c>
      <c r="M332" s="68" t="n">
        <v>1513.14</v>
      </c>
      <c r="N332" s="65" t="inlineStr">
        <is>
          <t>Bon payeur</t>
        </is>
      </c>
      <c r="O332" s="66" t="n">
        <v>45317</v>
      </c>
      <c r="P332" s="65" t="inlineStr">
        <is>
          <t>Payée</t>
        </is>
      </c>
      <c r="Q332" s="67">
        <f>IFERROR(INDEX(Devis!$I$2:$I$3053,MATCH($B332,Devis!$A$2:$A$3053,0)),"")</f>
        <v/>
      </c>
      <c r="R332" s="67">
        <f>IFERROR(INDEX(Devis!$K$2:$K$3053,MATCH($B332,Devis!$A$2:$A$3053,0)),"")</f>
        <v/>
      </c>
      <c r="S332" s="67">
        <f>IFERROR(INDEX(Clients!$G$2:$G$1020,MATCH($C332,Clients!$A$2:$A$1020,0)),"")</f>
        <v/>
      </c>
      <c r="T332" s="69">
        <f>1</f>
        <v/>
      </c>
      <c r="U332" s="68">
        <f>IFERROR(INDEX(Interventions!$S$2:$S$1106,MATCH($B332,Interventions!$B$2:$B$1106,0)),0)</f>
        <v/>
      </c>
      <c r="V332" s="68">
        <f>$K332-$U332</f>
        <v/>
      </c>
      <c r="W332" s="69">
        <f>IF($O332="",0,1)</f>
        <v/>
      </c>
      <c r="X332" s="68">
        <f>IF($O332="",$M332,0)</f>
        <v/>
      </c>
      <c r="Y332" s="69">
        <f>IF($O332="",MAX(0,Paramètres!$C$8-$I332),MAX(0,$O332-$I332))</f>
        <v/>
      </c>
      <c r="Z332" s="69">
        <f>$Y332*$X332</f>
        <v/>
      </c>
      <c r="AA332" s="69">
        <f>IF($O332="",0,$O332-$F332)</f>
        <v/>
      </c>
      <c r="AB332" s="69">
        <f>IF(AND($O332="",$I332&lt;Paramètres!$C$8),1,0)</f>
        <v/>
      </c>
      <c r="AC332" s="69">
        <f>IF(AND($O332="",$Y332&gt;Paramètres!$C$13),1,0)</f>
        <v/>
      </c>
      <c r="AD332" s="67">
        <f>IF($O332="","",YEAR($O332)&amp;"-"&amp;TEXT(MONTH($O332),"00"))</f>
        <v/>
      </c>
      <c r="AE332" s="67">
        <f>IF($W332=1,"Réglée",IF($Y332&lt;=0,"Non échu",IF($Y332&lt;=30,"1-30 j",IF($Y332&lt;=60,"31-60 j",IF($Y332&lt;=90,"61-90 j","Plus de 90 j")))))</f>
        <v/>
      </c>
      <c r="AF332" s="67">
        <f>IF($K332&lt;=1000,"Moins de 1 k€",IF($K332&lt;=5000,"1 à 5 k€",IF($K332&lt;=15000,"5 à 15 k€","Plus de 15 k€")))</f>
        <v/>
      </c>
    </row>
    <row r="333">
      <c r="A333" s="65" t="inlineStr">
        <is>
          <t>FAC-00332</t>
        </is>
      </c>
      <c r="B333" s="65" t="inlineStr">
        <is>
          <t>DEV-00770</t>
        </is>
      </c>
      <c r="C333" s="65" t="inlineStr">
        <is>
          <t>CLI-0294</t>
        </is>
      </c>
      <c r="D333" s="65" t="inlineStr">
        <is>
          <t>Professionnel</t>
        </is>
      </c>
      <c r="E333" s="65" t="inlineStr">
        <is>
          <t>Toulouse</t>
        </is>
      </c>
      <c r="F333" s="66" t="n">
        <v>45295</v>
      </c>
      <c r="G333" s="65" t="inlineStr">
        <is>
          <t>2024-01</t>
        </is>
      </c>
      <c r="H333" s="65" t="inlineStr">
        <is>
          <t>2023-2024</t>
        </is>
      </c>
      <c r="I333" s="66" t="n">
        <v>45325</v>
      </c>
      <c r="J333" s="67" t="n">
        <v>30</v>
      </c>
      <c r="K333" s="68" t="n">
        <v>2438.32</v>
      </c>
      <c r="L333" s="71" t="n">
        <v>0.2</v>
      </c>
      <c r="M333" s="68" t="n">
        <v>2925.98</v>
      </c>
      <c r="N333" s="65" t="inlineStr">
        <is>
          <t>Standard</t>
        </is>
      </c>
      <c r="O333" s="66" t="n">
        <v>45310</v>
      </c>
      <c r="P333" s="65" t="inlineStr">
        <is>
          <t>Payée</t>
        </is>
      </c>
      <c r="Q333" s="67">
        <f>IFERROR(INDEX(Devis!$I$2:$I$3053,MATCH($B333,Devis!$A$2:$A$3053,0)),"")</f>
        <v/>
      </c>
      <c r="R333" s="67">
        <f>IFERROR(INDEX(Devis!$K$2:$K$3053,MATCH($B333,Devis!$A$2:$A$3053,0)),"")</f>
        <v/>
      </c>
      <c r="S333" s="67">
        <f>IFERROR(INDEX(Clients!$G$2:$G$1020,MATCH($C333,Clients!$A$2:$A$1020,0)),"")</f>
        <v/>
      </c>
      <c r="T333" s="69">
        <f>1</f>
        <v/>
      </c>
      <c r="U333" s="68">
        <f>IFERROR(INDEX(Interventions!$S$2:$S$1106,MATCH($B333,Interventions!$B$2:$B$1106,0)),0)</f>
        <v/>
      </c>
      <c r="V333" s="68">
        <f>$K333-$U333</f>
        <v/>
      </c>
      <c r="W333" s="69">
        <f>IF($O333="",0,1)</f>
        <v/>
      </c>
      <c r="X333" s="68">
        <f>IF($O333="",$M333,0)</f>
        <v/>
      </c>
      <c r="Y333" s="69">
        <f>IF($O333="",MAX(0,Paramètres!$C$8-$I333),MAX(0,$O333-$I333))</f>
        <v/>
      </c>
      <c r="Z333" s="69">
        <f>$Y333*$X333</f>
        <v/>
      </c>
      <c r="AA333" s="69">
        <f>IF($O333="",0,$O333-$F333)</f>
        <v/>
      </c>
      <c r="AB333" s="69">
        <f>IF(AND($O333="",$I333&lt;Paramètres!$C$8),1,0)</f>
        <v/>
      </c>
      <c r="AC333" s="69">
        <f>IF(AND($O333="",$Y333&gt;Paramètres!$C$13),1,0)</f>
        <v/>
      </c>
      <c r="AD333" s="67">
        <f>IF($O333="","",YEAR($O333)&amp;"-"&amp;TEXT(MONTH($O333),"00"))</f>
        <v/>
      </c>
      <c r="AE333" s="67">
        <f>IF($W333=1,"Réglée",IF($Y333&lt;=0,"Non échu",IF($Y333&lt;=30,"1-30 j",IF($Y333&lt;=60,"31-60 j",IF($Y333&lt;=90,"61-90 j","Plus de 90 j")))))</f>
        <v/>
      </c>
      <c r="AF333" s="67">
        <f>IF($K333&lt;=1000,"Moins de 1 k€",IF($K333&lt;=5000,"1 à 5 k€",IF($K333&lt;=15000,"5 à 15 k€","Plus de 15 k€")))</f>
        <v/>
      </c>
    </row>
    <row r="334">
      <c r="A334" s="65" t="inlineStr">
        <is>
          <t>FAC-00333</t>
        </is>
      </c>
      <c r="B334" s="65" t="inlineStr">
        <is>
          <t>DEV-00774</t>
        </is>
      </c>
      <c r="C334" s="65" t="inlineStr">
        <is>
          <t>CLI-0167</t>
        </is>
      </c>
      <c r="D334" s="65" t="inlineStr">
        <is>
          <t>Particulier</t>
        </is>
      </c>
      <c r="E334" s="65" t="inlineStr">
        <is>
          <t>Toulouse</t>
        </is>
      </c>
      <c r="F334" s="66" t="n">
        <v>45316</v>
      </c>
      <c r="G334" s="65" t="inlineStr">
        <is>
          <t>2024-01</t>
        </is>
      </c>
      <c r="H334" s="65" t="inlineStr">
        <is>
          <t>2023-2024</t>
        </is>
      </c>
      <c r="I334" s="66" t="n">
        <v>45331</v>
      </c>
      <c r="J334" s="67" t="n">
        <v>15</v>
      </c>
      <c r="K334" s="68" t="n">
        <v>158.95</v>
      </c>
      <c r="L334" s="71" t="n">
        <v>0.1</v>
      </c>
      <c r="M334" s="68" t="n">
        <v>174.84</v>
      </c>
      <c r="N334" s="65" t="inlineStr">
        <is>
          <t>Bon payeur</t>
        </is>
      </c>
      <c r="O334" s="66" t="n">
        <v>45317</v>
      </c>
      <c r="P334" s="65" t="inlineStr">
        <is>
          <t>Payée</t>
        </is>
      </c>
      <c r="Q334" s="67">
        <f>IFERROR(INDEX(Devis!$I$2:$I$3053,MATCH($B334,Devis!$A$2:$A$3053,0)),"")</f>
        <v/>
      </c>
      <c r="R334" s="67">
        <f>IFERROR(INDEX(Devis!$K$2:$K$3053,MATCH($B334,Devis!$A$2:$A$3053,0)),"")</f>
        <v/>
      </c>
      <c r="S334" s="67">
        <f>IFERROR(INDEX(Clients!$G$2:$G$1020,MATCH($C334,Clients!$A$2:$A$1020,0)),"")</f>
        <v/>
      </c>
      <c r="T334" s="69">
        <f>1</f>
        <v/>
      </c>
      <c r="U334" s="68">
        <f>IFERROR(INDEX(Interventions!$S$2:$S$1106,MATCH($B334,Interventions!$B$2:$B$1106,0)),0)</f>
        <v/>
      </c>
      <c r="V334" s="68">
        <f>$K334-$U334</f>
        <v/>
      </c>
      <c r="W334" s="69">
        <f>IF($O334="",0,1)</f>
        <v/>
      </c>
      <c r="X334" s="68">
        <f>IF($O334="",$M334,0)</f>
        <v/>
      </c>
      <c r="Y334" s="69">
        <f>IF($O334="",MAX(0,Paramètres!$C$8-$I334),MAX(0,$O334-$I334))</f>
        <v/>
      </c>
      <c r="Z334" s="69">
        <f>$Y334*$X334</f>
        <v/>
      </c>
      <c r="AA334" s="69">
        <f>IF($O334="",0,$O334-$F334)</f>
        <v/>
      </c>
      <c r="AB334" s="69">
        <f>IF(AND($O334="",$I334&lt;Paramètres!$C$8),1,0)</f>
        <v/>
      </c>
      <c r="AC334" s="69">
        <f>IF(AND($O334="",$Y334&gt;Paramètres!$C$13),1,0)</f>
        <v/>
      </c>
      <c r="AD334" s="67">
        <f>IF($O334="","",YEAR($O334)&amp;"-"&amp;TEXT(MONTH($O334),"00"))</f>
        <v/>
      </c>
      <c r="AE334" s="67">
        <f>IF($W334=1,"Réglée",IF($Y334&lt;=0,"Non échu",IF($Y334&lt;=30,"1-30 j",IF($Y334&lt;=60,"31-60 j",IF($Y334&lt;=90,"61-90 j","Plus de 90 j")))))</f>
        <v/>
      </c>
      <c r="AF334" s="67">
        <f>IF($K334&lt;=1000,"Moins de 1 k€",IF($K334&lt;=5000,"1 à 5 k€",IF($K334&lt;=15000,"5 à 15 k€","Plus de 15 k€")))</f>
        <v/>
      </c>
    </row>
    <row r="335">
      <c r="A335" s="65" t="inlineStr">
        <is>
          <t>FAC-00334</t>
        </is>
      </c>
      <c r="B335" s="65" t="inlineStr">
        <is>
          <t>DEV-00776</t>
        </is>
      </c>
      <c r="C335" s="65" t="inlineStr">
        <is>
          <t>CLI-0035</t>
        </is>
      </c>
      <c r="D335" s="65" t="inlineStr">
        <is>
          <t>Particulier</t>
        </is>
      </c>
      <c r="E335" s="65" t="inlineStr">
        <is>
          <t>Bordeaux</t>
        </is>
      </c>
      <c r="F335" s="66" t="n">
        <v>45327</v>
      </c>
      <c r="G335" s="65" t="inlineStr">
        <is>
          <t>2024-02</t>
        </is>
      </c>
      <c r="H335" s="65" t="inlineStr">
        <is>
          <t>2023-2024</t>
        </is>
      </c>
      <c r="I335" s="66" t="n">
        <v>45342</v>
      </c>
      <c r="J335" s="67" t="n">
        <v>15</v>
      </c>
      <c r="K335" s="68" t="n">
        <v>2789.36</v>
      </c>
      <c r="L335" s="71" t="n">
        <v>0.1</v>
      </c>
      <c r="M335" s="68" t="n">
        <v>3068.3</v>
      </c>
      <c r="N335" s="65" t="inlineStr">
        <is>
          <t>Lent</t>
        </is>
      </c>
      <c r="O335" s="66" t="n">
        <v>45432</v>
      </c>
      <c r="P335" s="65" t="inlineStr">
        <is>
          <t>Payée</t>
        </is>
      </c>
      <c r="Q335" s="67">
        <f>IFERROR(INDEX(Devis!$I$2:$I$3053,MATCH($B335,Devis!$A$2:$A$3053,0)),"")</f>
        <v/>
      </c>
      <c r="R335" s="67">
        <f>IFERROR(INDEX(Devis!$K$2:$K$3053,MATCH($B335,Devis!$A$2:$A$3053,0)),"")</f>
        <v/>
      </c>
      <c r="S335" s="67">
        <f>IFERROR(INDEX(Clients!$G$2:$G$1020,MATCH($C335,Clients!$A$2:$A$1020,0)),"")</f>
        <v/>
      </c>
      <c r="T335" s="69">
        <f>1</f>
        <v/>
      </c>
      <c r="U335" s="68">
        <f>IFERROR(INDEX(Interventions!$S$2:$S$1106,MATCH($B335,Interventions!$B$2:$B$1106,0)),0)</f>
        <v/>
      </c>
      <c r="V335" s="68">
        <f>$K335-$U335</f>
        <v/>
      </c>
      <c r="W335" s="69">
        <f>IF($O335="",0,1)</f>
        <v/>
      </c>
      <c r="X335" s="68">
        <f>IF($O335="",$M335,0)</f>
        <v/>
      </c>
      <c r="Y335" s="69">
        <f>IF($O335="",MAX(0,Paramètres!$C$8-$I335),MAX(0,$O335-$I335))</f>
        <v/>
      </c>
      <c r="Z335" s="69">
        <f>$Y335*$X335</f>
        <v/>
      </c>
      <c r="AA335" s="69">
        <f>IF($O335="",0,$O335-$F335)</f>
        <v/>
      </c>
      <c r="AB335" s="69">
        <f>IF(AND($O335="",$I335&lt;Paramètres!$C$8),1,0)</f>
        <v/>
      </c>
      <c r="AC335" s="69">
        <f>IF(AND($O335="",$Y335&gt;Paramètres!$C$13),1,0)</f>
        <v/>
      </c>
      <c r="AD335" s="67">
        <f>IF($O335="","",YEAR($O335)&amp;"-"&amp;TEXT(MONTH($O335),"00"))</f>
        <v/>
      </c>
      <c r="AE335" s="67">
        <f>IF($W335=1,"Réglée",IF($Y335&lt;=0,"Non échu",IF($Y335&lt;=30,"1-30 j",IF($Y335&lt;=60,"31-60 j",IF($Y335&lt;=90,"61-90 j","Plus de 90 j")))))</f>
        <v/>
      </c>
      <c r="AF335" s="67">
        <f>IF($K335&lt;=1000,"Moins de 1 k€",IF($K335&lt;=5000,"1 à 5 k€",IF($K335&lt;=15000,"5 à 15 k€","Plus de 15 k€")))</f>
        <v/>
      </c>
    </row>
    <row r="336">
      <c r="A336" s="65" t="inlineStr">
        <is>
          <t>FAC-00335</t>
        </is>
      </c>
      <c r="B336" s="65" t="inlineStr">
        <is>
          <t>DEV-00778</t>
        </is>
      </c>
      <c r="C336" s="65" t="inlineStr">
        <is>
          <t>CLI-0345</t>
        </is>
      </c>
      <c r="D336" s="65" t="inlineStr">
        <is>
          <t>Particulier</t>
        </is>
      </c>
      <c r="E336" s="65" t="inlineStr">
        <is>
          <t>Bordeaux</t>
        </is>
      </c>
      <c r="F336" s="66" t="n">
        <v>45327</v>
      </c>
      <c r="G336" s="65" t="inlineStr">
        <is>
          <t>2024-02</t>
        </is>
      </c>
      <c r="H336" s="65" t="inlineStr">
        <is>
          <t>2023-2024</t>
        </is>
      </c>
      <c r="I336" s="66" t="n">
        <v>45342</v>
      </c>
      <c r="J336" s="67" t="n">
        <v>15</v>
      </c>
      <c r="K336" s="68" t="n">
        <v>675.48</v>
      </c>
      <c r="L336" s="71" t="n">
        <v>0.1</v>
      </c>
      <c r="M336" s="68" t="n">
        <v>743.03</v>
      </c>
      <c r="N336" s="65" t="inlineStr">
        <is>
          <t>Standard</t>
        </is>
      </c>
      <c r="O336" s="66" t="n">
        <v>45343</v>
      </c>
      <c r="P336" s="65" t="inlineStr">
        <is>
          <t>Payée</t>
        </is>
      </c>
      <c r="Q336" s="67">
        <f>IFERROR(INDEX(Devis!$I$2:$I$3053,MATCH($B336,Devis!$A$2:$A$3053,0)),"")</f>
        <v/>
      </c>
      <c r="R336" s="67">
        <f>IFERROR(INDEX(Devis!$K$2:$K$3053,MATCH($B336,Devis!$A$2:$A$3053,0)),"")</f>
        <v/>
      </c>
      <c r="S336" s="67">
        <f>IFERROR(INDEX(Clients!$G$2:$G$1020,MATCH($C336,Clients!$A$2:$A$1020,0)),"")</f>
        <v/>
      </c>
      <c r="T336" s="69">
        <f>1</f>
        <v/>
      </c>
      <c r="U336" s="68">
        <f>IFERROR(INDEX(Interventions!$S$2:$S$1106,MATCH($B336,Interventions!$B$2:$B$1106,0)),0)</f>
        <v/>
      </c>
      <c r="V336" s="68">
        <f>$K336-$U336</f>
        <v/>
      </c>
      <c r="W336" s="69">
        <f>IF($O336="",0,1)</f>
        <v/>
      </c>
      <c r="X336" s="68">
        <f>IF($O336="",$M336,0)</f>
        <v/>
      </c>
      <c r="Y336" s="69">
        <f>IF($O336="",MAX(0,Paramètres!$C$8-$I336),MAX(0,$O336-$I336))</f>
        <v/>
      </c>
      <c r="Z336" s="69">
        <f>$Y336*$X336</f>
        <v/>
      </c>
      <c r="AA336" s="69">
        <f>IF($O336="",0,$O336-$F336)</f>
        <v/>
      </c>
      <c r="AB336" s="69">
        <f>IF(AND($O336="",$I336&lt;Paramètres!$C$8),1,0)</f>
        <v/>
      </c>
      <c r="AC336" s="69">
        <f>IF(AND($O336="",$Y336&gt;Paramètres!$C$13),1,0)</f>
        <v/>
      </c>
      <c r="AD336" s="67">
        <f>IF($O336="","",YEAR($O336)&amp;"-"&amp;TEXT(MONTH($O336),"00"))</f>
        <v/>
      </c>
      <c r="AE336" s="67">
        <f>IF($W336=1,"Réglée",IF($Y336&lt;=0,"Non échu",IF($Y336&lt;=30,"1-30 j",IF($Y336&lt;=60,"31-60 j",IF($Y336&lt;=90,"61-90 j","Plus de 90 j")))))</f>
        <v/>
      </c>
      <c r="AF336" s="67">
        <f>IF($K336&lt;=1000,"Moins de 1 k€",IF($K336&lt;=5000,"1 à 5 k€",IF($K336&lt;=15000,"5 à 15 k€","Plus de 15 k€")))</f>
        <v/>
      </c>
    </row>
    <row r="337">
      <c r="A337" s="65" t="inlineStr">
        <is>
          <t>FAC-00336</t>
        </is>
      </c>
      <c r="B337" s="65" t="inlineStr">
        <is>
          <t>DEV-00779</t>
        </is>
      </c>
      <c r="C337" s="65" t="inlineStr">
        <is>
          <t>CLI-0296</t>
        </is>
      </c>
      <c r="D337" s="65" t="inlineStr">
        <is>
          <t>Professionnel</t>
        </is>
      </c>
      <c r="E337" s="65" t="inlineStr">
        <is>
          <t>Bordeaux</t>
        </is>
      </c>
      <c r="F337" s="66" t="n">
        <v>45310</v>
      </c>
      <c r="G337" s="65" t="inlineStr">
        <is>
          <t>2024-01</t>
        </is>
      </c>
      <c r="H337" s="65" t="inlineStr">
        <is>
          <t>2023-2024</t>
        </is>
      </c>
      <c r="I337" s="66" t="n">
        <v>45340</v>
      </c>
      <c r="J337" s="67" t="n">
        <v>30</v>
      </c>
      <c r="K337" s="68" t="n">
        <v>5487.17</v>
      </c>
      <c r="L337" s="71" t="n">
        <v>0.2</v>
      </c>
      <c r="M337" s="68" t="n">
        <v>6584.6</v>
      </c>
      <c r="N337" s="65" t="inlineStr">
        <is>
          <t>Bon payeur</t>
        </is>
      </c>
      <c r="O337" s="66" t="n">
        <v>45345</v>
      </c>
      <c r="P337" s="65" t="inlineStr">
        <is>
          <t>Payée</t>
        </is>
      </c>
      <c r="Q337" s="67">
        <f>IFERROR(INDEX(Devis!$I$2:$I$3053,MATCH($B337,Devis!$A$2:$A$3053,0)),"")</f>
        <v/>
      </c>
      <c r="R337" s="67">
        <f>IFERROR(INDEX(Devis!$K$2:$K$3053,MATCH($B337,Devis!$A$2:$A$3053,0)),"")</f>
        <v/>
      </c>
      <c r="S337" s="67">
        <f>IFERROR(INDEX(Clients!$G$2:$G$1020,MATCH($C337,Clients!$A$2:$A$1020,0)),"")</f>
        <v/>
      </c>
      <c r="T337" s="69">
        <f>1</f>
        <v/>
      </c>
      <c r="U337" s="68">
        <f>IFERROR(INDEX(Interventions!$S$2:$S$1106,MATCH($B337,Interventions!$B$2:$B$1106,0)),0)</f>
        <v/>
      </c>
      <c r="V337" s="68">
        <f>$K337-$U337</f>
        <v/>
      </c>
      <c r="W337" s="69">
        <f>IF($O337="",0,1)</f>
        <v/>
      </c>
      <c r="X337" s="68">
        <f>IF($O337="",$M337,0)</f>
        <v/>
      </c>
      <c r="Y337" s="69">
        <f>IF($O337="",MAX(0,Paramètres!$C$8-$I337),MAX(0,$O337-$I337))</f>
        <v/>
      </c>
      <c r="Z337" s="69">
        <f>$Y337*$X337</f>
        <v/>
      </c>
      <c r="AA337" s="69">
        <f>IF($O337="",0,$O337-$F337)</f>
        <v/>
      </c>
      <c r="AB337" s="69">
        <f>IF(AND($O337="",$I337&lt;Paramètres!$C$8),1,0)</f>
        <v/>
      </c>
      <c r="AC337" s="69">
        <f>IF(AND($O337="",$Y337&gt;Paramètres!$C$13),1,0)</f>
        <v/>
      </c>
      <c r="AD337" s="67">
        <f>IF($O337="","",YEAR($O337)&amp;"-"&amp;TEXT(MONTH($O337),"00"))</f>
        <v/>
      </c>
      <c r="AE337" s="67">
        <f>IF($W337=1,"Réglée",IF($Y337&lt;=0,"Non échu",IF($Y337&lt;=30,"1-30 j",IF($Y337&lt;=60,"31-60 j",IF($Y337&lt;=90,"61-90 j","Plus de 90 j")))))</f>
        <v/>
      </c>
      <c r="AF337" s="67">
        <f>IF($K337&lt;=1000,"Moins de 1 k€",IF($K337&lt;=5000,"1 à 5 k€",IF($K337&lt;=15000,"5 à 15 k€","Plus de 15 k€")))</f>
        <v/>
      </c>
    </row>
    <row r="338">
      <c r="A338" s="65" t="inlineStr">
        <is>
          <t>FAC-00337</t>
        </is>
      </c>
      <c r="B338" s="65" t="inlineStr">
        <is>
          <t>DEV-00780</t>
        </is>
      </c>
      <c r="C338" s="65" t="inlineStr">
        <is>
          <t>CLI-0091</t>
        </is>
      </c>
      <c r="D338" s="65" t="inlineStr">
        <is>
          <t>Particulier</t>
        </is>
      </c>
      <c r="E338" s="65" t="inlineStr">
        <is>
          <t>Bordeaux</t>
        </is>
      </c>
      <c r="F338" s="66" t="n">
        <v>45330</v>
      </c>
      <c r="G338" s="65" t="inlineStr">
        <is>
          <t>2024-02</t>
        </is>
      </c>
      <c r="H338" s="65" t="inlineStr">
        <is>
          <t>2023-2024</t>
        </is>
      </c>
      <c r="I338" s="66" t="n">
        <v>45345</v>
      </c>
      <c r="J338" s="67" t="n">
        <v>15</v>
      </c>
      <c r="K338" s="68" t="n">
        <v>284.5</v>
      </c>
      <c r="L338" s="71" t="n">
        <v>0.2</v>
      </c>
      <c r="M338" s="68" t="n">
        <v>341.4</v>
      </c>
      <c r="N338" s="65" t="inlineStr">
        <is>
          <t>Bon payeur</t>
        </is>
      </c>
      <c r="O338" s="66" t="n">
        <v>45333</v>
      </c>
      <c r="P338" s="65" t="inlineStr">
        <is>
          <t>Payée</t>
        </is>
      </c>
      <c r="Q338" s="67">
        <f>IFERROR(INDEX(Devis!$I$2:$I$3053,MATCH($B338,Devis!$A$2:$A$3053,0)),"")</f>
        <v/>
      </c>
      <c r="R338" s="67">
        <f>IFERROR(INDEX(Devis!$K$2:$K$3053,MATCH($B338,Devis!$A$2:$A$3053,0)),"")</f>
        <v/>
      </c>
      <c r="S338" s="67">
        <f>IFERROR(INDEX(Clients!$G$2:$G$1020,MATCH($C338,Clients!$A$2:$A$1020,0)),"")</f>
        <v/>
      </c>
      <c r="T338" s="69">
        <f>1</f>
        <v/>
      </c>
      <c r="U338" s="68">
        <f>IFERROR(INDEX(Interventions!$S$2:$S$1106,MATCH($B338,Interventions!$B$2:$B$1106,0)),0)</f>
        <v/>
      </c>
      <c r="V338" s="68">
        <f>$K338-$U338</f>
        <v/>
      </c>
      <c r="W338" s="69">
        <f>IF($O338="",0,1)</f>
        <v/>
      </c>
      <c r="X338" s="68">
        <f>IF($O338="",$M338,0)</f>
        <v/>
      </c>
      <c r="Y338" s="69">
        <f>IF($O338="",MAX(0,Paramètres!$C$8-$I338),MAX(0,$O338-$I338))</f>
        <v/>
      </c>
      <c r="Z338" s="69">
        <f>$Y338*$X338</f>
        <v/>
      </c>
      <c r="AA338" s="69">
        <f>IF($O338="",0,$O338-$F338)</f>
        <v/>
      </c>
      <c r="AB338" s="69">
        <f>IF(AND($O338="",$I338&lt;Paramètres!$C$8),1,0)</f>
        <v/>
      </c>
      <c r="AC338" s="69">
        <f>IF(AND($O338="",$Y338&gt;Paramètres!$C$13),1,0)</f>
        <v/>
      </c>
      <c r="AD338" s="67">
        <f>IF($O338="","",YEAR($O338)&amp;"-"&amp;TEXT(MONTH($O338),"00"))</f>
        <v/>
      </c>
      <c r="AE338" s="67">
        <f>IF($W338=1,"Réglée",IF($Y338&lt;=0,"Non échu",IF($Y338&lt;=30,"1-30 j",IF($Y338&lt;=60,"31-60 j",IF($Y338&lt;=90,"61-90 j","Plus de 90 j")))))</f>
        <v/>
      </c>
      <c r="AF338" s="67">
        <f>IF($K338&lt;=1000,"Moins de 1 k€",IF($K338&lt;=5000,"1 à 5 k€",IF($K338&lt;=15000,"5 à 15 k€","Plus de 15 k€")))</f>
        <v/>
      </c>
    </row>
    <row r="339">
      <c r="A339" s="65" t="inlineStr">
        <is>
          <t>FAC-00338</t>
        </is>
      </c>
      <c r="B339" s="65" t="inlineStr">
        <is>
          <t>DEV-00783</t>
        </is>
      </c>
      <c r="C339" s="65" t="inlineStr">
        <is>
          <t>CLI-0081</t>
        </is>
      </c>
      <c r="D339" s="65" t="inlineStr">
        <is>
          <t>Particulier</t>
        </is>
      </c>
      <c r="E339" s="65" t="inlineStr">
        <is>
          <t>Bordeaux</t>
        </is>
      </c>
      <c r="F339" s="66" t="n">
        <v>45314</v>
      </c>
      <c r="G339" s="65" t="inlineStr">
        <is>
          <t>2024-01</t>
        </is>
      </c>
      <c r="H339" s="65" t="inlineStr">
        <is>
          <t>2023-2024</t>
        </is>
      </c>
      <c r="I339" s="66" t="n">
        <v>45329</v>
      </c>
      <c r="J339" s="67" t="n">
        <v>15</v>
      </c>
      <c r="K339" s="68" t="n">
        <v>2722.33</v>
      </c>
      <c r="L339" s="71" t="n">
        <v>0.1</v>
      </c>
      <c r="M339" s="68" t="n">
        <v>2994.56</v>
      </c>
      <c r="N339" s="65" t="inlineStr">
        <is>
          <t>Standard</t>
        </is>
      </c>
      <c r="O339" s="66" t="n">
        <v>45333</v>
      </c>
      <c r="P339" s="65" t="inlineStr">
        <is>
          <t>Payée</t>
        </is>
      </c>
      <c r="Q339" s="67">
        <f>IFERROR(INDEX(Devis!$I$2:$I$3053,MATCH($B339,Devis!$A$2:$A$3053,0)),"")</f>
        <v/>
      </c>
      <c r="R339" s="67">
        <f>IFERROR(INDEX(Devis!$K$2:$K$3053,MATCH($B339,Devis!$A$2:$A$3053,0)),"")</f>
        <v/>
      </c>
      <c r="S339" s="67">
        <f>IFERROR(INDEX(Clients!$G$2:$G$1020,MATCH($C339,Clients!$A$2:$A$1020,0)),"")</f>
        <v/>
      </c>
      <c r="T339" s="69">
        <f>1</f>
        <v/>
      </c>
      <c r="U339" s="68">
        <f>IFERROR(INDEX(Interventions!$S$2:$S$1106,MATCH($B339,Interventions!$B$2:$B$1106,0)),0)</f>
        <v/>
      </c>
      <c r="V339" s="68">
        <f>$K339-$U339</f>
        <v/>
      </c>
      <c r="W339" s="69">
        <f>IF($O339="",0,1)</f>
        <v/>
      </c>
      <c r="X339" s="68">
        <f>IF($O339="",$M339,0)</f>
        <v/>
      </c>
      <c r="Y339" s="69">
        <f>IF($O339="",MAX(0,Paramètres!$C$8-$I339),MAX(0,$O339-$I339))</f>
        <v/>
      </c>
      <c r="Z339" s="69">
        <f>$Y339*$X339</f>
        <v/>
      </c>
      <c r="AA339" s="69">
        <f>IF($O339="",0,$O339-$F339)</f>
        <v/>
      </c>
      <c r="AB339" s="69">
        <f>IF(AND($O339="",$I339&lt;Paramètres!$C$8),1,0)</f>
        <v/>
      </c>
      <c r="AC339" s="69">
        <f>IF(AND($O339="",$Y339&gt;Paramètres!$C$13),1,0)</f>
        <v/>
      </c>
      <c r="AD339" s="67">
        <f>IF($O339="","",YEAR($O339)&amp;"-"&amp;TEXT(MONTH($O339),"00"))</f>
        <v/>
      </c>
      <c r="AE339" s="67">
        <f>IF($W339=1,"Réglée",IF($Y339&lt;=0,"Non échu",IF($Y339&lt;=30,"1-30 j",IF($Y339&lt;=60,"31-60 j",IF($Y339&lt;=90,"61-90 j","Plus de 90 j")))))</f>
        <v/>
      </c>
      <c r="AF339" s="67">
        <f>IF($K339&lt;=1000,"Moins de 1 k€",IF($K339&lt;=5000,"1 à 5 k€",IF($K339&lt;=15000,"5 à 15 k€","Plus de 15 k€")))</f>
        <v/>
      </c>
    </row>
    <row r="340">
      <c r="A340" s="65" t="inlineStr">
        <is>
          <t>FAC-00339</t>
        </is>
      </c>
      <c r="B340" s="65" t="inlineStr">
        <is>
          <t>DEV-00785</t>
        </is>
      </c>
      <c r="C340" s="65" t="inlineStr">
        <is>
          <t>CLI-0109</t>
        </is>
      </c>
      <c r="D340" s="65" t="inlineStr">
        <is>
          <t>Professionnel</t>
        </is>
      </c>
      <c r="E340" s="65" t="inlineStr">
        <is>
          <t>Toulouse</t>
        </is>
      </c>
      <c r="F340" s="66" t="n">
        <v>45328</v>
      </c>
      <c r="G340" s="65" t="inlineStr">
        <is>
          <t>2024-02</t>
        </is>
      </c>
      <c r="H340" s="65" t="inlineStr">
        <is>
          <t>2023-2024</t>
        </is>
      </c>
      <c r="I340" s="66" t="n">
        <v>45358</v>
      </c>
      <c r="J340" s="67" t="n">
        <v>30</v>
      </c>
      <c r="K340" s="68" t="n">
        <v>9014.58</v>
      </c>
      <c r="L340" s="71" t="n">
        <v>0.2</v>
      </c>
      <c r="M340" s="68" t="n">
        <v>10817.5</v>
      </c>
      <c r="N340" s="65" t="inlineStr">
        <is>
          <t>Standard</t>
        </is>
      </c>
      <c r="O340" s="66" t="n">
        <v>45362</v>
      </c>
      <c r="P340" s="65" t="inlineStr">
        <is>
          <t>Payée</t>
        </is>
      </c>
      <c r="Q340" s="67">
        <f>IFERROR(INDEX(Devis!$I$2:$I$3053,MATCH($B340,Devis!$A$2:$A$3053,0)),"")</f>
        <v/>
      </c>
      <c r="R340" s="67">
        <f>IFERROR(INDEX(Devis!$K$2:$K$3053,MATCH($B340,Devis!$A$2:$A$3053,0)),"")</f>
        <v/>
      </c>
      <c r="S340" s="67">
        <f>IFERROR(INDEX(Clients!$G$2:$G$1020,MATCH($C340,Clients!$A$2:$A$1020,0)),"")</f>
        <v/>
      </c>
      <c r="T340" s="69">
        <f>1</f>
        <v/>
      </c>
      <c r="U340" s="68">
        <f>IFERROR(INDEX(Interventions!$S$2:$S$1106,MATCH($B340,Interventions!$B$2:$B$1106,0)),0)</f>
        <v/>
      </c>
      <c r="V340" s="68">
        <f>$K340-$U340</f>
        <v/>
      </c>
      <c r="W340" s="69">
        <f>IF($O340="",0,1)</f>
        <v/>
      </c>
      <c r="X340" s="68">
        <f>IF($O340="",$M340,0)</f>
        <v/>
      </c>
      <c r="Y340" s="69">
        <f>IF($O340="",MAX(0,Paramètres!$C$8-$I340),MAX(0,$O340-$I340))</f>
        <v/>
      </c>
      <c r="Z340" s="69">
        <f>$Y340*$X340</f>
        <v/>
      </c>
      <c r="AA340" s="69">
        <f>IF($O340="",0,$O340-$F340)</f>
        <v/>
      </c>
      <c r="AB340" s="69">
        <f>IF(AND($O340="",$I340&lt;Paramètres!$C$8),1,0)</f>
        <v/>
      </c>
      <c r="AC340" s="69">
        <f>IF(AND($O340="",$Y340&gt;Paramètres!$C$13),1,0)</f>
        <v/>
      </c>
      <c r="AD340" s="67">
        <f>IF($O340="","",YEAR($O340)&amp;"-"&amp;TEXT(MONTH($O340),"00"))</f>
        <v/>
      </c>
      <c r="AE340" s="67">
        <f>IF($W340=1,"Réglée",IF($Y340&lt;=0,"Non échu",IF($Y340&lt;=30,"1-30 j",IF($Y340&lt;=60,"31-60 j",IF($Y340&lt;=90,"61-90 j","Plus de 90 j")))))</f>
        <v/>
      </c>
      <c r="AF340" s="67">
        <f>IF($K340&lt;=1000,"Moins de 1 k€",IF($K340&lt;=5000,"1 à 5 k€",IF($K340&lt;=15000,"5 à 15 k€","Plus de 15 k€")))</f>
        <v/>
      </c>
    </row>
    <row r="341">
      <c r="A341" s="65" t="inlineStr">
        <is>
          <t>FAC-00340</t>
        </is>
      </c>
      <c r="B341" s="65" t="inlineStr">
        <is>
          <t>DEV-00791</t>
        </is>
      </c>
      <c r="C341" s="65" t="inlineStr">
        <is>
          <t>CLI-0035</t>
        </is>
      </c>
      <c r="D341" s="65" t="inlineStr">
        <is>
          <t>Particulier</t>
        </is>
      </c>
      <c r="E341" s="65" t="inlineStr">
        <is>
          <t>Bordeaux</t>
        </is>
      </c>
      <c r="F341" s="66" t="n">
        <v>45341</v>
      </c>
      <c r="G341" s="65" t="inlineStr">
        <is>
          <t>2024-02</t>
        </is>
      </c>
      <c r="H341" s="65" t="inlineStr">
        <is>
          <t>2023-2024</t>
        </is>
      </c>
      <c r="I341" s="66" t="n">
        <v>45356</v>
      </c>
      <c r="J341" s="67" t="n">
        <v>15</v>
      </c>
      <c r="K341" s="68" t="n">
        <v>312.04</v>
      </c>
      <c r="L341" s="71" t="n">
        <v>0.1</v>
      </c>
      <c r="M341" s="68" t="n">
        <v>343.24</v>
      </c>
      <c r="N341" s="65" t="inlineStr">
        <is>
          <t>Lent</t>
        </is>
      </c>
      <c r="O341" s="66" t="n">
        <v>45451</v>
      </c>
      <c r="P341" s="65" t="inlineStr">
        <is>
          <t>Payée</t>
        </is>
      </c>
      <c r="Q341" s="67">
        <f>IFERROR(INDEX(Devis!$I$2:$I$3053,MATCH($B341,Devis!$A$2:$A$3053,0)),"")</f>
        <v/>
      </c>
      <c r="R341" s="67">
        <f>IFERROR(INDEX(Devis!$K$2:$K$3053,MATCH($B341,Devis!$A$2:$A$3053,0)),"")</f>
        <v/>
      </c>
      <c r="S341" s="67">
        <f>IFERROR(INDEX(Clients!$G$2:$G$1020,MATCH($C341,Clients!$A$2:$A$1020,0)),"")</f>
        <v/>
      </c>
      <c r="T341" s="69">
        <f>1</f>
        <v/>
      </c>
      <c r="U341" s="68">
        <f>IFERROR(INDEX(Interventions!$S$2:$S$1106,MATCH($B341,Interventions!$B$2:$B$1106,0)),0)</f>
        <v/>
      </c>
      <c r="V341" s="68">
        <f>$K341-$U341</f>
        <v/>
      </c>
      <c r="W341" s="69">
        <f>IF($O341="",0,1)</f>
        <v/>
      </c>
      <c r="X341" s="68">
        <f>IF($O341="",$M341,0)</f>
        <v/>
      </c>
      <c r="Y341" s="69">
        <f>IF($O341="",MAX(0,Paramètres!$C$8-$I341),MAX(0,$O341-$I341))</f>
        <v/>
      </c>
      <c r="Z341" s="69">
        <f>$Y341*$X341</f>
        <v/>
      </c>
      <c r="AA341" s="69">
        <f>IF($O341="",0,$O341-$F341)</f>
        <v/>
      </c>
      <c r="AB341" s="69">
        <f>IF(AND($O341="",$I341&lt;Paramètres!$C$8),1,0)</f>
        <v/>
      </c>
      <c r="AC341" s="69">
        <f>IF(AND($O341="",$Y341&gt;Paramètres!$C$13),1,0)</f>
        <v/>
      </c>
      <c r="AD341" s="67">
        <f>IF($O341="","",YEAR($O341)&amp;"-"&amp;TEXT(MONTH($O341),"00"))</f>
        <v/>
      </c>
      <c r="AE341" s="67">
        <f>IF($W341=1,"Réglée",IF($Y341&lt;=0,"Non échu",IF($Y341&lt;=30,"1-30 j",IF($Y341&lt;=60,"31-60 j",IF($Y341&lt;=90,"61-90 j","Plus de 90 j")))))</f>
        <v/>
      </c>
      <c r="AF341" s="67">
        <f>IF($K341&lt;=1000,"Moins de 1 k€",IF($K341&lt;=5000,"1 à 5 k€",IF($K341&lt;=15000,"5 à 15 k€","Plus de 15 k€")))</f>
        <v/>
      </c>
    </row>
    <row r="342">
      <c r="A342" s="65" t="inlineStr">
        <is>
          <t>FAC-00341</t>
        </is>
      </c>
      <c r="B342" s="65" t="inlineStr">
        <is>
          <t>DEV-00794</t>
        </is>
      </c>
      <c r="C342" s="65" t="inlineStr">
        <is>
          <t>CLI-0275</t>
        </is>
      </c>
      <c r="D342" s="65" t="inlineStr">
        <is>
          <t>Professionnel</t>
        </is>
      </c>
      <c r="E342" s="65" t="inlineStr">
        <is>
          <t>Bordeaux</t>
        </is>
      </c>
      <c r="F342" s="66" t="n">
        <v>45342</v>
      </c>
      <c r="G342" s="65" t="inlineStr">
        <is>
          <t>2024-02</t>
        </is>
      </c>
      <c r="H342" s="65" t="inlineStr">
        <is>
          <t>2023-2024</t>
        </is>
      </c>
      <c r="I342" s="66" t="n">
        <v>45372</v>
      </c>
      <c r="J342" s="67" t="n">
        <v>30</v>
      </c>
      <c r="K342" s="68" t="n">
        <v>463.81</v>
      </c>
      <c r="L342" s="71" t="n">
        <v>0.2</v>
      </c>
      <c r="M342" s="68" t="n">
        <v>556.5700000000001</v>
      </c>
      <c r="N342" s="65" t="inlineStr">
        <is>
          <t>Litigieux</t>
        </is>
      </c>
      <c r="O342" s="66" t="n">
        <v>45454</v>
      </c>
      <c r="P342" s="65" t="inlineStr">
        <is>
          <t>Payée</t>
        </is>
      </c>
      <c r="Q342" s="67">
        <f>IFERROR(INDEX(Devis!$I$2:$I$3053,MATCH($B342,Devis!$A$2:$A$3053,0)),"")</f>
        <v/>
      </c>
      <c r="R342" s="67">
        <f>IFERROR(INDEX(Devis!$K$2:$K$3053,MATCH($B342,Devis!$A$2:$A$3053,0)),"")</f>
        <v/>
      </c>
      <c r="S342" s="67">
        <f>IFERROR(INDEX(Clients!$G$2:$G$1020,MATCH($C342,Clients!$A$2:$A$1020,0)),"")</f>
        <v/>
      </c>
      <c r="T342" s="69">
        <f>1</f>
        <v/>
      </c>
      <c r="U342" s="68">
        <f>IFERROR(INDEX(Interventions!$S$2:$S$1106,MATCH($B342,Interventions!$B$2:$B$1106,0)),0)</f>
        <v/>
      </c>
      <c r="V342" s="68">
        <f>$K342-$U342</f>
        <v/>
      </c>
      <c r="W342" s="69">
        <f>IF($O342="",0,1)</f>
        <v/>
      </c>
      <c r="X342" s="68">
        <f>IF($O342="",$M342,0)</f>
        <v/>
      </c>
      <c r="Y342" s="69">
        <f>IF($O342="",MAX(0,Paramètres!$C$8-$I342),MAX(0,$O342-$I342))</f>
        <v/>
      </c>
      <c r="Z342" s="69">
        <f>$Y342*$X342</f>
        <v/>
      </c>
      <c r="AA342" s="69">
        <f>IF($O342="",0,$O342-$F342)</f>
        <v/>
      </c>
      <c r="AB342" s="69">
        <f>IF(AND($O342="",$I342&lt;Paramètres!$C$8),1,0)</f>
        <v/>
      </c>
      <c r="AC342" s="69">
        <f>IF(AND($O342="",$Y342&gt;Paramètres!$C$13),1,0)</f>
        <v/>
      </c>
      <c r="AD342" s="67">
        <f>IF($O342="","",YEAR($O342)&amp;"-"&amp;TEXT(MONTH($O342),"00"))</f>
        <v/>
      </c>
      <c r="AE342" s="67">
        <f>IF($W342=1,"Réglée",IF($Y342&lt;=0,"Non échu",IF($Y342&lt;=30,"1-30 j",IF($Y342&lt;=60,"31-60 j",IF($Y342&lt;=90,"61-90 j","Plus de 90 j")))))</f>
        <v/>
      </c>
      <c r="AF342" s="67">
        <f>IF($K342&lt;=1000,"Moins de 1 k€",IF($K342&lt;=5000,"1 à 5 k€",IF($K342&lt;=15000,"5 à 15 k€","Plus de 15 k€")))</f>
        <v/>
      </c>
    </row>
    <row r="343">
      <c r="A343" s="65" t="inlineStr">
        <is>
          <t>FAC-00342</t>
        </is>
      </c>
      <c r="B343" s="65" t="inlineStr">
        <is>
          <t>DEV-00795</t>
        </is>
      </c>
      <c r="C343" s="65" t="inlineStr">
        <is>
          <t>CLI-0190</t>
        </is>
      </c>
      <c r="D343" s="65" t="inlineStr">
        <is>
          <t>Particulier</t>
        </is>
      </c>
      <c r="E343" s="65" t="inlineStr">
        <is>
          <t>Toulouse</t>
        </is>
      </c>
      <c r="F343" s="66" t="n">
        <v>45309</v>
      </c>
      <c r="G343" s="65" t="inlineStr">
        <is>
          <t>2024-01</t>
        </is>
      </c>
      <c r="H343" s="65" t="inlineStr">
        <is>
          <t>2023-2024</t>
        </is>
      </c>
      <c r="I343" s="66" t="n">
        <v>45324</v>
      </c>
      <c r="J343" s="67" t="n">
        <v>15</v>
      </c>
      <c r="K343" s="68" t="n">
        <v>15003.11</v>
      </c>
      <c r="L343" s="71" t="n">
        <v>0.1</v>
      </c>
      <c r="M343" s="68" t="n">
        <v>16503.42</v>
      </c>
      <c r="N343" s="65" t="inlineStr">
        <is>
          <t>Standard</t>
        </is>
      </c>
      <c r="O343" s="66" t="n">
        <v>45310</v>
      </c>
      <c r="P343" s="65" t="inlineStr">
        <is>
          <t>Payée</t>
        </is>
      </c>
      <c r="Q343" s="67">
        <f>IFERROR(INDEX(Devis!$I$2:$I$3053,MATCH($B343,Devis!$A$2:$A$3053,0)),"")</f>
        <v/>
      </c>
      <c r="R343" s="67">
        <f>IFERROR(INDEX(Devis!$K$2:$K$3053,MATCH($B343,Devis!$A$2:$A$3053,0)),"")</f>
        <v/>
      </c>
      <c r="S343" s="67">
        <f>IFERROR(INDEX(Clients!$G$2:$G$1020,MATCH($C343,Clients!$A$2:$A$1020,0)),"")</f>
        <v/>
      </c>
      <c r="T343" s="69">
        <f>1</f>
        <v/>
      </c>
      <c r="U343" s="68">
        <f>IFERROR(INDEX(Interventions!$S$2:$S$1106,MATCH($B343,Interventions!$B$2:$B$1106,0)),0)</f>
        <v/>
      </c>
      <c r="V343" s="68">
        <f>$K343-$U343</f>
        <v/>
      </c>
      <c r="W343" s="69">
        <f>IF($O343="",0,1)</f>
        <v/>
      </c>
      <c r="X343" s="68">
        <f>IF($O343="",$M343,0)</f>
        <v/>
      </c>
      <c r="Y343" s="69">
        <f>IF($O343="",MAX(0,Paramètres!$C$8-$I343),MAX(0,$O343-$I343))</f>
        <v/>
      </c>
      <c r="Z343" s="69">
        <f>$Y343*$X343</f>
        <v/>
      </c>
      <c r="AA343" s="69">
        <f>IF($O343="",0,$O343-$F343)</f>
        <v/>
      </c>
      <c r="AB343" s="69">
        <f>IF(AND($O343="",$I343&lt;Paramètres!$C$8),1,0)</f>
        <v/>
      </c>
      <c r="AC343" s="69">
        <f>IF(AND($O343="",$Y343&gt;Paramètres!$C$13),1,0)</f>
        <v/>
      </c>
      <c r="AD343" s="67">
        <f>IF($O343="","",YEAR($O343)&amp;"-"&amp;TEXT(MONTH($O343),"00"))</f>
        <v/>
      </c>
      <c r="AE343" s="67">
        <f>IF($W343=1,"Réglée",IF($Y343&lt;=0,"Non échu",IF($Y343&lt;=30,"1-30 j",IF($Y343&lt;=60,"31-60 j",IF($Y343&lt;=90,"61-90 j","Plus de 90 j")))))</f>
        <v/>
      </c>
      <c r="AF343" s="67">
        <f>IF($K343&lt;=1000,"Moins de 1 k€",IF($K343&lt;=5000,"1 à 5 k€",IF($K343&lt;=15000,"5 à 15 k€","Plus de 15 k€")))</f>
        <v/>
      </c>
    </row>
    <row r="344">
      <c r="A344" s="65" t="inlineStr">
        <is>
          <t>FAC-00343</t>
        </is>
      </c>
      <c r="B344" s="65" t="inlineStr">
        <is>
          <t>DEV-00797</t>
        </is>
      </c>
      <c r="C344" s="65" t="inlineStr">
        <is>
          <t>CLI-0318</t>
        </is>
      </c>
      <c r="D344" s="65" t="inlineStr">
        <is>
          <t>Particulier</t>
        </is>
      </c>
      <c r="E344" s="65" t="inlineStr">
        <is>
          <t>Toulouse</t>
        </is>
      </c>
      <c r="F344" s="66" t="n">
        <v>45334</v>
      </c>
      <c r="G344" s="65" t="inlineStr">
        <is>
          <t>2024-02</t>
        </is>
      </c>
      <c r="H344" s="65" t="inlineStr">
        <is>
          <t>2023-2024</t>
        </is>
      </c>
      <c r="I344" s="66" t="n">
        <v>45349</v>
      </c>
      <c r="J344" s="67" t="n">
        <v>15</v>
      </c>
      <c r="K344" s="68" t="n">
        <v>10097.76</v>
      </c>
      <c r="L344" s="71" t="n">
        <v>0.1</v>
      </c>
      <c r="M344" s="68" t="n">
        <v>11107.54</v>
      </c>
      <c r="N344" s="65" t="inlineStr">
        <is>
          <t>Standard</t>
        </is>
      </c>
      <c r="O344" s="66" t="n">
        <v>45370</v>
      </c>
      <c r="P344" s="65" t="inlineStr">
        <is>
          <t>Payée</t>
        </is>
      </c>
      <c r="Q344" s="67">
        <f>IFERROR(INDEX(Devis!$I$2:$I$3053,MATCH($B344,Devis!$A$2:$A$3053,0)),"")</f>
        <v/>
      </c>
      <c r="R344" s="67">
        <f>IFERROR(INDEX(Devis!$K$2:$K$3053,MATCH($B344,Devis!$A$2:$A$3053,0)),"")</f>
        <v/>
      </c>
      <c r="S344" s="67">
        <f>IFERROR(INDEX(Clients!$G$2:$G$1020,MATCH($C344,Clients!$A$2:$A$1020,0)),"")</f>
        <v/>
      </c>
      <c r="T344" s="69">
        <f>1</f>
        <v/>
      </c>
      <c r="U344" s="68">
        <f>IFERROR(INDEX(Interventions!$S$2:$S$1106,MATCH($B344,Interventions!$B$2:$B$1106,0)),0)</f>
        <v/>
      </c>
      <c r="V344" s="68">
        <f>$K344-$U344</f>
        <v/>
      </c>
      <c r="W344" s="69">
        <f>IF($O344="",0,1)</f>
        <v/>
      </c>
      <c r="X344" s="68">
        <f>IF($O344="",$M344,0)</f>
        <v/>
      </c>
      <c r="Y344" s="69">
        <f>IF($O344="",MAX(0,Paramètres!$C$8-$I344),MAX(0,$O344-$I344))</f>
        <v/>
      </c>
      <c r="Z344" s="69">
        <f>$Y344*$X344</f>
        <v/>
      </c>
      <c r="AA344" s="69">
        <f>IF($O344="",0,$O344-$F344)</f>
        <v/>
      </c>
      <c r="AB344" s="69">
        <f>IF(AND($O344="",$I344&lt;Paramètres!$C$8),1,0)</f>
        <v/>
      </c>
      <c r="AC344" s="69">
        <f>IF(AND($O344="",$Y344&gt;Paramètres!$C$13),1,0)</f>
        <v/>
      </c>
      <c r="AD344" s="67">
        <f>IF($O344="","",YEAR($O344)&amp;"-"&amp;TEXT(MONTH($O344),"00"))</f>
        <v/>
      </c>
      <c r="AE344" s="67">
        <f>IF($W344=1,"Réglée",IF($Y344&lt;=0,"Non échu",IF($Y344&lt;=30,"1-30 j",IF($Y344&lt;=60,"31-60 j",IF($Y344&lt;=90,"61-90 j","Plus de 90 j")))))</f>
        <v/>
      </c>
      <c r="AF344" s="67">
        <f>IF($K344&lt;=1000,"Moins de 1 k€",IF($K344&lt;=5000,"1 à 5 k€",IF($K344&lt;=15000,"5 à 15 k€","Plus de 15 k€")))</f>
        <v/>
      </c>
    </row>
    <row r="345">
      <c r="A345" s="65" t="inlineStr">
        <is>
          <t>FAC-00344</t>
        </is>
      </c>
      <c r="B345" s="65" t="inlineStr">
        <is>
          <t>DEV-00800</t>
        </is>
      </c>
      <c r="C345" s="65" t="inlineStr">
        <is>
          <t>CLI-0219</t>
        </is>
      </c>
      <c r="D345" s="65" t="inlineStr">
        <is>
          <t>Particulier</t>
        </is>
      </c>
      <c r="E345" s="65" t="inlineStr">
        <is>
          <t>Toulouse</t>
        </is>
      </c>
      <c r="F345" s="66" t="n">
        <v>45338</v>
      </c>
      <c r="G345" s="65" t="inlineStr">
        <is>
          <t>2024-02</t>
        </is>
      </c>
      <c r="H345" s="65" t="inlineStr">
        <is>
          <t>2023-2024</t>
        </is>
      </c>
      <c r="I345" s="66" t="n">
        <v>45353</v>
      </c>
      <c r="J345" s="67" t="n">
        <v>15</v>
      </c>
      <c r="K345" s="68" t="n">
        <v>349.23</v>
      </c>
      <c r="L345" s="71" t="n">
        <v>0.2</v>
      </c>
      <c r="M345" s="68" t="n">
        <v>419.08</v>
      </c>
      <c r="N345" s="65" t="inlineStr">
        <is>
          <t>Standard</t>
        </is>
      </c>
      <c r="O345" s="66" t="n">
        <v>45371</v>
      </c>
      <c r="P345" s="65" t="inlineStr">
        <is>
          <t>Payée</t>
        </is>
      </c>
      <c r="Q345" s="67">
        <f>IFERROR(INDEX(Devis!$I$2:$I$3053,MATCH($B345,Devis!$A$2:$A$3053,0)),"")</f>
        <v/>
      </c>
      <c r="R345" s="67">
        <f>IFERROR(INDEX(Devis!$K$2:$K$3053,MATCH($B345,Devis!$A$2:$A$3053,0)),"")</f>
        <v/>
      </c>
      <c r="S345" s="67">
        <f>IFERROR(INDEX(Clients!$G$2:$G$1020,MATCH($C345,Clients!$A$2:$A$1020,0)),"")</f>
        <v/>
      </c>
      <c r="T345" s="69">
        <f>1</f>
        <v/>
      </c>
      <c r="U345" s="68">
        <f>IFERROR(INDEX(Interventions!$S$2:$S$1106,MATCH($B345,Interventions!$B$2:$B$1106,0)),0)</f>
        <v/>
      </c>
      <c r="V345" s="68">
        <f>$K345-$U345</f>
        <v/>
      </c>
      <c r="W345" s="69">
        <f>IF($O345="",0,1)</f>
        <v/>
      </c>
      <c r="X345" s="68">
        <f>IF($O345="",$M345,0)</f>
        <v/>
      </c>
      <c r="Y345" s="69">
        <f>IF($O345="",MAX(0,Paramètres!$C$8-$I345),MAX(0,$O345-$I345))</f>
        <v/>
      </c>
      <c r="Z345" s="69">
        <f>$Y345*$X345</f>
        <v/>
      </c>
      <c r="AA345" s="69">
        <f>IF($O345="",0,$O345-$F345)</f>
        <v/>
      </c>
      <c r="AB345" s="69">
        <f>IF(AND($O345="",$I345&lt;Paramètres!$C$8),1,0)</f>
        <v/>
      </c>
      <c r="AC345" s="69">
        <f>IF(AND($O345="",$Y345&gt;Paramètres!$C$13),1,0)</f>
        <v/>
      </c>
      <c r="AD345" s="67">
        <f>IF($O345="","",YEAR($O345)&amp;"-"&amp;TEXT(MONTH($O345),"00"))</f>
        <v/>
      </c>
      <c r="AE345" s="67">
        <f>IF($W345=1,"Réglée",IF($Y345&lt;=0,"Non échu",IF($Y345&lt;=30,"1-30 j",IF($Y345&lt;=60,"31-60 j",IF($Y345&lt;=90,"61-90 j","Plus de 90 j")))))</f>
        <v/>
      </c>
      <c r="AF345" s="67">
        <f>IF($K345&lt;=1000,"Moins de 1 k€",IF($K345&lt;=5000,"1 à 5 k€",IF($K345&lt;=15000,"5 à 15 k€","Plus de 15 k€")))</f>
        <v/>
      </c>
    </row>
    <row r="346">
      <c r="A346" s="65" t="inlineStr">
        <is>
          <t>FAC-00345</t>
        </is>
      </c>
      <c r="B346" s="65" t="inlineStr">
        <is>
          <t>DEV-00801</t>
        </is>
      </c>
      <c r="C346" s="65" t="inlineStr">
        <is>
          <t>CLI-0184</t>
        </is>
      </c>
      <c r="D346" s="65" t="inlineStr">
        <is>
          <t>Particulier</t>
        </is>
      </c>
      <c r="E346" s="65" t="inlineStr">
        <is>
          <t>Toulouse</t>
        </is>
      </c>
      <c r="F346" s="66" t="n">
        <v>45338</v>
      </c>
      <c r="G346" s="65" t="inlineStr">
        <is>
          <t>2024-02</t>
        </is>
      </c>
      <c r="H346" s="65" t="inlineStr">
        <is>
          <t>2023-2024</t>
        </is>
      </c>
      <c r="I346" s="66" t="n">
        <v>45353</v>
      </c>
      <c r="J346" s="67" t="n">
        <v>15</v>
      </c>
      <c r="K346" s="68" t="n">
        <v>3874.51</v>
      </c>
      <c r="L346" s="71" t="n">
        <v>0.1</v>
      </c>
      <c r="M346" s="68" t="n">
        <v>4261.96</v>
      </c>
      <c r="N346" s="65" t="inlineStr">
        <is>
          <t>Lent</t>
        </is>
      </c>
      <c r="O346" s="66" t="n">
        <v>45339</v>
      </c>
      <c r="P346" s="65" t="inlineStr">
        <is>
          <t>Payée</t>
        </is>
      </c>
      <c r="Q346" s="67">
        <f>IFERROR(INDEX(Devis!$I$2:$I$3053,MATCH($B346,Devis!$A$2:$A$3053,0)),"")</f>
        <v/>
      </c>
      <c r="R346" s="67">
        <f>IFERROR(INDEX(Devis!$K$2:$K$3053,MATCH($B346,Devis!$A$2:$A$3053,0)),"")</f>
        <v/>
      </c>
      <c r="S346" s="67">
        <f>IFERROR(INDEX(Clients!$G$2:$G$1020,MATCH($C346,Clients!$A$2:$A$1020,0)),"")</f>
        <v/>
      </c>
      <c r="T346" s="69">
        <f>1</f>
        <v/>
      </c>
      <c r="U346" s="68">
        <f>IFERROR(INDEX(Interventions!$S$2:$S$1106,MATCH($B346,Interventions!$B$2:$B$1106,0)),0)</f>
        <v/>
      </c>
      <c r="V346" s="68">
        <f>$K346-$U346</f>
        <v/>
      </c>
      <c r="W346" s="69">
        <f>IF($O346="",0,1)</f>
        <v/>
      </c>
      <c r="X346" s="68">
        <f>IF($O346="",$M346,0)</f>
        <v/>
      </c>
      <c r="Y346" s="69">
        <f>IF($O346="",MAX(0,Paramètres!$C$8-$I346),MAX(0,$O346-$I346))</f>
        <v/>
      </c>
      <c r="Z346" s="69">
        <f>$Y346*$X346</f>
        <v/>
      </c>
      <c r="AA346" s="69">
        <f>IF($O346="",0,$O346-$F346)</f>
        <v/>
      </c>
      <c r="AB346" s="69">
        <f>IF(AND($O346="",$I346&lt;Paramètres!$C$8),1,0)</f>
        <v/>
      </c>
      <c r="AC346" s="69">
        <f>IF(AND($O346="",$Y346&gt;Paramètres!$C$13),1,0)</f>
        <v/>
      </c>
      <c r="AD346" s="67">
        <f>IF($O346="","",YEAR($O346)&amp;"-"&amp;TEXT(MONTH($O346),"00"))</f>
        <v/>
      </c>
      <c r="AE346" s="67">
        <f>IF($W346=1,"Réglée",IF($Y346&lt;=0,"Non échu",IF($Y346&lt;=30,"1-30 j",IF($Y346&lt;=60,"31-60 j",IF($Y346&lt;=90,"61-90 j","Plus de 90 j")))))</f>
        <v/>
      </c>
      <c r="AF346" s="67">
        <f>IF($K346&lt;=1000,"Moins de 1 k€",IF($K346&lt;=5000,"1 à 5 k€",IF($K346&lt;=15000,"5 à 15 k€","Plus de 15 k€")))</f>
        <v/>
      </c>
    </row>
    <row r="347">
      <c r="A347" s="65" t="inlineStr">
        <is>
          <t>FAC-00346</t>
        </is>
      </c>
      <c r="B347" s="65" t="inlineStr">
        <is>
          <t>DEV-00802</t>
        </is>
      </c>
      <c r="C347" s="65" t="inlineStr">
        <is>
          <t>CLI-0079</t>
        </is>
      </c>
      <c r="D347" s="65" t="inlineStr">
        <is>
          <t>Particulier</t>
        </is>
      </c>
      <c r="E347" s="65" t="inlineStr">
        <is>
          <t>Bordeaux</t>
        </is>
      </c>
      <c r="F347" s="66" t="n">
        <v>45348</v>
      </c>
      <c r="G347" s="65" t="inlineStr">
        <is>
          <t>2024-02</t>
        </is>
      </c>
      <c r="H347" s="65" t="inlineStr">
        <is>
          <t>2023-2024</t>
        </is>
      </c>
      <c r="I347" s="66" t="n">
        <v>45363</v>
      </c>
      <c r="J347" s="67" t="n">
        <v>15</v>
      </c>
      <c r="K347" s="68" t="n">
        <v>656.49</v>
      </c>
      <c r="L347" s="71" t="n">
        <v>0.1</v>
      </c>
      <c r="M347" s="68" t="n">
        <v>722.14</v>
      </c>
      <c r="N347" s="65" t="inlineStr">
        <is>
          <t>Standard</t>
        </is>
      </c>
      <c r="O347" s="66" t="n">
        <v>45349</v>
      </c>
      <c r="P347" s="65" t="inlineStr">
        <is>
          <t>Payée</t>
        </is>
      </c>
      <c r="Q347" s="67">
        <f>IFERROR(INDEX(Devis!$I$2:$I$3053,MATCH($B347,Devis!$A$2:$A$3053,0)),"")</f>
        <v/>
      </c>
      <c r="R347" s="67">
        <f>IFERROR(INDEX(Devis!$K$2:$K$3053,MATCH($B347,Devis!$A$2:$A$3053,0)),"")</f>
        <v/>
      </c>
      <c r="S347" s="67">
        <f>IFERROR(INDEX(Clients!$G$2:$G$1020,MATCH($C347,Clients!$A$2:$A$1020,0)),"")</f>
        <v/>
      </c>
      <c r="T347" s="69">
        <f>1</f>
        <v/>
      </c>
      <c r="U347" s="68">
        <f>IFERROR(INDEX(Interventions!$S$2:$S$1106,MATCH($B347,Interventions!$B$2:$B$1106,0)),0)</f>
        <v/>
      </c>
      <c r="V347" s="68">
        <f>$K347-$U347</f>
        <v/>
      </c>
      <c r="W347" s="69">
        <f>IF($O347="",0,1)</f>
        <v/>
      </c>
      <c r="X347" s="68">
        <f>IF($O347="",$M347,0)</f>
        <v/>
      </c>
      <c r="Y347" s="69">
        <f>IF($O347="",MAX(0,Paramètres!$C$8-$I347),MAX(0,$O347-$I347))</f>
        <v/>
      </c>
      <c r="Z347" s="69">
        <f>$Y347*$X347</f>
        <v/>
      </c>
      <c r="AA347" s="69">
        <f>IF($O347="",0,$O347-$F347)</f>
        <v/>
      </c>
      <c r="AB347" s="69">
        <f>IF(AND($O347="",$I347&lt;Paramètres!$C$8),1,0)</f>
        <v/>
      </c>
      <c r="AC347" s="69">
        <f>IF(AND($O347="",$Y347&gt;Paramètres!$C$13),1,0)</f>
        <v/>
      </c>
      <c r="AD347" s="67">
        <f>IF($O347="","",YEAR($O347)&amp;"-"&amp;TEXT(MONTH($O347),"00"))</f>
        <v/>
      </c>
      <c r="AE347" s="67">
        <f>IF($W347=1,"Réglée",IF($Y347&lt;=0,"Non échu",IF($Y347&lt;=30,"1-30 j",IF($Y347&lt;=60,"31-60 j",IF($Y347&lt;=90,"61-90 j","Plus de 90 j")))))</f>
        <v/>
      </c>
      <c r="AF347" s="67">
        <f>IF($K347&lt;=1000,"Moins de 1 k€",IF($K347&lt;=5000,"1 à 5 k€",IF($K347&lt;=15000,"5 à 15 k€","Plus de 15 k€")))</f>
        <v/>
      </c>
    </row>
    <row r="348">
      <c r="A348" s="65" t="inlineStr">
        <is>
          <t>FAC-00347</t>
        </is>
      </c>
      <c r="B348" s="65" t="inlineStr">
        <is>
          <t>DEV-00804</t>
        </is>
      </c>
      <c r="C348" s="65" t="inlineStr">
        <is>
          <t>CLI-0256</t>
        </is>
      </c>
      <c r="D348" s="65" t="inlineStr">
        <is>
          <t>Particulier</t>
        </is>
      </c>
      <c r="E348" s="65" t="inlineStr">
        <is>
          <t>Bordeaux</t>
        </is>
      </c>
      <c r="F348" s="66" t="n">
        <v>45327</v>
      </c>
      <c r="G348" s="65" t="inlineStr">
        <is>
          <t>2024-02</t>
        </is>
      </c>
      <c r="H348" s="65" t="inlineStr">
        <is>
          <t>2023-2024</t>
        </is>
      </c>
      <c r="I348" s="66" t="n">
        <v>45342</v>
      </c>
      <c r="J348" s="67" t="n">
        <v>15</v>
      </c>
      <c r="K348" s="68" t="n">
        <v>3520.46</v>
      </c>
      <c r="L348" s="71" t="n">
        <v>0.2</v>
      </c>
      <c r="M348" s="68" t="n">
        <v>4224.55</v>
      </c>
      <c r="N348" s="65" t="inlineStr">
        <is>
          <t>Standard</t>
        </is>
      </c>
      <c r="O348" s="66" t="n">
        <v>45337</v>
      </c>
      <c r="P348" s="65" t="inlineStr">
        <is>
          <t>Payée</t>
        </is>
      </c>
      <c r="Q348" s="67">
        <f>IFERROR(INDEX(Devis!$I$2:$I$3053,MATCH($B348,Devis!$A$2:$A$3053,0)),"")</f>
        <v/>
      </c>
      <c r="R348" s="67">
        <f>IFERROR(INDEX(Devis!$K$2:$K$3053,MATCH($B348,Devis!$A$2:$A$3053,0)),"")</f>
        <v/>
      </c>
      <c r="S348" s="67">
        <f>IFERROR(INDEX(Clients!$G$2:$G$1020,MATCH($C348,Clients!$A$2:$A$1020,0)),"")</f>
        <v/>
      </c>
      <c r="T348" s="69">
        <f>1</f>
        <v/>
      </c>
      <c r="U348" s="68">
        <f>IFERROR(INDEX(Interventions!$S$2:$S$1106,MATCH($B348,Interventions!$B$2:$B$1106,0)),0)</f>
        <v/>
      </c>
      <c r="V348" s="68">
        <f>$K348-$U348</f>
        <v/>
      </c>
      <c r="W348" s="69">
        <f>IF($O348="",0,1)</f>
        <v/>
      </c>
      <c r="X348" s="68">
        <f>IF($O348="",$M348,0)</f>
        <v/>
      </c>
      <c r="Y348" s="69">
        <f>IF($O348="",MAX(0,Paramètres!$C$8-$I348),MAX(0,$O348-$I348))</f>
        <v/>
      </c>
      <c r="Z348" s="69">
        <f>$Y348*$X348</f>
        <v/>
      </c>
      <c r="AA348" s="69">
        <f>IF($O348="",0,$O348-$F348)</f>
        <v/>
      </c>
      <c r="AB348" s="69">
        <f>IF(AND($O348="",$I348&lt;Paramètres!$C$8),1,0)</f>
        <v/>
      </c>
      <c r="AC348" s="69">
        <f>IF(AND($O348="",$Y348&gt;Paramètres!$C$13),1,0)</f>
        <v/>
      </c>
      <c r="AD348" s="67">
        <f>IF($O348="","",YEAR($O348)&amp;"-"&amp;TEXT(MONTH($O348),"00"))</f>
        <v/>
      </c>
      <c r="AE348" s="67">
        <f>IF($W348=1,"Réglée",IF($Y348&lt;=0,"Non échu",IF($Y348&lt;=30,"1-30 j",IF($Y348&lt;=60,"31-60 j",IF($Y348&lt;=90,"61-90 j","Plus de 90 j")))))</f>
        <v/>
      </c>
      <c r="AF348" s="67">
        <f>IF($K348&lt;=1000,"Moins de 1 k€",IF($K348&lt;=5000,"1 à 5 k€",IF($K348&lt;=15000,"5 à 15 k€","Plus de 15 k€")))</f>
        <v/>
      </c>
    </row>
    <row r="349">
      <c r="A349" s="65" t="inlineStr">
        <is>
          <t>FAC-00348</t>
        </is>
      </c>
      <c r="B349" s="65" t="inlineStr">
        <is>
          <t>DEV-00807</t>
        </is>
      </c>
      <c r="C349" s="65" t="inlineStr">
        <is>
          <t>CLI-0258</t>
        </is>
      </c>
      <c r="D349" s="65" t="inlineStr">
        <is>
          <t>Professionnel</t>
        </is>
      </c>
      <c r="E349" s="65" t="inlineStr">
        <is>
          <t>Bordeaux</t>
        </is>
      </c>
      <c r="F349" s="66" t="n">
        <v>45337</v>
      </c>
      <c r="G349" s="65" t="inlineStr">
        <is>
          <t>2024-02</t>
        </is>
      </c>
      <c r="H349" s="65" t="inlineStr">
        <is>
          <t>2023-2024</t>
        </is>
      </c>
      <c r="I349" s="66" t="n">
        <v>45367</v>
      </c>
      <c r="J349" s="67" t="n">
        <v>30</v>
      </c>
      <c r="K349" s="68" t="n">
        <v>525.38</v>
      </c>
      <c r="L349" s="71" t="n">
        <v>0.2</v>
      </c>
      <c r="M349" s="68" t="n">
        <v>630.46</v>
      </c>
      <c r="N349" s="65" t="inlineStr">
        <is>
          <t>Standard</t>
        </is>
      </c>
      <c r="O349" s="66" t="n">
        <v>45365</v>
      </c>
      <c r="P349" s="65" t="inlineStr">
        <is>
          <t>Payée</t>
        </is>
      </c>
      <c r="Q349" s="67">
        <f>IFERROR(INDEX(Devis!$I$2:$I$3053,MATCH($B349,Devis!$A$2:$A$3053,0)),"")</f>
        <v/>
      </c>
      <c r="R349" s="67">
        <f>IFERROR(INDEX(Devis!$K$2:$K$3053,MATCH($B349,Devis!$A$2:$A$3053,0)),"")</f>
        <v/>
      </c>
      <c r="S349" s="67">
        <f>IFERROR(INDEX(Clients!$G$2:$G$1020,MATCH($C349,Clients!$A$2:$A$1020,0)),"")</f>
        <v/>
      </c>
      <c r="T349" s="69">
        <f>1</f>
        <v/>
      </c>
      <c r="U349" s="68">
        <f>IFERROR(INDEX(Interventions!$S$2:$S$1106,MATCH($B349,Interventions!$B$2:$B$1106,0)),0)</f>
        <v/>
      </c>
      <c r="V349" s="68">
        <f>$K349-$U349</f>
        <v/>
      </c>
      <c r="W349" s="69">
        <f>IF($O349="",0,1)</f>
        <v/>
      </c>
      <c r="X349" s="68">
        <f>IF($O349="",$M349,0)</f>
        <v/>
      </c>
      <c r="Y349" s="69">
        <f>IF($O349="",MAX(0,Paramètres!$C$8-$I349),MAX(0,$O349-$I349))</f>
        <v/>
      </c>
      <c r="Z349" s="69">
        <f>$Y349*$X349</f>
        <v/>
      </c>
      <c r="AA349" s="69">
        <f>IF($O349="",0,$O349-$F349)</f>
        <v/>
      </c>
      <c r="AB349" s="69">
        <f>IF(AND($O349="",$I349&lt;Paramètres!$C$8),1,0)</f>
        <v/>
      </c>
      <c r="AC349" s="69">
        <f>IF(AND($O349="",$Y349&gt;Paramètres!$C$13),1,0)</f>
        <v/>
      </c>
      <c r="AD349" s="67">
        <f>IF($O349="","",YEAR($O349)&amp;"-"&amp;TEXT(MONTH($O349),"00"))</f>
        <v/>
      </c>
      <c r="AE349" s="67">
        <f>IF($W349=1,"Réglée",IF($Y349&lt;=0,"Non échu",IF($Y349&lt;=30,"1-30 j",IF($Y349&lt;=60,"31-60 j",IF($Y349&lt;=90,"61-90 j","Plus de 90 j")))))</f>
        <v/>
      </c>
      <c r="AF349" s="67">
        <f>IF($K349&lt;=1000,"Moins de 1 k€",IF($K349&lt;=5000,"1 à 5 k€",IF($K349&lt;=15000,"5 à 15 k€","Plus de 15 k€")))</f>
        <v/>
      </c>
    </row>
    <row r="350">
      <c r="A350" s="65" t="inlineStr">
        <is>
          <t>FAC-00349</t>
        </is>
      </c>
      <c r="B350" s="65" t="inlineStr">
        <is>
          <t>DEV-00808</t>
        </is>
      </c>
      <c r="C350" s="65" t="inlineStr">
        <is>
          <t>CLI-0268</t>
        </is>
      </c>
      <c r="D350" s="65" t="inlineStr">
        <is>
          <t>Particulier</t>
        </is>
      </c>
      <c r="E350" s="65" t="inlineStr">
        <is>
          <t>Toulouse</t>
        </is>
      </c>
      <c r="F350" s="66" t="n">
        <v>45341</v>
      </c>
      <c r="G350" s="65" t="inlineStr">
        <is>
          <t>2024-02</t>
        </is>
      </c>
      <c r="H350" s="65" t="inlineStr">
        <is>
          <t>2023-2024</t>
        </is>
      </c>
      <c r="I350" s="66" t="n">
        <v>45356</v>
      </c>
      <c r="J350" s="67" t="n">
        <v>15</v>
      </c>
      <c r="K350" s="68" t="n">
        <v>11143.36</v>
      </c>
      <c r="L350" s="71" t="n">
        <v>0.1</v>
      </c>
      <c r="M350" s="68" t="n">
        <v>12257.7</v>
      </c>
      <c r="N350" s="65" t="inlineStr">
        <is>
          <t>Standard</t>
        </is>
      </c>
      <c r="O350" s="66" t="n">
        <v>45388</v>
      </c>
      <c r="P350" s="65" t="inlineStr">
        <is>
          <t>Payée</t>
        </is>
      </c>
      <c r="Q350" s="67">
        <f>IFERROR(INDEX(Devis!$I$2:$I$3053,MATCH($B350,Devis!$A$2:$A$3053,0)),"")</f>
        <v/>
      </c>
      <c r="R350" s="67">
        <f>IFERROR(INDEX(Devis!$K$2:$K$3053,MATCH($B350,Devis!$A$2:$A$3053,0)),"")</f>
        <v/>
      </c>
      <c r="S350" s="67">
        <f>IFERROR(INDEX(Clients!$G$2:$G$1020,MATCH($C350,Clients!$A$2:$A$1020,0)),"")</f>
        <v/>
      </c>
      <c r="T350" s="69">
        <f>1</f>
        <v/>
      </c>
      <c r="U350" s="68">
        <f>IFERROR(INDEX(Interventions!$S$2:$S$1106,MATCH($B350,Interventions!$B$2:$B$1106,0)),0)</f>
        <v/>
      </c>
      <c r="V350" s="68">
        <f>$K350-$U350</f>
        <v/>
      </c>
      <c r="W350" s="69">
        <f>IF($O350="",0,1)</f>
        <v/>
      </c>
      <c r="X350" s="68">
        <f>IF($O350="",$M350,0)</f>
        <v/>
      </c>
      <c r="Y350" s="69">
        <f>IF($O350="",MAX(0,Paramètres!$C$8-$I350),MAX(0,$O350-$I350))</f>
        <v/>
      </c>
      <c r="Z350" s="69">
        <f>$Y350*$X350</f>
        <v/>
      </c>
      <c r="AA350" s="69">
        <f>IF($O350="",0,$O350-$F350)</f>
        <v/>
      </c>
      <c r="AB350" s="69">
        <f>IF(AND($O350="",$I350&lt;Paramètres!$C$8),1,0)</f>
        <v/>
      </c>
      <c r="AC350" s="69">
        <f>IF(AND($O350="",$Y350&gt;Paramètres!$C$13),1,0)</f>
        <v/>
      </c>
      <c r="AD350" s="67">
        <f>IF($O350="","",YEAR($O350)&amp;"-"&amp;TEXT(MONTH($O350),"00"))</f>
        <v/>
      </c>
      <c r="AE350" s="67">
        <f>IF($W350=1,"Réglée",IF($Y350&lt;=0,"Non échu",IF($Y350&lt;=30,"1-30 j",IF($Y350&lt;=60,"31-60 j",IF($Y350&lt;=90,"61-90 j","Plus de 90 j")))))</f>
        <v/>
      </c>
      <c r="AF350" s="67">
        <f>IF($K350&lt;=1000,"Moins de 1 k€",IF($K350&lt;=5000,"1 à 5 k€",IF($K350&lt;=15000,"5 à 15 k€","Plus de 15 k€")))</f>
        <v/>
      </c>
    </row>
    <row r="351">
      <c r="A351" s="65" t="inlineStr">
        <is>
          <t>FAC-00350</t>
        </is>
      </c>
      <c r="B351" s="65" t="inlineStr">
        <is>
          <t>DEV-00809</t>
        </is>
      </c>
      <c r="C351" s="65" t="inlineStr">
        <is>
          <t>CLI-0146</t>
        </is>
      </c>
      <c r="D351" s="65" t="inlineStr">
        <is>
          <t>Particulier</t>
        </is>
      </c>
      <c r="E351" s="65" t="inlineStr">
        <is>
          <t>Bordeaux</t>
        </is>
      </c>
      <c r="F351" s="66" t="n">
        <v>45322</v>
      </c>
      <c r="G351" s="65" t="inlineStr">
        <is>
          <t>2024-01</t>
        </is>
      </c>
      <c r="H351" s="65" t="inlineStr">
        <is>
          <t>2023-2024</t>
        </is>
      </c>
      <c r="I351" s="66" t="n">
        <v>45337</v>
      </c>
      <c r="J351" s="67" t="n">
        <v>15</v>
      </c>
      <c r="K351" s="68" t="n">
        <v>701.42</v>
      </c>
      <c r="L351" s="71" t="n">
        <v>0.2</v>
      </c>
      <c r="M351" s="68" t="n">
        <v>841.7</v>
      </c>
      <c r="N351" s="65" t="inlineStr">
        <is>
          <t>Standard</t>
        </is>
      </c>
      <c r="O351" s="66" t="n">
        <v>45367</v>
      </c>
      <c r="P351" s="65" t="inlineStr">
        <is>
          <t>Payée</t>
        </is>
      </c>
      <c r="Q351" s="67">
        <f>IFERROR(INDEX(Devis!$I$2:$I$3053,MATCH($B351,Devis!$A$2:$A$3053,0)),"")</f>
        <v/>
      </c>
      <c r="R351" s="67">
        <f>IFERROR(INDEX(Devis!$K$2:$K$3053,MATCH($B351,Devis!$A$2:$A$3053,0)),"")</f>
        <v/>
      </c>
      <c r="S351" s="67">
        <f>IFERROR(INDEX(Clients!$G$2:$G$1020,MATCH($C351,Clients!$A$2:$A$1020,0)),"")</f>
        <v/>
      </c>
      <c r="T351" s="69">
        <f>1</f>
        <v/>
      </c>
      <c r="U351" s="68">
        <f>IFERROR(INDEX(Interventions!$S$2:$S$1106,MATCH($B351,Interventions!$B$2:$B$1106,0)),0)</f>
        <v/>
      </c>
      <c r="V351" s="68">
        <f>$K351-$U351</f>
        <v/>
      </c>
      <c r="W351" s="69">
        <f>IF($O351="",0,1)</f>
        <v/>
      </c>
      <c r="X351" s="68">
        <f>IF($O351="",$M351,0)</f>
        <v/>
      </c>
      <c r="Y351" s="69">
        <f>IF($O351="",MAX(0,Paramètres!$C$8-$I351),MAX(0,$O351-$I351))</f>
        <v/>
      </c>
      <c r="Z351" s="69">
        <f>$Y351*$X351</f>
        <v/>
      </c>
      <c r="AA351" s="69">
        <f>IF($O351="",0,$O351-$F351)</f>
        <v/>
      </c>
      <c r="AB351" s="69">
        <f>IF(AND($O351="",$I351&lt;Paramètres!$C$8),1,0)</f>
        <v/>
      </c>
      <c r="AC351" s="69">
        <f>IF(AND($O351="",$Y351&gt;Paramètres!$C$13),1,0)</f>
        <v/>
      </c>
      <c r="AD351" s="67">
        <f>IF($O351="","",YEAR($O351)&amp;"-"&amp;TEXT(MONTH($O351),"00"))</f>
        <v/>
      </c>
      <c r="AE351" s="67">
        <f>IF($W351=1,"Réglée",IF($Y351&lt;=0,"Non échu",IF($Y351&lt;=30,"1-30 j",IF($Y351&lt;=60,"31-60 j",IF($Y351&lt;=90,"61-90 j","Plus de 90 j")))))</f>
        <v/>
      </c>
      <c r="AF351" s="67">
        <f>IF($K351&lt;=1000,"Moins de 1 k€",IF($K351&lt;=5000,"1 à 5 k€",IF($K351&lt;=15000,"5 à 15 k€","Plus de 15 k€")))</f>
        <v/>
      </c>
    </row>
    <row r="352">
      <c r="A352" s="65" t="inlineStr">
        <is>
          <t>FAC-00351</t>
        </is>
      </c>
      <c r="B352" s="65" t="inlineStr">
        <is>
          <t>DEV-00816</t>
        </is>
      </c>
      <c r="C352" s="65" t="inlineStr">
        <is>
          <t>CLI-0177</t>
        </is>
      </c>
      <c r="D352" s="65" t="inlineStr">
        <is>
          <t>Particulier</t>
        </is>
      </c>
      <c r="E352" s="65" t="inlineStr">
        <is>
          <t>Toulouse</t>
        </is>
      </c>
      <c r="F352" s="66" t="n">
        <v>45352</v>
      </c>
      <c r="G352" s="65" t="inlineStr">
        <is>
          <t>2024-03</t>
        </is>
      </c>
      <c r="H352" s="65" t="inlineStr">
        <is>
          <t>2023-2024</t>
        </is>
      </c>
      <c r="I352" s="66" t="n">
        <v>45367</v>
      </c>
      <c r="J352" s="67" t="n">
        <v>15</v>
      </c>
      <c r="K352" s="68" t="n">
        <v>1901.29</v>
      </c>
      <c r="L352" s="71" t="n">
        <v>0.2</v>
      </c>
      <c r="M352" s="68" t="n">
        <v>2281.55</v>
      </c>
      <c r="N352" s="65" t="inlineStr">
        <is>
          <t>Standard</t>
        </is>
      </c>
      <c r="O352" s="66" t="n">
        <v>45371</v>
      </c>
      <c r="P352" s="65" t="inlineStr">
        <is>
          <t>Payée</t>
        </is>
      </c>
      <c r="Q352" s="67">
        <f>IFERROR(INDEX(Devis!$I$2:$I$3053,MATCH($B352,Devis!$A$2:$A$3053,0)),"")</f>
        <v/>
      </c>
      <c r="R352" s="67">
        <f>IFERROR(INDEX(Devis!$K$2:$K$3053,MATCH($B352,Devis!$A$2:$A$3053,0)),"")</f>
        <v/>
      </c>
      <c r="S352" s="67">
        <f>IFERROR(INDEX(Clients!$G$2:$G$1020,MATCH($C352,Clients!$A$2:$A$1020,0)),"")</f>
        <v/>
      </c>
      <c r="T352" s="69">
        <f>1</f>
        <v/>
      </c>
      <c r="U352" s="68">
        <f>IFERROR(INDEX(Interventions!$S$2:$S$1106,MATCH($B352,Interventions!$B$2:$B$1106,0)),0)</f>
        <v/>
      </c>
      <c r="V352" s="68">
        <f>$K352-$U352</f>
        <v/>
      </c>
      <c r="W352" s="69">
        <f>IF($O352="",0,1)</f>
        <v/>
      </c>
      <c r="X352" s="68">
        <f>IF($O352="",$M352,0)</f>
        <v/>
      </c>
      <c r="Y352" s="69">
        <f>IF($O352="",MAX(0,Paramètres!$C$8-$I352),MAX(0,$O352-$I352))</f>
        <v/>
      </c>
      <c r="Z352" s="69">
        <f>$Y352*$X352</f>
        <v/>
      </c>
      <c r="AA352" s="69">
        <f>IF($O352="",0,$O352-$F352)</f>
        <v/>
      </c>
      <c r="AB352" s="69">
        <f>IF(AND($O352="",$I352&lt;Paramètres!$C$8),1,0)</f>
        <v/>
      </c>
      <c r="AC352" s="69">
        <f>IF(AND($O352="",$Y352&gt;Paramètres!$C$13),1,0)</f>
        <v/>
      </c>
      <c r="AD352" s="67">
        <f>IF($O352="","",YEAR($O352)&amp;"-"&amp;TEXT(MONTH($O352),"00"))</f>
        <v/>
      </c>
      <c r="AE352" s="67">
        <f>IF($W352=1,"Réglée",IF($Y352&lt;=0,"Non échu",IF($Y352&lt;=30,"1-30 j",IF($Y352&lt;=60,"31-60 j",IF($Y352&lt;=90,"61-90 j","Plus de 90 j")))))</f>
        <v/>
      </c>
      <c r="AF352" s="67">
        <f>IF($K352&lt;=1000,"Moins de 1 k€",IF($K352&lt;=5000,"1 à 5 k€",IF($K352&lt;=15000,"5 à 15 k€","Plus de 15 k€")))</f>
        <v/>
      </c>
    </row>
    <row r="353">
      <c r="A353" s="65" t="inlineStr">
        <is>
          <t>FAC-00352</t>
        </is>
      </c>
      <c r="B353" s="65" t="inlineStr">
        <is>
          <t>DEV-00817</t>
        </is>
      </c>
      <c r="C353" s="65" t="inlineStr">
        <is>
          <t>CLI-0152</t>
        </is>
      </c>
      <c r="D353" s="65" t="inlineStr">
        <is>
          <t>Particulier</t>
        </is>
      </c>
      <c r="E353" s="65" t="inlineStr">
        <is>
          <t>Bordeaux</t>
        </is>
      </c>
      <c r="F353" s="66" t="n">
        <v>45356</v>
      </c>
      <c r="G353" s="65" t="inlineStr">
        <is>
          <t>2024-03</t>
        </is>
      </c>
      <c r="H353" s="65" t="inlineStr">
        <is>
          <t>2023-2024</t>
        </is>
      </c>
      <c r="I353" s="66" t="n">
        <v>45371</v>
      </c>
      <c r="J353" s="67" t="n">
        <v>15</v>
      </c>
      <c r="K353" s="68" t="n">
        <v>10851.81</v>
      </c>
      <c r="L353" s="71" t="n">
        <v>0.1</v>
      </c>
      <c r="M353" s="68" t="n">
        <v>11936.99</v>
      </c>
      <c r="N353" s="65" t="inlineStr">
        <is>
          <t>Standard</t>
        </is>
      </c>
      <c r="O353" s="66" t="n">
        <v>45410</v>
      </c>
      <c r="P353" s="65" t="inlineStr">
        <is>
          <t>Payée</t>
        </is>
      </c>
      <c r="Q353" s="67">
        <f>IFERROR(INDEX(Devis!$I$2:$I$3053,MATCH($B353,Devis!$A$2:$A$3053,0)),"")</f>
        <v/>
      </c>
      <c r="R353" s="67">
        <f>IFERROR(INDEX(Devis!$K$2:$K$3053,MATCH($B353,Devis!$A$2:$A$3053,0)),"")</f>
        <v/>
      </c>
      <c r="S353" s="67">
        <f>IFERROR(INDEX(Clients!$G$2:$G$1020,MATCH($C353,Clients!$A$2:$A$1020,0)),"")</f>
        <v/>
      </c>
      <c r="T353" s="69">
        <f>1</f>
        <v/>
      </c>
      <c r="U353" s="68">
        <f>IFERROR(INDEX(Interventions!$S$2:$S$1106,MATCH($B353,Interventions!$B$2:$B$1106,0)),0)</f>
        <v/>
      </c>
      <c r="V353" s="68">
        <f>$K353-$U353</f>
        <v/>
      </c>
      <c r="W353" s="69">
        <f>IF($O353="",0,1)</f>
        <v/>
      </c>
      <c r="X353" s="68">
        <f>IF($O353="",$M353,0)</f>
        <v/>
      </c>
      <c r="Y353" s="69">
        <f>IF($O353="",MAX(0,Paramètres!$C$8-$I353),MAX(0,$O353-$I353))</f>
        <v/>
      </c>
      <c r="Z353" s="69">
        <f>$Y353*$X353</f>
        <v/>
      </c>
      <c r="AA353" s="69">
        <f>IF($O353="",0,$O353-$F353)</f>
        <v/>
      </c>
      <c r="AB353" s="69">
        <f>IF(AND($O353="",$I353&lt;Paramètres!$C$8),1,0)</f>
        <v/>
      </c>
      <c r="AC353" s="69">
        <f>IF(AND($O353="",$Y353&gt;Paramètres!$C$13),1,0)</f>
        <v/>
      </c>
      <c r="AD353" s="67">
        <f>IF($O353="","",YEAR($O353)&amp;"-"&amp;TEXT(MONTH($O353),"00"))</f>
        <v/>
      </c>
      <c r="AE353" s="67">
        <f>IF($W353=1,"Réglée",IF($Y353&lt;=0,"Non échu",IF($Y353&lt;=30,"1-30 j",IF($Y353&lt;=60,"31-60 j",IF($Y353&lt;=90,"61-90 j","Plus de 90 j")))))</f>
        <v/>
      </c>
      <c r="AF353" s="67">
        <f>IF($K353&lt;=1000,"Moins de 1 k€",IF($K353&lt;=5000,"1 à 5 k€",IF($K353&lt;=15000,"5 à 15 k€","Plus de 15 k€")))</f>
        <v/>
      </c>
    </row>
    <row r="354">
      <c r="A354" s="65" t="inlineStr">
        <is>
          <t>FAC-00353</t>
        </is>
      </c>
      <c r="B354" s="65" t="inlineStr">
        <is>
          <t>DEV-00818</t>
        </is>
      </c>
      <c r="C354" s="65" t="inlineStr">
        <is>
          <t>CLI-0147</t>
        </is>
      </c>
      <c r="D354" s="65" t="inlineStr">
        <is>
          <t>Particulier</t>
        </is>
      </c>
      <c r="E354" s="65" t="inlineStr">
        <is>
          <t>Bordeaux</t>
        </is>
      </c>
      <c r="F354" s="66" t="n">
        <v>45358</v>
      </c>
      <c r="G354" s="65" t="inlineStr">
        <is>
          <t>2024-03</t>
        </is>
      </c>
      <c r="H354" s="65" t="inlineStr">
        <is>
          <t>2023-2024</t>
        </is>
      </c>
      <c r="I354" s="66" t="n">
        <v>45373</v>
      </c>
      <c r="J354" s="67" t="n">
        <v>15</v>
      </c>
      <c r="K354" s="68" t="n">
        <v>263.68</v>
      </c>
      <c r="L354" s="71" t="n">
        <v>0.2</v>
      </c>
      <c r="M354" s="68" t="n">
        <v>316.42</v>
      </c>
      <c r="N354" s="65" t="inlineStr">
        <is>
          <t>Litigieux</t>
        </is>
      </c>
      <c r="O354" s="66" t="n"/>
      <c r="P354" s="65" t="inlineStr">
        <is>
          <t>En retard</t>
        </is>
      </c>
      <c r="Q354" s="67">
        <f>IFERROR(INDEX(Devis!$I$2:$I$3053,MATCH($B354,Devis!$A$2:$A$3053,0)),"")</f>
        <v/>
      </c>
      <c r="R354" s="67">
        <f>IFERROR(INDEX(Devis!$K$2:$K$3053,MATCH($B354,Devis!$A$2:$A$3053,0)),"")</f>
        <v/>
      </c>
      <c r="S354" s="67">
        <f>IFERROR(INDEX(Clients!$G$2:$G$1020,MATCH($C354,Clients!$A$2:$A$1020,0)),"")</f>
        <v/>
      </c>
      <c r="T354" s="69">
        <f>1</f>
        <v/>
      </c>
      <c r="U354" s="68">
        <f>IFERROR(INDEX(Interventions!$S$2:$S$1106,MATCH($B354,Interventions!$B$2:$B$1106,0)),0)</f>
        <v/>
      </c>
      <c r="V354" s="68">
        <f>$K354-$U354</f>
        <v/>
      </c>
      <c r="W354" s="69">
        <f>IF($O354="",0,1)</f>
        <v/>
      </c>
      <c r="X354" s="68">
        <f>IF($O354="",$M354,0)</f>
        <v/>
      </c>
      <c r="Y354" s="69">
        <f>IF($O354="",MAX(0,Paramètres!$C$8-$I354),MAX(0,$O354-$I354))</f>
        <v/>
      </c>
      <c r="Z354" s="69">
        <f>$Y354*$X354</f>
        <v/>
      </c>
      <c r="AA354" s="69">
        <f>IF($O354="",0,$O354-$F354)</f>
        <v/>
      </c>
      <c r="AB354" s="69">
        <f>IF(AND($O354="",$I354&lt;Paramètres!$C$8),1,0)</f>
        <v/>
      </c>
      <c r="AC354" s="69">
        <f>IF(AND($O354="",$Y354&gt;Paramètres!$C$13),1,0)</f>
        <v/>
      </c>
      <c r="AD354" s="67">
        <f>IF($O354="","",YEAR($O354)&amp;"-"&amp;TEXT(MONTH($O354),"00"))</f>
        <v/>
      </c>
      <c r="AE354" s="67">
        <f>IF($W354=1,"Réglée",IF($Y354&lt;=0,"Non échu",IF($Y354&lt;=30,"1-30 j",IF($Y354&lt;=60,"31-60 j",IF($Y354&lt;=90,"61-90 j","Plus de 90 j")))))</f>
        <v/>
      </c>
      <c r="AF354" s="67">
        <f>IF($K354&lt;=1000,"Moins de 1 k€",IF($K354&lt;=5000,"1 à 5 k€",IF($K354&lt;=15000,"5 à 15 k€","Plus de 15 k€")))</f>
        <v/>
      </c>
    </row>
    <row r="355">
      <c r="A355" s="65" t="inlineStr">
        <is>
          <t>FAC-00354</t>
        </is>
      </c>
      <c r="B355" s="65" t="inlineStr">
        <is>
          <t>DEV-00819</t>
        </is>
      </c>
      <c r="C355" s="65" t="inlineStr">
        <is>
          <t>CLI-0355</t>
        </is>
      </c>
      <c r="D355" s="65" t="inlineStr">
        <is>
          <t>Particulier</t>
        </is>
      </c>
      <c r="E355" s="65" t="inlineStr">
        <is>
          <t>Bordeaux</t>
        </is>
      </c>
      <c r="F355" s="66" t="n">
        <v>45334</v>
      </c>
      <c r="G355" s="65" t="inlineStr">
        <is>
          <t>2024-02</t>
        </is>
      </c>
      <c r="H355" s="65" t="inlineStr">
        <is>
          <t>2023-2024</t>
        </is>
      </c>
      <c r="I355" s="66" t="n">
        <v>45349</v>
      </c>
      <c r="J355" s="67" t="n">
        <v>15</v>
      </c>
      <c r="K355" s="68" t="n">
        <v>2983.75</v>
      </c>
      <c r="L355" s="71" t="n">
        <v>0.1</v>
      </c>
      <c r="M355" s="68" t="n">
        <v>3282.13</v>
      </c>
      <c r="N355" s="65" t="inlineStr">
        <is>
          <t>Bon payeur</t>
        </is>
      </c>
      <c r="O355" s="66" t="n">
        <v>45335</v>
      </c>
      <c r="P355" s="65" t="inlineStr">
        <is>
          <t>Payée</t>
        </is>
      </c>
      <c r="Q355" s="67">
        <f>IFERROR(INDEX(Devis!$I$2:$I$3053,MATCH($B355,Devis!$A$2:$A$3053,0)),"")</f>
        <v/>
      </c>
      <c r="R355" s="67">
        <f>IFERROR(INDEX(Devis!$K$2:$K$3053,MATCH($B355,Devis!$A$2:$A$3053,0)),"")</f>
        <v/>
      </c>
      <c r="S355" s="67">
        <f>IFERROR(INDEX(Clients!$G$2:$G$1020,MATCH($C355,Clients!$A$2:$A$1020,0)),"")</f>
        <v/>
      </c>
      <c r="T355" s="69">
        <f>1</f>
        <v/>
      </c>
      <c r="U355" s="68">
        <f>IFERROR(INDEX(Interventions!$S$2:$S$1106,MATCH($B355,Interventions!$B$2:$B$1106,0)),0)</f>
        <v/>
      </c>
      <c r="V355" s="68">
        <f>$K355-$U355</f>
        <v/>
      </c>
      <c r="W355" s="69">
        <f>IF($O355="",0,1)</f>
        <v/>
      </c>
      <c r="X355" s="68">
        <f>IF($O355="",$M355,0)</f>
        <v/>
      </c>
      <c r="Y355" s="69">
        <f>IF($O355="",MAX(0,Paramètres!$C$8-$I355),MAX(0,$O355-$I355))</f>
        <v/>
      </c>
      <c r="Z355" s="69">
        <f>$Y355*$X355</f>
        <v/>
      </c>
      <c r="AA355" s="69">
        <f>IF($O355="",0,$O355-$F355)</f>
        <v/>
      </c>
      <c r="AB355" s="69">
        <f>IF(AND($O355="",$I355&lt;Paramètres!$C$8),1,0)</f>
        <v/>
      </c>
      <c r="AC355" s="69">
        <f>IF(AND($O355="",$Y355&gt;Paramètres!$C$13),1,0)</f>
        <v/>
      </c>
      <c r="AD355" s="67">
        <f>IF($O355="","",YEAR($O355)&amp;"-"&amp;TEXT(MONTH($O355),"00"))</f>
        <v/>
      </c>
      <c r="AE355" s="67">
        <f>IF($W355=1,"Réglée",IF($Y355&lt;=0,"Non échu",IF($Y355&lt;=30,"1-30 j",IF($Y355&lt;=60,"31-60 j",IF($Y355&lt;=90,"61-90 j","Plus de 90 j")))))</f>
        <v/>
      </c>
      <c r="AF355" s="67">
        <f>IF($K355&lt;=1000,"Moins de 1 k€",IF($K355&lt;=5000,"1 à 5 k€",IF($K355&lt;=15000,"5 à 15 k€","Plus de 15 k€")))</f>
        <v/>
      </c>
    </row>
    <row r="356">
      <c r="A356" s="65" t="inlineStr">
        <is>
          <t>FAC-00355</t>
        </is>
      </c>
      <c r="B356" s="65" t="inlineStr">
        <is>
          <t>DEV-00820</t>
        </is>
      </c>
      <c r="C356" s="65" t="inlineStr">
        <is>
          <t>CLI-0331</t>
        </is>
      </c>
      <c r="D356" s="65" t="inlineStr">
        <is>
          <t>Particulier</t>
        </is>
      </c>
      <c r="E356" s="65" t="inlineStr">
        <is>
          <t>Bordeaux</t>
        </is>
      </c>
      <c r="F356" s="66" t="n">
        <v>45356</v>
      </c>
      <c r="G356" s="65" t="inlineStr">
        <is>
          <t>2024-03</t>
        </is>
      </c>
      <c r="H356" s="65" t="inlineStr">
        <is>
          <t>2023-2024</t>
        </is>
      </c>
      <c r="I356" s="66" t="n">
        <v>45371</v>
      </c>
      <c r="J356" s="67" t="n">
        <v>15</v>
      </c>
      <c r="K356" s="68" t="n">
        <v>13193.36</v>
      </c>
      <c r="L356" s="71" t="n">
        <v>0.1</v>
      </c>
      <c r="M356" s="68" t="n">
        <v>14512.7</v>
      </c>
      <c r="N356" s="65" t="inlineStr">
        <is>
          <t>Standard</t>
        </is>
      </c>
      <c r="O356" s="66" t="n">
        <v>45371</v>
      </c>
      <c r="P356" s="65" t="inlineStr">
        <is>
          <t>Payée</t>
        </is>
      </c>
      <c r="Q356" s="67">
        <f>IFERROR(INDEX(Devis!$I$2:$I$3053,MATCH($B356,Devis!$A$2:$A$3053,0)),"")</f>
        <v/>
      </c>
      <c r="R356" s="67">
        <f>IFERROR(INDEX(Devis!$K$2:$K$3053,MATCH($B356,Devis!$A$2:$A$3053,0)),"")</f>
        <v/>
      </c>
      <c r="S356" s="67">
        <f>IFERROR(INDEX(Clients!$G$2:$G$1020,MATCH($C356,Clients!$A$2:$A$1020,0)),"")</f>
        <v/>
      </c>
      <c r="T356" s="69">
        <f>1</f>
        <v/>
      </c>
      <c r="U356" s="68">
        <f>IFERROR(INDEX(Interventions!$S$2:$S$1106,MATCH($B356,Interventions!$B$2:$B$1106,0)),0)</f>
        <v/>
      </c>
      <c r="V356" s="68">
        <f>$K356-$U356</f>
        <v/>
      </c>
      <c r="W356" s="69">
        <f>IF($O356="",0,1)</f>
        <v/>
      </c>
      <c r="X356" s="68">
        <f>IF($O356="",$M356,0)</f>
        <v/>
      </c>
      <c r="Y356" s="69">
        <f>IF($O356="",MAX(0,Paramètres!$C$8-$I356),MAX(0,$O356-$I356))</f>
        <v/>
      </c>
      <c r="Z356" s="69">
        <f>$Y356*$X356</f>
        <v/>
      </c>
      <c r="AA356" s="69">
        <f>IF($O356="",0,$O356-$F356)</f>
        <v/>
      </c>
      <c r="AB356" s="69">
        <f>IF(AND($O356="",$I356&lt;Paramètres!$C$8),1,0)</f>
        <v/>
      </c>
      <c r="AC356" s="69">
        <f>IF(AND($O356="",$Y356&gt;Paramètres!$C$13),1,0)</f>
        <v/>
      </c>
      <c r="AD356" s="67">
        <f>IF($O356="","",YEAR($O356)&amp;"-"&amp;TEXT(MONTH($O356),"00"))</f>
        <v/>
      </c>
      <c r="AE356" s="67">
        <f>IF($W356=1,"Réglée",IF($Y356&lt;=0,"Non échu",IF($Y356&lt;=30,"1-30 j",IF($Y356&lt;=60,"31-60 j",IF($Y356&lt;=90,"61-90 j","Plus de 90 j")))))</f>
        <v/>
      </c>
      <c r="AF356" s="67">
        <f>IF($K356&lt;=1000,"Moins de 1 k€",IF($K356&lt;=5000,"1 à 5 k€",IF($K356&lt;=15000,"5 à 15 k€","Plus de 15 k€")))</f>
        <v/>
      </c>
    </row>
    <row r="357">
      <c r="A357" s="65" t="inlineStr">
        <is>
          <t>FAC-00356</t>
        </is>
      </c>
      <c r="B357" s="65" t="inlineStr">
        <is>
          <t>DEV-00821</t>
        </is>
      </c>
      <c r="C357" s="65" t="inlineStr">
        <is>
          <t>CLI-0029</t>
        </is>
      </c>
      <c r="D357" s="65" t="inlineStr">
        <is>
          <t>Particulier</t>
        </is>
      </c>
      <c r="E357" s="65" t="inlineStr">
        <is>
          <t>Bordeaux</t>
        </is>
      </c>
      <c r="F357" s="66" t="n">
        <v>45362</v>
      </c>
      <c r="G357" s="65" t="inlineStr">
        <is>
          <t>2024-03</t>
        </is>
      </c>
      <c r="H357" s="65" t="inlineStr">
        <is>
          <t>2023-2024</t>
        </is>
      </c>
      <c r="I357" s="66" t="n">
        <v>45377</v>
      </c>
      <c r="J357" s="67" t="n">
        <v>15</v>
      </c>
      <c r="K357" s="68" t="n">
        <v>706.88</v>
      </c>
      <c r="L357" s="71" t="n">
        <v>0.1</v>
      </c>
      <c r="M357" s="68" t="n">
        <v>777.5700000000001</v>
      </c>
      <c r="N357" s="65" t="inlineStr">
        <is>
          <t>Standard</t>
        </is>
      </c>
      <c r="O357" s="66" t="n">
        <v>45363</v>
      </c>
      <c r="P357" s="65" t="inlineStr">
        <is>
          <t>Payée</t>
        </is>
      </c>
      <c r="Q357" s="67">
        <f>IFERROR(INDEX(Devis!$I$2:$I$3053,MATCH($B357,Devis!$A$2:$A$3053,0)),"")</f>
        <v/>
      </c>
      <c r="R357" s="67">
        <f>IFERROR(INDEX(Devis!$K$2:$K$3053,MATCH($B357,Devis!$A$2:$A$3053,0)),"")</f>
        <v/>
      </c>
      <c r="S357" s="67">
        <f>IFERROR(INDEX(Clients!$G$2:$G$1020,MATCH($C357,Clients!$A$2:$A$1020,0)),"")</f>
        <v/>
      </c>
      <c r="T357" s="69">
        <f>1</f>
        <v/>
      </c>
      <c r="U357" s="68">
        <f>IFERROR(INDEX(Interventions!$S$2:$S$1106,MATCH($B357,Interventions!$B$2:$B$1106,0)),0)</f>
        <v/>
      </c>
      <c r="V357" s="68">
        <f>$K357-$U357</f>
        <v/>
      </c>
      <c r="W357" s="69">
        <f>IF($O357="",0,1)</f>
        <v/>
      </c>
      <c r="X357" s="68">
        <f>IF($O357="",$M357,0)</f>
        <v/>
      </c>
      <c r="Y357" s="69">
        <f>IF($O357="",MAX(0,Paramètres!$C$8-$I357),MAX(0,$O357-$I357))</f>
        <v/>
      </c>
      <c r="Z357" s="69">
        <f>$Y357*$X357</f>
        <v/>
      </c>
      <c r="AA357" s="69">
        <f>IF($O357="",0,$O357-$F357)</f>
        <v/>
      </c>
      <c r="AB357" s="69">
        <f>IF(AND($O357="",$I357&lt;Paramètres!$C$8),1,0)</f>
        <v/>
      </c>
      <c r="AC357" s="69">
        <f>IF(AND($O357="",$Y357&gt;Paramètres!$C$13),1,0)</f>
        <v/>
      </c>
      <c r="AD357" s="67">
        <f>IF($O357="","",YEAR($O357)&amp;"-"&amp;TEXT(MONTH($O357),"00"))</f>
        <v/>
      </c>
      <c r="AE357" s="67">
        <f>IF($W357=1,"Réglée",IF($Y357&lt;=0,"Non échu",IF($Y357&lt;=30,"1-30 j",IF($Y357&lt;=60,"31-60 j",IF($Y357&lt;=90,"61-90 j","Plus de 90 j")))))</f>
        <v/>
      </c>
      <c r="AF357" s="67">
        <f>IF($K357&lt;=1000,"Moins de 1 k€",IF($K357&lt;=5000,"1 à 5 k€",IF($K357&lt;=15000,"5 à 15 k€","Plus de 15 k€")))</f>
        <v/>
      </c>
    </row>
    <row r="358">
      <c r="A358" s="65" t="inlineStr">
        <is>
          <t>FAC-00357</t>
        </is>
      </c>
      <c r="B358" s="65" t="inlineStr">
        <is>
          <t>DEV-00823</t>
        </is>
      </c>
      <c r="C358" s="65" t="inlineStr">
        <is>
          <t>CLI-0034</t>
        </is>
      </c>
      <c r="D358" s="65" t="inlineStr">
        <is>
          <t>Particulier</t>
        </is>
      </c>
      <c r="E358" s="65" t="inlineStr">
        <is>
          <t>Toulouse</t>
        </is>
      </c>
      <c r="F358" s="66" t="n">
        <v>45365</v>
      </c>
      <c r="G358" s="65" t="inlineStr">
        <is>
          <t>2024-03</t>
        </is>
      </c>
      <c r="H358" s="65" t="inlineStr">
        <is>
          <t>2023-2024</t>
        </is>
      </c>
      <c r="I358" s="66" t="n">
        <v>45380</v>
      </c>
      <c r="J358" s="67" t="n">
        <v>15</v>
      </c>
      <c r="K358" s="68" t="n">
        <v>474.56</v>
      </c>
      <c r="L358" s="71" t="n">
        <v>0.1</v>
      </c>
      <c r="M358" s="68" t="n">
        <v>522.02</v>
      </c>
      <c r="N358" s="65" t="inlineStr">
        <is>
          <t>Bon payeur</t>
        </is>
      </c>
      <c r="O358" s="66" t="n">
        <v>45366</v>
      </c>
      <c r="P358" s="65" t="inlineStr">
        <is>
          <t>Payée</t>
        </is>
      </c>
      <c r="Q358" s="67">
        <f>IFERROR(INDEX(Devis!$I$2:$I$3053,MATCH($B358,Devis!$A$2:$A$3053,0)),"")</f>
        <v/>
      </c>
      <c r="R358" s="67">
        <f>IFERROR(INDEX(Devis!$K$2:$K$3053,MATCH($B358,Devis!$A$2:$A$3053,0)),"")</f>
        <v/>
      </c>
      <c r="S358" s="67">
        <f>IFERROR(INDEX(Clients!$G$2:$G$1020,MATCH($C358,Clients!$A$2:$A$1020,0)),"")</f>
        <v/>
      </c>
      <c r="T358" s="69">
        <f>1</f>
        <v/>
      </c>
      <c r="U358" s="68">
        <f>IFERROR(INDEX(Interventions!$S$2:$S$1106,MATCH($B358,Interventions!$B$2:$B$1106,0)),0)</f>
        <v/>
      </c>
      <c r="V358" s="68">
        <f>$K358-$U358</f>
        <v/>
      </c>
      <c r="W358" s="69">
        <f>IF($O358="",0,1)</f>
        <v/>
      </c>
      <c r="X358" s="68">
        <f>IF($O358="",$M358,0)</f>
        <v/>
      </c>
      <c r="Y358" s="69">
        <f>IF($O358="",MAX(0,Paramètres!$C$8-$I358),MAX(0,$O358-$I358))</f>
        <v/>
      </c>
      <c r="Z358" s="69">
        <f>$Y358*$X358</f>
        <v/>
      </c>
      <c r="AA358" s="69">
        <f>IF($O358="",0,$O358-$F358)</f>
        <v/>
      </c>
      <c r="AB358" s="69">
        <f>IF(AND($O358="",$I358&lt;Paramètres!$C$8),1,0)</f>
        <v/>
      </c>
      <c r="AC358" s="69">
        <f>IF(AND($O358="",$Y358&gt;Paramètres!$C$13),1,0)</f>
        <v/>
      </c>
      <c r="AD358" s="67">
        <f>IF($O358="","",YEAR($O358)&amp;"-"&amp;TEXT(MONTH($O358),"00"))</f>
        <v/>
      </c>
      <c r="AE358" s="67">
        <f>IF($W358=1,"Réglée",IF($Y358&lt;=0,"Non échu",IF($Y358&lt;=30,"1-30 j",IF($Y358&lt;=60,"31-60 j",IF($Y358&lt;=90,"61-90 j","Plus de 90 j")))))</f>
        <v/>
      </c>
      <c r="AF358" s="67">
        <f>IF($K358&lt;=1000,"Moins de 1 k€",IF($K358&lt;=5000,"1 à 5 k€",IF($K358&lt;=15000,"5 à 15 k€","Plus de 15 k€")))</f>
        <v/>
      </c>
    </row>
    <row r="359">
      <c r="A359" s="65" t="inlineStr">
        <is>
          <t>FAC-00358</t>
        </is>
      </c>
      <c r="B359" s="65" t="inlineStr">
        <is>
          <t>DEV-00824</t>
        </is>
      </c>
      <c r="C359" s="65" t="inlineStr">
        <is>
          <t>CLI-0384</t>
        </is>
      </c>
      <c r="D359" s="65" t="inlineStr">
        <is>
          <t>Particulier</t>
        </is>
      </c>
      <c r="E359" s="65" t="inlineStr">
        <is>
          <t>Toulouse</t>
        </is>
      </c>
      <c r="F359" s="66" t="n">
        <v>45348</v>
      </c>
      <c r="G359" s="65" t="inlineStr">
        <is>
          <t>2024-02</t>
        </is>
      </c>
      <c r="H359" s="65" t="inlineStr">
        <is>
          <t>2023-2024</t>
        </is>
      </c>
      <c r="I359" s="66" t="n">
        <v>45363</v>
      </c>
      <c r="J359" s="67" t="n">
        <v>15</v>
      </c>
      <c r="K359" s="68" t="n">
        <v>1244.28</v>
      </c>
      <c r="L359" s="71" t="n">
        <v>0.1</v>
      </c>
      <c r="M359" s="68" t="n">
        <v>1368.71</v>
      </c>
      <c r="N359" s="65" t="inlineStr">
        <is>
          <t>Standard</t>
        </is>
      </c>
      <c r="O359" s="66" t="n">
        <v>45384</v>
      </c>
      <c r="P359" s="65" t="inlineStr">
        <is>
          <t>Payée</t>
        </is>
      </c>
      <c r="Q359" s="67">
        <f>IFERROR(INDEX(Devis!$I$2:$I$3053,MATCH($B359,Devis!$A$2:$A$3053,0)),"")</f>
        <v/>
      </c>
      <c r="R359" s="67">
        <f>IFERROR(INDEX(Devis!$K$2:$K$3053,MATCH($B359,Devis!$A$2:$A$3053,0)),"")</f>
        <v/>
      </c>
      <c r="S359" s="67">
        <f>IFERROR(INDEX(Clients!$G$2:$G$1020,MATCH($C359,Clients!$A$2:$A$1020,0)),"")</f>
        <v/>
      </c>
      <c r="T359" s="69">
        <f>1</f>
        <v/>
      </c>
      <c r="U359" s="68">
        <f>IFERROR(INDEX(Interventions!$S$2:$S$1106,MATCH($B359,Interventions!$B$2:$B$1106,0)),0)</f>
        <v/>
      </c>
      <c r="V359" s="68">
        <f>$K359-$U359</f>
        <v/>
      </c>
      <c r="W359" s="69">
        <f>IF($O359="",0,1)</f>
        <v/>
      </c>
      <c r="X359" s="68">
        <f>IF($O359="",$M359,0)</f>
        <v/>
      </c>
      <c r="Y359" s="69">
        <f>IF($O359="",MAX(0,Paramètres!$C$8-$I359),MAX(0,$O359-$I359))</f>
        <v/>
      </c>
      <c r="Z359" s="69">
        <f>$Y359*$X359</f>
        <v/>
      </c>
      <c r="AA359" s="69">
        <f>IF($O359="",0,$O359-$F359)</f>
        <v/>
      </c>
      <c r="AB359" s="69">
        <f>IF(AND($O359="",$I359&lt;Paramètres!$C$8),1,0)</f>
        <v/>
      </c>
      <c r="AC359" s="69">
        <f>IF(AND($O359="",$Y359&gt;Paramètres!$C$13),1,0)</f>
        <v/>
      </c>
      <c r="AD359" s="67">
        <f>IF($O359="","",YEAR($O359)&amp;"-"&amp;TEXT(MONTH($O359),"00"))</f>
        <v/>
      </c>
      <c r="AE359" s="67">
        <f>IF($W359=1,"Réglée",IF($Y359&lt;=0,"Non échu",IF($Y359&lt;=30,"1-30 j",IF($Y359&lt;=60,"31-60 j",IF($Y359&lt;=90,"61-90 j","Plus de 90 j")))))</f>
        <v/>
      </c>
      <c r="AF359" s="67">
        <f>IF($K359&lt;=1000,"Moins de 1 k€",IF($K359&lt;=5000,"1 à 5 k€",IF($K359&lt;=15000,"5 à 15 k€","Plus de 15 k€")))</f>
        <v/>
      </c>
    </row>
    <row r="360">
      <c r="A360" s="65" t="inlineStr">
        <is>
          <t>FAC-00359</t>
        </is>
      </c>
      <c r="B360" s="65" t="inlineStr">
        <is>
          <t>DEV-00825</t>
        </is>
      </c>
      <c r="C360" s="65" t="inlineStr">
        <is>
          <t>CLI-0237</t>
        </is>
      </c>
      <c r="D360" s="65" t="inlineStr">
        <is>
          <t>Particulier</t>
        </is>
      </c>
      <c r="E360" s="65" t="inlineStr">
        <is>
          <t>Toulouse</t>
        </is>
      </c>
      <c r="F360" s="66" t="n">
        <v>45341</v>
      </c>
      <c r="G360" s="65" t="inlineStr">
        <is>
          <t>2024-02</t>
        </is>
      </c>
      <c r="H360" s="65" t="inlineStr">
        <is>
          <t>2023-2024</t>
        </is>
      </c>
      <c r="I360" s="66" t="n">
        <v>45356</v>
      </c>
      <c r="J360" s="67" t="n">
        <v>15</v>
      </c>
      <c r="K360" s="68" t="n">
        <v>2324.55</v>
      </c>
      <c r="L360" s="71" t="n">
        <v>0.1</v>
      </c>
      <c r="M360" s="68" t="n">
        <v>2557.01</v>
      </c>
      <c r="N360" s="65" t="inlineStr">
        <is>
          <t>Bon payeur</t>
        </is>
      </c>
      <c r="O360" s="66" t="n">
        <v>45344</v>
      </c>
      <c r="P360" s="65" t="inlineStr">
        <is>
          <t>Payée</t>
        </is>
      </c>
      <c r="Q360" s="67">
        <f>IFERROR(INDEX(Devis!$I$2:$I$3053,MATCH($B360,Devis!$A$2:$A$3053,0)),"")</f>
        <v/>
      </c>
      <c r="R360" s="67">
        <f>IFERROR(INDEX(Devis!$K$2:$K$3053,MATCH($B360,Devis!$A$2:$A$3053,0)),"")</f>
        <v/>
      </c>
      <c r="S360" s="67">
        <f>IFERROR(INDEX(Clients!$G$2:$G$1020,MATCH($C360,Clients!$A$2:$A$1020,0)),"")</f>
        <v/>
      </c>
      <c r="T360" s="69">
        <f>1</f>
        <v/>
      </c>
      <c r="U360" s="68">
        <f>IFERROR(INDEX(Interventions!$S$2:$S$1106,MATCH($B360,Interventions!$B$2:$B$1106,0)),0)</f>
        <v/>
      </c>
      <c r="V360" s="68">
        <f>$K360-$U360</f>
        <v/>
      </c>
      <c r="W360" s="69">
        <f>IF($O360="",0,1)</f>
        <v/>
      </c>
      <c r="X360" s="68">
        <f>IF($O360="",$M360,0)</f>
        <v/>
      </c>
      <c r="Y360" s="69">
        <f>IF($O360="",MAX(0,Paramètres!$C$8-$I360),MAX(0,$O360-$I360))</f>
        <v/>
      </c>
      <c r="Z360" s="69">
        <f>$Y360*$X360</f>
        <v/>
      </c>
      <c r="AA360" s="69">
        <f>IF($O360="",0,$O360-$F360)</f>
        <v/>
      </c>
      <c r="AB360" s="69">
        <f>IF(AND($O360="",$I360&lt;Paramètres!$C$8),1,0)</f>
        <v/>
      </c>
      <c r="AC360" s="69">
        <f>IF(AND($O360="",$Y360&gt;Paramètres!$C$13),1,0)</f>
        <v/>
      </c>
      <c r="AD360" s="67">
        <f>IF($O360="","",YEAR($O360)&amp;"-"&amp;TEXT(MONTH($O360),"00"))</f>
        <v/>
      </c>
      <c r="AE360" s="67">
        <f>IF($W360=1,"Réglée",IF($Y360&lt;=0,"Non échu",IF($Y360&lt;=30,"1-30 j",IF($Y360&lt;=60,"31-60 j",IF($Y360&lt;=90,"61-90 j","Plus de 90 j")))))</f>
        <v/>
      </c>
      <c r="AF360" s="67">
        <f>IF($K360&lt;=1000,"Moins de 1 k€",IF($K360&lt;=5000,"1 à 5 k€",IF($K360&lt;=15000,"5 à 15 k€","Plus de 15 k€")))</f>
        <v/>
      </c>
    </row>
    <row r="361">
      <c r="A361" s="65" t="inlineStr">
        <is>
          <t>FAC-00360</t>
        </is>
      </c>
      <c r="B361" s="65" t="inlineStr">
        <is>
          <t>DEV-00826</t>
        </is>
      </c>
      <c r="C361" s="65" t="inlineStr">
        <is>
          <t>CLI-0339</t>
        </is>
      </c>
      <c r="D361" s="65" t="inlineStr">
        <is>
          <t>Particulier</t>
        </is>
      </c>
      <c r="E361" s="65" t="inlineStr">
        <is>
          <t>Bordeaux</t>
        </is>
      </c>
      <c r="F361" s="66" t="n">
        <v>45351</v>
      </c>
      <c r="G361" s="65" t="inlineStr">
        <is>
          <t>2024-02</t>
        </is>
      </c>
      <c r="H361" s="65" t="inlineStr">
        <is>
          <t>2023-2024</t>
        </is>
      </c>
      <c r="I361" s="66" t="n">
        <v>45366</v>
      </c>
      <c r="J361" s="67" t="n">
        <v>15</v>
      </c>
      <c r="K361" s="68" t="n">
        <v>1407.1</v>
      </c>
      <c r="L361" s="71" t="n">
        <v>0.1</v>
      </c>
      <c r="M361" s="68" t="n">
        <v>1547.81</v>
      </c>
      <c r="N361" s="65" t="inlineStr">
        <is>
          <t>Bon payeur</t>
        </is>
      </c>
      <c r="O361" s="66" t="n">
        <v>45352</v>
      </c>
      <c r="P361" s="65" t="inlineStr">
        <is>
          <t>Payée</t>
        </is>
      </c>
      <c r="Q361" s="67">
        <f>IFERROR(INDEX(Devis!$I$2:$I$3053,MATCH($B361,Devis!$A$2:$A$3053,0)),"")</f>
        <v/>
      </c>
      <c r="R361" s="67">
        <f>IFERROR(INDEX(Devis!$K$2:$K$3053,MATCH($B361,Devis!$A$2:$A$3053,0)),"")</f>
        <v/>
      </c>
      <c r="S361" s="67">
        <f>IFERROR(INDEX(Clients!$G$2:$G$1020,MATCH($C361,Clients!$A$2:$A$1020,0)),"")</f>
        <v/>
      </c>
      <c r="T361" s="69">
        <f>1</f>
        <v/>
      </c>
      <c r="U361" s="68">
        <f>IFERROR(INDEX(Interventions!$S$2:$S$1106,MATCH($B361,Interventions!$B$2:$B$1106,0)),0)</f>
        <v/>
      </c>
      <c r="V361" s="68">
        <f>$K361-$U361</f>
        <v/>
      </c>
      <c r="W361" s="69">
        <f>IF($O361="",0,1)</f>
        <v/>
      </c>
      <c r="X361" s="68">
        <f>IF($O361="",$M361,0)</f>
        <v/>
      </c>
      <c r="Y361" s="69">
        <f>IF($O361="",MAX(0,Paramètres!$C$8-$I361),MAX(0,$O361-$I361))</f>
        <v/>
      </c>
      <c r="Z361" s="69">
        <f>$Y361*$X361</f>
        <v/>
      </c>
      <c r="AA361" s="69">
        <f>IF($O361="",0,$O361-$F361)</f>
        <v/>
      </c>
      <c r="AB361" s="69">
        <f>IF(AND($O361="",$I361&lt;Paramètres!$C$8),1,0)</f>
        <v/>
      </c>
      <c r="AC361" s="69">
        <f>IF(AND($O361="",$Y361&gt;Paramètres!$C$13),1,0)</f>
        <v/>
      </c>
      <c r="AD361" s="67">
        <f>IF($O361="","",YEAR($O361)&amp;"-"&amp;TEXT(MONTH($O361),"00"))</f>
        <v/>
      </c>
      <c r="AE361" s="67">
        <f>IF($W361=1,"Réglée",IF($Y361&lt;=0,"Non échu",IF($Y361&lt;=30,"1-30 j",IF($Y361&lt;=60,"31-60 j",IF($Y361&lt;=90,"61-90 j","Plus de 90 j")))))</f>
        <v/>
      </c>
      <c r="AF361" s="67">
        <f>IF($K361&lt;=1000,"Moins de 1 k€",IF($K361&lt;=5000,"1 à 5 k€",IF($K361&lt;=15000,"5 à 15 k€","Plus de 15 k€")))</f>
        <v/>
      </c>
    </row>
    <row r="362">
      <c r="A362" s="65" t="inlineStr">
        <is>
          <t>FAC-00361</t>
        </is>
      </c>
      <c r="B362" s="65" t="inlineStr">
        <is>
          <t>DEV-00827</t>
        </is>
      </c>
      <c r="C362" s="65" t="inlineStr">
        <is>
          <t>CLI-0154</t>
        </is>
      </c>
      <c r="D362" s="65" t="inlineStr">
        <is>
          <t>Particulier</t>
        </is>
      </c>
      <c r="E362" s="65" t="inlineStr">
        <is>
          <t>Bordeaux</t>
        </is>
      </c>
      <c r="F362" s="66" t="n">
        <v>45348</v>
      </c>
      <c r="G362" s="65" t="inlineStr">
        <is>
          <t>2024-02</t>
        </is>
      </c>
      <c r="H362" s="65" t="inlineStr">
        <is>
          <t>2023-2024</t>
        </is>
      </c>
      <c r="I362" s="66" t="n">
        <v>45363</v>
      </c>
      <c r="J362" s="67" t="n">
        <v>15</v>
      </c>
      <c r="K362" s="68" t="n">
        <v>3843.02</v>
      </c>
      <c r="L362" s="71" t="n">
        <v>0.1</v>
      </c>
      <c r="M362" s="68" t="n">
        <v>4227.32</v>
      </c>
      <c r="N362" s="65" t="inlineStr">
        <is>
          <t>Bon payeur</t>
        </is>
      </c>
      <c r="O362" s="66" t="n">
        <v>45365</v>
      </c>
      <c r="P362" s="65" t="inlineStr">
        <is>
          <t>Payée</t>
        </is>
      </c>
      <c r="Q362" s="67">
        <f>IFERROR(INDEX(Devis!$I$2:$I$3053,MATCH($B362,Devis!$A$2:$A$3053,0)),"")</f>
        <v/>
      </c>
      <c r="R362" s="67">
        <f>IFERROR(INDEX(Devis!$K$2:$K$3053,MATCH($B362,Devis!$A$2:$A$3053,0)),"")</f>
        <v/>
      </c>
      <c r="S362" s="67">
        <f>IFERROR(INDEX(Clients!$G$2:$G$1020,MATCH($C362,Clients!$A$2:$A$1020,0)),"")</f>
        <v/>
      </c>
      <c r="T362" s="69">
        <f>1</f>
        <v/>
      </c>
      <c r="U362" s="68">
        <f>IFERROR(INDEX(Interventions!$S$2:$S$1106,MATCH($B362,Interventions!$B$2:$B$1106,0)),0)</f>
        <v/>
      </c>
      <c r="V362" s="68">
        <f>$K362-$U362</f>
        <v/>
      </c>
      <c r="W362" s="69">
        <f>IF($O362="",0,1)</f>
        <v/>
      </c>
      <c r="X362" s="68">
        <f>IF($O362="",$M362,0)</f>
        <v/>
      </c>
      <c r="Y362" s="69">
        <f>IF($O362="",MAX(0,Paramètres!$C$8-$I362),MAX(0,$O362-$I362))</f>
        <v/>
      </c>
      <c r="Z362" s="69">
        <f>$Y362*$X362</f>
        <v/>
      </c>
      <c r="AA362" s="69">
        <f>IF($O362="",0,$O362-$F362)</f>
        <v/>
      </c>
      <c r="AB362" s="69">
        <f>IF(AND($O362="",$I362&lt;Paramètres!$C$8),1,0)</f>
        <v/>
      </c>
      <c r="AC362" s="69">
        <f>IF(AND($O362="",$Y362&gt;Paramètres!$C$13),1,0)</f>
        <v/>
      </c>
      <c r="AD362" s="67">
        <f>IF($O362="","",YEAR($O362)&amp;"-"&amp;TEXT(MONTH($O362),"00"))</f>
        <v/>
      </c>
      <c r="AE362" s="67">
        <f>IF($W362=1,"Réglée",IF($Y362&lt;=0,"Non échu",IF($Y362&lt;=30,"1-30 j",IF($Y362&lt;=60,"31-60 j",IF($Y362&lt;=90,"61-90 j","Plus de 90 j")))))</f>
        <v/>
      </c>
      <c r="AF362" s="67">
        <f>IF($K362&lt;=1000,"Moins de 1 k€",IF($K362&lt;=5000,"1 à 5 k€",IF($K362&lt;=15000,"5 à 15 k€","Plus de 15 k€")))</f>
        <v/>
      </c>
    </row>
    <row r="363">
      <c r="A363" s="65" t="inlineStr">
        <is>
          <t>FAC-00362</t>
        </is>
      </c>
      <c r="B363" s="65" t="inlineStr">
        <is>
          <t>DEV-00829</t>
        </is>
      </c>
      <c r="C363" s="65" t="inlineStr">
        <is>
          <t>CLI-0286</t>
        </is>
      </c>
      <c r="D363" s="65" t="inlineStr">
        <is>
          <t>Particulier</t>
        </is>
      </c>
      <c r="E363" s="65" t="inlineStr">
        <is>
          <t>Bordeaux</t>
        </is>
      </c>
      <c r="F363" s="66" t="n">
        <v>45337</v>
      </c>
      <c r="G363" s="65" t="inlineStr">
        <is>
          <t>2024-02</t>
        </is>
      </c>
      <c r="H363" s="65" t="inlineStr">
        <is>
          <t>2023-2024</t>
        </is>
      </c>
      <c r="I363" s="66" t="n">
        <v>45352</v>
      </c>
      <c r="J363" s="67" t="n">
        <v>15</v>
      </c>
      <c r="K363" s="68" t="n">
        <v>1031.91</v>
      </c>
      <c r="L363" s="71" t="n">
        <v>0.2</v>
      </c>
      <c r="M363" s="68" t="n">
        <v>1238.29</v>
      </c>
      <c r="N363" s="65" t="inlineStr">
        <is>
          <t>Standard</t>
        </is>
      </c>
      <c r="O363" s="66" t="n">
        <v>45363</v>
      </c>
      <c r="P363" s="65" t="inlineStr">
        <is>
          <t>Payée</t>
        </is>
      </c>
      <c r="Q363" s="67">
        <f>IFERROR(INDEX(Devis!$I$2:$I$3053,MATCH($B363,Devis!$A$2:$A$3053,0)),"")</f>
        <v/>
      </c>
      <c r="R363" s="67">
        <f>IFERROR(INDEX(Devis!$K$2:$K$3053,MATCH($B363,Devis!$A$2:$A$3053,0)),"")</f>
        <v/>
      </c>
      <c r="S363" s="67">
        <f>IFERROR(INDEX(Clients!$G$2:$G$1020,MATCH($C363,Clients!$A$2:$A$1020,0)),"")</f>
        <v/>
      </c>
      <c r="T363" s="69">
        <f>1</f>
        <v/>
      </c>
      <c r="U363" s="68">
        <f>IFERROR(INDEX(Interventions!$S$2:$S$1106,MATCH($B363,Interventions!$B$2:$B$1106,0)),0)</f>
        <v/>
      </c>
      <c r="V363" s="68">
        <f>$K363-$U363</f>
        <v/>
      </c>
      <c r="W363" s="69">
        <f>IF($O363="",0,1)</f>
        <v/>
      </c>
      <c r="X363" s="68">
        <f>IF($O363="",$M363,0)</f>
        <v/>
      </c>
      <c r="Y363" s="69">
        <f>IF($O363="",MAX(0,Paramètres!$C$8-$I363),MAX(0,$O363-$I363))</f>
        <v/>
      </c>
      <c r="Z363" s="69">
        <f>$Y363*$X363</f>
        <v/>
      </c>
      <c r="AA363" s="69">
        <f>IF($O363="",0,$O363-$F363)</f>
        <v/>
      </c>
      <c r="AB363" s="69">
        <f>IF(AND($O363="",$I363&lt;Paramètres!$C$8),1,0)</f>
        <v/>
      </c>
      <c r="AC363" s="69">
        <f>IF(AND($O363="",$Y363&gt;Paramètres!$C$13),1,0)</f>
        <v/>
      </c>
      <c r="AD363" s="67">
        <f>IF($O363="","",YEAR($O363)&amp;"-"&amp;TEXT(MONTH($O363),"00"))</f>
        <v/>
      </c>
      <c r="AE363" s="67">
        <f>IF($W363=1,"Réglée",IF($Y363&lt;=0,"Non échu",IF($Y363&lt;=30,"1-30 j",IF($Y363&lt;=60,"31-60 j",IF($Y363&lt;=90,"61-90 j","Plus de 90 j")))))</f>
        <v/>
      </c>
      <c r="AF363" s="67">
        <f>IF($K363&lt;=1000,"Moins de 1 k€",IF($K363&lt;=5000,"1 à 5 k€",IF($K363&lt;=15000,"5 à 15 k€","Plus de 15 k€")))</f>
        <v/>
      </c>
    </row>
    <row r="364">
      <c r="A364" s="65" t="inlineStr">
        <is>
          <t>FAC-00363</t>
        </is>
      </c>
      <c r="B364" s="65" t="inlineStr">
        <is>
          <t>DEV-00833</t>
        </is>
      </c>
      <c r="C364" s="65" t="inlineStr">
        <is>
          <t>CLI-0031</t>
        </is>
      </c>
      <c r="D364" s="65" t="inlineStr">
        <is>
          <t>Professionnel</t>
        </is>
      </c>
      <c r="E364" s="65" t="inlineStr">
        <is>
          <t>Bordeaux</t>
        </is>
      </c>
      <c r="F364" s="66" t="n">
        <v>45341</v>
      </c>
      <c r="G364" s="65" t="inlineStr">
        <is>
          <t>2024-02</t>
        </is>
      </c>
      <c r="H364" s="65" t="inlineStr">
        <is>
          <t>2023-2024</t>
        </is>
      </c>
      <c r="I364" s="66" t="n">
        <v>45371</v>
      </c>
      <c r="J364" s="67" t="n">
        <v>30</v>
      </c>
      <c r="K364" s="68" t="n">
        <v>7081.24</v>
      </c>
      <c r="L364" s="71" t="n">
        <v>0.2</v>
      </c>
      <c r="M364" s="68" t="n">
        <v>8497.49</v>
      </c>
      <c r="N364" s="65" t="inlineStr">
        <is>
          <t>Standard</t>
        </is>
      </c>
      <c r="O364" s="66" t="n">
        <v>45385</v>
      </c>
      <c r="P364" s="65" t="inlineStr">
        <is>
          <t>Payée</t>
        </is>
      </c>
      <c r="Q364" s="67">
        <f>IFERROR(INDEX(Devis!$I$2:$I$3053,MATCH($B364,Devis!$A$2:$A$3053,0)),"")</f>
        <v/>
      </c>
      <c r="R364" s="67">
        <f>IFERROR(INDEX(Devis!$K$2:$K$3053,MATCH($B364,Devis!$A$2:$A$3053,0)),"")</f>
        <v/>
      </c>
      <c r="S364" s="67">
        <f>IFERROR(INDEX(Clients!$G$2:$G$1020,MATCH($C364,Clients!$A$2:$A$1020,0)),"")</f>
        <v/>
      </c>
      <c r="T364" s="69">
        <f>1</f>
        <v/>
      </c>
      <c r="U364" s="68">
        <f>IFERROR(INDEX(Interventions!$S$2:$S$1106,MATCH($B364,Interventions!$B$2:$B$1106,0)),0)</f>
        <v/>
      </c>
      <c r="V364" s="68">
        <f>$K364-$U364</f>
        <v/>
      </c>
      <c r="W364" s="69">
        <f>IF($O364="",0,1)</f>
        <v/>
      </c>
      <c r="X364" s="68">
        <f>IF($O364="",$M364,0)</f>
        <v/>
      </c>
      <c r="Y364" s="69">
        <f>IF($O364="",MAX(0,Paramètres!$C$8-$I364),MAX(0,$O364-$I364))</f>
        <v/>
      </c>
      <c r="Z364" s="69">
        <f>$Y364*$X364</f>
        <v/>
      </c>
      <c r="AA364" s="69">
        <f>IF($O364="",0,$O364-$F364)</f>
        <v/>
      </c>
      <c r="AB364" s="69">
        <f>IF(AND($O364="",$I364&lt;Paramètres!$C$8),1,0)</f>
        <v/>
      </c>
      <c r="AC364" s="69">
        <f>IF(AND($O364="",$Y364&gt;Paramètres!$C$13),1,0)</f>
        <v/>
      </c>
      <c r="AD364" s="67">
        <f>IF($O364="","",YEAR($O364)&amp;"-"&amp;TEXT(MONTH($O364),"00"))</f>
        <v/>
      </c>
      <c r="AE364" s="67">
        <f>IF($W364=1,"Réglée",IF($Y364&lt;=0,"Non échu",IF($Y364&lt;=30,"1-30 j",IF($Y364&lt;=60,"31-60 j",IF($Y364&lt;=90,"61-90 j","Plus de 90 j")))))</f>
        <v/>
      </c>
      <c r="AF364" s="67">
        <f>IF($K364&lt;=1000,"Moins de 1 k€",IF($K364&lt;=5000,"1 à 5 k€",IF($K364&lt;=15000,"5 à 15 k€","Plus de 15 k€")))</f>
        <v/>
      </c>
    </row>
    <row r="365">
      <c r="A365" s="65" t="inlineStr">
        <is>
          <t>FAC-00364</t>
        </is>
      </c>
      <c r="B365" s="65" t="inlineStr">
        <is>
          <t>DEV-00834</t>
        </is>
      </c>
      <c r="C365" s="65" t="inlineStr">
        <is>
          <t>CLI-0296</t>
        </is>
      </c>
      <c r="D365" s="65" t="inlineStr">
        <is>
          <t>Professionnel</t>
        </is>
      </c>
      <c r="E365" s="65" t="inlineStr">
        <is>
          <t>Bordeaux</t>
        </is>
      </c>
      <c r="F365" s="66" t="n">
        <v>45373</v>
      </c>
      <c r="G365" s="65" t="inlineStr">
        <is>
          <t>2024-03</t>
        </is>
      </c>
      <c r="H365" s="65" t="inlineStr">
        <is>
          <t>2023-2024</t>
        </is>
      </c>
      <c r="I365" s="66" t="n">
        <v>45403</v>
      </c>
      <c r="J365" s="67" t="n">
        <v>30</v>
      </c>
      <c r="K365" s="68" t="n">
        <v>365.13</v>
      </c>
      <c r="L365" s="71" t="n">
        <v>0.2</v>
      </c>
      <c r="M365" s="68" t="n">
        <v>438.16</v>
      </c>
      <c r="N365" s="65" t="inlineStr">
        <is>
          <t>Bon payeur</t>
        </is>
      </c>
      <c r="O365" s="66" t="n">
        <v>45404</v>
      </c>
      <c r="P365" s="65" t="inlineStr">
        <is>
          <t>Payée</t>
        </is>
      </c>
      <c r="Q365" s="67">
        <f>IFERROR(INDEX(Devis!$I$2:$I$3053,MATCH($B365,Devis!$A$2:$A$3053,0)),"")</f>
        <v/>
      </c>
      <c r="R365" s="67">
        <f>IFERROR(INDEX(Devis!$K$2:$K$3053,MATCH($B365,Devis!$A$2:$A$3053,0)),"")</f>
        <v/>
      </c>
      <c r="S365" s="67">
        <f>IFERROR(INDEX(Clients!$G$2:$G$1020,MATCH($C365,Clients!$A$2:$A$1020,0)),"")</f>
        <v/>
      </c>
      <c r="T365" s="69">
        <f>1</f>
        <v/>
      </c>
      <c r="U365" s="68">
        <f>IFERROR(INDEX(Interventions!$S$2:$S$1106,MATCH($B365,Interventions!$B$2:$B$1106,0)),0)</f>
        <v/>
      </c>
      <c r="V365" s="68">
        <f>$K365-$U365</f>
        <v/>
      </c>
      <c r="W365" s="69">
        <f>IF($O365="",0,1)</f>
        <v/>
      </c>
      <c r="X365" s="68">
        <f>IF($O365="",$M365,0)</f>
        <v/>
      </c>
      <c r="Y365" s="69">
        <f>IF($O365="",MAX(0,Paramètres!$C$8-$I365),MAX(0,$O365-$I365))</f>
        <v/>
      </c>
      <c r="Z365" s="69">
        <f>$Y365*$X365</f>
        <v/>
      </c>
      <c r="AA365" s="69">
        <f>IF($O365="",0,$O365-$F365)</f>
        <v/>
      </c>
      <c r="AB365" s="69">
        <f>IF(AND($O365="",$I365&lt;Paramètres!$C$8),1,0)</f>
        <v/>
      </c>
      <c r="AC365" s="69">
        <f>IF(AND($O365="",$Y365&gt;Paramètres!$C$13),1,0)</f>
        <v/>
      </c>
      <c r="AD365" s="67">
        <f>IF($O365="","",YEAR($O365)&amp;"-"&amp;TEXT(MONTH($O365),"00"))</f>
        <v/>
      </c>
      <c r="AE365" s="67">
        <f>IF($W365=1,"Réglée",IF($Y365&lt;=0,"Non échu",IF($Y365&lt;=30,"1-30 j",IF($Y365&lt;=60,"31-60 j",IF($Y365&lt;=90,"61-90 j","Plus de 90 j")))))</f>
        <v/>
      </c>
      <c r="AF365" s="67">
        <f>IF($K365&lt;=1000,"Moins de 1 k€",IF($K365&lt;=5000,"1 à 5 k€",IF($K365&lt;=15000,"5 à 15 k€","Plus de 15 k€")))</f>
        <v/>
      </c>
    </row>
    <row r="366">
      <c r="A366" s="65" t="inlineStr">
        <is>
          <t>FAC-00365</t>
        </is>
      </c>
      <c r="B366" s="65" t="inlineStr">
        <is>
          <t>DEV-00835</t>
        </is>
      </c>
      <c r="C366" s="65" t="inlineStr">
        <is>
          <t>CLI-0373</t>
        </is>
      </c>
      <c r="D366" s="65" t="inlineStr">
        <is>
          <t>Professionnel</t>
        </is>
      </c>
      <c r="E366" s="65" t="inlineStr">
        <is>
          <t>Bordeaux</t>
        </is>
      </c>
      <c r="F366" s="66" t="n">
        <v>45356</v>
      </c>
      <c r="G366" s="65" t="inlineStr">
        <is>
          <t>2024-03</t>
        </is>
      </c>
      <c r="H366" s="65" t="inlineStr">
        <is>
          <t>2023-2024</t>
        </is>
      </c>
      <c r="I366" s="66" t="n">
        <v>45386</v>
      </c>
      <c r="J366" s="67" t="n">
        <v>30</v>
      </c>
      <c r="K366" s="68" t="n">
        <v>3330.77</v>
      </c>
      <c r="L366" s="71" t="n">
        <v>0.2</v>
      </c>
      <c r="M366" s="68" t="n">
        <v>3996.92</v>
      </c>
      <c r="N366" s="65" t="inlineStr">
        <is>
          <t>Lent</t>
        </is>
      </c>
      <c r="O366" s="66" t="n">
        <v>45420</v>
      </c>
      <c r="P366" s="65" t="inlineStr">
        <is>
          <t>Payée</t>
        </is>
      </c>
      <c r="Q366" s="67">
        <f>IFERROR(INDEX(Devis!$I$2:$I$3053,MATCH($B366,Devis!$A$2:$A$3053,0)),"")</f>
        <v/>
      </c>
      <c r="R366" s="67">
        <f>IFERROR(INDEX(Devis!$K$2:$K$3053,MATCH($B366,Devis!$A$2:$A$3053,0)),"")</f>
        <v/>
      </c>
      <c r="S366" s="67">
        <f>IFERROR(INDEX(Clients!$G$2:$G$1020,MATCH($C366,Clients!$A$2:$A$1020,0)),"")</f>
        <v/>
      </c>
      <c r="T366" s="69">
        <f>1</f>
        <v/>
      </c>
      <c r="U366" s="68">
        <f>IFERROR(INDEX(Interventions!$S$2:$S$1106,MATCH($B366,Interventions!$B$2:$B$1106,0)),0)</f>
        <v/>
      </c>
      <c r="V366" s="68">
        <f>$K366-$U366</f>
        <v/>
      </c>
      <c r="W366" s="69">
        <f>IF($O366="",0,1)</f>
        <v/>
      </c>
      <c r="X366" s="68">
        <f>IF($O366="",$M366,0)</f>
        <v/>
      </c>
      <c r="Y366" s="69">
        <f>IF($O366="",MAX(0,Paramètres!$C$8-$I366),MAX(0,$O366-$I366))</f>
        <v/>
      </c>
      <c r="Z366" s="69">
        <f>$Y366*$X366</f>
        <v/>
      </c>
      <c r="AA366" s="69">
        <f>IF($O366="",0,$O366-$F366)</f>
        <v/>
      </c>
      <c r="AB366" s="69">
        <f>IF(AND($O366="",$I366&lt;Paramètres!$C$8),1,0)</f>
        <v/>
      </c>
      <c r="AC366" s="69">
        <f>IF(AND($O366="",$Y366&gt;Paramètres!$C$13),1,0)</f>
        <v/>
      </c>
      <c r="AD366" s="67">
        <f>IF($O366="","",YEAR($O366)&amp;"-"&amp;TEXT(MONTH($O366),"00"))</f>
        <v/>
      </c>
      <c r="AE366" s="67">
        <f>IF($W366=1,"Réglée",IF($Y366&lt;=0,"Non échu",IF($Y366&lt;=30,"1-30 j",IF($Y366&lt;=60,"31-60 j",IF($Y366&lt;=90,"61-90 j","Plus de 90 j")))))</f>
        <v/>
      </c>
      <c r="AF366" s="67">
        <f>IF($K366&lt;=1000,"Moins de 1 k€",IF($K366&lt;=5000,"1 à 5 k€",IF($K366&lt;=15000,"5 à 15 k€","Plus de 15 k€")))</f>
        <v/>
      </c>
    </row>
    <row r="367">
      <c r="A367" s="65" t="inlineStr">
        <is>
          <t>FAC-00366</t>
        </is>
      </c>
      <c r="B367" s="65" t="inlineStr">
        <is>
          <t>DEV-00838</t>
        </is>
      </c>
      <c r="C367" s="65" t="inlineStr">
        <is>
          <t>CLI-0238</t>
        </is>
      </c>
      <c r="D367" s="65" t="inlineStr">
        <is>
          <t>Particulier</t>
        </is>
      </c>
      <c r="E367" s="65" t="inlineStr">
        <is>
          <t>Bordeaux</t>
        </is>
      </c>
      <c r="F367" s="66" t="n">
        <v>45366</v>
      </c>
      <c r="G367" s="65" t="inlineStr">
        <is>
          <t>2024-03</t>
        </is>
      </c>
      <c r="H367" s="65" t="inlineStr">
        <is>
          <t>2023-2024</t>
        </is>
      </c>
      <c r="I367" s="66" t="n">
        <v>45381</v>
      </c>
      <c r="J367" s="67" t="n">
        <v>15</v>
      </c>
      <c r="K367" s="68" t="n">
        <v>2263.46</v>
      </c>
      <c r="L367" s="71" t="n">
        <v>0.1</v>
      </c>
      <c r="M367" s="68" t="n">
        <v>2489.81</v>
      </c>
      <c r="N367" s="65" t="inlineStr">
        <is>
          <t>Lent</t>
        </is>
      </c>
      <c r="O367" s="66" t="n">
        <v>45445</v>
      </c>
      <c r="P367" s="65" t="inlineStr">
        <is>
          <t>Payée</t>
        </is>
      </c>
      <c r="Q367" s="67">
        <f>IFERROR(INDEX(Devis!$I$2:$I$3053,MATCH($B367,Devis!$A$2:$A$3053,0)),"")</f>
        <v/>
      </c>
      <c r="R367" s="67">
        <f>IFERROR(INDEX(Devis!$K$2:$K$3053,MATCH($B367,Devis!$A$2:$A$3053,0)),"")</f>
        <v/>
      </c>
      <c r="S367" s="67">
        <f>IFERROR(INDEX(Clients!$G$2:$G$1020,MATCH($C367,Clients!$A$2:$A$1020,0)),"")</f>
        <v/>
      </c>
      <c r="T367" s="69">
        <f>1</f>
        <v/>
      </c>
      <c r="U367" s="68">
        <f>IFERROR(INDEX(Interventions!$S$2:$S$1106,MATCH($B367,Interventions!$B$2:$B$1106,0)),0)</f>
        <v/>
      </c>
      <c r="V367" s="68">
        <f>$K367-$U367</f>
        <v/>
      </c>
      <c r="W367" s="69">
        <f>IF($O367="",0,1)</f>
        <v/>
      </c>
      <c r="X367" s="68">
        <f>IF($O367="",$M367,0)</f>
        <v/>
      </c>
      <c r="Y367" s="69">
        <f>IF($O367="",MAX(0,Paramètres!$C$8-$I367),MAX(0,$O367-$I367))</f>
        <v/>
      </c>
      <c r="Z367" s="69">
        <f>$Y367*$X367</f>
        <v/>
      </c>
      <c r="AA367" s="69">
        <f>IF($O367="",0,$O367-$F367)</f>
        <v/>
      </c>
      <c r="AB367" s="69">
        <f>IF(AND($O367="",$I367&lt;Paramètres!$C$8),1,0)</f>
        <v/>
      </c>
      <c r="AC367" s="69">
        <f>IF(AND($O367="",$Y367&gt;Paramètres!$C$13),1,0)</f>
        <v/>
      </c>
      <c r="AD367" s="67">
        <f>IF($O367="","",YEAR($O367)&amp;"-"&amp;TEXT(MONTH($O367),"00"))</f>
        <v/>
      </c>
      <c r="AE367" s="67">
        <f>IF($W367=1,"Réglée",IF($Y367&lt;=0,"Non échu",IF($Y367&lt;=30,"1-30 j",IF($Y367&lt;=60,"31-60 j",IF($Y367&lt;=90,"61-90 j","Plus de 90 j")))))</f>
        <v/>
      </c>
      <c r="AF367" s="67">
        <f>IF($K367&lt;=1000,"Moins de 1 k€",IF($K367&lt;=5000,"1 à 5 k€",IF($K367&lt;=15000,"5 à 15 k€","Plus de 15 k€")))</f>
        <v/>
      </c>
    </row>
    <row r="368">
      <c r="A368" s="65" t="inlineStr">
        <is>
          <t>FAC-00367</t>
        </is>
      </c>
      <c r="B368" s="65" t="inlineStr">
        <is>
          <t>DEV-00839</t>
        </is>
      </c>
      <c r="C368" s="65" t="inlineStr">
        <is>
          <t>CLI-0067</t>
        </is>
      </c>
      <c r="D368" s="65" t="inlineStr">
        <is>
          <t>Professionnel</t>
        </is>
      </c>
      <c r="E368" s="65" t="inlineStr">
        <is>
          <t>Bordeaux</t>
        </is>
      </c>
      <c r="F368" s="66" t="n">
        <v>45365</v>
      </c>
      <c r="G368" s="65" t="inlineStr">
        <is>
          <t>2024-03</t>
        </is>
      </c>
      <c r="H368" s="65" t="inlineStr">
        <is>
          <t>2023-2024</t>
        </is>
      </c>
      <c r="I368" s="66" t="n">
        <v>45395</v>
      </c>
      <c r="J368" s="67" t="n">
        <v>30</v>
      </c>
      <c r="K368" s="68" t="n">
        <v>520.76</v>
      </c>
      <c r="L368" s="71" t="n">
        <v>0.2</v>
      </c>
      <c r="M368" s="68" t="n">
        <v>624.91</v>
      </c>
      <c r="N368" s="65" t="inlineStr">
        <is>
          <t>Standard</t>
        </is>
      </c>
      <c r="O368" s="66" t="n">
        <v>45408</v>
      </c>
      <c r="P368" s="65" t="inlineStr">
        <is>
          <t>Payée</t>
        </is>
      </c>
      <c r="Q368" s="67">
        <f>IFERROR(INDEX(Devis!$I$2:$I$3053,MATCH($B368,Devis!$A$2:$A$3053,0)),"")</f>
        <v/>
      </c>
      <c r="R368" s="67">
        <f>IFERROR(INDEX(Devis!$K$2:$K$3053,MATCH($B368,Devis!$A$2:$A$3053,0)),"")</f>
        <v/>
      </c>
      <c r="S368" s="67">
        <f>IFERROR(INDEX(Clients!$G$2:$G$1020,MATCH($C368,Clients!$A$2:$A$1020,0)),"")</f>
        <v/>
      </c>
      <c r="T368" s="69">
        <f>1</f>
        <v/>
      </c>
      <c r="U368" s="68">
        <f>IFERROR(INDEX(Interventions!$S$2:$S$1106,MATCH($B368,Interventions!$B$2:$B$1106,0)),0)</f>
        <v/>
      </c>
      <c r="V368" s="68">
        <f>$K368-$U368</f>
        <v/>
      </c>
      <c r="W368" s="69">
        <f>IF($O368="",0,1)</f>
        <v/>
      </c>
      <c r="X368" s="68">
        <f>IF($O368="",$M368,0)</f>
        <v/>
      </c>
      <c r="Y368" s="69">
        <f>IF($O368="",MAX(0,Paramètres!$C$8-$I368),MAX(0,$O368-$I368))</f>
        <v/>
      </c>
      <c r="Z368" s="69">
        <f>$Y368*$X368</f>
        <v/>
      </c>
      <c r="AA368" s="69">
        <f>IF($O368="",0,$O368-$F368)</f>
        <v/>
      </c>
      <c r="AB368" s="69">
        <f>IF(AND($O368="",$I368&lt;Paramètres!$C$8),1,0)</f>
        <v/>
      </c>
      <c r="AC368" s="69">
        <f>IF(AND($O368="",$Y368&gt;Paramètres!$C$13),1,0)</f>
        <v/>
      </c>
      <c r="AD368" s="67">
        <f>IF($O368="","",YEAR($O368)&amp;"-"&amp;TEXT(MONTH($O368),"00"))</f>
        <v/>
      </c>
      <c r="AE368" s="67">
        <f>IF($W368=1,"Réglée",IF($Y368&lt;=0,"Non échu",IF($Y368&lt;=30,"1-30 j",IF($Y368&lt;=60,"31-60 j",IF($Y368&lt;=90,"61-90 j","Plus de 90 j")))))</f>
        <v/>
      </c>
      <c r="AF368" s="67">
        <f>IF($K368&lt;=1000,"Moins de 1 k€",IF($K368&lt;=5000,"1 à 5 k€",IF($K368&lt;=15000,"5 à 15 k€","Plus de 15 k€")))</f>
        <v/>
      </c>
    </row>
    <row r="369">
      <c r="A369" s="65" t="inlineStr">
        <is>
          <t>FAC-00368</t>
        </is>
      </c>
      <c r="B369" s="65" t="inlineStr">
        <is>
          <t>DEV-00844</t>
        </is>
      </c>
      <c r="C369" s="65" t="inlineStr">
        <is>
          <t>CLI-0381</t>
        </is>
      </c>
      <c r="D369" s="65" t="inlineStr">
        <is>
          <t>Particulier</t>
        </is>
      </c>
      <c r="E369" s="65" t="inlineStr">
        <is>
          <t>Bordeaux</t>
        </is>
      </c>
      <c r="F369" s="66" t="n">
        <v>45352</v>
      </c>
      <c r="G369" s="65" t="inlineStr">
        <is>
          <t>2024-03</t>
        </is>
      </c>
      <c r="H369" s="65" t="inlineStr">
        <is>
          <t>2023-2024</t>
        </is>
      </c>
      <c r="I369" s="66" t="n">
        <v>45367</v>
      </c>
      <c r="J369" s="67" t="n">
        <v>15</v>
      </c>
      <c r="K369" s="68" t="n">
        <v>557.86</v>
      </c>
      <c r="L369" s="71" t="n">
        <v>0.2</v>
      </c>
      <c r="M369" s="68" t="n">
        <v>669.4299999999999</v>
      </c>
      <c r="N369" s="65" t="inlineStr">
        <is>
          <t>Standard</t>
        </is>
      </c>
      <c r="O369" s="66" t="n">
        <v>45363</v>
      </c>
      <c r="P369" s="65" t="inlineStr">
        <is>
          <t>Payée</t>
        </is>
      </c>
      <c r="Q369" s="67">
        <f>IFERROR(INDEX(Devis!$I$2:$I$3053,MATCH($B369,Devis!$A$2:$A$3053,0)),"")</f>
        <v/>
      </c>
      <c r="R369" s="67">
        <f>IFERROR(INDEX(Devis!$K$2:$K$3053,MATCH($B369,Devis!$A$2:$A$3053,0)),"")</f>
        <v/>
      </c>
      <c r="S369" s="67">
        <f>IFERROR(INDEX(Clients!$G$2:$G$1020,MATCH($C369,Clients!$A$2:$A$1020,0)),"")</f>
        <v/>
      </c>
      <c r="T369" s="69">
        <f>1</f>
        <v/>
      </c>
      <c r="U369" s="68">
        <f>IFERROR(INDEX(Interventions!$S$2:$S$1106,MATCH($B369,Interventions!$B$2:$B$1106,0)),0)</f>
        <v/>
      </c>
      <c r="V369" s="68">
        <f>$K369-$U369</f>
        <v/>
      </c>
      <c r="W369" s="69">
        <f>IF($O369="",0,1)</f>
        <v/>
      </c>
      <c r="X369" s="68">
        <f>IF($O369="",$M369,0)</f>
        <v/>
      </c>
      <c r="Y369" s="69">
        <f>IF($O369="",MAX(0,Paramètres!$C$8-$I369),MAX(0,$O369-$I369))</f>
        <v/>
      </c>
      <c r="Z369" s="69">
        <f>$Y369*$X369</f>
        <v/>
      </c>
      <c r="AA369" s="69">
        <f>IF($O369="",0,$O369-$F369)</f>
        <v/>
      </c>
      <c r="AB369" s="69">
        <f>IF(AND($O369="",$I369&lt;Paramètres!$C$8),1,0)</f>
        <v/>
      </c>
      <c r="AC369" s="69">
        <f>IF(AND($O369="",$Y369&gt;Paramètres!$C$13),1,0)</f>
        <v/>
      </c>
      <c r="AD369" s="67">
        <f>IF($O369="","",YEAR($O369)&amp;"-"&amp;TEXT(MONTH($O369),"00"))</f>
        <v/>
      </c>
      <c r="AE369" s="67">
        <f>IF($W369=1,"Réglée",IF($Y369&lt;=0,"Non échu",IF($Y369&lt;=30,"1-30 j",IF($Y369&lt;=60,"31-60 j",IF($Y369&lt;=90,"61-90 j","Plus de 90 j")))))</f>
        <v/>
      </c>
      <c r="AF369" s="67">
        <f>IF($K369&lt;=1000,"Moins de 1 k€",IF($K369&lt;=5000,"1 à 5 k€",IF($K369&lt;=15000,"5 à 15 k€","Plus de 15 k€")))</f>
        <v/>
      </c>
    </row>
    <row r="370">
      <c r="A370" s="65" t="inlineStr">
        <is>
          <t>FAC-00369</t>
        </is>
      </c>
      <c r="B370" s="65" t="inlineStr">
        <is>
          <t>DEV-00856</t>
        </is>
      </c>
      <c r="C370" s="65" t="inlineStr">
        <is>
          <t>CLI-0264</t>
        </is>
      </c>
      <c r="D370" s="65" t="inlineStr">
        <is>
          <t>Particulier</t>
        </is>
      </c>
      <c r="E370" s="65" t="inlineStr">
        <is>
          <t>Toulouse</t>
        </is>
      </c>
      <c r="F370" s="66" t="n">
        <v>45376</v>
      </c>
      <c r="G370" s="65" t="inlineStr">
        <is>
          <t>2024-03</t>
        </is>
      </c>
      <c r="H370" s="65" t="inlineStr">
        <is>
          <t>2023-2024</t>
        </is>
      </c>
      <c r="I370" s="66" t="n">
        <v>45391</v>
      </c>
      <c r="J370" s="67" t="n">
        <v>15</v>
      </c>
      <c r="K370" s="68" t="n">
        <v>268.59</v>
      </c>
      <c r="L370" s="71" t="n">
        <v>0.2</v>
      </c>
      <c r="M370" s="68" t="n">
        <v>322.31</v>
      </c>
      <c r="N370" s="65" t="inlineStr">
        <is>
          <t>Standard</t>
        </is>
      </c>
      <c r="O370" s="66" t="n">
        <v>45394</v>
      </c>
      <c r="P370" s="65" t="inlineStr">
        <is>
          <t>Payée</t>
        </is>
      </c>
      <c r="Q370" s="67">
        <f>IFERROR(INDEX(Devis!$I$2:$I$3053,MATCH($B370,Devis!$A$2:$A$3053,0)),"")</f>
        <v/>
      </c>
      <c r="R370" s="67">
        <f>IFERROR(INDEX(Devis!$K$2:$K$3053,MATCH($B370,Devis!$A$2:$A$3053,0)),"")</f>
        <v/>
      </c>
      <c r="S370" s="67">
        <f>IFERROR(INDEX(Clients!$G$2:$G$1020,MATCH($C370,Clients!$A$2:$A$1020,0)),"")</f>
        <v/>
      </c>
      <c r="T370" s="69">
        <f>1</f>
        <v/>
      </c>
      <c r="U370" s="68">
        <f>IFERROR(INDEX(Interventions!$S$2:$S$1106,MATCH($B370,Interventions!$B$2:$B$1106,0)),0)</f>
        <v/>
      </c>
      <c r="V370" s="68">
        <f>$K370-$U370</f>
        <v/>
      </c>
      <c r="W370" s="69">
        <f>IF($O370="",0,1)</f>
        <v/>
      </c>
      <c r="X370" s="68">
        <f>IF($O370="",$M370,0)</f>
        <v/>
      </c>
      <c r="Y370" s="69">
        <f>IF($O370="",MAX(0,Paramètres!$C$8-$I370),MAX(0,$O370-$I370))</f>
        <v/>
      </c>
      <c r="Z370" s="69">
        <f>$Y370*$X370</f>
        <v/>
      </c>
      <c r="AA370" s="69">
        <f>IF($O370="",0,$O370-$F370)</f>
        <v/>
      </c>
      <c r="AB370" s="69">
        <f>IF(AND($O370="",$I370&lt;Paramètres!$C$8),1,0)</f>
        <v/>
      </c>
      <c r="AC370" s="69">
        <f>IF(AND($O370="",$Y370&gt;Paramètres!$C$13),1,0)</f>
        <v/>
      </c>
      <c r="AD370" s="67">
        <f>IF($O370="","",YEAR($O370)&amp;"-"&amp;TEXT(MONTH($O370),"00"))</f>
        <v/>
      </c>
      <c r="AE370" s="67">
        <f>IF($W370=1,"Réglée",IF($Y370&lt;=0,"Non échu",IF($Y370&lt;=30,"1-30 j",IF($Y370&lt;=60,"31-60 j",IF($Y370&lt;=90,"61-90 j","Plus de 90 j")))))</f>
        <v/>
      </c>
      <c r="AF370" s="67">
        <f>IF($K370&lt;=1000,"Moins de 1 k€",IF($K370&lt;=5000,"1 à 5 k€",IF($K370&lt;=15000,"5 à 15 k€","Plus de 15 k€")))</f>
        <v/>
      </c>
    </row>
    <row r="371">
      <c r="A371" s="65" t="inlineStr">
        <is>
          <t>FAC-00370</t>
        </is>
      </c>
      <c r="B371" s="65" t="inlineStr">
        <is>
          <t>DEV-00858</t>
        </is>
      </c>
      <c r="C371" s="65" t="inlineStr">
        <is>
          <t>CLI-0116</t>
        </is>
      </c>
      <c r="D371" s="65" t="inlineStr">
        <is>
          <t>Particulier</t>
        </is>
      </c>
      <c r="E371" s="65" t="inlineStr">
        <is>
          <t>Bordeaux</t>
        </is>
      </c>
      <c r="F371" s="66" t="n">
        <v>45366</v>
      </c>
      <c r="G371" s="65" t="inlineStr">
        <is>
          <t>2024-03</t>
        </is>
      </c>
      <c r="H371" s="65" t="inlineStr">
        <is>
          <t>2023-2024</t>
        </is>
      </c>
      <c r="I371" s="66" t="n">
        <v>45381</v>
      </c>
      <c r="J371" s="67" t="n">
        <v>15</v>
      </c>
      <c r="K371" s="68" t="n">
        <v>298.38</v>
      </c>
      <c r="L371" s="71" t="n">
        <v>0.2</v>
      </c>
      <c r="M371" s="68" t="n">
        <v>358.06</v>
      </c>
      <c r="N371" s="65" t="inlineStr">
        <is>
          <t>Bon payeur</t>
        </is>
      </c>
      <c r="O371" s="66" t="n">
        <v>45379</v>
      </c>
      <c r="P371" s="65" t="inlineStr">
        <is>
          <t>Payée</t>
        </is>
      </c>
      <c r="Q371" s="67">
        <f>IFERROR(INDEX(Devis!$I$2:$I$3053,MATCH($B371,Devis!$A$2:$A$3053,0)),"")</f>
        <v/>
      </c>
      <c r="R371" s="67">
        <f>IFERROR(INDEX(Devis!$K$2:$K$3053,MATCH($B371,Devis!$A$2:$A$3053,0)),"")</f>
        <v/>
      </c>
      <c r="S371" s="67">
        <f>IFERROR(INDEX(Clients!$G$2:$G$1020,MATCH($C371,Clients!$A$2:$A$1020,0)),"")</f>
        <v/>
      </c>
      <c r="T371" s="69">
        <f>1</f>
        <v/>
      </c>
      <c r="U371" s="68">
        <f>IFERROR(INDEX(Interventions!$S$2:$S$1106,MATCH($B371,Interventions!$B$2:$B$1106,0)),0)</f>
        <v/>
      </c>
      <c r="V371" s="68">
        <f>$K371-$U371</f>
        <v/>
      </c>
      <c r="W371" s="69">
        <f>IF($O371="",0,1)</f>
        <v/>
      </c>
      <c r="X371" s="68">
        <f>IF($O371="",$M371,0)</f>
        <v/>
      </c>
      <c r="Y371" s="69">
        <f>IF($O371="",MAX(0,Paramètres!$C$8-$I371),MAX(0,$O371-$I371))</f>
        <v/>
      </c>
      <c r="Z371" s="69">
        <f>$Y371*$X371</f>
        <v/>
      </c>
      <c r="AA371" s="69">
        <f>IF($O371="",0,$O371-$F371)</f>
        <v/>
      </c>
      <c r="AB371" s="69">
        <f>IF(AND($O371="",$I371&lt;Paramètres!$C$8),1,0)</f>
        <v/>
      </c>
      <c r="AC371" s="69">
        <f>IF(AND($O371="",$Y371&gt;Paramètres!$C$13),1,0)</f>
        <v/>
      </c>
      <c r="AD371" s="67">
        <f>IF($O371="","",YEAR($O371)&amp;"-"&amp;TEXT(MONTH($O371),"00"))</f>
        <v/>
      </c>
      <c r="AE371" s="67">
        <f>IF($W371=1,"Réglée",IF($Y371&lt;=0,"Non échu",IF($Y371&lt;=30,"1-30 j",IF($Y371&lt;=60,"31-60 j",IF($Y371&lt;=90,"61-90 j","Plus de 90 j")))))</f>
        <v/>
      </c>
      <c r="AF371" s="67">
        <f>IF($K371&lt;=1000,"Moins de 1 k€",IF($K371&lt;=5000,"1 à 5 k€",IF($K371&lt;=15000,"5 à 15 k€","Plus de 15 k€")))</f>
        <v/>
      </c>
    </row>
    <row r="372">
      <c r="A372" s="65" t="inlineStr">
        <is>
          <t>FAC-00371</t>
        </is>
      </c>
      <c r="B372" s="65" t="inlineStr">
        <is>
          <t>DEV-00864</t>
        </is>
      </c>
      <c r="C372" s="65" t="inlineStr">
        <is>
          <t>CLI-0068</t>
        </is>
      </c>
      <c r="D372" s="65" t="inlineStr">
        <is>
          <t>Particulier</t>
        </is>
      </c>
      <c r="E372" s="65" t="inlineStr">
        <is>
          <t>Bordeaux</t>
        </is>
      </c>
      <c r="F372" s="66" t="n">
        <v>45352</v>
      </c>
      <c r="G372" s="65" t="inlineStr">
        <is>
          <t>2024-03</t>
        </is>
      </c>
      <c r="H372" s="65" t="inlineStr">
        <is>
          <t>2023-2024</t>
        </is>
      </c>
      <c r="I372" s="66" t="n">
        <v>45367</v>
      </c>
      <c r="J372" s="67" t="n">
        <v>15</v>
      </c>
      <c r="K372" s="68" t="n">
        <v>1108.46</v>
      </c>
      <c r="L372" s="71" t="n">
        <v>0.1</v>
      </c>
      <c r="M372" s="68" t="n">
        <v>1219.31</v>
      </c>
      <c r="N372" s="65" t="inlineStr">
        <is>
          <t>Bon payeur</t>
        </is>
      </c>
      <c r="O372" s="66" t="n">
        <v>45367</v>
      </c>
      <c r="P372" s="65" t="inlineStr">
        <is>
          <t>Payée</t>
        </is>
      </c>
      <c r="Q372" s="67">
        <f>IFERROR(INDEX(Devis!$I$2:$I$3053,MATCH($B372,Devis!$A$2:$A$3053,0)),"")</f>
        <v/>
      </c>
      <c r="R372" s="67">
        <f>IFERROR(INDEX(Devis!$K$2:$K$3053,MATCH($B372,Devis!$A$2:$A$3053,0)),"")</f>
        <v/>
      </c>
      <c r="S372" s="67">
        <f>IFERROR(INDEX(Clients!$G$2:$G$1020,MATCH($C372,Clients!$A$2:$A$1020,0)),"")</f>
        <v/>
      </c>
      <c r="T372" s="69">
        <f>1</f>
        <v/>
      </c>
      <c r="U372" s="68">
        <f>IFERROR(INDEX(Interventions!$S$2:$S$1106,MATCH($B372,Interventions!$B$2:$B$1106,0)),0)</f>
        <v/>
      </c>
      <c r="V372" s="68">
        <f>$K372-$U372</f>
        <v/>
      </c>
      <c r="W372" s="69">
        <f>IF($O372="",0,1)</f>
        <v/>
      </c>
      <c r="X372" s="68">
        <f>IF($O372="",$M372,0)</f>
        <v/>
      </c>
      <c r="Y372" s="69">
        <f>IF($O372="",MAX(0,Paramètres!$C$8-$I372),MAX(0,$O372-$I372))</f>
        <v/>
      </c>
      <c r="Z372" s="69">
        <f>$Y372*$X372</f>
        <v/>
      </c>
      <c r="AA372" s="69">
        <f>IF($O372="",0,$O372-$F372)</f>
        <v/>
      </c>
      <c r="AB372" s="69">
        <f>IF(AND($O372="",$I372&lt;Paramètres!$C$8),1,0)</f>
        <v/>
      </c>
      <c r="AC372" s="69">
        <f>IF(AND($O372="",$Y372&gt;Paramètres!$C$13),1,0)</f>
        <v/>
      </c>
      <c r="AD372" s="67">
        <f>IF($O372="","",YEAR($O372)&amp;"-"&amp;TEXT(MONTH($O372),"00"))</f>
        <v/>
      </c>
      <c r="AE372" s="67">
        <f>IF($W372=1,"Réglée",IF($Y372&lt;=0,"Non échu",IF($Y372&lt;=30,"1-30 j",IF($Y372&lt;=60,"31-60 j",IF($Y372&lt;=90,"61-90 j","Plus de 90 j")))))</f>
        <v/>
      </c>
      <c r="AF372" s="67">
        <f>IF($K372&lt;=1000,"Moins de 1 k€",IF($K372&lt;=5000,"1 à 5 k€",IF($K372&lt;=15000,"5 à 15 k€","Plus de 15 k€")))</f>
        <v/>
      </c>
    </row>
    <row r="373">
      <c r="A373" s="65" t="inlineStr">
        <is>
          <t>FAC-00372</t>
        </is>
      </c>
      <c r="B373" s="65" t="inlineStr">
        <is>
          <t>DEV-00865</t>
        </is>
      </c>
      <c r="C373" s="65" t="inlineStr">
        <is>
          <t>CLI-0386</t>
        </is>
      </c>
      <c r="D373" s="65" t="inlineStr">
        <is>
          <t>Collectivité</t>
        </is>
      </c>
      <c r="E373" s="65" t="inlineStr">
        <is>
          <t>Bordeaux</t>
        </is>
      </c>
      <c r="F373" s="66" t="n">
        <v>45386</v>
      </c>
      <c r="G373" s="65" t="inlineStr">
        <is>
          <t>2024-04</t>
        </is>
      </c>
      <c r="H373" s="65" t="inlineStr">
        <is>
          <t>2023-2024</t>
        </is>
      </c>
      <c r="I373" s="66" t="n">
        <v>45431</v>
      </c>
      <c r="J373" s="67" t="n">
        <v>45</v>
      </c>
      <c r="K373" s="68" t="n">
        <v>1518.9</v>
      </c>
      <c r="L373" s="71" t="n">
        <v>0.2</v>
      </c>
      <c r="M373" s="68" t="n">
        <v>1822.68</v>
      </c>
      <c r="N373" s="65" t="inlineStr">
        <is>
          <t>Lent</t>
        </is>
      </c>
      <c r="O373" s="66" t="n">
        <v>45439</v>
      </c>
      <c r="P373" s="65" t="inlineStr">
        <is>
          <t>Payée</t>
        </is>
      </c>
      <c r="Q373" s="67">
        <f>IFERROR(INDEX(Devis!$I$2:$I$3053,MATCH($B373,Devis!$A$2:$A$3053,0)),"")</f>
        <v/>
      </c>
      <c r="R373" s="67">
        <f>IFERROR(INDEX(Devis!$K$2:$K$3053,MATCH($B373,Devis!$A$2:$A$3053,0)),"")</f>
        <v/>
      </c>
      <c r="S373" s="67">
        <f>IFERROR(INDEX(Clients!$G$2:$G$1020,MATCH($C373,Clients!$A$2:$A$1020,0)),"")</f>
        <v/>
      </c>
      <c r="T373" s="69">
        <f>1</f>
        <v/>
      </c>
      <c r="U373" s="68">
        <f>IFERROR(INDEX(Interventions!$S$2:$S$1106,MATCH($B373,Interventions!$B$2:$B$1106,0)),0)</f>
        <v/>
      </c>
      <c r="V373" s="68">
        <f>$K373-$U373</f>
        <v/>
      </c>
      <c r="W373" s="69">
        <f>IF($O373="",0,1)</f>
        <v/>
      </c>
      <c r="X373" s="68">
        <f>IF($O373="",$M373,0)</f>
        <v/>
      </c>
      <c r="Y373" s="69">
        <f>IF($O373="",MAX(0,Paramètres!$C$8-$I373),MAX(0,$O373-$I373))</f>
        <v/>
      </c>
      <c r="Z373" s="69">
        <f>$Y373*$X373</f>
        <v/>
      </c>
      <c r="AA373" s="69">
        <f>IF($O373="",0,$O373-$F373)</f>
        <v/>
      </c>
      <c r="AB373" s="69">
        <f>IF(AND($O373="",$I373&lt;Paramètres!$C$8),1,0)</f>
        <v/>
      </c>
      <c r="AC373" s="69">
        <f>IF(AND($O373="",$Y373&gt;Paramètres!$C$13),1,0)</f>
        <v/>
      </c>
      <c r="AD373" s="67">
        <f>IF($O373="","",YEAR($O373)&amp;"-"&amp;TEXT(MONTH($O373),"00"))</f>
        <v/>
      </c>
      <c r="AE373" s="67">
        <f>IF($W373=1,"Réglée",IF($Y373&lt;=0,"Non échu",IF($Y373&lt;=30,"1-30 j",IF($Y373&lt;=60,"31-60 j",IF($Y373&lt;=90,"61-90 j","Plus de 90 j")))))</f>
        <v/>
      </c>
      <c r="AF373" s="67">
        <f>IF($K373&lt;=1000,"Moins de 1 k€",IF($K373&lt;=5000,"1 à 5 k€",IF($K373&lt;=15000,"5 à 15 k€","Plus de 15 k€")))</f>
        <v/>
      </c>
    </row>
    <row r="374">
      <c r="A374" s="65" t="inlineStr">
        <is>
          <t>FAC-00373</t>
        </is>
      </c>
      <c r="B374" s="65" t="inlineStr">
        <is>
          <t>DEV-00867</t>
        </is>
      </c>
      <c r="C374" s="65" t="inlineStr">
        <is>
          <t>CLI-0345</t>
        </is>
      </c>
      <c r="D374" s="65" t="inlineStr">
        <is>
          <t>Particulier</t>
        </is>
      </c>
      <c r="E374" s="65" t="inlineStr">
        <is>
          <t>Bordeaux</t>
        </is>
      </c>
      <c r="F374" s="66" t="n">
        <v>45344</v>
      </c>
      <c r="G374" s="65" t="inlineStr">
        <is>
          <t>2024-02</t>
        </is>
      </c>
      <c r="H374" s="65" t="inlineStr">
        <is>
          <t>2023-2024</t>
        </is>
      </c>
      <c r="I374" s="66" t="n">
        <v>45359</v>
      </c>
      <c r="J374" s="67" t="n">
        <v>15</v>
      </c>
      <c r="K374" s="68" t="n">
        <v>144.01</v>
      </c>
      <c r="L374" s="71" t="n">
        <v>0.1</v>
      </c>
      <c r="M374" s="68" t="n">
        <v>158.41</v>
      </c>
      <c r="N374" s="65" t="inlineStr">
        <is>
          <t>Standard</t>
        </is>
      </c>
      <c r="O374" s="66" t="n">
        <v>45366</v>
      </c>
      <c r="P374" s="65" t="inlineStr">
        <is>
          <t>Payée</t>
        </is>
      </c>
      <c r="Q374" s="67">
        <f>IFERROR(INDEX(Devis!$I$2:$I$3053,MATCH($B374,Devis!$A$2:$A$3053,0)),"")</f>
        <v/>
      </c>
      <c r="R374" s="67">
        <f>IFERROR(INDEX(Devis!$K$2:$K$3053,MATCH($B374,Devis!$A$2:$A$3053,0)),"")</f>
        <v/>
      </c>
      <c r="S374" s="67">
        <f>IFERROR(INDEX(Clients!$G$2:$G$1020,MATCH($C374,Clients!$A$2:$A$1020,0)),"")</f>
        <v/>
      </c>
      <c r="T374" s="69">
        <f>1</f>
        <v/>
      </c>
      <c r="U374" s="68">
        <f>IFERROR(INDEX(Interventions!$S$2:$S$1106,MATCH($B374,Interventions!$B$2:$B$1106,0)),0)</f>
        <v/>
      </c>
      <c r="V374" s="68">
        <f>$K374-$U374</f>
        <v/>
      </c>
      <c r="W374" s="69">
        <f>IF($O374="",0,1)</f>
        <v/>
      </c>
      <c r="X374" s="68">
        <f>IF($O374="",$M374,0)</f>
        <v/>
      </c>
      <c r="Y374" s="69">
        <f>IF($O374="",MAX(0,Paramètres!$C$8-$I374),MAX(0,$O374-$I374))</f>
        <v/>
      </c>
      <c r="Z374" s="69">
        <f>$Y374*$X374</f>
        <v/>
      </c>
      <c r="AA374" s="69">
        <f>IF($O374="",0,$O374-$F374)</f>
        <v/>
      </c>
      <c r="AB374" s="69">
        <f>IF(AND($O374="",$I374&lt;Paramètres!$C$8),1,0)</f>
        <v/>
      </c>
      <c r="AC374" s="69">
        <f>IF(AND($O374="",$Y374&gt;Paramètres!$C$13),1,0)</f>
        <v/>
      </c>
      <c r="AD374" s="67">
        <f>IF($O374="","",YEAR($O374)&amp;"-"&amp;TEXT(MONTH($O374),"00"))</f>
        <v/>
      </c>
      <c r="AE374" s="67">
        <f>IF($W374=1,"Réglée",IF($Y374&lt;=0,"Non échu",IF($Y374&lt;=30,"1-30 j",IF($Y374&lt;=60,"31-60 j",IF($Y374&lt;=90,"61-90 j","Plus de 90 j")))))</f>
        <v/>
      </c>
      <c r="AF374" s="67">
        <f>IF($K374&lt;=1000,"Moins de 1 k€",IF($K374&lt;=5000,"1 à 5 k€",IF($K374&lt;=15000,"5 à 15 k€","Plus de 15 k€")))</f>
        <v/>
      </c>
    </row>
    <row r="375">
      <c r="A375" s="65" t="inlineStr">
        <is>
          <t>FAC-00374</t>
        </is>
      </c>
      <c r="B375" s="65" t="inlineStr">
        <is>
          <t>DEV-00868</t>
        </is>
      </c>
      <c r="C375" s="65" t="inlineStr">
        <is>
          <t>CLI-0091</t>
        </is>
      </c>
      <c r="D375" s="65" t="inlineStr">
        <is>
          <t>Particulier</t>
        </is>
      </c>
      <c r="E375" s="65" t="inlineStr">
        <is>
          <t>Bordeaux</t>
        </is>
      </c>
      <c r="F375" s="66" t="n">
        <v>45371</v>
      </c>
      <c r="G375" s="65" t="inlineStr">
        <is>
          <t>2024-03</t>
        </is>
      </c>
      <c r="H375" s="65" t="inlineStr">
        <is>
          <t>2023-2024</t>
        </is>
      </c>
      <c r="I375" s="66" t="n">
        <v>45386</v>
      </c>
      <c r="J375" s="67" t="n">
        <v>15</v>
      </c>
      <c r="K375" s="68" t="n">
        <v>8958.99</v>
      </c>
      <c r="L375" s="71" t="n">
        <v>0.1</v>
      </c>
      <c r="M375" s="68" t="n">
        <v>9854.889999999999</v>
      </c>
      <c r="N375" s="65" t="inlineStr">
        <is>
          <t>Bon payeur</t>
        </is>
      </c>
      <c r="O375" s="66" t="n">
        <v>45374</v>
      </c>
      <c r="P375" s="65" t="inlineStr">
        <is>
          <t>Payée</t>
        </is>
      </c>
      <c r="Q375" s="67">
        <f>IFERROR(INDEX(Devis!$I$2:$I$3053,MATCH($B375,Devis!$A$2:$A$3053,0)),"")</f>
        <v/>
      </c>
      <c r="R375" s="67">
        <f>IFERROR(INDEX(Devis!$K$2:$K$3053,MATCH($B375,Devis!$A$2:$A$3053,0)),"")</f>
        <v/>
      </c>
      <c r="S375" s="67">
        <f>IFERROR(INDEX(Clients!$G$2:$G$1020,MATCH($C375,Clients!$A$2:$A$1020,0)),"")</f>
        <v/>
      </c>
      <c r="T375" s="69">
        <f>1</f>
        <v/>
      </c>
      <c r="U375" s="68">
        <f>IFERROR(INDEX(Interventions!$S$2:$S$1106,MATCH($B375,Interventions!$B$2:$B$1106,0)),0)</f>
        <v/>
      </c>
      <c r="V375" s="68">
        <f>$K375-$U375</f>
        <v/>
      </c>
      <c r="W375" s="69">
        <f>IF($O375="",0,1)</f>
        <v/>
      </c>
      <c r="X375" s="68">
        <f>IF($O375="",$M375,0)</f>
        <v/>
      </c>
      <c r="Y375" s="69">
        <f>IF($O375="",MAX(0,Paramètres!$C$8-$I375),MAX(0,$O375-$I375))</f>
        <v/>
      </c>
      <c r="Z375" s="69">
        <f>$Y375*$X375</f>
        <v/>
      </c>
      <c r="AA375" s="69">
        <f>IF($O375="",0,$O375-$F375)</f>
        <v/>
      </c>
      <c r="AB375" s="69">
        <f>IF(AND($O375="",$I375&lt;Paramètres!$C$8),1,0)</f>
        <v/>
      </c>
      <c r="AC375" s="69">
        <f>IF(AND($O375="",$Y375&gt;Paramètres!$C$13),1,0)</f>
        <v/>
      </c>
      <c r="AD375" s="67">
        <f>IF($O375="","",YEAR($O375)&amp;"-"&amp;TEXT(MONTH($O375),"00"))</f>
        <v/>
      </c>
      <c r="AE375" s="67">
        <f>IF($W375=1,"Réglée",IF($Y375&lt;=0,"Non échu",IF($Y375&lt;=30,"1-30 j",IF($Y375&lt;=60,"31-60 j",IF($Y375&lt;=90,"61-90 j","Plus de 90 j")))))</f>
        <v/>
      </c>
      <c r="AF375" s="67">
        <f>IF($K375&lt;=1000,"Moins de 1 k€",IF($K375&lt;=5000,"1 à 5 k€",IF($K375&lt;=15000,"5 à 15 k€","Plus de 15 k€")))</f>
        <v/>
      </c>
    </row>
    <row r="376">
      <c r="A376" s="65" t="inlineStr">
        <is>
          <t>FAC-00375</t>
        </is>
      </c>
      <c r="B376" s="65" t="inlineStr">
        <is>
          <t>DEV-00871</t>
        </is>
      </c>
      <c r="C376" s="65" t="inlineStr">
        <is>
          <t>CLI-0029</t>
        </is>
      </c>
      <c r="D376" s="65" t="inlineStr">
        <is>
          <t>Particulier</t>
        </is>
      </c>
      <c r="E376" s="65" t="inlineStr">
        <is>
          <t>Bordeaux</t>
        </is>
      </c>
      <c r="F376" s="66" t="n">
        <v>45377</v>
      </c>
      <c r="G376" s="65" t="inlineStr">
        <is>
          <t>2024-03</t>
        </is>
      </c>
      <c r="H376" s="65" t="inlineStr">
        <is>
          <t>2023-2024</t>
        </is>
      </c>
      <c r="I376" s="66" t="n">
        <v>45392</v>
      </c>
      <c r="J376" s="67" t="n">
        <v>15</v>
      </c>
      <c r="K376" s="68" t="n">
        <v>287.36</v>
      </c>
      <c r="L376" s="71" t="n">
        <v>0.2</v>
      </c>
      <c r="M376" s="68" t="n">
        <v>344.83</v>
      </c>
      <c r="N376" s="65" t="inlineStr">
        <is>
          <t>Standard</t>
        </is>
      </c>
      <c r="O376" s="66" t="n">
        <v>45401</v>
      </c>
      <c r="P376" s="65" t="inlineStr">
        <is>
          <t>Payée</t>
        </is>
      </c>
      <c r="Q376" s="67">
        <f>IFERROR(INDEX(Devis!$I$2:$I$3053,MATCH($B376,Devis!$A$2:$A$3053,0)),"")</f>
        <v/>
      </c>
      <c r="R376" s="67">
        <f>IFERROR(INDEX(Devis!$K$2:$K$3053,MATCH($B376,Devis!$A$2:$A$3053,0)),"")</f>
        <v/>
      </c>
      <c r="S376" s="67">
        <f>IFERROR(INDEX(Clients!$G$2:$G$1020,MATCH($C376,Clients!$A$2:$A$1020,0)),"")</f>
        <v/>
      </c>
      <c r="T376" s="69">
        <f>1</f>
        <v/>
      </c>
      <c r="U376" s="68">
        <f>IFERROR(INDEX(Interventions!$S$2:$S$1106,MATCH($B376,Interventions!$B$2:$B$1106,0)),0)</f>
        <v/>
      </c>
      <c r="V376" s="68">
        <f>$K376-$U376</f>
        <v/>
      </c>
      <c r="W376" s="69">
        <f>IF($O376="",0,1)</f>
        <v/>
      </c>
      <c r="X376" s="68">
        <f>IF($O376="",$M376,0)</f>
        <v/>
      </c>
      <c r="Y376" s="69">
        <f>IF($O376="",MAX(0,Paramètres!$C$8-$I376),MAX(0,$O376-$I376))</f>
        <v/>
      </c>
      <c r="Z376" s="69">
        <f>$Y376*$X376</f>
        <v/>
      </c>
      <c r="AA376" s="69">
        <f>IF($O376="",0,$O376-$F376)</f>
        <v/>
      </c>
      <c r="AB376" s="69">
        <f>IF(AND($O376="",$I376&lt;Paramètres!$C$8),1,0)</f>
        <v/>
      </c>
      <c r="AC376" s="69">
        <f>IF(AND($O376="",$Y376&gt;Paramètres!$C$13),1,0)</f>
        <v/>
      </c>
      <c r="AD376" s="67">
        <f>IF($O376="","",YEAR($O376)&amp;"-"&amp;TEXT(MONTH($O376),"00"))</f>
        <v/>
      </c>
      <c r="AE376" s="67">
        <f>IF($W376=1,"Réglée",IF($Y376&lt;=0,"Non échu",IF($Y376&lt;=30,"1-30 j",IF($Y376&lt;=60,"31-60 j",IF($Y376&lt;=90,"61-90 j","Plus de 90 j")))))</f>
        <v/>
      </c>
      <c r="AF376" s="67">
        <f>IF($K376&lt;=1000,"Moins de 1 k€",IF($K376&lt;=5000,"1 à 5 k€",IF($K376&lt;=15000,"5 à 15 k€","Plus de 15 k€")))</f>
        <v/>
      </c>
    </row>
    <row r="377">
      <c r="A377" s="65" t="inlineStr">
        <is>
          <t>FAC-00376</t>
        </is>
      </c>
      <c r="B377" s="65" t="inlineStr">
        <is>
          <t>DEV-00876</t>
        </is>
      </c>
      <c r="C377" s="65" t="inlineStr">
        <is>
          <t>CLI-0258</t>
        </is>
      </c>
      <c r="D377" s="65" t="inlineStr">
        <is>
          <t>Professionnel</t>
        </is>
      </c>
      <c r="E377" s="65" t="inlineStr">
        <is>
          <t>Bordeaux</t>
        </is>
      </c>
      <c r="F377" s="66" t="n">
        <v>45377</v>
      </c>
      <c r="G377" s="65" t="inlineStr">
        <is>
          <t>2024-03</t>
        </is>
      </c>
      <c r="H377" s="65" t="inlineStr">
        <is>
          <t>2023-2024</t>
        </is>
      </c>
      <c r="I377" s="66" t="n">
        <v>45407</v>
      </c>
      <c r="J377" s="67" t="n">
        <v>30</v>
      </c>
      <c r="K377" s="68" t="n">
        <v>11067.51</v>
      </c>
      <c r="L377" s="71" t="n">
        <v>0.2</v>
      </c>
      <c r="M377" s="68" t="n">
        <v>13281.01</v>
      </c>
      <c r="N377" s="65" t="inlineStr">
        <is>
          <t>Standard</t>
        </is>
      </c>
      <c r="O377" s="66" t="n">
        <v>45424</v>
      </c>
      <c r="P377" s="65" t="inlineStr">
        <is>
          <t>Payée</t>
        </is>
      </c>
      <c r="Q377" s="67">
        <f>IFERROR(INDEX(Devis!$I$2:$I$3053,MATCH($B377,Devis!$A$2:$A$3053,0)),"")</f>
        <v/>
      </c>
      <c r="R377" s="67">
        <f>IFERROR(INDEX(Devis!$K$2:$K$3053,MATCH($B377,Devis!$A$2:$A$3053,0)),"")</f>
        <v/>
      </c>
      <c r="S377" s="67">
        <f>IFERROR(INDEX(Clients!$G$2:$G$1020,MATCH($C377,Clients!$A$2:$A$1020,0)),"")</f>
        <v/>
      </c>
      <c r="T377" s="69">
        <f>1</f>
        <v/>
      </c>
      <c r="U377" s="68">
        <f>IFERROR(INDEX(Interventions!$S$2:$S$1106,MATCH($B377,Interventions!$B$2:$B$1106,0)),0)</f>
        <v/>
      </c>
      <c r="V377" s="68">
        <f>$K377-$U377</f>
        <v/>
      </c>
      <c r="W377" s="69">
        <f>IF($O377="",0,1)</f>
        <v/>
      </c>
      <c r="X377" s="68">
        <f>IF($O377="",$M377,0)</f>
        <v/>
      </c>
      <c r="Y377" s="69">
        <f>IF($O377="",MAX(0,Paramètres!$C$8-$I377),MAX(0,$O377-$I377))</f>
        <v/>
      </c>
      <c r="Z377" s="69">
        <f>$Y377*$X377</f>
        <v/>
      </c>
      <c r="AA377" s="69">
        <f>IF($O377="",0,$O377-$F377)</f>
        <v/>
      </c>
      <c r="AB377" s="69">
        <f>IF(AND($O377="",$I377&lt;Paramètres!$C$8),1,0)</f>
        <v/>
      </c>
      <c r="AC377" s="69">
        <f>IF(AND($O377="",$Y377&gt;Paramètres!$C$13),1,0)</f>
        <v/>
      </c>
      <c r="AD377" s="67">
        <f>IF($O377="","",YEAR($O377)&amp;"-"&amp;TEXT(MONTH($O377),"00"))</f>
        <v/>
      </c>
      <c r="AE377" s="67">
        <f>IF($W377=1,"Réglée",IF($Y377&lt;=0,"Non échu",IF($Y377&lt;=30,"1-30 j",IF($Y377&lt;=60,"31-60 j",IF($Y377&lt;=90,"61-90 j","Plus de 90 j")))))</f>
        <v/>
      </c>
      <c r="AF377" s="67">
        <f>IF($K377&lt;=1000,"Moins de 1 k€",IF($K377&lt;=5000,"1 à 5 k€",IF($K377&lt;=15000,"5 à 15 k€","Plus de 15 k€")))</f>
        <v/>
      </c>
    </row>
    <row r="378">
      <c r="A378" s="65" t="inlineStr">
        <is>
          <t>FAC-00377</t>
        </is>
      </c>
      <c r="B378" s="65" t="inlineStr">
        <is>
          <t>DEV-00877</t>
        </is>
      </c>
      <c r="C378" s="65" t="inlineStr">
        <is>
          <t>CLI-0116</t>
        </is>
      </c>
      <c r="D378" s="65" t="inlineStr">
        <is>
          <t>Particulier</t>
        </is>
      </c>
      <c r="E378" s="65" t="inlineStr">
        <is>
          <t>Bordeaux</t>
        </is>
      </c>
      <c r="F378" s="66" t="n">
        <v>45376</v>
      </c>
      <c r="G378" s="65" t="inlineStr">
        <is>
          <t>2024-03</t>
        </is>
      </c>
      <c r="H378" s="65" t="inlineStr">
        <is>
          <t>2023-2024</t>
        </is>
      </c>
      <c r="I378" s="66" t="n">
        <v>45391</v>
      </c>
      <c r="J378" s="67" t="n">
        <v>15</v>
      </c>
      <c r="K378" s="68" t="n">
        <v>2381.09</v>
      </c>
      <c r="L378" s="71" t="n">
        <v>0.1</v>
      </c>
      <c r="M378" s="68" t="n">
        <v>2619.2</v>
      </c>
      <c r="N378" s="65" t="inlineStr">
        <is>
          <t>Bon payeur</t>
        </is>
      </c>
      <c r="O378" s="66" t="n">
        <v>45402</v>
      </c>
      <c r="P378" s="65" t="inlineStr">
        <is>
          <t>Payée</t>
        </is>
      </c>
      <c r="Q378" s="67">
        <f>IFERROR(INDEX(Devis!$I$2:$I$3053,MATCH($B378,Devis!$A$2:$A$3053,0)),"")</f>
        <v/>
      </c>
      <c r="R378" s="67">
        <f>IFERROR(INDEX(Devis!$K$2:$K$3053,MATCH($B378,Devis!$A$2:$A$3053,0)),"")</f>
        <v/>
      </c>
      <c r="S378" s="67">
        <f>IFERROR(INDEX(Clients!$G$2:$G$1020,MATCH($C378,Clients!$A$2:$A$1020,0)),"")</f>
        <v/>
      </c>
      <c r="T378" s="69">
        <f>1</f>
        <v/>
      </c>
      <c r="U378" s="68">
        <f>IFERROR(INDEX(Interventions!$S$2:$S$1106,MATCH($B378,Interventions!$B$2:$B$1106,0)),0)</f>
        <v/>
      </c>
      <c r="V378" s="68">
        <f>$K378-$U378</f>
        <v/>
      </c>
      <c r="W378" s="69">
        <f>IF($O378="",0,1)</f>
        <v/>
      </c>
      <c r="X378" s="68">
        <f>IF($O378="",$M378,0)</f>
        <v/>
      </c>
      <c r="Y378" s="69">
        <f>IF($O378="",MAX(0,Paramètres!$C$8-$I378),MAX(0,$O378-$I378))</f>
        <v/>
      </c>
      <c r="Z378" s="69">
        <f>$Y378*$X378</f>
        <v/>
      </c>
      <c r="AA378" s="69">
        <f>IF($O378="",0,$O378-$F378)</f>
        <v/>
      </c>
      <c r="AB378" s="69">
        <f>IF(AND($O378="",$I378&lt;Paramètres!$C$8),1,0)</f>
        <v/>
      </c>
      <c r="AC378" s="69">
        <f>IF(AND($O378="",$Y378&gt;Paramètres!$C$13),1,0)</f>
        <v/>
      </c>
      <c r="AD378" s="67">
        <f>IF($O378="","",YEAR($O378)&amp;"-"&amp;TEXT(MONTH($O378),"00"))</f>
        <v/>
      </c>
      <c r="AE378" s="67">
        <f>IF($W378=1,"Réglée",IF($Y378&lt;=0,"Non échu",IF($Y378&lt;=30,"1-30 j",IF($Y378&lt;=60,"31-60 j",IF($Y378&lt;=90,"61-90 j","Plus de 90 j")))))</f>
        <v/>
      </c>
      <c r="AF378" s="67">
        <f>IF($K378&lt;=1000,"Moins de 1 k€",IF($K378&lt;=5000,"1 à 5 k€",IF($K378&lt;=15000,"5 à 15 k€","Plus de 15 k€")))</f>
        <v/>
      </c>
    </row>
    <row r="379">
      <c r="A379" s="65" t="inlineStr">
        <is>
          <t>FAC-00378</t>
        </is>
      </c>
      <c r="B379" s="65" t="inlineStr">
        <is>
          <t>DEV-00880</t>
        </is>
      </c>
      <c r="C379" s="65" t="inlineStr">
        <is>
          <t>CLI-0146</t>
        </is>
      </c>
      <c r="D379" s="65" t="inlineStr">
        <is>
          <t>Particulier</t>
        </is>
      </c>
      <c r="E379" s="65" t="inlineStr">
        <is>
          <t>Bordeaux</t>
        </is>
      </c>
      <c r="F379" s="66" t="n">
        <v>45377</v>
      </c>
      <c r="G379" s="65" t="inlineStr">
        <is>
          <t>2024-03</t>
        </is>
      </c>
      <c r="H379" s="65" t="inlineStr">
        <is>
          <t>2023-2024</t>
        </is>
      </c>
      <c r="I379" s="66" t="n">
        <v>45392</v>
      </c>
      <c r="J379" s="67" t="n">
        <v>15</v>
      </c>
      <c r="K379" s="68" t="n">
        <v>267.68</v>
      </c>
      <c r="L379" s="71" t="n">
        <v>0.2</v>
      </c>
      <c r="M379" s="68" t="n">
        <v>321.22</v>
      </c>
      <c r="N379" s="65" t="inlineStr">
        <is>
          <t>Standard</t>
        </is>
      </c>
      <c r="O379" s="66" t="n">
        <v>45397</v>
      </c>
      <c r="P379" s="65" t="inlineStr">
        <is>
          <t>Payée</t>
        </is>
      </c>
      <c r="Q379" s="67">
        <f>IFERROR(INDEX(Devis!$I$2:$I$3053,MATCH($B379,Devis!$A$2:$A$3053,0)),"")</f>
        <v/>
      </c>
      <c r="R379" s="67">
        <f>IFERROR(INDEX(Devis!$K$2:$K$3053,MATCH($B379,Devis!$A$2:$A$3053,0)),"")</f>
        <v/>
      </c>
      <c r="S379" s="67">
        <f>IFERROR(INDEX(Clients!$G$2:$G$1020,MATCH($C379,Clients!$A$2:$A$1020,0)),"")</f>
        <v/>
      </c>
      <c r="T379" s="69">
        <f>1</f>
        <v/>
      </c>
      <c r="U379" s="68">
        <f>IFERROR(INDEX(Interventions!$S$2:$S$1106,MATCH($B379,Interventions!$B$2:$B$1106,0)),0)</f>
        <v/>
      </c>
      <c r="V379" s="68">
        <f>$K379-$U379</f>
        <v/>
      </c>
      <c r="W379" s="69">
        <f>IF($O379="",0,1)</f>
        <v/>
      </c>
      <c r="X379" s="68">
        <f>IF($O379="",$M379,0)</f>
        <v/>
      </c>
      <c r="Y379" s="69">
        <f>IF($O379="",MAX(0,Paramètres!$C$8-$I379),MAX(0,$O379-$I379))</f>
        <v/>
      </c>
      <c r="Z379" s="69">
        <f>$Y379*$X379</f>
        <v/>
      </c>
      <c r="AA379" s="69">
        <f>IF($O379="",0,$O379-$F379)</f>
        <v/>
      </c>
      <c r="AB379" s="69">
        <f>IF(AND($O379="",$I379&lt;Paramètres!$C$8),1,0)</f>
        <v/>
      </c>
      <c r="AC379" s="69">
        <f>IF(AND($O379="",$Y379&gt;Paramètres!$C$13),1,0)</f>
        <v/>
      </c>
      <c r="AD379" s="67">
        <f>IF($O379="","",YEAR($O379)&amp;"-"&amp;TEXT(MONTH($O379),"00"))</f>
        <v/>
      </c>
      <c r="AE379" s="67">
        <f>IF($W379=1,"Réglée",IF($Y379&lt;=0,"Non échu",IF($Y379&lt;=30,"1-30 j",IF($Y379&lt;=60,"31-60 j",IF($Y379&lt;=90,"61-90 j","Plus de 90 j")))))</f>
        <v/>
      </c>
      <c r="AF379" s="67">
        <f>IF($K379&lt;=1000,"Moins de 1 k€",IF($K379&lt;=5000,"1 à 5 k€",IF($K379&lt;=15000,"5 à 15 k€","Plus de 15 k€")))</f>
        <v/>
      </c>
    </row>
    <row r="380">
      <c r="A380" s="65" t="inlineStr">
        <is>
          <t>FAC-00379</t>
        </is>
      </c>
      <c r="B380" s="65" t="inlineStr">
        <is>
          <t>DEV-00881</t>
        </is>
      </c>
      <c r="C380" s="65" t="inlineStr">
        <is>
          <t>CLI-0049</t>
        </is>
      </c>
      <c r="D380" s="65" t="inlineStr">
        <is>
          <t>Particulier</t>
        </is>
      </c>
      <c r="E380" s="65" t="inlineStr">
        <is>
          <t>Bordeaux</t>
        </is>
      </c>
      <c r="F380" s="66" t="n">
        <v>45379</v>
      </c>
      <c r="G380" s="65" t="inlineStr">
        <is>
          <t>2024-03</t>
        </is>
      </c>
      <c r="H380" s="65" t="inlineStr">
        <is>
          <t>2023-2024</t>
        </is>
      </c>
      <c r="I380" s="66" t="n">
        <v>45394</v>
      </c>
      <c r="J380" s="67" t="n">
        <v>15</v>
      </c>
      <c r="K380" s="68" t="n">
        <v>1193.68</v>
      </c>
      <c r="L380" s="71" t="n">
        <v>0.1</v>
      </c>
      <c r="M380" s="68" t="n">
        <v>1313.05</v>
      </c>
      <c r="N380" s="65" t="inlineStr">
        <is>
          <t>Standard</t>
        </is>
      </c>
      <c r="O380" s="66" t="n">
        <v>45380</v>
      </c>
      <c r="P380" s="65" t="inlineStr">
        <is>
          <t>Payée</t>
        </is>
      </c>
      <c r="Q380" s="67">
        <f>IFERROR(INDEX(Devis!$I$2:$I$3053,MATCH($B380,Devis!$A$2:$A$3053,0)),"")</f>
        <v/>
      </c>
      <c r="R380" s="67">
        <f>IFERROR(INDEX(Devis!$K$2:$K$3053,MATCH($B380,Devis!$A$2:$A$3053,0)),"")</f>
        <v/>
      </c>
      <c r="S380" s="67">
        <f>IFERROR(INDEX(Clients!$G$2:$G$1020,MATCH($C380,Clients!$A$2:$A$1020,0)),"")</f>
        <v/>
      </c>
      <c r="T380" s="69">
        <f>1</f>
        <v/>
      </c>
      <c r="U380" s="68">
        <f>IFERROR(INDEX(Interventions!$S$2:$S$1106,MATCH($B380,Interventions!$B$2:$B$1106,0)),0)</f>
        <v/>
      </c>
      <c r="V380" s="68">
        <f>$K380-$U380</f>
        <v/>
      </c>
      <c r="W380" s="69">
        <f>IF($O380="",0,1)</f>
        <v/>
      </c>
      <c r="X380" s="68">
        <f>IF($O380="",$M380,0)</f>
        <v/>
      </c>
      <c r="Y380" s="69">
        <f>IF($O380="",MAX(0,Paramètres!$C$8-$I380),MAX(0,$O380-$I380))</f>
        <v/>
      </c>
      <c r="Z380" s="69">
        <f>$Y380*$X380</f>
        <v/>
      </c>
      <c r="AA380" s="69">
        <f>IF($O380="",0,$O380-$F380)</f>
        <v/>
      </c>
      <c r="AB380" s="69">
        <f>IF(AND($O380="",$I380&lt;Paramètres!$C$8),1,0)</f>
        <v/>
      </c>
      <c r="AC380" s="69">
        <f>IF(AND($O380="",$Y380&gt;Paramètres!$C$13),1,0)</f>
        <v/>
      </c>
      <c r="AD380" s="67">
        <f>IF($O380="","",YEAR($O380)&amp;"-"&amp;TEXT(MONTH($O380),"00"))</f>
        <v/>
      </c>
      <c r="AE380" s="67">
        <f>IF($W380=1,"Réglée",IF($Y380&lt;=0,"Non échu",IF($Y380&lt;=30,"1-30 j",IF($Y380&lt;=60,"31-60 j",IF($Y380&lt;=90,"61-90 j","Plus de 90 j")))))</f>
        <v/>
      </c>
      <c r="AF380" s="67">
        <f>IF($K380&lt;=1000,"Moins de 1 k€",IF($K380&lt;=5000,"1 à 5 k€",IF($K380&lt;=15000,"5 à 15 k€","Plus de 15 k€")))</f>
        <v/>
      </c>
    </row>
    <row r="381">
      <c r="A381" s="65" t="inlineStr">
        <is>
          <t>FAC-00380</t>
        </is>
      </c>
      <c r="B381" s="65" t="inlineStr">
        <is>
          <t>DEV-00882</t>
        </is>
      </c>
      <c r="C381" s="65" t="inlineStr">
        <is>
          <t>CLI-0192</t>
        </is>
      </c>
      <c r="D381" s="65" t="inlineStr">
        <is>
          <t>Particulier</t>
        </is>
      </c>
      <c r="E381" s="65" t="inlineStr">
        <is>
          <t>Toulouse</t>
        </is>
      </c>
      <c r="F381" s="66" t="n">
        <v>45397</v>
      </c>
      <c r="G381" s="65" t="inlineStr">
        <is>
          <t>2024-04</t>
        </is>
      </c>
      <c r="H381" s="65" t="inlineStr">
        <is>
          <t>2023-2024</t>
        </is>
      </c>
      <c r="I381" s="66" t="n">
        <v>45412</v>
      </c>
      <c r="J381" s="67" t="n">
        <v>15</v>
      </c>
      <c r="K381" s="68" t="n">
        <v>1652.5</v>
      </c>
      <c r="L381" s="71" t="n">
        <v>0.2</v>
      </c>
      <c r="M381" s="68" t="n">
        <v>1983</v>
      </c>
      <c r="N381" s="65" t="inlineStr">
        <is>
          <t>Standard</t>
        </is>
      </c>
      <c r="O381" s="66" t="n">
        <v>45413</v>
      </c>
      <c r="P381" s="65" t="inlineStr">
        <is>
          <t>Payée</t>
        </is>
      </c>
      <c r="Q381" s="67">
        <f>IFERROR(INDEX(Devis!$I$2:$I$3053,MATCH($B381,Devis!$A$2:$A$3053,0)),"")</f>
        <v/>
      </c>
      <c r="R381" s="67">
        <f>IFERROR(INDEX(Devis!$K$2:$K$3053,MATCH($B381,Devis!$A$2:$A$3053,0)),"")</f>
        <v/>
      </c>
      <c r="S381" s="67">
        <f>IFERROR(INDEX(Clients!$G$2:$G$1020,MATCH($C381,Clients!$A$2:$A$1020,0)),"")</f>
        <v/>
      </c>
      <c r="T381" s="69">
        <f>1</f>
        <v/>
      </c>
      <c r="U381" s="68">
        <f>IFERROR(INDEX(Interventions!$S$2:$S$1106,MATCH($B381,Interventions!$B$2:$B$1106,0)),0)</f>
        <v/>
      </c>
      <c r="V381" s="68">
        <f>$K381-$U381</f>
        <v/>
      </c>
      <c r="W381" s="69">
        <f>IF($O381="",0,1)</f>
        <v/>
      </c>
      <c r="X381" s="68">
        <f>IF($O381="",$M381,0)</f>
        <v/>
      </c>
      <c r="Y381" s="69">
        <f>IF($O381="",MAX(0,Paramètres!$C$8-$I381),MAX(0,$O381-$I381))</f>
        <v/>
      </c>
      <c r="Z381" s="69">
        <f>$Y381*$X381</f>
        <v/>
      </c>
      <c r="AA381" s="69">
        <f>IF($O381="",0,$O381-$F381)</f>
        <v/>
      </c>
      <c r="AB381" s="69">
        <f>IF(AND($O381="",$I381&lt;Paramètres!$C$8),1,0)</f>
        <v/>
      </c>
      <c r="AC381" s="69">
        <f>IF(AND($O381="",$Y381&gt;Paramètres!$C$13),1,0)</f>
        <v/>
      </c>
      <c r="AD381" s="67">
        <f>IF($O381="","",YEAR($O381)&amp;"-"&amp;TEXT(MONTH($O381),"00"))</f>
        <v/>
      </c>
      <c r="AE381" s="67">
        <f>IF($W381=1,"Réglée",IF($Y381&lt;=0,"Non échu",IF($Y381&lt;=30,"1-30 j",IF($Y381&lt;=60,"31-60 j",IF($Y381&lt;=90,"61-90 j","Plus de 90 j")))))</f>
        <v/>
      </c>
      <c r="AF381" s="67">
        <f>IF($K381&lt;=1000,"Moins de 1 k€",IF($K381&lt;=5000,"1 à 5 k€",IF($K381&lt;=15000,"5 à 15 k€","Plus de 15 k€")))</f>
        <v/>
      </c>
    </row>
    <row r="382">
      <c r="A382" s="65" t="inlineStr">
        <is>
          <t>FAC-00381</t>
        </is>
      </c>
      <c r="B382" s="65" t="inlineStr">
        <is>
          <t>DEV-00884</t>
        </is>
      </c>
      <c r="C382" s="65" t="inlineStr">
        <is>
          <t>CLI-0189</t>
        </is>
      </c>
      <c r="D382" s="65" t="inlineStr">
        <is>
          <t>Professionnel</t>
        </is>
      </c>
      <c r="E382" s="65" t="inlineStr">
        <is>
          <t>Bordeaux</t>
        </is>
      </c>
      <c r="F382" s="66" t="n">
        <v>45397</v>
      </c>
      <c r="G382" s="65" t="inlineStr">
        <is>
          <t>2024-04</t>
        </is>
      </c>
      <c r="H382" s="65" t="inlineStr">
        <is>
          <t>2023-2024</t>
        </is>
      </c>
      <c r="I382" s="66" t="n">
        <v>45427</v>
      </c>
      <c r="J382" s="67" t="n">
        <v>30</v>
      </c>
      <c r="K382" s="68" t="n">
        <v>8088.89</v>
      </c>
      <c r="L382" s="71" t="n">
        <v>0.2</v>
      </c>
      <c r="M382" s="68" t="n">
        <v>9706.67</v>
      </c>
      <c r="N382" s="65" t="inlineStr">
        <is>
          <t>Lent</t>
        </is>
      </c>
      <c r="O382" s="66" t="n">
        <v>45442</v>
      </c>
      <c r="P382" s="65" t="inlineStr">
        <is>
          <t>Payée</t>
        </is>
      </c>
      <c r="Q382" s="67">
        <f>IFERROR(INDEX(Devis!$I$2:$I$3053,MATCH($B382,Devis!$A$2:$A$3053,0)),"")</f>
        <v/>
      </c>
      <c r="R382" s="67">
        <f>IFERROR(INDEX(Devis!$K$2:$K$3053,MATCH($B382,Devis!$A$2:$A$3053,0)),"")</f>
        <v/>
      </c>
      <c r="S382" s="67">
        <f>IFERROR(INDEX(Clients!$G$2:$G$1020,MATCH($C382,Clients!$A$2:$A$1020,0)),"")</f>
        <v/>
      </c>
      <c r="T382" s="69">
        <f>1</f>
        <v/>
      </c>
      <c r="U382" s="68">
        <f>IFERROR(INDEX(Interventions!$S$2:$S$1106,MATCH($B382,Interventions!$B$2:$B$1106,0)),0)</f>
        <v/>
      </c>
      <c r="V382" s="68">
        <f>$K382-$U382</f>
        <v/>
      </c>
      <c r="W382" s="69">
        <f>IF($O382="",0,1)</f>
        <v/>
      </c>
      <c r="X382" s="68">
        <f>IF($O382="",$M382,0)</f>
        <v/>
      </c>
      <c r="Y382" s="69">
        <f>IF($O382="",MAX(0,Paramètres!$C$8-$I382),MAX(0,$O382-$I382))</f>
        <v/>
      </c>
      <c r="Z382" s="69">
        <f>$Y382*$X382</f>
        <v/>
      </c>
      <c r="AA382" s="69">
        <f>IF($O382="",0,$O382-$F382)</f>
        <v/>
      </c>
      <c r="AB382" s="69">
        <f>IF(AND($O382="",$I382&lt;Paramètres!$C$8),1,0)</f>
        <v/>
      </c>
      <c r="AC382" s="69">
        <f>IF(AND($O382="",$Y382&gt;Paramètres!$C$13),1,0)</f>
        <v/>
      </c>
      <c r="AD382" s="67">
        <f>IF($O382="","",YEAR($O382)&amp;"-"&amp;TEXT(MONTH($O382),"00"))</f>
        <v/>
      </c>
      <c r="AE382" s="67">
        <f>IF($W382=1,"Réglée",IF($Y382&lt;=0,"Non échu",IF($Y382&lt;=30,"1-30 j",IF($Y382&lt;=60,"31-60 j",IF($Y382&lt;=90,"61-90 j","Plus de 90 j")))))</f>
        <v/>
      </c>
      <c r="AF382" s="67">
        <f>IF($K382&lt;=1000,"Moins de 1 k€",IF($K382&lt;=5000,"1 à 5 k€",IF($K382&lt;=15000,"5 à 15 k€","Plus de 15 k€")))</f>
        <v/>
      </c>
    </row>
    <row r="383">
      <c r="A383" s="65" t="inlineStr">
        <is>
          <t>FAC-00382</t>
        </is>
      </c>
      <c r="B383" s="65" t="inlineStr">
        <is>
          <t>DEV-00890</t>
        </is>
      </c>
      <c r="C383" s="65" t="inlineStr">
        <is>
          <t>CLI-0127</t>
        </is>
      </c>
      <c r="D383" s="65" t="inlineStr">
        <is>
          <t>Particulier</t>
        </is>
      </c>
      <c r="E383" s="65" t="inlineStr">
        <is>
          <t>Toulouse</t>
        </is>
      </c>
      <c r="F383" s="66" t="n">
        <v>45371</v>
      </c>
      <c r="G383" s="65" t="inlineStr">
        <is>
          <t>2024-03</t>
        </is>
      </c>
      <c r="H383" s="65" t="inlineStr">
        <is>
          <t>2023-2024</t>
        </is>
      </c>
      <c r="I383" s="66" t="n">
        <v>45386</v>
      </c>
      <c r="J383" s="67" t="n">
        <v>15</v>
      </c>
      <c r="K383" s="68" t="n">
        <v>5218.27</v>
      </c>
      <c r="L383" s="71" t="n">
        <v>0.1</v>
      </c>
      <c r="M383" s="68" t="n">
        <v>5740.1</v>
      </c>
      <c r="N383" s="65" t="inlineStr">
        <is>
          <t>Standard</t>
        </is>
      </c>
      <c r="O383" s="66" t="n">
        <v>45390</v>
      </c>
      <c r="P383" s="65" t="inlineStr">
        <is>
          <t>Payée</t>
        </is>
      </c>
      <c r="Q383" s="67">
        <f>IFERROR(INDEX(Devis!$I$2:$I$3053,MATCH($B383,Devis!$A$2:$A$3053,0)),"")</f>
        <v/>
      </c>
      <c r="R383" s="67">
        <f>IFERROR(INDEX(Devis!$K$2:$K$3053,MATCH($B383,Devis!$A$2:$A$3053,0)),"")</f>
        <v/>
      </c>
      <c r="S383" s="67">
        <f>IFERROR(INDEX(Clients!$G$2:$G$1020,MATCH($C383,Clients!$A$2:$A$1020,0)),"")</f>
        <v/>
      </c>
      <c r="T383" s="69">
        <f>1</f>
        <v/>
      </c>
      <c r="U383" s="68">
        <f>IFERROR(INDEX(Interventions!$S$2:$S$1106,MATCH($B383,Interventions!$B$2:$B$1106,0)),0)</f>
        <v/>
      </c>
      <c r="V383" s="68">
        <f>$K383-$U383</f>
        <v/>
      </c>
      <c r="W383" s="69">
        <f>IF($O383="",0,1)</f>
        <v/>
      </c>
      <c r="X383" s="68">
        <f>IF($O383="",$M383,0)</f>
        <v/>
      </c>
      <c r="Y383" s="69">
        <f>IF($O383="",MAX(0,Paramètres!$C$8-$I383),MAX(0,$O383-$I383))</f>
        <v/>
      </c>
      <c r="Z383" s="69">
        <f>$Y383*$X383</f>
        <v/>
      </c>
      <c r="AA383" s="69">
        <f>IF($O383="",0,$O383-$F383)</f>
        <v/>
      </c>
      <c r="AB383" s="69">
        <f>IF(AND($O383="",$I383&lt;Paramètres!$C$8),1,0)</f>
        <v/>
      </c>
      <c r="AC383" s="69">
        <f>IF(AND($O383="",$Y383&gt;Paramètres!$C$13),1,0)</f>
        <v/>
      </c>
      <c r="AD383" s="67">
        <f>IF($O383="","",YEAR($O383)&amp;"-"&amp;TEXT(MONTH($O383),"00"))</f>
        <v/>
      </c>
      <c r="AE383" s="67">
        <f>IF($W383=1,"Réglée",IF($Y383&lt;=0,"Non échu",IF($Y383&lt;=30,"1-30 j",IF($Y383&lt;=60,"31-60 j",IF($Y383&lt;=90,"61-90 j","Plus de 90 j")))))</f>
        <v/>
      </c>
      <c r="AF383" s="67">
        <f>IF($K383&lt;=1000,"Moins de 1 k€",IF($K383&lt;=5000,"1 à 5 k€",IF($K383&lt;=15000,"5 à 15 k€","Plus de 15 k€")))</f>
        <v/>
      </c>
    </row>
    <row r="384">
      <c r="A384" s="65" t="inlineStr">
        <is>
          <t>FAC-00383</t>
        </is>
      </c>
      <c r="B384" s="65" t="inlineStr">
        <is>
          <t>DEV-00892</t>
        </is>
      </c>
      <c r="C384" s="65" t="inlineStr">
        <is>
          <t>CLI-0292</t>
        </is>
      </c>
      <c r="D384" s="65" t="inlineStr">
        <is>
          <t>Professionnel</t>
        </is>
      </c>
      <c r="E384" s="65" t="inlineStr">
        <is>
          <t>Bordeaux</t>
        </is>
      </c>
      <c r="F384" s="66" t="n">
        <v>45385</v>
      </c>
      <c r="G384" s="65" t="inlineStr">
        <is>
          <t>2024-04</t>
        </is>
      </c>
      <c r="H384" s="65" t="inlineStr">
        <is>
          <t>2023-2024</t>
        </is>
      </c>
      <c r="I384" s="66" t="n">
        <v>45415</v>
      </c>
      <c r="J384" s="67" t="n">
        <v>30</v>
      </c>
      <c r="K384" s="68" t="n">
        <v>17346.51</v>
      </c>
      <c r="L384" s="71" t="n">
        <v>0.2</v>
      </c>
      <c r="M384" s="68" t="n">
        <v>20815.81</v>
      </c>
      <c r="N384" s="65" t="inlineStr">
        <is>
          <t>Standard</t>
        </is>
      </c>
      <c r="O384" s="66" t="n">
        <v>45439</v>
      </c>
      <c r="P384" s="65" t="inlineStr">
        <is>
          <t>Payée</t>
        </is>
      </c>
      <c r="Q384" s="67">
        <f>IFERROR(INDEX(Devis!$I$2:$I$3053,MATCH($B384,Devis!$A$2:$A$3053,0)),"")</f>
        <v/>
      </c>
      <c r="R384" s="67">
        <f>IFERROR(INDEX(Devis!$K$2:$K$3053,MATCH($B384,Devis!$A$2:$A$3053,0)),"")</f>
        <v/>
      </c>
      <c r="S384" s="67">
        <f>IFERROR(INDEX(Clients!$G$2:$G$1020,MATCH($C384,Clients!$A$2:$A$1020,0)),"")</f>
        <v/>
      </c>
      <c r="T384" s="69">
        <f>1</f>
        <v/>
      </c>
      <c r="U384" s="68">
        <f>IFERROR(INDEX(Interventions!$S$2:$S$1106,MATCH($B384,Interventions!$B$2:$B$1106,0)),0)</f>
        <v/>
      </c>
      <c r="V384" s="68">
        <f>$K384-$U384</f>
        <v/>
      </c>
      <c r="W384" s="69">
        <f>IF($O384="",0,1)</f>
        <v/>
      </c>
      <c r="X384" s="68">
        <f>IF($O384="",$M384,0)</f>
        <v/>
      </c>
      <c r="Y384" s="69">
        <f>IF($O384="",MAX(0,Paramètres!$C$8-$I384),MAX(0,$O384-$I384))</f>
        <v/>
      </c>
      <c r="Z384" s="69">
        <f>$Y384*$X384</f>
        <v/>
      </c>
      <c r="AA384" s="69">
        <f>IF($O384="",0,$O384-$F384)</f>
        <v/>
      </c>
      <c r="AB384" s="69">
        <f>IF(AND($O384="",$I384&lt;Paramètres!$C$8),1,0)</f>
        <v/>
      </c>
      <c r="AC384" s="69">
        <f>IF(AND($O384="",$Y384&gt;Paramètres!$C$13),1,0)</f>
        <v/>
      </c>
      <c r="AD384" s="67">
        <f>IF($O384="","",YEAR($O384)&amp;"-"&amp;TEXT(MONTH($O384),"00"))</f>
        <v/>
      </c>
      <c r="AE384" s="67">
        <f>IF($W384=1,"Réglée",IF($Y384&lt;=0,"Non échu",IF($Y384&lt;=30,"1-30 j",IF($Y384&lt;=60,"31-60 j",IF($Y384&lt;=90,"61-90 j","Plus de 90 j")))))</f>
        <v/>
      </c>
      <c r="AF384" s="67">
        <f>IF($K384&lt;=1000,"Moins de 1 k€",IF($K384&lt;=5000,"1 à 5 k€",IF($K384&lt;=15000,"5 à 15 k€","Plus de 15 k€")))</f>
        <v/>
      </c>
    </row>
    <row r="385">
      <c r="A385" s="65" t="inlineStr">
        <is>
          <t>FAC-00384</t>
        </is>
      </c>
      <c r="B385" s="65" t="inlineStr">
        <is>
          <t>DEV-00893</t>
        </is>
      </c>
      <c r="C385" s="65" t="inlineStr">
        <is>
          <t>CLI-0391</t>
        </is>
      </c>
      <c r="D385" s="65" t="inlineStr">
        <is>
          <t>Syndic</t>
        </is>
      </c>
      <c r="E385" s="65" t="inlineStr">
        <is>
          <t>Bordeaux</t>
        </is>
      </c>
      <c r="F385" s="66" t="n">
        <v>45379</v>
      </c>
      <c r="G385" s="65" t="inlineStr">
        <is>
          <t>2024-03</t>
        </is>
      </c>
      <c r="H385" s="65" t="inlineStr">
        <is>
          <t>2023-2024</t>
        </is>
      </c>
      <c r="I385" s="66" t="n">
        <v>45439</v>
      </c>
      <c r="J385" s="67" t="n">
        <v>60</v>
      </c>
      <c r="K385" s="68" t="n">
        <v>2288.7</v>
      </c>
      <c r="L385" s="71" t="n">
        <v>0.2</v>
      </c>
      <c r="M385" s="68" t="n">
        <v>2746.44</v>
      </c>
      <c r="N385" s="65" t="inlineStr">
        <is>
          <t>Lent</t>
        </is>
      </c>
      <c r="O385" s="66" t="n">
        <v>45523</v>
      </c>
      <c r="P385" s="65" t="inlineStr">
        <is>
          <t>Payée</t>
        </is>
      </c>
      <c r="Q385" s="67">
        <f>IFERROR(INDEX(Devis!$I$2:$I$3053,MATCH($B385,Devis!$A$2:$A$3053,0)),"")</f>
        <v/>
      </c>
      <c r="R385" s="67">
        <f>IFERROR(INDEX(Devis!$K$2:$K$3053,MATCH($B385,Devis!$A$2:$A$3053,0)),"")</f>
        <v/>
      </c>
      <c r="S385" s="67">
        <f>IFERROR(INDEX(Clients!$G$2:$G$1020,MATCH($C385,Clients!$A$2:$A$1020,0)),"")</f>
        <v/>
      </c>
      <c r="T385" s="69">
        <f>1</f>
        <v/>
      </c>
      <c r="U385" s="68">
        <f>IFERROR(INDEX(Interventions!$S$2:$S$1106,MATCH($B385,Interventions!$B$2:$B$1106,0)),0)</f>
        <v/>
      </c>
      <c r="V385" s="68">
        <f>$K385-$U385</f>
        <v/>
      </c>
      <c r="W385" s="69">
        <f>IF($O385="",0,1)</f>
        <v/>
      </c>
      <c r="X385" s="68">
        <f>IF($O385="",$M385,0)</f>
        <v/>
      </c>
      <c r="Y385" s="69">
        <f>IF($O385="",MAX(0,Paramètres!$C$8-$I385),MAX(0,$O385-$I385))</f>
        <v/>
      </c>
      <c r="Z385" s="69">
        <f>$Y385*$X385</f>
        <v/>
      </c>
      <c r="AA385" s="69">
        <f>IF($O385="",0,$O385-$F385)</f>
        <v/>
      </c>
      <c r="AB385" s="69">
        <f>IF(AND($O385="",$I385&lt;Paramètres!$C$8),1,0)</f>
        <v/>
      </c>
      <c r="AC385" s="69">
        <f>IF(AND($O385="",$Y385&gt;Paramètres!$C$13),1,0)</f>
        <v/>
      </c>
      <c r="AD385" s="67">
        <f>IF($O385="","",YEAR($O385)&amp;"-"&amp;TEXT(MONTH($O385),"00"))</f>
        <v/>
      </c>
      <c r="AE385" s="67">
        <f>IF($W385=1,"Réglée",IF($Y385&lt;=0,"Non échu",IF($Y385&lt;=30,"1-30 j",IF($Y385&lt;=60,"31-60 j",IF($Y385&lt;=90,"61-90 j","Plus de 90 j")))))</f>
        <v/>
      </c>
      <c r="AF385" s="67">
        <f>IF($K385&lt;=1000,"Moins de 1 k€",IF($K385&lt;=5000,"1 à 5 k€",IF($K385&lt;=15000,"5 à 15 k€","Plus de 15 k€")))</f>
        <v/>
      </c>
    </row>
    <row r="386">
      <c r="A386" s="65" t="inlineStr">
        <is>
          <t>FAC-00385</t>
        </is>
      </c>
      <c r="B386" s="65" t="inlineStr">
        <is>
          <t>DEV-00898</t>
        </is>
      </c>
      <c r="C386" s="65" t="inlineStr">
        <is>
          <t>CLI-0158</t>
        </is>
      </c>
      <c r="D386" s="65" t="inlineStr">
        <is>
          <t>Particulier</t>
        </is>
      </c>
      <c r="E386" s="65" t="inlineStr">
        <is>
          <t>Bordeaux</t>
        </is>
      </c>
      <c r="F386" s="66" t="n">
        <v>45371</v>
      </c>
      <c r="G386" s="65" t="inlineStr">
        <is>
          <t>2024-03</t>
        </is>
      </c>
      <c r="H386" s="65" t="inlineStr">
        <is>
          <t>2023-2024</t>
        </is>
      </c>
      <c r="I386" s="66" t="n">
        <v>45386</v>
      </c>
      <c r="J386" s="67" t="n">
        <v>15</v>
      </c>
      <c r="K386" s="68" t="n">
        <v>12393.65</v>
      </c>
      <c r="L386" s="71" t="n">
        <v>0.1</v>
      </c>
      <c r="M386" s="68" t="n">
        <v>13633.02</v>
      </c>
      <c r="N386" s="65" t="inlineStr">
        <is>
          <t>Bon payeur</t>
        </is>
      </c>
      <c r="O386" s="66" t="n">
        <v>45392</v>
      </c>
      <c r="P386" s="65" t="inlineStr">
        <is>
          <t>Payée</t>
        </is>
      </c>
      <c r="Q386" s="67">
        <f>IFERROR(INDEX(Devis!$I$2:$I$3053,MATCH($B386,Devis!$A$2:$A$3053,0)),"")</f>
        <v/>
      </c>
      <c r="R386" s="67">
        <f>IFERROR(INDEX(Devis!$K$2:$K$3053,MATCH($B386,Devis!$A$2:$A$3053,0)),"")</f>
        <v/>
      </c>
      <c r="S386" s="67">
        <f>IFERROR(INDEX(Clients!$G$2:$G$1020,MATCH($C386,Clients!$A$2:$A$1020,0)),"")</f>
        <v/>
      </c>
      <c r="T386" s="69">
        <f>1</f>
        <v/>
      </c>
      <c r="U386" s="68">
        <f>IFERROR(INDEX(Interventions!$S$2:$S$1106,MATCH($B386,Interventions!$B$2:$B$1106,0)),0)</f>
        <v/>
      </c>
      <c r="V386" s="68">
        <f>$K386-$U386</f>
        <v/>
      </c>
      <c r="W386" s="69">
        <f>IF($O386="",0,1)</f>
        <v/>
      </c>
      <c r="X386" s="68">
        <f>IF($O386="",$M386,0)</f>
        <v/>
      </c>
      <c r="Y386" s="69">
        <f>IF($O386="",MAX(0,Paramètres!$C$8-$I386),MAX(0,$O386-$I386))</f>
        <v/>
      </c>
      <c r="Z386" s="69">
        <f>$Y386*$X386</f>
        <v/>
      </c>
      <c r="AA386" s="69">
        <f>IF($O386="",0,$O386-$F386)</f>
        <v/>
      </c>
      <c r="AB386" s="69">
        <f>IF(AND($O386="",$I386&lt;Paramètres!$C$8),1,0)</f>
        <v/>
      </c>
      <c r="AC386" s="69">
        <f>IF(AND($O386="",$Y386&gt;Paramètres!$C$13),1,0)</f>
        <v/>
      </c>
      <c r="AD386" s="67">
        <f>IF($O386="","",YEAR($O386)&amp;"-"&amp;TEXT(MONTH($O386),"00"))</f>
        <v/>
      </c>
      <c r="AE386" s="67">
        <f>IF($W386=1,"Réglée",IF($Y386&lt;=0,"Non échu",IF($Y386&lt;=30,"1-30 j",IF($Y386&lt;=60,"31-60 j",IF($Y386&lt;=90,"61-90 j","Plus de 90 j")))))</f>
        <v/>
      </c>
      <c r="AF386" s="67">
        <f>IF($K386&lt;=1000,"Moins de 1 k€",IF($K386&lt;=5000,"1 à 5 k€",IF($K386&lt;=15000,"5 à 15 k€","Plus de 15 k€")))</f>
        <v/>
      </c>
    </row>
    <row r="387">
      <c r="A387" s="65" t="inlineStr">
        <is>
          <t>FAC-00386</t>
        </is>
      </c>
      <c r="B387" s="65" t="inlineStr">
        <is>
          <t>DEV-00901</t>
        </is>
      </c>
      <c r="C387" s="65" t="inlineStr">
        <is>
          <t>CLI-0067</t>
        </is>
      </c>
      <c r="D387" s="65" t="inlineStr">
        <is>
          <t>Professionnel</t>
        </is>
      </c>
      <c r="E387" s="65" t="inlineStr">
        <is>
          <t>Bordeaux</t>
        </is>
      </c>
      <c r="F387" s="66" t="n">
        <v>45390</v>
      </c>
      <c r="G387" s="65" t="inlineStr">
        <is>
          <t>2024-04</t>
        </is>
      </c>
      <c r="H387" s="65" t="inlineStr">
        <is>
          <t>2023-2024</t>
        </is>
      </c>
      <c r="I387" s="66" t="n">
        <v>45420</v>
      </c>
      <c r="J387" s="67" t="n">
        <v>30</v>
      </c>
      <c r="K387" s="68" t="n">
        <v>516.47</v>
      </c>
      <c r="L387" s="71" t="n">
        <v>0.2</v>
      </c>
      <c r="M387" s="68" t="n">
        <v>619.76</v>
      </c>
      <c r="N387" s="65" t="inlineStr">
        <is>
          <t>Standard</t>
        </is>
      </c>
      <c r="O387" s="66" t="n">
        <v>45404</v>
      </c>
      <c r="P387" s="65" t="inlineStr">
        <is>
          <t>Payée</t>
        </is>
      </c>
      <c r="Q387" s="67">
        <f>IFERROR(INDEX(Devis!$I$2:$I$3053,MATCH($B387,Devis!$A$2:$A$3053,0)),"")</f>
        <v/>
      </c>
      <c r="R387" s="67">
        <f>IFERROR(INDEX(Devis!$K$2:$K$3053,MATCH($B387,Devis!$A$2:$A$3053,0)),"")</f>
        <v/>
      </c>
      <c r="S387" s="67">
        <f>IFERROR(INDEX(Clients!$G$2:$G$1020,MATCH($C387,Clients!$A$2:$A$1020,0)),"")</f>
        <v/>
      </c>
      <c r="T387" s="69">
        <f>1</f>
        <v/>
      </c>
      <c r="U387" s="68">
        <f>IFERROR(INDEX(Interventions!$S$2:$S$1106,MATCH($B387,Interventions!$B$2:$B$1106,0)),0)</f>
        <v/>
      </c>
      <c r="V387" s="68">
        <f>$K387-$U387</f>
        <v/>
      </c>
      <c r="W387" s="69">
        <f>IF($O387="",0,1)</f>
        <v/>
      </c>
      <c r="X387" s="68">
        <f>IF($O387="",$M387,0)</f>
        <v/>
      </c>
      <c r="Y387" s="69">
        <f>IF($O387="",MAX(0,Paramètres!$C$8-$I387),MAX(0,$O387-$I387))</f>
        <v/>
      </c>
      <c r="Z387" s="69">
        <f>$Y387*$X387</f>
        <v/>
      </c>
      <c r="AA387" s="69">
        <f>IF($O387="",0,$O387-$F387)</f>
        <v/>
      </c>
      <c r="AB387" s="69">
        <f>IF(AND($O387="",$I387&lt;Paramètres!$C$8),1,0)</f>
        <v/>
      </c>
      <c r="AC387" s="69">
        <f>IF(AND($O387="",$Y387&gt;Paramètres!$C$13),1,0)</f>
        <v/>
      </c>
      <c r="AD387" s="67">
        <f>IF($O387="","",YEAR($O387)&amp;"-"&amp;TEXT(MONTH($O387),"00"))</f>
        <v/>
      </c>
      <c r="AE387" s="67">
        <f>IF($W387=1,"Réglée",IF($Y387&lt;=0,"Non échu",IF($Y387&lt;=30,"1-30 j",IF($Y387&lt;=60,"31-60 j",IF($Y387&lt;=90,"61-90 j","Plus de 90 j")))))</f>
        <v/>
      </c>
      <c r="AF387" s="67">
        <f>IF($K387&lt;=1000,"Moins de 1 k€",IF($K387&lt;=5000,"1 à 5 k€",IF($K387&lt;=15000,"5 à 15 k€","Plus de 15 k€")))</f>
        <v/>
      </c>
    </row>
    <row r="388">
      <c r="A388" s="65" t="inlineStr">
        <is>
          <t>FAC-00387</t>
        </is>
      </c>
      <c r="B388" s="65" t="inlineStr">
        <is>
          <t>DEV-00902</t>
        </is>
      </c>
      <c r="C388" s="65" t="inlineStr">
        <is>
          <t>CLI-0366</t>
        </is>
      </c>
      <c r="D388" s="65" t="inlineStr">
        <is>
          <t>Particulier</t>
        </is>
      </c>
      <c r="E388" s="65" t="inlineStr">
        <is>
          <t>Toulouse</t>
        </is>
      </c>
      <c r="F388" s="66" t="n">
        <v>45369</v>
      </c>
      <c r="G388" s="65" t="inlineStr">
        <is>
          <t>2024-03</t>
        </is>
      </c>
      <c r="H388" s="65" t="inlineStr">
        <is>
          <t>2023-2024</t>
        </is>
      </c>
      <c r="I388" s="66" t="n">
        <v>45384</v>
      </c>
      <c r="J388" s="67" t="n">
        <v>15</v>
      </c>
      <c r="K388" s="68" t="n">
        <v>146.15</v>
      </c>
      <c r="L388" s="71" t="n">
        <v>0.1</v>
      </c>
      <c r="M388" s="68" t="n">
        <v>160.77</v>
      </c>
      <c r="N388" s="65" t="inlineStr">
        <is>
          <t>Bon payeur</t>
        </is>
      </c>
      <c r="O388" s="66" t="n">
        <v>45391</v>
      </c>
      <c r="P388" s="65" t="inlineStr">
        <is>
          <t>Payée</t>
        </is>
      </c>
      <c r="Q388" s="67">
        <f>IFERROR(INDEX(Devis!$I$2:$I$3053,MATCH($B388,Devis!$A$2:$A$3053,0)),"")</f>
        <v/>
      </c>
      <c r="R388" s="67">
        <f>IFERROR(INDEX(Devis!$K$2:$K$3053,MATCH($B388,Devis!$A$2:$A$3053,0)),"")</f>
        <v/>
      </c>
      <c r="S388" s="67">
        <f>IFERROR(INDEX(Clients!$G$2:$G$1020,MATCH($C388,Clients!$A$2:$A$1020,0)),"")</f>
        <v/>
      </c>
      <c r="T388" s="69">
        <f>1</f>
        <v/>
      </c>
      <c r="U388" s="68">
        <f>IFERROR(INDEX(Interventions!$S$2:$S$1106,MATCH($B388,Interventions!$B$2:$B$1106,0)),0)</f>
        <v/>
      </c>
      <c r="V388" s="68">
        <f>$K388-$U388</f>
        <v/>
      </c>
      <c r="W388" s="69">
        <f>IF($O388="",0,1)</f>
        <v/>
      </c>
      <c r="X388" s="68">
        <f>IF($O388="",$M388,0)</f>
        <v/>
      </c>
      <c r="Y388" s="69">
        <f>IF($O388="",MAX(0,Paramètres!$C$8-$I388),MAX(0,$O388-$I388))</f>
        <v/>
      </c>
      <c r="Z388" s="69">
        <f>$Y388*$X388</f>
        <v/>
      </c>
      <c r="AA388" s="69">
        <f>IF($O388="",0,$O388-$F388)</f>
        <v/>
      </c>
      <c r="AB388" s="69">
        <f>IF(AND($O388="",$I388&lt;Paramètres!$C$8),1,0)</f>
        <v/>
      </c>
      <c r="AC388" s="69">
        <f>IF(AND($O388="",$Y388&gt;Paramètres!$C$13),1,0)</f>
        <v/>
      </c>
      <c r="AD388" s="67">
        <f>IF($O388="","",YEAR($O388)&amp;"-"&amp;TEXT(MONTH($O388),"00"))</f>
        <v/>
      </c>
      <c r="AE388" s="67">
        <f>IF($W388=1,"Réglée",IF($Y388&lt;=0,"Non échu",IF($Y388&lt;=30,"1-30 j",IF($Y388&lt;=60,"31-60 j",IF($Y388&lt;=90,"61-90 j","Plus de 90 j")))))</f>
        <v/>
      </c>
      <c r="AF388" s="67">
        <f>IF($K388&lt;=1000,"Moins de 1 k€",IF($K388&lt;=5000,"1 à 5 k€",IF($K388&lt;=15000,"5 à 15 k€","Plus de 15 k€")))</f>
        <v/>
      </c>
    </row>
    <row r="389">
      <c r="A389" s="65" t="inlineStr">
        <is>
          <t>FAC-00388</t>
        </is>
      </c>
      <c r="B389" s="65" t="inlineStr">
        <is>
          <t>DEV-00905</t>
        </is>
      </c>
      <c r="C389" s="65" t="inlineStr">
        <is>
          <t>CLI-0084</t>
        </is>
      </c>
      <c r="D389" s="65" t="inlineStr">
        <is>
          <t>Professionnel</t>
        </is>
      </c>
      <c r="E389" s="65" t="inlineStr">
        <is>
          <t>Toulouse</t>
        </is>
      </c>
      <c r="F389" s="66" t="n">
        <v>45356</v>
      </c>
      <c r="G389" s="65" t="inlineStr">
        <is>
          <t>2024-03</t>
        </is>
      </c>
      <c r="H389" s="65" t="inlineStr">
        <is>
          <t>2023-2024</t>
        </is>
      </c>
      <c r="I389" s="66" t="n">
        <v>45386</v>
      </c>
      <c r="J389" s="67" t="n">
        <v>30</v>
      </c>
      <c r="K389" s="68" t="n">
        <v>1282.45</v>
      </c>
      <c r="L389" s="71" t="n">
        <v>0.2</v>
      </c>
      <c r="M389" s="68" t="n">
        <v>1538.94</v>
      </c>
      <c r="N389" s="65" t="inlineStr">
        <is>
          <t>Standard</t>
        </is>
      </c>
      <c r="O389" s="66" t="n">
        <v>45392</v>
      </c>
      <c r="P389" s="65" t="inlineStr">
        <is>
          <t>Payée</t>
        </is>
      </c>
      <c r="Q389" s="67">
        <f>IFERROR(INDEX(Devis!$I$2:$I$3053,MATCH($B389,Devis!$A$2:$A$3053,0)),"")</f>
        <v/>
      </c>
      <c r="R389" s="67">
        <f>IFERROR(INDEX(Devis!$K$2:$K$3053,MATCH($B389,Devis!$A$2:$A$3053,0)),"")</f>
        <v/>
      </c>
      <c r="S389" s="67">
        <f>IFERROR(INDEX(Clients!$G$2:$G$1020,MATCH($C389,Clients!$A$2:$A$1020,0)),"")</f>
        <v/>
      </c>
      <c r="T389" s="69">
        <f>1</f>
        <v/>
      </c>
      <c r="U389" s="68">
        <f>IFERROR(INDEX(Interventions!$S$2:$S$1106,MATCH($B389,Interventions!$B$2:$B$1106,0)),0)</f>
        <v/>
      </c>
      <c r="V389" s="68">
        <f>$K389-$U389</f>
        <v/>
      </c>
      <c r="W389" s="69">
        <f>IF($O389="",0,1)</f>
        <v/>
      </c>
      <c r="X389" s="68">
        <f>IF($O389="",$M389,0)</f>
        <v/>
      </c>
      <c r="Y389" s="69">
        <f>IF($O389="",MAX(0,Paramètres!$C$8-$I389),MAX(0,$O389-$I389))</f>
        <v/>
      </c>
      <c r="Z389" s="69">
        <f>$Y389*$X389</f>
        <v/>
      </c>
      <c r="AA389" s="69">
        <f>IF($O389="",0,$O389-$F389)</f>
        <v/>
      </c>
      <c r="AB389" s="69">
        <f>IF(AND($O389="",$I389&lt;Paramètres!$C$8),1,0)</f>
        <v/>
      </c>
      <c r="AC389" s="69">
        <f>IF(AND($O389="",$Y389&gt;Paramètres!$C$13),1,0)</f>
        <v/>
      </c>
      <c r="AD389" s="67">
        <f>IF($O389="","",YEAR($O389)&amp;"-"&amp;TEXT(MONTH($O389),"00"))</f>
        <v/>
      </c>
      <c r="AE389" s="67">
        <f>IF($W389=1,"Réglée",IF($Y389&lt;=0,"Non échu",IF($Y389&lt;=30,"1-30 j",IF($Y389&lt;=60,"31-60 j",IF($Y389&lt;=90,"61-90 j","Plus de 90 j")))))</f>
        <v/>
      </c>
      <c r="AF389" s="67">
        <f>IF($K389&lt;=1000,"Moins de 1 k€",IF($K389&lt;=5000,"1 à 5 k€",IF($K389&lt;=15000,"5 à 15 k€","Plus de 15 k€")))</f>
        <v/>
      </c>
    </row>
    <row r="390">
      <c r="A390" s="65" t="inlineStr">
        <is>
          <t>FAC-00389</t>
        </is>
      </c>
      <c r="B390" s="65" t="inlineStr">
        <is>
          <t>DEV-00906</t>
        </is>
      </c>
      <c r="C390" s="65" t="inlineStr">
        <is>
          <t>CLI-0293</t>
        </is>
      </c>
      <c r="D390" s="65" t="inlineStr">
        <is>
          <t>Professionnel</t>
        </is>
      </c>
      <c r="E390" s="65" t="inlineStr">
        <is>
          <t>Toulouse</t>
        </is>
      </c>
      <c r="F390" s="66" t="n">
        <v>45404</v>
      </c>
      <c r="G390" s="65" t="inlineStr">
        <is>
          <t>2024-04</t>
        </is>
      </c>
      <c r="H390" s="65" t="inlineStr">
        <is>
          <t>2023-2024</t>
        </is>
      </c>
      <c r="I390" s="66" t="n">
        <v>45434</v>
      </c>
      <c r="J390" s="67" t="n">
        <v>30</v>
      </c>
      <c r="K390" s="68" t="n">
        <v>4746.09</v>
      </c>
      <c r="L390" s="71" t="n">
        <v>0.2</v>
      </c>
      <c r="M390" s="68" t="n">
        <v>5695.31</v>
      </c>
      <c r="N390" s="65" t="inlineStr">
        <is>
          <t>Standard</t>
        </is>
      </c>
      <c r="O390" s="66" t="n">
        <v>45408</v>
      </c>
      <c r="P390" s="65" t="inlineStr">
        <is>
          <t>Payée</t>
        </is>
      </c>
      <c r="Q390" s="67">
        <f>IFERROR(INDEX(Devis!$I$2:$I$3053,MATCH($B390,Devis!$A$2:$A$3053,0)),"")</f>
        <v/>
      </c>
      <c r="R390" s="67">
        <f>IFERROR(INDEX(Devis!$K$2:$K$3053,MATCH($B390,Devis!$A$2:$A$3053,0)),"")</f>
        <v/>
      </c>
      <c r="S390" s="67">
        <f>IFERROR(INDEX(Clients!$G$2:$G$1020,MATCH($C390,Clients!$A$2:$A$1020,0)),"")</f>
        <v/>
      </c>
      <c r="T390" s="69">
        <f>1</f>
        <v/>
      </c>
      <c r="U390" s="68">
        <f>IFERROR(INDEX(Interventions!$S$2:$S$1106,MATCH($B390,Interventions!$B$2:$B$1106,0)),0)</f>
        <v/>
      </c>
      <c r="V390" s="68">
        <f>$K390-$U390</f>
        <v/>
      </c>
      <c r="W390" s="69">
        <f>IF($O390="",0,1)</f>
        <v/>
      </c>
      <c r="X390" s="68">
        <f>IF($O390="",$M390,0)</f>
        <v/>
      </c>
      <c r="Y390" s="69">
        <f>IF($O390="",MAX(0,Paramètres!$C$8-$I390),MAX(0,$O390-$I390))</f>
        <v/>
      </c>
      <c r="Z390" s="69">
        <f>$Y390*$X390</f>
        <v/>
      </c>
      <c r="AA390" s="69">
        <f>IF($O390="",0,$O390-$F390)</f>
        <v/>
      </c>
      <c r="AB390" s="69">
        <f>IF(AND($O390="",$I390&lt;Paramètres!$C$8),1,0)</f>
        <v/>
      </c>
      <c r="AC390" s="69">
        <f>IF(AND($O390="",$Y390&gt;Paramètres!$C$13),1,0)</f>
        <v/>
      </c>
      <c r="AD390" s="67">
        <f>IF($O390="","",YEAR($O390)&amp;"-"&amp;TEXT(MONTH($O390),"00"))</f>
        <v/>
      </c>
      <c r="AE390" s="67">
        <f>IF($W390=1,"Réglée",IF($Y390&lt;=0,"Non échu",IF($Y390&lt;=30,"1-30 j",IF($Y390&lt;=60,"31-60 j",IF($Y390&lt;=90,"61-90 j","Plus de 90 j")))))</f>
        <v/>
      </c>
      <c r="AF390" s="67">
        <f>IF($K390&lt;=1000,"Moins de 1 k€",IF($K390&lt;=5000,"1 à 5 k€",IF($K390&lt;=15000,"5 à 15 k€","Plus de 15 k€")))</f>
        <v/>
      </c>
    </row>
    <row r="391">
      <c r="A391" s="65" t="inlineStr">
        <is>
          <t>FAC-00390</t>
        </is>
      </c>
      <c r="B391" s="65" t="inlineStr">
        <is>
          <t>DEV-00915</t>
        </is>
      </c>
      <c r="C391" s="65" t="inlineStr">
        <is>
          <t>CLI-0125</t>
        </is>
      </c>
      <c r="D391" s="65" t="inlineStr">
        <is>
          <t>Particulier</t>
        </is>
      </c>
      <c r="E391" s="65" t="inlineStr">
        <is>
          <t>Toulouse</t>
        </is>
      </c>
      <c r="F391" s="66" t="n">
        <v>45399</v>
      </c>
      <c r="G391" s="65" t="inlineStr">
        <is>
          <t>2024-04</t>
        </is>
      </c>
      <c r="H391" s="65" t="inlineStr">
        <is>
          <t>2023-2024</t>
        </is>
      </c>
      <c r="I391" s="66" t="n">
        <v>45414</v>
      </c>
      <c r="J391" s="67" t="n">
        <v>15</v>
      </c>
      <c r="K391" s="68" t="n">
        <v>3541.11</v>
      </c>
      <c r="L391" s="71" t="n">
        <v>0.1</v>
      </c>
      <c r="M391" s="68" t="n">
        <v>3895.22</v>
      </c>
      <c r="N391" s="65" t="inlineStr">
        <is>
          <t>Lent</t>
        </is>
      </c>
      <c r="O391" s="66" t="n">
        <v>45433</v>
      </c>
      <c r="P391" s="65" t="inlineStr">
        <is>
          <t>Payée</t>
        </is>
      </c>
      <c r="Q391" s="67">
        <f>IFERROR(INDEX(Devis!$I$2:$I$3053,MATCH($B391,Devis!$A$2:$A$3053,0)),"")</f>
        <v/>
      </c>
      <c r="R391" s="67">
        <f>IFERROR(INDEX(Devis!$K$2:$K$3053,MATCH($B391,Devis!$A$2:$A$3053,0)),"")</f>
        <v/>
      </c>
      <c r="S391" s="67">
        <f>IFERROR(INDEX(Clients!$G$2:$G$1020,MATCH($C391,Clients!$A$2:$A$1020,0)),"")</f>
        <v/>
      </c>
      <c r="T391" s="69">
        <f>1</f>
        <v/>
      </c>
      <c r="U391" s="68">
        <f>IFERROR(INDEX(Interventions!$S$2:$S$1106,MATCH($B391,Interventions!$B$2:$B$1106,0)),0)</f>
        <v/>
      </c>
      <c r="V391" s="68">
        <f>$K391-$U391</f>
        <v/>
      </c>
      <c r="W391" s="69">
        <f>IF($O391="",0,1)</f>
        <v/>
      </c>
      <c r="X391" s="68">
        <f>IF($O391="",$M391,0)</f>
        <v/>
      </c>
      <c r="Y391" s="69">
        <f>IF($O391="",MAX(0,Paramètres!$C$8-$I391),MAX(0,$O391-$I391))</f>
        <v/>
      </c>
      <c r="Z391" s="69">
        <f>$Y391*$X391</f>
        <v/>
      </c>
      <c r="AA391" s="69">
        <f>IF($O391="",0,$O391-$F391)</f>
        <v/>
      </c>
      <c r="AB391" s="69">
        <f>IF(AND($O391="",$I391&lt;Paramètres!$C$8),1,0)</f>
        <v/>
      </c>
      <c r="AC391" s="69">
        <f>IF(AND($O391="",$Y391&gt;Paramètres!$C$13),1,0)</f>
        <v/>
      </c>
      <c r="AD391" s="67">
        <f>IF($O391="","",YEAR($O391)&amp;"-"&amp;TEXT(MONTH($O391),"00"))</f>
        <v/>
      </c>
      <c r="AE391" s="67">
        <f>IF($W391=1,"Réglée",IF($Y391&lt;=0,"Non échu",IF($Y391&lt;=30,"1-30 j",IF($Y391&lt;=60,"31-60 j",IF($Y391&lt;=90,"61-90 j","Plus de 90 j")))))</f>
        <v/>
      </c>
      <c r="AF391" s="67">
        <f>IF($K391&lt;=1000,"Moins de 1 k€",IF($K391&lt;=5000,"1 à 5 k€",IF($K391&lt;=15000,"5 à 15 k€","Plus de 15 k€")))</f>
        <v/>
      </c>
    </row>
    <row r="392">
      <c r="A392" s="65" t="inlineStr">
        <is>
          <t>FAC-00391</t>
        </is>
      </c>
      <c r="B392" s="65" t="inlineStr">
        <is>
          <t>DEV-00917</t>
        </is>
      </c>
      <c r="C392" s="65" t="inlineStr">
        <is>
          <t>CLI-0046</t>
        </is>
      </c>
      <c r="D392" s="65" t="inlineStr">
        <is>
          <t>Syndic</t>
        </is>
      </c>
      <c r="E392" s="65" t="inlineStr">
        <is>
          <t>Toulouse</t>
        </is>
      </c>
      <c r="F392" s="66" t="n">
        <v>45376</v>
      </c>
      <c r="G392" s="65" t="inlineStr">
        <is>
          <t>2024-03</t>
        </is>
      </c>
      <c r="H392" s="65" t="inlineStr">
        <is>
          <t>2023-2024</t>
        </is>
      </c>
      <c r="I392" s="66" t="n">
        <v>45436</v>
      </c>
      <c r="J392" s="67" t="n">
        <v>60</v>
      </c>
      <c r="K392" s="68" t="n">
        <v>7135.78</v>
      </c>
      <c r="L392" s="71" t="n">
        <v>0.2</v>
      </c>
      <c r="M392" s="68" t="n">
        <v>8562.940000000001</v>
      </c>
      <c r="N392" s="65" t="inlineStr">
        <is>
          <t>Bon payeur</t>
        </is>
      </c>
      <c r="O392" s="66" t="n">
        <v>45444</v>
      </c>
      <c r="P392" s="65" t="inlineStr">
        <is>
          <t>Payée</t>
        </is>
      </c>
      <c r="Q392" s="67">
        <f>IFERROR(INDEX(Devis!$I$2:$I$3053,MATCH($B392,Devis!$A$2:$A$3053,0)),"")</f>
        <v/>
      </c>
      <c r="R392" s="67">
        <f>IFERROR(INDEX(Devis!$K$2:$K$3053,MATCH($B392,Devis!$A$2:$A$3053,0)),"")</f>
        <v/>
      </c>
      <c r="S392" s="67">
        <f>IFERROR(INDEX(Clients!$G$2:$G$1020,MATCH($C392,Clients!$A$2:$A$1020,0)),"")</f>
        <v/>
      </c>
      <c r="T392" s="69">
        <f>1</f>
        <v/>
      </c>
      <c r="U392" s="68">
        <f>IFERROR(INDEX(Interventions!$S$2:$S$1106,MATCH($B392,Interventions!$B$2:$B$1106,0)),0)</f>
        <v/>
      </c>
      <c r="V392" s="68">
        <f>$K392-$U392</f>
        <v/>
      </c>
      <c r="W392" s="69">
        <f>IF($O392="",0,1)</f>
        <v/>
      </c>
      <c r="X392" s="68">
        <f>IF($O392="",$M392,0)</f>
        <v/>
      </c>
      <c r="Y392" s="69">
        <f>IF($O392="",MAX(0,Paramètres!$C$8-$I392),MAX(0,$O392-$I392))</f>
        <v/>
      </c>
      <c r="Z392" s="69">
        <f>$Y392*$X392</f>
        <v/>
      </c>
      <c r="AA392" s="69">
        <f>IF($O392="",0,$O392-$F392)</f>
        <v/>
      </c>
      <c r="AB392" s="69">
        <f>IF(AND($O392="",$I392&lt;Paramètres!$C$8),1,0)</f>
        <v/>
      </c>
      <c r="AC392" s="69">
        <f>IF(AND($O392="",$Y392&gt;Paramètres!$C$13),1,0)</f>
        <v/>
      </c>
      <c r="AD392" s="67">
        <f>IF($O392="","",YEAR($O392)&amp;"-"&amp;TEXT(MONTH($O392),"00"))</f>
        <v/>
      </c>
      <c r="AE392" s="67">
        <f>IF($W392=1,"Réglée",IF($Y392&lt;=0,"Non échu",IF($Y392&lt;=30,"1-30 j",IF($Y392&lt;=60,"31-60 j",IF($Y392&lt;=90,"61-90 j","Plus de 90 j")))))</f>
        <v/>
      </c>
      <c r="AF392" s="67">
        <f>IF($K392&lt;=1000,"Moins de 1 k€",IF($K392&lt;=5000,"1 à 5 k€",IF($K392&lt;=15000,"5 à 15 k€","Plus de 15 k€")))</f>
        <v/>
      </c>
    </row>
    <row r="393">
      <c r="A393" s="65" t="inlineStr">
        <is>
          <t>FAC-00392</t>
        </is>
      </c>
      <c r="B393" s="65" t="inlineStr">
        <is>
          <t>DEV-00918</t>
        </is>
      </c>
      <c r="C393" s="65" t="inlineStr">
        <is>
          <t>CLI-0098</t>
        </is>
      </c>
      <c r="D393" s="65" t="inlineStr">
        <is>
          <t>Particulier</t>
        </is>
      </c>
      <c r="E393" s="65" t="inlineStr">
        <is>
          <t>Bordeaux</t>
        </is>
      </c>
      <c r="F393" s="66" t="n">
        <v>45400</v>
      </c>
      <c r="G393" s="65" t="inlineStr">
        <is>
          <t>2024-04</t>
        </is>
      </c>
      <c r="H393" s="65" t="inlineStr">
        <is>
          <t>2023-2024</t>
        </is>
      </c>
      <c r="I393" s="66" t="n">
        <v>45415</v>
      </c>
      <c r="J393" s="67" t="n">
        <v>15</v>
      </c>
      <c r="K393" s="68" t="n">
        <v>1732.55</v>
      </c>
      <c r="L393" s="71" t="n">
        <v>0.2</v>
      </c>
      <c r="M393" s="68" t="n">
        <v>2079.06</v>
      </c>
      <c r="N393" s="65" t="inlineStr">
        <is>
          <t>Bon payeur</t>
        </is>
      </c>
      <c r="O393" s="66" t="n">
        <v>45414</v>
      </c>
      <c r="P393" s="65" t="inlineStr">
        <is>
          <t>Payée</t>
        </is>
      </c>
      <c r="Q393" s="67">
        <f>IFERROR(INDEX(Devis!$I$2:$I$3053,MATCH($B393,Devis!$A$2:$A$3053,0)),"")</f>
        <v/>
      </c>
      <c r="R393" s="67">
        <f>IFERROR(INDEX(Devis!$K$2:$K$3053,MATCH($B393,Devis!$A$2:$A$3053,0)),"")</f>
        <v/>
      </c>
      <c r="S393" s="67">
        <f>IFERROR(INDEX(Clients!$G$2:$G$1020,MATCH($C393,Clients!$A$2:$A$1020,0)),"")</f>
        <v/>
      </c>
      <c r="T393" s="69">
        <f>1</f>
        <v/>
      </c>
      <c r="U393" s="68">
        <f>IFERROR(INDEX(Interventions!$S$2:$S$1106,MATCH($B393,Interventions!$B$2:$B$1106,0)),0)</f>
        <v/>
      </c>
      <c r="V393" s="68">
        <f>$K393-$U393</f>
        <v/>
      </c>
      <c r="W393" s="69">
        <f>IF($O393="",0,1)</f>
        <v/>
      </c>
      <c r="X393" s="68">
        <f>IF($O393="",$M393,0)</f>
        <v/>
      </c>
      <c r="Y393" s="69">
        <f>IF($O393="",MAX(0,Paramètres!$C$8-$I393),MAX(0,$O393-$I393))</f>
        <v/>
      </c>
      <c r="Z393" s="69">
        <f>$Y393*$X393</f>
        <v/>
      </c>
      <c r="AA393" s="69">
        <f>IF($O393="",0,$O393-$F393)</f>
        <v/>
      </c>
      <c r="AB393" s="69">
        <f>IF(AND($O393="",$I393&lt;Paramètres!$C$8),1,0)</f>
        <v/>
      </c>
      <c r="AC393" s="69">
        <f>IF(AND($O393="",$Y393&gt;Paramètres!$C$13),1,0)</f>
        <v/>
      </c>
      <c r="AD393" s="67">
        <f>IF($O393="","",YEAR($O393)&amp;"-"&amp;TEXT(MONTH($O393),"00"))</f>
        <v/>
      </c>
      <c r="AE393" s="67">
        <f>IF($W393=1,"Réglée",IF($Y393&lt;=0,"Non échu",IF($Y393&lt;=30,"1-30 j",IF($Y393&lt;=60,"31-60 j",IF($Y393&lt;=90,"61-90 j","Plus de 90 j")))))</f>
        <v/>
      </c>
      <c r="AF393" s="67">
        <f>IF($K393&lt;=1000,"Moins de 1 k€",IF($K393&lt;=5000,"1 à 5 k€",IF($K393&lt;=15000,"5 à 15 k€","Plus de 15 k€")))</f>
        <v/>
      </c>
    </row>
    <row r="394">
      <c r="A394" s="65" t="inlineStr">
        <is>
          <t>FAC-00393</t>
        </is>
      </c>
      <c r="B394" s="65" t="inlineStr">
        <is>
          <t>DEV-00919</t>
        </is>
      </c>
      <c r="C394" s="65" t="inlineStr">
        <is>
          <t>CLI-0301</t>
        </is>
      </c>
      <c r="D394" s="65" t="inlineStr">
        <is>
          <t>Particulier</t>
        </is>
      </c>
      <c r="E394" s="65" t="inlineStr">
        <is>
          <t>Toulouse</t>
        </is>
      </c>
      <c r="F394" s="66" t="n">
        <v>45377</v>
      </c>
      <c r="G394" s="65" t="inlineStr">
        <is>
          <t>2024-03</t>
        </is>
      </c>
      <c r="H394" s="65" t="inlineStr">
        <is>
          <t>2023-2024</t>
        </is>
      </c>
      <c r="I394" s="66" t="n">
        <v>45392</v>
      </c>
      <c r="J394" s="67" t="n">
        <v>15</v>
      </c>
      <c r="K394" s="68" t="n">
        <v>2416.43</v>
      </c>
      <c r="L394" s="71" t="n">
        <v>0.1</v>
      </c>
      <c r="M394" s="68" t="n">
        <v>2658.07</v>
      </c>
      <c r="N394" s="65" t="inlineStr">
        <is>
          <t>Bon payeur</t>
        </is>
      </c>
      <c r="O394" s="66" t="n">
        <v>45378</v>
      </c>
      <c r="P394" s="65" t="inlineStr">
        <is>
          <t>Payée</t>
        </is>
      </c>
      <c r="Q394" s="67">
        <f>IFERROR(INDEX(Devis!$I$2:$I$3053,MATCH($B394,Devis!$A$2:$A$3053,0)),"")</f>
        <v/>
      </c>
      <c r="R394" s="67">
        <f>IFERROR(INDEX(Devis!$K$2:$K$3053,MATCH($B394,Devis!$A$2:$A$3053,0)),"")</f>
        <v/>
      </c>
      <c r="S394" s="67">
        <f>IFERROR(INDEX(Clients!$G$2:$G$1020,MATCH($C394,Clients!$A$2:$A$1020,0)),"")</f>
        <v/>
      </c>
      <c r="T394" s="69">
        <f>1</f>
        <v/>
      </c>
      <c r="U394" s="68">
        <f>IFERROR(INDEX(Interventions!$S$2:$S$1106,MATCH($B394,Interventions!$B$2:$B$1106,0)),0)</f>
        <v/>
      </c>
      <c r="V394" s="68">
        <f>$K394-$U394</f>
        <v/>
      </c>
      <c r="W394" s="69">
        <f>IF($O394="",0,1)</f>
        <v/>
      </c>
      <c r="X394" s="68">
        <f>IF($O394="",$M394,0)</f>
        <v/>
      </c>
      <c r="Y394" s="69">
        <f>IF($O394="",MAX(0,Paramètres!$C$8-$I394),MAX(0,$O394-$I394))</f>
        <v/>
      </c>
      <c r="Z394" s="69">
        <f>$Y394*$X394</f>
        <v/>
      </c>
      <c r="AA394" s="69">
        <f>IF($O394="",0,$O394-$F394)</f>
        <v/>
      </c>
      <c r="AB394" s="69">
        <f>IF(AND($O394="",$I394&lt;Paramètres!$C$8),1,0)</f>
        <v/>
      </c>
      <c r="AC394" s="69">
        <f>IF(AND($O394="",$Y394&gt;Paramètres!$C$13),1,0)</f>
        <v/>
      </c>
      <c r="AD394" s="67">
        <f>IF($O394="","",YEAR($O394)&amp;"-"&amp;TEXT(MONTH($O394),"00"))</f>
        <v/>
      </c>
      <c r="AE394" s="67">
        <f>IF($W394=1,"Réglée",IF($Y394&lt;=0,"Non échu",IF($Y394&lt;=30,"1-30 j",IF($Y394&lt;=60,"31-60 j",IF($Y394&lt;=90,"61-90 j","Plus de 90 j")))))</f>
        <v/>
      </c>
      <c r="AF394" s="67">
        <f>IF($K394&lt;=1000,"Moins de 1 k€",IF($K394&lt;=5000,"1 à 5 k€",IF($K394&lt;=15000,"5 à 15 k€","Plus de 15 k€")))</f>
        <v/>
      </c>
    </row>
    <row r="395">
      <c r="A395" s="65" t="inlineStr">
        <is>
          <t>FAC-00394</t>
        </is>
      </c>
      <c r="B395" s="65" t="inlineStr">
        <is>
          <t>DEV-00923</t>
        </is>
      </c>
      <c r="C395" s="65" t="inlineStr">
        <is>
          <t>CLI-0031</t>
        </is>
      </c>
      <c r="D395" s="65" t="inlineStr">
        <is>
          <t>Professionnel</t>
        </is>
      </c>
      <c r="E395" s="65" t="inlineStr">
        <is>
          <t>Bordeaux</t>
        </is>
      </c>
      <c r="F395" s="66" t="n">
        <v>45411</v>
      </c>
      <c r="G395" s="65" t="inlineStr">
        <is>
          <t>2024-04</t>
        </is>
      </c>
      <c r="H395" s="65" t="inlineStr">
        <is>
          <t>2023-2024</t>
        </is>
      </c>
      <c r="I395" s="66" t="n">
        <v>45441</v>
      </c>
      <c r="J395" s="67" t="n">
        <v>30</v>
      </c>
      <c r="K395" s="68" t="n">
        <v>11334.03</v>
      </c>
      <c r="L395" s="71" t="n">
        <v>0.2</v>
      </c>
      <c r="M395" s="68" t="n">
        <v>13600.84</v>
      </c>
      <c r="N395" s="65" t="inlineStr">
        <is>
          <t>Standard</t>
        </is>
      </c>
      <c r="O395" s="66" t="n">
        <v>45433</v>
      </c>
      <c r="P395" s="65" t="inlineStr">
        <is>
          <t>Payée</t>
        </is>
      </c>
      <c r="Q395" s="67">
        <f>IFERROR(INDEX(Devis!$I$2:$I$3053,MATCH($B395,Devis!$A$2:$A$3053,0)),"")</f>
        <v/>
      </c>
      <c r="R395" s="67">
        <f>IFERROR(INDEX(Devis!$K$2:$K$3053,MATCH($B395,Devis!$A$2:$A$3053,0)),"")</f>
        <v/>
      </c>
      <c r="S395" s="67">
        <f>IFERROR(INDEX(Clients!$G$2:$G$1020,MATCH($C395,Clients!$A$2:$A$1020,0)),"")</f>
        <v/>
      </c>
      <c r="T395" s="69">
        <f>1</f>
        <v/>
      </c>
      <c r="U395" s="68">
        <f>IFERROR(INDEX(Interventions!$S$2:$S$1106,MATCH($B395,Interventions!$B$2:$B$1106,0)),0)</f>
        <v/>
      </c>
      <c r="V395" s="68">
        <f>$K395-$U395</f>
        <v/>
      </c>
      <c r="W395" s="69">
        <f>IF($O395="",0,1)</f>
        <v/>
      </c>
      <c r="X395" s="68">
        <f>IF($O395="",$M395,0)</f>
        <v/>
      </c>
      <c r="Y395" s="69">
        <f>IF($O395="",MAX(0,Paramètres!$C$8-$I395),MAX(0,$O395-$I395))</f>
        <v/>
      </c>
      <c r="Z395" s="69">
        <f>$Y395*$X395</f>
        <v/>
      </c>
      <c r="AA395" s="69">
        <f>IF($O395="",0,$O395-$F395)</f>
        <v/>
      </c>
      <c r="AB395" s="69">
        <f>IF(AND($O395="",$I395&lt;Paramètres!$C$8),1,0)</f>
        <v/>
      </c>
      <c r="AC395" s="69">
        <f>IF(AND($O395="",$Y395&gt;Paramètres!$C$13),1,0)</f>
        <v/>
      </c>
      <c r="AD395" s="67">
        <f>IF($O395="","",YEAR($O395)&amp;"-"&amp;TEXT(MONTH($O395),"00"))</f>
        <v/>
      </c>
      <c r="AE395" s="67">
        <f>IF($W395=1,"Réglée",IF($Y395&lt;=0,"Non échu",IF($Y395&lt;=30,"1-30 j",IF($Y395&lt;=60,"31-60 j",IF($Y395&lt;=90,"61-90 j","Plus de 90 j")))))</f>
        <v/>
      </c>
      <c r="AF395" s="67">
        <f>IF($K395&lt;=1000,"Moins de 1 k€",IF($K395&lt;=5000,"1 à 5 k€",IF($K395&lt;=15000,"5 à 15 k€","Plus de 15 k€")))</f>
        <v/>
      </c>
    </row>
    <row r="396">
      <c r="A396" s="65" t="inlineStr">
        <is>
          <t>FAC-00395</t>
        </is>
      </c>
      <c r="B396" s="65" t="inlineStr">
        <is>
          <t>DEV-00926</t>
        </is>
      </c>
      <c r="C396" s="65" t="inlineStr">
        <is>
          <t>CLI-0098</t>
        </is>
      </c>
      <c r="D396" s="65" t="inlineStr">
        <is>
          <t>Particulier</t>
        </is>
      </c>
      <c r="E396" s="65" t="inlineStr">
        <is>
          <t>Bordeaux</t>
        </is>
      </c>
      <c r="F396" s="66" t="n">
        <v>45390</v>
      </c>
      <c r="G396" s="65" t="inlineStr">
        <is>
          <t>2024-04</t>
        </is>
      </c>
      <c r="H396" s="65" t="inlineStr">
        <is>
          <t>2023-2024</t>
        </is>
      </c>
      <c r="I396" s="66" t="n">
        <v>45405</v>
      </c>
      <c r="J396" s="67" t="n">
        <v>15</v>
      </c>
      <c r="K396" s="68" t="n">
        <v>3892.65</v>
      </c>
      <c r="L396" s="71" t="n">
        <v>0.2</v>
      </c>
      <c r="M396" s="68" t="n">
        <v>4671.18</v>
      </c>
      <c r="N396" s="65" t="inlineStr">
        <is>
          <t>Bon payeur</t>
        </is>
      </c>
      <c r="O396" s="66" t="n">
        <v>45391</v>
      </c>
      <c r="P396" s="65" t="inlineStr">
        <is>
          <t>Payée</t>
        </is>
      </c>
      <c r="Q396" s="67">
        <f>IFERROR(INDEX(Devis!$I$2:$I$3053,MATCH($B396,Devis!$A$2:$A$3053,0)),"")</f>
        <v/>
      </c>
      <c r="R396" s="67">
        <f>IFERROR(INDEX(Devis!$K$2:$K$3053,MATCH($B396,Devis!$A$2:$A$3053,0)),"")</f>
        <v/>
      </c>
      <c r="S396" s="67">
        <f>IFERROR(INDEX(Clients!$G$2:$G$1020,MATCH($C396,Clients!$A$2:$A$1020,0)),"")</f>
        <v/>
      </c>
      <c r="T396" s="69">
        <f>1</f>
        <v/>
      </c>
      <c r="U396" s="68">
        <f>IFERROR(INDEX(Interventions!$S$2:$S$1106,MATCH($B396,Interventions!$B$2:$B$1106,0)),0)</f>
        <v/>
      </c>
      <c r="V396" s="68">
        <f>$K396-$U396</f>
        <v/>
      </c>
      <c r="W396" s="69">
        <f>IF($O396="",0,1)</f>
        <v/>
      </c>
      <c r="X396" s="68">
        <f>IF($O396="",$M396,0)</f>
        <v/>
      </c>
      <c r="Y396" s="69">
        <f>IF($O396="",MAX(0,Paramètres!$C$8-$I396),MAX(0,$O396-$I396))</f>
        <v/>
      </c>
      <c r="Z396" s="69">
        <f>$Y396*$X396</f>
        <v/>
      </c>
      <c r="AA396" s="69">
        <f>IF($O396="",0,$O396-$F396)</f>
        <v/>
      </c>
      <c r="AB396" s="69">
        <f>IF(AND($O396="",$I396&lt;Paramètres!$C$8),1,0)</f>
        <v/>
      </c>
      <c r="AC396" s="69">
        <f>IF(AND($O396="",$Y396&gt;Paramètres!$C$13),1,0)</f>
        <v/>
      </c>
      <c r="AD396" s="67">
        <f>IF($O396="","",YEAR($O396)&amp;"-"&amp;TEXT(MONTH($O396),"00"))</f>
        <v/>
      </c>
      <c r="AE396" s="67">
        <f>IF($W396=1,"Réglée",IF($Y396&lt;=0,"Non échu",IF($Y396&lt;=30,"1-30 j",IF($Y396&lt;=60,"31-60 j",IF($Y396&lt;=90,"61-90 j","Plus de 90 j")))))</f>
        <v/>
      </c>
      <c r="AF396" s="67">
        <f>IF($K396&lt;=1000,"Moins de 1 k€",IF($K396&lt;=5000,"1 à 5 k€",IF($K396&lt;=15000,"5 à 15 k€","Plus de 15 k€")))</f>
        <v/>
      </c>
    </row>
    <row r="397">
      <c r="A397" s="65" t="inlineStr">
        <is>
          <t>FAC-00396</t>
        </is>
      </c>
      <c r="B397" s="65" t="inlineStr">
        <is>
          <t>DEV-00930</t>
        </is>
      </c>
      <c r="C397" s="65" t="inlineStr">
        <is>
          <t>CLI-0404</t>
        </is>
      </c>
      <c r="D397" s="65" t="inlineStr">
        <is>
          <t>Professionnel</t>
        </is>
      </c>
      <c r="E397" s="65" t="inlineStr">
        <is>
          <t>Toulouse</t>
        </is>
      </c>
      <c r="F397" s="66" t="n">
        <v>45391</v>
      </c>
      <c r="G397" s="65" t="inlineStr">
        <is>
          <t>2024-04</t>
        </is>
      </c>
      <c r="H397" s="65" t="inlineStr">
        <is>
          <t>2023-2024</t>
        </is>
      </c>
      <c r="I397" s="66" t="n">
        <v>45421</v>
      </c>
      <c r="J397" s="67" t="n">
        <v>30</v>
      </c>
      <c r="K397" s="68" t="n">
        <v>2337.63</v>
      </c>
      <c r="L397" s="71" t="n">
        <v>0.2</v>
      </c>
      <c r="M397" s="68" t="n">
        <v>2805.16</v>
      </c>
      <c r="N397" s="65" t="inlineStr">
        <is>
          <t>Standard</t>
        </is>
      </c>
      <c r="O397" s="66" t="n">
        <v>45433</v>
      </c>
      <c r="P397" s="65" t="inlineStr">
        <is>
          <t>Payée</t>
        </is>
      </c>
      <c r="Q397" s="67">
        <f>IFERROR(INDEX(Devis!$I$2:$I$3053,MATCH($B397,Devis!$A$2:$A$3053,0)),"")</f>
        <v/>
      </c>
      <c r="R397" s="67">
        <f>IFERROR(INDEX(Devis!$K$2:$K$3053,MATCH($B397,Devis!$A$2:$A$3053,0)),"")</f>
        <v/>
      </c>
      <c r="S397" s="67">
        <f>IFERROR(INDEX(Clients!$G$2:$G$1020,MATCH($C397,Clients!$A$2:$A$1020,0)),"")</f>
        <v/>
      </c>
      <c r="T397" s="69">
        <f>1</f>
        <v/>
      </c>
      <c r="U397" s="68">
        <f>IFERROR(INDEX(Interventions!$S$2:$S$1106,MATCH($B397,Interventions!$B$2:$B$1106,0)),0)</f>
        <v/>
      </c>
      <c r="V397" s="68">
        <f>$K397-$U397</f>
        <v/>
      </c>
      <c r="W397" s="69">
        <f>IF($O397="",0,1)</f>
        <v/>
      </c>
      <c r="X397" s="68">
        <f>IF($O397="",$M397,0)</f>
        <v/>
      </c>
      <c r="Y397" s="69">
        <f>IF($O397="",MAX(0,Paramètres!$C$8-$I397),MAX(0,$O397-$I397))</f>
        <v/>
      </c>
      <c r="Z397" s="69">
        <f>$Y397*$X397</f>
        <v/>
      </c>
      <c r="AA397" s="69">
        <f>IF($O397="",0,$O397-$F397)</f>
        <v/>
      </c>
      <c r="AB397" s="69">
        <f>IF(AND($O397="",$I397&lt;Paramètres!$C$8),1,0)</f>
        <v/>
      </c>
      <c r="AC397" s="69">
        <f>IF(AND($O397="",$Y397&gt;Paramètres!$C$13),1,0)</f>
        <v/>
      </c>
      <c r="AD397" s="67">
        <f>IF($O397="","",YEAR($O397)&amp;"-"&amp;TEXT(MONTH($O397),"00"))</f>
        <v/>
      </c>
      <c r="AE397" s="67">
        <f>IF($W397=1,"Réglée",IF($Y397&lt;=0,"Non échu",IF($Y397&lt;=30,"1-30 j",IF($Y397&lt;=60,"31-60 j",IF($Y397&lt;=90,"61-90 j","Plus de 90 j")))))</f>
        <v/>
      </c>
      <c r="AF397" s="67">
        <f>IF($K397&lt;=1000,"Moins de 1 k€",IF($K397&lt;=5000,"1 à 5 k€",IF($K397&lt;=15000,"5 à 15 k€","Plus de 15 k€")))</f>
        <v/>
      </c>
    </row>
    <row r="398">
      <c r="A398" s="65" t="inlineStr">
        <is>
          <t>FAC-00397</t>
        </is>
      </c>
      <c r="B398" s="65" t="inlineStr">
        <is>
          <t>DEV-00933</t>
        </is>
      </c>
      <c r="C398" s="65" t="inlineStr">
        <is>
          <t>CLI-0416</t>
        </is>
      </c>
      <c r="D398" s="65" t="inlineStr">
        <is>
          <t>Particulier</t>
        </is>
      </c>
      <c r="E398" s="65" t="inlineStr">
        <is>
          <t>Bordeaux</t>
        </is>
      </c>
      <c r="F398" s="66" t="n">
        <v>45421</v>
      </c>
      <c r="G398" s="65" t="inlineStr">
        <is>
          <t>2024-05</t>
        </is>
      </c>
      <c r="H398" s="65" t="inlineStr">
        <is>
          <t>2023-2024</t>
        </is>
      </c>
      <c r="I398" s="66" t="n">
        <v>45436</v>
      </c>
      <c r="J398" s="67" t="n">
        <v>15</v>
      </c>
      <c r="K398" s="68" t="n">
        <v>8516.34</v>
      </c>
      <c r="L398" s="71" t="n">
        <v>0.2</v>
      </c>
      <c r="M398" s="68" t="n">
        <v>10219.61</v>
      </c>
      <c r="N398" s="65" t="inlineStr">
        <is>
          <t>Standard</t>
        </is>
      </c>
      <c r="O398" s="66" t="n">
        <v>45422</v>
      </c>
      <c r="P398" s="65" t="inlineStr">
        <is>
          <t>Payée</t>
        </is>
      </c>
      <c r="Q398" s="67">
        <f>IFERROR(INDEX(Devis!$I$2:$I$3053,MATCH($B398,Devis!$A$2:$A$3053,0)),"")</f>
        <v/>
      </c>
      <c r="R398" s="67">
        <f>IFERROR(INDEX(Devis!$K$2:$K$3053,MATCH($B398,Devis!$A$2:$A$3053,0)),"")</f>
        <v/>
      </c>
      <c r="S398" s="67">
        <f>IFERROR(INDEX(Clients!$G$2:$G$1020,MATCH($C398,Clients!$A$2:$A$1020,0)),"")</f>
        <v/>
      </c>
      <c r="T398" s="69">
        <f>1</f>
        <v/>
      </c>
      <c r="U398" s="68">
        <f>IFERROR(INDEX(Interventions!$S$2:$S$1106,MATCH($B398,Interventions!$B$2:$B$1106,0)),0)</f>
        <v/>
      </c>
      <c r="V398" s="68">
        <f>$K398-$U398</f>
        <v/>
      </c>
      <c r="W398" s="69">
        <f>IF($O398="",0,1)</f>
        <v/>
      </c>
      <c r="X398" s="68">
        <f>IF($O398="",$M398,0)</f>
        <v/>
      </c>
      <c r="Y398" s="69">
        <f>IF($O398="",MAX(0,Paramètres!$C$8-$I398),MAX(0,$O398-$I398))</f>
        <v/>
      </c>
      <c r="Z398" s="69">
        <f>$Y398*$X398</f>
        <v/>
      </c>
      <c r="AA398" s="69">
        <f>IF($O398="",0,$O398-$F398)</f>
        <v/>
      </c>
      <c r="AB398" s="69">
        <f>IF(AND($O398="",$I398&lt;Paramètres!$C$8),1,0)</f>
        <v/>
      </c>
      <c r="AC398" s="69">
        <f>IF(AND($O398="",$Y398&gt;Paramètres!$C$13),1,0)</f>
        <v/>
      </c>
      <c r="AD398" s="67">
        <f>IF($O398="","",YEAR($O398)&amp;"-"&amp;TEXT(MONTH($O398),"00"))</f>
        <v/>
      </c>
      <c r="AE398" s="67">
        <f>IF($W398=1,"Réglée",IF($Y398&lt;=0,"Non échu",IF($Y398&lt;=30,"1-30 j",IF($Y398&lt;=60,"31-60 j",IF($Y398&lt;=90,"61-90 j","Plus de 90 j")))))</f>
        <v/>
      </c>
      <c r="AF398" s="67">
        <f>IF($K398&lt;=1000,"Moins de 1 k€",IF($K398&lt;=5000,"1 à 5 k€",IF($K398&lt;=15000,"5 à 15 k€","Plus de 15 k€")))</f>
        <v/>
      </c>
    </row>
    <row r="399">
      <c r="A399" s="65" t="inlineStr">
        <is>
          <t>FAC-00398</t>
        </is>
      </c>
      <c r="B399" s="65" t="inlineStr">
        <is>
          <t>DEV-00938</t>
        </is>
      </c>
      <c r="C399" s="65" t="inlineStr">
        <is>
          <t>CLI-0017</t>
        </is>
      </c>
      <c r="D399" s="65" t="inlineStr">
        <is>
          <t>Professionnel</t>
        </is>
      </c>
      <c r="E399" s="65" t="inlineStr">
        <is>
          <t>Toulouse</t>
        </is>
      </c>
      <c r="F399" s="66" t="n">
        <v>45411</v>
      </c>
      <c r="G399" s="65" t="inlineStr">
        <is>
          <t>2024-04</t>
        </is>
      </c>
      <c r="H399" s="65" t="inlineStr">
        <is>
          <t>2023-2024</t>
        </is>
      </c>
      <c r="I399" s="66" t="n">
        <v>45441</v>
      </c>
      <c r="J399" s="67" t="n">
        <v>30</v>
      </c>
      <c r="K399" s="68" t="n">
        <v>6283.22</v>
      </c>
      <c r="L399" s="71" t="n">
        <v>0.2</v>
      </c>
      <c r="M399" s="68" t="n">
        <v>7539.86</v>
      </c>
      <c r="N399" s="65" t="inlineStr">
        <is>
          <t>Standard</t>
        </is>
      </c>
      <c r="O399" s="66" t="n">
        <v>45463</v>
      </c>
      <c r="P399" s="65" t="inlineStr">
        <is>
          <t>Payée</t>
        </is>
      </c>
      <c r="Q399" s="67">
        <f>IFERROR(INDEX(Devis!$I$2:$I$3053,MATCH($B399,Devis!$A$2:$A$3053,0)),"")</f>
        <v/>
      </c>
      <c r="R399" s="67">
        <f>IFERROR(INDEX(Devis!$K$2:$K$3053,MATCH($B399,Devis!$A$2:$A$3053,0)),"")</f>
        <v/>
      </c>
      <c r="S399" s="67">
        <f>IFERROR(INDEX(Clients!$G$2:$G$1020,MATCH($C399,Clients!$A$2:$A$1020,0)),"")</f>
        <v/>
      </c>
      <c r="T399" s="69">
        <f>1</f>
        <v/>
      </c>
      <c r="U399" s="68">
        <f>IFERROR(INDEX(Interventions!$S$2:$S$1106,MATCH($B399,Interventions!$B$2:$B$1106,0)),0)</f>
        <v/>
      </c>
      <c r="V399" s="68">
        <f>$K399-$U399</f>
        <v/>
      </c>
      <c r="W399" s="69">
        <f>IF($O399="",0,1)</f>
        <v/>
      </c>
      <c r="X399" s="68">
        <f>IF($O399="",$M399,0)</f>
        <v/>
      </c>
      <c r="Y399" s="69">
        <f>IF($O399="",MAX(0,Paramètres!$C$8-$I399),MAX(0,$O399-$I399))</f>
        <v/>
      </c>
      <c r="Z399" s="69">
        <f>$Y399*$X399</f>
        <v/>
      </c>
      <c r="AA399" s="69">
        <f>IF($O399="",0,$O399-$F399)</f>
        <v/>
      </c>
      <c r="AB399" s="69">
        <f>IF(AND($O399="",$I399&lt;Paramètres!$C$8),1,0)</f>
        <v/>
      </c>
      <c r="AC399" s="69">
        <f>IF(AND($O399="",$Y399&gt;Paramètres!$C$13),1,0)</f>
        <v/>
      </c>
      <c r="AD399" s="67">
        <f>IF($O399="","",YEAR($O399)&amp;"-"&amp;TEXT(MONTH($O399),"00"))</f>
        <v/>
      </c>
      <c r="AE399" s="67">
        <f>IF($W399=1,"Réglée",IF($Y399&lt;=0,"Non échu",IF($Y399&lt;=30,"1-30 j",IF($Y399&lt;=60,"31-60 j",IF($Y399&lt;=90,"61-90 j","Plus de 90 j")))))</f>
        <v/>
      </c>
      <c r="AF399" s="67">
        <f>IF($K399&lt;=1000,"Moins de 1 k€",IF($K399&lt;=5000,"1 à 5 k€",IF($K399&lt;=15000,"5 à 15 k€","Plus de 15 k€")))</f>
        <v/>
      </c>
    </row>
    <row r="400">
      <c r="A400" s="65" t="inlineStr">
        <is>
          <t>FAC-00399</t>
        </is>
      </c>
      <c r="B400" s="65" t="inlineStr">
        <is>
          <t>DEV-00942</t>
        </is>
      </c>
      <c r="C400" s="65" t="inlineStr">
        <is>
          <t>CLI-0109</t>
        </is>
      </c>
      <c r="D400" s="65" t="inlineStr">
        <is>
          <t>Professionnel</t>
        </is>
      </c>
      <c r="E400" s="65" t="inlineStr">
        <is>
          <t>Toulouse</t>
        </is>
      </c>
      <c r="F400" s="66" t="n">
        <v>45408</v>
      </c>
      <c r="G400" s="65" t="inlineStr">
        <is>
          <t>2024-04</t>
        </is>
      </c>
      <c r="H400" s="65" t="inlineStr">
        <is>
          <t>2023-2024</t>
        </is>
      </c>
      <c r="I400" s="66" t="n">
        <v>45438</v>
      </c>
      <c r="J400" s="67" t="n">
        <v>30</v>
      </c>
      <c r="K400" s="68" t="n">
        <v>10174.69</v>
      </c>
      <c r="L400" s="71" t="n">
        <v>0.2</v>
      </c>
      <c r="M400" s="68" t="n">
        <v>12209.63</v>
      </c>
      <c r="N400" s="65" t="inlineStr">
        <is>
          <t>Standard</t>
        </is>
      </c>
      <c r="O400" s="66" t="n">
        <v>45445</v>
      </c>
      <c r="P400" s="65" t="inlineStr">
        <is>
          <t>Payée</t>
        </is>
      </c>
      <c r="Q400" s="67">
        <f>IFERROR(INDEX(Devis!$I$2:$I$3053,MATCH($B400,Devis!$A$2:$A$3053,0)),"")</f>
        <v/>
      </c>
      <c r="R400" s="67">
        <f>IFERROR(INDEX(Devis!$K$2:$K$3053,MATCH($B400,Devis!$A$2:$A$3053,0)),"")</f>
        <v/>
      </c>
      <c r="S400" s="67">
        <f>IFERROR(INDEX(Clients!$G$2:$G$1020,MATCH($C400,Clients!$A$2:$A$1020,0)),"")</f>
        <v/>
      </c>
      <c r="T400" s="69">
        <f>1</f>
        <v/>
      </c>
      <c r="U400" s="68">
        <f>IFERROR(INDEX(Interventions!$S$2:$S$1106,MATCH($B400,Interventions!$B$2:$B$1106,0)),0)</f>
        <v/>
      </c>
      <c r="V400" s="68">
        <f>$K400-$U400</f>
        <v/>
      </c>
      <c r="W400" s="69">
        <f>IF($O400="",0,1)</f>
        <v/>
      </c>
      <c r="X400" s="68">
        <f>IF($O400="",$M400,0)</f>
        <v/>
      </c>
      <c r="Y400" s="69">
        <f>IF($O400="",MAX(0,Paramètres!$C$8-$I400),MAX(0,$O400-$I400))</f>
        <v/>
      </c>
      <c r="Z400" s="69">
        <f>$Y400*$X400</f>
        <v/>
      </c>
      <c r="AA400" s="69">
        <f>IF($O400="",0,$O400-$F400)</f>
        <v/>
      </c>
      <c r="AB400" s="69">
        <f>IF(AND($O400="",$I400&lt;Paramètres!$C$8),1,0)</f>
        <v/>
      </c>
      <c r="AC400" s="69">
        <f>IF(AND($O400="",$Y400&gt;Paramètres!$C$13),1,0)</f>
        <v/>
      </c>
      <c r="AD400" s="67">
        <f>IF($O400="","",YEAR($O400)&amp;"-"&amp;TEXT(MONTH($O400),"00"))</f>
        <v/>
      </c>
      <c r="AE400" s="67">
        <f>IF($W400=1,"Réglée",IF($Y400&lt;=0,"Non échu",IF($Y400&lt;=30,"1-30 j",IF($Y400&lt;=60,"31-60 j",IF($Y400&lt;=90,"61-90 j","Plus de 90 j")))))</f>
        <v/>
      </c>
      <c r="AF400" s="67">
        <f>IF($K400&lt;=1000,"Moins de 1 k€",IF($K400&lt;=5000,"1 à 5 k€",IF($K400&lt;=15000,"5 à 15 k€","Plus de 15 k€")))</f>
        <v/>
      </c>
    </row>
    <row r="401">
      <c r="A401" s="65" t="inlineStr">
        <is>
          <t>FAC-00400</t>
        </is>
      </c>
      <c r="B401" s="65" t="inlineStr">
        <is>
          <t>DEV-00945</t>
        </is>
      </c>
      <c r="C401" s="65" t="inlineStr">
        <is>
          <t>CLI-0364</t>
        </is>
      </c>
      <c r="D401" s="65" t="inlineStr">
        <is>
          <t>Particulier</t>
        </is>
      </c>
      <c r="E401" s="65" t="inlineStr">
        <is>
          <t>Bordeaux</t>
        </is>
      </c>
      <c r="F401" s="66" t="n">
        <v>45406</v>
      </c>
      <c r="G401" s="65" t="inlineStr">
        <is>
          <t>2024-04</t>
        </is>
      </c>
      <c r="H401" s="65" t="inlineStr">
        <is>
          <t>2023-2024</t>
        </is>
      </c>
      <c r="I401" s="66" t="n">
        <v>45421</v>
      </c>
      <c r="J401" s="67" t="n">
        <v>15</v>
      </c>
      <c r="K401" s="68" t="n">
        <v>1215.79</v>
      </c>
      <c r="L401" s="71" t="n">
        <v>0.1</v>
      </c>
      <c r="M401" s="68" t="n">
        <v>1337.37</v>
      </c>
      <c r="N401" s="65" t="inlineStr">
        <is>
          <t>Standard</t>
        </is>
      </c>
      <c r="O401" s="66" t="n">
        <v>45434</v>
      </c>
      <c r="P401" s="65" t="inlineStr">
        <is>
          <t>Payée</t>
        </is>
      </c>
      <c r="Q401" s="67">
        <f>IFERROR(INDEX(Devis!$I$2:$I$3053,MATCH($B401,Devis!$A$2:$A$3053,0)),"")</f>
        <v/>
      </c>
      <c r="R401" s="67">
        <f>IFERROR(INDEX(Devis!$K$2:$K$3053,MATCH($B401,Devis!$A$2:$A$3053,0)),"")</f>
        <v/>
      </c>
      <c r="S401" s="67">
        <f>IFERROR(INDEX(Clients!$G$2:$G$1020,MATCH($C401,Clients!$A$2:$A$1020,0)),"")</f>
        <v/>
      </c>
      <c r="T401" s="69">
        <f>1</f>
        <v/>
      </c>
      <c r="U401" s="68">
        <f>IFERROR(INDEX(Interventions!$S$2:$S$1106,MATCH($B401,Interventions!$B$2:$B$1106,0)),0)</f>
        <v/>
      </c>
      <c r="V401" s="68">
        <f>$K401-$U401</f>
        <v/>
      </c>
      <c r="W401" s="69">
        <f>IF($O401="",0,1)</f>
        <v/>
      </c>
      <c r="X401" s="68">
        <f>IF($O401="",$M401,0)</f>
        <v/>
      </c>
      <c r="Y401" s="69">
        <f>IF($O401="",MAX(0,Paramètres!$C$8-$I401),MAX(0,$O401-$I401))</f>
        <v/>
      </c>
      <c r="Z401" s="69">
        <f>$Y401*$X401</f>
        <v/>
      </c>
      <c r="AA401" s="69">
        <f>IF($O401="",0,$O401-$F401)</f>
        <v/>
      </c>
      <c r="AB401" s="69">
        <f>IF(AND($O401="",$I401&lt;Paramètres!$C$8),1,0)</f>
        <v/>
      </c>
      <c r="AC401" s="69">
        <f>IF(AND($O401="",$Y401&gt;Paramètres!$C$13),1,0)</f>
        <v/>
      </c>
      <c r="AD401" s="67">
        <f>IF($O401="","",YEAR($O401)&amp;"-"&amp;TEXT(MONTH($O401),"00"))</f>
        <v/>
      </c>
      <c r="AE401" s="67">
        <f>IF($W401=1,"Réglée",IF($Y401&lt;=0,"Non échu",IF($Y401&lt;=30,"1-30 j",IF($Y401&lt;=60,"31-60 j",IF($Y401&lt;=90,"61-90 j","Plus de 90 j")))))</f>
        <v/>
      </c>
      <c r="AF401" s="67">
        <f>IF($K401&lt;=1000,"Moins de 1 k€",IF($K401&lt;=5000,"1 à 5 k€",IF($K401&lt;=15000,"5 à 15 k€","Plus de 15 k€")))</f>
        <v/>
      </c>
    </row>
    <row r="402">
      <c r="A402" s="65" t="inlineStr">
        <is>
          <t>FAC-00401</t>
        </is>
      </c>
      <c r="B402" s="65" t="inlineStr">
        <is>
          <t>DEV-00946</t>
        </is>
      </c>
      <c r="C402" s="65" t="inlineStr">
        <is>
          <t>CLI-0244</t>
        </is>
      </c>
      <c r="D402" s="65" t="inlineStr">
        <is>
          <t>Professionnel</t>
        </is>
      </c>
      <c r="E402" s="65" t="inlineStr">
        <is>
          <t>Bordeaux</t>
        </is>
      </c>
      <c r="F402" s="66" t="n">
        <v>45422</v>
      </c>
      <c r="G402" s="65" t="inlineStr">
        <is>
          <t>2024-05</t>
        </is>
      </c>
      <c r="H402" s="65" t="inlineStr">
        <is>
          <t>2023-2024</t>
        </is>
      </c>
      <c r="I402" s="66" t="n">
        <v>45452</v>
      </c>
      <c r="J402" s="67" t="n">
        <v>30</v>
      </c>
      <c r="K402" s="68" t="n">
        <v>6279.6</v>
      </c>
      <c r="L402" s="71" t="n">
        <v>0.2</v>
      </c>
      <c r="M402" s="68" t="n">
        <v>7535.52</v>
      </c>
      <c r="N402" s="65" t="inlineStr">
        <is>
          <t>Litigieux</t>
        </is>
      </c>
      <c r="O402" s="66" t="n"/>
      <c r="P402" s="65" t="inlineStr">
        <is>
          <t>En retard</t>
        </is>
      </c>
      <c r="Q402" s="67">
        <f>IFERROR(INDEX(Devis!$I$2:$I$3053,MATCH($B402,Devis!$A$2:$A$3053,0)),"")</f>
        <v/>
      </c>
      <c r="R402" s="67">
        <f>IFERROR(INDEX(Devis!$K$2:$K$3053,MATCH($B402,Devis!$A$2:$A$3053,0)),"")</f>
        <v/>
      </c>
      <c r="S402" s="67">
        <f>IFERROR(INDEX(Clients!$G$2:$G$1020,MATCH($C402,Clients!$A$2:$A$1020,0)),"")</f>
        <v/>
      </c>
      <c r="T402" s="69">
        <f>1</f>
        <v/>
      </c>
      <c r="U402" s="68">
        <f>IFERROR(INDEX(Interventions!$S$2:$S$1106,MATCH($B402,Interventions!$B$2:$B$1106,0)),0)</f>
        <v/>
      </c>
      <c r="V402" s="68">
        <f>$K402-$U402</f>
        <v/>
      </c>
      <c r="W402" s="69">
        <f>IF($O402="",0,1)</f>
        <v/>
      </c>
      <c r="X402" s="68">
        <f>IF($O402="",$M402,0)</f>
        <v/>
      </c>
      <c r="Y402" s="69">
        <f>IF($O402="",MAX(0,Paramètres!$C$8-$I402),MAX(0,$O402-$I402))</f>
        <v/>
      </c>
      <c r="Z402" s="69">
        <f>$Y402*$X402</f>
        <v/>
      </c>
      <c r="AA402" s="69">
        <f>IF($O402="",0,$O402-$F402)</f>
        <v/>
      </c>
      <c r="AB402" s="69">
        <f>IF(AND($O402="",$I402&lt;Paramètres!$C$8),1,0)</f>
        <v/>
      </c>
      <c r="AC402" s="69">
        <f>IF(AND($O402="",$Y402&gt;Paramètres!$C$13),1,0)</f>
        <v/>
      </c>
      <c r="AD402" s="67">
        <f>IF($O402="","",YEAR($O402)&amp;"-"&amp;TEXT(MONTH($O402),"00"))</f>
        <v/>
      </c>
      <c r="AE402" s="67">
        <f>IF($W402=1,"Réglée",IF($Y402&lt;=0,"Non échu",IF($Y402&lt;=30,"1-30 j",IF($Y402&lt;=60,"31-60 j",IF($Y402&lt;=90,"61-90 j","Plus de 90 j")))))</f>
        <v/>
      </c>
      <c r="AF402" s="67">
        <f>IF($K402&lt;=1000,"Moins de 1 k€",IF($K402&lt;=5000,"1 à 5 k€",IF($K402&lt;=15000,"5 à 15 k€","Plus de 15 k€")))</f>
        <v/>
      </c>
    </row>
    <row r="403">
      <c r="A403" s="65" t="inlineStr">
        <is>
          <t>FAC-00402</t>
        </is>
      </c>
      <c r="B403" s="65" t="inlineStr">
        <is>
          <t>DEV-00947</t>
        </is>
      </c>
      <c r="C403" s="65" t="inlineStr">
        <is>
          <t>CLI-0055</t>
        </is>
      </c>
      <c r="D403" s="65" t="inlineStr">
        <is>
          <t>Professionnel</t>
        </is>
      </c>
      <c r="E403" s="65" t="inlineStr">
        <is>
          <t>Bordeaux</t>
        </is>
      </c>
      <c r="F403" s="66" t="n">
        <v>45418</v>
      </c>
      <c r="G403" s="65" t="inlineStr">
        <is>
          <t>2024-05</t>
        </is>
      </c>
      <c r="H403" s="65" t="inlineStr">
        <is>
          <t>2023-2024</t>
        </is>
      </c>
      <c r="I403" s="66" t="n">
        <v>45448</v>
      </c>
      <c r="J403" s="67" t="n">
        <v>30</v>
      </c>
      <c r="K403" s="68" t="n">
        <v>413.66</v>
      </c>
      <c r="L403" s="71" t="n">
        <v>0.2</v>
      </c>
      <c r="M403" s="68" t="n">
        <v>496.39</v>
      </c>
      <c r="N403" s="65" t="inlineStr">
        <is>
          <t>Standard</t>
        </is>
      </c>
      <c r="O403" s="66" t="n">
        <v>45462</v>
      </c>
      <c r="P403" s="65" t="inlineStr">
        <is>
          <t>Payée</t>
        </is>
      </c>
      <c r="Q403" s="67">
        <f>IFERROR(INDEX(Devis!$I$2:$I$3053,MATCH($B403,Devis!$A$2:$A$3053,0)),"")</f>
        <v/>
      </c>
      <c r="R403" s="67">
        <f>IFERROR(INDEX(Devis!$K$2:$K$3053,MATCH($B403,Devis!$A$2:$A$3053,0)),"")</f>
        <v/>
      </c>
      <c r="S403" s="67">
        <f>IFERROR(INDEX(Clients!$G$2:$G$1020,MATCH($C403,Clients!$A$2:$A$1020,0)),"")</f>
        <v/>
      </c>
      <c r="T403" s="69">
        <f>1</f>
        <v/>
      </c>
      <c r="U403" s="68">
        <f>IFERROR(INDEX(Interventions!$S$2:$S$1106,MATCH($B403,Interventions!$B$2:$B$1106,0)),0)</f>
        <v/>
      </c>
      <c r="V403" s="68">
        <f>$K403-$U403</f>
        <v/>
      </c>
      <c r="W403" s="69">
        <f>IF($O403="",0,1)</f>
        <v/>
      </c>
      <c r="X403" s="68">
        <f>IF($O403="",$M403,0)</f>
        <v/>
      </c>
      <c r="Y403" s="69">
        <f>IF($O403="",MAX(0,Paramètres!$C$8-$I403),MAX(0,$O403-$I403))</f>
        <v/>
      </c>
      <c r="Z403" s="69">
        <f>$Y403*$X403</f>
        <v/>
      </c>
      <c r="AA403" s="69">
        <f>IF($O403="",0,$O403-$F403)</f>
        <v/>
      </c>
      <c r="AB403" s="69">
        <f>IF(AND($O403="",$I403&lt;Paramètres!$C$8),1,0)</f>
        <v/>
      </c>
      <c r="AC403" s="69">
        <f>IF(AND($O403="",$Y403&gt;Paramètres!$C$13),1,0)</f>
        <v/>
      </c>
      <c r="AD403" s="67">
        <f>IF($O403="","",YEAR($O403)&amp;"-"&amp;TEXT(MONTH($O403),"00"))</f>
        <v/>
      </c>
      <c r="AE403" s="67">
        <f>IF($W403=1,"Réglée",IF($Y403&lt;=0,"Non échu",IF($Y403&lt;=30,"1-30 j",IF($Y403&lt;=60,"31-60 j",IF($Y403&lt;=90,"61-90 j","Plus de 90 j")))))</f>
        <v/>
      </c>
      <c r="AF403" s="67">
        <f>IF($K403&lt;=1000,"Moins de 1 k€",IF($K403&lt;=5000,"1 à 5 k€",IF($K403&lt;=15000,"5 à 15 k€","Plus de 15 k€")))</f>
        <v/>
      </c>
    </row>
    <row r="404">
      <c r="A404" s="65" t="inlineStr">
        <is>
          <t>FAC-00403</t>
        </is>
      </c>
      <c r="B404" s="65" t="inlineStr">
        <is>
          <t>DEV-00948</t>
        </is>
      </c>
      <c r="C404" s="65" t="inlineStr">
        <is>
          <t>CLI-0047</t>
        </is>
      </c>
      <c r="D404" s="65" t="inlineStr">
        <is>
          <t>Particulier</t>
        </is>
      </c>
      <c r="E404" s="65" t="inlineStr">
        <is>
          <t>Bordeaux</t>
        </is>
      </c>
      <c r="F404" s="66" t="n">
        <v>45420</v>
      </c>
      <c r="G404" s="65" t="inlineStr">
        <is>
          <t>2024-05</t>
        </is>
      </c>
      <c r="H404" s="65" t="inlineStr">
        <is>
          <t>2023-2024</t>
        </is>
      </c>
      <c r="I404" s="66" t="n">
        <v>45435</v>
      </c>
      <c r="J404" s="67" t="n">
        <v>15</v>
      </c>
      <c r="K404" s="68" t="n">
        <v>250.36</v>
      </c>
      <c r="L404" s="71" t="n">
        <v>0.2</v>
      </c>
      <c r="M404" s="68" t="n">
        <v>300.43</v>
      </c>
      <c r="N404" s="65" t="inlineStr">
        <is>
          <t>Standard</t>
        </is>
      </c>
      <c r="O404" s="66" t="n">
        <v>45421</v>
      </c>
      <c r="P404" s="65" t="inlineStr">
        <is>
          <t>Payée</t>
        </is>
      </c>
      <c r="Q404" s="67">
        <f>IFERROR(INDEX(Devis!$I$2:$I$3053,MATCH($B404,Devis!$A$2:$A$3053,0)),"")</f>
        <v/>
      </c>
      <c r="R404" s="67">
        <f>IFERROR(INDEX(Devis!$K$2:$K$3053,MATCH($B404,Devis!$A$2:$A$3053,0)),"")</f>
        <v/>
      </c>
      <c r="S404" s="67">
        <f>IFERROR(INDEX(Clients!$G$2:$G$1020,MATCH($C404,Clients!$A$2:$A$1020,0)),"")</f>
        <v/>
      </c>
      <c r="T404" s="69">
        <f>1</f>
        <v/>
      </c>
      <c r="U404" s="68">
        <f>IFERROR(INDEX(Interventions!$S$2:$S$1106,MATCH($B404,Interventions!$B$2:$B$1106,0)),0)</f>
        <v/>
      </c>
      <c r="V404" s="68">
        <f>$K404-$U404</f>
        <v/>
      </c>
      <c r="W404" s="69">
        <f>IF($O404="",0,1)</f>
        <v/>
      </c>
      <c r="X404" s="68">
        <f>IF($O404="",$M404,0)</f>
        <v/>
      </c>
      <c r="Y404" s="69">
        <f>IF($O404="",MAX(0,Paramètres!$C$8-$I404),MAX(0,$O404-$I404))</f>
        <v/>
      </c>
      <c r="Z404" s="69">
        <f>$Y404*$X404</f>
        <v/>
      </c>
      <c r="AA404" s="69">
        <f>IF($O404="",0,$O404-$F404)</f>
        <v/>
      </c>
      <c r="AB404" s="69">
        <f>IF(AND($O404="",$I404&lt;Paramètres!$C$8),1,0)</f>
        <v/>
      </c>
      <c r="AC404" s="69">
        <f>IF(AND($O404="",$Y404&gt;Paramètres!$C$13),1,0)</f>
        <v/>
      </c>
      <c r="AD404" s="67">
        <f>IF($O404="","",YEAR($O404)&amp;"-"&amp;TEXT(MONTH($O404),"00"))</f>
        <v/>
      </c>
      <c r="AE404" s="67">
        <f>IF($W404=1,"Réglée",IF($Y404&lt;=0,"Non échu",IF($Y404&lt;=30,"1-30 j",IF($Y404&lt;=60,"31-60 j",IF($Y404&lt;=90,"61-90 j","Plus de 90 j")))))</f>
        <v/>
      </c>
      <c r="AF404" s="67">
        <f>IF($K404&lt;=1000,"Moins de 1 k€",IF($K404&lt;=5000,"1 à 5 k€",IF($K404&lt;=15000,"5 à 15 k€","Plus de 15 k€")))</f>
        <v/>
      </c>
    </row>
    <row r="405">
      <c r="A405" s="65" t="inlineStr">
        <is>
          <t>FAC-00404</t>
        </is>
      </c>
      <c r="B405" s="65" t="inlineStr">
        <is>
          <t>DEV-00951</t>
        </is>
      </c>
      <c r="C405" s="65" t="inlineStr">
        <is>
          <t>CLI-0201</t>
        </is>
      </c>
      <c r="D405" s="65" t="inlineStr">
        <is>
          <t>Particulier</t>
        </is>
      </c>
      <c r="E405" s="65" t="inlineStr">
        <is>
          <t>Toulouse</t>
        </is>
      </c>
      <c r="F405" s="66" t="n">
        <v>45422</v>
      </c>
      <c r="G405" s="65" t="inlineStr">
        <is>
          <t>2024-05</t>
        </is>
      </c>
      <c r="H405" s="65" t="inlineStr">
        <is>
          <t>2023-2024</t>
        </is>
      </c>
      <c r="I405" s="66" t="n">
        <v>45437</v>
      </c>
      <c r="J405" s="67" t="n">
        <v>15</v>
      </c>
      <c r="K405" s="68" t="n">
        <v>279.31</v>
      </c>
      <c r="L405" s="71" t="n">
        <v>0.2</v>
      </c>
      <c r="M405" s="68" t="n">
        <v>335.17</v>
      </c>
      <c r="N405" s="65" t="inlineStr">
        <is>
          <t>Standard</t>
        </is>
      </c>
      <c r="O405" s="66" t="n">
        <v>45463</v>
      </c>
      <c r="P405" s="65" t="inlineStr">
        <is>
          <t>Payée</t>
        </is>
      </c>
      <c r="Q405" s="67">
        <f>IFERROR(INDEX(Devis!$I$2:$I$3053,MATCH($B405,Devis!$A$2:$A$3053,0)),"")</f>
        <v/>
      </c>
      <c r="R405" s="67">
        <f>IFERROR(INDEX(Devis!$K$2:$K$3053,MATCH($B405,Devis!$A$2:$A$3053,0)),"")</f>
        <v/>
      </c>
      <c r="S405" s="67">
        <f>IFERROR(INDEX(Clients!$G$2:$G$1020,MATCH($C405,Clients!$A$2:$A$1020,0)),"")</f>
        <v/>
      </c>
      <c r="T405" s="69">
        <f>1</f>
        <v/>
      </c>
      <c r="U405" s="68">
        <f>IFERROR(INDEX(Interventions!$S$2:$S$1106,MATCH($B405,Interventions!$B$2:$B$1106,0)),0)</f>
        <v/>
      </c>
      <c r="V405" s="68">
        <f>$K405-$U405</f>
        <v/>
      </c>
      <c r="W405" s="69">
        <f>IF($O405="",0,1)</f>
        <v/>
      </c>
      <c r="X405" s="68">
        <f>IF($O405="",$M405,0)</f>
        <v/>
      </c>
      <c r="Y405" s="69">
        <f>IF($O405="",MAX(0,Paramètres!$C$8-$I405),MAX(0,$O405-$I405))</f>
        <v/>
      </c>
      <c r="Z405" s="69">
        <f>$Y405*$X405</f>
        <v/>
      </c>
      <c r="AA405" s="69">
        <f>IF($O405="",0,$O405-$F405)</f>
        <v/>
      </c>
      <c r="AB405" s="69">
        <f>IF(AND($O405="",$I405&lt;Paramètres!$C$8),1,0)</f>
        <v/>
      </c>
      <c r="AC405" s="69">
        <f>IF(AND($O405="",$Y405&gt;Paramètres!$C$13),1,0)</f>
        <v/>
      </c>
      <c r="AD405" s="67">
        <f>IF($O405="","",YEAR($O405)&amp;"-"&amp;TEXT(MONTH($O405),"00"))</f>
        <v/>
      </c>
      <c r="AE405" s="67">
        <f>IF($W405=1,"Réglée",IF($Y405&lt;=0,"Non échu",IF($Y405&lt;=30,"1-30 j",IF($Y405&lt;=60,"31-60 j",IF($Y405&lt;=90,"61-90 j","Plus de 90 j")))))</f>
        <v/>
      </c>
      <c r="AF405" s="67">
        <f>IF($K405&lt;=1000,"Moins de 1 k€",IF($K405&lt;=5000,"1 à 5 k€",IF($K405&lt;=15000,"5 à 15 k€","Plus de 15 k€")))</f>
        <v/>
      </c>
    </row>
    <row r="406">
      <c r="A406" s="65" t="inlineStr">
        <is>
          <t>FAC-00405</t>
        </is>
      </c>
      <c r="B406" s="65" t="inlineStr">
        <is>
          <t>DEV-00953</t>
        </is>
      </c>
      <c r="C406" s="65" t="inlineStr">
        <is>
          <t>CLI-0012</t>
        </is>
      </c>
      <c r="D406" s="65" t="inlineStr">
        <is>
          <t>Particulier</t>
        </is>
      </c>
      <c r="E406" s="65" t="inlineStr">
        <is>
          <t>Toulouse</t>
        </is>
      </c>
      <c r="F406" s="66" t="n">
        <v>45412</v>
      </c>
      <c r="G406" s="65" t="inlineStr">
        <is>
          <t>2024-04</t>
        </is>
      </c>
      <c r="H406" s="65" t="inlineStr">
        <is>
          <t>2023-2024</t>
        </is>
      </c>
      <c r="I406" s="66" t="n">
        <v>45427</v>
      </c>
      <c r="J406" s="67" t="n">
        <v>15</v>
      </c>
      <c r="K406" s="68" t="n">
        <v>144.87</v>
      </c>
      <c r="L406" s="71" t="n">
        <v>0.1</v>
      </c>
      <c r="M406" s="68" t="n">
        <v>159.36</v>
      </c>
      <c r="N406" s="65" t="inlineStr">
        <is>
          <t>Bon payeur</t>
        </is>
      </c>
      <c r="O406" s="66" t="n">
        <v>45413</v>
      </c>
      <c r="P406" s="65" t="inlineStr">
        <is>
          <t>Payée</t>
        </is>
      </c>
      <c r="Q406" s="67">
        <f>IFERROR(INDEX(Devis!$I$2:$I$3053,MATCH($B406,Devis!$A$2:$A$3053,0)),"")</f>
        <v/>
      </c>
      <c r="R406" s="67">
        <f>IFERROR(INDEX(Devis!$K$2:$K$3053,MATCH($B406,Devis!$A$2:$A$3053,0)),"")</f>
        <v/>
      </c>
      <c r="S406" s="67">
        <f>IFERROR(INDEX(Clients!$G$2:$G$1020,MATCH($C406,Clients!$A$2:$A$1020,0)),"")</f>
        <v/>
      </c>
      <c r="T406" s="69">
        <f>1</f>
        <v/>
      </c>
      <c r="U406" s="68">
        <f>IFERROR(INDEX(Interventions!$S$2:$S$1106,MATCH($B406,Interventions!$B$2:$B$1106,0)),0)</f>
        <v/>
      </c>
      <c r="V406" s="68">
        <f>$K406-$U406</f>
        <v/>
      </c>
      <c r="W406" s="69">
        <f>IF($O406="",0,1)</f>
        <v/>
      </c>
      <c r="X406" s="68">
        <f>IF($O406="",$M406,0)</f>
        <v/>
      </c>
      <c r="Y406" s="69">
        <f>IF($O406="",MAX(0,Paramètres!$C$8-$I406),MAX(0,$O406-$I406))</f>
        <v/>
      </c>
      <c r="Z406" s="69">
        <f>$Y406*$X406</f>
        <v/>
      </c>
      <c r="AA406" s="69">
        <f>IF($O406="",0,$O406-$F406)</f>
        <v/>
      </c>
      <c r="AB406" s="69">
        <f>IF(AND($O406="",$I406&lt;Paramètres!$C$8),1,0)</f>
        <v/>
      </c>
      <c r="AC406" s="69">
        <f>IF(AND($O406="",$Y406&gt;Paramètres!$C$13),1,0)</f>
        <v/>
      </c>
      <c r="AD406" s="67">
        <f>IF($O406="","",YEAR($O406)&amp;"-"&amp;TEXT(MONTH($O406),"00"))</f>
        <v/>
      </c>
      <c r="AE406" s="67">
        <f>IF($W406=1,"Réglée",IF($Y406&lt;=0,"Non échu",IF($Y406&lt;=30,"1-30 j",IF($Y406&lt;=60,"31-60 j",IF($Y406&lt;=90,"61-90 j","Plus de 90 j")))))</f>
        <v/>
      </c>
      <c r="AF406" s="67">
        <f>IF($K406&lt;=1000,"Moins de 1 k€",IF($K406&lt;=5000,"1 à 5 k€",IF($K406&lt;=15000,"5 à 15 k€","Plus de 15 k€")))</f>
        <v/>
      </c>
    </row>
    <row r="407">
      <c r="A407" s="65" t="inlineStr">
        <is>
          <t>FAC-00406</t>
        </is>
      </c>
      <c r="B407" s="65" t="inlineStr">
        <is>
          <t>DEV-00954</t>
        </is>
      </c>
      <c r="C407" s="65" t="inlineStr">
        <is>
          <t>CLI-0187</t>
        </is>
      </c>
      <c r="D407" s="65" t="inlineStr">
        <is>
          <t>Particulier</t>
        </is>
      </c>
      <c r="E407" s="65" t="inlineStr">
        <is>
          <t>Bordeaux</t>
        </is>
      </c>
      <c r="F407" s="66" t="n">
        <v>45429</v>
      </c>
      <c r="G407" s="65" t="inlineStr">
        <is>
          <t>2024-05</t>
        </is>
      </c>
      <c r="H407" s="65" t="inlineStr">
        <is>
          <t>2023-2024</t>
        </is>
      </c>
      <c r="I407" s="66" t="n">
        <v>45444</v>
      </c>
      <c r="J407" s="67" t="n">
        <v>15</v>
      </c>
      <c r="K407" s="68" t="n">
        <v>5652.9</v>
      </c>
      <c r="L407" s="71" t="n">
        <v>0.1</v>
      </c>
      <c r="M407" s="68" t="n">
        <v>6218.19</v>
      </c>
      <c r="N407" s="65" t="inlineStr">
        <is>
          <t>Standard</t>
        </is>
      </c>
      <c r="O407" s="66" t="n">
        <v>45457</v>
      </c>
      <c r="P407" s="65" t="inlineStr">
        <is>
          <t>Payée</t>
        </is>
      </c>
      <c r="Q407" s="67">
        <f>IFERROR(INDEX(Devis!$I$2:$I$3053,MATCH($B407,Devis!$A$2:$A$3053,0)),"")</f>
        <v/>
      </c>
      <c r="R407" s="67">
        <f>IFERROR(INDEX(Devis!$K$2:$K$3053,MATCH($B407,Devis!$A$2:$A$3053,0)),"")</f>
        <v/>
      </c>
      <c r="S407" s="67">
        <f>IFERROR(INDEX(Clients!$G$2:$G$1020,MATCH($C407,Clients!$A$2:$A$1020,0)),"")</f>
        <v/>
      </c>
      <c r="T407" s="69">
        <f>1</f>
        <v/>
      </c>
      <c r="U407" s="68">
        <f>IFERROR(INDEX(Interventions!$S$2:$S$1106,MATCH($B407,Interventions!$B$2:$B$1106,0)),0)</f>
        <v/>
      </c>
      <c r="V407" s="68">
        <f>$K407-$U407</f>
        <v/>
      </c>
      <c r="W407" s="69">
        <f>IF($O407="",0,1)</f>
        <v/>
      </c>
      <c r="X407" s="68">
        <f>IF($O407="",$M407,0)</f>
        <v/>
      </c>
      <c r="Y407" s="69">
        <f>IF($O407="",MAX(0,Paramètres!$C$8-$I407),MAX(0,$O407-$I407))</f>
        <v/>
      </c>
      <c r="Z407" s="69">
        <f>$Y407*$X407</f>
        <v/>
      </c>
      <c r="AA407" s="69">
        <f>IF($O407="",0,$O407-$F407)</f>
        <v/>
      </c>
      <c r="AB407" s="69">
        <f>IF(AND($O407="",$I407&lt;Paramètres!$C$8),1,0)</f>
        <v/>
      </c>
      <c r="AC407" s="69">
        <f>IF(AND($O407="",$Y407&gt;Paramètres!$C$13),1,0)</f>
        <v/>
      </c>
      <c r="AD407" s="67">
        <f>IF($O407="","",YEAR($O407)&amp;"-"&amp;TEXT(MONTH($O407),"00"))</f>
        <v/>
      </c>
      <c r="AE407" s="67">
        <f>IF($W407=1,"Réglée",IF($Y407&lt;=0,"Non échu",IF($Y407&lt;=30,"1-30 j",IF($Y407&lt;=60,"31-60 j",IF($Y407&lt;=90,"61-90 j","Plus de 90 j")))))</f>
        <v/>
      </c>
      <c r="AF407" s="67">
        <f>IF($K407&lt;=1000,"Moins de 1 k€",IF($K407&lt;=5000,"1 à 5 k€",IF($K407&lt;=15000,"5 à 15 k€","Plus de 15 k€")))</f>
        <v/>
      </c>
    </row>
    <row r="408">
      <c r="A408" s="65" t="inlineStr">
        <is>
          <t>FAC-00407</t>
        </is>
      </c>
      <c r="B408" s="65" t="inlineStr">
        <is>
          <t>DEV-00958</t>
        </is>
      </c>
      <c r="C408" s="65" t="inlineStr">
        <is>
          <t>CLI-0067</t>
        </is>
      </c>
      <c r="D408" s="65" t="inlineStr">
        <is>
          <t>Professionnel</t>
        </is>
      </c>
      <c r="E408" s="65" t="inlineStr">
        <is>
          <t>Bordeaux</t>
        </is>
      </c>
      <c r="F408" s="66" t="n">
        <v>45412</v>
      </c>
      <c r="G408" s="65" t="inlineStr">
        <is>
          <t>2024-04</t>
        </is>
      </c>
      <c r="H408" s="65" t="inlineStr">
        <is>
          <t>2023-2024</t>
        </is>
      </c>
      <c r="I408" s="66" t="n">
        <v>45442</v>
      </c>
      <c r="J408" s="67" t="n">
        <v>30</v>
      </c>
      <c r="K408" s="68" t="n">
        <v>566.63</v>
      </c>
      <c r="L408" s="71" t="n">
        <v>0.2</v>
      </c>
      <c r="M408" s="68" t="n">
        <v>679.96</v>
      </c>
      <c r="N408" s="65" t="inlineStr">
        <is>
          <t>Standard</t>
        </is>
      </c>
      <c r="O408" s="66" t="n">
        <v>45431</v>
      </c>
      <c r="P408" s="65" t="inlineStr">
        <is>
          <t>Payée</t>
        </is>
      </c>
      <c r="Q408" s="67">
        <f>IFERROR(INDEX(Devis!$I$2:$I$3053,MATCH($B408,Devis!$A$2:$A$3053,0)),"")</f>
        <v/>
      </c>
      <c r="R408" s="67">
        <f>IFERROR(INDEX(Devis!$K$2:$K$3053,MATCH($B408,Devis!$A$2:$A$3053,0)),"")</f>
        <v/>
      </c>
      <c r="S408" s="67">
        <f>IFERROR(INDEX(Clients!$G$2:$G$1020,MATCH($C408,Clients!$A$2:$A$1020,0)),"")</f>
        <v/>
      </c>
      <c r="T408" s="69">
        <f>1</f>
        <v/>
      </c>
      <c r="U408" s="68">
        <f>IFERROR(INDEX(Interventions!$S$2:$S$1106,MATCH($B408,Interventions!$B$2:$B$1106,0)),0)</f>
        <v/>
      </c>
      <c r="V408" s="68">
        <f>$K408-$U408</f>
        <v/>
      </c>
      <c r="W408" s="69">
        <f>IF($O408="",0,1)</f>
        <v/>
      </c>
      <c r="X408" s="68">
        <f>IF($O408="",$M408,0)</f>
        <v/>
      </c>
      <c r="Y408" s="69">
        <f>IF($O408="",MAX(0,Paramètres!$C$8-$I408),MAX(0,$O408-$I408))</f>
        <v/>
      </c>
      <c r="Z408" s="69">
        <f>$Y408*$X408</f>
        <v/>
      </c>
      <c r="AA408" s="69">
        <f>IF($O408="",0,$O408-$F408)</f>
        <v/>
      </c>
      <c r="AB408" s="69">
        <f>IF(AND($O408="",$I408&lt;Paramètres!$C$8),1,0)</f>
        <v/>
      </c>
      <c r="AC408" s="69">
        <f>IF(AND($O408="",$Y408&gt;Paramètres!$C$13),1,0)</f>
        <v/>
      </c>
      <c r="AD408" s="67">
        <f>IF($O408="","",YEAR($O408)&amp;"-"&amp;TEXT(MONTH($O408),"00"))</f>
        <v/>
      </c>
      <c r="AE408" s="67">
        <f>IF($W408=1,"Réglée",IF($Y408&lt;=0,"Non échu",IF($Y408&lt;=30,"1-30 j",IF($Y408&lt;=60,"31-60 j",IF($Y408&lt;=90,"61-90 j","Plus de 90 j")))))</f>
        <v/>
      </c>
      <c r="AF408" s="67">
        <f>IF($K408&lt;=1000,"Moins de 1 k€",IF($K408&lt;=5000,"1 à 5 k€",IF($K408&lt;=15000,"5 à 15 k€","Plus de 15 k€")))</f>
        <v/>
      </c>
    </row>
    <row r="409">
      <c r="A409" s="65" t="inlineStr">
        <is>
          <t>FAC-00408</t>
        </is>
      </c>
      <c r="B409" s="65" t="inlineStr">
        <is>
          <t>DEV-00965</t>
        </is>
      </c>
      <c r="C409" s="65" t="inlineStr">
        <is>
          <t>CLI-0031</t>
        </is>
      </c>
      <c r="D409" s="65" t="inlineStr">
        <is>
          <t>Professionnel</t>
        </is>
      </c>
      <c r="E409" s="65" t="inlineStr">
        <is>
          <t>Bordeaux</t>
        </is>
      </c>
      <c r="F409" s="66" t="n">
        <v>45420</v>
      </c>
      <c r="G409" s="65" t="inlineStr">
        <is>
          <t>2024-05</t>
        </is>
      </c>
      <c r="H409" s="65" t="inlineStr">
        <is>
          <t>2023-2024</t>
        </is>
      </c>
      <c r="I409" s="66" t="n">
        <v>45450</v>
      </c>
      <c r="J409" s="67" t="n">
        <v>30</v>
      </c>
      <c r="K409" s="68" t="n">
        <v>3160.36</v>
      </c>
      <c r="L409" s="71" t="n">
        <v>0.2</v>
      </c>
      <c r="M409" s="68" t="n">
        <v>3792.43</v>
      </c>
      <c r="N409" s="65" t="inlineStr">
        <is>
          <t>Standard</t>
        </is>
      </c>
      <c r="O409" s="66" t="n">
        <v>45440</v>
      </c>
      <c r="P409" s="65" t="inlineStr">
        <is>
          <t>Payée</t>
        </is>
      </c>
      <c r="Q409" s="67">
        <f>IFERROR(INDEX(Devis!$I$2:$I$3053,MATCH($B409,Devis!$A$2:$A$3053,0)),"")</f>
        <v/>
      </c>
      <c r="R409" s="67">
        <f>IFERROR(INDEX(Devis!$K$2:$K$3053,MATCH($B409,Devis!$A$2:$A$3053,0)),"")</f>
        <v/>
      </c>
      <c r="S409" s="67">
        <f>IFERROR(INDEX(Clients!$G$2:$G$1020,MATCH($C409,Clients!$A$2:$A$1020,0)),"")</f>
        <v/>
      </c>
      <c r="T409" s="69">
        <f>1</f>
        <v/>
      </c>
      <c r="U409" s="68">
        <f>IFERROR(INDEX(Interventions!$S$2:$S$1106,MATCH($B409,Interventions!$B$2:$B$1106,0)),0)</f>
        <v/>
      </c>
      <c r="V409" s="68">
        <f>$K409-$U409</f>
        <v/>
      </c>
      <c r="W409" s="69">
        <f>IF($O409="",0,1)</f>
        <v/>
      </c>
      <c r="X409" s="68">
        <f>IF($O409="",$M409,0)</f>
        <v/>
      </c>
      <c r="Y409" s="69">
        <f>IF($O409="",MAX(0,Paramètres!$C$8-$I409),MAX(0,$O409-$I409))</f>
        <v/>
      </c>
      <c r="Z409" s="69">
        <f>$Y409*$X409</f>
        <v/>
      </c>
      <c r="AA409" s="69">
        <f>IF($O409="",0,$O409-$F409)</f>
        <v/>
      </c>
      <c r="AB409" s="69">
        <f>IF(AND($O409="",$I409&lt;Paramètres!$C$8),1,0)</f>
        <v/>
      </c>
      <c r="AC409" s="69">
        <f>IF(AND($O409="",$Y409&gt;Paramètres!$C$13),1,0)</f>
        <v/>
      </c>
      <c r="AD409" s="67">
        <f>IF($O409="","",YEAR($O409)&amp;"-"&amp;TEXT(MONTH($O409),"00"))</f>
        <v/>
      </c>
      <c r="AE409" s="67">
        <f>IF($W409=1,"Réglée",IF($Y409&lt;=0,"Non échu",IF($Y409&lt;=30,"1-30 j",IF($Y409&lt;=60,"31-60 j",IF($Y409&lt;=90,"61-90 j","Plus de 90 j")))))</f>
        <v/>
      </c>
      <c r="AF409" s="67">
        <f>IF($K409&lt;=1000,"Moins de 1 k€",IF($K409&lt;=5000,"1 à 5 k€",IF($K409&lt;=15000,"5 à 15 k€","Plus de 15 k€")))</f>
        <v/>
      </c>
    </row>
    <row r="410">
      <c r="A410" s="65" t="inlineStr">
        <is>
          <t>FAC-00409</t>
        </is>
      </c>
      <c r="B410" s="65" t="inlineStr">
        <is>
          <t>DEV-00967</t>
        </is>
      </c>
      <c r="C410" s="65" t="inlineStr">
        <is>
          <t>CLI-0197</t>
        </is>
      </c>
      <c r="D410" s="65" t="inlineStr">
        <is>
          <t>Particulier</t>
        </is>
      </c>
      <c r="E410" s="65" t="inlineStr">
        <is>
          <t>Bordeaux</t>
        </is>
      </c>
      <c r="F410" s="66" t="n">
        <v>45426</v>
      </c>
      <c r="G410" s="65" t="inlineStr">
        <is>
          <t>2024-05</t>
        </is>
      </c>
      <c r="H410" s="65" t="inlineStr">
        <is>
          <t>2023-2024</t>
        </is>
      </c>
      <c r="I410" s="66" t="n">
        <v>45441</v>
      </c>
      <c r="J410" s="67" t="n">
        <v>15</v>
      </c>
      <c r="K410" s="68" t="n">
        <v>1400.66</v>
      </c>
      <c r="L410" s="71" t="n">
        <v>0.1</v>
      </c>
      <c r="M410" s="68" t="n">
        <v>1540.73</v>
      </c>
      <c r="N410" s="65" t="inlineStr">
        <is>
          <t>Bon payeur</t>
        </is>
      </c>
      <c r="O410" s="66" t="n">
        <v>45427</v>
      </c>
      <c r="P410" s="65" t="inlineStr">
        <is>
          <t>Payée</t>
        </is>
      </c>
      <c r="Q410" s="67">
        <f>IFERROR(INDEX(Devis!$I$2:$I$3053,MATCH($B410,Devis!$A$2:$A$3053,0)),"")</f>
        <v/>
      </c>
      <c r="R410" s="67">
        <f>IFERROR(INDEX(Devis!$K$2:$K$3053,MATCH($B410,Devis!$A$2:$A$3053,0)),"")</f>
        <v/>
      </c>
      <c r="S410" s="67">
        <f>IFERROR(INDEX(Clients!$G$2:$G$1020,MATCH($C410,Clients!$A$2:$A$1020,0)),"")</f>
        <v/>
      </c>
      <c r="T410" s="69">
        <f>1</f>
        <v/>
      </c>
      <c r="U410" s="68">
        <f>IFERROR(INDEX(Interventions!$S$2:$S$1106,MATCH($B410,Interventions!$B$2:$B$1106,0)),0)</f>
        <v/>
      </c>
      <c r="V410" s="68">
        <f>$K410-$U410</f>
        <v/>
      </c>
      <c r="W410" s="69">
        <f>IF($O410="",0,1)</f>
        <v/>
      </c>
      <c r="X410" s="68">
        <f>IF($O410="",$M410,0)</f>
        <v/>
      </c>
      <c r="Y410" s="69">
        <f>IF($O410="",MAX(0,Paramètres!$C$8-$I410),MAX(0,$O410-$I410))</f>
        <v/>
      </c>
      <c r="Z410" s="69">
        <f>$Y410*$X410</f>
        <v/>
      </c>
      <c r="AA410" s="69">
        <f>IF($O410="",0,$O410-$F410)</f>
        <v/>
      </c>
      <c r="AB410" s="69">
        <f>IF(AND($O410="",$I410&lt;Paramètres!$C$8),1,0)</f>
        <v/>
      </c>
      <c r="AC410" s="69">
        <f>IF(AND($O410="",$Y410&gt;Paramètres!$C$13),1,0)</f>
        <v/>
      </c>
      <c r="AD410" s="67">
        <f>IF($O410="","",YEAR($O410)&amp;"-"&amp;TEXT(MONTH($O410),"00"))</f>
        <v/>
      </c>
      <c r="AE410" s="67">
        <f>IF($W410=1,"Réglée",IF($Y410&lt;=0,"Non échu",IF($Y410&lt;=30,"1-30 j",IF($Y410&lt;=60,"31-60 j",IF($Y410&lt;=90,"61-90 j","Plus de 90 j")))))</f>
        <v/>
      </c>
      <c r="AF410" s="67">
        <f>IF($K410&lt;=1000,"Moins de 1 k€",IF($K410&lt;=5000,"1 à 5 k€",IF($K410&lt;=15000,"5 à 15 k€","Plus de 15 k€")))</f>
        <v/>
      </c>
    </row>
    <row r="411">
      <c r="A411" s="65" t="inlineStr">
        <is>
          <t>FAC-00410</t>
        </is>
      </c>
      <c r="B411" s="65" t="inlineStr">
        <is>
          <t>DEV-00973</t>
        </is>
      </c>
      <c r="C411" s="65" t="inlineStr">
        <is>
          <t>CLI-0333</t>
        </is>
      </c>
      <c r="D411" s="65" t="inlineStr">
        <is>
          <t>Professionnel</t>
        </is>
      </c>
      <c r="E411" s="65" t="inlineStr">
        <is>
          <t>Toulouse</t>
        </is>
      </c>
      <c r="F411" s="66" t="n">
        <v>45434</v>
      </c>
      <c r="G411" s="65" t="inlineStr">
        <is>
          <t>2024-05</t>
        </is>
      </c>
      <c r="H411" s="65" t="inlineStr">
        <is>
          <t>2023-2024</t>
        </is>
      </c>
      <c r="I411" s="66" t="n">
        <v>45464</v>
      </c>
      <c r="J411" s="67" t="n">
        <v>30</v>
      </c>
      <c r="K411" s="68" t="n">
        <v>2242.69</v>
      </c>
      <c r="L411" s="71" t="n">
        <v>0.2</v>
      </c>
      <c r="M411" s="68" t="n">
        <v>2691.23</v>
      </c>
      <c r="N411" s="65" t="inlineStr">
        <is>
          <t>Lent</t>
        </is>
      </c>
      <c r="O411" s="66" t="n">
        <v>45545</v>
      </c>
      <c r="P411" s="65" t="inlineStr">
        <is>
          <t>Payée</t>
        </is>
      </c>
      <c r="Q411" s="67">
        <f>IFERROR(INDEX(Devis!$I$2:$I$3053,MATCH($B411,Devis!$A$2:$A$3053,0)),"")</f>
        <v/>
      </c>
      <c r="R411" s="67">
        <f>IFERROR(INDEX(Devis!$K$2:$K$3053,MATCH($B411,Devis!$A$2:$A$3053,0)),"")</f>
        <v/>
      </c>
      <c r="S411" s="67">
        <f>IFERROR(INDEX(Clients!$G$2:$G$1020,MATCH($C411,Clients!$A$2:$A$1020,0)),"")</f>
        <v/>
      </c>
      <c r="T411" s="69">
        <f>1</f>
        <v/>
      </c>
      <c r="U411" s="68">
        <f>IFERROR(INDEX(Interventions!$S$2:$S$1106,MATCH($B411,Interventions!$B$2:$B$1106,0)),0)</f>
        <v/>
      </c>
      <c r="V411" s="68">
        <f>$K411-$U411</f>
        <v/>
      </c>
      <c r="W411" s="69">
        <f>IF($O411="",0,1)</f>
        <v/>
      </c>
      <c r="X411" s="68">
        <f>IF($O411="",$M411,0)</f>
        <v/>
      </c>
      <c r="Y411" s="69">
        <f>IF($O411="",MAX(0,Paramètres!$C$8-$I411),MAX(0,$O411-$I411))</f>
        <v/>
      </c>
      <c r="Z411" s="69">
        <f>$Y411*$X411</f>
        <v/>
      </c>
      <c r="AA411" s="69">
        <f>IF($O411="",0,$O411-$F411)</f>
        <v/>
      </c>
      <c r="AB411" s="69">
        <f>IF(AND($O411="",$I411&lt;Paramètres!$C$8),1,0)</f>
        <v/>
      </c>
      <c r="AC411" s="69">
        <f>IF(AND($O411="",$Y411&gt;Paramètres!$C$13),1,0)</f>
        <v/>
      </c>
      <c r="AD411" s="67">
        <f>IF($O411="","",YEAR($O411)&amp;"-"&amp;TEXT(MONTH($O411),"00"))</f>
        <v/>
      </c>
      <c r="AE411" s="67">
        <f>IF($W411=1,"Réglée",IF($Y411&lt;=0,"Non échu",IF($Y411&lt;=30,"1-30 j",IF($Y411&lt;=60,"31-60 j",IF($Y411&lt;=90,"61-90 j","Plus de 90 j")))))</f>
        <v/>
      </c>
      <c r="AF411" s="67">
        <f>IF($K411&lt;=1000,"Moins de 1 k€",IF($K411&lt;=5000,"1 à 5 k€",IF($K411&lt;=15000,"5 à 15 k€","Plus de 15 k€")))</f>
        <v/>
      </c>
    </row>
    <row r="412">
      <c r="A412" s="65" t="inlineStr">
        <is>
          <t>FAC-00411</t>
        </is>
      </c>
      <c r="B412" s="65" t="inlineStr">
        <is>
          <t>DEV-00975</t>
        </is>
      </c>
      <c r="C412" s="65" t="inlineStr">
        <is>
          <t>CLI-0097</t>
        </is>
      </c>
      <c r="D412" s="65" t="inlineStr">
        <is>
          <t>Particulier</t>
        </is>
      </c>
      <c r="E412" s="65" t="inlineStr">
        <is>
          <t>Toulouse</t>
        </is>
      </c>
      <c r="F412" s="66" t="n">
        <v>45420</v>
      </c>
      <c r="G412" s="65" t="inlineStr">
        <is>
          <t>2024-05</t>
        </is>
      </c>
      <c r="H412" s="65" t="inlineStr">
        <is>
          <t>2023-2024</t>
        </is>
      </c>
      <c r="I412" s="66" t="n">
        <v>45435</v>
      </c>
      <c r="J412" s="67" t="n">
        <v>15</v>
      </c>
      <c r="K412" s="68" t="n">
        <v>1356.51</v>
      </c>
      <c r="L412" s="71" t="n">
        <v>0.1</v>
      </c>
      <c r="M412" s="68" t="n">
        <v>1492.16</v>
      </c>
      <c r="N412" s="65" t="inlineStr">
        <is>
          <t>Standard</t>
        </is>
      </c>
      <c r="O412" s="66" t="n">
        <v>45422</v>
      </c>
      <c r="P412" s="65" t="inlineStr">
        <is>
          <t>Payée</t>
        </is>
      </c>
      <c r="Q412" s="67">
        <f>IFERROR(INDEX(Devis!$I$2:$I$3053,MATCH($B412,Devis!$A$2:$A$3053,0)),"")</f>
        <v/>
      </c>
      <c r="R412" s="67">
        <f>IFERROR(INDEX(Devis!$K$2:$K$3053,MATCH($B412,Devis!$A$2:$A$3053,0)),"")</f>
        <v/>
      </c>
      <c r="S412" s="67">
        <f>IFERROR(INDEX(Clients!$G$2:$G$1020,MATCH($C412,Clients!$A$2:$A$1020,0)),"")</f>
        <v/>
      </c>
      <c r="T412" s="69">
        <f>1</f>
        <v/>
      </c>
      <c r="U412" s="68">
        <f>IFERROR(INDEX(Interventions!$S$2:$S$1106,MATCH($B412,Interventions!$B$2:$B$1106,0)),0)</f>
        <v/>
      </c>
      <c r="V412" s="68">
        <f>$K412-$U412</f>
        <v/>
      </c>
      <c r="W412" s="69">
        <f>IF($O412="",0,1)</f>
        <v/>
      </c>
      <c r="X412" s="68">
        <f>IF($O412="",$M412,0)</f>
        <v/>
      </c>
      <c r="Y412" s="69">
        <f>IF($O412="",MAX(0,Paramètres!$C$8-$I412),MAX(0,$O412-$I412))</f>
        <v/>
      </c>
      <c r="Z412" s="69">
        <f>$Y412*$X412</f>
        <v/>
      </c>
      <c r="AA412" s="69">
        <f>IF($O412="",0,$O412-$F412)</f>
        <v/>
      </c>
      <c r="AB412" s="69">
        <f>IF(AND($O412="",$I412&lt;Paramètres!$C$8),1,0)</f>
        <v/>
      </c>
      <c r="AC412" s="69">
        <f>IF(AND($O412="",$Y412&gt;Paramètres!$C$13),1,0)</f>
        <v/>
      </c>
      <c r="AD412" s="67">
        <f>IF($O412="","",YEAR($O412)&amp;"-"&amp;TEXT(MONTH($O412),"00"))</f>
        <v/>
      </c>
      <c r="AE412" s="67">
        <f>IF($W412=1,"Réglée",IF($Y412&lt;=0,"Non échu",IF($Y412&lt;=30,"1-30 j",IF($Y412&lt;=60,"31-60 j",IF($Y412&lt;=90,"61-90 j","Plus de 90 j")))))</f>
        <v/>
      </c>
      <c r="AF412" s="67">
        <f>IF($K412&lt;=1000,"Moins de 1 k€",IF($K412&lt;=5000,"1 à 5 k€",IF($K412&lt;=15000,"5 à 15 k€","Plus de 15 k€")))</f>
        <v/>
      </c>
    </row>
    <row r="413">
      <c r="A413" s="65" t="inlineStr">
        <is>
          <t>FAC-00412</t>
        </is>
      </c>
      <c r="B413" s="65" t="inlineStr">
        <is>
          <t>DEV-00977</t>
        </is>
      </c>
      <c r="C413" s="65" t="inlineStr">
        <is>
          <t>CLI-0246</t>
        </is>
      </c>
      <c r="D413" s="65" t="inlineStr">
        <is>
          <t>Particulier</t>
        </is>
      </c>
      <c r="E413" s="65" t="inlineStr">
        <is>
          <t>Toulouse</t>
        </is>
      </c>
      <c r="F413" s="66" t="n">
        <v>45442</v>
      </c>
      <c r="G413" s="65" t="inlineStr">
        <is>
          <t>2024-05</t>
        </is>
      </c>
      <c r="H413" s="65" t="inlineStr">
        <is>
          <t>2023-2024</t>
        </is>
      </c>
      <c r="I413" s="66" t="n">
        <v>45457</v>
      </c>
      <c r="J413" s="67" t="n">
        <v>15</v>
      </c>
      <c r="K413" s="68" t="n">
        <v>1169.67</v>
      </c>
      <c r="L413" s="71" t="n">
        <v>0.1</v>
      </c>
      <c r="M413" s="68" t="n">
        <v>1286.64</v>
      </c>
      <c r="N413" s="65" t="inlineStr">
        <is>
          <t>Standard</t>
        </is>
      </c>
      <c r="O413" s="66" t="n">
        <v>45443</v>
      </c>
      <c r="P413" s="65" t="inlineStr">
        <is>
          <t>Payée</t>
        </is>
      </c>
      <c r="Q413" s="67">
        <f>IFERROR(INDEX(Devis!$I$2:$I$3053,MATCH($B413,Devis!$A$2:$A$3053,0)),"")</f>
        <v/>
      </c>
      <c r="R413" s="67">
        <f>IFERROR(INDEX(Devis!$K$2:$K$3053,MATCH($B413,Devis!$A$2:$A$3053,0)),"")</f>
        <v/>
      </c>
      <c r="S413" s="67">
        <f>IFERROR(INDEX(Clients!$G$2:$G$1020,MATCH($C413,Clients!$A$2:$A$1020,0)),"")</f>
        <v/>
      </c>
      <c r="T413" s="69">
        <f>1</f>
        <v/>
      </c>
      <c r="U413" s="68">
        <f>IFERROR(INDEX(Interventions!$S$2:$S$1106,MATCH($B413,Interventions!$B$2:$B$1106,0)),0)</f>
        <v/>
      </c>
      <c r="V413" s="68">
        <f>$K413-$U413</f>
        <v/>
      </c>
      <c r="W413" s="69">
        <f>IF($O413="",0,1)</f>
        <v/>
      </c>
      <c r="X413" s="68">
        <f>IF($O413="",$M413,0)</f>
        <v/>
      </c>
      <c r="Y413" s="69">
        <f>IF($O413="",MAX(0,Paramètres!$C$8-$I413),MAX(0,$O413-$I413))</f>
        <v/>
      </c>
      <c r="Z413" s="69">
        <f>$Y413*$X413</f>
        <v/>
      </c>
      <c r="AA413" s="69">
        <f>IF($O413="",0,$O413-$F413)</f>
        <v/>
      </c>
      <c r="AB413" s="69">
        <f>IF(AND($O413="",$I413&lt;Paramètres!$C$8),1,0)</f>
        <v/>
      </c>
      <c r="AC413" s="69">
        <f>IF(AND($O413="",$Y413&gt;Paramètres!$C$13),1,0)</f>
        <v/>
      </c>
      <c r="AD413" s="67">
        <f>IF($O413="","",YEAR($O413)&amp;"-"&amp;TEXT(MONTH($O413),"00"))</f>
        <v/>
      </c>
      <c r="AE413" s="67">
        <f>IF($W413=1,"Réglée",IF($Y413&lt;=0,"Non échu",IF($Y413&lt;=30,"1-30 j",IF($Y413&lt;=60,"31-60 j",IF($Y413&lt;=90,"61-90 j","Plus de 90 j")))))</f>
        <v/>
      </c>
      <c r="AF413" s="67">
        <f>IF($K413&lt;=1000,"Moins de 1 k€",IF($K413&lt;=5000,"1 à 5 k€",IF($K413&lt;=15000,"5 à 15 k€","Plus de 15 k€")))</f>
        <v/>
      </c>
    </row>
    <row r="414">
      <c r="A414" s="65" t="inlineStr">
        <is>
          <t>FAC-00413</t>
        </is>
      </c>
      <c r="B414" s="65" t="inlineStr">
        <is>
          <t>DEV-00979</t>
        </is>
      </c>
      <c r="C414" s="65" t="inlineStr">
        <is>
          <t>CLI-0026</t>
        </is>
      </c>
      <c r="D414" s="65" t="inlineStr">
        <is>
          <t>Particulier</t>
        </is>
      </c>
      <c r="E414" s="65" t="inlineStr">
        <is>
          <t>Bordeaux</t>
        </is>
      </c>
      <c r="F414" s="66" t="n">
        <v>45412</v>
      </c>
      <c r="G414" s="65" t="inlineStr">
        <is>
          <t>2024-04</t>
        </is>
      </c>
      <c r="H414" s="65" t="inlineStr">
        <is>
          <t>2023-2024</t>
        </is>
      </c>
      <c r="I414" s="66" t="n">
        <v>45427</v>
      </c>
      <c r="J414" s="67" t="n">
        <v>15</v>
      </c>
      <c r="K414" s="68" t="n">
        <v>2479.17</v>
      </c>
      <c r="L414" s="71" t="n">
        <v>0.1</v>
      </c>
      <c r="M414" s="68" t="n">
        <v>2727.09</v>
      </c>
      <c r="N414" s="65" t="inlineStr">
        <is>
          <t>Standard</t>
        </is>
      </c>
      <c r="O414" s="66" t="n">
        <v>45440</v>
      </c>
      <c r="P414" s="65" t="inlineStr">
        <is>
          <t>Payée</t>
        </is>
      </c>
      <c r="Q414" s="67">
        <f>IFERROR(INDEX(Devis!$I$2:$I$3053,MATCH($B414,Devis!$A$2:$A$3053,0)),"")</f>
        <v/>
      </c>
      <c r="R414" s="67">
        <f>IFERROR(INDEX(Devis!$K$2:$K$3053,MATCH($B414,Devis!$A$2:$A$3053,0)),"")</f>
        <v/>
      </c>
      <c r="S414" s="67">
        <f>IFERROR(INDEX(Clients!$G$2:$G$1020,MATCH($C414,Clients!$A$2:$A$1020,0)),"")</f>
        <v/>
      </c>
      <c r="T414" s="69">
        <f>1</f>
        <v/>
      </c>
      <c r="U414" s="68">
        <f>IFERROR(INDEX(Interventions!$S$2:$S$1106,MATCH($B414,Interventions!$B$2:$B$1106,0)),0)</f>
        <v/>
      </c>
      <c r="V414" s="68">
        <f>$K414-$U414</f>
        <v/>
      </c>
      <c r="W414" s="69">
        <f>IF($O414="",0,1)</f>
        <v/>
      </c>
      <c r="X414" s="68">
        <f>IF($O414="",$M414,0)</f>
        <v/>
      </c>
      <c r="Y414" s="69">
        <f>IF($O414="",MAX(0,Paramètres!$C$8-$I414),MAX(0,$O414-$I414))</f>
        <v/>
      </c>
      <c r="Z414" s="69">
        <f>$Y414*$X414</f>
        <v/>
      </c>
      <c r="AA414" s="69">
        <f>IF($O414="",0,$O414-$F414)</f>
        <v/>
      </c>
      <c r="AB414" s="69">
        <f>IF(AND($O414="",$I414&lt;Paramètres!$C$8),1,0)</f>
        <v/>
      </c>
      <c r="AC414" s="69">
        <f>IF(AND($O414="",$Y414&gt;Paramètres!$C$13),1,0)</f>
        <v/>
      </c>
      <c r="AD414" s="67">
        <f>IF($O414="","",YEAR($O414)&amp;"-"&amp;TEXT(MONTH($O414),"00"))</f>
        <v/>
      </c>
      <c r="AE414" s="67">
        <f>IF($W414=1,"Réglée",IF($Y414&lt;=0,"Non échu",IF($Y414&lt;=30,"1-30 j",IF($Y414&lt;=60,"31-60 j",IF($Y414&lt;=90,"61-90 j","Plus de 90 j")))))</f>
        <v/>
      </c>
      <c r="AF414" s="67">
        <f>IF($K414&lt;=1000,"Moins de 1 k€",IF($K414&lt;=5000,"1 à 5 k€",IF($K414&lt;=15000,"5 à 15 k€","Plus de 15 k€")))</f>
        <v/>
      </c>
    </row>
    <row r="415">
      <c r="A415" s="65" t="inlineStr">
        <is>
          <t>FAC-00414</t>
        </is>
      </c>
      <c r="B415" s="65" t="inlineStr">
        <is>
          <t>DEV-00982</t>
        </is>
      </c>
      <c r="C415" s="65" t="inlineStr">
        <is>
          <t>CLI-0352</t>
        </is>
      </c>
      <c r="D415" s="65" t="inlineStr">
        <is>
          <t>Professionnel</t>
        </is>
      </c>
      <c r="E415" s="65" t="inlineStr">
        <is>
          <t>Bordeaux</t>
        </is>
      </c>
      <c r="F415" s="66" t="n">
        <v>45408</v>
      </c>
      <c r="G415" s="65" t="inlineStr">
        <is>
          <t>2024-04</t>
        </is>
      </c>
      <c r="H415" s="65" t="inlineStr">
        <is>
          <t>2023-2024</t>
        </is>
      </c>
      <c r="I415" s="66" t="n">
        <v>45438</v>
      </c>
      <c r="J415" s="67" t="n">
        <v>30</v>
      </c>
      <c r="K415" s="68" t="n">
        <v>7072.04</v>
      </c>
      <c r="L415" s="71" t="n">
        <v>0.2</v>
      </c>
      <c r="M415" s="68" t="n">
        <v>8486.450000000001</v>
      </c>
      <c r="N415" s="65" t="inlineStr">
        <is>
          <t>Standard</t>
        </is>
      </c>
      <c r="O415" s="66" t="n">
        <v>45432</v>
      </c>
      <c r="P415" s="65" t="inlineStr">
        <is>
          <t>Payée</t>
        </is>
      </c>
      <c r="Q415" s="67">
        <f>IFERROR(INDEX(Devis!$I$2:$I$3053,MATCH($B415,Devis!$A$2:$A$3053,0)),"")</f>
        <v/>
      </c>
      <c r="R415" s="67">
        <f>IFERROR(INDEX(Devis!$K$2:$K$3053,MATCH($B415,Devis!$A$2:$A$3053,0)),"")</f>
        <v/>
      </c>
      <c r="S415" s="67">
        <f>IFERROR(INDEX(Clients!$G$2:$G$1020,MATCH($C415,Clients!$A$2:$A$1020,0)),"")</f>
        <v/>
      </c>
      <c r="T415" s="69">
        <f>1</f>
        <v/>
      </c>
      <c r="U415" s="68">
        <f>IFERROR(INDEX(Interventions!$S$2:$S$1106,MATCH($B415,Interventions!$B$2:$B$1106,0)),0)</f>
        <v/>
      </c>
      <c r="V415" s="68">
        <f>$K415-$U415</f>
        <v/>
      </c>
      <c r="W415" s="69">
        <f>IF($O415="",0,1)</f>
        <v/>
      </c>
      <c r="X415" s="68">
        <f>IF($O415="",$M415,0)</f>
        <v/>
      </c>
      <c r="Y415" s="69">
        <f>IF($O415="",MAX(0,Paramètres!$C$8-$I415),MAX(0,$O415-$I415))</f>
        <v/>
      </c>
      <c r="Z415" s="69">
        <f>$Y415*$X415</f>
        <v/>
      </c>
      <c r="AA415" s="69">
        <f>IF($O415="",0,$O415-$F415)</f>
        <v/>
      </c>
      <c r="AB415" s="69">
        <f>IF(AND($O415="",$I415&lt;Paramètres!$C$8),1,0)</f>
        <v/>
      </c>
      <c r="AC415" s="69">
        <f>IF(AND($O415="",$Y415&gt;Paramètres!$C$13),1,0)</f>
        <v/>
      </c>
      <c r="AD415" s="67">
        <f>IF($O415="","",YEAR($O415)&amp;"-"&amp;TEXT(MONTH($O415),"00"))</f>
        <v/>
      </c>
      <c r="AE415" s="67">
        <f>IF($W415=1,"Réglée",IF($Y415&lt;=0,"Non échu",IF($Y415&lt;=30,"1-30 j",IF($Y415&lt;=60,"31-60 j",IF($Y415&lt;=90,"61-90 j","Plus de 90 j")))))</f>
        <v/>
      </c>
      <c r="AF415" s="67">
        <f>IF($K415&lt;=1000,"Moins de 1 k€",IF($K415&lt;=5000,"1 à 5 k€",IF($K415&lt;=15000,"5 à 15 k€","Plus de 15 k€")))</f>
        <v/>
      </c>
    </row>
    <row r="416">
      <c r="A416" s="65" t="inlineStr">
        <is>
          <t>FAC-00415</t>
        </is>
      </c>
      <c r="B416" s="65" t="inlineStr">
        <is>
          <t>DEV-00983</t>
        </is>
      </c>
      <c r="C416" s="65" t="inlineStr">
        <is>
          <t>CLI-0161</t>
        </is>
      </c>
      <c r="D416" s="65" t="inlineStr">
        <is>
          <t>Particulier</t>
        </is>
      </c>
      <c r="E416" s="65" t="inlineStr">
        <is>
          <t>Bordeaux</t>
        </is>
      </c>
      <c r="F416" s="66" t="n">
        <v>45411</v>
      </c>
      <c r="G416" s="65" t="inlineStr">
        <is>
          <t>2024-04</t>
        </is>
      </c>
      <c r="H416" s="65" t="inlineStr">
        <is>
          <t>2023-2024</t>
        </is>
      </c>
      <c r="I416" s="66" t="n">
        <v>45426</v>
      </c>
      <c r="J416" s="67" t="n">
        <v>15</v>
      </c>
      <c r="K416" s="68" t="n">
        <v>771.02</v>
      </c>
      <c r="L416" s="71" t="n">
        <v>0.1</v>
      </c>
      <c r="M416" s="68" t="n">
        <v>848.12</v>
      </c>
      <c r="N416" s="65" t="inlineStr">
        <is>
          <t>Bon payeur</t>
        </is>
      </c>
      <c r="O416" s="66" t="n">
        <v>45445</v>
      </c>
      <c r="P416" s="65" t="inlineStr">
        <is>
          <t>Payée</t>
        </is>
      </c>
      <c r="Q416" s="67">
        <f>IFERROR(INDEX(Devis!$I$2:$I$3053,MATCH($B416,Devis!$A$2:$A$3053,0)),"")</f>
        <v/>
      </c>
      <c r="R416" s="67">
        <f>IFERROR(INDEX(Devis!$K$2:$K$3053,MATCH($B416,Devis!$A$2:$A$3053,0)),"")</f>
        <v/>
      </c>
      <c r="S416" s="67">
        <f>IFERROR(INDEX(Clients!$G$2:$G$1020,MATCH($C416,Clients!$A$2:$A$1020,0)),"")</f>
        <v/>
      </c>
      <c r="T416" s="69">
        <f>1</f>
        <v/>
      </c>
      <c r="U416" s="68">
        <f>IFERROR(INDEX(Interventions!$S$2:$S$1106,MATCH($B416,Interventions!$B$2:$B$1106,0)),0)</f>
        <v/>
      </c>
      <c r="V416" s="68">
        <f>$K416-$U416</f>
        <v/>
      </c>
      <c r="W416" s="69">
        <f>IF($O416="",0,1)</f>
        <v/>
      </c>
      <c r="X416" s="68">
        <f>IF($O416="",$M416,0)</f>
        <v/>
      </c>
      <c r="Y416" s="69">
        <f>IF($O416="",MAX(0,Paramètres!$C$8-$I416),MAX(0,$O416-$I416))</f>
        <v/>
      </c>
      <c r="Z416" s="69">
        <f>$Y416*$X416</f>
        <v/>
      </c>
      <c r="AA416" s="69">
        <f>IF($O416="",0,$O416-$F416)</f>
        <v/>
      </c>
      <c r="AB416" s="69">
        <f>IF(AND($O416="",$I416&lt;Paramètres!$C$8),1,0)</f>
        <v/>
      </c>
      <c r="AC416" s="69">
        <f>IF(AND($O416="",$Y416&gt;Paramètres!$C$13),1,0)</f>
        <v/>
      </c>
      <c r="AD416" s="67">
        <f>IF($O416="","",YEAR($O416)&amp;"-"&amp;TEXT(MONTH($O416),"00"))</f>
        <v/>
      </c>
      <c r="AE416" s="67">
        <f>IF($W416=1,"Réglée",IF($Y416&lt;=0,"Non échu",IF($Y416&lt;=30,"1-30 j",IF($Y416&lt;=60,"31-60 j",IF($Y416&lt;=90,"61-90 j","Plus de 90 j")))))</f>
        <v/>
      </c>
      <c r="AF416" s="67">
        <f>IF($K416&lt;=1000,"Moins de 1 k€",IF($K416&lt;=5000,"1 à 5 k€",IF($K416&lt;=15000,"5 à 15 k€","Plus de 15 k€")))</f>
        <v/>
      </c>
    </row>
    <row r="417">
      <c r="A417" s="65" t="inlineStr">
        <is>
          <t>FAC-00416</t>
        </is>
      </c>
      <c r="B417" s="65" t="inlineStr">
        <is>
          <t>DEV-00988</t>
        </is>
      </c>
      <c r="C417" s="65" t="inlineStr">
        <is>
          <t>CLI-0003</t>
        </is>
      </c>
      <c r="D417" s="65" t="inlineStr">
        <is>
          <t>Professionnel</t>
        </is>
      </c>
      <c r="E417" s="65" t="inlineStr">
        <is>
          <t>Toulouse</t>
        </is>
      </c>
      <c r="F417" s="66" t="n">
        <v>45450</v>
      </c>
      <c r="G417" s="65" t="inlineStr">
        <is>
          <t>2024-06</t>
        </is>
      </c>
      <c r="H417" s="65" t="inlineStr">
        <is>
          <t>2023-2024</t>
        </is>
      </c>
      <c r="I417" s="66" t="n">
        <v>45480</v>
      </c>
      <c r="J417" s="67" t="n">
        <v>30</v>
      </c>
      <c r="K417" s="68" t="n">
        <v>458.44</v>
      </c>
      <c r="L417" s="71" t="n">
        <v>0.2</v>
      </c>
      <c r="M417" s="68" t="n">
        <v>550.13</v>
      </c>
      <c r="N417" s="65" t="inlineStr">
        <is>
          <t>Standard</t>
        </is>
      </c>
      <c r="O417" s="66" t="n">
        <v>45484</v>
      </c>
      <c r="P417" s="65" t="inlineStr">
        <is>
          <t>Payée</t>
        </is>
      </c>
      <c r="Q417" s="67">
        <f>IFERROR(INDEX(Devis!$I$2:$I$3053,MATCH($B417,Devis!$A$2:$A$3053,0)),"")</f>
        <v/>
      </c>
      <c r="R417" s="67">
        <f>IFERROR(INDEX(Devis!$K$2:$K$3053,MATCH($B417,Devis!$A$2:$A$3053,0)),"")</f>
        <v/>
      </c>
      <c r="S417" s="67">
        <f>IFERROR(INDEX(Clients!$G$2:$G$1020,MATCH($C417,Clients!$A$2:$A$1020,0)),"")</f>
        <v/>
      </c>
      <c r="T417" s="69">
        <f>1</f>
        <v/>
      </c>
      <c r="U417" s="68">
        <f>IFERROR(INDEX(Interventions!$S$2:$S$1106,MATCH($B417,Interventions!$B$2:$B$1106,0)),0)</f>
        <v/>
      </c>
      <c r="V417" s="68">
        <f>$K417-$U417</f>
        <v/>
      </c>
      <c r="W417" s="69">
        <f>IF($O417="",0,1)</f>
        <v/>
      </c>
      <c r="X417" s="68">
        <f>IF($O417="",$M417,0)</f>
        <v/>
      </c>
      <c r="Y417" s="69">
        <f>IF($O417="",MAX(0,Paramètres!$C$8-$I417),MAX(0,$O417-$I417))</f>
        <v/>
      </c>
      <c r="Z417" s="69">
        <f>$Y417*$X417</f>
        <v/>
      </c>
      <c r="AA417" s="69">
        <f>IF($O417="",0,$O417-$F417)</f>
        <v/>
      </c>
      <c r="AB417" s="69">
        <f>IF(AND($O417="",$I417&lt;Paramètres!$C$8),1,0)</f>
        <v/>
      </c>
      <c r="AC417" s="69">
        <f>IF(AND($O417="",$Y417&gt;Paramètres!$C$13),1,0)</f>
        <v/>
      </c>
      <c r="AD417" s="67">
        <f>IF($O417="","",YEAR($O417)&amp;"-"&amp;TEXT(MONTH($O417),"00"))</f>
        <v/>
      </c>
      <c r="AE417" s="67">
        <f>IF($W417=1,"Réglée",IF($Y417&lt;=0,"Non échu",IF($Y417&lt;=30,"1-30 j",IF($Y417&lt;=60,"31-60 j",IF($Y417&lt;=90,"61-90 j","Plus de 90 j")))))</f>
        <v/>
      </c>
      <c r="AF417" s="67">
        <f>IF($K417&lt;=1000,"Moins de 1 k€",IF($K417&lt;=5000,"1 à 5 k€",IF($K417&lt;=15000,"5 à 15 k€","Plus de 15 k€")))</f>
        <v/>
      </c>
    </row>
    <row r="418">
      <c r="A418" s="65" t="inlineStr">
        <is>
          <t>FAC-00417</t>
        </is>
      </c>
      <c r="B418" s="65" t="inlineStr">
        <is>
          <t>DEV-00989</t>
        </is>
      </c>
      <c r="C418" s="65" t="inlineStr">
        <is>
          <t>CLI-0134</t>
        </is>
      </c>
      <c r="D418" s="65" t="inlineStr">
        <is>
          <t>Particulier</t>
        </is>
      </c>
      <c r="E418" s="65" t="inlineStr">
        <is>
          <t>Toulouse</t>
        </is>
      </c>
      <c r="F418" s="66" t="n">
        <v>45443</v>
      </c>
      <c r="G418" s="65" t="inlineStr">
        <is>
          <t>2024-05</t>
        </is>
      </c>
      <c r="H418" s="65" t="inlineStr">
        <is>
          <t>2023-2024</t>
        </is>
      </c>
      <c r="I418" s="66" t="n">
        <v>45458</v>
      </c>
      <c r="J418" s="67" t="n">
        <v>15</v>
      </c>
      <c r="K418" s="68" t="n">
        <v>1305.72</v>
      </c>
      <c r="L418" s="71" t="n">
        <v>0.2</v>
      </c>
      <c r="M418" s="68" t="n">
        <v>1566.86</v>
      </c>
      <c r="N418" s="65" t="inlineStr">
        <is>
          <t>Standard</t>
        </is>
      </c>
      <c r="O418" s="66" t="n">
        <v>45453</v>
      </c>
      <c r="P418" s="65" t="inlineStr">
        <is>
          <t>Payée</t>
        </is>
      </c>
      <c r="Q418" s="67">
        <f>IFERROR(INDEX(Devis!$I$2:$I$3053,MATCH($B418,Devis!$A$2:$A$3053,0)),"")</f>
        <v/>
      </c>
      <c r="R418" s="67">
        <f>IFERROR(INDEX(Devis!$K$2:$K$3053,MATCH($B418,Devis!$A$2:$A$3053,0)),"")</f>
        <v/>
      </c>
      <c r="S418" s="67">
        <f>IFERROR(INDEX(Clients!$G$2:$G$1020,MATCH($C418,Clients!$A$2:$A$1020,0)),"")</f>
        <v/>
      </c>
      <c r="T418" s="69">
        <f>1</f>
        <v/>
      </c>
      <c r="U418" s="68">
        <f>IFERROR(INDEX(Interventions!$S$2:$S$1106,MATCH($B418,Interventions!$B$2:$B$1106,0)),0)</f>
        <v/>
      </c>
      <c r="V418" s="68">
        <f>$K418-$U418</f>
        <v/>
      </c>
      <c r="W418" s="69">
        <f>IF($O418="",0,1)</f>
        <v/>
      </c>
      <c r="X418" s="68">
        <f>IF($O418="",$M418,0)</f>
        <v/>
      </c>
      <c r="Y418" s="69">
        <f>IF($O418="",MAX(0,Paramètres!$C$8-$I418),MAX(0,$O418-$I418))</f>
        <v/>
      </c>
      <c r="Z418" s="69">
        <f>$Y418*$X418</f>
        <v/>
      </c>
      <c r="AA418" s="69">
        <f>IF($O418="",0,$O418-$F418)</f>
        <v/>
      </c>
      <c r="AB418" s="69">
        <f>IF(AND($O418="",$I418&lt;Paramètres!$C$8),1,0)</f>
        <v/>
      </c>
      <c r="AC418" s="69">
        <f>IF(AND($O418="",$Y418&gt;Paramètres!$C$13),1,0)</f>
        <v/>
      </c>
      <c r="AD418" s="67">
        <f>IF($O418="","",YEAR($O418)&amp;"-"&amp;TEXT(MONTH($O418),"00"))</f>
        <v/>
      </c>
      <c r="AE418" s="67">
        <f>IF($W418=1,"Réglée",IF($Y418&lt;=0,"Non échu",IF($Y418&lt;=30,"1-30 j",IF($Y418&lt;=60,"31-60 j",IF($Y418&lt;=90,"61-90 j","Plus de 90 j")))))</f>
        <v/>
      </c>
      <c r="AF418" s="67">
        <f>IF($K418&lt;=1000,"Moins de 1 k€",IF($K418&lt;=5000,"1 à 5 k€",IF($K418&lt;=15000,"5 à 15 k€","Plus de 15 k€")))</f>
        <v/>
      </c>
    </row>
    <row r="419">
      <c r="A419" s="65" t="inlineStr">
        <is>
          <t>FAC-00418</t>
        </is>
      </c>
      <c r="B419" s="65" t="inlineStr">
        <is>
          <t>DEV-00990</t>
        </is>
      </c>
      <c r="C419" s="65" t="inlineStr">
        <is>
          <t>CLI-0399</t>
        </is>
      </c>
      <c r="D419" s="65" t="inlineStr">
        <is>
          <t>Syndic</t>
        </is>
      </c>
      <c r="E419" s="65" t="inlineStr">
        <is>
          <t>Toulouse</t>
        </is>
      </c>
      <c r="F419" s="66" t="n">
        <v>45453</v>
      </c>
      <c r="G419" s="65" t="inlineStr">
        <is>
          <t>2024-06</t>
        </is>
      </c>
      <c r="H419" s="65" t="inlineStr">
        <is>
          <t>2023-2024</t>
        </is>
      </c>
      <c r="I419" s="66" t="n">
        <v>45513</v>
      </c>
      <c r="J419" s="67" t="n">
        <v>60</v>
      </c>
      <c r="K419" s="68" t="n">
        <v>609.6900000000001</v>
      </c>
      <c r="L419" s="71" t="n">
        <v>0.2</v>
      </c>
      <c r="M419" s="68" t="n">
        <v>731.63</v>
      </c>
      <c r="N419" s="65" t="inlineStr">
        <is>
          <t>Standard</t>
        </is>
      </c>
      <c r="O419" s="66" t="n">
        <v>45526</v>
      </c>
      <c r="P419" s="65" t="inlineStr">
        <is>
          <t>Payée</t>
        </is>
      </c>
      <c r="Q419" s="67">
        <f>IFERROR(INDEX(Devis!$I$2:$I$3053,MATCH($B419,Devis!$A$2:$A$3053,0)),"")</f>
        <v/>
      </c>
      <c r="R419" s="67">
        <f>IFERROR(INDEX(Devis!$K$2:$K$3053,MATCH($B419,Devis!$A$2:$A$3053,0)),"")</f>
        <v/>
      </c>
      <c r="S419" s="67">
        <f>IFERROR(INDEX(Clients!$G$2:$G$1020,MATCH($C419,Clients!$A$2:$A$1020,0)),"")</f>
        <v/>
      </c>
      <c r="T419" s="69">
        <f>1</f>
        <v/>
      </c>
      <c r="U419" s="68">
        <f>IFERROR(INDEX(Interventions!$S$2:$S$1106,MATCH($B419,Interventions!$B$2:$B$1106,0)),0)</f>
        <v/>
      </c>
      <c r="V419" s="68">
        <f>$K419-$U419</f>
        <v/>
      </c>
      <c r="W419" s="69">
        <f>IF($O419="",0,1)</f>
        <v/>
      </c>
      <c r="X419" s="68">
        <f>IF($O419="",$M419,0)</f>
        <v/>
      </c>
      <c r="Y419" s="69">
        <f>IF($O419="",MAX(0,Paramètres!$C$8-$I419),MAX(0,$O419-$I419))</f>
        <v/>
      </c>
      <c r="Z419" s="69">
        <f>$Y419*$X419</f>
        <v/>
      </c>
      <c r="AA419" s="69">
        <f>IF($O419="",0,$O419-$F419)</f>
        <v/>
      </c>
      <c r="AB419" s="69">
        <f>IF(AND($O419="",$I419&lt;Paramètres!$C$8),1,0)</f>
        <v/>
      </c>
      <c r="AC419" s="69">
        <f>IF(AND($O419="",$Y419&gt;Paramètres!$C$13),1,0)</f>
        <v/>
      </c>
      <c r="AD419" s="67">
        <f>IF($O419="","",YEAR($O419)&amp;"-"&amp;TEXT(MONTH($O419),"00"))</f>
        <v/>
      </c>
      <c r="AE419" s="67">
        <f>IF($W419=1,"Réglée",IF($Y419&lt;=0,"Non échu",IF($Y419&lt;=30,"1-30 j",IF($Y419&lt;=60,"31-60 j",IF($Y419&lt;=90,"61-90 j","Plus de 90 j")))))</f>
        <v/>
      </c>
      <c r="AF419" s="67">
        <f>IF($K419&lt;=1000,"Moins de 1 k€",IF($K419&lt;=5000,"1 à 5 k€",IF($K419&lt;=15000,"5 à 15 k€","Plus de 15 k€")))</f>
        <v/>
      </c>
    </row>
    <row r="420">
      <c r="A420" s="65" t="inlineStr">
        <is>
          <t>FAC-00419</t>
        </is>
      </c>
      <c r="B420" s="65" t="inlineStr">
        <is>
          <t>DEV-00991</t>
        </is>
      </c>
      <c r="C420" s="65" t="inlineStr">
        <is>
          <t>CLI-0060</t>
        </is>
      </c>
      <c r="D420" s="65" t="inlineStr">
        <is>
          <t>Particulier</t>
        </is>
      </c>
      <c r="E420" s="65" t="inlineStr">
        <is>
          <t>Toulouse</t>
        </is>
      </c>
      <c r="F420" s="66" t="n">
        <v>45442</v>
      </c>
      <c r="G420" s="65" t="inlineStr">
        <is>
          <t>2024-05</t>
        </is>
      </c>
      <c r="H420" s="65" t="inlineStr">
        <is>
          <t>2023-2024</t>
        </is>
      </c>
      <c r="I420" s="66" t="n">
        <v>45457</v>
      </c>
      <c r="J420" s="67" t="n">
        <v>15</v>
      </c>
      <c r="K420" s="68" t="n">
        <v>2641.63</v>
      </c>
      <c r="L420" s="71" t="n">
        <v>0.1</v>
      </c>
      <c r="M420" s="68" t="n">
        <v>2905.79</v>
      </c>
      <c r="N420" s="65" t="inlineStr">
        <is>
          <t>Standard</t>
        </is>
      </c>
      <c r="O420" s="66" t="n">
        <v>45447</v>
      </c>
      <c r="P420" s="65" t="inlineStr">
        <is>
          <t>Payée</t>
        </is>
      </c>
      <c r="Q420" s="67">
        <f>IFERROR(INDEX(Devis!$I$2:$I$3053,MATCH($B420,Devis!$A$2:$A$3053,0)),"")</f>
        <v/>
      </c>
      <c r="R420" s="67">
        <f>IFERROR(INDEX(Devis!$K$2:$K$3053,MATCH($B420,Devis!$A$2:$A$3053,0)),"")</f>
        <v/>
      </c>
      <c r="S420" s="67">
        <f>IFERROR(INDEX(Clients!$G$2:$G$1020,MATCH($C420,Clients!$A$2:$A$1020,0)),"")</f>
        <v/>
      </c>
      <c r="T420" s="69">
        <f>1</f>
        <v/>
      </c>
      <c r="U420" s="68">
        <f>IFERROR(INDEX(Interventions!$S$2:$S$1106,MATCH($B420,Interventions!$B$2:$B$1106,0)),0)</f>
        <v/>
      </c>
      <c r="V420" s="68">
        <f>$K420-$U420</f>
        <v/>
      </c>
      <c r="W420" s="69">
        <f>IF($O420="",0,1)</f>
        <v/>
      </c>
      <c r="X420" s="68">
        <f>IF($O420="",$M420,0)</f>
        <v/>
      </c>
      <c r="Y420" s="69">
        <f>IF($O420="",MAX(0,Paramètres!$C$8-$I420),MAX(0,$O420-$I420))</f>
        <v/>
      </c>
      <c r="Z420" s="69">
        <f>$Y420*$X420</f>
        <v/>
      </c>
      <c r="AA420" s="69">
        <f>IF($O420="",0,$O420-$F420)</f>
        <v/>
      </c>
      <c r="AB420" s="69">
        <f>IF(AND($O420="",$I420&lt;Paramètres!$C$8),1,0)</f>
        <v/>
      </c>
      <c r="AC420" s="69">
        <f>IF(AND($O420="",$Y420&gt;Paramètres!$C$13),1,0)</f>
        <v/>
      </c>
      <c r="AD420" s="67">
        <f>IF($O420="","",YEAR($O420)&amp;"-"&amp;TEXT(MONTH($O420),"00"))</f>
        <v/>
      </c>
      <c r="AE420" s="67">
        <f>IF($W420=1,"Réglée",IF($Y420&lt;=0,"Non échu",IF($Y420&lt;=30,"1-30 j",IF($Y420&lt;=60,"31-60 j",IF($Y420&lt;=90,"61-90 j","Plus de 90 j")))))</f>
        <v/>
      </c>
      <c r="AF420" s="67">
        <f>IF($K420&lt;=1000,"Moins de 1 k€",IF($K420&lt;=5000,"1 à 5 k€",IF($K420&lt;=15000,"5 à 15 k€","Plus de 15 k€")))</f>
        <v/>
      </c>
    </row>
    <row r="421">
      <c r="A421" s="65" t="inlineStr">
        <is>
          <t>FAC-00420</t>
        </is>
      </c>
      <c r="B421" s="65" t="inlineStr">
        <is>
          <t>DEV-00992</t>
        </is>
      </c>
      <c r="C421" s="65" t="inlineStr">
        <is>
          <t>CLI-0269</t>
        </is>
      </c>
      <c r="D421" s="65" t="inlineStr">
        <is>
          <t>Particulier</t>
        </is>
      </c>
      <c r="E421" s="65" t="inlineStr">
        <is>
          <t>Toulouse</t>
        </is>
      </c>
      <c r="F421" s="66" t="n">
        <v>45462</v>
      </c>
      <c r="G421" s="65" t="inlineStr">
        <is>
          <t>2024-06</t>
        </is>
      </c>
      <c r="H421" s="65" t="inlineStr">
        <is>
          <t>2023-2024</t>
        </is>
      </c>
      <c r="I421" s="66" t="n">
        <v>45477</v>
      </c>
      <c r="J421" s="67" t="n">
        <v>15</v>
      </c>
      <c r="K421" s="68" t="n">
        <v>561.34</v>
      </c>
      <c r="L421" s="71" t="n">
        <v>0.2</v>
      </c>
      <c r="M421" s="68" t="n">
        <v>673.61</v>
      </c>
      <c r="N421" s="65" t="inlineStr">
        <is>
          <t>Bon payeur</t>
        </is>
      </c>
      <c r="O421" s="66" t="n">
        <v>45472</v>
      </c>
      <c r="P421" s="65" t="inlineStr">
        <is>
          <t>Payée</t>
        </is>
      </c>
      <c r="Q421" s="67">
        <f>IFERROR(INDEX(Devis!$I$2:$I$3053,MATCH($B421,Devis!$A$2:$A$3053,0)),"")</f>
        <v/>
      </c>
      <c r="R421" s="67">
        <f>IFERROR(INDEX(Devis!$K$2:$K$3053,MATCH($B421,Devis!$A$2:$A$3053,0)),"")</f>
        <v/>
      </c>
      <c r="S421" s="67">
        <f>IFERROR(INDEX(Clients!$G$2:$G$1020,MATCH($C421,Clients!$A$2:$A$1020,0)),"")</f>
        <v/>
      </c>
      <c r="T421" s="69">
        <f>1</f>
        <v/>
      </c>
      <c r="U421" s="68">
        <f>IFERROR(INDEX(Interventions!$S$2:$S$1106,MATCH($B421,Interventions!$B$2:$B$1106,0)),0)</f>
        <v/>
      </c>
      <c r="V421" s="68">
        <f>$K421-$U421</f>
        <v/>
      </c>
      <c r="W421" s="69">
        <f>IF($O421="",0,1)</f>
        <v/>
      </c>
      <c r="X421" s="68">
        <f>IF($O421="",$M421,0)</f>
        <v/>
      </c>
      <c r="Y421" s="69">
        <f>IF($O421="",MAX(0,Paramètres!$C$8-$I421),MAX(0,$O421-$I421))</f>
        <v/>
      </c>
      <c r="Z421" s="69">
        <f>$Y421*$X421</f>
        <v/>
      </c>
      <c r="AA421" s="69">
        <f>IF($O421="",0,$O421-$F421)</f>
        <v/>
      </c>
      <c r="AB421" s="69">
        <f>IF(AND($O421="",$I421&lt;Paramètres!$C$8),1,0)</f>
        <v/>
      </c>
      <c r="AC421" s="69">
        <f>IF(AND($O421="",$Y421&gt;Paramètres!$C$13),1,0)</f>
        <v/>
      </c>
      <c r="AD421" s="67">
        <f>IF($O421="","",YEAR($O421)&amp;"-"&amp;TEXT(MONTH($O421),"00"))</f>
        <v/>
      </c>
      <c r="AE421" s="67">
        <f>IF($W421=1,"Réglée",IF($Y421&lt;=0,"Non échu",IF($Y421&lt;=30,"1-30 j",IF($Y421&lt;=60,"31-60 j",IF($Y421&lt;=90,"61-90 j","Plus de 90 j")))))</f>
        <v/>
      </c>
      <c r="AF421" s="67">
        <f>IF($K421&lt;=1000,"Moins de 1 k€",IF($K421&lt;=5000,"1 à 5 k€",IF($K421&lt;=15000,"5 à 15 k€","Plus de 15 k€")))</f>
        <v/>
      </c>
    </row>
    <row r="422">
      <c r="A422" s="65" t="inlineStr">
        <is>
          <t>FAC-00421</t>
        </is>
      </c>
      <c r="B422" s="65" t="inlineStr">
        <is>
          <t>DEV-00993</t>
        </is>
      </c>
      <c r="C422" s="65" t="inlineStr">
        <is>
          <t>CLI-0172</t>
        </is>
      </c>
      <c r="D422" s="65" t="inlineStr">
        <is>
          <t>Particulier</t>
        </is>
      </c>
      <c r="E422" s="65" t="inlineStr">
        <is>
          <t>Bordeaux</t>
        </is>
      </c>
      <c r="F422" s="66" t="n">
        <v>45436</v>
      </c>
      <c r="G422" s="65" t="inlineStr">
        <is>
          <t>2024-05</t>
        </is>
      </c>
      <c r="H422" s="65" t="inlineStr">
        <is>
          <t>2023-2024</t>
        </is>
      </c>
      <c r="I422" s="66" t="n">
        <v>45451</v>
      </c>
      <c r="J422" s="67" t="n">
        <v>15</v>
      </c>
      <c r="K422" s="68" t="n">
        <v>1183.08</v>
      </c>
      <c r="L422" s="71" t="n">
        <v>0.1</v>
      </c>
      <c r="M422" s="68" t="n">
        <v>1301.39</v>
      </c>
      <c r="N422" s="65" t="inlineStr">
        <is>
          <t>Bon payeur</t>
        </is>
      </c>
      <c r="O422" s="66" t="n">
        <v>45447</v>
      </c>
      <c r="P422" s="65" t="inlineStr">
        <is>
          <t>Payée</t>
        </is>
      </c>
      <c r="Q422" s="67">
        <f>IFERROR(INDEX(Devis!$I$2:$I$3053,MATCH($B422,Devis!$A$2:$A$3053,0)),"")</f>
        <v/>
      </c>
      <c r="R422" s="67">
        <f>IFERROR(INDEX(Devis!$K$2:$K$3053,MATCH($B422,Devis!$A$2:$A$3053,0)),"")</f>
        <v/>
      </c>
      <c r="S422" s="67">
        <f>IFERROR(INDEX(Clients!$G$2:$G$1020,MATCH($C422,Clients!$A$2:$A$1020,0)),"")</f>
        <v/>
      </c>
      <c r="T422" s="69">
        <f>1</f>
        <v/>
      </c>
      <c r="U422" s="68">
        <f>IFERROR(INDEX(Interventions!$S$2:$S$1106,MATCH($B422,Interventions!$B$2:$B$1106,0)),0)</f>
        <v/>
      </c>
      <c r="V422" s="68">
        <f>$K422-$U422</f>
        <v/>
      </c>
      <c r="W422" s="69">
        <f>IF($O422="",0,1)</f>
        <v/>
      </c>
      <c r="X422" s="68">
        <f>IF($O422="",$M422,0)</f>
        <v/>
      </c>
      <c r="Y422" s="69">
        <f>IF($O422="",MAX(0,Paramètres!$C$8-$I422),MAX(0,$O422-$I422))</f>
        <v/>
      </c>
      <c r="Z422" s="69">
        <f>$Y422*$X422</f>
        <v/>
      </c>
      <c r="AA422" s="69">
        <f>IF($O422="",0,$O422-$F422)</f>
        <v/>
      </c>
      <c r="AB422" s="69">
        <f>IF(AND($O422="",$I422&lt;Paramètres!$C$8),1,0)</f>
        <v/>
      </c>
      <c r="AC422" s="69">
        <f>IF(AND($O422="",$Y422&gt;Paramètres!$C$13),1,0)</f>
        <v/>
      </c>
      <c r="AD422" s="67">
        <f>IF($O422="","",YEAR($O422)&amp;"-"&amp;TEXT(MONTH($O422),"00"))</f>
        <v/>
      </c>
      <c r="AE422" s="67">
        <f>IF($W422=1,"Réglée",IF($Y422&lt;=0,"Non échu",IF($Y422&lt;=30,"1-30 j",IF($Y422&lt;=60,"31-60 j",IF($Y422&lt;=90,"61-90 j","Plus de 90 j")))))</f>
        <v/>
      </c>
      <c r="AF422" s="67">
        <f>IF($K422&lt;=1000,"Moins de 1 k€",IF($K422&lt;=5000,"1 à 5 k€",IF($K422&lt;=15000,"5 à 15 k€","Plus de 15 k€")))</f>
        <v/>
      </c>
    </row>
    <row r="423">
      <c r="A423" s="65" t="inlineStr">
        <is>
          <t>FAC-00422</t>
        </is>
      </c>
      <c r="B423" s="65" t="inlineStr">
        <is>
          <t>DEV-00994</t>
        </is>
      </c>
      <c r="C423" s="65" t="inlineStr">
        <is>
          <t>CLI-0402</t>
        </is>
      </c>
      <c r="D423" s="65" t="inlineStr">
        <is>
          <t>Particulier</t>
        </is>
      </c>
      <c r="E423" s="65" t="inlineStr">
        <is>
          <t>Bordeaux</t>
        </is>
      </c>
      <c r="F423" s="66" t="n">
        <v>45435</v>
      </c>
      <c r="G423" s="65" t="inlineStr">
        <is>
          <t>2024-05</t>
        </is>
      </c>
      <c r="H423" s="65" t="inlineStr">
        <is>
          <t>2023-2024</t>
        </is>
      </c>
      <c r="I423" s="66" t="n">
        <v>45450</v>
      </c>
      <c r="J423" s="67" t="n">
        <v>15</v>
      </c>
      <c r="K423" s="68" t="n">
        <v>1162.35</v>
      </c>
      <c r="L423" s="71" t="n">
        <v>0.1</v>
      </c>
      <c r="M423" s="68" t="n">
        <v>1278.59</v>
      </c>
      <c r="N423" s="65" t="inlineStr">
        <is>
          <t>Lent</t>
        </is>
      </c>
      <c r="O423" s="66" t="n">
        <v>45494</v>
      </c>
      <c r="P423" s="65" t="inlineStr">
        <is>
          <t>Payée</t>
        </is>
      </c>
      <c r="Q423" s="67">
        <f>IFERROR(INDEX(Devis!$I$2:$I$3053,MATCH($B423,Devis!$A$2:$A$3053,0)),"")</f>
        <v/>
      </c>
      <c r="R423" s="67">
        <f>IFERROR(INDEX(Devis!$K$2:$K$3053,MATCH($B423,Devis!$A$2:$A$3053,0)),"")</f>
        <v/>
      </c>
      <c r="S423" s="67">
        <f>IFERROR(INDEX(Clients!$G$2:$G$1020,MATCH($C423,Clients!$A$2:$A$1020,0)),"")</f>
        <v/>
      </c>
      <c r="T423" s="69">
        <f>1</f>
        <v/>
      </c>
      <c r="U423" s="68">
        <f>IFERROR(INDEX(Interventions!$S$2:$S$1106,MATCH($B423,Interventions!$B$2:$B$1106,0)),0)</f>
        <v/>
      </c>
      <c r="V423" s="68">
        <f>$K423-$U423</f>
        <v/>
      </c>
      <c r="W423" s="69">
        <f>IF($O423="",0,1)</f>
        <v/>
      </c>
      <c r="X423" s="68">
        <f>IF($O423="",$M423,0)</f>
        <v/>
      </c>
      <c r="Y423" s="69">
        <f>IF($O423="",MAX(0,Paramètres!$C$8-$I423),MAX(0,$O423-$I423))</f>
        <v/>
      </c>
      <c r="Z423" s="69">
        <f>$Y423*$X423</f>
        <v/>
      </c>
      <c r="AA423" s="69">
        <f>IF($O423="",0,$O423-$F423)</f>
        <v/>
      </c>
      <c r="AB423" s="69">
        <f>IF(AND($O423="",$I423&lt;Paramètres!$C$8),1,0)</f>
        <v/>
      </c>
      <c r="AC423" s="69">
        <f>IF(AND($O423="",$Y423&gt;Paramètres!$C$13),1,0)</f>
        <v/>
      </c>
      <c r="AD423" s="67">
        <f>IF($O423="","",YEAR($O423)&amp;"-"&amp;TEXT(MONTH($O423),"00"))</f>
        <v/>
      </c>
      <c r="AE423" s="67">
        <f>IF($W423=1,"Réglée",IF($Y423&lt;=0,"Non échu",IF($Y423&lt;=30,"1-30 j",IF($Y423&lt;=60,"31-60 j",IF($Y423&lt;=90,"61-90 j","Plus de 90 j")))))</f>
        <v/>
      </c>
      <c r="AF423" s="67">
        <f>IF($K423&lt;=1000,"Moins de 1 k€",IF($K423&lt;=5000,"1 à 5 k€",IF($K423&lt;=15000,"5 à 15 k€","Plus de 15 k€")))</f>
        <v/>
      </c>
    </row>
    <row r="424">
      <c r="A424" s="65" t="inlineStr">
        <is>
          <t>FAC-00423</t>
        </is>
      </c>
      <c r="B424" s="65" t="inlineStr">
        <is>
          <t>DEV-00997</t>
        </is>
      </c>
      <c r="C424" s="65" t="inlineStr">
        <is>
          <t>CLI-0185</t>
        </is>
      </c>
      <c r="D424" s="65" t="inlineStr">
        <is>
          <t>Particulier</t>
        </is>
      </c>
      <c r="E424" s="65" t="inlineStr">
        <is>
          <t>Bordeaux</t>
        </is>
      </c>
      <c r="F424" s="66" t="n">
        <v>45440</v>
      </c>
      <c r="G424" s="65" t="inlineStr">
        <is>
          <t>2024-05</t>
        </is>
      </c>
      <c r="H424" s="65" t="inlineStr">
        <is>
          <t>2023-2024</t>
        </is>
      </c>
      <c r="I424" s="66" t="n">
        <v>45455</v>
      </c>
      <c r="J424" s="67" t="n">
        <v>15</v>
      </c>
      <c r="K424" s="68" t="n">
        <v>1292.12</v>
      </c>
      <c r="L424" s="71" t="n">
        <v>0.1</v>
      </c>
      <c r="M424" s="68" t="n">
        <v>1421.33</v>
      </c>
      <c r="N424" s="65" t="inlineStr">
        <is>
          <t>Bon payeur</t>
        </is>
      </c>
      <c r="O424" s="66" t="n">
        <v>45443</v>
      </c>
      <c r="P424" s="65" t="inlineStr">
        <is>
          <t>Payée</t>
        </is>
      </c>
      <c r="Q424" s="67">
        <f>IFERROR(INDEX(Devis!$I$2:$I$3053,MATCH($B424,Devis!$A$2:$A$3053,0)),"")</f>
        <v/>
      </c>
      <c r="R424" s="67">
        <f>IFERROR(INDEX(Devis!$K$2:$K$3053,MATCH($B424,Devis!$A$2:$A$3053,0)),"")</f>
        <v/>
      </c>
      <c r="S424" s="67">
        <f>IFERROR(INDEX(Clients!$G$2:$G$1020,MATCH($C424,Clients!$A$2:$A$1020,0)),"")</f>
        <v/>
      </c>
      <c r="T424" s="69">
        <f>1</f>
        <v/>
      </c>
      <c r="U424" s="68">
        <f>IFERROR(INDEX(Interventions!$S$2:$S$1106,MATCH($B424,Interventions!$B$2:$B$1106,0)),0)</f>
        <v/>
      </c>
      <c r="V424" s="68">
        <f>$K424-$U424</f>
        <v/>
      </c>
      <c r="W424" s="69">
        <f>IF($O424="",0,1)</f>
        <v/>
      </c>
      <c r="X424" s="68">
        <f>IF($O424="",$M424,0)</f>
        <v/>
      </c>
      <c r="Y424" s="69">
        <f>IF($O424="",MAX(0,Paramètres!$C$8-$I424),MAX(0,$O424-$I424))</f>
        <v/>
      </c>
      <c r="Z424" s="69">
        <f>$Y424*$X424</f>
        <v/>
      </c>
      <c r="AA424" s="69">
        <f>IF($O424="",0,$O424-$F424)</f>
        <v/>
      </c>
      <c r="AB424" s="69">
        <f>IF(AND($O424="",$I424&lt;Paramètres!$C$8),1,0)</f>
        <v/>
      </c>
      <c r="AC424" s="69">
        <f>IF(AND($O424="",$Y424&gt;Paramètres!$C$13),1,0)</f>
        <v/>
      </c>
      <c r="AD424" s="67">
        <f>IF($O424="","",YEAR($O424)&amp;"-"&amp;TEXT(MONTH($O424),"00"))</f>
        <v/>
      </c>
      <c r="AE424" s="67">
        <f>IF($W424=1,"Réglée",IF($Y424&lt;=0,"Non échu",IF($Y424&lt;=30,"1-30 j",IF($Y424&lt;=60,"31-60 j",IF($Y424&lt;=90,"61-90 j","Plus de 90 j")))))</f>
        <v/>
      </c>
      <c r="AF424" s="67">
        <f>IF($K424&lt;=1000,"Moins de 1 k€",IF($K424&lt;=5000,"1 à 5 k€",IF($K424&lt;=15000,"5 à 15 k€","Plus de 15 k€")))</f>
        <v/>
      </c>
    </row>
    <row r="425">
      <c r="A425" s="65" t="inlineStr">
        <is>
          <t>FAC-00424</t>
        </is>
      </c>
      <c r="B425" s="65" t="inlineStr">
        <is>
          <t>DEV-00998</t>
        </is>
      </c>
      <c r="C425" s="65" t="inlineStr">
        <is>
          <t>CLI-0020</t>
        </is>
      </c>
      <c r="D425" s="65" t="inlineStr">
        <is>
          <t>Particulier</t>
        </is>
      </c>
      <c r="E425" s="65" t="inlineStr">
        <is>
          <t>Bordeaux</t>
        </is>
      </c>
      <c r="F425" s="66" t="n">
        <v>45446</v>
      </c>
      <c r="G425" s="65" t="inlineStr">
        <is>
          <t>2024-06</t>
        </is>
      </c>
      <c r="H425" s="65" t="inlineStr">
        <is>
          <t>2023-2024</t>
        </is>
      </c>
      <c r="I425" s="66" t="n">
        <v>45461</v>
      </c>
      <c r="J425" s="67" t="n">
        <v>15</v>
      </c>
      <c r="K425" s="68" t="n">
        <v>280.87</v>
      </c>
      <c r="L425" s="71" t="n">
        <v>0.2</v>
      </c>
      <c r="M425" s="68" t="n">
        <v>337.04</v>
      </c>
      <c r="N425" s="65" t="inlineStr">
        <is>
          <t>Standard</t>
        </is>
      </c>
      <c r="O425" s="66" t="n">
        <v>45477</v>
      </c>
      <c r="P425" s="65" t="inlineStr">
        <is>
          <t>Payée</t>
        </is>
      </c>
      <c r="Q425" s="67">
        <f>IFERROR(INDEX(Devis!$I$2:$I$3053,MATCH($B425,Devis!$A$2:$A$3053,0)),"")</f>
        <v/>
      </c>
      <c r="R425" s="67">
        <f>IFERROR(INDEX(Devis!$K$2:$K$3053,MATCH($B425,Devis!$A$2:$A$3053,0)),"")</f>
        <v/>
      </c>
      <c r="S425" s="67">
        <f>IFERROR(INDEX(Clients!$G$2:$G$1020,MATCH($C425,Clients!$A$2:$A$1020,0)),"")</f>
        <v/>
      </c>
      <c r="T425" s="69">
        <f>1</f>
        <v/>
      </c>
      <c r="U425" s="68">
        <f>IFERROR(INDEX(Interventions!$S$2:$S$1106,MATCH($B425,Interventions!$B$2:$B$1106,0)),0)</f>
        <v/>
      </c>
      <c r="V425" s="68">
        <f>$K425-$U425</f>
        <v/>
      </c>
      <c r="W425" s="69">
        <f>IF($O425="",0,1)</f>
        <v/>
      </c>
      <c r="X425" s="68">
        <f>IF($O425="",$M425,0)</f>
        <v/>
      </c>
      <c r="Y425" s="69">
        <f>IF($O425="",MAX(0,Paramètres!$C$8-$I425),MAX(0,$O425-$I425))</f>
        <v/>
      </c>
      <c r="Z425" s="69">
        <f>$Y425*$X425</f>
        <v/>
      </c>
      <c r="AA425" s="69">
        <f>IF($O425="",0,$O425-$F425)</f>
        <v/>
      </c>
      <c r="AB425" s="69">
        <f>IF(AND($O425="",$I425&lt;Paramètres!$C$8),1,0)</f>
        <v/>
      </c>
      <c r="AC425" s="69">
        <f>IF(AND($O425="",$Y425&gt;Paramètres!$C$13),1,0)</f>
        <v/>
      </c>
      <c r="AD425" s="67">
        <f>IF($O425="","",YEAR($O425)&amp;"-"&amp;TEXT(MONTH($O425),"00"))</f>
        <v/>
      </c>
      <c r="AE425" s="67">
        <f>IF($W425=1,"Réglée",IF($Y425&lt;=0,"Non échu",IF($Y425&lt;=30,"1-30 j",IF($Y425&lt;=60,"31-60 j",IF($Y425&lt;=90,"61-90 j","Plus de 90 j")))))</f>
        <v/>
      </c>
      <c r="AF425" s="67">
        <f>IF($K425&lt;=1000,"Moins de 1 k€",IF($K425&lt;=5000,"1 à 5 k€",IF($K425&lt;=15000,"5 à 15 k€","Plus de 15 k€")))</f>
        <v/>
      </c>
    </row>
    <row r="426">
      <c r="A426" s="65" t="inlineStr">
        <is>
          <t>FAC-00425</t>
        </is>
      </c>
      <c r="B426" s="65" t="inlineStr">
        <is>
          <t>DEV-01000</t>
        </is>
      </c>
      <c r="C426" s="65" t="inlineStr">
        <is>
          <t>CLI-0020</t>
        </is>
      </c>
      <c r="D426" s="65" t="inlineStr">
        <is>
          <t>Particulier</t>
        </is>
      </c>
      <c r="E426" s="65" t="inlineStr">
        <is>
          <t>Bordeaux</t>
        </is>
      </c>
      <c r="F426" s="66" t="n">
        <v>45439</v>
      </c>
      <c r="G426" s="65" t="inlineStr">
        <is>
          <t>2024-05</t>
        </is>
      </c>
      <c r="H426" s="65" t="inlineStr">
        <is>
          <t>2023-2024</t>
        </is>
      </c>
      <c r="I426" s="66" t="n">
        <v>45454</v>
      </c>
      <c r="J426" s="67" t="n">
        <v>15</v>
      </c>
      <c r="K426" s="68" t="n">
        <v>8551.559999999999</v>
      </c>
      <c r="L426" s="71" t="n">
        <v>0.1</v>
      </c>
      <c r="M426" s="68" t="n">
        <v>9406.719999999999</v>
      </c>
      <c r="N426" s="65" t="inlineStr">
        <is>
          <t>Standard</t>
        </is>
      </c>
      <c r="O426" s="66" t="n">
        <v>45456</v>
      </c>
      <c r="P426" s="65" t="inlineStr">
        <is>
          <t>Payée</t>
        </is>
      </c>
      <c r="Q426" s="67">
        <f>IFERROR(INDEX(Devis!$I$2:$I$3053,MATCH($B426,Devis!$A$2:$A$3053,0)),"")</f>
        <v/>
      </c>
      <c r="R426" s="67">
        <f>IFERROR(INDEX(Devis!$K$2:$K$3053,MATCH($B426,Devis!$A$2:$A$3053,0)),"")</f>
        <v/>
      </c>
      <c r="S426" s="67">
        <f>IFERROR(INDEX(Clients!$G$2:$G$1020,MATCH($C426,Clients!$A$2:$A$1020,0)),"")</f>
        <v/>
      </c>
      <c r="T426" s="69">
        <f>1</f>
        <v/>
      </c>
      <c r="U426" s="68">
        <f>IFERROR(INDEX(Interventions!$S$2:$S$1106,MATCH($B426,Interventions!$B$2:$B$1106,0)),0)</f>
        <v/>
      </c>
      <c r="V426" s="68">
        <f>$K426-$U426</f>
        <v/>
      </c>
      <c r="W426" s="69">
        <f>IF($O426="",0,1)</f>
        <v/>
      </c>
      <c r="X426" s="68">
        <f>IF($O426="",$M426,0)</f>
        <v/>
      </c>
      <c r="Y426" s="69">
        <f>IF($O426="",MAX(0,Paramètres!$C$8-$I426),MAX(0,$O426-$I426))</f>
        <v/>
      </c>
      <c r="Z426" s="69">
        <f>$Y426*$X426</f>
        <v/>
      </c>
      <c r="AA426" s="69">
        <f>IF($O426="",0,$O426-$F426)</f>
        <v/>
      </c>
      <c r="AB426" s="69">
        <f>IF(AND($O426="",$I426&lt;Paramètres!$C$8),1,0)</f>
        <v/>
      </c>
      <c r="AC426" s="69">
        <f>IF(AND($O426="",$Y426&gt;Paramètres!$C$13),1,0)</f>
        <v/>
      </c>
      <c r="AD426" s="67">
        <f>IF($O426="","",YEAR($O426)&amp;"-"&amp;TEXT(MONTH($O426),"00"))</f>
        <v/>
      </c>
      <c r="AE426" s="67">
        <f>IF($W426=1,"Réglée",IF($Y426&lt;=0,"Non échu",IF($Y426&lt;=30,"1-30 j",IF($Y426&lt;=60,"31-60 j",IF($Y426&lt;=90,"61-90 j","Plus de 90 j")))))</f>
        <v/>
      </c>
      <c r="AF426" s="67">
        <f>IF($K426&lt;=1000,"Moins de 1 k€",IF($K426&lt;=5000,"1 à 5 k€",IF($K426&lt;=15000,"5 à 15 k€","Plus de 15 k€")))</f>
        <v/>
      </c>
    </row>
    <row r="427">
      <c r="A427" s="65" t="inlineStr">
        <is>
          <t>FAC-00426</t>
        </is>
      </c>
      <c r="B427" s="65" t="inlineStr">
        <is>
          <t>DEV-01005</t>
        </is>
      </c>
      <c r="C427" s="65" t="inlineStr">
        <is>
          <t>CLI-0208</t>
        </is>
      </c>
      <c r="D427" s="65" t="inlineStr">
        <is>
          <t>Particulier</t>
        </is>
      </c>
      <c r="E427" s="65" t="inlineStr">
        <is>
          <t>Bordeaux</t>
        </is>
      </c>
      <c r="F427" s="66" t="n">
        <v>45435</v>
      </c>
      <c r="G427" s="65" t="inlineStr">
        <is>
          <t>2024-05</t>
        </is>
      </c>
      <c r="H427" s="65" t="inlineStr">
        <is>
          <t>2023-2024</t>
        </is>
      </c>
      <c r="I427" s="66" t="n">
        <v>45450</v>
      </c>
      <c r="J427" s="67" t="n">
        <v>15</v>
      </c>
      <c r="K427" s="68" t="n">
        <v>3890.29</v>
      </c>
      <c r="L427" s="71" t="n">
        <v>0.1</v>
      </c>
      <c r="M427" s="68" t="n">
        <v>4279.32</v>
      </c>
      <c r="N427" s="65" t="inlineStr">
        <is>
          <t>Standard</t>
        </is>
      </c>
      <c r="O427" s="66" t="n">
        <v>45436</v>
      </c>
      <c r="P427" s="65" t="inlineStr">
        <is>
          <t>Payée</t>
        </is>
      </c>
      <c r="Q427" s="67">
        <f>IFERROR(INDEX(Devis!$I$2:$I$3053,MATCH($B427,Devis!$A$2:$A$3053,0)),"")</f>
        <v/>
      </c>
      <c r="R427" s="67">
        <f>IFERROR(INDEX(Devis!$K$2:$K$3053,MATCH($B427,Devis!$A$2:$A$3053,0)),"")</f>
        <v/>
      </c>
      <c r="S427" s="67">
        <f>IFERROR(INDEX(Clients!$G$2:$G$1020,MATCH($C427,Clients!$A$2:$A$1020,0)),"")</f>
        <v/>
      </c>
      <c r="T427" s="69">
        <f>1</f>
        <v/>
      </c>
      <c r="U427" s="68">
        <f>IFERROR(INDEX(Interventions!$S$2:$S$1106,MATCH($B427,Interventions!$B$2:$B$1106,0)),0)</f>
        <v/>
      </c>
      <c r="V427" s="68">
        <f>$K427-$U427</f>
        <v/>
      </c>
      <c r="W427" s="69">
        <f>IF($O427="",0,1)</f>
        <v/>
      </c>
      <c r="X427" s="68">
        <f>IF($O427="",$M427,0)</f>
        <v/>
      </c>
      <c r="Y427" s="69">
        <f>IF($O427="",MAX(0,Paramètres!$C$8-$I427),MAX(0,$O427-$I427))</f>
        <v/>
      </c>
      <c r="Z427" s="69">
        <f>$Y427*$X427</f>
        <v/>
      </c>
      <c r="AA427" s="69">
        <f>IF($O427="",0,$O427-$F427)</f>
        <v/>
      </c>
      <c r="AB427" s="69">
        <f>IF(AND($O427="",$I427&lt;Paramètres!$C$8),1,0)</f>
        <v/>
      </c>
      <c r="AC427" s="69">
        <f>IF(AND($O427="",$Y427&gt;Paramètres!$C$13),1,0)</f>
        <v/>
      </c>
      <c r="AD427" s="67">
        <f>IF($O427="","",YEAR($O427)&amp;"-"&amp;TEXT(MONTH($O427),"00"))</f>
        <v/>
      </c>
      <c r="AE427" s="67">
        <f>IF($W427=1,"Réglée",IF($Y427&lt;=0,"Non échu",IF($Y427&lt;=30,"1-30 j",IF($Y427&lt;=60,"31-60 j",IF($Y427&lt;=90,"61-90 j","Plus de 90 j")))))</f>
        <v/>
      </c>
      <c r="AF427" s="67">
        <f>IF($K427&lt;=1000,"Moins de 1 k€",IF($K427&lt;=5000,"1 à 5 k€",IF($K427&lt;=15000,"5 à 15 k€","Plus de 15 k€")))</f>
        <v/>
      </c>
    </row>
    <row r="428">
      <c r="A428" s="65" t="inlineStr">
        <is>
          <t>FAC-00427</t>
        </is>
      </c>
      <c r="B428" s="65" t="inlineStr">
        <is>
          <t>DEV-01010</t>
        </is>
      </c>
      <c r="C428" s="65" t="inlineStr">
        <is>
          <t>CLI-0132</t>
        </is>
      </c>
      <c r="D428" s="65" t="inlineStr">
        <is>
          <t>Particulier</t>
        </is>
      </c>
      <c r="E428" s="65" t="inlineStr">
        <is>
          <t>Toulouse</t>
        </is>
      </c>
      <c r="F428" s="66" t="n">
        <v>45449</v>
      </c>
      <c r="G428" s="65" t="inlineStr">
        <is>
          <t>2024-06</t>
        </is>
      </c>
      <c r="H428" s="65" t="inlineStr">
        <is>
          <t>2023-2024</t>
        </is>
      </c>
      <c r="I428" s="66" t="n">
        <v>45464</v>
      </c>
      <c r="J428" s="67" t="n">
        <v>15</v>
      </c>
      <c r="K428" s="68" t="n">
        <v>3845.67</v>
      </c>
      <c r="L428" s="71" t="n">
        <v>0.2</v>
      </c>
      <c r="M428" s="68" t="n">
        <v>4614.8</v>
      </c>
      <c r="N428" s="65" t="inlineStr">
        <is>
          <t>Bon payeur</t>
        </is>
      </c>
      <c r="O428" s="66" t="n">
        <v>45450</v>
      </c>
      <c r="P428" s="65" t="inlineStr">
        <is>
          <t>Payée</t>
        </is>
      </c>
      <c r="Q428" s="67">
        <f>IFERROR(INDEX(Devis!$I$2:$I$3053,MATCH($B428,Devis!$A$2:$A$3053,0)),"")</f>
        <v/>
      </c>
      <c r="R428" s="67">
        <f>IFERROR(INDEX(Devis!$K$2:$K$3053,MATCH($B428,Devis!$A$2:$A$3053,0)),"")</f>
        <v/>
      </c>
      <c r="S428" s="67">
        <f>IFERROR(INDEX(Clients!$G$2:$G$1020,MATCH($C428,Clients!$A$2:$A$1020,0)),"")</f>
        <v/>
      </c>
      <c r="T428" s="69">
        <f>1</f>
        <v/>
      </c>
      <c r="U428" s="68">
        <f>IFERROR(INDEX(Interventions!$S$2:$S$1106,MATCH($B428,Interventions!$B$2:$B$1106,0)),0)</f>
        <v/>
      </c>
      <c r="V428" s="68">
        <f>$K428-$U428</f>
        <v/>
      </c>
      <c r="W428" s="69">
        <f>IF($O428="",0,1)</f>
        <v/>
      </c>
      <c r="X428" s="68">
        <f>IF($O428="",$M428,0)</f>
        <v/>
      </c>
      <c r="Y428" s="69">
        <f>IF($O428="",MAX(0,Paramètres!$C$8-$I428),MAX(0,$O428-$I428))</f>
        <v/>
      </c>
      <c r="Z428" s="69">
        <f>$Y428*$X428</f>
        <v/>
      </c>
      <c r="AA428" s="69">
        <f>IF($O428="",0,$O428-$F428)</f>
        <v/>
      </c>
      <c r="AB428" s="69">
        <f>IF(AND($O428="",$I428&lt;Paramètres!$C$8),1,0)</f>
        <v/>
      </c>
      <c r="AC428" s="69">
        <f>IF(AND($O428="",$Y428&gt;Paramètres!$C$13),1,0)</f>
        <v/>
      </c>
      <c r="AD428" s="67">
        <f>IF($O428="","",YEAR($O428)&amp;"-"&amp;TEXT(MONTH($O428),"00"))</f>
        <v/>
      </c>
      <c r="AE428" s="67">
        <f>IF($W428=1,"Réglée",IF($Y428&lt;=0,"Non échu",IF($Y428&lt;=30,"1-30 j",IF($Y428&lt;=60,"31-60 j",IF($Y428&lt;=90,"61-90 j","Plus de 90 j")))))</f>
        <v/>
      </c>
      <c r="AF428" s="67">
        <f>IF($K428&lt;=1000,"Moins de 1 k€",IF($K428&lt;=5000,"1 à 5 k€",IF($K428&lt;=15000,"5 à 15 k€","Plus de 15 k€")))</f>
        <v/>
      </c>
    </row>
    <row r="429">
      <c r="A429" s="65" t="inlineStr">
        <is>
          <t>FAC-00428</t>
        </is>
      </c>
      <c r="B429" s="65" t="inlineStr">
        <is>
          <t>DEV-01013</t>
        </is>
      </c>
      <c r="C429" s="65" t="inlineStr">
        <is>
          <t>CLI-0383</t>
        </is>
      </c>
      <c r="D429" s="65" t="inlineStr">
        <is>
          <t>Particulier</t>
        </is>
      </c>
      <c r="E429" s="65" t="inlineStr">
        <is>
          <t>Bordeaux</t>
        </is>
      </c>
      <c r="F429" s="66" t="n">
        <v>45449</v>
      </c>
      <c r="G429" s="65" t="inlineStr">
        <is>
          <t>2024-06</t>
        </is>
      </c>
      <c r="H429" s="65" t="inlineStr">
        <is>
          <t>2023-2024</t>
        </is>
      </c>
      <c r="I429" s="66" t="n">
        <v>45464</v>
      </c>
      <c r="J429" s="67" t="n">
        <v>15</v>
      </c>
      <c r="K429" s="68" t="n">
        <v>273.37</v>
      </c>
      <c r="L429" s="71" t="n">
        <v>0.2</v>
      </c>
      <c r="M429" s="68" t="n">
        <v>328.04</v>
      </c>
      <c r="N429" s="65" t="inlineStr">
        <is>
          <t>Standard</t>
        </is>
      </c>
      <c r="O429" s="66" t="n">
        <v>45454</v>
      </c>
      <c r="P429" s="65" t="inlineStr">
        <is>
          <t>Payée</t>
        </is>
      </c>
      <c r="Q429" s="67">
        <f>IFERROR(INDEX(Devis!$I$2:$I$3053,MATCH($B429,Devis!$A$2:$A$3053,0)),"")</f>
        <v/>
      </c>
      <c r="R429" s="67">
        <f>IFERROR(INDEX(Devis!$K$2:$K$3053,MATCH($B429,Devis!$A$2:$A$3053,0)),"")</f>
        <v/>
      </c>
      <c r="S429" s="67">
        <f>IFERROR(INDEX(Clients!$G$2:$G$1020,MATCH($C429,Clients!$A$2:$A$1020,0)),"")</f>
        <v/>
      </c>
      <c r="T429" s="69">
        <f>1</f>
        <v/>
      </c>
      <c r="U429" s="68">
        <f>IFERROR(INDEX(Interventions!$S$2:$S$1106,MATCH($B429,Interventions!$B$2:$B$1106,0)),0)</f>
        <v/>
      </c>
      <c r="V429" s="68">
        <f>$K429-$U429</f>
        <v/>
      </c>
      <c r="W429" s="69">
        <f>IF($O429="",0,1)</f>
        <v/>
      </c>
      <c r="X429" s="68">
        <f>IF($O429="",$M429,0)</f>
        <v/>
      </c>
      <c r="Y429" s="69">
        <f>IF($O429="",MAX(0,Paramètres!$C$8-$I429),MAX(0,$O429-$I429))</f>
        <v/>
      </c>
      <c r="Z429" s="69">
        <f>$Y429*$X429</f>
        <v/>
      </c>
      <c r="AA429" s="69">
        <f>IF($O429="",0,$O429-$F429)</f>
        <v/>
      </c>
      <c r="AB429" s="69">
        <f>IF(AND($O429="",$I429&lt;Paramètres!$C$8),1,0)</f>
        <v/>
      </c>
      <c r="AC429" s="69">
        <f>IF(AND($O429="",$Y429&gt;Paramètres!$C$13),1,0)</f>
        <v/>
      </c>
      <c r="AD429" s="67">
        <f>IF($O429="","",YEAR($O429)&amp;"-"&amp;TEXT(MONTH($O429),"00"))</f>
        <v/>
      </c>
      <c r="AE429" s="67">
        <f>IF($W429=1,"Réglée",IF($Y429&lt;=0,"Non échu",IF($Y429&lt;=30,"1-30 j",IF($Y429&lt;=60,"31-60 j",IF($Y429&lt;=90,"61-90 j","Plus de 90 j")))))</f>
        <v/>
      </c>
      <c r="AF429" s="67">
        <f>IF($K429&lt;=1000,"Moins de 1 k€",IF($K429&lt;=5000,"1 à 5 k€",IF($K429&lt;=15000,"5 à 15 k€","Plus de 15 k€")))</f>
        <v/>
      </c>
    </row>
    <row r="430">
      <c r="A430" s="65" t="inlineStr">
        <is>
          <t>FAC-00429</t>
        </is>
      </c>
      <c r="B430" s="65" t="inlineStr">
        <is>
          <t>DEV-01016</t>
        </is>
      </c>
      <c r="C430" s="65" t="inlineStr">
        <is>
          <t>CLI-0282</t>
        </is>
      </c>
      <c r="D430" s="65" t="inlineStr">
        <is>
          <t>Particulier</t>
        </is>
      </c>
      <c r="E430" s="65" t="inlineStr">
        <is>
          <t>Bordeaux</t>
        </is>
      </c>
      <c r="F430" s="66" t="n">
        <v>45432</v>
      </c>
      <c r="G430" s="65" t="inlineStr">
        <is>
          <t>2024-05</t>
        </is>
      </c>
      <c r="H430" s="65" t="inlineStr">
        <is>
          <t>2023-2024</t>
        </is>
      </c>
      <c r="I430" s="66" t="n">
        <v>45447</v>
      </c>
      <c r="J430" s="67" t="n">
        <v>15</v>
      </c>
      <c r="K430" s="68" t="n">
        <v>715.03</v>
      </c>
      <c r="L430" s="71" t="n">
        <v>0.1</v>
      </c>
      <c r="M430" s="68" t="n">
        <v>786.53</v>
      </c>
      <c r="N430" s="65" t="inlineStr">
        <is>
          <t>Bon payeur</t>
        </is>
      </c>
      <c r="O430" s="66" t="n">
        <v>45455</v>
      </c>
      <c r="P430" s="65" t="inlineStr">
        <is>
          <t>Payée</t>
        </is>
      </c>
      <c r="Q430" s="67">
        <f>IFERROR(INDEX(Devis!$I$2:$I$3053,MATCH($B430,Devis!$A$2:$A$3053,0)),"")</f>
        <v/>
      </c>
      <c r="R430" s="67">
        <f>IFERROR(INDEX(Devis!$K$2:$K$3053,MATCH($B430,Devis!$A$2:$A$3053,0)),"")</f>
        <v/>
      </c>
      <c r="S430" s="67">
        <f>IFERROR(INDEX(Clients!$G$2:$G$1020,MATCH($C430,Clients!$A$2:$A$1020,0)),"")</f>
        <v/>
      </c>
      <c r="T430" s="69">
        <f>1</f>
        <v/>
      </c>
      <c r="U430" s="68">
        <f>IFERROR(INDEX(Interventions!$S$2:$S$1106,MATCH($B430,Interventions!$B$2:$B$1106,0)),0)</f>
        <v/>
      </c>
      <c r="V430" s="68">
        <f>$K430-$U430</f>
        <v/>
      </c>
      <c r="W430" s="69">
        <f>IF($O430="",0,1)</f>
        <v/>
      </c>
      <c r="X430" s="68">
        <f>IF($O430="",$M430,0)</f>
        <v/>
      </c>
      <c r="Y430" s="69">
        <f>IF($O430="",MAX(0,Paramètres!$C$8-$I430),MAX(0,$O430-$I430))</f>
        <v/>
      </c>
      <c r="Z430" s="69">
        <f>$Y430*$X430</f>
        <v/>
      </c>
      <c r="AA430" s="69">
        <f>IF($O430="",0,$O430-$F430)</f>
        <v/>
      </c>
      <c r="AB430" s="69">
        <f>IF(AND($O430="",$I430&lt;Paramètres!$C$8),1,0)</f>
        <v/>
      </c>
      <c r="AC430" s="69">
        <f>IF(AND($O430="",$Y430&gt;Paramètres!$C$13),1,0)</f>
        <v/>
      </c>
      <c r="AD430" s="67">
        <f>IF($O430="","",YEAR($O430)&amp;"-"&amp;TEXT(MONTH($O430),"00"))</f>
        <v/>
      </c>
      <c r="AE430" s="67">
        <f>IF($W430=1,"Réglée",IF($Y430&lt;=0,"Non échu",IF($Y430&lt;=30,"1-30 j",IF($Y430&lt;=60,"31-60 j",IF($Y430&lt;=90,"61-90 j","Plus de 90 j")))))</f>
        <v/>
      </c>
      <c r="AF430" s="67">
        <f>IF($K430&lt;=1000,"Moins de 1 k€",IF($K430&lt;=5000,"1 à 5 k€",IF($K430&lt;=15000,"5 à 15 k€","Plus de 15 k€")))</f>
        <v/>
      </c>
    </row>
    <row r="431">
      <c r="A431" s="65" t="inlineStr">
        <is>
          <t>FAC-00430</t>
        </is>
      </c>
      <c r="B431" s="65" t="inlineStr">
        <is>
          <t>DEV-01017</t>
        </is>
      </c>
      <c r="C431" s="65" t="inlineStr">
        <is>
          <t>CLI-0209</t>
        </is>
      </c>
      <c r="D431" s="65" t="inlineStr">
        <is>
          <t>Particulier</t>
        </is>
      </c>
      <c r="E431" s="65" t="inlineStr">
        <is>
          <t>Toulouse</t>
        </is>
      </c>
      <c r="F431" s="66" t="n">
        <v>45461</v>
      </c>
      <c r="G431" s="65" t="inlineStr">
        <is>
          <t>2024-06</t>
        </is>
      </c>
      <c r="H431" s="65" t="inlineStr">
        <is>
          <t>2023-2024</t>
        </is>
      </c>
      <c r="I431" s="66" t="n">
        <v>45476</v>
      </c>
      <c r="J431" s="67" t="n">
        <v>15</v>
      </c>
      <c r="K431" s="68" t="n">
        <v>259.37</v>
      </c>
      <c r="L431" s="71" t="n">
        <v>0.2</v>
      </c>
      <c r="M431" s="68" t="n">
        <v>311.24</v>
      </c>
      <c r="N431" s="65" t="inlineStr">
        <is>
          <t>Standard</t>
        </is>
      </c>
      <c r="O431" s="66" t="n">
        <v>45473</v>
      </c>
      <c r="P431" s="65" t="inlineStr">
        <is>
          <t>Payée</t>
        </is>
      </c>
      <c r="Q431" s="67">
        <f>IFERROR(INDEX(Devis!$I$2:$I$3053,MATCH($B431,Devis!$A$2:$A$3053,0)),"")</f>
        <v/>
      </c>
      <c r="R431" s="67">
        <f>IFERROR(INDEX(Devis!$K$2:$K$3053,MATCH($B431,Devis!$A$2:$A$3053,0)),"")</f>
        <v/>
      </c>
      <c r="S431" s="67">
        <f>IFERROR(INDEX(Clients!$G$2:$G$1020,MATCH($C431,Clients!$A$2:$A$1020,0)),"")</f>
        <v/>
      </c>
      <c r="T431" s="69">
        <f>1</f>
        <v/>
      </c>
      <c r="U431" s="68">
        <f>IFERROR(INDEX(Interventions!$S$2:$S$1106,MATCH($B431,Interventions!$B$2:$B$1106,0)),0)</f>
        <v/>
      </c>
      <c r="V431" s="68">
        <f>$K431-$U431</f>
        <v/>
      </c>
      <c r="W431" s="69">
        <f>IF($O431="",0,1)</f>
        <v/>
      </c>
      <c r="X431" s="68">
        <f>IF($O431="",$M431,0)</f>
        <v/>
      </c>
      <c r="Y431" s="69">
        <f>IF($O431="",MAX(0,Paramètres!$C$8-$I431),MAX(0,$O431-$I431))</f>
        <v/>
      </c>
      <c r="Z431" s="69">
        <f>$Y431*$X431</f>
        <v/>
      </c>
      <c r="AA431" s="69">
        <f>IF($O431="",0,$O431-$F431)</f>
        <v/>
      </c>
      <c r="AB431" s="69">
        <f>IF(AND($O431="",$I431&lt;Paramètres!$C$8),1,0)</f>
        <v/>
      </c>
      <c r="AC431" s="69">
        <f>IF(AND($O431="",$Y431&gt;Paramètres!$C$13),1,0)</f>
        <v/>
      </c>
      <c r="AD431" s="67">
        <f>IF($O431="","",YEAR($O431)&amp;"-"&amp;TEXT(MONTH($O431),"00"))</f>
        <v/>
      </c>
      <c r="AE431" s="67">
        <f>IF($W431=1,"Réglée",IF($Y431&lt;=0,"Non échu",IF($Y431&lt;=30,"1-30 j",IF($Y431&lt;=60,"31-60 j",IF($Y431&lt;=90,"61-90 j","Plus de 90 j")))))</f>
        <v/>
      </c>
      <c r="AF431" s="67">
        <f>IF($K431&lt;=1000,"Moins de 1 k€",IF($K431&lt;=5000,"1 à 5 k€",IF($K431&lt;=15000,"5 à 15 k€","Plus de 15 k€")))</f>
        <v/>
      </c>
    </row>
    <row r="432">
      <c r="A432" s="65" t="inlineStr">
        <is>
          <t>FAC-00431</t>
        </is>
      </c>
      <c r="B432" s="65" t="inlineStr">
        <is>
          <t>DEV-01020</t>
        </is>
      </c>
      <c r="C432" s="65" t="inlineStr">
        <is>
          <t>CLI-0052</t>
        </is>
      </c>
      <c r="D432" s="65" t="inlineStr">
        <is>
          <t>Particulier</t>
        </is>
      </c>
      <c r="E432" s="65" t="inlineStr">
        <is>
          <t>Toulouse</t>
        </is>
      </c>
      <c r="F432" s="66" t="n">
        <v>45434</v>
      </c>
      <c r="G432" s="65" t="inlineStr">
        <is>
          <t>2024-05</t>
        </is>
      </c>
      <c r="H432" s="65" t="inlineStr">
        <is>
          <t>2023-2024</t>
        </is>
      </c>
      <c r="I432" s="66" t="n">
        <v>45449</v>
      </c>
      <c r="J432" s="67" t="n">
        <v>15</v>
      </c>
      <c r="K432" s="68" t="n">
        <v>511.56</v>
      </c>
      <c r="L432" s="71" t="n">
        <v>0.2</v>
      </c>
      <c r="M432" s="68" t="n">
        <v>613.87</v>
      </c>
      <c r="N432" s="65" t="inlineStr">
        <is>
          <t>Standard</t>
        </is>
      </c>
      <c r="O432" s="66" t="n">
        <v>45457</v>
      </c>
      <c r="P432" s="65" t="inlineStr">
        <is>
          <t>Payée</t>
        </is>
      </c>
      <c r="Q432" s="67">
        <f>IFERROR(INDEX(Devis!$I$2:$I$3053,MATCH($B432,Devis!$A$2:$A$3053,0)),"")</f>
        <v/>
      </c>
      <c r="R432" s="67">
        <f>IFERROR(INDEX(Devis!$K$2:$K$3053,MATCH($B432,Devis!$A$2:$A$3053,0)),"")</f>
        <v/>
      </c>
      <c r="S432" s="67">
        <f>IFERROR(INDEX(Clients!$G$2:$G$1020,MATCH($C432,Clients!$A$2:$A$1020,0)),"")</f>
        <v/>
      </c>
      <c r="T432" s="69">
        <f>1</f>
        <v/>
      </c>
      <c r="U432" s="68">
        <f>IFERROR(INDEX(Interventions!$S$2:$S$1106,MATCH($B432,Interventions!$B$2:$B$1106,0)),0)</f>
        <v/>
      </c>
      <c r="V432" s="68">
        <f>$K432-$U432</f>
        <v/>
      </c>
      <c r="W432" s="69">
        <f>IF($O432="",0,1)</f>
        <v/>
      </c>
      <c r="X432" s="68">
        <f>IF($O432="",$M432,0)</f>
        <v/>
      </c>
      <c r="Y432" s="69">
        <f>IF($O432="",MAX(0,Paramètres!$C$8-$I432),MAX(0,$O432-$I432))</f>
        <v/>
      </c>
      <c r="Z432" s="69">
        <f>$Y432*$X432</f>
        <v/>
      </c>
      <c r="AA432" s="69">
        <f>IF($O432="",0,$O432-$F432)</f>
        <v/>
      </c>
      <c r="AB432" s="69">
        <f>IF(AND($O432="",$I432&lt;Paramètres!$C$8),1,0)</f>
        <v/>
      </c>
      <c r="AC432" s="69">
        <f>IF(AND($O432="",$Y432&gt;Paramètres!$C$13),1,0)</f>
        <v/>
      </c>
      <c r="AD432" s="67">
        <f>IF($O432="","",YEAR($O432)&amp;"-"&amp;TEXT(MONTH($O432),"00"))</f>
        <v/>
      </c>
      <c r="AE432" s="67">
        <f>IF($W432=1,"Réglée",IF($Y432&lt;=0,"Non échu",IF($Y432&lt;=30,"1-30 j",IF($Y432&lt;=60,"31-60 j",IF($Y432&lt;=90,"61-90 j","Plus de 90 j")))))</f>
        <v/>
      </c>
      <c r="AF432" s="67">
        <f>IF($K432&lt;=1000,"Moins de 1 k€",IF($K432&lt;=5000,"1 à 5 k€",IF($K432&lt;=15000,"5 à 15 k€","Plus de 15 k€")))</f>
        <v/>
      </c>
    </row>
    <row r="433">
      <c r="A433" s="65" t="inlineStr">
        <is>
          <t>FAC-00432</t>
        </is>
      </c>
      <c r="B433" s="65" t="inlineStr">
        <is>
          <t>DEV-01023</t>
        </is>
      </c>
      <c r="C433" s="65" t="inlineStr">
        <is>
          <t>CLI-0389</t>
        </is>
      </c>
      <c r="D433" s="65" t="inlineStr">
        <is>
          <t>Professionnel</t>
        </is>
      </c>
      <c r="E433" s="65" t="inlineStr">
        <is>
          <t>Bordeaux</t>
        </is>
      </c>
      <c r="F433" s="66" t="n">
        <v>45446</v>
      </c>
      <c r="G433" s="65" t="inlineStr">
        <is>
          <t>2024-06</t>
        </is>
      </c>
      <c r="H433" s="65" t="inlineStr">
        <is>
          <t>2023-2024</t>
        </is>
      </c>
      <c r="I433" s="66" t="n">
        <v>45476</v>
      </c>
      <c r="J433" s="67" t="n">
        <v>30</v>
      </c>
      <c r="K433" s="68" t="n">
        <v>9129.41</v>
      </c>
      <c r="L433" s="71" t="n">
        <v>0.2</v>
      </c>
      <c r="M433" s="68" t="n">
        <v>10955.29</v>
      </c>
      <c r="N433" s="65" t="inlineStr">
        <is>
          <t>Standard</t>
        </is>
      </c>
      <c r="O433" s="66" t="n">
        <v>45497</v>
      </c>
      <c r="P433" s="65" t="inlineStr">
        <is>
          <t>Payée</t>
        </is>
      </c>
      <c r="Q433" s="67">
        <f>IFERROR(INDEX(Devis!$I$2:$I$3053,MATCH($B433,Devis!$A$2:$A$3053,0)),"")</f>
        <v/>
      </c>
      <c r="R433" s="67">
        <f>IFERROR(INDEX(Devis!$K$2:$K$3053,MATCH($B433,Devis!$A$2:$A$3053,0)),"")</f>
        <v/>
      </c>
      <c r="S433" s="67">
        <f>IFERROR(INDEX(Clients!$G$2:$G$1020,MATCH($C433,Clients!$A$2:$A$1020,0)),"")</f>
        <v/>
      </c>
      <c r="T433" s="69">
        <f>1</f>
        <v/>
      </c>
      <c r="U433" s="68">
        <f>IFERROR(INDEX(Interventions!$S$2:$S$1106,MATCH($B433,Interventions!$B$2:$B$1106,0)),0)</f>
        <v/>
      </c>
      <c r="V433" s="68">
        <f>$K433-$U433</f>
        <v/>
      </c>
      <c r="W433" s="69">
        <f>IF($O433="",0,1)</f>
        <v/>
      </c>
      <c r="X433" s="68">
        <f>IF($O433="",$M433,0)</f>
        <v/>
      </c>
      <c r="Y433" s="69">
        <f>IF($O433="",MAX(0,Paramètres!$C$8-$I433),MAX(0,$O433-$I433))</f>
        <v/>
      </c>
      <c r="Z433" s="69">
        <f>$Y433*$X433</f>
        <v/>
      </c>
      <c r="AA433" s="69">
        <f>IF($O433="",0,$O433-$F433)</f>
        <v/>
      </c>
      <c r="AB433" s="69">
        <f>IF(AND($O433="",$I433&lt;Paramètres!$C$8),1,0)</f>
        <v/>
      </c>
      <c r="AC433" s="69">
        <f>IF(AND($O433="",$Y433&gt;Paramètres!$C$13),1,0)</f>
        <v/>
      </c>
      <c r="AD433" s="67">
        <f>IF($O433="","",YEAR($O433)&amp;"-"&amp;TEXT(MONTH($O433),"00"))</f>
        <v/>
      </c>
      <c r="AE433" s="67">
        <f>IF($W433=1,"Réglée",IF($Y433&lt;=0,"Non échu",IF($Y433&lt;=30,"1-30 j",IF($Y433&lt;=60,"31-60 j",IF($Y433&lt;=90,"61-90 j","Plus de 90 j")))))</f>
        <v/>
      </c>
      <c r="AF433" s="67">
        <f>IF($K433&lt;=1000,"Moins de 1 k€",IF($K433&lt;=5000,"1 à 5 k€",IF($K433&lt;=15000,"5 à 15 k€","Plus de 15 k€")))</f>
        <v/>
      </c>
    </row>
    <row r="434">
      <c r="A434" s="65" t="inlineStr">
        <is>
          <t>FAC-00433</t>
        </is>
      </c>
      <c r="B434" s="65" t="inlineStr">
        <is>
          <t>DEV-01024</t>
        </is>
      </c>
      <c r="C434" s="65" t="inlineStr">
        <is>
          <t>CLI-0387</t>
        </is>
      </c>
      <c r="D434" s="65" t="inlineStr">
        <is>
          <t>Particulier</t>
        </is>
      </c>
      <c r="E434" s="65" t="inlineStr">
        <is>
          <t>Toulouse</t>
        </is>
      </c>
      <c r="F434" s="66" t="n">
        <v>45448</v>
      </c>
      <c r="G434" s="65" t="inlineStr">
        <is>
          <t>2024-06</t>
        </is>
      </c>
      <c r="H434" s="65" t="inlineStr">
        <is>
          <t>2023-2024</t>
        </is>
      </c>
      <c r="I434" s="66" t="n">
        <v>45463</v>
      </c>
      <c r="J434" s="67" t="n">
        <v>15</v>
      </c>
      <c r="K434" s="68" t="n">
        <v>1396.56</v>
      </c>
      <c r="L434" s="71" t="n">
        <v>0.1</v>
      </c>
      <c r="M434" s="68" t="n">
        <v>1536.22</v>
      </c>
      <c r="N434" s="65" t="inlineStr">
        <is>
          <t>Bon payeur</t>
        </is>
      </c>
      <c r="O434" s="66" t="n">
        <v>45465</v>
      </c>
      <c r="P434" s="65" t="inlineStr">
        <is>
          <t>Payée</t>
        </is>
      </c>
      <c r="Q434" s="67">
        <f>IFERROR(INDEX(Devis!$I$2:$I$3053,MATCH($B434,Devis!$A$2:$A$3053,0)),"")</f>
        <v/>
      </c>
      <c r="R434" s="67">
        <f>IFERROR(INDEX(Devis!$K$2:$K$3053,MATCH($B434,Devis!$A$2:$A$3053,0)),"")</f>
        <v/>
      </c>
      <c r="S434" s="67">
        <f>IFERROR(INDEX(Clients!$G$2:$G$1020,MATCH($C434,Clients!$A$2:$A$1020,0)),"")</f>
        <v/>
      </c>
      <c r="T434" s="69">
        <f>1</f>
        <v/>
      </c>
      <c r="U434" s="68">
        <f>IFERROR(INDEX(Interventions!$S$2:$S$1106,MATCH($B434,Interventions!$B$2:$B$1106,0)),0)</f>
        <v/>
      </c>
      <c r="V434" s="68">
        <f>$K434-$U434</f>
        <v/>
      </c>
      <c r="W434" s="69">
        <f>IF($O434="",0,1)</f>
        <v/>
      </c>
      <c r="X434" s="68">
        <f>IF($O434="",$M434,0)</f>
        <v/>
      </c>
      <c r="Y434" s="69">
        <f>IF($O434="",MAX(0,Paramètres!$C$8-$I434),MAX(0,$O434-$I434))</f>
        <v/>
      </c>
      <c r="Z434" s="69">
        <f>$Y434*$X434</f>
        <v/>
      </c>
      <c r="AA434" s="69">
        <f>IF($O434="",0,$O434-$F434)</f>
        <v/>
      </c>
      <c r="AB434" s="69">
        <f>IF(AND($O434="",$I434&lt;Paramètres!$C$8),1,0)</f>
        <v/>
      </c>
      <c r="AC434" s="69">
        <f>IF(AND($O434="",$Y434&gt;Paramètres!$C$13),1,0)</f>
        <v/>
      </c>
      <c r="AD434" s="67">
        <f>IF($O434="","",YEAR($O434)&amp;"-"&amp;TEXT(MONTH($O434),"00"))</f>
        <v/>
      </c>
      <c r="AE434" s="67">
        <f>IF($W434=1,"Réglée",IF($Y434&lt;=0,"Non échu",IF($Y434&lt;=30,"1-30 j",IF($Y434&lt;=60,"31-60 j",IF($Y434&lt;=90,"61-90 j","Plus de 90 j")))))</f>
        <v/>
      </c>
      <c r="AF434" s="67">
        <f>IF($K434&lt;=1000,"Moins de 1 k€",IF($K434&lt;=5000,"1 à 5 k€",IF($K434&lt;=15000,"5 à 15 k€","Plus de 15 k€")))</f>
        <v/>
      </c>
    </row>
    <row r="435">
      <c r="A435" s="65" t="inlineStr">
        <is>
          <t>FAC-00434</t>
        </is>
      </c>
      <c r="B435" s="65" t="inlineStr">
        <is>
          <t>DEV-01030</t>
        </is>
      </c>
      <c r="C435" s="65" t="inlineStr">
        <is>
          <t>CLI-0218</t>
        </is>
      </c>
      <c r="D435" s="65" t="inlineStr">
        <is>
          <t>Syndic</t>
        </is>
      </c>
      <c r="E435" s="65" t="inlineStr">
        <is>
          <t>Bordeaux</t>
        </is>
      </c>
      <c r="F435" s="66" t="n">
        <v>45436</v>
      </c>
      <c r="G435" s="65" t="inlineStr">
        <is>
          <t>2024-05</t>
        </is>
      </c>
      <c r="H435" s="65" t="inlineStr">
        <is>
          <t>2023-2024</t>
        </is>
      </c>
      <c r="I435" s="66" t="n">
        <v>45496</v>
      </c>
      <c r="J435" s="67" t="n">
        <v>60</v>
      </c>
      <c r="K435" s="68" t="n">
        <v>2444.85</v>
      </c>
      <c r="L435" s="71" t="n">
        <v>0.2</v>
      </c>
      <c r="M435" s="68" t="n">
        <v>2933.82</v>
      </c>
      <c r="N435" s="65" t="inlineStr">
        <is>
          <t>Lent</t>
        </is>
      </c>
      <c r="O435" s="66" t="n">
        <v>45506</v>
      </c>
      <c r="P435" s="65" t="inlineStr">
        <is>
          <t>Payée</t>
        </is>
      </c>
      <c r="Q435" s="67">
        <f>IFERROR(INDEX(Devis!$I$2:$I$3053,MATCH($B435,Devis!$A$2:$A$3053,0)),"")</f>
        <v/>
      </c>
      <c r="R435" s="67">
        <f>IFERROR(INDEX(Devis!$K$2:$K$3053,MATCH($B435,Devis!$A$2:$A$3053,0)),"")</f>
        <v/>
      </c>
      <c r="S435" s="67">
        <f>IFERROR(INDEX(Clients!$G$2:$G$1020,MATCH($C435,Clients!$A$2:$A$1020,0)),"")</f>
        <v/>
      </c>
      <c r="T435" s="69">
        <f>1</f>
        <v/>
      </c>
      <c r="U435" s="68">
        <f>IFERROR(INDEX(Interventions!$S$2:$S$1106,MATCH($B435,Interventions!$B$2:$B$1106,0)),0)</f>
        <v/>
      </c>
      <c r="V435" s="68">
        <f>$K435-$U435</f>
        <v/>
      </c>
      <c r="W435" s="69">
        <f>IF($O435="",0,1)</f>
        <v/>
      </c>
      <c r="X435" s="68">
        <f>IF($O435="",$M435,0)</f>
        <v/>
      </c>
      <c r="Y435" s="69">
        <f>IF($O435="",MAX(0,Paramètres!$C$8-$I435),MAX(0,$O435-$I435))</f>
        <v/>
      </c>
      <c r="Z435" s="69">
        <f>$Y435*$X435</f>
        <v/>
      </c>
      <c r="AA435" s="69">
        <f>IF($O435="",0,$O435-$F435)</f>
        <v/>
      </c>
      <c r="AB435" s="69">
        <f>IF(AND($O435="",$I435&lt;Paramètres!$C$8),1,0)</f>
        <v/>
      </c>
      <c r="AC435" s="69">
        <f>IF(AND($O435="",$Y435&gt;Paramètres!$C$13),1,0)</f>
        <v/>
      </c>
      <c r="AD435" s="67">
        <f>IF($O435="","",YEAR($O435)&amp;"-"&amp;TEXT(MONTH($O435),"00"))</f>
        <v/>
      </c>
      <c r="AE435" s="67">
        <f>IF($W435=1,"Réglée",IF($Y435&lt;=0,"Non échu",IF($Y435&lt;=30,"1-30 j",IF($Y435&lt;=60,"31-60 j",IF($Y435&lt;=90,"61-90 j","Plus de 90 j")))))</f>
        <v/>
      </c>
      <c r="AF435" s="67">
        <f>IF($K435&lt;=1000,"Moins de 1 k€",IF($K435&lt;=5000,"1 à 5 k€",IF($K435&lt;=15000,"5 à 15 k€","Plus de 15 k€")))</f>
        <v/>
      </c>
    </row>
    <row r="436">
      <c r="A436" s="65" t="inlineStr">
        <is>
          <t>FAC-00435</t>
        </is>
      </c>
      <c r="B436" s="65" t="inlineStr">
        <is>
          <t>DEV-01032</t>
        </is>
      </c>
      <c r="C436" s="65" t="inlineStr">
        <is>
          <t>CLI-0430</t>
        </is>
      </c>
      <c r="D436" s="65" t="inlineStr">
        <is>
          <t>Particulier</t>
        </is>
      </c>
      <c r="E436" s="65" t="inlineStr">
        <is>
          <t>Toulouse</t>
        </is>
      </c>
      <c r="F436" s="66" t="n">
        <v>45482</v>
      </c>
      <c r="G436" s="65" t="inlineStr">
        <is>
          <t>2024-07</t>
        </is>
      </c>
      <c r="H436" s="65" t="inlineStr">
        <is>
          <t>2024-2025</t>
        </is>
      </c>
      <c r="I436" s="66" t="n">
        <v>45497</v>
      </c>
      <c r="J436" s="67" t="n">
        <v>15</v>
      </c>
      <c r="K436" s="68" t="n">
        <v>1509.5</v>
      </c>
      <c r="L436" s="71" t="n">
        <v>0.2</v>
      </c>
      <c r="M436" s="68" t="n">
        <v>1811.4</v>
      </c>
      <c r="N436" s="65" t="inlineStr">
        <is>
          <t>Bon payeur</t>
        </is>
      </c>
      <c r="O436" s="66" t="n">
        <v>45497</v>
      </c>
      <c r="P436" s="65" t="inlineStr">
        <is>
          <t>Payée</t>
        </is>
      </c>
      <c r="Q436" s="67">
        <f>IFERROR(INDEX(Devis!$I$2:$I$3053,MATCH($B436,Devis!$A$2:$A$3053,0)),"")</f>
        <v/>
      </c>
      <c r="R436" s="67">
        <f>IFERROR(INDEX(Devis!$K$2:$K$3053,MATCH($B436,Devis!$A$2:$A$3053,0)),"")</f>
        <v/>
      </c>
      <c r="S436" s="67">
        <f>IFERROR(INDEX(Clients!$G$2:$G$1020,MATCH($C436,Clients!$A$2:$A$1020,0)),"")</f>
        <v/>
      </c>
      <c r="T436" s="69">
        <f>1</f>
        <v/>
      </c>
      <c r="U436" s="68">
        <f>IFERROR(INDEX(Interventions!$S$2:$S$1106,MATCH($B436,Interventions!$B$2:$B$1106,0)),0)</f>
        <v/>
      </c>
      <c r="V436" s="68">
        <f>$K436-$U436</f>
        <v/>
      </c>
      <c r="W436" s="69">
        <f>IF($O436="",0,1)</f>
        <v/>
      </c>
      <c r="X436" s="68">
        <f>IF($O436="",$M436,0)</f>
        <v/>
      </c>
      <c r="Y436" s="69">
        <f>IF($O436="",MAX(0,Paramètres!$C$8-$I436),MAX(0,$O436-$I436))</f>
        <v/>
      </c>
      <c r="Z436" s="69">
        <f>$Y436*$X436</f>
        <v/>
      </c>
      <c r="AA436" s="69">
        <f>IF($O436="",0,$O436-$F436)</f>
        <v/>
      </c>
      <c r="AB436" s="69">
        <f>IF(AND($O436="",$I436&lt;Paramètres!$C$8),1,0)</f>
        <v/>
      </c>
      <c r="AC436" s="69">
        <f>IF(AND($O436="",$Y436&gt;Paramètres!$C$13),1,0)</f>
        <v/>
      </c>
      <c r="AD436" s="67">
        <f>IF($O436="","",YEAR($O436)&amp;"-"&amp;TEXT(MONTH($O436),"00"))</f>
        <v/>
      </c>
      <c r="AE436" s="67">
        <f>IF($W436=1,"Réglée",IF($Y436&lt;=0,"Non échu",IF($Y436&lt;=30,"1-30 j",IF($Y436&lt;=60,"31-60 j",IF($Y436&lt;=90,"61-90 j","Plus de 90 j")))))</f>
        <v/>
      </c>
      <c r="AF436" s="67">
        <f>IF($K436&lt;=1000,"Moins de 1 k€",IF($K436&lt;=5000,"1 à 5 k€",IF($K436&lt;=15000,"5 à 15 k€","Plus de 15 k€")))</f>
        <v/>
      </c>
    </row>
    <row r="437">
      <c r="A437" s="65" t="inlineStr">
        <is>
          <t>FAC-00436</t>
        </is>
      </c>
      <c r="B437" s="65" t="inlineStr">
        <is>
          <t>DEV-01033</t>
        </is>
      </c>
      <c r="C437" s="65" t="inlineStr">
        <is>
          <t>CLI-0460</t>
        </is>
      </c>
      <c r="D437" s="65" t="inlineStr">
        <is>
          <t>Professionnel</t>
        </is>
      </c>
      <c r="E437" s="65" t="inlineStr">
        <is>
          <t>Toulouse</t>
        </is>
      </c>
      <c r="F437" s="66" t="n">
        <v>45468</v>
      </c>
      <c r="G437" s="65" t="inlineStr">
        <is>
          <t>2024-06</t>
        </is>
      </c>
      <c r="H437" s="65" t="inlineStr">
        <is>
          <t>2023-2024</t>
        </is>
      </c>
      <c r="I437" s="66" t="n">
        <v>45498</v>
      </c>
      <c r="J437" s="67" t="n">
        <v>30</v>
      </c>
      <c r="K437" s="68" t="n">
        <v>8264.35</v>
      </c>
      <c r="L437" s="71" t="n">
        <v>0.2</v>
      </c>
      <c r="M437" s="68" t="n">
        <v>9917.219999999999</v>
      </c>
      <c r="N437" s="65" t="inlineStr">
        <is>
          <t>Bon payeur</t>
        </is>
      </c>
      <c r="O437" s="66" t="n">
        <v>45485</v>
      </c>
      <c r="P437" s="65" t="inlineStr">
        <is>
          <t>Payée</t>
        </is>
      </c>
      <c r="Q437" s="67">
        <f>IFERROR(INDEX(Devis!$I$2:$I$3053,MATCH($B437,Devis!$A$2:$A$3053,0)),"")</f>
        <v/>
      </c>
      <c r="R437" s="67">
        <f>IFERROR(INDEX(Devis!$K$2:$K$3053,MATCH($B437,Devis!$A$2:$A$3053,0)),"")</f>
        <v/>
      </c>
      <c r="S437" s="67">
        <f>IFERROR(INDEX(Clients!$G$2:$G$1020,MATCH($C437,Clients!$A$2:$A$1020,0)),"")</f>
        <v/>
      </c>
      <c r="T437" s="69">
        <f>1</f>
        <v/>
      </c>
      <c r="U437" s="68">
        <f>IFERROR(INDEX(Interventions!$S$2:$S$1106,MATCH($B437,Interventions!$B$2:$B$1106,0)),0)</f>
        <v/>
      </c>
      <c r="V437" s="68">
        <f>$K437-$U437</f>
        <v/>
      </c>
      <c r="W437" s="69">
        <f>IF($O437="",0,1)</f>
        <v/>
      </c>
      <c r="X437" s="68">
        <f>IF($O437="",$M437,0)</f>
        <v/>
      </c>
      <c r="Y437" s="69">
        <f>IF($O437="",MAX(0,Paramètres!$C$8-$I437),MAX(0,$O437-$I437))</f>
        <v/>
      </c>
      <c r="Z437" s="69">
        <f>$Y437*$X437</f>
        <v/>
      </c>
      <c r="AA437" s="69">
        <f>IF($O437="",0,$O437-$F437)</f>
        <v/>
      </c>
      <c r="AB437" s="69">
        <f>IF(AND($O437="",$I437&lt;Paramètres!$C$8),1,0)</f>
        <v/>
      </c>
      <c r="AC437" s="69">
        <f>IF(AND($O437="",$Y437&gt;Paramètres!$C$13),1,0)</f>
        <v/>
      </c>
      <c r="AD437" s="67">
        <f>IF($O437="","",YEAR($O437)&amp;"-"&amp;TEXT(MONTH($O437),"00"))</f>
        <v/>
      </c>
      <c r="AE437" s="67">
        <f>IF($W437=1,"Réglée",IF($Y437&lt;=0,"Non échu",IF($Y437&lt;=30,"1-30 j",IF($Y437&lt;=60,"31-60 j",IF($Y437&lt;=90,"61-90 j","Plus de 90 j")))))</f>
        <v/>
      </c>
      <c r="AF437" s="67">
        <f>IF($K437&lt;=1000,"Moins de 1 k€",IF($K437&lt;=5000,"1 à 5 k€",IF($K437&lt;=15000,"5 à 15 k€","Plus de 15 k€")))</f>
        <v/>
      </c>
    </row>
    <row r="438">
      <c r="A438" s="65" t="inlineStr">
        <is>
          <t>FAC-00437</t>
        </is>
      </c>
      <c r="B438" s="65" t="inlineStr">
        <is>
          <t>DEV-01034</t>
        </is>
      </c>
      <c r="C438" s="65" t="inlineStr">
        <is>
          <t>CLI-0132</t>
        </is>
      </c>
      <c r="D438" s="65" t="inlineStr">
        <is>
          <t>Particulier</t>
        </is>
      </c>
      <c r="E438" s="65" t="inlineStr">
        <is>
          <t>Toulouse</t>
        </is>
      </c>
      <c r="F438" s="66" t="n">
        <v>45470</v>
      </c>
      <c r="G438" s="65" t="inlineStr">
        <is>
          <t>2024-06</t>
        </is>
      </c>
      <c r="H438" s="65" t="inlineStr">
        <is>
          <t>2023-2024</t>
        </is>
      </c>
      <c r="I438" s="66" t="n">
        <v>45485</v>
      </c>
      <c r="J438" s="67" t="n">
        <v>15</v>
      </c>
      <c r="K438" s="68" t="n">
        <v>369.81</v>
      </c>
      <c r="L438" s="71" t="n">
        <v>0.2</v>
      </c>
      <c r="M438" s="68" t="n">
        <v>443.77</v>
      </c>
      <c r="N438" s="65" t="inlineStr">
        <is>
          <t>Bon payeur</t>
        </is>
      </c>
      <c r="O438" s="66" t="n">
        <v>45471</v>
      </c>
      <c r="P438" s="65" t="inlineStr">
        <is>
          <t>Payée</t>
        </is>
      </c>
      <c r="Q438" s="67">
        <f>IFERROR(INDEX(Devis!$I$2:$I$3053,MATCH($B438,Devis!$A$2:$A$3053,0)),"")</f>
        <v/>
      </c>
      <c r="R438" s="67">
        <f>IFERROR(INDEX(Devis!$K$2:$K$3053,MATCH($B438,Devis!$A$2:$A$3053,0)),"")</f>
        <v/>
      </c>
      <c r="S438" s="67">
        <f>IFERROR(INDEX(Clients!$G$2:$G$1020,MATCH($C438,Clients!$A$2:$A$1020,0)),"")</f>
        <v/>
      </c>
      <c r="T438" s="69">
        <f>1</f>
        <v/>
      </c>
      <c r="U438" s="68">
        <f>IFERROR(INDEX(Interventions!$S$2:$S$1106,MATCH($B438,Interventions!$B$2:$B$1106,0)),0)</f>
        <v/>
      </c>
      <c r="V438" s="68">
        <f>$K438-$U438</f>
        <v/>
      </c>
      <c r="W438" s="69">
        <f>IF($O438="",0,1)</f>
        <v/>
      </c>
      <c r="X438" s="68">
        <f>IF($O438="",$M438,0)</f>
        <v/>
      </c>
      <c r="Y438" s="69">
        <f>IF($O438="",MAX(0,Paramètres!$C$8-$I438),MAX(0,$O438-$I438))</f>
        <v/>
      </c>
      <c r="Z438" s="69">
        <f>$Y438*$X438</f>
        <v/>
      </c>
      <c r="AA438" s="69">
        <f>IF($O438="",0,$O438-$F438)</f>
        <v/>
      </c>
      <c r="AB438" s="69">
        <f>IF(AND($O438="",$I438&lt;Paramètres!$C$8),1,0)</f>
        <v/>
      </c>
      <c r="AC438" s="69">
        <f>IF(AND($O438="",$Y438&gt;Paramètres!$C$13),1,0)</f>
        <v/>
      </c>
      <c r="AD438" s="67">
        <f>IF($O438="","",YEAR($O438)&amp;"-"&amp;TEXT(MONTH($O438),"00"))</f>
        <v/>
      </c>
      <c r="AE438" s="67">
        <f>IF($W438=1,"Réglée",IF($Y438&lt;=0,"Non échu",IF($Y438&lt;=30,"1-30 j",IF($Y438&lt;=60,"31-60 j",IF($Y438&lt;=90,"61-90 j","Plus de 90 j")))))</f>
        <v/>
      </c>
      <c r="AF438" s="67">
        <f>IF($K438&lt;=1000,"Moins de 1 k€",IF($K438&lt;=5000,"1 à 5 k€",IF($K438&lt;=15000,"5 à 15 k€","Plus de 15 k€")))</f>
        <v/>
      </c>
    </row>
    <row r="439">
      <c r="A439" s="65" t="inlineStr">
        <is>
          <t>FAC-00438</t>
        </is>
      </c>
      <c r="B439" s="65" t="inlineStr">
        <is>
          <t>DEV-01035</t>
        </is>
      </c>
      <c r="C439" s="65" t="inlineStr">
        <is>
          <t>CLI-0145</t>
        </is>
      </c>
      <c r="D439" s="65" t="inlineStr">
        <is>
          <t>Collectivité</t>
        </is>
      </c>
      <c r="E439" s="65" t="inlineStr">
        <is>
          <t>Bordeaux</t>
        </is>
      </c>
      <c r="F439" s="66" t="n">
        <v>45441</v>
      </c>
      <c r="G439" s="65" t="inlineStr">
        <is>
          <t>2024-05</t>
        </is>
      </c>
      <c r="H439" s="65" t="inlineStr">
        <is>
          <t>2023-2024</t>
        </is>
      </c>
      <c r="I439" s="66" t="n">
        <v>45486</v>
      </c>
      <c r="J439" s="67" t="n">
        <v>45</v>
      </c>
      <c r="K439" s="68" t="n">
        <v>3338.55</v>
      </c>
      <c r="L439" s="71" t="n">
        <v>0.2</v>
      </c>
      <c r="M439" s="68" t="n">
        <v>4006.26</v>
      </c>
      <c r="N439" s="65" t="inlineStr">
        <is>
          <t>Bon payeur</t>
        </is>
      </c>
      <c r="O439" s="66" t="n">
        <v>45493</v>
      </c>
      <c r="P439" s="65" t="inlineStr">
        <is>
          <t>Payée</t>
        </is>
      </c>
      <c r="Q439" s="67">
        <f>IFERROR(INDEX(Devis!$I$2:$I$3053,MATCH($B439,Devis!$A$2:$A$3053,0)),"")</f>
        <v/>
      </c>
      <c r="R439" s="67">
        <f>IFERROR(INDEX(Devis!$K$2:$K$3053,MATCH($B439,Devis!$A$2:$A$3053,0)),"")</f>
        <v/>
      </c>
      <c r="S439" s="67">
        <f>IFERROR(INDEX(Clients!$G$2:$G$1020,MATCH($C439,Clients!$A$2:$A$1020,0)),"")</f>
        <v/>
      </c>
      <c r="T439" s="69">
        <f>1</f>
        <v/>
      </c>
      <c r="U439" s="68">
        <f>IFERROR(INDEX(Interventions!$S$2:$S$1106,MATCH($B439,Interventions!$B$2:$B$1106,0)),0)</f>
        <v/>
      </c>
      <c r="V439" s="68">
        <f>$K439-$U439</f>
        <v/>
      </c>
      <c r="W439" s="69">
        <f>IF($O439="",0,1)</f>
        <v/>
      </c>
      <c r="X439" s="68">
        <f>IF($O439="",$M439,0)</f>
        <v/>
      </c>
      <c r="Y439" s="69">
        <f>IF($O439="",MAX(0,Paramètres!$C$8-$I439),MAX(0,$O439-$I439))</f>
        <v/>
      </c>
      <c r="Z439" s="69">
        <f>$Y439*$X439</f>
        <v/>
      </c>
      <c r="AA439" s="69">
        <f>IF($O439="",0,$O439-$F439)</f>
        <v/>
      </c>
      <c r="AB439" s="69">
        <f>IF(AND($O439="",$I439&lt;Paramètres!$C$8),1,0)</f>
        <v/>
      </c>
      <c r="AC439" s="69">
        <f>IF(AND($O439="",$Y439&gt;Paramètres!$C$13),1,0)</f>
        <v/>
      </c>
      <c r="AD439" s="67">
        <f>IF($O439="","",YEAR($O439)&amp;"-"&amp;TEXT(MONTH($O439),"00"))</f>
        <v/>
      </c>
      <c r="AE439" s="67">
        <f>IF($W439=1,"Réglée",IF($Y439&lt;=0,"Non échu",IF($Y439&lt;=30,"1-30 j",IF($Y439&lt;=60,"31-60 j",IF($Y439&lt;=90,"61-90 j","Plus de 90 j")))))</f>
        <v/>
      </c>
      <c r="AF439" s="67">
        <f>IF($K439&lt;=1000,"Moins de 1 k€",IF($K439&lt;=5000,"1 à 5 k€",IF($K439&lt;=15000,"5 à 15 k€","Plus de 15 k€")))</f>
        <v/>
      </c>
    </row>
    <row r="440">
      <c r="A440" s="65" t="inlineStr">
        <is>
          <t>FAC-00439</t>
        </is>
      </c>
      <c r="B440" s="65" t="inlineStr">
        <is>
          <t>DEV-01036</t>
        </is>
      </c>
      <c r="C440" s="65" t="inlineStr">
        <is>
          <t>CLI-0156</t>
        </is>
      </c>
      <c r="D440" s="65" t="inlineStr">
        <is>
          <t>Particulier</t>
        </is>
      </c>
      <c r="E440" s="65" t="inlineStr">
        <is>
          <t>Bordeaux</t>
        </is>
      </c>
      <c r="F440" s="66" t="n">
        <v>45455</v>
      </c>
      <c r="G440" s="65" t="inlineStr">
        <is>
          <t>2024-06</t>
        </is>
      </c>
      <c r="H440" s="65" t="inlineStr">
        <is>
          <t>2023-2024</t>
        </is>
      </c>
      <c r="I440" s="66" t="n">
        <v>45470</v>
      </c>
      <c r="J440" s="67" t="n">
        <v>15</v>
      </c>
      <c r="K440" s="68" t="n">
        <v>9227.27</v>
      </c>
      <c r="L440" s="71" t="n">
        <v>0.2</v>
      </c>
      <c r="M440" s="68" t="n">
        <v>11072.72</v>
      </c>
      <c r="N440" s="65" t="inlineStr">
        <is>
          <t>Bon payeur</t>
        </is>
      </c>
      <c r="O440" s="66" t="n">
        <v>45456</v>
      </c>
      <c r="P440" s="65" t="inlineStr">
        <is>
          <t>Payée</t>
        </is>
      </c>
      <c r="Q440" s="67">
        <f>IFERROR(INDEX(Devis!$I$2:$I$3053,MATCH($B440,Devis!$A$2:$A$3053,0)),"")</f>
        <v/>
      </c>
      <c r="R440" s="67">
        <f>IFERROR(INDEX(Devis!$K$2:$K$3053,MATCH($B440,Devis!$A$2:$A$3053,0)),"")</f>
        <v/>
      </c>
      <c r="S440" s="67">
        <f>IFERROR(INDEX(Clients!$G$2:$G$1020,MATCH($C440,Clients!$A$2:$A$1020,0)),"")</f>
        <v/>
      </c>
      <c r="T440" s="69">
        <f>1</f>
        <v/>
      </c>
      <c r="U440" s="68">
        <f>IFERROR(INDEX(Interventions!$S$2:$S$1106,MATCH($B440,Interventions!$B$2:$B$1106,0)),0)</f>
        <v/>
      </c>
      <c r="V440" s="68">
        <f>$K440-$U440</f>
        <v/>
      </c>
      <c r="W440" s="69">
        <f>IF($O440="",0,1)</f>
        <v/>
      </c>
      <c r="X440" s="68">
        <f>IF($O440="",$M440,0)</f>
        <v/>
      </c>
      <c r="Y440" s="69">
        <f>IF($O440="",MAX(0,Paramètres!$C$8-$I440),MAX(0,$O440-$I440))</f>
        <v/>
      </c>
      <c r="Z440" s="69">
        <f>$Y440*$X440</f>
        <v/>
      </c>
      <c r="AA440" s="69">
        <f>IF($O440="",0,$O440-$F440)</f>
        <v/>
      </c>
      <c r="AB440" s="69">
        <f>IF(AND($O440="",$I440&lt;Paramètres!$C$8),1,0)</f>
        <v/>
      </c>
      <c r="AC440" s="69">
        <f>IF(AND($O440="",$Y440&gt;Paramètres!$C$13),1,0)</f>
        <v/>
      </c>
      <c r="AD440" s="67">
        <f>IF($O440="","",YEAR($O440)&amp;"-"&amp;TEXT(MONTH($O440),"00"))</f>
        <v/>
      </c>
      <c r="AE440" s="67">
        <f>IF($W440=1,"Réglée",IF($Y440&lt;=0,"Non échu",IF($Y440&lt;=30,"1-30 j",IF($Y440&lt;=60,"31-60 j",IF($Y440&lt;=90,"61-90 j","Plus de 90 j")))))</f>
        <v/>
      </c>
      <c r="AF440" s="67">
        <f>IF($K440&lt;=1000,"Moins de 1 k€",IF($K440&lt;=5000,"1 à 5 k€",IF($K440&lt;=15000,"5 à 15 k€","Plus de 15 k€")))</f>
        <v/>
      </c>
    </row>
    <row r="441">
      <c r="A441" s="65" t="inlineStr">
        <is>
          <t>FAC-00440</t>
        </is>
      </c>
      <c r="B441" s="65" t="inlineStr">
        <is>
          <t>DEV-01037</t>
        </is>
      </c>
      <c r="C441" s="65" t="inlineStr">
        <is>
          <t>CLI-0151</t>
        </is>
      </c>
      <c r="D441" s="65" t="inlineStr">
        <is>
          <t>Syndic</t>
        </is>
      </c>
      <c r="E441" s="65" t="inlineStr">
        <is>
          <t>Bordeaux</t>
        </is>
      </c>
      <c r="F441" s="66" t="n">
        <v>45462</v>
      </c>
      <c r="G441" s="65" t="inlineStr">
        <is>
          <t>2024-06</t>
        </is>
      </c>
      <c r="H441" s="65" t="inlineStr">
        <is>
          <t>2023-2024</t>
        </is>
      </c>
      <c r="I441" s="66" t="n">
        <v>45522</v>
      </c>
      <c r="J441" s="67" t="n">
        <v>60</v>
      </c>
      <c r="K441" s="68" t="n">
        <v>2861</v>
      </c>
      <c r="L441" s="71" t="n">
        <v>0.2</v>
      </c>
      <c r="M441" s="68" t="n">
        <v>3433.2</v>
      </c>
      <c r="N441" s="65" t="inlineStr">
        <is>
          <t>Standard</t>
        </is>
      </c>
      <c r="O441" s="66" t="n">
        <v>45488</v>
      </c>
      <c r="P441" s="65" t="inlineStr">
        <is>
          <t>Payée</t>
        </is>
      </c>
      <c r="Q441" s="67">
        <f>IFERROR(INDEX(Devis!$I$2:$I$3053,MATCH($B441,Devis!$A$2:$A$3053,0)),"")</f>
        <v/>
      </c>
      <c r="R441" s="67">
        <f>IFERROR(INDEX(Devis!$K$2:$K$3053,MATCH($B441,Devis!$A$2:$A$3053,0)),"")</f>
        <v/>
      </c>
      <c r="S441" s="67">
        <f>IFERROR(INDEX(Clients!$G$2:$G$1020,MATCH($C441,Clients!$A$2:$A$1020,0)),"")</f>
        <v/>
      </c>
      <c r="T441" s="69">
        <f>1</f>
        <v/>
      </c>
      <c r="U441" s="68">
        <f>IFERROR(INDEX(Interventions!$S$2:$S$1106,MATCH($B441,Interventions!$B$2:$B$1106,0)),0)</f>
        <v/>
      </c>
      <c r="V441" s="68">
        <f>$K441-$U441</f>
        <v/>
      </c>
      <c r="W441" s="69">
        <f>IF($O441="",0,1)</f>
        <v/>
      </c>
      <c r="X441" s="68">
        <f>IF($O441="",$M441,0)</f>
        <v/>
      </c>
      <c r="Y441" s="69">
        <f>IF($O441="",MAX(0,Paramètres!$C$8-$I441),MAX(0,$O441-$I441))</f>
        <v/>
      </c>
      <c r="Z441" s="69">
        <f>$Y441*$X441</f>
        <v/>
      </c>
      <c r="AA441" s="69">
        <f>IF($O441="",0,$O441-$F441)</f>
        <v/>
      </c>
      <c r="AB441" s="69">
        <f>IF(AND($O441="",$I441&lt;Paramètres!$C$8),1,0)</f>
        <v/>
      </c>
      <c r="AC441" s="69">
        <f>IF(AND($O441="",$Y441&gt;Paramètres!$C$13),1,0)</f>
        <v/>
      </c>
      <c r="AD441" s="67">
        <f>IF($O441="","",YEAR($O441)&amp;"-"&amp;TEXT(MONTH($O441),"00"))</f>
        <v/>
      </c>
      <c r="AE441" s="67">
        <f>IF($W441=1,"Réglée",IF($Y441&lt;=0,"Non échu",IF($Y441&lt;=30,"1-30 j",IF($Y441&lt;=60,"31-60 j",IF($Y441&lt;=90,"61-90 j","Plus de 90 j")))))</f>
        <v/>
      </c>
      <c r="AF441" s="67">
        <f>IF($K441&lt;=1000,"Moins de 1 k€",IF($K441&lt;=5000,"1 à 5 k€",IF($K441&lt;=15000,"5 à 15 k€","Plus de 15 k€")))</f>
        <v/>
      </c>
    </row>
    <row r="442">
      <c r="A442" s="65" t="inlineStr">
        <is>
          <t>FAC-00441</t>
        </is>
      </c>
      <c r="B442" s="65" t="inlineStr">
        <is>
          <t>DEV-01042</t>
        </is>
      </c>
      <c r="C442" s="65" t="inlineStr">
        <is>
          <t>CLI-0018</t>
        </is>
      </c>
      <c r="D442" s="65" t="inlineStr">
        <is>
          <t>Particulier</t>
        </is>
      </c>
      <c r="E442" s="65" t="inlineStr">
        <is>
          <t>Bordeaux</t>
        </is>
      </c>
      <c r="F442" s="66" t="n">
        <v>45467</v>
      </c>
      <c r="G442" s="65" t="inlineStr">
        <is>
          <t>2024-06</t>
        </is>
      </c>
      <c r="H442" s="65" t="inlineStr">
        <is>
          <t>2023-2024</t>
        </is>
      </c>
      <c r="I442" s="66" t="n">
        <v>45482</v>
      </c>
      <c r="J442" s="67" t="n">
        <v>15</v>
      </c>
      <c r="K442" s="68" t="n">
        <v>5144.94</v>
      </c>
      <c r="L442" s="71" t="n">
        <v>0.2</v>
      </c>
      <c r="M442" s="68" t="n">
        <v>6173.93</v>
      </c>
      <c r="N442" s="65" t="inlineStr">
        <is>
          <t>Bon payeur</t>
        </is>
      </c>
      <c r="O442" s="66" t="n">
        <v>45473</v>
      </c>
      <c r="P442" s="65" t="inlineStr">
        <is>
          <t>Payée</t>
        </is>
      </c>
      <c r="Q442" s="67">
        <f>IFERROR(INDEX(Devis!$I$2:$I$3053,MATCH($B442,Devis!$A$2:$A$3053,0)),"")</f>
        <v/>
      </c>
      <c r="R442" s="67">
        <f>IFERROR(INDEX(Devis!$K$2:$K$3053,MATCH($B442,Devis!$A$2:$A$3053,0)),"")</f>
        <v/>
      </c>
      <c r="S442" s="67">
        <f>IFERROR(INDEX(Clients!$G$2:$G$1020,MATCH($C442,Clients!$A$2:$A$1020,0)),"")</f>
        <v/>
      </c>
      <c r="T442" s="69">
        <f>1</f>
        <v/>
      </c>
      <c r="U442" s="68">
        <f>IFERROR(INDEX(Interventions!$S$2:$S$1106,MATCH($B442,Interventions!$B$2:$B$1106,0)),0)</f>
        <v/>
      </c>
      <c r="V442" s="68">
        <f>$K442-$U442</f>
        <v/>
      </c>
      <c r="W442" s="69">
        <f>IF($O442="",0,1)</f>
        <v/>
      </c>
      <c r="X442" s="68">
        <f>IF($O442="",$M442,0)</f>
        <v/>
      </c>
      <c r="Y442" s="69">
        <f>IF($O442="",MAX(0,Paramètres!$C$8-$I442),MAX(0,$O442-$I442))</f>
        <v/>
      </c>
      <c r="Z442" s="69">
        <f>$Y442*$X442</f>
        <v/>
      </c>
      <c r="AA442" s="69">
        <f>IF($O442="",0,$O442-$F442)</f>
        <v/>
      </c>
      <c r="AB442" s="69">
        <f>IF(AND($O442="",$I442&lt;Paramètres!$C$8),1,0)</f>
        <v/>
      </c>
      <c r="AC442" s="69">
        <f>IF(AND($O442="",$Y442&gt;Paramètres!$C$13),1,0)</f>
        <v/>
      </c>
      <c r="AD442" s="67">
        <f>IF($O442="","",YEAR($O442)&amp;"-"&amp;TEXT(MONTH($O442),"00"))</f>
        <v/>
      </c>
      <c r="AE442" s="67">
        <f>IF($W442=1,"Réglée",IF($Y442&lt;=0,"Non échu",IF($Y442&lt;=30,"1-30 j",IF($Y442&lt;=60,"31-60 j",IF($Y442&lt;=90,"61-90 j","Plus de 90 j")))))</f>
        <v/>
      </c>
      <c r="AF442" s="67">
        <f>IF($K442&lt;=1000,"Moins de 1 k€",IF($K442&lt;=5000,"1 à 5 k€",IF($K442&lt;=15000,"5 à 15 k€","Plus de 15 k€")))</f>
        <v/>
      </c>
    </row>
    <row r="443">
      <c r="A443" s="65" t="inlineStr">
        <is>
          <t>FAC-00442</t>
        </is>
      </c>
      <c r="B443" s="65" t="inlineStr">
        <is>
          <t>DEV-01043</t>
        </is>
      </c>
      <c r="C443" s="65" t="inlineStr">
        <is>
          <t>CLI-0432</t>
        </is>
      </c>
      <c r="D443" s="65" t="inlineStr">
        <is>
          <t>Professionnel</t>
        </is>
      </c>
      <c r="E443" s="65" t="inlineStr">
        <is>
          <t>Bordeaux</t>
        </is>
      </c>
      <c r="F443" s="66" t="n">
        <v>45443</v>
      </c>
      <c r="G443" s="65" t="inlineStr">
        <is>
          <t>2024-05</t>
        </is>
      </c>
      <c r="H443" s="65" t="inlineStr">
        <is>
          <t>2023-2024</t>
        </is>
      </c>
      <c r="I443" s="66" t="n">
        <v>45473</v>
      </c>
      <c r="J443" s="67" t="n">
        <v>30</v>
      </c>
      <c r="K443" s="68" t="n">
        <v>444.83</v>
      </c>
      <c r="L443" s="71" t="n">
        <v>0.2</v>
      </c>
      <c r="M443" s="68" t="n">
        <v>533.8</v>
      </c>
      <c r="N443" s="65" t="inlineStr">
        <is>
          <t>Standard</t>
        </is>
      </c>
      <c r="O443" s="66" t="n">
        <v>45479</v>
      </c>
      <c r="P443" s="65" t="inlineStr">
        <is>
          <t>Payée</t>
        </is>
      </c>
      <c r="Q443" s="67">
        <f>IFERROR(INDEX(Devis!$I$2:$I$3053,MATCH($B443,Devis!$A$2:$A$3053,0)),"")</f>
        <v/>
      </c>
      <c r="R443" s="67">
        <f>IFERROR(INDEX(Devis!$K$2:$K$3053,MATCH($B443,Devis!$A$2:$A$3053,0)),"")</f>
        <v/>
      </c>
      <c r="S443" s="67">
        <f>IFERROR(INDEX(Clients!$G$2:$G$1020,MATCH($C443,Clients!$A$2:$A$1020,0)),"")</f>
        <v/>
      </c>
      <c r="T443" s="69">
        <f>1</f>
        <v/>
      </c>
      <c r="U443" s="68">
        <f>IFERROR(INDEX(Interventions!$S$2:$S$1106,MATCH($B443,Interventions!$B$2:$B$1106,0)),0)</f>
        <v/>
      </c>
      <c r="V443" s="68">
        <f>$K443-$U443</f>
        <v/>
      </c>
      <c r="W443" s="69">
        <f>IF($O443="",0,1)</f>
        <v/>
      </c>
      <c r="X443" s="68">
        <f>IF($O443="",$M443,0)</f>
        <v/>
      </c>
      <c r="Y443" s="69">
        <f>IF($O443="",MAX(0,Paramètres!$C$8-$I443),MAX(0,$O443-$I443))</f>
        <v/>
      </c>
      <c r="Z443" s="69">
        <f>$Y443*$X443</f>
        <v/>
      </c>
      <c r="AA443" s="69">
        <f>IF($O443="",0,$O443-$F443)</f>
        <v/>
      </c>
      <c r="AB443" s="69">
        <f>IF(AND($O443="",$I443&lt;Paramètres!$C$8),1,0)</f>
        <v/>
      </c>
      <c r="AC443" s="69">
        <f>IF(AND($O443="",$Y443&gt;Paramètres!$C$13),1,0)</f>
        <v/>
      </c>
      <c r="AD443" s="67">
        <f>IF($O443="","",YEAR($O443)&amp;"-"&amp;TEXT(MONTH($O443),"00"))</f>
        <v/>
      </c>
      <c r="AE443" s="67">
        <f>IF($W443=1,"Réglée",IF($Y443&lt;=0,"Non échu",IF($Y443&lt;=30,"1-30 j",IF($Y443&lt;=60,"31-60 j",IF($Y443&lt;=90,"61-90 j","Plus de 90 j")))))</f>
        <v/>
      </c>
      <c r="AF443" s="67">
        <f>IF($K443&lt;=1000,"Moins de 1 k€",IF($K443&lt;=5000,"1 à 5 k€",IF($K443&lt;=15000,"5 à 15 k€","Plus de 15 k€")))</f>
        <v/>
      </c>
    </row>
    <row r="444">
      <c r="A444" s="65" t="inlineStr">
        <is>
          <t>FAC-00443</t>
        </is>
      </c>
      <c r="B444" s="65" t="inlineStr">
        <is>
          <t>DEV-01044</t>
        </is>
      </c>
      <c r="C444" s="65" t="inlineStr">
        <is>
          <t>CLI-0332</t>
        </is>
      </c>
      <c r="D444" s="65" t="inlineStr">
        <is>
          <t>Particulier</t>
        </is>
      </c>
      <c r="E444" s="65" t="inlineStr">
        <is>
          <t>Bordeaux</t>
        </is>
      </c>
      <c r="F444" s="66" t="n">
        <v>45464</v>
      </c>
      <c r="G444" s="65" t="inlineStr">
        <is>
          <t>2024-06</t>
        </is>
      </c>
      <c r="H444" s="65" t="inlineStr">
        <is>
          <t>2023-2024</t>
        </is>
      </c>
      <c r="I444" s="66" t="n">
        <v>45479</v>
      </c>
      <c r="J444" s="67" t="n">
        <v>15</v>
      </c>
      <c r="K444" s="68" t="n">
        <v>5403.18</v>
      </c>
      <c r="L444" s="71" t="n">
        <v>0.1</v>
      </c>
      <c r="M444" s="68" t="n">
        <v>5943.5</v>
      </c>
      <c r="N444" s="65" t="inlineStr">
        <is>
          <t>Standard</t>
        </is>
      </c>
      <c r="O444" s="66" t="n">
        <v>45481</v>
      </c>
      <c r="P444" s="65" t="inlineStr">
        <is>
          <t>Payée</t>
        </is>
      </c>
      <c r="Q444" s="67">
        <f>IFERROR(INDEX(Devis!$I$2:$I$3053,MATCH($B444,Devis!$A$2:$A$3053,0)),"")</f>
        <v/>
      </c>
      <c r="R444" s="67">
        <f>IFERROR(INDEX(Devis!$K$2:$K$3053,MATCH($B444,Devis!$A$2:$A$3053,0)),"")</f>
        <v/>
      </c>
      <c r="S444" s="67">
        <f>IFERROR(INDEX(Clients!$G$2:$G$1020,MATCH($C444,Clients!$A$2:$A$1020,0)),"")</f>
        <v/>
      </c>
      <c r="T444" s="69">
        <f>1</f>
        <v/>
      </c>
      <c r="U444" s="68">
        <f>IFERROR(INDEX(Interventions!$S$2:$S$1106,MATCH($B444,Interventions!$B$2:$B$1106,0)),0)</f>
        <v/>
      </c>
      <c r="V444" s="68">
        <f>$K444-$U444</f>
        <v/>
      </c>
      <c r="W444" s="69">
        <f>IF($O444="",0,1)</f>
        <v/>
      </c>
      <c r="X444" s="68">
        <f>IF($O444="",$M444,0)</f>
        <v/>
      </c>
      <c r="Y444" s="69">
        <f>IF($O444="",MAX(0,Paramètres!$C$8-$I444),MAX(0,$O444-$I444))</f>
        <v/>
      </c>
      <c r="Z444" s="69">
        <f>$Y444*$X444</f>
        <v/>
      </c>
      <c r="AA444" s="69">
        <f>IF($O444="",0,$O444-$F444)</f>
        <v/>
      </c>
      <c r="AB444" s="69">
        <f>IF(AND($O444="",$I444&lt;Paramètres!$C$8),1,0)</f>
        <v/>
      </c>
      <c r="AC444" s="69">
        <f>IF(AND($O444="",$Y444&gt;Paramètres!$C$13),1,0)</f>
        <v/>
      </c>
      <c r="AD444" s="67">
        <f>IF($O444="","",YEAR($O444)&amp;"-"&amp;TEXT(MONTH($O444),"00"))</f>
        <v/>
      </c>
      <c r="AE444" s="67">
        <f>IF($W444=1,"Réglée",IF($Y444&lt;=0,"Non échu",IF($Y444&lt;=30,"1-30 j",IF($Y444&lt;=60,"31-60 j",IF($Y444&lt;=90,"61-90 j","Plus de 90 j")))))</f>
        <v/>
      </c>
      <c r="AF444" s="67">
        <f>IF($K444&lt;=1000,"Moins de 1 k€",IF($K444&lt;=5000,"1 à 5 k€",IF($K444&lt;=15000,"5 à 15 k€","Plus de 15 k€")))</f>
        <v/>
      </c>
    </row>
    <row r="445">
      <c r="A445" s="65" t="inlineStr">
        <is>
          <t>FAC-00444</t>
        </is>
      </c>
      <c r="B445" s="65" t="inlineStr">
        <is>
          <t>DEV-01049</t>
        </is>
      </c>
      <c r="C445" s="65" t="inlineStr">
        <is>
          <t>CLI-0256</t>
        </is>
      </c>
      <c r="D445" s="65" t="inlineStr">
        <is>
          <t>Particulier</t>
        </is>
      </c>
      <c r="E445" s="65" t="inlineStr">
        <is>
          <t>Bordeaux</t>
        </is>
      </c>
      <c r="F445" s="66" t="n">
        <v>45467</v>
      </c>
      <c r="G445" s="65" t="inlineStr">
        <is>
          <t>2024-06</t>
        </is>
      </c>
      <c r="H445" s="65" t="inlineStr">
        <is>
          <t>2023-2024</t>
        </is>
      </c>
      <c r="I445" s="66" t="n">
        <v>45482</v>
      </c>
      <c r="J445" s="67" t="n">
        <v>15</v>
      </c>
      <c r="K445" s="68" t="n">
        <v>3078.17</v>
      </c>
      <c r="L445" s="71" t="n">
        <v>0.2</v>
      </c>
      <c r="M445" s="68" t="n">
        <v>3693.8</v>
      </c>
      <c r="N445" s="65" t="inlineStr">
        <is>
          <t>Standard</t>
        </is>
      </c>
      <c r="O445" s="66" t="n">
        <v>45513</v>
      </c>
      <c r="P445" s="65" t="inlineStr">
        <is>
          <t>Payée</t>
        </is>
      </c>
      <c r="Q445" s="67">
        <f>IFERROR(INDEX(Devis!$I$2:$I$3053,MATCH($B445,Devis!$A$2:$A$3053,0)),"")</f>
        <v/>
      </c>
      <c r="R445" s="67">
        <f>IFERROR(INDEX(Devis!$K$2:$K$3053,MATCH($B445,Devis!$A$2:$A$3053,0)),"")</f>
        <v/>
      </c>
      <c r="S445" s="67">
        <f>IFERROR(INDEX(Clients!$G$2:$G$1020,MATCH($C445,Clients!$A$2:$A$1020,0)),"")</f>
        <v/>
      </c>
      <c r="T445" s="69">
        <f>1</f>
        <v/>
      </c>
      <c r="U445" s="68">
        <f>IFERROR(INDEX(Interventions!$S$2:$S$1106,MATCH($B445,Interventions!$B$2:$B$1106,0)),0)</f>
        <v/>
      </c>
      <c r="V445" s="68">
        <f>$K445-$U445</f>
        <v/>
      </c>
      <c r="W445" s="69">
        <f>IF($O445="",0,1)</f>
        <v/>
      </c>
      <c r="X445" s="68">
        <f>IF($O445="",$M445,0)</f>
        <v/>
      </c>
      <c r="Y445" s="69">
        <f>IF($O445="",MAX(0,Paramètres!$C$8-$I445),MAX(0,$O445-$I445))</f>
        <v/>
      </c>
      <c r="Z445" s="69">
        <f>$Y445*$X445</f>
        <v/>
      </c>
      <c r="AA445" s="69">
        <f>IF($O445="",0,$O445-$F445)</f>
        <v/>
      </c>
      <c r="AB445" s="69">
        <f>IF(AND($O445="",$I445&lt;Paramètres!$C$8),1,0)</f>
        <v/>
      </c>
      <c r="AC445" s="69">
        <f>IF(AND($O445="",$Y445&gt;Paramètres!$C$13),1,0)</f>
        <v/>
      </c>
      <c r="AD445" s="67">
        <f>IF($O445="","",YEAR($O445)&amp;"-"&amp;TEXT(MONTH($O445),"00"))</f>
        <v/>
      </c>
      <c r="AE445" s="67">
        <f>IF($W445=1,"Réglée",IF($Y445&lt;=0,"Non échu",IF($Y445&lt;=30,"1-30 j",IF($Y445&lt;=60,"31-60 j",IF($Y445&lt;=90,"61-90 j","Plus de 90 j")))))</f>
        <v/>
      </c>
      <c r="AF445" s="67">
        <f>IF($K445&lt;=1000,"Moins de 1 k€",IF($K445&lt;=5000,"1 à 5 k€",IF($K445&lt;=15000,"5 à 15 k€","Plus de 15 k€")))</f>
        <v/>
      </c>
    </row>
    <row r="446">
      <c r="A446" s="65" t="inlineStr">
        <is>
          <t>FAC-00445</t>
        </is>
      </c>
      <c r="B446" s="65" t="inlineStr">
        <is>
          <t>DEV-01052</t>
        </is>
      </c>
      <c r="C446" s="65" t="inlineStr">
        <is>
          <t>CLI-0455</t>
        </is>
      </c>
      <c r="D446" s="65" t="inlineStr">
        <is>
          <t>Particulier</t>
        </is>
      </c>
      <c r="E446" s="65" t="inlineStr">
        <is>
          <t>Toulouse</t>
        </is>
      </c>
      <c r="F446" s="66" t="n">
        <v>45483</v>
      </c>
      <c r="G446" s="65" t="inlineStr">
        <is>
          <t>2024-07</t>
        </is>
      </c>
      <c r="H446" s="65" t="inlineStr">
        <is>
          <t>2024-2025</t>
        </is>
      </c>
      <c r="I446" s="66" t="n">
        <v>45498</v>
      </c>
      <c r="J446" s="67" t="n">
        <v>15</v>
      </c>
      <c r="K446" s="68" t="n">
        <v>286.33</v>
      </c>
      <c r="L446" s="71" t="n">
        <v>0.2</v>
      </c>
      <c r="M446" s="68" t="n">
        <v>343.6</v>
      </c>
      <c r="N446" s="65" t="inlineStr">
        <is>
          <t>Bon payeur</t>
        </is>
      </c>
      <c r="O446" s="66" t="n">
        <v>45521</v>
      </c>
      <c r="P446" s="65" t="inlineStr">
        <is>
          <t>Payée</t>
        </is>
      </c>
      <c r="Q446" s="67">
        <f>IFERROR(INDEX(Devis!$I$2:$I$3053,MATCH($B446,Devis!$A$2:$A$3053,0)),"")</f>
        <v/>
      </c>
      <c r="R446" s="67">
        <f>IFERROR(INDEX(Devis!$K$2:$K$3053,MATCH($B446,Devis!$A$2:$A$3053,0)),"")</f>
        <v/>
      </c>
      <c r="S446" s="67">
        <f>IFERROR(INDEX(Clients!$G$2:$G$1020,MATCH($C446,Clients!$A$2:$A$1020,0)),"")</f>
        <v/>
      </c>
      <c r="T446" s="69">
        <f>1</f>
        <v/>
      </c>
      <c r="U446" s="68">
        <f>IFERROR(INDEX(Interventions!$S$2:$S$1106,MATCH($B446,Interventions!$B$2:$B$1106,0)),0)</f>
        <v/>
      </c>
      <c r="V446" s="68">
        <f>$K446-$U446</f>
        <v/>
      </c>
      <c r="W446" s="69">
        <f>IF($O446="",0,1)</f>
        <v/>
      </c>
      <c r="X446" s="68">
        <f>IF($O446="",$M446,0)</f>
        <v/>
      </c>
      <c r="Y446" s="69">
        <f>IF($O446="",MAX(0,Paramètres!$C$8-$I446),MAX(0,$O446-$I446))</f>
        <v/>
      </c>
      <c r="Z446" s="69">
        <f>$Y446*$X446</f>
        <v/>
      </c>
      <c r="AA446" s="69">
        <f>IF($O446="",0,$O446-$F446)</f>
        <v/>
      </c>
      <c r="AB446" s="69">
        <f>IF(AND($O446="",$I446&lt;Paramètres!$C$8),1,0)</f>
        <v/>
      </c>
      <c r="AC446" s="69">
        <f>IF(AND($O446="",$Y446&gt;Paramètres!$C$13),1,0)</f>
        <v/>
      </c>
      <c r="AD446" s="67">
        <f>IF($O446="","",YEAR($O446)&amp;"-"&amp;TEXT(MONTH($O446),"00"))</f>
        <v/>
      </c>
      <c r="AE446" s="67">
        <f>IF($W446=1,"Réglée",IF($Y446&lt;=0,"Non échu",IF($Y446&lt;=30,"1-30 j",IF($Y446&lt;=60,"31-60 j",IF($Y446&lt;=90,"61-90 j","Plus de 90 j")))))</f>
        <v/>
      </c>
      <c r="AF446" s="67">
        <f>IF($K446&lt;=1000,"Moins de 1 k€",IF($K446&lt;=5000,"1 à 5 k€",IF($K446&lt;=15000,"5 à 15 k€","Plus de 15 k€")))</f>
        <v/>
      </c>
    </row>
    <row r="447">
      <c r="A447" s="65" t="inlineStr">
        <is>
          <t>FAC-00446</t>
        </is>
      </c>
      <c r="B447" s="65" t="inlineStr">
        <is>
          <t>DEV-01055</t>
        </is>
      </c>
      <c r="C447" s="65" t="inlineStr">
        <is>
          <t>CLI-0354</t>
        </is>
      </c>
      <c r="D447" s="65" t="inlineStr">
        <is>
          <t>Particulier</t>
        </is>
      </c>
      <c r="E447" s="65" t="inlineStr">
        <is>
          <t>Bordeaux</t>
        </is>
      </c>
      <c r="F447" s="66" t="n">
        <v>45471</v>
      </c>
      <c r="G447" s="65" t="inlineStr">
        <is>
          <t>2024-06</t>
        </is>
      </c>
      <c r="H447" s="65" t="inlineStr">
        <is>
          <t>2023-2024</t>
        </is>
      </c>
      <c r="I447" s="66" t="n">
        <v>45486</v>
      </c>
      <c r="J447" s="67" t="n">
        <v>15</v>
      </c>
      <c r="K447" s="68" t="n">
        <v>5195.01</v>
      </c>
      <c r="L447" s="71" t="n">
        <v>0.1</v>
      </c>
      <c r="M447" s="68" t="n">
        <v>5714.51</v>
      </c>
      <c r="N447" s="65" t="inlineStr">
        <is>
          <t>Bon payeur</t>
        </is>
      </c>
      <c r="O447" s="66" t="n">
        <v>45490</v>
      </c>
      <c r="P447" s="65" t="inlineStr">
        <is>
          <t>Payée</t>
        </is>
      </c>
      <c r="Q447" s="67">
        <f>IFERROR(INDEX(Devis!$I$2:$I$3053,MATCH($B447,Devis!$A$2:$A$3053,0)),"")</f>
        <v/>
      </c>
      <c r="R447" s="67">
        <f>IFERROR(INDEX(Devis!$K$2:$K$3053,MATCH($B447,Devis!$A$2:$A$3053,0)),"")</f>
        <v/>
      </c>
      <c r="S447" s="67">
        <f>IFERROR(INDEX(Clients!$G$2:$G$1020,MATCH($C447,Clients!$A$2:$A$1020,0)),"")</f>
        <v/>
      </c>
      <c r="T447" s="69">
        <f>1</f>
        <v/>
      </c>
      <c r="U447" s="68">
        <f>IFERROR(INDEX(Interventions!$S$2:$S$1106,MATCH($B447,Interventions!$B$2:$B$1106,0)),0)</f>
        <v/>
      </c>
      <c r="V447" s="68">
        <f>$K447-$U447</f>
        <v/>
      </c>
      <c r="W447" s="69">
        <f>IF($O447="",0,1)</f>
        <v/>
      </c>
      <c r="X447" s="68">
        <f>IF($O447="",$M447,0)</f>
        <v/>
      </c>
      <c r="Y447" s="69">
        <f>IF($O447="",MAX(0,Paramètres!$C$8-$I447),MAX(0,$O447-$I447))</f>
        <v/>
      </c>
      <c r="Z447" s="69">
        <f>$Y447*$X447</f>
        <v/>
      </c>
      <c r="AA447" s="69">
        <f>IF($O447="",0,$O447-$F447)</f>
        <v/>
      </c>
      <c r="AB447" s="69">
        <f>IF(AND($O447="",$I447&lt;Paramètres!$C$8),1,0)</f>
        <v/>
      </c>
      <c r="AC447" s="69">
        <f>IF(AND($O447="",$Y447&gt;Paramètres!$C$13),1,0)</f>
        <v/>
      </c>
      <c r="AD447" s="67">
        <f>IF($O447="","",YEAR($O447)&amp;"-"&amp;TEXT(MONTH($O447),"00"))</f>
        <v/>
      </c>
      <c r="AE447" s="67">
        <f>IF($W447=1,"Réglée",IF($Y447&lt;=0,"Non échu",IF($Y447&lt;=30,"1-30 j",IF($Y447&lt;=60,"31-60 j",IF($Y447&lt;=90,"61-90 j","Plus de 90 j")))))</f>
        <v/>
      </c>
      <c r="AF447" s="67">
        <f>IF($K447&lt;=1000,"Moins de 1 k€",IF($K447&lt;=5000,"1 à 5 k€",IF($K447&lt;=15000,"5 à 15 k€","Plus de 15 k€")))</f>
        <v/>
      </c>
    </row>
    <row r="448">
      <c r="A448" s="65" t="inlineStr">
        <is>
          <t>FAC-00447</t>
        </is>
      </c>
      <c r="B448" s="65" t="inlineStr">
        <is>
          <t>DEV-01056</t>
        </is>
      </c>
      <c r="C448" s="65" t="inlineStr">
        <is>
          <t>CLI-0249</t>
        </is>
      </c>
      <c r="D448" s="65" t="inlineStr">
        <is>
          <t>Particulier</t>
        </is>
      </c>
      <c r="E448" s="65" t="inlineStr">
        <is>
          <t>Toulouse</t>
        </is>
      </c>
      <c r="F448" s="66" t="n">
        <v>45460</v>
      </c>
      <c r="G448" s="65" t="inlineStr">
        <is>
          <t>2024-06</t>
        </is>
      </c>
      <c r="H448" s="65" t="inlineStr">
        <is>
          <t>2023-2024</t>
        </is>
      </c>
      <c r="I448" s="66" t="n">
        <v>45475</v>
      </c>
      <c r="J448" s="67" t="n">
        <v>15</v>
      </c>
      <c r="K448" s="68" t="n">
        <v>3970.04</v>
      </c>
      <c r="L448" s="71" t="n">
        <v>0.1</v>
      </c>
      <c r="M448" s="68" t="n">
        <v>4367.04</v>
      </c>
      <c r="N448" s="65" t="inlineStr">
        <is>
          <t>Lent</t>
        </is>
      </c>
      <c r="O448" s="66" t="n">
        <v>45571</v>
      </c>
      <c r="P448" s="65" t="inlineStr">
        <is>
          <t>Payée</t>
        </is>
      </c>
      <c r="Q448" s="67">
        <f>IFERROR(INDEX(Devis!$I$2:$I$3053,MATCH($B448,Devis!$A$2:$A$3053,0)),"")</f>
        <v/>
      </c>
      <c r="R448" s="67">
        <f>IFERROR(INDEX(Devis!$K$2:$K$3053,MATCH($B448,Devis!$A$2:$A$3053,0)),"")</f>
        <v/>
      </c>
      <c r="S448" s="67">
        <f>IFERROR(INDEX(Clients!$G$2:$G$1020,MATCH($C448,Clients!$A$2:$A$1020,0)),"")</f>
        <v/>
      </c>
      <c r="T448" s="69">
        <f>1</f>
        <v/>
      </c>
      <c r="U448" s="68">
        <f>IFERROR(INDEX(Interventions!$S$2:$S$1106,MATCH($B448,Interventions!$B$2:$B$1106,0)),0)</f>
        <v/>
      </c>
      <c r="V448" s="68">
        <f>$K448-$U448</f>
        <v/>
      </c>
      <c r="W448" s="69">
        <f>IF($O448="",0,1)</f>
        <v/>
      </c>
      <c r="X448" s="68">
        <f>IF($O448="",$M448,0)</f>
        <v/>
      </c>
      <c r="Y448" s="69">
        <f>IF($O448="",MAX(0,Paramètres!$C$8-$I448),MAX(0,$O448-$I448))</f>
        <v/>
      </c>
      <c r="Z448" s="69">
        <f>$Y448*$X448</f>
        <v/>
      </c>
      <c r="AA448" s="69">
        <f>IF($O448="",0,$O448-$F448)</f>
        <v/>
      </c>
      <c r="AB448" s="69">
        <f>IF(AND($O448="",$I448&lt;Paramètres!$C$8),1,0)</f>
        <v/>
      </c>
      <c r="AC448" s="69">
        <f>IF(AND($O448="",$Y448&gt;Paramètres!$C$13),1,0)</f>
        <v/>
      </c>
      <c r="AD448" s="67">
        <f>IF($O448="","",YEAR($O448)&amp;"-"&amp;TEXT(MONTH($O448),"00"))</f>
        <v/>
      </c>
      <c r="AE448" s="67">
        <f>IF($W448=1,"Réglée",IF($Y448&lt;=0,"Non échu",IF($Y448&lt;=30,"1-30 j",IF($Y448&lt;=60,"31-60 j",IF($Y448&lt;=90,"61-90 j","Plus de 90 j")))))</f>
        <v/>
      </c>
      <c r="AF448" s="67">
        <f>IF($K448&lt;=1000,"Moins de 1 k€",IF($K448&lt;=5000,"1 à 5 k€",IF($K448&lt;=15000,"5 à 15 k€","Plus de 15 k€")))</f>
        <v/>
      </c>
    </row>
    <row r="449">
      <c r="A449" s="65" t="inlineStr">
        <is>
          <t>FAC-00448</t>
        </is>
      </c>
      <c r="B449" s="65" t="inlineStr">
        <is>
          <t>DEV-01057</t>
        </is>
      </c>
      <c r="C449" s="65" t="inlineStr">
        <is>
          <t>CLI-0194</t>
        </is>
      </c>
      <c r="D449" s="65" t="inlineStr">
        <is>
          <t>Syndic</t>
        </is>
      </c>
      <c r="E449" s="65" t="inlineStr">
        <is>
          <t>Toulouse</t>
        </is>
      </c>
      <c r="F449" s="66" t="n">
        <v>45468</v>
      </c>
      <c r="G449" s="65" t="inlineStr">
        <is>
          <t>2024-06</t>
        </is>
      </c>
      <c r="H449" s="65" t="inlineStr">
        <is>
          <t>2023-2024</t>
        </is>
      </c>
      <c r="I449" s="66" t="n">
        <v>45528</v>
      </c>
      <c r="J449" s="67" t="n">
        <v>60</v>
      </c>
      <c r="K449" s="68" t="n">
        <v>3159.88</v>
      </c>
      <c r="L449" s="71" t="n">
        <v>0.2</v>
      </c>
      <c r="M449" s="68" t="n">
        <v>3791.86</v>
      </c>
      <c r="N449" s="65" t="inlineStr">
        <is>
          <t>Lent</t>
        </is>
      </c>
      <c r="O449" s="66" t="n">
        <v>45538</v>
      </c>
      <c r="P449" s="65" t="inlineStr">
        <is>
          <t>Payée</t>
        </is>
      </c>
      <c r="Q449" s="67">
        <f>IFERROR(INDEX(Devis!$I$2:$I$3053,MATCH($B449,Devis!$A$2:$A$3053,0)),"")</f>
        <v/>
      </c>
      <c r="R449" s="67">
        <f>IFERROR(INDEX(Devis!$K$2:$K$3053,MATCH($B449,Devis!$A$2:$A$3053,0)),"")</f>
        <v/>
      </c>
      <c r="S449" s="67">
        <f>IFERROR(INDEX(Clients!$G$2:$G$1020,MATCH($C449,Clients!$A$2:$A$1020,0)),"")</f>
        <v/>
      </c>
      <c r="T449" s="69">
        <f>1</f>
        <v/>
      </c>
      <c r="U449" s="68">
        <f>IFERROR(INDEX(Interventions!$S$2:$S$1106,MATCH($B449,Interventions!$B$2:$B$1106,0)),0)</f>
        <v/>
      </c>
      <c r="V449" s="68">
        <f>$K449-$U449</f>
        <v/>
      </c>
      <c r="W449" s="69">
        <f>IF($O449="",0,1)</f>
        <v/>
      </c>
      <c r="X449" s="68">
        <f>IF($O449="",$M449,0)</f>
        <v/>
      </c>
      <c r="Y449" s="69">
        <f>IF($O449="",MAX(0,Paramètres!$C$8-$I449),MAX(0,$O449-$I449))</f>
        <v/>
      </c>
      <c r="Z449" s="69">
        <f>$Y449*$X449</f>
        <v/>
      </c>
      <c r="AA449" s="69">
        <f>IF($O449="",0,$O449-$F449)</f>
        <v/>
      </c>
      <c r="AB449" s="69">
        <f>IF(AND($O449="",$I449&lt;Paramètres!$C$8),1,0)</f>
        <v/>
      </c>
      <c r="AC449" s="69">
        <f>IF(AND($O449="",$Y449&gt;Paramètres!$C$13),1,0)</f>
        <v/>
      </c>
      <c r="AD449" s="67">
        <f>IF($O449="","",YEAR($O449)&amp;"-"&amp;TEXT(MONTH($O449),"00"))</f>
        <v/>
      </c>
      <c r="AE449" s="67">
        <f>IF($W449=1,"Réglée",IF($Y449&lt;=0,"Non échu",IF($Y449&lt;=30,"1-30 j",IF($Y449&lt;=60,"31-60 j",IF($Y449&lt;=90,"61-90 j","Plus de 90 j")))))</f>
        <v/>
      </c>
      <c r="AF449" s="67">
        <f>IF($K449&lt;=1000,"Moins de 1 k€",IF($K449&lt;=5000,"1 à 5 k€",IF($K449&lt;=15000,"5 à 15 k€","Plus de 15 k€")))</f>
        <v/>
      </c>
    </row>
    <row r="450">
      <c r="A450" s="65" t="inlineStr">
        <is>
          <t>FAC-00449</t>
        </is>
      </c>
      <c r="B450" s="65" t="inlineStr">
        <is>
          <t>DEV-01062</t>
        </is>
      </c>
      <c r="C450" s="65" t="inlineStr">
        <is>
          <t>CLI-0122</t>
        </is>
      </c>
      <c r="D450" s="65" t="inlineStr">
        <is>
          <t>Particulier</t>
        </is>
      </c>
      <c r="E450" s="65" t="inlineStr">
        <is>
          <t>Toulouse</t>
        </is>
      </c>
      <c r="F450" s="66" t="n">
        <v>45478</v>
      </c>
      <c r="G450" s="65" t="inlineStr">
        <is>
          <t>2024-07</t>
        </is>
      </c>
      <c r="H450" s="65" t="inlineStr">
        <is>
          <t>2024-2025</t>
        </is>
      </c>
      <c r="I450" s="66" t="n">
        <v>45493</v>
      </c>
      <c r="J450" s="67" t="n">
        <v>15</v>
      </c>
      <c r="K450" s="68" t="n">
        <v>11304.83</v>
      </c>
      <c r="L450" s="71" t="n">
        <v>0.1</v>
      </c>
      <c r="M450" s="68" t="n">
        <v>12435.31</v>
      </c>
      <c r="N450" s="65" t="inlineStr">
        <is>
          <t>Standard</t>
        </is>
      </c>
      <c r="O450" s="66" t="n">
        <v>45479</v>
      </c>
      <c r="P450" s="65" t="inlineStr">
        <is>
          <t>Payée</t>
        </is>
      </c>
      <c r="Q450" s="67">
        <f>IFERROR(INDEX(Devis!$I$2:$I$3053,MATCH($B450,Devis!$A$2:$A$3053,0)),"")</f>
        <v/>
      </c>
      <c r="R450" s="67">
        <f>IFERROR(INDEX(Devis!$K$2:$K$3053,MATCH($B450,Devis!$A$2:$A$3053,0)),"")</f>
        <v/>
      </c>
      <c r="S450" s="67">
        <f>IFERROR(INDEX(Clients!$G$2:$G$1020,MATCH($C450,Clients!$A$2:$A$1020,0)),"")</f>
        <v/>
      </c>
      <c r="T450" s="69">
        <f>1</f>
        <v/>
      </c>
      <c r="U450" s="68">
        <f>IFERROR(INDEX(Interventions!$S$2:$S$1106,MATCH($B450,Interventions!$B$2:$B$1106,0)),0)</f>
        <v/>
      </c>
      <c r="V450" s="68">
        <f>$K450-$U450</f>
        <v/>
      </c>
      <c r="W450" s="69">
        <f>IF($O450="",0,1)</f>
        <v/>
      </c>
      <c r="X450" s="68">
        <f>IF($O450="",$M450,0)</f>
        <v/>
      </c>
      <c r="Y450" s="69">
        <f>IF($O450="",MAX(0,Paramètres!$C$8-$I450),MAX(0,$O450-$I450))</f>
        <v/>
      </c>
      <c r="Z450" s="69">
        <f>$Y450*$X450</f>
        <v/>
      </c>
      <c r="AA450" s="69">
        <f>IF($O450="",0,$O450-$F450)</f>
        <v/>
      </c>
      <c r="AB450" s="69">
        <f>IF(AND($O450="",$I450&lt;Paramètres!$C$8),1,0)</f>
        <v/>
      </c>
      <c r="AC450" s="69">
        <f>IF(AND($O450="",$Y450&gt;Paramètres!$C$13),1,0)</f>
        <v/>
      </c>
      <c r="AD450" s="67">
        <f>IF($O450="","",YEAR($O450)&amp;"-"&amp;TEXT(MONTH($O450),"00"))</f>
        <v/>
      </c>
      <c r="AE450" s="67">
        <f>IF($W450=1,"Réglée",IF($Y450&lt;=0,"Non échu",IF($Y450&lt;=30,"1-30 j",IF($Y450&lt;=60,"31-60 j",IF($Y450&lt;=90,"61-90 j","Plus de 90 j")))))</f>
        <v/>
      </c>
      <c r="AF450" s="67">
        <f>IF($K450&lt;=1000,"Moins de 1 k€",IF($K450&lt;=5000,"1 à 5 k€",IF($K450&lt;=15000,"5 à 15 k€","Plus de 15 k€")))</f>
        <v/>
      </c>
    </row>
    <row r="451">
      <c r="A451" s="65" t="inlineStr">
        <is>
          <t>FAC-00450</t>
        </is>
      </c>
      <c r="B451" s="65" t="inlineStr">
        <is>
          <t>DEV-01064</t>
        </is>
      </c>
      <c r="C451" s="65" t="inlineStr">
        <is>
          <t>CLI-0103</t>
        </is>
      </c>
      <c r="D451" s="65" t="inlineStr">
        <is>
          <t>Particulier</t>
        </is>
      </c>
      <c r="E451" s="65" t="inlineStr">
        <is>
          <t>Toulouse</t>
        </is>
      </c>
      <c r="F451" s="66" t="n">
        <v>45469</v>
      </c>
      <c r="G451" s="65" t="inlineStr">
        <is>
          <t>2024-06</t>
        </is>
      </c>
      <c r="H451" s="65" t="inlineStr">
        <is>
          <t>2023-2024</t>
        </is>
      </c>
      <c r="I451" s="66" t="n">
        <v>45484</v>
      </c>
      <c r="J451" s="67" t="n">
        <v>15</v>
      </c>
      <c r="K451" s="68" t="n">
        <v>1397.03</v>
      </c>
      <c r="L451" s="71" t="n">
        <v>0.1</v>
      </c>
      <c r="M451" s="68" t="n">
        <v>1536.73</v>
      </c>
      <c r="N451" s="65" t="inlineStr">
        <is>
          <t>Standard</t>
        </is>
      </c>
      <c r="O451" s="66" t="n">
        <v>45491</v>
      </c>
      <c r="P451" s="65" t="inlineStr">
        <is>
          <t>Payée</t>
        </is>
      </c>
      <c r="Q451" s="67">
        <f>IFERROR(INDEX(Devis!$I$2:$I$3053,MATCH($B451,Devis!$A$2:$A$3053,0)),"")</f>
        <v/>
      </c>
      <c r="R451" s="67">
        <f>IFERROR(INDEX(Devis!$K$2:$K$3053,MATCH($B451,Devis!$A$2:$A$3053,0)),"")</f>
        <v/>
      </c>
      <c r="S451" s="67">
        <f>IFERROR(INDEX(Clients!$G$2:$G$1020,MATCH($C451,Clients!$A$2:$A$1020,0)),"")</f>
        <v/>
      </c>
      <c r="T451" s="69">
        <f>1</f>
        <v/>
      </c>
      <c r="U451" s="68">
        <f>IFERROR(INDEX(Interventions!$S$2:$S$1106,MATCH($B451,Interventions!$B$2:$B$1106,0)),0)</f>
        <v/>
      </c>
      <c r="V451" s="68">
        <f>$K451-$U451</f>
        <v/>
      </c>
      <c r="W451" s="69">
        <f>IF($O451="",0,1)</f>
        <v/>
      </c>
      <c r="X451" s="68">
        <f>IF($O451="",$M451,0)</f>
        <v/>
      </c>
      <c r="Y451" s="69">
        <f>IF($O451="",MAX(0,Paramètres!$C$8-$I451),MAX(0,$O451-$I451))</f>
        <v/>
      </c>
      <c r="Z451" s="69">
        <f>$Y451*$X451</f>
        <v/>
      </c>
      <c r="AA451" s="69">
        <f>IF($O451="",0,$O451-$F451)</f>
        <v/>
      </c>
      <c r="AB451" s="69">
        <f>IF(AND($O451="",$I451&lt;Paramètres!$C$8),1,0)</f>
        <v/>
      </c>
      <c r="AC451" s="69">
        <f>IF(AND($O451="",$Y451&gt;Paramètres!$C$13),1,0)</f>
        <v/>
      </c>
      <c r="AD451" s="67">
        <f>IF($O451="","",YEAR($O451)&amp;"-"&amp;TEXT(MONTH($O451),"00"))</f>
        <v/>
      </c>
      <c r="AE451" s="67">
        <f>IF($W451=1,"Réglée",IF($Y451&lt;=0,"Non échu",IF($Y451&lt;=30,"1-30 j",IF($Y451&lt;=60,"31-60 j",IF($Y451&lt;=90,"61-90 j","Plus de 90 j")))))</f>
        <v/>
      </c>
      <c r="AF451" s="67">
        <f>IF($K451&lt;=1000,"Moins de 1 k€",IF($K451&lt;=5000,"1 à 5 k€",IF($K451&lt;=15000,"5 à 15 k€","Plus de 15 k€")))</f>
        <v/>
      </c>
    </row>
    <row r="452">
      <c r="A452" s="65" t="inlineStr">
        <is>
          <t>FAC-00451</t>
        </is>
      </c>
      <c r="B452" s="65" t="inlineStr">
        <is>
          <t>DEV-01065</t>
        </is>
      </c>
      <c r="C452" s="65" t="inlineStr">
        <is>
          <t>CLI-0255</t>
        </is>
      </c>
      <c r="D452" s="65" t="inlineStr">
        <is>
          <t>Particulier</t>
        </is>
      </c>
      <c r="E452" s="65" t="inlineStr">
        <is>
          <t>Bordeaux</t>
        </is>
      </c>
      <c r="F452" s="66" t="n">
        <v>45460</v>
      </c>
      <c r="G452" s="65" t="inlineStr">
        <is>
          <t>2024-06</t>
        </is>
      </c>
      <c r="H452" s="65" t="inlineStr">
        <is>
          <t>2023-2024</t>
        </is>
      </c>
      <c r="I452" s="66" t="n">
        <v>45475</v>
      </c>
      <c r="J452" s="67" t="n">
        <v>15</v>
      </c>
      <c r="K452" s="68" t="n">
        <v>1280</v>
      </c>
      <c r="L452" s="71" t="n">
        <v>0.1</v>
      </c>
      <c r="M452" s="68" t="n">
        <v>1408</v>
      </c>
      <c r="N452" s="65" t="inlineStr">
        <is>
          <t>Lent</t>
        </is>
      </c>
      <c r="O452" s="66" t="n">
        <v>45553</v>
      </c>
      <c r="P452" s="65" t="inlineStr">
        <is>
          <t>Payée</t>
        </is>
      </c>
      <c r="Q452" s="67">
        <f>IFERROR(INDEX(Devis!$I$2:$I$3053,MATCH($B452,Devis!$A$2:$A$3053,0)),"")</f>
        <v/>
      </c>
      <c r="R452" s="67">
        <f>IFERROR(INDEX(Devis!$K$2:$K$3053,MATCH($B452,Devis!$A$2:$A$3053,0)),"")</f>
        <v/>
      </c>
      <c r="S452" s="67">
        <f>IFERROR(INDEX(Clients!$G$2:$G$1020,MATCH($C452,Clients!$A$2:$A$1020,0)),"")</f>
        <v/>
      </c>
      <c r="T452" s="69">
        <f>1</f>
        <v/>
      </c>
      <c r="U452" s="68">
        <f>IFERROR(INDEX(Interventions!$S$2:$S$1106,MATCH($B452,Interventions!$B$2:$B$1106,0)),0)</f>
        <v/>
      </c>
      <c r="V452" s="68">
        <f>$K452-$U452</f>
        <v/>
      </c>
      <c r="W452" s="69">
        <f>IF($O452="",0,1)</f>
        <v/>
      </c>
      <c r="X452" s="68">
        <f>IF($O452="",$M452,0)</f>
        <v/>
      </c>
      <c r="Y452" s="69">
        <f>IF($O452="",MAX(0,Paramètres!$C$8-$I452),MAX(0,$O452-$I452))</f>
        <v/>
      </c>
      <c r="Z452" s="69">
        <f>$Y452*$X452</f>
        <v/>
      </c>
      <c r="AA452" s="69">
        <f>IF($O452="",0,$O452-$F452)</f>
        <v/>
      </c>
      <c r="AB452" s="69">
        <f>IF(AND($O452="",$I452&lt;Paramètres!$C$8),1,0)</f>
        <v/>
      </c>
      <c r="AC452" s="69">
        <f>IF(AND($O452="",$Y452&gt;Paramètres!$C$13),1,0)</f>
        <v/>
      </c>
      <c r="AD452" s="67">
        <f>IF($O452="","",YEAR($O452)&amp;"-"&amp;TEXT(MONTH($O452),"00"))</f>
        <v/>
      </c>
      <c r="AE452" s="67">
        <f>IF($W452=1,"Réglée",IF($Y452&lt;=0,"Non échu",IF($Y452&lt;=30,"1-30 j",IF($Y452&lt;=60,"31-60 j",IF($Y452&lt;=90,"61-90 j","Plus de 90 j")))))</f>
        <v/>
      </c>
      <c r="AF452" s="67">
        <f>IF($K452&lt;=1000,"Moins de 1 k€",IF($K452&lt;=5000,"1 à 5 k€",IF($K452&lt;=15000,"5 à 15 k€","Plus de 15 k€")))</f>
        <v/>
      </c>
    </row>
    <row r="453">
      <c r="A453" s="65" t="inlineStr">
        <is>
          <t>FAC-00452</t>
        </is>
      </c>
      <c r="B453" s="65" t="inlineStr">
        <is>
          <t>DEV-01069</t>
        </is>
      </c>
      <c r="C453" s="65" t="inlineStr">
        <is>
          <t>CLI-0260</t>
        </is>
      </c>
      <c r="D453" s="65" t="inlineStr">
        <is>
          <t>Professionnel</t>
        </is>
      </c>
      <c r="E453" s="65" t="inlineStr">
        <is>
          <t>Toulouse</t>
        </is>
      </c>
      <c r="F453" s="66" t="n">
        <v>45481</v>
      </c>
      <c r="G453" s="65" t="inlineStr">
        <is>
          <t>2024-07</t>
        </is>
      </c>
      <c r="H453" s="65" t="inlineStr">
        <is>
          <t>2024-2025</t>
        </is>
      </c>
      <c r="I453" s="66" t="n">
        <v>45511</v>
      </c>
      <c r="J453" s="67" t="n">
        <v>30</v>
      </c>
      <c r="K453" s="68" t="n">
        <v>17920.06</v>
      </c>
      <c r="L453" s="71" t="n">
        <v>0.2</v>
      </c>
      <c r="M453" s="68" t="n">
        <v>21504.07</v>
      </c>
      <c r="N453" s="65" t="inlineStr">
        <is>
          <t>Lent</t>
        </is>
      </c>
      <c r="O453" s="66" t="n">
        <v>45564</v>
      </c>
      <c r="P453" s="65" t="inlineStr">
        <is>
          <t>Payée</t>
        </is>
      </c>
      <c r="Q453" s="67">
        <f>IFERROR(INDEX(Devis!$I$2:$I$3053,MATCH($B453,Devis!$A$2:$A$3053,0)),"")</f>
        <v/>
      </c>
      <c r="R453" s="67">
        <f>IFERROR(INDEX(Devis!$K$2:$K$3053,MATCH($B453,Devis!$A$2:$A$3053,0)),"")</f>
        <v/>
      </c>
      <c r="S453" s="67">
        <f>IFERROR(INDEX(Clients!$G$2:$G$1020,MATCH($C453,Clients!$A$2:$A$1020,0)),"")</f>
        <v/>
      </c>
      <c r="T453" s="69">
        <f>1</f>
        <v/>
      </c>
      <c r="U453" s="68">
        <f>IFERROR(INDEX(Interventions!$S$2:$S$1106,MATCH($B453,Interventions!$B$2:$B$1106,0)),0)</f>
        <v/>
      </c>
      <c r="V453" s="68">
        <f>$K453-$U453</f>
        <v/>
      </c>
      <c r="W453" s="69">
        <f>IF($O453="",0,1)</f>
        <v/>
      </c>
      <c r="X453" s="68">
        <f>IF($O453="",$M453,0)</f>
        <v/>
      </c>
      <c r="Y453" s="69">
        <f>IF($O453="",MAX(0,Paramètres!$C$8-$I453),MAX(0,$O453-$I453))</f>
        <v/>
      </c>
      <c r="Z453" s="69">
        <f>$Y453*$X453</f>
        <v/>
      </c>
      <c r="AA453" s="69">
        <f>IF($O453="",0,$O453-$F453)</f>
        <v/>
      </c>
      <c r="AB453" s="69">
        <f>IF(AND($O453="",$I453&lt;Paramètres!$C$8),1,0)</f>
        <v/>
      </c>
      <c r="AC453" s="69">
        <f>IF(AND($O453="",$Y453&gt;Paramètres!$C$13),1,0)</f>
        <v/>
      </c>
      <c r="AD453" s="67">
        <f>IF($O453="","",YEAR($O453)&amp;"-"&amp;TEXT(MONTH($O453),"00"))</f>
        <v/>
      </c>
      <c r="AE453" s="67">
        <f>IF($W453=1,"Réglée",IF($Y453&lt;=0,"Non échu",IF($Y453&lt;=30,"1-30 j",IF($Y453&lt;=60,"31-60 j",IF($Y453&lt;=90,"61-90 j","Plus de 90 j")))))</f>
        <v/>
      </c>
      <c r="AF453" s="67">
        <f>IF($K453&lt;=1000,"Moins de 1 k€",IF($K453&lt;=5000,"1 à 5 k€",IF($K453&lt;=15000,"5 à 15 k€","Plus de 15 k€")))</f>
        <v/>
      </c>
    </row>
    <row r="454">
      <c r="A454" s="65" t="inlineStr">
        <is>
          <t>FAC-00453</t>
        </is>
      </c>
      <c r="B454" s="65" t="inlineStr">
        <is>
          <t>DEV-01074</t>
        </is>
      </c>
      <c r="C454" s="65" t="inlineStr">
        <is>
          <t>CLI-0085</t>
        </is>
      </c>
      <c r="D454" s="65" t="inlineStr">
        <is>
          <t>Particulier</t>
        </is>
      </c>
      <c r="E454" s="65" t="inlineStr">
        <is>
          <t>Toulouse</t>
        </is>
      </c>
      <c r="F454" s="66" t="n">
        <v>45467</v>
      </c>
      <c r="G454" s="65" t="inlineStr">
        <is>
          <t>2024-06</t>
        </is>
      </c>
      <c r="H454" s="65" t="inlineStr">
        <is>
          <t>2023-2024</t>
        </is>
      </c>
      <c r="I454" s="66" t="n">
        <v>45482</v>
      </c>
      <c r="J454" s="67" t="n">
        <v>15</v>
      </c>
      <c r="K454" s="68" t="n">
        <v>10706.58</v>
      </c>
      <c r="L454" s="71" t="n">
        <v>0.1</v>
      </c>
      <c r="M454" s="68" t="n">
        <v>11777.24</v>
      </c>
      <c r="N454" s="65" t="inlineStr">
        <is>
          <t>Lent</t>
        </is>
      </c>
      <c r="O454" s="66" t="n">
        <v>45493</v>
      </c>
      <c r="P454" s="65" t="inlineStr">
        <is>
          <t>Payée</t>
        </is>
      </c>
      <c r="Q454" s="67">
        <f>IFERROR(INDEX(Devis!$I$2:$I$3053,MATCH($B454,Devis!$A$2:$A$3053,0)),"")</f>
        <v/>
      </c>
      <c r="R454" s="67">
        <f>IFERROR(INDEX(Devis!$K$2:$K$3053,MATCH($B454,Devis!$A$2:$A$3053,0)),"")</f>
        <v/>
      </c>
      <c r="S454" s="67">
        <f>IFERROR(INDEX(Clients!$G$2:$G$1020,MATCH($C454,Clients!$A$2:$A$1020,0)),"")</f>
        <v/>
      </c>
      <c r="T454" s="69">
        <f>1</f>
        <v/>
      </c>
      <c r="U454" s="68">
        <f>IFERROR(INDEX(Interventions!$S$2:$S$1106,MATCH($B454,Interventions!$B$2:$B$1106,0)),0)</f>
        <v/>
      </c>
      <c r="V454" s="68">
        <f>$K454-$U454</f>
        <v/>
      </c>
      <c r="W454" s="69">
        <f>IF($O454="",0,1)</f>
        <v/>
      </c>
      <c r="X454" s="68">
        <f>IF($O454="",$M454,0)</f>
        <v/>
      </c>
      <c r="Y454" s="69">
        <f>IF($O454="",MAX(0,Paramètres!$C$8-$I454),MAX(0,$O454-$I454))</f>
        <v/>
      </c>
      <c r="Z454" s="69">
        <f>$Y454*$X454</f>
        <v/>
      </c>
      <c r="AA454" s="69">
        <f>IF($O454="",0,$O454-$F454)</f>
        <v/>
      </c>
      <c r="AB454" s="69">
        <f>IF(AND($O454="",$I454&lt;Paramètres!$C$8),1,0)</f>
        <v/>
      </c>
      <c r="AC454" s="69">
        <f>IF(AND($O454="",$Y454&gt;Paramètres!$C$13),1,0)</f>
        <v/>
      </c>
      <c r="AD454" s="67">
        <f>IF($O454="","",YEAR($O454)&amp;"-"&amp;TEXT(MONTH($O454),"00"))</f>
        <v/>
      </c>
      <c r="AE454" s="67">
        <f>IF($W454=1,"Réglée",IF($Y454&lt;=0,"Non échu",IF($Y454&lt;=30,"1-30 j",IF($Y454&lt;=60,"31-60 j",IF($Y454&lt;=90,"61-90 j","Plus de 90 j")))))</f>
        <v/>
      </c>
      <c r="AF454" s="67">
        <f>IF($K454&lt;=1000,"Moins de 1 k€",IF($K454&lt;=5000,"1 à 5 k€",IF($K454&lt;=15000,"5 à 15 k€","Plus de 15 k€")))</f>
        <v/>
      </c>
    </row>
    <row r="455">
      <c r="A455" s="65" t="inlineStr">
        <is>
          <t>FAC-00454</t>
        </is>
      </c>
      <c r="B455" s="65" t="inlineStr">
        <is>
          <t>DEV-01075</t>
        </is>
      </c>
      <c r="C455" s="65" t="inlineStr">
        <is>
          <t>CLI-0026</t>
        </is>
      </c>
      <c r="D455" s="65" t="inlineStr">
        <is>
          <t>Particulier</t>
        </is>
      </c>
      <c r="E455" s="65" t="inlineStr">
        <is>
          <t>Bordeaux</t>
        </is>
      </c>
      <c r="F455" s="66" t="n">
        <v>45474</v>
      </c>
      <c r="G455" s="65" t="inlineStr">
        <is>
          <t>2024-07</t>
        </is>
      </c>
      <c r="H455" s="65" t="inlineStr">
        <is>
          <t>2024-2025</t>
        </is>
      </c>
      <c r="I455" s="66" t="n">
        <v>45489</v>
      </c>
      <c r="J455" s="67" t="n">
        <v>15</v>
      </c>
      <c r="K455" s="68" t="n">
        <v>3524.99</v>
      </c>
      <c r="L455" s="71" t="n">
        <v>0.1</v>
      </c>
      <c r="M455" s="68" t="n">
        <v>3877.49</v>
      </c>
      <c r="N455" s="65" t="inlineStr">
        <is>
          <t>Standard</t>
        </is>
      </c>
      <c r="O455" s="66" t="n">
        <v>45475</v>
      </c>
      <c r="P455" s="65" t="inlineStr">
        <is>
          <t>Payée</t>
        </is>
      </c>
      <c r="Q455" s="67">
        <f>IFERROR(INDEX(Devis!$I$2:$I$3053,MATCH($B455,Devis!$A$2:$A$3053,0)),"")</f>
        <v/>
      </c>
      <c r="R455" s="67">
        <f>IFERROR(INDEX(Devis!$K$2:$K$3053,MATCH($B455,Devis!$A$2:$A$3053,0)),"")</f>
        <v/>
      </c>
      <c r="S455" s="67">
        <f>IFERROR(INDEX(Clients!$G$2:$G$1020,MATCH($C455,Clients!$A$2:$A$1020,0)),"")</f>
        <v/>
      </c>
      <c r="T455" s="69">
        <f>1</f>
        <v/>
      </c>
      <c r="U455" s="68">
        <f>IFERROR(INDEX(Interventions!$S$2:$S$1106,MATCH($B455,Interventions!$B$2:$B$1106,0)),0)</f>
        <v/>
      </c>
      <c r="V455" s="68">
        <f>$K455-$U455</f>
        <v/>
      </c>
      <c r="W455" s="69">
        <f>IF($O455="",0,1)</f>
        <v/>
      </c>
      <c r="X455" s="68">
        <f>IF($O455="",$M455,0)</f>
        <v/>
      </c>
      <c r="Y455" s="69">
        <f>IF($O455="",MAX(0,Paramètres!$C$8-$I455),MAX(0,$O455-$I455))</f>
        <v/>
      </c>
      <c r="Z455" s="69">
        <f>$Y455*$X455</f>
        <v/>
      </c>
      <c r="AA455" s="69">
        <f>IF($O455="",0,$O455-$F455)</f>
        <v/>
      </c>
      <c r="AB455" s="69">
        <f>IF(AND($O455="",$I455&lt;Paramètres!$C$8),1,0)</f>
        <v/>
      </c>
      <c r="AC455" s="69">
        <f>IF(AND($O455="",$Y455&gt;Paramètres!$C$13),1,0)</f>
        <v/>
      </c>
      <c r="AD455" s="67">
        <f>IF($O455="","",YEAR($O455)&amp;"-"&amp;TEXT(MONTH($O455),"00"))</f>
        <v/>
      </c>
      <c r="AE455" s="67">
        <f>IF($W455=1,"Réglée",IF($Y455&lt;=0,"Non échu",IF($Y455&lt;=30,"1-30 j",IF($Y455&lt;=60,"31-60 j",IF($Y455&lt;=90,"61-90 j","Plus de 90 j")))))</f>
        <v/>
      </c>
      <c r="AF455" s="67">
        <f>IF($K455&lt;=1000,"Moins de 1 k€",IF($K455&lt;=5000,"1 à 5 k€",IF($K455&lt;=15000,"5 à 15 k€","Plus de 15 k€")))</f>
        <v/>
      </c>
    </row>
    <row r="456">
      <c r="A456" s="65" t="inlineStr">
        <is>
          <t>FAC-00455</t>
        </is>
      </c>
      <c r="B456" s="65" t="inlineStr">
        <is>
          <t>DEV-01076</t>
        </is>
      </c>
      <c r="C456" s="65" t="inlineStr">
        <is>
          <t>CLI-0096</t>
        </is>
      </c>
      <c r="D456" s="65" t="inlineStr">
        <is>
          <t>Particulier</t>
        </is>
      </c>
      <c r="E456" s="65" t="inlineStr">
        <is>
          <t>Bordeaux</t>
        </is>
      </c>
      <c r="F456" s="66" t="n">
        <v>45504</v>
      </c>
      <c r="G456" s="65" t="inlineStr">
        <is>
          <t>2024-07</t>
        </is>
      </c>
      <c r="H456" s="65" t="inlineStr">
        <is>
          <t>2024-2025</t>
        </is>
      </c>
      <c r="I456" s="66" t="n">
        <v>45519</v>
      </c>
      <c r="J456" s="67" t="n">
        <v>15</v>
      </c>
      <c r="K456" s="68" t="n">
        <v>261.71</v>
      </c>
      <c r="L456" s="71" t="n">
        <v>0.2</v>
      </c>
      <c r="M456" s="68" t="n">
        <v>314.05</v>
      </c>
      <c r="N456" s="65" t="inlineStr">
        <is>
          <t>Standard</t>
        </is>
      </c>
      <c r="O456" s="66" t="n">
        <v>45511</v>
      </c>
      <c r="P456" s="65" t="inlineStr">
        <is>
          <t>Payée</t>
        </is>
      </c>
      <c r="Q456" s="67">
        <f>IFERROR(INDEX(Devis!$I$2:$I$3053,MATCH($B456,Devis!$A$2:$A$3053,0)),"")</f>
        <v/>
      </c>
      <c r="R456" s="67">
        <f>IFERROR(INDEX(Devis!$K$2:$K$3053,MATCH($B456,Devis!$A$2:$A$3053,0)),"")</f>
        <v/>
      </c>
      <c r="S456" s="67">
        <f>IFERROR(INDEX(Clients!$G$2:$G$1020,MATCH($C456,Clients!$A$2:$A$1020,0)),"")</f>
        <v/>
      </c>
      <c r="T456" s="69">
        <f>1</f>
        <v/>
      </c>
      <c r="U456" s="68">
        <f>IFERROR(INDEX(Interventions!$S$2:$S$1106,MATCH($B456,Interventions!$B$2:$B$1106,0)),0)</f>
        <v/>
      </c>
      <c r="V456" s="68">
        <f>$K456-$U456</f>
        <v/>
      </c>
      <c r="W456" s="69">
        <f>IF($O456="",0,1)</f>
        <v/>
      </c>
      <c r="X456" s="68">
        <f>IF($O456="",$M456,0)</f>
        <v/>
      </c>
      <c r="Y456" s="69">
        <f>IF($O456="",MAX(0,Paramètres!$C$8-$I456),MAX(0,$O456-$I456))</f>
        <v/>
      </c>
      <c r="Z456" s="69">
        <f>$Y456*$X456</f>
        <v/>
      </c>
      <c r="AA456" s="69">
        <f>IF($O456="",0,$O456-$F456)</f>
        <v/>
      </c>
      <c r="AB456" s="69">
        <f>IF(AND($O456="",$I456&lt;Paramètres!$C$8),1,0)</f>
        <v/>
      </c>
      <c r="AC456" s="69">
        <f>IF(AND($O456="",$Y456&gt;Paramètres!$C$13),1,0)</f>
        <v/>
      </c>
      <c r="AD456" s="67">
        <f>IF($O456="","",YEAR($O456)&amp;"-"&amp;TEXT(MONTH($O456),"00"))</f>
        <v/>
      </c>
      <c r="AE456" s="67">
        <f>IF($W456=1,"Réglée",IF($Y456&lt;=0,"Non échu",IF($Y456&lt;=30,"1-30 j",IF($Y456&lt;=60,"31-60 j",IF($Y456&lt;=90,"61-90 j","Plus de 90 j")))))</f>
        <v/>
      </c>
      <c r="AF456" s="67">
        <f>IF($K456&lt;=1000,"Moins de 1 k€",IF($K456&lt;=5000,"1 à 5 k€",IF($K456&lt;=15000,"5 à 15 k€","Plus de 15 k€")))</f>
        <v/>
      </c>
    </row>
    <row r="457">
      <c r="A457" s="65" t="inlineStr">
        <is>
          <t>FAC-00456</t>
        </is>
      </c>
      <c r="B457" s="65" t="inlineStr">
        <is>
          <t>DEV-01078</t>
        </is>
      </c>
      <c r="C457" s="65" t="inlineStr">
        <is>
          <t>CLI-0383</t>
        </is>
      </c>
      <c r="D457" s="65" t="inlineStr">
        <is>
          <t>Particulier</t>
        </is>
      </c>
      <c r="E457" s="65" t="inlineStr">
        <is>
          <t>Bordeaux</t>
        </is>
      </c>
      <c r="F457" s="66" t="n">
        <v>45478</v>
      </c>
      <c r="G457" s="65" t="inlineStr">
        <is>
          <t>2024-07</t>
        </is>
      </c>
      <c r="H457" s="65" t="inlineStr">
        <is>
          <t>2024-2025</t>
        </is>
      </c>
      <c r="I457" s="66" t="n">
        <v>45493</v>
      </c>
      <c r="J457" s="67" t="n">
        <v>15</v>
      </c>
      <c r="K457" s="68" t="n">
        <v>10609.58</v>
      </c>
      <c r="L457" s="71" t="n">
        <v>0.1</v>
      </c>
      <c r="M457" s="68" t="n">
        <v>11670.54</v>
      </c>
      <c r="N457" s="65" t="inlineStr">
        <is>
          <t>Standard</t>
        </is>
      </c>
      <c r="O457" s="66" t="n">
        <v>45508</v>
      </c>
      <c r="P457" s="65" t="inlineStr">
        <is>
          <t>Payée</t>
        </is>
      </c>
      <c r="Q457" s="67">
        <f>IFERROR(INDEX(Devis!$I$2:$I$3053,MATCH($B457,Devis!$A$2:$A$3053,0)),"")</f>
        <v/>
      </c>
      <c r="R457" s="67">
        <f>IFERROR(INDEX(Devis!$K$2:$K$3053,MATCH($B457,Devis!$A$2:$A$3053,0)),"")</f>
        <v/>
      </c>
      <c r="S457" s="67">
        <f>IFERROR(INDEX(Clients!$G$2:$G$1020,MATCH($C457,Clients!$A$2:$A$1020,0)),"")</f>
        <v/>
      </c>
      <c r="T457" s="69">
        <f>1</f>
        <v/>
      </c>
      <c r="U457" s="68">
        <f>IFERROR(INDEX(Interventions!$S$2:$S$1106,MATCH($B457,Interventions!$B$2:$B$1106,0)),0)</f>
        <v/>
      </c>
      <c r="V457" s="68">
        <f>$K457-$U457</f>
        <v/>
      </c>
      <c r="W457" s="69">
        <f>IF($O457="",0,1)</f>
        <v/>
      </c>
      <c r="X457" s="68">
        <f>IF($O457="",$M457,0)</f>
        <v/>
      </c>
      <c r="Y457" s="69">
        <f>IF($O457="",MAX(0,Paramètres!$C$8-$I457),MAX(0,$O457-$I457))</f>
        <v/>
      </c>
      <c r="Z457" s="69">
        <f>$Y457*$X457</f>
        <v/>
      </c>
      <c r="AA457" s="69">
        <f>IF($O457="",0,$O457-$F457)</f>
        <v/>
      </c>
      <c r="AB457" s="69">
        <f>IF(AND($O457="",$I457&lt;Paramètres!$C$8),1,0)</f>
        <v/>
      </c>
      <c r="AC457" s="69">
        <f>IF(AND($O457="",$Y457&gt;Paramètres!$C$13),1,0)</f>
        <v/>
      </c>
      <c r="AD457" s="67">
        <f>IF($O457="","",YEAR($O457)&amp;"-"&amp;TEXT(MONTH($O457),"00"))</f>
        <v/>
      </c>
      <c r="AE457" s="67">
        <f>IF($W457=1,"Réglée",IF($Y457&lt;=0,"Non échu",IF($Y457&lt;=30,"1-30 j",IF($Y457&lt;=60,"31-60 j",IF($Y457&lt;=90,"61-90 j","Plus de 90 j")))))</f>
        <v/>
      </c>
      <c r="AF457" s="67">
        <f>IF($K457&lt;=1000,"Moins de 1 k€",IF($K457&lt;=5000,"1 à 5 k€",IF($K457&lt;=15000,"5 à 15 k€","Plus de 15 k€")))</f>
        <v/>
      </c>
    </row>
    <row r="458">
      <c r="A458" s="65" t="inlineStr">
        <is>
          <t>FAC-00457</t>
        </is>
      </c>
      <c r="B458" s="65" t="inlineStr">
        <is>
          <t>DEV-01080</t>
        </is>
      </c>
      <c r="C458" s="65" t="inlineStr">
        <is>
          <t>CLI-0213</t>
        </is>
      </c>
      <c r="D458" s="65" t="inlineStr">
        <is>
          <t>Professionnel</t>
        </is>
      </c>
      <c r="E458" s="65" t="inlineStr">
        <is>
          <t>Bordeaux</t>
        </is>
      </c>
      <c r="F458" s="66" t="n">
        <v>45485</v>
      </c>
      <c r="G458" s="65" t="inlineStr">
        <is>
          <t>2024-07</t>
        </is>
      </c>
      <c r="H458" s="65" t="inlineStr">
        <is>
          <t>2024-2025</t>
        </is>
      </c>
      <c r="I458" s="66" t="n">
        <v>45515</v>
      </c>
      <c r="J458" s="67" t="n">
        <v>30</v>
      </c>
      <c r="K458" s="68" t="n">
        <v>18432.65</v>
      </c>
      <c r="L458" s="71" t="n">
        <v>0.2</v>
      </c>
      <c r="M458" s="68" t="n">
        <v>22119.18</v>
      </c>
      <c r="N458" s="65" t="inlineStr">
        <is>
          <t>Lent</t>
        </is>
      </c>
      <c r="O458" s="66" t="n">
        <v>45607</v>
      </c>
      <c r="P458" s="65" t="inlineStr">
        <is>
          <t>Payée</t>
        </is>
      </c>
      <c r="Q458" s="67">
        <f>IFERROR(INDEX(Devis!$I$2:$I$3053,MATCH($B458,Devis!$A$2:$A$3053,0)),"")</f>
        <v/>
      </c>
      <c r="R458" s="67">
        <f>IFERROR(INDEX(Devis!$K$2:$K$3053,MATCH($B458,Devis!$A$2:$A$3053,0)),"")</f>
        <v/>
      </c>
      <c r="S458" s="67">
        <f>IFERROR(INDEX(Clients!$G$2:$G$1020,MATCH($C458,Clients!$A$2:$A$1020,0)),"")</f>
        <v/>
      </c>
      <c r="T458" s="69">
        <f>1</f>
        <v/>
      </c>
      <c r="U458" s="68">
        <f>IFERROR(INDEX(Interventions!$S$2:$S$1106,MATCH($B458,Interventions!$B$2:$B$1106,0)),0)</f>
        <v/>
      </c>
      <c r="V458" s="68">
        <f>$K458-$U458</f>
        <v/>
      </c>
      <c r="W458" s="69">
        <f>IF($O458="",0,1)</f>
        <v/>
      </c>
      <c r="X458" s="68">
        <f>IF($O458="",$M458,0)</f>
        <v/>
      </c>
      <c r="Y458" s="69">
        <f>IF($O458="",MAX(0,Paramètres!$C$8-$I458),MAX(0,$O458-$I458))</f>
        <v/>
      </c>
      <c r="Z458" s="69">
        <f>$Y458*$X458</f>
        <v/>
      </c>
      <c r="AA458" s="69">
        <f>IF($O458="",0,$O458-$F458)</f>
        <v/>
      </c>
      <c r="AB458" s="69">
        <f>IF(AND($O458="",$I458&lt;Paramètres!$C$8),1,0)</f>
        <v/>
      </c>
      <c r="AC458" s="69">
        <f>IF(AND($O458="",$Y458&gt;Paramètres!$C$13),1,0)</f>
        <v/>
      </c>
      <c r="AD458" s="67">
        <f>IF($O458="","",YEAR($O458)&amp;"-"&amp;TEXT(MONTH($O458),"00"))</f>
        <v/>
      </c>
      <c r="AE458" s="67">
        <f>IF($W458=1,"Réglée",IF($Y458&lt;=0,"Non échu",IF($Y458&lt;=30,"1-30 j",IF($Y458&lt;=60,"31-60 j",IF($Y458&lt;=90,"61-90 j","Plus de 90 j")))))</f>
        <v/>
      </c>
      <c r="AF458" s="67">
        <f>IF($K458&lt;=1000,"Moins de 1 k€",IF($K458&lt;=5000,"1 à 5 k€",IF($K458&lt;=15000,"5 à 15 k€","Plus de 15 k€")))</f>
        <v/>
      </c>
    </row>
    <row r="459">
      <c r="A459" s="65" t="inlineStr">
        <is>
          <t>FAC-00458</t>
        </is>
      </c>
      <c r="B459" s="65" t="inlineStr">
        <is>
          <t>DEV-01083</t>
        </is>
      </c>
      <c r="C459" s="65" t="inlineStr">
        <is>
          <t>CLI-0163</t>
        </is>
      </c>
      <c r="D459" s="65" t="inlineStr">
        <is>
          <t>Particulier</t>
        </is>
      </c>
      <c r="E459" s="65" t="inlineStr">
        <is>
          <t>Toulouse</t>
        </is>
      </c>
      <c r="F459" s="66" t="n">
        <v>45474</v>
      </c>
      <c r="G459" s="65" t="inlineStr">
        <is>
          <t>2024-07</t>
        </is>
      </c>
      <c r="H459" s="65" t="inlineStr">
        <is>
          <t>2024-2025</t>
        </is>
      </c>
      <c r="I459" s="66" t="n">
        <v>45489</v>
      </c>
      <c r="J459" s="67" t="n">
        <v>15</v>
      </c>
      <c r="K459" s="68" t="n">
        <v>490.47</v>
      </c>
      <c r="L459" s="71" t="n">
        <v>0.1</v>
      </c>
      <c r="M459" s="68" t="n">
        <v>539.52</v>
      </c>
      <c r="N459" s="65" t="inlineStr">
        <is>
          <t>Standard</t>
        </is>
      </c>
      <c r="O459" s="66" t="n">
        <v>45487</v>
      </c>
      <c r="P459" s="65" t="inlineStr">
        <is>
          <t>Payée</t>
        </is>
      </c>
      <c r="Q459" s="67">
        <f>IFERROR(INDEX(Devis!$I$2:$I$3053,MATCH($B459,Devis!$A$2:$A$3053,0)),"")</f>
        <v/>
      </c>
      <c r="R459" s="67">
        <f>IFERROR(INDEX(Devis!$K$2:$K$3053,MATCH($B459,Devis!$A$2:$A$3053,0)),"")</f>
        <v/>
      </c>
      <c r="S459" s="67">
        <f>IFERROR(INDEX(Clients!$G$2:$G$1020,MATCH($C459,Clients!$A$2:$A$1020,0)),"")</f>
        <v/>
      </c>
      <c r="T459" s="69">
        <f>1</f>
        <v/>
      </c>
      <c r="U459" s="68">
        <f>IFERROR(INDEX(Interventions!$S$2:$S$1106,MATCH($B459,Interventions!$B$2:$B$1106,0)),0)</f>
        <v/>
      </c>
      <c r="V459" s="68">
        <f>$K459-$U459</f>
        <v/>
      </c>
      <c r="W459" s="69">
        <f>IF($O459="",0,1)</f>
        <v/>
      </c>
      <c r="X459" s="68">
        <f>IF($O459="",$M459,0)</f>
        <v/>
      </c>
      <c r="Y459" s="69">
        <f>IF($O459="",MAX(0,Paramètres!$C$8-$I459),MAX(0,$O459-$I459))</f>
        <v/>
      </c>
      <c r="Z459" s="69">
        <f>$Y459*$X459</f>
        <v/>
      </c>
      <c r="AA459" s="69">
        <f>IF($O459="",0,$O459-$F459)</f>
        <v/>
      </c>
      <c r="AB459" s="69">
        <f>IF(AND($O459="",$I459&lt;Paramètres!$C$8),1,0)</f>
        <v/>
      </c>
      <c r="AC459" s="69">
        <f>IF(AND($O459="",$Y459&gt;Paramètres!$C$13),1,0)</f>
        <v/>
      </c>
      <c r="AD459" s="67">
        <f>IF($O459="","",YEAR($O459)&amp;"-"&amp;TEXT(MONTH($O459),"00"))</f>
        <v/>
      </c>
      <c r="AE459" s="67">
        <f>IF($W459=1,"Réglée",IF($Y459&lt;=0,"Non échu",IF($Y459&lt;=30,"1-30 j",IF($Y459&lt;=60,"31-60 j",IF($Y459&lt;=90,"61-90 j","Plus de 90 j")))))</f>
        <v/>
      </c>
      <c r="AF459" s="67">
        <f>IF($K459&lt;=1000,"Moins de 1 k€",IF($K459&lt;=5000,"1 à 5 k€",IF($K459&lt;=15000,"5 à 15 k€","Plus de 15 k€")))</f>
        <v/>
      </c>
    </row>
    <row r="460">
      <c r="A460" s="65" t="inlineStr">
        <is>
          <t>FAC-00459</t>
        </is>
      </c>
      <c r="B460" s="65" t="inlineStr">
        <is>
          <t>DEV-01086</t>
        </is>
      </c>
      <c r="C460" s="65" t="inlineStr">
        <is>
          <t>CLI-0017</t>
        </is>
      </c>
      <c r="D460" s="65" t="inlineStr">
        <is>
          <t>Professionnel</t>
        </is>
      </c>
      <c r="E460" s="65" t="inlineStr">
        <is>
          <t>Toulouse</t>
        </is>
      </c>
      <c r="F460" s="66" t="n">
        <v>45495</v>
      </c>
      <c r="G460" s="65" t="inlineStr">
        <is>
          <t>2024-07</t>
        </is>
      </c>
      <c r="H460" s="65" t="inlineStr">
        <is>
          <t>2024-2025</t>
        </is>
      </c>
      <c r="I460" s="66" t="n">
        <v>45525</v>
      </c>
      <c r="J460" s="67" t="n">
        <v>30</v>
      </c>
      <c r="K460" s="68" t="n">
        <v>1085.93</v>
      </c>
      <c r="L460" s="71" t="n">
        <v>0.2</v>
      </c>
      <c r="M460" s="68" t="n">
        <v>1303.12</v>
      </c>
      <c r="N460" s="65" t="inlineStr">
        <is>
          <t>Standard</t>
        </is>
      </c>
      <c r="O460" s="66" t="n">
        <v>45536</v>
      </c>
      <c r="P460" s="65" t="inlineStr">
        <is>
          <t>Payée</t>
        </is>
      </c>
      <c r="Q460" s="67">
        <f>IFERROR(INDEX(Devis!$I$2:$I$3053,MATCH($B460,Devis!$A$2:$A$3053,0)),"")</f>
        <v/>
      </c>
      <c r="R460" s="67">
        <f>IFERROR(INDEX(Devis!$K$2:$K$3053,MATCH($B460,Devis!$A$2:$A$3053,0)),"")</f>
        <v/>
      </c>
      <c r="S460" s="67">
        <f>IFERROR(INDEX(Clients!$G$2:$G$1020,MATCH($C460,Clients!$A$2:$A$1020,0)),"")</f>
        <v/>
      </c>
      <c r="T460" s="69">
        <f>1</f>
        <v/>
      </c>
      <c r="U460" s="68">
        <f>IFERROR(INDEX(Interventions!$S$2:$S$1106,MATCH($B460,Interventions!$B$2:$B$1106,0)),0)</f>
        <v/>
      </c>
      <c r="V460" s="68">
        <f>$K460-$U460</f>
        <v/>
      </c>
      <c r="W460" s="69">
        <f>IF($O460="",0,1)</f>
        <v/>
      </c>
      <c r="X460" s="68">
        <f>IF($O460="",$M460,0)</f>
        <v/>
      </c>
      <c r="Y460" s="69">
        <f>IF($O460="",MAX(0,Paramètres!$C$8-$I460),MAX(0,$O460-$I460))</f>
        <v/>
      </c>
      <c r="Z460" s="69">
        <f>$Y460*$X460</f>
        <v/>
      </c>
      <c r="AA460" s="69">
        <f>IF($O460="",0,$O460-$F460)</f>
        <v/>
      </c>
      <c r="AB460" s="69">
        <f>IF(AND($O460="",$I460&lt;Paramètres!$C$8),1,0)</f>
        <v/>
      </c>
      <c r="AC460" s="69">
        <f>IF(AND($O460="",$Y460&gt;Paramètres!$C$13),1,0)</f>
        <v/>
      </c>
      <c r="AD460" s="67">
        <f>IF($O460="","",YEAR($O460)&amp;"-"&amp;TEXT(MONTH($O460),"00"))</f>
        <v/>
      </c>
      <c r="AE460" s="67">
        <f>IF($W460=1,"Réglée",IF($Y460&lt;=0,"Non échu",IF($Y460&lt;=30,"1-30 j",IF($Y460&lt;=60,"31-60 j",IF($Y460&lt;=90,"61-90 j","Plus de 90 j")))))</f>
        <v/>
      </c>
      <c r="AF460" s="67">
        <f>IF($K460&lt;=1000,"Moins de 1 k€",IF($K460&lt;=5000,"1 à 5 k€",IF($K460&lt;=15000,"5 à 15 k€","Plus de 15 k€")))</f>
        <v/>
      </c>
    </row>
    <row r="461">
      <c r="A461" s="65" t="inlineStr">
        <is>
          <t>FAC-00460</t>
        </is>
      </c>
      <c r="B461" s="65" t="inlineStr">
        <is>
          <t>DEV-01088</t>
        </is>
      </c>
      <c r="C461" s="65" t="inlineStr">
        <is>
          <t>CLI-0029</t>
        </is>
      </c>
      <c r="D461" s="65" t="inlineStr">
        <is>
          <t>Particulier</t>
        </is>
      </c>
      <c r="E461" s="65" t="inlineStr">
        <is>
          <t>Bordeaux</t>
        </is>
      </c>
      <c r="F461" s="66" t="n">
        <v>45492</v>
      </c>
      <c r="G461" s="65" t="inlineStr">
        <is>
          <t>2024-07</t>
        </is>
      </c>
      <c r="H461" s="65" t="inlineStr">
        <is>
          <t>2024-2025</t>
        </is>
      </c>
      <c r="I461" s="66" t="n">
        <v>45507</v>
      </c>
      <c r="J461" s="67" t="n">
        <v>15</v>
      </c>
      <c r="K461" s="68" t="n">
        <v>2963.01</v>
      </c>
      <c r="L461" s="71" t="n">
        <v>0.2</v>
      </c>
      <c r="M461" s="68" t="n">
        <v>3555.61</v>
      </c>
      <c r="N461" s="65" t="inlineStr">
        <is>
          <t>Standard</t>
        </is>
      </c>
      <c r="O461" s="66" t="n">
        <v>45498</v>
      </c>
      <c r="P461" s="65" t="inlineStr">
        <is>
          <t>Payée</t>
        </is>
      </c>
      <c r="Q461" s="67">
        <f>IFERROR(INDEX(Devis!$I$2:$I$3053,MATCH($B461,Devis!$A$2:$A$3053,0)),"")</f>
        <v/>
      </c>
      <c r="R461" s="67">
        <f>IFERROR(INDEX(Devis!$K$2:$K$3053,MATCH($B461,Devis!$A$2:$A$3053,0)),"")</f>
        <v/>
      </c>
      <c r="S461" s="67">
        <f>IFERROR(INDEX(Clients!$G$2:$G$1020,MATCH($C461,Clients!$A$2:$A$1020,0)),"")</f>
        <v/>
      </c>
      <c r="T461" s="69">
        <f>1</f>
        <v/>
      </c>
      <c r="U461" s="68">
        <f>IFERROR(INDEX(Interventions!$S$2:$S$1106,MATCH($B461,Interventions!$B$2:$B$1106,0)),0)</f>
        <v/>
      </c>
      <c r="V461" s="68">
        <f>$K461-$U461</f>
        <v/>
      </c>
      <c r="W461" s="69">
        <f>IF($O461="",0,1)</f>
        <v/>
      </c>
      <c r="X461" s="68">
        <f>IF($O461="",$M461,0)</f>
        <v/>
      </c>
      <c r="Y461" s="69">
        <f>IF($O461="",MAX(0,Paramètres!$C$8-$I461),MAX(0,$O461-$I461))</f>
        <v/>
      </c>
      <c r="Z461" s="69">
        <f>$Y461*$X461</f>
        <v/>
      </c>
      <c r="AA461" s="69">
        <f>IF($O461="",0,$O461-$F461)</f>
        <v/>
      </c>
      <c r="AB461" s="69">
        <f>IF(AND($O461="",$I461&lt;Paramètres!$C$8),1,0)</f>
        <v/>
      </c>
      <c r="AC461" s="69">
        <f>IF(AND($O461="",$Y461&gt;Paramètres!$C$13),1,0)</f>
        <v/>
      </c>
      <c r="AD461" s="67">
        <f>IF($O461="","",YEAR($O461)&amp;"-"&amp;TEXT(MONTH($O461),"00"))</f>
        <v/>
      </c>
      <c r="AE461" s="67">
        <f>IF($W461=1,"Réglée",IF($Y461&lt;=0,"Non échu",IF($Y461&lt;=30,"1-30 j",IF($Y461&lt;=60,"31-60 j",IF($Y461&lt;=90,"61-90 j","Plus de 90 j")))))</f>
        <v/>
      </c>
      <c r="AF461" s="67">
        <f>IF($K461&lt;=1000,"Moins de 1 k€",IF($K461&lt;=5000,"1 à 5 k€",IF($K461&lt;=15000,"5 à 15 k€","Plus de 15 k€")))</f>
        <v/>
      </c>
    </row>
    <row r="462">
      <c r="A462" s="65" t="inlineStr">
        <is>
          <t>FAC-00461</t>
        </is>
      </c>
      <c r="B462" s="65" t="inlineStr">
        <is>
          <t>DEV-01089</t>
        </is>
      </c>
      <c r="C462" s="65" t="inlineStr">
        <is>
          <t>CLI-0472</t>
        </is>
      </c>
      <c r="D462" s="65" t="inlineStr">
        <is>
          <t>Professionnel</t>
        </is>
      </c>
      <c r="E462" s="65" t="inlineStr">
        <is>
          <t>Bordeaux</t>
        </is>
      </c>
      <c r="F462" s="66" t="n">
        <v>45498</v>
      </c>
      <c r="G462" s="65" t="inlineStr">
        <is>
          <t>2024-07</t>
        </is>
      </c>
      <c r="H462" s="65" t="inlineStr">
        <is>
          <t>2024-2025</t>
        </is>
      </c>
      <c r="I462" s="66" t="n">
        <v>45528</v>
      </c>
      <c r="J462" s="67" t="n">
        <v>30</v>
      </c>
      <c r="K462" s="68" t="n">
        <v>15383.64</v>
      </c>
      <c r="L462" s="71" t="n">
        <v>0.2</v>
      </c>
      <c r="M462" s="68" t="n">
        <v>18460.37</v>
      </c>
      <c r="N462" s="65" t="inlineStr">
        <is>
          <t>Standard</t>
        </is>
      </c>
      <c r="O462" s="66" t="n">
        <v>45541</v>
      </c>
      <c r="P462" s="65" t="inlineStr">
        <is>
          <t>Payée</t>
        </is>
      </c>
      <c r="Q462" s="67">
        <f>IFERROR(INDEX(Devis!$I$2:$I$3053,MATCH($B462,Devis!$A$2:$A$3053,0)),"")</f>
        <v/>
      </c>
      <c r="R462" s="67">
        <f>IFERROR(INDEX(Devis!$K$2:$K$3053,MATCH($B462,Devis!$A$2:$A$3053,0)),"")</f>
        <v/>
      </c>
      <c r="S462" s="67">
        <f>IFERROR(INDEX(Clients!$G$2:$G$1020,MATCH($C462,Clients!$A$2:$A$1020,0)),"")</f>
        <v/>
      </c>
      <c r="T462" s="69">
        <f>1</f>
        <v/>
      </c>
      <c r="U462" s="68">
        <f>IFERROR(INDEX(Interventions!$S$2:$S$1106,MATCH($B462,Interventions!$B$2:$B$1106,0)),0)</f>
        <v/>
      </c>
      <c r="V462" s="68">
        <f>$K462-$U462</f>
        <v/>
      </c>
      <c r="W462" s="69">
        <f>IF($O462="",0,1)</f>
        <v/>
      </c>
      <c r="X462" s="68">
        <f>IF($O462="",$M462,0)</f>
        <v/>
      </c>
      <c r="Y462" s="69">
        <f>IF($O462="",MAX(0,Paramètres!$C$8-$I462),MAX(0,$O462-$I462))</f>
        <v/>
      </c>
      <c r="Z462" s="69">
        <f>$Y462*$X462</f>
        <v/>
      </c>
      <c r="AA462" s="69">
        <f>IF($O462="",0,$O462-$F462)</f>
        <v/>
      </c>
      <c r="AB462" s="69">
        <f>IF(AND($O462="",$I462&lt;Paramètres!$C$8),1,0)</f>
        <v/>
      </c>
      <c r="AC462" s="69">
        <f>IF(AND($O462="",$Y462&gt;Paramètres!$C$13),1,0)</f>
        <v/>
      </c>
      <c r="AD462" s="67">
        <f>IF($O462="","",YEAR($O462)&amp;"-"&amp;TEXT(MONTH($O462),"00"))</f>
        <v/>
      </c>
      <c r="AE462" s="67">
        <f>IF($W462=1,"Réglée",IF($Y462&lt;=0,"Non échu",IF($Y462&lt;=30,"1-30 j",IF($Y462&lt;=60,"31-60 j",IF($Y462&lt;=90,"61-90 j","Plus de 90 j")))))</f>
        <v/>
      </c>
      <c r="AF462" s="67">
        <f>IF($K462&lt;=1000,"Moins de 1 k€",IF($K462&lt;=5000,"1 à 5 k€",IF($K462&lt;=15000,"5 à 15 k€","Plus de 15 k€")))</f>
        <v/>
      </c>
    </row>
    <row r="463">
      <c r="A463" s="65" t="inlineStr">
        <is>
          <t>FAC-00462</t>
        </is>
      </c>
      <c r="B463" s="65" t="inlineStr">
        <is>
          <t>DEV-01097</t>
        </is>
      </c>
      <c r="C463" s="65" t="inlineStr">
        <is>
          <t>CLI-0074</t>
        </is>
      </c>
      <c r="D463" s="65" t="inlineStr">
        <is>
          <t>Particulier</t>
        </is>
      </c>
      <c r="E463" s="65" t="inlineStr">
        <is>
          <t>Bordeaux</t>
        </is>
      </c>
      <c r="F463" s="66" t="n">
        <v>45474</v>
      </c>
      <c r="G463" s="65" t="inlineStr">
        <is>
          <t>2024-07</t>
        </is>
      </c>
      <c r="H463" s="65" t="inlineStr">
        <is>
          <t>2024-2025</t>
        </is>
      </c>
      <c r="I463" s="66" t="n">
        <v>45489</v>
      </c>
      <c r="J463" s="67" t="n">
        <v>15</v>
      </c>
      <c r="K463" s="68" t="n">
        <v>332.13</v>
      </c>
      <c r="L463" s="71" t="n">
        <v>0.2</v>
      </c>
      <c r="M463" s="68" t="n">
        <v>398.56</v>
      </c>
      <c r="N463" s="65" t="inlineStr">
        <is>
          <t>Standard</t>
        </is>
      </c>
      <c r="O463" s="66" t="n">
        <v>45477</v>
      </c>
      <c r="P463" s="65" t="inlineStr">
        <is>
          <t>Payée</t>
        </is>
      </c>
      <c r="Q463" s="67">
        <f>IFERROR(INDEX(Devis!$I$2:$I$3053,MATCH($B463,Devis!$A$2:$A$3053,0)),"")</f>
        <v/>
      </c>
      <c r="R463" s="67">
        <f>IFERROR(INDEX(Devis!$K$2:$K$3053,MATCH($B463,Devis!$A$2:$A$3053,0)),"")</f>
        <v/>
      </c>
      <c r="S463" s="67">
        <f>IFERROR(INDEX(Clients!$G$2:$G$1020,MATCH($C463,Clients!$A$2:$A$1020,0)),"")</f>
        <v/>
      </c>
      <c r="T463" s="69">
        <f>1</f>
        <v/>
      </c>
      <c r="U463" s="68">
        <f>IFERROR(INDEX(Interventions!$S$2:$S$1106,MATCH($B463,Interventions!$B$2:$B$1106,0)),0)</f>
        <v/>
      </c>
      <c r="V463" s="68">
        <f>$K463-$U463</f>
        <v/>
      </c>
      <c r="W463" s="69">
        <f>IF($O463="",0,1)</f>
        <v/>
      </c>
      <c r="X463" s="68">
        <f>IF($O463="",$M463,0)</f>
        <v/>
      </c>
      <c r="Y463" s="69">
        <f>IF($O463="",MAX(0,Paramètres!$C$8-$I463),MAX(0,$O463-$I463))</f>
        <v/>
      </c>
      <c r="Z463" s="69">
        <f>$Y463*$X463</f>
        <v/>
      </c>
      <c r="AA463" s="69">
        <f>IF($O463="",0,$O463-$F463)</f>
        <v/>
      </c>
      <c r="AB463" s="69">
        <f>IF(AND($O463="",$I463&lt;Paramètres!$C$8),1,0)</f>
        <v/>
      </c>
      <c r="AC463" s="69">
        <f>IF(AND($O463="",$Y463&gt;Paramètres!$C$13),1,0)</f>
        <v/>
      </c>
      <c r="AD463" s="67">
        <f>IF($O463="","",YEAR($O463)&amp;"-"&amp;TEXT(MONTH($O463),"00"))</f>
        <v/>
      </c>
      <c r="AE463" s="67">
        <f>IF($W463=1,"Réglée",IF($Y463&lt;=0,"Non échu",IF($Y463&lt;=30,"1-30 j",IF($Y463&lt;=60,"31-60 j",IF($Y463&lt;=90,"61-90 j","Plus de 90 j")))))</f>
        <v/>
      </c>
      <c r="AF463" s="67">
        <f>IF($K463&lt;=1000,"Moins de 1 k€",IF($K463&lt;=5000,"1 à 5 k€",IF($K463&lt;=15000,"5 à 15 k€","Plus de 15 k€")))</f>
        <v/>
      </c>
    </row>
    <row r="464">
      <c r="A464" s="65" t="inlineStr">
        <is>
          <t>FAC-00463</t>
        </is>
      </c>
      <c r="B464" s="65" t="inlineStr">
        <is>
          <t>DEV-01098</t>
        </is>
      </c>
      <c r="C464" s="65" t="inlineStr">
        <is>
          <t>CLI-0103</t>
        </is>
      </c>
      <c r="D464" s="65" t="inlineStr">
        <is>
          <t>Particulier</t>
        </is>
      </c>
      <c r="E464" s="65" t="inlineStr">
        <is>
          <t>Toulouse</t>
        </is>
      </c>
      <c r="F464" s="66" t="n">
        <v>45482</v>
      </c>
      <c r="G464" s="65" t="inlineStr">
        <is>
          <t>2024-07</t>
        </is>
      </c>
      <c r="H464" s="65" t="inlineStr">
        <is>
          <t>2024-2025</t>
        </is>
      </c>
      <c r="I464" s="66" t="n">
        <v>45497</v>
      </c>
      <c r="J464" s="67" t="n">
        <v>15</v>
      </c>
      <c r="K464" s="68" t="n">
        <v>6131.5</v>
      </c>
      <c r="L464" s="71" t="n">
        <v>0.1</v>
      </c>
      <c r="M464" s="68" t="n">
        <v>6744.65</v>
      </c>
      <c r="N464" s="65" t="inlineStr">
        <is>
          <t>Standard</t>
        </is>
      </c>
      <c r="O464" s="66" t="n">
        <v>45507</v>
      </c>
      <c r="P464" s="65" t="inlineStr">
        <is>
          <t>Payée</t>
        </is>
      </c>
      <c r="Q464" s="67">
        <f>IFERROR(INDEX(Devis!$I$2:$I$3053,MATCH($B464,Devis!$A$2:$A$3053,0)),"")</f>
        <v/>
      </c>
      <c r="R464" s="67">
        <f>IFERROR(INDEX(Devis!$K$2:$K$3053,MATCH($B464,Devis!$A$2:$A$3053,0)),"")</f>
        <v/>
      </c>
      <c r="S464" s="67">
        <f>IFERROR(INDEX(Clients!$G$2:$G$1020,MATCH($C464,Clients!$A$2:$A$1020,0)),"")</f>
        <v/>
      </c>
      <c r="T464" s="69">
        <f>1</f>
        <v/>
      </c>
      <c r="U464" s="68">
        <f>IFERROR(INDEX(Interventions!$S$2:$S$1106,MATCH($B464,Interventions!$B$2:$B$1106,0)),0)</f>
        <v/>
      </c>
      <c r="V464" s="68">
        <f>$K464-$U464</f>
        <v/>
      </c>
      <c r="W464" s="69">
        <f>IF($O464="",0,1)</f>
        <v/>
      </c>
      <c r="X464" s="68">
        <f>IF($O464="",$M464,0)</f>
        <v/>
      </c>
      <c r="Y464" s="69">
        <f>IF($O464="",MAX(0,Paramètres!$C$8-$I464),MAX(0,$O464-$I464))</f>
        <v/>
      </c>
      <c r="Z464" s="69">
        <f>$Y464*$X464</f>
        <v/>
      </c>
      <c r="AA464" s="69">
        <f>IF($O464="",0,$O464-$F464)</f>
        <v/>
      </c>
      <c r="AB464" s="69">
        <f>IF(AND($O464="",$I464&lt;Paramètres!$C$8),1,0)</f>
        <v/>
      </c>
      <c r="AC464" s="69">
        <f>IF(AND($O464="",$Y464&gt;Paramètres!$C$13),1,0)</f>
        <v/>
      </c>
      <c r="AD464" s="67">
        <f>IF($O464="","",YEAR($O464)&amp;"-"&amp;TEXT(MONTH($O464),"00"))</f>
        <v/>
      </c>
      <c r="AE464" s="67">
        <f>IF($W464=1,"Réglée",IF($Y464&lt;=0,"Non échu",IF($Y464&lt;=30,"1-30 j",IF($Y464&lt;=60,"31-60 j",IF($Y464&lt;=90,"61-90 j","Plus de 90 j")))))</f>
        <v/>
      </c>
      <c r="AF464" s="67">
        <f>IF($K464&lt;=1000,"Moins de 1 k€",IF($K464&lt;=5000,"1 à 5 k€",IF($K464&lt;=15000,"5 à 15 k€","Plus de 15 k€")))</f>
        <v/>
      </c>
    </row>
    <row r="465">
      <c r="A465" s="65" t="inlineStr">
        <is>
          <t>FAC-00464</t>
        </is>
      </c>
      <c r="B465" s="65" t="inlineStr">
        <is>
          <t>DEV-01099</t>
        </is>
      </c>
      <c r="C465" s="65" t="inlineStr">
        <is>
          <t>CLI-0047</t>
        </is>
      </c>
      <c r="D465" s="65" t="inlineStr">
        <is>
          <t>Particulier</t>
        </is>
      </c>
      <c r="E465" s="65" t="inlineStr">
        <is>
          <t>Bordeaux</t>
        </is>
      </c>
      <c r="F465" s="66" t="n">
        <v>45490</v>
      </c>
      <c r="G465" s="65" t="inlineStr">
        <is>
          <t>2024-07</t>
        </is>
      </c>
      <c r="H465" s="65" t="inlineStr">
        <is>
          <t>2024-2025</t>
        </is>
      </c>
      <c r="I465" s="66" t="n">
        <v>45505</v>
      </c>
      <c r="J465" s="67" t="n">
        <v>15</v>
      </c>
      <c r="K465" s="68" t="n">
        <v>3550.75</v>
      </c>
      <c r="L465" s="71" t="n">
        <v>0.1</v>
      </c>
      <c r="M465" s="68" t="n">
        <v>3905.83</v>
      </c>
      <c r="N465" s="65" t="inlineStr">
        <is>
          <t>Standard</t>
        </is>
      </c>
      <c r="O465" s="66" t="n">
        <v>45527</v>
      </c>
      <c r="P465" s="65" t="inlineStr">
        <is>
          <t>Payée</t>
        </is>
      </c>
      <c r="Q465" s="67">
        <f>IFERROR(INDEX(Devis!$I$2:$I$3053,MATCH($B465,Devis!$A$2:$A$3053,0)),"")</f>
        <v/>
      </c>
      <c r="R465" s="67">
        <f>IFERROR(INDEX(Devis!$K$2:$K$3053,MATCH($B465,Devis!$A$2:$A$3053,0)),"")</f>
        <v/>
      </c>
      <c r="S465" s="67">
        <f>IFERROR(INDEX(Clients!$G$2:$G$1020,MATCH($C465,Clients!$A$2:$A$1020,0)),"")</f>
        <v/>
      </c>
      <c r="T465" s="69">
        <f>1</f>
        <v/>
      </c>
      <c r="U465" s="68">
        <f>IFERROR(INDEX(Interventions!$S$2:$S$1106,MATCH($B465,Interventions!$B$2:$B$1106,0)),0)</f>
        <v/>
      </c>
      <c r="V465" s="68">
        <f>$K465-$U465</f>
        <v/>
      </c>
      <c r="W465" s="69">
        <f>IF($O465="",0,1)</f>
        <v/>
      </c>
      <c r="X465" s="68">
        <f>IF($O465="",$M465,0)</f>
        <v/>
      </c>
      <c r="Y465" s="69">
        <f>IF($O465="",MAX(0,Paramètres!$C$8-$I465),MAX(0,$O465-$I465))</f>
        <v/>
      </c>
      <c r="Z465" s="69">
        <f>$Y465*$X465</f>
        <v/>
      </c>
      <c r="AA465" s="69">
        <f>IF($O465="",0,$O465-$F465)</f>
        <v/>
      </c>
      <c r="AB465" s="69">
        <f>IF(AND($O465="",$I465&lt;Paramètres!$C$8),1,0)</f>
        <v/>
      </c>
      <c r="AC465" s="69">
        <f>IF(AND($O465="",$Y465&gt;Paramètres!$C$13),1,0)</f>
        <v/>
      </c>
      <c r="AD465" s="67">
        <f>IF($O465="","",YEAR($O465)&amp;"-"&amp;TEXT(MONTH($O465),"00"))</f>
        <v/>
      </c>
      <c r="AE465" s="67">
        <f>IF($W465=1,"Réglée",IF($Y465&lt;=0,"Non échu",IF($Y465&lt;=30,"1-30 j",IF($Y465&lt;=60,"31-60 j",IF($Y465&lt;=90,"61-90 j","Plus de 90 j")))))</f>
        <v/>
      </c>
      <c r="AF465" s="67">
        <f>IF($K465&lt;=1000,"Moins de 1 k€",IF($K465&lt;=5000,"1 à 5 k€",IF($K465&lt;=15000,"5 à 15 k€","Plus de 15 k€")))</f>
        <v/>
      </c>
    </row>
    <row r="466">
      <c r="A466" s="65" t="inlineStr">
        <is>
          <t>FAC-00465</t>
        </is>
      </c>
      <c r="B466" s="65" t="inlineStr">
        <is>
          <t>DEV-01100</t>
        </is>
      </c>
      <c r="C466" s="65" t="inlineStr">
        <is>
          <t>CLI-0052</t>
        </is>
      </c>
      <c r="D466" s="65" t="inlineStr">
        <is>
          <t>Particulier</t>
        </is>
      </c>
      <c r="E466" s="65" t="inlineStr">
        <is>
          <t>Toulouse</t>
        </is>
      </c>
      <c r="F466" s="66" t="n">
        <v>45467</v>
      </c>
      <c r="G466" s="65" t="inlineStr">
        <is>
          <t>2024-06</t>
        </is>
      </c>
      <c r="H466" s="65" t="inlineStr">
        <is>
          <t>2023-2024</t>
        </is>
      </c>
      <c r="I466" s="66" t="n">
        <v>45482</v>
      </c>
      <c r="J466" s="67" t="n">
        <v>15</v>
      </c>
      <c r="K466" s="68" t="n">
        <v>1241.65</v>
      </c>
      <c r="L466" s="71" t="n">
        <v>0.1</v>
      </c>
      <c r="M466" s="68" t="n">
        <v>1365.82</v>
      </c>
      <c r="N466" s="65" t="inlineStr">
        <is>
          <t>Standard</t>
        </is>
      </c>
      <c r="O466" s="66" t="n">
        <v>45500</v>
      </c>
      <c r="P466" s="65" t="inlineStr">
        <is>
          <t>Payée</t>
        </is>
      </c>
      <c r="Q466" s="67">
        <f>IFERROR(INDEX(Devis!$I$2:$I$3053,MATCH($B466,Devis!$A$2:$A$3053,0)),"")</f>
        <v/>
      </c>
      <c r="R466" s="67">
        <f>IFERROR(INDEX(Devis!$K$2:$K$3053,MATCH($B466,Devis!$A$2:$A$3053,0)),"")</f>
        <v/>
      </c>
      <c r="S466" s="67">
        <f>IFERROR(INDEX(Clients!$G$2:$G$1020,MATCH($C466,Clients!$A$2:$A$1020,0)),"")</f>
        <v/>
      </c>
      <c r="T466" s="69">
        <f>1</f>
        <v/>
      </c>
      <c r="U466" s="68">
        <f>IFERROR(INDEX(Interventions!$S$2:$S$1106,MATCH($B466,Interventions!$B$2:$B$1106,0)),0)</f>
        <v/>
      </c>
      <c r="V466" s="68">
        <f>$K466-$U466</f>
        <v/>
      </c>
      <c r="W466" s="69">
        <f>IF($O466="",0,1)</f>
        <v/>
      </c>
      <c r="X466" s="68">
        <f>IF($O466="",$M466,0)</f>
        <v/>
      </c>
      <c r="Y466" s="69">
        <f>IF($O466="",MAX(0,Paramètres!$C$8-$I466),MAX(0,$O466-$I466))</f>
        <v/>
      </c>
      <c r="Z466" s="69">
        <f>$Y466*$X466</f>
        <v/>
      </c>
      <c r="AA466" s="69">
        <f>IF($O466="",0,$O466-$F466)</f>
        <v/>
      </c>
      <c r="AB466" s="69">
        <f>IF(AND($O466="",$I466&lt;Paramètres!$C$8),1,0)</f>
        <v/>
      </c>
      <c r="AC466" s="69">
        <f>IF(AND($O466="",$Y466&gt;Paramètres!$C$13),1,0)</f>
        <v/>
      </c>
      <c r="AD466" s="67">
        <f>IF($O466="","",YEAR($O466)&amp;"-"&amp;TEXT(MONTH($O466),"00"))</f>
        <v/>
      </c>
      <c r="AE466" s="67">
        <f>IF($W466=1,"Réglée",IF($Y466&lt;=0,"Non échu",IF($Y466&lt;=30,"1-30 j",IF($Y466&lt;=60,"31-60 j",IF($Y466&lt;=90,"61-90 j","Plus de 90 j")))))</f>
        <v/>
      </c>
      <c r="AF466" s="67">
        <f>IF($K466&lt;=1000,"Moins de 1 k€",IF($K466&lt;=5000,"1 à 5 k€",IF($K466&lt;=15000,"5 à 15 k€","Plus de 15 k€")))</f>
        <v/>
      </c>
    </row>
    <row r="467">
      <c r="A467" s="65" t="inlineStr">
        <is>
          <t>FAC-00466</t>
        </is>
      </c>
      <c r="B467" s="65" t="inlineStr">
        <is>
          <t>DEV-01102</t>
        </is>
      </c>
      <c r="C467" s="65" t="inlineStr">
        <is>
          <t>CLI-0450</t>
        </is>
      </c>
      <c r="D467" s="65" t="inlineStr">
        <is>
          <t>Particulier</t>
        </is>
      </c>
      <c r="E467" s="65" t="inlineStr">
        <is>
          <t>Bordeaux</t>
        </is>
      </c>
      <c r="F467" s="66" t="n">
        <v>45485</v>
      </c>
      <c r="G467" s="65" t="inlineStr">
        <is>
          <t>2024-07</t>
        </is>
      </c>
      <c r="H467" s="65" t="inlineStr">
        <is>
          <t>2024-2025</t>
        </is>
      </c>
      <c r="I467" s="66" t="n">
        <v>45500</v>
      </c>
      <c r="J467" s="67" t="n">
        <v>15</v>
      </c>
      <c r="K467" s="68" t="n">
        <v>876.98</v>
      </c>
      <c r="L467" s="71" t="n">
        <v>0.1</v>
      </c>
      <c r="M467" s="68" t="n">
        <v>964.6799999999999</v>
      </c>
      <c r="N467" s="65" t="inlineStr">
        <is>
          <t>Bon payeur</t>
        </is>
      </c>
      <c r="O467" s="66" t="n">
        <v>45489</v>
      </c>
      <c r="P467" s="65" t="inlineStr">
        <is>
          <t>Payée</t>
        </is>
      </c>
      <c r="Q467" s="67">
        <f>IFERROR(INDEX(Devis!$I$2:$I$3053,MATCH($B467,Devis!$A$2:$A$3053,0)),"")</f>
        <v/>
      </c>
      <c r="R467" s="67">
        <f>IFERROR(INDEX(Devis!$K$2:$K$3053,MATCH($B467,Devis!$A$2:$A$3053,0)),"")</f>
        <v/>
      </c>
      <c r="S467" s="67">
        <f>IFERROR(INDEX(Clients!$G$2:$G$1020,MATCH($C467,Clients!$A$2:$A$1020,0)),"")</f>
        <v/>
      </c>
      <c r="T467" s="69">
        <f>1</f>
        <v/>
      </c>
      <c r="U467" s="68">
        <f>IFERROR(INDEX(Interventions!$S$2:$S$1106,MATCH($B467,Interventions!$B$2:$B$1106,0)),0)</f>
        <v/>
      </c>
      <c r="V467" s="68">
        <f>$K467-$U467</f>
        <v/>
      </c>
      <c r="W467" s="69">
        <f>IF($O467="",0,1)</f>
        <v/>
      </c>
      <c r="X467" s="68">
        <f>IF($O467="",$M467,0)</f>
        <v/>
      </c>
      <c r="Y467" s="69">
        <f>IF($O467="",MAX(0,Paramètres!$C$8-$I467),MAX(0,$O467-$I467))</f>
        <v/>
      </c>
      <c r="Z467" s="69">
        <f>$Y467*$X467</f>
        <v/>
      </c>
      <c r="AA467" s="69">
        <f>IF($O467="",0,$O467-$F467)</f>
        <v/>
      </c>
      <c r="AB467" s="69">
        <f>IF(AND($O467="",$I467&lt;Paramètres!$C$8),1,0)</f>
        <v/>
      </c>
      <c r="AC467" s="69">
        <f>IF(AND($O467="",$Y467&gt;Paramètres!$C$13),1,0)</f>
        <v/>
      </c>
      <c r="AD467" s="67">
        <f>IF($O467="","",YEAR($O467)&amp;"-"&amp;TEXT(MONTH($O467),"00"))</f>
        <v/>
      </c>
      <c r="AE467" s="67">
        <f>IF($W467=1,"Réglée",IF($Y467&lt;=0,"Non échu",IF($Y467&lt;=30,"1-30 j",IF($Y467&lt;=60,"31-60 j",IF($Y467&lt;=90,"61-90 j","Plus de 90 j")))))</f>
        <v/>
      </c>
      <c r="AF467" s="67">
        <f>IF($K467&lt;=1000,"Moins de 1 k€",IF($K467&lt;=5000,"1 à 5 k€",IF($K467&lt;=15000,"5 à 15 k€","Plus de 15 k€")))</f>
        <v/>
      </c>
    </row>
    <row r="468">
      <c r="A468" s="65" t="inlineStr">
        <is>
          <t>FAC-00467</t>
        </is>
      </c>
      <c r="B468" s="65" t="inlineStr">
        <is>
          <t>DEV-01105</t>
        </is>
      </c>
      <c r="C468" s="65" t="inlineStr">
        <is>
          <t>CLI-0022</t>
        </is>
      </c>
      <c r="D468" s="65" t="inlineStr">
        <is>
          <t>Particulier</t>
        </is>
      </c>
      <c r="E468" s="65" t="inlineStr">
        <is>
          <t>Bordeaux</t>
        </is>
      </c>
      <c r="F468" s="66" t="n">
        <v>45490</v>
      </c>
      <c r="G468" s="65" t="inlineStr">
        <is>
          <t>2024-07</t>
        </is>
      </c>
      <c r="H468" s="65" t="inlineStr">
        <is>
          <t>2024-2025</t>
        </is>
      </c>
      <c r="I468" s="66" t="n">
        <v>45505</v>
      </c>
      <c r="J468" s="67" t="n">
        <v>15</v>
      </c>
      <c r="K468" s="68" t="n">
        <v>5287.93</v>
      </c>
      <c r="L468" s="71" t="n">
        <v>0.1</v>
      </c>
      <c r="M468" s="68" t="n">
        <v>5816.72</v>
      </c>
      <c r="N468" s="65" t="inlineStr">
        <is>
          <t>Standard</t>
        </is>
      </c>
      <c r="O468" s="66" t="n">
        <v>45541</v>
      </c>
      <c r="P468" s="65" t="inlineStr">
        <is>
          <t>Payée</t>
        </is>
      </c>
      <c r="Q468" s="67">
        <f>IFERROR(INDEX(Devis!$I$2:$I$3053,MATCH($B468,Devis!$A$2:$A$3053,0)),"")</f>
        <v/>
      </c>
      <c r="R468" s="67">
        <f>IFERROR(INDEX(Devis!$K$2:$K$3053,MATCH($B468,Devis!$A$2:$A$3053,0)),"")</f>
        <v/>
      </c>
      <c r="S468" s="67">
        <f>IFERROR(INDEX(Clients!$G$2:$G$1020,MATCH($C468,Clients!$A$2:$A$1020,0)),"")</f>
        <v/>
      </c>
      <c r="T468" s="69">
        <f>1</f>
        <v/>
      </c>
      <c r="U468" s="68">
        <f>IFERROR(INDEX(Interventions!$S$2:$S$1106,MATCH($B468,Interventions!$B$2:$B$1106,0)),0)</f>
        <v/>
      </c>
      <c r="V468" s="68">
        <f>$K468-$U468</f>
        <v/>
      </c>
      <c r="W468" s="69">
        <f>IF($O468="",0,1)</f>
        <v/>
      </c>
      <c r="X468" s="68">
        <f>IF($O468="",$M468,0)</f>
        <v/>
      </c>
      <c r="Y468" s="69">
        <f>IF($O468="",MAX(0,Paramètres!$C$8-$I468),MAX(0,$O468-$I468))</f>
        <v/>
      </c>
      <c r="Z468" s="69">
        <f>$Y468*$X468</f>
        <v/>
      </c>
      <c r="AA468" s="69">
        <f>IF($O468="",0,$O468-$F468)</f>
        <v/>
      </c>
      <c r="AB468" s="69">
        <f>IF(AND($O468="",$I468&lt;Paramètres!$C$8),1,0)</f>
        <v/>
      </c>
      <c r="AC468" s="69">
        <f>IF(AND($O468="",$Y468&gt;Paramètres!$C$13),1,0)</f>
        <v/>
      </c>
      <c r="AD468" s="67">
        <f>IF($O468="","",YEAR($O468)&amp;"-"&amp;TEXT(MONTH($O468),"00"))</f>
        <v/>
      </c>
      <c r="AE468" s="67">
        <f>IF($W468=1,"Réglée",IF($Y468&lt;=0,"Non échu",IF($Y468&lt;=30,"1-30 j",IF($Y468&lt;=60,"31-60 j",IF($Y468&lt;=90,"61-90 j","Plus de 90 j")))))</f>
        <v/>
      </c>
      <c r="AF468" s="67">
        <f>IF($K468&lt;=1000,"Moins de 1 k€",IF($K468&lt;=5000,"1 à 5 k€",IF($K468&lt;=15000,"5 à 15 k€","Plus de 15 k€")))</f>
        <v/>
      </c>
    </row>
    <row r="469">
      <c r="A469" s="65" t="inlineStr">
        <is>
          <t>FAC-00468</t>
        </is>
      </c>
      <c r="B469" s="65" t="inlineStr">
        <is>
          <t>DEV-01113</t>
        </is>
      </c>
      <c r="C469" s="65" t="inlineStr">
        <is>
          <t>CLI-0366</t>
        </is>
      </c>
      <c r="D469" s="65" t="inlineStr">
        <is>
          <t>Particulier</t>
        </is>
      </c>
      <c r="E469" s="65" t="inlineStr">
        <is>
          <t>Toulouse</t>
        </is>
      </c>
      <c r="F469" s="66" t="n">
        <v>45509</v>
      </c>
      <c r="G469" s="65" t="inlineStr">
        <is>
          <t>2024-08</t>
        </is>
      </c>
      <c r="H469" s="65" t="inlineStr">
        <is>
          <t>2024-2025</t>
        </is>
      </c>
      <c r="I469" s="66" t="n">
        <v>45524</v>
      </c>
      <c r="J469" s="67" t="n">
        <v>15</v>
      </c>
      <c r="K469" s="68" t="n">
        <v>1771.1</v>
      </c>
      <c r="L469" s="71" t="n">
        <v>0.2</v>
      </c>
      <c r="M469" s="68" t="n">
        <v>2125.32</v>
      </c>
      <c r="N469" s="65" t="inlineStr">
        <is>
          <t>Bon payeur</t>
        </is>
      </c>
      <c r="O469" s="66" t="n">
        <v>45510</v>
      </c>
      <c r="P469" s="65" t="inlineStr">
        <is>
          <t>Payée</t>
        </is>
      </c>
      <c r="Q469" s="67">
        <f>IFERROR(INDEX(Devis!$I$2:$I$3053,MATCH($B469,Devis!$A$2:$A$3053,0)),"")</f>
        <v/>
      </c>
      <c r="R469" s="67">
        <f>IFERROR(INDEX(Devis!$K$2:$K$3053,MATCH($B469,Devis!$A$2:$A$3053,0)),"")</f>
        <v/>
      </c>
      <c r="S469" s="67">
        <f>IFERROR(INDEX(Clients!$G$2:$G$1020,MATCH($C469,Clients!$A$2:$A$1020,0)),"")</f>
        <v/>
      </c>
      <c r="T469" s="69">
        <f>1</f>
        <v/>
      </c>
      <c r="U469" s="68">
        <f>IFERROR(INDEX(Interventions!$S$2:$S$1106,MATCH($B469,Interventions!$B$2:$B$1106,0)),0)</f>
        <v/>
      </c>
      <c r="V469" s="68">
        <f>$K469-$U469</f>
        <v/>
      </c>
      <c r="W469" s="69">
        <f>IF($O469="",0,1)</f>
        <v/>
      </c>
      <c r="X469" s="68">
        <f>IF($O469="",$M469,0)</f>
        <v/>
      </c>
      <c r="Y469" s="69">
        <f>IF($O469="",MAX(0,Paramètres!$C$8-$I469),MAX(0,$O469-$I469))</f>
        <v/>
      </c>
      <c r="Z469" s="69">
        <f>$Y469*$X469</f>
        <v/>
      </c>
      <c r="AA469" s="69">
        <f>IF($O469="",0,$O469-$F469)</f>
        <v/>
      </c>
      <c r="AB469" s="69">
        <f>IF(AND($O469="",$I469&lt;Paramètres!$C$8),1,0)</f>
        <v/>
      </c>
      <c r="AC469" s="69">
        <f>IF(AND($O469="",$Y469&gt;Paramètres!$C$13),1,0)</f>
        <v/>
      </c>
      <c r="AD469" s="67">
        <f>IF($O469="","",YEAR($O469)&amp;"-"&amp;TEXT(MONTH($O469),"00"))</f>
        <v/>
      </c>
      <c r="AE469" s="67">
        <f>IF($W469=1,"Réglée",IF($Y469&lt;=0,"Non échu",IF($Y469&lt;=30,"1-30 j",IF($Y469&lt;=60,"31-60 j",IF($Y469&lt;=90,"61-90 j","Plus de 90 j")))))</f>
        <v/>
      </c>
      <c r="AF469" s="67">
        <f>IF($K469&lt;=1000,"Moins de 1 k€",IF($K469&lt;=5000,"1 à 5 k€",IF($K469&lt;=15000,"5 à 15 k€","Plus de 15 k€")))</f>
        <v/>
      </c>
    </row>
    <row r="470">
      <c r="A470" s="65" t="inlineStr">
        <is>
          <t>FAC-00469</t>
        </is>
      </c>
      <c r="B470" s="65" t="inlineStr">
        <is>
          <t>DEV-01114</t>
        </is>
      </c>
      <c r="C470" s="65" t="inlineStr">
        <is>
          <t>CLI-0087</t>
        </is>
      </c>
      <c r="D470" s="65" t="inlineStr">
        <is>
          <t>Particulier</t>
        </is>
      </c>
      <c r="E470" s="65" t="inlineStr">
        <is>
          <t>Toulouse</t>
        </is>
      </c>
      <c r="F470" s="66" t="n">
        <v>45505</v>
      </c>
      <c r="G470" s="65" t="inlineStr">
        <is>
          <t>2024-08</t>
        </is>
      </c>
      <c r="H470" s="65" t="inlineStr">
        <is>
          <t>2024-2025</t>
        </is>
      </c>
      <c r="I470" s="66" t="n">
        <v>45520</v>
      </c>
      <c r="J470" s="67" t="n">
        <v>15</v>
      </c>
      <c r="K470" s="68" t="n">
        <v>1195.23</v>
      </c>
      <c r="L470" s="71" t="n">
        <v>0.1</v>
      </c>
      <c r="M470" s="68" t="n">
        <v>1314.75</v>
      </c>
      <c r="N470" s="65" t="inlineStr">
        <is>
          <t>Bon payeur</t>
        </is>
      </c>
      <c r="O470" s="66" t="n">
        <v>45510</v>
      </c>
      <c r="P470" s="65" t="inlineStr">
        <is>
          <t>Payée</t>
        </is>
      </c>
      <c r="Q470" s="67">
        <f>IFERROR(INDEX(Devis!$I$2:$I$3053,MATCH($B470,Devis!$A$2:$A$3053,0)),"")</f>
        <v/>
      </c>
      <c r="R470" s="67">
        <f>IFERROR(INDEX(Devis!$K$2:$K$3053,MATCH($B470,Devis!$A$2:$A$3053,0)),"")</f>
        <v/>
      </c>
      <c r="S470" s="67">
        <f>IFERROR(INDEX(Clients!$G$2:$G$1020,MATCH($C470,Clients!$A$2:$A$1020,0)),"")</f>
        <v/>
      </c>
      <c r="T470" s="69">
        <f>1</f>
        <v/>
      </c>
      <c r="U470" s="68">
        <f>IFERROR(INDEX(Interventions!$S$2:$S$1106,MATCH($B470,Interventions!$B$2:$B$1106,0)),0)</f>
        <v/>
      </c>
      <c r="V470" s="68">
        <f>$K470-$U470</f>
        <v/>
      </c>
      <c r="W470" s="69">
        <f>IF($O470="",0,1)</f>
        <v/>
      </c>
      <c r="X470" s="68">
        <f>IF($O470="",$M470,0)</f>
        <v/>
      </c>
      <c r="Y470" s="69">
        <f>IF($O470="",MAX(0,Paramètres!$C$8-$I470),MAX(0,$O470-$I470))</f>
        <v/>
      </c>
      <c r="Z470" s="69">
        <f>$Y470*$X470</f>
        <v/>
      </c>
      <c r="AA470" s="69">
        <f>IF($O470="",0,$O470-$F470)</f>
        <v/>
      </c>
      <c r="AB470" s="69">
        <f>IF(AND($O470="",$I470&lt;Paramètres!$C$8),1,0)</f>
        <v/>
      </c>
      <c r="AC470" s="69">
        <f>IF(AND($O470="",$Y470&gt;Paramètres!$C$13),1,0)</f>
        <v/>
      </c>
      <c r="AD470" s="67">
        <f>IF($O470="","",YEAR($O470)&amp;"-"&amp;TEXT(MONTH($O470),"00"))</f>
        <v/>
      </c>
      <c r="AE470" s="67">
        <f>IF($W470=1,"Réglée",IF($Y470&lt;=0,"Non échu",IF($Y470&lt;=30,"1-30 j",IF($Y470&lt;=60,"31-60 j",IF($Y470&lt;=90,"61-90 j","Plus de 90 j")))))</f>
        <v/>
      </c>
      <c r="AF470" s="67">
        <f>IF($K470&lt;=1000,"Moins de 1 k€",IF($K470&lt;=5000,"1 à 5 k€",IF($K470&lt;=15000,"5 à 15 k€","Plus de 15 k€")))</f>
        <v/>
      </c>
    </row>
    <row r="471">
      <c r="A471" s="65" t="inlineStr">
        <is>
          <t>FAC-00470</t>
        </is>
      </c>
      <c r="B471" s="65" t="inlineStr">
        <is>
          <t>DEV-01122</t>
        </is>
      </c>
      <c r="C471" s="65" t="inlineStr">
        <is>
          <t>CLI-0055</t>
        </is>
      </c>
      <c r="D471" s="65" t="inlineStr">
        <is>
          <t>Professionnel</t>
        </is>
      </c>
      <c r="E471" s="65" t="inlineStr">
        <is>
          <t>Bordeaux</t>
        </is>
      </c>
      <c r="F471" s="66" t="n">
        <v>45499</v>
      </c>
      <c r="G471" s="65" t="inlineStr">
        <is>
          <t>2024-07</t>
        </is>
      </c>
      <c r="H471" s="65" t="inlineStr">
        <is>
          <t>2024-2025</t>
        </is>
      </c>
      <c r="I471" s="66" t="n">
        <v>45529</v>
      </c>
      <c r="J471" s="67" t="n">
        <v>30</v>
      </c>
      <c r="K471" s="68" t="n">
        <v>19001.76</v>
      </c>
      <c r="L471" s="71" t="n">
        <v>0.2</v>
      </c>
      <c r="M471" s="68" t="n">
        <v>22802.11</v>
      </c>
      <c r="N471" s="65" t="inlineStr">
        <is>
          <t>Standard</t>
        </is>
      </c>
      <c r="O471" s="66" t="n">
        <v>45506</v>
      </c>
      <c r="P471" s="65" t="inlineStr">
        <is>
          <t>Payée</t>
        </is>
      </c>
      <c r="Q471" s="67">
        <f>IFERROR(INDEX(Devis!$I$2:$I$3053,MATCH($B471,Devis!$A$2:$A$3053,0)),"")</f>
        <v/>
      </c>
      <c r="R471" s="67">
        <f>IFERROR(INDEX(Devis!$K$2:$K$3053,MATCH($B471,Devis!$A$2:$A$3053,0)),"")</f>
        <v/>
      </c>
      <c r="S471" s="67">
        <f>IFERROR(INDEX(Clients!$G$2:$G$1020,MATCH($C471,Clients!$A$2:$A$1020,0)),"")</f>
        <v/>
      </c>
      <c r="T471" s="69">
        <f>1</f>
        <v/>
      </c>
      <c r="U471" s="68">
        <f>IFERROR(INDEX(Interventions!$S$2:$S$1106,MATCH($B471,Interventions!$B$2:$B$1106,0)),0)</f>
        <v/>
      </c>
      <c r="V471" s="68">
        <f>$K471-$U471</f>
        <v/>
      </c>
      <c r="W471" s="69">
        <f>IF($O471="",0,1)</f>
        <v/>
      </c>
      <c r="X471" s="68">
        <f>IF($O471="",$M471,0)</f>
        <v/>
      </c>
      <c r="Y471" s="69">
        <f>IF($O471="",MAX(0,Paramètres!$C$8-$I471),MAX(0,$O471-$I471))</f>
        <v/>
      </c>
      <c r="Z471" s="69">
        <f>$Y471*$X471</f>
        <v/>
      </c>
      <c r="AA471" s="69">
        <f>IF($O471="",0,$O471-$F471)</f>
        <v/>
      </c>
      <c r="AB471" s="69">
        <f>IF(AND($O471="",$I471&lt;Paramètres!$C$8),1,0)</f>
        <v/>
      </c>
      <c r="AC471" s="69">
        <f>IF(AND($O471="",$Y471&gt;Paramètres!$C$13),1,0)</f>
        <v/>
      </c>
      <c r="AD471" s="67">
        <f>IF($O471="","",YEAR($O471)&amp;"-"&amp;TEXT(MONTH($O471),"00"))</f>
        <v/>
      </c>
      <c r="AE471" s="67">
        <f>IF($W471=1,"Réglée",IF($Y471&lt;=0,"Non échu",IF($Y471&lt;=30,"1-30 j",IF($Y471&lt;=60,"31-60 j",IF($Y471&lt;=90,"61-90 j","Plus de 90 j")))))</f>
        <v/>
      </c>
      <c r="AF471" s="67">
        <f>IF($K471&lt;=1000,"Moins de 1 k€",IF($K471&lt;=5000,"1 à 5 k€",IF($K471&lt;=15000,"5 à 15 k€","Plus de 15 k€")))</f>
        <v/>
      </c>
    </row>
    <row r="472">
      <c r="A472" s="65" t="inlineStr">
        <is>
          <t>FAC-00471</t>
        </is>
      </c>
      <c r="B472" s="65" t="inlineStr">
        <is>
          <t>DEV-01126</t>
        </is>
      </c>
      <c r="C472" s="65" t="inlineStr">
        <is>
          <t>CLI-0127</t>
        </is>
      </c>
      <c r="D472" s="65" t="inlineStr">
        <is>
          <t>Particulier</t>
        </is>
      </c>
      <c r="E472" s="65" t="inlineStr">
        <is>
          <t>Toulouse</t>
        </is>
      </c>
      <c r="F472" s="66" t="n">
        <v>45496</v>
      </c>
      <c r="G472" s="65" t="inlineStr">
        <is>
          <t>2024-07</t>
        </is>
      </c>
      <c r="H472" s="65" t="inlineStr">
        <is>
          <t>2024-2025</t>
        </is>
      </c>
      <c r="I472" s="66" t="n">
        <v>45511</v>
      </c>
      <c r="J472" s="67" t="n">
        <v>15</v>
      </c>
      <c r="K472" s="68" t="n">
        <v>298.54</v>
      </c>
      <c r="L472" s="71" t="n">
        <v>0.2</v>
      </c>
      <c r="M472" s="68" t="n">
        <v>358.25</v>
      </c>
      <c r="N472" s="65" t="inlineStr">
        <is>
          <t>Standard</t>
        </is>
      </c>
      <c r="O472" s="66" t="n">
        <v>45497</v>
      </c>
      <c r="P472" s="65" t="inlineStr">
        <is>
          <t>Payée</t>
        </is>
      </c>
      <c r="Q472" s="67">
        <f>IFERROR(INDEX(Devis!$I$2:$I$3053,MATCH($B472,Devis!$A$2:$A$3053,0)),"")</f>
        <v/>
      </c>
      <c r="R472" s="67">
        <f>IFERROR(INDEX(Devis!$K$2:$K$3053,MATCH($B472,Devis!$A$2:$A$3053,0)),"")</f>
        <v/>
      </c>
      <c r="S472" s="67">
        <f>IFERROR(INDEX(Clients!$G$2:$G$1020,MATCH($C472,Clients!$A$2:$A$1020,0)),"")</f>
        <v/>
      </c>
      <c r="T472" s="69">
        <f>1</f>
        <v/>
      </c>
      <c r="U472" s="68">
        <f>IFERROR(INDEX(Interventions!$S$2:$S$1106,MATCH($B472,Interventions!$B$2:$B$1106,0)),0)</f>
        <v/>
      </c>
      <c r="V472" s="68">
        <f>$K472-$U472</f>
        <v/>
      </c>
      <c r="W472" s="69">
        <f>IF($O472="",0,1)</f>
        <v/>
      </c>
      <c r="X472" s="68">
        <f>IF($O472="",$M472,0)</f>
        <v/>
      </c>
      <c r="Y472" s="69">
        <f>IF($O472="",MAX(0,Paramètres!$C$8-$I472),MAX(0,$O472-$I472))</f>
        <v/>
      </c>
      <c r="Z472" s="69">
        <f>$Y472*$X472</f>
        <v/>
      </c>
      <c r="AA472" s="69">
        <f>IF($O472="",0,$O472-$F472)</f>
        <v/>
      </c>
      <c r="AB472" s="69">
        <f>IF(AND($O472="",$I472&lt;Paramètres!$C$8),1,0)</f>
        <v/>
      </c>
      <c r="AC472" s="69">
        <f>IF(AND($O472="",$Y472&gt;Paramètres!$C$13),1,0)</f>
        <v/>
      </c>
      <c r="AD472" s="67">
        <f>IF($O472="","",YEAR($O472)&amp;"-"&amp;TEXT(MONTH($O472),"00"))</f>
        <v/>
      </c>
      <c r="AE472" s="67">
        <f>IF($W472=1,"Réglée",IF($Y472&lt;=0,"Non échu",IF($Y472&lt;=30,"1-30 j",IF($Y472&lt;=60,"31-60 j",IF($Y472&lt;=90,"61-90 j","Plus de 90 j")))))</f>
        <v/>
      </c>
      <c r="AF472" s="67">
        <f>IF($K472&lt;=1000,"Moins de 1 k€",IF($K472&lt;=5000,"1 à 5 k€",IF($K472&lt;=15000,"5 à 15 k€","Plus de 15 k€")))</f>
        <v/>
      </c>
    </row>
    <row r="473">
      <c r="A473" s="65" t="inlineStr">
        <is>
          <t>FAC-00472</t>
        </is>
      </c>
      <c r="B473" s="65" t="inlineStr">
        <is>
          <t>DEV-01129</t>
        </is>
      </c>
      <c r="C473" s="65" t="inlineStr">
        <is>
          <t>CLI-0191</t>
        </is>
      </c>
      <c r="D473" s="65" t="inlineStr">
        <is>
          <t>Particulier</t>
        </is>
      </c>
      <c r="E473" s="65" t="inlineStr">
        <is>
          <t>Bordeaux</t>
        </is>
      </c>
      <c r="F473" s="66" t="n">
        <v>45497</v>
      </c>
      <c r="G473" s="65" t="inlineStr">
        <is>
          <t>2024-07</t>
        </is>
      </c>
      <c r="H473" s="65" t="inlineStr">
        <is>
          <t>2024-2025</t>
        </is>
      </c>
      <c r="I473" s="66" t="n">
        <v>45512</v>
      </c>
      <c r="J473" s="67" t="n">
        <v>15</v>
      </c>
      <c r="K473" s="68" t="n">
        <v>639.86</v>
      </c>
      <c r="L473" s="71" t="n">
        <v>0.1</v>
      </c>
      <c r="M473" s="68" t="n">
        <v>703.85</v>
      </c>
      <c r="N473" s="65" t="inlineStr">
        <is>
          <t>Standard</t>
        </is>
      </c>
      <c r="O473" s="66" t="n">
        <v>45528</v>
      </c>
      <c r="P473" s="65" t="inlineStr">
        <is>
          <t>Payée</t>
        </is>
      </c>
      <c r="Q473" s="67">
        <f>IFERROR(INDEX(Devis!$I$2:$I$3053,MATCH($B473,Devis!$A$2:$A$3053,0)),"")</f>
        <v/>
      </c>
      <c r="R473" s="67">
        <f>IFERROR(INDEX(Devis!$K$2:$K$3053,MATCH($B473,Devis!$A$2:$A$3053,0)),"")</f>
        <v/>
      </c>
      <c r="S473" s="67">
        <f>IFERROR(INDEX(Clients!$G$2:$G$1020,MATCH($C473,Clients!$A$2:$A$1020,0)),"")</f>
        <v/>
      </c>
      <c r="T473" s="69">
        <f>1</f>
        <v/>
      </c>
      <c r="U473" s="68">
        <f>IFERROR(INDEX(Interventions!$S$2:$S$1106,MATCH($B473,Interventions!$B$2:$B$1106,0)),0)</f>
        <v/>
      </c>
      <c r="V473" s="68">
        <f>$K473-$U473</f>
        <v/>
      </c>
      <c r="W473" s="69">
        <f>IF($O473="",0,1)</f>
        <v/>
      </c>
      <c r="X473" s="68">
        <f>IF($O473="",$M473,0)</f>
        <v/>
      </c>
      <c r="Y473" s="69">
        <f>IF($O473="",MAX(0,Paramètres!$C$8-$I473),MAX(0,$O473-$I473))</f>
        <v/>
      </c>
      <c r="Z473" s="69">
        <f>$Y473*$X473</f>
        <v/>
      </c>
      <c r="AA473" s="69">
        <f>IF($O473="",0,$O473-$F473)</f>
        <v/>
      </c>
      <c r="AB473" s="69">
        <f>IF(AND($O473="",$I473&lt;Paramètres!$C$8),1,0)</f>
        <v/>
      </c>
      <c r="AC473" s="69">
        <f>IF(AND($O473="",$Y473&gt;Paramètres!$C$13),1,0)</f>
        <v/>
      </c>
      <c r="AD473" s="67">
        <f>IF($O473="","",YEAR($O473)&amp;"-"&amp;TEXT(MONTH($O473),"00"))</f>
        <v/>
      </c>
      <c r="AE473" s="67">
        <f>IF($W473=1,"Réglée",IF($Y473&lt;=0,"Non échu",IF($Y473&lt;=30,"1-30 j",IF($Y473&lt;=60,"31-60 j",IF($Y473&lt;=90,"61-90 j","Plus de 90 j")))))</f>
        <v/>
      </c>
      <c r="AF473" s="67">
        <f>IF($K473&lt;=1000,"Moins de 1 k€",IF($K473&lt;=5000,"1 à 5 k€",IF($K473&lt;=15000,"5 à 15 k€","Plus de 15 k€")))</f>
        <v/>
      </c>
    </row>
    <row r="474">
      <c r="A474" s="65" t="inlineStr">
        <is>
          <t>FAC-00473</t>
        </is>
      </c>
      <c r="B474" s="65" t="inlineStr">
        <is>
          <t>DEV-01131</t>
        </is>
      </c>
      <c r="C474" s="65" t="inlineStr">
        <is>
          <t>CLI-0014</t>
        </is>
      </c>
      <c r="D474" s="65" t="inlineStr">
        <is>
          <t>Particulier</t>
        </is>
      </c>
      <c r="E474" s="65" t="inlineStr">
        <is>
          <t>Bordeaux</t>
        </is>
      </c>
      <c r="F474" s="66" t="n">
        <v>45509</v>
      </c>
      <c r="G474" s="65" t="inlineStr">
        <is>
          <t>2024-08</t>
        </is>
      </c>
      <c r="H474" s="65" t="inlineStr">
        <is>
          <t>2024-2025</t>
        </is>
      </c>
      <c r="I474" s="66" t="n">
        <v>45524</v>
      </c>
      <c r="J474" s="67" t="n">
        <v>15</v>
      </c>
      <c r="K474" s="68" t="n">
        <v>389.83</v>
      </c>
      <c r="L474" s="71" t="n">
        <v>0.1</v>
      </c>
      <c r="M474" s="68" t="n">
        <v>428.81</v>
      </c>
      <c r="N474" s="65" t="inlineStr">
        <is>
          <t>Bon payeur</t>
        </is>
      </c>
      <c r="O474" s="66" t="n">
        <v>45526</v>
      </c>
      <c r="P474" s="65" t="inlineStr">
        <is>
          <t>Payée</t>
        </is>
      </c>
      <c r="Q474" s="67">
        <f>IFERROR(INDEX(Devis!$I$2:$I$3053,MATCH($B474,Devis!$A$2:$A$3053,0)),"")</f>
        <v/>
      </c>
      <c r="R474" s="67">
        <f>IFERROR(INDEX(Devis!$K$2:$K$3053,MATCH($B474,Devis!$A$2:$A$3053,0)),"")</f>
        <v/>
      </c>
      <c r="S474" s="67">
        <f>IFERROR(INDEX(Clients!$G$2:$G$1020,MATCH($C474,Clients!$A$2:$A$1020,0)),"")</f>
        <v/>
      </c>
      <c r="T474" s="69">
        <f>1</f>
        <v/>
      </c>
      <c r="U474" s="68">
        <f>IFERROR(INDEX(Interventions!$S$2:$S$1106,MATCH($B474,Interventions!$B$2:$B$1106,0)),0)</f>
        <v/>
      </c>
      <c r="V474" s="68">
        <f>$K474-$U474</f>
        <v/>
      </c>
      <c r="W474" s="69">
        <f>IF($O474="",0,1)</f>
        <v/>
      </c>
      <c r="X474" s="68">
        <f>IF($O474="",$M474,0)</f>
        <v/>
      </c>
      <c r="Y474" s="69">
        <f>IF($O474="",MAX(0,Paramètres!$C$8-$I474),MAX(0,$O474-$I474))</f>
        <v/>
      </c>
      <c r="Z474" s="69">
        <f>$Y474*$X474</f>
        <v/>
      </c>
      <c r="AA474" s="69">
        <f>IF($O474="",0,$O474-$F474)</f>
        <v/>
      </c>
      <c r="AB474" s="69">
        <f>IF(AND($O474="",$I474&lt;Paramètres!$C$8),1,0)</f>
        <v/>
      </c>
      <c r="AC474" s="69">
        <f>IF(AND($O474="",$Y474&gt;Paramètres!$C$13),1,0)</f>
        <v/>
      </c>
      <c r="AD474" s="67">
        <f>IF($O474="","",YEAR($O474)&amp;"-"&amp;TEXT(MONTH($O474),"00"))</f>
        <v/>
      </c>
      <c r="AE474" s="67">
        <f>IF($W474=1,"Réglée",IF($Y474&lt;=0,"Non échu",IF($Y474&lt;=30,"1-30 j",IF($Y474&lt;=60,"31-60 j",IF($Y474&lt;=90,"61-90 j","Plus de 90 j")))))</f>
        <v/>
      </c>
      <c r="AF474" s="67">
        <f>IF($K474&lt;=1000,"Moins de 1 k€",IF($K474&lt;=5000,"1 à 5 k€",IF($K474&lt;=15000,"5 à 15 k€","Plus de 15 k€")))</f>
        <v/>
      </c>
    </row>
    <row r="475">
      <c r="A475" s="65" t="inlineStr">
        <is>
          <t>FAC-00474</t>
        </is>
      </c>
      <c r="B475" s="65" t="inlineStr">
        <is>
          <t>DEV-01133</t>
        </is>
      </c>
      <c r="C475" s="65" t="inlineStr">
        <is>
          <t>CLI-0365</t>
        </is>
      </c>
      <c r="D475" s="65" t="inlineStr">
        <is>
          <t>Particulier</t>
        </is>
      </c>
      <c r="E475" s="65" t="inlineStr">
        <is>
          <t>Toulouse</t>
        </is>
      </c>
      <c r="F475" s="66" t="n">
        <v>45511</v>
      </c>
      <c r="G475" s="65" t="inlineStr">
        <is>
          <t>2024-08</t>
        </is>
      </c>
      <c r="H475" s="65" t="inlineStr">
        <is>
          <t>2024-2025</t>
        </is>
      </c>
      <c r="I475" s="66" t="n">
        <v>45526</v>
      </c>
      <c r="J475" s="67" t="n">
        <v>15</v>
      </c>
      <c r="K475" s="68" t="n">
        <v>9190.389999999999</v>
      </c>
      <c r="L475" s="71" t="n">
        <v>0.1</v>
      </c>
      <c r="M475" s="68" t="n">
        <v>10109.43</v>
      </c>
      <c r="N475" s="65" t="inlineStr">
        <is>
          <t>Standard</t>
        </is>
      </c>
      <c r="O475" s="66" t="n">
        <v>45512</v>
      </c>
      <c r="P475" s="65" t="inlineStr">
        <is>
          <t>Payée</t>
        </is>
      </c>
      <c r="Q475" s="67">
        <f>IFERROR(INDEX(Devis!$I$2:$I$3053,MATCH($B475,Devis!$A$2:$A$3053,0)),"")</f>
        <v/>
      </c>
      <c r="R475" s="67">
        <f>IFERROR(INDEX(Devis!$K$2:$K$3053,MATCH($B475,Devis!$A$2:$A$3053,0)),"")</f>
        <v/>
      </c>
      <c r="S475" s="67">
        <f>IFERROR(INDEX(Clients!$G$2:$G$1020,MATCH($C475,Clients!$A$2:$A$1020,0)),"")</f>
        <v/>
      </c>
      <c r="T475" s="69">
        <f>1</f>
        <v/>
      </c>
      <c r="U475" s="68">
        <f>IFERROR(INDEX(Interventions!$S$2:$S$1106,MATCH($B475,Interventions!$B$2:$B$1106,0)),0)</f>
        <v/>
      </c>
      <c r="V475" s="68">
        <f>$K475-$U475</f>
        <v/>
      </c>
      <c r="W475" s="69">
        <f>IF($O475="",0,1)</f>
        <v/>
      </c>
      <c r="X475" s="68">
        <f>IF($O475="",$M475,0)</f>
        <v/>
      </c>
      <c r="Y475" s="69">
        <f>IF($O475="",MAX(0,Paramètres!$C$8-$I475),MAX(0,$O475-$I475))</f>
        <v/>
      </c>
      <c r="Z475" s="69">
        <f>$Y475*$X475</f>
        <v/>
      </c>
      <c r="AA475" s="69">
        <f>IF($O475="",0,$O475-$F475)</f>
        <v/>
      </c>
      <c r="AB475" s="69">
        <f>IF(AND($O475="",$I475&lt;Paramètres!$C$8),1,0)</f>
        <v/>
      </c>
      <c r="AC475" s="69">
        <f>IF(AND($O475="",$Y475&gt;Paramètres!$C$13),1,0)</f>
        <v/>
      </c>
      <c r="AD475" s="67">
        <f>IF($O475="","",YEAR($O475)&amp;"-"&amp;TEXT(MONTH($O475),"00"))</f>
        <v/>
      </c>
      <c r="AE475" s="67">
        <f>IF($W475=1,"Réglée",IF($Y475&lt;=0,"Non échu",IF($Y475&lt;=30,"1-30 j",IF($Y475&lt;=60,"31-60 j",IF($Y475&lt;=90,"61-90 j","Plus de 90 j")))))</f>
        <v/>
      </c>
      <c r="AF475" s="67">
        <f>IF($K475&lt;=1000,"Moins de 1 k€",IF($K475&lt;=5000,"1 à 5 k€",IF($K475&lt;=15000,"5 à 15 k€","Plus de 15 k€")))</f>
        <v/>
      </c>
    </row>
    <row r="476">
      <c r="A476" s="65" t="inlineStr">
        <is>
          <t>FAC-00475</t>
        </is>
      </c>
      <c r="B476" s="65" t="inlineStr">
        <is>
          <t>DEV-01134</t>
        </is>
      </c>
      <c r="C476" s="65" t="inlineStr">
        <is>
          <t>CLI-0365</t>
        </is>
      </c>
      <c r="D476" s="65" t="inlineStr">
        <is>
          <t>Particulier</t>
        </is>
      </c>
      <c r="E476" s="65" t="inlineStr">
        <is>
          <t>Toulouse</t>
        </is>
      </c>
      <c r="F476" s="66" t="n">
        <v>45516</v>
      </c>
      <c r="G476" s="65" t="inlineStr">
        <is>
          <t>2024-08</t>
        </is>
      </c>
      <c r="H476" s="65" t="inlineStr">
        <is>
          <t>2024-2025</t>
        </is>
      </c>
      <c r="I476" s="66" t="n">
        <v>45531</v>
      </c>
      <c r="J476" s="67" t="n">
        <v>15</v>
      </c>
      <c r="K476" s="68" t="n">
        <v>1366.27</v>
      </c>
      <c r="L476" s="71" t="n">
        <v>0.1</v>
      </c>
      <c r="M476" s="68" t="n">
        <v>1502.9</v>
      </c>
      <c r="N476" s="65" t="inlineStr">
        <is>
          <t>Standard</t>
        </is>
      </c>
      <c r="O476" s="66" t="n">
        <v>45517</v>
      </c>
      <c r="P476" s="65" t="inlineStr">
        <is>
          <t>Payée</t>
        </is>
      </c>
      <c r="Q476" s="67">
        <f>IFERROR(INDEX(Devis!$I$2:$I$3053,MATCH($B476,Devis!$A$2:$A$3053,0)),"")</f>
        <v/>
      </c>
      <c r="R476" s="67">
        <f>IFERROR(INDEX(Devis!$K$2:$K$3053,MATCH($B476,Devis!$A$2:$A$3053,0)),"")</f>
        <v/>
      </c>
      <c r="S476" s="67">
        <f>IFERROR(INDEX(Clients!$G$2:$G$1020,MATCH($C476,Clients!$A$2:$A$1020,0)),"")</f>
        <v/>
      </c>
      <c r="T476" s="69">
        <f>1</f>
        <v/>
      </c>
      <c r="U476" s="68">
        <f>IFERROR(INDEX(Interventions!$S$2:$S$1106,MATCH($B476,Interventions!$B$2:$B$1106,0)),0)</f>
        <v/>
      </c>
      <c r="V476" s="68">
        <f>$K476-$U476</f>
        <v/>
      </c>
      <c r="W476" s="69">
        <f>IF($O476="",0,1)</f>
        <v/>
      </c>
      <c r="X476" s="68">
        <f>IF($O476="",$M476,0)</f>
        <v/>
      </c>
      <c r="Y476" s="69">
        <f>IF($O476="",MAX(0,Paramètres!$C$8-$I476),MAX(0,$O476-$I476))</f>
        <v/>
      </c>
      <c r="Z476" s="69">
        <f>$Y476*$X476</f>
        <v/>
      </c>
      <c r="AA476" s="69">
        <f>IF($O476="",0,$O476-$F476)</f>
        <v/>
      </c>
      <c r="AB476" s="69">
        <f>IF(AND($O476="",$I476&lt;Paramètres!$C$8),1,0)</f>
        <v/>
      </c>
      <c r="AC476" s="69">
        <f>IF(AND($O476="",$Y476&gt;Paramètres!$C$13),1,0)</f>
        <v/>
      </c>
      <c r="AD476" s="67">
        <f>IF($O476="","",YEAR($O476)&amp;"-"&amp;TEXT(MONTH($O476),"00"))</f>
        <v/>
      </c>
      <c r="AE476" s="67">
        <f>IF($W476=1,"Réglée",IF($Y476&lt;=0,"Non échu",IF($Y476&lt;=30,"1-30 j",IF($Y476&lt;=60,"31-60 j",IF($Y476&lt;=90,"61-90 j","Plus de 90 j")))))</f>
        <v/>
      </c>
      <c r="AF476" s="67">
        <f>IF($K476&lt;=1000,"Moins de 1 k€",IF($K476&lt;=5000,"1 à 5 k€",IF($K476&lt;=15000,"5 à 15 k€","Plus de 15 k€")))</f>
        <v/>
      </c>
    </row>
    <row r="477">
      <c r="A477" s="65" t="inlineStr">
        <is>
          <t>FAC-00476</t>
        </is>
      </c>
      <c r="B477" s="65" t="inlineStr">
        <is>
          <t>DEV-01136</t>
        </is>
      </c>
      <c r="C477" s="65" t="inlineStr">
        <is>
          <t>CLI-0071</t>
        </is>
      </c>
      <c r="D477" s="65" t="inlineStr">
        <is>
          <t>Particulier</t>
        </is>
      </c>
      <c r="E477" s="65" t="inlineStr">
        <is>
          <t>Toulouse</t>
        </is>
      </c>
      <c r="F477" s="66" t="n">
        <v>45503</v>
      </c>
      <c r="G477" s="65" t="inlineStr">
        <is>
          <t>2024-07</t>
        </is>
      </c>
      <c r="H477" s="65" t="inlineStr">
        <is>
          <t>2024-2025</t>
        </is>
      </c>
      <c r="I477" s="66" t="n">
        <v>45518</v>
      </c>
      <c r="J477" s="67" t="n">
        <v>15</v>
      </c>
      <c r="K477" s="68" t="n">
        <v>338.8</v>
      </c>
      <c r="L477" s="71" t="n">
        <v>0.2</v>
      </c>
      <c r="M477" s="68" t="n">
        <v>406.56</v>
      </c>
      <c r="N477" s="65" t="inlineStr">
        <is>
          <t>Bon payeur</t>
        </is>
      </c>
      <c r="O477" s="66" t="n">
        <v>45527</v>
      </c>
      <c r="P477" s="65" t="inlineStr">
        <is>
          <t>Payée</t>
        </is>
      </c>
      <c r="Q477" s="67">
        <f>IFERROR(INDEX(Devis!$I$2:$I$3053,MATCH($B477,Devis!$A$2:$A$3053,0)),"")</f>
        <v/>
      </c>
      <c r="R477" s="67">
        <f>IFERROR(INDEX(Devis!$K$2:$K$3053,MATCH($B477,Devis!$A$2:$A$3053,0)),"")</f>
        <v/>
      </c>
      <c r="S477" s="67">
        <f>IFERROR(INDEX(Clients!$G$2:$G$1020,MATCH($C477,Clients!$A$2:$A$1020,0)),"")</f>
        <v/>
      </c>
      <c r="T477" s="69">
        <f>1</f>
        <v/>
      </c>
      <c r="U477" s="68">
        <f>IFERROR(INDEX(Interventions!$S$2:$S$1106,MATCH($B477,Interventions!$B$2:$B$1106,0)),0)</f>
        <v/>
      </c>
      <c r="V477" s="68">
        <f>$K477-$U477</f>
        <v/>
      </c>
      <c r="W477" s="69">
        <f>IF($O477="",0,1)</f>
        <v/>
      </c>
      <c r="X477" s="68">
        <f>IF($O477="",$M477,0)</f>
        <v/>
      </c>
      <c r="Y477" s="69">
        <f>IF($O477="",MAX(0,Paramètres!$C$8-$I477),MAX(0,$O477-$I477))</f>
        <v/>
      </c>
      <c r="Z477" s="69">
        <f>$Y477*$X477</f>
        <v/>
      </c>
      <c r="AA477" s="69">
        <f>IF($O477="",0,$O477-$F477)</f>
        <v/>
      </c>
      <c r="AB477" s="69">
        <f>IF(AND($O477="",$I477&lt;Paramètres!$C$8),1,0)</f>
        <v/>
      </c>
      <c r="AC477" s="69">
        <f>IF(AND($O477="",$Y477&gt;Paramètres!$C$13),1,0)</f>
        <v/>
      </c>
      <c r="AD477" s="67">
        <f>IF($O477="","",YEAR($O477)&amp;"-"&amp;TEXT(MONTH($O477),"00"))</f>
        <v/>
      </c>
      <c r="AE477" s="67">
        <f>IF($W477=1,"Réglée",IF($Y477&lt;=0,"Non échu",IF($Y477&lt;=30,"1-30 j",IF($Y477&lt;=60,"31-60 j",IF($Y477&lt;=90,"61-90 j","Plus de 90 j")))))</f>
        <v/>
      </c>
      <c r="AF477" s="67">
        <f>IF($K477&lt;=1000,"Moins de 1 k€",IF($K477&lt;=5000,"1 à 5 k€",IF($K477&lt;=15000,"5 à 15 k€","Plus de 15 k€")))</f>
        <v/>
      </c>
    </row>
    <row r="478">
      <c r="A478" s="65" t="inlineStr">
        <is>
          <t>FAC-00477</t>
        </is>
      </c>
      <c r="B478" s="65" t="inlineStr">
        <is>
          <t>DEV-01138</t>
        </is>
      </c>
      <c r="C478" s="65" t="inlineStr">
        <is>
          <t>CLI-0129</t>
        </is>
      </c>
      <c r="D478" s="65" t="inlineStr">
        <is>
          <t>Professionnel</t>
        </is>
      </c>
      <c r="E478" s="65" t="inlineStr">
        <is>
          <t>Toulouse</t>
        </is>
      </c>
      <c r="F478" s="66" t="n">
        <v>45491</v>
      </c>
      <c r="G478" s="65" t="inlineStr">
        <is>
          <t>2024-07</t>
        </is>
      </c>
      <c r="H478" s="65" t="inlineStr">
        <is>
          <t>2024-2025</t>
        </is>
      </c>
      <c r="I478" s="66" t="n">
        <v>45521</v>
      </c>
      <c r="J478" s="67" t="n">
        <v>30</v>
      </c>
      <c r="K478" s="68" t="n">
        <v>16445.88</v>
      </c>
      <c r="L478" s="71" t="n">
        <v>0.2</v>
      </c>
      <c r="M478" s="68" t="n">
        <v>19735.06</v>
      </c>
      <c r="N478" s="65" t="inlineStr">
        <is>
          <t>Bon payeur</t>
        </is>
      </c>
      <c r="O478" s="66" t="n">
        <v>45518</v>
      </c>
      <c r="P478" s="65" t="inlineStr">
        <is>
          <t>Payée</t>
        </is>
      </c>
      <c r="Q478" s="67">
        <f>IFERROR(INDEX(Devis!$I$2:$I$3053,MATCH($B478,Devis!$A$2:$A$3053,0)),"")</f>
        <v/>
      </c>
      <c r="R478" s="67">
        <f>IFERROR(INDEX(Devis!$K$2:$K$3053,MATCH($B478,Devis!$A$2:$A$3053,0)),"")</f>
        <v/>
      </c>
      <c r="S478" s="67">
        <f>IFERROR(INDEX(Clients!$G$2:$G$1020,MATCH($C478,Clients!$A$2:$A$1020,0)),"")</f>
        <v/>
      </c>
      <c r="T478" s="69">
        <f>1</f>
        <v/>
      </c>
      <c r="U478" s="68">
        <f>IFERROR(INDEX(Interventions!$S$2:$S$1106,MATCH($B478,Interventions!$B$2:$B$1106,0)),0)</f>
        <v/>
      </c>
      <c r="V478" s="68">
        <f>$K478-$U478</f>
        <v/>
      </c>
      <c r="W478" s="69">
        <f>IF($O478="",0,1)</f>
        <v/>
      </c>
      <c r="X478" s="68">
        <f>IF($O478="",$M478,0)</f>
        <v/>
      </c>
      <c r="Y478" s="69">
        <f>IF($O478="",MAX(0,Paramètres!$C$8-$I478),MAX(0,$O478-$I478))</f>
        <v/>
      </c>
      <c r="Z478" s="69">
        <f>$Y478*$X478</f>
        <v/>
      </c>
      <c r="AA478" s="69">
        <f>IF($O478="",0,$O478-$F478)</f>
        <v/>
      </c>
      <c r="AB478" s="69">
        <f>IF(AND($O478="",$I478&lt;Paramètres!$C$8),1,0)</f>
        <v/>
      </c>
      <c r="AC478" s="69">
        <f>IF(AND($O478="",$Y478&gt;Paramètres!$C$13),1,0)</f>
        <v/>
      </c>
      <c r="AD478" s="67">
        <f>IF($O478="","",YEAR($O478)&amp;"-"&amp;TEXT(MONTH($O478),"00"))</f>
        <v/>
      </c>
      <c r="AE478" s="67">
        <f>IF($W478=1,"Réglée",IF($Y478&lt;=0,"Non échu",IF($Y478&lt;=30,"1-30 j",IF($Y478&lt;=60,"31-60 j",IF($Y478&lt;=90,"61-90 j","Plus de 90 j")))))</f>
        <v/>
      </c>
      <c r="AF478" s="67">
        <f>IF($K478&lt;=1000,"Moins de 1 k€",IF($K478&lt;=5000,"1 à 5 k€",IF($K478&lt;=15000,"5 à 15 k€","Plus de 15 k€")))</f>
        <v/>
      </c>
    </row>
    <row r="479">
      <c r="A479" s="65" t="inlineStr">
        <is>
          <t>FAC-00478</t>
        </is>
      </c>
      <c r="B479" s="65" t="inlineStr">
        <is>
          <t>DEV-01139</t>
        </is>
      </c>
      <c r="C479" s="65" t="inlineStr">
        <is>
          <t>CLI-0221</t>
        </is>
      </c>
      <c r="D479" s="65" t="inlineStr">
        <is>
          <t>Particulier</t>
        </is>
      </c>
      <c r="E479" s="65" t="inlineStr">
        <is>
          <t>Bordeaux</t>
        </is>
      </c>
      <c r="F479" s="66" t="n">
        <v>45516</v>
      </c>
      <c r="G479" s="65" t="inlineStr">
        <is>
          <t>2024-08</t>
        </is>
      </c>
      <c r="H479" s="65" t="inlineStr">
        <is>
          <t>2024-2025</t>
        </is>
      </c>
      <c r="I479" s="66" t="n">
        <v>45531</v>
      </c>
      <c r="J479" s="67" t="n">
        <v>15</v>
      </c>
      <c r="K479" s="68" t="n">
        <v>1017.69</v>
      </c>
      <c r="L479" s="71" t="n">
        <v>0.2</v>
      </c>
      <c r="M479" s="68" t="n">
        <v>1221.23</v>
      </c>
      <c r="N479" s="65" t="inlineStr">
        <is>
          <t>Lent</t>
        </is>
      </c>
      <c r="O479" s="66" t="n">
        <v>45527</v>
      </c>
      <c r="P479" s="65" t="inlineStr">
        <is>
          <t>Payée</t>
        </is>
      </c>
      <c r="Q479" s="67">
        <f>IFERROR(INDEX(Devis!$I$2:$I$3053,MATCH($B479,Devis!$A$2:$A$3053,0)),"")</f>
        <v/>
      </c>
      <c r="R479" s="67">
        <f>IFERROR(INDEX(Devis!$K$2:$K$3053,MATCH($B479,Devis!$A$2:$A$3053,0)),"")</f>
        <v/>
      </c>
      <c r="S479" s="67">
        <f>IFERROR(INDEX(Clients!$G$2:$G$1020,MATCH($C479,Clients!$A$2:$A$1020,0)),"")</f>
        <v/>
      </c>
      <c r="T479" s="69">
        <f>1</f>
        <v/>
      </c>
      <c r="U479" s="68">
        <f>IFERROR(INDEX(Interventions!$S$2:$S$1106,MATCH($B479,Interventions!$B$2:$B$1106,0)),0)</f>
        <v/>
      </c>
      <c r="V479" s="68">
        <f>$K479-$U479</f>
        <v/>
      </c>
      <c r="W479" s="69">
        <f>IF($O479="",0,1)</f>
        <v/>
      </c>
      <c r="X479" s="68">
        <f>IF($O479="",$M479,0)</f>
        <v/>
      </c>
      <c r="Y479" s="69">
        <f>IF($O479="",MAX(0,Paramètres!$C$8-$I479),MAX(0,$O479-$I479))</f>
        <v/>
      </c>
      <c r="Z479" s="69">
        <f>$Y479*$X479</f>
        <v/>
      </c>
      <c r="AA479" s="69">
        <f>IF($O479="",0,$O479-$F479)</f>
        <v/>
      </c>
      <c r="AB479" s="69">
        <f>IF(AND($O479="",$I479&lt;Paramètres!$C$8),1,0)</f>
        <v/>
      </c>
      <c r="AC479" s="69">
        <f>IF(AND($O479="",$Y479&gt;Paramètres!$C$13),1,0)</f>
        <v/>
      </c>
      <c r="AD479" s="67">
        <f>IF($O479="","",YEAR($O479)&amp;"-"&amp;TEXT(MONTH($O479),"00"))</f>
        <v/>
      </c>
      <c r="AE479" s="67">
        <f>IF($W479=1,"Réglée",IF($Y479&lt;=0,"Non échu",IF($Y479&lt;=30,"1-30 j",IF($Y479&lt;=60,"31-60 j",IF($Y479&lt;=90,"61-90 j","Plus de 90 j")))))</f>
        <v/>
      </c>
      <c r="AF479" s="67">
        <f>IF($K479&lt;=1000,"Moins de 1 k€",IF($K479&lt;=5000,"1 à 5 k€",IF($K479&lt;=15000,"5 à 15 k€","Plus de 15 k€")))</f>
        <v/>
      </c>
    </row>
    <row r="480">
      <c r="A480" s="65" t="inlineStr">
        <is>
          <t>FAC-00479</t>
        </is>
      </c>
      <c r="B480" s="65" t="inlineStr">
        <is>
          <t>DEV-01140</t>
        </is>
      </c>
      <c r="C480" s="65" t="inlineStr">
        <is>
          <t>CLI-0317</t>
        </is>
      </c>
      <c r="D480" s="65" t="inlineStr">
        <is>
          <t>Particulier</t>
        </is>
      </c>
      <c r="E480" s="65" t="inlineStr">
        <is>
          <t>Bordeaux</t>
        </is>
      </c>
      <c r="F480" s="66" t="n">
        <v>45506</v>
      </c>
      <c r="G480" s="65" t="inlineStr">
        <is>
          <t>2024-08</t>
        </is>
      </c>
      <c r="H480" s="65" t="inlineStr">
        <is>
          <t>2024-2025</t>
        </is>
      </c>
      <c r="I480" s="66" t="n">
        <v>45521</v>
      </c>
      <c r="J480" s="67" t="n">
        <v>15</v>
      </c>
      <c r="K480" s="68" t="n">
        <v>1110.1</v>
      </c>
      <c r="L480" s="71" t="n">
        <v>0.1</v>
      </c>
      <c r="M480" s="68" t="n">
        <v>1221.11</v>
      </c>
      <c r="N480" s="65" t="inlineStr">
        <is>
          <t>Standard</t>
        </is>
      </c>
      <c r="O480" s="66" t="n">
        <v>45560</v>
      </c>
      <c r="P480" s="65" t="inlineStr">
        <is>
          <t>Payée</t>
        </is>
      </c>
      <c r="Q480" s="67">
        <f>IFERROR(INDEX(Devis!$I$2:$I$3053,MATCH($B480,Devis!$A$2:$A$3053,0)),"")</f>
        <v/>
      </c>
      <c r="R480" s="67">
        <f>IFERROR(INDEX(Devis!$K$2:$K$3053,MATCH($B480,Devis!$A$2:$A$3053,0)),"")</f>
        <v/>
      </c>
      <c r="S480" s="67">
        <f>IFERROR(INDEX(Clients!$G$2:$G$1020,MATCH($C480,Clients!$A$2:$A$1020,0)),"")</f>
        <v/>
      </c>
      <c r="T480" s="69">
        <f>1</f>
        <v/>
      </c>
      <c r="U480" s="68">
        <f>IFERROR(INDEX(Interventions!$S$2:$S$1106,MATCH($B480,Interventions!$B$2:$B$1106,0)),0)</f>
        <v/>
      </c>
      <c r="V480" s="68">
        <f>$K480-$U480</f>
        <v/>
      </c>
      <c r="W480" s="69">
        <f>IF($O480="",0,1)</f>
        <v/>
      </c>
      <c r="X480" s="68">
        <f>IF($O480="",$M480,0)</f>
        <v/>
      </c>
      <c r="Y480" s="69">
        <f>IF($O480="",MAX(0,Paramètres!$C$8-$I480),MAX(0,$O480-$I480))</f>
        <v/>
      </c>
      <c r="Z480" s="69">
        <f>$Y480*$X480</f>
        <v/>
      </c>
      <c r="AA480" s="69">
        <f>IF($O480="",0,$O480-$F480)</f>
        <v/>
      </c>
      <c r="AB480" s="69">
        <f>IF(AND($O480="",$I480&lt;Paramètres!$C$8),1,0)</f>
        <v/>
      </c>
      <c r="AC480" s="69">
        <f>IF(AND($O480="",$Y480&gt;Paramètres!$C$13),1,0)</f>
        <v/>
      </c>
      <c r="AD480" s="67">
        <f>IF($O480="","",YEAR($O480)&amp;"-"&amp;TEXT(MONTH($O480),"00"))</f>
        <v/>
      </c>
      <c r="AE480" s="67">
        <f>IF($W480=1,"Réglée",IF($Y480&lt;=0,"Non échu",IF($Y480&lt;=30,"1-30 j",IF($Y480&lt;=60,"31-60 j",IF($Y480&lt;=90,"61-90 j","Plus de 90 j")))))</f>
        <v/>
      </c>
      <c r="AF480" s="67">
        <f>IF($K480&lt;=1000,"Moins de 1 k€",IF($K480&lt;=5000,"1 à 5 k€",IF($K480&lt;=15000,"5 à 15 k€","Plus de 15 k€")))</f>
        <v/>
      </c>
    </row>
    <row r="481">
      <c r="A481" s="65" t="inlineStr">
        <is>
          <t>FAC-00480</t>
        </is>
      </c>
      <c r="B481" s="65" t="inlineStr">
        <is>
          <t>DEV-01141</t>
        </is>
      </c>
      <c r="C481" s="65" t="inlineStr">
        <is>
          <t>CLI-0476</t>
        </is>
      </c>
      <c r="D481" s="65" t="inlineStr">
        <is>
          <t>Particulier</t>
        </is>
      </c>
      <c r="E481" s="65" t="inlineStr">
        <is>
          <t>Bordeaux</t>
        </is>
      </c>
      <c r="F481" s="66" t="n">
        <v>45523</v>
      </c>
      <c r="G481" s="65" t="inlineStr">
        <is>
          <t>2024-08</t>
        </is>
      </c>
      <c r="H481" s="65" t="inlineStr">
        <is>
          <t>2024-2025</t>
        </is>
      </c>
      <c r="I481" s="66" t="n">
        <v>45538</v>
      </c>
      <c r="J481" s="67" t="n">
        <v>15</v>
      </c>
      <c r="K481" s="68" t="n">
        <v>3980.64</v>
      </c>
      <c r="L481" s="71" t="n">
        <v>0.1</v>
      </c>
      <c r="M481" s="68" t="n">
        <v>4378.7</v>
      </c>
      <c r="N481" s="65" t="inlineStr">
        <is>
          <t>Standard</t>
        </is>
      </c>
      <c r="O481" s="66" t="n">
        <v>45528</v>
      </c>
      <c r="P481" s="65" t="inlineStr">
        <is>
          <t>Payée</t>
        </is>
      </c>
      <c r="Q481" s="67">
        <f>IFERROR(INDEX(Devis!$I$2:$I$3053,MATCH($B481,Devis!$A$2:$A$3053,0)),"")</f>
        <v/>
      </c>
      <c r="R481" s="67">
        <f>IFERROR(INDEX(Devis!$K$2:$K$3053,MATCH($B481,Devis!$A$2:$A$3053,0)),"")</f>
        <v/>
      </c>
      <c r="S481" s="67">
        <f>IFERROR(INDEX(Clients!$G$2:$G$1020,MATCH($C481,Clients!$A$2:$A$1020,0)),"")</f>
        <v/>
      </c>
      <c r="T481" s="69">
        <f>1</f>
        <v/>
      </c>
      <c r="U481" s="68">
        <f>IFERROR(INDEX(Interventions!$S$2:$S$1106,MATCH($B481,Interventions!$B$2:$B$1106,0)),0)</f>
        <v/>
      </c>
      <c r="V481" s="68">
        <f>$K481-$U481</f>
        <v/>
      </c>
      <c r="W481" s="69">
        <f>IF($O481="",0,1)</f>
        <v/>
      </c>
      <c r="X481" s="68">
        <f>IF($O481="",$M481,0)</f>
        <v/>
      </c>
      <c r="Y481" s="69">
        <f>IF($O481="",MAX(0,Paramètres!$C$8-$I481),MAX(0,$O481-$I481))</f>
        <v/>
      </c>
      <c r="Z481" s="69">
        <f>$Y481*$X481</f>
        <v/>
      </c>
      <c r="AA481" s="69">
        <f>IF($O481="",0,$O481-$F481)</f>
        <v/>
      </c>
      <c r="AB481" s="69">
        <f>IF(AND($O481="",$I481&lt;Paramètres!$C$8),1,0)</f>
        <v/>
      </c>
      <c r="AC481" s="69">
        <f>IF(AND($O481="",$Y481&gt;Paramètres!$C$13),1,0)</f>
        <v/>
      </c>
      <c r="AD481" s="67">
        <f>IF($O481="","",YEAR($O481)&amp;"-"&amp;TEXT(MONTH($O481),"00"))</f>
        <v/>
      </c>
      <c r="AE481" s="67">
        <f>IF($W481=1,"Réglée",IF($Y481&lt;=0,"Non échu",IF($Y481&lt;=30,"1-30 j",IF($Y481&lt;=60,"31-60 j",IF($Y481&lt;=90,"61-90 j","Plus de 90 j")))))</f>
        <v/>
      </c>
      <c r="AF481" s="67">
        <f>IF($K481&lt;=1000,"Moins de 1 k€",IF($K481&lt;=5000,"1 à 5 k€",IF($K481&lt;=15000,"5 à 15 k€","Plus de 15 k€")))</f>
        <v/>
      </c>
    </row>
    <row r="482">
      <c r="A482" s="65" t="inlineStr">
        <is>
          <t>FAC-00481</t>
        </is>
      </c>
      <c r="B482" s="65" t="inlineStr">
        <is>
          <t>DEV-01143</t>
        </is>
      </c>
      <c r="C482" s="65" t="inlineStr">
        <is>
          <t>CLI-0269</t>
        </is>
      </c>
      <c r="D482" s="65" t="inlineStr">
        <is>
          <t>Particulier</t>
        </is>
      </c>
      <c r="E482" s="65" t="inlineStr">
        <is>
          <t>Toulouse</t>
        </is>
      </c>
      <c r="F482" s="66" t="n">
        <v>45551</v>
      </c>
      <c r="G482" s="65" t="inlineStr">
        <is>
          <t>2024-09</t>
        </is>
      </c>
      <c r="H482" s="65" t="inlineStr">
        <is>
          <t>2024-2025</t>
        </is>
      </c>
      <c r="I482" s="66" t="n">
        <v>45566</v>
      </c>
      <c r="J482" s="67" t="n">
        <v>15</v>
      </c>
      <c r="K482" s="68" t="n">
        <v>265.17</v>
      </c>
      <c r="L482" s="71" t="n">
        <v>0.2</v>
      </c>
      <c r="M482" s="68" t="n">
        <v>318.2</v>
      </c>
      <c r="N482" s="65" t="inlineStr">
        <is>
          <t>Bon payeur</t>
        </is>
      </c>
      <c r="O482" s="66" t="n">
        <v>45567</v>
      </c>
      <c r="P482" s="65" t="inlineStr">
        <is>
          <t>Payée</t>
        </is>
      </c>
      <c r="Q482" s="67">
        <f>IFERROR(INDEX(Devis!$I$2:$I$3053,MATCH($B482,Devis!$A$2:$A$3053,0)),"")</f>
        <v/>
      </c>
      <c r="R482" s="67">
        <f>IFERROR(INDEX(Devis!$K$2:$K$3053,MATCH($B482,Devis!$A$2:$A$3053,0)),"")</f>
        <v/>
      </c>
      <c r="S482" s="67">
        <f>IFERROR(INDEX(Clients!$G$2:$G$1020,MATCH($C482,Clients!$A$2:$A$1020,0)),"")</f>
        <v/>
      </c>
      <c r="T482" s="69">
        <f>1</f>
        <v/>
      </c>
      <c r="U482" s="68">
        <f>IFERROR(INDEX(Interventions!$S$2:$S$1106,MATCH($B482,Interventions!$B$2:$B$1106,0)),0)</f>
        <v/>
      </c>
      <c r="V482" s="68">
        <f>$K482-$U482</f>
        <v/>
      </c>
      <c r="W482" s="69">
        <f>IF($O482="",0,1)</f>
        <v/>
      </c>
      <c r="X482" s="68">
        <f>IF($O482="",$M482,0)</f>
        <v/>
      </c>
      <c r="Y482" s="69">
        <f>IF($O482="",MAX(0,Paramètres!$C$8-$I482),MAX(0,$O482-$I482))</f>
        <v/>
      </c>
      <c r="Z482" s="69">
        <f>$Y482*$X482</f>
        <v/>
      </c>
      <c r="AA482" s="69">
        <f>IF($O482="",0,$O482-$F482)</f>
        <v/>
      </c>
      <c r="AB482" s="69">
        <f>IF(AND($O482="",$I482&lt;Paramètres!$C$8),1,0)</f>
        <v/>
      </c>
      <c r="AC482" s="69">
        <f>IF(AND($O482="",$Y482&gt;Paramètres!$C$13),1,0)</f>
        <v/>
      </c>
      <c r="AD482" s="67">
        <f>IF($O482="","",YEAR($O482)&amp;"-"&amp;TEXT(MONTH($O482),"00"))</f>
        <v/>
      </c>
      <c r="AE482" s="67">
        <f>IF($W482=1,"Réglée",IF($Y482&lt;=0,"Non échu",IF($Y482&lt;=30,"1-30 j",IF($Y482&lt;=60,"31-60 j",IF($Y482&lt;=90,"61-90 j","Plus de 90 j")))))</f>
        <v/>
      </c>
      <c r="AF482" s="67">
        <f>IF($K482&lt;=1000,"Moins de 1 k€",IF($K482&lt;=5000,"1 à 5 k€",IF($K482&lt;=15000,"5 à 15 k€","Plus de 15 k€")))</f>
        <v/>
      </c>
    </row>
    <row r="483">
      <c r="A483" s="65" t="inlineStr">
        <is>
          <t>FAC-00482</t>
        </is>
      </c>
      <c r="B483" s="65" t="inlineStr">
        <is>
          <t>DEV-01147</t>
        </is>
      </c>
      <c r="C483" s="65" t="inlineStr">
        <is>
          <t>CLI-0267</t>
        </is>
      </c>
      <c r="D483" s="65" t="inlineStr">
        <is>
          <t>Particulier</t>
        </is>
      </c>
      <c r="E483" s="65" t="inlineStr">
        <is>
          <t>Bordeaux</t>
        </is>
      </c>
      <c r="F483" s="66" t="n">
        <v>45552</v>
      </c>
      <c r="G483" s="65" t="inlineStr">
        <is>
          <t>2024-09</t>
        </is>
      </c>
      <c r="H483" s="65" t="inlineStr">
        <is>
          <t>2024-2025</t>
        </is>
      </c>
      <c r="I483" s="66" t="n">
        <v>45567</v>
      </c>
      <c r="J483" s="67" t="n">
        <v>15</v>
      </c>
      <c r="K483" s="68" t="n">
        <v>5910.31</v>
      </c>
      <c r="L483" s="71" t="n">
        <v>0.1</v>
      </c>
      <c r="M483" s="68" t="n">
        <v>6501.34</v>
      </c>
      <c r="N483" s="65" t="inlineStr">
        <is>
          <t>Bon payeur</t>
        </is>
      </c>
      <c r="O483" s="66" t="n">
        <v>45566</v>
      </c>
      <c r="P483" s="65" t="inlineStr">
        <is>
          <t>Payée</t>
        </is>
      </c>
      <c r="Q483" s="67">
        <f>IFERROR(INDEX(Devis!$I$2:$I$3053,MATCH($B483,Devis!$A$2:$A$3053,0)),"")</f>
        <v/>
      </c>
      <c r="R483" s="67">
        <f>IFERROR(INDEX(Devis!$K$2:$K$3053,MATCH($B483,Devis!$A$2:$A$3053,0)),"")</f>
        <v/>
      </c>
      <c r="S483" s="67">
        <f>IFERROR(INDEX(Clients!$G$2:$G$1020,MATCH($C483,Clients!$A$2:$A$1020,0)),"")</f>
        <v/>
      </c>
      <c r="T483" s="69">
        <f>1</f>
        <v/>
      </c>
      <c r="U483" s="68">
        <f>IFERROR(INDEX(Interventions!$S$2:$S$1106,MATCH($B483,Interventions!$B$2:$B$1106,0)),0)</f>
        <v/>
      </c>
      <c r="V483" s="68">
        <f>$K483-$U483</f>
        <v/>
      </c>
      <c r="W483" s="69">
        <f>IF($O483="",0,1)</f>
        <v/>
      </c>
      <c r="X483" s="68">
        <f>IF($O483="",$M483,0)</f>
        <v/>
      </c>
      <c r="Y483" s="69">
        <f>IF($O483="",MAX(0,Paramètres!$C$8-$I483),MAX(0,$O483-$I483))</f>
        <v/>
      </c>
      <c r="Z483" s="69">
        <f>$Y483*$X483</f>
        <v/>
      </c>
      <c r="AA483" s="69">
        <f>IF($O483="",0,$O483-$F483)</f>
        <v/>
      </c>
      <c r="AB483" s="69">
        <f>IF(AND($O483="",$I483&lt;Paramètres!$C$8),1,0)</f>
        <v/>
      </c>
      <c r="AC483" s="69">
        <f>IF(AND($O483="",$Y483&gt;Paramètres!$C$13),1,0)</f>
        <v/>
      </c>
      <c r="AD483" s="67">
        <f>IF($O483="","",YEAR($O483)&amp;"-"&amp;TEXT(MONTH($O483),"00"))</f>
        <v/>
      </c>
      <c r="AE483" s="67">
        <f>IF($W483=1,"Réglée",IF($Y483&lt;=0,"Non échu",IF($Y483&lt;=30,"1-30 j",IF($Y483&lt;=60,"31-60 j",IF($Y483&lt;=90,"61-90 j","Plus de 90 j")))))</f>
        <v/>
      </c>
      <c r="AF483" s="67">
        <f>IF($K483&lt;=1000,"Moins de 1 k€",IF($K483&lt;=5000,"1 à 5 k€",IF($K483&lt;=15000,"5 à 15 k€","Plus de 15 k€")))</f>
        <v/>
      </c>
    </row>
    <row r="484">
      <c r="A484" s="65" t="inlineStr">
        <is>
          <t>FAC-00483</t>
        </is>
      </c>
      <c r="B484" s="65" t="inlineStr">
        <is>
          <t>DEV-01150</t>
        </is>
      </c>
      <c r="C484" s="65" t="inlineStr">
        <is>
          <t>CLI-0104</t>
        </is>
      </c>
      <c r="D484" s="65" t="inlineStr">
        <is>
          <t>Particulier</t>
        </is>
      </c>
      <c r="E484" s="65" t="inlineStr">
        <is>
          <t>Toulouse</t>
        </is>
      </c>
      <c r="F484" s="66" t="n">
        <v>45530</v>
      </c>
      <c r="G484" s="65" t="inlineStr">
        <is>
          <t>2024-08</t>
        </is>
      </c>
      <c r="H484" s="65" t="inlineStr">
        <is>
          <t>2024-2025</t>
        </is>
      </c>
      <c r="I484" s="66" t="n">
        <v>45545</v>
      </c>
      <c r="J484" s="67" t="n">
        <v>15</v>
      </c>
      <c r="K484" s="68" t="n">
        <v>284.94</v>
      </c>
      <c r="L484" s="71" t="n">
        <v>0.2</v>
      </c>
      <c r="M484" s="68" t="n">
        <v>341.93</v>
      </c>
      <c r="N484" s="65" t="inlineStr">
        <is>
          <t>Bon payeur</t>
        </is>
      </c>
      <c r="O484" s="66" t="n">
        <v>45531</v>
      </c>
      <c r="P484" s="65" t="inlineStr">
        <is>
          <t>Payée</t>
        </is>
      </c>
      <c r="Q484" s="67">
        <f>IFERROR(INDEX(Devis!$I$2:$I$3053,MATCH($B484,Devis!$A$2:$A$3053,0)),"")</f>
        <v/>
      </c>
      <c r="R484" s="67">
        <f>IFERROR(INDEX(Devis!$K$2:$K$3053,MATCH($B484,Devis!$A$2:$A$3053,0)),"")</f>
        <v/>
      </c>
      <c r="S484" s="67">
        <f>IFERROR(INDEX(Clients!$G$2:$G$1020,MATCH($C484,Clients!$A$2:$A$1020,0)),"")</f>
        <v/>
      </c>
      <c r="T484" s="69">
        <f>1</f>
        <v/>
      </c>
      <c r="U484" s="68">
        <f>IFERROR(INDEX(Interventions!$S$2:$S$1106,MATCH($B484,Interventions!$B$2:$B$1106,0)),0)</f>
        <v/>
      </c>
      <c r="V484" s="68">
        <f>$K484-$U484</f>
        <v/>
      </c>
      <c r="W484" s="69">
        <f>IF($O484="",0,1)</f>
        <v/>
      </c>
      <c r="X484" s="68">
        <f>IF($O484="",$M484,0)</f>
        <v/>
      </c>
      <c r="Y484" s="69">
        <f>IF($O484="",MAX(0,Paramètres!$C$8-$I484),MAX(0,$O484-$I484))</f>
        <v/>
      </c>
      <c r="Z484" s="69">
        <f>$Y484*$X484</f>
        <v/>
      </c>
      <c r="AA484" s="69">
        <f>IF($O484="",0,$O484-$F484)</f>
        <v/>
      </c>
      <c r="AB484" s="69">
        <f>IF(AND($O484="",$I484&lt;Paramètres!$C$8),1,0)</f>
        <v/>
      </c>
      <c r="AC484" s="69">
        <f>IF(AND($O484="",$Y484&gt;Paramètres!$C$13),1,0)</f>
        <v/>
      </c>
      <c r="AD484" s="67">
        <f>IF($O484="","",YEAR($O484)&amp;"-"&amp;TEXT(MONTH($O484),"00"))</f>
        <v/>
      </c>
      <c r="AE484" s="67">
        <f>IF($W484=1,"Réglée",IF($Y484&lt;=0,"Non échu",IF($Y484&lt;=30,"1-30 j",IF($Y484&lt;=60,"31-60 j",IF($Y484&lt;=90,"61-90 j","Plus de 90 j")))))</f>
        <v/>
      </c>
      <c r="AF484" s="67">
        <f>IF($K484&lt;=1000,"Moins de 1 k€",IF($K484&lt;=5000,"1 à 5 k€",IF($K484&lt;=15000,"5 à 15 k€","Plus de 15 k€")))</f>
        <v/>
      </c>
    </row>
    <row r="485">
      <c r="A485" s="65" t="inlineStr">
        <is>
          <t>FAC-00484</t>
        </is>
      </c>
      <c r="B485" s="65" t="inlineStr">
        <is>
          <t>DEV-01151</t>
        </is>
      </c>
      <c r="C485" s="65" t="inlineStr">
        <is>
          <t>CLI-0461</t>
        </is>
      </c>
      <c r="D485" s="65" t="inlineStr">
        <is>
          <t>Particulier</t>
        </is>
      </c>
      <c r="E485" s="65" t="inlineStr">
        <is>
          <t>Toulouse</t>
        </is>
      </c>
      <c r="F485" s="66" t="n">
        <v>45518</v>
      </c>
      <c r="G485" s="65" t="inlineStr">
        <is>
          <t>2024-08</t>
        </is>
      </c>
      <c r="H485" s="65" t="inlineStr">
        <is>
          <t>2024-2025</t>
        </is>
      </c>
      <c r="I485" s="66" t="n">
        <v>45533</v>
      </c>
      <c r="J485" s="67" t="n">
        <v>15</v>
      </c>
      <c r="K485" s="68" t="n">
        <v>2984.8</v>
      </c>
      <c r="L485" s="71" t="n">
        <v>0.2</v>
      </c>
      <c r="M485" s="68" t="n">
        <v>3581.76</v>
      </c>
      <c r="N485" s="65" t="inlineStr">
        <is>
          <t>Standard</t>
        </is>
      </c>
      <c r="O485" s="66" t="n">
        <v>45544</v>
      </c>
      <c r="P485" s="65" t="inlineStr">
        <is>
          <t>Payée</t>
        </is>
      </c>
      <c r="Q485" s="67">
        <f>IFERROR(INDEX(Devis!$I$2:$I$3053,MATCH($B485,Devis!$A$2:$A$3053,0)),"")</f>
        <v/>
      </c>
      <c r="R485" s="67">
        <f>IFERROR(INDEX(Devis!$K$2:$K$3053,MATCH($B485,Devis!$A$2:$A$3053,0)),"")</f>
        <v/>
      </c>
      <c r="S485" s="67">
        <f>IFERROR(INDEX(Clients!$G$2:$G$1020,MATCH($C485,Clients!$A$2:$A$1020,0)),"")</f>
        <v/>
      </c>
      <c r="T485" s="69">
        <f>1</f>
        <v/>
      </c>
      <c r="U485" s="68">
        <f>IFERROR(INDEX(Interventions!$S$2:$S$1106,MATCH($B485,Interventions!$B$2:$B$1106,0)),0)</f>
        <v/>
      </c>
      <c r="V485" s="68">
        <f>$K485-$U485</f>
        <v/>
      </c>
      <c r="W485" s="69">
        <f>IF($O485="",0,1)</f>
        <v/>
      </c>
      <c r="X485" s="68">
        <f>IF($O485="",$M485,0)</f>
        <v/>
      </c>
      <c r="Y485" s="69">
        <f>IF($O485="",MAX(0,Paramètres!$C$8-$I485),MAX(0,$O485-$I485))</f>
        <v/>
      </c>
      <c r="Z485" s="69">
        <f>$Y485*$X485</f>
        <v/>
      </c>
      <c r="AA485" s="69">
        <f>IF($O485="",0,$O485-$F485)</f>
        <v/>
      </c>
      <c r="AB485" s="69">
        <f>IF(AND($O485="",$I485&lt;Paramètres!$C$8),1,0)</f>
        <v/>
      </c>
      <c r="AC485" s="69">
        <f>IF(AND($O485="",$Y485&gt;Paramètres!$C$13),1,0)</f>
        <v/>
      </c>
      <c r="AD485" s="67">
        <f>IF($O485="","",YEAR($O485)&amp;"-"&amp;TEXT(MONTH($O485),"00"))</f>
        <v/>
      </c>
      <c r="AE485" s="67">
        <f>IF($W485=1,"Réglée",IF($Y485&lt;=0,"Non échu",IF($Y485&lt;=30,"1-30 j",IF($Y485&lt;=60,"31-60 j",IF($Y485&lt;=90,"61-90 j","Plus de 90 j")))))</f>
        <v/>
      </c>
      <c r="AF485" s="67">
        <f>IF($K485&lt;=1000,"Moins de 1 k€",IF($K485&lt;=5000,"1 à 5 k€",IF($K485&lt;=15000,"5 à 15 k€","Plus de 15 k€")))</f>
        <v/>
      </c>
    </row>
    <row r="486">
      <c r="A486" s="65" t="inlineStr">
        <is>
          <t>FAC-00485</t>
        </is>
      </c>
      <c r="B486" s="65" t="inlineStr">
        <is>
          <t>DEV-01155</t>
        </is>
      </c>
      <c r="C486" s="65" t="inlineStr">
        <is>
          <t>CLI-0094</t>
        </is>
      </c>
      <c r="D486" s="65" t="inlineStr">
        <is>
          <t>Professionnel</t>
        </is>
      </c>
      <c r="E486" s="65" t="inlineStr">
        <is>
          <t>Toulouse</t>
        </is>
      </c>
      <c r="F486" s="66" t="n">
        <v>45526</v>
      </c>
      <c r="G486" s="65" t="inlineStr">
        <is>
          <t>2024-08</t>
        </is>
      </c>
      <c r="H486" s="65" t="inlineStr">
        <is>
          <t>2024-2025</t>
        </is>
      </c>
      <c r="I486" s="66" t="n">
        <v>45556</v>
      </c>
      <c r="J486" s="67" t="n">
        <v>30</v>
      </c>
      <c r="K486" s="68" t="n">
        <v>18960.99</v>
      </c>
      <c r="L486" s="71" t="n">
        <v>0.2</v>
      </c>
      <c r="M486" s="68" t="n">
        <v>22753.19</v>
      </c>
      <c r="N486" s="65" t="inlineStr">
        <is>
          <t>Standard</t>
        </is>
      </c>
      <c r="O486" s="66" t="n">
        <v>45555</v>
      </c>
      <c r="P486" s="65" t="inlineStr">
        <is>
          <t>Payée</t>
        </is>
      </c>
      <c r="Q486" s="67">
        <f>IFERROR(INDEX(Devis!$I$2:$I$3053,MATCH($B486,Devis!$A$2:$A$3053,0)),"")</f>
        <v/>
      </c>
      <c r="R486" s="67">
        <f>IFERROR(INDEX(Devis!$K$2:$K$3053,MATCH($B486,Devis!$A$2:$A$3053,0)),"")</f>
        <v/>
      </c>
      <c r="S486" s="67">
        <f>IFERROR(INDEX(Clients!$G$2:$G$1020,MATCH($C486,Clients!$A$2:$A$1020,0)),"")</f>
        <v/>
      </c>
      <c r="T486" s="69">
        <f>1</f>
        <v/>
      </c>
      <c r="U486" s="68">
        <f>IFERROR(INDEX(Interventions!$S$2:$S$1106,MATCH($B486,Interventions!$B$2:$B$1106,0)),0)</f>
        <v/>
      </c>
      <c r="V486" s="68">
        <f>$K486-$U486</f>
        <v/>
      </c>
      <c r="W486" s="69">
        <f>IF($O486="",0,1)</f>
        <v/>
      </c>
      <c r="X486" s="68">
        <f>IF($O486="",$M486,0)</f>
        <v/>
      </c>
      <c r="Y486" s="69">
        <f>IF($O486="",MAX(0,Paramètres!$C$8-$I486),MAX(0,$O486-$I486))</f>
        <v/>
      </c>
      <c r="Z486" s="69">
        <f>$Y486*$X486</f>
        <v/>
      </c>
      <c r="AA486" s="69">
        <f>IF($O486="",0,$O486-$F486)</f>
        <v/>
      </c>
      <c r="AB486" s="69">
        <f>IF(AND($O486="",$I486&lt;Paramètres!$C$8),1,0)</f>
        <v/>
      </c>
      <c r="AC486" s="69">
        <f>IF(AND($O486="",$Y486&gt;Paramètres!$C$13),1,0)</f>
        <v/>
      </c>
      <c r="AD486" s="67">
        <f>IF($O486="","",YEAR($O486)&amp;"-"&amp;TEXT(MONTH($O486),"00"))</f>
        <v/>
      </c>
      <c r="AE486" s="67">
        <f>IF($W486=1,"Réglée",IF($Y486&lt;=0,"Non échu",IF($Y486&lt;=30,"1-30 j",IF($Y486&lt;=60,"31-60 j",IF($Y486&lt;=90,"61-90 j","Plus de 90 j")))))</f>
        <v/>
      </c>
      <c r="AF486" s="67">
        <f>IF($K486&lt;=1000,"Moins de 1 k€",IF($K486&lt;=5000,"1 à 5 k€",IF($K486&lt;=15000,"5 à 15 k€","Plus de 15 k€")))</f>
        <v/>
      </c>
    </row>
    <row r="487">
      <c r="A487" s="65" t="inlineStr">
        <is>
          <t>FAC-00486</t>
        </is>
      </c>
      <c r="B487" s="65" t="inlineStr">
        <is>
          <t>DEV-01156</t>
        </is>
      </c>
      <c r="C487" s="65" t="inlineStr">
        <is>
          <t>CLI-0333</t>
        </is>
      </c>
      <c r="D487" s="65" t="inlineStr">
        <is>
          <t>Professionnel</t>
        </is>
      </c>
      <c r="E487" s="65" t="inlineStr">
        <is>
          <t>Toulouse</t>
        </is>
      </c>
      <c r="F487" s="66" t="n">
        <v>45517</v>
      </c>
      <c r="G487" s="65" t="inlineStr">
        <is>
          <t>2024-08</t>
        </is>
      </c>
      <c r="H487" s="65" t="inlineStr">
        <is>
          <t>2024-2025</t>
        </is>
      </c>
      <c r="I487" s="66" t="n">
        <v>45547</v>
      </c>
      <c r="J487" s="67" t="n">
        <v>30</v>
      </c>
      <c r="K487" s="68" t="n">
        <v>7181.47</v>
      </c>
      <c r="L487" s="71" t="n">
        <v>0.2</v>
      </c>
      <c r="M487" s="68" t="n">
        <v>8617.76</v>
      </c>
      <c r="N487" s="65" t="inlineStr">
        <is>
          <t>Lent</t>
        </is>
      </c>
      <c r="O487" s="66" t="n">
        <v>45610</v>
      </c>
      <c r="P487" s="65" t="inlineStr">
        <is>
          <t>Payée</t>
        </is>
      </c>
      <c r="Q487" s="67">
        <f>IFERROR(INDEX(Devis!$I$2:$I$3053,MATCH($B487,Devis!$A$2:$A$3053,0)),"")</f>
        <v/>
      </c>
      <c r="R487" s="67">
        <f>IFERROR(INDEX(Devis!$K$2:$K$3053,MATCH($B487,Devis!$A$2:$A$3053,0)),"")</f>
        <v/>
      </c>
      <c r="S487" s="67">
        <f>IFERROR(INDEX(Clients!$G$2:$G$1020,MATCH($C487,Clients!$A$2:$A$1020,0)),"")</f>
        <v/>
      </c>
      <c r="T487" s="69">
        <f>1</f>
        <v/>
      </c>
      <c r="U487" s="68">
        <f>IFERROR(INDEX(Interventions!$S$2:$S$1106,MATCH($B487,Interventions!$B$2:$B$1106,0)),0)</f>
        <v/>
      </c>
      <c r="V487" s="68">
        <f>$K487-$U487</f>
        <v/>
      </c>
      <c r="W487" s="69">
        <f>IF($O487="",0,1)</f>
        <v/>
      </c>
      <c r="X487" s="68">
        <f>IF($O487="",$M487,0)</f>
        <v/>
      </c>
      <c r="Y487" s="69">
        <f>IF($O487="",MAX(0,Paramètres!$C$8-$I487),MAX(0,$O487-$I487))</f>
        <v/>
      </c>
      <c r="Z487" s="69">
        <f>$Y487*$X487</f>
        <v/>
      </c>
      <c r="AA487" s="69">
        <f>IF($O487="",0,$O487-$F487)</f>
        <v/>
      </c>
      <c r="AB487" s="69">
        <f>IF(AND($O487="",$I487&lt;Paramètres!$C$8),1,0)</f>
        <v/>
      </c>
      <c r="AC487" s="69">
        <f>IF(AND($O487="",$Y487&gt;Paramètres!$C$13),1,0)</f>
        <v/>
      </c>
      <c r="AD487" s="67">
        <f>IF($O487="","",YEAR($O487)&amp;"-"&amp;TEXT(MONTH($O487),"00"))</f>
        <v/>
      </c>
      <c r="AE487" s="67">
        <f>IF($W487=1,"Réglée",IF($Y487&lt;=0,"Non échu",IF($Y487&lt;=30,"1-30 j",IF($Y487&lt;=60,"31-60 j",IF($Y487&lt;=90,"61-90 j","Plus de 90 j")))))</f>
        <v/>
      </c>
      <c r="AF487" s="67">
        <f>IF($K487&lt;=1000,"Moins de 1 k€",IF($K487&lt;=5000,"1 à 5 k€",IF($K487&lt;=15000,"5 à 15 k€","Plus de 15 k€")))</f>
        <v/>
      </c>
    </row>
    <row r="488">
      <c r="A488" s="65" t="inlineStr">
        <is>
          <t>FAC-00487</t>
        </is>
      </c>
      <c r="B488" s="65" t="inlineStr">
        <is>
          <t>DEV-01158</t>
        </is>
      </c>
      <c r="C488" s="65" t="inlineStr">
        <is>
          <t>CLI-0464</t>
        </is>
      </c>
      <c r="D488" s="65" t="inlineStr">
        <is>
          <t>Particulier</t>
        </is>
      </c>
      <c r="E488" s="65" t="inlineStr">
        <is>
          <t>Bordeaux</t>
        </is>
      </c>
      <c r="F488" s="66" t="n">
        <v>45538</v>
      </c>
      <c r="G488" s="65" t="inlineStr">
        <is>
          <t>2024-09</t>
        </is>
      </c>
      <c r="H488" s="65" t="inlineStr">
        <is>
          <t>2024-2025</t>
        </is>
      </c>
      <c r="I488" s="66" t="n">
        <v>45553</v>
      </c>
      <c r="J488" s="67" t="n">
        <v>15</v>
      </c>
      <c r="K488" s="68" t="n">
        <v>405.36</v>
      </c>
      <c r="L488" s="71" t="n">
        <v>0.1</v>
      </c>
      <c r="M488" s="68" t="n">
        <v>445.9</v>
      </c>
      <c r="N488" s="65" t="inlineStr">
        <is>
          <t>Standard</t>
        </is>
      </c>
      <c r="O488" s="66" t="n">
        <v>45540</v>
      </c>
      <c r="P488" s="65" t="inlineStr">
        <is>
          <t>Payée</t>
        </is>
      </c>
      <c r="Q488" s="67">
        <f>IFERROR(INDEX(Devis!$I$2:$I$3053,MATCH($B488,Devis!$A$2:$A$3053,0)),"")</f>
        <v/>
      </c>
      <c r="R488" s="67">
        <f>IFERROR(INDEX(Devis!$K$2:$K$3053,MATCH($B488,Devis!$A$2:$A$3053,0)),"")</f>
        <v/>
      </c>
      <c r="S488" s="67">
        <f>IFERROR(INDEX(Clients!$G$2:$G$1020,MATCH($C488,Clients!$A$2:$A$1020,0)),"")</f>
        <v/>
      </c>
      <c r="T488" s="69">
        <f>1</f>
        <v/>
      </c>
      <c r="U488" s="68">
        <f>IFERROR(INDEX(Interventions!$S$2:$S$1106,MATCH($B488,Interventions!$B$2:$B$1106,0)),0)</f>
        <v/>
      </c>
      <c r="V488" s="68">
        <f>$K488-$U488</f>
        <v/>
      </c>
      <c r="W488" s="69">
        <f>IF($O488="",0,1)</f>
        <v/>
      </c>
      <c r="X488" s="68">
        <f>IF($O488="",$M488,0)</f>
        <v/>
      </c>
      <c r="Y488" s="69">
        <f>IF($O488="",MAX(0,Paramètres!$C$8-$I488),MAX(0,$O488-$I488))</f>
        <v/>
      </c>
      <c r="Z488" s="69">
        <f>$Y488*$X488</f>
        <v/>
      </c>
      <c r="AA488" s="69">
        <f>IF($O488="",0,$O488-$F488)</f>
        <v/>
      </c>
      <c r="AB488" s="69">
        <f>IF(AND($O488="",$I488&lt;Paramètres!$C$8),1,0)</f>
        <v/>
      </c>
      <c r="AC488" s="69">
        <f>IF(AND($O488="",$Y488&gt;Paramètres!$C$13),1,0)</f>
        <v/>
      </c>
      <c r="AD488" s="67">
        <f>IF($O488="","",YEAR($O488)&amp;"-"&amp;TEXT(MONTH($O488),"00"))</f>
        <v/>
      </c>
      <c r="AE488" s="67">
        <f>IF($W488=1,"Réglée",IF($Y488&lt;=0,"Non échu",IF($Y488&lt;=30,"1-30 j",IF($Y488&lt;=60,"31-60 j",IF($Y488&lt;=90,"61-90 j","Plus de 90 j")))))</f>
        <v/>
      </c>
      <c r="AF488" s="67">
        <f>IF($K488&lt;=1000,"Moins de 1 k€",IF($K488&lt;=5000,"1 à 5 k€",IF($K488&lt;=15000,"5 à 15 k€","Plus de 15 k€")))</f>
        <v/>
      </c>
    </row>
    <row r="489">
      <c r="A489" s="65" t="inlineStr">
        <is>
          <t>FAC-00488</t>
        </is>
      </c>
      <c r="B489" s="65" t="inlineStr">
        <is>
          <t>DEV-01159</t>
        </is>
      </c>
      <c r="C489" s="65" t="inlineStr">
        <is>
          <t>CLI-0398</t>
        </is>
      </c>
      <c r="D489" s="65" t="inlineStr">
        <is>
          <t>Syndic</t>
        </is>
      </c>
      <c r="E489" s="65" t="inlineStr">
        <is>
          <t>Toulouse</t>
        </is>
      </c>
      <c r="F489" s="66" t="n">
        <v>45499</v>
      </c>
      <c r="G489" s="65" t="inlineStr">
        <is>
          <t>2024-07</t>
        </is>
      </c>
      <c r="H489" s="65" t="inlineStr">
        <is>
          <t>2024-2025</t>
        </is>
      </c>
      <c r="I489" s="66" t="n">
        <v>45559</v>
      </c>
      <c r="J489" s="67" t="n">
        <v>60</v>
      </c>
      <c r="K489" s="68" t="n">
        <v>8161.33</v>
      </c>
      <c r="L489" s="71" t="n">
        <v>0.2</v>
      </c>
      <c r="M489" s="68" t="n">
        <v>9793.6</v>
      </c>
      <c r="N489" s="65" t="inlineStr">
        <is>
          <t>Lent</t>
        </is>
      </c>
      <c r="O489" s="66" t="n">
        <v>45589</v>
      </c>
      <c r="P489" s="65" t="inlineStr">
        <is>
          <t>Payée</t>
        </is>
      </c>
      <c r="Q489" s="67">
        <f>IFERROR(INDEX(Devis!$I$2:$I$3053,MATCH($B489,Devis!$A$2:$A$3053,0)),"")</f>
        <v/>
      </c>
      <c r="R489" s="67">
        <f>IFERROR(INDEX(Devis!$K$2:$K$3053,MATCH($B489,Devis!$A$2:$A$3053,0)),"")</f>
        <v/>
      </c>
      <c r="S489" s="67">
        <f>IFERROR(INDEX(Clients!$G$2:$G$1020,MATCH($C489,Clients!$A$2:$A$1020,0)),"")</f>
        <v/>
      </c>
      <c r="T489" s="69">
        <f>1</f>
        <v/>
      </c>
      <c r="U489" s="68">
        <f>IFERROR(INDEX(Interventions!$S$2:$S$1106,MATCH($B489,Interventions!$B$2:$B$1106,0)),0)</f>
        <v/>
      </c>
      <c r="V489" s="68">
        <f>$K489-$U489</f>
        <v/>
      </c>
      <c r="W489" s="69">
        <f>IF($O489="",0,1)</f>
        <v/>
      </c>
      <c r="X489" s="68">
        <f>IF($O489="",$M489,0)</f>
        <v/>
      </c>
      <c r="Y489" s="69">
        <f>IF($O489="",MAX(0,Paramètres!$C$8-$I489),MAX(0,$O489-$I489))</f>
        <v/>
      </c>
      <c r="Z489" s="69">
        <f>$Y489*$X489</f>
        <v/>
      </c>
      <c r="AA489" s="69">
        <f>IF($O489="",0,$O489-$F489)</f>
        <v/>
      </c>
      <c r="AB489" s="69">
        <f>IF(AND($O489="",$I489&lt;Paramètres!$C$8),1,0)</f>
        <v/>
      </c>
      <c r="AC489" s="69">
        <f>IF(AND($O489="",$Y489&gt;Paramètres!$C$13),1,0)</f>
        <v/>
      </c>
      <c r="AD489" s="67">
        <f>IF($O489="","",YEAR($O489)&amp;"-"&amp;TEXT(MONTH($O489),"00"))</f>
        <v/>
      </c>
      <c r="AE489" s="67">
        <f>IF($W489=1,"Réglée",IF($Y489&lt;=0,"Non échu",IF($Y489&lt;=30,"1-30 j",IF($Y489&lt;=60,"31-60 j",IF($Y489&lt;=90,"61-90 j","Plus de 90 j")))))</f>
        <v/>
      </c>
      <c r="AF489" s="67">
        <f>IF($K489&lt;=1000,"Moins de 1 k€",IF($K489&lt;=5000,"1 à 5 k€",IF($K489&lt;=15000,"5 à 15 k€","Plus de 15 k€")))</f>
        <v/>
      </c>
    </row>
    <row r="490">
      <c r="A490" s="65" t="inlineStr">
        <is>
          <t>FAC-00489</t>
        </is>
      </c>
      <c r="B490" s="65" t="inlineStr">
        <is>
          <t>DEV-01161</t>
        </is>
      </c>
      <c r="C490" s="65" t="inlineStr">
        <is>
          <t>CLI-0256</t>
        </is>
      </c>
      <c r="D490" s="65" t="inlineStr">
        <is>
          <t>Particulier</t>
        </is>
      </c>
      <c r="E490" s="65" t="inlineStr">
        <is>
          <t>Bordeaux</t>
        </is>
      </c>
      <c r="F490" s="66" t="n">
        <v>45527</v>
      </c>
      <c r="G490" s="65" t="inlineStr">
        <is>
          <t>2024-08</t>
        </is>
      </c>
      <c r="H490" s="65" t="inlineStr">
        <is>
          <t>2024-2025</t>
        </is>
      </c>
      <c r="I490" s="66" t="n">
        <v>45542</v>
      </c>
      <c r="J490" s="67" t="n">
        <v>15</v>
      </c>
      <c r="K490" s="68" t="n">
        <v>5019.68</v>
      </c>
      <c r="L490" s="71" t="n">
        <v>0.1</v>
      </c>
      <c r="M490" s="68" t="n">
        <v>5521.65</v>
      </c>
      <c r="N490" s="65" t="inlineStr">
        <is>
          <t>Standard</t>
        </is>
      </c>
      <c r="O490" s="66" t="n">
        <v>45537</v>
      </c>
      <c r="P490" s="65" t="inlineStr">
        <is>
          <t>Payée</t>
        </is>
      </c>
      <c r="Q490" s="67">
        <f>IFERROR(INDEX(Devis!$I$2:$I$3053,MATCH($B490,Devis!$A$2:$A$3053,0)),"")</f>
        <v/>
      </c>
      <c r="R490" s="67">
        <f>IFERROR(INDEX(Devis!$K$2:$K$3053,MATCH($B490,Devis!$A$2:$A$3053,0)),"")</f>
        <v/>
      </c>
      <c r="S490" s="67">
        <f>IFERROR(INDEX(Clients!$G$2:$G$1020,MATCH($C490,Clients!$A$2:$A$1020,0)),"")</f>
        <v/>
      </c>
      <c r="T490" s="69">
        <f>1</f>
        <v/>
      </c>
      <c r="U490" s="68">
        <f>IFERROR(INDEX(Interventions!$S$2:$S$1106,MATCH($B490,Interventions!$B$2:$B$1106,0)),0)</f>
        <v/>
      </c>
      <c r="V490" s="68">
        <f>$K490-$U490</f>
        <v/>
      </c>
      <c r="W490" s="69">
        <f>IF($O490="",0,1)</f>
        <v/>
      </c>
      <c r="X490" s="68">
        <f>IF($O490="",$M490,0)</f>
        <v/>
      </c>
      <c r="Y490" s="69">
        <f>IF($O490="",MAX(0,Paramètres!$C$8-$I490),MAX(0,$O490-$I490))</f>
        <v/>
      </c>
      <c r="Z490" s="69">
        <f>$Y490*$X490</f>
        <v/>
      </c>
      <c r="AA490" s="69">
        <f>IF($O490="",0,$O490-$F490)</f>
        <v/>
      </c>
      <c r="AB490" s="69">
        <f>IF(AND($O490="",$I490&lt;Paramètres!$C$8),1,0)</f>
        <v/>
      </c>
      <c r="AC490" s="69">
        <f>IF(AND($O490="",$Y490&gt;Paramètres!$C$13),1,0)</f>
        <v/>
      </c>
      <c r="AD490" s="67">
        <f>IF($O490="","",YEAR($O490)&amp;"-"&amp;TEXT(MONTH($O490),"00"))</f>
        <v/>
      </c>
      <c r="AE490" s="67">
        <f>IF($W490=1,"Réglée",IF($Y490&lt;=0,"Non échu",IF($Y490&lt;=30,"1-30 j",IF($Y490&lt;=60,"31-60 j",IF($Y490&lt;=90,"61-90 j","Plus de 90 j")))))</f>
        <v/>
      </c>
      <c r="AF490" s="67">
        <f>IF($K490&lt;=1000,"Moins de 1 k€",IF($K490&lt;=5000,"1 à 5 k€",IF($K490&lt;=15000,"5 à 15 k€","Plus de 15 k€")))</f>
        <v/>
      </c>
    </row>
    <row r="491">
      <c r="A491" s="65" t="inlineStr">
        <is>
          <t>FAC-00490</t>
        </is>
      </c>
      <c r="B491" s="65" t="inlineStr">
        <is>
          <t>DEV-01165</t>
        </is>
      </c>
      <c r="C491" s="65" t="inlineStr">
        <is>
          <t>CLI-0266</t>
        </is>
      </c>
      <c r="D491" s="65" t="inlineStr">
        <is>
          <t>Particulier</t>
        </is>
      </c>
      <c r="E491" s="65" t="inlineStr">
        <is>
          <t>Toulouse</t>
        </is>
      </c>
      <c r="F491" s="66" t="n">
        <v>45511</v>
      </c>
      <c r="G491" s="65" t="inlineStr">
        <is>
          <t>2024-08</t>
        </is>
      </c>
      <c r="H491" s="65" t="inlineStr">
        <is>
          <t>2024-2025</t>
        </is>
      </c>
      <c r="I491" s="66" t="n">
        <v>45526</v>
      </c>
      <c r="J491" s="67" t="n">
        <v>15</v>
      </c>
      <c r="K491" s="68" t="n">
        <v>449.23</v>
      </c>
      <c r="L491" s="71" t="n">
        <v>0.1</v>
      </c>
      <c r="M491" s="68" t="n">
        <v>494.15</v>
      </c>
      <c r="N491" s="65" t="inlineStr">
        <is>
          <t>Lent</t>
        </is>
      </c>
      <c r="O491" s="66" t="n">
        <v>45528</v>
      </c>
      <c r="P491" s="65" t="inlineStr">
        <is>
          <t>Payée</t>
        </is>
      </c>
      <c r="Q491" s="67">
        <f>IFERROR(INDEX(Devis!$I$2:$I$3053,MATCH($B491,Devis!$A$2:$A$3053,0)),"")</f>
        <v/>
      </c>
      <c r="R491" s="67">
        <f>IFERROR(INDEX(Devis!$K$2:$K$3053,MATCH($B491,Devis!$A$2:$A$3053,0)),"")</f>
        <v/>
      </c>
      <c r="S491" s="67">
        <f>IFERROR(INDEX(Clients!$G$2:$G$1020,MATCH($C491,Clients!$A$2:$A$1020,0)),"")</f>
        <v/>
      </c>
      <c r="T491" s="69">
        <f>1</f>
        <v/>
      </c>
      <c r="U491" s="68">
        <f>IFERROR(INDEX(Interventions!$S$2:$S$1106,MATCH($B491,Interventions!$B$2:$B$1106,0)),0)</f>
        <v/>
      </c>
      <c r="V491" s="68">
        <f>$K491-$U491</f>
        <v/>
      </c>
      <c r="W491" s="69">
        <f>IF($O491="",0,1)</f>
        <v/>
      </c>
      <c r="X491" s="68">
        <f>IF($O491="",$M491,0)</f>
        <v/>
      </c>
      <c r="Y491" s="69">
        <f>IF($O491="",MAX(0,Paramètres!$C$8-$I491),MAX(0,$O491-$I491))</f>
        <v/>
      </c>
      <c r="Z491" s="69">
        <f>$Y491*$X491</f>
        <v/>
      </c>
      <c r="AA491" s="69">
        <f>IF($O491="",0,$O491-$F491)</f>
        <v/>
      </c>
      <c r="AB491" s="69">
        <f>IF(AND($O491="",$I491&lt;Paramètres!$C$8),1,0)</f>
        <v/>
      </c>
      <c r="AC491" s="69">
        <f>IF(AND($O491="",$Y491&gt;Paramètres!$C$13),1,0)</f>
        <v/>
      </c>
      <c r="AD491" s="67">
        <f>IF($O491="","",YEAR($O491)&amp;"-"&amp;TEXT(MONTH($O491),"00"))</f>
        <v/>
      </c>
      <c r="AE491" s="67">
        <f>IF($W491=1,"Réglée",IF($Y491&lt;=0,"Non échu",IF($Y491&lt;=30,"1-30 j",IF($Y491&lt;=60,"31-60 j",IF($Y491&lt;=90,"61-90 j","Plus de 90 j")))))</f>
        <v/>
      </c>
      <c r="AF491" s="67">
        <f>IF($K491&lt;=1000,"Moins de 1 k€",IF($K491&lt;=5000,"1 à 5 k€",IF($K491&lt;=15000,"5 à 15 k€","Plus de 15 k€")))</f>
        <v/>
      </c>
    </row>
    <row r="492">
      <c r="A492" s="65" t="inlineStr">
        <is>
          <t>FAC-00491</t>
        </is>
      </c>
      <c r="B492" s="65" t="inlineStr">
        <is>
          <t>DEV-01166</t>
        </is>
      </c>
      <c r="C492" s="65" t="inlineStr">
        <is>
          <t>CLI-0086</t>
        </is>
      </c>
      <c r="D492" s="65" t="inlineStr">
        <is>
          <t>Particulier</t>
        </is>
      </c>
      <c r="E492" s="65" t="inlineStr">
        <is>
          <t>Toulouse</t>
        </is>
      </c>
      <c r="F492" s="66" t="n">
        <v>45523</v>
      </c>
      <c r="G492" s="65" t="inlineStr">
        <is>
          <t>2024-08</t>
        </is>
      </c>
      <c r="H492" s="65" t="inlineStr">
        <is>
          <t>2024-2025</t>
        </is>
      </c>
      <c r="I492" s="66" t="n">
        <v>45538</v>
      </c>
      <c r="J492" s="67" t="n">
        <v>15</v>
      </c>
      <c r="K492" s="68" t="n">
        <v>1761.28</v>
      </c>
      <c r="L492" s="71" t="n">
        <v>0.2</v>
      </c>
      <c r="M492" s="68" t="n">
        <v>2113.54</v>
      </c>
      <c r="N492" s="65" t="inlineStr">
        <is>
          <t>Bon payeur</t>
        </is>
      </c>
      <c r="O492" s="66" t="n">
        <v>45524</v>
      </c>
      <c r="P492" s="65" t="inlineStr">
        <is>
          <t>Payée</t>
        </is>
      </c>
      <c r="Q492" s="67">
        <f>IFERROR(INDEX(Devis!$I$2:$I$3053,MATCH($B492,Devis!$A$2:$A$3053,0)),"")</f>
        <v/>
      </c>
      <c r="R492" s="67">
        <f>IFERROR(INDEX(Devis!$K$2:$K$3053,MATCH($B492,Devis!$A$2:$A$3053,0)),"")</f>
        <v/>
      </c>
      <c r="S492" s="67">
        <f>IFERROR(INDEX(Clients!$G$2:$G$1020,MATCH($C492,Clients!$A$2:$A$1020,0)),"")</f>
        <v/>
      </c>
      <c r="T492" s="69">
        <f>1</f>
        <v/>
      </c>
      <c r="U492" s="68">
        <f>IFERROR(INDEX(Interventions!$S$2:$S$1106,MATCH($B492,Interventions!$B$2:$B$1106,0)),0)</f>
        <v/>
      </c>
      <c r="V492" s="68">
        <f>$K492-$U492</f>
        <v/>
      </c>
      <c r="W492" s="69">
        <f>IF($O492="",0,1)</f>
        <v/>
      </c>
      <c r="X492" s="68">
        <f>IF($O492="",$M492,0)</f>
        <v/>
      </c>
      <c r="Y492" s="69">
        <f>IF($O492="",MAX(0,Paramètres!$C$8-$I492),MAX(0,$O492-$I492))</f>
        <v/>
      </c>
      <c r="Z492" s="69">
        <f>$Y492*$X492</f>
        <v/>
      </c>
      <c r="AA492" s="69">
        <f>IF($O492="",0,$O492-$F492)</f>
        <v/>
      </c>
      <c r="AB492" s="69">
        <f>IF(AND($O492="",$I492&lt;Paramètres!$C$8),1,0)</f>
        <v/>
      </c>
      <c r="AC492" s="69">
        <f>IF(AND($O492="",$Y492&gt;Paramètres!$C$13),1,0)</f>
        <v/>
      </c>
      <c r="AD492" s="67">
        <f>IF($O492="","",YEAR($O492)&amp;"-"&amp;TEXT(MONTH($O492),"00"))</f>
        <v/>
      </c>
      <c r="AE492" s="67">
        <f>IF($W492=1,"Réglée",IF($Y492&lt;=0,"Non échu",IF($Y492&lt;=30,"1-30 j",IF($Y492&lt;=60,"31-60 j",IF($Y492&lt;=90,"61-90 j","Plus de 90 j")))))</f>
        <v/>
      </c>
      <c r="AF492" s="67">
        <f>IF($K492&lt;=1000,"Moins de 1 k€",IF($K492&lt;=5000,"1 à 5 k€",IF($K492&lt;=15000,"5 à 15 k€","Plus de 15 k€")))</f>
        <v/>
      </c>
    </row>
    <row r="493">
      <c r="A493" s="65" t="inlineStr">
        <is>
          <t>FAC-00492</t>
        </is>
      </c>
      <c r="B493" s="65" t="inlineStr">
        <is>
          <t>DEV-01167</t>
        </is>
      </c>
      <c r="C493" s="65" t="inlineStr">
        <is>
          <t>CLI-0314</t>
        </is>
      </c>
      <c r="D493" s="65" t="inlineStr">
        <is>
          <t>Particulier</t>
        </is>
      </c>
      <c r="E493" s="65" t="inlineStr">
        <is>
          <t>Bordeaux</t>
        </is>
      </c>
      <c r="F493" s="66" t="n">
        <v>45518</v>
      </c>
      <c r="G493" s="65" t="inlineStr">
        <is>
          <t>2024-08</t>
        </is>
      </c>
      <c r="H493" s="65" t="inlineStr">
        <is>
          <t>2024-2025</t>
        </is>
      </c>
      <c r="I493" s="66" t="n">
        <v>45533</v>
      </c>
      <c r="J493" s="67" t="n">
        <v>15</v>
      </c>
      <c r="K493" s="68" t="n">
        <v>251.66</v>
      </c>
      <c r="L493" s="71" t="n">
        <v>0.2</v>
      </c>
      <c r="M493" s="68" t="n">
        <v>301.99</v>
      </c>
      <c r="N493" s="65" t="inlineStr">
        <is>
          <t>Bon payeur</t>
        </is>
      </c>
      <c r="O493" s="66" t="n">
        <v>45536</v>
      </c>
      <c r="P493" s="65" t="inlineStr">
        <is>
          <t>Payée</t>
        </is>
      </c>
      <c r="Q493" s="67">
        <f>IFERROR(INDEX(Devis!$I$2:$I$3053,MATCH($B493,Devis!$A$2:$A$3053,0)),"")</f>
        <v/>
      </c>
      <c r="R493" s="67">
        <f>IFERROR(INDEX(Devis!$K$2:$K$3053,MATCH($B493,Devis!$A$2:$A$3053,0)),"")</f>
        <v/>
      </c>
      <c r="S493" s="67">
        <f>IFERROR(INDEX(Clients!$G$2:$G$1020,MATCH($C493,Clients!$A$2:$A$1020,0)),"")</f>
        <v/>
      </c>
      <c r="T493" s="69">
        <f>1</f>
        <v/>
      </c>
      <c r="U493" s="68">
        <f>IFERROR(INDEX(Interventions!$S$2:$S$1106,MATCH($B493,Interventions!$B$2:$B$1106,0)),0)</f>
        <v/>
      </c>
      <c r="V493" s="68">
        <f>$K493-$U493</f>
        <v/>
      </c>
      <c r="W493" s="69">
        <f>IF($O493="",0,1)</f>
        <v/>
      </c>
      <c r="X493" s="68">
        <f>IF($O493="",$M493,0)</f>
        <v/>
      </c>
      <c r="Y493" s="69">
        <f>IF($O493="",MAX(0,Paramètres!$C$8-$I493),MAX(0,$O493-$I493))</f>
        <v/>
      </c>
      <c r="Z493" s="69">
        <f>$Y493*$X493</f>
        <v/>
      </c>
      <c r="AA493" s="69">
        <f>IF($O493="",0,$O493-$F493)</f>
        <v/>
      </c>
      <c r="AB493" s="69">
        <f>IF(AND($O493="",$I493&lt;Paramètres!$C$8),1,0)</f>
        <v/>
      </c>
      <c r="AC493" s="69">
        <f>IF(AND($O493="",$Y493&gt;Paramètres!$C$13),1,0)</f>
        <v/>
      </c>
      <c r="AD493" s="67">
        <f>IF($O493="","",YEAR($O493)&amp;"-"&amp;TEXT(MONTH($O493),"00"))</f>
        <v/>
      </c>
      <c r="AE493" s="67">
        <f>IF($W493=1,"Réglée",IF($Y493&lt;=0,"Non échu",IF($Y493&lt;=30,"1-30 j",IF($Y493&lt;=60,"31-60 j",IF($Y493&lt;=90,"61-90 j","Plus de 90 j")))))</f>
        <v/>
      </c>
      <c r="AF493" s="67">
        <f>IF($K493&lt;=1000,"Moins de 1 k€",IF($K493&lt;=5000,"1 à 5 k€",IF($K493&lt;=15000,"5 à 15 k€","Plus de 15 k€")))</f>
        <v/>
      </c>
    </row>
    <row r="494">
      <c r="A494" s="65" t="inlineStr">
        <is>
          <t>FAC-00493</t>
        </is>
      </c>
      <c r="B494" s="65" t="inlineStr">
        <is>
          <t>DEV-01168</t>
        </is>
      </c>
      <c r="C494" s="65" t="inlineStr">
        <is>
          <t>CLI-0405</t>
        </is>
      </c>
      <c r="D494" s="65" t="inlineStr">
        <is>
          <t>Particulier</t>
        </is>
      </c>
      <c r="E494" s="65" t="inlineStr">
        <is>
          <t>Bordeaux</t>
        </is>
      </c>
      <c r="F494" s="66" t="n">
        <v>45537</v>
      </c>
      <c r="G494" s="65" t="inlineStr">
        <is>
          <t>2024-09</t>
        </is>
      </c>
      <c r="H494" s="65" t="inlineStr">
        <is>
          <t>2024-2025</t>
        </is>
      </c>
      <c r="I494" s="66" t="n">
        <v>45552</v>
      </c>
      <c r="J494" s="67" t="n">
        <v>15</v>
      </c>
      <c r="K494" s="68" t="n">
        <v>1371.89</v>
      </c>
      <c r="L494" s="71" t="n">
        <v>0.1</v>
      </c>
      <c r="M494" s="68" t="n">
        <v>1509.08</v>
      </c>
      <c r="N494" s="65" t="inlineStr">
        <is>
          <t>Standard</t>
        </is>
      </c>
      <c r="O494" s="66" t="n">
        <v>45580</v>
      </c>
      <c r="P494" s="65" t="inlineStr">
        <is>
          <t>Payée</t>
        </is>
      </c>
      <c r="Q494" s="67">
        <f>IFERROR(INDEX(Devis!$I$2:$I$3053,MATCH($B494,Devis!$A$2:$A$3053,0)),"")</f>
        <v/>
      </c>
      <c r="R494" s="67">
        <f>IFERROR(INDEX(Devis!$K$2:$K$3053,MATCH($B494,Devis!$A$2:$A$3053,0)),"")</f>
        <v/>
      </c>
      <c r="S494" s="67">
        <f>IFERROR(INDEX(Clients!$G$2:$G$1020,MATCH($C494,Clients!$A$2:$A$1020,0)),"")</f>
        <v/>
      </c>
      <c r="T494" s="69">
        <f>1</f>
        <v/>
      </c>
      <c r="U494" s="68">
        <f>IFERROR(INDEX(Interventions!$S$2:$S$1106,MATCH($B494,Interventions!$B$2:$B$1106,0)),0)</f>
        <v/>
      </c>
      <c r="V494" s="68">
        <f>$K494-$U494</f>
        <v/>
      </c>
      <c r="W494" s="69">
        <f>IF($O494="",0,1)</f>
        <v/>
      </c>
      <c r="X494" s="68">
        <f>IF($O494="",$M494,0)</f>
        <v/>
      </c>
      <c r="Y494" s="69">
        <f>IF($O494="",MAX(0,Paramètres!$C$8-$I494),MAX(0,$O494-$I494))</f>
        <v/>
      </c>
      <c r="Z494" s="69">
        <f>$Y494*$X494</f>
        <v/>
      </c>
      <c r="AA494" s="69">
        <f>IF($O494="",0,$O494-$F494)</f>
        <v/>
      </c>
      <c r="AB494" s="69">
        <f>IF(AND($O494="",$I494&lt;Paramètres!$C$8),1,0)</f>
        <v/>
      </c>
      <c r="AC494" s="69">
        <f>IF(AND($O494="",$Y494&gt;Paramètres!$C$13),1,0)</f>
        <v/>
      </c>
      <c r="AD494" s="67">
        <f>IF($O494="","",YEAR($O494)&amp;"-"&amp;TEXT(MONTH($O494),"00"))</f>
        <v/>
      </c>
      <c r="AE494" s="67">
        <f>IF($W494=1,"Réglée",IF($Y494&lt;=0,"Non échu",IF($Y494&lt;=30,"1-30 j",IF($Y494&lt;=60,"31-60 j",IF($Y494&lt;=90,"61-90 j","Plus de 90 j")))))</f>
        <v/>
      </c>
      <c r="AF494" s="67">
        <f>IF($K494&lt;=1000,"Moins de 1 k€",IF($K494&lt;=5000,"1 à 5 k€",IF($K494&lt;=15000,"5 à 15 k€","Plus de 15 k€")))</f>
        <v/>
      </c>
    </row>
    <row r="495">
      <c r="A495" s="65" t="inlineStr">
        <is>
          <t>FAC-00494</t>
        </is>
      </c>
      <c r="B495" s="65" t="inlineStr">
        <is>
          <t>DEV-01169</t>
        </is>
      </c>
      <c r="C495" s="65" t="inlineStr">
        <is>
          <t>CLI-0493</t>
        </is>
      </c>
      <c r="D495" s="65" t="inlineStr">
        <is>
          <t>Syndic</t>
        </is>
      </c>
      <c r="E495" s="65" t="inlineStr">
        <is>
          <t>Bordeaux</t>
        </is>
      </c>
      <c r="F495" s="66" t="n">
        <v>45530</v>
      </c>
      <c r="G495" s="65" t="inlineStr">
        <is>
          <t>2024-08</t>
        </is>
      </c>
      <c r="H495" s="65" t="inlineStr">
        <is>
          <t>2024-2025</t>
        </is>
      </c>
      <c r="I495" s="66" t="n">
        <v>45590</v>
      </c>
      <c r="J495" s="67" t="n">
        <v>60</v>
      </c>
      <c r="K495" s="68" t="n">
        <v>656.25</v>
      </c>
      <c r="L495" s="71" t="n">
        <v>0.2</v>
      </c>
      <c r="M495" s="68" t="n">
        <v>787.5</v>
      </c>
      <c r="N495" s="65" t="inlineStr">
        <is>
          <t>Standard</t>
        </is>
      </c>
      <c r="O495" s="66" t="n">
        <v>45591</v>
      </c>
      <c r="P495" s="65" t="inlineStr">
        <is>
          <t>Payée</t>
        </is>
      </c>
      <c r="Q495" s="67">
        <f>IFERROR(INDEX(Devis!$I$2:$I$3053,MATCH($B495,Devis!$A$2:$A$3053,0)),"")</f>
        <v/>
      </c>
      <c r="R495" s="67">
        <f>IFERROR(INDEX(Devis!$K$2:$K$3053,MATCH($B495,Devis!$A$2:$A$3053,0)),"")</f>
        <v/>
      </c>
      <c r="S495" s="67">
        <f>IFERROR(INDEX(Clients!$G$2:$G$1020,MATCH($C495,Clients!$A$2:$A$1020,0)),"")</f>
        <v/>
      </c>
      <c r="T495" s="69">
        <f>1</f>
        <v/>
      </c>
      <c r="U495" s="68">
        <f>IFERROR(INDEX(Interventions!$S$2:$S$1106,MATCH($B495,Interventions!$B$2:$B$1106,0)),0)</f>
        <v/>
      </c>
      <c r="V495" s="68">
        <f>$K495-$U495</f>
        <v/>
      </c>
      <c r="W495" s="69">
        <f>IF($O495="",0,1)</f>
        <v/>
      </c>
      <c r="X495" s="68">
        <f>IF($O495="",$M495,0)</f>
        <v/>
      </c>
      <c r="Y495" s="69">
        <f>IF($O495="",MAX(0,Paramètres!$C$8-$I495),MAX(0,$O495-$I495))</f>
        <v/>
      </c>
      <c r="Z495" s="69">
        <f>$Y495*$X495</f>
        <v/>
      </c>
      <c r="AA495" s="69">
        <f>IF($O495="",0,$O495-$F495)</f>
        <v/>
      </c>
      <c r="AB495" s="69">
        <f>IF(AND($O495="",$I495&lt;Paramètres!$C$8),1,0)</f>
        <v/>
      </c>
      <c r="AC495" s="69">
        <f>IF(AND($O495="",$Y495&gt;Paramètres!$C$13),1,0)</f>
        <v/>
      </c>
      <c r="AD495" s="67">
        <f>IF($O495="","",YEAR($O495)&amp;"-"&amp;TEXT(MONTH($O495),"00"))</f>
        <v/>
      </c>
      <c r="AE495" s="67">
        <f>IF($W495=1,"Réglée",IF($Y495&lt;=0,"Non échu",IF($Y495&lt;=30,"1-30 j",IF($Y495&lt;=60,"31-60 j",IF($Y495&lt;=90,"61-90 j","Plus de 90 j")))))</f>
        <v/>
      </c>
      <c r="AF495" s="67">
        <f>IF($K495&lt;=1000,"Moins de 1 k€",IF($K495&lt;=5000,"1 à 5 k€",IF($K495&lt;=15000,"5 à 15 k€","Plus de 15 k€")))</f>
        <v/>
      </c>
    </row>
    <row r="496">
      <c r="A496" s="65" t="inlineStr">
        <is>
          <t>FAC-00495</t>
        </is>
      </c>
      <c r="B496" s="65" t="inlineStr">
        <is>
          <t>DEV-01171</t>
        </is>
      </c>
      <c r="C496" s="65" t="inlineStr">
        <is>
          <t>CLI-0105</t>
        </is>
      </c>
      <c r="D496" s="65" t="inlineStr">
        <is>
          <t>Particulier</t>
        </is>
      </c>
      <c r="E496" s="65" t="inlineStr">
        <is>
          <t>Toulouse</t>
        </is>
      </c>
      <c r="F496" s="66" t="n">
        <v>45531</v>
      </c>
      <c r="G496" s="65" t="inlineStr">
        <is>
          <t>2024-08</t>
        </is>
      </c>
      <c r="H496" s="65" t="inlineStr">
        <is>
          <t>2024-2025</t>
        </is>
      </c>
      <c r="I496" s="66" t="n">
        <v>45546</v>
      </c>
      <c r="J496" s="67" t="n">
        <v>15</v>
      </c>
      <c r="K496" s="68" t="n">
        <v>3801.88</v>
      </c>
      <c r="L496" s="71" t="n">
        <v>0.1</v>
      </c>
      <c r="M496" s="68" t="n">
        <v>4182.07</v>
      </c>
      <c r="N496" s="65" t="inlineStr">
        <is>
          <t>Standard</t>
        </is>
      </c>
      <c r="O496" s="66" t="n">
        <v>45561</v>
      </c>
      <c r="P496" s="65" t="inlineStr">
        <is>
          <t>Payée</t>
        </is>
      </c>
      <c r="Q496" s="67">
        <f>IFERROR(INDEX(Devis!$I$2:$I$3053,MATCH($B496,Devis!$A$2:$A$3053,0)),"")</f>
        <v/>
      </c>
      <c r="R496" s="67">
        <f>IFERROR(INDEX(Devis!$K$2:$K$3053,MATCH($B496,Devis!$A$2:$A$3053,0)),"")</f>
        <v/>
      </c>
      <c r="S496" s="67">
        <f>IFERROR(INDEX(Clients!$G$2:$G$1020,MATCH($C496,Clients!$A$2:$A$1020,0)),"")</f>
        <v/>
      </c>
      <c r="T496" s="69">
        <f>1</f>
        <v/>
      </c>
      <c r="U496" s="68">
        <f>IFERROR(INDEX(Interventions!$S$2:$S$1106,MATCH($B496,Interventions!$B$2:$B$1106,0)),0)</f>
        <v/>
      </c>
      <c r="V496" s="68">
        <f>$K496-$U496</f>
        <v/>
      </c>
      <c r="W496" s="69">
        <f>IF($O496="",0,1)</f>
        <v/>
      </c>
      <c r="X496" s="68">
        <f>IF($O496="",$M496,0)</f>
        <v/>
      </c>
      <c r="Y496" s="69">
        <f>IF($O496="",MAX(0,Paramètres!$C$8-$I496),MAX(0,$O496-$I496))</f>
        <v/>
      </c>
      <c r="Z496" s="69">
        <f>$Y496*$X496</f>
        <v/>
      </c>
      <c r="AA496" s="69">
        <f>IF($O496="",0,$O496-$F496)</f>
        <v/>
      </c>
      <c r="AB496" s="69">
        <f>IF(AND($O496="",$I496&lt;Paramètres!$C$8),1,0)</f>
        <v/>
      </c>
      <c r="AC496" s="69">
        <f>IF(AND($O496="",$Y496&gt;Paramètres!$C$13),1,0)</f>
        <v/>
      </c>
      <c r="AD496" s="67">
        <f>IF($O496="","",YEAR($O496)&amp;"-"&amp;TEXT(MONTH($O496),"00"))</f>
        <v/>
      </c>
      <c r="AE496" s="67">
        <f>IF($W496=1,"Réglée",IF($Y496&lt;=0,"Non échu",IF($Y496&lt;=30,"1-30 j",IF($Y496&lt;=60,"31-60 j",IF($Y496&lt;=90,"61-90 j","Plus de 90 j")))))</f>
        <v/>
      </c>
      <c r="AF496" s="67">
        <f>IF($K496&lt;=1000,"Moins de 1 k€",IF($K496&lt;=5000,"1 à 5 k€",IF($K496&lt;=15000,"5 à 15 k€","Plus de 15 k€")))</f>
        <v/>
      </c>
    </row>
    <row r="497">
      <c r="A497" s="65" t="inlineStr">
        <is>
          <t>FAC-00496</t>
        </is>
      </c>
      <c r="B497" s="65" t="inlineStr">
        <is>
          <t>DEV-01174</t>
        </is>
      </c>
      <c r="C497" s="65" t="inlineStr">
        <is>
          <t>CLI-0189</t>
        </is>
      </c>
      <c r="D497" s="65" t="inlineStr">
        <is>
          <t>Professionnel</t>
        </is>
      </c>
      <c r="E497" s="65" t="inlineStr">
        <is>
          <t>Bordeaux</t>
        </is>
      </c>
      <c r="F497" s="66" t="n">
        <v>45505</v>
      </c>
      <c r="G497" s="65" t="inlineStr">
        <is>
          <t>2024-08</t>
        </is>
      </c>
      <c r="H497" s="65" t="inlineStr">
        <is>
          <t>2024-2025</t>
        </is>
      </c>
      <c r="I497" s="66" t="n">
        <v>45535</v>
      </c>
      <c r="J497" s="67" t="n">
        <v>30</v>
      </c>
      <c r="K497" s="68" t="n">
        <v>2157.96</v>
      </c>
      <c r="L497" s="71" t="n">
        <v>0.2</v>
      </c>
      <c r="M497" s="68" t="n">
        <v>2589.55</v>
      </c>
      <c r="N497" s="65" t="inlineStr">
        <is>
          <t>Lent</t>
        </is>
      </c>
      <c r="O497" s="66" t="n">
        <v>45506</v>
      </c>
      <c r="P497" s="65" t="inlineStr">
        <is>
          <t>Payée</t>
        </is>
      </c>
      <c r="Q497" s="67">
        <f>IFERROR(INDEX(Devis!$I$2:$I$3053,MATCH($B497,Devis!$A$2:$A$3053,0)),"")</f>
        <v/>
      </c>
      <c r="R497" s="67">
        <f>IFERROR(INDEX(Devis!$K$2:$K$3053,MATCH($B497,Devis!$A$2:$A$3053,0)),"")</f>
        <v/>
      </c>
      <c r="S497" s="67">
        <f>IFERROR(INDEX(Clients!$G$2:$G$1020,MATCH($C497,Clients!$A$2:$A$1020,0)),"")</f>
        <v/>
      </c>
      <c r="T497" s="69">
        <f>1</f>
        <v/>
      </c>
      <c r="U497" s="68">
        <f>IFERROR(INDEX(Interventions!$S$2:$S$1106,MATCH($B497,Interventions!$B$2:$B$1106,0)),0)</f>
        <v/>
      </c>
      <c r="V497" s="68">
        <f>$K497-$U497</f>
        <v/>
      </c>
      <c r="W497" s="69">
        <f>IF($O497="",0,1)</f>
        <v/>
      </c>
      <c r="X497" s="68">
        <f>IF($O497="",$M497,0)</f>
        <v/>
      </c>
      <c r="Y497" s="69">
        <f>IF($O497="",MAX(0,Paramètres!$C$8-$I497),MAX(0,$O497-$I497))</f>
        <v/>
      </c>
      <c r="Z497" s="69">
        <f>$Y497*$X497</f>
        <v/>
      </c>
      <c r="AA497" s="69">
        <f>IF($O497="",0,$O497-$F497)</f>
        <v/>
      </c>
      <c r="AB497" s="69">
        <f>IF(AND($O497="",$I497&lt;Paramètres!$C$8),1,0)</f>
        <v/>
      </c>
      <c r="AC497" s="69">
        <f>IF(AND($O497="",$Y497&gt;Paramètres!$C$13),1,0)</f>
        <v/>
      </c>
      <c r="AD497" s="67">
        <f>IF($O497="","",YEAR($O497)&amp;"-"&amp;TEXT(MONTH($O497),"00"))</f>
        <v/>
      </c>
      <c r="AE497" s="67">
        <f>IF($W497=1,"Réglée",IF($Y497&lt;=0,"Non échu",IF($Y497&lt;=30,"1-30 j",IF($Y497&lt;=60,"31-60 j",IF($Y497&lt;=90,"61-90 j","Plus de 90 j")))))</f>
        <v/>
      </c>
      <c r="AF497" s="67">
        <f>IF($K497&lt;=1000,"Moins de 1 k€",IF($K497&lt;=5000,"1 à 5 k€",IF($K497&lt;=15000,"5 à 15 k€","Plus de 15 k€")))</f>
        <v/>
      </c>
    </row>
    <row r="498">
      <c r="A498" s="65" t="inlineStr">
        <is>
          <t>FAC-00497</t>
        </is>
      </c>
      <c r="B498" s="65" t="inlineStr">
        <is>
          <t>DEV-01175</t>
        </is>
      </c>
      <c r="C498" s="65" t="inlineStr">
        <is>
          <t>CLI-0068</t>
        </is>
      </c>
      <c r="D498" s="65" t="inlineStr">
        <is>
          <t>Particulier</t>
        </is>
      </c>
      <c r="E498" s="65" t="inlineStr">
        <is>
          <t>Bordeaux</t>
        </is>
      </c>
      <c r="F498" s="66" t="n">
        <v>45503</v>
      </c>
      <c r="G498" s="65" t="inlineStr">
        <is>
          <t>2024-07</t>
        </is>
      </c>
      <c r="H498" s="65" t="inlineStr">
        <is>
          <t>2024-2025</t>
        </is>
      </c>
      <c r="I498" s="66" t="n">
        <v>45518</v>
      </c>
      <c r="J498" s="67" t="n">
        <v>15</v>
      </c>
      <c r="K498" s="68" t="n">
        <v>261.54</v>
      </c>
      <c r="L498" s="71" t="n">
        <v>0.2</v>
      </c>
      <c r="M498" s="68" t="n">
        <v>313.85</v>
      </c>
      <c r="N498" s="65" t="inlineStr">
        <is>
          <t>Bon payeur</t>
        </is>
      </c>
      <c r="O498" s="66" t="n">
        <v>45516</v>
      </c>
      <c r="P498" s="65" t="inlineStr">
        <is>
          <t>Payée</t>
        </is>
      </c>
      <c r="Q498" s="67">
        <f>IFERROR(INDEX(Devis!$I$2:$I$3053,MATCH($B498,Devis!$A$2:$A$3053,0)),"")</f>
        <v/>
      </c>
      <c r="R498" s="67">
        <f>IFERROR(INDEX(Devis!$K$2:$K$3053,MATCH($B498,Devis!$A$2:$A$3053,0)),"")</f>
        <v/>
      </c>
      <c r="S498" s="67">
        <f>IFERROR(INDEX(Clients!$G$2:$G$1020,MATCH($C498,Clients!$A$2:$A$1020,0)),"")</f>
        <v/>
      </c>
      <c r="T498" s="69">
        <f>1</f>
        <v/>
      </c>
      <c r="U498" s="68">
        <f>IFERROR(INDEX(Interventions!$S$2:$S$1106,MATCH($B498,Interventions!$B$2:$B$1106,0)),0)</f>
        <v/>
      </c>
      <c r="V498" s="68">
        <f>$K498-$U498</f>
        <v/>
      </c>
      <c r="W498" s="69">
        <f>IF($O498="",0,1)</f>
        <v/>
      </c>
      <c r="X498" s="68">
        <f>IF($O498="",$M498,0)</f>
        <v/>
      </c>
      <c r="Y498" s="69">
        <f>IF($O498="",MAX(0,Paramètres!$C$8-$I498),MAX(0,$O498-$I498))</f>
        <v/>
      </c>
      <c r="Z498" s="69">
        <f>$Y498*$X498</f>
        <v/>
      </c>
      <c r="AA498" s="69">
        <f>IF($O498="",0,$O498-$F498)</f>
        <v/>
      </c>
      <c r="AB498" s="69">
        <f>IF(AND($O498="",$I498&lt;Paramètres!$C$8),1,0)</f>
        <v/>
      </c>
      <c r="AC498" s="69">
        <f>IF(AND($O498="",$Y498&gt;Paramètres!$C$13),1,0)</f>
        <v/>
      </c>
      <c r="AD498" s="67">
        <f>IF($O498="","",YEAR($O498)&amp;"-"&amp;TEXT(MONTH($O498),"00"))</f>
        <v/>
      </c>
      <c r="AE498" s="67">
        <f>IF($W498=1,"Réglée",IF($Y498&lt;=0,"Non échu",IF($Y498&lt;=30,"1-30 j",IF($Y498&lt;=60,"31-60 j",IF($Y498&lt;=90,"61-90 j","Plus de 90 j")))))</f>
        <v/>
      </c>
      <c r="AF498" s="67">
        <f>IF($K498&lt;=1000,"Moins de 1 k€",IF($K498&lt;=5000,"1 à 5 k€",IF($K498&lt;=15000,"5 à 15 k€","Plus de 15 k€")))</f>
        <v/>
      </c>
    </row>
    <row r="499">
      <c r="A499" s="65" t="inlineStr">
        <is>
          <t>FAC-00498</t>
        </is>
      </c>
      <c r="B499" s="65" t="inlineStr">
        <is>
          <t>DEV-01178</t>
        </is>
      </c>
      <c r="C499" s="65" t="inlineStr">
        <is>
          <t>CLI-0281</t>
        </is>
      </c>
      <c r="D499" s="65" t="inlineStr">
        <is>
          <t>Particulier</t>
        </is>
      </c>
      <c r="E499" s="65" t="inlineStr">
        <is>
          <t>Bordeaux</t>
        </is>
      </c>
      <c r="F499" s="66" t="n">
        <v>45530</v>
      </c>
      <c r="G499" s="65" t="inlineStr">
        <is>
          <t>2024-08</t>
        </is>
      </c>
      <c r="H499" s="65" t="inlineStr">
        <is>
          <t>2024-2025</t>
        </is>
      </c>
      <c r="I499" s="66" t="n">
        <v>45545</v>
      </c>
      <c r="J499" s="67" t="n">
        <v>15</v>
      </c>
      <c r="K499" s="68" t="n">
        <v>1121.73</v>
      </c>
      <c r="L499" s="71" t="n">
        <v>0.1</v>
      </c>
      <c r="M499" s="68" t="n">
        <v>1233.9</v>
      </c>
      <c r="N499" s="65" t="inlineStr">
        <is>
          <t>Standard</t>
        </is>
      </c>
      <c r="O499" s="66" t="n">
        <v>45542</v>
      </c>
      <c r="P499" s="65" t="inlineStr">
        <is>
          <t>Payée</t>
        </is>
      </c>
      <c r="Q499" s="67">
        <f>IFERROR(INDEX(Devis!$I$2:$I$3053,MATCH($B499,Devis!$A$2:$A$3053,0)),"")</f>
        <v/>
      </c>
      <c r="R499" s="67">
        <f>IFERROR(INDEX(Devis!$K$2:$K$3053,MATCH($B499,Devis!$A$2:$A$3053,0)),"")</f>
        <v/>
      </c>
      <c r="S499" s="67">
        <f>IFERROR(INDEX(Clients!$G$2:$G$1020,MATCH($C499,Clients!$A$2:$A$1020,0)),"")</f>
        <v/>
      </c>
      <c r="T499" s="69">
        <f>1</f>
        <v/>
      </c>
      <c r="U499" s="68">
        <f>IFERROR(INDEX(Interventions!$S$2:$S$1106,MATCH($B499,Interventions!$B$2:$B$1106,0)),0)</f>
        <v/>
      </c>
      <c r="V499" s="68">
        <f>$K499-$U499</f>
        <v/>
      </c>
      <c r="W499" s="69">
        <f>IF($O499="",0,1)</f>
        <v/>
      </c>
      <c r="X499" s="68">
        <f>IF($O499="",$M499,0)</f>
        <v/>
      </c>
      <c r="Y499" s="69">
        <f>IF($O499="",MAX(0,Paramètres!$C$8-$I499),MAX(0,$O499-$I499))</f>
        <v/>
      </c>
      <c r="Z499" s="69">
        <f>$Y499*$X499</f>
        <v/>
      </c>
      <c r="AA499" s="69">
        <f>IF($O499="",0,$O499-$F499)</f>
        <v/>
      </c>
      <c r="AB499" s="69">
        <f>IF(AND($O499="",$I499&lt;Paramètres!$C$8),1,0)</f>
        <v/>
      </c>
      <c r="AC499" s="69">
        <f>IF(AND($O499="",$Y499&gt;Paramètres!$C$13),1,0)</f>
        <v/>
      </c>
      <c r="AD499" s="67">
        <f>IF($O499="","",YEAR($O499)&amp;"-"&amp;TEXT(MONTH($O499),"00"))</f>
        <v/>
      </c>
      <c r="AE499" s="67">
        <f>IF($W499=1,"Réglée",IF($Y499&lt;=0,"Non échu",IF($Y499&lt;=30,"1-30 j",IF($Y499&lt;=60,"31-60 j",IF($Y499&lt;=90,"61-90 j","Plus de 90 j")))))</f>
        <v/>
      </c>
      <c r="AF499" s="67">
        <f>IF($K499&lt;=1000,"Moins de 1 k€",IF($K499&lt;=5000,"1 à 5 k€",IF($K499&lt;=15000,"5 à 15 k€","Plus de 15 k€")))</f>
        <v/>
      </c>
    </row>
    <row r="500">
      <c r="A500" s="65" t="inlineStr">
        <is>
          <t>FAC-00499</t>
        </is>
      </c>
      <c r="B500" s="65" t="inlineStr">
        <is>
          <t>DEV-01179</t>
        </is>
      </c>
      <c r="C500" s="65" t="inlineStr">
        <is>
          <t>CLI-0301</t>
        </is>
      </c>
      <c r="D500" s="65" t="inlineStr">
        <is>
          <t>Particulier</t>
        </is>
      </c>
      <c r="E500" s="65" t="inlineStr">
        <is>
          <t>Toulouse</t>
        </is>
      </c>
      <c r="F500" s="66" t="n">
        <v>45517</v>
      </c>
      <c r="G500" s="65" t="inlineStr">
        <is>
          <t>2024-08</t>
        </is>
      </c>
      <c r="H500" s="65" t="inlineStr">
        <is>
          <t>2024-2025</t>
        </is>
      </c>
      <c r="I500" s="66" t="n">
        <v>45532</v>
      </c>
      <c r="J500" s="67" t="n">
        <v>15</v>
      </c>
      <c r="K500" s="68" t="n">
        <v>2237</v>
      </c>
      <c r="L500" s="71" t="n">
        <v>0.1</v>
      </c>
      <c r="M500" s="68" t="n">
        <v>2460.7</v>
      </c>
      <c r="N500" s="65" t="inlineStr">
        <is>
          <t>Bon payeur</t>
        </is>
      </c>
      <c r="O500" s="66" t="n">
        <v>45538</v>
      </c>
      <c r="P500" s="65" t="inlineStr">
        <is>
          <t>Payée</t>
        </is>
      </c>
      <c r="Q500" s="67">
        <f>IFERROR(INDEX(Devis!$I$2:$I$3053,MATCH($B500,Devis!$A$2:$A$3053,0)),"")</f>
        <v/>
      </c>
      <c r="R500" s="67">
        <f>IFERROR(INDEX(Devis!$K$2:$K$3053,MATCH($B500,Devis!$A$2:$A$3053,0)),"")</f>
        <v/>
      </c>
      <c r="S500" s="67">
        <f>IFERROR(INDEX(Clients!$G$2:$G$1020,MATCH($C500,Clients!$A$2:$A$1020,0)),"")</f>
        <v/>
      </c>
      <c r="T500" s="69">
        <f>1</f>
        <v/>
      </c>
      <c r="U500" s="68">
        <f>IFERROR(INDEX(Interventions!$S$2:$S$1106,MATCH($B500,Interventions!$B$2:$B$1106,0)),0)</f>
        <v/>
      </c>
      <c r="V500" s="68">
        <f>$K500-$U500</f>
        <v/>
      </c>
      <c r="W500" s="69">
        <f>IF($O500="",0,1)</f>
        <v/>
      </c>
      <c r="X500" s="68">
        <f>IF($O500="",$M500,0)</f>
        <v/>
      </c>
      <c r="Y500" s="69">
        <f>IF($O500="",MAX(0,Paramètres!$C$8-$I500),MAX(0,$O500-$I500))</f>
        <v/>
      </c>
      <c r="Z500" s="69">
        <f>$Y500*$X500</f>
        <v/>
      </c>
      <c r="AA500" s="69">
        <f>IF($O500="",0,$O500-$F500)</f>
        <v/>
      </c>
      <c r="AB500" s="69">
        <f>IF(AND($O500="",$I500&lt;Paramètres!$C$8),1,0)</f>
        <v/>
      </c>
      <c r="AC500" s="69">
        <f>IF(AND($O500="",$Y500&gt;Paramètres!$C$13),1,0)</f>
        <v/>
      </c>
      <c r="AD500" s="67">
        <f>IF($O500="","",YEAR($O500)&amp;"-"&amp;TEXT(MONTH($O500),"00"))</f>
        <v/>
      </c>
      <c r="AE500" s="67">
        <f>IF($W500=1,"Réglée",IF($Y500&lt;=0,"Non échu",IF($Y500&lt;=30,"1-30 j",IF($Y500&lt;=60,"31-60 j",IF($Y500&lt;=90,"61-90 j","Plus de 90 j")))))</f>
        <v/>
      </c>
      <c r="AF500" s="67">
        <f>IF($K500&lt;=1000,"Moins de 1 k€",IF($K500&lt;=5000,"1 à 5 k€",IF($K500&lt;=15000,"5 à 15 k€","Plus de 15 k€")))</f>
        <v/>
      </c>
    </row>
    <row r="501">
      <c r="A501" s="65" t="inlineStr">
        <is>
          <t>FAC-00500</t>
        </is>
      </c>
      <c r="B501" s="65" t="inlineStr">
        <is>
          <t>DEV-01183</t>
        </is>
      </c>
      <c r="C501" s="65" t="inlineStr">
        <is>
          <t>CLI-0179</t>
        </is>
      </c>
      <c r="D501" s="65" t="inlineStr">
        <is>
          <t>Professionnel</t>
        </is>
      </c>
      <c r="E501" s="65" t="inlineStr">
        <is>
          <t>Bordeaux</t>
        </is>
      </c>
      <c r="F501" s="66" t="n">
        <v>45551</v>
      </c>
      <c r="G501" s="65" t="inlineStr">
        <is>
          <t>2024-09</t>
        </is>
      </c>
      <c r="H501" s="65" t="inlineStr">
        <is>
          <t>2024-2025</t>
        </is>
      </c>
      <c r="I501" s="66" t="n">
        <v>45581</v>
      </c>
      <c r="J501" s="67" t="n">
        <v>30</v>
      </c>
      <c r="K501" s="68" t="n">
        <v>9964.629999999999</v>
      </c>
      <c r="L501" s="71" t="n">
        <v>0.2</v>
      </c>
      <c r="M501" s="68" t="n">
        <v>11957.56</v>
      </c>
      <c r="N501" s="65" t="inlineStr">
        <is>
          <t>Standard</t>
        </is>
      </c>
      <c r="O501" s="66" t="n">
        <v>45589</v>
      </c>
      <c r="P501" s="65" t="inlineStr">
        <is>
          <t>Payée</t>
        </is>
      </c>
      <c r="Q501" s="67">
        <f>IFERROR(INDEX(Devis!$I$2:$I$3053,MATCH($B501,Devis!$A$2:$A$3053,0)),"")</f>
        <v/>
      </c>
      <c r="R501" s="67">
        <f>IFERROR(INDEX(Devis!$K$2:$K$3053,MATCH($B501,Devis!$A$2:$A$3053,0)),"")</f>
        <v/>
      </c>
      <c r="S501" s="67">
        <f>IFERROR(INDEX(Clients!$G$2:$G$1020,MATCH($C501,Clients!$A$2:$A$1020,0)),"")</f>
        <v/>
      </c>
      <c r="T501" s="69">
        <f>1</f>
        <v/>
      </c>
      <c r="U501" s="68">
        <f>IFERROR(INDEX(Interventions!$S$2:$S$1106,MATCH($B501,Interventions!$B$2:$B$1106,0)),0)</f>
        <v/>
      </c>
      <c r="V501" s="68">
        <f>$K501-$U501</f>
        <v/>
      </c>
      <c r="W501" s="69">
        <f>IF($O501="",0,1)</f>
        <v/>
      </c>
      <c r="X501" s="68">
        <f>IF($O501="",$M501,0)</f>
        <v/>
      </c>
      <c r="Y501" s="69">
        <f>IF($O501="",MAX(0,Paramètres!$C$8-$I501),MAX(0,$O501-$I501))</f>
        <v/>
      </c>
      <c r="Z501" s="69">
        <f>$Y501*$X501</f>
        <v/>
      </c>
      <c r="AA501" s="69">
        <f>IF($O501="",0,$O501-$F501)</f>
        <v/>
      </c>
      <c r="AB501" s="69">
        <f>IF(AND($O501="",$I501&lt;Paramètres!$C$8),1,0)</f>
        <v/>
      </c>
      <c r="AC501" s="69">
        <f>IF(AND($O501="",$Y501&gt;Paramètres!$C$13),1,0)</f>
        <v/>
      </c>
      <c r="AD501" s="67">
        <f>IF($O501="","",YEAR($O501)&amp;"-"&amp;TEXT(MONTH($O501),"00"))</f>
        <v/>
      </c>
      <c r="AE501" s="67">
        <f>IF($W501=1,"Réglée",IF($Y501&lt;=0,"Non échu",IF($Y501&lt;=30,"1-30 j",IF($Y501&lt;=60,"31-60 j",IF($Y501&lt;=90,"61-90 j","Plus de 90 j")))))</f>
        <v/>
      </c>
      <c r="AF501" s="67">
        <f>IF($K501&lt;=1000,"Moins de 1 k€",IF($K501&lt;=5000,"1 à 5 k€",IF($K501&lt;=15000,"5 à 15 k€","Plus de 15 k€")))</f>
        <v/>
      </c>
    </row>
    <row r="502">
      <c r="A502" s="65" t="inlineStr">
        <is>
          <t>FAC-00501</t>
        </is>
      </c>
      <c r="B502" s="65" t="inlineStr">
        <is>
          <t>DEV-01184</t>
        </is>
      </c>
      <c r="C502" s="65" t="inlineStr">
        <is>
          <t>CLI-0269</t>
        </is>
      </c>
      <c r="D502" s="65" t="inlineStr">
        <is>
          <t>Particulier</t>
        </is>
      </c>
      <c r="E502" s="65" t="inlineStr">
        <is>
          <t>Toulouse</t>
        </is>
      </c>
      <c r="F502" s="66" t="n">
        <v>45533</v>
      </c>
      <c r="G502" s="65" t="inlineStr">
        <is>
          <t>2024-08</t>
        </is>
      </c>
      <c r="H502" s="65" t="inlineStr">
        <is>
          <t>2024-2025</t>
        </is>
      </c>
      <c r="I502" s="66" t="n">
        <v>45548</v>
      </c>
      <c r="J502" s="67" t="n">
        <v>15</v>
      </c>
      <c r="K502" s="68" t="n">
        <v>7474.97</v>
      </c>
      <c r="L502" s="71" t="n">
        <v>0.1</v>
      </c>
      <c r="M502" s="68" t="n">
        <v>8222.469999999999</v>
      </c>
      <c r="N502" s="65" t="inlineStr">
        <is>
          <t>Bon payeur</t>
        </is>
      </c>
      <c r="O502" s="66" t="n">
        <v>45546</v>
      </c>
      <c r="P502" s="65" t="inlineStr">
        <is>
          <t>Payée</t>
        </is>
      </c>
      <c r="Q502" s="67">
        <f>IFERROR(INDEX(Devis!$I$2:$I$3053,MATCH($B502,Devis!$A$2:$A$3053,0)),"")</f>
        <v/>
      </c>
      <c r="R502" s="67">
        <f>IFERROR(INDEX(Devis!$K$2:$K$3053,MATCH($B502,Devis!$A$2:$A$3053,0)),"")</f>
        <v/>
      </c>
      <c r="S502" s="67">
        <f>IFERROR(INDEX(Clients!$G$2:$G$1020,MATCH($C502,Clients!$A$2:$A$1020,0)),"")</f>
        <v/>
      </c>
      <c r="T502" s="69">
        <f>1</f>
        <v/>
      </c>
      <c r="U502" s="68">
        <f>IFERROR(INDEX(Interventions!$S$2:$S$1106,MATCH($B502,Interventions!$B$2:$B$1106,0)),0)</f>
        <v/>
      </c>
      <c r="V502" s="68">
        <f>$K502-$U502</f>
        <v/>
      </c>
      <c r="W502" s="69">
        <f>IF($O502="",0,1)</f>
        <v/>
      </c>
      <c r="X502" s="68">
        <f>IF($O502="",$M502,0)</f>
        <v/>
      </c>
      <c r="Y502" s="69">
        <f>IF($O502="",MAX(0,Paramètres!$C$8-$I502),MAX(0,$O502-$I502))</f>
        <v/>
      </c>
      <c r="Z502" s="69">
        <f>$Y502*$X502</f>
        <v/>
      </c>
      <c r="AA502" s="69">
        <f>IF($O502="",0,$O502-$F502)</f>
        <v/>
      </c>
      <c r="AB502" s="69">
        <f>IF(AND($O502="",$I502&lt;Paramètres!$C$8),1,0)</f>
        <v/>
      </c>
      <c r="AC502" s="69">
        <f>IF(AND($O502="",$Y502&gt;Paramètres!$C$13),1,0)</f>
        <v/>
      </c>
      <c r="AD502" s="67">
        <f>IF($O502="","",YEAR($O502)&amp;"-"&amp;TEXT(MONTH($O502),"00"))</f>
        <v/>
      </c>
      <c r="AE502" s="67">
        <f>IF($W502=1,"Réglée",IF($Y502&lt;=0,"Non échu",IF($Y502&lt;=30,"1-30 j",IF($Y502&lt;=60,"31-60 j",IF($Y502&lt;=90,"61-90 j","Plus de 90 j")))))</f>
        <v/>
      </c>
      <c r="AF502" s="67">
        <f>IF($K502&lt;=1000,"Moins de 1 k€",IF($K502&lt;=5000,"1 à 5 k€",IF($K502&lt;=15000,"5 à 15 k€","Plus de 15 k€")))</f>
        <v/>
      </c>
    </row>
    <row r="503">
      <c r="A503" s="65" t="inlineStr">
        <is>
          <t>FAC-00502</t>
        </is>
      </c>
      <c r="B503" s="65" t="inlineStr">
        <is>
          <t>DEV-01185</t>
        </is>
      </c>
      <c r="C503" s="65" t="inlineStr">
        <is>
          <t>CLI-0330</t>
        </is>
      </c>
      <c r="D503" s="65" t="inlineStr">
        <is>
          <t>Particulier</t>
        </is>
      </c>
      <c r="E503" s="65" t="inlineStr">
        <is>
          <t>Toulouse</t>
        </is>
      </c>
      <c r="F503" s="66" t="n">
        <v>45559</v>
      </c>
      <c r="G503" s="65" t="inlineStr">
        <is>
          <t>2024-09</t>
        </is>
      </c>
      <c r="H503" s="65" t="inlineStr">
        <is>
          <t>2024-2025</t>
        </is>
      </c>
      <c r="I503" s="66" t="n">
        <v>45574</v>
      </c>
      <c r="J503" s="67" t="n">
        <v>15</v>
      </c>
      <c r="K503" s="68" t="n">
        <v>1252.27</v>
      </c>
      <c r="L503" s="71" t="n">
        <v>0.1</v>
      </c>
      <c r="M503" s="68" t="n">
        <v>1377.5</v>
      </c>
      <c r="N503" s="65" t="inlineStr">
        <is>
          <t>Standard</t>
        </is>
      </c>
      <c r="O503" s="66" t="n">
        <v>45595</v>
      </c>
      <c r="P503" s="65" t="inlineStr">
        <is>
          <t>Payée</t>
        </is>
      </c>
      <c r="Q503" s="67">
        <f>IFERROR(INDEX(Devis!$I$2:$I$3053,MATCH($B503,Devis!$A$2:$A$3053,0)),"")</f>
        <v/>
      </c>
      <c r="R503" s="67">
        <f>IFERROR(INDEX(Devis!$K$2:$K$3053,MATCH($B503,Devis!$A$2:$A$3053,0)),"")</f>
        <v/>
      </c>
      <c r="S503" s="67">
        <f>IFERROR(INDEX(Clients!$G$2:$G$1020,MATCH($C503,Clients!$A$2:$A$1020,0)),"")</f>
        <v/>
      </c>
      <c r="T503" s="69">
        <f>1</f>
        <v/>
      </c>
      <c r="U503" s="68">
        <f>IFERROR(INDEX(Interventions!$S$2:$S$1106,MATCH($B503,Interventions!$B$2:$B$1106,0)),0)</f>
        <v/>
      </c>
      <c r="V503" s="68">
        <f>$K503-$U503</f>
        <v/>
      </c>
      <c r="W503" s="69">
        <f>IF($O503="",0,1)</f>
        <v/>
      </c>
      <c r="X503" s="68">
        <f>IF($O503="",$M503,0)</f>
        <v/>
      </c>
      <c r="Y503" s="69">
        <f>IF($O503="",MAX(0,Paramètres!$C$8-$I503),MAX(0,$O503-$I503))</f>
        <v/>
      </c>
      <c r="Z503" s="69">
        <f>$Y503*$X503</f>
        <v/>
      </c>
      <c r="AA503" s="69">
        <f>IF($O503="",0,$O503-$F503)</f>
        <v/>
      </c>
      <c r="AB503" s="69">
        <f>IF(AND($O503="",$I503&lt;Paramètres!$C$8),1,0)</f>
        <v/>
      </c>
      <c r="AC503" s="69">
        <f>IF(AND($O503="",$Y503&gt;Paramètres!$C$13),1,0)</f>
        <v/>
      </c>
      <c r="AD503" s="67">
        <f>IF($O503="","",YEAR($O503)&amp;"-"&amp;TEXT(MONTH($O503),"00"))</f>
        <v/>
      </c>
      <c r="AE503" s="67">
        <f>IF($W503=1,"Réglée",IF($Y503&lt;=0,"Non échu",IF($Y503&lt;=30,"1-30 j",IF($Y503&lt;=60,"31-60 j",IF($Y503&lt;=90,"61-90 j","Plus de 90 j")))))</f>
        <v/>
      </c>
      <c r="AF503" s="67">
        <f>IF($K503&lt;=1000,"Moins de 1 k€",IF($K503&lt;=5000,"1 à 5 k€",IF($K503&lt;=15000,"5 à 15 k€","Plus de 15 k€")))</f>
        <v/>
      </c>
    </row>
    <row r="504">
      <c r="A504" s="65" t="inlineStr">
        <is>
          <t>FAC-00503</t>
        </is>
      </c>
      <c r="B504" s="65" t="inlineStr">
        <is>
          <t>DEV-01191</t>
        </is>
      </c>
      <c r="C504" s="65" t="inlineStr">
        <is>
          <t>CLI-0495</t>
        </is>
      </c>
      <c r="D504" s="65" t="inlineStr">
        <is>
          <t>Syndic</t>
        </is>
      </c>
      <c r="E504" s="65" t="inlineStr">
        <is>
          <t>Bordeaux</t>
        </is>
      </c>
      <c r="F504" s="66" t="n">
        <v>45523</v>
      </c>
      <c r="G504" s="65" t="inlineStr">
        <is>
          <t>2024-08</t>
        </is>
      </c>
      <c r="H504" s="65" t="inlineStr">
        <is>
          <t>2024-2025</t>
        </is>
      </c>
      <c r="I504" s="66" t="n">
        <v>45583</v>
      </c>
      <c r="J504" s="67" t="n">
        <v>60</v>
      </c>
      <c r="K504" s="68" t="n">
        <v>3795.2</v>
      </c>
      <c r="L504" s="71" t="n">
        <v>0.2</v>
      </c>
      <c r="M504" s="68" t="n">
        <v>4554.24</v>
      </c>
      <c r="N504" s="65" t="inlineStr">
        <is>
          <t>Bon payeur</t>
        </is>
      </c>
      <c r="O504" s="66" t="n">
        <v>45598</v>
      </c>
      <c r="P504" s="65" t="inlineStr">
        <is>
          <t>Payée</t>
        </is>
      </c>
      <c r="Q504" s="67">
        <f>IFERROR(INDEX(Devis!$I$2:$I$3053,MATCH($B504,Devis!$A$2:$A$3053,0)),"")</f>
        <v/>
      </c>
      <c r="R504" s="67">
        <f>IFERROR(INDEX(Devis!$K$2:$K$3053,MATCH($B504,Devis!$A$2:$A$3053,0)),"")</f>
        <v/>
      </c>
      <c r="S504" s="67">
        <f>IFERROR(INDEX(Clients!$G$2:$G$1020,MATCH($C504,Clients!$A$2:$A$1020,0)),"")</f>
        <v/>
      </c>
      <c r="T504" s="69">
        <f>1</f>
        <v/>
      </c>
      <c r="U504" s="68">
        <f>IFERROR(INDEX(Interventions!$S$2:$S$1106,MATCH($B504,Interventions!$B$2:$B$1106,0)),0)</f>
        <v/>
      </c>
      <c r="V504" s="68">
        <f>$K504-$U504</f>
        <v/>
      </c>
      <c r="W504" s="69">
        <f>IF($O504="",0,1)</f>
        <v/>
      </c>
      <c r="X504" s="68">
        <f>IF($O504="",$M504,0)</f>
        <v/>
      </c>
      <c r="Y504" s="69">
        <f>IF($O504="",MAX(0,Paramètres!$C$8-$I504),MAX(0,$O504-$I504))</f>
        <v/>
      </c>
      <c r="Z504" s="69">
        <f>$Y504*$X504</f>
        <v/>
      </c>
      <c r="AA504" s="69">
        <f>IF($O504="",0,$O504-$F504)</f>
        <v/>
      </c>
      <c r="AB504" s="69">
        <f>IF(AND($O504="",$I504&lt;Paramètres!$C$8),1,0)</f>
        <v/>
      </c>
      <c r="AC504" s="69">
        <f>IF(AND($O504="",$Y504&gt;Paramètres!$C$13),1,0)</f>
        <v/>
      </c>
      <c r="AD504" s="67">
        <f>IF($O504="","",YEAR($O504)&amp;"-"&amp;TEXT(MONTH($O504),"00"))</f>
        <v/>
      </c>
      <c r="AE504" s="67">
        <f>IF($W504=1,"Réglée",IF($Y504&lt;=0,"Non échu",IF($Y504&lt;=30,"1-30 j",IF($Y504&lt;=60,"31-60 j",IF($Y504&lt;=90,"61-90 j","Plus de 90 j")))))</f>
        <v/>
      </c>
      <c r="AF504" s="67">
        <f>IF($K504&lt;=1000,"Moins de 1 k€",IF($K504&lt;=5000,"1 à 5 k€",IF($K504&lt;=15000,"5 à 15 k€","Plus de 15 k€")))</f>
        <v/>
      </c>
    </row>
    <row r="505">
      <c r="A505" s="65" t="inlineStr">
        <is>
          <t>FAC-00504</t>
        </is>
      </c>
      <c r="B505" s="65" t="inlineStr">
        <is>
          <t>DEV-01192</t>
        </is>
      </c>
      <c r="C505" s="65" t="inlineStr">
        <is>
          <t>CLI-0154</t>
        </is>
      </c>
      <c r="D505" s="65" t="inlineStr">
        <is>
          <t>Particulier</t>
        </is>
      </c>
      <c r="E505" s="65" t="inlineStr">
        <is>
          <t>Bordeaux</t>
        </is>
      </c>
      <c r="F505" s="66" t="n">
        <v>45524</v>
      </c>
      <c r="G505" s="65" t="inlineStr">
        <is>
          <t>2024-08</t>
        </is>
      </c>
      <c r="H505" s="65" t="inlineStr">
        <is>
          <t>2024-2025</t>
        </is>
      </c>
      <c r="I505" s="66" t="n">
        <v>45539</v>
      </c>
      <c r="J505" s="67" t="n">
        <v>15</v>
      </c>
      <c r="K505" s="68" t="n">
        <v>3001.22</v>
      </c>
      <c r="L505" s="71" t="n">
        <v>0.2</v>
      </c>
      <c r="M505" s="68" t="n">
        <v>3601.46</v>
      </c>
      <c r="N505" s="65" t="inlineStr">
        <is>
          <t>Bon payeur</t>
        </is>
      </c>
      <c r="O505" s="66" t="n">
        <v>45525</v>
      </c>
      <c r="P505" s="65" t="inlineStr">
        <is>
          <t>Payée</t>
        </is>
      </c>
      <c r="Q505" s="67">
        <f>IFERROR(INDEX(Devis!$I$2:$I$3053,MATCH($B505,Devis!$A$2:$A$3053,0)),"")</f>
        <v/>
      </c>
      <c r="R505" s="67">
        <f>IFERROR(INDEX(Devis!$K$2:$K$3053,MATCH($B505,Devis!$A$2:$A$3053,0)),"")</f>
        <v/>
      </c>
      <c r="S505" s="67">
        <f>IFERROR(INDEX(Clients!$G$2:$G$1020,MATCH($C505,Clients!$A$2:$A$1020,0)),"")</f>
        <v/>
      </c>
      <c r="T505" s="69">
        <f>1</f>
        <v/>
      </c>
      <c r="U505" s="68">
        <f>IFERROR(INDEX(Interventions!$S$2:$S$1106,MATCH($B505,Interventions!$B$2:$B$1106,0)),0)</f>
        <v/>
      </c>
      <c r="V505" s="68">
        <f>$K505-$U505</f>
        <v/>
      </c>
      <c r="W505" s="69">
        <f>IF($O505="",0,1)</f>
        <v/>
      </c>
      <c r="X505" s="68">
        <f>IF($O505="",$M505,0)</f>
        <v/>
      </c>
      <c r="Y505" s="69">
        <f>IF($O505="",MAX(0,Paramètres!$C$8-$I505),MAX(0,$O505-$I505))</f>
        <v/>
      </c>
      <c r="Z505" s="69">
        <f>$Y505*$X505</f>
        <v/>
      </c>
      <c r="AA505" s="69">
        <f>IF($O505="",0,$O505-$F505)</f>
        <v/>
      </c>
      <c r="AB505" s="69">
        <f>IF(AND($O505="",$I505&lt;Paramètres!$C$8),1,0)</f>
        <v/>
      </c>
      <c r="AC505" s="69">
        <f>IF(AND($O505="",$Y505&gt;Paramètres!$C$13),1,0)</f>
        <v/>
      </c>
      <c r="AD505" s="67">
        <f>IF($O505="","",YEAR($O505)&amp;"-"&amp;TEXT(MONTH($O505),"00"))</f>
        <v/>
      </c>
      <c r="AE505" s="67">
        <f>IF($W505=1,"Réglée",IF($Y505&lt;=0,"Non échu",IF($Y505&lt;=30,"1-30 j",IF($Y505&lt;=60,"31-60 j",IF($Y505&lt;=90,"61-90 j","Plus de 90 j")))))</f>
        <v/>
      </c>
      <c r="AF505" s="67">
        <f>IF($K505&lt;=1000,"Moins de 1 k€",IF($K505&lt;=5000,"1 à 5 k€",IF($K505&lt;=15000,"5 à 15 k€","Plus de 15 k€")))</f>
        <v/>
      </c>
    </row>
    <row r="506">
      <c r="A506" s="65" t="inlineStr">
        <is>
          <t>FAC-00505</t>
        </is>
      </c>
      <c r="B506" s="65" t="inlineStr">
        <is>
          <t>DEV-01193</t>
        </is>
      </c>
      <c r="C506" s="65" t="inlineStr">
        <is>
          <t>CLI-0168</t>
        </is>
      </c>
      <c r="D506" s="65" t="inlineStr">
        <is>
          <t>Particulier</t>
        </is>
      </c>
      <c r="E506" s="65" t="inlineStr">
        <is>
          <t>Bordeaux</t>
        </is>
      </c>
      <c r="F506" s="66" t="n">
        <v>45520</v>
      </c>
      <c r="G506" s="65" t="inlineStr">
        <is>
          <t>2024-08</t>
        </is>
      </c>
      <c r="H506" s="65" t="inlineStr">
        <is>
          <t>2024-2025</t>
        </is>
      </c>
      <c r="I506" s="66" t="n">
        <v>45535</v>
      </c>
      <c r="J506" s="67" t="n">
        <v>15</v>
      </c>
      <c r="K506" s="68" t="n">
        <v>515.78</v>
      </c>
      <c r="L506" s="71" t="n">
        <v>0.2</v>
      </c>
      <c r="M506" s="68" t="n">
        <v>618.9400000000001</v>
      </c>
      <c r="N506" s="65" t="inlineStr">
        <is>
          <t>Lent</t>
        </is>
      </c>
      <c r="O506" s="66" t="n">
        <v>45521</v>
      </c>
      <c r="P506" s="65" t="inlineStr">
        <is>
          <t>Payée</t>
        </is>
      </c>
      <c r="Q506" s="67">
        <f>IFERROR(INDEX(Devis!$I$2:$I$3053,MATCH($B506,Devis!$A$2:$A$3053,0)),"")</f>
        <v/>
      </c>
      <c r="R506" s="67">
        <f>IFERROR(INDEX(Devis!$K$2:$K$3053,MATCH($B506,Devis!$A$2:$A$3053,0)),"")</f>
        <v/>
      </c>
      <c r="S506" s="67">
        <f>IFERROR(INDEX(Clients!$G$2:$G$1020,MATCH($C506,Clients!$A$2:$A$1020,0)),"")</f>
        <v/>
      </c>
      <c r="T506" s="69">
        <f>1</f>
        <v/>
      </c>
      <c r="U506" s="68">
        <f>IFERROR(INDEX(Interventions!$S$2:$S$1106,MATCH($B506,Interventions!$B$2:$B$1106,0)),0)</f>
        <v/>
      </c>
      <c r="V506" s="68">
        <f>$K506-$U506</f>
        <v/>
      </c>
      <c r="W506" s="69">
        <f>IF($O506="",0,1)</f>
        <v/>
      </c>
      <c r="X506" s="68">
        <f>IF($O506="",$M506,0)</f>
        <v/>
      </c>
      <c r="Y506" s="69">
        <f>IF($O506="",MAX(0,Paramètres!$C$8-$I506),MAX(0,$O506-$I506))</f>
        <v/>
      </c>
      <c r="Z506" s="69">
        <f>$Y506*$X506</f>
        <v/>
      </c>
      <c r="AA506" s="69">
        <f>IF($O506="",0,$O506-$F506)</f>
        <v/>
      </c>
      <c r="AB506" s="69">
        <f>IF(AND($O506="",$I506&lt;Paramètres!$C$8),1,0)</f>
        <v/>
      </c>
      <c r="AC506" s="69">
        <f>IF(AND($O506="",$Y506&gt;Paramètres!$C$13),1,0)</f>
        <v/>
      </c>
      <c r="AD506" s="67">
        <f>IF($O506="","",YEAR($O506)&amp;"-"&amp;TEXT(MONTH($O506),"00"))</f>
        <v/>
      </c>
      <c r="AE506" s="67">
        <f>IF($W506=1,"Réglée",IF($Y506&lt;=0,"Non échu",IF($Y506&lt;=30,"1-30 j",IF($Y506&lt;=60,"31-60 j",IF($Y506&lt;=90,"61-90 j","Plus de 90 j")))))</f>
        <v/>
      </c>
      <c r="AF506" s="67">
        <f>IF($K506&lt;=1000,"Moins de 1 k€",IF($K506&lt;=5000,"1 à 5 k€",IF($K506&lt;=15000,"5 à 15 k€","Plus de 15 k€")))</f>
        <v/>
      </c>
    </row>
    <row r="507">
      <c r="A507" s="65" t="inlineStr">
        <is>
          <t>FAC-00506</t>
        </is>
      </c>
      <c r="B507" s="65" t="inlineStr">
        <is>
          <t>DEV-01205</t>
        </is>
      </c>
      <c r="C507" s="65" t="inlineStr">
        <is>
          <t>CLI-0054</t>
        </is>
      </c>
      <c r="D507" s="65" t="inlineStr">
        <is>
          <t>Particulier</t>
        </is>
      </c>
      <c r="E507" s="65" t="inlineStr">
        <is>
          <t>Bordeaux</t>
        </is>
      </c>
      <c r="F507" s="66" t="n">
        <v>45526</v>
      </c>
      <c r="G507" s="65" t="inlineStr">
        <is>
          <t>2024-08</t>
        </is>
      </c>
      <c r="H507" s="65" t="inlineStr">
        <is>
          <t>2024-2025</t>
        </is>
      </c>
      <c r="I507" s="66" t="n">
        <v>45541</v>
      </c>
      <c r="J507" s="67" t="n">
        <v>15</v>
      </c>
      <c r="K507" s="68" t="n">
        <v>355.44</v>
      </c>
      <c r="L507" s="71" t="n">
        <v>0.2</v>
      </c>
      <c r="M507" s="68" t="n">
        <v>426.53</v>
      </c>
      <c r="N507" s="65" t="inlineStr">
        <is>
          <t>Standard</t>
        </is>
      </c>
      <c r="O507" s="66" t="n">
        <v>45558</v>
      </c>
      <c r="P507" s="65" t="inlineStr">
        <is>
          <t>Payée</t>
        </is>
      </c>
      <c r="Q507" s="67">
        <f>IFERROR(INDEX(Devis!$I$2:$I$3053,MATCH($B507,Devis!$A$2:$A$3053,0)),"")</f>
        <v/>
      </c>
      <c r="R507" s="67">
        <f>IFERROR(INDEX(Devis!$K$2:$K$3053,MATCH($B507,Devis!$A$2:$A$3053,0)),"")</f>
        <v/>
      </c>
      <c r="S507" s="67">
        <f>IFERROR(INDEX(Clients!$G$2:$G$1020,MATCH($C507,Clients!$A$2:$A$1020,0)),"")</f>
        <v/>
      </c>
      <c r="T507" s="69">
        <f>1</f>
        <v/>
      </c>
      <c r="U507" s="68">
        <f>IFERROR(INDEX(Interventions!$S$2:$S$1106,MATCH($B507,Interventions!$B$2:$B$1106,0)),0)</f>
        <v/>
      </c>
      <c r="V507" s="68">
        <f>$K507-$U507</f>
        <v/>
      </c>
      <c r="W507" s="69">
        <f>IF($O507="",0,1)</f>
        <v/>
      </c>
      <c r="X507" s="68">
        <f>IF($O507="",$M507,0)</f>
        <v/>
      </c>
      <c r="Y507" s="69">
        <f>IF($O507="",MAX(0,Paramètres!$C$8-$I507),MAX(0,$O507-$I507))</f>
        <v/>
      </c>
      <c r="Z507" s="69">
        <f>$Y507*$X507</f>
        <v/>
      </c>
      <c r="AA507" s="69">
        <f>IF($O507="",0,$O507-$F507)</f>
        <v/>
      </c>
      <c r="AB507" s="69">
        <f>IF(AND($O507="",$I507&lt;Paramètres!$C$8),1,0)</f>
        <v/>
      </c>
      <c r="AC507" s="69">
        <f>IF(AND($O507="",$Y507&gt;Paramètres!$C$13),1,0)</f>
        <v/>
      </c>
      <c r="AD507" s="67">
        <f>IF($O507="","",YEAR($O507)&amp;"-"&amp;TEXT(MONTH($O507),"00"))</f>
        <v/>
      </c>
      <c r="AE507" s="67">
        <f>IF($W507=1,"Réglée",IF($Y507&lt;=0,"Non échu",IF($Y507&lt;=30,"1-30 j",IF($Y507&lt;=60,"31-60 j",IF($Y507&lt;=90,"61-90 j","Plus de 90 j")))))</f>
        <v/>
      </c>
      <c r="AF507" s="67">
        <f>IF($K507&lt;=1000,"Moins de 1 k€",IF($K507&lt;=5000,"1 à 5 k€",IF($K507&lt;=15000,"5 à 15 k€","Plus de 15 k€")))</f>
        <v/>
      </c>
    </row>
    <row r="508">
      <c r="A508" s="65" t="inlineStr">
        <is>
          <t>FAC-00507</t>
        </is>
      </c>
      <c r="B508" s="65" t="inlineStr">
        <is>
          <t>DEV-01209</t>
        </is>
      </c>
      <c r="C508" s="65" t="inlineStr">
        <is>
          <t>CLI-0184</t>
        </is>
      </c>
      <c r="D508" s="65" t="inlineStr">
        <is>
          <t>Particulier</t>
        </is>
      </c>
      <c r="E508" s="65" t="inlineStr">
        <is>
          <t>Toulouse</t>
        </is>
      </c>
      <c r="F508" s="66" t="n">
        <v>45534</v>
      </c>
      <c r="G508" s="65" t="inlineStr">
        <is>
          <t>2024-08</t>
        </is>
      </c>
      <c r="H508" s="65" t="inlineStr">
        <is>
          <t>2024-2025</t>
        </is>
      </c>
      <c r="I508" s="66" t="n">
        <v>45549</v>
      </c>
      <c r="J508" s="67" t="n">
        <v>15</v>
      </c>
      <c r="K508" s="68" t="n">
        <v>334.11</v>
      </c>
      <c r="L508" s="71" t="n">
        <v>0.2</v>
      </c>
      <c r="M508" s="68" t="n">
        <v>400.93</v>
      </c>
      <c r="N508" s="65" t="inlineStr">
        <is>
          <t>Lent</t>
        </is>
      </c>
      <c r="O508" s="66" t="n">
        <v>45543</v>
      </c>
      <c r="P508" s="65" t="inlineStr">
        <is>
          <t>Payée</t>
        </is>
      </c>
      <c r="Q508" s="67">
        <f>IFERROR(INDEX(Devis!$I$2:$I$3053,MATCH($B508,Devis!$A$2:$A$3053,0)),"")</f>
        <v/>
      </c>
      <c r="R508" s="67">
        <f>IFERROR(INDEX(Devis!$K$2:$K$3053,MATCH($B508,Devis!$A$2:$A$3053,0)),"")</f>
        <v/>
      </c>
      <c r="S508" s="67">
        <f>IFERROR(INDEX(Clients!$G$2:$G$1020,MATCH($C508,Clients!$A$2:$A$1020,0)),"")</f>
        <v/>
      </c>
      <c r="T508" s="69">
        <f>1</f>
        <v/>
      </c>
      <c r="U508" s="68">
        <f>IFERROR(INDEX(Interventions!$S$2:$S$1106,MATCH($B508,Interventions!$B$2:$B$1106,0)),0)</f>
        <v/>
      </c>
      <c r="V508" s="68">
        <f>$K508-$U508</f>
        <v/>
      </c>
      <c r="W508" s="69">
        <f>IF($O508="",0,1)</f>
        <v/>
      </c>
      <c r="X508" s="68">
        <f>IF($O508="",$M508,0)</f>
        <v/>
      </c>
      <c r="Y508" s="69">
        <f>IF($O508="",MAX(0,Paramètres!$C$8-$I508),MAX(0,$O508-$I508))</f>
        <v/>
      </c>
      <c r="Z508" s="69">
        <f>$Y508*$X508</f>
        <v/>
      </c>
      <c r="AA508" s="69">
        <f>IF($O508="",0,$O508-$F508)</f>
        <v/>
      </c>
      <c r="AB508" s="69">
        <f>IF(AND($O508="",$I508&lt;Paramètres!$C$8),1,0)</f>
        <v/>
      </c>
      <c r="AC508" s="69">
        <f>IF(AND($O508="",$Y508&gt;Paramètres!$C$13),1,0)</f>
        <v/>
      </c>
      <c r="AD508" s="67">
        <f>IF($O508="","",YEAR($O508)&amp;"-"&amp;TEXT(MONTH($O508),"00"))</f>
        <v/>
      </c>
      <c r="AE508" s="67">
        <f>IF($W508=1,"Réglée",IF($Y508&lt;=0,"Non échu",IF($Y508&lt;=30,"1-30 j",IF($Y508&lt;=60,"31-60 j",IF($Y508&lt;=90,"61-90 j","Plus de 90 j")))))</f>
        <v/>
      </c>
      <c r="AF508" s="67">
        <f>IF($K508&lt;=1000,"Moins de 1 k€",IF($K508&lt;=5000,"1 à 5 k€",IF($K508&lt;=15000,"5 à 15 k€","Plus de 15 k€")))</f>
        <v/>
      </c>
    </row>
    <row r="509">
      <c r="A509" s="65" t="inlineStr">
        <is>
          <t>FAC-00508</t>
        </is>
      </c>
      <c r="B509" s="65" t="inlineStr">
        <is>
          <t>DEV-01211</t>
        </is>
      </c>
      <c r="C509" s="65" t="inlineStr">
        <is>
          <t>CLI-0002</t>
        </is>
      </c>
      <c r="D509" s="65" t="inlineStr">
        <is>
          <t>Particulier</t>
        </is>
      </c>
      <c r="E509" s="65" t="inlineStr">
        <is>
          <t>Bordeaux</t>
        </is>
      </c>
      <c r="F509" s="66" t="n">
        <v>45552</v>
      </c>
      <c r="G509" s="65" t="inlineStr">
        <is>
          <t>2024-09</t>
        </is>
      </c>
      <c r="H509" s="65" t="inlineStr">
        <is>
          <t>2024-2025</t>
        </is>
      </c>
      <c r="I509" s="66" t="n">
        <v>45567</v>
      </c>
      <c r="J509" s="67" t="n">
        <v>15</v>
      </c>
      <c r="K509" s="68" t="n">
        <v>294.66</v>
      </c>
      <c r="L509" s="71" t="n">
        <v>0.2</v>
      </c>
      <c r="M509" s="68" t="n">
        <v>353.59</v>
      </c>
      <c r="N509" s="65" t="inlineStr">
        <is>
          <t>Bon payeur</t>
        </is>
      </c>
      <c r="O509" s="66" t="n">
        <v>45566</v>
      </c>
      <c r="P509" s="65" t="inlineStr">
        <is>
          <t>Payée</t>
        </is>
      </c>
      <c r="Q509" s="67">
        <f>IFERROR(INDEX(Devis!$I$2:$I$3053,MATCH($B509,Devis!$A$2:$A$3053,0)),"")</f>
        <v/>
      </c>
      <c r="R509" s="67">
        <f>IFERROR(INDEX(Devis!$K$2:$K$3053,MATCH($B509,Devis!$A$2:$A$3053,0)),"")</f>
        <v/>
      </c>
      <c r="S509" s="67">
        <f>IFERROR(INDEX(Clients!$G$2:$G$1020,MATCH($C509,Clients!$A$2:$A$1020,0)),"")</f>
        <v/>
      </c>
      <c r="T509" s="69">
        <f>1</f>
        <v/>
      </c>
      <c r="U509" s="68">
        <f>IFERROR(INDEX(Interventions!$S$2:$S$1106,MATCH($B509,Interventions!$B$2:$B$1106,0)),0)</f>
        <v/>
      </c>
      <c r="V509" s="68">
        <f>$K509-$U509</f>
        <v/>
      </c>
      <c r="W509" s="69">
        <f>IF($O509="",0,1)</f>
        <v/>
      </c>
      <c r="X509" s="68">
        <f>IF($O509="",$M509,0)</f>
        <v/>
      </c>
      <c r="Y509" s="69">
        <f>IF($O509="",MAX(0,Paramètres!$C$8-$I509),MAX(0,$O509-$I509))</f>
        <v/>
      </c>
      <c r="Z509" s="69">
        <f>$Y509*$X509</f>
        <v/>
      </c>
      <c r="AA509" s="69">
        <f>IF($O509="",0,$O509-$F509)</f>
        <v/>
      </c>
      <c r="AB509" s="69">
        <f>IF(AND($O509="",$I509&lt;Paramètres!$C$8),1,0)</f>
        <v/>
      </c>
      <c r="AC509" s="69">
        <f>IF(AND($O509="",$Y509&gt;Paramètres!$C$13),1,0)</f>
        <v/>
      </c>
      <c r="AD509" s="67">
        <f>IF($O509="","",YEAR($O509)&amp;"-"&amp;TEXT(MONTH($O509),"00"))</f>
        <v/>
      </c>
      <c r="AE509" s="67">
        <f>IF($W509=1,"Réglée",IF($Y509&lt;=0,"Non échu",IF($Y509&lt;=30,"1-30 j",IF($Y509&lt;=60,"31-60 j",IF($Y509&lt;=90,"61-90 j","Plus de 90 j")))))</f>
        <v/>
      </c>
      <c r="AF509" s="67">
        <f>IF($K509&lt;=1000,"Moins de 1 k€",IF($K509&lt;=5000,"1 à 5 k€",IF($K509&lt;=15000,"5 à 15 k€","Plus de 15 k€")))</f>
        <v/>
      </c>
    </row>
    <row r="510">
      <c r="A510" s="65" t="inlineStr">
        <is>
          <t>FAC-00509</t>
        </is>
      </c>
      <c r="B510" s="65" t="inlineStr">
        <is>
          <t>DEV-01213</t>
        </is>
      </c>
      <c r="C510" s="65" t="inlineStr">
        <is>
          <t>CLI-0421</t>
        </is>
      </c>
      <c r="D510" s="65" t="inlineStr">
        <is>
          <t>Particulier</t>
        </is>
      </c>
      <c r="E510" s="65" t="inlineStr">
        <is>
          <t>Bordeaux</t>
        </is>
      </c>
      <c r="F510" s="66" t="n">
        <v>45547</v>
      </c>
      <c r="G510" s="65" t="inlineStr">
        <is>
          <t>2024-09</t>
        </is>
      </c>
      <c r="H510" s="65" t="inlineStr">
        <is>
          <t>2024-2025</t>
        </is>
      </c>
      <c r="I510" s="66" t="n">
        <v>45562</v>
      </c>
      <c r="J510" s="67" t="n">
        <v>15</v>
      </c>
      <c r="K510" s="68" t="n">
        <v>3606.63</v>
      </c>
      <c r="L510" s="71" t="n">
        <v>0.2</v>
      </c>
      <c r="M510" s="68" t="n">
        <v>4327.96</v>
      </c>
      <c r="N510" s="65" t="inlineStr">
        <is>
          <t>Bon payeur</t>
        </is>
      </c>
      <c r="O510" s="66" t="n">
        <v>45548</v>
      </c>
      <c r="P510" s="65" t="inlineStr">
        <is>
          <t>Payée</t>
        </is>
      </c>
      <c r="Q510" s="67">
        <f>IFERROR(INDEX(Devis!$I$2:$I$3053,MATCH($B510,Devis!$A$2:$A$3053,0)),"")</f>
        <v/>
      </c>
      <c r="R510" s="67">
        <f>IFERROR(INDEX(Devis!$K$2:$K$3053,MATCH($B510,Devis!$A$2:$A$3053,0)),"")</f>
        <v/>
      </c>
      <c r="S510" s="67">
        <f>IFERROR(INDEX(Clients!$G$2:$G$1020,MATCH($C510,Clients!$A$2:$A$1020,0)),"")</f>
        <v/>
      </c>
      <c r="T510" s="69">
        <f>1</f>
        <v/>
      </c>
      <c r="U510" s="68">
        <f>IFERROR(INDEX(Interventions!$S$2:$S$1106,MATCH($B510,Interventions!$B$2:$B$1106,0)),0)</f>
        <v/>
      </c>
      <c r="V510" s="68">
        <f>$K510-$U510</f>
        <v/>
      </c>
      <c r="W510" s="69">
        <f>IF($O510="",0,1)</f>
        <v/>
      </c>
      <c r="X510" s="68">
        <f>IF($O510="",$M510,0)</f>
        <v/>
      </c>
      <c r="Y510" s="69">
        <f>IF($O510="",MAX(0,Paramètres!$C$8-$I510),MAX(0,$O510-$I510))</f>
        <v/>
      </c>
      <c r="Z510" s="69">
        <f>$Y510*$X510</f>
        <v/>
      </c>
      <c r="AA510" s="69">
        <f>IF($O510="",0,$O510-$F510)</f>
        <v/>
      </c>
      <c r="AB510" s="69">
        <f>IF(AND($O510="",$I510&lt;Paramètres!$C$8),1,0)</f>
        <v/>
      </c>
      <c r="AC510" s="69">
        <f>IF(AND($O510="",$Y510&gt;Paramètres!$C$13),1,0)</f>
        <v/>
      </c>
      <c r="AD510" s="67">
        <f>IF($O510="","",YEAR($O510)&amp;"-"&amp;TEXT(MONTH($O510),"00"))</f>
        <v/>
      </c>
      <c r="AE510" s="67">
        <f>IF($W510=1,"Réglée",IF($Y510&lt;=0,"Non échu",IF($Y510&lt;=30,"1-30 j",IF($Y510&lt;=60,"31-60 j",IF($Y510&lt;=90,"61-90 j","Plus de 90 j")))))</f>
        <v/>
      </c>
      <c r="AF510" s="67">
        <f>IF($K510&lt;=1000,"Moins de 1 k€",IF($K510&lt;=5000,"1 à 5 k€",IF($K510&lt;=15000,"5 à 15 k€","Plus de 15 k€")))</f>
        <v/>
      </c>
    </row>
    <row r="511">
      <c r="A511" s="65" t="inlineStr">
        <is>
          <t>FAC-00510</t>
        </is>
      </c>
      <c r="B511" s="65" t="inlineStr">
        <is>
          <t>DEV-01218</t>
        </is>
      </c>
      <c r="C511" s="65" t="inlineStr">
        <is>
          <t>CLI-0200</t>
        </is>
      </c>
      <c r="D511" s="65" t="inlineStr">
        <is>
          <t>Particulier</t>
        </is>
      </c>
      <c r="E511" s="65" t="inlineStr">
        <is>
          <t>Bordeaux</t>
        </is>
      </c>
      <c r="F511" s="66" t="n">
        <v>45574</v>
      </c>
      <c r="G511" s="65" t="inlineStr">
        <is>
          <t>2024-10</t>
        </is>
      </c>
      <c r="H511" s="65" t="inlineStr">
        <is>
          <t>2024-2025</t>
        </is>
      </c>
      <c r="I511" s="66" t="n">
        <v>45589</v>
      </c>
      <c r="J511" s="67" t="n">
        <v>15</v>
      </c>
      <c r="K511" s="68" t="n">
        <v>3111.95</v>
      </c>
      <c r="L511" s="71" t="n">
        <v>0.2</v>
      </c>
      <c r="M511" s="68" t="n">
        <v>3734.34</v>
      </c>
      <c r="N511" s="65" t="inlineStr">
        <is>
          <t>Standard</t>
        </is>
      </c>
      <c r="O511" s="66" t="n">
        <v>45580</v>
      </c>
      <c r="P511" s="65" t="inlineStr">
        <is>
          <t>Payée</t>
        </is>
      </c>
      <c r="Q511" s="67">
        <f>IFERROR(INDEX(Devis!$I$2:$I$3053,MATCH($B511,Devis!$A$2:$A$3053,0)),"")</f>
        <v/>
      </c>
      <c r="R511" s="67">
        <f>IFERROR(INDEX(Devis!$K$2:$K$3053,MATCH($B511,Devis!$A$2:$A$3053,0)),"")</f>
        <v/>
      </c>
      <c r="S511" s="67">
        <f>IFERROR(INDEX(Clients!$G$2:$G$1020,MATCH($C511,Clients!$A$2:$A$1020,0)),"")</f>
        <v/>
      </c>
      <c r="T511" s="69">
        <f>1</f>
        <v/>
      </c>
      <c r="U511" s="68">
        <f>IFERROR(INDEX(Interventions!$S$2:$S$1106,MATCH($B511,Interventions!$B$2:$B$1106,0)),0)</f>
        <v/>
      </c>
      <c r="V511" s="68">
        <f>$K511-$U511</f>
        <v/>
      </c>
      <c r="W511" s="69">
        <f>IF($O511="",0,1)</f>
        <v/>
      </c>
      <c r="X511" s="68">
        <f>IF($O511="",$M511,0)</f>
        <v/>
      </c>
      <c r="Y511" s="69">
        <f>IF($O511="",MAX(0,Paramètres!$C$8-$I511),MAX(0,$O511-$I511))</f>
        <v/>
      </c>
      <c r="Z511" s="69">
        <f>$Y511*$X511</f>
        <v/>
      </c>
      <c r="AA511" s="69">
        <f>IF($O511="",0,$O511-$F511)</f>
        <v/>
      </c>
      <c r="AB511" s="69">
        <f>IF(AND($O511="",$I511&lt;Paramètres!$C$8),1,0)</f>
        <v/>
      </c>
      <c r="AC511" s="69">
        <f>IF(AND($O511="",$Y511&gt;Paramètres!$C$13),1,0)</f>
        <v/>
      </c>
      <c r="AD511" s="67">
        <f>IF($O511="","",YEAR($O511)&amp;"-"&amp;TEXT(MONTH($O511),"00"))</f>
        <v/>
      </c>
      <c r="AE511" s="67">
        <f>IF($W511=1,"Réglée",IF($Y511&lt;=0,"Non échu",IF($Y511&lt;=30,"1-30 j",IF($Y511&lt;=60,"31-60 j",IF($Y511&lt;=90,"61-90 j","Plus de 90 j")))))</f>
        <v/>
      </c>
      <c r="AF511" s="67">
        <f>IF($K511&lt;=1000,"Moins de 1 k€",IF($K511&lt;=5000,"1 à 5 k€",IF($K511&lt;=15000,"5 à 15 k€","Plus de 15 k€")))</f>
        <v/>
      </c>
    </row>
    <row r="512">
      <c r="A512" s="65" t="inlineStr">
        <is>
          <t>FAC-00511</t>
        </is>
      </c>
      <c r="B512" s="65" t="inlineStr">
        <is>
          <t>DEV-01221</t>
        </is>
      </c>
      <c r="C512" s="65" t="inlineStr">
        <is>
          <t>CLI-0007</t>
        </is>
      </c>
      <c r="D512" s="65" t="inlineStr">
        <is>
          <t>Particulier</t>
        </is>
      </c>
      <c r="E512" s="65" t="inlineStr">
        <is>
          <t>Toulouse</t>
        </is>
      </c>
      <c r="F512" s="66" t="n">
        <v>45537</v>
      </c>
      <c r="G512" s="65" t="inlineStr">
        <is>
          <t>2024-09</t>
        </is>
      </c>
      <c r="H512" s="65" t="inlineStr">
        <is>
          <t>2024-2025</t>
        </is>
      </c>
      <c r="I512" s="66" t="n">
        <v>45552</v>
      </c>
      <c r="J512" s="67" t="n">
        <v>15</v>
      </c>
      <c r="K512" s="68" t="n">
        <v>817.95</v>
      </c>
      <c r="L512" s="71" t="n">
        <v>0.1</v>
      </c>
      <c r="M512" s="68" t="n">
        <v>899.75</v>
      </c>
      <c r="N512" s="65" t="inlineStr">
        <is>
          <t>Standard</t>
        </is>
      </c>
      <c r="O512" s="66" t="n">
        <v>45566</v>
      </c>
      <c r="P512" s="65" t="inlineStr">
        <is>
          <t>Payée</t>
        </is>
      </c>
      <c r="Q512" s="67">
        <f>IFERROR(INDEX(Devis!$I$2:$I$3053,MATCH($B512,Devis!$A$2:$A$3053,0)),"")</f>
        <v/>
      </c>
      <c r="R512" s="67">
        <f>IFERROR(INDEX(Devis!$K$2:$K$3053,MATCH($B512,Devis!$A$2:$A$3053,0)),"")</f>
        <v/>
      </c>
      <c r="S512" s="67">
        <f>IFERROR(INDEX(Clients!$G$2:$G$1020,MATCH($C512,Clients!$A$2:$A$1020,0)),"")</f>
        <v/>
      </c>
      <c r="T512" s="69">
        <f>1</f>
        <v/>
      </c>
      <c r="U512" s="68">
        <f>IFERROR(INDEX(Interventions!$S$2:$S$1106,MATCH($B512,Interventions!$B$2:$B$1106,0)),0)</f>
        <v/>
      </c>
      <c r="V512" s="68">
        <f>$K512-$U512</f>
        <v/>
      </c>
      <c r="W512" s="69">
        <f>IF($O512="",0,1)</f>
        <v/>
      </c>
      <c r="X512" s="68">
        <f>IF($O512="",$M512,0)</f>
        <v/>
      </c>
      <c r="Y512" s="69">
        <f>IF($O512="",MAX(0,Paramètres!$C$8-$I512),MAX(0,$O512-$I512))</f>
        <v/>
      </c>
      <c r="Z512" s="69">
        <f>$Y512*$X512</f>
        <v/>
      </c>
      <c r="AA512" s="69">
        <f>IF($O512="",0,$O512-$F512)</f>
        <v/>
      </c>
      <c r="AB512" s="69">
        <f>IF(AND($O512="",$I512&lt;Paramètres!$C$8),1,0)</f>
        <v/>
      </c>
      <c r="AC512" s="69">
        <f>IF(AND($O512="",$Y512&gt;Paramètres!$C$13),1,0)</f>
        <v/>
      </c>
      <c r="AD512" s="67">
        <f>IF($O512="","",YEAR($O512)&amp;"-"&amp;TEXT(MONTH($O512),"00"))</f>
        <v/>
      </c>
      <c r="AE512" s="67">
        <f>IF($W512=1,"Réglée",IF($Y512&lt;=0,"Non échu",IF($Y512&lt;=30,"1-30 j",IF($Y512&lt;=60,"31-60 j",IF($Y512&lt;=90,"61-90 j","Plus de 90 j")))))</f>
        <v/>
      </c>
      <c r="AF512" s="67">
        <f>IF($K512&lt;=1000,"Moins de 1 k€",IF($K512&lt;=5000,"1 à 5 k€",IF($K512&lt;=15000,"5 à 15 k€","Plus de 15 k€")))</f>
        <v/>
      </c>
    </row>
    <row r="513">
      <c r="A513" s="65" t="inlineStr">
        <is>
          <t>FAC-00512</t>
        </is>
      </c>
      <c r="B513" s="65" t="inlineStr">
        <is>
          <t>DEV-01226</t>
        </is>
      </c>
      <c r="C513" s="65" t="inlineStr">
        <is>
          <t>CLI-0388</t>
        </is>
      </c>
      <c r="D513" s="65" t="inlineStr">
        <is>
          <t>Particulier</t>
        </is>
      </c>
      <c r="E513" s="65" t="inlineStr">
        <is>
          <t>Toulouse</t>
        </is>
      </c>
      <c r="F513" s="66" t="n">
        <v>45544</v>
      </c>
      <c r="G513" s="65" t="inlineStr">
        <is>
          <t>2024-09</t>
        </is>
      </c>
      <c r="H513" s="65" t="inlineStr">
        <is>
          <t>2024-2025</t>
        </is>
      </c>
      <c r="I513" s="66" t="n">
        <v>45559</v>
      </c>
      <c r="J513" s="67" t="n">
        <v>15</v>
      </c>
      <c r="K513" s="68" t="n">
        <v>6064.12</v>
      </c>
      <c r="L513" s="71" t="n">
        <v>0.1</v>
      </c>
      <c r="M513" s="68" t="n">
        <v>6670.53</v>
      </c>
      <c r="N513" s="65" t="inlineStr">
        <is>
          <t>Standard</t>
        </is>
      </c>
      <c r="O513" s="66" t="n">
        <v>45550</v>
      </c>
      <c r="P513" s="65" t="inlineStr">
        <is>
          <t>Payée</t>
        </is>
      </c>
      <c r="Q513" s="67">
        <f>IFERROR(INDEX(Devis!$I$2:$I$3053,MATCH($B513,Devis!$A$2:$A$3053,0)),"")</f>
        <v/>
      </c>
      <c r="R513" s="67">
        <f>IFERROR(INDEX(Devis!$K$2:$K$3053,MATCH($B513,Devis!$A$2:$A$3053,0)),"")</f>
        <v/>
      </c>
      <c r="S513" s="67">
        <f>IFERROR(INDEX(Clients!$G$2:$G$1020,MATCH($C513,Clients!$A$2:$A$1020,0)),"")</f>
        <v/>
      </c>
      <c r="T513" s="69">
        <f>1</f>
        <v/>
      </c>
      <c r="U513" s="68">
        <f>IFERROR(INDEX(Interventions!$S$2:$S$1106,MATCH($B513,Interventions!$B$2:$B$1106,0)),0)</f>
        <v/>
      </c>
      <c r="V513" s="68">
        <f>$K513-$U513</f>
        <v/>
      </c>
      <c r="W513" s="69">
        <f>IF($O513="",0,1)</f>
        <v/>
      </c>
      <c r="X513" s="68">
        <f>IF($O513="",$M513,0)</f>
        <v/>
      </c>
      <c r="Y513" s="69">
        <f>IF($O513="",MAX(0,Paramètres!$C$8-$I513),MAX(0,$O513-$I513))</f>
        <v/>
      </c>
      <c r="Z513" s="69">
        <f>$Y513*$X513</f>
        <v/>
      </c>
      <c r="AA513" s="69">
        <f>IF($O513="",0,$O513-$F513)</f>
        <v/>
      </c>
      <c r="AB513" s="69">
        <f>IF(AND($O513="",$I513&lt;Paramètres!$C$8),1,0)</f>
        <v/>
      </c>
      <c r="AC513" s="69">
        <f>IF(AND($O513="",$Y513&gt;Paramètres!$C$13),1,0)</f>
        <v/>
      </c>
      <c r="AD513" s="67">
        <f>IF($O513="","",YEAR($O513)&amp;"-"&amp;TEXT(MONTH($O513),"00"))</f>
        <v/>
      </c>
      <c r="AE513" s="67">
        <f>IF($W513=1,"Réglée",IF($Y513&lt;=0,"Non échu",IF($Y513&lt;=30,"1-30 j",IF($Y513&lt;=60,"31-60 j",IF($Y513&lt;=90,"61-90 j","Plus de 90 j")))))</f>
        <v/>
      </c>
      <c r="AF513" s="67">
        <f>IF($K513&lt;=1000,"Moins de 1 k€",IF($K513&lt;=5000,"1 à 5 k€",IF($K513&lt;=15000,"5 à 15 k€","Plus de 15 k€")))</f>
        <v/>
      </c>
    </row>
    <row r="514">
      <c r="A514" s="65" t="inlineStr">
        <is>
          <t>FAC-00513</t>
        </is>
      </c>
      <c r="B514" s="65" t="inlineStr">
        <is>
          <t>DEV-01227</t>
        </is>
      </c>
      <c r="C514" s="65" t="inlineStr">
        <is>
          <t>CLI-0162</t>
        </is>
      </c>
      <c r="D514" s="65" t="inlineStr">
        <is>
          <t>Particulier</t>
        </is>
      </c>
      <c r="E514" s="65" t="inlineStr">
        <is>
          <t>Bordeaux</t>
        </is>
      </c>
      <c r="F514" s="66" t="n">
        <v>45540</v>
      </c>
      <c r="G514" s="65" t="inlineStr">
        <is>
          <t>2024-09</t>
        </is>
      </c>
      <c r="H514" s="65" t="inlineStr">
        <is>
          <t>2024-2025</t>
        </is>
      </c>
      <c r="I514" s="66" t="n">
        <v>45555</v>
      </c>
      <c r="J514" s="67" t="n">
        <v>15</v>
      </c>
      <c r="K514" s="68" t="n">
        <v>3466.94</v>
      </c>
      <c r="L514" s="71" t="n">
        <v>0.1</v>
      </c>
      <c r="M514" s="68" t="n">
        <v>3813.63</v>
      </c>
      <c r="N514" s="65" t="inlineStr">
        <is>
          <t>Standard</t>
        </is>
      </c>
      <c r="O514" s="66" t="n">
        <v>45543</v>
      </c>
      <c r="P514" s="65" t="inlineStr">
        <is>
          <t>Payée</t>
        </is>
      </c>
      <c r="Q514" s="67">
        <f>IFERROR(INDEX(Devis!$I$2:$I$3053,MATCH($B514,Devis!$A$2:$A$3053,0)),"")</f>
        <v/>
      </c>
      <c r="R514" s="67">
        <f>IFERROR(INDEX(Devis!$K$2:$K$3053,MATCH($B514,Devis!$A$2:$A$3053,0)),"")</f>
        <v/>
      </c>
      <c r="S514" s="67">
        <f>IFERROR(INDEX(Clients!$G$2:$G$1020,MATCH($C514,Clients!$A$2:$A$1020,0)),"")</f>
        <v/>
      </c>
      <c r="T514" s="69">
        <f>1</f>
        <v/>
      </c>
      <c r="U514" s="68">
        <f>IFERROR(INDEX(Interventions!$S$2:$S$1106,MATCH($B514,Interventions!$B$2:$B$1106,0)),0)</f>
        <v/>
      </c>
      <c r="V514" s="68">
        <f>$K514-$U514</f>
        <v/>
      </c>
      <c r="W514" s="69">
        <f>IF($O514="",0,1)</f>
        <v/>
      </c>
      <c r="X514" s="68">
        <f>IF($O514="",$M514,0)</f>
        <v/>
      </c>
      <c r="Y514" s="69">
        <f>IF($O514="",MAX(0,Paramètres!$C$8-$I514),MAX(0,$O514-$I514))</f>
        <v/>
      </c>
      <c r="Z514" s="69">
        <f>$Y514*$X514</f>
        <v/>
      </c>
      <c r="AA514" s="69">
        <f>IF($O514="",0,$O514-$F514)</f>
        <v/>
      </c>
      <c r="AB514" s="69">
        <f>IF(AND($O514="",$I514&lt;Paramètres!$C$8),1,0)</f>
        <v/>
      </c>
      <c r="AC514" s="69">
        <f>IF(AND($O514="",$Y514&gt;Paramètres!$C$13),1,0)</f>
        <v/>
      </c>
      <c r="AD514" s="67">
        <f>IF($O514="","",YEAR($O514)&amp;"-"&amp;TEXT(MONTH($O514),"00"))</f>
        <v/>
      </c>
      <c r="AE514" s="67">
        <f>IF($W514=1,"Réglée",IF($Y514&lt;=0,"Non échu",IF($Y514&lt;=30,"1-30 j",IF($Y514&lt;=60,"31-60 j",IF($Y514&lt;=90,"61-90 j","Plus de 90 j")))))</f>
        <v/>
      </c>
      <c r="AF514" s="67">
        <f>IF($K514&lt;=1000,"Moins de 1 k€",IF($K514&lt;=5000,"1 à 5 k€",IF($K514&lt;=15000,"5 à 15 k€","Plus de 15 k€")))</f>
        <v/>
      </c>
    </row>
    <row r="515">
      <c r="A515" s="65" t="inlineStr">
        <is>
          <t>FAC-00514</t>
        </is>
      </c>
      <c r="B515" s="65" t="inlineStr">
        <is>
          <t>DEV-01229</t>
        </is>
      </c>
      <c r="C515" s="65" t="inlineStr">
        <is>
          <t>CLI-0282</t>
        </is>
      </c>
      <c r="D515" s="65" t="inlineStr">
        <is>
          <t>Particulier</t>
        </is>
      </c>
      <c r="E515" s="65" t="inlineStr">
        <is>
          <t>Bordeaux</t>
        </is>
      </c>
      <c r="F515" s="66" t="n">
        <v>45552</v>
      </c>
      <c r="G515" s="65" t="inlineStr">
        <is>
          <t>2024-09</t>
        </is>
      </c>
      <c r="H515" s="65" t="inlineStr">
        <is>
          <t>2024-2025</t>
        </is>
      </c>
      <c r="I515" s="66" t="n">
        <v>45567</v>
      </c>
      <c r="J515" s="67" t="n">
        <v>15</v>
      </c>
      <c r="K515" s="68" t="n">
        <v>3623.77</v>
      </c>
      <c r="L515" s="71" t="n">
        <v>0.2</v>
      </c>
      <c r="M515" s="68" t="n">
        <v>4348.52</v>
      </c>
      <c r="N515" s="65" t="inlineStr">
        <is>
          <t>Bon payeur</t>
        </is>
      </c>
      <c r="O515" s="66" t="n">
        <v>45576</v>
      </c>
      <c r="P515" s="65" t="inlineStr">
        <is>
          <t>Payée</t>
        </is>
      </c>
      <c r="Q515" s="67">
        <f>IFERROR(INDEX(Devis!$I$2:$I$3053,MATCH($B515,Devis!$A$2:$A$3053,0)),"")</f>
        <v/>
      </c>
      <c r="R515" s="67">
        <f>IFERROR(INDEX(Devis!$K$2:$K$3053,MATCH($B515,Devis!$A$2:$A$3053,0)),"")</f>
        <v/>
      </c>
      <c r="S515" s="67">
        <f>IFERROR(INDEX(Clients!$G$2:$G$1020,MATCH($C515,Clients!$A$2:$A$1020,0)),"")</f>
        <v/>
      </c>
      <c r="T515" s="69">
        <f>1</f>
        <v/>
      </c>
      <c r="U515" s="68">
        <f>IFERROR(INDEX(Interventions!$S$2:$S$1106,MATCH($B515,Interventions!$B$2:$B$1106,0)),0)</f>
        <v/>
      </c>
      <c r="V515" s="68">
        <f>$K515-$U515</f>
        <v/>
      </c>
      <c r="W515" s="69">
        <f>IF($O515="",0,1)</f>
        <v/>
      </c>
      <c r="X515" s="68">
        <f>IF($O515="",$M515,0)</f>
        <v/>
      </c>
      <c r="Y515" s="69">
        <f>IF($O515="",MAX(0,Paramètres!$C$8-$I515),MAX(0,$O515-$I515))</f>
        <v/>
      </c>
      <c r="Z515" s="69">
        <f>$Y515*$X515</f>
        <v/>
      </c>
      <c r="AA515" s="69">
        <f>IF($O515="",0,$O515-$F515)</f>
        <v/>
      </c>
      <c r="AB515" s="69">
        <f>IF(AND($O515="",$I515&lt;Paramètres!$C$8),1,0)</f>
        <v/>
      </c>
      <c r="AC515" s="69">
        <f>IF(AND($O515="",$Y515&gt;Paramètres!$C$13),1,0)</f>
        <v/>
      </c>
      <c r="AD515" s="67">
        <f>IF($O515="","",YEAR($O515)&amp;"-"&amp;TEXT(MONTH($O515),"00"))</f>
        <v/>
      </c>
      <c r="AE515" s="67">
        <f>IF($W515=1,"Réglée",IF($Y515&lt;=0,"Non échu",IF($Y515&lt;=30,"1-30 j",IF($Y515&lt;=60,"31-60 j",IF($Y515&lt;=90,"61-90 j","Plus de 90 j")))))</f>
        <v/>
      </c>
      <c r="AF515" s="67">
        <f>IF($K515&lt;=1000,"Moins de 1 k€",IF($K515&lt;=5000,"1 à 5 k€",IF($K515&lt;=15000,"5 à 15 k€","Plus de 15 k€")))</f>
        <v/>
      </c>
    </row>
    <row r="516">
      <c r="A516" s="65" t="inlineStr">
        <is>
          <t>FAC-00515</t>
        </is>
      </c>
      <c r="B516" s="65" t="inlineStr">
        <is>
          <t>DEV-01231</t>
        </is>
      </c>
      <c r="C516" s="65" t="inlineStr">
        <is>
          <t>CLI-0042</t>
        </is>
      </c>
      <c r="D516" s="65" t="inlineStr">
        <is>
          <t>Particulier</t>
        </is>
      </c>
      <c r="E516" s="65" t="inlineStr">
        <is>
          <t>Bordeaux</t>
        </is>
      </c>
      <c r="F516" s="66" t="n">
        <v>45559</v>
      </c>
      <c r="G516" s="65" t="inlineStr">
        <is>
          <t>2024-09</t>
        </is>
      </c>
      <c r="H516" s="65" t="inlineStr">
        <is>
          <t>2024-2025</t>
        </is>
      </c>
      <c r="I516" s="66" t="n">
        <v>45574</v>
      </c>
      <c r="J516" s="67" t="n">
        <v>15</v>
      </c>
      <c r="K516" s="68" t="n">
        <v>1150.41</v>
      </c>
      <c r="L516" s="71" t="n">
        <v>0.1</v>
      </c>
      <c r="M516" s="68" t="n">
        <v>1265.45</v>
      </c>
      <c r="N516" s="65" t="inlineStr">
        <is>
          <t>Standard</t>
        </is>
      </c>
      <c r="O516" s="66" t="n">
        <v>45562</v>
      </c>
      <c r="P516" s="65" t="inlineStr">
        <is>
          <t>Payée</t>
        </is>
      </c>
      <c r="Q516" s="67">
        <f>IFERROR(INDEX(Devis!$I$2:$I$3053,MATCH($B516,Devis!$A$2:$A$3053,0)),"")</f>
        <v/>
      </c>
      <c r="R516" s="67">
        <f>IFERROR(INDEX(Devis!$K$2:$K$3053,MATCH($B516,Devis!$A$2:$A$3053,0)),"")</f>
        <v/>
      </c>
      <c r="S516" s="67">
        <f>IFERROR(INDEX(Clients!$G$2:$G$1020,MATCH($C516,Clients!$A$2:$A$1020,0)),"")</f>
        <v/>
      </c>
      <c r="T516" s="69">
        <f>1</f>
        <v/>
      </c>
      <c r="U516" s="68">
        <f>IFERROR(INDEX(Interventions!$S$2:$S$1106,MATCH($B516,Interventions!$B$2:$B$1106,0)),0)</f>
        <v/>
      </c>
      <c r="V516" s="68">
        <f>$K516-$U516</f>
        <v/>
      </c>
      <c r="W516" s="69">
        <f>IF($O516="",0,1)</f>
        <v/>
      </c>
      <c r="X516" s="68">
        <f>IF($O516="",$M516,0)</f>
        <v/>
      </c>
      <c r="Y516" s="69">
        <f>IF($O516="",MAX(0,Paramètres!$C$8-$I516),MAX(0,$O516-$I516))</f>
        <v/>
      </c>
      <c r="Z516" s="69">
        <f>$Y516*$X516</f>
        <v/>
      </c>
      <c r="AA516" s="69">
        <f>IF($O516="",0,$O516-$F516)</f>
        <v/>
      </c>
      <c r="AB516" s="69">
        <f>IF(AND($O516="",$I516&lt;Paramètres!$C$8),1,0)</f>
        <v/>
      </c>
      <c r="AC516" s="69">
        <f>IF(AND($O516="",$Y516&gt;Paramètres!$C$13),1,0)</f>
        <v/>
      </c>
      <c r="AD516" s="67">
        <f>IF($O516="","",YEAR($O516)&amp;"-"&amp;TEXT(MONTH($O516),"00"))</f>
        <v/>
      </c>
      <c r="AE516" s="67">
        <f>IF($W516=1,"Réglée",IF($Y516&lt;=0,"Non échu",IF($Y516&lt;=30,"1-30 j",IF($Y516&lt;=60,"31-60 j",IF($Y516&lt;=90,"61-90 j","Plus de 90 j")))))</f>
        <v/>
      </c>
      <c r="AF516" s="67">
        <f>IF($K516&lt;=1000,"Moins de 1 k€",IF($K516&lt;=5000,"1 à 5 k€",IF($K516&lt;=15000,"5 à 15 k€","Plus de 15 k€")))</f>
        <v/>
      </c>
    </row>
    <row r="517">
      <c r="A517" s="65" t="inlineStr">
        <is>
          <t>FAC-00516</t>
        </is>
      </c>
      <c r="B517" s="65" t="inlineStr">
        <is>
          <t>DEV-01232</t>
        </is>
      </c>
      <c r="C517" s="65" t="inlineStr">
        <is>
          <t>CLI-0033</t>
        </is>
      </c>
      <c r="D517" s="65" t="inlineStr">
        <is>
          <t>Syndic</t>
        </is>
      </c>
      <c r="E517" s="65" t="inlineStr">
        <is>
          <t>Bordeaux</t>
        </is>
      </c>
      <c r="F517" s="66" t="n">
        <v>45537</v>
      </c>
      <c r="G517" s="65" t="inlineStr">
        <is>
          <t>2024-09</t>
        </is>
      </c>
      <c r="H517" s="65" t="inlineStr">
        <is>
          <t>2024-2025</t>
        </is>
      </c>
      <c r="I517" s="66" t="n">
        <v>45597</v>
      </c>
      <c r="J517" s="67" t="n">
        <v>60</v>
      </c>
      <c r="K517" s="68" t="n">
        <v>7919.89</v>
      </c>
      <c r="L517" s="71" t="n">
        <v>0.2</v>
      </c>
      <c r="M517" s="68" t="n">
        <v>9503.870000000001</v>
      </c>
      <c r="N517" s="65" t="inlineStr">
        <is>
          <t>Litigieux</t>
        </is>
      </c>
      <c r="O517" s="66" t="n">
        <v>45714</v>
      </c>
      <c r="P517" s="65" t="inlineStr">
        <is>
          <t>Payée</t>
        </is>
      </c>
      <c r="Q517" s="67">
        <f>IFERROR(INDEX(Devis!$I$2:$I$3053,MATCH($B517,Devis!$A$2:$A$3053,0)),"")</f>
        <v/>
      </c>
      <c r="R517" s="67">
        <f>IFERROR(INDEX(Devis!$K$2:$K$3053,MATCH($B517,Devis!$A$2:$A$3053,0)),"")</f>
        <v/>
      </c>
      <c r="S517" s="67">
        <f>IFERROR(INDEX(Clients!$G$2:$G$1020,MATCH($C517,Clients!$A$2:$A$1020,0)),"")</f>
        <v/>
      </c>
      <c r="T517" s="69">
        <f>1</f>
        <v/>
      </c>
      <c r="U517" s="68">
        <f>IFERROR(INDEX(Interventions!$S$2:$S$1106,MATCH($B517,Interventions!$B$2:$B$1106,0)),0)</f>
        <v/>
      </c>
      <c r="V517" s="68">
        <f>$K517-$U517</f>
        <v/>
      </c>
      <c r="W517" s="69">
        <f>IF($O517="",0,1)</f>
        <v/>
      </c>
      <c r="X517" s="68">
        <f>IF($O517="",$M517,0)</f>
        <v/>
      </c>
      <c r="Y517" s="69">
        <f>IF($O517="",MAX(0,Paramètres!$C$8-$I517),MAX(0,$O517-$I517))</f>
        <v/>
      </c>
      <c r="Z517" s="69">
        <f>$Y517*$X517</f>
        <v/>
      </c>
      <c r="AA517" s="69">
        <f>IF($O517="",0,$O517-$F517)</f>
        <v/>
      </c>
      <c r="AB517" s="69">
        <f>IF(AND($O517="",$I517&lt;Paramètres!$C$8),1,0)</f>
        <v/>
      </c>
      <c r="AC517" s="69">
        <f>IF(AND($O517="",$Y517&gt;Paramètres!$C$13),1,0)</f>
        <v/>
      </c>
      <c r="AD517" s="67">
        <f>IF($O517="","",YEAR($O517)&amp;"-"&amp;TEXT(MONTH($O517),"00"))</f>
        <v/>
      </c>
      <c r="AE517" s="67">
        <f>IF($W517=1,"Réglée",IF($Y517&lt;=0,"Non échu",IF($Y517&lt;=30,"1-30 j",IF($Y517&lt;=60,"31-60 j",IF($Y517&lt;=90,"61-90 j","Plus de 90 j")))))</f>
        <v/>
      </c>
      <c r="AF517" s="67">
        <f>IF($K517&lt;=1000,"Moins de 1 k€",IF($K517&lt;=5000,"1 à 5 k€",IF($K517&lt;=15000,"5 à 15 k€","Plus de 15 k€")))</f>
        <v/>
      </c>
    </row>
    <row r="518">
      <c r="A518" s="65" t="inlineStr">
        <is>
          <t>FAC-00517</t>
        </is>
      </c>
      <c r="B518" s="65" t="inlineStr">
        <is>
          <t>DEV-01233</t>
        </is>
      </c>
      <c r="C518" s="65" t="inlineStr">
        <is>
          <t>CLI-0485</t>
        </is>
      </c>
      <c r="D518" s="65" t="inlineStr">
        <is>
          <t>Particulier</t>
        </is>
      </c>
      <c r="E518" s="65" t="inlineStr">
        <is>
          <t>Toulouse</t>
        </is>
      </c>
      <c r="F518" s="66" t="n">
        <v>45544</v>
      </c>
      <c r="G518" s="65" t="inlineStr">
        <is>
          <t>2024-09</t>
        </is>
      </c>
      <c r="H518" s="65" t="inlineStr">
        <is>
          <t>2024-2025</t>
        </is>
      </c>
      <c r="I518" s="66" t="n">
        <v>45559</v>
      </c>
      <c r="J518" s="67" t="n">
        <v>15</v>
      </c>
      <c r="K518" s="68" t="n">
        <v>1108.43</v>
      </c>
      <c r="L518" s="71" t="n">
        <v>0.1</v>
      </c>
      <c r="M518" s="68" t="n">
        <v>1219.27</v>
      </c>
      <c r="N518" s="65" t="inlineStr">
        <is>
          <t>Standard</t>
        </is>
      </c>
      <c r="O518" s="66" t="n">
        <v>45569</v>
      </c>
      <c r="P518" s="65" t="inlineStr">
        <is>
          <t>Payée</t>
        </is>
      </c>
      <c r="Q518" s="67">
        <f>IFERROR(INDEX(Devis!$I$2:$I$3053,MATCH($B518,Devis!$A$2:$A$3053,0)),"")</f>
        <v/>
      </c>
      <c r="R518" s="67">
        <f>IFERROR(INDEX(Devis!$K$2:$K$3053,MATCH($B518,Devis!$A$2:$A$3053,0)),"")</f>
        <v/>
      </c>
      <c r="S518" s="67">
        <f>IFERROR(INDEX(Clients!$G$2:$G$1020,MATCH($C518,Clients!$A$2:$A$1020,0)),"")</f>
        <v/>
      </c>
      <c r="T518" s="69">
        <f>1</f>
        <v/>
      </c>
      <c r="U518" s="68">
        <f>IFERROR(INDEX(Interventions!$S$2:$S$1106,MATCH($B518,Interventions!$B$2:$B$1106,0)),0)</f>
        <v/>
      </c>
      <c r="V518" s="68">
        <f>$K518-$U518</f>
        <v/>
      </c>
      <c r="W518" s="69">
        <f>IF($O518="",0,1)</f>
        <v/>
      </c>
      <c r="X518" s="68">
        <f>IF($O518="",$M518,0)</f>
        <v/>
      </c>
      <c r="Y518" s="69">
        <f>IF($O518="",MAX(0,Paramètres!$C$8-$I518),MAX(0,$O518-$I518))</f>
        <v/>
      </c>
      <c r="Z518" s="69">
        <f>$Y518*$X518</f>
        <v/>
      </c>
      <c r="AA518" s="69">
        <f>IF($O518="",0,$O518-$F518)</f>
        <v/>
      </c>
      <c r="AB518" s="69">
        <f>IF(AND($O518="",$I518&lt;Paramètres!$C$8),1,0)</f>
        <v/>
      </c>
      <c r="AC518" s="69">
        <f>IF(AND($O518="",$Y518&gt;Paramètres!$C$13),1,0)</f>
        <v/>
      </c>
      <c r="AD518" s="67">
        <f>IF($O518="","",YEAR($O518)&amp;"-"&amp;TEXT(MONTH($O518),"00"))</f>
        <v/>
      </c>
      <c r="AE518" s="67">
        <f>IF($W518=1,"Réglée",IF($Y518&lt;=0,"Non échu",IF($Y518&lt;=30,"1-30 j",IF($Y518&lt;=60,"31-60 j",IF($Y518&lt;=90,"61-90 j","Plus de 90 j")))))</f>
        <v/>
      </c>
      <c r="AF518" s="67">
        <f>IF($K518&lt;=1000,"Moins de 1 k€",IF($K518&lt;=5000,"1 à 5 k€",IF($K518&lt;=15000,"5 à 15 k€","Plus de 15 k€")))</f>
        <v/>
      </c>
    </row>
    <row r="519">
      <c r="A519" s="65" t="inlineStr">
        <is>
          <t>FAC-00518</t>
        </is>
      </c>
      <c r="B519" s="65" t="inlineStr">
        <is>
          <t>DEV-01234</t>
        </is>
      </c>
      <c r="C519" s="65" t="inlineStr">
        <is>
          <t>CLI-0287</t>
        </is>
      </c>
      <c r="D519" s="65" t="inlineStr">
        <is>
          <t>Particulier</t>
        </is>
      </c>
      <c r="E519" s="65" t="inlineStr">
        <is>
          <t>Toulouse</t>
        </is>
      </c>
      <c r="F519" s="66" t="n">
        <v>45569</v>
      </c>
      <c r="G519" s="65" t="inlineStr">
        <is>
          <t>2024-10</t>
        </is>
      </c>
      <c r="H519" s="65" t="inlineStr">
        <is>
          <t>2024-2025</t>
        </is>
      </c>
      <c r="I519" s="66" t="n">
        <v>45584</v>
      </c>
      <c r="J519" s="67" t="n">
        <v>15</v>
      </c>
      <c r="K519" s="68" t="n">
        <v>314.47</v>
      </c>
      <c r="L519" s="71" t="n">
        <v>0.2</v>
      </c>
      <c r="M519" s="68" t="n">
        <v>377.36</v>
      </c>
      <c r="N519" s="65" t="inlineStr">
        <is>
          <t>Standard</t>
        </is>
      </c>
      <c r="O519" s="66" t="n">
        <v>45581</v>
      </c>
      <c r="P519" s="65" t="inlineStr">
        <is>
          <t>Payée</t>
        </is>
      </c>
      <c r="Q519" s="67">
        <f>IFERROR(INDEX(Devis!$I$2:$I$3053,MATCH($B519,Devis!$A$2:$A$3053,0)),"")</f>
        <v/>
      </c>
      <c r="R519" s="67">
        <f>IFERROR(INDEX(Devis!$K$2:$K$3053,MATCH($B519,Devis!$A$2:$A$3053,0)),"")</f>
        <v/>
      </c>
      <c r="S519" s="67">
        <f>IFERROR(INDEX(Clients!$G$2:$G$1020,MATCH($C519,Clients!$A$2:$A$1020,0)),"")</f>
        <v/>
      </c>
      <c r="T519" s="69">
        <f>1</f>
        <v/>
      </c>
      <c r="U519" s="68">
        <f>IFERROR(INDEX(Interventions!$S$2:$S$1106,MATCH($B519,Interventions!$B$2:$B$1106,0)),0)</f>
        <v/>
      </c>
      <c r="V519" s="68">
        <f>$K519-$U519</f>
        <v/>
      </c>
      <c r="W519" s="69">
        <f>IF($O519="",0,1)</f>
        <v/>
      </c>
      <c r="X519" s="68">
        <f>IF($O519="",$M519,0)</f>
        <v/>
      </c>
      <c r="Y519" s="69">
        <f>IF($O519="",MAX(0,Paramètres!$C$8-$I519),MAX(0,$O519-$I519))</f>
        <v/>
      </c>
      <c r="Z519" s="69">
        <f>$Y519*$X519</f>
        <v/>
      </c>
      <c r="AA519" s="69">
        <f>IF($O519="",0,$O519-$F519)</f>
        <v/>
      </c>
      <c r="AB519" s="69">
        <f>IF(AND($O519="",$I519&lt;Paramètres!$C$8),1,0)</f>
        <v/>
      </c>
      <c r="AC519" s="69">
        <f>IF(AND($O519="",$Y519&gt;Paramètres!$C$13),1,0)</f>
        <v/>
      </c>
      <c r="AD519" s="67">
        <f>IF($O519="","",YEAR($O519)&amp;"-"&amp;TEXT(MONTH($O519),"00"))</f>
        <v/>
      </c>
      <c r="AE519" s="67">
        <f>IF($W519=1,"Réglée",IF($Y519&lt;=0,"Non échu",IF($Y519&lt;=30,"1-30 j",IF($Y519&lt;=60,"31-60 j",IF($Y519&lt;=90,"61-90 j","Plus de 90 j")))))</f>
        <v/>
      </c>
      <c r="AF519" s="67">
        <f>IF($K519&lt;=1000,"Moins de 1 k€",IF($K519&lt;=5000,"1 à 5 k€",IF($K519&lt;=15000,"5 à 15 k€","Plus de 15 k€")))</f>
        <v/>
      </c>
    </row>
    <row r="520">
      <c r="A520" s="65" t="inlineStr">
        <is>
          <t>FAC-00519</t>
        </is>
      </c>
      <c r="B520" s="65" t="inlineStr">
        <is>
          <t>DEV-01236</t>
        </is>
      </c>
      <c r="C520" s="65" t="inlineStr">
        <is>
          <t>CLI-0050</t>
        </is>
      </c>
      <c r="D520" s="65" t="inlineStr">
        <is>
          <t>Particulier</t>
        </is>
      </c>
      <c r="E520" s="65" t="inlineStr">
        <is>
          <t>Toulouse</t>
        </is>
      </c>
      <c r="F520" s="66" t="n">
        <v>45573</v>
      </c>
      <c r="G520" s="65" t="inlineStr">
        <is>
          <t>2024-10</t>
        </is>
      </c>
      <c r="H520" s="65" t="inlineStr">
        <is>
          <t>2024-2025</t>
        </is>
      </c>
      <c r="I520" s="66" t="n">
        <v>45588</v>
      </c>
      <c r="J520" s="67" t="n">
        <v>15</v>
      </c>
      <c r="K520" s="68" t="n">
        <v>3625.14</v>
      </c>
      <c r="L520" s="71" t="n">
        <v>0.1</v>
      </c>
      <c r="M520" s="68" t="n">
        <v>3987.65</v>
      </c>
      <c r="N520" s="65" t="inlineStr">
        <is>
          <t>Standard</t>
        </is>
      </c>
      <c r="O520" s="66" t="n">
        <v>45610</v>
      </c>
      <c r="P520" s="65" t="inlineStr">
        <is>
          <t>Payée</t>
        </is>
      </c>
      <c r="Q520" s="67">
        <f>IFERROR(INDEX(Devis!$I$2:$I$3053,MATCH($B520,Devis!$A$2:$A$3053,0)),"")</f>
        <v/>
      </c>
      <c r="R520" s="67">
        <f>IFERROR(INDEX(Devis!$K$2:$K$3053,MATCH($B520,Devis!$A$2:$A$3053,0)),"")</f>
        <v/>
      </c>
      <c r="S520" s="67">
        <f>IFERROR(INDEX(Clients!$G$2:$G$1020,MATCH($C520,Clients!$A$2:$A$1020,0)),"")</f>
        <v/>
      </c>
      <c r="T520" s="69">
        <f>1</f>
        <v/>
      </c>
      <c r="U520" s="68">
        <f>IFERROR(INDEX(Interventions!$S$2:$S$1106,MATCH($B520,Interventions!$B$2:$B$1106,0)),0)</f>
        <v/>
      </c>
      <c r="V520" s="68">
        <f>$K520-$U520</f>
        <v/>
      </c>
      <c r="W520" s="69">
        <f>IF($O520="",0,1)</f>
        <v/>
      </c>
      <c r="X520" s="68">
        <f>IF($O520="",$M520,0)</f>
        <v/>
      </c>
      <c r="Y520" s="69">
        <f>IF($O520="",MAX(0,Paramètres!$C$8-$I520),MAX(0,$O520-$I520))</f>
        <v/>
      </c>
      <c r="Z520" s="69">
        <f>$Y520*$X520</f>
        <v/>
      </c>
      <c r="AA520" s="69">
        <f>IF($O520="",0,$O520-$F520)</f>
        <v/>
      </c>
      <c r="AB520" s="69">
        <f>IF(AND($O520="",$I520&lt;Paramètres!$C$8),1,0)</f>
        <v/>
      </c>
      <c r="AC520" s="69">
        <f>IF(AND($O520="",$Y520&gt;Paramètres!$C$13),1,0)</f>
        <v/>
      </c>
      <c r="AD520" s="67">
        <f>IF($O520="","",YEAR($O520)&amp;"-"&amp;TEXT(MONTH($O520),"00"))</f>
        <v/>
      </c>
      <c r="AE520" s="67">
        <f>IF($W520=1,"Réglée",IF($Y520&lt;=0,"Non échu",IF($Y520&lt;=30,"1-30 j",IF($Y520&lt;=60,"31-60 j",IF($Y520&lt;=90,"61-90 j","Plus de 90 j")))))</f>
        <v/>
      </c>
      <c r="AF520" s="67">
        <f>IF($K520&lt;=1000,"Moins de 1 k€",IF($K520&lt;=5000,"1 à 5 k€",IF($K520&lt;=15000,"5 à 15 k€","Plus de 15 k€")))</f>
        <v/>
      </c>
    </row>
    <row r="521">
      <c r="A521" s="65" t="inlineStr">
        <is>
          <t>FAC-00520</t>
        </is>
      </c>
      <c r="B521" s="65" t="inlineStr">
        <is>
          <t>DEV-01240</t>
        </is>
      </c>
      <c r="C521" s="65" t="inlineStr">
        <is>
          <t>CLI-0002</t>
        </is>
      </c>
      <c r="D521" s="65" t="inlineStr">
        <is>
          <t>Particulier</t>
        </is>
      </c>
      <c r="E521" s="65" t="inlineStr">
        <is>
          <t>Bordeaux</t>
        </is>
      </c>
      <c r="F521" s="66" t="n">
        <v>45565</v>
      </c>
      <c r="G521" s="65" t="inlineStr">
        <is>
          <t>2024-09</t>
        </is>
      </c>
      <c r="H521" s="65" t="inlineStr">
        <is>
          <t>2024-2025</t>
        </is>
      </c>
      <c r="I521" s="66" t="n">
        <v>45580</v>
      </c>
      <c r="J521" s="67" t="n">
        <v>15</v>
      </c>
      <c r="K521" s="68" t="n">
        <v>9848.620000000001</v>
      </c>
      <c r="L521" s="71" t="n">
        <v>0.1</v>
      </c>
      <c r="M521" s="68" t="n">
        <v>10833.48</v>
      </c>
      <c r="N521" s="65" t="inlineStr">
        <is>
          <t>Bon payeur</t>
        </is>
      </c>
      <c r="O521" s="66" t="n">
        <v>45566</v>
      </c>
      <c r="P521" s="65" t="inlineStr">
        <is>
          <t>Payée</t>
        </is>
      </c>
      <c r="Q521" s="67">
        <f>IFERROR(INDEX(Devis!$I$2:$I$3053,MATCH($B521,Devis!$A$2:$A$3053,0)),"")</f>
        <v/>
      </c>
      <c r="R521" s="67">
        <f>IFERROR(INDEX(Devis!$K$2:$K$3053,MATCH($B521,Devis!$A$2:$A$3053,0)),"")</f>
        <v/>
      </c>
      <c r="S521" s="67">
        <f>IFERROR(INDEX(Clients!$G$2:$G$1020,MATCH($C521,Clients!$A$2:$A$1020,0)),"")</f>
        <v/>
      </c>
      <c r="T521" s="69">
        <f>1</f>
        <v/>
      </c>
      <c r="U521" s="68">
        <f>IFERROR(INDEX(Interventions!$S$2:$S$1106,MATCH($B521,Interventions!$B$2:$B$1106,0)),0)</f>
        <v/>
      </c>
      <c r="V521" s="68">
        <f>$K521-$U521</f>
        <v/>
      </c>
      <c r="W521" s="69">
        <f>IF($O521="",0,1)</f>
        <v/>
      </c>
      <c r="X521" s="68">
        <f>IF($O521="",$M521,0)</f>
        <v/>
      </c>
      <c r="Y521" s="69">
        <f>IF($O521="",MAX(0,Paramètres!$C$8-$I521),MAX(0,$O521-$I521))</f>
        <v/>
      </c>
      <c r="Z521" s="69">
        <f>$Y521*$X521</f>
        <v/>
      </c>
      <c r="AA521" s="69">
        <f>IF($O521="",0,$O521-$F521)</f>
        <v/>
      </c>
      <c r="AB521" s="69">
        <f>IF(AND($O521="",$I521&lt;Paramètres!$C$8),1,0)</f>
        <v/>
      </c>
      <c r="AC521" s="69">
        <f>IF(AND($O521="",$Y521&gt;Paramètres!$C$13),1,0)</f>
        <v/>
      </c>
      <c r="AD521" s="67">
        <f>IF($O521="","",YEAR($O521)&amp;"-"&amp;TEXT(MONTH($O521),"00"))</f>
        <v/>
      </c>
      <c r="AE521" s="67">
        <f>IF($W521=1,"Réglée",IF($Y521&lt;=0,"Non échu",IF($Y521&lt;=30,"1-30 j",IF($Y521&lt;=60,"31-60 j",IF($Y521&lt;=90,"61-90 j","Plus de 90 j")))))</f>
        <v/>
      </c>
      <c r="AF521" s="67">
        <f>IF($K521&lt;=1000,"Moins de 1 k€",IF($K521&lt;=5000,"1 à 5 k€",IF($K521&lt;=15000,"5 à 15 k€","Plus de 15 k€")))</f>
        <v/>
      </c>
    </row>
    <row r="522">
      <c r="A522" s="65" t="inlineStr">
        <is>
          <t>FAC-00521</t>
        </is>
      </c>
      <c r="B522" s="65" t="inlineStr">
        <is>
          <t>DEV-01242</t>
        </is>
      </c>
      <c r="C522" s="65" t="inlineStr">
        <is>
          <t>CLI-0248</t>
        </is>
      </c>
      <c r="D522" s="65" t="inlineStr">
        <is>
          <t>Particulier</t>
        </is>
      </c>
      <c r="E522" s="65" t="inlineStr">
        <is>
          <t>Bordeaux</t>
        </is>
      </c>
      <c r="F522" s="66" t="n">
        <v>45540</v>
      </c>
      <c r="G522" s="65" t="inlineStr">
        <is>
          <t>2024-09</t>
        </is>
      </c>
      <c r="H522" s="65" t="inlineStr">
        <is>
          <t>2024-2025</t>
        </is>
      </c>
      <c r="I522" s="66" t="n">
        <v>45555</v>
      </c>
      <c r="J522" s="67" t="n">
        <v>15</v>
      </c>
      <c r="K522" s="68" t="n">
        <v>819.35</v>
      </c>
      <c r="L522" s="71" t="n">
        <v>0.1</v>
      </c>
      <c r="M522" s="68" t="n">
        <v>901.29</v>
      </c>
      <c r="N522" s="65" t="inlineStr">
        <is>
          <t>Bon payeur</t>
        </is>
      </c>
      <c r="O522" s="66" t="n">
        <v>45565</v>
      </c>
      <c r="P522" s="65" t="inlineStr">
        <is>
          <t>Payée</t>
        </is>
      </c>
      <c r="Q522" s="67">
        <f>IFERROR(INDEX(Devis!$I$2:$I$3053,MATCH($B522,Devis!$A$2:$A$3053,0)),"")</f>
        <v/>
      </c>
      <c r="R522" s="67">
        <f>IFERROR(INDEX(Devis!$K$2:$K$3053,MATCH($B522,Devis!$A$2:$A$3053,0)),"")</f>
        <v/>
      </c>
      <c r="S522" s="67">
        <f>IFERROR(INDEX(Clients!$G$2:$G$1020,MATCH($C522,Clients!$A$2:$A$1020,0)),"")</f>
        <v/>
      </c>
      <c r="T522" s="69">
        <f>1</f>
        <v/>
      </c>
      <c r="U522" s="68">
        <f>IFERROR(INDEX(Interventions!$S$2:$S$1106,MATCH($B522,Interventions!$B$2:$B$1106,0)),0)</f>
        <v/>
      </c>
      <c r="V522" s="68">
        <f>$K522-$U522</f>
        <v/>
      </c>
      <c r="W522" s="69">
        <f>IF($O522="",0,1)</f>
        <v/>
      </c>
      <c r="X522" s="68">
        <f>IF($O522="",$M522,0)</f>
        <v/>
      </c>
      <c r="Y522" s="69">
        <f>IF($O522="",MAX(0,Paramètres!$C$8-$I522),MAX(0,$O522-$I522))</f>
        <v/>
      </c>
      <c r="Z522" s="69">
        <f>$Y522*$X522</f>
        <v/>
      </c>
      <c r="AA522" s="69">
        <f>IF($O522="",0,$O522-$F522)</f>
        <v/>
      </c>
      <c r="AB522" s="69">
        <f>IF(AND($O522="",$I522&lt;Paramètres!$C$8),1,0)</f>
        <v/>
      </c>
      <c r="AC522" s="69">
        <f>IF(AND($O522="",$Y522&gt;Paramètres!$C$13),1,0)</f>
        <v/>
      </c>
      <c r="AD522" s="67">
        <f>IF($O522="","",YEAR($O522)&amp;"-"&amp;TEXT(MONTH($O522),"00"))</f>
        <v/>
      </c>
      <c r="AE522" s="67">
        <f>IF($W522=1,"Réglée",IF($Y522&lt;=0,"Non échu",IF($Y522&lt;=30,"1-30 j",IF($Y522&lt;=60,"31-60 j",IF($Y522&lt;=90,"61-90 j","Plus de 90 j")))))</f>
        <v/>
      </c>
      <c r="AF522" s="67">
        <f>IF($K522&lt;=1000,"Moins de 1 k€",IF($K522&lt;=5000,"1 à 5 k€",IF($K522&lt;=15000,"5 à 15 k€","Plus de 15 k€")))</f>
        <v/>
      </c>
    </row>
    <row r="523">
      <c r="A523" s="65" t="inlineStr">
        <is>
          <t>FAC-00522</t>
        </is>
      </c>
      <c r="B523" s="65" t="inlineStr">
        <is>
          <t>DEV-01243</t>
        </is>
      </c>
      <c r="C523" s="65" t="inlineStr">
        <is>
          <t>CLI-0397</t>
        </is>
      </c>
      <c r="D523" s="65" t="inlineStr">
        <is>
          <t>Syndic</t>
        </is>
      </c>
      <c r="E523" s="65" t="inlineStr">
        <is>
          <t>Bordeaux</t>
        </is>
      </c>
      <c r="F523" s="66" t="n">
        <v>45562</v>
      </c>
      <c r="G523" s="65" t="inlineStr">
        <is>
          <t>2024-09</t>
        </is>
      </c>
      <c r="H523" s="65" t="inlineStr">
        <is>
          <t>2024-2025</t>
        </is>
      </c>
      <c r="I523" s="66" t="n">
        <v>45622</v>
      </c>
      <c r="J523" s="67" t="n">
        <v>60</v>
      </c>
      <c r="K523" s="68" t="n">
        <v>23513.67</v>
      </c>
      <c r="L523" s="71" t="n">
        <v>0.2</v>
      </c>
      <c r="M523" s="68" t="n">
        <v>28216.4</v>
      </c>
      <c r="N523" s="65" t="inlineStr">
        <is>
          <t>Lent</t>
        </is>
      </c>
      <c r="O523" s="66" t="n">
        <v>45695</v>
      </c>
      <c r="P523" s="65" t="inlineStr">
        <is>
          <t>Payée</t>
        </is>
      </c>
      <c r="Q523" s="67">
        <f>IFERROR(INDEX(Devis!$I$2:$I$3053,MATCH($B523,Devis!$A$2:$A$3053,0)),"")</f>
        <v/>
      </c>
      <c r="R523" s="67">
        <f>IFERROR(INDEX(Devis!$K$2:$K$3053,MATCH($B523,Devis!$A$2:$A$3053,0)),"")</f>
        <v/>
      </c>
      <c r="S523" s="67">
        <f>IFERROR(INDEX(Clients!$G$2:$G$1020,MATCH($C523,Clients!$A$2:$A$1020,0)),"")</f>
        <v/>
      </c>
      <c r="T523" s="69">
        <f>1</f>
        <v/>
      </c>
      <c r="U523" s="68">
        <f>IFERROR(INDEX(Interventions!$S$2:$S$1106,MATCH($B523,Interventions!$B$2:$B$1106,0)),0)</f>
        <v/>
      </c>
      <c r="V523" s="68">
        <f>$K523-$U523</f>
        <v/>
      </c>
      <c r="W523" s="69">
        <f>IF($O523="",0,1)</f>
        <v/>
      </c>
      <c r="X523" s="68">
        <f>IF($O523="",$M523,0)</f>
        <v/>
      </c>
      <c r="Y523" s="69">
        <f>IF($O523="",MAX(0,Paramètres!$C$8-$I523),MAX(0,$O523-$I523))</f>
        <v/>
      </c>
      <c r="Z523" s="69">
        <f>$Y523*$X523</f>
        <v/>
      </c>
      <c r="AA523" s="69">
        <f>IF($O523="",0,$O523-$F523)</f>
        <v/>
      </c>
      <c r="AB523" s="69">
        <f>IF(AND($O523="",$I523&lt;Paramètres!$C$8),1,0)</f>
        <v/>
      </c>
      <c r="AC523" s="69">
        <f>IF(AND($O523="",$Y523&gt;Paramètres!$C$13),1,0)</f>
        <v/>
      </c>
      <c r="AD523" s="67">
        <f>IF($O523="","",YEAR($O523)&amp;"-"&amp;TEXT(MONTH($O523),"00"))</f>
        <v/>
      </c>
      <c r="AE523" s="67">
        <f>IF($W523=1,"Réglée",IF($Y523&lt;=0,"Non échu",IF($Y523&lt;=30,"1-30 j",IF($Y523&lt;=60,"31-60 j",IF($Y523&lt;=90,"61-90 j","Plus de 90 j")))))</f>
        <v/>
      </c>
      <c r="AF523" s="67">
        <f>IF($K523&lt;=1000,"Moins de 1 k€",IF($K523&lt;=5000,"1 à 5 k€",IF($K523&lt;=15000,"5 à 15 k€","Plus de 15 k€")))</f>
        <v/>
      </c>
    </row>
    <row r="524">
      <c r="A524" s="65" t="inlineStr">
        <is>
          <t>FAC-00523</t>
        </is>
      </c>
      <c r="B524" s="65" t="inlineStr">
        <is>
          <t>DEV-01244</t>
        </is>
      </c>
      <c r="C524" s="65" t="inlineStr">
        <is>
          <t>CLI-0049</t>
        </is>
      </c>
      <c r="D524" s="65" t="inlineStr">
        <is>
          <t>Particulier</t>
        </is>
      </c>
      <c r="E524" s="65" t="inlineStr">
        <is>
          <t>Bordeaux</t>
        </is>
      </c>
      <c r="F524" s="66" t="n">
        <v>45544</v>
      </c>
      <c r="G524" s="65" t="inlineStr">
        <is>
          <t>2024-09</t>
        </is>
      </c>
      <c r="H524" s="65" t="inlineStr">
        <is>
          <t>2024-2025</t>
        </is>
      </c>
      <c r="I524" s="66" t="n">
        <v>45559</v>
      </c>
      <c r="J524" s="67" t="n">
        <v>15</v>
      </c>
      <c r="K524" s="68" t="n">
        <v>9747.84</v>
      </c>
      <c r="L524" s="71" t="n">
        <v>0.1</v>
      </c>
      <c r="M524" s="68" t="n">
        <v>10722.62</v>
      </c>
      <c r="N524" s="65" t="inlineStr">
        <is>
          <t>Standard</t>
        </is>
      </c>
      <c r="O524" s="66" t="n">
        <v>45549</v>
      </c>
      <c r="P524" s="65" t="inlineStr">
        <is>
          <t>Payée</t>
        </is>
      </c>
      <c r="Q524" s="67">
        <f>IFERROR(INDEX(Devis!$I$2:$I$3053,MATCH($B524,Devis!$A$2:$A$3053,0)),"")</f>
        <v/>
      </c>
      <c r="R524" s="67">
        <f>IFERROR(INDEX(Devis!$K$2:$K$3053,MATCH($B524,Devis!$A$2:$A$3053,0)),"")</f>
        <v/>
      </c>
      <c r="S524" s="67">
        <f>IFERROR(INDEX(Clients!$G$2:$G$1020,MATCH($C524,Clients!$A$2:$A$1020,0)),"")</f>
        <v/>
      </c>
      <c r="T524" s="69">
        <f>1</f>
        <v/>
      </c>
      <c r="U524" s="68">
        <f>IFERROR(INDEX(Interventions!$S$2:$S$1106,MATCH($B524,Interventions!$B$2:$B$1106,0)),0)</f>
        <v/>
      </c>
      <c r="V524" s="68">
        <f>$K524-$U524</f>
        <v/>
      </c>
      <c r="W524" s="69">
        <f>IF($O524="",0,1)</f>
        <v/>
      </c>
      <c r="X524" s="68">
        <f>IF($O524="",$M524,0)</f>
        <v/>
      </c>
      <c r="Y524" s="69">
        <f>IF($O524="",MAX(0,Paramètres!$C$8-$I524),MAX(0,$O524-$I524))</f>
        <v/>
      </c>
      <c r="Z524" s="69">
        <f>$Y524*$X524</f>
        <v/>
      </c>
      <c r="AA524" s="69">
        <f>IF($O524="",0,$O524-$F524)</f>
        <v/>
      </c>
      <c r="AB524" s="69">
        <f>IF(AND($O524="",$I524&lt;Paramètres!$C$8),1,0)</f>
        <v/>
      </c>
      <c r="AC524" s="69">
        <f>IF(AND($O524="",$Y524&gt;Paramètres!$C$13),1,0)</f>
        <v/>
      </c>
      <c r="AD524" s="67">
        <f>IF($O524="","",YEAR($O524)&amp;"-"&amp;TEXT(MONTH($O524),"00"))</f>
        <v/>
      </c>
      <c r="AE524" s="67">
        <f>IF($W524=1,"Réglée",IF($Y524&lt;=0,"Non échu",IF($Y524&lt;=30,"1-30 j",IF($Y524&lt;=60,"31-60 j",IF($Y524&lt;=90,"61-90 j","Plus de 90 j")))))</f>
        <v/>
      </c>
      <c r="AF524" s="67">
        <f>IF($K524&lt;=1000,"Moins de 1 k€",IF($K524&lt;=5000,"1 à 5 k€",IF($K524&lt;=15000,"5 à 15 k€","Plus de 15 k€")))</f>
        <v/>
      </c>
    </row>
    <row r="525">
      <c r="A525" s="65" t="inlineStr">
        <is>
          <t>FAC-00524</t>
        </is>
      </c>
      <c r="B525" s="65" t="inlineStr">
        <is>
          <t>DEV-01245</t>
        </is>
      </c>
      <c r="C525" s="65" t="inlineStr">
        <is>
          <t>CLI-0505</t>
        </is>
      </c>
      <c r="D525" s="65" t="inlineStr">
        <is>
          <t>Syndic</t>
        </is>
      </c>
      <c r="E525" s="65" t="inlineStr">
        <is>
          <t>Bordeaux</t>
        </is>
      </c>
      <c r="F525" s="66" t="n">
        <v>45551</v>
      </c>
      <c r="G525" s="65" t="inlineStr">
        <is>
          <t>2024-09</t>
        </is>
      </c>
      <c r="H525" s="65" t="inlineStr">
        <is>
          <t>2024-2025</t>
        </is>
      </c>
      <c r="I525" s="66" t="n">
        <v>45611</v>
      </c>
      <c r="J525" s="67" t="n">
        <v>60</v>
      </c>
      <c r="K525" s="68" t="n">
        <v>8546.76</v>
      </c>
      <c r="L525" s="71" t="n">
        <v>0.2</v>
      </c>
      <c r="M525" s="68" t="n">
        <v>10256.11</v>
      </c>
      <c r="N525" s="65" t="inlineStr">
        <is>
          <t>Standard</t>
        </is>
      </c>
      <c r="O525" s="66" t="n">
        <v>45619</v>
      </c>
      <c r="P525" s="65" t="inlineStr">
        <is>
          <t>Payée</t>
        </is>
      </c>
      <c r="Q525" s="67">
        <f>IFERROR(INDEX(Devis!$I$2:$I$3053,MATCH($B525,Devis!$A$2:$A$3053,0)),"")</f>
        <v/>
      </c>
      <c r="R525" s="67">
        <f>IFERROR(INDEX(Devis!$K$2:$K$3053,MATCH($B525,Devis!$A$2:$A$3053,0)),"")</f>
        <v/>
      </c>
      <c r="S525" s="67">
        <f>IFERROR(INDEX(Clients!$G$2:$G$1020,MATCH($C525,Clients!$A$2:$A$1020,0)),"")</f>
        <v/>
      </c>
      <c r="T525" s="69">
        <f>1</f>
        <v/>
      </c>
      <c r="U525" s="68">
        <f>IFERROR(INDEX(Interventions!$S$2:$S$1106,MATCH($B525,Interventions!$B$2:$B$1106,0)),0)</f>
        <v/>
      </c>
      <c r="V525" s="68">
        <f>$K525-$U525</f>
        <v/>
      </c>
      <c r="W525" s="69">
        <f>IF($O525="",0,1)</f>
        <v/>
      </c>
      <c r="X525" s="68">
        <f>IF($O525="",$M525,0)</f>
        <v/>
      </c>
      <c r="Y525" s="69">
        <f>IF($O525="",MAX(0,Paramètres!$C$8-$I525),MAX(0,$O525-$I525))</f>
        <v/>
      </c>
      <c r="Z525" s="69">
        <f>$Y525*$X525</f>
        <v/>
      </c>
      <c r="AA525" s="69">
        <f>IF($O525="",0,$O525-$F525)</f>
        <v/>
      </c>
      <c r="AB525" s="69">
        <f>IF(AND($O525="",$I525&lt;Paramètres!$C$8),1,0)</f>
        <v/>
      </c>
      <c r="AC525" s="69">
        <f>IF(AND($O525="",$Y525&gt;Paramètres!$C$13),1,0)</f>
        <v/>
      </c>
      <c r="AD525" s="67">
        <f>IF($O525="","",YEAR($O525)&amp;"-"&amp;TEXT(MONTH($O525),"00"))</f>
        <v/>
      </c>
      <c r="AE525" s="67">
        <f>IF($W525=1,"Réglée",IF($Y525&lt;=0,"Non échu",IF($Y525&lt;=30,"1-30 j",IF($Y525&lt;=60,"31-60 j",IF($Y525&lt;=90,"61-90 j","Plus de 90 j")))))</f>
        <v/>
      </c>
      <c r="AF525" s="67">
        <f>IF($K525&lt;=1000,"Moins de 1 k€",IF($K525&lt;=5000,"1 à 5 k€",IF($K525&lt;=15000,"5 à 15 k€","Plus de 15 k€")))</f>
        <v/>
      </c>
    </row>
    <row r="526">
      <c r="A526" s="65" t="inlineStr">
        <is>
          <t>FAC-00525</t>
        </is>
      </c>
      <c r="B526" s="65" t="inlineStr">
        <is>
          <t>DEV-01247</t>
        </is>
      </c>
      <c r="C526" s="65" t="inlineStr">
        <is>
          <t>CLI-0399</t>
        </is>
      </c>
      <c r="D526" s="65" t="inlineStr">
        <is>
          <t>Syndic</t>
        </is>
      </c>
      <c r="E526" s="65" t="inlineStr">
        <is>
          <t>Toulouse</t>
        </is>
      </c>
      <c r="F526" s="66" t="n">
        <v>45568</v>
      </c>
      <c r="G526" s="65" t="inlineStr">
        <is>
          <t>2024-10</t>
        </is>
      </c>
      <c r="H526" s="65" t="inlineStr">
        <is>
          <t>2024-2025</t>
        </is>
      </c>
      <c r="I526" s="66" t="n">
        <v>45628</v>
      </c>
      <c r="J526" s="67" t="n">
        <v>60</v>
      </c>
      <c r="K526" s="68" t="n">
        <v>2587.49</v>
      </c>
      <c r="L526" s="71" t="n">
        <v>0.2</v>
      </c>
      <c r="M526" s="68" t="n">
        <v>3104.99</v>
      </c>
      <c r="N526" s="65" t="inlineStr">
        <is>
          <t>Standard</t>
        </is>
      </c>
      <c r="O526" s="66" t="n">
        <v>45622</v>
      </c>
      <c r="P526" s="65" t="inlineStr">
        <is>
          <t>Payée</t>
        </is>
      </c>
      <c r="Q526" s="67">
        <f>IFERROR(INDEX(Devis!$I$2:$I$3053,MATCH($B526,Devis!$A$2:$A$3053,0)),"")</f>
        <v/>
      </c>
      <c r="R526" s="67">
        <f>IFERROR(INDEX(Devis!$K$2:$K$3053,MATCH($B526,Devis!$A$2:$A$3053,0)),"")</f>
        <v/>
      </c>
      <c r="S526" s="67">
        <f>IFERROR(INDEX(Clients!$G$2:$G$1020,MATCH($C526,Clients!$A$2:$A$1020,0)),"")</f>
        <v/>
      </c>
      <c r="T526" s="69">
        <f>1</f>
        <v/>
      </c>
      <c r="U526" s="68">
        <f>IFERROR(INDEX(Interventions!$S$2:$S$1106,MATCH($B526,Interventions!$B$2:$B$1106,0)),0)</f>
        <v/>
      </c>
      <c r="V526" s="68">
        <f>$K526-$U526</f>
        <v/>
      </c>
      <c r="W526" s="69">
        <f>IF($O526="",0,1)</f>
        <v/>
      </c>
      <c r="X526" s="68">
        <f>IF($O526="",$M526,0)</f>
        <v/>
      </c>
      <c r="Y526" s="69">
        <f>IF($O526="",MAX(0,Paramètres!$C$8-$I526),MAX(0,$O526-$I526))</f>
        <v/>
      </c>
      <c r="Z526" s="69">
        <f>$Y526*$X526</f>
        <v/>
      </c>
      <c r="AA526" s="69">
        <f>IF($O526="",0,$O526-$F526)</f>
        <v/>
      </c>
      <c r="AB526" s="69">
        <f>IF(AND($O526="",$I526&lt;Paramètres!$C$8),1,0)</f>
        <v/>
      </c>
      <c r="AC526" s="69">
        <f>IF(AND($O526="",$Y526&gt;Paramètres!$C$13),1,0)</f>
        <v/>
      </c>
      <c r="AD526" s="67">
        <f>IF($O526="","",YEAR($O526)&amp;"-"&amp;TEXT(MONTH($O526),"00"))</f>
        <v/>
      </c>
      <c r="AE526" s="67">
        <f>IF($W526=1,"Réglée",IF($Y526&lt;=0,"Non échu",IF($Y526&lt;=30,"1-30 j",IF($Y526&lt;=60,"31-60 j",IF($Y526&lt;=90,"61-90 j","Plus de 90 j")))))</f>
        <v/>
      </c>
      <c r="AF526" s="67">
        <f>IF($K526&lt;=1000,"Moins de 1 k€",IF($K526&lt;=5000,"1 à 5 k€",IF($K526&lt;=15000,"5 à 15 k€","Plus de 15 k€")))</f>
        <v/>
      </c>
    </row>
    <row r="527">
      <c r="A527" s="65" t="inlineStr">
        <is>
          <t>FAC-00526</t>
        </is>
      </c>
      <c r="B527" s="65" t="inlineStr">
        <is>
          <t>DEV-01248</t>
        </is>
      </c>
      <c r="C527" s="65" t="inlineStr">
        <is>
          <t>CLI-0237</t>
        </is>
      </c>
      <c r="D527" s="65" t="inlineStr">
        <is>
          <t>Particulier</t>
        </is>
      </c>
      <c r="E527" s="65" t="inlineStr">
        <is>
          <t>Toulouse</t>
        </is>
      </c>
      <c r="F527" s="66" t="n">
        <v>45573</v>
      </c>
      <c r="G527" s="65" t="inlineStr">
        <is>
          <t>2024-10</t>
        </is>
      </c>
      <c r="H527" s="65" t="inlineStr">
        <is>
          <t>2024-2025</t>
        </is>
      </c>
      <c r="I527" s="66" t="n">
        <v>45588</v>
      </c>
      <c r="J527" s="67" t="n">
        <v>15</v>
      </c>
      <c r="K527" s="68" t="n">
        <v>10826.52</v>
      </c>
      <c r="L527" s="71" t="n">
        <v>0.1</v>
      </c>
      <c r="M527" s="68" t="n">
        <v>11909.17</v>
      </c>
      <c r="N527" s="65" t="inlineStr">
        <is>
          <t>Bon payeur</t>
        </is>
      </c>
      <c r="O527" s="66" t="n">
        <v>45610</v>
      </c>
      <c r="P527" s="65" t="inlineStr">
        <is>
          <t>Payée</t>
        </is>
      </c>
      <c r="Q527" s="67">
        <f>IFERROR(INDEX(Devis!$I$2:$I$3053,MATCH($B527,Devis!$A$2:$A$3053,0)),"")</f>
        <v/>
      </c>
      <c r="R527" s="67">
        <f>IFERROR(INDEX(Devis!$K$2:$K$3053,MATCH($B527,Devis!$A$2:$A$3053,0)),"")</f>
        <v/>
      </c>
      <c r="S527" s="67">
        <f>IFERROR(INDEX(Clients!$G$2:$G$1020,MATCH($C527,Clients!$A$2:$A$1020,0)),"")</f>
        <v/>
      </c>
      <c r="T527" s="69">
        <f>1</f>
        <v/>
      </c>
      <c r="U527" s="68">
        <f>IFERROR(INDEX(Interventions!$S$2:$S$1106,MATCH($B527,Interventions!$B$2:$B$1106,0)),0)</f>
        <v/>
      </c>
      <c r="V527" s="68">
        <f>$K527-$U527</f>
        <v/>
      </c>
      <c r="W527" s="69">
        <f>IF($O527="",0,1)</f>
        <v/>
      </c>
      <c r="X527" s="68">
        <f>IF($O527="",$M527,0)</f>
        <v/>
      </c>
      <c r="Y527" s="69">
        <f>IF($O527="",MAX(0,Paramètres!$C$8-$I527),MAX(0,$O527-$I527))</f>
        <v/>
      </c>
      <c r="Z527" s="69">
        <f>$Y527*$X527</f>
        <v/>
      </c>
      <c r="AA527" s="69">
        <f>IF($O527="",0,$O527-$F527)</f>
        <v/>
      </c>
      <c r="AB527" s="69">
        <f>IF(AND($O527="",$I527&lt;Paramètres!$C$8),1,0)</f>
        <v/>
      </c>
      <c r="AC527" s="69">
        <f>IF(AND($O527="",$Y527&gt;Paramètres!$C$13),1,0)</f>
        <v/>
      </c>
      <c r="AD527" s="67">
        <f>IF($O527="","",YEAR($O527)&amp;"-"&amp;TEXT(MONTH($O527),"00"))</f>
        <v/>
      </c>
      <c r="AE527" s="67">
        <f>IF($W527=1,"Réglée",IF($Y527&lt;=0,"Non échu",IF($Y527&lt;=30,"1-30 j",IF($Y527&lt;=60,"31-60 j",IF($Y527&lt;=90,"61-90 j","Plus de 90 j")))))</f>
        <v/>
      </c>
      <c r="AF527" s="67">
        <f>IF($K527&lt;=1000,"Moins de 1 k€",IF($K527&lt;=5000,"1 à 5 k€",IF($K527&lt;=15000,"5 à 15 k€","Plus de 15 k€")))</f>
        <v/>
      </c>
    </row>
    <row r="528">
      <c r="A528" s="65" t="inlineStr">
        <is>
          <t>FAC-00527</t>
        </is>
      </c>
      <c r="B528" s="65" t="inlineStr">
        <is>
          <t>DEV-01249</t>
        </is>
      </c>
      <c r="C528" s="65" t="inlineStr">
        <is>
          <t>CLI-0272</t>
        </is>
      </c>
      <c r="D528" s="65" t="inlineStr">
        <is>
          <t>Professionnel</t>
        </is>
      </c>
      <c r="E528" s="65" t="inlineStr">
        <is>
          <t>Toulouse</t>
        </is>
      </c>
      <c r="F528" s="66" t="n">
        <v>45579</v>
      </c>
      <c r="G528" s="65" t="inlineStr">
        <is>
          <t>2024-10</t>
        </is>
      </c>
      <c r="H528" s="65" t="inlineStr">
        <is>
          <t>2024-2025</t>
        </is>
      </c>
      <c r="I528" s="66" t="n">
        <v>45609</v>
      </c>
      <c r="J528" s="67" t="n">
        <v>30</v>
      </c>
      <c r="K528" s="68" t="n">
        <v>9835.51</v>
      </c>
      <c r="L528" s="71" t="n">
        <v>0.2</v>
      </c>
      <c r="M528" s="68" t="n">
        <v>11802.61</v>
      </c>
      <c r="N528" s="65" t="inlineStr">
        <is>
          <t>Standard</t>
        </is>
      </c>
      <c r="O528" s="66" t="n">
        <v>45638</v>
      </c>
      <c r="P528" s="65" t="inlineStr">
        <is>
          <t>Payée</t>
        </is>
      </c>
      <c r="Q528" s="67">
        <f>IFERROR(INDEX(Devis!$I$2:$I$3053,MATCH($B528,Devis!$A$2:$A$3053,0)),"")</f>
        <v/>
      </c>
      <c r="R528" s="67">
        <f>IFERROR(INDEX(Devis!$K$2:$K$3053,MATCH($B528,Devis!$A$2:$A$3053,0)),"")</f>
        <v/>
      </c>
      <c r="S528" s="67">
        <f>IFERROR(INDEX(Clients!$G$2:$G$1020,MATCH($C528,Clients!$A$2:$A$1020,0)),"")</f>
        <v/>
      </c>
      <c r="T528" s="69">
        <f>1</f>
        <v/>
      </c>
      <c r="U528" s="68">
        <f>IFERROR(INDEX(Interventions!$S$2:$S$1106,MATCH($B528,Interventions!$B$2:$B$1106,0)),0)</f>
        <v/>
      </c>
      <c r="V528" s="68">
        <f>$K528-$U528</f>
        <v/>
      </c>
      <c r="W528" s="69">
        <f>IF($O528="",0,1)</f>
        <v/>
      </c>
      <c r="X528" s="68">
        <f>IF($O528="",$M528,0)</f>
        <v/>
      </c>
      <c r="Y528" s="69">
        <f>IF($O528="",MAX(0,Paramètres!$C$8-$I528),MAX(0,$O528-$I528))</f>
        <v/>
      </c>
      <c r="Z528" s="69">
        <f>$Y528*$X528</f>
        <v/>
      </c>
      <c r="AA528" s="69">
        <f>IF($O528="",0,$O528-$F528)</f>
        <v/>
      </c>
      <c r="AB528" s="69">
        <f>IF(AND($O528="",$I528&lt;Paramètres!$C$8),1,0)</f>
        <v/>
      </c>
      <c r="AC528" s="69">
        <f>IF(AND($O528="",$Y528&gt;Paramètres!$C$13),1,0)</f>
        <v/>
      </c>
      <c r="AD528" s="67">
        <f>IF($O528="","",YEAR($O528)&amp;"-"&amp;TEXT(MONTH($O528),"00"))</f>
        <v/>
      </c>
      <c r="AE528" s="67">
        <f>IF($W528=1,"Réglée",IF($Y528&lt;=0,"Non échu",IF($Y528&lt;=30,"1-30 j",IF($Y528&lt;=60,"31-60 j",IF($Y528&lt;=90,"61-90 j","Plus de 90 j")))))</f>
        <v/>
      </c>
      <c r="AF528" s="67">
        <f>IF($K528&lt;=1000,"Moins de 1 k€",IF($K528&lt;=5000,"1 à 5 k€",IF($K528&lt;=15000,"5 à 15 k€","Plus de 15 k€")))</f>
        <v/>
      </c>
    </row>
    <row r="529">
      <c r="A529" s="65" t="inlineStr">
        <is>
          <t>FAC-00528</t>
        </is>
      </c>
      <c r="B529" s="65" t="inlineStr">
        <is>
          <t>DEV-01252</t>
        </is>
      </c>
      <c r="C529" s="65" t="inlineStr">
        <is>
          <t>CLI-0339</t>
        </is>
      </c>
      <c r="D529" s="65" t="inlineStr">
        <is>
          <t>Particulier</t>
        </is>
      </c>
      <c r="E529" s="65" t="inlineStr">
        <is>
          <t>Bordeaux</t>
        </is>
      </c>
      <c r="F529" s="66" t="n">
        <v>45587</v>
      </c>
      <c r="G529" s="65" t="inlineStr">
        <is>
          <t>2024-10</t>
        </is>
      </c>
      <c r="H529" s="65" t="inlineStr">
        <is>
          <t>2024-2025</t>
        </is>
      </c>
      <c r="I529" s="66" t="n">
        <v>45602</v>
      </c>
      <c r="J529" s="67" t="n">
        <v>15</v>
      </c>
      <c r="K529" s="68" t="n">
        <v>213.77</v>
      </c>
      <c r="L529" s="71" t="n">
        <v>0.2</v>
      </c>
      <c r="M529" s="68" t="n">
        <v>256.52</v>
      </c>
      <c r="N529" s="65" t="inlineStr">
        <is>
          <t>Bon payeur</t>
        </is>
      </c>
      <c r="O529" s="66" t="n">
        <v>45612</v>
      </c>
      <c r="P529" s="65" t="inlineStr">
        <is>
          <t>Payée</t>
        </is>
      </c>
      <c r="Q529" s="67">
        <f>IFERROR(INDEX(Devis!$I$2:$I$3053,MATCH($B529,Devis!$A$2:$A$3053,0)),"")</f>
        <v/>
      </c>
      <c r="R529" s="67">
        <f>IFERROR(INDEX(Devis!$K$2:$K$3053,MATCH($B529,Devis!$A$2:$A$3053,0)),"")</f>
        <v/>
      </c>
      <c r="S529" s="67">
        <f>IFERROR(INDEX(Clients!$G$2:$G$1020,MATCH($C529,Clients!$A$2:$A$1020,0)),"")</f>
        <v/>
      </c>
      <c r="T529" s="69">
        <f>1</f>
        <v/>
      </c>
      <c r="U529" s="68">
        <f>IFERROR(INDEX(Interventions!$S$2:$S$1106,MATCH($B529,Interventions!$B$2:$B$1106,0)),0)</f>
        <v/>
      </c>
      <c r="V529" s="68">
        <f>$K529-$U529</f>
        <v/>
      </c>
      <c r="W529" s="69">
        <f>IF($O529="",0,1)</f>
        <v/>
      </c>
      <c r="X529" s="68">
        <f>IF($O529="",$M529,0)</f>
        <v/>
      </c>
      <c r="Y529" s="69">
        <f>IF($O529="",MAX(0,Paramètres!$C$8-$I529),MAX(0,$O529-$I529))</f>
        <v/>
      </c>
      <c r="Z529" s="69">
        <f>$Y529*$X529</f>
        <v/>
      </c>
      <c r="AA529" s="69">
        <f>IF($O529="",0,$O529-$F529)</f>
        <v/>
      </c>
      <c r="AB529" s="69">
        <f>IF(AND($O529="",$I529&lt;Paramètres!$C$8),1,0)</f>
        <v/>
      </c>
      <c r="AC529" s="69">
        <f>IF(AND($O529="",$Y529&gt;Paramètres!$C$13),1,0)</f>
        <v/>
      </c>
      <c r="AD529" s="67">
        <f>IF($O529="","",YEAR($O529)&amp;"-"&amp;TEXT(MONTH($O529),"00"))</f>
        <v/>
      </c>
      <c r="AE529" s="67">
        <f>IF($W529=1,"Réglée",IF($Y529&lt;=0,"Non échu",IF($Y529&lt;=30,"1-30 j",IF($Y529&lt;=60,"31-60 j",IF($Y529&lt;=90,"61-90 j","Plus de 90 j")))))</f>
        <v/>
      </c>
      <c r="AF529" s="67">
        <f>IF($K529&lt;=1000,"Moins de 1 k€",IF($K529&lt;=5000,"1 à 5 k€",IF($K529&lt;=15000,"5 à 15 k€","Plus de 15 k€")))</f>
        <v/>
      </c>
    </row>
    <row r="530">
      <c r="A530" s="65" t="inlineStr">
        <is>
          <t>FAC-00529</t>
        </is>
      </c>
      <c r="B530" s="65" t="inlineStr">
        <is>
          <t>DEV-01256</t>
        </is>
      </c>
      <c r="C530" s="65" t="inlineStr">
        <is>
          <t>CLI-0249</t>
        </is>
      </c>
      <c r="D530" s="65" t="inlineStr">
        <is>
          <t>Particulier</t>
        </is>
      </c>
      <c r="E530" s="65" t="inlineStr">
        <is>
          <t>Toulouse</t>
        </is>
      </c>
      <c r="F530" s="66" t="n">
        <v>45548</v>
      </c>
      <c r="G530" s="65" t="inlineStr">
        <is>
          <t>2024-09</t>
        </is>
      </c>
      <c r="H530" s="65" t="inlineStr">
        <is>
          <t>2024-2025</t>
        </is>
      </c>
      <c r="I530" s="66" t="n">
        <v>45563</v>
      </c>
      <c r="J530" s="67" t="n">
        <v>15</v>
      </c>
      <c r="K530" s="68" t="n">
        <v>300.76</v>
      </c>
      <c r="L530" s="71" t="n">
        <v>0.2</v>
      </c>
      <c r="M530" s="68" t="n">
        <v>360.91</v>
      </c>
      <c r="N530" s="65" t="inlineStr">
        <is>
          <t>Lent</t>
        </is>
      </c>
      <c r="O530" s="66" t="n">
        <v>45639</v>
      </c>
      <c r="P530" s="65" t="inlineStr">
        <is>
          <t>Payée</t>
        </is>
      </c>
      <c r="Q530" s="67">
        <f>IFERROR(INDEX(Devis!$I$2:$I$3053,MATCH($B530,Devis!$A$2:$A$3053,0)),"")</f>
        <v/>
      </c>
      <c r="R530" s="67">
        <f>IFERROR(INDEX(Devis!$K$2:$K$3053,MATCH($B530,Devis!$A$2:$A$3053,0)),"")</f>
        <v/>
      </c>
      <c r="S530" s="67">
        <f>IFERROR(INDEX(Clients!$G$2:$G$1020,MATCH($C530,Clients!$A$2:$A$1020,0)),"")</f>
        <v/>
      </c>
      <c r="T530" s="69">
        <f>1</f>
        <v/>
      </c>
      <c r="U530" s="68">
        <f>IFERROR(INDEX(Interventions!$S$2:$S$1106,MATCH($B530,Interventions!$B$2:$B$1106,0)),0)</f>
        <v/>
      </c>
      <c r="V530" s="68">
        <f>$K530-$U530</f>
        <v/>
      </c>
      <c r="W530" s="69">
        <f>IF($O530="",0,1)</f>
        <v/>
      </c>
      <c r="X530" s="68">
        <f>IF($O530="",$M530,0)</f>
        <v/>
      </c>
      <c r="Y530" s="69">
        <f>IF($O530="",MAX(0,Paramètres!$C$8-$I530),MAX(0,$O530-$I530))</f>
        <v/>
      </c>
      <c r="Z530" s="69">
        <f>$Y530*$X530</f>
        <v/>
      </c>
      <c r="AA530" s="69">
        <f>IF($O530="",0,$O530-$F530)</f>
        <v/>
      </c>
      <c r="AB530" s="69">
        <f>IF(AND($O530="",$I530&lt;Paramètres!$C$8),1,0)</f>
        <v/>
      </c>
      <c r="AC530" s="69">
        <f>IF(AND($O530="",$Y530&gt;Paramètres!$C$13),1,0)</f>
        <v/>
      </c>
      <c r="AD530" s="67">
        <f>IF($O530="","",YEAR($O530)&amp;"-"&amp;TEXT(MONTH($O530),"00"))</f>
        <v/>
      </c>
      <c r="AE530" s="67">
        <f>IF($W530=1,"Réglée",IF($Y530&lt;=0,"Non échu",IF($Y530&lt;=30,"1-30 j",IF($Y530&lt;=60,"31-60 j",IF($Y530&lt;=90,"61-90 j","Plus de 90 j")))))</f>
        <v/>
      </c>
      <c r="AF530" s="67">
        <f>IF($K530&lt;=1000,"Moins de 1 k€",IF($K530&lt;=5000,"1 à 5 k€",IF($K530&lt;=15000,"5 à 15 k€","Plus de 15 k€")))</f>
        <v/>
      </c>
    </row>
    <row r="531">
      <c r="A531" s="65" t="inlineStr">
        <is>
          <t>FAC-00530</t>
        </is>
      </c>
      <c r="B531" s="65" t="inlineStr">
        <is>
          <t>DEV-01257</t>
        </is>
      </c>
      <c r="C531" s="65" t="inlineStr">
        <is>
          <t>CLI-0141</t>
        </is>
      </c>
      <c r="D531" s="65" t="inlineStr">
        <is>
          <t>Particulier</t>
        </is>
      </c>
      <c r="E531" s="65" t="inlineStr">
        <is>
          <t>Bordeaux</t>
        </is>
      </c>
      <c r="F531" s="66" t="n">
        <v>45553</v>
      </c>
      <c r="G531" s="65" t="inlineStr">
        <is>
          <t>2024-09</t>
        </is>
      </c>
      <c r="H531" s="65" t="inlineStr">
        <is>
          <t>2024-2025</t>
        </is>
      </c>
      <c r="I531" s="66" t="n">
        <v>45568</v>
      </c>
      <c r="J531" s="67" t="n">
        <v>15</v>
      </c>
      <c r="K531" s="68" t="n">
        <v>1728.64</v>
      </c>
      <c r="L531" s="71" t="n">
        <v>0.2</v>
      </c>
      <c r="M531" s="68" t="n">
        <v>2074.37</v>
      </c>
      <c r="N531" s="65" t="inlineStr">
        <is>
          <t>Bon payeur</t>
        </is>
      </c>
      <c r="O531" s="66" t="n">
        <v>45554</v>
      </c>
      <c r="P531" s="65" t="inlineStr">
        <is>
          <t>Payée</t>
        </is>
      </c>
      <c r="Q531" s="67">
        <f>IFERROR(INDEX(Devis!$I$2:$I$3053,MATCH($B531,Devis!$A$2:$A$3053,0)),"")</f>
        <v/>
      </c>
      <c r="R531" s="67">
        <f>IFERROR(INDEX(Devis!$K$2:$K$3053,MATCH($B531,Devis!$A$2:$A$3053,0)),"")</f>
        <v/>
      </c>
      <c r="S531" s="67">
        <f>IFERROR(INDEX(Clients!$G$2:$G$1020,MATCH($C531,Clients!$A$2:$A$1020,0)),"")</f>
        <v/>
      </c>
      <c r="T531" s="69">
        <f>1</f>
        <v/>
      </c>
      <c r="U531" s="68">
        <f>IFERROR(INDEX(Interventions!$S$2:$S$1106,MATCH($B531,Interventions!$B$2:$B$1106,0)),0)</f>
        <v/>
      </c>
      <c r="V531" s="68">
        <f>$K531-$U531</f>
        <v/>
      </c>
      <c r="W531" s="69">
        <f>IF($O531="",0,1)</f>
        <v/>
      </c>
      <c r="X531" s="68">
        <f>IF($O531="",$M531,0)</f>
        <v/>
      </c>
      <c r="Y531" s="69">
        <f>IF($O531="",MAX(0,Paramètres!$C$8-$I531),MAX(0,$O531-$I531))</f>
        <v/>
      </c>
      <c r="Z531" s="69">
        <f>$Y531*$X531</f>
        <v/>
      </c>
      <c r="AA531" s="69">
        <f>IF($O531="",0,$O531-$F531)</f>
        <v/>
      </c>
      <c r="AB531" s="69">
        <f>IF(AND($O531="",$I531&lt;Paramètres!$C$8),1,0)</f>
        <v/>
      </c>
      <c r="AC531" s="69">
        <f>IF(AND($O531="",$Y531&gt;Paramètres!$C$13),1,0)</f>
        <v/>
      </c>
      <c r="AD531" s="67">
        <f>IF($O531="","",YEAR($O531)&amp;"-"&amp;TEXT(MONTH($O531),"00"))</f>
        <v/>
      </c>
      <c r="AE531" s="67">
        <f>IF($W531=1,"Réglée",IF($Y531&lt;=0,"Non échu",IF($Y531&lt;=30,"1-30 j",IF($Y531&lt;=60,"31-60 j",IF($Y531&lt;=90,"61-90 j","Plus de 90 j")))))</f>
        <v/>
      </c>
      <c r="AF531" s="67">
        <f>IF($K531&lt;=1000,"Moins de 1 k€",IF($K531&lt;=5000,"1 à 5 k€",IF($K531&lt;=15000,"5 à 15 k€","Plus de 15 k€")))</f>
        <v/>
      </c>
    </row>
    <row r="532">
      <c r="A532" s="65" t="inlineStr">
        <is>
          <t>FAC-00531</t>
        </is>
      </c>
      <c r="B532" s="65" t="inlineStr">
        <is>
          <t>DEV-01261</t>
        </is>
      </c>
      <c r="C532" s="65" t="inlineStr">
        <is>
          <t>CLI-0484</t>
        </is>
      </c>
      <c r="D532" s="65" t="inlineStr">
        <is>
          <t>Particulier</t>
        </is>
      </c>
      <c r="E532" s="65" t="inlineStr">
        <is>
          <t>Bordeaux</t>
        </is>
      </c>
      <c r="F532" s="66" t="n">
        <v>45559</v>
      </c>
      <c r="G532" s="65" t="inlineStr">
        <is>
          <t>2024-09</t>
        </is>
      </c>
      <c r="H532" s="65" t="inlineStr">
        <is>
          <t>2024-2025</t>
        </is>
      </c>
      <c r="I532" s="66" t="n">
        <v>45574</v>
      </c>
      <c r="J532" s="67" t="n">
        <v>15</v>
      </c>
      <c r="K532" s="68" t="n">
        <v>19686.27</v>
      </c>
      <c r="L532" s="71" t="n">
        <v>0.1</v>
      </c>
      <c r="M532" s="68" t="n">
        <v>21654.9</v>
      </c>
      <c r="N532" s="65" t="inlineStr">
        <is>
          <t>Standard</t>
        </is>
      </c>
      <c r="O532" s="66" t="n">
        <v>45573</v>
      </c>
      <c r="P532" s="65" t="inlineStr">
        <is>
          <t>Payée</t>
        </is>
      </c>
      <c r="Q532" s="67">
        <f>IFERROR(INDEX(Devis!$I$2:$I$3053,MATCH($B532,Devis!$A$2:$A$3053,0)),"")</f>
        <v/>
      </c>
      <c r="R532" s="67">
        <f>IFERROR(INDEX(Devis!$K$2:$K$3053,MATCH($B532,Devis!$A$2:$A$3053,0)),"")</f>
        <v/>
      </c>
      <c r="S532" s="67">
        <f>IFERROR(INDEX(Clients!$G$2:$G$1020,MATCH($C532,Clients!$A$2:$A$1020,0)),"")</f>
        <v/>
      </c>
      <c r="T532" s="69">
        <f>1</f>
        <v/>
      </c>
      <c r="U532" s="68">
        <f>IFERROR(INDEX(Interventions!$S$2:$S$1106,MATCH($B532,Interventions!$B$2:$B$1106,0)),0)</f>
        <v/>
      </c>
      <c r="V532" s="68">
        <f>$K532-$U532</f>
        <v/>
      </c>
      <c r="W532" s="69">
        <f>IF($O532="",0,1)</f>
        <v/>
      </c>
      <c r="X532" s="68">
        <f>IF($O532="",$M532,0)</f>
        <v/>
      </c>
      <c r="Y532" s="69">
        <f>IF($O532="",MAX(0,Paramètres!$C$8-$I532),MAX(0,$O532-$I532))</f>
        <v/>
      </c>
      <c r="Z532" s="69">
        <f>$Y532*$X532</f>
        <v/>
      </c>
      <c r="AA532" s="69">
        <f>IF($O532="",0,$O532-$F532)</f>
        <v/>
      </c>
      <c r="AB532" s="69">
        <f>IF(AND($O532="",$I532&lt;Paramètres!$C$8),1,0)</f>
        <v/>
      </c>
      <c r="AC532" s="69">
        <f>IF(AND($O532="",$Y532&gt;Paramètres!$C$13),1,0)</f>
        <v/>
      </c>
      <c r="AD532" s="67">
        <f>IF($O532="","",YEAR($O532)&amp;"-"&amp;TEXT(MONTH($O532),"00"))</f>
        <v/>
      </c>
      <c r="AE532" s="67">
        <f>IF($W532=1,"Réglée",IF($Y532&lt;=0,"Non échu",IF($Y532&lt;=30,"1-30 j",IF($Y532&lt;=60,"31-60 j",IF($Y532&lt;=90,"61-90 j","Plus de 90 j")))))</f>
        <v/>
      </c>
      <c r="AF532" s="67">
        <f>IF($K532&lt;=1000,"Moins de 1 k€",IF($K532&lt;=5000,"1 à 5 k€",IF($K532&lt;=15000,"5 à 15 k€","Plus de 15 k€")))</f>
        <v/>
      </c>
    </row>
    <row r="533">
      <c r="A533" s="65" t="inlineStr">
        <is>
          <t>FAC-00532</t>
        </is>
      </c>
      <c r="B533" s="65" t="inlineStr">
        <is>
          <t>DEV-01262</t>
        </is>
      </c>
      <c r="C533" s="65" t="inlineStr">
        <is>
          <t>CLI-0289</t>
        </is>
      </c>
      <c r="D533" s="65" t="inlineStr">
        <is>
          <t>Particulier</t>
        </is>
      </c>
      <c r="E533" s="65" t="inlineStr">
        <is>
          <t>Bordeaux</t>
        </is>
      </c>
      <c r="F533" s="66" t="n">
        <v>45555</v>
      </c>
      <c r="G533" s="65" t="inlineStr">
        <is>
          <t>2024-09</t>
        </is>
      </c>
      <c r="H533" s="65" t="inlineStr">
        <is>
          <t>2024-2025</t>
        </is>
      </c>
      <c r="I533" s="66" t="n">
        <v>45570</v>
      </c>
      <c r="J533" s="67" t="n">
        <v>15</v>
      </c>
      <c r="K533" s="68" t="n">
        <v>963.52</v>
      </c>
      <c r="L533" s="71" t="n">
        <v>0.2</v>
      </c>
      <c r="M533" s="68" t="n">
        <v>1156.22</v>
      </c>
      <c r="N533" s="65" t="inlineStr">
        <is>
          <t>Lent</t>
        </is>
      </c>
      <c r="O533" s="66" t="n">
        <v>45656</v>
      </c>
      <c r="P533" s="65" t="inlineStr">
        <is>
          <t>Payée</t>
        </is>
      </c>
      <c r="Q533" s="67">
        <f>IFERROR(INDEX(Devis!$I$2:$I$3053,MATCH($B533,Devis!$A$2:$A$3053,0)),"")</f>
        <v/>
      </c>
      <c r="R533" s="67">
        <f>IFERROR(INDEX(Devis!$K$2:$K$3053,MATCH($B533,Devis!$A$2:$A$3053,0)),"")</f>
        <v/>
      </c>
      <c r="S533" s="67">
        <f>IFERROR(INDEX(Clients!$G$2:$G$1020,MATCH($C533,Clients!$A$2:$A$1020,0)),"")</f>
        <v/>
      </c>
      <c r="T533" s="69">
        <f>1</f>
        <v/>
      </c>
      <c r="U533" s="68">
        <f>IFERROR(INDEX(Interventions!$S$2:$S$1106,MATCH($B533,Interventions!$B$2:$B$1106,0)),0)</f>
        <v/>
      </c>
      <c r="V533" s="68">
        <f>$K533-$U533</f>
        <v/>
      </c>
      <c r="W533" s="69">
        <f>IF($O533="",0,1)</f>
        <v/>
      </c>
      <c r="X533" s="68">
        <f>IF($O533="",$M533,0)</f>
        <v/>
      </c>
      <c r="Y533" s="69">
        <f>IF($O533="",MAX(0,Paramètres!$C$8-$I533),MAX(0,$O533-$I533))</f>
        <v/>
      </c>
      <c r="Z533" s="69">
        <f>$Y533*$X533</f>
        <v/>
      </c>
      <c r="AA533" s="69">
        <f>IF($O533="",0,$O533-$F533)</f>
        <v/>
      </c>
      <c r="AB533" s="69">
        <f>IF(AND($O533="",$I533&lt;Paramètres!$C$8),1,0)</f>
        <v/>
      </c>
      <c r="AC533" s="69">
        <f>IF(AND($O533="",$Y533&gt;Paramètres!$C$13),1,0)</f>
        <v/>
      </c>
      <c r="AD533" s="67">
        <f>IF($O533="","",YEAR($O533)&amp;"-"&amp;TEXT(MONTH($O533),"00"))</f>
        <v/>
      </c>
      <c r="AE533" s="67">
        <f>IF($W533=1,"Réglée",IF($Y533&lt;=0,"Non échu",IF($Y533&lt;=30,"1-30 j",IF($Y533&lt;=60,"31-60 j",IF($Y533&lt;=90,"61-90 j","Plus de 90 j")))))</f>
        <v/>
      </c>
      <c r="AF533" s="67">
        <f>IF($K533&lt;=1000,"Moins de 1 k€",IF($K533&lt;=5000,"1 à 5 k€",IF($K533&lt;=15000,"5 à 15 k€","Plus de 15 k€")))</f>
        <v/>
      </c>
    </row>
    <row r="534">
      <c r="A534" s="65" t="inlineStr">
        <is>
          <t>FAC-00533</t>
        </is>
      </c>
      <c r="B534" s="65" t="inlineStr">
        <is>
          <t>DEV-01264</t>
        </is>
      </c>
      <c r="C534" s="65" t="inlineStr">
        <is>
          <t>CLI-0205</t>
        </is>
      </c>
      <c r="D534" s="65" t="inlineStr">
        <is>
          <t>Professionnel</t>
        </is>
      </c>
      <c r="E534" s="65" t="inlineStr">
        <is>
          <t>Bordeaux</t>
        </is>
      </c>
      <c r="F534" s="66" t="n">
        <v>45581</v>
      </c>
      <c r="G534" s="65" t="inlineStr">
        <is>
          <t>2024-10</t>
        </is>
      </c>
      <c r="H534" s="65" t="inlineStr">
        <is>
          <t>2024-2025</t>
        </is>
      </c>
      <c r="I534" s="66" t="n">
        <v>45611</v>
      </c>
      <c r="J534" s="67" t="n">
        <v>30</v>
      </c>
      <c r="K534" s="68" t="n">
        <v>692.92</v>
      </c>
      <c r="L534" s="71" t="n">
        <v>0.2</v>
      </c>
      <c r="M534" s="68" t="n">
        <v>831.5</v>
      </c>
      <c r="N534" s="65" t="inlineStr">
        <is>
          <t>Standard</t>
        </is>
      </c>
      <c r="O534" s="66" t="n">
        <v>45615</v>
      </c>
      <c r="P534" s="65" t="inlineStr">
        <is>
          <t>Payée</t>
        </is>
      </c>
      <c r="Q534" s="67">
        <f>IFERROR(INDEX(Devis!$I$2:$I$3053,MATCH($B534,Devis!$A$2:$A$3053,0)),"")</f>
        <v/>
      </c>
      <c r="R534" s="67">
        <f>IFERROR(INDEX(Devis!$K$2:$K$3053,MATCH($B534,Devis!$A$2:$A$3053,0)),"")</f>
        <v/>
      </c>
      <c r="S534" s="67">
        <f>IFERROR(INDEX(Clients!$G$2:$G$1020,MATCH($C534,Clients!$A$2:$A$1020,0)),"")</f>
        <v/>
      </c>
      <c r="T534" s="69">
        <f>1</f>
        <v/>
      </c>
      <c r="U534" s="68">
        <f>IFERROR(INDEX(Interventions!$S$2:$S$1106,MATCH($B534,Interventions!$B$2:$B$1106,0)),0)</f>
        <v/>
      </c>
      <c r="V534" s="68">
        <f>$K534-$U534</f>
        <v/>
      </c>
      <c r="W534" s="69">
        <f>IF($O534="",0,1)</f>
        <v/>
      </c>
      <c r="X534" s="68">
        <f>IF($O534="",$M534,0)</f>
        <v/>
      </c>
      <c r="Y534" s="69">
        <f>IF($O534="",MAX(0,Paramètres!$C$8-$I534),MAX(0,$O534-$I534))</f>
        <v/>
      </c>
      <c r="Z534" s="69">
        <f>$Y534*$X534</f>
        <v/>
      </c>
      <c r="AA534" s="69">
        <f>IF($O534="",0,$O534-$F534)</f>
        <v/>
      </c>
      <c r="AB534" s="69">
        <f>IF(AND($O534="",$I534&lt;Paramètres!$C$8),1,0)</f>
        <v/>
      </c>
      <c r="AC534" s="69">
        <f>IF(AND($O534="",$Y534&gt;Paramètres!$C$13),1,0)</f>
        <v/>
      </c>
      <c r="AD534" s="67">
        <f>IF($O534="","",YEAR($O534)&amp;"-"&amp;TEXT(MONTH($O534),"00"))</f>
        <v/>
      </c>
      <c r="AE534" s="67">
        <f>IF($W534=1,"Réglée",IF($Y534&lt;=0,"Non échu",IF($Y534&lt;=30,"1-30 j",IF($Y534&lt;=60,"31-60 j",IF($Y534&lt;=90,"61-90 j","Plus de 90 j")))))</f>
        <v/>
      </c>
      <c r="AF534" s="67">
        <f>IF($K534&lt;=1000,"Moins de 1 k€",IF($K534&lt;=5000,"1 à 5 k€",IF($K534&lt;=15000,"5 à 15 k€","Plus de 15 k€")))</f>
        <v/>
      </c>
    </row>
    <row r="535">
      <c r="A535" s="65" t="inlineStr">
        <is>
          <t>FAC-00534</t>
        </is>
      </c>
      <c r="B535" s="65" t="inlineStr">
        <is>
          <t>DEV-01266</t>
        </is>
      </c>
      <c r="C535" s="65" t="inlineStr">
        <is>
          <t>CLI-0298</t>
        </is>
      </c>
      <c r="D535" s="65" t="inlineStr">
        <is>
          <t>Particulier</t>
        </is>
      </c>
      <c r="E535" s="65" t="inlineStr">
        <is>
          <t>Toulouse</t>
        </is>
      </c>
      <c r="F535" s="66" t="n">
        <v>45558</v>
      </c>
      <c r="G535" s="65" t="inlineStr">
        <is>
          <t>2024-09</t>
        </is>
      </c>
      <c r="H535" s="65" t="inlineStr">
        <is>
          <t>2024-2025</t>
        </is>
      </c>
      <c r="I535" s="66" t="n">
        <v>45573</v>
      </c>
      <c r="J535" s="67" t="n">
        <v>15</v>
      </c>
      <c r="K535" s="68" t="n">
        <v>3333.7</v>
      </c>
      <c r="L535" s="71" t="n">
        <v>0.1</v>
      </c>
      <c r="M535" s="68" t="n">
        <v>3667.07</v>
      </c>
      <c r="N535" s="65" t="inlineStr">
        <is>
          <t>Standard</t>
        </is>
      </c>
      <c r="O535" s="66" t="n">
        <v>45570</v>
      </c>
      <c r="P535" s="65" t="inlineStr">
        <is>
          <t>Payée</t>
        </is>
      </c>
      <c r="Q535" s="67">
        <f>IFERROR(INDEX(Devis!$I$2:$I$3053,MATCH($B535,Devis!$A$2:$A$3053,0)),"")</f>
        <v/>
      </c>
      <c r="R535" s="67">
        <f>IFERROR(INDEX(Devis!$K$2:$K$3053,MATCH($B535,Devis!$A$2:$A$3053,0)),"")</f>
        <v/>
      </c>
      <c r="S535" s="67">
        <f>IFERROR(INDEX(Clients!$G$2:$G$1020,MATCH($C535,Clients!$A$2:$A$1020,0)),"")</f>
        <v/>
      </c>
      <c r="T535" s="69">
        <f>1</f>
        <v/>
      </c>
      <c r="U535" s="68">
        <f>IFERROR(INDEX(Interventions!$S$2:$S$1106,MATCH($B535,Interventions!$B$2:$B$1106,0)),0)</f>
        <v/>
      </c>
      <c r="V535" s="68">
        <f>$K535-$U535</f>
        <v/>
      </c>
      <c r="W535" s="69">
        <f>IF($O535="",0,1)</f>
        <v/>
      </c>
      <c r="X535" s="68">
        <f>IF($O535="",$M535,0)</f>
        <v/>
      </c>
      <c r="Y535" s="69">
        <f>IF($O535="",MAX(0,Paramètres!$C$8-$I535),MAX(0,$O535-$I535))</f>
        <v/>
      </c>
      <c r="Z535" s="69">
        <f>$Y535*$X535</f>
        <v/>
      </c>
      <c r="AA535" s="69">
        <f>IF($O535="",0,$O535-$F535)</f>
        <v/>
      </c>
      <c r="AB535" s="69">
        <f>IF(AND($O535="",$I535&lt;Paramètres!$C$8),1,0)</f>
        <v/>
      </c>
      <c r="AC535" s="69">
        <f>IF(AND($O535="",$Y535&gt;Paramètres!$C$13),1,0)</f>
        <v/>
      </c>
      <c r="AD535" s="67">
        <f>IF($O535="","",YEAR($O535)&amp;"-"&amp;TEXT(MONTH($O535),"00"))</f>
        <v/>
      </c>
      <c r="AE535" s="67">
        <f>IF($W535=1,"Réglée",IF($Y535&lt;=0,"Non échu",IF($Y535&lt;=30,"1-30 j",IF($Y535&lt;=60,"31-60 j",IF($Y535&lt;=90,"61-90 j","Plus de 90 j")))))</f>
        <v/>
      </c>
      <c r="AF535" s="67">
        <f>IF($K535&lt;=1000,"Moins de 1 k€",IF($K535&lt;=5000,"1 à 5 k€",IF($K535&lt;=15000,"5 à 15 k€","Plus de 15 k€")))</f>
        <v/>
      </c>
    </row>
    <row r="536">
      <c r="A536" s="65" t="inlineStr">
        <is>
          <t>FAC-00535</t>
        </is>
      </c>
      <c r="B536" s="65" t="inlineStr">
        <is>
          <t>DEV-01268</t>
        </is>
      </c>
      <c r="C536" s="65" t="inlineStr">
        <is>
          <t>CLI-0050</t>
        </is>
      </c>
      <c r="D536" s="65" t="inlineStr">
        <is>
          <t>Particulier</t>
        </is>
      </c>
      <c r="E536" s="65" t="inlineStr">
        <is>
          <t>Toulouse</t>
        </is>
      </c>
      <c r="F536" s="66" t="n">
        <v>45593</v>
      </c>
      <c r="G536" s="65" t="inlineStr">
        <is>
          <t>2024-10</t>
        </is>
      </c>
      <c r="H536" s="65" t="inlineStr">
        <is>
          <t>2024-2025</t>
        </is>
      </c>
      <c r="I536" s="66" t="n">
        <v>45608</v>
      </c>
      <c r="J536" s="67" t="n">
        <v>15</v>
      </c>
      <c r="K536" s="68" t="n">
        <v>294.56</v>
      </c>
      <c r="L536" s="71" t="n">
        <v>0.2</v>
      </c>
      <c r="M536" s="68" t="n">
        <v>353.47</v>
      </c>
      <c r="N536" s="65" t="inlineStr">
        <is>
          <t>Standard</t>
        </is>
      </c>
      <c r="O536" s="66" t="n">
        <v>45594</v>
      </c>
      <c r="P536" s="65" t="inlineStr">
        <is>
          <t>Payée</t>
        </is>
      </c>
      <c r="Q536" s="67">
        <f>IFERROR(INDEX(Devis!$I$2:$I$3053,MATCH($B536,Devis!$A$2:$A$3053,0)),"")</f>
        <v/>
      </c>
      <c r="R536" s="67">
        <f>IFERROR(INDEX(Devis!$K$2:$K$3053,MATCH($B536,Devis!$A$2:$A$3053,0)),"")</f>
        <v/>
      </c>
      <c r="S536" s="67">
        <f>IFERROR(INDEX(Clients!$G$2:$G$1020,MATCH($C536,Clients!$A$2:$A$1020,0)),"")</f>
        <v/>
      </c>
      <c r="T536" s="69">
        <f>1</f>
        <v/>
      </c>
      <c r="U536" s="68">
        <f>IFERROR(INDEX(Interventions!$S$2:$S$1106,MATCH($B536,Interventions!$B$2:$B$1106,0)),0)</f>
        <v/>
      </c>
      <c r="V536" s="68">
        <f>$K536-$U536</f>
        <v/>
      </c>
      <c r="W536" s="69">
        <f>IF($O536="",0,1)</f>
        <v/>
      </c>
      <c r="X536" s="68">
        <f>IF($O536="",$M536,0)</f>
        <v/>
      </c>
      <c r="Y536" s="69">
        <f>IF($O536="",MAX(0,Paramètres!$C$8-$I536),MAX(0,$O536-$I536))</f>
        <v/>
      </c>
      <c r="Z536" s="69">
        <f>$Y536*$X536</f>
        <v/>
      </c>
      <c r="AA536" s="69">
        <f>IF($O536="",0,$O536-$F536)</f>
        <v/>
      </c>
      <c r="AB536" s="69">
        <f>IF(AND($O536="",$I536&lt;Paramètres!$C$8),1,0)</f>
        <v/>
      </c>
      <c r="AC536" s="69">
        <f>IF(AND($O536="",$Y536&gt;Paramètres!$C$13),1,0)</f>
        <v/>
      </c>
      <c r="AD536" s="67">
        <f>IF($O536="","",YEAR($O536)&amp;"-"&amp;TEXT(MONTH($O536),"00"))</f>
        <v/>
      </c>
      <c r="AE536" s="67">
        <f>IF($W536=1,"Réglée",IF($Y536&lt;=0,"Non échu",IF($Y536&lt;=30,"1-30 j",IF($Y536&lt;=60,"31-60 j",IF($Y536&lt;=90,"61-90 j","Plus de 90 j")))))</f>
        <v/>
      </c>
      <c r="AF536" s="67">
        <f>IF($K536&lt;=1000,"Moins de 1 k€",IF($K536&lt;=5000,"1 à 5 k€",IF($K536&lt;=15000,"5 à 15 k€","Plus de 15 k€")))</f>
        <v/>
      </c>
    </row>
    <row r="537">
      <c r="A537" s="65" t="inlineStr">
        <is>
          <t>FAC-00536</t>
        </is>
      </c>
      <c r="B537" s="65" t="inlineStr">
        <is>
          <t>DEV-01270</t>
        </is>
      </c>
      <c r="C537" s="65" t="inlineStr">
        <is>
          <t>CLI-0079</t>
        </is>
      </c>
      <c r="D537" s="65" t="inlineStr">
        <is>
          <t>Particulier</t>
        </is>
      </c>
      <c r="E537" s="65" t="inlineStr">
        <is>
          <t>Bordeaux</t>
        </is>
      </c>
      <c r="F537" s="66" t="n">
        <v>45572</v>
      </c>
      <c r="G537" s="65" t="inlineStr">
        <is>
          <t>2024-10</t>
        </is>
      </c>
      <c r="H537" s="65" t="inlineStr">
        <is>
          <t>2024-2025</t>
        </is>
      </c>
      <c r="I537" s="66" t="n">
        <v>45587</v>
      </c>
      <c r="J537" s="67" t="n">
        <v>15</v>
      </c>
      <c r="K537" s="68" t="n">
        <v>1109.97</v>
      </c>
      <c r="L537" s="71" t="n">
        <v>0.1</v>
      </c>
      <c r="M537" s="68" t="n">
        <v>1220.97</v>
      </c>
      <c r="N537" s="65" t="inlineStr">
        <is>
          <t>Standard</t>
        </is>
      </c>
      <c r="O537" s="66" t="n">
        <v>45583</v>
      </c>
      <c r="P537" s="65" t="inlineStr">
        <is>
          <t>Payée</t>
        </is>
      </c>
      <c r="Q537" s="67">
        <f>IFERROR(INDEX(Devis!$I$2:$I$3053,MATCH($B537,Devis!$A$2:$A$3053,0)),"")</f>
        <v/>
      </c>
      <c r="R537" s="67">
        <f>IFERROR(INDEX(Devis!$K$2:$K$3053,MATCH($B537,Devis!$A$2:$A$3053,0)),"")</f>
        <v/>
      </c>
      <c r="S537" s="67">
        <f>IFERROR(INDEX(Clients!$G$2:$G$1020,MATCH($C537,Clients!$A$2:$A$1020,0)),"")</f>
        <v/>
      </c>
      <c r="T537" s="69">
        <f>1</f>
        <v/>
      </c>
      <c r="U537" s="68">
        <f>IFERROR(INDEX(Interventions!$S$2:$S$1106,MATCH($B537,Interventions!$B$2:$B$1106,0)),0)</f>
        <v/>
      </c>
      <c r="V537" s="68">
        <f>$K537-$U537</f>
        <v/>
      </c>
      <c r="W537" s="69">
        <f>IF($O537="",0,1)</f>
        <v/>
      </c>
      <c r="X537" s="68">
        <f>IF($O537="",$M537,0)</f>
        <v/>
      </c>
      <c r="Y537" s="69">
        <f>IF($O537="",MAX(0,Paramètres!$C$8-$I537),MAX(0,$O537-$I537))</f>
        <v/>
      </c>
      <c r="Z537" s="69">
        <f>$Y537*$X537</f>
        <v/>
      </c>
      <c r="AA537" s="69">
        <f>IF($O537="",0,$O537-$F537)</f>
        <v/>
      </c>
      <c r="AB537" s="69">
        <f>IF(AND($O537="",$I537&lt;Paramètres!$C$8),1,0)</f>
        <v/>
      </c>
      <c r="AC537" s="69">
        <f>IF(AND($O537="",$Y537&gt;Paramètres!$C$13),1,0)</f>
        <v/>
      </c>
      <c r="AD537" s="67">
        <f>IF($O537="","",YEAR($O537)&amp;"-"&amp;TEXT(MONTH($O537),"00"))</f>
        <v/>
      </c>
      <c r="AE537" s="67">
        <f>IF($W537=1,"Réglée",IF($Y537&lt;=0,"Non échu",IF($Y537&lt;=30,"1-30 j",IF($Y537&lt;=60,"31-60 j",IF($Y537&lt;=90,"61-90 j","Plus de 90 j")))))</f>
        <v/>
      </c>
      <c r="AF537" s="67">
        <f>IF($K537&lt;=1000,"Moins de 1 k€",IF($K537&lt;=5000,"1 à 5 k€",IF($K537&lt;=15000,"5 à 15 k€","Plus de 15 k€")))</f>
        <v/>
      </c>
    </row>
    <row r="538">
      <c r="A538" s="65" t="inlineStr">
        <is>
          <t>FAC-00537</t>
        </is>
      </c>
      <c r="B538" s="65" t="inlineStr">
        <is>
          <t>DEV-01272</t>
        </is>
      </c>
      <c r="C538" s="65" t="inlineStr">
        <is>
          <t>CLI-0348</t>
        </is>
      </c>
      <c r="D538" s="65" t="inlineStr">
        <is>
          <t>Particulier</t>
        </is>
      </c>
      <c r="E538" s="65" t="inlineStr">
        <is>
          <t>Bordeaux</t>
        </is>
      </c>
      <c r="F538" s="66" t="n">
        <v>45554</v>
      </c>
      <c r="G538" s="65" t="inlineStr">
        <is>
          <t>2024-09</t>
        </is>
      </c>
      <c r="H538" s="65" t="inlineStr">
        <is>
          <t>2024-2025</t>
        </is>
      </c>
      <c r="I538" s="66" t="n">
        <v>45569</v>
      </c>
      <c r="J538" s="67" t="n">
        <v>15</v>
      </c>
      <c r="K538" s="68" t="n">
        <v>10706</v>
      </c>
      <c r="L538" s="71" t="n">
        <v>0.2</v>
      </c>
      <c r="M538" s="68" t="n">
        <v>12847.2</v>
      </c>
      <c r="N538" s="65" t="inlineStr">
        <is>
          <t>Bon payeur</t>
        </is>
      </c>
      <c r="O538" s="66" t="n">
        <v>45560</v>
      </c>
      <c r="P538" s="65" t="inlineStr">
        <is>
          <t>Payée</t>
        </is>
      </c>
      <c r="Q538" s="67">
        <f>IFERROR(INDEX(Devis!$I$2:$I$3053,MATCH($B538,Devis!$A$2:$A$3053,0)),"")</f>
        <v/>
      </c>
      <c r="R538" s="67">
        <f>IFERROR(INDEX(Devis!$K$2:$K$3053,MATCH($B538,Devis!$A$2:$A$3053,0)),"")</f>
        <v/>
      </c>
      <c r="S538" s="67">
        <f>IFERROR(INDEX(Clients!$G$2:$G$1020,MATCH($C538,Clients!$A$2:$A$1020,0)),"")</f>
        <v/>
      </c>
      <c r="T538" s="69">
        <f>1</f>
        <v/>
      </c>
      <c r="U538" s="68">
        <f>IFERROR(INDEX(Interventions!$S$2:$S$1106,MATCH($B538,Interventions!$B$2:$B$1106,0)),0)</f>
        <v/>
      </c>
      <c r="V538" s="68">
        <f>$K538-$U538</f>
        <v/>
      </c>
      <c r="W538" s="69">
        <f>IF($O538="",0,1)</f>
        <v/>
      </c>
      <c r="X538" s="68">
        <f>IF($O538="",$M538,0)</f>
        <v/>
      </c>
      <c r="Y538" s="69">
        <f>IF($O538="",MAX(0,Paramètres!$C$8-$I538),MAX(0,$O538-$I538))</f>
        <v/>
      </c>
      <c r="Z538" s="69">
        <f>$Y538*$X538</f>
        <v/>
      </c>
      <c r="AA538" s="69">
        <f>IF($O538="",0,$O538-$F538)</f>
        <v/>
      </c>
      <c r="AB538" s="69">
        <f>IF(AND($O538="",$I538&lt;Paramètres!$C$8),1,0)</f>
        <v/>
      </c>
      <c r="AC538" s="69">
        <f>IF(AND($O538="",$Y538&gt;Paramètres!$C$13),1,0)</f>
        <v/>
      </c>
      <c r="AD538" s="67">
        <f>IF($O538="","",YEAR($O538)&amp;"-"&amp;TEXT(MONTH($O538),"00"))</f>
        <v/>
      </c>
      <c r="AE538" s="67">
        <f>IF($W538=1,"Réglée",IF($Y538&lt;=0,"Non échu",IF($Y538&lt;=30,"1-30 j",IF($Y538&lt;=60,"31-60 j",IF($Y538&lt;=90,"61-90 j","Plus de 90 j")))))</f>
        <v/>
      </c>
      <c r="AF538" s="67">
        <f>IF($K538&lt;=1000,"Moins de 1 k€",IF($K538&lt;=5000,"1 à 5 k€",IF($K538&lt;=15000,"5 à 15 k€","Plus de 15 k€")))</f>
        <v/>
      </c>
    </row>
    <row r="539">
      <c r="A539" s="65" t="inlineStr">
        <is>
          <t>FAC-00538</t>
        </is>
      </c>
      <c r="B539" s="65" t="inlineStr">
        <is>
          <t>DEV-01274</t>
        </is>
      </c>
      <c r="C539" s="65" t="inlineStr">
        <is>
          <t>CLI-0239</t>
        </is>
      </c>
      <c r="D539" s="65" t="inlineStr">
        <is>
          <t>Particulier</t>
        </is>
      </c>
      <c r="E539" s="65" t="inlineStr">
        <is>
          <t>Bordeaux</t>
        </is>
      </c>
      <c r="F539" s="66" t="n">
        <v>45555</v>
      </c>
      <c r="G539" s="65" t="inlineStr">
        <is>
          <t>2024-09</t>
        </is>
      </c>
      <c r="H539" s="65" t="inlineStr">
        <is>
          <t>2024-2025</t>
        </is>
      </c>
      <c r="I539" s="66" t="n">
        <v>45570</v>
      </c>
      <c r="J539" s="67" t="n">
        <v>15</v>
      </c>
      <c r="K539" s="68" t="n">
        <v>398.77</v>
      </c>
      <c r="L539" s="71" t="n">
        <v>0.1</v>
      </c>
      <c r="M539" s="68" t="n">
        <v>438.65</v>
      </c>
      <c r="N539" s="65" t="inlineStr">
        <is>
          <t>Standard</t>
        </is>
      </c>
      <c r="O539" s="66" t="n">
        <v>45556</v>
      </c>
      <c r="P539" s="65" t="inlineStr">
        <is>
          <t>Payée</t>
        </is>
      </c>
      <c r="Q539" s="67">
        <f>IFERROR(INDEX(Devis!$I$2:$I$3053,MATCH($B539,Devis!$A$2:$A$3053,0)),"")</f>
        <v/>
      </c>
      <c r="R539" s="67">
        <f>IFERROR(INDEX(Devis!$K$2:$K$3053,MATCH($B539,Devis!$A$2:$A$3053,0)),"")</f>
        <v/>
      </c>
      <c r="S539" s="67">
        <f>IFERROR(INDEX(Clients!$G$2:$G$1020,MATCH($C539,Clients!$A$2:$A$1020,0)),"")</f>
        <v/>
      </c>
      <c r="T539" s="69">
        <f>1</f>
        <v/>
      </c>
      <c r="U539" s="68">
        <f>IFERROR(INDEX(Interventions!$S$2:$S$1106,MATCH($B539,Interventions!$B$2:$B$1106,0)),0)</f>
        <v/>
      </c>
      <c r="V539" s="68">
        <f>$K539-$U539</f>
        <v/>
      </c>
      <c r="W539" s="69">
        <f>IF($O539="",0,1)</f>
        <v/>
      </c>
      <c r="X539" s="68">
        <f>IF($O539="",$M539,0)</f>
        <v/>
      </c>
      <c r="Y539" s="69">
        <f>IF($O539="",MAX(0,Paramètres!$C$8-$I539),MAX(0,$O539-$I539))</f>
        <v/>
      </c>
      <c r="Z539" s="69">
        <f>$Y539*$X539</f>
        <v/>
      </c>
      <c r="AA539" s="69">
        <f>IF($O539="",0,$O539-$F539)</f>
        <v/>
      </c>
      <c r="AB539" s="69">
        <f>IF(AND($O539="",$I539&lt;Paramètres!$C$8),1,0)</f>
        <v/>
      </c>
      <c r="AC539" s="69">
        <f>IF(AND($O539="",$Y539&gt;Paramètres!$C$13),1,0)</f>
        <v/>
      </c>
      <c r="AD539" s="67">
        <f>IF($O539="","",YEAR($O539)&amp;"-"&amp;TEXT(MONTH($O539),"00"))</f>
        <v/>
      </c>
      <c r="AE539" s="67">
        <f>IF($W539=1,"Réglée",IF($Y539&lt;=0,"Non échu",IF($Y539&lt;=30,"1-30 j",IF($Y539&lt;=60,"31-60 j",IF($Y539&lt;=90,"61-90 j","Plus de 90 j")))))</f>
        <v/>
      </c>
      <c r="AF539" s="67">
        <f>IF($K539&lt;=1000,"Moins de 1 k€",IF($K539&lt;=5000,"1 à 5 k€",IF($K539&lt;=15000,"5 à 15 k€","Plus de 15 k€")))</f>
        <v/>
      </c>
    </row>
    <row r="540">
      <c r="A540" s="65" t="inlineStr">
        <is>
          <t>FAC-00539</t>
        </is>
      </c>
      <c r="B540" s="65" t="inlineStr">
        <is>
          <t>DEV-01275</t>
        </is>
      </c>
      <c r="C540" s="65" t="inlineStr">
        <is>
          <t>CLI-0374</t>
        </is>
      </c>
      <c r="D540" s="65" t="inlineStr">
        <is>
          <t>Particulier</t>
        </is>
      </c>
      <c r="E540" s="65" t="inlineStr">
        <is>
          <t>Bordeaux</t>
        </is>
      </c>
      <c r="F540" s="66" t="n">
        <v>45566</v>
      </c>
      <c r="G540" s="65" t="inlineStr">
        <is>
          <t>2024-10</t>
        </is>
      </c>
      <c r="H540" s="65" t="inlineStr">
        <is>
          <t>2024-2025</t>
        </is>
      </c>
      <c r="I540" s="66" t="n">
        <v>45581</v>
      </c>
      <c r="J540" s="67" t="n">
        <v>15</v>
      </c>
      <c r="K540" s="68" t="n">
        <v>300.83</v>
      </c>
      <c r="L540" s="71" t="n">
        <v>0.2</v>
      </c>
      <c r="M540" s="68" t="n">
        <v>361</v>
      </c>
      <c r="N540" s="65" t="inlineStr">
        <is>
          <t>Bon payeur</t>
        </is>
      </c>
      <c r="O540" s="66" t="n">
        <v>45584</v>
      </c>
      <c r="P540" s="65" t="inlineStr">
        <is>
          <t>Payée</t>
        </is>
      </c>
      <c r="Q540" s="67">
        <f>IFERROR(INDEX(Devis!$I$2:$I$3053,MATCH($B540,Devis!$A$2:$A$3053,0)),"")</f>
        <v/>
      </c>
      <c r="R540" s="67">
        <f>IFERROR(INDEX(Devis!$K$2:$K$3053,MATCH($B540,Devis!$A$2:$A$3053,0)),"")</f>
        <v/>
      </c>
      <c r="S540" s="67">
        <f>IFERROR(INDEX(Clients!$G$2:$G$1020,MATCH($C540,Clients!$A$2:$A$1020,0)),"")</f>
        <v/>
      </c>
      <c r="T540" s="69">
        <f>1</f>
        <v/>
      </c>
      <c r="U540" s="68">
        <f>IFERROR(INDEX(Interventions!$S$2:$S$1106,MATCH($B540,Interventions!$B$2:$B$1106,0)),0)</f>
        <v/>
      </c>
      <c r="V540" s="68">
        <f>$K540-$U540</f>
        <v/>
      </c>
      <c r="W540" s="69">
        <f>IF($O540="",0,1)</f>
        <v/>
      </c>
      <c r="X540" s="68">
        <f>IF($O540="",$M540,0)</f>
        <v/>
      </c>
      <c r="Y540" s="69">
        <f>IF($O540="",MAX(0,Paramètres!$C$8-$I540),MAX(0,$O540-$I540))</f>
        <v/>
      </c>
      <c r="Z540" s="69">
        <f>$Y540*$X540</f>
        <v/>
      </c>
      <c r="AA540" s="69">
        <f>IF($O540="",0,$O540-$F540)</f>
        <v/>
      </c>
      <c r="AB540" s="69">
        <f>IF(AND($O540="",$I540&lt;Paramètres!$C$8),1,0)</f>
        <v/>
      </c>
      <c r="AC540" s="69">
        <f>IF(AND($O540="",$Y540&gt;Paramètres!$C$13),1,0)</f>
        <v/>
      </c>
      <c r="AD540" s="67">
        <f>IF($O540="","",YEAR($O540)&amp;"-"&amp;TEXT(MONTH($O540),"00"))</f>
        <v/>
      </c>
      <c r="AE540" s="67">
        <f>IF($W540=1,"Réglée",IF($Y540&lt;=0,"Non échu",IF($Y540&lt;=30,"1-30 j",IF($Y540&lt;=60,"31-60 j",IF($Y540&lt;=90,"61-90 j","Plus de 90 j")))))</f>
        <v/>
      </c>
      <c r="AF540" s="67">
        <f>IF($K540&lt;=1000,"Moins de 1 k€",IF($K540&lt;=5000,"1 à 5 k€",IF($K540&lt;=15000,"5 à 15 k€","Plus de 15 k€")))</f>
        <v/>
      </c>
    </row>
    <row r="541">
      <c r="A541" s="65" t="inlineStr">
        <is>
          <t>FAC-00540</t>
        </is>
      </c>
      <c r="B541" s="65" t="inlineStr">
        <is>
          <t>DEV-01278</t>
        </is>
      </c>
      <c r="C541" s="65" t="inlineStr">
        <is>
          <t>CLI-0334</t>
        </is>
      </c>
      <c r="D541" s="65" t="inlineStr">
        <is>
          <t>Particulier</t>
        </is>
      </c>
      <c r="E541" s="65" t="inlineStr">
        <is>
          <t>Toulouse</t>
        </is>
      </c>
      <c r="F541" s="66" t="n">
        <v>45581</v>
      </c>
      <c r="G541" s="65" t="inlineStr">
        <is>
          <t>2024-10</t>
        </is>
      </c>
      <c r="H541" s="65" t="inlineStr">
        <is>
          <t>2024-2025</t>
        </is>
      </c>
      <c r="I541" s="66" t="n">
        <v>45596</v>
      </c>
      <c r="J541" s="67" t="n">
        <v>15</v>
      </c>
      <c r="K541" s="68" t="n">
        <v>1078</v>
      </c>
      <c r="L541" s="71" t="n">
        <v>0.1</v>
      </c>
      <c r="M541" s="68" t="n">
        <v>1185.8</v>
      </c>
      <c r="N541" s="65" t="inlineStr">
        <is>
          <t>Standard</t>
        </is>
      </c>
      <c r="O541" s="66" t="n">
        <v>45599</v>
      </c>
      <c r="P541" s="65" t="inlineStr">
        <is>
          <t>Payée</t>
        </is>
      </c>
      <c r="Q541" s="67">
        <f>IFERROR(INDEX(Devis!$I$2:$I$3053,MATCH($B541,Devis!$A$2:$A$3053,0)),"")</f>
        <v/>
      </c>
      <c r="R541" s="67">
        <f>IFERROR(INDEX(Devis!$K$2:$K$3053,MATCH($B541,Devis!$A$2:$A$3053,0)),"")</f>
        <v/>
      </c>
      <c r="S541" s="67">
        <f>IFERROR(INDEX(Clients!$G$2:$G$1020,MATCH($C541,Clients!$A$2:$A$1020,0)),"")</f>
        <v/>
      </c>
      <c r="T541" s="69">
        <f>1</f>
        <v/>
      </c>
      <c r="U541" s="68">
        <f>IFERROR(INDEX(Interventions!$S$2:$S$1106,MATCH($B541,Interventions!$B$2:$B$1106,0)),0)</f>
        <v/>
      </c>
      <c r="V541" s="68">
        <f>$K541-$U541</f>
        <v/>
      </c>
      <c r="W541" s="69">
        <f>IF($O541="",0,1)</f>
        <v/>
      </c>
      <c r="X541" s="68">
        <f>IF($O541="",$M541,0)</f>
        <v/>
      </c>
      <c r="Y541" s="69">
        <f>IF($O541="",MAX(0,Paramètres!$C$8-$I541),MAX(0,$O541-$I541))</f>
        <v/>
      </c>
      <c r="Z541" s="69">
        <f>$Y541*$X541</f>
        <v/>
      </c>
      <c r="AA541" s="69">
        <f>IF($O541="",0,$O541-$F541)</f>
        <v/>
      </c>
      <c r="AB541" s="69">
        <f>IF(AND($O541="",$I541&lt;Paramètres!$C$8),1,0)</f>
        <v/>
      </c>
      <c r="AC541" s="69">
        <f>IF(AND($O541="",$Y541&gt;Paramètres!$C$13),1,0)</f>
        <v/>
      </c>
      <c r="AD541" s="67">
        <f>IF($O541="","",YEAR($O541)&amp;"-"&amp;TEXT(MONTH($O541),"00"))</f>
        <v/>
      </c>
      <c r="AE541" s="67">
        <f>IF($W541=1,"Réglée",IF($Y541&lt;=0,"Non échu",IF($Y541&lt;=30,"1-30 j",IF($Y541&lt;=60,"31-60 j",IF($Y541&lt;=90,"61-90 j","Plus de 90 j")))))</f>
        <v/>
      </c>
      <c r="AF541" s="67">
        <f>IF($K541&lt;=1000,"Moins de 1 k€",IF($K541&lt;=5000,"1 à 5 k€",IF($K541&lt;=15000,"5 à 15 k€","Plus de 15 k€")))</f>
        <v/>
      </c>
    </row>
    <row r="542">
      <c r="A542" s="65" t="inlineStr">
        <is>
          <t>FAC-00541</t>
        </is>
      </c>
      <c r="B542" s="65" t="inlineStr">
        <is>
          <t>DEV-01279</t>
        </is>
      </c>
      <c r="C542" s="65" t="inlineStr">
        <is>
          <t>CLI-0461</t>
        </is>
      </c>
      <c r="D542" s="65" t="inlineStr">
        <is>
          <t>Particulier</t>
        </is>
      </c>
      <c r="E542" s="65" t="inlineStr">
        <is>
          <t>Toulouse</t>
        </is>
      </c>
      <c r="F542" s="66" t="n">
        <v>45573</v>
      </c>
      <c r="G542" s="65" t="inlineStr">
        <is>
          <t>2024-10</t>
        </is>
      </c>
      <c r="H542" s="65" t="inlineStr">
        <is>
          <t>2024-2025</t>
        </is>
      </c>
      <c r="I542" s="66" t="n">
        <v>45588</v>
      </c>
      <c r="J542" s="67" t="n">
        <v>15</v>
      </c>
      <c r="K542" s="68" t="n">
        <v>438.22</v>
      </c>
      <c r="L542" s="71" t="n">
        <v>0.1</v>
      </c>
      <c r="M542" s="68" t="n">
        <v>482.04</v>
      </c>
      <c r="N542" s="65" t="inlineStr">
        <is>
          <t>Standard</t>
        </is>
      </c>
      <c r="O542" s="66" t="n">
        <v>45588</v>
      </c>
      <c r="P542" s="65" t="inlineStr">
        <is>
          <t>Payée</t>
        </is>
      </c>
      <c r="Q542" s="67">
        <f>IFERROR(INDEX(Devis!$I$2:$I$3053,MATCH($B542,Devis!$A$2:$A$3053,0)),"")</f>
        <v/>
      </c>
      <c r="R542" s="67">
        <f>IFERROR(INDEX(Devis!$K$2:$K$3053,MATCH($B542,Devis!$A$2:$A$3053,0)),"")</f>
        <v/>
      </c>
      <c r="S542" s="67">
        <f>IFERROR(INDEX(Clients!$G$2:$G$1020,MATCH($C542,Clients!$A$2:$A$1020,0)),"")</f>
        <v/>
      </c>
      <c r="T542" s="69">
        <f>1</f>
        <v/>
      </c>
      <c r="U542" s="68">
        <f>IFERROR(INDEX(Interventions!$S$2:$S$1106,MATCH($B542,Interventions!$B$2:$B$1106,0)),0)</f>
        <v/>
      </c>
      <c r="V542" s="68">
        <f>$K542-$U542</f>
        <v/>
      </c>
      <c r="W542" s="69">
        <f>IF($O542="",0,1)</f>
        <v/>
      </c>
      <c r="X542" s="68">
        <f>IF($O542="",$M542,0)</f>
        <v/>
      </c>
      <c r="Y542" s="69">
        <f>IF($O542="",MAX(0,Paramètres!$C$8-$I542),MAX(0,$O542-$I542))</f>
        <v/>
      </c>
      <c r="Z542" s="69">
        <f>$Y542*$X542</f>
        <v/>
      </c>
      <c r="AA542" s="69">
        <f>IF($O542="",0,$O542-$F542)</f>
        <v/>
      </c>
      <c r="AB542" s="69">
        <f>IF(AND($O542="",$I542&lt;Paramètres!$C$8),1,0)</f>
        <v/>
      </c>
      <c r="AC542" s="69">
        <f>IF(AND($O542="",$Y542&gt;Paramètres!$C$13),1,0)</f>
        <v/>
      </c>
      <c r="AD542" s="67">
        <f>IF($O542="","",YEAR($O542)&amp;"-"&amp;TEXT(MONTH($O542),"00"))</f>
        <v/>
      </c>
      <c r="AE542" s="67">
        <f>IF($W542=1,"Réglée",IF($Y542&lt;=0,"Non échu",IF($Y542&lt;=30,"1-30 j",IF($Y542&lt;=60,"31-60 j",IF($Y542&lt;=90,"61-90 j","Plus de 90 j")))))</f>
        <v/>
      </c>
      <c r="AF542" s="67">
        <f>IF($K542&lt;=1000,"Moins de 1 k€",IF($K542&lt;=5000,"1 à 5 k€",IF($K542&lt;=15000,"5 à 15 k€","Plus de 15 k€")))</f>
        <v/>
      </c>
    </row>
    <row r="543">
      <c r="A543" s="65" t="inlineStr">
        <is>
          <t>FAC-00542</t>
        </is>
      </c>
      <c r="B543" s="65" t="inlineStr">
        <is>
          <t>DEV-01284</t>
        </is>
      </c>
      <c r="C543" s="65" t="inlineStr">
        <is>
          <t>CLI-0132</t>
        </is>
      </c>
      <c r="D543" s="65" t="inlineStr">
        <is>
          <t>Particulier</t>
        </is>
      </c>
      <c r="E543" s="65" t="inlineStr">
        <is>
          <t>Toulouse</t>
        </is>
      </c>
      <c r="F543" s="66" t="n">
        <v>45583</v>
      </c>
      <c r="G543" s="65" t="inlineStr">
        <is>
          <t>2024-10</t>
        </is>
      </c>
      <c r="H543" s="65" t="inlineStr">
        <is>
          <t>2024-2025</t>
        </is>
      </c>
      <c r="I543" s="66" t="n">
        <v>45598</v>
      </c>
      <c r="J543" s="67" t="n">
        <v>15</v>
      </c>
      <c r="K543" s="68" t="n">
        <v>1108.81</v>
      </c>
      <c r="L543" s="71" t="n">
        <v>0.1</v>
      </c>
      <c r="M543" s="68" t="n">
        <v>1219.69</v>
      </c>
      <c r="N543" s="65" t="inlineStr">
        <is>
          <t>Bon payeur</t>
        </is>
      </c>
      <c r="O543" s="66" t="n">
        <v>45604</v>
      </c>
      <c r="P543" s="65" t="inlineStr">
        <is>
          <t>Payée</t>
        </is>
      </c>
      <c r="Q543" s="67">
        <f>IFERROR(INDEX(Devis!$I$2:$I$3053,MATCH($B543,Devis!$A$2:$A$3053,0)),"")</f>
        <v/>
      </c>
      <c r="R543" s="67">
        <f>IFERROR(INDEX(Devis!$K$2:$K$3053,MATCH($B543,Devis!$A$2:$A$3053,0)),"")</f>
        <v/>
      </c>
      <c r="S543" s="67">
        <f>IFERROR(INDEX(Clients!$G$2:$G$1020,MATCH($C543,Clients!$A$2:$A$1020,0)),"")</f>
        <v/>
      </c>
      <c r="T543" s="69">
        <f>1</f>
        <v/>
      </c>
      <c r="U543" s="68">
        <f>IFERROR(INDEX(Interventions!$S$2:$S$1106,MATCH($B543,Interventions!$B$2:$B$1106,0)),0)</f>
        <v/>
      </c>
      <c r="V543" s="68">
        <f>$K543-$U543</f>
        <v/>
      </c>
      <c r="W543" s="69">
        <f>IF($O543="",0,1)</f>
        <v/>
      </c>
      <c r="X543" s="68">
        <f>IF($O543="",$M543,0)</f>
        <v/>
      </c>
      <c r="Y543" s="69">
        <f>IF($O543="",MAX(0,Paramètres!$C$8-$I543),MAX(0,$O543-$I543))</f>
        <v/>
      </c>
      <c r="Z543" s="69">
        <f>$Y543*$X543</f>
        <v/>
      </c>
      <c r="AA543" s="69">
        <f>IF($O543="",0,$O543-$F543)</f>
        <v/>
      </c>
      <c r="AB543" s="69">
        <f>IF(AND($O543="",$I543&lt;Paramètres!$C$8),1,0)</f>
        <v/>
      </c>
      <c r="AC543" s="69">
        <f>IF(AND($O543="",$Y543&gt;Paramètres!$C$13),1,0)</f>
        <v/>
      </c>
      <c r="AD543" s="67">
        <f>IF($O543="","",YEAR($O543)&amp;"-"&amp;TEXT(MONTH($O543),"00"))</f>
        <v/>
      </c>
      <c r="AE543" s="67">
        <f>IF($W543=1,"Réglée",IF($Y543&lt;=0,"Non échu",IF($Y543&lt;=30,"1-30 j",IF($Y543&lt;=60,"31-60 j",IF($Y543&lt;=90,"61-90 j","Plus de 90 j")))))</f>
        <v/>
      </c>
      <c r="AF543" s="67">
        <f>IF($K543&lt;=1000,"Moins de 1 k€",IF($K543&lt;=5000,"1 à 5 k€",IF($K543&lt;=15000,"5 à 15 k€","Plus de 15 k€")))</f>
        <v/>
      </c>
    </row>
    <row r="544">
      <c r="A544" s="65" t="inlineStr">
        <is>
          <t>FAC-00543</t>
        </is>
      </c>
      <c r="B544" s="65" t="inlineStr">
        <is>
          <t>DEV-01287</t>
        </is>
      </c>
      <c r="C544" s="65" t="inlineStr">
        <is>
          <t>CLI-0442</t>
        </is>
      </c>
      <c r="D544" s="65" t="inlineStr">
        <is>
          <t>Particulier</t>
        </is>
      </c>
      <c r="E544" s="65" t="inlineStr">
        <is>
          <t>Toulouse</t>
        </is>
      </c>
      <c r="F544" s="66" t="n">
        <v>45582</v>
      </c>
      <c r="G544" s="65" t="inlineStr">
        <is>
          <t>2024-10</t>
        </is>
      </c>
      <c r="H544" s="65" t="inlineStr">
        <is>
          <t>2024-2025</t>
        </is>
      </c>
      <c r="I544" s="66" t="n">
        <v>45597</v>
      </c>
      <c r="J544" s="67" t="n">
        <v>15</v>
      </c>
      <c r="K544" s="68" t="n">
        <v>366.18</v>
      </c>
      <c r="L544" s="71" t="n">
        <v>0.2</v>
      </c>
      <c r="M544" s="68" t="n">
        <v>439.42</v>
      </c>
      <c r="N544" s="65" t="inlineStr">
        <is>
          <t>Standard</t>
        </is>
      </c>
      <c r="O544" s="66" t="n">
        <v>45593</v>
      </c>
      <c r="P544" s="65" t="inlineStr">
        <is>
          <t>Payée</t>
        </is>
      </c>
      <c r="Q544" s="67">
        <f>IFERROR(INDEX(Devis!$I$2:$I$3053,MATCH($B544,Devis!$A$2:$A$3053,0)),"")</f>
        <v/>
      </c>
      <c r="R544" s="67">
        <f>IFERROR(INDEX(Devis!$K$2:$K$3053,MATCH($B544,Devis!$A$2:$A$3053,0)),"")</f>
        <v/>
      </c>
      <c r="S544" s="67">
        <f>IFERROR(INDEX(Clients!$G$2:$G$1020,MATCH($C544,Clients!$A$2:$A$1020,0)),"")</f>
        <v/>
      </c>
      <c r="T544" s="69">
        <f>1</f>
        <v/>
      </c>
      <c r="U544" s="68">
        <f>IFERROR(INDEX(Interventions!$S$2:$S$1106,MATCH($B544,Interventions!$B$2:$B$1106,0)),0)</f>
        <v/>
      </c>
      <c r="V544" s="68">
        <f>$K544-$U544</f>
        <v/>
      </c>
      <c r="W544" s="69">
        <f>IF($O544="",0,1)</f>
        <v/>
      </c>
      <c r="X544" s="68">
        <f>IF($O544="",$M544,0)</f>
        <v/>
      </c>
      <c r="Y544" s="69">
        <f>IF($O544="",MAX(0,Paramètres!$C$8-$I544),MAX(0,$O544-$I544))</f>
        <v/>
      </c>
      <c r="Z544" s="69">
        <f>$Y544*$X544</f>
        <v/>
      </c>
      <c r="AA544" s="69">
        <f>IF($O544="",0,$O544-$F544)</f>
        <v/>
      </c>
      <c r="AB544" s="69">
        <f>IF(AND($O544="",$I544&lt;Paramètres!$C$8),1,0)</f>
        <v/>
      </c>
      <c r="AC544" s="69">
        <f>IF(AND($O544="",$Y544&gt;Paramètres!$C$13),1,0)</f>
        <v/>
      </c>
      <c r="AD544" s="67">
        <f>IF($O544="","",YEAR($O544)&amp;"-"&amp;TEXT(MONTH($O544),"00"))</f>
        <v/>
      </c>
      <c r="AE544" s="67">
        <f>IF($W544=1,"Réglée",IF($Y544&lt;=0,"Non échu",IF($Y544&lt;=30,"1-30 j",IF($Y544&lt;=60,"31-60 j",IF($Y544&lt;=90,"61-90 j","Plus de 90 j")))))</f>
        <v/>
      </c>
      <c r="AF544" s="67">
        <f>IF($K544&lt;=1000,"Moins de 1 k€",IF($K544&lt;=5000,"1 à 5 k€",IF($K544&lt;=15000,"5 à 15 k€","Plus de 15 k€")))</f>
        <v/>
      </c>
    </row>
    <row r="545">
      <c r="A545" s="65" t="inlineStr">
        <is>
          <t>FAC-00544</t>
        </is>
      </c>
      <c r="B545" s="65" t="inlineStr">
        <is>
          <t>DEV-01293</t>
        </is>
      </c>
      <c r="C545" s="65" t="inlineStr">
        <is>
          <t>CLI-0258</t>
        </is>
      </c>
      <c r="D545" s="65" t="inlineStr">
        <is>
          <t>Professionnel</t>
        </is>
      </c>
      <c r="E545" s="65" t="inlineStr">
        <is>
          <t>Bordeaux</t>
        </is>
      </c>
      <c r="F545" s="66" t="n">
        <v>45609</v>
      </c>
      <c r="G545" s="65" t="inlineStr">
        <is>
          <t>2024-11</t>
        </is>
      </c>
      <c r="H545" s="65" t="inlineStr">
        <is>
          <t>2024-2025</t>
        </is>
      </c>
      <c r="I545" s="66" t="n">
        <v>45639</v>
      </c>
      <c r="J545" s="67" t="n">
        <v>30</v>
      </c>
      <c r="K545" s="68" t="n">
        <v>3902.85</v>
      </c>
      <c r="L545" s="71" t="n">
        <v>0.2</v>
      </c>
      <c r="M545" s="68" t="n">
        <v>4683.42</v>
      </c>
      <c r="N545" s="65" t="inlineStr">
        <is>
          <t>Standard</t>
        </is>
      </c>
      <c r="O545" s="66" t="n">
        <v>45659</v>
      </c>
      <c r="P545" s="65" t="inlineStr">
        <is>
          <t>Payée</t>
        </is>
      </c>
      <c r="Q545" s="67">
        <f>IFERROR(INDEX(Devis!$I$2:$I$3053,MATCH($B545,Devis!$A$2:$A$3053,0)),"")</f>
        <v/>
      </c>
      <c r="R545" s="67">
        <f>IFERROR(INDEX(Devis!$K$2:$K$3053,MATCH($B545,Devis!$A$2:$A$3053,0)),"")</f>
        <v/>
      </c>
      <c r="S545" s="67">
        <f>IFERROR(INDEX(Clients!$G$2:$G$1020,MATCH($C545,Clients!$A$2:$A$1020,0)),"")</f>
        <v/>
      </c>
      <c r="T545" s="69">
        <f>1</f>
        <v/>
      </c>
      <c r="U545" s="68">
        <f>IFERROR(INDEX(Interventions!$S$2:$S$1106,MATCH($B545,Interventions!$B$2:$B$1106,0)),0)</f>
        <v/>
      </c>
      <c r="V545" s="68">
        <f>$K545-$U545</f>
        <v/>
      </c>
      <c r="W545" s="69">
        <f>IF($O545="",0,1)</f>
        <v/>
      </c>
      <c r="X545" s="68">
        <f>IF($O545="",$M545,0)</f>
        <v/>
      </c>
      <c r="Y545" s="69">
        <f>IF($O545="",MAX(0,Paramètres!$C$8-$I545),MAX(0,$O545-$I545))</f>
        <v/>
      </c>
      <c r="Z545" s="69">
        <f>$Y545*$X545</f>
        <v/>
      </c>
      <c r="AA545" s="69">
        <f>IF($O545="",0,$O545-$F545)</f>
        <v/>
      </c>
      <c r="AB545" s="69">
        <f>IF(AND($O545="",$I545&lt;Paramètres!$C$8),1,0)</f>
        <v/>
      </c>
      <c r="AC545" s="69">
        <f>IF(AND($O545="",$Y545&gt;Paramètres!$C$13),1,0)</f>
        <v/>
      </c>
      <c r="AD545" s="67">
        <f>IF($O545="","",YEAR($O545)&amp;"-"&amp;TEXT(MONTH($O545),"00"))</f>
        <v/>
      </c>
      <c r="AE545" s="67">
        <f>IF($W545=1,"Réglée",IF($Y545&lt;=0,"Non échu",IF($Y545&lt;=30,"1-30 j",IF($Y545&lt;=60,"31-60 j",IF($Y545&lt;=90,"61-90 j","Plus de 90 j")))))</f>
        <v/>
      </c>
      <c r="AF545" s="67">
        <f>IF($K545&lt;=1000,"Moins de 1 k€",IF($K545&lt;=5000,"1 à 5 k€",IF($K545&lt;=15000,"5 à 15 k€","Plus de 15 k€")))</f>
        <v/>
      </c>
    </row>
    <row r="546">
      <c r="A546" s="65" t="inlineStr">
        <is>
          <t>FAC-00545</t>
        </is>
      </c>
      <c r="B546" s="65" t="inlineStr">
        <is>
          <t>DEV-01296</t>
        </is>
      </c>
      <c r="C546" s="65" t="inlineStr">
        <is>
          <t>CLI-0092</t>
        </is>
      </c>
      <c r="D546" s="65" t="inlineStr">
        <is>
          <t>Particulier</t>
        </is>
      </c>
      <c r="E546" s="65" t="inlineStr">
        <is>
          <t>Toulouse</t>
        </is>
      </c>
      <c r="F546" s="66" t="n">
        <v>45582</v>
      </c>
      <c r="G546" s="65" t="inlineStr">
        <is>
          <t>2024-10</t>
        </is>
      </c>
      <c r="H546" s="65" t="inlineStr">
        <is>
          <t>2024-2025</t>
        </is>
      </c>
      <c r="I546" s="66" t="n">
        <v>45597</v>
      </c>
      <c r="J546" s="67" t="n">
        <v>15</v>
      </c>
      <c r="K546" s="68" t="n">
        <v>1261.19</v>
      </c>
      <c r="L546" s="71" t="n">
        <v>0.1</v>
      </c>
      <c r="M546" s="68" t="n">
        <v>1387.31</v>
      </c>
      <c r="N546" s="65" t="inlineStr">
        <is>
          <t>Standard</t>
        </is>
      </c>
      <c r="O546" s="66" t="n">
        <v>45608</v>
      </c>
      <c r="P546" s="65" t="inlineStr">
        <is>
          <t>Payée</t>
        </is>
      </c>
      <c r="Q546" s="67">
        <f>IFERROR(INDEX(Devis!$I$2:$I$3053,MATCH($B546,Devis!$A$2:$A$3053,0)),"")</f>
        <v/>
      </c>
      <c r="R546" s="67">
        <f>IFERROR(INDEX(Devis!$K$2:$K$3053,MATCH($B546,Devis!$A$2:$A$3053,0)),"")</f>
        <v/>
      </c>
      <c r="S546" s="67">
        <f>IFERROR(INDEX(Clients!$G$2:$G$1020,MATCH($C546,Clients!$A$2:$A$1020,0)),"")</f>
        <v/>
      </c>
      <c r="T546" s="69">
        <f>1</f>
        <v/>
      </c>
      <c r="U546" s="68">
        <f>IFERROR(INDEX(Interventions!$S$2:$S$1106,MATCH($B546,Interventions!$B$2:$B$1106,0)),0)</f>
        <v/>
      </c>
      <c r="V546" s="68">
        <f>$K546-$U546</f>
        <v/>
      </c>
      <c r="W546" s="69">
        <f>IF($O546="",0,1)</f>
        <v/>
      </c>
      <c r="X546" s="68">
        <f>IF($O546="",$M546,0)</f>
        <v/>
      </c>
      <c r="Y546" s="69">
        <f>IF($O546="",MAX(0,Paramètres!$C$8-$I546),MAX(0,$O546-$I546))</f>
        <v/>
      </c>
      <c r="Z546" s="69">
        <f>$Y546*$X546</f>
        <v/>
      </c>
      <c r="AA546" s="69">
        <f>IF($O546="",0,$O546-$F546)</f>
        <v/>
      </c>
      <c r="AB546" s="69">
        <f>IF(AND($O546="",$I546&lt;Paramètres!$C$8),1,0)</f>
        <v/>
      </c>
      <c r="AC546" s="69">
        <f>IF(AND($O546="",$Y546&gt;Paramètres!$C$13),1,0)</f>
        <v/>
      </c>
      <c r="AD546" s="67">
        <f>IF($O546="","",YEAR($O546)&amp;"-"&amp;TEXT(MONTH($O546),"00"))</f>
        <v/>
      </c>
      <c r="AE546" s="67">
        <f>IF($W546=1,"Réglée",IF($Y546&lt;=0,"Non échu",IF($Y546&lt;=30,"1-30 j",IF($Y546&lt;=60,"31-60 j",IF($Y546&lt;=90,"61-90 j","Plus de 90 j")))))</f>
        <v/>
      </c>
      <c r="AF546" s="67">
        <f>IF($K546&lt;=1000,"Moins de 1 k€",IF($K546&lt;=5000,"1 à 5 k€",IF($K546&lt;=15000,"5 à 15 k€","Plus de 15 k€")))</f>
        <v/>
      </c>
    </row>
    <row r="547">
      <c r="A547" s="65" t="inlineStr">
        <is>
          <t>FAC-00546</t>
        </is>
      </c>
      <c r="B547" s="65" t="inlineStr">
        <is>
          <t>DEV-01305</t>
        </is>
      </c>
      <c r="C547" s="65" t="inlineStr">
        <is>
          <t>CLI-0534</t>
        </is>
      </c>
      <c r="D547" s="65" t="inlineStr">
        <is>
          <t>Particulier</t>
        </is>
      </c>
      <c r="E547" s="65" t="inlineStr">
        <is>
          <t>Toulouse</t>
        </is>
      </c>
      <c r="F547" s="66" t="n">
        <v>45579</v>
      </c>
      <c r="G547" s="65" t="inlineStr">
        <is>
          <t>2024-10</t>
        </is>
      </c>
      <c r="H547" s="65" t="inlineStr">
        <is>
          <t>2024-2025</t>
        </is>
      </c>
      <c r="I547" s="66" t="n">
        <v>45594</v>
      </c>
      <c r="J547" s="67" t="n">
        <v>15</v>
      </c>
      <c r="K547" s="68" t="n">
        <v>840.1</v>
      </c>
      <c r="L547" s="71" t="n">
        <v>0.1</v>
      </c>
      <c r="M547" s="68" t="n">
        <v>924.11</v>
      </c>
      <c r="N547" s="65" t="inlineStr">
        <is>
          <t>Standard</t>
        </is>
      </c>
      <c r="O547" s="66" t="n">
        <v>45585</v>
      </c>
      <c r="P547" s="65" t="inlineStr">
        <is>
          <t>Payée</t>
        </is>
      </c>
      <c r="Q547" s="67">
        <f>IFERROR(INDEX(Devis!$I$2:$I$3053,MATCH($B547,Devis!$A$2:$A$3053,0)),"")</f>
        <v/>
      </c>
      <c r="R547" s="67">
        <f>IFERROR(INDEX(Devis!$K$2:$K$3053,MATCH($B547,Devis!$A$2:$A$3053,0)),"")</f>
        <v/>
      </c>
      <c r="S547" s="67">
        <f>IFERROR(INDEX(Clients!$G$2:$G$1020,MATCH($C547,Clients!$A$2:$A$1020,0)),"")</f>
        <v/>
      </c>
      <c r="T547" s="69">
        <f>1</f>
        <v/>
      </c>
      <c r="U547" s="68">
        <f>IFERROR(INDEX(Interventions!$S$2:$S$1106,MATCH($B547,Interventions!$B$2:$B$1106,0)),0)</f>
        <v/>
      </c>
      <c r="V547" s="68">
        <f>$K547-$U547</f>
        <v/>
      </c>
      <c r="W547" s="69">
        <f>IF($O547="",0,1)</f>
        <v/>
      </c>
      <c r="X547" s="68">
        <f>IF($O547="",$M547,0)</f>
        <v/>
      </c>
      <c r="Y547" s="69">
        <f>IF($O547="",MAX(0,Paramètres!$C$8-$I547),MAX(0,$O547-$I547))</f>
        <v/>
      </c>
      <c r="Z547" s="69">
        <f>$Y547*$X547</f>
        <v/>
      </c>
      <c r="AA547" s="69">
        <f>IF($O547="",0,$O547-$F547)</f>
        <v/>
      </c>
      <c r="AB547" s="69">
        <f>IF(AND($O547="",$I547&lt;Paramètres!$C$8),1,0)</f>
        <v/>
      </c>
      <c r="AC547" s="69">
        <f>IF(AND($O547="",$Y547&gt;Paramètres!$C$13),1,0)</f>
        <v/>
      </c>
      <c r="AD547" s="67">
        <f>IF($O547="","",YEAR($O547)&amp;"-"&amp;TEXT(MONTH($O547),"00"))</f>
        <v/>
      </c>
      <c r="AE547" s="67">
        <f>IF($W547=1,"Réglée",IF($Y547&lt;=0,"Non échu",IF($Y547&lt;=30,"1-30 j",IF($Y547&lt;=60,"31-60 j",IF($Y547&lt;=90,"61-90 j","Plus de 90 j")))))</f>
        <v/>
      </c>
      <c r="AF547" s="67">
        <f>IF($K547&lt;=1000,"Moins de 1 k€",IF($K547&lt;=5000,"1 à 5 k€",IF($K547&lt;=15000,"5 à 15 k€","Plus de 15 k€")))</f>
        <v/>
      </c>
    </row>
    <row r="548">
      <c r="A548" s="65" t="inlineStr">
        <is>
          <t>FAC-00547</t>
        </is>
      </c>
      <c r="B548" s="65" t="inlineStr">
        <is>
          <t>DEV-01311</t>
        </is>
      </c>
      <c r="C548" s="65" t="inlineStr">
        <is>
          <t>CLI-0247</t>
        </is>
      </c>
      <c r="D548" s="65" t="inlineStr">
        <is>
          <t>Professionnel</t>
        </is>
      </c>
      <c r="E548" s="65" t="inlineStr">
        <is>
          <t>Bordeaux</t>
        </is>
      </c>
      <c r="F548" s="66" t="n">
        <v>45607</v>
      </c>
      <c r="G548" s="65" t="inlineStr">
        <is>
          <t>2024-11</t>
        </is>
      </c>
      <c r="H548" s="65" t="inlineStr">
        <is>
          <t>2024-2025</t>
        </is>
      </c>
      <c r="I548" s="66" t="n">
        <v>45637</v>
      </c>
      <c r="J548" s="67" t="n">
        <v>30</v>
      </c>
      <c r="K548" s="68" t="n">
        <v>10881.91</v>
      </c>
      <c r="L548" s="71" t="n">
        <v>0.2</v>
      </c>
      <c r="M548" s="68" t="n">
        <v>13058.29</v>
      </c>
      <c r="N548" s="65" t="inlineStr">
        <is>
          <t>Lent</t>
        </is>
      </c>
      <c r="O548" s="66" t="n">
        <v>45621</v>
      </c>
      <c r="P548" s="65" t="inlineStr">
        <is>
          <t>Payée</t>
        </is>
      </c>
      <c r="Q548" s="67">
        <f>IFERROR(INDEX(Devis!$I$2:$I$3053,MATCH($B548,Devis!$A$2:$A$3053,0)),"")</f>
        <v/>
      </c>
      <c r="R548" s="67">
        <f>IFERROR(INDEX(Devis!$K$2:$K$3053,MATCH($B548,Devis!$A$2:$A$3053,0)),"")</f>
        <v/>
      </c>
      <c r="S548" s="67">
        <f>IFERROR(INDEX(Clients!$G$2:$G$1020,MATCH($C548,Clients!$A$2:$A$1020,0)),"")</f>
        <v/>
      </c>
      <c r="T548" s="69">
        <f>1</f>
        <v/>
      </c>
      <c r="U548" s="68">
        <f>IFERROR(INDEX(Interventions!$S$2:$S$1106,MATCH($B548,Interventions!$B$2:$B$1106,0)),0)</f>
        <v/>
      </c>
      <c r="V548" s="68">
        <f>$K548-$U548</f>
        <v/>
      </c>
      <c r="W548" s="69">
        <f>IF($O548="",0,1)</f>
        <v/>
      </c>
      <c r="X548" s="68">
        <f>IF($O548="",$M548,0)</f>
        <v/>
      </c>
      <c r="Y548" s="69">
        <f>IF($O548="",MAX(0,Paramètres!$C$8-$I548),MAX(0,$O548-$I548))</f>
        <v/>
      </c>
      <c r="Z548" s="69">
        <f>$Y548*$X548</f>
        <v/>
      </c>
      <c r="AA548" s="69">
        <f>IF($O548="",0,$O548-$F548)</f>
        <v/>
      </c>
      <c r="AB548" s="69">
        <f>IF(AND($O548="",$I548&lt;Paramètres!$C$8),1,0)</f>
        <v/>
      </c>
      <c r="AC548" s="69">
        <f>IF(AND($O548="",$Y548&gt;Paramètres!$C$13),1,0)</f>
        <v/>
      </c>
      <c r="AD548" s="67">
        <f>IF($O548="","",YEAR($O548)&amp;"-"&amp;TEXT(MONTH($O548),"00"))</f>
        <v/>
      </c>
      <c r="AE548" s="67">
        <f>IF($W548=1,"Réglée",IF($Y548&lt;=0,"Non échu",IF($Y548&lt;=30,"1-30 j",IF($Y548&lt;=60,"31-60 j",IF($Y548&lt;=90,"61-90 j","Plus de 90 j")))))</f>
        <v/>
      </c>
      <c r="AF548" s="67">
        <f>IF($K548&lt;=1000,"Moins de 1 k€",IF($K548&lt;=5000,"1 à 5 k€",IF($K548&lt;=15000,"5 à 15 k€","Plus de 15 k€")))</f>
        <v/>
      </c>
    </row>
    <row r="549">
      <c r="A549" s="65" t="inlineStr">
        <is>
          <t>FAC-00548</t>
        </is>
      </c>
      <c r="B549" s="65" t="inlineStr">
        <is>
          <t>DEV-01315</t>
        </is>
      </c>
      <c r="C549" s="65" t="inlineStr">
        <is>
          <t>CLI-0354</t>
        </is>
      </c>
      <c r="D549" s="65" t="inlineStr">
        <is>
          <t>Particulier</t>
        </is>
      </c>
      <c r="E549" s="65" t="inlineStr">
        <is>
          <t>Bordeaux</t>
        </is>
      </c>
      <c r="F549" s="66" t="n">
        <v>45586</v>
      </c>
      <c r="G549" s="65" t="inlineStr">
        <is>
          <t>2024-10</t>
        </is>
      </c>
      <c r="H549" s="65" t="inlineStr">
        <is>
          <t>2024-2025</t>
        </is>
      </c>
      <c r="I549" s="66" t="n">
        <v>45601</v>
      </c>
      <c r="J549" s="67" t="n">
        <v>15</v>
      </c>
      <c r="K549" s="68" t="n">
        <v>1360.34</v>
      </c>
      <c r="L549" s="71" t="n">
        <v>0.1</v>
      </c>
      <c r="M549" s="68" t="n">
        <v>1496.37</v>
      </c>
      <c r="N549" s="65" t="inlineStr">
        <is>
          <t>Bon payeur</t>
        </is>
      </c>
      <c r="O549" s="66" t="n">
        <v>45611</v>
      </c>
      <c r="P549" s="65" t="inlineStr">
        <is>
          <t>Payée</t>
        </is>
      </c>
      <c r="Q549" s="67">
        <f>IFERROR(INDEX(Devis!$I$2:$I$3053,MATCH($B549,Devis!$A$2:$A$3053,0)),"")</f>
        <v/>
      </c>
      <c r="R549" s="67">
        <f>IFERROR(INDEX(Devis!$K$2:$K$3053,MATCH($B549,Devis!$A$2:$A$3053,0)),"")</f>
        <v/>
      </c>
      <c r="S549" s="67">
        <f>IFERROR(INDEX(Clients!$G$2:$G$1020,MATCH($C549,Clients!$A$2:$A$1020,0)),"")</f>
        <v/>
      </c>
      <c r="T549" s="69">
        <f>1</f>
        <v/>
      </c>
      <c r="U549" s="68">
        <f>IFERROR(INDEX(Interventions!$S$2:$S$1106,MATCH($B549,Interventions!$B$2:$B$1106,0)),0)</f>
        <v/>
      </c>
      <c r="V549" s="68">
        <f>$K549-$U549</f>
        <v/>
      </c>
      <c r="W549" s="69">
        <f>IF($O549="",0,1)</f>
        <v/>
      </c>
      <c r="X549" s="68">
        <f>IF($O549="",$M549,0)</f>
        <v/>
      </c>
      <c r="Y549" s="69">
        <f>IF($O549="",MAX(0,Paramètres!$C$8-$I549),MAX(0,$O549-$I549))</f>
        <v/>
      </c>
      <c r="Z549" s="69">
        <f>$Y549*$X549</f>
        <v/>
      </c>
      <c r="AA549" s="69">
        <f>IF($O549="",0,$O549-$F549)</f>
        <v/>
      </c>
      <c r="AB549" s="69">
        <f>IF(AND($O549="",$I549&lt;Paramètres!$C$8),1,0)</f>
        <v/>
      </c>
      <c r="AC549" s="69">
        <f>IF(AND($O549="",$Y549&gt;Paramètres!$C$13),1,0)</f>
        <v/>
      </c>
      <c r="AD549" s="67">
        <f>IF($O549="","",YEAR($O549)&amp;"-"&amp;TEXT(MONTH($O549),"00"))</f>
        <v/>
      </c>
      <c r="AE549" s="67">
        <f>IF($W549=1,"Réglée",IF($Y549&lt;=0,"Non échu",IF($Y549&lt;=30,"1-30 j",IF($Y549&lt;=60,"31-60 j",IF($Y549&lt;=90,"61-90 j","Plus de 90 j")))))</f>
        <v/>
      </c>
      <c r="AF549" s="67">
        <f>IF($K549&lt;=1000,"Moins de 1 k€",IF($K549&lt;=5000,"1 à 5 k€",IF($K549&lt;=15000,"5 à 15 k€","Plus de 15 k€")))</f>
        <v/>
      </c>
    </row>
    <row r="550">
      <c r="A550" s="65" t="inlineStr">
        <is>
          <t>FAC-00549</t>
        </is>
      </c>
      <c r="B550" s="65" t="inlineStr">
        <is>
          <t>DEV-01317</t>
        </is>
      </c>
      <c r="C550" s="65" t="inlineStr">
        <is>
          <t>CLI-0039</t>
        </is>
      </c>
      <c r="D550" s="65" t="inlineStr">
        <is>
          <t>Particulier</t>
        </is>
      </c>
      <c r="E550" s="65" t="inlineStr">
        <is>
          <t>Bordeaux</t>
        </is>
      </c>
      <c r="F550" s="66" t="n">
        <v>45608</v>
      </c>
      <c r="G550" s="65" t="inlineStr">
        <is>
          <t>2024-11</t>
        </is>
      </c>
      <c r="H550" s="65" t="inlineStr">
        <is>
          <t>2024-2025</t>
        </is>
      </c>
      <c r="I550" s="66" t="n">
        <v>45623</v>
      </c>
      <c r="J550" s="67" t="n">
        <v>15</v>
      </c>
      <c r="K550" s="68" t="n">
        <v>320.02</v>
      </c>
      <c r="L550" s="71" t="n">
        <v>0.2</v>
      </c>
      <c r="M550" s="68" t="n">
        <v>384.02</v>
      </c>
      <c r="N550" s="65" t="inlineStr">
        <is>
          <t>Standard</t>
        </is>
      </c>
      <c r="O550" s="66" t="n">
        <v>45616</v>
      </c>
      <c r="P550" s="65" t="inlineStr">
        <is>
          <t>Payée</t>
        </is>
      </c>
      <c r="Q550" s="67">
        <f>IFERROR(INDEX(Devis!$I$2:$I$3053,MATCH($B550,Devis!$A$2:$A$3053,0)),"")</f>
        <v/>
      </c>
      <c r="R550" s="67">
        <f>IFERROR(INDEX(Devis!$K$2:$K$3053,MATCH($B550,Devis!$A$2:$A$3053,0)),"")</f>
        <v/>
      </c>
      <c r="S550" s="67">
        <f>IFERROR(INDEX(Clients!$G$2:$G$1020,MATCH($C550,Clients!$A$2:$A$1020,0)),"")</f>
        <v/>
      </c>
      <c r="T550" s="69">
        <f>1</f>
        <v/>
      </c>
      <c r="U550" s="68">
        <f>IFERROR(INDEX(Interventions!$S$2:$S$1106,MATCH($B550,Interventions!$B$2:$B$1106,0)),0)</f>
        <v/>
      </c>
      <c r="V550" s="68">
        <f>$K550-$U550</f>
        <v/>
      </c>
      <c r="W550" s="69">
        <f>IF($O550="",0,1)</f>
        <v/>
      </c>
      <c r="X550" s="68">
        <f>IF($O550="",$M550,0)</f>
        <v/>
      </c>
      <c r="Y550" s="69">
        <f>IF($O550="",MAX(0,Paramètres!$C$8-$I550),MAX(0,$O550-$I550))</f>
        <v/>
      </c>
      <c r="Z550" s="69">
        <f>$Y550*$X550</f>
        <v/>
      </c>
      <c r="AA550" s="69">
        <f>IF($O550="",0,$O550-$F550)</f>
        <v/>
      </c>
      <c r="AB550" s="69">
        <f>IF(AND($O550="",$I550&lt;Paramètres!$C$8),1,0)</f>
        <v/>
      </c>
      <c r="AC550" s="69">
        <f>IF(AND($O550="",$Y550&gt;Paramètres!$C$13),1,0)</f>
        <v/>
      </c>
      <c r="AD550" s="67">
        <f>IF($O550="","",YEAR($O550)&amp;"-"&amp;TEXT(MONTH($O550),"00"))</f>
        <v/>
      </c>
      <c r="AE550" s="67">
        <f>IF($W550=1,"Réglée",IF($Y550&lt;=0,"Non échu",IF($Y550&lt;=30,"1-30 j",IF($Y550&lt;=60,"31-60 j",IF($Y550&lt;=90,"61-90 j","Plus de 90 j")))))</f>
        <v/>
      </c>
      <c r="AF550" s="67">
        <f>IF($K550&lt;=1000,"Moins de 1 k€",IF($K550&lt;=5000,"1 à 5 k€",IF($K550&lt;=15000,"5 à 15 k€","Plus de 15 k€")))</f>
        <v/>
      </c>
    </row>
    <row r="551">
      <c r="A551" s="65" t="inlineStr">
        <is>
          <t>FAC-00550</t>
        </is>
      </c>
      <c r="B551" s="65" t="inlineStr">
        <is>
          <t>DEV-01321</t>
        </is>
      </c>
      <c r="C551" s="65" t="inlineStr">
        <is>
          <t>CLI-0044</t>
        </is>
      </c>
      <c r="D551" s="65" t="inlineStr">
        <is>
          <t>Syndic</t>
        </is>
      </c>
      <c r="E551" s="65" t="inlineStr">
        <is>
          <t>Bordeaux</t>
        </is>
      </c>
      <c r="F551" s="66" t="n">
        <v>45587</v>
      </c>
      <c r="G551" s="65" t="inlineStr">
        <is>
          <t>2024-10</t>
        </is>
      </c>
      <c r="H551" s="65" t="inlineStr">
        <is>
          <t>2024-2025</t>
        </is>
      </c>
      <c r="I551" s="66" t="n">
        <v>45647</v>
      </c>
      <c r="J551" s="67" t="n">
        <v>60</v>
      </c>
      <c r="K551" s="68" t="n">
        <v>846.05</v>
      </c>
      <c r="L551" s="71" t="n">
        <v>0.2</v>
      </c>
      <c r="M551" s="68" t="n">
        <v>1015.26</v>
      </c>
      <c r="N551" s="65" t="inlineStr">
        <is>
          <t>Standard</t>
        </is>
      </c>
      <c r="O551" s="66" t="n">
        <v>45655</v>
      </c>
      <c r="P551" s="65" t="inlineStr">
        <is>
          <t>Payée</t>
        </is>
      </c>
      <c r="Q551" s="67">
        <f>IFERROR(INDEX(Devis!$I$2:$I$3053,MATCH($B551,Devis!$A$2:$A$3053,0)),"")</f>
        <v/>
      </c>
      <c r="R551" s="67">
        <f>IFERROR(INDEX(Devis!$K$2:$K$3053,MATCH($B551,Devis!$A$2:$A$3053,0)),"")</f>
        <v/>
      </c>
      <c r="S551" s="67">
        <f>IFERROR(INDEX(Clients!$G$2:$G$1020,MATCH($C551,Clients!$A$2:$A$1020,0)),"")</f>
        <v/>
      </c>
      <c r="T551" s="69">
        <f>1</f>
        <v/>
      </c>
      <c r="U551" s="68">
        <f>IFERROR(INDEX(Interventions!$S$2:$S$1106,MATCH($B551,Interventions!$B$2:$B$1106,0)),0)</f>
        <v/>
      </c>
      <c r="V551" s="68">
        <f>$K551-$U551</f>
        <v/>
      </c>
      <c r="W551" s="69">
        <f>IF($O551="",0,1)</f>
        <v/>
      </c>
      <c r="X551" s="68">
        <f>IF($O551="",$M551,0)</f>
        <v/>
      </c>
      <c r="Y551" s="69">
        <f>IF($O551="",MAX(0,Paramètres!$C$8-$I551),MAX(0,$O551-$I551))</f>
        <v/>
      </c>
      <c r="Z551" s="69">
        <f>$Y551*$X551</f>
        <v/>
      </c>
      <c r="AA551" s="69">
        <f>IF($O551="",0,$O551-$F551)</f>
        <v/>
      </c>
      <c r="AB551" s="69">
        <f>IF(AND($O551="",$I551&lt;Paramètres!$C$8),1,0)</f>
        <v/>
      </c>
      <c r="AC551" s="69">
        <f>IF(AND($O551="",$Y551&gt;Paramètres!$C$13),1,0)</f>
        <v/>
      </c>
      <c r="AD551" s="67">
        <f>IF($O551="","",YEAR($O551)&amp;"-"&amp;TEXT(MONTH($O551),"00"))</f>
        <v/>
      </c>
      <c r="AE551" s="67">
        <f>IF($W551=1,"Réglée",IF($Y551&lt;=0,"Non échu",IF($Y551&lt;=30,"1-30 j",IF($Y551&lt;=60,"31-60 j",IF($Y551&lt;=90,"61-90 j","Plus de 90 j")))))</f>
        <v/>
      </c>
      <c r="AF551" s="67">
        <f>IF($K551&lt;=1000,"Moins de 1 k€",IF($K551&lt;=5000,"1 à 5 k€",IF($K551&lt;=15000,"5 à 15 k€","Plus de 15 k€")))</f>
        <v/>
      </c>
    </row>
    <row r="552">
      <c r="A552" s="65" t="inlineStr">
        <is>
          <t>FAC-00551</t>
        </is>
      </c>
      <c r="B552" s="65" t="inlineStr">
        <is>
          <t>DEV-01330</t>
        </is>
      </c>
      <c r="C552" s="65" t="inlineStr">
        <is>
          <t>CLI-0350</t>
        </is>
      </c>
      <c r="D552" s="65" t="inlineStr">
        <is>
          <t>Particulier</t>
        </is>
      </c>
      <c r="E552" s="65" t="inlineStr">
        <is>
          <t>Bordeaux</t>
        </is>
      </c>
      <c r="F552" s="66" t="n">
        <v>45594</v>
      </c>
      <c r="G552" s="65" t="inlineStr">
        <is>
          <t>2024-10</t>
        </is>
      </c>
      <c r="H552" s="65" t="inlineStr">
        <is>
          <t>2024-2025</t>
        </is>
      </c>
      <c r="I552" s="66" t="n">
        <v>45609</v>
      </c>
      <c r="J552" s="67" t="n">
        <v>15</v>
      </c>
      <c r="K552" s="68" t="n">
        <v>2851.33</v>
      </c>
      <c r="L552" s="71" t="n">
        <v>0.1</v>
      </c>
      <c r="M552" s="68" t="n">
        <v>3136.46</v>
      </c>
      <c r="N552" s="65" t="inlineStr">
        <is>
          <t>Standard</t>
        </is>
      </c>
      <c r="O552" s="66" t="n">
        <v>45600</v>
      </c>
      <c r="P552" s="65" t="inlineStr">
        <is>
          <t>Payée</t>
        </is>
      </c>
      <c r="Q552" s="67">
        <f>IFERROR(INDEX(Devis!$I$2:$I$3053,MATCH($B552,Devis!$A$2:$A$3053,0)),"")</f>
        <v/>
      </c>
      <c r="R552" s="67">
        <f>IFERROR(INDEX(Devis!$K$2:$K$3053,MATCH($B552,Devis!$A$2:$A$3053,0)),"")</f>
        <v/>
      </c>
      <c r="S552" s="67">
        <f>IFERROR(INDEX(Clients!$G$2:$G$1020,MATCH($C552,Clients!$A$2:$A$1020,0)),"")</f>
        <v/>
      </c>
      <c r="T552" s="69">
        <f>1</f>
        <v/>
      </c>
      <c r="U552" s="68">
        <f>IFERROR(INDEX(Interventions!$S$2:$S$1106,MATCH($B552,Interventions!$B$2:$B$1106,0)),0)</f>
        <v/>
      </c>
      <c r="V552" s="68">
        <f>$K552-$U552</f>
        <v/>
      </c>
      <c r="W552" s="69">
        <f>IF($O552="",0,1)</f>
        <v/>
      </c>
      <c r="X552" s="68">
        <f>IF($O552="",$M552,0)</f>
        <v/>
      </c>
      <c r="Y552" s="69">
        <f>IF($O552="",MAX(0,Paramètres!$C$8-$I552),MAX(0,$O552-$I552))</f>
        <v/>
      </c>
      <c r="Z552" s="69">
        <f>$Y552*$X552</f>
        <v/>
      </c>
      <c r="AA552" s="69">
        <f>IF($O552="",0,$O552-$F552)</f>
        <v/>
      </c>
      <c r="AB552" s="69">
        <f>IF(AND($O552="",$I552&lt;Paramètres!$C$8),1,0)</f>
        <v/>
      </c>
      <c r="AC552" s="69">
        <f>IF(AND($O552="",$Y552&gt;Paramètres!$C$13),1,0)</f>
        <v/>
      </c>
      <c r="AD552" s="67">
        <f>IF($O552="","",YEAR($O552)&amp;"-"&amp;TEXT(MONTH($O552),"00"))</f>
        <v/>
      </c>
      <c r="AE552" s="67">
        <f>IF($W552=1,"Réglée",IF($Y552&lt;=0,"Non échu",IF($Y552&lt;=30,"1-30 j",IF($Y552&lt;=60,"31-60 j",IF($Y552&lt;=90,"61-90 j","Plus de 90 j")))))</f>
        <v/>
      </c>
      <c r="AF552" s="67">
        <f>IF($K552&lt;=1000,"Moins de 1 k€",IF($K552&lt;=5000,"1 à 5 k€",IF($K552&lt;=15000,"5 à 15 k€","Plus de 15 k€")))</f>
        <v/>
      </c>
    </row>
    <row r="553">
      <c r="A553" s="65" t="inlineStr">
        <is>
          <t>FAC-00552</t>
        </is>
      </c>
      <c r="B553" s="65" t="inlineStr">
        <is>
          <t>DEV-01331</t>
        </is>
      </c>
      <c r="C553" s="65" t="inlineStr">
        <is>
          <t>CLI-0501</t>
        </is>
      </c>
      <c r="D553" s="65" t="inlineStr">
        <is>
          <t>Particulier</t>
        </is>
      </c>
      <c r="E553" s="65" t="inlineStr">
        <is>
          <t>Bordeaux</t>
        </is>
      </c>
      <c r="F553" s="66" t="n">
        <v>45579</v>
      </c>
      <c r="G553" s="65" t="inlineStr">
        <is>
          <t>2024-10</t>
        </is>
      </c>
      <c r="H553" s="65" t="inlineStr">
        <is>
          <t>2024-2025</t>
        </is>
      </c>
      <c r="I553" s="66" t="n">
        <v>45594</v>
      </c>
      <c r="J553" s="67" t="n">
        <v>15</v>
      </c>
      <c r="K553" s="68" t="n">
        <v>9688.370000000001</v>
      </c>
      <c r="L553" s="71" t="n">
        <v>0.1</v>
      </c>
      <c r="M553" s="68" t="n">
        <v>10657.21</v>
      </c>
      <c r="N553" s="65" t="inlineStr">
        <is>
          <t>Bon payeur</t>
        </is>
      </c>
      <c r="O553" s="66" t="n">
        <v>45596</v>
      </c>
      <c r="P553" s="65" t="inlineStr">
        <is>
          <t>Payée</t>
        </is>
      </c>
      <c r="Q553" s="67">
        <f>IFERROR(INDEX(Devis!$I$2:$I$3053,MATCH($B553,Devis!$A$2:$A$3053,0)),"")</f>
        <v/>
      </c>
      <c r="R553" s="67">
        <f>IFERROR(INDEX(Devis!$K$2:$K$3053,MATCH($B553,Devis!$A$2:$A$3053,0)),"")</f>
        <v/>
      </c>
      <c r="S553" s="67">
        <f>IFERROR(INDEX(Clients!$G$2:$G$1020,MATCH($C553,Clients!$A$2:$A$1020,0)),"")</f>
        <v/>
      </c>
      <c r="T553" s="69">
        <f>1</f>
        <v/>
      </c>
      <c r="U553" s="68">
        <f>IFERROR(INDEX(Interventions!$S$2:$S$1106,MATCH($B553,Interventions!$B$2:$B$1106,0)),0)</f>
        <v/>
      </c>
      <c r="V553" s="68">
        <f>$K553-$U553</f>
        <v/>
      </c>
      <c r="W553" s="69">
        <f>IF($O553="",0,1)</f>
        <v/>
      </c>
      <c r="X553" s="68">
        <f>IF($O553="",$M553,0)</f>
        <v/>
      </c>
      <c r="Y553" s="69">
        <f>IF($O553="",MAX(0,Paramètres!$C$8-$I553),MAX(0,$O553-$I553))</f>
        <v/>
      </c>
      <c r="Z553" s="69">
        <f>$Y553*$X553</f>
        <v/>
      </c>
      <c r="AA553" s="69">
        <f>IF($O553="",0,$O553-$F553)</f>
        <v/>
      </c>
      <c r="AB553" s="69">
        <f>IF(AND($O553="",$I553&lt;Paramètres!$C$8),1,0)</f>
        <v/>
      </c>
      <c r="AC553" s="69">
        <f>IF(AND($O553="",$Y553&gt;Paramètres!$C$13),1,0)</f>
        <v/>
      </c>
      <c r="AD553" s="67">
        <f>IF($O553="","",YEAR($O553)&amp;"-"&amp;TEXT(MONTH($O553),"00"))</f>
        <v/>
      </c>
      <c r="AE553" s="67">
        <f>IF($W553=1,"Réglée",IF($Y553&lt;=0,"Non échu",IF($Y553&lt;=30,"1-30 j",IF($Y553&lt;=60,"31-60 j",IF($Y553&lt;=90,"61-90 j","Plus de 90 j")))))</f>
        <v/>
      </c>
      <c r="AF553" s="67">
        <f>IF($K553&lt;=1000,"Moins de 1 k€",IF($K553&lt;=5000,"1 à 5 k€",IF($K553&lt;=15000,"5 à 15 k€","Plus de 15 k€")))</f>
        <v/>
      </c>
    </row>
    <row r="554">
      <c r="A554" s="65" t="inlineStr">
        <is>
          <t>FAC-00553</t>
        </is>
      </c>
      <c r="B554" s="65" t="inlineStr">
        <is>
          <t>DEV-01334</t>
        </is>
      </c>
      <c r="C554" s="65" t="inlineStr">
        <is>
          <t>CLI-0337</t>
        </is>
      </c>
      <c r="D554" s="65" t="inlineStr">
        <is>
          <t>Particulier</t>
        </is>
      </c>
      <c r="E554" s="65" t="inlineStr">
        <is>
          <t>Toulouse</t>
        </is>
      </c>
      <c r="F554" s="66" t="n">
        <v>45602</v>
      </c>
      <c r="G554" s="65" t="inlineStr">
        <is>
          <t>2024-11</t>
        </is>
      </c>
      <c r="H554" s="65" t="inlineStr">
        <is>
          <t>2024-2025</t>
        </is>
      </c>
      <c r="I554" s="66" t="n">
        <v>45617</v>
      </c>
      <c r="J554" s="67" t="n">
        <v>15</v>
      </c>
      <c r="K554" s="68" t="n">
        <v>323.12</v>
      </c>
      <c r="L554" s="71" t="n">
        <v>0.2</v>
      </c>
      <c r="M554" s="68" t="n">
        <v>387.74</v>
      </c>
      <c r="N554" s="65" t="inlineStr">
        <is>
          <t>Standard</t>
        </is>
      </c>
      <c r="O554" s="66" t="n">
        <v>45619</v>
      </c>
      <c r="P554" s="65" t="inlineStr">
        <is>
          <t>Payée</t>
        </is>
      </c>
      <c r="Q554" s="67">
        <f>IFERROR(INDEX(Devis!$I$2:$I$3053,MATCH($B554,Devis!$A$2:$A$3053,0)),"")</f>
        <v/>
      </c>
      <c r="R554" s="67">
        <f>IFERROR(INDEX(Devis!$K$2:$K$3053,MATCH($B554,Devis!$A$2:$A$3053,0)),"")</f>
        <v/>
      </c>
      <c r="S554" s="67">
        <f>IFERROR(INDEX(Clients!$G$2:$G$1020,MATCH($C554,Clients!$A$2:$A$1020,0)),"")</f>
        <v/>
      </c>
      <c r="T554" s="69">
        <f>1</f>
        <v/>
      </c>
      <c r="U554" s="68">
        <f>IFERROR(INDEX(Interventions!$S$2:$S$1106,MATCH($B554,Interventions!$B$2:$B$1106,0)),0)</f>
        <v/>
      </c>
      <c r="V554" s="68">
        <f>$K554-$U554</f>
        <v/>
      </c>
      <c r="W554" s="69">
        <f>IF($O554="",0,1)</f>
        <v/>
      </c>
      <c r="X554" s="68">
        <f>IF($O554="",$M554,0)</f>
        <v/>
      </c>
      <c r="Y554" s="69">
        <f>IF($O554="",MAX(0,Paramètres!$C$8-$I554),MAX(0,$O554-$I554))</f>
        <v/>
      </c>
      <c r="Z554" s="69">
        <f>$Y554*$X554</f>
        <v/>
      </c>
      <c r="AA554" s="69">
        <f>IF($O554="",0,$O554-$F554)</f>
        <v/>
      </c>
      <c r="AB554" s="69">
        <f>IF(AND($O554="",$I554&lt;Paramètres!$C$8),1,0)</f>
        <v/>
      </c>
      <c r="AC554" s="69">
        <f>IF(AND($O554="",$Y554&gt;Paramètres!$C$13),1,0)</f>
        <v/>
      </c>
      <c r="AD554" s="67">
        <f>IF($O554="","",YEAR($O554)&amp;"-"&amp;TEXT(MONTH($O554),"00"))</f>
        <v/>
      </c>
      <c r="AE554" s="67">
        <f>IF($W554=1,"Réglée",IF($Y554&lt;=0,"Non échu",IF($Y554&lt;=30,"1-30 j",IF($Y554&lt;=60,"31-60 j",IF($Y554&lt;=90,"61-90 j","Plus de 90 j")))))</f>
        <v/>
      </c>
      <c r="AF554" s="67">
        <f>IF($K554&lt;=1000,"Moins de 1 k€",IF($K554&lt;=5000,"1 à 5 k€",IF($K554&lt;=15000,"5 à 15 k€","Plus de 15 k€")))</f>
        <v/>
      </c>
    </row>
    <row r="555">
      <c r="A555" s="65" t="inlineStr">
        <is>
          <t>FAC-00554</t>
        </is>
      </c>
      <c r="B555" s="65" t="inlineStr">
        <is>
          <t>DEV-01335</t>
        </is>
      </c>
      <c r="C555" s="65" t="inlineStr">
        <is>
          <t>CLI-0054</t>
        </is>
      </c>
      <c r="D555" s="65" t="inlineStr">
        <is>
          <t>Particulier</t>
        </is>
      </c>
      <c r="E555" s="65" t="inlineStr">
        <is>
          <t>Bordeaux</t>
        </is>
      </c>
      <c r="F555" s="66" t="n">
        <v>45579</v>
      </c>
      <c r="G555" s="65" t="inlineStr">
        <is>
          <t>2024-10</t>
        </is>
      </c>
      <c r="H555" s="65" t="inlineStr">
        <is>
          <t>2024-2025</t>
        </is>
      </c>
      <c r="I555" s="66" t="n">
        <v>45594</v>
      </c>
      <c r="J555" s="67" t="n">
        <v>15</v>
      </c>
      <c r="K555" s="68" t="n">
        <v>9921.98</v>
      </c>
      <c r="L555" s="71" t="n">
        <v>0.1</v>
      </c>
      <c r="M555" s="68" t="n">
        <v>10914.18</v>
      </c>
      <c r="N555" s="65" t="inlineStr">
        <is>
          <t>Standard</t>
        </is>
      </c>
      <c r="O555" s="66" t="n">
        <v>45600</v>
      </c>
      <c r="P555" s="65" t="inlineStr">
        <is>
          <t>Payée</t>
        </is>
      </c>
      <c r="Q555" s="67">
        <f>IFERROR(INDEX(Devis!$I$2:$I$3053,MATCH($B555,Devis!$A$2:$A$3053,0)),"")</f>
        <v/>
      </c>
      <c r="R555" s="67">
        <f>IFERROR(INDEX(Devis!$K$2:$K$3053,MATCH($B555,Devis!$A$2:$A$3053,0)),"")</f>
        <v/>
      </c>
      <c r="S555" s="67">
        <f>IFERROR(INDEX(Clients!$G$2:$G$1020,MATCH($C555,Clients!$A$2:$A$1020,0)),"")</f>
        <v/>
      </c>
      <c r="T555" s="69">
        <f>1</f>
        <v/>
      </c>
      <c r="U555" s="68">
        <f>IFERROR(INDEX(Interventions!$S$2:$S$1106,MATCH($B555,Interventions!$B$2:$B$1106,0)),0)</f>
        <v/>
      </c>
      <c r="V555" s="68">
        <f>$K555-$U555</f>
        <v/>
      </c>
      <c r="W555" s="69">
        <f>IF($O555="",0,1)</f>
        <v/>
      </c>
      <c r="X555" s="68">
        <f>IF($O555="",$M555,0)</f>
        <v/>
      </c>
      <c r="Y555" s="69">
        <f>IF($O555="",MAX(0,Paramètres!$C$8-$I555),MAX(0,$O555-$I555))</f>
        <v/>
      </c>
      <c r="Z555" s="69">
        <f>$Y555*$X555</f>
        <v/>
      </c>
      <c r="AA555" s="69">
        <f>IF($O555="",0,$O555-$F555)</f>
        <v/>
      </c>
      <c r="AB555" s="69">
        <f>IF(AND($O555="",$I555&lt;Paramètres!$C$8),1,0)</f>
        <v/>
      </c>
      <c r="AC555" s="69">
        <f>IF(AND($O555="",$Y555&gt;Paramètres!$C$13),1,0)</f>
        <v/>
      </c>
      <c r="AD555" s="67">
        <f>IF($O555="","",YEAR($O555)&amp;"-"&amp;TEXT(MONTH($O555),"00"))</f>
        <v/>
      </c>
      <c r="AE555" s="67">
        <f>IF($W555=1,"Réglée",IF($Y555&lt;=0,"Non échu",IF($Y555&lt;=30,"1-30 j",IF($Y555&lt;=60,"31-60 j",IF($Y555&lt;=90,"61-90 j","Plus de 90 j")))))</f>
        <v/>
      </c>
      <c r="AF555" s="67">
        <f>IF($K555&lt;=1000,"Moins de 1 k€",IF($K555&lt;=5000,"1 à 5 k€",IF($K555&lt;=15000,"5 à 15 k€","Plus de 15 k€")))</f>
        <v/>
      </c>
    </row>
    <row r="556">
      <c r="A556" s="65" t="inlineStr">
        <is>
          <t>FAC-00555</t>
        </is>
      </c>
      <c r="B556" s="65" t="inlineStr">
        <is>
          <t>DEV-01336</t>
        </is>
      </c>
      <c r="C556" s="65" t="inlineStr">
        <is>
          <t>CLI-0456</t>
        </is>
      </c>
      <c r="D556" s="65" t="inlineStr">
        <is>
          <t>Professionnel</t>
        </is>
      </c>
      <c r="E556" s="65" t="inlineStr">
        <is>
          <t>Bordeaux</t>
        </is>
      </c>
      <c r="F556" s="66" t="n">
        <v>45614</v>
      </c>
      <c r="G556" s="65" t="inlineStr">
        <is>
          <t>2024-11</t>
        </is>
      </c>
      <c r="H556" s="65" t="inlineStr">
        <is>
          <t>2024-2025</t>
        </is>
      </c>
      <c r="I556" s="66" t="n">
        <v>45644</v>
      </c>
      <c r="J556" s="67" t="n">
        <v>30</v>
      </c>
      <c r="K556" s="68" t="n">
        <v>2123.62</v>
      </c>
      <c r="L556" s="71" t="n">
        <v>0.2</v>
      </c>
      <c r="M556" s="68" t="n">
        <v>2548.34</v>
      </c>
      <c r="N556" s="65" t="inlineStr">
        <is>
          <t>Bon payeur</t>
        </is>
      </c>
      <c r="O556" s="66" t="n">
        <v>45641</v>
      </c>
      <c r="P556" s="65" t="inlineStr">
        <is>
          <t>Payée</t>
        </is>
      </c>
      <c r="Q556" s="67">
        <f>IFERROR(INDEX(Devis!$I$2:$I$3053,MATCH($B556,Devis!$A$2:$A$3053,0)),"")</f>
        <v/>
      </c>
      <c r="R556" s="67">
        <f>IFERROR(INDEX(Devis!$K$2:$K$3053,MATCH($B556,Devis!$A$2:$A$3053,0)),"")</f>
        <v/>
      </c>
      <c r="S556" s="67">
        <f>IFERROR(INDEX(Clients!$G$2:$G$1020,MATCH($C556,Clients!$A$2:$A$1020,0)),"")</f>
        <v/>
      </c>
      <c r="T556" s="69">
        <f>1</f>
        <v/>
      </c>
      <c r="U556" s="68">
        <f>IFERROR(INDEX(Interventions!$S$2:$S$1106,MATCH($B556,Interventions!$B$2:$B$1106,0)),0)</f>
        <v/>
      </c>
      <c r="V556" s="68">
        <f>$K556-$U556</f>
        <v/>
      </c>
      <c r="W556" s="69">
        <f>IF($O556="",0,1)</f>
        <v/>
      </c>
      <c r="X556" s="68">
        <f>IF($O556="",$M556,0)</f>
        <v/>
      </c>
      <c r="Y556" s="69">
        <f>IF($O556="",MAX(0,Paramètres!$C$8-$I556),MAX(0,$O556-$I556))</f>
        <v/>
      </c>
      <c r="Z556" s="69">
        <f>$Y556*$X556</f>
        <v/>
      </c>
      <c r="AA556" s="69">
        <f>IF($O556="",0,$O556-$F556)</f>
        <v/>
      </c>
      <c r="AB556" s="69">
        <f>IF(AND($O556="",$I556&lt;Paramètres!$C$8),1,0)</f>
        <v/>
      </c>
      <c r="AC556" s="69">
        <f>IF(AND($O556="",$Y556&gt;Paramètres!$C$13),1,0)</f>
        <v/>
      </c>
      <c r="AD556" s="67">
        <f>IF($O556="","",YEAR($O556)&amp;"-"&amp;TEXT(MONTH($O556),"00"))</f>
        <v/>
      </c>
      <c r="AE556" s="67">
        <f>IF($W556=1,"Réglée",IF($Y556&lt;=0,"Non échu",IF($Y556&lt;=30,"1-30 j",IF($Y556&lt;=60,"31-60 j",IF($Y556&lt;=90,"61-90 j","Plus de 90 j")))))</f>
        <v/>
      </c>
      <c r="AF556" s="67">
        <f>IF($K556&lt;=1000,"Moins de 1 k€",IF($K556&lt;=5000,"1 à 5 k€",IF($K556&lt;=15000,"5 à 15 k€","Plus de 15 k€")))</f>
        <v/>
      </c>
    </row>
    <row r="557">
      <c r="A557" s="65" t="inlineStr">
        <is>
          <t>FAC-00556</t>
        </is>
      </c>
      <c r="B557" s="65" t="inlineStr">
        <is>
          <t>DEV-01337</t>
        </is>
      </c>
      <c r="C557" s="65" t="inlineStr">
        <is>
          <t>CLI-0084</t>
        </is>
      </c>
      <c r="D557" s="65" t="inlineStr">
        <is>
          <t>Professionnel</t>
        </is>
      </c>
      <c r="E557" s="65" t="inlineStr">
        <is>
          <t>Toulouse</t>
        </is>
      </c>
      <c r="F557" s="66" t="n">
        <v>45617</v>
      </c>
      <c r="G557" s="65" t="inlineStr">
        <is>
          <t>2024-11</t>
        </is>
      </c>
      <c r="H557" s="65" t="inlineStr">
        <is>
          <t>2024-2025</t>
        </is>
      </c>
      <c r="I557" s="66" t="n">
        <v>45647</v>
      </c>
      <c r="J557" s="67" t="n">
        <v>30</v>
      </c>
      <c r="K557" s="68" t="n">
        <v>21975.62</v>
      </c>
      <c r="L557" s="71" t="n">
        <v>0.2</v>
      </c>
      <c r="M557" s="68" t="n">
        <v>26370.74</v>
      </c>
      <c r="N557" s="65" t="inlineStr">
        <is>
          <t>Standard</t>
        </is>
      </c>
      <c r="O557" s="66" t="n">
        <v>45634</v>
      </c>
      <c r="P557" s="65" t="inlineStr">
        <is>
          <t>Payée</t>
        </is>
      </c>
      <c r="Q557" s="67">
        <f>IFERROR(INDEX(Devis!$I$2:$I$3053,MATCH($B557,Devis!$A$2:$A$3053,0)),"")</f>
        <v/>
      </c>
      <c r="R557" s="67">
        <f>IFERROR(INDEX(Devis!$K$2:$K$3053,MATCH($B557,Devis!$A$2:$A$3053,0)),"")</f>
        <v/>
      </c>
      <c r="S557" s="67">
        <f>IFERROR(INDEX(Clients!$G$2:$G$1020,MATCH($C557,Clients!$A$2:$A$1020,0)),"")</f>
        <v/>
      </c>
      <c r="T557" s="69">
        <f>1</f>
        <v/>
      </c>
      <c r="U557" s="68">
        <f>IFERROR(INDEX(Interventions!$S$2:$S$1106,MATCH($B557,Interventions!$B$2:$B$1106,0)),0)</f>
        <v/>
      </c>
      <c r="V557" s="68">
        <f>$K557-$U557</f>
        <v/>
      </c>
      <c r="W557" s="69">
        <f>IF($O557="",0,1)</f>
        <v/>
      </c>
      <c r="X557" s="68">
        <f>IF($O557="",$M557,0)</f>
        <v/>
      </c>
      <c r="Y557" s="69">
        <f>IF($O557="",MAX(0,Paramètres!$C$8-$I557),MAX(0,$O557-$I557))</f>
        <v/>
      </c>
      <c r="Z557" s="69">
        <f>$Y557*$X557</f>
        <v/>
      </c>
      <c r="AA557" s="69">
        <f>IF($O557="",0,$O557-$F557)</f>
        <v/>
      </c>
      <c r="AB557" s="69">
        <f>IF(AND($O557="",$I557&lt;Paramètres!$C$8),1,0)</f>
        <v/>
      </c>
      <c r="AC557" s="69">
        <f>IF(AND($O557="",$Y557&gt;Paramètres!$C$13),1,0)</f>
        <v/>
      </c>
      <c r="AD557" s="67">
        <f>IF($O557="","",YEAR($O557)&amp;"-"&amp;TEXT(MONTH($O557),"00"))</f>
        <v/>
      </c>
      <c r="AE557" s="67">
        <f>IF($W557=1,"Réglée",IF($Y557&lt;=0,"Non échu",IF($Y557&lt;=30,"1-30 j",IF($Y557&lt;=60,"31-60 j",IF($Y557&lt;=90,"61-90 j","Plus de 90 j")))))</f>
        <v/>
      </c>
      <c r="AF557" s="67">
        <f>IF($K557&lt;=1000,"Moins de 1 k€",IF($K557&lt;=5000,"1 à 5 k€",IF($K557&lt;=15000,"5 à 15 k€","Plus de 15 k€")))</f>
        <v/>
      </c>
    </row>
    <row r="558">
      <c r="A558" s="65" t="inlineStr">
        <is>
          <t>FAC-00557</t>
        </is>
      </c>
      <c r="B558" s="65" t="inlineStr">
        <is>
          <t>DEV-01340</t>
        </is>
      </c>
      <c r="C558" s="65" t="inlineStr">
        <is>
          <t>CLI-0071</t>
        </is>
      </c>
      <c r="D558" s="65" t="inlineStr">
        <is>
          <t>Particulier</t>
        </is>
      </c>
      <c r="E558" s="65" t="inlineStr">
        <is>
          <t>Toulouse</t>
        </is>
      </c>
      <c r="F558" s="66" t="n">
        <v>45600</v>
      </c>
      <c r="G558" s="65" t="inlineStr">
        <is>
          <t>2024-11</t>
        </is>
      </c>
      <c r="H558" s="65" t="inlineStr">
        <is>
          <t>2024-2025</t>
        </is>
      </c>
      <c r="I558" s="66" t="n">
        <v>45615</v>
      </c>
      <c r="J558" s="67" t="n">
        <v>15</v>
      </c>
      <c r="K558" s="68" t="n">
        <v>986.61</v>
      </c>
      <c r="L558" s="71" t="n">
        <v>0.2</v>
      </c>
      <c r="M558" s="68" t="n">
        <v>1183.93</v>
      </c>
      <c r="N558" s="65" t="inlineStr">
        <is>
          <t>Bon payeur</t>
        </is>
      </c>
      <c r="O558" s="66" t="n">
        <v>45601</v>
      </c>
      <c r="P558" s="65" t="inlineStr">
        <is>
          <t>Payée</t>
        </is>
      </c>
      <c r="Q558" s="67">
        <f>IFERROR(INDEX(Devis!$I$2:$I$3053,MATCH($B558,Devis!$A$2:$A$3053,0)),"")</f>
        <v/>
      </c>
      <c r="R558" s="67">
        <f>IFERROR(INDEX(Devis!$K$2:$K$3053,MATCH($B558,Devis!$A$2:$A$3053,0)),"")</f>
        <v/>
      </c>
      <c r="S558" s="67">
        <f>IFERROR(INDEX(Clients!$G$2:$G$1020,MATCH($C558,Clients!$A$2:$A$1020,0)),"")</f>
        <v/>
      </c>
      <c r="T558" s="69">
        <f>1</f>
        <v/>
      </c>
      <c r="U558" s="68">
        <f>IFERROR(INDEX(Interventions!$S$2:$S$1106,MATCH($B558,Interventions!$B$2:$B$1106,0)),0)</f>
        <v/>
      </c>
      <c r="V558" s="68">
        <f>$K558-$U558</f>
        <v/>
      </c>
      <c r="W558" s="69">
        <f>IF($O558="",0,1)</f>
        <v/>
      </c>
      <c r="X558" s="68">
        <f>IF($O558="",$M558,0)</f>
        <v/>
      </c>
      <c r="Y558" s="69">
        <f>IF($O558="",MAX(0,Paramètres!$C$8-$I558),MAX(0,$O558-$I558))</f>
        <v/>
      </c>
      <c r="Z558" s="69">
        <f>$Y558*$X558</f>
        <v/>
      </c>
      <c r="AA558" s="69">
        <f>IF($O558="",0,$O558-$F558)</f>
        <v/>
      </c>
      <c r="AB558" s="69">
        <f>IF(AND($O558="",$I558&lt;Paramètres!$C$8),1,0)</f>
        <v/>
      </c>
      <c r="AC558" s="69">
        <f>IF(AND($O558="",$Y558&gt;Paramètres!$C$13),1,0)</f>
        <v/>
      </c>
      <c r="AD558" s="67">
        <f>IF($O558="","",YEAR($O558)&amp;"-"&amp;TEXT(MONTH($O558),"00"))</f>
        <v/>
      </c>
      <c r="AE558" s="67">
        <f>IF($W558=1,"Réglée",IF($Y558&lt;=0,"Non échu",IF($Y558&lt;=30,"1-30 j",IF($Y558&lt;=60,"31-60 j",IF($Y558&lt;=90,"61-90 j","Plus de 90 j")))))</f>
        <v/>
      </c>
      <c r="AF558" s="67">
        <f>IF($K558&lt;=1000,"Moins de 1 k€",IF($K558&lt;=5000,"1 à 5 k€",IF($K558&lt;=15000,"5 à 15 k€","Plus de 15 k€")))</f>
        <v/>
      </c>
    </row>
    <row r="559">
      <c r="A559" s="65" t="inlineStr">
        <is>
          <t>FAC-00558</t>
        </is>
      </c>
      <c r="B559" s="65" t="inlineStr">
        <is>
          <t>DEV-01342</t>
        </is>
      </c>
      <c r="C559" s="65" t="inlineStr">
        <is>
          <t>CLI-0254</t>
        </is>
      </c>
      <c r="D559" s="65" t="inlineStr">
        <is>
          <t>Particulier</t>
        </is>
      </c>
      <c r="E559" s="65" t="inlineStr">
        <is>
          <t>Toulouse</t>
        </is>
      </c>
      <c r="F559" s="66" t="n">
        <v>45635</v>
      </c>
      <c r="G559" s="65" t="inlineStr">
        <is>
          <t>2024-12</t>
        </is>
      </c>
      <c r="H559" s="65" t="inlineStr">
        <is>
          <t>2024-2025</t>
        </is>
      </c>
      <c r="I559" s="66" t="n">
        <v>45650</v>
      </c>
      <c r="J559" s="67" t="n">
        <v>15</v>
      </c>
      <c r="K559" s="68" t="n">
        <v>913.11</v>
      </c>
      <c r="L559" s="71" t="n">
        <v>0.1</v>
      </c>
      <c r="M559" s="68" t="n">
        <v>1004.42</v>
      </c>
      <c r="N559" s="65" t="inlineStr">
        <is>
          <t>Standard</t>
        </is>
      </c>
      <c r="O559" s="66" t="n">
        <v>45655</v>
      </c>
      <c r="P559" s="65" t="inlineStr">
        <is>
          <t>Payée</t>
        </is>
      </c>
      <c r="Q559" s="67">
        <f>IFERROR(INDEX(Devis!$I$2:$I$3053,MATCH($B559,Devis!$A$2:$A$3053,0)),"")</f>
        <v/>
      </c>
      <c r="R559" s="67">
        <f>IFERROR(INDEX(Devis!$K$2:$K$3053,MATCH($B559,Devis!$A$2:$A$3053,0)),"")</f>
        <v/>
      </c>
      <c r="S559" s="67">
        <f>IFERROR(INDEX(Clients!$G$2:$G$1020,MATCH($C559,Clients!$A$2:$A$1020,0)),"")</f>
        <v/>
      </c>
      <c r="T559" s="69">
        <f>1</f>
        <v/>
      </c>
      <c r="U559" s="68">
        <f>IFERROR(INDEX(Interventions!$S$2:$S$1106,MATCH($B559,Interventions!$B$2:$B$1106,0)),0)</f>
        <v/>
      </c>
      <c r="V559" s="68">
        <f>$K559-$U559</f>
        <v/>
      </c>
      <c r="W559" s="69">
        <f>IF($O559="",0,1)</f>
        <v/>
      </c>
      <c r="X559" s="68">
        <f>IF($O559="",$M559,0)</f>
        <v/>
      </c>
      <c r="Y559" s="69">
        <f>IF($O559="",MAX(0,Paramètres!$C$8-$I559),MAX(0,$O559-$I559))</f>
        <v/>
      </c>
      <c r="Z559" s="69">
        <f>$Y559*$X559</f>
        <v/>
      </c>
      <c r="AA559" s="69">
        <f>IF($O559="",0,$O559-$F559)</f>
        <v/>
      </c>
      <c r="AB559" s="69">
        <f>IF(AND($O559="",$I559&lt;Paramètres!$C$8),1,0)</f>
        <v/>
      </c>
      <c r="AC559" s="69">
        <f>IF(AND($O559="",$Y559&gt;Paramètres!$C$13),1,0)</f>
        <v/>
      </c>
      <c r="AD559" s="67">
        <f>IF($O559="","",YEAR($O559)&amp;"-"&amp;TEXT(MONTH($O559),"00"))</f>
        <v/>
      </c>
      <c r="AE559" s="67">
        <f>IF($W559=1,"Réglée",IF($Y559&lt;=0,"Non échu",IF($Y559&lt;=30,"1-30 j",IF($Y559&lt;=60,"31-60 j",IF($Y559&lt;=90,"61-90 j","Plus de 90 j")))))</f>
        <v/>
      </c>
      <c r="AF559" s="67">
        <f>IF($K559&lt;=1000,"Moins de 1 k€",IF($K559&lt;=5000,"1 à 5 k€",IF($K559&lt;=15000,"5 à 15 k€","Plus de 15 k€")))</f>
        <v/>
      </c>
    </row>
    <row r="560">
      <c r="A560" s="65" t="inlineStr">
        <is>
          <t>FAC-00559</t>
        </is>
      </c>
      <c r="B560" s="65" t="inlineStr">
        <is>
          <t>DEV-01344</t>
        </is>
      </c>
      <c r="C560" s="65" t="inlineStr">
        <is>
          <t>CLI-0441</t>
        </is>
      </c>
      <c r="D560" s="65" t="inlineStr">
        <is>
          <t>Professionnel</t>
        </is>
      </c>
      <c r="E560" s="65" t="inlineStr">
        <is>
          <t>Bordeaux</t>
        </is>
      </c>
      <c r="F560" s="66" t="n">
        <v>45588</v>
      </c>
      <c r="G560" s="65" t="inlineStr">
        <is>
          <t>2024-10</t>
        </is>
      </c>
      <c r="H560" s="65" t="inlineStr">
        <is>
          <t>2024-2025</t>
        </is>
      </c>
      <c r="I560" s="66" t="n">
        <v>45618</v>
      </c>
      <c r="J560" s="67" t="n">
        <v>30</v>
      </c>
      <c r="K560" s="68" t="n">
        <v>7499.45</v>
      </c>
      <c r="L560" s="71" t="n">
        <v>0.2</v>
      </c>
      <c r="M560" s="68" t="n">
        <v>8999.34</v>
      </c>
      <c r="N560" s="65" t="inlineStr">
        <is>
          <t>Standard</t>
        </is>
      </c>
      <c r="O560" s="66" t="n">
        <v>45632</v>
      </c>
      <c r="P560" s="65" t="inlineStr">
        <is>
          <t>Payée</t>
        </is>
      </c>
      <c r="Q560" s="67">
        <f>IFERROR(INDEX(Devis!$I$2:$I$3053,MATCH($B560,Devis!$A$2:$A$3053,0)),"")</f>
        <v/>
      </c>
      <c r="R560" s="67">
        <f>IFERROR(INDEX(Devis!$K$2:$K$3053,MATCH($B560,Devis!$A$2:$A$3053,0)),"")</f>
        <v/>
      </c>
      <c r="S560" s="67">
        <f>IFERROR(INDEX(Clients!$G$2:$G$1020,MATCH($C560,Clients!$A$2:$A$1020,0)),"")</f>
        <v/>
      </c>
      <c r="T560" s="69">
        <f>1</f>
        <v/>
      </c>
      <c r="U560" s="68">
        <f>IFERROR(INDEX(Interventions!$S$2:$S$1106,MATCH($B560,Interventions!$B$2:$B$1106,0)),0)</f>
        <v/>
      </c>
      <c r="V560" s="68">
        <f>$K560-$U560</f>
        <v/>
      </c>
      <c r="W560" s="69">
        <f>IF($O560="",0,1)</f>
        <v/>
      </c>
      <c r="X560" s="68">
        <f>IF($O560="",$M560,0)</f>
        <v/>
      </c>
      <c r="Y560" s="69">
        <f>IF($O560="",MAX(0,Paramètres!$C$8-$I560),MAX(0,$O560-$I560))</f>
        <v/>
      </c>
      <c r="Z560" s="69">
        <f>$Y560*$X560</f>
        <v/>
      </c>
      <c r="AA560" s="69">
        <f>IF($O560="",0,$O560-$F560)</f>
        <v/>
      </c>
      <c r="AB560" s="69">
        <f>IF(AND($O560="",$I560&lt;Paramètres!$C$8),1,0)</f>
        <v/>
      </c>
      <c r="AC560" s="69">
        <f>IF(AND($O560="",$Y560&gt;Paramètres!$C$13),1,0)</f>
        <v/>
      </c>
      <c r="AD560" s="67">
        <f>IF($O560="","",YEAR($O560)&amp;"-"&amp;TEXT(MONTH($O560),"00"))</f>
        <v/>
      </c>
      <c r="AE560" s="67">
        <f>IF($W560=1,"Réglée",IF($Y560&lt;=0,"Non échu",IF($Y560&lt;=30,"1-30 j",IF($Y560&lt;=60,"31-60 j",IF($Y560&lt;=90,"61-90 j","Plus de 90 j")))))</f>
        <v/>
      </c>
      <c r="AF560" s="67">
        <f>IF($K560&lt;=1000,"Moins de 1 k€",IF($K560&lt;=5000,"1 à 5 k€",IF($K560&lt;=15000,"5 à 15 k€","Plus de 15 k€")))</f>
        <v/>
      </c>
    </row>
    <row r="561">
      <c r="A561" s="65" t="inlineStr">
        <is>
          <t>FAC-00560</t>
        </is>
      </c>
      <c r="B561" s="65" t="inlineStr">
        <is>
          <t>DEV-01345</t>
        </is>
      </c>
      <c r="C561" s="65" t="inlineStr">
        <is>
          <t>CLI-0206</t>
        </is>
      </c>
      <c r="D561" s="65" t="inlineStr">
        <is>
          <t>Syndic</t>
        </is>
      </c>
      <c r="E561" s="65" t="inlineStr">
        <is>
          <t>Toulouse</t>
        </is>
      </c>
      <c r="F561" s="66" t="n">
        <v>45602</v>
      </c>
      <c r="G561" s="65" t="inlineStr">
        <is>
          <t>2024-11</t>
        </is>
      </c>
      <c r="H561" s="65" t="inlineStr">
        <is>
          <t>2024-2025</t>
        </is>
      </c>
      <c r="I561" s="66" t="n">
        <v>45662</v>
      </c>
      <c r="J561" s="67" t="n">
        <v>60</v>
      </c>
      <c r="K561" s="68" t="n">
        <v>3380.12</v>
      </c>
      <c r="L561" s="71" t="n">
        <v>0.2</v>
      </c>
      <c r="M561" s="68" t="n">
        <v>4056.14</v>
      </c>
      <c r="N561" s="65" t="inlineStr">
        <is>
          <t>Bon payeur</t>
        </is>
      </c>
      <c r="O561" s="66" t="n">
        <v>45629</v>
      </c>
      <c r="P561" s="65" t="inlineStr">
        <is>
          <t>Payée</t>
        </is>
      </c>
      <c r="Q561" s="67">
        <f>IFERROR(INDEX(Devis!$I$2:$I$3053,MATCH($B561,Devis!$A$2:$A$3053,0)),"")</f>
        <v/>
      </c>
      <c r="R561" s="67">
        <f>IFERROR(INDEX(Devis!$K$2:$K$3053,MATCH($B561,Devis!$A$2:$A$3053,0)),"")</f>
        <v/>
      </c>
      <c r="S561" s="67">
        <f>IFERROR(INDEX(Clients!$G$2:$G$1020,MATCH($C561,Clients!$A$2:$A$1020,0)),"")</f>
        <v/>
      </c>
      <c r="T561" s="69">
        <f>1</f>
        <v/>
      </c>
      <c r="U561" s="68">
        <f>IFERROR(INDEX(Interventions!$S$2:$S$1106,MATCH($B561,Interventions!$B$2:$B$1106,0)),0)</f>
        <v/>
      </c>
      <c r="V561" s="68">
        <f>$K561-$U561</f>
        <v/>
      </c>
      <c r="W561" s="69">
        <f>IF($O561="",0,1)</f>
        <v/>
      </c>
      <c r="X561" s="68">
        <f>IF($O561="",$M561,0)</f>
        <v/>
      </c>
      <c r="Y561" s="69">
        <f>IF($O561="",MAX(0,Paramètres!$C$8-$I561),MAX(0,$O561-$I561))</f>
        <v/>
      </c>
      <c r="Z561" s="69">
        <f>$Y561*$X561</f>
        <v/>
      </c>
      <c r="AA561" s="69">
        <f>IF($O561="",0,$O561-$F561)</f>
        <v/>
      </c>
      <c r="AB561" s="69">
        <f>IF(AND($O561="",$I561&lt;Paramètres!$C$8),1,0)</f>
        <v/>
      </c>
      <c r="AC561" s="69">
        <f>IF(AND($O561="",$Y561&gt;Paramètres!$C$13),1,0)</f>
        <v/>
      </c>
      <c r="AD561" s="67">
        <f>IF($O561="","",YEAR($O561)&amp;"-"&amp;TEXT(MONTH($O561),"00"))</f>
        <v/>
      </c>
      <c r="AE561" s="67">
        <f>IF($W561=1,"Réglée",IF($Y561&lt;=0,"Non échu",IF($Y561&lt;=30,"1-30 j",IF($Y561&lt;=60,"31-60 j",IF($Y561&lt;=90,"61-90 j","Plus de 90 j")))))</f>
        <v/>
      </c>
      <c r="AF561" s="67">
        <f>IF($K561&lt;=1000,"Moins de 1 k€",IF($K561&lt;=5000,"1 à 5 k€",IF($K561&lt;=15000,"5 à 15 k€","Plus de 15 k€")))</f>
        <v/>
      </c>
    </row>
    <row r="562">
      <c r="A562" s="65" t="inlineStr">
        <is>
          <t>FAC-00561</t>
        </is>
      </c>
      <c r="B562" s="65" t="inlineStr">
        <is>
          <t>DEV-01346</t>
        </is>
      </c>
      <c r="C562" s="65" t="inlineStr">
        <is>
          <t>CLI-0234</t>
        </is>
      </c>
      <c r="D562" s="65" t="inlineStr">
        <is>
          <t>Particulier</t>
        </is>
      </c>
      <c r="E562" s="65" t="inlineStr">
        <is>
          <t>Toulouse</t>
        </is>
      </c>
      <c r="F562" s="66" t="n">
        <v>45610</v>
      </c>
      <c r="G562" s="65" t="inlineStr">
        <is>
          <t>2024-11</t>
        </is>
      </c>
      <c r="H562" s="65" t="inlineStr">
        <is>
          <t>2024-2025</t>
        </is>
      </c>
      <c r="I562" s="66" t="n">
        <v>45625</v>
      </c>
      <c r="J562" s="67" t="n">
        <v>15</v>
      </c>
      <c r="K562" s="68" t="n">
        <v>418.83</v>
      </c>
      <c r="L562" s="71" t="n">
        <v>0.2</v>
      </c>
      <c r="M562" s="68" t="n">
        <v>502.6</v>
      </c>
      <c r="N562" s="65" t="inlineStr">
        <is>
          <t>Lent</t>
        </is>
      </c>
      <c r="O562" s="66" t="n">
        <v>45773</v>
      </c>
      <c r="P562" s="65" t="inlineStr">
        <is>
          <t>Payée</t>
        </is>
      </c>
      <c r="Q562" s="67">
        <f>IFERROR(INDEX(Devis!$I$2:$I$3053,MATCH($B562,Devis!$A$2:$A$3053,0)),"")</f>
        <v/>
      </c>
      <c r="R562" s="67">
        <f>IFERROR(INDEX(Devis!$K$2:$K$3053,MATCH($B562,Devis!$A$2:$A$3053,0)),"")</f>
        <v/>
      </c>
      <c r="S562" s="67">
        <f>IFERROR(INDEX(Clients!$G$2:$G$1020,MATCH($C562,Clients!$A$2:$A$1020,0)),"")</f>
        <v/>
      </c>
      <c r="T562" s="69">
        <f>1</f>
        <v/>
      </c>
      <c r="U562" s="68">
        <f>IFERROR(INDEX(Interventions!$S$2:$S$1106,MATCH($B562,Interventions!$B$2:$B$1106,0)),0)</f>
        <v/>
      </c>
      <c r="V562" s="68">
        <f>$K562-$U562</f>
        <v/>
      </c>
      <c r="W562" s="69">
        <f>IF($O562="",0,1)</f>
        <v/>
      </c>
      <c r="X562" s="68">
        <f>IF($O562="",$M562,0)</f>
        <v/>
      </c>
      <c r="Y562" s="69">
        <f>IF($O562="",MAX(0,Paramètres!$C$8-$I562),MAX(0,$O562-$I562))</f>
        <v/>
      </c>
      <c r="Z562" s="69">
        <f>$Y562*$X562</f>
        <v/>
      </c>
      <c r="AA562" s="69">
        <f>IF($O562="",0,$O562-$F562)</f>
        <v/>
      </c>
      <c r="AB562" s="69">
        <f>IF(AND($O562="",$I562&lt;Paramètres!$C$8),1,0)</f>
        <v/>
      </c>
      <c r="AC562" s="69">
        <f>IF(AND($O562="",$Y562&gt;Paramètres!$C$13),1,0)</f>
        <v/>
      </c>
      <c r="AD562" s="67">
        <f>IF($O562="","",YEAR($O562)&amp;"-"&amp;TEXT(MONTH($O562),"00"))</f>
        <v/>
      </c>
      <c r="AE562" s="67">
        <f>IF($W562=1,"Réglée",IF($Y562&lt;=0,"Non échu",IF($Y562&lt;=30,"1-30 j",IF($Y562&lt;=60,"31-60 j",IF($Y562&lt;=90,"61-90 j","Plus de 90 j")))))</f>
        <v/>
      </c>
      <c r="AF562" s="67">
        <f>IF($K562&lt;=1000,"Moins de 1 k€",IF($K562&lt;=5000,"1 à 5 k€",IF($K562&lt;=15000,"5 à 15 k€","Plus de 15 k€")))</f>
        <v/>
      </c>
    </row>
    <row r="563">
      <c r="A563" s="65" t="inlineStr">
        <is>
          <t>FAC-00562</t>
        </is>
      </c>
      <c r="B563" s="65" t="inlineStr">
        <is>
          <t>DEV-01347</t>
        </is>
      </c>
      <c r="C563" s="65" t="inlineStr">
        <is>
          <t>CLI-0229</t>
        </is>
      </c>
      <c r="D563" s="65" t="inlineStr">
        <is>
          <t>Particulier</t>
        </is>
      </c>
      <c r="E563" s="65" t="inlineStr">
        <is>
          <t>Toulouse</t>
        </is>
      </c>
      <c r="F563" s="66" t="n">
        <v>45635</v>
      </c>
      <c r="G563" s="65" t="inlineStr">
        <is>
          <t>2024-12</t>
        </is>
      </c>
      <c r="H563" s="65" t="inlineStr">
        <is>
          <t>2024-2025</t>
        </is>
      </c>
      <c r="I563" s="66" t="n">
        <v>45650</v>
      </c>
      <c r="J563" s="67" t="n">
        <v>15</v>
      </c>
      <c r="K563" s="68" t="n">
        <v>3357.38</v>
      </c>
      <c r="L563" s="71" t="n">
        <v>0.1</v>
      </c>
      <c r="M563" s="68" t="n">
        <v>3693.12</v>
      </c>
      <c r="N563" s="65" t="inlineStr">
        <is>
          <t>Lent</t>
        </is>
      </c>
      <c r="O563" s="66" t="n">
        <v>45671</v>
      </c>
      <c r="P563" s="65" t="inlineStr">
        <is>
          <t>Payée</t>
        </is>
      </c>
      <c r="Q563" s="67">
        <f>IFERROR(INDEX(Devis!$I$2:$I$3053,MATCH($B563,Devis!$A$2:$A$3053,0)),"")</f>
        <v/>
      </c>
      <c r="R563" s="67">
        <f>IFERROR(INDEX(Devis!$K$2:$K$3053,MATCH($B563,Devis!$A$2:$A$3053,0)),"")</f>
        <v/>
      </c>
      <c r="S563" s="67">
        <f>IFERROR(INDEX(Clients!$G$2:$G$1020,MATCH($C563,Clients!$A$2:$A$1020,0)),"")</f>
        <v/>
      </c>
      <c r="T563" s="69">
        <f>1</f>
        <v/>
      </c>
      <c r="U563" s="68">
        <f>IFERROR(INDEX(Interventions!$S$2:$S$1106,MATCH($B563,Interventions!$B$2:$B$1106,0)),0)</f>
        <v/>
      </c>
      <c r="V563" s="68">
        <f>$K563-$U563</f>
        <v/>
      </c>
      <c r="W563" s="69">
        <f>IF($O563="",0,1)</f>
        <v/>
      </c>
      <c r="X563" s="68">
        <f>IF($O563="",$M563,0)</f>
        <v/>
      </c>
      <c r="Y563" s="69">
        <f>IF($O563="",MAX(0,Paramètres!$C$8-$I563),MAX(0,$O563-$I563))</f>
        <v/>
      </c>
      <c r="Z563" s="69">
        <f>$Y563*$X563</f>
        <v/>
      </c>
      <c r="AA563" s="69">
        <f>IF($O563="",0,$O563-$F563)</f>
        <v/>
      </c>
      <c r="AB563" s="69">
        <f>IF(AND($O563="",$I563&lt;Paramètres!$C$8),1,0)</f>
        <v/>
      </c>
      <c r="AC563" s="69">
        <f>IF(AND($O563="",$Y563&gt;Paramètres!$C$13),1,0)</f>
        <v/>
      </c>
      <c r="AD563" s="67">
        <f>IF($O563="","",YEAR($O563)&amp;"-"&amp;TEXT(MONTH($O563),"00"))</f>
        <v/>
      </c>
      <c r="AE563" s="67">
        <f>IF($W563=1,"Réglée",IF($Y563&lt;=0,"Non échu",IF($Y563&lt;=30,"1-30 j",IF($Y563&lt;=60,"31-60 j",IF($Y563&lt;=90,"61-90 j","Plus de 90 j")))))</f>
        <v/>
      </c>
      <c r="AF563" s="67">
        <f>IF($K563&lt;=1000,"Moins de 1 k€",IF($K563&lt;=5000,"1 à 5 k€",IF($K563&lt;=15000,"5 à 15 k€","Plus de 15 k€")))</f>
        <v/>
      </c>
    </row>
    <row r="564">
      <c r="A564" s="65" t="inlineStr">
        <is>
          <t>FAC-00563</t>
        </is>
      </c>
      <c r="B564" s="65" t="inlineStr">
        <is>
          <t>DEV-01350</t>
        </is>
      </c>
      <c r="C564" s="65" t="inlineStr">
        <is>
          <t>CLI-0116</t>
        </is>
      </c>
      <c r="D564" s="65" t="inlineStr">
        <is>
          <t>Particulier</t>
        </is>
      </c>
      <c r="E564" s="65" t="inlineStr">
        <is>
          <t>Bordeaux</t>
        </is>
      </c>
      <c r="F564" s="66" t="n">
        <v>45624</v>
      </c>
      <c r="G564" s="65" t="inlineStr">
        <is>
          <t>2024-11</t>
        </is>
      </c>
      <c r="H564" s="65" t="inlineStr">
        <is>
          <t>2024-2025</t>
        </is>
      </c>
      <c r="I564" s="66" t="n">
        <v>45639</v>
      </c>
      <c r="J564" s="67" t="n">
        <v>15</v>
      </c>
      <c r="K564" s="68" t="n">
        <v>2930.38</v>
      </c>
      <c r="L564" s="71" t="n">
        <v>0.1</v>
      </c>
      <c r="M564" s="68" t="n">
        <v>3223.42</v>
      </c>
      <c r="N564" s="65" t="inlineStr">
        <is>
          <t>Bon payeur</t>
        </is>
      </c>
      <c r="O564" s="66" t="n">
        <v>45650</v>
      </c>
      <c r="P564" s="65" t="inlineStr">
        <is>
          <t>Payée</t>
        </is>
      </c>
      <c r="Q564" s="67">
        <f>IFERROR(INDEX(Devis!$I$2:$I$3053,MATCH($B564,Devis!$A$2:$A$3053,0)),"")</f>
        <v/>
      </c>
      <c r="R564" s="67">
        <f>IFERROR(INDEX(Devis!$K$2:$K$3053,MATCH($B564,Devis!$A$2:$A$3053,0)),"")</f>
        <v/>
      </c>
      <c r="S564" s="67">
        <f>IFERROR(INDEX(Clients!$G$2:$G$1020,MATCH($C564,Clients!$A$2:$A$1020,0)),"")</f>
        <v/>
      </c>
      <c r="T564" s="69">
        <f>1</f>
        <v/>
      </c>
      <c r="U564" s="68">
        <f>IFERROR(INDEX(Interventions!$S$2:$S$1106,MATCH($B564,Interventions!$B$2:$B$1106,0)),0)</f>
        <v/>
      </c>
      <c r="V564" s="68">
        <f>$K564-$U564</f>
        <v/>
      </c>
      <c r="W564" s="69">
        <f>IF($O564="",0,1)</f>
        <v/>
      </c>
      <c r="X564" s="68">
        <f>IF($O564="",$M564,0)</f>
        <v/>
      </c>
      <c r="Y564" s="69">
        <f>IF($O564="",MAX(0,Paramètres!$C$8-$I564),MAX(0,$O564-$I564))</f>
        <v/>
      </c>
      <c r="Z564" s="69">
        <f>$Y564*$X564</f>
        <v/>
      </c>
      <c r="AA564" s="69">
        <f>IF($O564="",0,$O564-$F564)</f>
        <v/>
      </c>
      <c r="AB564" s="69">
        <f>IF(AND($O564="",$I564&lt;Paramètres!$C$8),1,0)</f>
        <v/>
      </c>
      <c r="AC564" s="69">
        <f>IF(AND($O564="",$Y564&gt;Paramètres!$C$13),1,0)</f>
        <v/>
      </c>
      <c r="AD564" s="67">
        <f>IF($O564="","",YEAR($O564)&amp;"-"&amp;TEXT(MONTH($O564),"00"))</f>
        <v/>
      </c>
      <c r="AE564" s="67">
        <f>IF($W564=1,"Réglée",IF($Y564&lt;=0,"Non échu",IF($Y564&lt;=30,"1-30 j",IF($Y564&lt;=60,"31-60 j",IF($Y564&lt;=90,"61-90 j","Plus de 90 j")))))</f>
        <v/>
      </c>
      <c r="AF564" s="67">
        <f>IF($K564&lt;=1000,"Moins de 1 k€",IF($K564&lt;=5000,"1 à 5 k€",IF($K564&lt;=15000,"5 à 15 k€","Plus de 15 k€")))</f>
        <v/>
      </c>
    </row>
    <row r="565">
      <c r="A565" s="65" t="inlineStr">
        <is>
          <t>FAC-00564</t>
        </is>
      </c>
      <c r="B565" s="65" t="inlineStr">
        <is>
          <t>DEV-01351</t>
        </is>
      </c>
      <c r="C565" s="65" t="inlineStr">
        <is>
          <t>CLI-0447</t>
        </is>
      </c>
      <c r="D565" s="65" t="inlineStr">
        <is>
          <t>Syndic</t>
        </is>
      </c>
      <c r="E565" s="65" t="inlineStr">
        <is>
          <t>Bordeaux</t>
        </is>
      </c>
      <c r="F565" s="66" t="n">
        <v>45622</v>
      </c>
      <c r="G565" s="65" t="inlineStr">
        <is>
          <t>2024-11</t>
        </is>
      </c>
      <c r="H565" s="65" t="inlineStr">
        <is>
          <t>2024-2025</t>
        </is>
      </c>
      <c r="I565" s="66" t="n">
        <v>45682</v>
      </c>
      <c r="J565" s="67" t="n">
        <v>60</v>
      </c>
      <c r="K565" s="68" t="n">
        <v>2795.19</v>
      </c>
      <c r="L565" s="71" t="n">
        <v>0.2</v>
      </c>
      <c r="M565" s="68" t="n">
        <v>3354.23</v>
      </c>
      <c r="N565" s="65" t="inlineStr">
        <is>
          <t>Lent</t>
        </is>
      </c>
      <c r="O565" s="66" t="n">
        <v>45642</v>
      </c>
      <c r="P565" s="65" t="inlineStr">
        <is>
          <t>Payée</t>
        </is>
      </c>
      <c r="Q565" s="67">
        <f>IFERROR(INDEX(Devis!$I$2:$I$3053,MATCH($B565,Devis!$A$2:$A$3053,0)),"")</f>
        <v/>
      </c>
      <c r="R565" s="67">
        <f>IFERROR(INDEX(Devis!$K$2:$K$3053,MATCH($B565,Devis!$A$2:$A$3053,0)),"")</f>
        <v/>
      </c>
      <c r="S565" s="67">
        <f>IFERROR(INDEX(Clients!$G$2:$G$1020,MATCH($C565,Clients!$A$2:$A$1020,0)),"")</f>
        <v/>
      </c>
      <c r="T565" s="69">
        <f>1</f>
        <v/>
      </c>
      <c r="U565" s="68">
        <f>IFERROR(INDEX(Interventions!$S$2:$S$1106,MATCH($B565,Interventions!$B$2:$B$1106,0)),0)</f>
        <v/>
      </c>
      <c r="V565" s="68">
        <f>$K565-$U565</f>
        <v/>
      </c>
      <c r="W565" s="69">
        <f>IF($O565="",0,1)</f>
        <v/>
      </c>
      <c r="X565" s="68">
        <f>IF($O565="",$M565,0)</f>
        <v/>
      </c>
      <c r="Y565" s="69">
        <f>IF($O565="",MAX(0,Paramètres!$C$8-$I565),MAX(0,$O565-$I565))</f>
        <v/>
      </c>
      <c r="Z565" s="69">
        <f>$Y565*$X565</f>
        <v/>
      </c>
      <c r="AA565" s="69">
        <f>IF($O565="",0,$O565-$F565)</f>
        <v/>
      </c>
      <c r="AB565" s="69">
        <f>IF(AND($O565="",$I565&lt;Paramètres!$C$8),1,0)</f>
        <v/>
      </c>
      <c r="AC565" s="69">
        <f>IF(AND($O565="",$Y565&gt;Paramètres!$C$13),1,0)</f>
        <v/>
      </c>
      <c r="AD565" s="67">
        <f>IF($O565="","",YEAR($O565)&amp;"-"&amp;TEXT(MONTH($O565),"00"))</f>
        <v/>
      </c>
      <c r="AE565" s="67">
        <f>IF($W565=1,"Réglée",IF($Y565&lt;=0,"Non échu",IF($Y565&lt;=30,"1-30 j",IF($Y565&lt;=60,"31-60 j",IF($Y565&lt;=90,"61-90 j","Plus de 90 j")))))</f>
        <v/>
      </c>
      <c r="AF565" s="67">
        <f>IF($K565&lt;=1000,"Moins de 1 k€",IF($K565&lt;=5000,"1 à 5 k€",IF($K565&lt;=15000,"5 à 15 k€","Plus de 15 k€")))</f>
        <v/>
      </c>
    </row>
    <row r="566">
      <c r="A566" s="65" t="inlineStr">
        <is>
          <t>FAC-00565</t>
        </is>
      </c>
      <c r="B566" s="65" t="inlineStr">
        <is>
          <t>DEV-01352</t>
        </is>
      </c>
      <c r="C566" s="65" t="inlineStr">
        <is>
          <t>CLI-0534</t>
        </is>
      </c>
      <c r="D566" s="65" t="inlineStr">
        <is>
          <t>Particulier</t>
        </is>
      </c>
      <c r="E566" s="65" t="inlineStr">
        <is>
          <t>Toulouse</t>
        </is>
      </c>
      <c r="F566" s="66" t="n">
        <v>45595</v>
      </c>
      <c r="G566" s="65" t="inlineStr">
        <is>
          <t>2024-10</t>
        </is>
      </c>
      <c r="H566" s="65" t="inlineStr">
        <is>
          <t>2024-2025</t>
        </is>
      </c>
      <c r="I566" s="66" t="n">
        <v>45610</v>
      </c>
      <c r="J566" s="67" t="n">
        <v>15</v>
      </c>
      <c r="K566" s="68" t="n">
        <v>136.08</v>
      </c>
      <c r="L566" s="71" t="n">
        <v>0.1</v>
      </c>
      <c r="M566" s="68" t="n">
        <v>149.69</v>
      </c>
      <c r="N566" s="65" t="inlineStr">
        <is>
          <t>Standard</t>
        </is>
      </c>
      <c r="O566" s="66" t="n">
        <v>45596</v>
      </c>
      <c r="P566" s="65" t="inlineStr">
        <is>
          <t>Payée</t>
        </is>
      </c>
      <c r="Q566" s="67">
        <f>IFERROR(INDEX(Devis!$I$2:$I$3053,MATCH($B566,Devis!$A$2:$A$3053,0)),"")</f>
        <v/>
      </c>
      <c r="R566" s="67">
        <f>IFERROR(INDEX(Devis!$K$2:$K$3053,MATCH($B566,Devis!$A$2:$A$3053,0)),"")</f>
        <v/>
      </c>
      <c r="S566" s="67">
        <f>IFERROR(INDEX(Clients!$G$2:$G$1020,MATCH($C566,Clients!$A$2:$A$1020,0)),"")</f>
        <v/>
      </c>
      <c r="T566" s="69">
        <f>1</f>
        <v/>
      </c>
      <c r="U566" s="68">
        <f>IFERROR(INDEX(Interventions!$S$2:$S$1106,MATCH($B566,Interventions!$B$2:$B$1106,0)),0)</f>
        <v/>
      </c>
      <c r="V566" s="68">
        <f>$K566-$U566</f>
        <v/>
      </c>
      <c r="W566" s="69">
        <f>IF($O566="",0,1)</f>
        <v/>
      </c>
      <c r="X566" s="68">
        <f>IF($O566="",$M566,0)</f>
        <v/>
      </c>
      <c r="Y566" s="69">
        <f>IF($O566="",MAX(0,Paramètres!$C$8-$I566),MAX(0,$O566-$I566))</f>
        <v/>
      </c>
      <c r="Z566" s="69">
        <f>$Y566*$X566</f>
        <v/>
      </c>
      <c r="AA566" s="69">
        <f>IF($O566="",0,$O566-$F566)</f>
        <v/>
      </c>
      <c r="AB566" s="69">
        <f>IF(AND($O566="",$I566&lt;Paramètres!$C$8),1,0)</f>
        <v/>
      </c>
      <c r="AC566" s="69">
        <f>IF(AND($O566="",$Y566&gt;Paramètres!$C$13),1,0)</f>
        <v/>
      </c>
      <c r="AD566" s="67">
        <f>IF($O566="","",YEAR($O566)&amp;"-"&amp;TEXT(MONTH($O566),"00"))</f>
        <v/>
      </c>
      <c r="AE566" s="67">
        <f>IF($W566=1,"Réglée",IF($Y566&lt;=0,"Non échu",IF($Y566&lt;=30,"1-30 j",IF($Y566&lt;=60,"31-60 j",IF($Y566&lt;=90,"61-90 j","Plus de 90 j")))))</f>
        <v/>
      </c>
      <c r="AF566" s="67">
        <f>IF($K566&lt;=1000,"Moins de 1 k€",IF($K566&lt;=5000,"1 à 5 k€",IF($K566&lt;=15000,"5 à 15 k€","Plus de 15 k€")))</f>
        <v/>
      </c>
    </row>
    <row r="567">
      <c r="A567" s="65" t="inlineStr">
        <is>
          <t>FAC-00566</t>
        </is>
      </c>
      <c r="B567" s="65" t="inlineStr">
        <is>
          <t>DEV-01355</t>
        </is>
      </c>
      <c r="C567" s="65" t="inlineStr">
        <is>
          <t>CLI-0337</t>
        </is>
      </c>
      <c r="D567" s="65" t="inlineStr">
        <is>
          <t>Particulier</t>
        </is>
      </c>
      <c r="E567" s="65" t="inlineStr">
        <is>
          <t>Toulouse</t>
        </is>
      </c>
      <c r="F567" s="66" t="n">
        <v>45586</v>
      </c>
      <c r="G567" s="65" t="inlineStr">
        <is>
          <t>2024-10</t>
        </is>
      </c>
      <c r="H567" s="65" t="inlineStr">
        <is>
          <t>2024-2025</t>
        </is>
      </c>
      <c r="I567" s="66" t="n">
        <v>45601</v>
      </c>
      <c r="J567" s="67" t="n">
        <v>15</v>
      </c>
      <c r="K567" s="68" t="n">
        <v>408.06</v>
      </c>
      <c r="L567" s="71" t="n">
        <v>0.2</v>
      </c>
      <c r="M567" s="68" t="n">
        <v>489.67</v>
      </c>
      <c r="N567" s="65" t="inlineStr">
        <is>
          <t>Standard</t>
        </is>
      </c>
      <c r="O567" s="66" t="n">
        <v>45633</v>
      </c>
      <c r="P567" s="65" t="inlineStr">
        <is>
          <t>Payée</t>
        </is>
      </c>
      <c r="Q567" s="67">
        <f>IFERROR(INDEX(Devis!$I$2:$I$3053,MATCH($B567,Devis!$A$2:$A$3053,0)),"")</f>
        <v/>
      </c>
      <c r="R567" s="67">
        <f>IFERROR(INDEX(Devis!$K$2:$K$3053,MATCH($B567,Devis!$A$2:$A$3053,0)),"")</f>
        <v/>
      </c>
      <c r="S567" s="67">
        <f>IFERROR(INDEX(Clients!$G$2:$G$1020,MATCH($C567,Clients!$A$2:$A$1020,0)),"")</f>
        <v/>
      </c>
      <c r="T567" s="69">
        <f>1</f>
        <v/>
      </c>
      <c r="U567" s="68">
        <f>IFERROR(INDEX(Interventions!$S$2:$S$1106,MATCH($B567,Interventions!$B$2:$B$1106,0)),0)</f>
        <v/>
      </c>
      <c r="V567" s="68">
        <f>$K567-$U567</f>
        <v/>
      </c>
      <c r="W567" s="69">
        <f>IF($O567="",0,1)</f>
        <v/>
      </c>
      <c r="X567" s="68">
        <f>IF($O567="",$M567,0)</f>
        <v/>
      </c>
      <c r="Y567" s="69">
        <f>IF($O567="",MAX(0,Paramètres!$C$8-$I567),MAX(0,$O567-$I567))</f>
        <v/>
      </c>
      <c r="Z567" s="69">
        <f>$Y567*$X567</f>
        <v/>
      </c>
      <c r="AA567" s="69">
        <f>IF($O567="",0,$O567-$F567)</f>
        <v/>
      </c>
      <c r="AB567" s="69">
        <f>IF(AND($O567="",$I567&lt;Paramètres!$C$8),1,0)</f>
        <v/>
      </c>
      <c r="AC567" s="69">
        <f>IF(AND($O567="",$Y567&gt;Paramètres!$C$13),1,0)</f>
        <v/>
      </c>
      <c r="AD567" s="67">
        <f>IF($O567="","",YEAR($O567)&amp;"-"&amp;TEXT(MONTH($O567),"00"))</f>
        <v/>
      </c>
      <c r="AE567" s="67">
        <f>IF($W567=1,"Réglée",IF($Y567&lt;=0,"Non échu",IF($Y567&lt;=30,"1-30 j",IF($Y567&lt;=60,"31-60 j",IF($Y567&lt;=90,"61-90 j","Plus de 90 j")))))</f>
        <v/>
      </c>
      <c r="AF567" s="67">
        <f>IF($K567&lt;=1000,"Moins de 1 k€",IF($K567&lt;=5000,"1 à 5 k€",IF($K567&lt;=15000,"5 à 15 k€","Plus de 15 k€")))</f>
        <v/>
      </c>
    </row>
    <row r="568">
      <c r="A568" s="65" t="inlineStr">
        <is>
          <t>FAC-00567</t>
        </is>
      </c>
      <c r="B568" s="65" t="inlineStr">
        <is>
          <t>DEV-01358</t>
        </is>
      </c>
      <c r="C568" s="65" t="inlineStr">
        <is>
          <t>CLI-0281</t>
        </is>
      </c>
      <c r="D568" s="65" t="inlineStr">
        <is>
          <t>Particulier</t>
        </is>
      </c>
      <c r="E568" s="65" t="inlineStr">
        <is>
          <t>Bordeaux</t>
        </is>
      </c>
      <c r="F568" s="66" t="n">
        <v>45604</v>
      </c>
      <c r="G568" s="65" t="inlineStr">
        <is>
          <t>2024-11</t>
        </is>
      </c>
      <c r="H568" s="65" t="inlineStr">
        <is>
          <t>2024-2025</t>
        </is>
      </c>
      <c r="I568" s="66" t="n">
        <v>45619</v>
      </c>
      <c r="J568" s="67" t="n">
        <v>15</v>
      </c>
      <c r="K568" s="68" t="n">
        <v>407.01</v>
      </c>
      <c r="L568" s="71" t="n">
        <v>0.1</v>
      </c>
      <c r="M568" s="68" t="n">
        <v>447.71</v>
      </c>
      <c r="N568" s="65" t="inlineStr">
        <is>
          <t>Standard</t>
        </is>
      </c>
      <c r="O568" s="66" t="n">
        <v>45618</v>
      </c>
      <c r="P568" s="65" t="inlineStr">
        <is>
          <t>Payée</t>
        </is>
      </c>
      <c r="Q568" s="67">
        <f>IFERROR(INDEX(Devis!$I$2:$I$3053,MATCH($B568,Devis!$A$2:$A$3053,0)),"")</f>
        <v/>
      </c>
      <c r="R568" s="67">
        <f>IFERROR(INDEX(Devis!$K$2:$K$3053,MATCH($B568,Devis!$A$2:$A$3053,0)),"")</f>
        <v/>
      </c>
      <c r="S568" s="67">
        <f>IFERROR(INDEX(Clients!$G$2:$G$1020,MATCH($C568,Clients!$A$2:$A$1020,0)),"")</f>
        <v/>
      </c>
      <c r="T568" s="69">
        <f>1</f>
        <v/>
      </c>
      <c r="U568" s="68">
        <f>IFERROR(INDEX(Interventions!$S$2:$S$1106,MATCH($B568,Interventions!$B$2:$B$1106,0)),0)</f>
        <v/>
      </c>
      <c r="V568" s="68">
        <f>$K568-$U568</f>
        <v/>
      </c>
      <c r="W568" s="69">
        <f>IF($O568="",0,1)</f>
        <v/>
      </c>
      <c r="X568" s="68">
        <f>IF($O568="",$M568,0)</f>
        <v/>
      </c>
      <c r="Y568" s="69">
        <f>IF($O568="",MAX(0,Paramètres!$C$8-$I568),MAX(0,$O568-$I568))</f>
        <v/>
      </c>
      <c r="Z568" s="69">
        <f>$Y568*$X568</f>
        <v/>
      </c>
      <c r="AA568" s="69">
        <f>IF($O568="",0,$O568-$F568)</f>
        <v/>
      </c>
      <c r="AB568" s="69">
        <f>IF(AND($O568="",$I568&lt;Paramètres!$C$8),1,0)</f>
        <v/>
      </c>
      <c r="AC568" s="69">
        <f>IF(AND($O568="",$Y568&gt;Paramètres!$C$13),1,0)</f>
        <v/>
      </c>
      <c r="AD568" s="67">
        <f>IF($O568="","",YEAR($O568)&amp;"-"&amp;TEXT(MONTH($O568),"00"))</f>
        <v/>
      </c>
      <c r="AE568" s="67">
        <f>IF($W568=1,"Réglée",IF($Y568&lt;=0,"Non échu",IF($Y568&lt;=30,"1-30 j",IF($Y568&lt;=60,"31-60 j",IF($Y568&lt;=90,"61-90 j","Plus de 90 j")))))</f>
        <v/>
      </c>
      <c r="AF568" s="67">
        <f>IF($K568&lt;=1000,"Moins de 1 k€",IF($K568&lt;=5000,"1 à 5 k€",IF($K568&lt;=15000,"5 à 15 k€","Plus de 15 k€")))</f>
        <v/>
      </c>
    </row>
    <row r="569">
      <c r="A569" s="65" t="inlineStr">
        <is>
          <t>FAC-00568</t>
        </is>
      </c>
      <c r="B569" s="65" t="inlineStr">
        <is>
          <t>DEV-01359</t>
        </is>
      </c>
      <c r="C569" s="65" t="inlineStr">
        <is>
          <t>CLI-0022</t>
        </is>
      </c>
      <c r="D569" s="65" t="inlineStr">
        <is>
          <t>Particulier</t>
        </is>
      </c>
      <c r="E569" s="65" t="inlineStr">
        <is>
          <t>Bordeaux</t>
        </is>
      </c>
      <c r="F569" s="66" t="n">
        <v>45609</v>
      </c>
      <c r="G569" s="65" t="inlineStr">
        <is>
          <t>2024-11</t>
        </is>
      </c>
      <c r="H569" s="65" t="inlineStr">
        <is>
          <t>2024-2025</t>
        </is>
      </c>
      <c r="I569" s="66" t="n">
        <v>45624</v>
      </c>
      <c r="J569" s="67" t="n">
        <v>15</v>
      </c>
      <c r="K569" s="68" t="n">
        <v>285.42</v>
      </c>
      <c r="L569" s="71" t="n">
        <v>0.2</v>
      </c>
      <c r="M569" s="68" t="n">
        <v>342.5</v>
      </c>
      <c r="N569" s="65" t="inlineStr">
        <is>
          <t>Standard</t>
        </is>
      </c>
      <c r="O569" s="66" t="n">
        <v>45621</v>
      </c>
      <c r="P569" s="65" t="inlineStr">
        <is>
          <t>Payée</t>
        </is>
      </c>
      <c r="Q569" s="67">
        <f>IFERROR(INDEX(Devis!$I$2:$I$3053,MATCH($B569,Devis!$A$2:$A$3053,0)),"")</f>
        <v/>
      </c>
      <c r="R569" s="67">
        <f>IFERROR(INDEX(Devis!$K$2:$K$3053,MATCH($B569,Devis!$A$2:$A$3053,0)),"")</f>
        <v/>
      </c>
      <c r="S569" s="67">
        <f>IFERROR(INDEX(Clients!$G$2:$G$1020,MATCH($C569,Clients!$A$2:$A$1020,0)),"")</f>
        <v/>
      </c>
      <c r="T569" s="69">
        <f>1</f>
        <v/>
      </c>
      <c r="U569" s="68">
        <f>IFERROR(INDEX(Interventions!$S$2:$S$1106,MATCH($B569,Interventions!$B$2:$B$1106,0)),0)</f>
        <v/>
      </c>
      <c r="V569" s="68">
        <f>$K569-$U569</f>
        <v/>
      </c>
      <c r="W569" s="69">
        <f>IF($O569="",0,1)</f>
        <v/>
      </c>
      <c r="X569" s="68">
        <f>IF($O569="",$M569,0)</f>
        <v/>
      </c>
      <c r="Y569" s="69">
        <f>IF($O569="",MAX(0,Paramètres!$C$8-$I569),MAX(0,$O569-$I569))</f>
        <v/>
      </c>
      <c r="Z569" s="69">
        <f>$Y569*$X569</f>
        <v/>
      </c>
      <c r="AA569" s="69">
        <f>IF($O569="",0,$O569-$F569)</f>
        <v/>
      </c>
      <c r="AB569" s="69">
        <f>IF(AND($O569="",$I569&lt;Paramètres!$C$8),1,0)</f>
        <v/>
      </c>
      <c r="AC569" s="69">
        <f>IF(AND($O569="",$Y569&gt;Paramètres!$C$13),1,0)</f>
        <v/>
      </c>
      <c r="AD569" s="67">
        <f>IF($O569="","",YEAR($O569)&amp;"-"&amp;TEXT(MONTH($O569),"00"))</f>
        <v/>
      </c>
      <c r="AE569" s="67">
        <f>IF($W569=1,"Réglée",IF($Y569&lt;=0,"Non échu",IF($Y569&lt;=30,"1-30 j",IF($Y569&lt;=60,"31-60 j",IF($Y569&lt;=90,"61-90 j","Plus de 90 j")))))</f>
        <v/>
      </c>
      <c r="AF569" s="67">
        <f>IF($K569&lt;=1000,"Moins de 1 k€",IF($K569&lt;=5000,"1 à 5 k€",IF($K569&lt;=15000,"5 à 15 k€","Plus de 15 k€")))</f>
        <v/>
      </c>
    </row>
    <row r="570">
      <c r="A570" s="65" t="inlineStr">
        <is>
          <t>FAC-00569</t>
        </is>
      </c>
      <c r="B570" s="65" t="inlineStr">
        <is>
          <t>DEV-01366</t>
        </is>
      </c>
      <c r="C570" s="65" t="inlineStr">
        <is>
          <t>CLI-0128</t>
        </is>
      </c>
      <c r="D570" s="65" t="inlineStr">
        <is>
          <t>Particulier</t>
        </is>
      </c>
      <c r="E570" s="65" t="inlineStr">
        <is>
          <t>Bordeaux</t>
        </is>
      </c>
      <c r="F570" s="66" t="n">
        <v>45595</v>
      </c>
      <c r="G570" s="65" t="inlineStr">
        <is>
          <t>2024-10</t>
        </is>
      </c>
      <c r="H570" s="65" t="inlineStr">
        <is>
          <t>2024-2025</t>
        </is>
      </c>
      <c r="I570" s="66" t="n">
        <v>45610</v>
      </c>
      <c r="J570" s="67" t="n">
        <v>15</v>
      </c>
      <c r="K570" s="68" t="n">
        <v>4080.57</v>
      </c>
      <c r="L570" s="71" t="n">
        <v>0.1</v>
      </c>
      <c r="M570" s="68" t="n">
        <v>4488.63</v>
      </c>
      <c r="N570" s="65" t="inlineStr">
        <is>
          <t>Bon payeur</t>
        </is>
      </c>
      <c r="O570" s="66" t="n">
        <v>45596</v>
      </c>
      <c r="P570" s="65" t="inlineStr">
        <is>
          <t>Payée</t>
        </is>
      </c>
      <c r="Q570" s="67">
        <f>IFERROR(INDEX(Devis!$I$2:$I$3053,MATCH($B570,Devis!$A$2:$A$3053,0)),"")</f>
        <v/>
      </c>
      <c r="R570" s="67">
        <f>IFERROR(INDEX(Devis!$K$2:$K$3053,MATCH($B570,Devis!$A$2:$A$3053,0)),"")</f>
        <v/>
      </c>
      <c r="S570" s="67">
        <f>IFERROR(INDEX(Clients!$G$2:$G$1020,MATCH($C570,Clients!$A$2:$A$1020,0)),"")</f>
        <v/>
      </c>
      <c r="T570" s="69">
        <f>1</f>
        <v/>
      </c>
      <c r="U570" s="68">
        <f>IFERROR(INDEX(Interventions!$S$2:$S$1106,MATCH($B570,Interventions!$B$2:$B$1106,0)),0)</f>
        <v/>
      </c>
      <c r="V570" s="68">
        <f>$K570-$U570</f>
        <v/>
      </c>
      <c r="W570" s="69">
        <f>IF($O570="",0,1)</f>
        <v/>
      </c>
      <c r="X570" s="68">
        <f>IF($O570="",$M570,0)</f>
        <v/>
      </c>
      <c r="Y570" s="69">
        <f>IF($O570="",MAX(0,Paramètres!$C$8-$I570),MAX(0,$O570-$I570))</f>
        <v/>
      </c>
      <c r="Z570" s="69">
        <f>$Y570*$X570</f>
        <v/>
      </c>
      <c r="AA570" s="69">
        <f>IF($O570="",0,$O570-$F570)</f>
        <v/>
      </c>
      <c r="AB570" s="69">
        <f>IF(AND($O570="",$I570&lt;Paramètres!$C$8),1,0)</f>
        <v/>
      </c>
      <c r="AC570" s="69">
        <f>IF(AND($O570="",$Y570&gt;Paramètres!$C$13),1,0)</f>
        <v/>
      </c>
      <c r="AD570" s="67">
        <f>IF($O570="","",YEAR($O570)&amp;"-"&amp;TEXT(MONTH($O570),"00"))</f>
        <v/>
      </c>
      <c r="AE570" s="67">
        <f>IF($W570=1,"Réglée",IF($Y570&lt;=0,"Non échu",IF($Y570&lt;=30,"1-30 j",IF($Y570&lt;=60,"31-60 j",IF($Y570&lt;=90,"61-90 j","Plus de 90 j")))))</f>
        <v/>
      </c>
      <c r="AF570" s="67">
        <f>IF($K570&lt;=1000,"Moins de 1 k€",IF($K570&lt;=5000,"1 à 5 k€",IF($K570&lt;=15000,"5 à 15 k€","Plus de 15 k€")))</f>
        <v/>
      </c>
    </row>
    <row r="571">
      <c r="A571" s="65" t="inlineStr">
        <is>
          <t>FAC-00570</t>
        </is>
      </c>
      <c r="B571" s="65" t="inlineStr">
        <is>
          <t>DEV-01368</t>
        </is>
      </c>
      <c r="C571" s="65" t="inlineStr">
        <is>
          <t>CLI-0150</t>
        </is>
      </c>
      <c r="D571" s="65" t="inlineStr">
        <is>
          <t>Particulier</t>
        </is>
      </c>
      <c r="E571" s="65" t="inlineStr">
        <is>
          <t>Bordeaux</t>
        </is>
      </c>
      <c r="F571" s="66" t="n">
        <v>45604</v>
      </c>
      <c r="G571" s="65" t="inlineStr">
        <is>
          <t>2024-11</t>
        </is>
      </c>
      <c r="H571" s="65" t="inlineStr">
        <is>
          <t>2024-2025</t>
        </is>
      </c>
      <c r="I571" s="66" t="n">
        <v>45619</v>
      </c>
      <c r="J571" s="67" t="n">
        <v>15</v>
      </c>
      <c r="K571" s="68" t="n">
        <v>5792.1</v>
      </c>
      <c r="L571" s="71" t="n">
        <v>0.1</v>
      </c>
      <c r="M571" s="68" t="n">
        <v>6371.31</v>
      </c>
      <c r="N571" s="65" t="inlineStr">
        <is>
          <t>Standard</t>
        </is>
      </c>
      <c r="O571" s="66" t="n">
        <v>45605</v>
      </c>
      <c r="P571" s="65" t="inlineStr">
        <is>
          <t>Payée</t>
        </is>
      </c>
      <c r="Q571" s="67">
        <f>IFERROR(INDEX(Devis!$I$2:$I$3053,MATCH($B571,Devis!$A$2:$A$3053,0)),"")</f>
        <v/>
      </c>
      <c r="R571" s="67">
        <f>IFERROR(INDEX(Devis!$K$2:$K$3053,MATCH($B571,Devis!$A$2:$A$3053,0)),"")</f>
        <v/>
      </c>
      <c r="S571" s="67">
        <f>IFERROR(INDEX(Clients!$G$2:$G$1020,MATCH($C571,Clients!$A$2:$A$1020,0)),"")</f>
        <v/>
      </c>
      <c r="T571" s="69">
        <f>1</f>
        <v/>
      </c>
      <c r="U571" s="68">
        <f>IFERROR(INDEX(Interventions!$S$2:$S$1106,MATCH($B571,Interventions!$B$2:$B$1106,0)),0)</f>
        <v/>
      </c>
      <c r="V571" s="68">
        <f>$K571-$U571</f>
        <v/>
      </c>
      <c r="W571" s="69">
        <f>IF($O571="",0,1)</f>
        <v/>
      </c>
      <c r="X571" s="68">
        <f>IF($O571="",$M571,0)</f>
        <v/>
      </c>
      <c r="Y571" s="69">
        <f>IF($O571="",MAX(0,Paramètres!$C$8-$I571),MAX(0,$O571-$I571))</f>
        <v/>
      </c>
      <c r="Z571" s="69">
        <f>$Y571*$X571</f>
        <v/>
      </c>
      <c r="AA571" s="69">
        <f>IF($O571="",0,$O571-$F571)</f>
        <v/>
      </c>
      <c r="AB571" s="69">
        <f>IF(AND($O571="",$I571&lt;Paramètres!$C$8),1,0)</f>
        <v/>
      </c>
      <c r="AC571" s="69">
        <f>IF(AND($O571="",$Y571&gt;Paramètres!$C$13),1,0)</f>
        <v/>
      </c>
      <c r="AD571" s="67">
        <f>IF($O571="","",YEAR($O571)&amp;"-"&amp;TEXT(MONTH($O571),"00"))</f>
        <v/>
      </c>
      <c r="AE571" s="67">
        <f>IF($W571=1,"Réglée",IF($Y571&lt;=0,"Non échu",IF($Y571&lt;=30,"1-30 j",IF($Y571&lt;=60,"31-60 j",IF($Y571&lt;=90,"61-90 j","Plus de 90 j")))))</f>
        <v/>
      </c>
      <c r="AF571" s="67">
        <f>IF($K571&lt;=1000,"Moins de 1 k€",IF($K571&lt;=5000,"1 à 5 k€",IF($K571&lt;=15000,"5 à 15 k€","Plus de 15 k€")))</f>
        <v/>
      </c>
    </row>
    <row r="572">
      <c r="A572" s="65" t="inlineStr">
        <is>
          <t>FAC-00571</t>
        </is>
      </c>
      <c r="B572" s="65" t="inlineStr">
        <is>
          <t>DEV-01370</t>
        </is>
      </c>
      <c r="C572" s="65" t="inlineStr">
        <is>
          <t>CLI-0316</t>
        </is>
      </c>
      <c r="D572" s="65" t="inlineStr">
        <is>
          <t>Particulier</t>
        </is>
      </c>
      <c r="E572" s="65" t="inlineStr">
        <is>
          <t>Toulouse</t>
        </is>
      </c>
      <c r="F572" s="66" t="n">
        <v>45618</v>
      </c>
      <c r="G572" s="65" t="inlineStr">
        <is>
          <t>2024-11</t>
        </is>
      </c>
      <c r="H572" s="65" t="inlineStr">
        <is>
          <t>2024-2025</t>
        </is>
      </c>
      <c r="I572" s="66" t="n">
        <v>45633</v>
      </c>
      <c r="J572" s="67" t="n">
        <v>15</v>
      </c>
      <c r="K572" s="68" t="n">
        <v>11361.29</v>
      </c>
      <c r="L572" s="71" t="n">
        <v>0.1</v>
      </c>
      <c r="M572" s="68" t="n">
        <v>12497.42</v>
      </c>
      <c r="N572" s="65" t="inlineStr">
        <is>
          <t>Standard</t>
        </is>
      </c>
      <c r="O572" s="66" t="n">
        <v>45637</v>
      </c>
      <c r="P572" s="65" t="inlineStr">
        <is>
          <t>Payée</t>
        </is>
      </c>
      <c r="Q572" s="67">
        <f>IFERROR(INDEX(Devis!$I$2:$I$3053,MATCH($B572,Devis!$A$2:$A$3053,0)),"")</f>
        <v/>
      </c>
      <c r="R572" s="67">
        <f>IFERROR(INDEX(Devis!$K$2:$K$3053,MATCH($B572,Devis!$A$2:$A$3053,0)),"")</f>
        <v/>
      </c>
      <c r="S572" s="67">
        <f>IFERROR(INDEX(Clients!$G$2:$G$1020,MATCH($C572,Clients!$A$2:$A$1020,0)),"")</f>
        <v/>
      </c>
      <c r="T572" s="69">
        <f>1</f>
        <v/>
      </c>
      <c r="U572" s="68">
        <f>IFERROR(INDEX(Interventions!$S$2:$S$1106,MATCH($B572,Interventions!$B$2:$B$1106,0)),0)</f>
        <v/>
      </c>
      <c r="V572" s="68">
        <f>$K572-$U572</f>
        <v/>
      </c>
      <c r="W572" s="69">
        <f>IF($O572="",0,1)</f>
        <v/>
      </c>
      <c r="X572" s="68">
        <f>IF($O572="",$M572,0)</f>
        <v/>
      </c>
      <c r="Y572" s="69">
        <f>IF($O572="",MAX(0,Paramètres!$C$8-$I572),MAX(0,$O572-$I572))</f>
        <v/>
      </c>
      <c r="Z572" s="69">
        <f>$Y572*$X572</f>
        <v/>
      </c>
      <c r="AA572" s="69">
        <f>IF($O572="",0,$O572-$F572)</f>
        <v/>
      </c>
      <c r="AB572" s="69">
        <f>IF(AND($O572="",$I572&lt;Paramètres!$C$8),1,0)</f>
        <v/>
      </c>
      <c r="AC572" s="69">
        <f>IF(AND($O572="",$Y572&gt;Paramètres!$C$13),1,0)</f>
        <v/>
      </c>
      <c r="AD572" s="67">
        <f>IF($O572="","",YEAR($O572)&amp;"-"&amp;TEXT(MONTH($O572),"00"))</f>
        <v/>
      </c>
      <c r="AE572" s="67">
        <f>IF($W572=1,"Réglée",IF($Y572&lt;=0,"Non échu",IF($Y572&lt;=30,"1-30 j",IF($Y572&lt;=60,"31-60 j",IF($Y572&lt;=90,"61-90 j","Plus de 90 j")))))</f>
        <v/>
      </c>
      <c r="AF572" s="67">
        <f>IF($K572&lt;=1000,"Moins de 1 k€",IF($K572&lt;=5000,"1 à 5 k€",IF($K572&lt;=15000,"5 à 15 k€","Plus de 15 k€")))</f>
        <v/>
      </c>
    </row>
    <row r="573">
      <c r="A573" s="65" t="inlineStr">
        <is>
          <t>FAC-00572</t>
        </is>
      </c>
      <c r="B573" s="65" t="inlineStr">
        <is>
          <t>DEV-01372</t>
        </is>
      </c>
      <c r="C573" s="65" t="inlineStr">
        <is>
          <t>CLI-0118</t>
        </is>
      </c>
      <c r="D573" s="65" t="inlineStr">
        <is>
          <t>Particulier</t>
        </is>
      </c>
      <c r="E573" s="65" t="inlineStr">
        <is>
          <t>Toulouse</t>
        </is>
      </c>
      <c r="F573" s="66" t="n">
        <v>45629</v>
      </c>
      <c r="G573" s="65" t="inlineStr">
        <is>
          <t>2024-12</t>
        </is>
      </c>
      <c r="H573" s="65" t="inlineStr">
        <is>
          <t>2024-2025</t>
        </is>
      </c>
      <c r="I573" s="66" t="n">
        <v>45644</v>
      </c>
      <c r="J573" s="67" t="n">
        <v>15</v>
      </c>
      <c r="K573" s="68" t="n">
        <v>1412.19</v>
      </c>
      <c r="L573" s="71" t="n">
        <v>0.1</v>
      </c>
      <c r="M573" s="68" t="n">
        <v>1553.41</v>
      </c>
      <c r="N573" s="65" t="inlineStr">
        <is>
          <t>Bon payeur</t>
        </is>
      </c>
      <c r="O573" s="66" t="n">
        <v>45655</v>
      </c>
      <c r="P573" s="65" t="inlineStr">
        <is>
          <t>Payée</t>
        </is>
      </c>
      <c r="Q573" s="67">
        <f>IFERROR(INDEX(Devis!$I$2:$I$3053,MATCH($B573,Devis!$A$2:$A$3053,0)),"")</f>
        <v/>
      </c>
      <c r="R573" s="67">
        <f>IFERROR(INDEX(Devis!$K$2:$K$3053,MATCH($B573,Devis!$A$2:$A$3053,0)),"")</f>
        <v/>
      </c>
      <c r="S573" s="67">
        <f>IFERROR(INDEX(Clients!$G$2:$G$1020,MATCH($C573,Clients!$A$2:$A$1020,0)),"")</f>
        <v/>
      </c>
      <c r="T573" s="69">
        <f>1</f>
        <v/>
      </c>
      <c r="U573" s="68">
        <f>IFERROR(INDEX(Interventions!$S$2:$S$1106,MATCH($B573,Interventions!$B$2:$B$1106,0)),0)</f>
        <v/>
      </c>
      <c r="V573" s="68">
        <f>$K573-$U573</f>
        <v/>
      </c>
      <c r="W573" s="69">
        <f>IF($O573="",0,1)</f>
        <v/>
      </c>
      <c r="X573" s="68">
        <f>IF($O573="",$M573,0)</f>
        <v/>
      </c>
      <c r="Y573" s="69">
        <f>IF($O573="",MAX(0,Paramètres!$C$8-$I573),MAX(0,$O573-$I573))</f>
        <v/>
      </c>
      <c r="Z573" s="69">
        <f>$Y573*$X573</f>
        <v/>
      </c>
      <c r="AA573" s="69">
        <f>IF($O573="",0,$O573-$F573)</f>
        <v/>
      </c>
      <c r="AB573" s="69">
        <f>IF(AND($O573="",$I573&lt;Paramètres!$C$8),1,0)</f>
        <v/>
      </c>
      <c r="AC573" s="69">
        <f>IF(AND($O573="",$Y573&gt;Paramètres!$C$13),1,0)</f>
        <v/>
      </c>
      <c r="AD573" s="67">
        <f>IF($O573="","",YEAR($O573)&amp;"-"&amp;TEXT(MONTH($O573),"00"))</f>
        <v/>
      </c>
      <c r="AE573" s="67">
        <f>IF($W573=1,"Réglée",IF($Y573&lt;=0,"Non échu",IF($Y573&lt;=30,"1-30 j",IF($Y573&lt;=60,"31-60 j",IF($Y573&lt;=90,"61-90 j","Plus de 90 j")))))</f>
        <v/>
      </c>
      <c r="AF573" s="67">
        <f>IF($K573&lt;=1000,"Moins de 1 k€",IF($K573&lt;=5000,"1 à 5 k€",IF($K573&lt;=15000,"5 à 15 k€","Plus de 15 k€")))</f>
        <v/>
      </c>
    </row>
    <row r="574">
      <c r="A574" s="65" t="inlineStr">
        <is>
          <t>FAC-00573</t>
        </is>
      </c>
      <c r="B574" s="65" t="inlineStr">
        <is>
          <t>DEV-01373</t>
        </is>
      </c>
      <c r="C574" s="65" t="inlineStr">
        <is>
          <t>CLI-0177</t>
        </is>
      </c>
      <c r="D574" s="65" t="inlineStr">
        <is>
          <t>Particulier</t>
        </is>
      </c>
      <c r="E574" s="65" t="inlineStr">
        <is>
          <t>Toulouse</t>
        </is>
      </c>
      <c r="F574" s="66" t="n">
        <v>45616</v>
      </c>
      <c r="G574" s="65" t="inlineStr">
        <is>
          <t>2024-11</t>
        </is>
      </c>
      <c r="H574" s="65" t="inlineStr">
        <is>
          <t>2024-2025</t>
        </is>
      </c>
      <c r="I574" s="66" t="n">
        <v>45631</v>
      </c>
      <c r="J574" s="67" t="n">
        <v>15</v>
      </c>
      <c r="K574" s="68" t="n">
        <v>290.6</v>
      </c>
      <c r="L574" s="71" t="n">
        <v>0.2</v>
      </c>
      <c r="M574" s="68" t="n">
        <v>348.72</v>
      </c>
      <c r="N574" s="65" t="inlineStr">
        <is>
          <t>Standard</t>
        </is>
      </c>
      <c r="O574" s="66" t="n">
        <v>45639</v>
      </c>
      <c r="P574" s="65" t="inlineStr">
        <is>
          <t>Payée</t>
        </is>
      </c>
      <c r="Q574" s="67">
        <f>IFERROR(INDEX(Devis!$I$2:$I$3053,MATCH($B574,Devis!$A$2:$A$3053,0)),"")</f>
        <v/>
      </c>
      <c r="R574" s="67">
        <f>IFERROR(INDEX(Devis!$K$2:$K$3053,MATCH($B574,Devis!$A$2:$A$3053,0)),"")</f>
        <v/>
      </c>
      <c r="S574" s="67">
        <f>IFERROR(INDEX(Clients!$G$2:$G$1020,MATCH($C574,Clients!$A$2:$A$1020,0)),"")</f>
        <v/>
      </c>
      <c r="T574" s="69">
        <f>1</f>
        <v/>
      </c>
      <c r="U574" s="68">
        <f>IFERROR(INDEX(Interventions!$S$2:$S$1106,MATCH($B574,Interventions!$B$2:$B$1106,0)),0)</f>
        <v/>
      </c>
      <c r="V574" s="68">
        <f>$K574-$U574</f>
        <v/>
      </c>
      <c r="W574" s="69">
        <f>IF($O574="",0,1)</f>
        <v/>
      </c>
      <c r="X574" s="68">
        <f>IF($O574="",$M574,0)</f>
        <v/>
      </c>
      <c r="Y574" s="69">
        <f>IF($O574="",MAX(0,Paramètres!$C$8-$I574),MAX(0,$O574-$I574))</f>
        <v/>
      </c>
      <c r="Z574" s="69">
        <f>$Y574*$X574</f>
        <v/>
      </c>
      <c r="AA574" s="69">
        <f>IF($O574="",0,$O574-$F574)</f>
        <v/>
      </c>
      <c r="AB574" s="69">
        <f>IF(AND($O574="",$I574&lt;Paramètres!$C$8),1,0)</f>
        <v/>
      </c>
      <c r="AC574" s="69">
        <f>IF(AND($O574="",$Y574&gt;Paramètres!$C$13),1,0)</f>
        <v/>
      </c>
      <c r="AD574" s="67">
        <f>IF($O574="","",YEAR($O574)&amp;"-"&amp;TEXT(MONTH($O574),"00"))</f>
        <v/>
      </c>
      <c r="AE574" s="67">
        <f>IF($W574=1,"Réglée",IF($Y574&lt;=0,"Non échu",IF($Y574&lt;=30,"1-30 j",IF($Y574&lt;=60,"31-60 j",IF($Y574&lt;=90,"61-90 j","Plus de 90 j")))))</f>
        <v/>
      </c>
      <c r="AF574" s="67">
        <f>IF($K574&lt;=1000,"Moins de 1 k€",IF($K574&lt;=5000,"1 à 5 k€",IF($K574&lt;=15000,"5 à 15 k€","Plus de 15 k€")))</f>
        <v/>
      </c>
    </row>
    <row r="575">
      <c r="A575" s="65" t="inlineStr">
        <is>
          <t>FAC-00574</t>
        </is>
      </c>
      <c r="B575" s="65" t="inlineStr">
        <is>
          <t>DEV-01376</t>
        </is>
      </c>
      <c r="C575" s="65" t="inlineStr">
        <is>
          <t>CLI-0238</t>
        </is>
      </c>
      <c r="D575" s="65" t="inlineStr">
        <is>
          <t>Particulier</t>
        </is>
      </c>
      <c r="E575" s="65" t="inlineStr">
        <is>
          <t>Bordeaux</t>
        </is>
      </c>
      <c r="F575" s="66" t="n">
        <v>45628</v>
      </c>
      <c r="G575" s="65" t="inlineStr">
        <is>
          <t>2024-12</t>
        </is>
      </c>
      <c r="H575" s="65" t="inlineStr">
        <is>
          <t>2024-2025</t>
        </is>
      </c>
      <c r="I575" s="66" t="n">
        <v>45643</v>
      </c>
      <c r="J575" s="67" t="n">
        <v>15</v>
      </c>
      <c r="K575" s="68" t="n">
        <v>12107.27</v>
      </c>
      <c r="L575" s="71" t="n">
        <v>0.1</v>
      </c>
      <c r="M575" s="68" t="n">
        <v>13318</v>
      </c>
      <c r="N575" s="65" t="inlineStr">
        <is>
          <t>Lent</t>
        </is>
      </c>
      <c r="O575" s="66" t="n">
        <v>45634</v>
      </c>
      <c r="P575" s="65" t="inlineStr">
        <is>
          <t>Payée</t>
        </is>
      </c>
      <c r="Q575" s="67">
        <f>IFERROR(INDEX(Devis!$I$2:$I$3053,MATCH($B575,Devis!$A$2:$A$3053,0)),"")</f>
        <v/>
      </c>
      <c r="R575" s="67">
        <f>IFERROR(INDEX(Devis!$K$2:$K$3053,MATCH($B575,Devis!$A$2:$A$3053,0)),"")</f>
        <v/>
      </c>
      <c r="S575" s="67">
        <f>IFERROR(INDEX(Clients!$G$2:$G$1020,MATCH($C575,Clients!$A$2:$A$1020,0)),"")</f>
        <v/>
      </c>
      <c r="T575" s="69">
        <f>1</f>
        <v/>
      </c>
      <c r="U575" s="68">
        <f>IFERROR(INDEX(Interventions!$S$2:$S$1106,MATCH($B575,Interventions!$B$2:$B$1106,0)),0)</f>
        <v/>
      </c>
      <c r="V575" s="68">
        <f>$K575-$U575</f>
        <v/>
      </c>
      <c r="W575" s="69">
        <f>IF($O575="",0,1)</f>
        <v/>
      </c>
      <c r="X575" s="68">
        <f>IF($O575="",$M575,0)</f>
        <v/>
      </c>
      <c r="Y575" s="69">
        <f>IF($O575="",MAX(0,Paramètres!$C$8-$I575),MAX(0,$O575-$I575))</f>
        <v/>
      </c>
      <c r="Z575" s="69">
        <f>$Y575*$X575</f>
        <v/>
      </c>
      <c r="AA575" s="69">
        <f>IF($O575="",0,$O575-$F575)</f>
        <v/>
      </c>
      <c r="AB575" s="69">
        <f>IF(AND($O575="",$I575&lt;Paramètres!$C$8),1,0)</f>
        <v/>
      </c>
      <c r="AC575" s="69">
        <f>IF(AND($O575="",$Y575&gt;Paramètres!$C$13),1,0)</f>
        <v/>
      </c>
      <c r="AD575" s="67">
        <f>IF($O575="","",YEAR($O575)&amp;"-"&amp;TEXT(MONTH($O575),"00"))</f>
        <v/>
      </c>
      <c r="AE575" s="67">
        <f>IF($W575=1,"Réglée",IF($Y575&lt;=0,"Non échu",IF($Y575&lt;=30,"1-30 j",IF($Y575&lt;=60,"31-60 j",IF($Y575&lt;=90,"61-90 j","Plus de 90 j")))))</f>
        <v/>
      </c>
      <c r="AF575" s="67">
        <f>IF($K575&lt;=1000,"Moins de 1 k€",IF($K575&lt;=5000,"1 à 5 k€",IF($K575&lt;=15000,"5 à 15 k€","Plus de 15 k€")))</f>
        <v/>
      </c>
    </row>
    <row r="576">
      <c r="A576" s="65" t="inlineStr">
        <is>
          <t>FAC-00575</t>
        </is>
      </c>
      <c r="B576" s="65" t="inlineStr">
        <is>
          <t>DEV-01388</t>
        </is>
      </c>
      <c r="C576" s="65" t="inlineStr">
        <is>
          <t>CLI-0244</t>
        </is>
      </c>
      <c r="D576" s="65" t="inlineStr">
        <is>
          <t>Professionnel</t>
        </is>
      </c>
      <c r="E576" s="65" t="inlineStr">
        <is>
          <t>Bordeaux</t>
        </is>
      </c>
      <c r="F576" s="66" t="n">
        <v>45608</v>
      </c>
      <c r="G576" s="65" t="inlineStr">
        <is>
          <t>2024-11</t>
        </is>
      </c>
      <c r="H576" s="65" t="inlineStr">
        <is>
          <t>2024-2025</t>
        </is>
      </c>
      <c r="I576" s="66" t="n">
        <v>45638</v>
      </c>
      <c r="J576" s="67" t="n">
        <v>30</v>
      </c>
      <c r="K576" s="68" t="n">
        <v>18824.53</v>
      </c>
      <c r="L576" s="71" t="n">
        <v>0.2</v>
      </c>
      <c r="M576" s="68" t="n">
        <v>22589.44</v>
      </c>
      <c r="N576" s="65" t="inlineStr">
        <is>
          <t>Litigieux</t>
        </is>
      </c>
      <c r="O576" s="66" t="n">
        <v>45799</v>
      </c>
      <c r="P576" s="65" t="inlineStr">
        <is>
          <t>Payée</t>
        </is>
      </c>
      <c r="Q576" s="67">
        <f>IFERROR(INDEX(Devis!$I$2:$I$3053,MATCH($B576,Devis!$A$2:$A$3053,0)),"")</f>
        <v/>
      </c>
      <c r="R576" s="67">
        <f>IFERROR(INDEX(Devis!$K$2:$K$3053,MATCH($B576,Devis!$A$2:$A$3053,0)),"")</f>
        <v/>
      </c>
      <c r="S576" s="67">
        <f>IFERROR(INDEX(Clients!$G$2:$G$1020,MATCH($C576,Clients!$A$2:$A$1020,0)),"")</f>
        <v/>
      </c>
      <c r="T576" s="69">
        <f>1</f>
        <v/>
      </c>
      <c r="U576" s="68">
        <f>IFERROR(INDEX(Interventions!$S$2:$S$1106,MATCH($B576,Interventions!$B$2:$B$1106,0)),0)</f>
        <v/>
      </c>
      <c r="V576" s="68">
        <f>$K576-$U576</f>
        <v/>
      </c>
      <c r="W576" s="69">
        <f>IF($O576="",0,1)</f>
        <v/>
      </c>
      <c r="X576" s="68">
        <f>IF($O576="",$M576,0)</f>
        <v/>
      </c>
      <c r="Y576" s="69">
        <f>IF($O576="",MAX(0,Paramètres!$C$8-$I576),MAX(0,$O576-$I576))</f>
        <v/>
      </c>
      <c r="Z576" s="69">
        <f>$Y576*$X576</f>
        <v/>
      </c>
      <c r="AA576" s="69">
        <f>IF($O576="",0,$O576-$F576)</f>
        <v/>
      </c>
      <c r="AB576" s="69">
        <f>IF(AND($O576="",$I576&lt;Paramètres!$C$8),1,0)</f>
        <v/>
      </c>
      <c r="AC576" s="69">
        <f>IF(AND($O576="",$Y576&gt;Paramètres!$C$13),1,0)</f>
        <v/>
      </c>
      <c r="AD576" s="67">
        <f>IF($O576="","",YEAR($O576)&amp;"-"&amp;TEXT(MONTH($O576),"00"))</f>
        <v/>
      </c>
      <c r="AE576" s="67">
        <f>IF($W576=1,"Réglée",IF($Y576&lt;=0,"Non échu",IF($Y576&lt;=30,"1-30 j",IF($Y576&lt;=60,"31-60 j",IF($Y576&lt;=90,"61-90 j","Plus de 90 j")))))</f>
        <v/>
      </c>
      <c r="AF576" s="67">
        <f>IF($K576&lt;=1000,"Moins de 1 k€",IF($K576&lt;=5000,"1 à 5 k€",IF($K576&lt;=15000,"5 à 15 k€","Plus de 15 k€")))</f>
        <v/>
      </c>
    </row>
    <row r="577">
      <c r="A577" s="65" t="inlineStr">
        <is>
          <t>FAC-00576</t>
        </is>
      </c>
      <c r="B577" s="65" t="inlineStr">
        <is>
          <t>DEV-01391</t>
        </is>
      </c>
      <c r="C577" s="65" t="inlineStr">
        <is>
          <t>CLI-0294</t>
        </is>
      </c>
      <c r="D577" s="65" t="inlineStr">
        <is>
          <t>Professionnel</t>
        </is>
      </c>
      <c r="E577" s="65" t="inlineStr">
        <is>
          <t>Toulouse</t>
        </is>
      </c>
      <c r="F577" s="66" t="n">
        <v>45622</v>
      </c>
      <c r="G577" s="65" t="inlineStr">
        <is>
          <t>2024-11</t>
        </is>
      </c>
      <c r="H577" s="65" t="inlineStr">
        <is>
          <t>2024-2025</t>
        </is>
      </c>
      <c r="I577" s="66" t="n">
        <v>45652</v>
      </c>
      <c r="J577" s="67" t="n">
        <v>30</v>
      </c>
      <c r="K577" s="68" t="n">
        <v>710.35</v>
      </c>
      <c r="L577" s="71" t="n">
        <v>0.2</v>
      </c>
      <c r="M577" s="68" t="n">
        <v>852.42</v>
      </c>
      <c r="N577" s="65" t="inlineStr">
        <is>
          <t>Standard</t>
        </is>
      </c>
      <c r="O577" s="66" t="n">
        <v>45692</v>
      </c>
      <c r="P577" s="65" t="inlineStr">
        <is>
          <t>Payée</t>
        </is>
      </c>
      <c r="Q577" s="67">
        <f>IFERROR(INDEX(Devis!$I$2:$I$3053,MATCH($B577,Devis!$A$2:$A$3053,0)),"")</f>
        <v/>
      </c>
      <c r="R577" s="67">
        <f>IFERROR(INDEX(Devis!$K$2:$K$3053,MATCH($B577,Devis!$A$2:$A$3053,0)),"")</f>
        <v/>
      </c>
      <c r="S577" s="67">
        <f>IFERROR(INDEX(Clients!$G$2:$G$1020,MATCH($C577,Clients!$A$2:$A$1020,0)),"")</f>
        <v/>
      </c>
      <c r="T577" s="69">
        <f>1</f>
        <v/>
      </c>
      <c r="U577" s="68">
        <f>IFERROR(INDEX(Interventions!$S$2:$S$1106,MATCH($B577,Interventions!$B$2:$B$1106,0)),0)</f>
        <v/>
      </c>
      <c r="V577" s="68">
        <f>$K577-$U577</f>
        <v/>
      </c>
      <c r="W577" s="69">
        <f>IF($O577="",0,1)</f>
        <v/>
      </c>
      <c r="X577" s="68">
        <f>IF($O577="",$M577,0)</f>
        <v/>
      </c>
      <c r="Y577" s="69">
        <f>IF($O577="",MAX(0,Paramètres!$C$8-$I577),MAX(0,$O577-$I577))</f>
        <v/>
      </c>
      <c r="Z577" s="69">
        <f>$Y577*$X577</f>
        <v/>
      </c>
      <c r="AA577" s="69">
        <f>IF($O577="",0,$O577-$F577)</f>
        <v/>
      </c>
      <c r="AB577" s="69">
        <f>IF(AND($O577="",$I577&lt;Paramètres!$C$8),1,0)</f>
        <v/>
      </c>
      <c r="AC577" s="69">
        <f>IF(AND($O577="",$Y577&gt;Paramètres!$C$13),1,0)</f>
        <v/>
      </c>
      <c r="AD577" s="67">
        <f>IF($O577="","",YEAR($O577)&amp;"-"&amp;TEXT(MONTH($O577),"00"))</f>
        <v/>
      </c>
      <c r="AE577" s="67">
        <f>IF($W577=1,"Réglée",IF($Y577&lt;=0,"Non échu",IF($Y577&lt;=30,"1-30 j",IF($Y577&lt;=60,"31-60 j",IF($Y577&lt;=90,"61-90 j","Plus de 90 j")))))</f>
        <v/>
      </c>
      <c r="AF577" s="67">
        <f>IF($K577&lt;=1000,"Moins de 1 k€",IF($K577&lt;=5000,"1 à 5 k€",IF($K577&lt;=15000,"5 à 15 k€","Plus de 15 k€")))</f>
        <v/>
      </c>
    </row>
    <row r="578">
      <c r="A578" s="65" t="inlineStr">
        <is>
          <t>FAC-00577</t>
        </is>
      </c>
      <c r="B578" s="65" t="inlineStr">
        <is>
          <t>DEV-01393</t>
        </is>
      </c>
      <c r="C578" s="65" t="inlineStr">
        <is>
          <t>CLI-0204</t>
        </is>
      </c>
      <c r="D578" s="65" t="inlineStr">
        <is>
          <t>Particulier</t>
        </is>
      </c>
      <c r="E578" s="65" t="inlineStr">
        <is>
          <t>Toulouse</t>
        </is>
      </c>
      <c r="F578" s="66" t="n">
        <v>45621</v>
      </c>
      <c r="G578" s="65" t="inlineStr">
        <is>
          <t>2024-11</t>
        </is>
      </c>
      <c r="H578" s="65" t="inlineStr">
        <is>
          <t>2024-2025</t>
        </is>
      </c>
      <c r="I578" s="66" t="n">
        <v>45636</v>
      </c>
      <c r="J578" s="67" t="n">
        <v>15</v>
      </c>
      <c r="K578" s="68" t="n">
        <v>3722.08</v>
      </c>
      <c r="L578" s="71" t="n">
        <v>0.1</v>
      </c>
      <c r="M578" s="68" t="n">
        <v>4094.29</v>
      </c>
      <c r="N578" s="65" t="inlineStr">
        <is>
          <t>Standard</t>
        </is>
      </c>
      <c r="O578" s="66" t="n">
        <v>45622</v>
      </c>
      <c r="P578" s="65" t="inlineStr">
        <is>
          <t>Payée</t>
        </is>
      </c>
      <c r="Q578" s="67">
        <f>IFERROR(INDEX(Devis!$I$2:$I$3053,MATCH($B578,Devis!$A$2:$A$3053,0)),"")</f>
        <v/>
      </c>
      <c r="R578" s="67">
        <f>IFERROR(INDEX(Devis!$K$2:$K$3053,MATCH($B578,Devis!$A$2:$A$3053,0)),"")</f>
        <v/>
      </c>
      <c r="S578" s="67">
        <f>IFERROR(INDEX(Clients!$G$2:$G$1020,MATCH($C578,Clients!$A$2:$A$1020,0)),"")</f>
        <v/>
      </c>
      <c r="T578" s="69">
        <f>1</f>
        <v/>
      </c>
      <c r="U578" s="68">
        <f>IFERROR(INDEX(Interventions!$S$2:$S$1106,MATCH($B578,Interventions!$B$2:$B$1106,0)),0)</f>
        <v/>
      </c>
      <c r="V578" s="68">
        <f>$K578-$U578</f>
        <v/>
      </c>
      <c r="W578" s="69">
        <f>IF($O578="",0,1)</f>
        <v/>
      </c>
      <c r="X578" s="68">
        <f>IF($O578="",$M578,0)</f>
        <v/>
      </c>
      <c r="Y578" s="69">
        <f>IF($O578="",MAX(0,Paramètres!$C$8-$I578),MAX(0,$O578-$I578))</f>
        <v/>
      </c>
      <c r="Z578" s="69">
        <f>$Y578*$X578</f>
        <v/>
      </c>
      <c r="AA578" s="69">
        <f>IF($O578="",0,$O578-$F578)</f>
        <v/>
      </c>
      <c r="AB578" s="69">
        <f>IF(AND($O578="",$I578&lt;Paramètres!$C$8),1,0)</f>
        <v/>
      </c>
      <c r="AC578" s="69">
        <f>IF(AND($O578="",$Y578&gt;Paramètres!$C$13),1,0)</f>
        <v/>
      </c>
      <c r="AD578" s="67">
        <f>IF($O578="","",YEAR($O578)&amp;"-"&amp;TEXT(MONTH($O578),"00"))</f>
        <v/>
      </c>
      <c r="AE578" s="67">
        <f>IF($W578=1,"Réglée",IF($Y578&lt;=0,"Non échu",IF($Y578&lt;=30,"1-30 j",IF($Y578&lt;=60,"31-60 j",IF($Y578&lt;=90,"61-90 j","Plus de 90 j")))))</f>
        <v/>
      </c>
      <c r="AF578" s="67">
        <f>IF($K578&lt;=1000,"Moins de 1 k€",IF($K578&lt;=5000,"1 à 5 k€",IF($K578&lt;=15000,"5 à 15 k€","Plus de 15 k€")))</f>
        <v/>
      </c>
    </row>
    <row r="579">
      <c r="A579" s="65" t="inlineStr">
        <is>
          <t>FAC-00578</t>
        </is>
      </c>
      <c r="B579" s="65" t="inlineStr">
        <is>
          <t>DEV-01397</t>
        </is>
      </c>
      <c r="C579" s="65" t="inlineStr">
        <is>
          <t>CLI-0443</t>
        </is>
      </c>
      <c r="D579" s="65" t="inlineStr">
        <is>
          <t>Collectivité</t>
        </is>
      </c>
      <c r="E579" s="65" t="inlineStr">
        <is>
          <t>Bordeaux</t>
        </is>
      </c>
      <c r="F579" s="66" t="n">
        <v>45635</v>
      </c>
      <c r="G579" s="65" t="inlineStr">
        <is>
          <t>2024-12</t>
        </is>
      </c>
      <c r="H579" s="65" t="inlineStr">
        <is>
          <t>2024-2025</t>
        </is>
      </c>
      <c r="I579" s="66" t="n">
        <v>45680</v>
      </c>
      <c r="J579" s="67" t="n">
        <v>45</v>
      </c>
      <c r="K579" s="68" t="n">
        <v>7333.12</v>
      </c>
      <c r="L579" s="71" t="n">
        <v>0.2</v>
      </c>
      <c r="M579" s="68" t="n">
        <v>8799.74</v>
      </c>
      <c r="N579" s="65" t="inlineStr">
        <is>
          <t>Litigieux</t>
        </is>
      </c>
      <c r="O579" s="66" t="n">
        <v>45750</v>
      </c>
      <c r="P579" s="65" t="inlineStr">
        <is>
          <t>Payée</t>
        </is>
      </c>
      <c r="Q579" s="67">
        <f>IFERROR(INDEX(Devis!$I$2:$I$3053,MATCH($B579,Devis!$A$2:$A$3053,0)),"")</f>
        <v/>
      </c>
      <c r="R579" s="67">
        <f>IFERROR(INDEX(Devis!$K$2:$K$3053,MATCH($B579,Devis!$A$2:$A$3053,0)),"")</f>
        <v/>
      </c>
      <c r="S579" s="67">
        <f>IFERROR(INDEX(Clients!$G$2:$G$1020,MATCH($C579,Clients!$A$2:$A$1020,0)),"")</f>
        <v/>
      </c>
      <c r="T579" s="69">
        <f>1</f>
        <v/>
      </c>
      <c r="U579" s="68">
        <f>IFERROR(INDEX(Interventions!$S$2:$S$1106,MATCH($B579,Interventions!$B$2:$B$1106,0)),0)</f>
        <v/>
      </c>
      <c r="V579" s="68">
        <f>$K579-$U579</f>
        <v/>
      </c>
      <c r="W579" s="69">
        <f>IF($O579="",0,1)</f>
        <v/>
      </c>
      <c r="X579" s="68">
        <f>IF($O579="",$M579,0)</f>
        <v/>
      </c>
      <c r="Y579" s="69">
        <f>IF($O579="",MAX(0,Paramètres!$C$8-$I579),MAX(0,$O579-$I579))</f>
        <v/>
      </c>
      <c r="Z579" s="69">
        <f>$Y579*$X579</f>
        <v/>
      </c>
      <c r="AA579" s="69">
        <f>IF($O579="",0,$O579-$F579)</f>
        <v/>
      </c>
      <c r="AB579" s="69">
        <f>IF(AND($O579="",$I579&lt;Paramètres!$C$8),1,0)</f>
        <v/>
      </c>
      <c r="AC579" s="69">
        <f>IF(AND($O579="",$Y579&gt;Paramètres!$C$13),1,0)</f>
        <v/>
      </c>
      <c r="AD579" s="67">
        <f>IF($O579="","",YEAR($O579)&amp;"-"&amp;TEXT(MONTH($O579),"00"))</f>
        <v/>
      </c>
      <c r="AE579" s="67">
        <f>IF($W579=1,"Réglée",IF($Y579&lt;=0,"Non échu",IF($Y579&lt;=30,"1-30 j",IF($Y579&lt;=60,"31-60 j",IF($Y579&lt;=90,"61-90 j","Plus de 90 j")))))</f>
        <v/>
      </c>
      <c r="AF579" s="67">
        <f>IF($K579&lt;=1000,"Moins de 1 k€",IF($K579&lt;=5000,"1 à 5 k€",IF($K579&lt;=15000,"5 à 15 k€","Plus de 15 k€")))</f>
        <v/>
      </c>
    </row>
    <row r="580">
      <c r="A580" s="65" t="inlineStr">
        <is>
          <t>FAC-00579</t>
        </is>
      </c>
      <c r="B580" s="65" t="inlineStr">
        <is>
          <t>DEV-01398</t>
        </is>
      </c>
      <c r="C580" s="65" t="inlineStr">
        <is>
          <t>CLI-0407</t>
        </is>
      </c>
      <c r="D580" s="65" t="inlineStr">
        <is>
          <t>Collectivité</t>
        </is>
      </c>
      <c r="E580" s="65" t="inlineStr">
        <is>
          <t>Toulouse</t>
        </is>
      </c>
      <c r="F580" s="66" t="n">
        <v>45644</v>
      </c>
      <c r="G580" s="65" t="inlineStr">
        <is>
          <t>2024-12</t>
        </is>
      </c>
      <c r="H580" s="65" t="inlineStr">
        <is>
          <t>2024-2025</t>
        </is>
      </c>
      <c r="I580" s="66" t="n">
        <v>45689</v>
      </c>
      <c r="J580" s="67" t="n">
        <v>45</v>
      </c>
      <c r="K580" s="68" t="n">
        <v>3373.34</v>
      </c>
      <c r="L580" s="71" t="n">
        <v>0.2</v>
      </c>
      <c r="M580" s="68" t="n">
        <v>4048.01</v>
      </c>
      <c r="N580" s="65" t="inlineStr">
        <is>
          <t>Standard</t>
        </is>
      </c>
      <c r="O580" s="66" t="n">
        <v>45698</v>
      </c>
      <c r="P580" s="65" t="inlineStr">
        <is>
          <t>Payée</t>
        </is>
      </c>
      <c r="Q580" s="67">
        <f>IFERROR(INDEX(Devis!$I$2:$I$3053,MATCH($B580,Devis!$A$2:$A$3053,0)),"")</f>
        <v/>
      </c>
      <c r="R580" s="67">
        <f>IFERROR(INDEX(Devis!$K$2:$K$3053,MATCH($B580,Devis!$A$2:$A$3053,0)),"")</f>
        <v/>
      </c>
      <c r="S580" s="67">
        <f>IFERROR(INDEX(Clients!$G$2:$G$1020,MATCH($C580,Clients!$A$2:$A$1020,0)),"")</f>
        <v/>
      </c>
      <c r="T580" s="69">
        <f>1</f>
        <v/>
      </c>
      <c r="U580" s="68">
        <f>IFERROR(INDEX(Interventions!$S$2:$S$1106,MATCH($B580,Interventions!$B$2:$B$1106,0)),0)</f>
        <v/>
      </c>
      <c r="V580" s="68">
        <f>$K580-$U580</f>
        <v/>
      </c>
      <c r="W580" s="69">
        <f>IF($O580="",0,1)</f>
        <v/>
      </c>
      <c r="X580" s="68">
        <f>IF($O580="",$M580,0)</f>
        <v/>
      </c>
      <c r="Y580" s="69">
        <f>IF($O580="",MAX(0,Paramètres!$C$8-$I580),MAX(0,$O580-$I580))</f>
        <v/>
      </c>
      <c r="Z580" s="69">
        <f>$Y580*$X580</f>
        <v/>
      </c>
      <c r="AA580" s="69">
        <f>IF($O580="",0,$O580-$F580)</f>
        <v/>
      </c>
      <c r="AB580" s="69">
        <f>IF(AND($O580="",$I580&lt;Paramètres!$C$8),1,0)</f>
        <v/>
      </c>
      <c r="AC580" s="69">
        <f>IF(AND($O580="",$Y580&gt;Paramètres!$C$13),1,0)</f>
        <v/>
      </c>
      <c r="AD580" s="67">
        <f>IF($O580="","",YEAR($O580)&amp;"-"&amp;TEXT(MONTH($O580),"00"))</f>
        <v/>
      </c>
      <c r="AE580" s="67">
        <f>IF($W580=1,"Réglée",IF($Y580&lt;=0,"Non échu",IF($Y580&lt;=30,"1-30 j",IF($Y580&lt;=60,"31-60 j",IF($Y580&lt;=90,"61-90 j","Plus de 90 j")))))</f>
        <v/>
      </c>
      <c r="AF580" s="67">
        <f>IF($K580&lt;=1000,"Moins de 1 k€",IF($K580&lt;=5000,"1 à 5 k€",IF($K580&lt;=15000,"5 à 15 k€","Plus de 15 k€")))</f>
        <v/>
      </c>
    </row>
    <row r="581">
      <c r="A581" s="65" t="inlineStr">
        <is>
          <t>FAC-00580</t>
        </is>
      </c>
      <c r="B581" s="65" t="inlineStr">
        <is>
          <t>DEV-01400</t>
        </is>
      </c>
      <c r="C581" s="65" t="inlineStr">
        <is>
          <t>CLI-0445</t>
        </is>
      </c>
      <c r="D581" s="65" t="inlineStr">
        <is>
          <t>Professionnel</t>
        </is>
      </c>
      <c r="E581" s="65" t="inlineStr">
        <is>
          <t>Bordeaux</t>
        </is>
      </c>
      <c r="F581" s="66" t="n">
        <v>45616</v>
      </c>
      <c r="G581" s="65" t="inlineStr">
        <is>
          <t>2024-11</t>
        </is>
      </c>
      <c r="H581" s="65" t="inlineStr">
        <is>
          <t>2024-2025</t>
        </is>
      </c>
      <c r="I581" s="66" t="n">
        <v>45646</v>
      </c>
      <c r="J581" s="67" t="n">
        <v>30</v>
      </c>
      <c r="K581" s="68" t="n">
        <v>8739.6</v>
      </c>
      <c r="L581" s="71" t="n">
        <v>0.2</v>
      </c>
      <c r="M581" s="68" t="n">
        <v>10487.52</v>
      </c>
      <c r="N581" s="65" t="inlineStr">
        <is>
          <t>Standard</t>
        </is>
      </c>
      <c r="O581" s="66" t="n">
        <v>45625</v>
      </c>
      <c r="P581" s="65" t="inlineStr">
        <is>
          <t>Payée</t>
        </is>
      </c>
      <c r="Q581" s="67">
        <f>IFERROR(INDEX(Devis!$I$2:$I$3053,MATCH($B581,Devis!$A$2:$A$3053,0)),"")</f>
        <v/>
      </c>
      <c r="R581" s="67">
        <f>IFERROR(INDEX(Devis!$K$2:$K$3053,MATCH($B581,Devis!$A$2:$A$3053,0)),"")</f>
        <v/>
      </c>
      <c r="S581" s="67">
        <f>IFERROR(INDEX(Clients!$G$2:$G$1020,MATCH($C581,Clients!$A$2:$A$1020,0)),"")</f>
        <v/>
      </c>
      <c r="T581" s="69">
        <f>1</f>
        <v/>
      </c>
      <c r="U581" s="68">
        <f>IFERROR(INDEX(Interventions!$S$2:$S$1106,MATCH($B581,Interventions!$B$2:$B$1106,0)),0)</f>
        <v/>
      </c>
      <c r="V581" s="68">
        <f>$K581-$U581</f>
        <v/>
      </c>
      <c r="W581" s="69">
        <f>IF($O581="",0,1)</f>
        <v/>
      </c>
      <c r="X581" s="68">
        <f>IF($O581="",$M581,0)</f>
        <v/>
      </c>
      <c r="Y581" s="69">
        <f>IF($O581="",MAX(0,Paramètres!$C$8-$I581),MAX(0,$O581-$I581))</f>
        <v/>
      </c>
      <c r="Z581" s="69">
        <f>$Y581*$X581</f>
        <v/>
      </c>
      <c r="AA581" s="69">
        <f>IF($O581="",0,$O581-$F581)</f>
        <v/>
      </c>
      <c r="AB581" s="69">
        <f>IF(AND($O581="",$I581&lt;Paramètres!$C$8),1,0)</f>
        <v/>
      </c>
      <c r="AC581" s="69">
        <f>IF(AND($O581="",$Y581&gt;Paramètres!$C$13),1,0)</f>
        <v/>
      </c>
      <c r="AD581" s="67">
        <f>IF($O581="","",YEAR($O581)&amp;"-"&amp;TEXT(MONTH($O581),"00"))</f>
        <v/>
      </c>
      <c r="AE581" s="67">
        <f>IF($W581=1,"Réglée",IF($Y581&lt;=0,"Non échu",IF($Y581&lt;=30,"1-30 j",IF($Y581&lt;=60,"31-60 j",IF($Y581&lt;=90,"61-90 j","Plus de 90 j")))))</f>
        <v/>
      </c>
      <c r="AF581" s="67">
        <f>IF($K581&lt;=1000,"Moins de 1 k€",IF($K581&lt;=5000,"1 à 5 k€",IF($K581&lt;=15000,"5 à 15 k€","Plus de 15 k€")))</f>
        <v/>
      </c>
    </row>
    <row r="582">
      <c r="A582" s="65" t="inlineStr">
        <is>
          <t>FAC-00581</t>
        </is>
      </c>
      <c r="B582" s="65" t="inlineStr">
        <is>
          <t>DEV-01401</t>
        </is>
      </c>
      <c r="C582" s="65" t="inlineStr">
        <is>
          <t>CLI-0360</t>
        </is>
      </c>
      <c r="D582" s="65" t="inlineStr">
        <is>
          <t>Particulier</t>
        </is>
      </c>
      <c r="E582" s="65" t="inlineStr">
        <is>
          <t>Bordeaux</t>
        </is>
      </c>
      <c r="F582" s="66" t="n">
        <v>45615</v>
      </c>
      <c r="G582" s="65" t="inlineStr">
        <is>
          <t>2024-11</t>
        </is>
      </c>
      <c r="H582" s="65" t="inlineStr">
        <is>
          <t>2024-2025</t>
        </is>
      </c>
      <c r="I582" s="66" t="n">
        <v>45630</v>
      </c>
      <c r="J582" s="67" t="n">
        <v>15</v>
      </c>
      <c r="K582" s="68" t="n">
        <v>2492.17</v>
      </c>
      <c r="L582" s="71" t="n">
        <v>0.1</v>
      </c>
      <c r="M582" s="68" t="n">
        <v>2741.39</v>
      </c>
      <c r="N582" s="65" t="inlineStr">
        <is>
          <t>Bon payeur</t>
        </is>
      </c>
      <c r="O582" s="66" t="n">
        <v>45616</v>
      </c>
      <c r="P582" s="65" t="inlineStr">
        <is>
          <t>Payée</t>
        </is>
      </c>
      <c r="Q582" s="67">
        <f>IFERROR(INDEX(Devis!$I$2:$I$3053,MATCH($B582,Devis!$A$2:$A$3053,0)),"")</f>
        <v/>
      </c>
      <c r="R582" s="67">
        <f>IFERROR(INDEX(Devis!$K$2:$K$3053,MATCH($B582,Devis!$A$2:$A$3053,0)),"")</f>
        <v/>
      </c>
      <c r="S582" s="67">
        <f>IFERROR(INDEX(Clients!$G$2:$G$1020,MATCH($C582,Clients!$A$2:$A$1020,0)),"")</f>
        <v/>
      </c>
      <c r="T582" s="69">
        <f>1</f>
        <v/>
      </c>
      <c r="U582" s="68">
        <f>IFERROR(INDEX(Interventions!$S$2:$S$1106,MATCH($B582,Interventions!$B$2:$B$1106,0)),0)</f>
        <v/>
      </c>
      <c r="V582" s="68">
        <f>$K582-$U582</f>
        <v/>
      </c>
      <c r="W582" s="69">
        <f>IF($O582="",0,1)</f>
        <v/>
      </c>
      <c r="X582" s="68">
        <f>IF($O582="",$M582,0)</f>
        <v/>
      </c>
      <c r="Y582" s="69">
        <f>IF($O582="",MAX(0,Paramètres!$C$8-$I582),MAX(0,$O582-$I582))</f>
        <v/>
      </c>
      <c r="Z582" s="69">
        <f>$Y582*$X582</f>
        <v/>
      </c>
      <c r="AA582" s="69">
        <f>IF($O582="",0,$O582-$F582)</f>
        <v/>
      </c>
      <c r="AB582" s="69">
        <f>IF(AND($O582="",$I582&lt;Paramètres!$C$8),1,0)</f>
        <v/>
      </c>
      <c r="AC582" s="69">
        <f>IF(AND($O582="",$Y582&gt;Paramètres!$C$13),1,0)</f>
        <v/>
      </c>
      <c r="AD582" s="67">
        <f>IF($O582="","",YEAR($O582)&amp;"-"&amp;TEXT(MONTH($O582),"00"))</f>
        <v/>
      </c>
      <c r="AE582" s="67">
        <f>IF($W582=1,"Réglée",IF($Y582&lt;=0,"Non échu",IF($Y582&lt;=30,"1-30 j",IF($Y582&lt;=60,"31-60 j",IF($Y582&lt;=90,"61-90 j","Plus de 90 j")))))</f>
        <v/>
      </c>
      <c r="AF582" s="67">
        <f>IF($K582&lt;=1000,"Moins de 1 k€",IF($K582&lt;=5000,"1 à 5 k€",IF($K582&lt;=15000,"5 à 15 k€","Plus de 15 k€")))</f>
        <v/>
      </c>
    </row>
    <row r="583">
      <c r="A583" s="65" t="inlineStr">
        <is>
          <t>FAC-00582</t>
        </is>
      </c>
      <c r="B583" s="65" t="inlineStr">
        <is>
          <t>DEV-01411</t>
        </is>
      </c>
      <c r="C583" s="65" t="inlineStr">
        <is>
          <t>CLI-0013</t>
        </is>
      </c>
      <c r="D583" s="65" t="inlineStr">
        <is>
          <t>Professionnel</t>
        </is>
      </c>
      <c r="E583" s="65" t="inlineStr">
        <is>
          <t>Toulouse</t>
        </is>
      </c>
      <c r="F583" s="66" t="n">
        <v>45635</v>
      </c>
      <c r="G583" s="65" t="inlineStr">
        <is>
          <t>2024-12</t>
        </is>
      </c>
      <c r="H583" s="65" t="inlineStr">
        <is>
          <t>2024-2025</t>
        </is>
      </c>
      <c r="I583" s="66" t="n">
        <v>45665</v>
      </c>
      <c r="J583" s="67" t="n">
        <v>30</v>
      </c>
      <c r="K583" s="68" t="n">
        <v>7136.54</v>
      </c>
      <c r="L583" s="71" t="n">
        <v>0.2</v>
      </c>
      <c r="M583" s="68" t="n">
        <v>8563.85</v>
      </c>
      <c r="N583" s="65" t="inlineStr">
        <is>
          <t>Standard</t>
        </is>
      </c>
      <c r="O583" s="66" t="n">
        <v>45665</v>
      </c>
      <c r="P583" s="65" t="inlineStr">
        <is>
          <t>Payée</t>
        </is>
      </c>
      <c r="Q583" s="67">
        <f>IFERROR(INDEX(Devis!$I$2:$I$3053,MATCH($B583,Devis!$A$2:$A$3053,0)),"")</f>
        <v/>
      </c>
      <c r="R583" s="67">
        <f>IFERROR(INDEX(Devis!$K$2:$K$3053,MATCH($B583,Devis!$A$2:$A$3053,0)),"")</f>
        <v/>
      </c>
      <c r="S583" s="67">
        <f>IFERROR(INDEX(Clients!$G$2:$G$1020,MATCH($C583,Clients!$A$2:$A$1020,0)),"")</f>
        <v/>
      </c>
      <c r="T583" s="69">
        <f>1</f>
        <v/>
      </c>
      <c r="U583" s="68">
        <f>IFERROR(INDEX(Interventions!$S$2:$S$1106,MATCH($B583,Interventions!$B$2:$B$1106,0)),0)</f>
        <v/>
      </c>
      <c r="V583" s="68">
        <f>$K583-$U583</f>
        <v/>
      </c>
      <c r="W583" s="69">
        <f>IF($O583="",0,1)</f>
        <v/>
      </c>
      <c r="X583" s="68">
        <f>IF($O583="",$M583,0)</f>
        <v/>
      </c>
      <c r="Y583" s="69">
        <f>IF($O583="",MAX(0,Paramètres!$C$8-$I583),MAX(0,$O583-$I583))</f>
        <v/>
      </c>
      <c r="Z583" s="69">
        <f>$Y583*$X583</f>
        <v/>
      </c>
      <c r="AA583" s="69">
        <f>IF($O583="",0,$O583-$F583)</f>
        <v/>
      </c>
      <c r="AB583" s="69">
        <f>IF(AND($O583="",$I583&lt;Paramètres!$C$8),1,0)</f>
        <v/>
      </c>
      <c r="AC583" s="69">
        <f>IF(AND($O583="",$Y583&gt;Paramètres!$C$13),1,0)</f>
        <v/>
      </c>
      <c r="AD583" s="67">
        <f>IF($O583="","",YEAR($O583)&amp;"-"&amp;TEXT(MONTH($O583),"00"))</f>
        <v/>
      </c>
      <c r="AE583" s="67">
        <f>IF($W583=1,"Réglée",IF($Y583&lt;=0,"Non échu",IF($Y583&lt;=30,"1-30 j",IF($Y583&lt;=60,"31-60 j",IF($Y583&lt;=90,"61-90 j","Plus de 90 j")))))</f>
        <v/>
      </c>
      <c r="AF583" s="67">
        <f>IF($K583&lt;=1000,"Moins de 1 k€",IF($K583&lt;=5000,"1 à 5 k€",IF($K583&lt;=15000,"5 à 15 k€","Plus de 15 k€")))</f>
        <v/>
      </c>
    </row>
    <row r="584">
      <c r="A584" s="65" t="inlineStr">
        <is>
          <t>FAC-00583</t>
        </is>
      </c>
      <c r="B584" s="65" t="inlineStr">
        <is>
          <t>DEV-01414</t>
        </is>
      </c>
      <c r="C584" s="65" t="inlineStr">
        <is>
          <t>CLI-0351</t>
        </is>
      </c>
      <c r="D584" s="65" t="inlineStr">
        <is>
          <t>Syndic</t>
        </is>
      </c>
      <c r="E584" s="65" t="inlineStr">
        <is>
          <t>Bordeaux</t>
        </is>
      </c>
      <c r="F584" s="66" t="n">
        <v>45642</v>
      </c>
      <c r="G584" s="65" t="inlineStr">
        <is>
          <t>2024-12</t>
        </is>
      </c>
      <c r="H584" s="65" t="inlineStr">
        <is>
          <t>2024-2025</t>
        </is>
      </c>
      <c r="I584" s="66" t="n">
        <v>45702</v>
      </c>
      <c r="J584" s="67" t="n">
        <v>60</v>
      </c>
      <c r="K584" s="68" t="n">
        <v>988.8</v>
      </c>
      <c r="L584" s="71" t="n">
        <v>0.2</v>
      </c>
      <c r="M584" s="68" t="n">
        <v>1186.56</v>
      </c>
      <c r="N584" s="65" t="inlineStr">
        <is>
          <t>Standard</t>
        </is>
      </c>
      <c r="O584" s="66" t="n">
        <v>45728</v>
      </c>
      <c r="P584" s="65" t="inlineStr">
        <is>
          <t>Payée</t>
        </is>
      </c>
      <c r="Q584" s="67">
        <f>IFERROR(INDEX(Devis!$I$2:$I$3053,MATCH($B584,Devis!$A$2:$A$3053,0)),"")</f>
        <v/>
      </c>
      <c r="R584" s="67">
        <f>IFERROR(INDEX(Devis!$K$2:$K$3053,MATCH($B584,Devis!$A$2:$A$3053,0)),"")</f>
        <v/>
      </c>
      <c r="S584" s="67">
        <f>IFERROR(INDEX(Clients!$G$2:$G$1020,MATCH($C584,Clients!$A$2:$A$1020,0)),"")</f>
        <v/>
      </c>
      <c r="T584" s="69">
        <f>1</f>
        <v/>
      </c>
      <c r="U584" s="68">
        <f>IFERROR(INDEX(Interventions!$S$2:$S$1106,MATCH($B584,Interventions!$B$2:$B$1106,0)),0)</f>
        <v/>
      </c>
      <c r="V584" s="68">
        <f>$K584-$U584</f>
        <v/>
      </c>
      <c r="W584" s="69">
        <f>IF($O584="",0,1)</f>
        <v/>
      </c>
      <c r="X584" s="68">
        <f>IF($O584="",$M584,0)</f>
        <v/>
      </c>
      <c r="Y584" s="69">
        <f>IF($O584="",MAX(0,Paramètres!$C$8-$I584),MAX(0,$O584-$I584))</f>
        <v/>
      </c>
      <c r="Z584" s="69">
        <f>$Y584*$X584</f>
        <v/>
      </c>
      <c r="AA584" s="69">
        <f>IF($O584="",0,$O584-$F584)</f>
        <v/>
      </c>
      <c r="AB584" s="69">
        <f>IF(AND($O584="",$I584&lt;Paramètres!$C$8),1,0)</f>
        <v/>
      </c>
      <c r="AC584" s="69">
        <f>IF(AND($O584="",$Y584&gt;Paramètres!$C$13),1,0)</f>
        <v/>
      </c>
      <c r="AD584" s="67">
        <f>IF($O584="","",YEAR($O584)&amp;"-"&amp;TEXT(MONTH($O584),"00"))</f>
        <v/>
      </c>
      <c r="AE584" s="67">
        <f>IF($W584=1,"Réglée",IF($Y584&lt;=0,"Non échu",IF($Y584&lt;=30,"1-30 j",IF($Y584&lt;=60,"31-60 j",IF($Y584&lt;=90,"61-90 j","Plus de 90 j")))))</f>
        <v/>
      </c>
      <c r="AF584" s="67">
        <f>IF($K584&lt;=1000,"Moins de 1 k€",IF($K584&lt;=5000,"1 à 5 k€",IF($K584&lt;=15000,"5 à 15 k€","Plus de 15 k€")))</f>
        <v/>
      </c>
    </row>
    <row r="585">
      <c r="A585" s="65" t="inlineStr">
        <is>
          <t>FAC-00584</t>
        </is>
      </c>
      <c r="B585" s="65" t="inlineStr">
        <is>
          <t>DEV-01417</t>
        </is>
      </c>
      <c r="C585" s="65" t="inlineStr">
        <is>
          <t>CLI-0150</t>
        </is>
      </c>
      <c r="D585" s="65" t="inlineStr">
        <is>
          <t>Particulier</t>
        </is>
      </c>
      <c r="E585" s="65" t="inlineStr">
        <is>
          <t>Bordeaux</t>
        </is>
      </c>
      <c r="F585" s="66" t="n">
        <v>45642</v>
      </c>
      <c r="G585" s="65" t="inlineStr">
        <is>
          <t>2024-12</t>
        </is>
      </c>
      <c r="H585" s="65" t="inlineStr">
        <is>
          <t>2024-2025</t>
        </is>
      </c>
      <c r="I585" s="66" t="n">
        <v>45657</v>
      </c>
      <c r="J585" s="67" t="n">
        <v>15</v>
      </c>
      <c r="K585" s="68" t="n">
        <v>329.55</v>
      </c>
      <c r="L585" s="71" t="n">
        <v>0.2</v>
      </c>
      <c r="M585" s="68" t="n">
        <v>395.46</v>
      </c>
      <c r="N585" s="65" t="inlineStr">
        <is>
          <t>Standard</t>
        </is>
      </c>
      <c r="O585" s="66" t="n">
        <v>45664</v>
      </c>
      <c r="P585" s="65" t="inlineStr">
        <is>
          <t>Payée</t>
        </is>
      </c>
      <c r="Q585" s="67">
        <f>IFERROR(INDEX(Devis!$I$2:$I$3053,MATCH($B585,Devis!$A$2:$A$3053,0)),"")</f>
        <v/>
      </c>
      <c r="R585" s="67">
        <f>IFERROR(INDEX(Devis!$K$2:$K$3053,MATCH($B585,Devis!$A$2:$A$3053,0)),"")</f>
        <v/>
      </c>
      <c r="S585" s="67">
        <f>IFERROR(INDEX(Clients!$G$2:$G$1020,MATCH($C585,Clients!$A$2:$A$1020,0)),"")</f>
        <v/>
      </c>
      <c r="T585" s="69">
        <f>1</f>
        <v/>
      </c>
      <c r="U585" s="68">
        <f>IFERROR(INDEX(Interventions!$S$2:$S$1106,MATCH($B585,Interventions!$B$2:$B$1106,0)),0)</f>
        <v/>
      </c>
      <c r="V585" s="68">
        <f>$K585-$U585</f>
        <v/>
      </c>
      <c r="W585" s="69">
        <f>IF($O585="",0,1)</f>
        <v/>
      </c>
      <c r="X585" s="68">
        <f>IF($O585="",$M585,0)</f>
        <v/>
      </c>
      <c r="Y585" s="69">
        <f>IF($O585="",MAX(0,Paramètres!$C$8-$I585),MAX(0,$O585-$I585))</f>
        <v/>
      </c>
      <c r="Z585" s="69">
        <f>$Y585*$X585</f>
        <v/>
      </c>
      <c r="AA585" s="69">
        <f>IF($O585="",0,$O585-$F585)</f>
        <v/>
      </c>
      <c r="AB585" s="69">
        <f>IF(AND($O585="",$I585&lt;Paramètres!$C$8),1,0)</f>
        <v/>
      </c>
      <c r="AC585" s="69">
        <f>IF(AND($O585="",$Y585&gt;Paramètres!$C$13),1,0)</f>
        <v/>
      </c>
      <c r="AD585" s="67">
        <f>IF($O585="","",YEAR($O585)&amp;"-"&amp;TEXT(MONTH($O585),"00"))</f>
        <v/>
      </c>
      <c r="AE585" s="67">
        <f>IF($W585=1,"Réglée",IF($Y585&lt;=0,"Non échu",IF($Y585&lt;=30,"1-30 j",IF($Y585&lt;=60,"31-60 j",IF($Y585&lt;=90,"61-90 j","Plus de 90 j")))))</f>
        <v/>
      </c>
      <c r="AF585" s="67">
        <f>IF($K585&lt;=1000,"Moins de 1 k€",IF($K585&lt;=5000,"1 à 5 k€",IF($K585&lt;=15000,"5 à 15 k€","Plus de 15 k€")))</f>
        <v/>
      </c>
    </row>
    <row r="586">
      <c r="A586" s="65" t="inlineStr">
        <is>
          <t>FAC-00585</t>
        </is>
      </c>
      <c r="B586" s="65" t="inlineStr">
        <is>
          <t>DEV-01420</t>
        </is>
      </c>
      <c r="C586" s="65" t="inlineStr">
        <is>
          <t>CLI-0239</t>
        </is>
      </c>
      <c r="D586" s="65" t="inlineStr">
        <is>
          <t>Particulier</t>
        </is>
      </c>
      <c r="E586" s="65" t="inlineStr">
        <is>
          <t>Bordeaux</t>
        </is>
      </c>
      <c r="F586" s="66" t="n">
        <v>45642</v>
      </c>
      <c r="G586" s="65" t="inlineStr">
        <is>
          <t>2024-12</t>
        </is>
      </c>
      <c r="H586" s="65" t="inlineStr">
        <is>
          <t>2024-2025</t>
        </is>
      </c>
      <c r="I586" s="66" t="n">
        <v>45657</v>
      </c>
      <c r="J586" s="67" t="n">
        <v>15</v>
      </c>
      <c r="K586" s="68" t="n">
        <v>331.51</v>
      </c>
      <c r="L586" s="71" t="n">
        <v>0.2</v>
      </c>
      <c r="M586" s="68" t="n">
        <v>397.81</v>
      </c>
      <c r="N586" s="65" t="inlineStr">
        <is>
          <t>Standard</t>
        </is>
      </c>
      <c r="O586" s="66" t="n">
        <v>45661</v>
      </c>
      <c r="P586" s="65" t="inlineStr">
        <is>
          <t>Payée</t>
        </is>
      </c>
      <c r="Q586" s="67">
        <f>IFERROR(INDEX(Devis!$I$2:$I$3053,MATCH($B586,Devis!$A$2:$A$3053,0)),"")</f>
        <v/>
      </c>
      <c r="R586" s="67">
        <f>IFERROR(INDEX(Devis!$K$2:$K$3053,MATCH($B586,Devis!$A$2:$A$3053,0)),"")</f>
        <v/>
      </c>
      <c r="S586" s="67">
        <f>IFERROR(INDEX(Clients!$G$2:$G$1020,MATCH($C586,Clients!$A$2:$A$1020,0)),"")</f>
        <v/>
      </c>
      <c r="T586" s="69">
        <f>1</f>
        <v/>
      </c>
      <c r="U586" s="68">
        <f>IFERROR(INDEX(Interventions!$S$2:$S$1106,MATCH($B586,Interventions!$B$2:$B$1106,0)),0)</f>
        <v/>
      </c>
      <c r="V586" s="68">
        <f>$K586-$U586</f>
        <v/>
      </c>
      <c r="W586" s="69">
        <f>IF($O586="",0,1)</f>
        <v/>
      </c>
      <c r="X586" s="68">
        <f>IF($O586="",$M586,0)</f>
        <v/>
      </c>
      <c r="Y586" s="69">
        <f>IF($O586="",MAX(0,Paramètres!$C$8-$I586),MAX(0,$O586-$I586))</f>
        <v/>
      </c>
      <c r="Z586" s="69">
        <f>$Y586*$X586</f>
        <v/>
      </c>
      <c r="AA586" s="69">
        <f>IF($O586="",0,$O586-$F586)</f>
        <v/>
      </c>
      <c r="AB586" s="69">
        <f>IF(AND($O586="",$I586&lt;Paramètres!$C$8),1,0)</f>
        <v/>
      </c>
      <c r="AC586" s="69">
        <f>IF(AND($O586="",$Y586&gt;Paramètres!$C$13),1,0)</f>
        <v/>
      </c>
      <c r="AD586" s="67">
        <f>IF($O586="","",YEAR($O586)&amp;"-"&amp;TEXT(MONTH($O586),"00"))</f>
        <v/>
      </c>
      <c r="AE586" s="67">
        <f>IF($W586=1,"Réglée",IF($Y586&lt;=0,"Non échu",IF($Y586&lt;=30,"1-30 j",IF($Y586&lt;=60,"31-60 j",IF($Y586&lt;=90,"61-90 j","Plus de 90 j")))))</f>
        <v/>
      </c>
      <c r="AF586" s="67">
        <f>IF($K586&lt;=1000,"Moins de 1 k€",IF($K586&lt;=5000,"1 à 5 k€",IF($K586&lt;=15000,"5 à 15 k€","Plus de 15 k€")))</f>
        <v/>
      </c>
    </row>
    <row r="587">
      <c r="A587" s="65" t="inlineStr">
        <is>
          <t>FAC-00586</t>
        </is>
      </c>
      <c r="B587" s="65" t="inlineStr">
        <is>
          <t>DEV-01421</t>
        </is>
      </c>
      <c r="C587" s="65" t="inlineStr">
        <is>
          <t>CLI-0245</t>
        </is>
      </c>
      <c r="D587" s="65" t="inlineStr">
        <is>
          <t>Professionnel</t>
        </is>
      </c>
      <c r="E587" s="65" t="inlineStr">
        <is>
          <t>Toulouse</t>
        </is>
      </c>
      <c r="F587" s="66" t="n">
        <v>45635</v>
      </c>
      <c r="G587" s="65" t="inlineStr">
        <is>
          <t>2024-12</t>
        </is>
      </c>
      <c r="H587" s="65" t="inlineStr">
        <is>
          <t>2024-2025</t>
        </is>
      </c>
      <c r="I587" s="66" t="n">
        <v>45665</v>
      </c>
      <c r="J587" s="67" t="n">
        <v>30</v>
      </c>
      <c r="K587" s="68" t="n">
        <v>2950.07</v>
      </c>
      <c r="L587" s="71" t="n">
        <v>0.2</v>
      </c>
      <c r="M587" s="68" t="n">
        <v>3540.08</v>
      </c>
      <c r="N587" s="65" t="inlineStr">
        <is>
          <t>Standard</t>
        </is>
      </c>
      <c r="O587" s="66" t="n">
        <v>45658</v>
      </c>
      <c r="P587" s="65" t="inlineStr">
        <is>
          <t>Payée</t>
        </is>
      </c>
      <c r="Q587" s="67">
        <f>IFERROR(INDEX(Devis!$I$2:$I$3053,MATCH($B587,Devis!$A$2:$A$3053,0)),"")</f>
        <v/>
      </c>
      <c r="R587" s="67">
        <f>IFERROR(INDEX(Devis!$K$2:$K$3053,MATCH($B587,Devis!$A$2:$A$3053,0)),"")</f>
        <v/>
      </c>
      <c r="S587" s="67">
        <f>IFERROR(INDEX(Clients!$G$2:$G$1020,MATCH($C587,Clients!$A$2:$A$1020,0)),"")</f>
        <v/>
      </c>
      <c r="T587" s="69">
        <f>1</f>
        <v/>
      </c>
      <c r="U587" s="68">
        <f>IFERROR(INDEX(Interventions!$S$2:$S$1106,MATCH($B587,Interventions!$B$2:$B$1106,0)),0)</f>
        <v/>
      </c>
      <c r="V587" s="68">
        <f>$K587-$U587</f>
        <v/>
      </c>
      <c r="W587" s="69">
        <f>IF($O587="",0,1)</f>
        <v/>
      </c>
      <c r="X587" s="68">
        <f>IF($O587="",$M587,0)</f>
        <v/>
      </c>
      <c r="Y587" s="69">
        <f>IF($O587="",MAX(0,Paramètres!$C$8-$I587),MAX(0,$O587-$I587))</f>
        <v/>
      </c>
      <c r="Z587" s="69">
        <f>$Y587*$X587</f>
        <v/>
      </c>
      <c r="AA587" s="69">
        <f>IF($O587="",0,$O587-$F587)</f>
        <v/>
      </c>
      <c r="AB587" s="69">
        <f>IF(AND($O587="",$I587&lt;Paramètres!$C$8),1,0)</f>
        <v/>
      </c>
      <c r="AC587" s="69">
        <f>IF(AND($O587="",$Y587&gt;Paramètres!$C$13),1,0)</f>
        <v/>
      </c>
      <c r="AD587" s="67">
        <f>IF($O587="","",YEAR($O587)&amp;"-"&amp;TEXT(MONTH($O587),"00"))</f>
        <v/>
      </c>
      <c r="AE587" s="67">
        <f>IF($W587=1,"Réglée",IF($Y587&lt;=0,"Non échu",IF($Y587&lt;=30,"1-30 j",IF($Y587&lt;=60,"31-60 j",IF($Y587&lt;=90,"61-90 j","Plus de 90 j")))))</f>
        <v/>
      </c>
      <c r="AF587" s="67">
        <f>IF($K587&lt;=1000,"Moins de 1 k€",IF($K587&lt;=5000,"1 à 5 k€",IF($K587&lt;=15000,"5 à 15 k€","Plus de 15 k€")))</f>
        <v/>
      </c>
    </row>
    <row r="588">
      <c r="A588" s="65" t="inlineStr">
        <is>
          <t>FAC-00587</t>
        </is>
      </c>
      <c r="B588" s="65" t="inlineStr">
        <is>
          <t>DEV-01422</t>
        </is>
      </c>
      <c r="C588" s="65" t="inlineStr">
        <is>
          <t>CLI-0217</t>
        </is>
      </c>
      <c r="D588" s="65" t="inlineStr">
        <is>
          <t>Particulier</t>
        </is>
      </c>
      <c r="E588" s="65" t="inlineStr">
        <is>
          <t>Bordeaux</t>
        </is>
      </c>
      <c r="F588" s="66" t="n">
        <v>45663</v>
      </c>
      <c r="G588" s="65" t="inlineStr">
        <is>
          <t>2025-01</t>
        </is>
      </c>
      <c r="H588" s="65" t="inlineStr">
        <is>
          <t>2024-2025</t>
        </is>
      </c>
      <c r="I588" s="66" t="n">
        <v>45678</v>
      </c>
      <c r="J588" s="67" t="n">
        <v>15</v>
      </c>
      <c r="K588" s="68" t="n">
        <v>1298.59</v>
      </c>
      <c r="L588" s="71" t="n">
        <v>0.1</v>
      </c>
      <c r="M588" s="68" t="n">
        <v>1428.45</v>
      </c>
      <c r="N588" s="65" t="inlineStr">
        <is>
          <t>Standard</t>
        </is>
      </c>
      <c r="O588" s="66" t="n">
        <v>45664</v>
      </c>
      <c r="P588" s="65" t="inlineStr">
        <is>
          <t>Payée</t>
        </is>
      </c>
      <c r="Q588" s="67">
        <f>IFERROR(INDEX(Devis!$I$2:$I$3053,MATCH($B588,Devis!$A$2:$A$3053,0)),"")</f>
        <v/>
      </c>
      <c r="R588" s="67">
        <f>IFERROR(INDEX(Devis!$K$2:$K$3053,MATCH($B588,Devis!$A$2:$A$3053,0)),"")</f>
        <v/>
      </c>
      <c r="S588" s="67">
        <f>IFERROR(INDEX(Clients!$G$2:$G$1020,MATCH($C588,Clients!$A$2:$A$1020,0)),"")</f>
        <v/>
      </c>
      <c r="T588" s="69">
        <f>1</f>
        <v/>
      </c>
      <c r="U588" s="68">
        <f>IFERROR(INDEX(Interventions!$S$2:$S$1106,MATCH($B588,Interventions!$B$2:$B$1106,0)),0)</f>
        <v/>
      </c>
      <c r="V588" s="68">
        <f>$K588-$U588</f>
        <v/>
      </c>
      <c r="W588" s="69">
        <f>IF($O588="",0,1)</f>
        <v/>
      </c>
      <c r="X588" s="68">
        <f>IF($O588="",$M588,0)</f>
        <v/>
      </c>
      <c r="Y588" s="69">
        <f>IF($O588="",MAX(0,Paramètres!$C$8-$I588),MAX(0,$O588-$I588))</f>
        <v/>
      </c>
      <c r="Z588" s="69">
        <f>$Y588*$X588</f>
        <v/>
      </c>
      <c r="AA588" s="69">
        <f>IF($O588="",0,$O588-$F588)</f>
        <v/>
      </c>
      <c r="AB588" s="69">
        <f>IF(AND($O588="",$I588&lt;Paramètres!$C$8),1,0)</f>
        <v/>
      </c>
      <c r="AC588" s="69">
        <f>IF(AND($O588="",$Y588&gt;Paramètres!$C$13),1,0)</f>
        <v/>
      </c>
      <c r="AD588" s="67">
        <f>IF($O588="","",YEAR($O588)&amp;"-"&amp;TEXT(MONTH($O588),"00"))</f>
        <v/>
      </c>
      <c r="AE588" s="67">
        <f>IF($W588=1,"Réglée",IF($Y588&lt;=0,"Non échu",IF($Y588&lt;=30,"1-30 j",IF($Y588&lt;=60,"31-60 j",IF($Y588&lt;=90,"61-90 j","Plus de 90 j")))))</f>
        <v/>
      </c>
      <c r="AF588" s="67">
        <f>IF($K588&lt;=1000,"Moins de 1 k€",IF($K588&lt;=5000,"1 à 5 k€",IF($K588&lt;=15000,"5 à 15 k€","Plus de 15 k€")))</f>
        <v/>
      </c>
    </row>
    <row r="589">
      <c r="A589" s="65" t="inlineStr">
        <is>
          <t>FAC-00588</t>
        </is>
      </c>
      <c r="B589" s="65" t="inlineStr">
        <is>
          <t>DEV-01424</t>
        </is>
      </c>
      <c r="C589" s="65" t="inlineStr">
        <is>
          <t>CLI-0070</t>
        </is>
      </c>
      <c r="D589" s="65" t="inlineStr">
        <is>
          <t>Particulier</t>
        </is>
      </c>
      <c r="E589" s="65" t="inlineStr">
        <is>
          <t>Toulouse</t>
        </is>
      </c>
      <c r="F589" s="66" t="n">
        <v>45632</v>
      </c>
      <c r="G589" s="65" t="inlineStr">
        <is>
          <t>2024-12</t>
        </is>
      </c>
      <c r="H589" s="65" t="inlineStr">
        <is>
          <t>2024-2025</t>
        </is>
      </c>
      <c r="I589" s="66" t="n">
        <v>45647</v>
      </c>
      <c r="J589" s="67" t="n">
        <v>15</v>
      </c>
      <c r="K589" s="68" t="n">
        <v>307.48</v>
      </c>
      <c r="L589" s="71" t="n">
        <v>0.2</v>
      </c>
      <c r="M589" s="68" t="n">
        <v>368.98</v>
      </c>
      <c r="N589" s="65" t="inlineStr">
        <is>
          <t>Bon payeur</t>
        </is>
      </c>
      <c r="O589" s="66" t="n">
        <v>45649</v>
      </c>
      <c r="P589" s="65" t="inlineStr">
        <is>
          <t>Payée</t>
        </is>
      </c>
      <c r="Q589" s="67">
        <f>IFERROR(INDEX(Devis!$I$2:$I$3053,MATCH($B589,Devis!$A$2:$A$3053,0)),"")</f>
        <v/>
      </c>
      <c r="R589" s="67">
        <f>IFERROR(INDEX(Devis!$K$2:$K$3053,MATCH($B589,Devis!$A$2:$A$3053,0)),"")</f>
        <v/>
      </c>
      <c r="S589" s="67">
        <f>IFERROR(INDEX(Clients!$G$2:$G$1020,MATCH($C589,Clients!$A$2:$A$1020,0)),"")</f>
        <v/>
      </c>
      <c r="T589" s="69">
        <f>1</f>
        <v/>
      </c>
      <c r="U589" s="68">
        <f>IFERROR(INDEX(Interventions!$S$2:$S$1106,MATCH($B589,Interventions!$B$2:$B$1106,0)),0)</f>
        <v/>
      </c>
      <c r="V589" s="68">
        <f>$K589-$U589</f>
        <v/>
      </c>
      <c r="W589" s="69">
        <f>IF($O589="",0,1)</f>
        <v/>
      </c>
      <c r="X589" s="68">
        <f>IF($O589="",$M589,0)</f>
        <v/>
      </c>
      <c r="Y589" s="69">
        <f>IF($O589="",MAX(0,Paramètres!$C$8-$I589),MAX(0,$O589-$I589))</f>
        <v/>
      </c>
      <c r="Z589" s="69">
        <f>$Y589*$X589</f>
        <v/>
      </c>
      <c r="AA589" s="69">
        <f>IF($O589="",0,$O589-$F589)</f>
        <v/>
      </c>
      <c r="AB589" s="69">
        <f>IF(AND($O589="",$I589&lt;Paramètres!$C$8),1,0)</f>
        <v/>
      </c>
      <c r="AC589" s="69">
        <f>IF(AND($O589="",$Y589&gt;Paramètres!$C$13),1,0)</f>
        <v/>
      </c>
      <c r="AD589" s="67">
        <f>IF($O589="","",YEAR($O589)&amp;"-"&amp;TEXT(MONTH($O589),"00"))</f>
        <v/>
      </c>
      <c r="AE589" s="67">
        <f>IF($W589=1,"Réglée",IF($Y589&lt;=0,"Non échu",IF($Y589&lt;=30,"1-30 j",IF($Y589&lt;=60,"31-60 j",IF($Y589&lt;=90,"61-90 j","Plus de 90 j")))))</f>
        <v/>
      </c>
      <c r="AF589" s="67">
        <f>IF($K589&lt;=1000,"Moins de 1 k€",IF($K589&lt;=5000,"1 à 5 k€",IF($K589&lt;=15000,"5 à 15 k€","Plus de 15 k€")))</f>
        <v/>
      </c>
    </row>
    <row r="590">
      <c r="A590" s="65" t="inlineStr">
        <is>
          <t>FAC-00589</t>
        </is>
      </c>
      <c r="B590" s="65" t="inlineStr">
        <is>
          <t>DEV-01425</t>
        </is>
      </c>
      <c r="C590" s="65" t="inlineStr">
        <is>
          <t>CLI-0348</t>
        </is>
      </c>
      <c r="D590" s="65" t="inlineStr">
        <is>
          <t>Particulier</t>
        </is>
      </c>
      <c r="E590" s="65" t="inlineStr">
        <is>
          <t>Bordeaux</t>
        </is>
      </c>
      <c r="F590" s="66" t="n">
        <v>45656</v>
      </c>
      <c r="G590" s="65" t="inlineStr">
        <is>
          <t>2024-12</t>
        </is>
      </c>
      <c r="H590" s="65" t="inlineStr">
        <is>
          <t>2024-2025</t>
        </is>
      </c>
      <c r="I590" s="66" t="n">
        <v>45671</v>
      </c>
      <c r="J590" s="67" t="n">
        <v>15</v>
      </c>
      <c r="K590" s="68" t="n">
        <v>1598.29</v>
      </c>
      <c r="L590" s="71" t="n">
        <v>0.2</v>
      </c>
      <c r="M590" s="68" t="n">
        <v>1917.95</v>
      </c>
      <c r="N590" s="65" t="inlineStr">
        <is>
          <t>Bon payeur</t>
        </is>
      </c>
      <c r="O590" s="66" t="n">
        <v>45660</v>
      </c>
      <c r="P590" s="65" t="inlineStr">
        <is>
          <t>Payée</t>
        </is>
      </c>
      <c r="Q590" s="67">
        <f>IFERROR(INDEX(Devis!$I$2:$I$3053,MATCH($B590,Devis!$A$2:$A$3053,0)),"")</f>
        <v/>
      </c>
      <c r="R590" s="67">
        <f>IFERROR(INDEX(Devis!$K$2:$K$3053,MATCH($B590,Devis!$A$2:$A$3053,0)),"")</f>
        <v/>
      </c>
      <c r="S590" s="67">
        <f>IFERROR(INDEX(Clients!$G$2:$G$1020,MATCH($C590,Clients!$A$2:$A$1020,0)),"")</f>
        <v/>
      </c>
      <c r="T590" s="69">
        <f>1</f>
        <v/>
      </c>
      <c r="U590" s="68">
        <f>IFERROR(INDEX(Interventions!$S$2:$S$1106,MATCH($B590,Interventions!$B$2:$B$1106,0)),0)</f>
        <v/>
      </c>
      <c r="V590" s="68">
        <f>$K590-$U590</f>
        <v/>
      </c>
      <c r="W590" s="69">
        <f>IF($O590="",0,1)</f>
        <v/>
      </c>
      <c r="X590" s="68">
        <f>IF($O590="",$M590,0)</f>
        <v/>
      </c>
      <c r="Y590" s="69">
        <f>IF($O590="",MAX(0,Paramètres!$C$8-$I590),MAX(0,$O590-$I590))</f>
        <v/>
      </c>
      <c r="Z590" s="69">
        <f>$Y590*$X590</f>
        <v/>
      </c>
      <c r="AA590" s="69">
        <f>IF($O590="",0,$O590-$F590)</f>
        <v/>
      </c>
      <c r="AB590" s="69">
        <f>IF(AND($O590="",$I590&lt;Paramètres!$C$8),1,0)</f>
        <v/>
      </c>
      <c r="AC590" s="69">
        <f>IF(AND($O590="",$Y590&gt;Paramètres!$C$13),1,0)</f>
        <v/>
      </c>
      <c r="AD590" s="67">
        <f>IF($O590="","",YEAR($O590)&amp;"-"&amp;TEXT(MONTH($O590),"00"))</f>
        <v/>
      </c>
      <c r="AE590" s="67">
        <f>IF($W590=1,"Réglée",IF($Y590&lt;=0,"Non échu",IF($Y590&lt;=30,"1-30 j",IF($Y590&lt;=60,"31-60 j",IF($Y590&lt;=90,"61-90 j","Plus de 90 j")))))</f>
        <v/>
      </c>
      <c r="AF590" s="67">
        <f>IF($K590&lt;=1000,"Moins de 1 k€",IF($K590&lt;=5000,"1 à 5 k€",IF($K590&lt;=15000,"5 à 15 k€","Plus de 15 k€")))</f>
        <v/>
      </c>
    </row>
    <row r="591">
      <c r="A591" s="65" t="inlineStr">
        <is>
          <t>FAC-00590</t>
        </is>
      </c>
      <c r="B591" s="65" t="inlineStr">
        <is>
          <t>DEV-01427</t>
        </is>
      </c>
      <c r="C591" s="65" t="inlineStr">
        <is>
          <t>CLI-0022</t>
        </is>
      </c>
      <c r="D591" s="65" t="inlineStr">
        <is>
          <t>Particulier</t>
        </is>
      </c>
      <c r="E591" s="65" t="inlineStr">
        <is>
          <t>Bordeaux</t>
        </is>
      </c>
      <c r="F591" s="66" t="n">
        <v>45644</v>
      </c>
      <c r="G591" s="65" t="inlineStr">
        <is>
          <t>2024-12</t>
        </is>
      </c>
      <c r="H591" s="65" t="inlineStr">
        <is>
          <t>2024-2025</t>
        </is>
      </c>
      <c r="I591" s="66" t="n">
        <v>45659</v>
      </c>
      <c r="J591" s="67" t="n">
        <v>15</v>
      </c>
      <c r="K591" s="68" t="n">
        <v>269.67</v>
      </c>
      <c r="L591" s="71" t="n">
        <v>0.2</v>
      </c>
      <c r="M591" s="68" t="n">
        <v>323.6</v>
      </c>
      <c r="N591" s="65" t="inlineStr">
        <is>
          <t>Standard</t>
        </is>
      </c>
      <c r="O591" s="66" t="n">
        <v>45671</v>
      </c>
      <c r="P591" s="65" t="inlineStr">
        <is>
          <t>Payée</t>
        </is>
      </c>
      <c r="Q591" s="67">
        <f>IFERROR(INDEX(Devis!$I$2:$I$3053,MATCH($B591,Devis!$A$2:$A$3053,0)),"")</f>
        <v/>
      </c>
      <c r="R591" s="67">
        <f>IFERROR(INDEX(Devis!$K$2:$K$3053,MATCH($B591,Devis!$A$2:$A$3053,0)),"")</f>
        <v/>
      </c>
      <c r="S591" s="67">
        <f>IFERROR(INDEX(Clients!$G$2:$G$1020,MATCH($C591,Clients!$A$2:$A$1020,0)),"")</f>
        <v/>
      </c>
      <c r="T591" s="69">
        <f>1</f>
        <v/>
      </c>
      <c r="U591" s="68">
        <f>IFERROR(INDEX(Interventions!$S$2:$S$1106,MATCH($B591,Interventions!$B$2:$B$1106,0)),0)</f>
        <v/>
      </c>
      <c r="V591" s="68">
        <f>$K591-$U591</f>
        <v/>
      </c>
      <c r="W591" s="69">
        <f>IF($O591="",0,1)</f>
        <v/>
      </c>
      <c r="X591" s="68">
        <f>IF($O591="",$M591,0)</f>
        <v/>
      </c>
      <c r="Y591" s="69">
        <f>IF($O591="",MAX(0,Paramètres!$C$8-$I591),MAX(0,$O591-$I591))</f>
        <v/>
      </c>
      <c r="Z591" s="69">
        <f>$Y591*$X591</f>
        <v/>
      </c>
      <c r="AA591" s="69">
        <f>IF($O591="",0,$O591-$F591)</f>
        <v/>
      </c>
      <c r="AB591" s="69">
        <f>IF(AND($O591="",$I591&lt;Paramètres!$C$8),1,0)</f>
        <v/>
      </c>
      <c r="AC591" s="69">
        <f>IF(AND($O591="",$Y591&gt;Paramètres!$C$13),1,0)</f>
        <v/>
      </c>
      <c r="AD591" s="67">
        <f>IF($O591="","",YEAR($O591)&amp;"-"&amp;TEXT(MONTH($O591),"00"))</f>
        <v/>
      </c>
      <c r="AE591" s="67">
        <f>IF($W591=1,"Réglée",IF($Y591&lt;=0,"Non échu",IF($Y591&lt;=30,"1-30 j",IF($Y591&lt;=60,"31-60 j",IF($Y591&lt;=90,"61-90 j","Plus de 90 j")))))</f>
        <v/>
      </c>
      <c r="AF591" s="67">
        <f>IF($K591&lt;=1000,"Moins de 1 k€",IF($K591&lt;=5000,"1 à 5 k€",IF($K591&lt;=15000,"5 à 15 k€","Plus de 15 k€")))</f>
        <v/>
      </c>
    </row>
    <row r="592">
      <c r="A592" s="65" t="inlineStr">
        <is>
          <t>FAC-00591</t>
        </is>
      </c>
      <c r="B592" s="65" t="inlineStr">
        <is>
          <t>DEV-01428</t>
        </is>
      </c>
      <c r="C592" s="65" t="inlineStr">
        <is>
          <t>CLI-0352</t>
        </is>
      </c>
      <c r="D592" s="65" t="inlineStr">
        <is>
          <t>Professionnel</t>
        </is>
      </c>
      <c r="E592" s="65" t="inlineStr">
        <is>
          <t>Bordeaux</t>
        </is>
      </c>
      <c r="F592" s="66" t="n">
        <v>45637</v>
      </c>
      <c r="G592" s="65" t="inlineStr">
        <is>
          <t>2024-12</t>
        </is>
      </c>
      <c r="H592" s="65" t="inlineStr">
        <is>
          <t>2024-2025</t>
        </is>
      </c>
      <c r="I592" s="66" t="n">
        <v>45667</v>
      </c>
      <c r="J592" s="67" t="n">
        <v>30</v>
      </c>
      <c r="K592" s="68" t="n">
        <v>2206.4</v>
      </c>
      <c r="L592" s="71" t="n">
        <v>0.2</v>
      </c>
      <c r="M592" s="68" t="n">
        <v>2647.68</v>
      </c>
      <c r="N592" s="65" t="inlineStr">
        <is>
          <t>Standard</t>
        </is>
      </c>
      <c r="O592" s="66" t="n">
        <v>45672</v>
      </c>
      <c r="P592" s="65" t="inlineStr">
        <is>
          <t>Payée</t>
        </is>
      </c>
      <c r="Q592" s="67">
        <f>IFERROR(INDEX(Devis!$I$2:$I$3053,MATCH($B592,Devis!$A$2:$A$3053,0)),"")</f>
        <v/>
      </c>
      <c r="R592" s="67">
        <f>IFERROR(INDEX(Devis!$K$2:$K$3053,MATCH($B592,Devis!$A$2:$A$3053,0)),"")</f>
        <v/>
      </c>
      <c r="S592" s="67">
        <f>IFERROR(INDEX(Clients!$G$2:$G$1020,MATCH($C592,Clients!$A$2:$A$1020,0)),"")</f>
        <v/>
      </c>
      <c r="T592" s="69">
        <f>1</f>
        <v/>
      </c>
      <c r="U592" s="68">
        <f>IFERROR(INDEX(Interventions!$S$2:$S$1106,MATCH($B592,Interventions!$B$2:$B$1106,0)),0)</f>
        <v/>
      </c>
      <c r="V592" s="68">
        <f>$K592-$U592</f>
        <v/>
      </c>
      <c r="W592" s="69">
        <f>IF($O592="",0,1)</f>
        <v/>
      </c>
      <c r="X592" s="68">
        <f>IF($O592="",$M592,0)</f>
        <v/>
      </c>
      <c r="Y592" s="69">
        <f>IF($O592="",MAX(0,Paramètres!$C$8-$I592),MAX(0,$O592-$I592))</f>
        <v/>
      </c>
      <c r="Z592" s="69">
        <f>$Y592*$X592</f>
        <v/>
      </c>
      <c r="AA592" s="69">
        <f>IF($O592="",0,$O592-$F592)</f>
        <v/>
      </c>
      <c r="AB592" s="69">
        <f>IF(AND($O592="",$I592&lt;Paramètres!$C$8),1,0)</f>
        <v/>
      </c>
      <c r="AC592" s="69">
        <f>IF(AND($O592="",$Y592&gt;Paramètres!$C$13),1,0)</f>
        <v/>
      </c>
      <c r="AD592" s="67">
        <f>IF($O592="","",YEAR($O592)&amp;"-"&amp;TEXT(MONTH($O592),"00"))</f>
        <v/>
      </c>
      <c r="AE592" s="67">
        <f>IF($W592=1,"Réglée",IF($Y592&lt;=0,"Non échu",IF($Y592&lt;=30,"1-30 j",IF($Y592&lt;=60,"31-60 j",IF($Y592&lt;=90,"61-90 j","Plus de 90 j")))))</f>
        <v/>
      </c>
      <c r="AF592" s="67">
        <f>IF($K592&lt;=1000,"Moins de 1 k€",IF($K592&lt;=5000,"1 à 5 k€",IF($K592&lt;=15000,"5 à 15 k€","Plus de 15 k€")))</f>
        <v/>
      </c>
    </row>
    <row r="593">
      <c r="A593" s="65" t="inlineStr">
        <is>
          <t>FAC-00592</t>
        </is>
      </c>
      <c r="B593" s="65" t="inlineStr">
        <is>
          <t>DEV-01433</t>
        </is>
      </c>
      <c r="C593" s="65" t="inlineStr">
        <is>
          <t>CLI-0568</t>
        </is>
      </c>
      <c r="D593" s="65" t="inlineStr">
        <is>
          <t>Syndic</t>
        </is>
      </c>
      <c r="E593" s="65" t="inlineStr">
        <is>
          <t>Toulouse</t>
        </is>
      </c>
      <c r="F593" s="66" t="n">
        <v>45624</v>
      </c>
      <c r="G593" s="65" t="inlineStr">
        <is>
          <t>2024-11</t>
        </is>
      </c>
      <c r="H593" s="65" t="inlineStr">
        <is>
          <t>2024-2025</t>
        </is>
      </c>
      <c r="I593" s="66" t="n">
        <v>45684</v>
      </c>
      <c r="J593" s="67" t="n">
        <v>60</v>
      </c>
      <c r="K593" s="68" t="n">
        <v>611.51</v>
      </c>
      <c r="L593" s="71" t="n">
        <v>0.2</v>
      </c>
      <c r="M593" s="68" t="n">
        <v>733.8099999999999</v>
      </c>
      <c r="N593" s="65" t="inlineStr">
        <is>
          <t>Lent</t>
        </is>
      </c>
      <c r="O593" s="66" t="n">
        <v>45708</v>
      </c>
      <c r="P593" s="65" t="inlineStr">
        <is>
          <t>Payée</t>
        </is>
      </c>
      <c r="Q593" s="67">
        <f>IFERROR(INDEX(Devis!$I$2:$I$3053,MATCH($B593,Devis!$A$2:$A$3053,0)),"")</f>
        <v/>
      </c>
      <c r="R593" s="67">
        <f>IFERROR(INDEX(Devis!$K$2:$K$3053,MATCH($B593,Devis!$A$2:$A$3053,0)),"")</f>
        <v/>
      </c>
      <c r="S593" s="67">
        <f>IFERROR(INDEX(Clients!$G$2:$G$1020,MATCH($C593,Clients!$A$2:$A$1020,0)),"")</f>
        <v/>
      </c>
      <c r="T593" s="69">
        <f>1</f>
        <v/>
      </c>
      <c r="U593" s="68">
        <f>IFERROR(INDEX(Interventions!$S$2:$S$1106,MATCH($B593,Interventions!$B$2:$B$1106,0)),0)</f>
        <v/>
      </c>
      <c r="V593" s="68">
        <f>$K593-$U593</f>
        <v/>
      </c>
      <c r="W593" s="69">
        <f>IF($O593="",0,1)</f>
        <v/>
      </c>
      <c r="X593" s="68">
        <f>IF($O593="",$M593,0)</f>
        <v/>
      </c>
      <c r="Y593" s="69">
        <f>IF($O593="",MAX(0,Paramètres!$C$8-$I593),MAX(0,$O593-$I593))</f>
        <v/>
      </c>
      <c r="Z593" s="69">
        <f>$Y593*$X593</f>
        <v/>
      </c>
      <c r="AA593" s="69">
        <f>IF($O593="",0,$O593-$F593)</f>
        <v/>
      </c>
      <c r="AB593" s="69">
        <f>IF(AND($O593="",$I593&lt;Paramètres!$C$8),1,0)</f>
        <v/>
      </c>
      <c r="AC593" s="69">
        <f>IF(AND($O593="",$Y593&gt;Paramètres!$C$13),1,0)</f>
        <v/>
      </c>
      <c r="AD593" s="67">
        <f>IF($O593="","",YEAR($O593)&amp;"-"&amp;TEXT(MONTH($O593),"00"))</f>
        <v/>
      </c>
      <c r="AE593" s="67">
        <f>IF($W593=1,"Réglée",IF($Y593&lt;=0,"Non échu",IF($Y593&lt;=30,"1-30 j",IF($Y593&lt;=60,"31-60 j",IF($Y593&lt;=90,"61-90 j","Plus de 90 j")))))</f>
        <v/>
      </c>
      <c r="AF593" s="67">
        <f>IF($K593&lt;=1000,"Moins de 1 k€",IF($K593&lt;=5000,"1 à 5 k€",IF($K593&lt;=15000,"5 à 15 k€","Plus de 15 k€")))</f>
        <v/>
      </c>
    </row>
    <row r="594">
      <c r="A594" s="65" t="inlineStr">
        <is>
          <t>FAC-00593</t>
        </is>
      </c>
      <c r="B594" s="65" t="inlineStr">
        <is>
          <t>DEV-01434</t>
        </is>
      </c>
      <c r="C594" s="65" t="inlineStr">
        <is>
          <t>CLI-0305</t>
        </is>
      </c>
      <c r="D594" s="65" t="inlineStr">
        <is>
          <t>Particulier</t>
        </is>
      </c>
      <c r="E594" s="65" t="inlineStr">
        <is>
          <t>Toulouse</t>
        </is>
      </c>
      <c r="F594" s="66" t="n">
        <v>45642</v>
      </c>
      <c r="G594" s="65" t="inlineStr">
        <is>
          <t>2024-12</t>
        </is>
      </c>
      <c r="H594" s="65" t="inlineStr">
        <is>
          <t>2024-2025</t>
        </is>
      </c>
      <c r="I594" s="66" t="n">
        <v>45657</v>
      </c>
      <c r="J594" s="67" t="n">
        <v>15</v>
      </c>
      <c r="K594" s="68" t="n">
        <v>389.97</v>
      </c>
      <c r="L594" s="71" t="n">
        <v>0.2</v>
      </c>
      <c r="M594" s="68" t="n">
        <v>467.96</v>
      </c>
      <c r="N594" s="65" t="inlineStr">
        <is>
          <t>Bon payeur</t>
        </is>
      </c>
      <c r="O594" s="66" t="n">
        <v>45653</v>
      </c>
      <c r="P594" s="65" t="inlineStr">
        <is>
          <t>Payée</t>
        </is>
      </c>
      <c r="Q594" s="67">
        <f>IFERROR(INDEX(Devis!$I$2:$I$3053,MATCH($B594,Devis!$A$2:$A$3053,0)),"")</f>
        <v/>
      </c>
      <c r="R594" s="67">
        <f>IFERROR(INDEX(Devis!$K$2:$K$3053,MATCH($B594,Devis!$A$2:$A$3053,0)),"")</f>
        <v/>
      </c>
      <c r="S594" s="67">
        <f>IFERROR(INDEX(Clients!$G$2:$G$1020,MATCH($C594,Clients!$A$2:$A$1020,0)),"")</f>
        <v/>
      </c>
      <c r="T594" s="69">
        <f>1</f>
        <v/>
      </c>
      <c r="U594" s="68">
        <f>IFERROR(INDEX(Interventions!$S$2:$S$1106,MATCH($B594,Interventions!$B$2:$B$1106,0)),0)</f>
        <v/>
      </c>
      <c r="V594" s="68">
        <f>$K594-$U594</f>
        <v/>
      </c>
      <c r="W594" s="69">
        <f>IF($O594="",0,1)</f>
        <v/>
      </c>
      <c r="X594" s="68">
        <f>IF($O594="",$M594,0)</f>
        <v/>
      </c>
      <c r="Y594" s="69">
        <f>IF($O594="",MAX(0,Paramètres!$C$8-$I594),MAX(0,$O594-$I594))</f>
        <v/>
      </c>
      <c r="Z594" s="69">
        <f>$Y594*$X594</f>
        <v/>
      </c>
      <c r="AA594" s="69">
        <f>IF($O594="",0,$O594-$F594)</f>
        <v/>
      </c>
      <c r="AB594" s="69">
        <f>IF(AND($O594="",$I594&lt;Paramètres!$C$8),1,0)</f>
        <v/>
      </c>
      <c r="AC594" s="69">
        <f>IF(AND($O594="",$Y594&gt;Paramètres!$C$13),1,0)</f>
        <v/>
      </c>
      <c r="AD594" s="67">
        <f>IF($O594="","",YEAR($O594)&amp;"-"&amp;TEXT(MONTH($O594),"00"))</f>
        <v/>
      </c>
      <c r="AE594" s="67">
        <f>IF($W594=1,"Réglée",IF($Y594&lt;=0,"Non échu",IF($Y594&lt;=30,"1-30 j",IF($Y594&lt;=60,"31-60 j",IF($Y594&lt;=90,"61-90 j","Plus de 90 j")))))</f>
        <v/>
      </c>
      <c r="AF594" s="67">
        <f>IF($K594&lt;=1000,"Moins de 1 k€",IF($K594&lt;=5000,"1 à 5 k€",IF($K594&lt;=15000,"5 à 15 k€","Plus de 15 k€")))</f>
        <v/>
      </c>
    </row>
    <row r="595">
      <c r="A595" s="65" t="inlineStr">
        <is>
          <t>FAC-00594</t>
        </is>
      </c>
      <c r="B595" s="65" t="inlineStr">
        <is>
          <t>DEV-01435</t>
        </is>
      </c>
      <c r="C595" s="65" t="inlineStr">
        <is>
          <t>CLI-0267</t>
        </is>
      </c>
      <c r="D595" s="65" t="inlineStr">
        <is>
          <t>Particulier</t>
        </is>
      </c>
      <c r="E595" s="65" t="inlineStr">
        <is>
          <t>Bordeaux</t>
        </is>
      </c>
      <c r="F595" s="66" t="n">
        <v>45638</v>
      </c>
      <c r="G595" s="65" t="inlineStr">
        <is>
          <t>2024-12</t>
        </is>
      </c>
      <c r="H595" s="65" t="inlineStr">
        <is>
          <t>2024-2025</t>
        </is>
      </c>
      <c r="I595" s="66" t="n">
        <v>45653</v>
      </c>
      <c r="J595" s="67" t="n">
        <v>15</v>
      </c>
      <c r="K595" s="68" t="n">
        <v>224.05</v>
      </c>
      <c r="L595" s="71" t="n">
        <v>0.2</v>
      </c>
      <c r="M595" s="68" t="n">
        <v>268.86</v>
      </c>
      <c r="N595" s="65" t="inlineStr">
        <is>
          <t>Bon payeur</t>
        </is>
      </c>
      <c r="O595" s="66" t="n">
        <v>45652</v>
      </c>
      <c r="P595" s="65" t="inlineStr">
        <is>
          <t>Payée</t>
        </is>
      </c>
      <c r="Q595" s="67">
        <f>IFERROR(INDEX(Devis!$I$2:$I$3053,MATCH($B595,Devis!$A$2:$A$3053,0)),"")</f>
        <v/>
      </c>
      <c r="R595" s="67">
        <f>IFERROR(INDEX(Devis!$K$2:$K$3053,MATCH($B595,Devis!$A$2:$A$3053,0)),"")</f>
        <v/>
      </c>
      <c r="S595" s="67">
        <f>IFERROR(INDEX(Clients!$G$2:$G$1020,MATCH($C595,Clients!$A$2:$A$1020,0)),"")</f>
        <v/>
      </c>
      <c r="T595" s="69">
        <f>1</f>
        <v/>
      </c>
      <c r="U595" s="68">
        <f>IFERROR(INDEX(Interventions!$S$2:$S$1106,MATCH($B595,Interventions!$B$2:$B$1106,0)),0)</f>
        <v/>
      </c>
      <c r="V595" s="68">
        <f>$K595-$U595</f>
        <v/>
      </c>
      <c r="W595" s="69">
        <f>IF($O595="",0,1)</f>
        <v/>
      </c>
      <c r="X595" s="68">
        <f>IF($O595="",$M595,0)</f>
        <v/>
      </c>
      <c r="Y595" s="69">
        <f>IF($O595="",MAX(0,Paramètres!$C$8-$I595),MAX(0,$O595-$I595))</f>
        <v/>
      </c>
      <c r="Z595" s="69">
        <f>$Y595*$X595</f>
        <v/>
      </c>
      <c r="AA595" s="69">
        <f>IF($O595="",0,$O595-$F595)</f>
        <v/>
      </c>
      <c r="AB595" s="69">
        <f>IF(AND($O595="",$I595&lt;Paramètres!$C$8),1,0)</f>
        <v/>
      </c>
      <c r="AC595" s="69">
        <f>IF(AND($O595="",$Y595&gt;Paramètres!$C$13),1,0)</f>
        <v/>
      </c>
      <c r="AD595" s="67">
        <f>IF($O595="","",YEAR($O595)&amp;"-"&amp;TEXT(MONTH($O595),"00"))</f>
        <v/>
      </c>
      <c r="AE595" s="67">
        <f>IF($W595=1,"Réglée",IF($Y595&lt;=0,"Non échu",IF($Y595&lt;=30,"1-30 j",IF($Y595&lt;=60,"31-60 j",IF($Y595&lt;=90,"61-90 j","Plus de 90 j")))))</f>
        <v/>
      </c>
      <c r="AF595" s="67">
        <f>IF($K595&lt;=1000,"Moins de 1 k€",IF($K595&lt;=5000,"1 à 5 k€",IF($K595&lt;=15000,"5 à 15 k€","Plus de 15 k€")))</f>
        <v/>
      </c>
    </row>
    <row r="596">
      <c r="A596" s="65" t="inlineStr">
        <is>
          <t>FAC-00595</t>
        </is>
      </c>
      <c r="B596" s="65" t="inlineStr">
        <is>
          <t>DEV-01436</t>
        </is>
      </c>
      <c r="C596" s="65" t="inlineStr">
        <is>
          <t>CLI-0229</t>
        </is>
      </c>
      <c r="D596" s="65" t="inlineStr">
        <is>
          <t>Particulier</t>
        </is>
      </c>
      <c r="E596" s="65" t="inlineStr">
        <is>
          <t>Toulouse</t>
        </is>
      </c>
      <c r="F596" s="66" t="n">
        <v>45642</v>
      </c>
      <c r="G596" s="65" t="inlineStr">
        <is>
          <t>2024-12</t>
        </is>
      </c>
      <c r="H596" s="65" t="inlineStr">
        <is>
          <t>2024-2025</t>
        </is>
      </c>
      <c r="I596" s="66" t="n">
        <v>45657</v>
      </c>
      <c r="J596" s="67" t="n">
        <v>15</v>
      </c>
      <c r="K596" s="68" t="n">
        <v>3160.27</v>
      </c>
      <c r="L596" s="71" t="n">
        <v>0.1</v>
      </c>
      <c r="M596" s="68" t="n">
        <v>3476.3</v>
      </c>
      <c r="N596" s="65" t="inlineStr">
        <is>
          <t>Lent</t>
        </is>
      </c>
      <c r="O596" s="66" t="n">
        <v>45741</v>
      </c>
      <c r="P596" s="65" t="inlineStr">
        <is>
          <t>Payée</t>
        </is>
      </c>
      <c r="Q596" s="67">
        <f>IFERROR(INDEX(Devis!$I$2:$I$3053,MATCH($B596,Devis!$A$2:$A$3053,0)),"")</f>
        <v/>
      </c>
      <c r="R596" s="67">
        <f>IFERROR(INDEX(Devis!$K$2:$K$3053,MATCH($B596,Devis!$A$2:$A$3053,0)),"")</f>
        <v/>
      </c>
      <c r="S596" s="67">
        <f>IFERROR(INDEX(Clients!$G$2:$G$1020,MATCH($C596,Clients!$A$2:$A$1020,0)),"")</f>
        <v/>
      </c>
      <c r="T596" s="69">
        <f>1</f>
        <v/>
      </c>
      <c r="U596" s="68">
        <f>IFERROR(INDEX(Interventions!$S$2:$S$1106,MATCH($B596,Interventions!$B$2:$B$1106,0)),0)</f>
        <v/>
      </c>
      <c r="V596" s="68">
        <f>$K596-$U596</f>
        <v/>
      </c>
      <c r="W596" s="69">
        <f>IF($O596="",0,1)</f>
        <v/>
      </c>
      <c r="X596" s="68">
        <f>IF($O596="",$M596,0)</f>
        <v/>
      </c>
      <c r="Y596" s="69">
        <f>IF($O596="",MAX(0,Paramètres!$C$8-$I596),MAX(0,$O596-$I596))</f>
        <v/>
      </c>
      <c r="Z596" s="69">
        <f>$Y596*$X596</f>
        <v/>
      </c>
      <c r="AA596" s="69">
        <f>IF($O596="",0,$O596-$F596)</f>
        <v/>
      </c>
      <c r="AB596" s="69">
        <f>IF(AND($O596="",$I596&lt;Paramètres!$C$8),1,0)</f>
        <v/>
      </c>
      <c r="AC596" s="69">
        <f>IF(AND($O596="",$Y596&gt;Paramètres!$C$13),1,0)</f>
        <v/>
      </c>
      <c r="AD596" s="67">
        <f>IF($O596="","",YEAR($O596)&amp;"-"&amp;TEXT(MONTH($O596),"00"))</f>
        <v/>
      </c>
      <c r="AE596" s="67">
        <f>IF($W596=1,"Réglée",IF($Y596&lt;=0,"Non échu",IF($Y596&lt;=30,"1-30 j",IF($Y596&lt;=60,"31-60 j",IF($Y596&lt;=90,"61-90 j","Plus de 90 j")))))</f>
        <v/>
      </c>
      <c r="AF596" s="67">
        <f>IF($K596&lt;=1000,"Moins de 1 k€",IF($K596&lt;=5000,"1 à 5 k€",IF($K596&lt;=15000,"5 à 15 k€","Plus de 15 k€")))</f>
        <v/>
      </c>
    </row>
    <row r="597">
      <c r="A597" s="65" t="inlineStr">
        <is>
          <t>FAC-00596</t>
        </is>
      </c>
      <c r="B597" s="65" t="inlineStr">
        <is>
          <t>DEV-01437</t>
        </is>
      </c>
      <c r="C597" s="65" t="inlineStr">
        <is>
          <t>CLI-0438</t>
        </is>
      </c>
      <c r="D597" s="65" t="inlineStr">
        <is>
          <t>Particulier</t>
        </is>
      </c>
      <c r="E597" s="65" t="inlineStr">
        <is>
          <t>Toulouse</t>
        </is>
      </c>
      <c r="F597" s="66" t="n">
        <v>45616</v>
      </c>
      <c r="G597" s="65" t="inlineStr">
        <is>
          <t>2024-11</t>
        </is>
      </c>
      <c r="H597" s="65" t="inlineStr">
        <is>
          <t>2024-2025</t>
        </is>
      </c>
      <c r="I597" s="66" t="n">
        <v>45631</v>
      </c>
      <c r="J597" s="67" t="n">
        <v>15</v>
      </c>
      <c r="K597" s="68" t="n">
        <v>3776.06</v>
      </c>
      <c r="L597" s="71" t="n">
        <v>0.1</v>
      </c>
      <c r="M597" s="68" t="n">
        <v>4153.67</v>
      </c>
      <c r="N597" s="65" t="inlineStr">
        <is>
          <t>Bon payeur</t>
        </is>
      </c>
      <c r="O597" s="66" t="n">
        <v>45640</v>
      </c>
      <c r="P597" s="65" t="inlineStr">
        <is>
          <t>Payée</t>
        </is>
      </c>
      <c r="Q597" s="67">
        <f>IFERROR(INDEX(Devis!$I$2:$I$3053,MATCH($B597,Devis!$A$2:$A$3053,0)),"")</f>
        <v/>
      </c>
      <c r="R597" s="67">
        <f>IFERROR(INDEX(Devis!$K$2:$K$3053,MATCH($B597,Devis!$A$2:$A$3053,0)),"")</f>
        <v/>
      </c>
      <c r="S597" s="67">
        <f>IFERROR(INDEX(Clients!$G$2:$G$1020,MATCH($C597,Clients!$A$2:$A$1020,0)),"")</f>
        <v/>
      </c>
      <c r="T597" s="69">
        <f>1</f>
        <v/>
      </c>
      <c r="U597" s="68">
        <f>IFERROR(INDEX(Interventions!$S$2:$S$1106,MATCH($B597,Interventions!$B$2:$B$1106,0)),0)</f>
        <v/>
      </c>
      <c r="V597" s="68">
        <f>$K597-$U597</f>
        <v/>
      </c>
      <c r="W597" s="69">
        <f>IF($O597="",0,1)</f>
        <v/>
      </c>
      <c r="X597" s="68">
        <f>IF($O597="",$M597,0)</f>
        <v/>
      </c>
      <c r="Y597" s="69">
        <f>IF($O597="",MAX(0,Paramètres!$C$8-$I597),MAX(0,$O597-$I597))</f>
        <v/>
      </c>
      <c r="Z597" s="69">
        <f>$Y597*$X597</f>
        <v/>
      </c>
      <c r="AA597" s="69">
        <f>IF($O597="",0,$O597-$F597)</f>
        <v/>
      </c>
      <c r="AB597" s="69">
        <f>IF(AND($O597="",$I597&lt;Paramètres!$C$8),1,0)</f>
        <v/>
      </c>
      <c r="AC597" s="69">
        <f>IF(AND($O597="",$Y597&gt;Paramètres!$C$13),1,0)</f>
        <v/>
      </c>
      <c r="AD597" s="67">
        <f>IF($O597="","",YEAR($O597)&amp;"-"&amp;TEXT(MONTH($O597),"00"))</f>
        <v/>
      </c>
      <c r="AE597" s="67">
        <f>IF($W597=1,"Réglée",IF($Y597&lt;=0,"Non échu",IF($Y597&lt;=30,"1-30 j",IF($Y597&lt;=60,"31-60 j",IF($Y597&lt;=90,"61-90 j","Plus de 90 j")))))</f>
        <v/>
      </c>
      <c r="AF597" s="67">
        <f>IF($K597&lt;=1000,"Moins de 1 k€",IF($K597&lt;=5000,"1 à 5 k€",IF($K597&lt;=15000,"5 à 15 k€","Plus de 15 k€")))</f>
        <v/>
      </c>
    </row>
    <row r="598">
      <c r="A598" s="65" t="inlineStr">
        <is>
          <t>FAC-00597</t>
        </is>
      </c>
      <c r="B598" s="65" t="inlineStr">
        <is>
          <t>DEV-01438</t>
        </is>
      </c>
      <c r="C598" s="65" t="inlineStr">
        <is>
          <t>CLI-0032</t>
        </is>
      </c>
      <c r="D598" s="65" t="inlineStr">
        <is>
          <t>Particulier</t>
        </is>
      </c>
      <c r="E598" s="65" t="inlineStr">
        <is>
          <t>Toulouse</t>
        </is>
      </c>
      <c r="F598" s="66" t="n">
        <v>45638</v>
      </c>
      <c r="G598" s="65" t="inlineStr">
        <is>
          <t>2024-12</t>
        </is>
      </c>
      <c r="H598" s="65" t="inlineStr">
        <is>
          <t>2024-2025</t>
        </is>
      </c>
      <c r="I598" s="66" t="n">
        <v>45653</v>
      </c>
      <c r="J598" s="67" t="n">
        <v>15</v>
      </c>
      <c r="K598" s="68" t="n">
        <v>1092.03</v>
      </c>
      <c r="L598" s="71" t="n">
        <v>0.1</v>
      </c>
      <c r="M598" s="68" t="n">
        <v>1201.23</v>
      </c>
      <c r="N598" s="65" t="inlineStr">
        <is>
          <t>Standard</t>
        </is>
      </c>
      <c r="O598" s="66" t="n">
        <v>45647</v>
      </c>
      <c r="P598" s="65" t="inlineStr">
        <is>
          <t>Payée</t>
        </is>
      </c>
      <c r="Q598" s="67">
        <f>IFERROR(INDEX(Devis!$I$2:$I$3053,MATCH($B598,Devis!$A$2:$A$3053,0)),"")</f>
        <v/>
      </c>
      <c r="R598" s="67">
        <f>IFERROR(INDEX(Devis!$K$2:$K$3053,MATCH($B598,Devis!$A$2:$A$3053,0)),"")</f>
        <v/>
      </c>
      <c r="S598" s="67">
        <f>IFERROR(INDEX(Clients!$G$2:$G$1020,MATCH($C598,Clients!$A$2:$A$1020,0)),"")</f>
        <v/>
      </c>
      <c r="T598" s="69">
        <f>1</f>
        <v/>
      </c>
      <c r="U598" s="68">
        <f>IFERROR(INDEX(Interventions!$S$2:$S$1106,MATCH($B598,Interventions!$B$2:$B$1106,0)),0)</f>
        <v/>
      </c>
      <c r="V598" s="68">
        <f>$K598-$U598</f>
        <v/>
      </c>
      <c r="W598" s="69">
        <f>IF($O598="",0,1)</f>
        <v/>
      </c>
      <c r="X598" s="68">
        <f>IF($O598="",$M598,0)</f>
        <v/>
      </c>
      <c r="Y598" s="69">
        <f>IF($O598="",MAX(0,Paramètres!$C$8-$I598),MAX(0,$O598-$I598))</f>
        <v/>
      </c>
      <c r="Z598" s="69">
        <f>$Y598*$X598</f>
        <v/>
      </c>
      <c r="AA598" s="69">
        <f>IF($O598="",0,$O598-$F598)</f>
        <v/>
      </c>
      <c r="AB598" s="69">
        <f>IF(AND($O598="",$I598&lt;Paramètres!$C$8),1,0)</f>
        <v/>
      </c>
      <c r="AC598" s="69">
        <f>IF(AND($O598="",$Y598&gt;Paramètres!$C$13),1,0)</f>
        <v/>
      </c>
      <c r="AD598" s="67">
        <f>IF($O598="","",YEAR($O598)&amp;"-"&amp;TEXT(MONTH($O598),"00"))</f>
        <v/>
      </c>
      <c r="AE598" s="67">
        <f>IF($W598=1,"Réglée",IF($Y598&lt;=0,"Non échu",IF($Y598&lt;=30,"1-30 j",IF($Y598&lt;=60,"31-60 j",IF($Y598&lt;=90,"61-90 j","Plus de 90 j")))))</f>
        <v/>
      </c>
      <c r="AF598" s="67">
        <f>IF($K598&lt;=1000,"Moins de 1 k€",IF($K598&lt;=5000,"1 à 5 k€",IF($K598&lt;=15000,"5 à 15 k€","Plus de 15 k€")))</f>
        <v/>
      </c>
    </row>
    <row r="599">
      <c r="A599" s="65" t="inlineStr">
        <is>
          <t>FAC-00598</t>
        </is>
      </c>
      <c r="B599" s="65" t="inlineStr">
        <is>
          <t>DEV-01444</t>
        </is>
      </c>
      <c r="C599" s="65" t="inlineStr">
        <is>
          <t>CLI-0276</t>
        </is>
      </c>
      <c r="D599" s="65" t="inlineStr">
        <is>
          <t>Professionnel</t>
        </is>
      </c>
      <c r="E599" s="65" t="inlineStr">
        <is>
          <t>Bordeaux</t>
        </is>
      </c>
      <c r="F599" s="66" t="n">
        <v>45635</v>
      </c>
      <c r="G599" s="65" t="inlineStr">
        <is>
          <t>2024-12</t>
        </is>
      </c>
      <c r="H599" s="65" t="inlineStr">
        <is>
          <t>2024-2025</t>
        </is>
      </c>
      <c r="I599" s="66" t="n">
        <v>45665</v>
      </c>
      <c r="J599" s="67" t="n">
        <v>30</v>
      </c>
      <c r="K599" s="68" t="n">
        <v>839.87</v>
      </c>
      <c r="L599" s="71" t="n">
        <v>0.2</v>
      </c>
      <c r="M599" s="68" t="n">
        <v>1007.84</v>
      </c>
      <c r="N599" s="65" t="inlineStr">
        <is>
          <t>Litigieux</t>
        </is>
      </c>
      <c r="O599" s="66" t="n">
        <v>45825</v>
      </c>
      <c r="P599" s="65" t="inlineStr">
        <is>
          <t>Payée</t>
        </is>
      </c>
      <c r="Q599" s="67">
        <f>IFERROR(INDEX(Devis!$I$2:$I$3053,MATCH($B599,Devis!$A$2:$A$3053,0)),"")</f>
        <v/>
      </c>
      <c r="R599" s="67">
        <f>IFERROR(INDEX(Devis!$K$2:$K$3053,MATCH($B599,Devis!$A$2:$A$3053,0)),"")</f>
        <v/>
      </c>
      <c r="S599" s="67">
        <f>IFERROR(INDEX(Clients!$G$2:$G$1020,MATCH($C599,Clients!$A$2:$A$1020,0)),"")</f>
        <v/>
      </c>
      <c r="T599" s="69">
        <f>1</f>
        <v/>
      </c>
      <c r="U599" s="68">
        <f>IFERROR(INDEX(Interventions!$S$2:$S$1106,MATCH($B599,Interventions!$B$2:$B$1106,0)),0)</f>
        <v/>
      </c>
      <c r="V599" s="68">
        <f>$K599-$U599</f>
        <v/>
      </c>
      <c r="W599" s="69">
        <f>IF($O599="",0,1)</f>
        <v/>
      </c>
      <c r="X599" s="68">
        <f>IF($O599="",$M599,0)</f>
        <v/>
      </c>
      <c r="Y599" s="69">
        <f>IF($O599="",MAX(0,Paramètres!$C$8-$I599),MAX(0,$O599-$I599))</f>
        <v/>
      </c>
      <c r="Z599" s="69">
        <f>$Y599*$X599</f>
        <v/>
      </c>
      <c r="AA599" s="69">
        <f>IF($O599="",0,$O599-$F599)</f>
        <v/>
      </c>
      <c r="AB599" s="69">
        <f>IF(AND($O599="",$I599&lt;Paramètres!$C$8),1,0)</f>
        <v/>
      </c>
      <c r="AC599" s="69">
        <f>IF(AND($O599="",$Y599&gt;Paramètres!$C$13),1,0)</f>
        <v/>
      </c>
      <c r="AD599" s="67">
        <f>IF($O599="","",YEAR($O599)&amp;"-"&amp;TEXT(MONTH($O599),"00"))</f>
        <v/>
      </c>
      <c r="AE599" s="67">
        <f>IF($W599=1,"Réglée",IF($Y599&lt;=0,"Non échu",IF($Y599&lt;=30,"1-30 j",IF($Y599&lt;=60,"31-60 j",IF($Y599&lt;=90,"61-90 j","Plus de 90 j")))))</f>
        <v/>
      </c>
      <c r="AF599" s="67">
        <f>IF($K599&lt;=1000,"Moins de 1 k€",IF($K599&lt;=5000,"1 à 5 k€",IF($K599&lt;=15000,"5 à 15 k€","Plus de 15 k€")))</f>
        <v/>
      </c>
    </row>
    <row r="600">
      <c r="A600" s="65" t="inlineStr">
        <is>
          <t>FAC-00599</t>
        </is>
      </c>
      <c r="B600" s="65" t="inlineStr">
        <is>
          <t>DEV-01447</t>
        </is>
      </c>
      <c r="C600" s="65" t="inlineStr">
        <is>
          <t>CLI-0141</t>
        </is>
      </c>
      <c r="D600" s="65" t="inlineStr">
        <is>
          <t>Particulier</t>
        </is>
      </c>
      <c r="E600" s="65" t="inlineStr">
        <is>
          <t>Bordeaux</t>
        </is>
      </c>
      <c r="F600" s="66" t="n">
        <v>45653</v>
      </c>
      <c r="G600" s="65" t="inlineStr">
        <is>
          <t>2024-12</t>
        </is>
      </c>
      <c r="H600" s="65" t="inlineStr">
        <is>
          <t>2024-2025</t>
        </is>
      </c>
      <c r="I600" s="66" t="n">
        <v>45668</v>
      </c>
      <c r="J600" s="67" t="n">
        <v>15</v>
      </c>
      <c r="K600" s="68" t="n">
        <v>1686.08</v>
      </c>
      <c r="L600" s="71" t="n">
        <v>0.2</v>
      </c>
      <c r="M600" s="68" t="n">
        <v>2023.3</v>
      </c>
      <c r="N600" s="65" t="inlineStr">
        <is>
          <t>Bon payeur</t>
        </is>
      </c>
      <c r="O600" s="66" t="n">
        <v>45654</v>
      </c>
      <c r="P600" s="65" t="inlineStr">
        <is>
          <t>Payée</t>
        </is>
      </c>
      <c r="Q600" s="67">
        <f>IFERROR(INDEX(Devis!$I$2:$I$3053,MATCH($B600,Devis!$A$2:$A$3053,0)),"")</f>
        <v/>
      </c>
      <c r="R600" s="67">
        <f>IFERROR(INDEX(Devis!$K$2:$K$3053,MATCH($B600,Devis!$A$2:$A$3053,0)),"")</f>
        <v/>
      </c>
      <c r="S600" s="67">
        <f>IFERROR(INDEX(Clients!$G$2:$G$1020,MATCH($C600,Clients!$A$2:$A$1020,0)),"")</f>
        <v/>
      </c>
      <c r="T600" s="69">
        <f>1</f>
        <v/>
      </c>
      <c r="U600" s="68">
        <f>IFERROR(INDEX(Interventions!$S$2:$S$1106,MATCH($B600,Interventions!$B$2:$B$1106,0)),0)</f>
        <v/>
      </c>
      <c r="V600" s="68">
        <f>$K600-$U600</f>
        <v/>
      </c>
      <c r="W600" s="69">
        <f>IF($O600="",0,1)</f>
        <v/>
      </c>
      <c r="X600" s="68">
        <f>IF($O600="",$M600,0)</f>
        <v/>
      </c>
      <c r="Y600" s="69">
        <f>IF($O600="",MAX(0,Paramètres!$C$8-$I600),MAX(0,$O600-$I600))</f>
        <v/>
      </c>
      <c r="Z600" s="69">
        <f>$Y600*$X600</f>
        <v/>
      </c>
      <c r="AA600" s="69">
        <f>IF($O600="",0,$O600-$F600)</f>
        <v/>
      </c>
      <c r="AB600" s="69">
        <f>IF(AND($O600="",$I600&lt;Paramètres!$C$8),1,0)</f>
        <v/>
      </c>
      <c r="AC600" s="69">
        <f>IF(AND($O600="",$Y600&gt;Paramètres!$C$13),1,0)</f>
        <v/>
      </c>
      <c r="AD600" s="67">
        <f>IF($O600="","",YEAR($O600)&amp;"-"&amp;TEXT(MONTH($O600),"00"))</f>
        <v/>
      </c>
      <c r="AE600" s="67">
        <f>IF($W600=1,"Réglée",IF($Y600&lt;=0,"Non échu",IF($Y600&lt;=30,"1-30 j",IF($Y600&lt;=60,"31-60 j",IF($Y600&lt;=90,"61-90 j","Plus de 90 j")))))</f>
        <v/>
      </c>
      <c r="AF600" s="67">
        <f>IF($K600&lt;=1000,"Moins de 1 k€",IF($K600&lt;=5000,"1 à 5 k€",IF($K600&lt;=15000,"5 à 15 k€","Plus de 15 k€")))</f>
        <v/>
      </c>
    </row>
    <row r="601">
      <c r="A601" s="65" t="inlineStr">
        <is>
          <t>FAC-00600</t>
        </is>
      </c>
      <c r="B601" s="65" t="inlineStr">
        <is>
          <t>DEV-01448</t>
        </is>
      </c>
      <c r="C601" s="65" t="inlineStr">
        <is>
          <t>CLI-0467</t>
        </is>
      </c>
      <c r="D601" s="65" t="inlineStr">
        <is>
          <t>Particulier</t>
        </is>
      </c>
      <c r="E601" s="65" t="inlineStr">
        <is>
          <t>Bordeaux</t>
        </is>
      </c>
      <c r="F601" s="66" t="n">
        <v>45649</v>
      </c>
      <c r="G601" s="65" t="inlineStr">
        <is>
          <t>2024-12</t>
        </is>
      </c>
      <c r="H601" s="65" t="inlineStr">
        <is>
          <t>2024-2025</t>
        </is>
      </c>
      <c r="I601" s="66" t="n">
        <v>45664</v>
      </c>
      <c r="J601" s="67" t="n">
        <v>15</v>
      </c>
      <c r="K601" s="68" t="n">
        <v>838.28</v>
      </c>
      <c r="L601" s="71" t="n">
        <v>0.1</v>
      </c>
      <c r="M601" s="68" t="n">
        <v>922.11</v>
      </c>
      <c r="N601" s="65" t="inlineStr">
        <is>
          <t>Standard</t>
        </is>
      </c>
      <c r="O601" s="66" t="n">
        <v>45671</v>
      </c>
      <c r="P601" s="65" t="inlineStr">
        <is>
          <t>Payée</t>
        </is>
      </c>
      <c r="Q601" s="67">
        <f>IFERROR(INDEX(Devis!$I$2:$I$3053,MATCH($B601,Devis!$A$2:$A$3053,0)),"")</f>
        <v/>
      </c>
      <c r="R601" s="67">
        <f>IFERROR(INDEX(Devis!$K$2:$K$3053,MATCH($B601,Devis!$A$2:$A$3053,0)),"")</f>
        <v/>
      </c>
      <c r="S601" s="67">
        <f>IFERROR(INDEX(Clients!$G$2:$G$1020,MATCH($C601,Clients!$A$2:$A$1020,0)),"")</f>
        <v/>
      </c>
      <c r="T601" s="69">
        <f>1</f>
        <v/>
      </c>
      <c r="U601" s="68">
        <f>IFERROR(INDEX(Interventions!$S$2:$S$1106,MATCH($B601,Interventions!$B$2:$B$1106,0)),0)</f>
        <v/>
      </c>
      <c r="V601" s="68">
        <f>$K601-$U601</f>
        <v/>
      </c>
      <c r="W601" s="69">
        <f>IF($O601="",0,1)</f>
        <v/>
      </c>
      <c r="X601" s="68">
        <f>IF($O601="",$M601,0)</f>
        <v/>
      </c>
      <c r="Y601" s="69">
        <f>IF($O601="",MAX(0,Paramètres!$C$8-$I601),MAX(0,$O601-$I601))</f>
        <v/>
      </c>
      <c r="Z601" s="69">
        <f>$Y601*$X601</f>
        <v/>
      </c>
      <c r="AA601" s="69">
        <f>IF($O601="",0,$O601-$F601)</f>
        <v/>
      </c>
      <c r="AB601" s="69">
        <f>IF(AND($O601="",$I601&lt;Paramètres!$C$8),1,0)</f>
        <v/>
      </c>
      <c r="AC601" s="69">
        <f>IF(AND($O601="",$Y601&gt;Paramètres!$C$13),1,0)</f>
        <v/>
      </c>
      <c r="AD601" s="67">
        <f>IF($O601="","",YEAR($O601)&amp;"-"&amp;TEXT(MONTH($O601),"00"))</f>
        <v/>
      </c>
      <c r="AE601" s="67">
        <f>IF($W601=1,"Réglée",IF($Y601&lt;=0,"Non échu",IF($Y601&lt;=30,"1-30 j",IF($Y601&lt;=60,"31-60 j",IF($Y601&lt;=90,"61-90 j","Plus de 90 j")))))</f>
        <v/>
      </c>
      <c r="AF601" s="67">
        <f>IF($K601&lt;=1000,"Moins de 1 k€",IF($K601&lt;=5000,"1 à 5 k€",IF($K601&lt;=15000,"5 à 15 k€","Plus de 15 k€")))</f>
        <v/>
      </c>
    </row>
    <row r="602">
      <c r="A602" s="65" t="inlineStr">
        <is>
          <t>FAC-00601</t>
        </is>
      </c>
      <c r="B602" s="65" t="inlineStr">
        <is>
          <t>DEV-01450</t>
        </is>
      </c>
      <c r="C602" s="65" t="inlineStr">
        <is>
          <t>CLI-0566</t>
        </is>
      </c>
      <c r="D602" s="65" t="inlineStr">
        <is>
          <t>Particulier</t>
        </is>
      </c>
      <c r="E602" s="65" t="inlineStr">
        <is>
          <t>Toulouse</t>
        </is>
      </c>
      <c r="F602" s="66" t="n">
        <v>45672</v>
      </c>
      <c r="G602" s="65" t="inlineStr">
        <is>
          <t>2025-01</t>
        </is>
      </c>
      <c r="H602" s="65" t="inlineStr">
        <is>
          <t>2024-2025</t>
        </is>
      </c>
      <c r="I602" s="66" t="n">
        <v>45687</v>
      </c>
      <c r="J602" s="67" t="n">
        <v>15</v>
      </c>
      <c r="K602" s="68" t="n">
        <v>2801.76</v>
      </c>
      <c r="L602" s="71" t="n">
        <v>0.1</v>
      </c>
      <c r="M602" s="68" t="n">
        <v>3081.94</v>
      </c>
      <c r="N602" s="65" t="inlineStr">
        <is>
          <t>Standard</t>
        </is>
      </c>
      <c r="O602" s="66" t="n">
        <v>45673</v>
      </c>
      <c r="P602" s="65" t="inlineStr">
        <is>
          <t>Payée</t>
        </is>
      </c>
      <c r="Q602" s="67">
        <f>IFERROR(INDEX(Devis!$I$2:$I$3053,MATCH($B602,Devis!$A$2:$A$3053,0)),"")</f>
        <v/>
      </c>
      <c r="R602" s="67">
        <f>IFERROR(INDEX(Devis!$K$2:$K$3053,MATCH($B602,Devis!$A$2:$A$3053,0)),"")</f>
        <v/>
      </c>
      <c r="S602" s="67">
        <f>IFERROR(INDEX(Clients!$G$2:$G$1020,MATCH($C602,Clients!$A$2:$A$1020,0)),"")</f>
        <v/>
      </c>
      <c r="T602" s="69">
        <f>1</f>
        <v/>
      </c>
      <c r="U602" s="68">
        <f>IFERROR(INDEX(Interventions!$S$2:$S$1106,MATCH($B602,Interventions!$B$2:$B$1106,0)),0)</f>
        <v/>
      </c>
      <c r="V602" s="68">
        <f>$K602-$U602</f>
        <v/>
      </c>
      <c r="W602" s="69">
        <f>IF($O602="",0,1)</f>
        <v/>
      </c>
      <c r="X602" s="68">
        <f>IF($O602="",$M602,0)</f>
        <v/>
      </c>
      <c r="Y602" s="69">
        <f>IF($O602="",MAX(0,Paramètres!$C$8-$I602),MAX(0,$O602-$I602))</f>
        <v/>
      </c>
      <c r="Z602" s="69">
        <f>$Y602*$X602</f>
        <v/>
      </c>
      <c r="AA602" s="69">
        <f>IF($O602="",0,$O602-$F602)</f>
        <v/>
      </c>
      <c r="AB602" s="69">
        <f>IF(AND($O602="",$I602&lt;Paramètres!$C$8),1,0)</f>
        <v/>
      </c>
      <c r="AC602" s="69">
        <f>IF(AND($O602="",$Y602&gt;Paramètres!$C$13),1,0)</f>
        <v/>
      </c>
      <c r="AD602" s="67">
        <f>IF($O602="","",YEAR($O602)&amp;"-"&amp;TEXT(MONTH($O602),"00"))</f>
        <v/>
      </c>
      <c r="AE602" s="67">
        <f>IF($W602=1,"Réglée",IF($Y602&lt;=0,"Non échu",IF($Y602&lt;=30,"1-30 j",IF($Y602&lt;=60,"31-60 j",IF($Y602&lt;=90,"61-90 j","Plus de 90 j")))))</f>
        <v/>
      </c>
      <c r="AF602" s="67">
        <f>IF($K602&lt;=1000,"Moins de 1 k€",IF($K602&lt;=5000,"1 à 5 k€",IF($K602&lt;=15000,"5 à 15 k€","Plus de 15 k€")))</f>
        <v/>
      </c>
    </row>
    <row r="603">
      <c r="A603" s="65" t="inlineStr">
        <is>
          <t>FAC-00602</t>
        </is>
      </c>
      <c r="B603" s="65" t="inlineStr">
        <is>
          <t>DEV-01451</t>
        </is>
      </c>
      <c r="C603" s="65" t="inlineStr">
        <is>
          <t>CLI-0318</t>
        </is>
      </c>
      <c r="D603" s="65" t="inlineStr">
        <is>
          <t>Particulier</t>
        </is>
      </c>
      <c r="E603" s="65" t="inlineStr">
        <is>
          <t>Toulouse</t>
        </is>
      </c>
      <c r="F603" s="66" t="n">
        <v>45635</v>
      </c>
      <c r="G603" s="65" t="inlineStr">
        <is>
          <t>2024-12</t>
        </is>
      </c>
      <c r="H603" s="65" t="inlineStr">
        <is>
          <t>2024-2025</t>
        </is>
      </c>
      <c r="I603" s="66" t="n">
        <v>45650</v>
      </c>
      <c r="J603" s="67" t="n">
        <v>15</v>
      </c>
      <c r="K603" s="68" t="n">
        <v>3238.6</v>
      </c>
      <c r="L603" s="71" t="n">
        <v>0.2</v>
      </c>
      <c r="M603" s="68" t="n">
        <v>3886.32</v>
      </c>
      <c r="N603" s="65" t="inlineStr">
        <is>
          <t>Standard</t>
        </is>
      </c>
      <c r="O603" s="66" t="n">
        <v>45659</v>
      </c>
      <c r="P603" s="65" t="inlineStr">
        <is>
          <t>Payée</t>
        </is>
      </c>
      <c r="Q603" s="67">
        <f>IFERROR(INDEX(Devis!$I$2:$I$3053,MATCH($B603,Devis!$A$2:$A$3053,0)),"")</f>
        <v/>
      </c>
      <c r="R603" s="67">
        <f>IFERROR(INDEX(Devis!$K$2:$K$3053,MATCH($B603,Devis!$A$2:$A$3053,0)),"")</f>
        <v/>
      </c>
      <c r="S603" s="67">
        <f>IFERROR(INDEX(Clients!$G$2:$G$1020,MATCH($C603,Clients!$A$2:$A$1020,0)),"")</f>
        <v/>
      </c>
      <c r="T603" s="69">
        <f>1</f>
        <v/>
      </c>
      <c r="U603" s="68">
        <f>IFERROR(INDEX(Interventions!$S$2:$S$1106,MATCH($B603,Interventions!$B$2:$B$1106,0)),0)</f>
        <v/>
      </c>
      <c r="V603" s="68">
        <f>$K603-$U603</f>
        <v/>
      </c>
      <c r="W603" s="69">
        <f>IF($O603="",0,1)</f>
        <v/>
      </c>
      <c r="X603" s="68">
        <f>IF($O603="",$M603,0)</f>
        <v/>
      </c>
      <c r="Y603" s="69">
        <f>IF($O603="",MAX(0,Paramètres!$C$8-$I603),MAX(0,$O603-$I603))</f>
        <v/>
      </c>
      <c r="Z603" s="69">
        <f>$Y603*$X603</f>
        <v/>
      </c>
      <c r="AA603" s="69">
        <f>IF($O603="",0,$O603-$F603)</f>
        <v/>
      </c>
      <c r="AB603" s="69">
        <f>IF(AND($O603="",$I603&lt;Paramètres!$C$8),1,0)</f>
        <v/>
      </c>
      <c r="AC603" s="69">
        <f>IF(AND($O603="",$Y603&gt;Paramètres!$C$13),1,0)</f>
        <v/>
      </c>
      <c r="AD603" s="67">
        <f>IF($O603="","",YEAR($O603)&amp;"-"&amp;TEXT(MONTH($O603),"00"))</f>
        <v/>
      </c>
      <c r="AE603" s="67">
        <f>IF($W603=1,"Réglée",IF($Y603&lt;=0,"Non échu",IF($Y603&lt;=30,"1-30 j",IF($Y603&lt;=60,"31-60 j",IF($Y603&lt;=90,"61-90 j","Plus de 90 j")))))</f>
        <v/>
      </c>
      <c r="AF603" s="67">
        <f>IF($K603&lt;=1000,"Moins de 1 k€",IF($K603&lt;=5000,"1 à 5 k€",IF($K603&lt;=15000,"5 à 15 k€","Plus de 15 k€")))</f>
        <v/>
      </c>
    </row>
    <row r="604">
      <c r="A604" s="65" t="inlineStr">
        <is>
          <t>FAC-00603</t>
        </is>
      </c>
      <c r="B604" s="65" t="inlineStr">
        <is>
          <t>DEV-01452</t>
        </is>
      </c>
      <c r="C604" s="65" t="inlineStr">
        <is>
          <t>CLI-0473</t>
        </is>
      </c>
      <c r="D604" s="65" t="inlineStr">
        <is>
          <t>Particulier</t>
        </is>
      </c>
      <c r="E604" s="65" t="inlineStr">
        <is>
          <t>Toulouse</t>
        </is>
      </c>
      <c r="F604" s="66" t="n">
        <v>45649</v>
      </c>
      <c r="G604" s="65" t="inlineStr">
        <is>
          <t>2024-12</t>
        </is>
      </c>
      <c r="H604" s="65" t="inlineStr">
        <is>
          <t>2024-2025</t>
        </is>
      </c>
      <c r="I604" s="66" t="n">
        <v>45664</v>
      </c>
      <c r="J604" s="67" t="n">
        <v>15</v>
      </c>
      <c r="K604" s="68" t="n">
        <v>273.41</v>
      </c>
      <c r="L604" s="71" t="n">
        <v>0.2</v>
      </c>
      <c r="M604" s="68" t="n">
        <v>328.09</v>
      </c>
      <c r="N604" s="65" t="inlineStr">
        <is>
          <t>Bon payeur</t>
        </is>
      </c>
      <c r="O604" s="66" t="n">
        <v>45651</v>
      </c>
      <c r="P604" s="65" t="inlineStr">
        <is>
          <t>Payée</t>
        </is>
      </c>
      <c r="Q604" s="67">
        <f>IFERROR(INDEX(Devis!$I$2:$I$3053,MATCH($B604,Devis!$A$2:$A$3053,0)),"")</f>
        <v/>
      </c>
      <c r="R604" s="67">
        <f>IFERROR(INDEX(Devis!$K$2:$K$3053,MATCH($B604,Devis!$A$2:$A$3053,0)),"")</f>
        <v/>
      </c>
      <c r="S604" s="67">
        <f>IFERROR(INDEX(Clients!$G$2:$G$1020,MATCH($C604,Clients!$A$2:$A$1020,0)),"")</f>
        <v/>
      </c>
      <c r="T604" s="69">
        <f>1</f>
        <v/>
      </c>
      <c r="U604" s="68">
        <f>IFERROR(INDEX(Interventions!$S$2:$S$1106,MATCH($B604,Interventions!$B$2:$B$1106,0)),0)</f>
        <v/>
      </c>
      <c r="V604" s="68">
        <f>$K604-$U604</f>
        <v/>
      </c>
      <c r="W604" s="69">
        <f>IF($O604="",0,1)</f>
        <v/>
      </c>
      <c r="X604" s="68">
        <f>IF($O604="",$M604,0)</f>
        <v/>
      </c>
      <c r="Y604" s="69">
        <f>IF($O604="",MAX(0,Paramètres!$C$8-$I604),MAX(0,$O604-$I604))</f>
        <v/>
      </c>
      <c r="Z604" s="69">
        <f>$Y604*$X604</f>
        <v/>
      </c>
      <c r="AA604" s="69">
        <f>IF($O604="",0,$O604-$F604)</f>
        <v/>
      </c>
      <c r="AB604" s="69">
        <f>IF(AND($O604="",$I604&lt;Paramètres!$C$8),1,0)</f>
        <v/>
      </c>
      <c r="AC604" s="69">
        <f>IF(AND($O604="",$Y604&gt;Paramètres!$C$13),1,0)</f>
        <v/>
      </c>
      <c r="AD604" s="67">
        <f>IF($O604="","",YEAR($O604)&amp;"-"&amp;TEXT(MONTH($O604),"00"))</f>
        <v/>
      </c>
      <c r="AE604" s="67">
        <f>IF($W604=1,"Réglée",IF($Y604&lt;=0,"Non échu",IF($Y604&lt;=30,"1-30 j",IF($Y604&lt;=60,"31-60 j",IF($Y604&lt;=90,"61-90 j","Plus de 90 j")))))</f>
        <v/>
      </c>
      <c r="AF604" s="67">
        <f>IF($K604&lt;=1000,"Moins de 1 k€",IF($K604&lt;=5000,"1 à 5 k€",IF($K604&lt;=15000,"5 à 15 k€","Plus de 15 k€")))</f>
        <v/>
      </c>
    </row>
    <row r="605">
      <c r="A605" s="65" t="inlineStr">
        <is>
          <t>FAC-00604</t>
        </is>
      </c>
      <c r="B605" s="65" t="inlineStr">
        <is>
          <t>DEV-01454</t>
        </is>
      </c>
      <c r="C605" s="65" t="inlineStr">
        <is>
          <t>CLI-0490</t>
        </is>
      </c>
      <c r="D605" s="65" t="inlineStr">
        <is>
          <t>Syndic</t>
        </is>
      </c>
      <c r="E605" s="65" t="inlineStr">
        <is>
          <t>Bordeaux</t>
        </is>
      </c>
      <c r="F605" s="66" t="n">
        <v>45663</v>
      </c>
      <c r="G605" s="65" t="inlineStr">
        <is>
          <t>2025-01</t>
        </is>
      </c>
      <c r="H605" s="65" t="inlineStr">
        <is>
          <t>2024-2025</t>
        </is>
      </c>
      <c r="I605" s="66" t="n">
        <v>45723</v>
      </c>
      <c r="J605" s="67" t="n">
        <v>60</v>
      </c>
      <c r="K605" s="68" t="n">
        <v>3670.07</v>
      </c>
      <c r="L605" s="71" t="n">
        <v>0.2</v>
      </c>
      <c r="M605" s="68" t="n">
        <v>4404.08</v>
      </c>
      <c r="N605" s="65" t="inlineStr">
        <is>
          <t>Litigieux</t>
        </is>
      </c>
      <c r="O605" s="66" t="n">
        <v>45820</v>
      </c>
      <c r="P605" s="65" t="inlineStr">
        <is>
          <t>Payée</t>
        </is>
      </c>
      <c r="Q605" s="67">
        <f>IFERROR(INDEX(Devis!$I$2:$I$3053,MATCH($B605,Devis!$A$2:$A$3053,0)),"")</f>
        <v/>
      </c>
      <c r="R605" s="67">
        <f>IFERROR(INDEX(Devis!$K$2:$K$3053,MATCH($B605,Devis!$A$2:$A$3053,0)),"")</f>
        <v/>
      </c>
      <c r="S605" s="67">
        <f>IFERROR(INDEX(Clients!$G$2:$G$1020,MATCH($C605,Clients!$A$2:$A$1020,0)),"")</f>
        <v/>
      </c>
      <c r="T605" s="69">
        <f>1</f>
        <v/>
      </c>
      <c r="U605" s="68">
        <f>IFERROR(INDEX(Interventions!$S$2:$S$1106,MATCH($B605,Interventions!$B$2:$B$1106,0)),0)</f>
        <v/>
      </c>
      <c r="V605" s="68">
        <f>$K605-$U605</f>
        <v/>
      </c>
      <c r="W605" s="69">
        <f>IF($O605="",0,1)</f>
        <v/>
      </c>
      <c r="X605" s="68">
        <f>IF($O605="",$M605,0)</f>
        <v/>
      </c>
      <c r="Y605" s="69">
        <f>IF($O605="",MAX(0,Paramètres!$C$8-$I605),MAX(0,$O605-$I605))</f>
        <v/>
      </c>
      <c r="Z605" s="69">
        <f>$Y605*$X605</f>
        <v/>
      </c>
      <c r="AA605" s="69">
        <f>IF($O605="",0,$O605-$F605)</f>
        <v/>
      </c>
      <c r="AB605" s="69">
        <f>IF(AND($O605="",$I605&lt;Paramètres!$C$8),1,0)</f>
        <v/>
      </c>
      <c r="AC605" s="69">
        <f>IF(AND($O605="",$Y605&gt;Paramètres!$C$13),1,0)</f>
        <v/>
      </c>
      <c r="AD605" s="67">
        <f>IF($O605="","",YEAR($O605)&amp;"-"&amp;TEXT(MONTH($O605),"00"))</f>
        <v/>
      </c>
      <c r="AE605" s="67">
        <f>IF($W605=1,"Réglée",IF($Y605&lt;=0,"Non échu",IF($Y605&lt;=30,"1-30 j",IF($Y605&lt;=60,"31-60 j",IF($Y605&lt;=90,"61-90 j","Plus de 90 j")))))</f>
        <v/>
      </c>
      <c r="AF605" s="67">
        <f>IF($K605&lt;=1000,"Moins de 1 k€",IF($K605&lt;=5000,"1 à 5 k€",IF($K605&lt;=15000,"5 à 15 k€","Plus de 15 k€")))</f>
        <v/>
      </c>
    </row>
    <row r="606">
      <c r="A606" s="65" t="inlineStr">
        <is>
          <t>FAC-00605</t>
        </is>
      </c>
      <c r="B606" s="65" t="inlineStr">
        <is>
          <t>DEV-01458</t>
        </is>
      </c>
      <c r="C606" s="65" t="inlineStr">
        <is>
          <t>CLI-0297</t>
        </is>
      </c>
      <c r="D606" s="65" t="inlineStr">
        <is>
          <t>Professionnel</t>
        </is>
      </c>
      <c r="E606" s="65" t="inlineStr">
        <is>
          <t>Bordeaux</t>
        </is>
      </c>
      <c r="F606" s="66" t="n">
        <v>45643</v>
      </c>
      <c r="G606" s="65" t="inlineStr">
        <is>
          <t>2024-12</t>
        </is>
      </c>
      <c r="H606" s="65" t="inlineStr">
        <is>
          <t>2024-2025</t>
        </is>
      </c>
      <c r="I606" s="66" t="n">
        <v>45673</v>
      </c>
      <c r="J606" s="67" t="n">
        <v>30</v>
      </c>
      <c r="K606" s="68" t="n">
        <v>10862.1</v>
      </c>
      <c r="L606" s="71" t="n">
        <v>0.2</v>
      </c>
      <c r="M606" s="68" t="n">
        <v>13034.52</v>
      </c>
      <c r="N606" s="65" t="inlineStr">
        <is>
          <t>Bon payeur</t>
        </is>
      </c>
      <c r="O606" s="66" t="n">
        <v>45654</v>
      </c>
      <c r="P606" s="65" t="inlineStr">
        <is>
          <t>Payée</t>
        </is>
      </c>
      <c r="Q606" s="67">
        <f>IFERROR(INDEX(Devis!$I$2:$I$3053,MATCH($B606,Devis!$A$2:$A$3053,0)),"")</f>
        <v/>
      </c>
      <c r="R606" s="67">
        <f>IFERROR(INDEX(Devis!$K$2:$K$3053,MATCH($B606,Devis!$A$2:$A$3053,0)),"")</f>
        <v/>
      </c>
      <c r="S606" s="67">
        <f>IFERROR(INDEX(Clients!$G$2:$G$1020,MATCH($C606,Clients!$A$2:$A$1020,0)),"")</f>
        <v/>
      </c>
      <c r="T606" s="69">
        <f>1</f>
        <v/>
      </c>
      <c r="U606" s="68">
        <f>IFERROR(INDEX(Interventions!$S$2:$S$1106,MATCH($B606,Interventions!$B$2:$B$1106,0)),0)</f>
        <v/>
      </c>
      <c r="V606" s="68">
        <f>$K606-$U606</f>
        <v/>
      </c>
      <c r="W606" s="69">
        <f>IF($O606="",0,1)</f>
        <v/>
      </c>
      <c r="X606" s="68">
        <f>IF($O606="",$M606,0)</f>
        <v/>
      </c>
      <c r="Y606" s="69">
        <f>IF($O606="",MAX(0,Paramètres!$C$8-$I606),MAX(0,$O606-$I606))</f>
        <v/>
      </c>
      <c r="Z606" s="69">
        <f>$Y606*$X606</f>
        <v/>
      </c>
      <c r="AA606" s="69">
        <f>IF($O606="",0,$O606-$F606)</f>
        <v/>
      </c>
      <c r="AB606" s="69">
        <f>IF(AND($O606="",$I606&lt;Paramètres!$C$8),1,0)</f>
        <v/>
      </c>
      <c r="AC606" s="69">
        <f>IF(AND($O606="",$Y606&gt;Paramètres!$C$13),1,0)</f>
        <v/>
      </c>
      <c r="AD606" s="67">
        <f>IF($O606="","",YEAR($O606)&amp;"-"&amp;TEXT(MONTH($O606),"00"))</f>
        <v/>
      </c>
      <c r="AE606" s="67">
        <f>IF($W606=1,"Réglée",IF($Y606&lt;=0,"Non échu",IF($Y606&lt;=30,"1-30 j",IF($Y606&lt;=60,"31-60 j",IF($Y606&lt;=90,"61-90 j","Plus de 90 j")))))</f>
        <v/>
      </c>
      <c r="AF606" s="67">
        <f>IF($K606&lt;=1000,"Moins de 1 k€",IF($K606&lt;=5000,"1 à 5 k€",IF($K606&lt;=15000,"5 à 15 k€","Plus de 15 k€")))</f>
        <v/>
      </c>
    </row>
    <row r="607">
      <c r="A607" s="65" t="inlineStr">
        <is>
          <t>FAC-00606</t>
        </is>
      </c>
      <c r="B607" s="65" t="inlineStr">
        <is>
          <t>DEV-01459</t>
        </is>
      </c>
      <c r="C607" s="65" t="inlineStr">
        <is>
          <t>CLI-0197</t>
        </is>
      </c>
      <c r="D607" s="65" t="inlineStr">
        <is>
          <t>Particulier</t>
        </is>
      </c>
      <c r="E607" s="65" t="inlineStr">
        <is>
          <t>Bordeaux</t>
        </is>
      </c>
      <c r="F607" s="66" t="n">
        <v>45664</v>
      </c>
      <c r="G607" s="65" t="inlineStr">
        <is>
          <t>2025-01</t>
        </is>
      </c>
      <c r="H607" s="65" t="inlineStr">
        <is>
          <t>2024-2025</t>
        </is>
      </c>
      <c r="I607" s="66" t="n">
        <v>45679</v>
      </c>
      <c r="J607" s="67" t="n">
        <v>15</v>
      </c>
      <c r="K607" s="68" t="n">
        <v>402.6</v>
      </c>
      <c r="L607" s="71" t="n">
        <v>0.2</v>
      </c>
      <c r="M607" s="68" t="n">
        <v>483.12</v>
      </c>
      <c r="N607" s="65" t="inlineStr">
        <is>
          <t>Bon payeur</t>
        </is>
      </c>
      <c r="O607" s="66" t="n">
        <v>45665</v>
      </c>
      <c r="P607" s="65" t="inlineStr">
        <is>
          <t>Payée</t>
        </is>
      </c>
      <c r="Q607" s="67">
        <f>IFERROR(INDEX(Devis!$I$2:$I$3053,MATCH($B607,Devis!$A$2:$A$3053,0)),"")</f>
        <v/>
      </c>
      <c r="R607" s="67">
        <f>IFERROR(INDEX(Devis!$K$2:$K$3053,MATCH($B607,Devis!$A$2:$A$3053,0)),"")</f>
        <v/>
      </c>
      <c r="S607" s="67">
        <f>IFERROR(INDEX(Clients!$G$2:$G$1020,MATCH($C607,Clients!$A$2:$A$1020,0)),"")</f>
        <v/>
      </c>
      <c r="T607" s="69">
        <f>1</f>
        <v/>
      </c>
      <c r="U607" s="68">
        <f>IFERROR(INDEX(Interventions!$S$2:$S$1106,MATCH($B607,Interventions!$B$2:$B$1106,0)),0)</f>
        <v/>
      </c>
      <c r="V607" s="68">
        <f>$K607-$U607</f>
        <v/>
      </c>
      <c r="W607" s="69">
        <f>IF($O607="",0,1)</f>
        <v/>
      </c>
      <c r="X607" s="68">
        <f>IF($O607="",$M607,0)</f>
        <v/>
      </c>
      <c r="Y607" s="69">
        <f>IF($O607="",MAX(0,Paramètres!$C$8-$I607),MAX(0,$O607-$I607))</f>
        <v/>
      </c>
      <c r="Z607" s="69">
        <f>$Y607*$X607</f>
        <v/>
      </c>
      <c r="AA607" s="69">
        <f>IF($O607="",0,$O607-$F607)</f>
        <v/>
      </c>
      <c r="AB607" s="69">
        <f>IF(AND($O607="",$I607&lt;Paramètres!$C$8),1,0)</f>
        <v/>
      </c>
      <c r="AC607" s="69">
        <f>IF(AND($O607="",$Y607&gt;Paramètres!$C$13),1,0)</f>
        <v/>
      </c>
      <c r="AD607" s="67">
        <f>IF($O607="","",YEAR($O607)&amp;"-"&amp;TEXT(MONTH($O607),"00"))</f>
        <v/>
      </c>
      <c r="AE607" s="67">
        <f>IF($W607=1,"Réglée",IF($Y607&lt;=0,"Non échu",IF($Y607&lt;=30,"1-30 j",IF($Y607&lt;=60,"31-60 j",IF($Y607&lt;=90,"61-90 j","Plus de 90 j")))))</f>
        <v/>
      </c>
      <c r="AF607" s="67">
        <f>IF($K607&lt;=1000,"Moins de 1 k€",IF($K607&lt;=5000,"1 à 5 k€",IF($K607&lt;=15000,"5 à 15 k€","Plus de 15 k€")))</f>
        <v/>
      </c>
    </row>
    <row r="608">
      <c r="A608" s="65" t="inlineStr">
        <is>
          <t>FAC-00607</t>
        </is>
      </c>
      <c r="B608" s="65" t="inlineStr">
        <is>
          <t>DEV-01463</t>
        </is>
      </c>
      <c r="C608" s="65" t="inlineStr">
        <is>
          <t>CLI-0120</t>
        </is>
      </c>
      <c r="D608" s="65" t="inlineStr">
        <is>
          <t>Particulier</t>
        </is>
      </c>
      <c r="E608" s="65" t="inlineStr">
        <is>
          <t>Toulouse</t>
        </is>
      </c>
      <c r="F608" s="66" t="n">
        <v>45631</v>
      </c>
      <c r="G608" s="65" t="inlineStr">
        <is>
          <t>2024-12</t>
        </is>
      </c>
      <c r="H608" s="65" t="inlineStr">
        <is>
          <t>2024-2025</t>
        </is>
      </c>
      <c r="I608" s="66" t="n">
        <v>45646</v>
      </c>
      <c r="J608" s="67" t="n">
        <v>15</v>
      </c>
      <c r="K608" s="68" t="n">
        <v>10881.33</v>
      </c>
      <c r="L608" s="71" t="n">
        <v>0.2</v>
      </c>
      <c r="M608" s="68" t="n">
        <v>13057.6</v>
      </c>
      <c r="N608" s="65" t="inlineStr">
        <is>
          <t>Lent</t>
        </is>
      </c>
      <c r="O608" s="66" t="n">
        <v>45689</v>
      </c>
      <c r="P608" s="65" t="inlineStr">
        <is>
          <t>Payée</t>
        </is>
      </c>
      <c r="Q608" s="67">
        <f>IFERROR(INDEX(Devis!$I$2:$I$3053,MATCH($B608,Devis!$A$2:$A$3053,0)),"")</f>
        <v/>
      </c>
      <c r="R608" s="67">
        <f>IFERROR(INDEX(Devis!$K$2:$K$3053,MATCH($B608,Devis!$A$2:$A$3053,0)),"")</f>
        <v/>
      </c>
      <c r="S608" s="67">
        <f>IFERROR(INDEX(Clients!$G$2:$G$1020,MATCH($C608,Clients!$A$2:$A$1020,0)),"")</f>
        <v/>
      </c>
      <c r="T608" s="69">
        <f>1</f>
        <v/>
      </c>
      <c r="U608" s="68">
        <f>IFERROR(INDEX(Interventions!$S$2:$S$1106,MATCH($B608,Interventions!$B$2:$B$1106,0)),0)</f>
        <v/>
      </c>
      <c r="V608" s="68">
        <f>$K608-$U608</f>
        <v/>
      </c>
      <c r="W608" s="69">
        <f>IF($O608="",0,1)</f>
        <v/>
      </c>
      <c r="X608" s="68">
        <f>IF($O608="",$M608,0)</f>
        <v/>
      </c>
      <c r="Y608" s="69">
        <f>IF($O608="",MAX(0,Paramètres!$C$8-$I608),MAX(0,$O608-$I608))</f>
        <v/>
      </c>
      <c r="Z608" s="69">
        <f>$Y608*$X608</f>
        <v/>
      </c>
      <c r="AA608" s="69">
        <f>IF($O608="",0,$O608-$F608)</f>
        <v/>
      </c>
      <c r="AB608" s="69">
        <f>IF(AND($O608="",$I608&lt;Paramètres!$C$8),1,0)</f>
        <v/>
      </c>
      <c r="AC608" s="69">
        <f>IF(AND($O608="",$Y608&gt;Paramètres!$C$13),1,0)</f>
        <v/>
      </c>
      <c r="AD608" s="67">
        <f>IF($O608="","",YEAR($O608)&amp;"-"&amp;TEXT(MONTH($O608),"00"))</f>
        <v/>
      </c>
      <c r="AE608" s="67">
        <f>IF($W608=1,"Réglée",IF($Y608&lt;=0,"Non échu",IF($Y608&lt;=30,"1-30 j",IF($Y608&lt;=60,"31-60 j",IF($Y608&lt;=90,"61-90 j","Plus de 90 j")))))</f>
        <v/>
      </c>
      <c r="AF608" s="67">
        <f>IF($K608&lt;=1000,"Moins de 1 k€",IF($K608&lt;=5000,"1 à 5 k€",IF($K608&lt;=15000,"5 à 15 k€","Plus de 15 k€")))</f>
        <v/>
      </c>
    </row>
    <row r="609">
      <c r="A609" s="65" t="inlineStr">
        <is>
          <t>FAC-00608</t>
        </is>
      </c>
      <c r="B609" s="65" t="inlineStr">
        <is>
          <t>DEV-01465</t>
        </is>
      </c>
      <c r="C609" s="65" t="inlineStr">
        <is>
          <t>CLI-0099</t>
        </is>
      </c>
      <c r="D609" s="65" t="inlineStr">
        <is>
          <t>Particulier</t>
        </is>
      </c>
      <c r="E609" s="65" t="inlineStr">
        <is>
          <t>Bordeaux</t>
        </is>
      </c>
      <c r="F609" s="66" t="n">
        <v>45664</v>
      </c>
      <c r="G609" s="65" t="inlineStr">
        <is>
          <t>2025-01</t>
        </is>
      </c>
      <c r="H609" s="65" t="inlineStr">
        <is>
          <t>2024-2025</t>
        </is>
      </c>
      <c r="I609" s="66" t="n">
        <v>45679</v>
      </c>
      <c r="J609" s="67" t="n">
        <v>15</v>
      </c>
      <c r="K609" s="68" t="n">
        <v>2447.49</v>
      </c>
      <c r="L609" s="71" t="n">
        <v>0.1</v>
      </c>
      <c r="M609" s="68" t="n">
        <v>2692.24</v>
      </c>
      <c r="N609" s="65" t="inlineStr">
        <is>
          <t>Bon payeur</t>
        </is>
      </c>
      <c r="O609" s="66" t="n">
        <v>45665</v>
      </c>
      <c r="P609" s="65" t="inlineStr">
        <is>
          <t>Payée</t>
        </is>
      </c>
      <c r="Q609" s="67">
        <f>IFERROR(INDEX(Devis!$I$2:$I$3053,MATCH($B609,Devis!$A$2:$A$3053,0)),"")</f>
        <v/>
      </c>
      <c r="R609" s="67">
        <f>IFERROR(INDEX(Devis!$K$2:$K$3053,MATCH($B609,Devis!$A$2:$A$3053,0)),"")</f>
        <v/>
      </c>
      <c r="S609" s="67">
        <f>IFERROR(INDEX(Clients!$G$2:$G$1020,MATCH($C609,Clients!$A$2:$A$1020,0)),"")</f>
        <v/>
      </c>
      <c r="T609" s="69">
        <f>1</f>
        <v/>
      </c>
      <c r="U609" s="68">
        <f>IFERROR(INDEX(Interventions!$S$2:$S$1106,MATCH($B609,Interventions!$B$2:$B$1106,0)),0)</f>
        <v/>
      </c>
      <c r="V609" s="68">
        <f>$K609-$U609</f>
        <v/>
      </c>
      <c r="W609" s="69">
        <f>IF($O609="",0,1)</f>
        <v/>
      </c>
      <c r="X609" s="68">
        <f>IF($O609="",$M609,0)</f>
        <v/>
      </c>
      <c r="Y609" s="69">
        <f>IF($O609="",MAX(0,Paramètres!$C$8-$I609),MAX(0,$O609-$I609))</f>
        <v/>
      </c>
      <c r="Z609" s="69">
        <f>$Y609*$X609</f>
        <v/>
      </c>
      <c r="AA609" s="69">
        <f>IF($O609="",0,$O609-$F609)</f>
        <v/>
      </c>
      <c r="AB609" s="69">
        <f>IF(AND($O609="",$I609&lt;Paramètres!$C$8),1,0)</f>
        <v/>
      </c>
      <c r="AC609" s="69">
        <f>IF(AND($O609="",$Y609&gt;Paramètres!$C$13),1,0)</f>
        <v/>
      </c>
      <c r="AD609" s="67">
        <f>IF($O609="","",YEAR($O609)&amp;"-"&amp;TEXT(MONTH($O609),"00"))</f>
        <v/>
      </c>
      <c r="AE609" s="67">
        <f>IF($W609=1,"Réglée",IF($Y609&lt;=0,"Non échu",IF($Y609&lt;=30,"1-30 j",IF($Y609&lt;=60,"31-60 j",IF($Y609&lt;=90,"61-90 j","Plus de 90 j")))))</f>
        <v/>
      </c>
      <c r="AF609" s="67">
        <f>IF($K609&lt;=1000,"Moins de 1 k€",IF($K609&lt;=5000,"1 à 5 k€",IF($K609&lt;=15000,"5 à 15 k€","Plus de 15 k€")))</f>
        <v/>
      </c>
    </row>
    <row r="610">
      <c r="A610" s="65" t="inlineStr">
        <is>
          <t>FAC-00609</t>
        </is>
      </c>
      <c r="B610" s="65" t="inlineStr">
        <is>
          <t>DEV-01466</t>
        </is>
      </c>
      <c r="C610" s="65" t="inlineStr">
        <is>
          <t>CLI-0197</t>
        </is>
      </c>
      <c r="D610" s="65" t="inlineStr">
        <is>
          <t>Particulier</t>
        </is>
      </c>
      <c r="E610" s="65" t="inlineStr">
        <is>
          <t>Bordeaux</t>
        </is>
      </c>
      <c r="F610" s="66" t="n">
        <v>45658</v>
      </c>
      <c r="G610" s="65" t="inlineStr">
        <is>
          <t>2025-01</t>
        </is>
      </c>
      <c r="H610" s="65" t="inlineStr">
        <is>
          <t>2024-2025</t>
        </is>
      </c>
      <c r="I610" s="66" t="n">
        <v>45673</v>
      </c>
      <c r="J610" s="67" t="n">
        <v>15</v>
      </c>
      <c r="K610" s="68" t="n">
        <v>3654.82</v>
      </c>
      <c r="L610" s="71" t="n">
        <v>0.1</v>
      </c>
      <c r="M610" s="68" t="n">
        <v>4020.3</v>
      </c>
      <c r="N610" s="65" t="inlineStr">
        <is>
          <t>Bon payeur</t>
        </is>
      </c>
      <c r="O610" s="66" t="n">
        <v>45677</v>
      </c>
      <c r="P610" s="65" t="inlineStr">
        <is>
          <t>Payée</t>
        </is>
      </c>
      <c r="Q610" s="67">
        <f>IFERROR(INDEX(Devis!$I$2:$I$3053,MATCH($B610,Devis!$A$2:$A$3053,0)),"")</f>
        <v/>
      </c>
      <c r="R610" s="67">
        <f>IFERROR(INDEX(Devis!$K$2:$K$3053,MATCH($B610,Devis!$A$2:$A$3053,0)),"")</f>
        <v/>
      </c>
      <c r="S610" s="67">
        <f>IFERROR(INDEX(Clients!$G$2:$G$1020,MATCH($C610,Clients!$A$2:$A$1020,0)),"")</f>
        <v/>
      </c>
      <c r="T610" s="69">
        <f>1</f>
        <v/>
      </c>
      <c r="U610" s="68">
        <f>IFERROR(INDEX(Interventions!$S$2:$S$1106,MATCH($B610,Interventions!$B$2:$B$1106,0)),0)</f>
        <v/>
      </c>
      <c r="V610" s="68">
        <f>$K610-$U610</f>
        <v/>
      </c>
      <c r="W610" s="69">
        <f>IF($O610="",0,1)</f>
        <v/>
      </c>
      <c r="X610" s="68">
        <f>IF($O610="",$M610,0)</f>
        <v/>
      </c>
      <c r="Y610" s="69">
        <f>IF($O610="",MAX(0,Paramètres!$C$8-$I610),MAX(0,$O610-$I610))</f>
        <v/>
      </c>
      <c r="Z610" s="69">
        <f>$Y610*$X610</f>
        <v/>
      </c>
      <c r="AA610" s="69">
        <f>IF($O610="",0,$O610-$F610)</f>
        <v/>
      </c>
      <c r="AB610" s="69">
        <f>IF(AND($O610="",$I610&lt;Paramètres!$C$8),1,0)</f>
        <v/>
      </c>
      <c r="AC610" s="69">
        <f>IF(AND($O610="",$Y610&gt;Paramètres!$C$13),1,0)</f>
        <v/>
      </c>
      <c r="AD610" s="67">
        <f>IF($O610="","",YEAR($O610)&amp;"-"&amp;TEXT(MONTH($O610),"00"))</f>
        <v/>
      </c>
      <c r="AE610" s="67">
        <f>IF($W610=1,"Réglée",IF($Y610&lt;=0,"Non échu",IF($Y610&lt;=30,"1-30 j",IF($Y610&lt;=60,"31-60 j",IF($Y610&lt;=90,"61-90 j","Plus de 90 j")))))</f>
        <v/>
      </c>
      <c r="AF610" s="67">
        <f>IF($K610&lt;=1000,"Moins de 1 k€",IF($K610&lt;=5000,"1 à 5 k€",IF($K610&lt;=15000,"5 à 15 k€","Plus de 15 k€")))</f>
        <v/>
      </c>
    </row>
    <row r="611">
      <c r="A611" s="65" t="inlineStr">
        <is>
          <t>FAC-00610</t>
        </is>
      </c>
      <c r="B611" s="65" t="inlineStr">
        <is>
          <t>DEV-01467</t>
        </is>
      </c>
      <c r="C611" s="65" t="inlineStr">
        <is>
          <t>CLI-0299</t>
        </is>
      </c>
      <c r="D611" s="65" t="inlineStr">
        <is>
          <t>Professionnel</t>
        </is>
      </c>
      <c r="E611" s="65" t="inlineStr">
        <is>
          <t>Toulouse</t>
        </is>
      </c>
      <c r="F611" s="66" t="n">
        <v>45649</v>
      </c>
      <c r="G611" s="65" t="inlineStr">
        <is>
          <t>2024-12</t>
        </is>
      </c>
      <c r="H611" s="65" t="inlineStr">
        <is>
          <t>2024-2025</t>
        </is>
      </c>
      <c r="I611" s="66" t="n">
        <v>45679</v>
      </c>
      <c r="J611" s="67" t="n">
        <v>30</v>
      </c>
      <c r="K611" s="68" t="n">
        <v>3121.12</v>
      </c>
      <c r="L611" s="71" t="n">
        <v>0.2</v>
      </c>
      <c r="M611" s="68" t="n">
        <v>3745.34</v>
      </c>
      <c r="N611" s="65" t="inlineStr">
        <is>
          <t>Standard</t>
        </is>
      </c>
      <c r="O611" s="66" t="n">
        <v>45706</v>
      </c>
      <c r="P611" s="65" t="inlineStr">
        <is>
          <t>Payée</t>
        </is>
      </c>
      <c r="Q611" s="67">
        <f>IFERROR(INDEX(Devis!$I$2:$I$3053,MATCH($B611,Devis!$A$2:$A$3053,0)),"")</f>
        <v/>
      </c>
      <c r="R611" s="67">
        <f>IFERROR(INDEX(Devis!$K$2:$K$3053,MATCH($B611,Devis!$A$2:$A$3053,0)),"")</f>
        <v/>
      </c>
      <c r="S611" s="67">
        <f>IFERROR(INDEX(Clients!$G$2:$G$1020,MATCH($C611,Clients!$A$2:$A$1020,0)),"")</f>
        <v/>
      </c>
      <c r="T611" s="69">
        <f>1</f>
        <v/>
      </c>
      <c r="U611" s="68">
        <f>IFERROR(INDEX(Interventions!$S$2:$S$1106,MATCH($B611,Interventions!$B$2:$B$1106,0)),0)</f>
        <v/>
      </c>
      <c r="V611" s="68">
        <f>$K611-$U611</f>
        <v/>
      </c>
      <c r="W611" s="69">
        <f>IF($O611="",0,1)</f>
        <v/>
      </c>
      <c r="X611" s="68">
        <f>IF($O611="",$M611,0)</f>
        <v/>
      </c>
      <c r="Y611" s="69">
        <f>IF($O611="",MAX(0,Paramètres!$C$8-$I611),MAX(0,$O611-$I611))</f>
        <v/>
      </c>
      <c r="Z611" s="69">
        <f>$Y611*$X611</f>
        <v/>
      </c>
      <c r="AA611" s="69">
        <f>IF($O611="",0,$O611-$F611)</f>
        <v/>
      </c>
      <c r="AB611" s="69">
        <f>IF(AND($O611="",$I611&lt;Paramètres!$C$8),1,0)</f>
        <v/>
      </c>
      <c r="AC611" s="69">
        <f>IF(AND($O611="",$Y611&gt;Paramètres!$C$13),1,0)</f>
        <v/>
      </c>
      <c r="AD611" s="67">
        <f>IF($O611="","",YEAR($O611)&amp;"-"&amp;TEXT(MONTH($O611),"00"))</f>
        <v/>
      </c>
      <c r="AE611" s="67">
        <f>IF($W611=1,"Réglée",IF($Y611&lt;=0,"Non échu",IF($Y611&lt;=30,"1-30 j",IF($Y611&lt;=60,"31-60 j",IF($Y611&lt;=90,"61-90 j","Plus de 90 j")))))</f>
        <v/>
      </c>
      <c r="AF611" s="67">
        <f>IF($K611&lt;=1000,"Moins de 1 k€",IF($K611&lt;=5000,"1 à 5 k€",IF($K611&lt;=15000,"5 à 15 k€","Plus de 15 k€")))</f>
        <v/>
      </c>
    </row>
    <row r="612">
      <c r="A612" s="65" t="inlineStr">
        <is>
          <t>FAC-00611</t>
        </is>
      </c>
      <c r="B612" s="65" t="inlineStr">
        <is>
          <t>DEV-01469</t>
        </is>
      </c>
      <c r="C612" s="65" t="inlineStr">
        <is>
          <t>CLI-0123</t>
        </is>
      </c>
      <c r="D612" s="65" t="inlineStr">
        <is>
          <t>Particulier</t>
        </is>
      </c>
      <c r="E612" s="65" t="inlineStr">
        <is>
          <t>Toulouse</t>
        </is>
      </c>
      <c r="F612" s="66" t="n">
        <v>45646</v>
      </c>
      <c r="G612" s="65" t="inlineStr">
        <is>
          <t>2024-12</t>
        </is>
      </c>
      <c r="H612" s="65" t="inlineStr">
        <is>
          <t>2024-2025</t>
        </is>
      </c>
      <c r="I612" s="66" t="n">
        <v>45661</v>
      </c>
      <c r="J612" s="67" t="n">
        <v>15</v>
      </c>
      <c r="K612" s="68" t="n">
        <v>10456.2</v>
      </c>
      <c r="L612" s="71" t="n">
        <v>0.1</v>
      </c>
      <c r="M612" s="68" t="n">
        <v>11501.82</v>
      </c>
      <c r="N612" s="65" t="inlineStr">
        <is>
          <t>Standard</t>
        </is>
      </c>
      <c r="O612" s="66" t="n">
        <v>45647</v>
      </c>
      <c r="P612" s="65" t="inlineStr">
        <is>
          <t>Payée</t>
        </is>
      </c>
      <c r="Q612" s="67">
        <f>IFERROR(INDEX(Devis!$I$2:$I$3053,MATCH($B612,Devis!$A$2:$A$3053,0)),"")</f>
        <v/>
      </c>
      <c r="R612" s="67">
        <f>IFERROR(INDEX(Devis!$K$2:$K$3053,MATCH($B612,Devis!$A$2:$A$3053,0)),"")</f>
        <v/>
      </c>
      <c r="S612" s="67">
        <f>IFERROR(INDEX(Clients!$G$2:$G$1020,MATCH($C612,Clients!$A$2:$A$1020,0)),"")</f>
        <v/>
      </c>
      <c r="T612" s="69">
        <f>1</f>
        <v/>
      </c>
      <c r="U612" s="68">
        <f>IFERROR(INDEX(Interventions!$S$2:$S$1106,MATCH($B612,Interventions!$B$2:$B$1106,0)),0)</f>
        <v/>
      </c>
      <c r="V612" s="68">
        <f>$K612-$U612</f>
        <v/>
      </c>
      <c r="W612" s="69">
        <f>IF($O612="",0,1)</f>
        <v/>
      </c>
      <c r="X612" s="68">
        <f>IF($O612="",$M612,0)</f>
        <v/>
      </c>
      <c r="Y612" s="69">
        <f>IF($O612="",MAX(0,Paramètres!$C$8-$I612),MAX(0,$O612-$I612))</f>
        <v/>
      </c>
      <c r="Z612" s="69">
        <f>$Y612*$X612</f>
        <v/>
      </c>
      <c r="AA612" s="69">
        <f>IF($O612="",0,$O612-$F612)</f>
        <v/>
      </c>
      <c r="AB612" s="69">
        <f>IF(AND($O612="",$I612&lt;Paramètres!$C$8),1,0)</f>
        <v/>
      </c>
      <c r="AC612" s="69">
        <f>IF(AND($O612="",$Y612&gt;Paramètres!$C$13),1,0)</f>
        <v/>
      </c>
      <c r="AD612" s="67">
        <f>IF($O612="","",YEAR($O612)&amp;"-"&amp;TEXT(MONTH($O612),"00"))</f>
        <v/>
      </c>
      <c r="AE612" s="67">
        <f>IF($W612=1,"Réglée",IF($Y612&lt;=0,"Non échu",IF($Y612&lt;=30,"1-30 j",IF($Y612&lt;=60,"31-60 j",IF($Y612&lt;=90,"61-90 j","Plus de 90 j")))))</f>
        <v/>
      </c>
      <c r="AF612" s="67">
        <f>IF($K612&lt;=1000,"Moins de 1 k€",IF($K612&lt;=5000,"1 à 5 k€",IF($K612&lt;=15000,"5 à 15 k€","Plus de 15 k€")))</f>
        <v/>
      </c>
    </row>
    <row r="613">
      <c r="A613" s="65" t="inlineStr">
        <is>
          <t>FAC-00612</t>
        </is>
      </c>
      <c r="B613" s="65" t="inlineStr">
        <is>
          <t>DEV-01471</t>
        </is>
      </c>
      <c r="C613" s="65" t="inlineStr">
        <is>
          <t>CLI-0036</t>
        </is>
      </c>
      <c r="D613" s="65" t="inlineStr">
        <is>
          <t>Particulier</t>
        </is>
      </c>
      <c r="E613" s="65" t="inlineStr">
        <is>
          <t>Toulouse</t>
        </is>
      </c>
      <c r="F613" s="66" t="n">
        <v>45672</v>
      </c>
      <c r="G613" s="65" t="inlineStr">
        <is>
          <t>2025-01</t>
        </is>
      </c>
      <c r="H613" s="65" t="inlineStr">
        <is>
          <t>2024-2025</t>
        </is>
      </c>
      <c r="I613" s="66" t="n">
        <v>45687</v>
      </c>
      <c r="J613" s="67" t="n">
        <v>15</v>
      </c>
      <c r="K613" s="68" t="n">
        <v>3027.65</v>
      </c>
      <c r="L613" s="71" t="n">
        <v>0.2</v>
      </c>
      <c r="M613" s="68" t="n">
        <v>3633.18</v>
      </c>
      <c r="N613" s="65" t="inlineStr">
        <is>
          <t>Standard</t>
        </is>
      </c>
      <c r="O613" s="66" t="n">
        <v>45700</v>
      </c>
      <c r="P613" s="65" t="inlineStr">
        <is>
          <t>Payée</t>
        </is>
      </c>
      <c r="Q613" s="67">
        <f>IFERROR(INDEX(Devis!$I$2:$I$3053,MATCH($B613,Devis!$A$2:$A$3053,0)),"")</f>
        <v/>
      </c>
      <c r="R613" s="67">
        <f>IFERROR(INDEX(Devis!$K$2:$K$3053,MATCH($B613,Devis!$A$2:$A$3053,0)),"")</f>
        <v/>
      </c>
      <c r="S613" s="67">
        <f>IFERROR(INDEX(Clients!$G$2:$G$1020,MATCH($C613,Clients!$A$2:$A$1020,0)),"")</f>
        <v/>
      </c>
      <c r="T613" s="69">
        <f>1</f>
        <v/>
      </c>
      <c r="U613" s="68">
        <f>IFERROR(INDEX(Interventions!$S$2:$S$1106,MATCH($B613,Interventions!$B$2:$B$1106,0)),0)</f>
        <v/>
      </c>
      <c r="V613" s="68">
        <f>$K613-$U613</f>
        <v/>
      </c>
      <c r="W613" s="69">
        <f>IF($O613="",0,1)</f>
        <v/>
      </c>
      <c r="X613" s="68">
        <f>IF($O613="",$M613,0)</f>
        <v/>
      </c>
      <c r="Y613" s="69">
        <f>IF($O613="",MAX(0,Paramètres!$C$8-$I613),MAX(0,$O613-$I613))</f>
        <v/>
      </c>
      <c r="Z613" s="69">
        <f>$Y613*$X613</f>
        <v/>
      </c>
      <c r="AA613" s="69">
        <f>IF($O613="",0,$O613-$F613)</f>
        <v/>
      </c>
      <c r="AB613" s="69">
        <f>IF(AND($O613="",$I613&lt;Paramètres!$C$8),1,0)</f>
        <v/>
      </c>
      <c r="AC613" s="69">
        <f>IF(AND($O613="",$Y613&gt;Paramètres!$C$13),1,0)</f>
        <v/>
      </c>
      <c r="AD613" s="67">
        <f>IF($O613="","",YEAR($O613)&amp;"-"&amp;TEXT(MONTH($O613),"00"))</f>
        <v/>
      </c>
      <c r="AE613" s="67">
        <f>IF($W613=1,"Réglée",IF($Y613&lt;=0,"Non échu",IF($Y613&lt;=30,"1-30 j",IF($Y613&lt;=60,"31-60 j",IF($Y613&lt;=90,"61-90 j","Plus de 90 j")))))</f>
        <v/>
      </c>
      <c r="AF613" s="67">
        <f>IF($K613&lt;=1000,"Moins de 1 k€",IF($K613&lt;=5000,"1 à 5 k€",IF($K613&lt;=15000,"5 à 15 k€","Plus de 15 k€")))</f>
        <v/>
      </c>
    </row>
    <row r="614">
      <c r="A614" s="65" t="inlineStr">
        <is>
          <t>FAC-00613</t>
        </is>
      </c>
      <c r="B614" s="65" t="inlineStr">
        <is>
          <t>DEV-01473</t>
        </is>
      </c>
      <c r="C614" s="65" t="inlineStr">
        <is>
          <t>CLI-0037</t>
        </is>
      </c>
      <c r="D614" s="65" t="inlineStr">
        <is>
          <t>Particulier</t>
        </is>
      </c>
      <c r="E614" s="65" t="inlineStr">
        <is>
          <t>Toulouse</t>
        </is>
      </c>
      <c r="F614" s="66" t="n">
        <v>45643</v>
      </c>
      <c r="G614" s="65" t="inlineStr">
        <is>
          <t>2024-12</t>
        </is>
      </c>
      <c r="H614" s="65" t="inlineStr">
        <is>
          <t>2024-2025</t>
        </is>
      </c>
      <c r="I614" s="66" t="n">
        <v>45658</v>
      </c>
      <c r="J614" s="67" t="n">
        <v>15</v>
      </c>
      <c r="K614" s="68" t="n">
        <v>360.64</v>
      </c>
      <c r="L614" s="71" t="n">
        <v>0.2</v>
      </c>
      <c r="M614" s="68" t="n">
        <v>432.77</v>
      </c>
      <c r="N614" s="65" t="inlineStr">
        <is>
          <t>Bon payeur</t>
        </is>
      </c>
      <c r="O614" s="66" t="n">
        <v>45644</v>
      </c>
      <c r="P614" s="65" t="inlineStr">
        <is>
          <t>Payée</t>
        </is>
      </c>
      <c r="Q614" s="67">
        <f>IFERROR(INDEX(Devis!$I$2:$I$3053,MATCH($B614,Devis!$A$2:$A$3053,0)),"")</f>
        <v/>
      </c>
      <c r="R614" s="67">
        <f>IFERROR(INDEX(Devis!$K$2:$K$3053,MATCH($B614,Devis!$A$2:$A$3053,0)),"")</f>
        <v/>
      </c>
      <c r="S614" s="67">
        <f>IFERROR(INDEX(Clients!$G$2:$G$1020,MATCH($C614,Clients!$A$2:$A$1020,0)),"")</f>
        <v/>
      </c>
      <c r="T614" s="69">
        <f>1</f>
        <v/>
      </c>
      <c r="U614" s="68">
        <f>IFERROR(INDEX(Interventions!$S$2:$S$1106,MATCH($B614,Interventions!$B$2:$B$1106,0)),0)</f>
        <v/>
      </c>
      <c r="V614" s="68">
        <f>$K614-$U614</f>
        <v/>
      </c>
      <c r="W614" s="69">
        <f>IF($O614="",0,1)</f>
        <v/>
      </c>
      <c r="X614" s="68">
        <f>IF($O614="",$M614,0)</f>
        <v/>
      </c>
      <c r="Y614" s="69">
        <f>IF($O614="",MAX(0,Paramètres!$C$8-$I614),MAX(0,$O614-$I614))</f>
        <v/>
      </c>
      <c r="Z614" s="69">
        <f>$Y614*$X614</f>
        <v/>
      </c>
      <c r="AA614" s="69">
        <f>IF($O614="",0,$O614-$F614)</f>
        <v/>
      </c>
      <c r="AB614" s="69">
        <f>IF(AND($O614="",$I614&lt;Paramètres!$C$8),1,0)</f>
        <v/>
      </c>
      <c r="AC614" s="69">
        <f>IF(AND($O614="",$Y614&gt;Paramètres!$C$13),1,0)</f>
        <v/>
      </c>
      <c r="AD614" s="67">
        <f>IF($O614="","",YEAR($O614)&amp;"-"&amp;TEXT(MONTH($O614),"00"))</f>
        <v/>
      </c>
      <c r="AE614" s="67">
        <f>IF($W614=1,"Réglée",IF($Y614&lt;=0,"Non échu",IF($Y614&lt;=30,"1-30 j",IF($Y614&lt;=60,"31-60 j",IF($Y614&lt;=90,"61-90 j","Plus de 90 j")))))</f>
        <v/>
      </c>
      <c r="AF614" s="67">
        <f>IF($K614&lt;=1000,"Moins de 1 k€",IF($K614&lt;=5000,"1 à 5 k€",IF($K614&lt;=15000,"5 à 15 k€","Plus de 15 k€")))</f>
        <v/>
      </c>
    </row>
    <row r="615">
      <c r="A615" s="65" t="inlineStr">
        <is>
          <t>FAC-00614</t>
        </is>
      </c>
      <c r="B615" s="65" t="inlineStr">
        <is>
          <t>DEV-01475</t>
        </is>
      </c>
      <c r="C615" s="65" t="inlineStr">
        <is>
          <t>CLI-0315</t>
        </is>
      </c>
      <c r="D615" s="65" t="inlineStr">
        <is>
          <t>Professionnel</t>
        </is>
      </c>
      <c r="E615" s="65" t="inlineStr">
        <is>
          <t>Bordeaux</t>
        </is>
      </c>
      <c r="F615" s="66" t="n">
        <v>45684</v>
      </c>
      <c r="G615" s="65" t="inlineStr">
        <is>
          <t>2025-01</t>
        </is>
      </c>
      <c r="H615" s="65" t="inlineStr">
        <is>
          <t>2024-2025</t>
        </is>
      </c>
      <c r="I615" s="66" t="n">
        <v>45714</v>
      </c>
      <c r="J615" s="67" t="n">
        <v>30</v>
      </c>
      <c r="K615" s="68" t="n">
        <v>1205.16</v>
      </c>
      <c r="L615" s="71" t="n">
        <v>0.2</v>
      </c>
      <c r="M615" s="68" t="n">
        <v>1446.19</v>
      </c>
      <c r="N615" s="65" t="inlineStr">
        <is>
          <t>Bon payeur</t>
        </is>
      </c>
      <c r="O615" s="66" t="n">
        <v>45716</v>
      </c>
      <c r="P615" s="65" t="inlineStr">
        <is>
          <t>Payée</t>
        </is>
      </c>
      <c r="Q615" s="67">
        <f>IFERROR(INDEX(Devis!$I$2:$I$3053,MATCH($B615,Devis!$A$2:$A$3053,0)),"")</f>
        <v/>
      </c>
      <c r="R615" s="67">
        <f>IFERROR(INDEX(Devis!$K$2:$K$3053,MATCH($B615,Devis!$A$2:$A$3053,0)),"")</f>
        <v/>
      </c>
      <c r="S615" s="67">
        <f>IFERROR(INDEX(Clients!$G$2:$G$1020,MATCH($C615,Clients!$A$2:$A$1020,0)),"")</f>
        <v/>
      </c>
      <c r="T615" s="69">
        <f>1</f>
        <v/>
      </c>
      <c r="U615" s="68">
        <f>IFERROR(INDEX(Interventions!$S$2:$S$1106,MATCH($B615,Interventions!$B$2:$B$1106,0)),0)</f>
        <v/>
      </c>
      <c r="V615" s="68">
        <f>$K615-$U615</f>
        <v/>
      </c>
      <c r="W615" s="69">
        <f>IF($O615="",0,1)</f>
        <v/>
      </c>
      <c r="X615" s="68">
        <f>IF($O615="",$M615,0)</f>
        <v/>
      </c>
      <c r="Y615" s="69">
        <f>IF($O615="",MAX(0,Paramètres!$C$8-$I615),MAX(0,$O615-$I615))</f>
        <v/>
      </c>
      <c r="Z615" s="69">
        <f>$Y615*$X615</f>
        <v/>
      </c>
      <c r="AA615" s="69">
        <f>IF($O615="",0,$O615-$F615)</f>
        <v/>
      </c>
      <c r="AB615" s="69">
        <f>IF(AND($O615="",$I615&lt;Paramètres!$C$8),1,0)</f>
        <v/>
      </c>
      <c r="AC615" s="69">
        <f>IF(AND($O615="",$Y615&gt;Paramètres!$C$13),1,0)</f>
        <v/>
      </c>
      <c r="AD615" s="67">
        <f>IF($O615="","",YEAR($O615)&amp;"-"&amp;TEXT(MONTH($O615),"00"))</f>
        <v/>
      </c>
      <c r="AE615" s="67">
        <f>IF($W615=1,"Réglée",IF($Y615&lt;=0,"Non échu",IF($Y615&lt;=30,"1-30 j",IF($Y615&lt;=60,"31-60 j",IF($Y615&lt;=90,"61-90 j","Plus de 90 j")))))</f>
        <v/>
      </c>
      <c r="AF615" s="67">
        <f>IF($K615&lt;=1000,"Moins de 1 k€",IF($K615&lt;=5000,"1 à 5 k€",IF($K615&lt;=15000,"5 à 15 k€","Plus de 15 k€")))</f>
        <v/>
      </c>
    </row>
    <row r="616">
      <c r="A616" s="65" t="inlineStr">
        <is>
          <t>FAC-00615</t>
        </is>
      </c>
      <c r="B616" s="65" t="inlineStr">
        <is>
          <t>DEV-01477</t>
        </is>
      </c>
      <c r="C616" s="65" t="inlineStr">
        <is>
          <t>CLI-0286</t>
        </is>
      </c>
      <c r="D616" s="65" t="inlineStr">
        <is>
          <t>Particulier</t>
        </is>
      </c>
      <c r="E616" s="65" t="inlineStr">
        <is>
          <t>Bordeaux</t>
        </is>
      </c>
      <c r="F616" s="66" t="n">
        <v>45673</v>
      </c>
      <c r="G616" s="65" t="inlineStr">
        <is>
          <t>2025-01</t>
        </is>
      </c>
      <c r="H616" s="65" t="inlineStr">
        <is>
          <t>2024-2025</t>
        </is>
      </c>
      <c r="I616" s="66" t="n">
        <v>45688</v>
      </c>
      <c r="J616" s="67" t="n">
        <v>15</v>
      </c>
      <c r="K616" s="68" t="n">
        <v>1143.69</v>
      </c>
      <c r="L616" s="71" t="n">
        <v>0.2</v>
      </c>
      <c r="M616" s="68" t="n">
        <v>1372.43</v>
      </c>
      <c r="N616" s="65" t="inlineStr">
        <is>
          <t>Standard</t>
        </is>
      </c>
      <c r="O616" s="66" t="n">
        <v>45702</v>
      </c>
      <c r="P616" s="65" t="inlineStr">
        <is>
          <t>Payée</t>
        </is>
      </c>
      <c r="Q616" s="67">
        <f>IFERROR(INDEX(Devis!$I$2:$I$3053,MATCH($B616,Devis!$A$2:$A$3053,0)),"")</f>
        <v/>
      </c>
      <c r="R616" s="67">
        <f>IFERROR(INDEX(Devis!$K$2:$K$3053,MATCH($B616,Devis!$A$2:$A$3053,0)),"")</f>
        <v/>
      </c>
      <c r="S616" s="67">
        <f>IFERROR(INDEX(Clients!$G$2:$G$1020,MATCH($C616,Clients!$A$2:$A$1020,0)),"")</f>
        <v/>
      </c>
      <c r="T616" s="69">
        <f>1</f>
        <v/>
      </c>
      <c r="U616" s="68">
        <f>IFERROR(INDEX(Interventions!$S$2:$S$1106,MATCH($B616,Interventions!$B$2:$B$1106,0)),0)</f>
        <v/>
      </c>
      <c r="V616" s="68">
        <f>$K616-$U616</f>
        <v/>
      </c>
      <c r="W616" s="69">
        <f>IF($O616="",0,1)</f>
        <v/>
      </c>
      <c r="X616" s="68">
        <f>IF($O616="",$M616,0)</f>
        <v/>
      </c>
      <c r="Y616" s="69">
        <f>IF($O616="",MAX(0,Paramètres!$C$8-$I616),MAX(0,$O616-$I616))</f>
        <v/>
      </c>
      <c r="Z616" s="69">
        <f>$Y616*$X616</f>
        <v/>
      </c>
      <c r="AA616" s="69">
        <f>IF($O616="",0,$O616-$F616)</f>
        <v/>
      </c>
      <c r="AB616" s="69">
        <f>IF(AND($O616="",$I616&lt;Paramètres!$C$8),1,0)</f>
        <v/>
      </c>
      <c r="AC616" s="69">
        <f>IF(AND($O616="",$Y616&gt;Paramètres!$C$13),1,0)</f>
        <v/>
      </c>
      <c r="AD616" s="67">
        <f>IF($O616="","",YEAR($O616)&amp;"-"&amp;TEXT(MONTH($O616),"00"))</f>
        <v/>
      </c>
      <c r="AE616" s="67">
        <f>IF($W616=1,"Réglée",IF($Y616&lt;=0,"Non échu",IF($Y616&lt;=30,"1-30 j",IF($Y616&lt;=60,"31-60 j",IF($Y616&lt;=90,"61-90 j","Plus de 90 j")))))</f>
        <v/>
      </c>
      <c r="AF616" s="67">
        <f>IF($K616&lt;=1000,"Moins de 1 k€",IF($K616&lt;=5000,"1 à 5 k€",IF($K616&lt;=15000,"5 à 15 k€","Plus de 15 k€")))</f>
        <v/>
      </c>
    </row>
    <row r="617">
      <c r="A617" s="65" t="inlineStr">
        <is>
          <t>FAC-00616</t>
        </is>
      </c>
      <c r="B617" s="65" t="inlineStr">
        <is>
          <t>DEV-01480</t>
        </is>
      </c>
      <c r="C617" s="65" t="inlineStr">
        <is>
          <t>CLI-0140</t>
        </is>
      </c>
      <c r="D617" s="65" t="inlineStr">
        <is>
          <t>Syndic</t>
        </is>
      </c>
      <c r="E617" s="65" t="inlineStr">
        <is>
          <t>Toulouse</t>
        </is>
      </c>
      <c r="F617" s="66" t="n">
        <v>45672</v>
      </c>
      <c r="G617" s="65" t="inlineStr">
        <is>
          <t>2025-01</t>
        </is>
      </c>
      <c r="H617" s="65" t="inlineStr">
        <is>
          <t>2024-2025</t>
        </is>
      </c>
      <c r="I617" s="66" t="n">
        <v>45732</v>
      </c>
      <c r="J617" s="67" t="n">
        <v>60</v>
      </c>
      <c r="K617" s="68" t="n">
        <v>5008.6</v>
      </c>
      <c r="L617" s="71" t="n">
        <v>0.2</v>
      </c>
      <c r="M617" s="68" t="n">
        <v>6010.32</v>
      </c>
      <c r="N617" s="65" t="inlineStr">
        <is>
          <t>Standard</t>
        </is>
      </c>
      <c r="O617" s="66" t="n">
        <v>45731</v>
      </c>
      <c r="P617" s="65" t="inlineStr">
        <is>
          <t>Payée</t>
        </is>
      </c>
      <c r="Q617" s="67">
        <f>IFERROR(INDEX(Devis!$I$2:$I$3053,MATCH($B617,Devis!$A$2:$A$3053,0)),"")</f>
        <v/>
      </c>
      <c r="R617" s="67">
        <f>IFERROR(INDEX(Devis!$K$2:$K$3053,MATCH($B617,Devis!$A$2:$A$3053,0)),"")</f>
        <v/>
      </c>
      <c r="S617" s="67">
        <f>IFERROR(INDEX(Clients!$G$2:$G$1020,MATCH($C617,Clients!$A$2:$A$1020,0)),"")</f>
        <v/>
      </c>
      <c r="T617" s="69">
        <f>1</f>
        <v/>
      </c>
      <c r="U617" s="68">
        <f>IFERROR(INDEX(Interventions!$S$2:$S$1106,MATCH($B617,Interventions!$B$2:$B$1106,0)),0)</f>
        <v/>
      </c>
      <c r="V617" s="68">
        <f>$K617-$U617</f>
        <v/>
      </c>
      <c r="W617" s="69">
        <f>IF($O617="",0,1)</f>
        <v/>
      </c>
      <c r="X617" s="68">
        <f>IF($O617="",$M617,0)</f>
        <v/>
      </c>
      <c r="Y617" s="69">
        <f>IF($O617="",MAX(0,Paramètres!$C$8-$I617),MAX(0,$O617-$I617))</f>
        <v/>
      </c>
      <c r="Z617" s="69">
        <f>$Y617*$X617</f>
        <v/>
      </c>
      <c r="AA617" s="69">
        <f>IF($O617="",0,$O617-$F617)</f>
        <v/>
      </c>
      <c r="AB617" s="69">
        <f>IF(AND($O617="",$I617&lt;Paramètres!$C$8),1,0)</f>
        <v/>
      </c>
      <c r="AC617" s="69">
        <f>IF(AND($O617="",$Y617&gt;Paramètres!$C$13),1,0)</f>
        <v/>
      </c>
      <c r="AD617" s="67">
        <f>IF($O617="","",YEAR($O617)&amp;"-"&amp;TEXT(MONTH($O617),"00"))</f>
        <v/>
      </c>
      <c r="AE617" s="67">
        <f>IF($W617=1,"Réglée",IF($Y617&lt;=0,"Non échu",IF($Y617&lt;=30,"1-30 j",IF($Y617&lt;=60,"31-60 j",IF($Y617&lt;=90,"61-90 j","Plus de 90 j")))))</f>
        <v/>
      </c>
      <c r="AF617" s="67">
        <f>IF($K617&lt;=1000,"Moins de 1 k€",IF($K617&lt;=5000,"1 à 5 k€",IF($K617&lt;=15000,"5 à 15 k€","Plus de 15 k€")))</f>
        <v/>
      </c>
    </row>
    <row r="618">
      <c r="A618" s="65" t="inlineStr">
        <is>
          <t>FAC-00617</t>
        </is>
      </c>
      <c r="B618" s="65" t="inlineStr">
        <is>
          <t>DEV-01483</t>
        </is>
      </c>
      <c r="C618" s="65" t="inlineStr">
        <is>
          <t>CLI-0290</t>
        </is>
      </c>
      <c r="D618" s="65" t="inlineStr">
        <is>
          <t>Particulier</t>
        </is>
      </c>
      <c r="E618" s="65" t="inlineStr">
        <is>
          <t>Toulouse</t>
        </is>
      </c>
      <c r="F618" s="66" t="n">
        <v>45670</v>
      </c>
      <c r="G618" s="65" t="inlineStr">
        <is>
          <t>2025-01</t>
        </is>
      </c>
      <c r="H618" s="65" t="inlineStr">
        <is>
          <t>2024-2025</t>
        </is>
      </c>
      <c r="I618" s="66" t="n">
        <v>45685</v>
      </c>
      <c r="J618" s="67" t="n">
        <v>15</v>
      </c>
      <c r="K618" s="68" t="n">
        <v>6440.6</v>
      </c>
      <c r="L618" s="71" t="n">
        <v>0.1</v>
      </c>
      <c r="M618" s="68" t="n">
        <v>7084.66</v>
      </c>
      <c r="N618" s="65" t="inlineStr">
        <is>
          <t>Bon payeur</t>
        </is>
      </c>
      <c r="O618" s="66" t="n">
        <v>45688</v>
      </c>
      <c r="P618" s="65" t="inlineStr">
        <is>
          <t>Payée</t>
        </is>
      </c>
      <c r="Q618" s="67">
        <f>IFERROR(INDEX(Devis!$I$2:$I$3053,MATCH($B618,Devis!$A$2:$A$3053,0)),"")</f>
        <v/>
      </c>
      <c r="R618" s="67">
        <f>IFERROR(INDEX(Devis!$K$2:$K$3053,MATCH($B618,Devis!$A$2:$A$3053,0)),"")</f>
        <v/>
      </c>
      <c r="S618" s="67">
        <f>IFERROR(INDEX(Clients!$G$2:$G$1020,MATCH($C618,Clients!$A$2:$A$1020,0)),"")</f>
        <v/>
      </c>
      <c r="T618" s="69">
        <f>1</f>
        <v/>
      </c>
      <c r="U618" s="68">
        <f>IFERROR(INDEX(Interventions!$S$2:$S$1106,MATCH($B618,Interventions!$B$2:$B$1106,0)),0)</f>
        <v/>
      </c>
      <c r="V618" s="68">
        <f>$K618-$U618</f>
        <v/>
      </c>
      <c r="W618" s="69">
        <f>IF($O618="",0,1)</f>
        <v/>
      </c>
      <c r="X618" s="68">
        <f>IF($O618="",$M618,0)</f>
        <v/>
      </c>
      <c r="Y618" s="69">
        <f>IF($O618="",MAX(0,Paramètres!$C$8-$I618),MAX(0,$O618-$I618))</f>
        <v/>
      </c>
      <c r="Z618" s="69">
        <f>$Y618*$X618</f>
        <v/>
      </c>
      <c r="AA618" s="69">
        <f>IF($O618="",0,$O618-$F618)</f>
        <v/>
      </c>
      <c r="AB618" s="69">
        <f>IF(AND($O618="",$I618&lt;Paramètres!$C$8),1,0)</f>
        <v/>
      </c>
      <c r="AC618" s="69">
        <f>IF(AND($O618="",$Y618&gt;Paramètres!$C$13),1,0)</f>
        <v/>
      </c>
      <c r="AD618" s="67">
        <f>IF($O618="","",YEAR($O618)&amp;"-"&amp;TEXT(MONTH($O618),"00"))</f>
        <v/>
      </c>
      <c r="AE618" s="67">
        <f>IF($W618=1,"Réglée",IF($Y618&lt;=0,"Non échu",IF($Y618&lt;=30,"1-30 j",IF($Y618&lt;=60,"31-60 j",IF($Y618&lt;=90,"61-90 j","Plus de 90 j")))))</f>
        <v/>
      </c>
      <c r="AF618" s="67">
        <f>IF($K618&lt;=1000,"Moins de 1 k€",IF($K618&lt;=5000,"1 à 5 k€",IF($K618&lt;=15000,"5 à 15 k€","Plus de 15 k€")))</f>
        <v/>
      </c>
    </row>
    <row r="619">
      <c r="A619" s="65" t="inlineStr">
        <is>
          <t>FAC-00618</t>
        </is>
      </c>
      <c r="B619" s="65" t="inlineStr">
        <is>
          <t>DEV-01484</t>
        </is>
      </c>
      <c r="C619" s="65" t="inlineStr">
        <is>
          <t>CLI-0548</t>
        </is>
      </c>
      <c r="D619" s="65" t="inlineStr">
        <is>
          <t>Collectivité</t>
        </is>
      </c>
      <c r="E619" s="65" t="inlineStr">
        <is>
          <t>Bordeaux</t>
        </is>
      </c>
      <c r="F619" s="66" t="n">
        <v>45642</v>
      </c>
      <c r="G619" s="65" t="inlineStr">
        <is>
          <t>2024-12</t>
        </is>
      </c>
      <c r="H619" s="65" t="inlineStr">
        <is>
          <t>2024-2025</t>
        </is>
      </c>
      <c r="I619" s="66" t="n">
        <v>45687</v>
      </c>
      <c r="J619" s="67" t="n">
        <v>45</v>
      </c>
      <c r="K619" s="68" t="n">
        <v>30499.05</v>
      </c>
      <c r="L619" s="71" t="n">
        <v>0.2</v>
      </c>
      <c r="M619" s="68" t="n">
        <v>36598.86</v>
      </c>
      <c r="N619" s="65" t="inlineStr">
        <is>
          <t>Bon payeur</t>
        </is>
      </c>
      <c r="O619" s="66" t="n">
        <v>45671</v>
      </c>
      <c r="P619" s="65" t="inlineStr">
        <is>
          <t>Payée</t>
        </is>
      </c>
      <c r="Q619" s="67">
        <f>IFERROR(INDEX(Devis!$I$2:$I$3053,MATCH($B619,Devis!$A$2:$A$3053,0)),"")</f>
        <v/>
      </c>
      <c r="R619" s="67">
        <f>IFERROR(INDEX(Devis!$K$2:$K$3053,MATCH($B619,Devis!$A$2:$A$3053,0)),"")</f>
        <v/>
      </c>
      <c r="S619" s="67">
        <f>IFERROR(INDEX(Clients!$G$2:$G$1020,MATCH($C619,Clients!$A$2:$A$1020,0)),"")</f>
        <v/>
      </c>
      <c r="T619" s="69">
        <f>1</f>
        <v/>
      </c>
      <c r="U619" s="68">
        <f>IFERROR(INDEX(Interventions!$S$2:$S$1106,MATCH($B619,Interventions!$B$2:$B$1106,0)),0)</f>
        <v/>
      </c>
      <c r="V619" s="68">
        <f>$K619-$U619</f>
        <v/>
      </c>
      <c r="W619" s="69">
        <f>IF($O619="",0,1)</f>
        <v/>
      </c>
      <c r="X619" s="68">
        <f>IF($O619="",$M619,0)</f>
        <v/>
      </c>
      <c r="Y619" s="69">
        <f>IF($O619="",MAX(0,Paramètres!$C$8-$I619),MAX(0,$O619-$I619))</f>
        <v/>
      </c>
      <c r="Z619" s="69">
        <f>$Y619*$X619</f>
        <v/>
      </c>
      <c r="AA619" s="69">
        <f>IF($O619="",0,$O619-$F619)</f>
        <v/>
      </c>
      <c r="AB619" s="69">
        <f>IF(AND($O619="",$I619&lt;Paramètres!$C$8),1,0)</f>
        <v/>
      </c>
      <c r="AC619" s="69">
        <f>IF(AND($O619="",$Y619&gt;Paramètres!$C$13),1,0)</f>
        <v/>
      </c>
      <c r="AD619" s="67">
        <f>IF($O619="","",YEAR($O619)&amp;"-"&amp;TEXT(MONTH($O619),"00"))</f>
        <v/>
      </c>
      <c r="AE619" s="67">
        <f>IF($W619=1,"Réglée",IF($Y619&lt;=0,"Non échu",IF($Y619&lt;=30,"1-30 j",IF($Y619&lt;=60,"31-60 j",IF($Y619&lt;=90,"61-90 j","Plus de 90 j")))))</f>
        <v/>
      </c>
      <c r="AF619" s="67">
        <f>IF($K619&lt;=1000,"Moins de 1 k€",IF($K619&lt;=5000,"1 à 5 k€",IF($K619&lt;=15000,"5 à 15 k€","Plus de 15 k€")))</f>
        <v/>
      </c>
    </row>
    <row r="620">
      <c r="A620" s="65" t="inlineStr">
        <is>
          <t>FAC-00619</t>
        </is>
      </c>
      <c r="B620" s="65" t="inlineStr">
        <is>
          <t>DEV-01490</t>
        </is>
      </c>
      <c r="C620" s="65" t="inlineStr">
        <is>
          <t>CLI-0313</t>
        </is>
      </c>
      <c r="D620" s="65" t="inlineStr">
        <is>
          <t>Syndic</t>
        </is>
      </c>
      <c r="E620" s="65" t="inlineStr">
        <is>
          <t>Bordeaux</t>
        </is>
      </c>
      <c r="F620" s="66" t="n">
        <v>45636</v>
      </c>
      <c r="G620" s="65" t="inlineStr">
        <is>
          <t>2024-12</t>
        </is>
      </c>
      <c r="H620" s="65" t="inlineStr">
        <is>
          <t>2024-2025</t>
        </is>
      </c>
      <c r="I620" s="66" t="n">
        <v>45696</v>
      </c>
      <c r="J620" s="67" t="n">
        <v>60</v>
      </c>
      <c r="K620" s="68" t="n">
        <v>1683.84</v>
      </c>
      <c r="L620" s="71" t="n">
        <v>0.2</v>
      </c>
      <c r="M620" s="68" t="n">
        <v>2020.61</v>
      </c>
      <c r="N620" s="65" t="inlineStr">
        <is>
          <t>Litigieux</t>
        </is>
      </c>
      <c r="O620" s="66" t="n">
        <v>45863</v>
      </c>
      <c r="P620" s="65" t="inlineStr">
        <is>
          <t>Payée</t>
        </is>
      </c>
      <c r="Q620" s="67">
        <f>IFERROR(INDEX(Devis!$I$2:$I$3053,MATCH($B620,Devis!$A$2:$A$3053,0)),"")</f>
        <v/>
      </c>
      <c r="R620" s="67">
        <f>IFERROR(INDEX(Devis!$K$2:$K$3053,MATCH($B620,Devis!$A$2:$A$3053,0)),"")</f>
        <v/>
      </c>
      <c r="S620" s="67">
        <f>IFERROR(INDEX(Clients!$G$2:$G$1020,MATCH($C620,Clients!$A$2:$A$1020,0)),"")</f>
        <v/>
      </c>
      <c r="T620" s="69">
        <f>1</f>
        <v/>
      </c>
      <c r="U620" s="68">
        <f>IFERROR(INDEX(Interventions!$S$2:$S$1106,MATCH($B620,Interventions!$B$2:$B$1106,0)),0)</f>
        <v/>
      </c>
      <c r="V620" s="68">
        <f>$K620-$U620</f>
        <v/>
      </c>
      <c r="W620" s="69">
        <f>IF($O620="",0,1)</f>
        <v/>
      </c>
      <c r="X620" s="68">
        <f>IF($O620="",$M620,0)</f>
        <v/>
      </c>
      <c r="Y620" s="69">
        <f>IF($O620="",MAX(0,Paramètres!$C$8-$I620),MAX(0,$O620-$I620))</f>
        <v/>
      </c>
      <c r="Z620" s="69">
        <f>$Y620*$X620</f>
        <v/>
      </c>
      <c r="AA620" s="69">
        <f>IF($O620="",0,$O620-$F620)</f>
        <v/>
      </c>
      <c r="AB620" s="69">
        <f>IF(AND($O620="",$I620&lt;Paramètres!$C$8),1,0)</f>
        <v/>
      </c>
      <c r="AC620" s="69">
        <f>IF(AND($O620="",$Y620&gt;Paramètres!$C$13),1,0)</f>
        <v/>
      </c>
      <c r="AD620" s="67">
        <f>IF($O620="","",YEAR($O620)&amp;"-"&amp;TEXT(MONTH($O620),"00"))</f>
        <v/>
      </c>
      <c r="AE620" s="67">
        <f>IF($W620=1,"Réglée",IF($Y620&lt;=0,"Non échu",IF($Y620&lt;=30,"1-30 j",IF($Y620&lt;=60,"31-60 j",IF($Y620&lt;=90,"61-90 j","Plus de 90 j")))))</f>
        <v/>
      </c>
      <c r="AF620" s="67">
        <f>IF($K620&lt;=1000,"Moins de 1 k€",IF($K620&lt;=5000,"1 à 5 k€",IF($K620&lt;=15000,"5 à 15 k€","Plus de 15 k€")))</f>
        <v/>
      </c>
    </row>
    <row r="621">
      <c r="A621" s="65" t="inlineStr">
        <is>
          <t>FAC-00620</t>
        </is>
      </c>
      <c r="B621" s="65" t="inlineStr">
        <is>
          <t>DEV-01491</t>
        </is>
      </c>
      <c r="C621" s="65" t="inlineStr">
        <is>
          <t>CLI-0168</t>
        </is>
      </c>
      <c r="D621" s="65" t="inlineStr">
        <is>
          <t>Particulier</t>
        </is>
      </c>
      <c r="E621" s="65" t="inlineStr">
        <is>
          <t>Bordeaux</t>
        </is>
      </c>
      <c r="F621" s="66" t="n">
        <v>45664</v>
      </c>
      <c r="G621" s="65" t="inlineStr">
        <is>
          <t>2025-01</t>
        </is>
      </c>
      <c r="H621" s="65" t="inlineStr">
        <is>
          <t>2024-2025</t>
        </is>
      </c>
      <c r="I621" s="66" t="n">
        <v>45679</v>
      </c>
      <c r="J621" s="67" t="n">
        <v>15</v>
      </c>
      <c r="K621" s="68" t="n">
        <v>801.5599999999999</v>
      </c>
      <c r="L621" s="71" t="n">
        <v>0.1</v>
      </c>
      <c r="M621" s="68" t="n">
        <v>881.72</v>
      </c>
      <c r="N621" s="65" t="inlineStr">
        <is>
          <t>Lent</t>
        </is>
      </c>
      <c r="O621" s="66" t="n">
        <v>45704</v>
      </c>
      <c r="P621" s="65" t="inlineStr">
        <is>
          <t>Payée</t>
        </is>
      </c>
      <c r="Q621" s="67">
        <f>IFERROR(INDEX(Devis!$I$2:$I$3053,MATCH($B621,Devis!$A$2:$A$3053,0)),"")</f>
        <v/>
      </c>
      <c r="R621" s="67">
        <f>IFERROR(INDEX(Devis!$K$2:$K$3053,MATCH($B621,Devis!$A$2:$A$3053,0)),"")</f>
        <v/>
      </c>
      <c r="S621" s="67">
        <f>IFERROR(INDEX(Clients!$G$2:$G$1020,MATCH($C621,Clients!$A$2:$A$1020,0)),"")</f>
        <v/>
      </c>
      <c r="T621" s="69">
        <f>1</f>
        <v/>
      </c>
      <c r="U621" s="68">
        <f>IFERROR(INDEX(Interventions!$S$2:$S$1106,MATCH($B621,Interventions!$B$2:$B$1106,0)),0)</f>
        <v/>
      </c>
      <c r="V621" s="68">
        <f>$K621-$U621</f>
        <v/>
      </c>
      <c r="W621" s="69">
        <f>IF($O621="",0,1)</f>
        <v/>
      </c>
      <c r="X621" s="68">
        <f>IF($O621="",$M621,0)</f>
        <v/>
      </c>
      <c r="Y621" s="69">
        <f>IF($O621="",MAX(0,Paramètres!$C$8-$I621),MAX(0,$O621-$I621))</f>
        <v/>
      </c>
      <c r="Z621" s="69">
        <f>$Y621*$X621</f>
        <v/>
      </c>
      <c r="AA621" s="69">
        <f>IF($O621="",0,$O621-$F621)</f>
        <v/>
      </c>
      <c r="AB621" s="69">
        <f>IF(AND($O621="",$I621&lt;Paramètres!$C$8),1,0)</f>
        <v/>
      </c>
      <c r="AC621" s="69">
        <f>IF(AND($O621="",$Y621&gt;Paramètres!$C$13),1,0)</f>
        <v/>
      </c>
      <c r="AD621" s="67">
        <f>IF($O621="","",YEAR($O621)&amp;"-"&amp;TEXT(MONTH($O621),"00"))</f>
        <v/>
      </c>
      <c r="AE621" s="67">
        <f>IF($W621=1,"Réglée",IF($Y621&lt;=0,"Non échu",IF($Y621&lt;=30,"1-30 j",IF($Y621&lt;=60,"31-60 j",IF($Y621&lt;=90,"61-90 j","Plus de 90 j")))))</f>
        <v/>
      </c>
      <c r="AF621" s="67">
        <f>IF($K621&lt;=1000,"Moins de 1 k€",IF($K621&lt;=5000,"1 à 5 k€",IF($K621&lt;=15000,"5 à 15 k€","Plus de 15 k€")))</f>
        <v/>
      </c>
    </row>
    <row r="622">
      <c r="A622" s="65" t="inlineStr">
        <is>
          <t>FAC-00621</t>
        </is>
      </c>
      <c r="B622" s="65" t="inlineStr">
        <is>
          <t>DEV-01492</t>
        </is>
      </c>
      <c r="C622" s="65" t="inlineStr">
        <is>
          <t>CLI-0486</t>
        </is>
      </c>
      <c r="D622" s="65" t="inlineStr">
        <is>
          <t>Particulier</t>
        </is>
      </c>
      <c r="E622" s="65" t="inlineStr">
        <is>
          <t>Bordeaux</t>
        </is>
      </c>
      <c r="F622" s="66" t="n">
        <v>45667</v>
      </c>
      <c r="G622" s="65" t="inlineStr">
        <is>
          <t>2025-01</t>
        </is>
      </c>
      <c r="H622" s="65" t="inlineStr">
        <is>
          <t>2024-2025</t>
        </is>
      </c>
      <c r="I622" s="66" t="n">
        <v>45682</v>
      </c>
      <c r="J622" s="67" t="n">
        <v>15</v>
      </c>
      <c r="K622" s="68" t="n">
        <v>468.28</v>
      </c>
      <c r="L622" s="71" t="n">
        <v>0.1</v>
      </c>
      <c r="M622" s="68" t="n">
        <v>515.11</v>
      </c>
      <c r="N622" s="65" t="inlineStr">
        <is>
          <t>Bon payeur</t>
        </is>
      </c>
      <c r="O622" s="66" t="n">
        <v>45675</v>
      </c>
      <c r="P622" s="65" t="inlineStr">
        <is>
          <t>Payée</t>
        </is>
      </c>
      <c r="Q622" s="67">
        <f>IFERROR(INDEX(Devis!$I$2:$I$3053,MATCH($B622,Devis!$A$2:$A$3053,0)),"")</f>
        <v/>
      </c>
      <c r="R622" s="67">
        <f>IFERROR(INDEX(Devis!$K$2:$K$3053,MATCH($B622,Devis!$A$2:$A$3053,0)),"")</f>
        <v/>
      </c>
      <c r="S622" s="67">
        <f>IFERROR(INDEX(Clients!$G$2:$G$1020,MATCH($C622,Clients!$A$2:$A$1020,0)),"")</f>
        <v/>
      </c>
      <c r="T622" s="69">
        <f>1</f>
        <v/>
      </c>
      <c r="U622" s="68">
        <f>IFERROR(INDEX(Interventions!$S$2:$S$1106,MATCH($B622,Interventions!$B$2:$B$1106,0)),0)</f>
        <v/>
      </c>
      <c r="V622" s="68">
        <f>$K622-$U622</f>
        <v/>
      </c>
      <c r="W622" s="69">
        <f>IF($O622="",0,1)</f>
        <v/>
      </c>
      <c r="X622" s="68">
        <f>IF($O622="",$M622,0)</f>
        <v/>
      </c>
      <c r="Y622" s="69">
        <f>IF($O622="",MAX(0,Paramètres!$C$8-$I622),MAX(0,$O622-$I622))</f>
        <v/>
      </c>
      <c r="Z622" s="69">
        <f>$Y622*$X622</f>
        <v/>
      </c>
      <c r="AA622" s="69">
        <f>IF($O622="",0,$O622-$F622)</f>
        <v/>
      </c>
      <c r="AB622" s="69">
        <f>IF(AND($O622="",$I622&lt;Paramètres!$C$8),1,0)</f>
        <v/>
      </c>
      <c r="AC622" s="69">
        <f>IF(AND($O622="",$Y622&gt;Paramètres!$C$13),1,0)</f>
        <v/>
      </c>
      <c r="AD622" s="67">
        <f>IF($O622="","",YEAR($O622)&amp;"-"&amp;TEXT(MONTH($O622),"00"))</f>
        <v/>
      </c>
      <c r="AE622" s="67">
        <f>IF($W622=1,"Réglée",IF($Y622&lt;=0,"Non échu",IF($Y622&lt;=30,"1-30 j",IF($Y622&lt;=60,"31-60 j",IF($Y622&lt;=90,"61-90 j","Plus de 90 j")))))</f>
        <v/>
      </c>
      <c r="AF622" s="67">
        <f>IF($K622&lt;=1000,"Moins de 1 k€",IF($K622&lt;=5000,"1 à 5 k€",IF($K622&lt;=15000,"5 à 15 k€","Plus de 15 k€")))</f>
        <v/>
      </c>
    </row>
    <row r="623">
      <c r="A623" s="65" t="inlineStr">
        <is>
          <t>FAC-00622</t>
        </is>
      </c>
      <c r="B623" s="65" t="inlineStr">
        <is>
          <t>DEV-01493</t>
        </is>
      </c>
      <c r="C623" s="65" t="inlineStr">
        <is>
          <t>CLI-0108</t>
        </is>
      </c>
      <c r="D623" s="65" t="inlineStr">
        <is>
          <t>Professionnel</t>
        </is>
      </c>
      <c r="E623" s="65" t="inlineStr">
        <is>
          <t>Toulouse</t>
        </is>
      </c>
      <c r="F623" s="66" t="n">
        <v>45652</v>
      </c>
      <c r="G623" s="65" t="inlineStr">
        <is>
          <t>2024-12</t>
        </is>
      </c>
      <c r="H623" s="65" t="inlineStr">
        <is>
          <t>2024-2025</t>
        </is>
      </c>
      <c r="I623" s="66" t="n">
        <v>45682</v>
      </c>
      <c r="J623" s="67" t="n">
        <v>30</v>
      </c>
      <c r="K623" s="68" t="n">
        <v>754.78</v>
      </c>
      <c r="L623" s="71" t="n">
        <v>0.2</v>
      </c>
      <c r="M623" s="68" t="n">
        <v>905.74</v>
      </c>
      <c r="N623" s="65" t="inlineStr">
        <is>
          <t>Lent</t>
        </is>
      </c>
      <c r="O623" s="66" t="n">
        <v>45809</v>
      </c>
      <c r="P623" s="65" t="inlineStr">
        <is>
          <t>Payée</t>
        </is>
      </c>
      <c r="Q623" s="67">
        <f>IFERROR(INDEX(Devis!$I$2:$I$3053,MATCH($B623,Devis!$A$2:$A$3053,0)),"")</f>
        <v/>
      </c>
      <c r="R623" s="67">
        <f>IFERROR(INDEX(Devis!$K$2:$K$3053,MATCH($B623,Devis!$A$2:$A$3053,0)),"")</f>
        <v/>
      </c>
      <c r="S623" s="67">
        <f>IFERROR(INDEX(Clients!$G$2:$G$1020,MATCH($C623,Clients!$A$2:$A$1020,0)),"")</f>
        <v/>
      </c>
      <c r="T623" s="69">
        <f>1</f>
        <v/>
      </c>
      <c r="U623" s="68">
        <f>IFERROR(INDEX(Interventions!$S$2:$S$1106,MATCH($B623,Interventions!$B$2:$B$1106,0)),0)</f>
        <v/>
      </c>
      <c r="V623" s="68">
        <f>$K623-$U623</f>
        <v/>
      </c>
      <c r="W623" s="69">
        <f>IF($O623="",0,1)</f>
        <v/>
      </c>
      <c r="X623" s="68">
        <f>IF($O623="",$M623,0)</f>
        <v/>
      </c>
      <c r="Y623" s="69">
        <f>IF($O623="",MAX(0,Paramètres!$C$8-$I623),MAX(0,$O623-$I623))</f>
        <v/>
      </c>
      <c r="Z623" s="69">
        <f>$Y623*$X623</f>
        <v/>
      </c>
      <c r="AA623" s="69">
        <f>IF($O623="",0,$O623-$F623)</f>
        <v/>
      </c>
      <c r="AB623" s="69">
        <f>IF(AND($O623="",$I623&lt;Paramètres!$C$8),1,0)</f>
        <v/>
      </c>
      <c r="AC623" s="69">
        <f>IF(AND($O623="",$Y623&gt;Paramètres!$C$13),1,0)</f>
        <v/>
      </c>
      <c r="AD623" s="67">
        <f>IF($O623="","",YEAR($O623)&amp;"-"&amp;TEXT(MONTH($O623),"00"))</f>
        <v/>
      </c>
      <c r="AE623" s="67">
        <f>IF($W623=1,"Réglée",IF($Y623&lt;=0,"Non échu",IF($Y623&lt;=30,"1-30 j",IF($Y623&lt;=60,"31-60 j",IF($Y623&lt;=90,"61-90 j","Plus de 90 j")))))</f>
        <v/>
      </c>
      <c r="AF623" s="67">
        <f>IF($K623&lt;=1000,"Moins de 1 k€",IF($K623&lt;=5000,"1 à 5 k€",IF($K623&lt;=15000,"5 à 15 k€","Plus de 15 k€")))</f>
        <v/>
      </c>
    </row>
    <row r="624">
      <c r="A624" s="65" t="inlineStr">
        <is>
          <t>FAC-00623</t>
        </is>
      </c>
      <c r="B624" s="65" t="inlineStr">
        <is>
          <t>DEV-01494</t>
        </is>
      </c>
      <c r="C624" s="65" t="inlineStr">
        <is>
          <t>CLI-0511</t>
        </is>
      </c>
      <c r="D624" s="65" t="inlineStr">
        <is>
          <t>Particulier</t>
        </is>
      </c>
      <c r="E624" s="65" t="inlineStr">
        <is>
          <t>Toulouse</t>
        </is>
      </c>
      <c r="F624" s="66" t="n">
        <v>45663</v>
      </c>
      <c r="G624" s="65" t="inlineStr">
        <is>
          <t>2025-01</t>
        </is>
      </c>
      <c r="H624" s="65" t="inlineStr">
        <is>
          <t>2024-2025</t>
        </is>
      </c>
      <c r="I624" s="66" t="n">
        <v>45678</v>
      </c>
      <c r="J624" s="67" t="n">
        <v>15</v>
      </c>
      <c r="K624" s="68" t="n">
        <v>217.17</v>
      </c>
      <c r="L624" s="71" t="n">
        <v>0.2</v>
      </c>
      <c r="M624" s="68" t="n">
        <v>260.6</v>
      </c>
      <c r="N624" s="65" t="inlineStr">
        <is>
          <t>Standard</t>
        </is>
      </c>
      <c r="O624" s="66" t="n">
        <v>45666</v>
      </c>
      <c r="P624" s="65" t="inlineStr">
        <is>
          <t>Payée</t>
        </is>
      </c>
      <c r="Q624" s="67">
        <f>IFERROR(INDEX(Devis!$I$2:$I$3053,MATCH($B624,Devis!$A$2:$A$3053,0)),"")</f>
        <v/>
      </c>
      <c r="R624" s="67">
        <f>IFERROR(INDEX(Devis!$K$2:$K$3053,MATCH($B624,Devis!$A$2:$A$3053,0)),"")</f>
        <v/>
      </c>
      <c r="S624" s="67">
        <f>IFERROR(INDEX(Clients!$G$2:$G$1020,MATCH($C624,Clients!$A$2:$A$1020,0)),"")</f>
        <v/>
      </c>
      <c r="T624" s="69">
        <f>1</f>
        <v/>
      </c>
      <c r="U624" s="68">
        <f>IFERROR(INDEX(Interventions!$S$2:$S$1106,MATCH($B624,Interventions!$B$2:$B$1106,0)),0)</f>
        <v/>
      </c>
      <c r="V624" s="68">
        <f>$K624-$U624</f>
        <v/>
      </c>
      <c r="W624" s="69">
        <f>IF($O624="",0,1)</f>
        <v/>
      </c>
      <c r="X624" s="68">
        <f>IF($O624="",$M624,0)</f>
        <v/>
      </c>
      <c r="Y624" s="69">
        <f>IF($O624="",MAX(0,Paramètres!$C$8-$I624),MAX(0,$O624-$I624))</f>
        <v/>
      </c>
      <c r="Z624" s="69">
        <f>$Y624*$X624</f>
        <v/>
      </c>
      <c r="AA624" s="69">
        <f>IF($O624="",0,$O624-$F624)</f>
        <v/>
      </c>
      <c r="AB624" s="69">
        <f>IF(AND($O624="",$I624&lt;Paramètres!$C$8),1,0)</f>
        <v/>
      </c>
      <c r="AC624" s="69">
        <f>IF(AND($O624="",$Y624&gt;Paramètres!$C$13),1,0)</f>
        <v/>
      </c>
      <c r="AD624" s="67">
        <f>IF($O624="","",YEAR($O624)&amp;"-"&amp;TEXT(MONTH($O624),"00"))</f>
        <v/>
      </c>
      <c r="AE624" s="67">
        <f>IF($W624=1,"Réglée",IF($Y624&lt;=0,"Non échu",IF($Y624&lt;=30,"1-30 j",IF($Y624&lt;=60,"31-60 j",IF($Y624&lt;=90,"61-90 j","Plus de 90 j")))))</f>
        <v/>
      </c>
      <c r="AF624" s="67">
        <f>IF($K624&lt;=1000,"Moins de 1 k€",IF($K624&lt;=5000,"1 à 5 k€",IF($K624&lt;=15000,"5 à 15 k€","Plus de 15 k€")))</f>
        <v/>
      </c>
    </row>
    <row r="625">
      <c r="A625" s="65" t="inlineStr">
        <is>
          <t>FAC-00624</t>
        </is>
      </c>
      <c r="B625" s="65" t="inlineStr">
        <is>
          <t>DEV-01496</t>
        </is>
      </c>
      <c r="C625" s="65" t="inlineStr">
        <is>
          <t>CLI-0028</t>
        </is>
      </c>
      <c r="D625" s="65" t="inlineStr">
        <is>
          <t>Particulier</t>
        </is>
      </c>
      <c r="E625" s="65" t="inlineStr">
        <is>
          <t>Toulouse</t>
        </is>
      </c>
      <c r="F625" s="66" t="n">
        <v>45691</v>
      </c>
      <c r="G625" s="65" t="inlineStr">
        <is>
          <t>2025-02</t>
        </is>
      </c>
      <c r="H625" s="65" t="inlineStr">
        <is>
          <t>2024-2025</t>
        </is>
      </c>
      <c r="I625" s="66" t="n">
        <v>45706</v>
      </c>
      <c r="J625" s="67" t="n">
        <v>15</v>
      </c>
      <c r="K625" s="68" t="n">
        <v>258.58</v>
      </c>
      <c r="L625" s="71" t="n">
        <v>0.2</v>
      </c>
      <c r="M625" s="68" t="n">
        <v>310.3</v>
      </c>
      <c r="N625" s="65" t="inlineStr">
        <is>
          <t>Bon payeur</t>
        </is>
      </c>
      <c r="O625" s="66" t="n">
        <v>45696</v>
      </c>
      <c r="P625" s="65" t="inlineStr">
        <is>
          <t>Payée</t>
        </is>
      </c>
      <c r="Q625" s="67">
        <f>IFERROR(INDEX(Devis!$I$2:$I$3053,MATCH($B625,Devis!$A$2:$A$3053,0)),"")</f>
        <v/>
      </c>
      <c r="R625" s="67">
        <f>IFERROR(INDEX(Devis!$K$2:$K$3053,MATCH($B625,Devis!$A$2:$A$3053,0)),"")</f>
        <v/>
      </c>
      <c r="S625" s="67">
        <f>IFERROR(INDEX(Clients!$G$2:$G$1020,MATCH($C625,Clients!$A$2:$A$1020,0)),"")</f>
        <v/>
      </c>
      <c r="T625" s="69">
        <f>1</f>
        <v/>
      </c>
      <c r="U625" s="68">
        <f>IFERROR(INDEX(Interventions!$S$2:$S$1106,MATCH($B625,Interventions!$B$2:$B$1106,0)),0)</f>
        <v/>
      </c>
      <c r="V625" s="68">
        <f>$K625-$U625</f>
        <v/>
      </c>
      <c r="W625" s="69">
        <f>IF($O625="",0,1)</f>
        <v/>
      </c>
      <c r="X625" s="68">
        <f>IF($O625="",$M625,0)</f>
        <v/>
      </c>
      <c r="Y625" s="69">
        <f>IF($O625="",MAX(0,Paramètres!$C$8-$I625),MAX(0,$O625-$I625))</f>
        <v/>
      </c>
      <c r="Z625" s="69">
        <f>$Y625*$X625</f>
        <v/>
      </c>
      <c r="AA625" s="69">
        <f>IF($O625="",0,$O625-$F625)</f>
        <v/>
      </c>
      <c r="AB625" s="69">
        <f>IF(AND($O625="",$I625&lt;Paramètres!$C$8),1,0)</f>
        <v/>
      </c>
      <c r="AC625" s="69">
        <f>IF(AND($O625="",$Y625&gt;Paramètres!$C$13),1,0)</f>
        <v/>
      </c>
      <c r="AD625" s="67">
        <f>IF($O625="","",YEAR($O625)&amp;"-"&amp;TEXT(MONTH($O625),"00"))</f>
        <v/>
      </c>
      <c r="AE625" s="67">
        <f>IF($W625=1,"Réglée",IF($Y625&lt;=0,"Non échu",IF($Y625&lt;=30,"1-30 j",IF($Y625&lt;=60,"31-60 j",IF($Y625&lt;=90,"61-90 j","Plus de 90 j")))))</f>
        <v/>
      </c>
      <c r="AF625" s="67">
        <f>IF($K625&lt;=1000,"Moins de 1 k€",IF($K625&lt;=5000,"1 à 5 k€",IF($K625&lt;=15000,"5 à 15 k€","Plus de 15 k€")))</f>
        <v/>
      </c>
    </row>
    <row r="626">
      <c r="A626" s="65" t="inlineStr">
        <is>
          <t>FAC-00625</t>
        </is>
      </c>
      <c r="B626" s="65" t="inlineStr">
        <is>
          <t>DEV-01497</t>
        </is>
      </c>
      <c r="C626" s="65" t="inlineStr">
        <is>
          <t>CLI-0239</t>
        </is>
      </c>
      <c r="D626" s="65" t="inlineStr">
        <is>
          <t>Particulier</t>
        </is>
      </c>
      <c r="E626" s="65" t="inlineStr">
        <is>
          <t>Bordeaux</t>
        </is>
      </c>
      <c r="F626" s="66" t="n">
        <v>45663</v>
      </c>
      <c r="G626" s="65" t="inlineStr">
        <is>
          <t>2025-01</t>
        </is>
      </c>
      <c r="H626" s="65" t="inlineStr">
        <is>
          <t>2024-2025</t>
        </is>
      </c>
      <c r="I626" s="66" t="n">
        <v>45678</v>
      </c>
      <c r="J626" s="67" t="n">
        <v>15</v>
      </c>
      <c r="K626" s="68" t="n">
        <v>271.5</v>
      </c>
      <c r="L626" s="71" t="n">
        <v>0.2</v>
      </c>
      <c r="M626" s="68" t="n">
        <v>325.8</v>
      </c>
      <c r="N626" s="65" t="inlineStr">
        <is>
          <t>Standard</t>
        </is>
      </c>
      <c r="O626" s="66" t="n">
        <v>45668</v>
      </c>
      <c r="P626" s="65" t="inlineStr">
        <is>
          <t>Payée</t>
        </is>
      </c>
      <c r="Q626" s="67">
        <f>IFERROR(INDEX(Devis!$I$2:$I$3053,MATCH($B626,Devis!$A$2:$A$3053,0)),"")</f>
        <v/>
      </c>
      <c r="R626" s="67">
        <f>IFERROR(INDEX(Devis!$K$2:$K$3053,MATCH($B626,Devis!$A$2:$A$3053,0)),"")</f>
        <v/>
      </c>
      <c r="S626" s="67">
        <f>IFERROR(INDEX(Clients!$G$2:$G$1020,MATCH($C626,Clients!$A$2:$A$1020,0)),"")</f>
        <v/>
      </c>
      <c r="T626" s="69">
        <f>1</f>
        <v/>
      </c>
      <c r="U626" s="68">
        <f>IFERROR(INDEX(Interventions!$S$2:$S$1106,MATCH($B626,Interventions!$B$2:$B$1106,0)),0)</f>
        <v/>
      </c>
      <c r="V626" s="68">
        <f>$K626-$U626</f>
        <v/>
      </c>
      <c r="W626" s="69">
        <f>IF($O626="",0,1)</f>
        <v/>
      </c>
      <c r="X626" s="68">
        <f>IF($O626="",$M626,0)</f>
        <v/>
      </c>
      <c r="Y626" s="69">
        <f>IF($O626="",MAX(0,Paramètres!$C$8-$I626),MAX(0,$O626-$I626))</f>
        <v/>
      </c>
      <c r="Z626" s="69">
        <f>$Y626*$X626</f>
        <v/>
      </c>
      <c r="AA626" s="69">
        <f>IF($O626="",0,$O626-$F626)</f>
        <v/>
      </c>
      <c r="AB626" s="69">
        <f>IF(AND($O626="",$I626&lt;Paramètres!$C$8),1,0)</f>
        <v/>
      </c>
      <c r="AC626" s="69">
        <f>IF(AND($O626="",$Y626&gt;Paramètres!$C$13),1,0)</f>
        <v/>
      </c>
      <c r="AD626" s="67">
        <f>IF($O626="","",YEAR($O626)&amp;"-"&amp;TEXT(MONTH($O626),"00"))</f>
        <v/>
      </c>
      <c r="AE626" s="67">
        <f>IF($W626=1,"Réglée",IF($Y626&lt;=0,"Non échu",IF($Y626&lt;=30,"1-30 j",IF($Y626&lt;=60,"31-60 j",IF($Y626&lt;=90,"61-90 j","Plus de 90 j")))))</f>
        <v/>
      </c>
      <c r="AF626" s="67">
        <f>IF($K626&lt;=1000,"Moins de 1 k€",IF($K626&lt;=5000,"1 à 5 k€",IF($K626&lt;=15000,"5 à 15 k€","Plus de 15 k€")))</f>
        <v/>
      </c>
    </row>
    <row r="627">
      <c r="A627" s="65" t="inlineStr">
        <is>
          <t>FAC-00626</t>
        </is>
      </c>
      <c r="B627" s="65" t="inlineStr">
        <is>
          <t>DEV-01499</t>
        </is>
      </c>
      <c r="C627" s="65" t="inlineStr">
        <is>
          <t>CLI-0379</t>
        </is>
      </c>
      <c r="D627" s="65" t="inlineStr">
        <is>
          <t>Particulier</t>
        </is>
      </c>
      <c r="E627" s="65" t="inlineStr">
        <is>
          <t>Bordeaux</t>
        </is>
      </c>
      <c r="F627" s="66" t="n">
        <v>45666</v>
      </c>
      <c r="G627" s="65" t="inlineStr">
        <is>
          <t>2025-01</t>
        </is>
      </c>
      <c r="H627" s="65" t="inlineStr">
        <is>
          <t>2024-2025</t>
        </is>
      </c>
      <c r="I627" s="66" t="n">
        <v>45681</v>
      </c>
      <c r="J627" s="67" t="n">
        <v>15</v>
      </c>
      <c r="K627" s="68" t="n">
        <v>1300.25</v>
      </c>
      <c r="L627" s="71" t="n">
        <v>0.1</v>
      </c>
      <c r="M627" s="68" t="n">
        <v>1430.28</v>
      </c>
      <c r="N627" s="65" t="inlineStr">
        <is>
          <t>Standard</t>
        </is>
      </c>
      <c r="O627" s="66" t="n">
        <v>45689</v>
      </c>
      <c r="P627" s="65" t="inlineStr">
        <is>
          <t>Payée</t>
        </is>
      </c>
      <c r="Q627" s="67">
        <f>IFERROR(INDEX(Devis!$I$2:$I$3053,MATCH($B627,Devis!$A$2:$A$3053,0)),"")</f>
        <v/>
      </c>
      <c r="R627" s="67">
        <f>IFERROR(INDEX(Devis!$K$2:$K$3053,MATCH($B627,Devis!$A$2:$A$3053,0)),"")</f>
        <v/>
      </c>
      <c r="S627" s="67">
        <f>IFERROR(INDEX(Clients!$G$2:$G$1020,MATCH($C627,Clients!$A$2:$A$1020,0)),"")</f>
        <v/>
      </c>
      <c r="T627" s="69">
        <f>1</f>
        <v/>
      </c>
      <c r="U627" s="68">
        <f>IFERROR(INDEX(Interventions!$S$2:$S$1106,MATCH($B627,Interventions!$B$2:$B$1106,0)),0)</f>
        <v/>
      </c>
      <c r="V627" s="68">
        <f>$K627-$U627</f>
        <v/>
      </c>
      <c r="W627" s="69">
        <f>IF($O627="",0,1)</f>
        <v/>
      </c>
      <c r="X627" s="68">
        <f>IF($O627="",$M627,0)</f>
        <v/>
      </c>
      <c r="Y627" s="69">
        <f>IF($O627="",MAX(0,Paramètres!$C$8-$I627),MAX(0,$O627-$I627))</f>
        <v/>
      </c>
      <c r="Z627" s="69">
        <f>$Y627*$X627</f>
        <v/>
      </c>
      <c r="AA627" s="69">
        <f>IF($O627="",0,$O627-$F627)</f>
        <v/>
      </c>
      <c r="AB627" s="69">
        <f>IF(AND($O627="",$I627&lt;Paramètres!$C$8),1,0)</f>
        <v/>
      </c>
      <c r="AC627" s="69">
        <f>IF(AND($O627="",$Y627&gt;Paramètres!$C$13),1,0)</f>
        <v/>
      </c>
      <c r="AD627" s="67">
        <f>IF($O627="","",YEAR($O627)&amp;"-"&amp;TEXT(MONTH($O627),"00"))</f>
        <v/>
      </c>
      <c r="AE627" s="67">
        <f>IF($W627=1,"Réglée",IF($Y627&lt;=0,"Non échu",IF($Y627&lt;=30,"1-30 j",IF($Y627&lt;=60,"31-60 j",IF($Y627&lt;=90,"61-90 j","Plus de 90 j")))))</f>
        <v/>
      </c>
      <c r="AF627" s="67">
        <f>IF($K627&lt;=1000,"Moins de 1 k€",IF($K627&lt;=5000,"1 à 5 k€",IF($K627&lt;=15000,"5 à 15 k€","Plus de 15 k€")))</f>
        <v/>
      </c>
    </row>
    <row r="628">
      <c r="A628" s="65" t="inlineStr">
        <is>
          <t>FAC-00627</t>
        </is>
      </c>
      <c r="B628" s="65" t="inlineStr">
        <is>
          <t>DEV-01501</t>
        </is>
      </c>
      <c r="C628" s="65" t="inlineStr">
        <is>
          <t>CLI-0196</t>
        </is>
      </c>
      <c r="D628" s="65" t="inlineStr">
        <is>
          <t>Particulier</t>
        </is>
      </c>
      <c r="E628" s="65" t="inlineStr">
        <is>
          <t>Bordeaux</t>
        </is>
      </c>
      <c r="F628" s="66" t="n">
        <v>45649</v>
      </c>
      <c r="G628" s="65" t="inlineStr">
        <is>
          <t>2024-12</t>
        </is>
      </c>
      <c r="H628" s="65" t="inlineStr">
        <is>
          <t>2024-2025</t>
        </is>
      </c>
      <c r="I628" s="66" t="n">
        <v>45664</v>
      </c>
      <c r="J628" s="67" t="n">
        <v>15</v>
      </c>
      <c r="K628" s="68" t="n">
        <v>479.59</v>
      </c>
      <c r="L628" s="71" t="n">
        <v>0.1</v>
      </c>
      <c r="M628" s="68" t="n">
        <v>527.55</v>
      </c>
      <c r="N628" s="65" t="inlineStr">
        <is>
          <t>Standard</t>
        </is>
      </c>
      <c r="O628" s="66" t="n">
        <v>45657</v>
      </c>
      <c r="P628" s="65" t="inlineStr">
        <is>
          <t>Payée</t>
        </is>
      </c>
      <c r="Q628" s="67">
        <f>IFERROR(INDEX(Devis!$I$2:$I$3053,MATCH($B628,Devis!$A$2:$A$3053,0)),"")</f>
        <v/>
      </c>
      <c r="R628" s="67">
        <f>IFERROR(INDEX(Devis!$K$2:$K$3053,MATCH($B628,Devis!$A$2:$A$3053,0)),"")</f>
        <v/>
      </c>
      <c r="S628" s="67">
        <f>IFERROR(INDEX(Clients!$G$2:$G$1020,MATCH($C628,Clients!$A$2:$A$1020,0)),"")</f>
        <v/>
      </c>
      <c r="T628" s="69">
        <f>1</f>
        <v/>
      </c>
      <c r="U628" s="68">
        <f>IFERROR(INDEX(Interventions!$S$2:$S$1106,MATCH($B628,Interventions!$B$2:$B$1106,0)),0)</f>
        <v/>
      </c>
      <c r="V628" s="68">
        <f>$K628-$U628</f>
        <v/>
      </c>
      <c r="W628" s="69">
        <f>IF($O628="",0,1)</f>
        <v/>
      </c>
      <c r="X628" s="68">
        <f>IF($O628="",$M628,0)</f>
        <v/>
      </c>
      <c r="Y628" s="69">
        <f>IF($O628="",MAX(0,Paramètres!$C$8-$I628),MAX(0,$O628-$I628))</f>
        <v/>
      </c>
      <c r="Z628" s="69">
        <f>$Y628*$X628</f>
        <v/>
      </c>
      <c r="AA628" s="69">
        <f>IF($O628="",0,$O628-$F628)</f>
        <v/>
      </c>
      <c r="AB628" s="69">
        <f>IF(AND($O628="",$I628&lt;Paramètres!$C$8),1,0)</f>
        <v/>
      </c>
      <c r="AC628" s="69">
        <f>IF(AND($O628="",$Y628&gt;Paramètres!$C$13),1,0)</f>
        <v/>
      </c>
      <c r="AD628" s="67">
        <f>IF($O628="","",YEAR($O628)&amp;"-"&amp;TEXT(MONTH($O628),"00"))</f>
        <v/>
      </c>
      <c r="AE628" s="67">
        <f>IF($W628=1,"Réglée",IF($Y628&lt;=0,"Non échu",IF($Y628&lt;=30,"1-30 j",IF($Y628&lt;=60,"31-60 j",IF($Y628&lt;=90,"61-90 j","Plus de 90 j")))))</f>
        <v/>
      </c>
      <c r="AF628" s="67">
        <f>IF($K628&lt;=1000,"Moins de 1 k€",IF($K628&lt;=5000,"1 à 5 k€",IF($K628&lt;=15000,"5 à 15 k€","Plus de 15 k€")))</f>
        <v/>
      </c>
    </row>
    <row r="629">
      <c r="A629" s="65" t="inlineStr">
        <is>
          <t>FAC-00628</t>
        </is>
      </c>
      <c r="B629" s="65" t="inlineStr">
        <is>
          <t>DEV-01506</t>
        </is>
      </c>
      <c r="C629" s="65" t="inlineStr">
        <is>
          <t>CLI-0251</t>
        </is>
      </c>
      <c r="D629" s="65" t="inlineStr">
        <is>
          <t>Particulier</t>
        </is>
      </c>
      <c r="E629" s="65" t="inlineStr">
        <is>
          <t>Bordeaux</t>
        </is>
      </c>
      <c r="F629" s="66" t="n">
        <v>45677</v>
      </c>
      <c r="G629" s="65" t="inlineStr">
        <is>
          <t>2025-01</t>
        </is>
      </c>
      <c r="H629" s="65" t="inlineStr">
        <is>
          <t>2024-2025</t>
        </is>
      </c>
      <c r="I629" s="66" t="n">
        <v>45692</v>
      </c>
      <c r="J629" s="67" t="n">
        <v>15</v>
      </c>
      <c r="K629" s="68" t="n">
        <v>1515.32</v>
      </c>
      <c r="L629" s="71" t="n">
        <v>0.2</v>
      </c>
      <c r="M629" s="68" t="n">
        <v>1818.38</v>
      </c>
      <c r="N629" s="65" t="inlineStr">
        <is>
          <t>Bon payeur</t>
        </is>
      </c>
      <c r="O629" s="66" t="n">
        <v>45683</v>
      </c>
      <c r="P629" s="65" t="inlineStr">
        <is>
          <t>Payée</t>
        </is>
      </c>
      <c r="Q629" s="67">
        <f>IFERROR(INDEX(Devis!$I$2:$I$3053,MATCH($B629,Devis!$A$2:$A$3053,0)),"")</f>
        <v/>
      </c>
      <c r="R629" s="67">
        <f>IFERROR(INDEX(Devis!$K$2:$K$3053,MATCH($B629,Devis!$A$2:$A$3053,0)),"")</f>
        <v/>
      </c>
      <c r="S629" s="67">
        <f>IFERROR(INDEX(Clients!$G$2:$G$1020,MATCH($C629,Clients!$A$2:$A$1020,0)),"")</f>
        <v/>
      </c>
      <c r="T629" s="69">
        <f>1</f>
        <v/>
      </c>
      <c r="U629" s="68">
        <f>IFERROR(INDEX(Interventions!$S$2:$S$1106,MATCH($B629,Interventions!$B$2:$B$1106,0)),0)</f>
        <v/>
      </c>
      <c r="V629" s="68">
        <f>$K629-$U629</f>
        <v/>
      </c>
      <c r="W629" s="69">
        <f>IF($O629="",0,1)</f>
        <v/>
      </c>
      <c r="X629" s="68">
        <f>IF($O629="",$M629,0)</f>
        <v/>
      </c>
      <c r="Y629" s="69">
        <f>IF($O629="",MAX(0,Paramètres!$C$8-$I629),MAX(0,$O629-$I629))</f>
        <v/>
      </c>
      <c r="Z629" s="69">
        <f>$Y629*$X629</f>
        <v/>
      </c>
      <c r="AA629" s="69">
        <f>IF($O629="",0,$O629-$F629)</f>
        <v/>
      </c>
      <c r="AB629" s="69">
        <f>IF(AND($O629="",$I629&lt;Paramètres!$C$8),1,0)</f>
        <v/>
      </c>
      <c r="AC629" s="69">
        <f>IF(AND($O629="",$Y629&gt;Paramètres!$C$13),1,0)</f>
        <v/>
      </c>
      <c r="AD629" s="67">
        <f>IF($O629="","",YEAR($O629)&amp;"-"&amp;TEXT(MONTH($O629),"00"))</f>
        <v/>
      </c>
      <c r="AE629" s="67">
        <f>IF($W629=1,"Réglée",IF($Y629&lt;=0,"Non échu",IF($Y629&lt;=30,"1-30 j",IF($Y629&lt;=60,"31-60 j",IF($Y629&lt;=90,"61-90 j","Plus de 90 j")))))</f>
        <v/>
      </c>
      <c r="AF629" s="67">
        <f>IF($K629&lt;=1000,"Moins de 1 k€",IF($K629&lt;=5000,"1 à 5 k€",IF($K629&lt;=15000,"5 à 15 k€","Plus de 15 k€")))</f>
        <v/>
      </c>
    </row>
    <row r="630">
      <c r="A630" s="65" t="inlineStr">
        <is>
          <t>FAC-00629</t>
        </is>
      </c>
      <c r="B630" s="65" t="inlineStr">
        <is>
          <t>DEV-01507</t>
        </is>
      </c>
      <c r="C630" s="65" t="inlineStr">
        <is>
          <t>CLI-0256</t>
        </is>
      </c>
      <c r="D630" s="65" t="inlineStr">
        <is>
          <t>Particulier</t>
        </is>
      </c>
      <c r="E630" s="65" t="inlineStr">
        <is>
          <t>Bordeaux</t>
        </is>
      </c>
      <c r="F630" s="66" t="n">
        <v>45677</v>
      </c>
      <c r="G630" s="65" t="inlineStr">
        <is>
          <t>2025-01</t>
        </is>
      </c>
      <c r="H630" s="65" t="inlineStr">
        <is>
          <t>2024-2025</t>
        </is>
      </c>
      <c r="I630" s="66" t="n">
        <v>45692</v>
      </c>
      <c r="J630" s="67" t="n">
        <v>15</v>
      </c>
      <c r="K630" s="68" t="n">
        <v>5717.06</v>
      </c>
      <c r="L630" s="71" t="n">
        <v>0.1</v>
      </c>
      <c r="M630" s="68" t="n">
        <v>6288.77</v>
      </c>
      <c r="N630" s="65" t="inlineStr">
        <is>
          <t>Standard</t>
        </is>
      </c>
      <c r="O630" s="66" t="n">
        <v>45703</v>
      </c>
      <c r="P630" s="65" t="inlineStr">
        <is>
          <t>Payée</t>
        </is>
      </c>
      <c r="Q630" s="67">
        <f>IFERROR(INDEX(Devis!$I$2:$I$3053,MATCH($B630,Devis!$A$2:$A$3053,0)),"")</f>
        <v/>
      </c>
      <c r="R630" s="67">
        <f>IFERROR(INDEX(Devis!$K$2:$K$3053,MATCH($B630,Devis!$A$2:$A$3053,0)),"")</f>
        <v/>
      </c>
      <c r="S630" s="67">
        <f>IFERROR(INDEX(Clients!$G$2:$G$1020,MATCH($C630,Clients!$A$2:$A$1020,0)),"")</f>
        <v/>
      </c>
      <c r="T630" s="69">
        <f>1</f>
        <v/>
      </c>
      <c r="U630" s="68">
        <f>IFERROR(INDEX(Interventions!$S$2:$S$1106,MATCH($B630,Interventions!$B$2:$B$1106,0)),0)</f>
        <v/>
      </c>
      <c r="V630" s="68">
        <f>$K630-$U630</f>
        <v/>
      </c>
      <c r="W630" s="69">
        <f>IF($O630="",0,1)</f>
        <v/>
      </c>
      <c r="X630" s="68">
        <f>IF($O630="",$M630,0)</f>
        <v/>
      </c>
      <c r="Y630" s="69">
        <f>IF($O630="",MAX(0,Paramètres!$C$8-$I630),MAX(0,$O630-$I630))</f>
        <v/>
      </c>
      <c r="Z630" s="69">
        <f>$Y630*$X630</f>
        <v/>
      </c>
      <c r="AA630" s="69">
        <f>IF($O630="",0,$O630-$F630)</f>
        <v/>
      </c>
      <c r="AB630" s="69">
        <f>IF(AND($O630="",$I630&lt;Paramètres!$C$8),1,0)</f>
        <v/>
      </c>
      <c r="AC630" s="69">
        <f>IF(AND($O630="",$Y630&gt;Paramètres!$C$13),1,0)</f>
        <v/>
      </c>
      <c r="AD630" s="67">
        <f>IF($O630="","",YEAR($O630)&amp;"-"&amp;TEXT(MONTH($O630),"00"))</f>
        <v/>
      </c>
      <c r="AE630" s="67">
        <f>IF($W630=1,"Réglée",IF($Y630&lt;=0,"Non échu",IF($Y630&lt;=30,"1-30 j",IF($Y630&lt;=60,"31-60 j",IF($Y630&lt;=90,"61-90 j","Plus de 90 j")))))</f>
        <v/>
      </c>
      <c r="AF630" s="67">
        <f>IF($K630&lt;=1000,"Moins de 1 k€",IF($K630&lt;=5000,"1 à 5 k€",IF($K630&lt;=15000,"5 à 15 k€","Plus de 15 k€")))</f>
        <v/>
      </c>
    </row>
    <row r="631">
      <c r="A631" s="65" t="inlineStr">
        <is>
          <t>FAC-00630</t>
        </is>
      </c>
      <c r="B631" s="65" t="inlineStr">
        <is>
          <t>DEV-01511</t>
        </is>
      </c>
      <c r="C631" s="65" t="inlineStr">
        <is>
          <t>CLI-0039</t>
        </is>
      </c>
      <c r="D631" s="65" t="inlineStr">
        <is>
          <t>Particulier</t>
        </is>
      </c>
      <c r="E631" s="65" t="inlineStr">
        <is>
          <t>Bordeaux</t>
        </is>
      </c>
      <c r="F631" s="66" t="n">
        <v>45679</v>
      </c>
      <c r="G631" s="65" t="inlineStr">
        <is>
          <t>2025-01</t>
        </is>
      </c>
      <c r="H631" s="65" t="inlineStr">
        <is>
          <t>2024-2025</t>
        </is>
      </c>
      <c r="I631" s="66" t="n">
        <v>45694</v>
      </c>
      <c r="J631" s="67" t="n">
        <v>15</v>
      </c>
      <c r="K631" s="68" t="n">
        <v>153.12</v>
      </c>
      <c r="L631" s="71" t="n">
        <v>0.1</v>
      </c>
      <c r="M631" s="68" t="n">
        <v>168.43</v>
      </c>
      <c r="N631" s="65" t="inlineStr">
        <is>
          <t>Standard</t>
        </is>
      </c>
      <c r="O631" s="66" t="n">
        <v>45693</v>
      </c>
      <c r="P631" s="65" t="inlineStr">
        <is>
          <t>Payée</t>
        </is>
      </c>
      <c r="Q631" s="67">
        <f>IFERROR(INDEX(Devis!$I$2:$I$3053,MATCH($B631,Devis!$A$2:$A$3053,0)),"")</f>
        <v/>
      </c>
      <c r="R631" s="67">
        <f>IFERROR(INDEX(Devis!$K$2:$K$3053,MATCH($B631,Devis!$A$2:$A$3053,0)),"")</f>
        <v/>
      </c>
      <c r="S631" s="67">
        <f>IFERROR(INDEX(Clients!$G$2:$G$1020,MATCH($C631,Clients!$A$2:$A$1020,0)),"")</f>
        <v/>
      </c>
      <c r="T631" s="69">
        <f>1</f>
        <v/>
      </c>
      <c r="U631" s="68">
        <f>IFERROR(INDEX(Interventions!$S$2:$S$1106,MATCH($B631,Interventions!$B$2:$B$1106,0)),0)</f>
        <v/>
      </c>
      <c r="V631" s="68">
        <f>$K631-$U631</f>
        <v/>
      </c>
      <c r="W631" s="69">
        <f>IF($O631="",0,1)</f>
        <v/>
      </c>
      <c r="X631" s="68">
        <f>IF($O631="",$M631,0)</f>
        <v/>
      </c>
      <c r="Y631" s="69">
        <f>IF($O631="",MAX(0,Paramètres!$C$8-$I631),MAX(0,$O631-$I631))</f>
        <v/>
      </c>
      <c r="Z631" s="69">
        <f>$Y631*$X631</f>
        <v/>
      </c>
      <c r="AA631" s="69">
        <f>IF($O631="",0,$O631-$F631)</f>
        <v/>
      </c>
      <c r="AB631" s="69">
        <f>IF(AND($O631="",$I631&lt;Paramètres!$C$8),1,0)</f>
        <v/>
      </c>
      <c r="AC631" s="69">
        <f>IF(AND($O631="",$Y631&gt;Paramètres!$C$13),1,0)</f>
        <v/>
      </c>
      <c r="AD631" s="67">
        <f>IF($O631="","",YEAR($O631)&amp;"-"&amp;TEXT(MONTH($O631),"00"))</f>
        <v/>
      </c>
      <c r="AE631" s="67">
        <f>IF($W631=1,"Réglée",IF($Y631&lt;=0,"Non échu",IF($Y631&lt;=30,"1-30 j",IF($Y631&lt;=60,"31-60 j",IF($Y631&lt;=90,"61-90 j","Plus de 90 j")))))</f>
        <v/>
      </c>
      <c r="AF631" s="67">
        <f>IF($K631&lt;=1000,"Moins de 1 k€",IF($K631&lt;=5000,"1 à 5 k€",IF($K631&lt;=15000,"5 à 15 k€","Plus de 15 k€")))</f>
        <v/>
      </c>
    </row>
    <row r="632">
      <c r="A632" s="65" t="inlineStr">
        <is>
          <t>FAC-00631</t>
        </is>
      </c>
      <c r="B632" s="65" t="inlineStr">
        <is>
          <t>DEV-01512</t>
        </is>
      </c>
      <c r="C632" s="65" t="inlineStr">
        <is>
          <t>CLI-0496</t>
        </is>
      </c>
      <c r="D632" s="65" t="inlineStr">
        <is>
          <t>Professionnel</t>
        </is>
      </c>
      <c r="E632" s="65" t="inlineStr">
        <is>
          <t>Toulouse</t>
        </is>
      </c>
      <c r="F632" s="66" t="n">
        <v>45660</v>
      </c>
      <c r="G632" s="65" t="inlineStr">
        <is>
          <t>2025-01</t>
        </is>
      </c>
      <c r="H632" s="65" t="inlineStr">
        <is>
          <t>2024-2025</t>
        </is>
      </c>
      <c r="I632" s="66" t="n">
        <v>45690</v>
      </c>
      <c r="J632" s="67" t="n">
        <v>30</v>
      </c>
      <c r="K632" s="68" t="n">
        <v>552.02</v>
      </c>
      <c r="L632" s="71" t="n">
        <v>0.2</v>
      </c>
      <c r="M632" s="68" t="n">
        <v>662.42</v>
      </c>
      <c r="N632" s="65" t="inlineStr">
        <is>
          <t>Litigieux</t>
        </is>
      </c>
      <c r="O632" s="66" t="n"/>
      <c r="P632" s="65" t="inlineStr">
        <is>
          <t>En retard</t>
        </is>
      </c>
      <c r="Q632" s="67">
        <f>IFERROR(INDEX(Devis!$I$2:$I$3053,MATCH($B632,Devis!$A$2:$A$3053,0)),"")</f>
        <v/>
      </c>
      <c r="R632" s="67">
        <f>IFERROR(INDEX(Devis!$K$2:$K$3053,MATCH($B632,Devis!$A$2:$A$3053,0)),"")</f>
        <v/>
      </c>
      <c r="S632" s="67">
        <f>IFERROR(INDEX(Clients!$G$2:$G$1020,MATCH($C632,Clients!$A$2:$A$1020,0)),"")</f>
        <v/>
      </c>
      <c r="T632" s="69">
        <f>1</f>
        <v/>
      </c>
      <c r="U632" s="68">
        <f>IFERROR(INDEX(Interventions!$S$2:$S$1106,MATCH($B632,Interventions!$B$2:$B$1106,0)),0)</f>
        <v/>
      </c>
      <c r="V632" s="68">
        <f>$K632-$U632</f>
        <v/>
      </c>
      <c r="W632" s="69">
        <f>IF($O632="",0,1)</f>
        <v/>
      </c>
      <c r="X632" s="68">
        <f>IF($O632="",$M632,0)</f>
        <v/>
      </c>
      <c r="Y632" s="69">
        <f>IF($O632="",MAX(0,Paramètres!$C$8-$I632),MAX(0,$O632-$I632))</f>
        <v/>
      </c>
      <c r="Z632" s="69">
        <f>$Y632*$X632</f>
        <v/>
      </c>
      <c r="AA632" s="69">
        <f>IF($O632="",0,$O632-$F632)</f>
        <v/>
      </c>
      <c r="AB632" s="69">
        <f>IF(AND($O632="",$I632&lt;Paramètres!$C$8),1,0)</f>
        <v/>
      </c>
      <c r="AC632" s="69">
        <f>IF(AND($O632="",$Y632&gt;Paramètres!$C$13),1,0)</f>
        <v/>
      </c>
      <c r="AD632" s="67">
        <f>IF($O632="","",YEAR($O632)&amp;"-"&amp;TEXT(MONTH($O632),"00"))</f>
        <v/>
      </c>
      <c r="AE632" s="67">
        <f>IF($W632=1,"Réglée",IF($Y632&lt;=0,"Non échu",IF($Y632&lt;=30,"1-30 j",IF($Y632&lt;=60,"31-60 j",IF($Y632&lt;=90,"61-90 j","Plus de 90 j")))))</f>
        <v/>
      </c>
      <c r="AF632" s="67">
        <f>IF($K632&lt;=1000,"Moins de 1 k€",IF($K632&lt;=5000,"1 à 5 k€",IF($K632&lt;=15000,"5 à 15 k€","Plus de 15 k€")))</f>
        <v/>
      </c>
    </row>
    <row r="633">
      <c r="A633" s="65" t="inlineStr">
        <is>
          <t>FAC-00632</t>
        </is>
      </c>
      <c r="B633" s="65" t="inlineStr">
        <is>
          <t>DEV-01516</t>
        </is>
      </c>
      <c r="C633" s="65" t="inlineStr">
        <is>
          <t>CLI-0067</t>
        </is>
      </c>
      <c r="D633" s="65" t="inlineStr">
        <is>
          <t>Professionnel</t>
        </is>
      </c>
      <c r="E633" s="65" t="inlineStr">
        <is>
          <t>Bordeaux</t>
        </is>
      </c>
      <c r="F633" s="66" t="n">
        <v>45659</v>
      </c>
      <c r="G633" s="65" t="inlineStr">
        <is>
          <t>2025-01</t>
        </is>
      </c>
      <c r="H633" s="65" t="inlineStr">
        <is>
          <t>2024-2025</t>
        </is>
      </c>
      <c r="I633" s="66" t="n">
        <v>45689</v>
      </c>
      <c r="J633" s="67" t="n">
        <v>30</v>
      </c>
      <c r="K633" s="68" t="n">
        <v>662.03</v>
      </c>
      <c r="L633" s="71" t="n">
        <v>0.2</v>
      </c>
      <c r="M633" s="68" t="n">
        <v>794.4400000000001</v>
      </c>
      <c r="N633" s="65" t="inlineStr">
        <is>
          <t>Standard</t>
        </is>
      </c>
      <c r="O633" s="66" t="n">
        <v>45689</v>
      </c>
      <c r="P633" s="65" t="inlineStr">
        <is>
          <t>Payée</t>
        </is>
      </c>
      <c r="Q633" s="67">
        <f>IFERROR(INDEX(Devis!$I$2:$I$3053,MATCH($B633,Devis!$A$2:$A$3053,0)),"")</f>
        <v/>
      </c>
      <c r="R633" s="67">
        <f>IFERROR(INDEX(Devis!$K$2:$K$3053,MATCH($B633,Devis!$A$2:$A$3053,0)),"")</f>
        <v/>
      </c>
      <c r="S633" s="67">
        <f>IFERROR(INDEX(Clients!$G$2:$G$1020,MATCH($C633,Clients!$A$2:$A$1020,0)),"")</f>
        <v/>
      </c>
      <c r="T633" s="69">
        <f>1</f>
        <v/>
      </c>
      <c r="U633" s="68">
        <f>IFERROR(INDEX(Interventions!$S$2:$S$1106,MATCH($B633,Interventions!$B$2:$B$1106,0)),0)</f>
        <v/>
      </c>
      <c r="V633" s="68">
        <f>$K633-$U633</f>
        <v/>
      </c>
      <c r="W633" s="69">
        <f>IF($O633="",0,1)</f>
        <v/>
      </c>
      <c r="X633" s="68">
        <f>IF($O633="",$M633,0)</f>
        <v/>
      </c>
      <c r="Y633" s="69">
        <f>IF($O633="",MAX(0,Paramètres!$C$8-$I633),MAX(0,$O633-$I633))</f>
        <v/>
      </c>
      <c r="Z633" s="69">
        <f>$Y633*$X633</f>
        <v/>
      </c>
      <c r="AA633" s="69">
        <f>IF($O633="",0,$O633-$F633)</f>
        <v/>
      </c>
      <c r="AB633" s="69">
        <f>IF(AND($O633="",$I633&lt;Paramètres!$C$8),1,0)</f>
        <v/>
      </c>
      <c r="AC633" s="69">
        <f>IF(AND($O633="",$Y633&gt;Paramètres!$C$13),1,0)</f>
        <v/>
      </c>
      <c r="AD633" s="67">
        <f>IF($O633="","",YEAR($O633)&amp;"-"&amp;TEXT(MONTH($O633),"00"))</f>
        <v/>
      </c>
      <c r="AE633" s="67">
        <f>IF($W633=1,"Réglée",IF($Y633&lt;=0,"Non échu",IF($Y633&lt;=30,"1-30 j",IF($Y633&lt;=60,"31-60 j",IF($Y633&lt;=90,"61-90 j","Plus de 90 j")))))</f>
        <v/>
      </c>
      <c r="AF633" s="67">
        <f>IF($K633&lt;=1000,"Moins de 1 k€",IF($K633&lt;=5000,"1 à 5 k€",IF($K633&lt;=15000,"5 à 15 k€","Plus de 15 k€")))</f>
        <v/>
      </c>
    </row>
    <row r="634">
      <c r="A634" s="65" t="inlineStr">
        <is>
          <t>FAC-00633</t>
        </is>
      </c>
      <c r="B634" s="65" t="inlineStr">
        <is>
          <t>DEV-01517</t>
        </is>
      </c>
      <c r="C634" s="65" t="inlineStr">
        <is>
          <t>CLI-0328</t>
        </is>
      </c>
      <c r="D634" s="65" t="inlineStr">
        <is>
          <t>Particulier</t>
        </is>
      </c>
      <c r="E634" s="65" t="inlineStr">
        <is>
          <t>Bordeaux</t>
        </is>
      </c>
      <c r="F634" s="66" t="n">
        <v>45670</v>
      </c>
      <c r="G634" s="65" t="inlineStr">
        <is>
          <t>2025-01</t>
        </is>
      </c>
      <c r="H634" s="65" t="inlineStr">
        <is>
          <t>2024-2025</t>
        </is>
      </c>
      <c r="I634" s="66" t="n">
        <v>45685</v>
      </c>
      <c r="J634" s="67" t="n">
        <v>15</v>
      </c>
      <c r="K634" s="68" t="n">
        <v>1085.8</v>
      </c>
      <c r="L634" s="71" t="n">
        <v>0.2</v>
      </c>
      <c r="M634" s="68" t="n">
        <v>1302.96</v>
      </c>
      <c r="N634" s="65" t="inlineStr">
        <is>
          <t>Bon payeur</t>
        </is>
      </c>
      <c r="O634" s="66" t="n">
        <v>45671</v>
      </c>
      <c r="P634" s="65" t="inlineStr">
        <is>
          <t>Payée</t>
        </is>
      </c>
      <c r="Q634" s="67">
        <f>IFERROR(INDEX(Devis!$I$2:$I$3053,MATCH($B634,Devis!$A$2:$A$3053,0)),"")</f>
        <v/>
      </c>
      <c r="R634" s="67">
        <f>IFERROR(INDEX(Devis!$K$2:$K$3053,MATCH($B634,Devis!$A$2:$A$3053,0)),"")</f>
        <v/>
      </c>
      <c r="S634" s="67">
        <f>IFERROR(INDEX(Clients!$G$2:$G$1020,MATCH($C634,Clients!$A$2:$A$1020,0)),"")</f>
        <v/>
      </c>
      <c r="T634" s="69">
        <f>1</f>
        <v/>
      </c>
      <c r="U634" s="68">
        <f>IFERROR(INDEX(Interventions!$S$2:$S$1106,MATCH($B634,Interventions!$B$2:$B$1106,0)),0)</f>
        <v/>
      </c>
      <c r="V634" s="68">
        <f>$K634-$U634</f>
        <v/>
      </c>
      <c r="W634" s="69">
        <f>IF($O634="",0,1)</f>
        <v/>
      </c>
      <c r="X634" s="68">
        <f>IF($O634="",$M634,0)</f>
        <v/>
      </c>
      <c r="Y634" s="69">
        <f>IF($O634="",MAX(0,Paramètres!$C$8-$I634),MAX(0,$O634-$I634))</f>
        <v/>
      </c>
      <c r="Z634" s="69">
        <f>$Y634*$X634</f>
        <v/>
      </c>
      <c r="AA634" s="69">
        <f>IF($O634="",0,$O634-$F634)</f>
        <v/>
      </c>
      <c r="AB634" s="69">
        <f>IF(AND($O634="",$I634&lt;Paramètres!$C$8),1,0)</f>
        <v/>
      </c>
      <c r="AC634" s="69">
        <f>IF(AND($O634="",$Y634&gt;Paramètres!$C$13),1,0)</f>
        <v/>
      </c>
      <c r="AD634" s="67">
        <f>IF($O634="","",YEAR($O634)&amp;"-"&amp;TEXT(MONTH($O634),"00"))</f>
        <v/>
      </c>
      <c r="AE634" s="67">
        <f>IF($W634=1,"Réglée",IF($Y634&lt;=0,"Non échu",IF($Y634&lt;=30,"1-30 j",IF($Y634&lt;=60,"31-60 j",IF($Y634&lt;=90,"61-90 j","Plus de 90 j")))))</f>
        <v/>
      </c>
      <c r="AF634" s="67">
        <f>IF($K634&lt;=1000,"Moins de 1 k€",IF($K634&lt;=5000,"1 à 5 k€",IF($K634&lt;=15000,"5 à 15 k€","Plus de 15 k€")))</f>
        <v/>
      </c>
    </row>
    <row r="635">
      <c r="A635" s="65" t="inlineStr">
        <is>
          <t>FAC-00634</t>
        </is>
      </c>
      <c r="B635" s="65" t="inlineStr">
        <is>
          <t>DEV-01518</t>
        </is>
      </c>
      <c r="C635" s="65" t="inlineStr">
        <is>
          <t>CLI-0010</t>
        </is>
      </c>
      <c r="D635" s="65" t="inlineStr">
        <is>
          <t>Particulier</t>
        </is>
      </c>
      <c r="E635" s="65" t="inlineStr">
        <is>
          <t>Bordeaux</t>
        </is>
      </c>
      <c r="F635" s="66" t="n">
        <v>45665</v>
      </c>
      <c r="G635" s="65" t="inlineStr">
        <is>
          <t>2025-01</t>
        </is>
      </c>
      <c r="H635" s="65" t="inlineStr">
        <is>
          <t>2024-2025</t>
        </is>
      </c>
      <c r="I635" s="66" t="n">
        <v>45680</v>
      </c>
      <c r="J635" s="67" t="n">
        <v>15</v>
      </c>
      <c r="K635" s="68" t="n">
        <v>706.1</v>
      </c>
      <c r="L635" s="71" t="n">
        <v>0.1</v>
      </c>
      <c r="M635" s="68" t="n">
        <v>776.71</v>
      </c>
      <c r="N635" s="65" t="inlineStr">
        <is>
          <t>Bon payeur</t>
        </is>
      </c>
      <c r="O635" s="66" t="n">
        <v>45666</v>
      </c>
      <c r="P635" s="65" t="inlineStr">
        <is>
          <t>Payée</t>
        </is>
      </c>
      <c r="Q635" s="67">
        <f>IFERROR(INDEX(Devis!$I$2:$I$3053,MATCH($B635,Devis!$A$2:$A$3053,0)),"")</f>
        <v/>
      </c>
      <c r="R635" s="67">
        <f>IFERROR(INDEX(Devis!$K$2:$K$3053,MATCH($B635,Devis!$A$2:$A$3053,0)),"")</f>
        <v/>
      </c>
      <c r="S635" s="67">
        <f>IFERROR(INDEX(Clients!$G$2:$G$1020,MATCH($C635,Clients!$A$2:$A$1020,0)),"")</f>
        <v/>
      </c>
      <c r="T635" s="69">
        <f>1</f>
        <v/>
      </c>
      <c r="U635" s="68">
        <f>IFERROR(INDEX(Interventions!$S$2:$S$1106,MATCH($B635,Interventions!$B$2:$B$1106,0)),0)</f>
        <v/>
      </c>
      <c r="V635" s="68">
        <f>$K635-$U635</f>
        <v/>
      </c>
      <c r="W635" s="69">
        <f>IF($O635="",0,1)</f>
        <v/>
      </c>
      <c r="X635" s="68">
        <f>IF($O635="",$M635,0)</f>
        <v/>
      </c>
      <c r="Y635" s="69">
        <f>IF($O635="",MAX(0,Paramètres!$C$8-$I635),MAX(0,$O635-$I635))</f>
        <v/>
      </c>
      <c r="Z635" s="69">
        <f>$Y635*$X635</f>
        <v/>
      </c>
      <c r="AA635" s="69">
        <f>IF($O635="",0,$O635-$F635)</f>
        <v/>
      </c>
      <c r="AB635" s="69">
        <f>IF(AND($O635="",$I635&lt;Paramètres!$C$8),1,0)</f>
        <v/>
      </c>
      <c r="AC635" s="69">
        <f>IF(AND($O635="",$Y635&gt;Paramètres!$C$13),1,0)</f>
        <v/>
      </c>
      <c r="AD635" s="67">
        <f>IF($O635="","",YEAR($O635)&amp;"-"&amp;TEXT(MONTH($O635),"00"))</f>
        <v/>
      </c>
      <c r="AE635" s="67">
        <f>IF($W635=1,"Réglée",IF($Y635&lt;=0,"Non échu",IF($Y635&lt;=30,"1-30 j",IF($Y635&lt;=60,"31-60 j",IF($Y635&lt;=90,"61-90 j","Plus de 90 j")))))</f>
        <v/>
      </c>
      <c r="AF635" s="67">
        <f>IF($K635&lt;=1000,"Moins de 1 k€",IF($K635&lt;=5000,"1 à 5 k€",IF($K635&lt;=15000,"5 à 15 k€","Plus de 15 k€")))</f>
        <v/>
      </c>
    </row>
    <row r="636">
      <c r="A636" s="65" t="inlineStr">
        <is>
          <t>FAC-00635</t>
        </is>
      </c>
      <c r="B636" s="65" t="inlineStr">
        <is>
          <t>DEV-01521</t>
        </is>
      </c>
      <c r="C636" s="65" t="inlineStr">
        <is>
          <t>CLI-0316</t>
        </is>
      </c>
      <c r="D636" s="65" t="inlineStr">
        <is>
          <t>Particulier</t>
        </is>
      </c>
      <c r="E636" s="65" t="inlineStr">
        <is>
          <t>Toulouse</t>
        </is>
      </c>
      <c r="F636" s="66" t="n">
        <v>45678</v>
      </c>
      <c r="G636" s="65" t="inlineStr">
        <is>
          <t>2025-01</t>
        </is>
      </c>
      <c r="H636" s="65" t="inlineStr">
        <is>
          <t>2024-2025</t>
        </is>
      </c>
      <c r="I636" s="66" t="n">
        <v>45693</v>
      </c>
      <c r="J636" s="67" t="n">
        <v>15</v>
      </c>
      <c r="K636" s="68" t="n">
        <v>248.94</v>
      </c>
      <c r="L636" s="71" t="n">
        <v>0.2</v>
      </c>
      <c r="M636" s="68" t="n">
        <v>298.73</v>
      </c>
      <c r="N636" s="65" t="inlineStr">
        <is>
          <t>Standard</t>
        </is>
      </c>
      <c r="O636" s="66" t="n">
        <v>45685</v>
      </c>
      <c r="P636" s="65" t="inlineStr">
        <is>
          <t>Payée</t>
        </is>
      </c>
      <c r="Q636" s="67">
        <f>IFERROR(INDEX(Devis!$I$2:$I$3053,MATCH($B636,Devis!$A$2:$A$3053,0)),"")</f>
        <v/>
      </c>
      <c r="R636" s="67">
        <f>IFERROR(INDEX(Devis!$K$2:$K$3053,MATCH($B636,Devis!$A$2:$A$3053,0)),"")</f>
        <v/>
      </c>
      <c r="S636" s="67">
        <f>IFERROR(INDEX(Clients!$G$2:$G$1020,MATCH($C636,Clients!$A$2:$A$1020,0)),"")</f>
        <v/>
      </c>
      <c r="T636" s="69">
        <f>1</f>
        <v/>
      </c>
      <c r="U636" s="68">
        <f>IFERROR(INDEX(Interventions!$S$2:$S$1106,MATCH($B636,Interventions!$B$2:$B$1106,0)),0)</f>
        <v/>
      </c>
      <c r="V636" s="68">
        <f>$K636-$U636</f>
        <v/>
      </c>
      <c r="W636" s="69">
        <f>IF($O636="",0,1)</f>
        <v/>
      </c>
      <c r="X636" s="68">
        <f>IF($O636="",$M636,0)</f>
        <v/>
      </c>
      <c r="Y636" s="69">
        <f>IF($O636="",MAX(0,Paramètres!$C$8-$I636),MAX(0,$O636-$I636))</f>
        <v/>
      </c>
      <c r="Z636" s="69">
        <f>$Y636*$X636</f>
        <v/>
      </c>
      <c r="AA636" s="69">
        <f>IF($O636="",0,$O636-$F636)</f>
        <v/>
      </c>
      <c r="AB636" s="69">
        <f>IF(AND($O636="",$I636&lt;Paramètres!$C$8),1,0)</f>
        <v/>
      </c>
      <c r="AC636" s="69">
        <f>IF(AND($O636="",$Y636&gt;Paramètres!$C$13),1,0)</f>
        <v/>
      </c>
      <c r="AD636" s="67">
        <f>IF($O636="","",YEAR($O636)&amp;"-"&amp;TEXT(MONTH($O636),"00"))</f>
        <v/>
      </c>
      <c r="AE636" s="67">
        <f>IF($W636=1,"Réglée",IF($Y636&lt;=0,"Non échu",IF($Y636&lt;=30,"1-30 j",IF($Y636&lt;=60,"31-60 j",IF($Y636&lt;=90,"61-90 j","Plus de 90 j")))))</f>
        <v/>
      </c>
      <c r="AF636" s="67">
        <f>IF($K636&lt;=1000,"Moins de 1 k€",IF($K636&lt;=5000,"1 à 5 k€",IF($K636&lt;=15000,"5 à 15 k€","Plus de 15 k€")))</f>
        <v/>
      </c>
    </row>
    <row r="637">
      <c r="A637" s="65" t="inlineStr">
        <is>
          <t>FAC-00636</t>
        </is>
      </c>
      <c r="B637" s="65" t="inlineStr">
        <is>
          <t>DEV-01524</t>
        </is>
      </c>
      <c r="C637" s="65" t="inlineStr">
        <is>
          <t>CLI-0155</t>
        </is>
      </c>
      <c r="D637" s="65" t="inlineStr">
        <is>
          <t>Particulier</t>
        </is>
      </c>
      <c r="E637" s="65" t="inlineStr">
        <is>
          <t>Bordeaux</t>
        </is>
      </c>
      <c r="F637" s="66" t="n">
        <v>45705</v>
      </c>
      <c r="G637" s="65" t="inlineStr">
        <is>
          <t>2025-02</t>
        </is>
      </c>
      <c r="H637" s="65" t="inlineStr">
        <is>
          <t>2024-2025</t>
        </is>
      </c>
      <c r="I637" s="66" t="n">
        <v>45720</v>
      </c>
      <c r="J637" s="67" t="n">
        <v>15</v>
      </c>
      <c r="K637" s="68" t="n">
        <v>872.3099999999999</v>
      </c>
      <c r="L637" s="71" t="n">
        <v>0.2</v>
      </c>
      <c r="M637" s="68" t="n">
        <v>1046.77</v>
      </c>
      <c r="N637" s="65" t="inlineStr">
        <is>
          <t>Lent</t>
        </is>
      </c>
      <c r="O637" s="66" t="n">
        <v>45791</v>
      </c>
      <c r="P637" s="65" t="inlineStr">
        <is>
          <t>Payée</t>
        </is>
      </c>
      <c r="Q637" s="67">
        <f>IFERROR(INDEX(Devis!$I$2:$I$3053,MATCH($B637,Devis!$A$2:$A$3053,0)),"")</f>
        <v/>
      </c>
      <c r="R637" s="67">
        <f>IFERROR(INDEX(Devis!$K$2:$K$3053,MATCH($B637,Devis!$A$2:$A$3053,0)),"")</f>
        <v/>
      </c>
      <c r="S637" s="67">
        <f>IFERROR(INDEX(Clients!$G$2:$G$1020,MATCH($C637,Clients!$A$2:$A$1020,0)),"")</f>
        <v/>
      </c>
      <c r="T637" s="69">
        <f>1</f>
        <v/>
      </c>
      <c r="U637" s="68">
        <f>IFERROR(INDEX(Interventions!$S$2:$S$1106,MATCH($B637,Interventions!$B$2:$B$1106,0)),0)</f>
        <v/>
      </c>
      <c r="V637" s="68">
        <f>$K637-$U637</f>
        <v/>
      </c>
      <c r="W637" s="69">
        <f>IF($O637="",0,1)</f>
        <v/>
      </c>
      <c r="X637" s="68">
        <f>IF($O637="",$M637,0)</f>
        <v/>
      </c>
      <c r="Y637" s="69">
        <f>IF($O637="",MAX(0,Paramètres!$C$8-$I637),MAX(0,$O637-$I637))</f>
        <v/>
      </c>
      <c r="Z637" s="69">
        <f>$Y637*$X637</f>
        <v/>
      </c>
      <c r="AA637" s="69">
        <f>IF($O637="",0,$O637-$F637)</f>
        <v/>
      </c>
      <c r="AB637" s="69">
        <f>IF(AND($O637="",$I637&lt;Paramètres!$C$8),1,0)</f>
        <v/>
      </c>
      <c r="AC637" s="69">
        <f>IF(AND($O637="",$Y637&gt;Paramètres!$C$13),1,0)</f>
        <v/>
      </c>
      <c r="AD637" s="67">
        <f>IF($O637="","",YEAR($O637)&amp;"-"&amp;TEXT(MONTH($O637),"00"))</f>
        <v/>
      </c>
      <c r="AE637" s="67">
        <f>IF($W637=1,"Réglée",IF($Y637&lt;=0,"Non échu",IF($Y637&lt;=30,"1-30 j",IF($Y637&lt;=60,"31-60 j",IF($Y637&lt;=90,"61-90 j","Plus de 90 j")))))</f>
        <v/>
      </c>
      <c r="AF637" s="67">
        <f>IF($K637&lt;=1000,"Moins de 1 k€",IF($K637&lt;=5000,"1 à 5 k€",IF($K637&lt;=15000,"5 à 15 k€","Plus de 15 k€")))</f>
        <v/>
      </c>
    </row>
    <row r="638">
      <c r="A638" s="65" t="inlineStr">
        <is>
          <t>FAC-00637</t>
        </is>
      </c>
      <c r="B638" s="65" t="inlineStr">
        <is>
          <t>DEV-01527</t>
        </is>
      </c>
      <c r="C638" s="65" t="inlineStr">
        <is>
          <t>CLI-0055</t>
        </is>
      </c>
      <c r="D638" s="65" t="inlineStr">
        <is>
          <t>Professionnel</t>
        </is>
      </c>
      <c r="E638" s="65" t="inlineStr">
        <is>
          <t>Bordeaux</t>
        </is>
      </c>
      <c r="F638" s="66" t="n">
        <v>45657</v>
      </c>
      <c r="G638" s="65" t="inlineStr">
        <is>
          <t>2024-12</t>
        </is>
      </c>
      <c r="H638" s="65" t="inlineStr">
        <is>
          <t>2024-2025</t>
        </is>
      </c>
      <c r="I638" s="66" t="n">
        <v>45687</v>
      </c>
      <c r="J638" s="67" t="n">
        <v>30</v>
      </c>
      <c r="K638" s="68" t="n">
        <v>438.9</v>
      </c>
      <c r="L638" s="71" t="n">
        <v>0.2</v>
      </c>
      <c r="M638" s="68" t="n">
        <v>526.6799999999999</v>
      </c>
      <c r="N638" s="65" t="inlineStr">
        <is>
          <t>Standard</t>
        </is>
      </c>
      <c r="O638" s="66" t="n">
        <v>45700</v>
      </c>
      <c r="P638" s="65" t="inlineStr">
        <is>
          <t>Payée</t>
        </is>
      </c>
      <c r="Q638" s="67">
        <f>IFERROR(INDEX(Devis!$I$2:$I$3053,MATCH($B638,Devis!$A$2:$A$3053,0)),"")</f>
        <v/>
      </c>
      <c r="R638" s="67">
        <f>IFERROR(INDEX(Devis!$K$2:$K$3053,MATCH($B638,Devis!$A$2:$A$3053,0)),"")</f>
        <v/>
      </c>
      <c r="S638" s="67">
        <f>IFERROR(INDEX(Clients!$G$2:$G$1020,MATCH($C638,Clients!$A$2:$A$1020,0)),"")</f>
        <v/>
      </c>
      <c r="T638" s="69">
        <f>1</f>
        <v/>
      </c>
      <c r="U638" s="68">
        <f>IFERROR(INDEX(Interventions!$S$2:$S$1106,MATCH($B638,Interventions!$B$2:$B$1106,0)),0)</f>
        <v/>
      </c>
      <c r="V638" s="68">
        <f>$K638-$U638</f>
        <v/>
      </c>
      <c r="W638" s="69">
        <f>IF($O638="",0,1)</f>
        <v/>
      </c>
      <c r="X638" s="68">
        <f>IF($O638="",$M638,0)</f>
        <v/>
      </c>
      <c r="Y638" s="69">
        <f>IF($O638="",MAX(0,Paramètres!$C$8-$I638),MAX(0,$O638-$I638))</f>
        <v/>
      </c>
      <c r="Z638" s="69">
        <f>$Y638*$X638</f>
        <v/>
      </c>
      <c r="AA638" s="69">
        <f>IF($O638="",0,$O638-$F638)</f>
        <v/>
      </c>
      <c r="AB638" s="69">
        <f>IF(AND($O638="",$I638&lt;Paramètres!$C$8),1,0)</f>
        <v/>
      </c>
      <c r="AC638" s="69">
        <f>IF(AND($O638="",$Y638&gt;Paramètres!$C$13),1,0)</f>
        <v/>
      </c>
      <c r="AD638" s="67">
        <f>IF($O638="","",YEAR($O638)&amp;"-"&amp;TEXT(MONTH($O638),"00"))</f>
        <v/>
      </c>
      <c r="AE638" s="67">
        <f>IF($W638=1,"Réglée",IF($Y638&lt;=0,"Non échu",IF($Y638&lt;=30,"1-30 j",IF($Y638&lt;=60,"31-60 j",IF($Y638&lt;=90,"61-90 j","Plus de 90 j")))))</f>
        <v/>
      </c>
      <c r="AF638" s="67">
        <f>IF($K638&lt;=1000,"Moins de 1 k€",IF($K638&lt;=5000,"1 à 5 k€",IF($K638&lt;=15000,"5 à 15 k€","Plus de 15 k€")))</f>
        <v/>
      </c>
    </row>
    <row r="639">
      <c r="A639" s="65" t="inlineStr">
        <is>
          <t>FAC-00638</t>
        </is>
      </c>
      <c r="B639" s="65" t="inlineStr">
        <is>
          <t>DEV-01528</t>
        </is>
      </c>
      <c r="C639" s="65" t="inlineStr">
        <is>
          <t>CLI-0093</t>
        </is>
      </c>
      <c r="D639" s="65" t="inlineStr">
        <is>
          <t>Professionnel</t>
        </is>
      </c>
      <c r="E639" s="65" t="inlineStr">
        <is>
          <t>Bordeaux</t>
        </is>
      </c>
      <c r="F639" s="66" t="n">
        <v>45709</v>
      </c>
      <c r="G639" s="65" t="inlineStr">
        <is>
          <t>2025-02</t>
        </is>
      </c>
      <c r="H639" s="65" t="inlineStr">
        <is>
          <t>2024-2025</t>
        </is>
      </c>
      <c r="I639" s="66" t="n">
        <v>45739</v>
      </c>
      <c r="J639" s="67" t="n">
        <v>30</v>
      </c>
      <c r="K639" s="68" t="n">
        <v>2133.51</v>
      </c>
      <c r="L639" s="71" t="n">
        <v>0.2</v>
      </c>
      <c r="M639" s="68" t="n">
        <v>2560.21</v>
      </c>
      <c r="N639" s="65" t="inlineStr">
        <is>
          <t>Standard</t>
        </is>
      </c>
      <c r="O639" s="66" t="n">
        <v>45761</v>
      </c>
      <c r="P639" s="65" t="inlineStr">
        <is>
          <t>Payée</t>
        </is>
      </c>
      <c r="Q639" s="67">
        <f>IFERROR(INDEX(Devis!$I$2:$I$3053,MATCH($B639,Devis!$A$2:$A$3053,0)),"")</f>
        <v/>
      </c>
      <c r="R639" s="67">
        <f>IFERROR(INDEX(Devis!$K$2:$K$3053,MATCH($B639,Devis!$A$2:$A$3053,0)),"")</f>
        <v/>
      </c>
      <c r="S639" s="67">
        <f>IFERROR(INDEX(Clients!$G$2:$G$1020,MATCH($C639,Clients!$A$2:$A$1020,0)),"")</f>
        <v/>
      </c>
      <c r="T639" s="69">
        <f>1</f>
        <v/>
      </c>
      <c r="U639" s="68">
        <f>IFERROR(INDEX(Interventions!$S$2:$S$1106,MATCH($B639,Interventions!$B$2:$B$1106,0)),0)</f>
        <v/>
      </c>
      <c r="V639" s="68">
        <f>$K639-$U639</f>
        <v/>
      </c>
      <c r="W639" s="69">
        <f>IF($O639="",0,1)</f>
        <v/>
      </c>
      <c r="X639" s="68">
        <f>IF($O639="",$M639,0)</f>
        <v/>
      </c>
      <c r="Y639" s="69">
        <f>IF($O639="",MAX(0,Paramètres!$C$8-$I639),MAX(0,$O639-$I639))</f>
        <v/>
      </c>
      <c r="Z639" s="69">
        <f>$Y639*$X639</f>
        <v/>
      </c>
      <c r="AA639" s="69">
        <f>IF($O639="",0,$O639-$F639)</f>
        <v/>
      </c>
      <c r="AB639" s="69">
        <f>IF(AND($O639="",$I639&lt;Paramètres!$C$8),1,0)</f>
        <v/>
      </c>
      <c r="AC639" s="69">
        <f>IF(AND($O639="",$Y639&gt;Paramètres!$C$13),1,0)</f>
        <v/>
      </c>
      <c r="AD639" s="67">
        <f>IF($O639="","",YEAR($O639)&amp;"-"&amp;TEXT(MONTH($O639),"00"))</f>
        <v/>
      </c>
      <c r="AE639" s="67">
        <f>IF($W639=1,"Réglée",IF($Y639&lt;=0,"Non échu",IF($Y639&lt;=30,"1-30 j",IF($Y639&lt;=60,"31-60 j",IF($Y639&lt;=90,"61-90 j","Plus de 90 j")))))</f>
        <v/>
      </c>
      <c r="AF639" s="67">
        <f>IF($K639&lt;=1000,"Moins de 1 k€",IF($K639&lt;=5000,"1 à 5 k€",IF($K639&lt;=15000,"5 à 15 k€","Plus de 15 k€")))</f>
        <v/>
      </c>
    </row>
    <row r="640">
      <c r="A640" s="65" t="inlineStr">
        <is>
          <t>FAC-00639</t>
        </is>
      </c>
      <c r="B640" s="65" t="inlineStr">
        <is>
          <t>DEV-01529</t>
        </is>
      </c>
      <c r="C640" s="65" t="inlineStr">
        <is>
          <t>CLI-0494</t>
        </is>
      </c>
      <c r="D640" s="65" t="inlineStr">
        <is>
          <t>Professionnel</t>
        </is>
      </c>
      <c r="E640" s="65" t="inlineStr">
        <is>
          <t>Bordeaux</t>
        </is>
      </c>
      <c r="F640" s="66" t="n">
        <v>45684</v>
      </c>
      <c r="G640" s="65" t="inlineStr">
        <is>
          <t>2025-01</t>
        </is>
      </c>
      <c r="H640" s="65" t="inlineStr">
        <is>
          <t>2024-2025</t>
        </is>
      </c>
      <c r="I640" s="66" t="n">
        <v>45714</v>
      </c>
      <c r="J640" s="67" t="n">
        <v>30</v>
      </c>
      <c r="K640" s="68" t="n">
        <v>25152.67</v>
      </c>
      <c r="L640" s="71" t="n">
        <v>0.2</v>
      </c>
      <c r="M640" s="68" t="n">
        <v>30183.2</v>
      </c>
      <c r="N640" s="65" t="inlineStr">
        <is>
          <t>Lent</t>
        </is>
      </c>
      <c r="O640" s="66" t="n">
        <v>45711</v>
      </c>
      <c r="P640" s="65" t="inlineStr">
        <is>
          <t>Payée</t>
        </is>
      </c>
      <c r="Q640" s="67">
        <f>IFERROR(INDEX(Devis!$I$2:$I$3053,MATCH($B640,Devis!$A$2:$A$3053,0)),"")</f>
        <v/>
      </c>
      <c r="R640" s="67">
        <f>IFERROR(INDEX(Devis!$K$2:$K$3053,MATCH($B640,Devis!$A$2:$A$3053,0)),"")</f>
        <v/>
      </c>
      <c r="S640" s="67">
        <f>IFERROR(INDEX(Clients!$G$2:$G$1020,MATCH($C640,Clients!$A$2:$A$1020,0)),"")</f>
        <v/>
      </c>
      <c r="T640" s="69">
        <f>1</f>
        <v/>
      </c>
      <c r="U640" s="68">
        <f>IFERROR(INDEX(Interventions!$S$2:$S$1106,MATCH($B640,Interventions!$B$2:$B$1106,0)),0)</f>
        <v/>
      </c>
      <c r="V640" s="68">
        <f>$K640-$U640</f>
        <v/>
      </c>
      <c r="W640" s="69">
        <f>IF($O640="",0,1)</f>
        <v/>
      </c>
      <c r="X640" s="68">
        <f>IF($O640="",$M640,0)</f>
        <v/>
      </c>
      <c r="Y640" s="69">
        <f>IF($O640="",MAX(0,Paramètres!$C$8-$I640),MAX(0,$O640-$I640))</f>
        <v/>
      </c>
      <c r="Z640" s="69">
        <f>$Y640*$X640</f>
        <v/>
      </c>
      <c r="AA640" s="69">
        <f>IF($O640="",0,$O640-$F640)</f>
        <v/>
      </c>
      <c r="AB640" s="69">
        <f>IF(AND($O640="",$I640&lt;Paramètres!$C$8),1,0)</f>
        <v/>
      </c>
      <c r="AC640" s="69">
        <f>IF(AND($O640="",$Y640&gt;Paramètres!$C$13),1,0)</f>
        <v/>
      </c>
      <c r="AD640" s="67">
        <f>IF($O640="","",YEAR($O640)&amp;"-"&amp;TEXT(MONTH($O640),"00"))</f>
        <v/>
      </c>
      <c r="AE640" s="67">
        <f>IF($W640=1,"Réglée",IF($Y640&lt;=0,"Non échu",IF($Y640&lt;=30,"1-30 j",IF($Y640&lt;=60,"31-60 j",IF($Y640&lt;=90,"61-90 j","Plus de 90 j")))))</f>
        <v/>
      </c>
      <c r="AF640" s="67">
        <f>IF($K640&lt;=1000,"Moins de 1 k€",IF($K640&lt;=5000,"1 à 5 k€",IF($K640&lt;=15000,"5 à 15 k€","Plus de 15 k€")))</f>
        <v/>
      </c>
    </row>
    <row r="641">
      <c r="A641" s="65" t="inlineStr">
        <is>
          <t>FAC-00640</t>
        </is>
      </c>
      <c r="B641" s="65" t="inlineStr">
        <is>
          <t>DEV-01531</t>
        </is>
      </c>
      <c r="C641" s="65" t="inlineStr">
        <is>
          <t>CLI-0519</t>
        </is>
      </c>
      <c r="D641" s="65" t="inlineStr">
        <is>
          <t>Syndic</t>
        </is>
      </c>
      <c r="E641" s="65" t="inlineStr">
        <is>
          <t>Bordeaux</t>
        </is>
      </c>
      <c r="F641" s="66" t="n">
        <v>45687</v>
      </c>
      <c r="G641" s="65" t="inlineStr">
        <is>
          <t>2025-01</t>
        </is>
      </c>
      <c r="H641" s="65" t="inlineStr">
        <is>
          <t>2024-2025</t>
        </is>
      </c>
      <c r="I641" s="66" t="n">
        <v>45747</v>
      </c>
      <c r="J641" s="67" t="n">
        <v>60</v>
      </c>
      <c r="K641" s="68" t="n">
        <v>11366.88</v>
      </c>
      <c r="L641" s="71" t="n">
        <v>0.2</v>
      </c>
      <c r="M641" s="68" t="n">
        <v>13640.26</v>
      </c>
      <c r="N641" s="65" t="inlineStr">
        <is>
          <t>Lent</t>
        </is>
      </c>
      <c r="O641" s="66" t="n">
        <v>45874</v>
      </c>
      <c r="P641" s="65" t="inlineStr">
        <is>
          <t>Payée</t>
        </is>
      </c>
      <c r="Q641" s="67">
        <f>IFERROR(INDEX(Devis!$I$2:$I$3053,MATCH($B641,Devis!$A$2:$A$3053,0)),"")</f>
        <v/>
      </c>
      <c r="R641" s="67">
        <f>IFERROR(INDEX(Devis!$K$2:$K$3053,MATCH($B641,Devis!$A$2:$A$3053,0)),"")</f>
        <v/>
      </c>
      <c r="S641" s="67">
        <f>IFERROR(INDEX(Clients!$G$2:$G$1020,MATCH($C641,Clients!$A$2:$A$1020,0)),"")</f>
        <v/>
      </c>
      <c r="T641" s="69">
        <f>1</f>
        <v/>
      </c>
      <c r="U641" s="68">
        <f>IFERROR(INDEX(Interventions!$S$2:$S$1106,MATCH($B641,Interventions!$B$2:$B$1106,0)),0)</f>
        <v/>
      </c>
      <c r="V641" s="68">
        <f>$K641-$U641</f>
        <v/>
      </c>
      <c r="W641" s="69">
        <f>IF($O641="",0,1)</f>
        <v/>
      </c>
      <c r="X641" s="68">
        <f>IF($O641="",$M641,0)</f>
        <v/>
      </c>
      <c r="Y641" s="69">
        <f>IF($O641="",MAX(0,Paramètres!$C$8-$I641),MAX(0,$O641-$I641))</f>
        <v/>
      </c>
      <c r="Z641" s="69">
        <f>$Y641*$X641</f>
        <v/>
      </c>
      <c r="AA641" s="69">
        <f>IF($O641="",0,$O641-$F641)</f>
        <v/>
      </c>
      <c r="AB641" s="69">
        <f>IF(AND($O641="",$I641&lt;Paramètres!$C$8),1,0)</f>
        <v/>
      </c>
      <c r="AC641" s="69">
        <f>IF(AND($O641="",$Y641&gt;Paramètres!$C$13),1,0)</f>
        <v/>
      </c>
      <c r="AD641" s="67">
        <f>IF($O641="","",YEAR($O641)&amp;"-"&amp;TEXT(MONTH($O641),"00"))</f>
        <v/>
      </c>
      <c r="AE641" s="67">
        <f>IF($W641=1,"Réglée",IF($Y641&lt;=0,"Non échu",IF($Y641&lt;=30,"1-30 j",IF($Y641&lt;=60,"31-60 j",IF($Y641&lt;=90,"61-90 j","Plus de 90 j")))))</f>
        <v/>
      </c>
      <c r="AF641" s="67">
        <f>IF($K641&lt;=1000,"Moins de 1 k€",IF($K641&lt;=5000,"1 à 5 k€",IF($K641&lt;=15000,"5 à 15 k€","Plus de 15 k€")))</f>
        <v/>
      </c>
    </row>
    <row r="642">
      <c r="A642" s="65" t="inlineStr">
        <is>
          <t>FAC-00641</t>
        </is>
      </c>
      <c r="B642" s="65" t="inlineStr">
        <is>
          <t>DEV-01536</t>
        </is>
      </c>
      <c r="C642" s="65" t="inlineStr">
        <is>
          <t>CLI-0998</t>
        </is>
      </c>
      <c r="D642" s="65" t="inlineStr">
        <is>
          <t>Professionnel</t>
        </is>
      </c>
      <c r="E642" s="65" t="inlineStr">
        <is>
          <t>Montpellier</t>
        </is>
      </c>
      <c r="F642" s="66" t="n">
        <v>45666</v>
      </c>
      <c r="G642" s="65" t="inlineStr">
        <is>
          <t>2025-01</t>
        </is>
      </c>
      <c r="H642" s="65" t="inlineStr">
        <is>
          <t>2024-2025</t>
        </is>
      </c>
      <c r="I642" s="66" t="n">
        <v>45696</v>
      </c>
      <c r="J642" s="67" t="n">
        <v>30</v>
      </c>
      <c r="K642" s="68" t="n">
        <v>2420.65</v>
      </c>
      <c r="L642" s="71" t="n">
        <v>0.2</v>
      </c>
      <c r="M642" s="68" t="n">
        <v>2904.78</v>
      </c>
      <c r="N642" s="65" t="inlineStr">
        <is>
          <t>Lent</t>
        </is>
      </c>
      <c r="O642" s="66" t="n">
        <v>45740</v>
      </c>
      <c r="P642" s="65" t="inlineStr">
        <is>
          <t>Payée</t>
        </is>
      </c>
      <c r="Q642" s="67">
        <f>IFERROR(INDEX(Devis!$I$2:$I$3053,MATCH($B642,Devis!$A$2:$A$3053,0)),"")</f>
        <v/>
      </c>
      <c r="R642" s="67">
        <f>IFERROR(INDEX(Devis!$K$2:$K$3053,MATCH($B642,Devis!$A$2:$A$3053,0)),"")</f>
        <v/>
      </c>
      <c r="S642" s="67">
        <f>IFERROR(INDEX(Clients!$G$2:$G$1020,MATCH($C642,Clients!$A$2:$A$1020,0)),"")</f>
        <v/>
      </c>
      <c r="T642" s="69">
        <f>1</f>
        <v/>
      </c>
      <c r="U642" s="68">
        <f>IFERROR(INDEX(Interventions!$S$2:$S$1106,MATCH($B642,Interventions!$B$2:$B$1106,0)),0)</f>
        <v/>
      </c>
      <c r="V642" s="68">
        <f>$K642-$U642</f>
        <v/>
      </c>
      <c r="W642" s="69">
        <f>IF($O642="",0,1)</f>
        <v/>
      </c>
      <c r="X642" s="68">
        <f>IF($O642="",$M642,0)</f>
        <v/>
      </c>
      <c r="Y642" s="69">
        <f>IF($O642="",MAX(0,Paramètres!$C$8-$I642),MAX(0,$O642-$I642))</f>
        <v/>
      </c>
      <c r="Z642" s="69">
        <f>$Y642*$X642</f>
        <v/>
      </c>
      <c r="AA642" s="69">
        <f>IF($O642="",0,$O642-$F642)</f>
        <v/>
      </c>
      <c r="AB642" s="69">
        <f>IF(AND($O642="",$I642&lt;Paramètres!$C$8),1,0)</f>
        <v/>
      </c>
      <c r="AC642" s="69">
        <f>IF(AND($O642="",$Y642&gt;Paramètres!$C$13),1,0)</f>
        <v/>
      </c>
      <c r="AD642" s="67">
        <f>IF($O642="","",YEAR($O642)&amp;"-"&amp;TEXT(MONTH($O642),"00"))</f>
        <v/>
      </c>
      <c r="AE642" s="67">
        <f>IF($W642=1,"Réglée",IF($Y642&lt;=0,"Non échu",IF($Y642&lt;=30,"1-30 j",IF($Y642&lt;=60,"31-60 j",IF($Y642&lt;=90,"61-90 j","Plus de 90 j")))))</f>
        <v/>
      </c>
      <c r="AF642" s="67">
        <f>IF($K642&lt;=1000,"Moins de 1 k€",IF($K642&lt;=5000,"1 à 5 k€",IF($K642&lt;=15000,"5 à 15 k€","Plus de 15 k€")))</f>
        <v/>
      </c>
    </row>
    <row r="643">
      <c r="A643" s="65" t="inlineStr">
        <is>
          <t>FAC-00642</t>
        </is>
      </c>
      <c r="B643" s="65" t="inlineStr">
        <is>
          <t>DEV-01537</t>
        </is>
      </c>
      <c r="C643" s="65" t="inlineStr">
        <is>
          <t>CLI-0017</t>
        </is>
      </c>
      <c r="D643" s="65" t="inlineStr">
        <is>
          <t>Professionnel</t>
        </is>
      </c>
      <c r="E643" s="65" t="inlineStr">
        <is>
          <t>Toulouse</t>
        </is>
      </c>
      <c r="F643" s="66" t="n">
        <v>45705</v>
      </c>
      <c r="G643" s="65" t="inlineStr">
        <is>
          <t>2025-02</t>
        </is>
      </c>
      <c r="H643" s="65" t="inlineStr">
        <is>
          <t>2024-2025</t>
        </is>
      </c>
      <c r="I643" s="66" t="n">
        <v>45735</v>
      </c>
      <c r="J643" s="67" t="n">
        <v>30</v>
      </c>
      <c r="K643" s="68" t="n">
        <v>1237.3</v>
      </c>
      <c r="L643" s="71" t="n">
        <v>0.2</v>
      </c>
      <c r="M643" s="68" t="n">
        <v>1484.76</v>
      </c>
      <c r="N643" s="65" t="inlineStr">
        <is>
          <t>Standard</t>
        </is>
      </c>
      <c r="O643" s="66" t="n">
        <v>45749</v>
      </c>
      <c r="P643" s="65" t="inlineStr">
        <is>
          <t>Payée</t>
        </is>
      </c>
      <c r="Q643" s="67">
        <f>IFERROR(INDEX(Devis!$I$2:$I$3053,MATCH($B643,Devis!$A$2:$A$3053,0)),"")</f>
        <v/>
      </c>
      <c r="R643" s="67">
        <f>IFERROR(INDEX(Devis!$K$2:$K$3053,MATCH($B643,Devis!$A$2:$A$3053,0)),"")</f>
        <v/>
      </c>
      <c r="S643" s="67">
        <f>IFERROR(INDEX(Clients!$G$2:$G$1020,MATCH($C643,Clients!$A$2:$A$1020,0)),"")</f>
        <v/>
      </c>
      <c r="T643" s="69">
        <f>1</f>
        <v/>
      </c>
      <c r="U643" s="68">
        <f>IFERROR(INDEX(Interventions!$S$2:$S$1106,MATCH($B643,Interventions!$B$2:$B$1106,0)),0)</f>
        <v/>
      </c>
      <c r="V643" s="68">
        <f>$K643-$U643</f>
        <v/>
      </c>
      <c r="W643" s="69">
        <f>IF($O643="",0,1)</f>
        <v/>
      </c>
      <c r="X643" s="68">
        <f>IF($O643="",$M643,0)</f>
        <v/>
      </c>
      <c r="Y643" s="69">
        <f>IF($O643="",MAX(0,Paramètres!$C$8-$I643),MAX(0,$O643-$I643))</f>
        <v/>
      </c>
      <c r="Z643" s="69">
        <f>$Y643*$X643</f>
        <v/>
      </c>
      <c r="AA643" s="69">
        <f>IF($O643="",0,$O643-$F643)</f>
        <v/>
      </c>
      <c r="AB643" s="69">
        <f>IF(AND($O643="",$I643&lt;Paramètres!$C$8),1,0)</f>
        <v/>
      </c>
      <c r="AC643" s="69">
        <f>IF(AND($O643="",$Y643&gt;Paramètres!$C$13),1,0)</f>
        <v/>
      </c>
      <c r="AD643" s="67">
        <f>IF($O643="","",YEAR($O643)&amp;"-"&amp;TEXT(MONTH($O643),"00"))</f>
        <v/>
      </c>
      <c r="AE643" s="67">
        <f>IF($W643=1,"Réglée",IF($Y643&lt;=0,"Non échu",IF($Y643&lt;=30,"1-30 j",IF($Y643&lt;=60,"31-60 j",IF($Y643&lt;=90,"61-90 j","Plus de 90 j")))))</f>
        <v/>
      </c>
      <c r="AF643" s="67">
        <f>IF($K643&lt;=1000,"Moins de 1 k€",IF($K643&lt;=5000,"1 à 5 k€",IF($K643&lt;=15000,"5 à 15 k€","Plus de 15 k€")))</f>
        <v/>
      </c>
    </row>
    <row r="644">
      <c r="A644" s="65" t="inlineStr">
        <is>
          <t>FAC-00643</t>
        </is>
      </c>
      <c r="B644" s="65" t="inlineStr">
        <is>
          <t>DEV-01541</t>
        </is>
      </c>
      <c r="C644" s="65" t="inlineStr">
        <is>
          <t>CLI-0187</t>
        </is>
      </c>
      <c r="D644" s="65" t="inlineStr">
        <is>
          <t>Particulier</t>
        </is>
      </c>
      <c r="E644" s="65" t="inlineStr">
        <is>
          <t>Bordeaux</t>
        </is>
      </c>
      <c r="F644" s="66" t="n">
        <v>45684</v>
      </c>
      <c r="G644" s="65" t="inlineStr">
        <is>
          <t>2025-01</t>
        </is>
      </c>
      <c r="H644" s="65" t="inlineStr">
        <is>
          <t>2024-2025</t>
        </is>
      </c>
      <c r="I644" s="66" t="n">
        <v>45699</v>
      </c>
      <c r="J644" s="67" t="n">
        <v>15</v>
      </c>
      <c r="K644" s="68" t="n">
        <v>9614.32</v>
      </c>
      <c r="L644" s="71" t="n">
        <v>0.1</v>
      </c>
      <c r="M644" s="68" t="n">
        <v>10575.75</v>
      </c>
      <c r="N644" s="65" t="inlineStr">
        <is>
          <t>Standard</t>
        </is>
      </c>
      <c r="O644" s="66" t="n">
        <v>45693</v>
      </c>
      <c r="P644" s="65" t="inlineStr">
        <is>
          <t>Payée</t>
        </is>
      </c>
      <c r="Q644" s="67">
        <f>IFERROR(INDEX(Devis!$I$2:$I$3053,MATCH($B644,Devis!$A$2:$A$3053,0)),"")</f>
        <v/>
      </c>
      <c r="R644" s="67">
        <f>IFERROR(INDEX(Devis!$K$2:$K$3053,MATCH($B644,Devis!$A$2:$A$3053,0)),"")</f>
        <v/>
      </c>
      <c r="S644" s="67">
        <f>IFERROR(INDEX(Clients!$G$2:$G$1020,MATCH($C644,Clients!$A$2:$A$1020,0)),"")</f>
        <v/>
      </c>
      <c r="T644" s="69">
        <f>1</f>
        <v/>
      </c>
      <c r="U644" s="68">
        <f>IFERROR(INDEX(Interventions!$S$2:$S$1106,MATCH($B644,Interventions!$B$2:$B$1106,0)),0)</f>
        <v/>
      </c>
      <c r="V644" s="68">
        <f>$K644-$U644</f>
        <v/>
      </c>
      <c r="W644" s="69">
        <f>IF($O644="",0,1)</f>
        <v/>
      </c>
      <c r="X644" s="68">
        <f>IF($O644="",$M644,0)</f>
        <v/>
      </c>
      <c r="Y644" s="69">
        <f>IF($O644="",MAX(0,Paramètres!$C$8-$I644),MAX(0,$O644-$I644))</f>
        <v/>
      </c>
      <c r="Z644" s="69">
        <f>$Y644*$X644</f>
        <v/>
      </c>
      <c r="AA644" s="69">
        <f>IF($O644="",0,$O644-$F644)</f>
        <v/>
      </c>
      <c r="AB644" s="69">
        <f>IF(AND($O644="",$I644&lt;Paramètres!$C$8),1,0)</f>
        <v/>
      </c>
      <c r="AC644" s="69">
        <f>IF(AND($O644="",$Y644&gt;Paramètres!$C$13),1,0)</f>
        <v/>
      </c>
      <c r="AD644" s="67">
        <f>IF($O644="","",YEAR($O644)&amp;"-"&amp;TEXT(MONTH($O644),"00"))</f>
        <v/>
      </c>
      <c r="AE644" s="67">
        <f>IF($W644=1,"Réglée",IF($Y644&lt;=0,"Non échu",IF($Y644&lt;=30,"1-30 j",IF($Y644&lt;=60,"31-60 j",IF($Y644&lt;=90,"61-90 j","Plus de 90 j")))))</f>
        <v/>
      </c>
      <c r="AF644" s="67">
        <f>IF($K644&lt;=1000,"Moins de 1 k€",IF($K644&lt;=5000,"1 à 5 k€",IF($K644&lt;=15000,"5 à 15 k€","Plus de 15 k€")))</f>
        <v/>
      </c>
    </row>
    <row r="645">
      <c r="A645" s="65" t="inlineStr">
        <is>
          <t>FAC-00644</t>
        </is>
      </c>
      <c r="B645" s="65" t="inlineStr">
        <is>
          <t>DEV-01542</t>
        </is>
      </c>
      <c r="C645" s="65" t="inlineStr">
        <is>
          <t>CLI-0155</t>
        </is>
      </c>
      <c r="D645" s="65" t="inlineStr">
        <is>
          <t>Particulier</t>
        </is>
      </c>
      <c r="E645" s="65" t="inlineStr">
        <is>
          <t>Bordeaux</t>
        </is>
      </c>
      <c r="F645" s="66" t="n">
        <v>45691</v>
      </c>
      <c r="G645" s="65" t="inlineStr">
        <is>
          <t>2025-02</t>
        </is>
      </c>
      <c r="H645" s="65" t="inlineStr">
        <is>
          <t>2024-2025</t>
        </is>
      </c>
      <c r="I645" s="66" t="n">
        <v>45706</v>
      </c>
      <c r="J645" s="67" t="n">
        <v>15</v>
      </c>
      <c r="K645" s="68" t="n">
        <v>345.73</v>
      </c>
      <c r="L645" s="71" t="n">
        <v>0.2</v>
      </c>
      <c r="M645" s="68" t="n">
        <v>414.88</v>
      </c>
      <c r="N645" s="65" t="inlineStr">
        <is>
          <t>Lent</t>
        </is>
      </c>
      <c r="O645" s="66" t="n">
        <v>45794</v>
      </c>
      <c r="P645" s="65" t="inlineStr">
        <is>
          <t>Payée</t>
        </is>
      </c>
      <c r="Q645" s="67">
        <f>IFERROR(INDEX(Devis!$I$2:$I$3053,MATCH($B645,Devis!$A$2:$A$3053,0)),"")</f>
        <v/>
      </c>
      <c r="R645" s="67">
        <f>IFERROR(INDEX(Devis!$K$2:$K$3053,MATCH($B645,Devis!$A$2:$A$3053,0)),"")</f>
        <v/>
      </c>
      <c r="S645" s="67">
        <f>IFERROR(INDEX(Clients!$G$2:$G$1020,MATCH($C645,Clients!$A$2:$A$1020,0)),"")</f>
        <v/>
      </c>
      <c r="T645" s="69">
        <f>1</f>
        <v/>
      </c>
      <c r="U645" s="68">
        <f>IFERROR(INDEX(Interventions!$S$2:$S$1106,MATCH($B645,Interventions!$B$2:$B$1106,0)),0)</f>
        <v/>
      </c>
      <c r="V645" s="68">
        <f>$K645-$U645</f>
        <v/>
      </c>
      <c r="W645" s="69">
        <f>IF($O645="",0,1)</f>
        <v/>
      </c>
      <c r="X645" s="68">
        <f>IF($O645="",$M645,0)</f>
        <v/>
      </c>
      <c r="Y645" s="69">
        <f>IF($O645="",MAX(0,Paramètres!$C$8-$I645),MAX(0,$O645-$I645))</f>
        <v/>
      </c>
      <c r="Z645" s="69">
        <f>$Y645*$X645</f>
        <v/>
      </c>
      <c r="AA645" s="69">
        <f>IF($O645="",0,$O645-$F645)</f>
        <v/>
      </c>
      <c r="AB645" s="69">
        <f>IF(AND($O645="",$I645&lt;Paramètres!$C$8),1,0)</f>
        <v/>
      </c>
      <c r="AC645" s="69">
        <f>IF(AND($O645="",$Y645&gt;Paramètres!$C$13),1,0)</f>
        <v/>
      </c>
      <c r="AD645" s="67">
        <f>IF($O645="","",YEAR($O645)&amp;"-"&amp;TEXT(MONTH($O645),"00"))</f>
        <v/>
      </c>
      <c r="AE645" s="67">
        <f>IF($W645=1,"Réglée",IF($Y645&lt;=0,"Non échu",IF($Y645&lt;=30,"1-30 j",IF($Y645&lt;=60,"31-60 j",IF($Y645&lt;=90,"61-90 j","Plus de 90 j")))))</f>
        <v/>
      </c>
      <c r="AF645" s="67">
        <f>IF($K645&lt;=1000,"Moins de 1 k€",IF($K645&lt;=5000,"1 à 5 k€",IF($K645&lt;=15000,"5 à 15 k€","Plus de 15 k€")))</f>
        <v/>
      </c>
    </row>
    <row r="646">
      <c r="A646" s="65" t="inlineStr">
        <is>
          <t>FAC-00645</t>
        </is>
      </c>
      <c r="B646" s="65" t="inlineStr">
        <is>
          <t>DEV-01544</t>
        </is>
      </c>
      <c r="C646" s="65" t="inlineStr">
        <is>
          <t>CLI-0050</t>
        </is>
      </c>
      <c r="D646" s="65" t="inlineStr">
        <is>
          <t>Particulier</t>
        </is>
      </c>
      <c r="E646" s="65" t="inlineStr">
        <is>
          <t>Toulouse</t>
        </is>
      </c>
      <c r="F646" s="66" t="n">
        <v>45694</v>
      </c>
      <c r="G646" s="65" t="inlineStr">
        <is>
          <t>2025-02</t>
        </is>
      </c>
      <c r="H646" s="65" t="inlineStr">
        <is>
          <t>2024-2025</t>
        </is>
      </c>
      <c r="I646" s="66" t="n">
        <v>45709</v>
      </c>
      <c r="J646" s="67" t="n">
        <v>15</v>
      </c>
      <c r="K646" s="68" t="n">
        <v>1636.69</v>
      </c>
      <c r="L646" s="71" t="n">
        <v>0.2</v>
      </c>
      <c r="M646" s="68" t="n">
        <v>1964.03</v>
      </c>
      <c r="N646" s="65" t="inlineStr">
        <is>
          <t>Standard</t>
        </is>
      </c>
      <c r="O646" s="66" t="n">
        <v>45716</v>
      </c>
      <c r="P646" s="65" t="inlineStr">
        <is>
          <t>Payée</t>
        </is>
      </c>
      <c r="Q646" s="67">
        <f>IFERROR(INDEX(Devis!$I$2:$I$3053,MATCH($B646,Devis!$A$2:$A$3053,0)),"")</f>
        <v/>
      </c>
      <c r="R646" s="67">
        <f>IFERROR(INDEX(Devis!$K$2:$K$3053,MATCH($B646,Devis!$A$2:$A$3053,0)),"")</f>
        <v/>
      </c>
      <c r="S646" s="67">
        <f>IFERROR(INDEX(Clients!$G$2:$G$1020,MATCH($C646,Clients!$A$2:$A$1020,0)),"")</f>
        <v/>
      </c>
      <c r="T646" s="69">
        <f>1</f>
        <v/>
      </c>
      <c r="U646" s="68">
        <f>IFERROR(INDEX(Interventions!$S$2:$S$1106,MATCH($B646,Interventions!$B$2:$B$1106,0)),0)</f>
        <v/>
      </c>
      <c r="V646" s="68">
        <f>$K646-$U646</f>
        <v/>
      </c>
      <c r="W646" s="69">
        <f>IF($O646="",0,1)</f>
        <v/>
      </c>
      <c r="X646" s="68">
        <f>IF($O646="",$M646,0)</f>
        <v/>
      </c>
      <c r="Y646" s="69">
        <f>IF($O646="",MAX(0,Paramètres!$C$8-$I646),MAX(0,$O646-$I646))</f>
        <v/>
      </c>
      <c r="Z646" s="69">
        <f>$Y646*$X646</f>
        <v/>
      </c>
      <c r="AA646" s="69">
        <f>IF($O646="",0,$O646-$F646)</f>
        <v/>
      </c>
      <c r="AB646" s="69">
        <f>IF(AND($O646="",$I646&lt;Paramètres!$C$8),1,0)</f>
        <v/>
      </c>
      <c r="AC646" s="69">
        <f>IF(AND($O646="",$Y646&gt;Paramètres!$C$13),1,0)</f>
        <v/>
      </c>
      <c r="AD646" s="67">
        <f>IF($O646="","",YEAR($O646)&amp;"-"&amp;TEXT(MONTH($O646),"00"))</f>
        <v/>
      </c>
      <c r="AE646" s="67">
        <f>IF($W646=1,"Réglée",IF($Y646&lt;=0,"Non échu",IF($Y646&lt;=30,"1-30 j",IF($Y646&lt;=60,"31-60 j",IF($Y646&lt;=90,"61-90 j","Plus de 90 j")))))</f>
        <v/>
      </c>
      <c r="AF646" s="67">
        <f>IF($K646&lt;=1000,"Moins de 1 k€",IF($K646&lt;=5000,"1 à 5 k€",IF($K646&lt;=15000,"5 à 15 k€","Plus de 15 k€")))</f>
        <v/>
      </c>
    </row>
    <row r="647">
      <c r="A647" s="65" t="inlineStr">
        <is>
          <t>FAC-00646</t>
        </is>
      </c>
      <c r="B647" s="65" t="inlineStr">
        <is>
          <t>DEV-01551</t>
        </is>
      </c>
      <c r="C647" s="65" t="inlineStr">
        <is>
          <t>CLI-0489</t>
        </is>
      </c>
      <c r="D647" s="65" t="inlineStr">
        <is>
          <t>Particulier</t>
        </is>
      </c>
      <c r="E647" s="65" t="inlineStr">
        <is>
          <t>Bordeaux</t>
        </is>
      </c>
      <c r="F647" s="66" t="n">
        <v>45707</v>
      </c>
      <c r="G647" s="65" t="inlineStr">
        <is>
          <t>2025-02</t>
        </is>
      </c>
      <c r="H647" s="65" t="inlineStr">
        <is>
          <t>2024-2025</t>
        </is>
      </c>
      <c r="I647" s="66" t="n">
        <v>45722</v>
      </c>
      <c r="J647" s="67" t="n">
        <v>15</v>
      </c>
      <c r="K647" s="68" t="n">
        <v>266.05</v>
      </c>
      <c r="L647" s="71" t="n">
        <v>0.2</v>
      </c>
      <c r="M647" s="68" t="n">
        <v>319.26</v>
      </c>
      <c r="N647" s="65" t="inlineStr">
        <is>
          <t>Standard</t>
        </is>
      </c>
      <c r="O647" s="66" t="n">
        <v>45737</v>
      </c>
      <c r="P647" s="65" t="inlineStr">
        <is>
          <t>Payée</t>
        </is>
      </c>
      <c r="Q647" s="67">
        <f>IFERROR(INDEX(Devis!$I$2:$I$3053,MATCH($B647,Devis!$A$2:$A$3053,0)),"")</f>
        <v/>
      </c>
      <c r="R647" s="67">
        <f>IFERROR(INDEX(Devis!$K$2:$K$3053,MATCH($B647,Devis!$A$2:$A$3053,0)),"")</f>
        <v/>
      </c>
      <c r="S647" s="67">
        <f>IFERROR(INDEX(Clients!$G$2:$G$1020,MATCH($C647,Clients!$A$2:$A$1020,0)),"")</f>
        <v/>
      </c>
      <c r="T647" s="69">
        <f>1</f>
        <v/>
      </c>
      <c r="U647" s="68">
        <f>IFERROR(INDEX(Interventions!$S$2:$S$1106,MATCH($B647,Interventions!$B$2:$B$1106,0)),0)</f>
        <v/>
      </c>
      <c r="V647" s="68">
        <f>$K647-$U647</f>
        <v/>
      </c>
      <c r="W647" s="69">
        <f>IF($O647="",0,1)</f>
        <v/>
      </c>
      <c r="X647" s="68">
        <f>IF($O647="",$M647,0)</f>
        <v/>
      </c>
      <c r="Y647" s="69">
        <f>IF($O647="",MAX(0,Paramètres!$C$8-$I647),MAX(0,$O647-$I647))</f>
        <v/>
      </c>
      <c r="Z647" s="69">
        <f>$Y647*$X647</f>
        <v/>
      </c>
      <c r="AA647" s="69">
        <f>IF($O647="",0,$O647-$F647)</f>
        <v/>
      </c>
      <c r="AB647" s="69">
        <f>IF(AND($O647="",$I647&lt;Paramètres!$C$8),1,0)</f>
        <v/>
      </c>
      <c r="AC647" s="69">
        <f>IF(AND($O647="",$Y647&gt;Paramètres!$C$13),1,0)</f>
        <v/>
      </c>
      <c r="AD647" s="67">
        <f>IF($O647="","",YEAR($O647)&amp;"-"&amp;TEXT(MONTH($O647),"00"))</f>
        <v/>
      </c>
      <c r="AE647" s="67">
        <f>IF($W647=1,"Réglée",IF($Y647&lt;=0,"Non échu",IF($Y647&lt;=30,"1-30 j",IF($Y647&lt;=60,"31-60 j",IF($Y647&lt;=90,"61-90 j","Plus de 90 j")))))</f>
        <v/>
      </c>
      <c r="AF647" s="67">
        <f>IF($K647&lt;=1000,"Moins de 1 k€",IF($K647&lt;=5000,"1 à 5 k€",IF($K647&lt;=15000,"5 à 15 k€","Plus de 15 k€")))</f>
        <v/>
      </c>
    </row>
    <row r="648">
      <c r="A648" s="65" t="inlineStr">
        <is>
          <t>FAC-00647</t>
        </is>
      </c>
      <c r="B648" s="65" t="inlineStr">
        <is>
          <t>DEV-01553</t>
        </is>
      </c>
      <c r="C648" s="65" t="inlineStr">
        <is>
          <t>CLI-0524</t>
        </is>
      </c>
      <c r="D648" s="65" t="inlineStr">
        <is>
          <t>Collectivité</t>
        </is>
      </c>
      <c r="E648" s="65" t="inlineStr">
        <is>
          <t>Bordeaux</t>
        </is>
      </c>
      <c r="F648" s="66" t="n">
        <v>45706</v>
      </c>
      <c r="G648" s="65" t="inlineStr">
        <is>
          <t>2025-02</t>
        </is>
      </c>
      <c r="H648" s="65" t="inlineStr">
        <is>
          <t>2024-2025</t>
        </is>
      </c>
      <c r="I648" s="66" t="n">
        <v>45751</v>
      </c>
      <c r="J648" s="67" t="n">
        <v>45</v>
      </c>
      <c r="K648" s="68" t="n">
        <v>33252.21</v>
      </c>
      <c r="L648" s="71" t="n">
        <v>0.2</v>
      </c>
      <c r="M648" s="68" t="n">
        <v>39902.65</v>
      </c>
      <c r="N648" s="65" t="inlineStr">
        <is>
          <t>Bon payeur</t>
        </is>
      </c>
      <c r="O648" s="66" t="n">
        <v>45741</v>
      </c>
      <c r="P648" s="65" t="inlineStr">
        <is>
          <t>Payée</t>
        </is>
      </c>
      <c r="Q648" s="67">
        <f>IFERROR(INDEX(Devis!$I$2:$I$3053,MATCH($B648,Devis!$A$2:$A$3053,0)),"")</f>
        <v/>
      </c>
      <c r="R648" s="67">
        <f>IFERROR(INDEX(Devis!$K$2:$K$3053,MATCH($B648,Devis!$A$2:$A$3053,0)),"")</f>
        <v/>
      </c>
      <c r="S648" s="67">
        <f>IFERROR(INDEX(Clients!$G$2:$G$1020,MATCH($C648,Clients!$A$2:$A$1020,0)),"")</f>
        <v/>
      </c>
      <c r="T648" s="69">
        <f>1</f>
        <v/>
      </c>
      <c r="U648" s="68">
        <f>IFERROR(INDEX(Interventions!$S$2:$S$1106,MATCH($B648,Interventions!$B$2:$B$1106,0)),0)</f>
        <v/>
      </c>
      <c r="V648" s="68">
        <f>$K648-$U648</f>
        <v/>
      </c>
      <c r="W648" s="69">
        <f>IF($O648="",0,1)</f>
        <v/>
      </c>
      <c r="X648" s="68">
        <f>IF($O648="",$M648,0)</f>
        <v/>
      </c>
      <c r="Y648" s="69">
        <f>IF($O648="",MAX(0,Paramètres!$C$8-$I648),MAX(0,$O648-$I648))</f>
        <v/>
      </c>
      <c r="Z648" s="69">
        <f>$Y648*$X648</f>
        <v/>
      </c>
      <c r="AA648" s="69">
        <f>IF($O648="",0,$O648-$F648)</f>
        <v/>
      </c>
      <c r="AB648" s="69">
        <f>IF(AND($O648="",$I648&lt;Paramètres!$C$8),1,0)</f>
        <v/>
      </c>
      <c r="AC648" s="69">
        <f>IF(AND($O648="",$Y648&gt;Paramètres!$C$13),1,0)</f>
        <v/>
      </c>
      <c r="AD648" s="67">
        <f>IF($O648="","",YEAR($O648)&amp;"-"&amp;TEXT(MONTH($O648),"00"))</f>
        <v/>
      </c>
      <c r="AE648" s="67">
        <f>IF($W648=1,"Réglée",IF($Y648&lt;=0,"Non échu",IF($Y648&lt;=30,"1-30 j",IF($Y648&lt;=60,"31-60 j",IF($Y648&lt;=90,"61-90 j","Plus de 90 j")))))</f>
        <v/>
      </c>
      <c r="AF648" s="67">
        <f>IF($K648&lt;=1000,"Moins de 1 k€",IF($K648&lt;=5000,"1 à 5 k€",IF($K648&lt;=15000,"5 à 15 k€","Plus de 15 k€")))</f>
        <v/>
      </c>
    </row>
    <row r="649">
      <c r="A649" s="65" t="inlineStr">
        <is>
          <t>FAC-00648</t>
        </is>
      </c>
      <c r="B649" s="65" t="inlineStr">
        <is>
          <t>DEV-01554</t>
        </is>
      </c>
      <c r="C649" s="65" t="inlineStr">
        <is>
          <t>CLI-0475</t>
        </is>
      </c>
      <c r="D649" s="65" t="inlineStr">
        <is>
          <t>Particulier</t>
        </is>
      </c>
      <c r="E649" s="65" t="inlineStr">
        <is>
          <t>Toulouse</t>
        </is>
      </c>
      <c r="F649" s="66" t="n">
        <v>45705</v>
      </c>
      <c r="G649" s="65" t="inlineStr">
        <is>
          <t>2025-02</t>
        </is>
      </c>
      <c r="H649" s="65" t="inlineStr">
        <is>
          <t>2024-2025</t>
        </is>
      </c>
      <c r="I649" s="66" t="n">
        <v>45720</v>
      </c>
      <c r="J649" s="67" t="n">
        <v>15</v>
      </c>
      <c r="K649" s="68" t="n">
        <v>346.59</v>
      </c>
      <c r="L649" s="71" t="n">
        <v>0.2</v>
      </c>
      <c r="M649" s="68" t="n">
        <v>415.91</v>
      </c>
      <c r="N649" s="65" t="inlineStr">
        <is>
          <t>Lent</t>
        </is>
      </c>
      <c r="O649" s="66" t="n">
        <v>45727</v>
      </c>
      <c r="P649" s="65" t="inlineStr">
        <is>
          <t>Payée</t>
        </is>
      </c>
      <c r="Q649" s="67">
        <f>IFERROR(INDEX(Devis!$I$2:$I$3053,MATCH($B649,Devis!$A$2:$A$3053,0)),"")</f>
        <v/>
      </c>
      <c r="R649" s="67">
        <f>IFERROR(INDEX(Devis!$K$2:$K$3053,MATCH($B649,Devis!$A$2:$A$3053,0)),"")</f>
        <v/>
      </c>
      <c r="S649" s="67">
        <f>IFERROR(INDEX(Clients!$G$2:$G$1020,MATCH($C649,Clients!$A$2:$A$1020,0)),"")</f>
        <v/>
      </c>
      <c r="T649" s="69">
        <f>1</f>
        <v/>
      </c>
      <c r="U649" s="68">
        <f>IFERROR(INDEX(Interventions!$S$2:$S$1106,MATCH($B649,Interventions!$B$2:$B$1106,0)),0)</f>
        <v/>
      </c>
      <c r="V649" s="68">
        <f>$K649-$U649</f>
        <v/>
      </c>
      <c r="W649" s="69">
        <f>IF($O649="",0,1)</f>
        <v/>
      </c>
      <c r="X649" s="68">
        <f>IF($O649="",$M649,0)</f>
        <v/>
      </c>
      <c r="Y649" s="69">
        <f>IF($O649="",MAX(0,Paramètres!$C$8-$I649),MAX(0,$O649-$I649))</f>
        <v/>
      </c>
      <c r="Z649" s="69">
        <f>$Y649*$X649</f>
        <v/>
      </c>
      <c r="AA649" s="69">
        <f>IF($O649="",0,$O649-$F649)</f>
        <v/>
      </c>
      <c r="AB649" s="69">
        <f>IF(AND($O649="",$I649&lt;Paramètres!$C$8),1,0)</f>
        <v/>
      </c>
      <c r="AC649" s="69">
        <f>IF(AND($O649="",$Y649&gt;Paramètres!$C$13),1,0)</f>
        <v/>
      </c>
      <c r="AD649" s="67">
        <f>IF($O649="","",YEAR($O649)&amp;"-"&amp;TEXT(MONTH($O649),"00"))</f>
        <v/>
      </c>
      <c r="AE649" s="67">
        <f>IF($W649=1,"Réglée",IF($Y649&lt;=0,"Non échu",IF($Y649&lt;=30,"1-30 j",IF($Y649&lt;=60,"31-60 j",IF($Y649&lt;=90,"61-90 j","Plus de 90 j")))))</f>
        <v/>
      </c>
      <c r="AF649" s="67">
        <f>IF($K649&lt;=1000,"Moins de 1 k€",IF($K649&lt;=5000,"1 à 5 k€",IF($K649&lt;=15000,"5 à 15 k€","Plus de 15 k€")))</f>
        <v/>
      </c>
    </row>
    <row r="650">
      <c r="A650" s="65" t="inlineStr">
        <is>
          <t>FAC-00649</t>
        </is>
      </c>
      <c r="B650" s="65" t="inlineStr">
        <is>
          <t>DEV-01556</t>
        </is>
      </c>
      <c r="C650" s="65" t="inlineStr">
        <is>
          <t>CLI-0395</t>
        </is>
      </c>
      <c r="D650" s="65" t="inlineStr">
        <is>
          <t>Particulier</t>
        </is>
      </c>
      <c r="E650" s="65" t="inlineStr">
        <is>
          <t>Bordeaux</t>
        </is>
      </c>
      <c r="F650" s="66" t="n">
        <v>45721</v>
      </c>
      <c r="G650" s="65" t="inlineStr">
        <is>
          <t>2025-03</t>
        </is>
      </c>
      <c r="H650" s="65" t="inlineStr">
        <is>
          <t>2024-2025</t>
        </is>
      </c>
      <c r="I650" s="66" t="n">
        <v>45736</v>
      </c>
      <c r="J650" s="67" t="n">
        <v>15</v>
      </c>
      <c r="K650" s="68" t="n">
        <v>5919.46</v>
      </c>
      <c r="L650" s="71" t="n">
        <v>0.1</v>
      </c>
      <c r="M650" s="68" t="n">
        <v>6511.41</v>
      </c>
      <c r="N650" s="65" t="inlineStr">
        <is>
          <t>Standard</t>
        </is>
      </c>
      <c r="O650" s="66" t="n">
        <v>45725</v>
      </c>
      <c r="P650" s="65" t="inlineStr">
        <is>
          <t>Payée</t>
        </is>
      </c>
      <c r="Q650" s="67">
        <f>IFERROR(INDEX(Devis!$I$2:$I$3053,MATCH($B650,Devis!$A$2:$A$3053,0)),"")</f>
        <v/>
      </c>
      <c r="R650" s="67">
        <f>IFERROR(INDEX(Devis!$K$2:$K$3053,MATCH($B650,Devis!$A$2:$A$3053,0)),"")</f>
        <v/>
      </c>
      <c r="S650" s="67">
        <f>IFERROR(INDEX(Clients!$G$2:$G$1020,MATCH($C650,Clients!$A$2:$A$1020,0)),"")</f>
        <v/>
      </c>
      <c r="T650" s="69">
        <f>1</f>
        <v/>
      </c>
      <c r="U650" s="68">
        <f>IFERROR(INDEX(Interventions!$S$2:$S$1106,MATCH($B650,Interventions!$B$2:$B$1106,0)),0)</f>
        <v/>
      </c>
      <c r="V650" s="68">
        <f>$K650-$U650</f>
        <v/>
      </c>
      <c r="W650" s="69">
        <f>IF($O650="",0,1)</f>
        <v/>
      </c>
      <c r="X650" s="68">
        <f>IF($O650="",$M650,0)</f>
        <v/>
      </c>
      <c r="Y650" s="69">
        <f>IF($O650="",MAX(0,Paramètres!$C$8-$I650),MAX(0,$O650-$I650))</f>
        <v/>
      </c>
      <c r="Z650" s="69">
        <f>$Y650*$X650</f>
        <v/>
      </c>
      <c r="AA650" s="69">
        <f>IF($O650="",0,$O650-$F650)</f>
        <v/>
      </c>
      <c r="AB650" s="69">
        <f>IF(AND($O650="",$I650&lt;Paramètres!$C$8),1,0)</f>
        <v/>
      </c>
      <c r="AC650" s="69">
        <f>IF(AND($O650="",$Y650&gt;Paramètres!$C$13),1,0)</f>
        <v/>
      </c>
      <c r="AD650" s="67">
        <f>IF($O650="","",YEAR($O650)&amp;"-"&amp;TEXT(MONTH($O650),"00"))</f>
        <v/>
      </c>
      <c r="AE650" s="67">
        <f>IF($W650=1,"Réglée",IF($Y650&lt;=0,"Non échu",IF($Y650&lt;=30,"1-30 j",IF($Y650&lt;=60,"31-60 j",IF($Y650&lt;=90,"61-90 j","Plus de 90 j")))))</f>
        <v/>
      </c>
      <c r="AF650" s="67">
        <f>IF($K650&lt;=1000,"Moins de 1 k€",IF($K650&lt;=5000,"1 à 5 k€",IF($K650&lt;=15000,"5 à 15 k€","Plus de 15 k€")))</f>
        <v/>
      </c>
    </row>
    <row r="651">
      <c r="A651" s="65" t="inlineStr">
        <is>
          <t>FAC-00650</t>
        </is>
      </c>
      <c r="B651" s="65" t="inlineStr">
        <is>
          <t>DEV-01558</t>
        </is>
      </c>
      <c r="C651" s="65" t="inlineStr">
        <is>
          <t>CLI-0054</t>
        </is>
      </c>
      <c r="D651" s="65" t="inlineStr">
        <is>
          <t>Particulier</t>
        </is>
      </c>
      <c r="E651" s="65" t="inlineStr">
        <is>
          <t>Bordeaux</t>
        </is>
      </c>
      <c r="F651" s="66" t="n">
        <v>45726</v>
      </c>
      <c r="G651" s="65" t="inlineStr">
        <is>
          <t>2025-03</t>
        </is>
      </c>
      <c r="H651" s="65" t="inlineStr">
        <is>
          <t>2024-2025</t>
        </is>
      </c>
      <c r="I651" s="66" t="n">
        <v>45741</v>
      </c>
      <c r="J651" s="67" t="n">
        <v>15</v>
      </c>
      <c r="K651" s="68" t="n">
        <v>623.85</v>
      </c>
      <c r="L651" s="71" t="n">
        <v>0.2</v>
      </c>
      <c r="M651" s="68" t="n">
        <v>748.62</v>
      </c>
      <c r="N651" s="65" t="inlineStr">
        <is>
          <t>Standard</t>
        </is>
      </c>
      <c r="O651" s="66" t="n">
        <v>45749</v>
      </c>
      <c r="P651" s="65" t="inlineStr">
        <is>
          <t>Payée</t>
        </is>
      </c>
      <c r="Q651" s="67">
        <f>IFERROR(INDEX(Devis!$I$2:$I$3053,MATCH($B651,Devis!$A$2:$A$3053,0)),"")</f>
        <v/>
      </c>
      <c r="R651" s="67">
        <f>IFERROR(INDEX(Devis!$K$2:$K$3053,MATCH($B651,Devis!$A$2:$A$3053,0)),"")</f>
        <v/>
      </c>
      <c r="S651" s="67">
        <f>IFERROR(INDEX(Clients!$G$2:$G$1020,MATCH($C651,Clients!$A$2:$A$1020,0)),"")</f>
        <v/>
      </c>
      <c r="T651" s="69">
        <f>1</f>
        <v/>
      </c>
      <c r="U651" s="68">
        <f>IFERROR(INDEX(Interventions!$S$2:$S$1106,MATCH($B651,Interventions!$B$2:$B$1106,0)),0)</f>
        <v/>
      </c>
      <c r="V651" s="68">
        <f>$K651-$U651</f>
        <v/>
      </c>
      <c r="W651" s="69">
        <f>IF($O651="",0,1)</f>
        <v/>
      </c>
      <c r="X651" s="68">
        <f>IF($O651="",$M651,0)</f>
        <v/>
      </c>
      <c r="Y651" s="69">
        <f>IF($O651="",MAX(0,Paramètres!$C$8-$I651),MAX(0,$O651-$I651))</f>
        <v/>
      </c>
      <c r="Z651" s="69">
        <f>$Y651*$X651</f>
        <v/>
      </c>
      <c r="AA651" s="69">
        <f>IF($O651="",0,$O651-$F651)</f>
        <v/>
      </c>
      <c r="AB651" s="69">
        <f>IF(AND($O651="",$I651&lt;Paramètres!$C$8),1,0)</f>
        <v/>
      </c>
      <c r="AC651" s="69">
        <f>IF(AND($O651="",$Y651&gt;Paramètres!$C$13),1,0)</f>
        <v/>
      </c>
      <c r="AD651" s="67">
        <f>IF($O651="","",YEAR($O651)&amp;"-"&amp;TEXT(MONTH($O651),"00"))</f>
        <v/>
      </c>
      <c r="AE651" s="67">
        <f>IF($W651=1,"Réglée",IF($Y651&lt;=0,"Non échu",IF($Y651&lt;=30,"1-30 j",IF($Y651&lt;=60,"31-60 j",IF($Y651&lt;=90,"61-90 j","Plus de 90 j")))))</f>
        <v/>
      </c>
      <c r="AF651" s="67">
        <f>IF($K651&lt;=1000,"Moins de 1 k€",IF($K651&lt;=5000,"1 à 5 k€",IF($K651&lt;=15000,"5 à 15 k€","Plus de 15 k€")))</f>
        <v/>
      </c>
    </row>
    <row r="652">
      <c r="A652" s="65" t="inlineStr">
        <is>
          <t>FAC-00651</t>
        </is>
      </c>
      <c r="B652" s="65" t="inlineStr">
        <is>
          <t>DEV-01559</t>
        </is>
      </c>
      <c r="C652" s="65" t="inlineStr">
        <is>
          <t>CLI-0150</t>
        </is>
      </c>
      <c r="D652" s="65" t="inlineStr">
        <is>
          <t>Particulier</t>
        </is>
      </c>
      <c r="E652" s="65" t="inlineStr">
        <is>
          <t>Bordeaux</t>
        </is>
      </c>
      <c r="F652" s="66" t="n">
        <v>45680</v>
      </c>
      <c r="G652" s="65" t="inlineStr">
        <is>
          <t>2025-01</t>
        </is>
      </c>
      <c r="H652" s="65" t="inlineStr">
        <is>
          <t>2024-2025</t>
        </is>
      </c>
      <c r="I652" s="66" t="n">
        <v>45695</v>
      </c>
      <c r="J652" s="67" t="n">
        <v>15</v>
      </c>
      <c r="K652" s="68" t="n">
        <v>5090.84</v>
      </c>
      <c r="L652" s="71" t="n">
        <v>0.1</v>
      </c>
      <c r="M652" s="68" t="n">
        <v>5599.92</v>
      </c>
      <c r="N652" s="65" t="inlineStr">
        <is>
          <t>Standard</t>
        </is>
      </c>
      <c r="O652" s="66" t="n">
        <v>45689</v>
      </c>
      <c r="P652" s="65" t="inlineStr">
        <is>
          <t>Payée</t>
        </is>
      </c>
      <c r="Q652" s="67">
        <f>IFERROR(INDEX(Devis!$I$2:$I$3053,MATCH($B652,Devis!$A$2:$A$3053,0)),"")</f>
        <v/>
      </c>
      <c r="R652" s="67">
        <f>IFERROR(INDEX(Devis!$K$2:$K$3053,MATCH($B652,Devis!$A$2:$A$3053,0)),"")</f>
        <v/>
      </c>
      <c r="S652" s="67">
        <f>IFERROR(INDEX(Clients!$G$2:$G$1020,MATCH($C652,Clients!$A$2:$A$1020,0)),"")</f>
        <v/>
      </c>
      <c r="T652" s="69">
        <f>1</f>
        <v/>
      </c>
      <c r="U652" s="68">
        <f>IFERROR(INDEX(Interventions!$S$2:$S$1106,MATCH($B652,Interventions!$B$2:$B$1106,0)),0)</f>
        <v/>
      </c>
      <c r="V652" s="68">
        <f>$K652-$U652</f>
        <v/>
      </c>
      <c r="W652" s="69">
        <f>IF($O652="",0,1)</f>
        <v/>
      </c>
      <c r="X652" s="68">
        <f>IF($O652="",$M652,0)</f>
        <v/>
      </c>
      <c r="Y652" s="69">
        <f>IF($O652="",MAX(0,Paramètres!$C$8-$I652),MAX(0,$O652-$I652))</f>
        <v/>
      </c>
      <c r="Z652" s="69">
        <f>$Y652*$X652</f>
        <v/>
      </c>
      <c r="AA652" s="69">
        <f>IF($O652="",0,$O652-$F652)</f>
        <v/>
      </c>
      <c r="AB652" s="69">
        <f>IF(AND($O652="",$I652&lt;Paramètres!$C$8),1,0)</f>
        <v/>
      </c>
      <c r="AC652" s="69">
        <f>IF(AND($O652="",$Y652&gt;Paramètres!$C$13),1,0)</f>
        <v/>
      </c>
      <c r="AD652" s="67">
        <f>IF($O652="","",YEAR($O652)&amp;"-"&amp;TEXT(MONTH($O652),"00"))</f>
        <v/>
      </c>
      <c r="AE652" s="67">
        <f>IF($W652=1,"Réglée",IF($Y652&lt;=0,"Non échu",IF($Y652&lt;=30,"1-30 j",IF($Y652&lt;=60,"31-60 j",IF($Y652&lt;=90,"61-90 j","Plus de 90 j")))))</f>
        <v/>
      </c>
      <c r="AF652" s="67">
        <f>IF($K652&lt;=1000,"Moins de 1 k€",IF($K652&lt;=5000,"1 à 5 k€",IF($K652&lt;=15000,"5 à 15 k€","Plus de 15 k€")))</f>
        <v/>
      </c>
    </row>
    <row r="653">
      <c r="A653" s="65" t="inlineStr">
        <is>
          <t>FAC-00652</t>
        </is>
      </c>
      <c r="B653" s="65" t="inlineStr">
        <is>
          <t>DEV-01563</t>
        </is>
      </c>
      <c r="C653" s="65" t="inlineStr">
        <is>
          <t>CLI-0491</t>
        </is>
      </c>
      <c r="D653" s="65" t="inlineStr">
        <is>
          <t>Professionnel</t>
        </is>
      </c>
      <c r="E653" s="65" t="inlineStr">
        <is>
          <t>Bordeaux</t>
        </is>
      </c>
      <c r="F653" s="66" t="n">
        <v>45700</v>
      </c>
      <c r="G653" s="65" t="inlineStr">
        <is>
          <t>2025-02</t>
        </is>
      </c>
      <c r="H653" s="65" t="inlineStr">
        <is>
          <t>2024-2025</t>
        </is>
      </c>
      <c r="I653" s="66" t="n">
        <v>45730</v>
      </c>
      <c r="J653" s="67" t="n">
        <v>30</v>
      </c>
      <c r="K653" s="68" t="n">
        <v>1382.83</v>
      </c>
      <c r="L653" s="71" t="n">
        <v>0.2</v>
      </c>
      <c r="M653" s="68" t="n">
        <v>1659.4</v>
      </c>
      <c r="N653" s="65" t="inlineStr">
        <is>
          <t>Lent</t>
        </is>
      </c>
      <c r="O653" s="66" t="n">
        <v>45766</v>
      </c>
      <c r="P653" s="65" t="inlineStr">
        <is>
          <t>Payée</t>
        </is>
      </c>
      <c r="Q653" s="67">
        <f>IFERROR(INDEX(Devis!$I$2:$I$3053,MATCH($B653,Devis!$A$2:$A$3053,0)),"")</f>
        <v/>
      </c>
      <c r="R653" s="67">
        <f>IFERROR(INDEX(Devis!$K$2:$K$3053,MATCH($B653,Devis!$A$2:$A$3053,0)),"")</f>
        <v/>
      </c>
      <c r="S653" s="67">
        <f>IFERROR(INDEX(Clients!$G$2:$G$1020,MATCH($C653,Clients!$A$2:$A$1020,0)),"")</f>
        <v/>
      </c>
      <c r="T653" s="69">
        <f>1</f>
        <v/>
      </c>
      <c r="U653" s="68">
        <f>IFERROR(INDEX(Interventions!$S$2:$S$1106,MATCH($B653,Interventions!$B$2:$B$1106,0)),0)</f>
        <v/>
      </c>
      <c r="V653" s="68">
        <f>$K653-$U653</f>
        <v/>
      </c>
      <c r="W653" s="69">
        <f>IF($O653="",0,1)</f>
        <v/>
      </c>
      <c r="X653" s="68">
        <f>IF($O653="",$M653,0)</f>
        <v/>
      </c>
      <c r="Y653" s="69">
        <f>IF($O653="",MAX(0,Paramètres!$C$8-$I653),MAX(0,$O653-$I653))</f>
        <v/>
      </c>
      <c r="Z653" s="69">
        <f>$Y653*$X653</f>
        <v/>
      </c>
      <c r="AA653" s="69">
        <f>IF($O653="",0,$O653-$F653)</f>
        <v/>
      </c>
      <c r="AB653" s="69">
        <f>IF(AND($O653="",$I653&lt;Paramètres!$C$8),1,0)</f>
        <v/>
      </c>
      <c r="AC653" s="69">
        <f>IF(AND($O653="",$Y653&gt;Paramètres!$C$13),1,0)</f>
        <v/>
      </c>
      <c r="AD653" s="67">
        <f>IF($O653="","",YEAR($O653)&amp;"-"&amp;TEXT(MONTH($O653),"00"))</f>
        <v/>
      </c>
      <c r="AE653" s="67">
        <f>IF($W653=1,"Réglée",IF($Y653&lt;=0,"Non échu",IF($Y653&lt;=30,"1-30 j",IF($Y653&lt;=60,"31-60 j",IF($Y653&lt;=90,"61-90 j","Plus de 90 j")))))</f>
        <v/>
      </c>
      <c r="AF653" s="67">
        <f>IF($K653&lt;=1000,"Moins de 1 k€",IF($K653&lt;=5000,"1 à 5 k€",IF($K653&lt;=15000,"5 à 15 k€","Plus de 15 k€")))</f>
        <v/>
      </c>
    </row>
    <row r="654">
      <c r="A654" s="65" t="inlineStr">
        <is>
          <t>FAC-00653</t>
        </is>
      </c>
      <c r="B654" s="65" t="inlineStr">
        <is>
          <t>DEV-01564</t>
        </is>
      </c>
      <c r="C654" s="65" t="inlineStr">
        <is>
          <t>CLI-0005</t>
        </is>
      </c>
      <c r="D654" s="65" t="inlineStr">
        <is>
          <t>Particulier</t>
        </is>
      </c>
      <c r="E654" s="65" t="inlineStr">
        <is>
          <t>Bordeaux</t>
        </is>
      </c>
      <c r="F654" s="66" t="n">
        <v>45694</v>
      </c>
      <c r="G654" s="65" t="inlineStr">
        <is>
          <t>2025-02</t>
        </is>
      </c>
      <c r="H654" s="65" t="inlineStr">
        <is>
          <t>2024-2025</t>
        </is>
      </c>
      <c r="I654" s="66" t="n">
        <v>45709</v>
      </c>
      <c r="J654" s="67" t="n">
        <v>15</v>
      </c>
      <c r="K654" s="68" t="n">
        <v>1455.57</v>
      </c>
      <c r="L654" s="71" t="n">
        <v>0.2</v>
      </c>
      <c r="M654" s="68" t="n">
        <v>1746.68</v>
      </c>
      <c r="N654" s="65" t="inlineStr">
        <is>
          <t>Standard</t>
        </is>
      </c>
      <c r="O654" s="66" t="n">
        <v>45708</v>
      </c>
      <c r="P654" s="65" t="inlineStr">
        <is>
          <t>Payée</t>
        </is>
      </c>
      <c r="Q654" s="67">
        <f>IFERROR(INDEX(Devis!$I$2:$I$3053,MATCH($B654,Devis!$A$2:$A$3053,0)),"")</f>
        <v/>
      </c>
      <c r="R654" s="67">
        <f>IFERROR(INDEX(Devis!$K$2:$K$3053,MATCH($B654,Devis!$A$2:$A$3053,0)),"")</f>
        <v/>
      </c>
      <c r="S654" s="67">
        <f>IFERROR(INDEX(Clients!$G$2:$G$1020,MATCH($C654,Clients!$A$2:$A$1020,0)),"")</f>
        <v/>
      </c>
      <c r="T654" s="69">
        <f>1</f>
        <v/>
      </c>
      <c r="U654" s="68">
        <f>IFERROR(INDEX(Interventions!$S$2:$S$1106,MATCH($B654,Interventions!$B$2:$B$1106,0)),0)</f>
        <v/>
      </c>
      <c r="V654" s="68">
        <f>$K654-$U654</f>
        <v/>
      </c>
      <c r="W654" s="69">
        <f>IF($O654="",0,1)</f>
        <v/>
      </c>
      <c r="X654" s="68">
        <f>IF($O654="",$M654,0)</f>
        <v/>
      </c>
      <c r="Y654" s="69">
        <f>IF($O654="",MAX(0,Paramètres!$C$8-$I654),MAX(0,$O654-$I654))</f>
        <v/>
      </c>
      <c r="Z654" s="69">
        <f>$Y654*$X654</f>
        <v/>
      </c>
      <c r="AA654" s="69">
        <f>IF($O654="",0,$O654-$F654)</f>
        <v/>
      </c>
      <c r="AB654" s="69">
        <f>IF(AND($O654="",$I654&lt;Paramètres!$C$8),1,0)</f>
        <v/>
      </c>
      <c r="AC654" s="69">
        <f>IF(AND($O654="",$Y654&gt;Paramètres!$C$13),1,0)</f>
        <v/>
      </c>
      <c r="AD654" s="67">
        <f>IF($O654="","",YEAR($O654)&amp;"-"&amp;TEXT(MONTH($O654),"00"))</f>
        <v/>
      </c>
      <c r="AE654" s="67">
        <f>IF($W654=1,"Réglée",IF($Y654&lt;=0,"Non échu",IF($Y654&lt;=30,"1-30 j",IF($Y654&lt;=60,"31-60 j",IF($Y654&lt;=90,"61-90 j","Plus de 90 j")))))</f>
        <v/>
      </c>
      <c r="AF654" s="67">
        <f>IF($K654&lt;=1000,"Moins de 1 k€",IF($K654&lt;=5000,"1 à 5 k€",IF($K654&lt;=15000,"5 à 15 k€","Plus de 15 k€")))</f>
        <v/>
      </c>
    </row>
    <row r="655">
      <c r="A655" s="65" t="inlineStr">
        <is>
          <t>FAC-00654</t>
        </is>
      </c>
      <c r="B655" s="65" t="inlineStr">
        <is>
          <t>DEV-01568</t>
        </is>
      </c>
      <c r="C655" s="65" t="inlineStr">
        <is>
          <t>CLI-0048</t>
        </is>
      </c>
      <c r="D655" s="65" t="inlineStr">
        <is>
          <t>Particulier</t>
        </is>
      </c>
      <c r="E655" s="65" t="inlineStr">
        <is>
          <t>Toulouse</t>
        </is>
      </c>
      <c r="F655" s="66" t="n">
        <v>45715</v>
      </c>
      <c r="G655" s="65" t="inlineStr">
        <is>
          <t>2025-02</t>
        </is>
      </c>
      <c r="H655" s="65" t="inlineStr">
        <is>
          <t>2024-2025</t>
        </is>
      </c>
      <c r="I655" s="66" t="n">
        <v>45730</v>
      </c>
      <c r="J655" s="67" t="n">
        <v>15</v>
      </c>
      <c r="K655" s="68" t="n">
        <v>245.51</v>
      </c>
      <c r="L655" s="71" t="n">
        <v>0.2</v>
      </c>
      <c r="M655" s="68" t="n">
        <v>294.61</v>
      </c>
      <c r="N655" s="65" t="inlineStr">
        <is>
          <t>Standard</t>
        </is>
      </c>
      <c r="O655" s="66" t="n">
        <v>45727</v>
      </c>
      <c r="P655" s="65" t="inlineStr">
        <is>
          <t>Payée</t>
        </is>
      </c>
      <c r="Q655" s="67">
        <f>IFERROR(INDEX(Devis!$I$2:$I$3053,MATCH($B655,Devis!$A$2:$A$3053,0)),"")</f>
        <v/>
      </c>
      <c r="R655" s="67">
        <f>IFERROR(INDEX(Devis!$K$2:$K$3053,MATCH($B655,Devis!$A$2:$A$3053,0)),"")</f>
        <v/>
      </c>
      <c r="S655" s="67">
        <f>IFERROR(INDEX(Clients!$G$2:$G$1020,MATCH($C655,Clients!$A$2:$A$1020,0)),"")</f>
        <v/>
      </c>
      <c r="T655" s="69">
        <f>1</f>
        <v/>
      </c>
      <c r="U655" s="68">
        <f>IFERROR(INDEX(Interventions!$S$2:$S$1106,MATCH($B655,Interventions!$B$2:$B$1106,0)),0)</f>
        <v/>
      </c>
      <c r="V655" s="68">
        <f>$K655-$U655</f>
        <v/>
      </c>
      <c r="W655" s="69">
        <f>IF($O655="",0,1)</f>
        <v/>
      </c>
      <c r="X655" s="68">
        <f>IF($O655="",$M655,0)</f>
        <v/>
      </c>
      <c r="Y655" s="69">
        <f>IF($O655="",MAX(0,Paramètres!$C$8-$I655),MAX(0,$O655-$I655))</f>
        <v/>
      </c>
      <c r="Z655" s="69">
        <f>$Y655*$X655</f>
        <v/>
      </c>
      <c r="AA655" s="69">
        <f>IF($O655="",0,$O655-$F655)</f>
        <v/>
      </c>
      <c r="AB655" s="69">
        <f>IF(AND($O655="",$I655&lt;Paramètres!$C$8),1,0)</f>
        <v/>
      </c>
      <c r="AC655" s="69">
        <f>IF(AND($O655="",$Y655&gt;Paramètres!$C$13),1,0)</f>
        <v/>
      </c>
      <c r="AD655" s="67">
        <f>IF($O655="","",YEAR($O655)&amp;"-"&amp;TEXT(MONTH($O655),"00"))</f>
        <v/>
      </c>
      <c r="AE655" s="67">
        <f>IF($W655=1,"Réglée",IF($Y655&lt;=0,"Non échu",IF($Y655&lt;=30,"1-30 j",IF($Y655&lt;=60,"31-60 j",IF($Y655&lt;=90,"61-90 j","Plus de 90 j")))))</f>
        <v/>
      </c>
      <c r="AF655" s="67">
        <f>IF($K655&lt;=1000,"Moins de 1 k€",IF($K655&lt;=5000,"1 à 5 k€",IF($K655&lt;=15000,"5 à 15 k€","Plus de 15 k€")))</f>
        <v/>
      </c>
    </row>
    <row r="656">
      <c r="A656" s="65" t="inlineStr">
        <is>
          <t>FAC-00655</t>
        </is>
      </c>
      <c r="B656" s="65" t="inlineStr">
        <is>
          <t>DEV-01570</t>
        </is>
      </c>
      <c r="C656" s="65" t="inlineStr">
        <is>
          <t>CLI-0476</t>
        </is>
      </c>
      <c r="D656" s="65" t="inlineStr">
        <is>
          <t>Particulier</t>
        </is>
      </c>
      <c r="E656" s="65" t="inlineStr">
        <is>
          <t>Bordeaux</t>
        </is>
      </c>
      <c r="F656" s="66" t="n">
        <v>45726</v>
      </c>
      <c r="G656" s="65" t="inlineStr">
        <is>
          <t>2025-03</t>
        </is>
      </c>
      <c r="H656" s="65" t="inlineStr">
        <is>
          <t>2024-2025</t>
        </is>
      </c>
      <c r="I656" s="66" t="n">
        <v>45741</v>
      </c>
      <c r="J656" s="67" t="n">
        <v>15</v>
      </c>
      <c r="K656" s="68" t="n">
        <v>15958.56</v>
      </c>
      <c r="L656" s="71" t="n">
        <v>0.1</v>
      </c>
      <c r="M656" s="68" t="n">
        <v>17554.42</v>
      </c>
      <c r="N656" s="65" t="inlineStr">
        <is>
          <t>Standard</t>
        </is>
      </c>
      <c r="O656" s="66" t="n">
        <v>45731</v>
      </c>
      <c r="P656" s="65" t="inlineStr">
        <is>
          <t>Payée</t>
        </is>
      </c>
      <c r="Q656" s="67">
        <f>IFERROR(INDEX(Devis!$I$2:$I$3053,MATCH($B656,Devis!$A$2:$A$3053,0)),"")</f>
        <v/>
      </c>
      <c r="R656" s="67">
        <f>IFERROR(INDEX(Devis!$K$2:$K$3053,MATCH($B656,Devis!$A$2:$A$3053,0)),"")</f>
        <v/>
      </c>
      <c r="S656" s="67">
        <f>IFERROR(INDEX(Clients!$G$2:$G$1020,MATCH($C656,Clients!$A$2:$A$1020,0)),"")</f>
        <v/>
      </c>
      <c r="T656" s="69">
        <f>1</f>
        <v/>
      </c>
      <c r="U656" s="68">
        <f>IFERROR(INDEX(Interventions!$S$2:$S$1106,MATCH($B656,Interventions!$B$2:$B$1106,0)),0)</f>
        <v/>
      </c>
      <c r="V656" s="68">
        <f>$K656-$U656</f>
        <v/>
      </c>
      <c r="W656" s="69">
        <f>IF($O656="",0,1)</f>
        <v/>
      </c>
      <c r="X656" s="68">
        <f>IF($O656="",$M656,0)</f>
        <v/>
      </c>
      <c r="Y656" s="69">
        <f>IF($O656="",MAX(0,Paramètres!$C$8-$I656),MAX(0,$O656-$I656))</f>
        <v/>
      </c>
      <c r="Z656" s="69">
        <f>$Y656*$X656</f>
        <v/>
      </c>
      <c r="AA656" s="69">
        <f>IF($O656="",0,$O656-$F656)</f>
        <v/>
      </c>
      <c r="AB656" s="69">
        <f>IF(AND($O656="",$I656&lt;Paramètres!$C$8),1,0)</f>
        <v/>
      </c>
      <c r="AC656" s="69">
        <f>IF(AND($O656="",$Y656&gt;Paramètres!$C$13),1,0)</f>
        <v/>
      </c>
      <c r="AD656" s="67">
        <f>IF($O656="","",YEAR($O656)&amp;"-"&amp;TEXT(MONTH($O656),"00"))</f>
        <v/>
      </c>
      <c r="AE656" s="67">
        <f>IF($W656=1,"Réglée",IF($Y656&lt;=0,"Non échu",IF($Y656&lt;=30,"1-30 j",IF($Y656&lt;=60,"31-60 j",IF($Y656&lt;=90,"61-90 j","Plus de 90 j")))))</f>
        <v/>
      </c>
      <c r="AF656" s="67">
        <f>IF($K656&lt;=1000,"Moins de 1 k€",IF($K656&lt;=5000,"1 à 5 k€",IF($K656&lt;=15000,"5 à 15 k€","Plus de 15 k€")))</f>
        <v/>
      </c>
    </row>
    <row r="657">
      <c r="A657" s="65" t="inlineStr">
        <is>
          <t>FAC-00656</t>
        </is>
      </c>
      <c r="B657" s="65" t="inlineStr">
        <is>
          <t>DEV-01574</t>
        </is>
      </c>
      <c r="C657" s="65" t="inlineStr">
        <is>
          <t>CLI-0371</t>
        </is>
      </c>
      <c r="D657" s="65" t="inlineStr">
        <is>
          <t>Particulier</t>
        </is>
      </c>
      <c r="E657" s="65" t="inlineStr">
        <is>
          <t>Bordeaux</t>
        </is>
      </c>
      <c r="F657" s="66" t="n">
        <v>45712</v>
      </c>
      <c r="G657" s="65" t="inlineStr">
        <is>
          <t>2025-02</t>
        </is>
      </c>
      <c r="H657" s="65" t="inlineStr">
        <is>
          <t>2024-2025</t>
        </is>
      </c>
      <c r="I657" s="66" t="n">
        <v>45727</v>
      </c>
      <c r="J657" s="67" t="n">
        <v>15</v>
      </c>
      <c r="K657" s="68" t="n">
        <v>1095.05</v>
      </c>
      <c r="L657" s="71" t="n">
        <v>0.1</v>
      </c>
      <c r="M657" s="68" t="n">
        <v>1204.56</v>
      </c>
      <c r="N657" s="65" t="inlineStr">
        <is>
          <t>Standard</t>
        </is>
      </c>
      <c r="O657" s="66" t="n">
        <v>45715</v>
      </c>
      <c r="P657" s="65" t="inlineStr">
        <is>
          <t>Payée</t>
        </is>
      </c>
      <c r="Q657" s="67">
        <f>IFERROR(INDEX(Devis!$I$2:$I$3053,MATCH($B657,Devis!$A$2:$A$3053,0)),"")</f>
        <v/>
      </c>
      <c r="R657" s="67">
        <f>IFERROR(INDEX(Devis!$K$2:$K$3053,MATCH($B657,Devis!$A$2:$A$3053,0)),"")</f>
        <v/>
      </c>
      <c r="S657" s="67">
        <f>IFERROR(INDEX(Clients!$G$2:$G$1020,MATCH($C657,Clients!$A$2:$A$1020,0)),"")</f>
        <v/>
      </c>
      <c r="T657" s="69">
        <f>1</f>
        <v/>
      </c>
      <c r="U657" s="68">
        <f>IFERROR(INDEX(Interventions!$S$2:$S$1106,MATCH($B657,Interventions!$B$2:$B$1106,0)),0)</f>
        <v/>
      </c>
      <c r="V657" s="68">
        <f>$K657-$U657</f>
        <v/>
      </c>
      <c r="W657" s="69">
        <f>IF($O657="",0,1)</f>
        <v/>
      </c>
      <c r="X657" s="68">
        <f>IF($O657="",$M657,0)</f>
        <v/>
      </c>
      <c r="Y657" s="69">
        <f>IF($O657="",MAX(0,Paramètres!$C$8-$I657),MAX(0,$O657-$I657))</f>
        <v/>
      </c>
      <c r="Z657" s="69">
        <f>$Y657*$X657</f>
        <v/>
      </c>
      <c r="AA657" s="69">
        <f>IF($O657="",0,$O657-$F657)</f>
        <v/>
      </c>
      <c r="AB657" s="69">
        <f>IF(AND($O657="",$I657&lt;Paramètres!$C$8),1,0)</f>
        <v/>
      </c>
      <c r="AC657" s="69">
        <f>IF(AND($O657="",$Y657&gt;Paramètres!$C$13),1,0)</f>
        <v/>
      </c>
      <c r="AD657" s="67">
        <f>IF($O657="","",YEAR($O657)&amp;"-"&amp;TEXT(MONTH($O657),"00"))</f>
        <v/>
      </c>
      <c r="AE657" s="67">
        <f>IF($W657=1,"Réglée",IF($Y657&lt;=0,"Non échu",IF($Y657&lt;=30,"1-30 j",IF($Y657&lt;=60,"31-60 j",IF($Y657&lt;=90,"61-90 j","Plus de 90 j")))))</f>
        <v/>
      </c>
      <c r="AF657" s="67">
        <f>IF($K657&lt;=1000,"Moins de 1 k€",IF($K657&lt;=5000,"1 à 5 k€",IF($K657&lt;=15000,"5 à 15 k€","Plus de 15 k€")))</f>
        <v/>
      </c>
    </row>
    <row r="658">
      <c r="A658" s="65" t="inlineStr">
        <is>
          <t>FAC-00657</t>
        </is>
      </c>
      <c r="B658" s="65" t="inlineStr">
        <is>
          <t>DEV-01576</t>
        </is>
      </c>
      <c r="C658" s="65" t="inlineStr">
        <is>
          <t>CLI-0187</t>
        </is>
      </c>
      <c r="D658" s="65" t="inlineStr">
        <is>
          <t>Particulier</t>
        </is>
      </c>
      <c r="E658" s="65" t="inlineStr">
        <is>
          <t>Bordeaux</t>
        </is>
      </c>
      <c r="F658" s="66" t="n">
        <v>45712</v>
      </c>
      <c r="G658" s="65" t="inlineStr">
        <is>
          <t>2025-02</t>
        </is>
      </c>
      <c r="H658" s="65" t="inlineStr">
        <is>
          <t>2024-2025</t>
        </is>
      </c>
      <c r="I658" s="66" t="n">
        <v>45727</v>
      </c>
      <c r="J658" s="67" t="n">
        <v>15</v>
      </c>
      <c r="K658" s="68" t="n">
        <v>10136.92</v>
      </c>
      <c r="L658" s="71" t="n">
        <v>0.2</v>
      </c>
      <c r="M658" s="68" t="n">
        <v>12164.3</v>
      </c>
      <c r="N658" s="65" t="inlineStr">
        <is>
          <t>Standard</t>
        </is>
      </c>
      <c r="O658" s="66" t="n">
        <v>45746</v>
      </c>
      <c r="P658" s="65" t="inlineStr">
        <is>
          <t>Payée</t>
        </is>
      </c>
      <c r="Q658" s="67">
        <f>IFERROR(INDEX(Devis!$I$2:$I$3053,MATCH($B658,Devis!$A$2:$A$3053,0)),"")</f>
        <v/>
      </c>
      <c r="R658" s="67">
        <f>IFERROR(INDEX(Devis!$K$2:$K$3053,MATCH($B658,Devis!$A$2:$A$3053,0)),"")</f>
        <v/>
      </c>
      <c r="S658" s="67">
        <f>IFERROR(INDEX(Clients!$G$2:$G$1020,MATCH($C658,Clients!$A$2:$A$1020,0)),"")</f>
        <v/>
      </c>
      <c r="T658" s="69">
        <f>1</f>
        <v/>
      </c>
      <c r="U658" s="68">
        <f>IFERROR(INDEX(Interventions!$S$2:$S$1106,MATCH($B658,Interventions!$B$2:$B$1106,0)),0)</f>
        <v/>
      </c>
      <c r="V658" s="68">
        <f>$K658-$U658</f>
        <v/>
      </c>
      <c r="W658" s="69">
        <f>IF($O658="",0,1)</f>
        <v/>
      </c>
      <c r="X658" s="68">
        <f>IF($O658="",$M658,0)</f>
        <v/>
      </c>
      <c r="Y658" s="69">
        <f>IF($O658="",MAX(0,Paramètres!$C$8-$I658),MAX(0,$O658-$I658))</f>
        <v/>
      </c>
      <c r="Z658" s="69">
        <f>$Y658*$X658</f>
        <v/>
      </c>
      <c r="AA658" s="69">
        <f>IF($O658="",0,$O658-$F658)</f>
        <v/>
      </c>
      <c r="AB658" s="69">
        <f>IF(AND($O658="",$I658&lt;Paramètres!$C$8),1,0)</f>
        <v/>
      </c>
      <c r="AC658" s="69">
        <f>IF(AND($O658="",$Y658&gt;Paramètres!$C$13),1,0)</f>
        <v/>
      </c>
      <c r="AD658" s="67">
        <f>IF($O658="","",YEAR($O658)&amp;"-"&amp;TEXT(MONTH($O658),"00"))</f>
        <v/>
      </c>
      <c r="AE658" s="67">
        <f>IF($W658=1,"Réglée",IF($Y658&lt;=0,"Non échu",IF($Y658&lt;=30,"1-30 j",IF($Y658&lt;=60,"31-60 j",IF($Y658&lt;=90,"61-90 j","Plus de 90 j")))))</f>
        <v/>
      </c>
      <c r="AF658" s="67">
        <f>IF($K658&lt;=1000,"Moins de 1 k€",IF($K658&lt;=5000,"1 à 5 k€",IF($K658&lt;=15000,"5 à 15 k€","Plus de 15 k€")))</f>
        <v/>
      </c>
    </row>
    <row r="659">
      <c r="A659" s="65" t="inlineStr">
        <is>
          <t>FAC-00658</t>
        </is>
      </c>
      <c r="B659" s="65" t="inlineStr">
        <is>
          <t>DEV-01578</t>
        </is>
      </c>
      <c r="C659" s="65" t="inlineStr">
        <is>
          <t>CLI-0269</t>
        </is>
      </c>
      <c r="D659" s="65" t="inlineStr">
        <is>
          <t>Particulier</t>
        </is>
      </c>
      <c r="E659" s="65" t="inlineStr">
        <is>
          <t>Toulouse</t>
        </is>
      </c>
      <c r="F659" s="66" t="n">
        <v>45726</v>
      </c>
      <c r="G659" s="65" t="inlineStr">
        <is>
          <t>2025-03</t>
        </is>
      </c>
      <c r="H659" s="65" t="inlineStr">
        <is>
          <t>2024-2025</t>
        </is>
      </c>
      <c r="I659" s="66" t="n">
        <v>45741</v>
      </c>
      <c r="J659" s="67" t="n">
        <v>15</v>
      </c>
      <c r="K659" s="68" t="n">
        <v>2011.85</v>
      </c>
      <c r="L659" s="71" t="n">
        <v>0.2</v>
      </c>
      <c r="M659" s="68" t="n">
        <v>2414.22</v>
      </c>
      <c r="N659" s="65" t="inlineStr">
        <is>
          <t>Bon payeur</t>
        </is>
      </c>
      <c r="O659" s="66" t="n">
        <v>45727</v>
      </c>
      <c r="P659" s="65" t="inlineStr">
        <is>
          <t>Payée</t>
        </is>
      </c>
      <c r="Q659" s="67">
        <f>IFERROR(INDEX(Devis!$I$2:$I$3053,MATCH($B659,Devis!$A$2:$A$3053,0)),"")</f>
        <v/>
      </c>
      <c r="R659" s="67">
        <f>IFERROR(INDEX(Devis!$K$2:$K$3053,MATCH($B659,Devis!$A$2:$A$3053,0)),"")</f>
        <v/>
      </c>
      <c r="S659" s="67">
        <f>IFERROR(INDEX(Clients!$G$2:$G$1020,MATCH($C659,Clients!$A$2:$A$1020,0)),"")</f>
        <v/>
      </c>
      <c r="T659" s="69">
        <f>1</f>
        <v/>
      </c>
      <c r="U659" s="68">
        <f>IFERROR(INDEX(Interventions!$S$2:$S$1106,MATCH($B659,Interventions!$B$2:$B$1106,0)),0)</f>
        <v/>
      </c>
      <c r="V659" s="68">
        <f>$K659-$U659</f>
        <v/>
      </c>
      <c r="W659" s="69">
        <f>IF($O659="",0,1)</f>
        <v/>
      </c>
      <c r="X659" s="68">
        <f>IF($O659="",$M659,0)</f>
        <v/>
      </c>
      <c r="Y659" s="69">
        <f>IF($O659="",MAX(0,Paramètres!$C$8-$I659),MAX(0,$O659-$I659))</f>
        <v/>
      </c>
      <c r="Z659" s="69">
        <f>$Y659*$X659</f>
        <v/>
      </c>
      <c r="AA659" s="69">
        <f>IF($O659="",0,$O659-$F659)</f>
        <v/>
      </c>
      <c r="AB659" s="69">
        <f>IF(AND($O659="",$I659&lt;Paramètres!$C$8),1,0)</f>
        <v/>
      </c>
      <c r="AC659" s="69">
        <f>IF(AND($O659="",$Y659&gt;Paramètres!$C$13),1,0)</f>
        <v/>
      </c>
      <c r="AD659" s="67">
        <f>IF($O659="","",YEAR($O659)&amp;"-"&amp;TEXT(MONTH($O659),"00"))</f>
        <v/>
      </c>
      <c r="AE659" s="67">
        <f>IF($W659=1,"Réglée",IF($Y659&lt;=0,"Non échu",IF($Y659&lt;=30,"1-30 j",IF($Y659&lt;=60,"31-60 j",IF($Y659&lt;=90,"61-90 j","Plus de 90 j")))))</f>
        <v/>
      </c>
      <c r="AF659" s="67">
        <f>IF($K659&lt;=1000,"Moins de 1 k€",IF($K659&lt;=5000,"1 à 5 k€",IF($K659&lt;=15000,"5 à 15 k€","Plus de 15 k€")))</f>
        <v/>
      </c>
    </row>
    <row r="660">
      <c r="A660" s="65" t="inlineStr">
        <is>
          <t>FAC-00659</t>
        </is>
      </c>
      <c r="B660" s="65" t="inlineStr">
        <is>
          <t>DEV-01580</t>
        </is>
      </c>
      <c r="C660" s="65" t="inlineStr">
        <is>
          <t>CLI-0203</t>
        </is>
      </c>
      <c r="D660" s="65" t="inlineStr">
        <is>
          <t>Particulier</t>
        </is>
      </c>
      <c r="E660" s="65" t="inlineStr">
        <is>
          <t>Toulouse</t>
        </is>
      </c>
      <c r="F660" s="66" t="n">
        <v>45692</v>
      </c>
      <c r="G660" s="65" t="inlineStr">
        <is>
          <t>2025-02</t>
        </is>
      </c>
      <c r="H660" s="65" t="inlineStr">
        <is>
          <t>2024-2025</t>
        </is>
      </c>
      <c r="I660" s="66" t="n">
        <v>45707</v>
      </c>
      <c r="J660" s="67" t="n">
        <v>15</v>
      </c>
      <c r="K660" s="68" t="n">
        <v>308.7</v>
      </c>
      <c r="L660" s="71" t="n">
        <v>0.2</v>
      </c>
      <c r="M660" s="68" t="n">
        <v>370.44</v>
      </c>
      <c r="N660" s="65" t="inlineStr">
        <is>
          <t>Standard</t>
        </is>
      </c>
      <c r="O660" s="66" t="n">
        <v>45693</v>
      </c>
      <c r="P660" s="65" t="inlineStr">
        <is>
          <t>Payée</t>
        </is>
      </c>
      <c r="Q660" s="67">
        <f>IFERROR(INDEX(Devis!$I$2:$I$3053,MATCH($B660,Devis!$A$2:$A$3053,0)),"")</f>
        <v/>
      </c>
      <c r="R660" s="67">
        <f>IFERROR(INDEX(Devis!$K$2:$K$3053,MATCH($B660,Devis!$A$2:$A$3053,0)),"")</f>
        <v/>
      </c>
      <c r="S660" s="67">
        <f>IFERROR(INDEX(Clients!$G$2:$G$1020,MATCH($C660,Clients!$A$2:$A$1020,0)),"")</f>
        <v/>
      </c>
      <c r="T660" s="69">
        <f>1</f>
        <v/>
      </c>
      <c r="U660" s="68">
        <f>IFERROR(INDEX(Interventions!$S$2:$S$1106,MATCH($B660,Interventions!$B$2:$B$1106,0)),0)</f>
        <v/>
      </c>
      <c r="V660" s="68">
        <f>$K660-$U660</f>
        <v/>
      </c>
      <c r="W660" s="69">
        <f>IF($O660="",0,1)</f>
        <v/>
      </c>
      <c r="X660" s="68">
        <f>IF($O660="",$M660,0)</f>
        <v/>
      </c>
      <c r="Y660" s="69">
        <f>IF($O660="",MAX(0,Paramètres!$C$8-$I660),MAX(0,$O660-$I660))</f>
        <v/>
      </c>
      <c r="Z660" s="69">
        <f>$Y660*$X660</f>
        <v/>
      </c>
      <c r="AA660" s="69">
        <f>IF($O660="",0,$O660-$F660)</f>
        <v/>
      </c>
      <c r="AB660" s="69">
        <f>IF(AND($O660="",$I660&lt;Paramètres!$C$8),1,0)</f>
        <v/>
      </c>
      <c r="AC660" s="69">
        <f>IF(AND($O660="",$Y660&gt;Paramètres!$C$13),1,0)</f>
        <v/>
      </c>
      <c r="AD660" s="67">
        <f>IF($O660="","",YEAR($O660)&amp;"-"&amp;TEXT(MONTH($O660),"00"))</f>
        <v/>
      </c>
      <c r="AE660" s="67">
        <f>IF($W660=1,"Réglée",IF($Y660&lt;=0,"Non échu",IF($Y660&lt;=30,"1-30 j",IF($Y660&lt;=60,"31-60 j",IF($Y660&lt;=90,"61-90 j","Plus de 90 j")))))</f>
        <v/>
      </c>
      <c r="AF660" s="67">
        <f>IF($K660&lt;=1000,"Moins de 1 k€",IF($K660&lt;=5000,"1 à 5 k€",IF($K660&lt;=15000,"5 à 15 k€","Plus de 15 k€")))</f>
        <v/>
      </c>
    </row>
    <row r="661">
      <c r="A661" s="65" t="inlineStr">
        <is>
          <t>FAC-00660</t>
        </is>
      </c>
      <c r="B661" s="65" t="inlineStr">
        <is>
          <t>DEV-01587</t>
        </is>
      </c>
      <c r="C661" s="65" t="inlineStr">
        <is>
          <t>CLI-0192</t>
        </is>
      </c>
      <c r="D661" s="65" t="inlineStr">
        <is>
          <t>Particulier</t>
        </is>
      </c>
      <c r="E661" s="65" t="inlineStr">
        <is>
          <t>Toulouse</t>
        </is>
      </c>
      <c r="F661" s="66" t="n">
        <v>45716</v>
      </c>
      <c r="G661" s="65" t="inlineStr">
        <is>
          <t>2025-02</t>
        </is>
      </c>
      <c r="H661" s="65" t="inlineStr">
        <is>
          <t>2024-2025</t>
        </is>
      </c>
      <c r="I661" s="66" t="n">
        <v>45731</v>
      </c>
      <c r="J661" s="67" t="n">
        <v>15</v>
      </c>
      <c r="K661" s="68" t="n">
        <v>3274.23</v>
      </c>
      <c r="L661" s="71" t="n">
        <v>0.1</v>
      </c>
      <c r="M661" s="68" t="n">
        <v>3601.65</v>
      </c>
      <c r="N661" s="65" t="inlineStr">
        <is>
          <t>Standard</t>
        </is>
      </c>
      <c r="O661" s="66" t="n">
        <v>45726</v>
      </c>
      <c r="P661" s="65" t="inlineStr">
        <is>
          <t>Payée</t>
        </is>
      </c>
      <c r="Q661" s="67">
        <f>IFERROR(INDEX(Devis!$I$2:$I$3053,MATCH($B661,Devis!$A$2:$A$3053,0)),"")</f>
        <v/>
      </c>
      <c r="R661" s="67">
        <f>IFERROR(INDEX(Devis!$K$2:$K$3053,MATCH($B661,Devis!$A$2:$A$3053,0)),"")</f>
        <v/>
      </c>
      <c r="S661" s="67">
        <f>IFERROR(INDEX(Clients!$G$2:$G$1020,MATCH($C661,Clients!$A$2:$A$1020,0)),"")</f>
        <v/>
      </c>
      <c r="T661" s="69">
        <f>1</f>
        <v/>
      </c>
      <c r="U661" s="68">
        <f>IFERROR(INDEX(Interventions!$S$2:$S$1106,MATCH($B661,Interventions!$B$2:$B$1106,0)),0)</f>
        <v/>
      </c>
      <c r="V661" s="68">
        <f>$K661-$U661</f>
        <v/>
      </c>
      <c r="W661" s="69">
        <f>IF($O661="",0,1)</f>
        <v/>
      </c>
      <c r="X661" s="68">
        <f>IF($O661="",$M661,0)</f>
        <v/>
      </c>
      <c r="Y661" s="69">
        <f>IF($O661="",MAX(0,Paramètres!$C$8-$I661),MAX(0,$O661-$I661))</f>
        <v/>
      </c>
      <c r="Z661" s="69">
        <f>$Y661*$X661</f>
        <v/>
      </c>
      <c r="AA661" s="69">
        <f>IF($O661="",0,$O661-$F661)</f>
        <v/>
      </c>
      <c r="AB661" s="69">
        <f>IF(AND($O661="",$I661&lt;Paramètres!$C$8),1,0)</f>
        <v/>
      </c>
      <c r="AC661" s="69">
        <f>IF(AND($O661="",$Y661&gt;Paramètres!$C$13),1,0)</f>
        <v/>
      </c>
      <c r="AD661" s="67">
        <f>IF($O661="","",YEAR($O661)&amp;"-"&amp;TEXT(MONTH($O661),"00"))</f>
        <v/>
      </c>
      <c r="AE661" s="67">
        <f>IF($W661=1,"Réglée",IF($Y661&lt;=0,"Non échu",IF($Y661&lt;=30,"1-30 j",IF($Y661&lt;=60,"31-60 j",IF($Y661&lt;=90,"61-90 j","Plus de 90 j")))))</f>
        <v/>
      </c>
      <c r="AF661" s="67">
        <f>IF($K661&lt;=1000,"Moins de 1 k€",IF($K661&lt;=5000,"1 à 5 k€",IF($K661&lt;=15000,"5 à 15 k€","Plus de 15 k€")))</f>
        <v/>
      </c>
    </row>
    <row r="662">
      <c r="A662" s="65" t="inlineStr">
        <is>
          <t>FAC-00661</t>
        </is>
      </c>
      <c r="B662" s="65" t="inlineStr">
        <is>
          <t>DEV-01589</t>
        </is>
      </c>
      <c r="C662" s="65" t="inlineStr">
        <is>
          <t>CLI-0066</t>
        </is>
      </c>
      <c r="D662" s="65" t="inlineStr">
        <is>
          <t>Professionnel</t>
        </is>
      </c>
      <c r="E662" s="65" t="inlineStr">
        <is>
          <t>Toulouse</t>
        </is>
      </c>
      <c r="F662" s="66" t="n">
        <v>45700</v>
      </c>
      <c r="G662" s="65" t="inlineStr">
        <is>
          <t>2025-02</t>
        </is>
      </c>
      <c r="H662" s="65" t="inlineStr">
        <is>
          <t>2024-2025</t>
        </is>
      </c>
      <c r="I662" s="66" t="n">
        <v>45730</v>
      </c>
      <c r="J662" s="67" t="n">
        <v>30</v>
      </c>
      <c r="K662" s="68" t="n">
        <v>4363.38</v>
      </c>
      <c r="L662" s="71" t="n">
        <v>0.2</v>
      </c>
      <c r="M662" s="68" t="n">
        <v>5236.06</v>
      </c>
      <c r="N662" s="65" t="inlineStr">
        <is>
          <t>Bon payeur</t>
        </is>
      </c>
      <c r="O662" s="66" t="n">
        <v>45729</v>
      </c>
      <c r="P662" s="65" t="inlineStr">
        <is>
          <t>Payée</t>
        </is>
      </c>
      <c r="Q662" s="67">
        <f>IFERROR(INDEX(Devis!$I$2:$I$3053,MATCH($B662,Devis!$A$2:$A$3053,0)),"")</f>
        <v/>
      </c>
      <c r="R662" s="67">
        <f>IFERROR(INDEX(Devis!$K$2:$K$3053,MATCH($B662,Devis!$A$2:$A$3053,0)),"")</f>
        <v/>
      </c>
      <c r="S662" s="67">
        <f>IFERROR(INDEX(Clients!$G$2:$G$1020,MATCH($C662,Clients!$A$2:$A$1020,0)),"")</f>
        <v/>
      </c>
      <c r="T662" s="69">
        <f>1</f>
        <v/>
      </c>
      <c r="U662" s="68">
        <f>IFERROR(INDEX(Interventions!$S$2:$S$1106,MATCH($B662,Interventions!$B$2:$B$1106,0)),0)</f>
        <v/>
      </c>
      <c r="V662" s="68">
        <f>$K662-$U662</f>
        <v/>
      </c>
      <c r="W662" s="69">
        <f>IF($O662="",0,1)</f>
        <v/>
      </c>
      <c r="X662" s="68">
        <f>IF($O662="",$M662,0)</f>
        <v/>
      </c>
      <c r="Y662" s="69">
        <f>IF($O662="",MAX(0,Paramètres!$C$8-$I662),MAX(0,$O662-$I662))</f>
        <v/>
      </c>
      <c r="Z662" s="69">
        <f>$Y662*$X662</f>
        <v/>
      </c>
      <c r="AA662" s="69">
        <f>IF($O662="",0,$O662-$F662)</f>
        <v/>
      </c>
      <c r="AB662" s="69">
        <f>IF(AND($O662="",$I662&lt;Paramètres!$C$8),1,0)</f>
        <v/>
      </c>
      <c r="AC662" s="69">
        <f>IF(AND($O662="",$Y662&gt;Paramètres!$C$13),1,0)</f>
        <v/>
      </c>
      <c r="AD662" s="67">
        <f>IF($O662="","",YEAR($O662)&amp;"-"&amp;TEXT(MONTH($O662),"00"))</f>
        <v/>
      </c>
      <c r="AE662" s="67">
        <f>IF($W662=1,"Réglée",IF($Y662&lt;=0,"Non échu",IF($Y662&lt;=30,"1-30 j",IF($Y662&lt;=60,"31-60 j",IF($Y662&lt;=90,"61-90 j","Plus de 90 j")))))</f>
        <v/>
      </c>
      <c r="AF662" s="67">
        <f>IF($K662&lt;=1000,"Moins de 1 k€",IF($K662&lt;=5000,"1 à 5 k€",IF($K662&lt;=15000,"5 à 15 k€","Plus de 15 k€")))</f>
        <v/>
      </c>
    </row>
    <row r="663">
      <c r="A663" s="65" t="inlineStr">
        <is>
          <t>FAC-00662</t>
        </is>
      </c>
      <c r="B663" s="65" t="inlineStr">
        <is>
          <t>DEV-01590</t>
        </is>
      </c>
      <c r="C663" s="65" t="inlineStr">
        <is>
          <t>CLI-0102</t>
        </is>
      </c>
      <c r="D663" s="65" t="inlineStr">
        <is>
          <t>Particulier</t>
        </is>
      </c>
      <c r="E663" s="65" t="inlineStr">
        <is>
          <t>Toulouse</t>
        </is>
      </c>
      <c r="F663" s="66" t="n">
        <v>45720</v>
      </c>
      <c r="G663" s="65" t="inlineStr">
        <is>
          <t>2025-03</t>
        </is>
      </c>
      <c r="H663" s="65" t="inlineStr">
        <is>
          <t>2024-2025</t>
        </is>
      </c>
      <c r="I663" s="66" t="n">
        <v>45735</v>
      </c>
      <c r="J663" s="67" t="n">
        <v>15</v>
      </c>
      <c r="K663" s="68" t="n">
        <v>3891.08</v>
      </c>
      <c r="L663" s="71" t="n">
        <v>0.1</v>
      </c>
      <c r="M663" s="68" t="n">
        <v>4280.19</v>
      </c>
      <c r="N663" s="65" t="inlineStr">
        <is>
          <t>Bon payeur</t>
        </is>
      </c>
      <c r="O663" s="66" t="n">
        <v>45721</v>
      </c>
      <c r="P663" s="65" t="inlineStr">
        <is>
          <t>Payée</t>
        </is>
      </c>
      <c r="Q663" s="67">
        <f>IFERROR(INDEX(Devis!$I$2:$I$3053,MATCH($B663,Devis!$A$2:$A$3053,0)),"")</f>
        <v/>
      </c>
      <c r="R663" s="67">
        <f>IFERROR(INDEX(Devis!$K$2:$K$3053,MATCH($B663,Devis!$A$2:$A$3053,0)),"")</f>
        <v/>
      </c>
      <c r="S663" s="67">
        <f>IFERROR(INDEX(Clients!$G$2:$G$1020,MATCH($C663,Clients!$A$2:$A$1020,0)),"")</f>
        <v/>
      </c>
      <c r="T663" s="69">
        <f>1</f>
        <v/>
      </c>
      <c r="U663" s="68">
        <f>IFERROR(INDEX(Interventions!$S$2:$S$1106,MATCH($B663,Interventions!$B$2:$B$1106,0)),0)</f>
        <v/>
      </c>
      <c r="V663" s="68">
        <f>$K663-$U663</f>
        <v/>
      </c>
      <c r="W663" s="69">
        <f>IF($O663="",0,1)</f>
        <v/>
      </c>
      <c r="X663" s="68">
        <f>IF($O663="",$M663,0)</f>
        <v/>
      </c>
      <c r="Y663" s="69">
        <f>IF($O663="",MAX(0,Paramètres!$C$8-$I663),MAX(0,$O663-$I663))</f>
        <v/>
      </c>
      <c r="Z663" s="69">
        <f>$Y663*$X663</f>
        <v/>
      </c>
      <c r="AA663" s="69">
        <f>IF($O663="",0,$O663-$F663)</f>
        <v/>
      </c>
      <c r="AB663" s="69">
        <f>IF(AND($O663="",$I663&lt;Paramètres!$C$8),1,0)</f>
        <v/>
      </c>
      <c r="AC663" s="69">
        <f>IF(AND($O663="",$Y663&gt;Paramètres!$C$13),1,0)</f>
        <v/>
      </c>
      <c r="AD663" s="67">
        <f>IF($O663="","",YEAR($O663)&amp;"-"&amp;TEXT(MONTH($O663),"00"))</f>
        <v/>
      </c>
      <c r="AE663" s="67">
        <f>IF($W663=1,"Réglée",IF($Y663&lt;=0,"Non échu",IF($Y663&lt;=30,"1-30 j",IF($Y663&lt;=60,"31-60 j",IF($Y663&lt;=90,"61-90 j","Plus de 90 j")))))</f>
        <v/>
      </c>
      <c r="AF663" s="67">
        <f>IF($K663&lt;=1000,"Moins de 1 k€",IF($K663&lt;=5000,"1 à 5 k€",IF($K663&lt;=15000,"5 à 15 k€","Plus de 15 k€")))</f>
        <v/>
      </c>
    </row>
    <row r="664">
      <c r="A664" s="65" t="inlineStr">
        <is>
          <t>FAC-00663</t>
        </is>
      </c>
      <c r="B664" s="65" t="inlineStr">
        <is>
          <t>DEV-01592</t>
        </is>
      </c>
      <c r="C664" s="65" t="inlineStr">
        <is>
          <t>CLI-0465</t>
        </is>
      </c>
      <c r="D664" s="65" t="inlineStr">
        <is>
          <t>Particulier</t>
        </is>
      </c>
      <c r="E664" s="65" t="inlineStr">
        <is>
          <t>Bordeaux</t>
        </is>
      </c>
      <c r="F664" s="66" t="n">
        <v>45707</v>
      </c>
      <c r="G664" s="65" t="inlineStr">
        <is>
          <t>2025-02</t>
        </is>
      </c>
      <c r="H664" s="65" t="inlineStr">
        <is>
          <t>2024-2025</t>
        </is>
      </c>
      <c r="I664" s="66" t="n">
        <v>45722</v>
      </c>
      <c r="J664" s="67" t="n">
        <v>15</v>
      </c>
      <c r="K664" s="68" t="n">
        <v>366.27</v>
      </c>
      <c r="L664" s="71" t="n">
        <v>0.2</v>
      </c>
      <c r="M664" s="68" t="n">
        <v>439.52</v>
      </c>
      <c r="N664" s="65" t="inlineStr">
        <is>
          <t>Bon payeur</t>
        </is>
      </c>
      <c r="O664" s="66" t="n">
        <v>45708</v>
      </c>
      <c r="P664" s="65" t="inlineStr">
        <is>
          <t>Payée</t>
        </is>
      </c>
      <c r="Q664" s="67">
        <f>IFERROR(INDEX(Devis!$I$2:$I$3053,MATCH($B664,Devis!$A$2:$A$3053,0)),"")</f>
        <v/>
      </c>
      <c r="R664" s="67">
        <f>IFERROR(INDEX(Devis!$K$2:$K$3053,MATCH($B664,Devis!$A$2:$A$3053,0)),"")</f>
        <v/>
      </c>
      <c r="S664" s="67">
        <f>IFERROR(INDEX(Clients!$G$2:$G$1020,MATCH($C664,Clients!$A$2:$A$1020,0)),"")</f>
        <v/>
      </c>
      <c r="T664" s="69">
        <f>1</f>
        <v/>
      </c>
      <c r="U664" s="68">
        <f>IFERROR(INDEX(Interventions!$S$2:$S$1106,MATCH($B664,Interventions!$B$2:$B$1106,0)),0)</f>
        <v/>
      </c>
      <c r="V664" s="68">
        <f>$K664-$U664</f>
        <v/>
      </c>
      <c r="W664" s="69">
        <f>IF($O664="",0,1)</f>
        <v/>
      </c>
      <c r="X664" s="68">
        <f>IF($O664="",$M664,0)</f>
        <v/>
      </c>
      <c r="Y664" s="69">
        <f>IF($O664="",MAX(0,Paramètres!$C$8-$I664),MAX(0,$O664-$I664))</f>
        <v/>
      </c>
      <c r="Z664" s="69">
        <f>$Y664*$X664</f>
        <v/>
      </c>
      <c r="AA664" s="69">
        <f>IF($O664="",0,$O664-$F664)</f>
        <v/>
      </c>
      <c r="AB664" s="69">
        <f>IF(AND($O664="",$I664&lt;Paramètres!$C$8),1,0)</f>
        <v/>
      </c>
      <c r="AC664" s="69">
        <f>IF(AND($O664="",$Y664&gt;Paramètres!$C$13),1,0)</f>
        <v/>
      </c>
      <c r="AD664" s="67">
        <f>IF($O664="","",YEAR($O664)&amp;"-"&amp;TEXT(MONTH($O664),"00"))</f>
        <v/>
      </c>
      <c r="AE664" s="67">
        <f>IF($W664=1,"Réglée",IF($Y664&lt;=0,"Non échu",IF($Y664&lt;=30,"1-30 j",IF($Y664&lt;=60,"31-60 j",IF($Y664&lt;=90,"61-90 j","Plus de 90 j")))))</f>
        <v/>
      </c>
      <c r="AF664" s="67">
        <f>IF($K664&lt;=1000,"Moins de 1 k€",IF($K664&lt;=5000,"1 à 5 k€",IF($K664&lt;=15000,"5 à 15 k€","Plus de 15 k€")))</f>
        <v/>
      </c>
    </row>
    <row r="665">
      <c r="A665" s="65" t="inlineStr">
        <is>
          <t>FAC-00664</t>
        </is>
      </c>
      <c r="B665" s="65" t="inlineStr">
        <is>
          <t>DEV-01594</t>
        </is>
      </c>
      <c r="C665" s="65" t="inlineStr">
        <is>
          <t>CLI-0308</t>
        </is>
      </c>
      <c r="D665" s="65" t="inlineStr">
        <is>
          <t>Particulier</t>
        </is>
      </c>
      <c r="E665" s="65" t="inlineStr">
        <is>
          <t>Bordeaux</t>
        </is>
      </c>
      <c r="F665" s="66" t="n">
        <v>45719</v>
      </c>
      <c r="G665" s="65" t="inlineStr">
        <is>
          <t>2025-03</t>
        </is>
      </c>
      <c r="H665" s="65" t="inlineStr">
        <is>
          <t>2024-2025</t>
        </is>
      </c>
      <c r="I665" s="66" t="n">
        <v>45734</v>
      </c>
      <c r="J665" s="67" t="n">
        <v>15</v>
      </c>
      <c r="K665" s="68" t="n">
        <v>397.46</v>
      </c>
      <c r="L665" s="71" t="n">
        <v>0.2</v>
      </c>
      <c r="M665" s="68" t="n">
        <v>476.95</v>
      </c>
      <c r="N665" s="65" t="inlineStr">
        <is>
          <t>Bon payeur</t>
        </is>
      </c>
      <c r="O665" s="66" t="n">
        <v>45725</v>
      </c>
      <c r="P665" s="65" t="inlineStr">
        <is>
          <t>Payée</t>
        </is>
      </c>
      <c r="Q665" s="67">
        <f>IFERROR(INDEX(Devis!$I$2:$I$3053,MATCH($B665,Devis!$A$2:$A$3053,0)),"")</f>
        <v/>
      </c>
      <c r="R665" s="67">
        <f>IFERROR(INDEX(Devis!$K$2:$K$3053,MATCH($B665,Devis!$A$2:$A$3053,0)),"")</f>
        <v/>
      </c>
      <c r="S665" s="67">
        <f>IFERROR(INDEX(Clients!$G$2:$G$1020,MATCH($C665,Clients!$A$2:$A$1020,0)),"")</f>
        <v/>
      </c>
      <c r="T665" s="69">
        <f>1</f>
        <v/>
      </c>
      <c r="U665" s="68">
        <f>IFERROR(INDEX(Interventions!$S$2:$S$1106,MATCH($B665,Interventions!$B$2:$B$1106,0)),0)</f>
        <v/>
      </c>
      <c r="V665" s="68">
        <f>$K665-$U665</f>
        <v/>
      </c>
      <c r="W665" s="69">
        <f>IF($O665="",0,1)</f>
        <v/>
      </c>
      <c r="X665" s="68">
        <f>IF($O665="",$M665,0)</f>
        <v/>
      </c>
      <c r="Y665" s="69">
        <f>IF($O665="",MAX(0,Paramètres!$C$8-$I665),MAX(0,$O665-$I665))</f>
        <v/>
      </c>
      <c r="Z665" s="69">
        <f>$Y665*$X665</f>
        <v/>
      </c>
      <c r="AA665" s="69">
        <f>IF($O665="",0,$O665-$F665)</f>
        <v/>
      </c>
      <c r="AB665" s="69">
        <f>IF(AND($O665="",$I665&lt;Paramètres!$C$8),1,0)</f>
        <v/>
      </c>
      <c r="AC665" s="69">
        <f>IF(AND($O665="",$Y665&gt;Paramètres!$C$13),1,0)</f>
        <v/>
      </c>
      <c r="AD665" s="67">
        <f>IF($O665="","",YEAR($O665)&amp;"-"&amp;TEXT(MONTH($O665),"00"))</f>
        <v/>
      </c>
      <c r="AE665" s="67">
        <f>IF($W665=1,"Réglée",IF($Y665&lt;=0,"Non échu",IF($Y665&lt;=30,"1-30 j",IF($Y665&lt;=60,"31-60 j",IF($Y665&lt;=90,"61-90 j","Plus de 90 j")))))</f>
        <v/>
      </c>
      <c r="AF665" s="67">
        <f>IF($K665&lt;=1000,"Moins de 1 k€",IF($K665&lt;=5000,"1 à 5 k€",IF($K665&lt;=15000,"5 à 15 k€","Plus de 15 k€")))</f>
        <v/>
      </c>
    </row>
    <row r="666">
      <c r="A666" s="65" t="inlineStr">
        <is>
          <t>FAC-00665</t>
        </is>
      </c>
      <c r="B666" s="65" t="inlineStr">
        <is>
          <t>DEV-01596</t>
        </is>
      </c>
      <c r="C666" s="65" t="inlineStr">
        <is>
          <t>CLI-0051</t>
        </is>
      </c>
      <c r="D666" s="65" t="inlineStr">
        <is>
          <t>Particulier</t>
        </is>
      </c>
      <c r="E666" s="65" t="inlineStr">
        <is>
          <t>Toulouse</t>
        </is>
      </c>
      <c r="F666" s="66" t="n">
        <v>45698</v>
      </c>
      <c r="G666" s="65" t="inlineStr">
        <is>
          <t>2025-02</t>
        </is>
      </c>
      <c r="H666" s="65" t="inlineStr">
        <is>
          <t>2024-2025</t>
        </is>
      </c>
      <c r="I666" s="66" t="n">
        <v>45713</v>
      </c>
      <c r="J666" s="67" t="n">
        <v>15</v>
      </c>
      <c r="K666" s="68" t="n">
        <v>517.23</v>
      </c>
      <c r="L666" s="71" t="n">
        <v>0.1</v>
      </c>
      <c r="M666" s="68" t="n">
        <v>568.95</v>
      </c>
      <c r="N666" s="65" t="inlineStr">
        <is>
          <t>Bon payeur</t>
        </is>
      </c>
      <c r="O666" s="66" t="n">
        <v>45701</v>
      </c>
      <c r="P666" s="65" t="inlineStr">
        <is>
          <t>Payée</t>
        </is>
      </c>
      <c r="Q666" s="67">
        <f>IFERROR(INDEX(Devis!$I$2:$I$3053,MATCH($B666,Devis!$A$2:$A$3053,0)),"")</f>
        <v/>
      </c>
      <c r="R666" s="67">
        <f>IFERROR(INDEX(Devis!$K$2:$K$3053,MATCH($B666,Devis!$A$2:$A$3053,0)),"")</f>
        <v/>
      </c>
      <c r="S666" s="67">
        <f>IFERROR(INDEX(Clients!$G$2:$G$1020,MATCH($C666,Clients!$A$2:$A$1020,0)),"")</f>
        <v/>
      </c>
      <c r="T666" s="69">
        <f>1</f>
        <v/>
      </c>
      <c r="U666" s="68">
        <f>IFERROR(INDEX(Interventions!$S$2:$S$1106,MATCH($B666,Interventions!$B$2:$B$1106,0)),0)</f>
        <v/>
      </c>
      <c r="V666" s="68">
        <f>$K666-$U666</f>
        <v/>
      </c>
      <c r="W666" s="69">
        <f>IF($O666="",0,1)</f>
        <v/>
      </c>
      <c r="X666" s="68">
        <f>IF($O666="",$M666,0)</f>
        <v/>
      </c>
      <c r="Y666" s="69">
        <f>IF($O666="",MAX(0,Paramètres!$C$8-$I666),MAX(0,$O666-$I666))</f>
        <v/>
      </c>
      <c r="Z666" s="69">
        <f>$Y666*$X666</f>
        <v/>
      </c>
      <c r="AA666" s="69">
        <f>IF($O666="",0,$O666-$F666)</f>
        <v/>
      </c>
      <c r="AB666" s="69">
        <f>IF(AND($O666="",$I666&lt;Paramètres!$C$8),1,0)</f>
        <v/>
      </c>
      <c r="AC666" s="69">
        <f>IF(AND($O666="",$Y666&gt;Paramètres!$C$13),1,0)</f>
        <v/>
      </c>
      <c r="AD666" s="67">
        <f>IF($O666="","",YEAR($O666)&amp;"-"&amp;TEXT(MONTH($O666),"00"))</f>
        <v/>
      </c>
      <c r="AE666" s="67">
        <f>IF($W666=1,"Réglée",IF($Y666&lt;=0,"Non échu",IF($Y666&lt;=30,"1-30 j",IF($Y666&lt;=60,"31-60 j",IF($Y666&lt;=90,"61-90 j","Plus de 90 j")))))</f>
        <v/>
      </c>
      <c r="AF666" s="67">
        <f>IF($K666&lt;=1000,"Moins de 1 k€",IF($K666&lt;=5000,"1 à 5 k€",IF($K666&lt;=15000,"5 à 15 k€","Plus de 15 k€")))</f>
        <v/>
      </c>
    </row>
    <row r="667">
      <c r="A667" s="65" t="inlineStr">
        <is>
          <t>FAC-00666</t>
        </is>
      </c>
      <c r="B667" s="65" t="inlineStr">
        <is>
          <t>DEV-01599</t>
        </is>
      </c>
      <c r="C667" s="65" t="inlineStr">
        <is>
          <t>CLI-0243</t>
        </is>
      </c>
      <c r="D667" s="65" t="inlineStr">
        <is>
          <t>Professionnel</t>
        </is>
      </c>
      <c r="E667" s="65" t="inlineStr">
        <is>
          <t>Bordeaux</t>
        </is>
      </c>
      <c r="F667" s="66" t="n">
        <v>45719</v>
      </c>
      <c r="G667" s="65" t="inlineStr">
        <is>
          <t>2025-03</t>
        </is>
      </c>
      <c r="H667" s="65" t="inlineStr">
        <is>
          <t>2024-2025</t>
        </is>
      </c>
      <c r="I667" s="66" t="n">
        <v>45749</v>
      </c>
      <c r="J667" s="67" t="n">
        <v>30</v>
      </c>
      <c r="K667" s="68" t="n">
        <v>742.0700000000001</v>
      </c>
      <c r="L667" s="71" t="n">
        <v>0.2</v>
      </c>
      <c r="M667" s="68" t="n">
        <v>890.48</v>
      </c>
      <c r="N667" s="65" t="inlineStr">
        <is>
          <t>Bon payeur</t>
        </is>
      </c>
      <c r="O667" s="66" t="n">
        <v>45735</v>
      </c>
      <c r="P667" s="65" t="inlineStr">
        <is>
          <t>Payée</t>
        </is>
      </c>
      <c r="Q667" s="67">
        <f>IFERROR(INDEX(Devis!$I$2:$I$3053,MATCH($B667,Devis!$A$2:$A$3053,0)),"")</f>
        <v/>
      </c>
      <c r="R667" s="67">
        <f>IFERROR(INDEX(Devis!$K$2:$K$3053,MATCH($B667,Devis!$A$2:$A$3053,0)),"")</f>
        <v/>
      </c>
      <c r="S667" s="67">
        <f>IFERROR(INDEX(Clients!$G$2:$G$1020,MATCH($C667,Clients!$A$2:$A$1020,0)),"")</f>
        <v/>
      </c>
      <c r="T667" s="69">
        <f>1</f>
        <v/>
      </c>
      <c r="U667" s="68">
        <f>IFERROR(INDEX(Interventions!$S$2:$S$1106,MATCH($B667,Interventions!$B$2:$B$1106,0)),0)</f>
        <v/>
      </c>
      <c r="V667" s="68">
        <f>$K667-$U667</f>
        <v/>
      </c>
      <c r="W667" s="69">
        <f>IF($O667="",0,1)</f>
        <v/>
      </c>
      <c r="X667" s="68">
        <f>IF($O667="",$M667,0)</f>
        <v/>
      </c>
      <c r="Y667" s="69">
        <f>IF($O667="",MAX(0,Paramètres!$C$8-$I667),MAX(0,$O667-$I667))</f>
        <v/>
      </c>
      <c r="Z667" s="69">
        <f>$Y667*$X667</f>
        <v/>
      </c>
      <c r="AA667" s="69">
        <f>IF($O667="",0,$O667-$F667)</f>
        <v/>
      </c>
      <c r="AB667" s="69">
        <f>IF(AND($O667="",$I667&lt;Paramètres!$C$8),1,0)</f>
        <v/>
      </c>
      <c r="AC667" s="69">
        <f>IF(AND($O667="",$Y667&gt;Paramètres!$C$13),1,0)</f>
        <v/>
      </c>
      <c r="AD667" s="67">
        <f>IF($O667="","",YEAR($O667)&amp;"-"&amp;TEXT(MONTH($O667),"00"))</f>
        <v/>
      </c>
      <c r="AE667" s="67">
        <f>IF($W667=1,"Réglée",IF($Y667&lt;=0,"Non échu",IF($Y667&lt;=30,"1-30 j",IF($Y667&lt;=60,"31-60 j",IF($Y667&lt;=90,"61-90 j","Plus de 90 j")))))</f>
        <v/>
      </c>
      <c r="AF667" s="67">
        <f>IF($K667&lt;=1000,"Moins de 1 k€",IF($K667&lt;=5000,"1 à 5 k€",IF($K667&lt;=15000,"5 à 15 k€","Plus de 15 k€")))</f>
        <v/>
      </c>
    </row>
    <row r="668">
      <c r="A668" s="65" t="inlineStr">
        <is>
          <t>FAC-00667</t>
        </is>
      </c>
      <c r="B668" s="65" t="inlineStr">
        <is>
          <t>DEV-01601</t>
        </is>
      </c>
      <c r="C668" s="65" t="inlineStr">
        <is>
          <t>CLI-0029</t>
        </is>
      </c>
      <c r="D668" s="65" t="inlineStr">
        <is>
          <t>Particulier</t>
        </is>
      </c>
      <c r="E668" s="65" t="inlineStr">
        <is>
          <t>Bordeaux</t>
        </is>
      </c>
      <c r="F668" s="66" t="n">
        <v>45698</v>
      </c>
      <c r="G668" s="65" t="inlineStr">
        <is>
          <t>2025-02</t>
        </is>
      </c>
      <c r="H668" s="65" t="inlineStr">
        <is>
          <t>2024-2025</t>
        </is>
      </c>
      <c r="I668" s="66" t="n">
        <v>45713</v>
      </c>
      <c r="J668" s="67" t="n">
        <v>15</v>
      </c>
      <c r="K668" s="68" t="n">
        <v>641.67</v>
      </c>
      <c r="L668" s="71" t="n">
        <v>0.1</v>
      </c>
      <c r="M668" s="68" t="n">
        <v>705.84</v>
      </c>
      <c r="N668" s="65" t="inlineStr">
        <is>
          <t>Standard</t>
        </is>
      </c>
      <c r="O668" s="66" t="n">
        <v>45718</v>
      </c>
      <c r="P668" s="65" t="inlineStr">
        <is>
          <t>Payée</t>
        </is>
      </c>
      <c r="Q668" s="67">
        <f>IFERROR(INDEX(Devis!$I$2:$I$3053,MATCH($B668,Devis!$A$2:$A$3053,0)),"")</f>
        <v/>
      </c>
      <c r="R668" s="67">
        <f>IFERROR(INDEX(Devis!$K$2:$K$3053,MATCH($B668,Devis!$A$2:$A$3053,0)),"")</f>
        <v/>
      </c>
      <c r="S668" s="67">
        <f>IFERROR(INDEX(Clients!$G$2:$G$1020,MATCH($C668,Clients!$A$2:$A$1020,0)),"")</f>
        <v/>
      </c>
      <c r="T668" s="69">
        <f>1</f>
        <v/>
      </c>
      <c r="U668" s="68">
        <f>IFERROR(INDEX(Interventions!$S$2:$S$1106,MATCH($B668,Interventions!$B$2:$B$1106,0)),0)</f>
        <v/>
      </c>
      <c r="V668" s="68">
        <f>$K668-$U668</f>
        <v/>
      </c>
      <c r="W668" s="69">
        <f>IF($O668="",0,1)</f>
        <v/>
      </c>
      <c r="X668" s="68">
        <f>IF($O668="",$M668,0)</f>
        <v/>
      </c>
      <c r="Y668" s="69">
        <f>IF($O668="",MAX(0,Paramètres!$C$8-$I668),MAX(0,$O668-$I668))</f>
        <v/>
      </c>
      <c r="Z668" s="69">
        <f>$Y668*$X668</f>
        <v/>
      </c>
      <c r="AA668" s="69">
        <f>IF($O668="",0,$O668-$F668)</f>
        <v/>
      </c>
      <c r="AB668" s="69">
        <f>IF(AND($O668="",$I668&lt;Paramètres!$C$8),1,0)</f>
        <v/>
      </c>
      <c r="AC668" s="69">
        <f>IF(AND($O668="",$Y668&gt;Paramètres!$C$13),1,0)</f>
        <v/>
      </c>
      <c r="AD668" s="67">
        <f>IF($O668="","",YEAR($O668)&amp;"-"&amp;TEXT(MONTH($O668),"00"))</f>
        <v/>
      </c>
      <c r="AE668" s="67">
        <f>IF($W668=1,"Réglée",IF($Y668&lt;=0,"Non échu",IF($Y668&lt;=30,"1-30 j",IF($Y668&lt;=60,"31-60 j",IF($Y668&lt;=90,"61-90 j","Plus de 90 j")))))</f>
        <v/>
      </c>
      <c r="AF668" s="67">
        <f>IF($K668&lt;=1000,"Moins de 1 k€",IF($K668&lt;=5000,"1 à 5 k€",IF($K668&lt;=15000,"5 à 15 k€","Plus de 15 k€")))</f>
        <v/>
      </c>
    </row>
    <row r="669">
      <c r="A669" s="65" t="inlineStr">
        <is>
          <t>FAC-00668</t>
        </is>
      </c>
      <c r="B669" s="65" t="inlineStr">
        <is>
          <t>DEV-01602</t>
        </is>
      </c>
      <c r="C669" s="65" t="inlineStr">
        <is>
          <t>CLI-0453</t>
        </is>
      </c>
      <c r="D669" s="65" t="inlineStr">
        <is>
          <t>Particulier</t>
        </is>
      </c>
      <c r="E669" s="65" t="inlineStr">
        <is>
          <t>Bordeaux</t>
        </is>
      </c>
      <c r="F669" s="66" t="n">
        <v>45715</v>
      </c>
      <c r="G669" s="65" t="inlineStr">
        <is>
          <t>2025-02</t>
        </is>
      </c>
      <c r="H669" s="65" t="inlineStr">
        <is>
          <t>2024-2025</t>
        </is>
      </c>
      <c r="I669" s="66" t="n">
        <v>45730</v>
      </c>
      <c r="J669" s="67" t="n">
        <v>15</v>
      </c>
      <c r="K669" s="68" t="n">
        <v>6739.63</v>
      </c>
      <c r="L669" s="71" t="n">
        <v>0.1</v>
      </c>
      <c r="M669" s="68" t="n">
        <v>7413.59</v>
      </c>
      <c r="N669" s="65" t="inlineStr">
        <is>
          <t>Bon payeur</t>
        </is>
      </c>
      <c r="O669" s="66" t="n">
        <v>45737</v>
      </c>
      <c r="P669" s="65" t="inlineStr">
        <is>
          <t>Payée</t>
        </is>
      </c>
      <c r="Q669" s="67">
        <f>IFERROR(INDEX(Devis!$I$2:$I$3053,MATCH($B669,Devis!$A$2:$A$3053,0)),"")</f>
        <v/>
      </c>
      <c r="R669" s="67">
        <f>IFERROR(INDEX(Devis!$K$2:$K$3053,MATCH($B669,Devis!$A$2:$A$3053,0)),"")</f>
        <v/>
      </c>
      <c r="S669" s="67">
        <f>IFERROR(INDEX(Clients!$G$2:$G$1020,MATCH($C669,Clients!$A$2:$A$1020,0)),"")</f>
        <v/>
      </c>
      <c r="T669" s="69">
        <f>1</f>
        <v/>
      </c>
      <c r="U669" s="68">
        <f>IFERROR(INDEX(Interventions!$S$2:$S$1106,MATCH($B669,Interventions!$B$2:$B$1106,0)),0)</f>
        <v/>
      </c>
      <c r="V669" s="68">
        <f>$K669-$U669</f>
        <v/>
      </c>
      <c r="W669" s="69">
        <f>IF($O669="",0,1)</f>
        <v/>
      </c>
      <c r="X669" s="68">
        <f>IF($O669="",$M669,0)</f>
        <v/>
      </c>
      <c r="Y669" s="69">
        <f>IF($O669="",MAX(0,Paramètres!$C$8-$I669),MAX(0,$O669-$I669))</f>
        <v/>
      </c>
      <c r="Z669" s="69">
        <f>$Y669*$X669</f>
        <v/>
      </c>
      <c r="AA669" s="69">
        <f>IF($O669="",0,$O669-$F669)</f>
        <v/>
      </c>
      <c r="AB669" s="69">
        <f>IF(AND($O669="",$I669&lt;Paramètres!$C$8),1,0)</f>
        <v/>
      </c>
      <c r="AC669" s="69">
        <f>IF(AND($O669="",$Y669&gt;Paramètres!$C$13),1,0)</f>
        <v/>
      </c>
      <c r="AD669" s="67">
        <f>IF($O669="","",YEAR($O669)&amp;"-"&amp;TEXT(MONTH($O669),"00"))</f>
        <v/>
      </c>
      <c r="AE669" s="67">
        <f>IF($W669=1,"Réglée",IF($Y669&lt;=0,"Non échu",IF($Y669&lt;=30,"1-30 j",IF($Y669&lt;=60,"31-60 j",IF($Y669&lt;=90,"61-90 j","Plus de 90 j")))))</f>
        <v/>
      </c>
      <c r="AF669" s="67">
        <f>IF($K669&lt;=1000,"Moins de 1 k€",IF($K669&lt;=5000,"1 à 5 k€",IF($K669&lt;=15000,"5 à 15 k€","Plus de 15 k€")))</f>
        <v/>
      </c>
    </row>
    <row r="670">
      <c r="A670" s="65" t="inlineStr">
        <is>
          <t>FAC-00669</t>
        </is>
      </c>
      <c r="B670" s="65" t="inlineStr">
        <is>
          <t>DEV-01605</t>
        </is>
      </c>
      <c r="C670" s="65" t="inlineStr">
        <is>
          <t>CLI-0378</t>
        </is>
      </c>
      <c r="D670" s="65" t="inlineStr">
        <is>
          <t>Particulier</t>
        </is>
      </c>
      <c r="E670" s="65" t="inlineStr">
        <is>
          <t>Bordeaux</t>
        </is>
      </c>
      <c r="F670" s="66" t="n">
        <v>45713</v>
      </c>
      <c r="G670" s="65" t="inlineStr">
        <is>
          <t>2025-02</t>
        </is>
      </c>
      <c r="H670" s="65" t="inlineStr">
        <is>
          <t>2024-2025</t>
        </is>
      </c>
      <c r="I670" s="66" t="n">
        <v>45728</v>
      </c>
      <c r="J670" s="67" t="n">
        <v>15</v>
      </c>
      <c r="K670" s="68" t="n">
        <v>5539.98</v>
      </c>
      <c r="L670" s="71" t="n">
        <v>0.1</v>
      </c>
      <c r="M670" s="68" t="n">
        <v>6093.98</v>
      </c>
      <c r="N670" s="65" t="inlineStr">
        <is>
          <t>Bon payeur</t>
        </is>
      </c>
      <c r="O670" s="66" t="n">
        <v>45723</v>
      </c>
      <c r="P670" s="65" t="inlineStr">
        <is>
          <t>Payée</t>
        </is>
      </c>
      <c r="Q670" s="67">
        <f>IFERROR(INDEX(Devis!$I$2:$I$3053,MATCH($B670,Devis!$A$2:$A$3053,0)),"")</f>
        <v/>
      </c>
      <c r="R670" s="67">
        <f>IFERROR(INDEX(Devis!$K$2:$K$3053,MATCH($B670,Devis!$A$2:$A$3053,0)),"")</f>
        <v/>
      </c>
      <c r="S670" s="67">
        <f>IFERROR(INDEX(Clients!$G$2:$G$1020,MATCH($C670,Clients!$A$2:$A$1020,0)),"")</f>
        <v/>
      </c>
      <c r="T670" s="69">
        <f>1</f>
        <v/>
      </c>
      <c r="U670" s="68">
        <f>IFERROR(INDEX(Interventions!$S$2:$S$1106,MATCH($B670,Interventions!$B$2:$B$1106,0)),0)</f>
        <v/>
      </c>
      <c r="V670" s="68">
        <f>$K670-$U670</f>
        <v/>
      </c>
      <c r="W670" s="69">
        <f>IF($O670="",0,1)</f>
        <v/>
      </c>
      <c r="X670" s="68">
        <f>IF($O670="",$M670,0)</f>
        <v/>
      </c>
      <c r="Y670" s="69">
        <f>IF($O670="",MAX(0,Paramètres!$C$8-$I670),MAX(0,$O670-$I670))</f>
        <v/>
      </c>
      <c r="Z670" s="69">
        <f>$Y670*$X670</f>
        <v/>
      </c>
      <c r="AA670" s="69">
        <f>IF($O670="",0,$O670-$F670)</f>
        <v/>
      </c>
      <c r="AB670" s="69">
        <f>IF(AND($O670="",$I670&lt;Paramètres!$C$8),1,0)</f>
        <v/>
      </c>
      <c r="AC670" s="69">
        <f>IF(AND($O670="",$Y670&gt;Paramètres!$C$13),1,0)</f>
        <v/>
      </c>
      <c r="AD670" s="67">
        <f>IF($O670="","",YEAR($O670)&amp;"-"&amp;TEXT(MONTH($O670),"00"))</f>
        <v/>
      </c>
      <c r="AE670" s="67">
        <f>IF($W670=1,"Réglée",IF($Y670&lt;=0,"Non échu",IF($Y670&lt;=30,"1-30 j",IF($Y670&lt;=60,"31-60 j",IF($Y670&lt;=90,"61-90 j","Plus de 90 j")))))</f>
        <v/>
      </c>
      <c r="AF670" s="67">
        <f>IF($K670&lt;=1000,"Moins de 1 k€",IF($K670&lt;=5000,"1 à 5 k€",IF($K670&lt;=15000,"5 à 15 k€","Plus de 15 k€")))</f>
        <v/>
      </c>
    </row>
    <row r="671">
      <c r="A671" s="65" t="inlineStr">
        <is>
          <t>FAC-00670</t>
        </is>
      </c>
      <c r="B671" s="65" t="inlineStr">
        <is>
          <t>DEV-01618</t>
        </is>
      </c>
      <c r="C671" s="65" t="inlineStr">
        <is>
          <t>CLI-0261</t>
        </is>
      </c>
      <c r="D671" s="65" t="inlineStr">
        <is>
          <t>Particulier</t>
        </is>
      </c>
      <c r="E671" s="65" t="inlineStr">
        <is>
          <t>Toulouse</t>
        </is>
      </c>
      <c r="F671" s="66" t="n">
        <v>45733</v>
      </c>
      <c r="G671" s="65" t="inlineStr">
        <is>
          <t>2025-03</t>
        </is>
      </c>
      <c r="H671" s="65" t="inlineStr">
        <is>
          <t>2024-2025</t>
        </is>
      </c>
      <c r="I671" s="66" t="n">
        <v>45748</v>
      </c>
      <c r="J671" s="67" t="n">
        <v>15</v>
      </c>
      <c r="K671" s="68" t="n">
        <v>1578.46</v>
      </c>
      <c r="L671" s="71" t="n">
        <v>0.2</v>
      </c>
      <c r="M671" s="68" t="n">
        <v>1894.15</v>
      </c>
      <c r="N671" s="65" t="inlineStr">
        <is>
          <t>Standard</t>
        </is>
      </c>
      <c r="O671" s="66" t="n">
        <v>45753</v>
      </c>
      <c r="P671" s="65" t="inlineStr">
        <is>
          <t>Payée</t>
        </is>
      </c>
      <c r="Q671" s="67">
        <f>IFERROR(INDEX(Devis!$I$2:$I$3053,MATCH($B671,Devis!$A$2:$A$3053,0)),"")</f>
        <v/>
      </c>
      <c r="R671" s="67">
        <f>IFERROR(INDEX(Devis!$K$2:$K$3053,MATCH($B671,Devis!$A$2:$A$3053,0)),"")</f>
        <v/>
      </c>
      <c r="S671" s="67">
        <f>IFERROR(INDEX(Clients!$G$2:$G$1020,MATCH($C671,Clients!$A$2:$A$1020,0)),"")</f>
        <v/>
      </c>
      <c r="T671" s="69">
        <f>1</f>
        <v/>
      </c>
      <c r="U671" s="68">
        <f>IFERROR(INDEX(Interventions!$S$2:$S$1106,MATCH($B671,Interventions!$B$2:$B$1106,0)),0)</f>
        <v/>
      </c>
      <c r="V671" s="68">
        <f>$K671-$U671</f>
        <v/>
      </c>
      <c r="W671" s="69">
        <f>IF($O671="",0,1)</f>
        <v/>
      </c>
      <c r="X671" s="68">
        <f>IF($O671="",$M671,0)</f>
        <v/>
      </c>
      <c r="Y671" s="69">
        <f>IF($O671="",MAX(0,Paramètres!$C$8-$I671),MAX(0,$O671-$I671))</f>
        <v/>
      </c>
      <c r="Z671" s="69">
        <f>$Y671*$X671</f>
        <v/>
      </c>
      <c r="AA671" s="69">
        <f>IF($O671="",0,$O671-$F671)</f>
        <v/>
      </c>
      <c r="AB671" s="69">
        <f>IF(AND($O671="",$I671&lt;Paramètres!$C$8),1,0)</f>
        <v/>
      </c>
      <c r="AC671" s="69">
        <f>IF(AND($O671="",$Y671&gt;Paramètres!$C$13),1,0)</f>
        <v/>
      </c>
      <c r="AD671" s="67">
        <f>IF($O671="","",YEAR($O671)&amp;"-"&amp;TEXT(MONTH($O671),"00"))</f>
        <v/>
      </c>
      <c r="AE671" s="67">
        <f>IF($W671=1,"Réglée",IF($Y671&lt;=0,"Non échu",IF($Y671&lt;=30,"1-30 j",IF($Y671&lt;=60,"31-60 j",IF($Y671&lt;=90,"61-90 j","Plus de 90 j")))))</f>
        <v/>
      </c>
      <c r="AF671" s="67">
        <f>IF($K671&lt;=1000,"Moins de 1 k€",IF($K671&lt;=5000,"1 à 5 k€",IF($K671&lt;=15000,"5 à 15 k€","Plus de 15 k€")))</f>
        <v/>
      </c>
    </row>
    <row r="672">
      <c r="A672" s="65" t="inlineStr">
        <is>
          <t>FAC-00671</t>
        </is>
      </c>
      <c r="B672" s="65" t="inlineStr">
        <is>
          <t>DEV-01620</t>
        </is>
      </c>
      <c r="C672" s="65" t="inlineStr">
        <is>
          <t>CLI-0412</t>
        </is>
      </c>
      <c r="D672" s="65" t="inlineStr">
        <is>
          <t>Professionnel</t>
        </is>
      </c>
      <c r="E672" s="65" t="inlineStr">
        <is>
          <t>Bordeaux</t>
        </is>
      </c>
      <c r="F672" s="66" t="n">
        <v>45712</v>
      </c>
      <c r="G672" s="65" t="inlineStr">
        <is>
          <t>2025-02</t>
        </is>
      </c>
      <c r="H672" s="65" t="inlineStr">
        <is>
          <t>2024-2025</t>
        </is>
      </c>
      <c r="I672" s="66" t="n">
        <v>45742</v>
      </c>
      <c r="J672" s="67" t="n">
        <v>30</v>
      </c>
      <c r="K672" s="68" t="n">
        <v>494.75</v>
      </c>
      <c r="L672" s="71" t="n">
        <v>0.2</v>
      </c>
      <c r="M672" s="68" t="n">
        <v>593.7</v>
      </c>
      <c r="N672" s="65" t="inlineStr">
        <is>
          <t>Standard</t>
        </is>
      </c>
      <c r="O672" s="66" t="n">
        <v>45725</v>
      </c>
      <c r="P672" s="65" t="inlineStr">
        <is>
          <t>Payée</t>
        </is>
      </c>
      <c r="Q672" s="67">
        <f>IFERROR(INDEX(Devis!$I$2:$I$3053,MATCH($B672,Devis!$A$2:$A$3053,0)),"")</f>
        <v/>
      </c>
      <c r="R672" s="67">
        <f>IFERROR(INDEX(Devis!$K$2:$K$3053,MATCH($B672,Devis!$A$2:$A$3053,0)),"")</f>
        <v/>
      </c>
      <c r="S672" s="67">
        <f>IFERROR(INDEX(Clients!$G$2:$G$1020,MATCH($C672,Clients!$A$2:$A$1020,0)),"")</f>
        <v/>
      </c>
      <c r="T672" s="69">
        <f>1</f>
        <v/>
      </c>
      <c r="U672" s="68">
        <f>IFERROR(INDEX(Interventions!$S$2:$S$1106,MATCH($B672,Interventions!$B$2:$B$1106,0)),0)</f>
        <v/>
      </c>
      <c r="V672" s="68">
        <f>$K672-$U672</f>
        <v/>
      </c>
      <c r="W672" s="69">
        <f>IF($O672="",0,1)</f>
        <v/>
      </c>
      <c r="X672" s="68">
        <f>IF($O672="",$M672,0)</f>
        <v/>
      </c>
      <c r="Y672" s="69">
        <f>IF($O672="",MAX(0,Paramètres!$C$8-$I672),MAX(0,$O672-$I672))</f>
        <v/>
      </c>
      <c r="Z672" s="69">
        <f>$Y672*$X672</f>
        <v/>
      </c>
      <c r="AA672" s="69">
        <f>IF($O672="",0,$O672-$F672)</f>
        <v/>
      </c>
      <c r="AB672" s="69">
        <f>IF(AND($O672="",$I672&lt;Paramètres!$C$8),1,0)</f>
        <v/>
      </c>
      <c r="AC672" s="69">
        <f>IF(AND($O672="",$Y672&gt;Paramètres!$C$13),1,0)</f>
        <v/>
      </c>
      <c r="AD672" s="67">
        <f>IF($O672="","",YEAR($O672)&amp;"-"&amp;TEXT(MONTH($O672),"00"))</f>
        <v/>
      </c>
      <c r="AE672" s="67">
        <f>IF($W672=1,"Réglée",IF($Y672&lt;=0,"Non échu",IF($Y672&lt;=30,"1-30 j",IF($Y672&lt;=60,"31-60 j",IF($Y672&lt;=90,"61-90 j","Plus de 90 j")))))</f>
        <v/>
      </c>
      <c r="AF672" s="67">
        <f>IF($K672&lt;=1000,"Moins de 1 k€",IF($K672&lt;=5000,"1 à 5 k€",IF($K672&lt;=15000,"5 à 15 k€","Plus de 15 k€")))</f>
        <v/>
      </c>
    </row>
    <row r="673">
      <c r="A673" s="65" t="inlineStr">
        <is>
          <t>FAC-00672</t>
        </is>
      </c>
      <c r="B673" s="65" t="inlineStr">
        <is>
          <t>DEV-01621</t>
        </is>
      </c>
      <c r="C673" s="65" t="inlineStr">
        <is>
          <t>CLI-0365</t>
        </is>
      </c>
      <c r="D673" s="65" t="inlineStr">
        <is>
          <t>Particulier</t>
        </is>
      </c>
      <c r="E673" s="65" t="inlineStr">
        <is>
          <t>Toulouse</t>
        </is>
      </c>
      <c r="F673" s="66" t="n">
        <v>45716</v>
      </c>
      <c r="G673" s="65" t="inlineStr">
        <is>
          <t>2025-02</t>
        </is>
      </c>
      <c r="H673" s="65" t="inlineStr">
        <is>
          <t>2024-2025</t>
        </is>
      </c>
      <c r="I673" s="66" t="n">
        <v>45731</v>
      </c>
      <c r="J673" s="67" t="n">
        <v>15</v>
      </c>
      <c r="K673" s="68" t="n">
        <v>441.44</v>
      </c>
      <c r="L673" s="71" t="n">
        <v>0.1</v>
      </c>
      <c r="M673" s="68" t="n">
        <v>485.58</v>
      </c>
      <c r="N673" s="65" t="inlineStr">
        <is>
          <t>Standard</t>
        </is>
      </c>
      <c r="O673" s="66" t="n">
        <v>45717</v>
      </c>
      <c r="P673" s="65" t="inlineStr">
        <is>
          <t>Payée</t>
        </is>
      </c>
      <c r="Q673" s="67">
        <f>IFERROR(INDEX(Devis!$I$2:$I$3053,MATCH($B673,Devis!$A$2:$A$3053,0)),"")</f>
        <v/>
      </c>
      <c r="R673" s="67">
        <f>IFERROR(INDEX(Devis!$K$2:$K$3053,MATCH($B673,Devis!$A$2:$A$3053,0)),"")</f>
        <v/>
      </c>
      <c r="S673" s="67">
        <f>IFERROR(INDEX(Clients!$G$2:$G$1020,MATCH($C673,Clients!$A$2:$A$1020,0)),"")</f>
        <v/>
      </c>
      <c r="T673" s="69">
        <f>1</f>
        <v/>
      </c>
      <c r="U673" s="68">
        <f>IFERROR(INDEX(Interventions!$S$2:$S$1106,MATCH($B673,Interventions!$B$2:$B$1106,0)),0)</f>
        <v/>
      </c>
      <c r="V673" s="68">
        <f>$K673-$U673</f>
        <v/>
      </c>
      <c r="W673" s="69">
        <f>IF($O673="",0,1)</f>
        <v/>
      </c>
      <c r="X673" s="68">
        <f>IF($O673="",$M673,0)</f>
        <v/>
      </c>
      <c r="Y673" s="69">
        <f>IF($O673="",MAX(0,Paramètres!$C$8-$I673),MAX(0,$O673-$I673))</f>
        <v/>
      </c>
      <c r="Z673" s="69">
        <f>$Y673*$X673</f>
        <v/>
      </c>
      <c r="AA673" s="69">
        <f>IF($O673="",0,$O673-$F673)</f>
        <v/>
      </c>
      <c r="AB673" s="69">
        <f>IF(AND($O673="",$I673&lt;Paramètres!$C$8),1,0)</f>
        <v/>
      </c>
      <c r="AC673" s="69">
        <f>IF(AND($O673="",$Y673&gt;Paramètres!$C$13),1,0)</f>
        <v/>
      </c>
      <c r="AD673" s="67">
        <f>IF($O673="","",YEAR($O673)&amp;"-"&amp;TEXT(MONTH($O673),"00"))</f>
        <v/>
      </c>
      <c r="AE673" s="67">
        <f>IF($W673=1,"Réglée",IF($Y673&lt;=0,"Non échu",IF($Y673&lt;=30,"1-30 j",IF($Y673&lt;=60,"31-60 j",IF($Y673&lt;=90,"61-90 j","Plus de 90 j")))))</f>
        <v/>
      </c>
      <c r="AF673" s="67">
        <f>IF($K673&lt;=1000,"Moins de 1 k€",IF($K673&lt;=5000,"1 à 5 k€",IF($K673&lt;=15000,"5 à 15 k€","Plus de 15 k€")))</f>
        <v/>
      </c>
    </row>
    <row r="674">
      <c r="A674" s="65" t="inlineStr">
        <is>
          <t>FAC-00673</t>
        </is>
      </c>
      <c r="B674" s="65" t="inlineStr">
        <is>
          <t>DEV-01623</t>
        </is>
      </c>
      <c r="C674" s="65" t="inlineStr">
        <is>
          <t>CLI-0178</t>
        </is>
      </c>
      <c r="D674" s="65" t="inlineStr">
        <is>
          <t>Particulier</t>
        </is>
      </c>
      <c r="E674" s="65" t="inlineStr">
        <is>
          <t>Toulouse</t>
        </is>
      </c>
      <c r="F674" s="66" t="n">
        <v>45708</v>
      </c>
      <c r="G674" s="65" t="inlineStr">
        <is>
          <t>2025-02</t>
        </is>
      </c>
      <c r="H674" s="65" t="inlineStr">
        <is>
          <t>2024-2025</t>
        </is>
      </c>
      <c r="I674" s="66" t="n">
        <v>45723</v>
      </c>
      <c r="J674" s="67" t="n">
        <v>15</v>
      </c>
      <c r="K674" s="68" t="n">
        <v>4985.43</v>
      </c>
      <c r="L674" s="71" t="n">
        <v>0.1</v>
      </c>
      <c r="M674" s="68" t="n">
        <v>5483.97</v>
      </c>
      <c r="N674" s="65" t="inlineStr">
        <is>
          <t>Bon payeur</t>
        </is>
      </c>
      <c r="O674" s="66" t="n">
        <v>45725</v>
      </c>
      <c r="P674" s="65" t="inlineStr">
        <is>
          <t>Payée</t>
        </is>
      </c>
      <c r="Q674" s="67">
        <f>IFERROR(INDEX(Devis!$I$2:$I$3053,MATCH($B674,Devis!$A$2:$A$3053,0)),"")</f>
        <v/>
      </c>
      <c r="R674" s="67">
        <f>IFERROR(INDEX(Devis!$K$2:$K$3053,MATCH($B674,Devis!$A$2:$A$3053,0)),"")</f>
        <v/>
      </c>
      <c r="S674" s="67">
        <f>IFERROR(INDEX(Clients!$G$2:$G$1020,MATCH($C674,Clients!$A$2:$A$1020,0)),"")</f>
        <v/>
      </c>
      <c r="T674" s="69">
        <f>1</f>
        <v/>
      </c>
      <c r="U674" s="68">
        <f>IFERROR(INDEX(Interventions!$S$2:$S$1106,MATCH($B674,Interventions!$B$2:$B$1106,0)),0)</f>
        <v/>
      </c>
      <c r="V674" s="68">
        <f>$K674-$U674</f>
        <v/>
      </c>
      <c r="W674" s="69">
        <f>IF($O674="",0,1)</f>
        <v/>
      </c>
      <c r="X674" s="68">
        <f>IF($O674="",$M674,0)</f>
        <v/>
      </c>
      <c r="Y674" s="69">
        <f>IF($O674="",MAX(0,Paramètres!$C$8-$I674),MAX(0,$O674-$I674))</f>
        <v/>
      </c>
      <c r="Z674" s="69">
        <f>$Y674*$X674</f>
        <v/>
      </c>
      <c r="AA674" s="69">
        <f>IF($O674="",0,$O674-$F674)</f>
        <v/>
      </c>
      <c r="AB674" s="69">
        <f>IF(AND($O674="",$I674&lt;Paramètres!$C$8),1,0)</f>
        <v/>
      </c>
      <c r="AC674" s="69">
        <f>IF(AND($O674="",$Y674&gt;Paramètres!$C$13),1,0)</f>
        <v/>
      </c>
      <c r="AD674" s="67">
        <f>IF($O674="","",YEAR($O674)&amp;"-"&amp;TEXT(MONTH($O674),"00"))</f>
        <v/>
      </c>
      <c r="AE674" s="67">
        <f>IF($W674=1,"Réglée",IF($Y674&lt;=0,"Non échu",IF($Y674&lt;=30,"1-30 j",IF($Y674&lt;=60,"31-60 j",IF($Y674&lt;=90,"61-90 j","Plus de 90 j")))))</f>
        <v/>
      </c>
      <c r="AF674" s="67">
        <f>IF($K674&lt;=1000,"Moins de 1 k€",IF($K674&lt;=5000,"1 à 5 k€",IF($K674&lt;=15000,"5 à 15 k€","Plus de 15 k€")))</f>
        <v/>
      </c>
    </row>
    <row r="675">
      <c r="A675" s="65" t="inlineStr">
        <is>
          <t>FAC-00674</t>
        </is>
      </c>
      <c r="B675" s="65" t="inlineStr">
        <is>
          <t>DEV-01624</t>
        </is>
      </c>
      <c r="C675" s="65" t="inlineStr">
        <is>
          <t>CLI-0472</t>
        </is>
      </c>
      <c r="D675" s="65" t="inlineStr">
        <is>
          <t>Professionnel</t>
        </is>
      </c>
      <c r="E675" s="65" t="inlineStr">
        <is>
          <t>Bordeaux</t>
        </is>
      </c>
      <c r="F675" s="66" t="n">
        <v>45734</v>
      </c>
      <c r="G675" s="65" t="inlineStr">
        <is>
          <t>2025-03</t>
        </is>
      </c>
      <c r="H675" s="65" t="inlineStr">
        <is>
          <t>2024-2025</t>
        </is>
      </c>
      <c r="I675" s="66" t="n">
        <v>45764</v>
      </c>
      <c r="J675" s="67" t="n">
        <v>30</v>
      </c>
      <c r="K675" s="68" t="n">
        <v>567.99</v>
      </c>
      <c r="L675" s="71" t="n">
        <v>0.2</v>
      </c>
      <c r="M675" s="68" t="n">
        <v>681.59</v>
      </c>
      <c r="N675" s="65" t="inlineStr">
        <is>
          <t>Standard</t>
        </is>
      </c>
      <c r="O675" s="66" t="n">
        <v>45742</v>
      </c>
      <c r="P675" s="65" t="inlineStr">
        <is>
          <t>Payée</t>
        </is>
      </c>
      <c r="Q675" s="67">
        <f>IFERROR(INDEX(Devis!$I$2:$I$3053,MATCH($B675,Devis!$A$2:$A$3053,0)),"")</f>
        <v/>
      </c>
      <c r="R675" s="67">
        <f>IFERROR(INDEX(Devis!$K$2:$K$3053,MATCH($B675,Devis!$A$2:$A$3053,0)),"")</f>
        <v/>
      </c>
      <c r="S675" s="67">
        <f>IFERROR(INDEX(Clients!$G$2:$G$1020,MATCH($C675,Clients!$A$2:$A$1020,0)),"")</f>
        <v/>
      </c>
      <c r="T675" s="69">
        <f>1</f>
        <v/>
      </c>
      <c r="U675" s="68">
        <f>IFERROR(INDEX(Interventions!$S$2:$S$1106,MATCH($B675,Interventions!$B$2:$B$1106,0)),0)</f>
        <v/>
      </c>
      <c r="V675" s="68">
        <f>$K675-$U675</f>
        <v/>
      </c>
      <c r="W675" s="69">
        <f>IF($O675="",0,1)</f>
        <v/>
      </c>
      <c r="X675" s="68">
        <f>IF($O675="",$M675,0)</f>
        <v/>
      </c>
      <c r="Y675" s="69">
        <f>IF($O675="",MAX(0,Paramètres!$C$8-$I675),MAX(0,$O675-$I675))</f>
        <v/>
      </c>
      <c r="Z675" s="69">
        <f>$Y675*$X675</f>
        <v/>
      </c>
      <c r="AA675" s="69">
        <f>IF($O675="",0,$O675-$F675)</f>
        <v/>
      </c>
      <c r="AB675" s="69">
        <f>IF(AND($O675="",$I675&lt;Paramètres!$C$8),1,0)</f>
        <v/>
      </c>
      <c r="AC675" s="69">
        <f>IF(AND($O675="",$Y675&gt;Paramètres!$C$13),1,0)</f>
        <v/>
      </c>
      <c r="AD675" s="67">
        <f>IF($O675="","",YEAR($O675)&amp;"-"&amp;TEXT(MONTH($O675),"00"))</f>
        <v/>
      </c>
      <c r="AE675" s="67">
        <f>IF($W675=1,"Réglée",IF($Y675&lt;=0,"Non échu",IF($Y675&lt;=30,"1-30 j",IF($Y675&lt;=60,"31-60 j",IF($Y675&lt;=90,"61-90 j","Plus de 90 j")))))</f>
        <v/>
      </c>
      <c r="AF675" s="67">
        <f>IF($K675&lt;=1000,"Moins de 1 k€",IF($K675&lt;=5000,"1 à 5 k€",IF($K675&lt;=15000,"5 à 15 k€","Plus de 15 k€")))</f>
        <v/>
      </c>
    </row>
    <row r="676">
      <c r="A676" s="65" t="inlineStr">
        <is>
          <t>FAC-00675</t>
        </is>
      </c>
      <c r="B676" s="65" t="inlineStr">
        <is>
          <t>DEV-01629</t>
        </is>
      </c>
      <c r="C676" s="65" t="inlineStr">
        <is>
          <t>CLI-0007</t>
        </is>
      </c>
      <c r="D676" s="65" t="inlineStr">
        <is>
          <t>Particulier</t>
        </is>
      </c>
      <c r="E676" s="65" t="inlineStr">
        <is>
          <t>Toulouse</t>
        </is>
      </c>
      <c r="F676" s="66" t="n">
        <v>45726</v>
      </c>
      <c r="G676" s="65" t="inlineStr">
        <is>
          <t>2025-03</t>
        </is>
      </c>
      <c r="H676" s="65" t="inlineStr">
        <is>
          <t>2024-2025</t>
        </is>
      </c>
      <c r="I676" s="66" t="n">
        <v>45741</v>
      </c>
      <c r="J676" s="67" t="n">
        <v>15</v>
      </c>
      <c r="K676" s="68" t="n">
        <v>1367.82</v>
      </c>
      <c r="L676" s="71" t="n">
        <v>0.1</v>
      </c>
      <c r="M676" s="68" t="n">
        <v>1504.6</v>
      </c>
      <c r="N676" s="65" t="inlineStr">
        <is>
          <t>Standard</t>
        </is>
      </c>
      <c r="O676" s="66" t="n">
        <v>45751</v>
      </c>
      <c r="P676" s="65" t="inlineStr">
        <is>
          <t>Payée</t>
        </is>
      </c>
      <c r="Q676" s="67">
        <f>IFERROR(INDEX(Devis!$I$2:$I$3053,MATCH($B676,Devis!$A$2:$A$3053,0)),"")</f>
        <v/>
      </c>
      <c r="R676" s="67">
        <f>IFERROR(INDEX(Devis!$K$2:$K$3053,MATCH($B676,Devis!$A$2:$A$3053,0)),"")</f>
        <v/>
      </c>
      <c r="S676" s="67">
        <f>IFERROR(INDEX(Clients!$G$2:$G$1020,MATCH($C676,Clients!$A$2:$A$1020,0)),"")</f>
        <v/>
      </c>
      <c r="T676" s="69">
        <f>1</f>
        <v/>
      </c>
      <c r="U676" s="68">
        <f>IFERROR(INDEX(Interventions!$S$2:$S$1106,MATCH($B676,Interventions!$B$2:$B$1106,0)),0)</f>
        <v/>
      </c>
      <c r="V676" s="68">
        <f>$K676-$U676</f>
        <v/>
      </c>
      <c r="W676" s="69">
        <f>IF($O676="",0,1)</f>
        <v/>
      </c>
      <c r="X676" s="68">
        <f>IF($O676="",$M676,0)</f>
        <v/>
      </c>
      <c r="Y676" s="69">
        <f>IF($O676="",MAX(0,Paramètres!$C$8-$I676),MAX(0,$O676-$I676))</f>
        <v/>
      </c>
      <c r="Z676" s="69">
        <f>$Y676*$X676</f>
        <v/>
      </c>
      <c r="AA676" s="69">
        <f>IF($O676="",0,$O676-$F676)</f>
        <v/>
      </c>
      <c r="AB676" s="69">
        <f>IF(AND($O676="",$I676&lt;Paramètres!$C$8),1,0)</f>
        <v/>
      </c>
      <c r="AC676" s="69">
        <f>IF(AND($O676="",$Y676&gt;Paramètres!$C$13),1,0)</f>
        <v/>
      </c>
      <c r="AD676" s="67">
        <f>IF($O676="","",YEAR($O676)&amp;"-"&amp;TEXT(MONTH($O676),"00"))</f>
        <v/>
      </c>
      <c r="AE676" s="67">
        <f>IF($W676=1,"Réglée",IF($Y676&lt;=0,"Non échu",IF($Y676&lt;=30,"1-30 j",IF($Y676&lt;=60,"31-60 j",IF($Y676&lt;=90,"61-90 j","Plus de 90 j")))))</f>
        <v/>
      </c>
      <c r="AF676" s="67">
        <f>IF($K676&lt;=1000,"Moins de 1 k€",IF($K676&lt;=5000,"1 à 5 k€",IF($K676&lt;=15000,"5 à 15 k€","Plus de 15 k€")))</f>
        <v/>
      </c>
    </row>
    <row r="677">
      <c r="A677" s="65" t="inlineStr">
        <is>
          <t>FAC-00676</t>
        </is>
      </c>
      <c r="B677" s="65" t="inlineStr">
        <is>
          <t>DEV-01630</t>
        </is>
      </c>
      <c r="C677" s="65" t="inlineStr">
        <is>
          <t>CLI-0440</t>
        </is>
      </c>
      <c r="D677" s="65" t="inlineStr">
        <is>
          <t>Particulier</t>
        </is>
      </c>
      <c r="E677" s="65" t="inlineStr">
        <is>
          <t>Bordeaux</t>
        </is>
      </c>
      <c r="F677" s="66" t="n">
        <v>45714</v>
      </c>
      <c r="G677" s="65" t="inlineStr">
        <is>
          <t>2025-02</t>
        </is>
      </c>
      <c r="H677" s="65" t="inlineStr">
        <is>
          <t>2024-2025</t>
        </is>
      </c>
      <c r="I677" s="66" t="n">
        <v>45729</v>
      </c>
      <c r="J677" s="67" t="n">
        <v>15</v>
      </c>
      <c r="K677" s="68" t="n">
        <v>236.07</v>
      </c>
      <c r="L677" s="71" t="n">
        <v>0.2</v>
      </c>
      <c r="M677" s="68" t="n">
        <v>283.28</v>
      </c>
      <c r="N677" s="65" t="inlineStr">
        <is>
          <t>Litigieux</t>
        </is>
      </c>
      <c r="O677" s="66" t="n"/>
      <c r="P677" s="65" t="inlineStr">
        <is>
          <t>En retard</t>
        </is>
      </c>
      <c r="Q677" s="67">
        <f>IFERROR(INDEX(Devis!$I$2:$I$3053,MATCH($B677,Devis!$A$2:$A$3053,0)),"")</f>
        <v/>
      </c>
      <c r="R677" s="67">
        <f>IFERROR(INDEX(Devis!$K$2:$K$3053,MATCH($B677,Devis!$A$2:$A$3053,0)),"")</f>
        <v/>
      </c>
      <c r="S677" s="67">
        <f>IFERROR(INDEX(Clients!$G$2:$G$1020,MATCH($C677,Clients!$A$2:$A$1020,0)),"")</f>
        <v/>
      </c>
      <c r="T677" s="69">
        <f>1</f>
        <v/>
      </c>
      <c r="U677" s="68">
        <f>IFERROR(INDEX(Interventions!$S$2:$S$1106,MATCH($B677,Interventions!$B$2:$B$1106,0)),0)</f>
        <v/>
      </c>
      <c r="V677" s="68">
        <f>$K677-$U677</f>
        <v/>
      </c>
      <c r="W677" s="69">
        <f>IF($O677="",0,1)</f>
        <v/>
      </c>
      <c r="X677" s="68">
        <f>IF($O677="",$M677,0)</f>
        <v/>
      </c>
      <c r="Y677" s="69">
        <f>IF($O677="",MAX(0,Paramètres!$C$8-$I677),MAX(0,$O677-$I677))</f>
        <v/>
      </c>
      <c r="Z677" s="69">
        <f>$Y677*$X677</f>
        <v/>
      </c>
      <c r="AA677" s="69">
        <f>IF($O677="",0,$O677-$F677)</f>
        <v/>
      </c>
      <c r="AB677" s="69">
        <f>IF(AND($O677="",$I677&lt;Paramètres!$C$8),1,0)</f>
        <v/>
      </c>
      <c r="AC677" s="69">
        <f>IF(AND($O677="",$Y677&gt;Paramètres!$C$13),1,0)</f>
        <v/>
      </c>
      <c r="AD677" s="67">
        <f>IF($O677="","",YEAR($O677)&amp;"-"&amp;TEXT(MONTH($O677),"00"))</f>
        <v/>
      </c>
      <c r="AE677" s="67">
        <f>IF($W677=1,"Réglée",IF($Y677&lt;=0,"Non échu",IF($Y677&lt;=30,"1-30 j",IF($Y677&lt;=60,"31-60 j",IF($Y677&lt;=90,"61-90 j","Plus de 90 j")))))</f>
        <v/>
      </c>
      <c r="AF677" s="67">
        <f>IF($K677&lt;=1000,"Moins de 1 k€",IF($K677&lt;=5000,"1 à 5 k€",IF($K677&lt;=15000,"5 à 15 k€","Plus de 15 k€")))</f>
        <v/>
      </c>
    </row>
    <row r="678">
      <c r="A678" s="65" t="inlineStr">
        <is>
          <t>FAC-00677</t>
        </is>
      </c>
      <c r="B678" s="65" t="inlineStr">
        <is>
          <t>DEV-01633</t>
        </is>
      </c>
      <c r="C678" s="65" t="inlineStr">
        <is>
          <t>CLI-0329</t>
        </is>
      </c>
      <c r="D678" s="65" t="inlineStr">
        <is>
          <t>Particulier</t>
        </is>
      </c>
      <c r="E678" s="65" t="inlineStr">
        <is>
          <t>Bordeaux</t>
        </is>
      </c>
      <c r="F678" s="66" t="n">
        <v>45726</v>
      </c>
      <c r="G678" s="65" t="inlineStr">
        <is>
          <t>2025-03</t>
        </is>
      </c>
      <c r="H678" s="65" t="inlineStr">
        <is>
          <t>2024-2025</t>
        </is>
      </c>
      <c r="I678" s="66" t="n">
        <v>45741</v>
      </c>
      <c r="J678" s="67" t="n">
        <v>15</v>
      </c>
      <c r="K678" s="68" t="n">
        <v>1779.13</v>
      </c>
      <c r="L678" s="71" t="n">
        <v>0.2</v>
      </c>
      <c r="M678" s="68" t="n">
        <v>2134.96</v>
      </c>
      <c r="N678" s="65" t="inlineStr">
        <is>
          <t>Standard</t>
        </is>
      </c>
      <c r="O678" s="66" t="n">
        <v>45742</v>
      </c>
      <c r="P678" s="65" t="inlineStr">
        <is>
          <t>Payée</t>
        </is>
      </c>
      <c r="Q678" s="67">
        <f>IFERROR(INDEX(Devis!$I$2:$I$3053,MATCH($B678,Devis!$A$2:$A$3053,0)),"")</f>
        <v/>
      </c>
      <c r="R678" s="67">
        <f>IFERROR(INDEX(Devis!$K$2:$K$3053,MATCH($B678,Devis!$A$2:$A$3053,0)),"")</f>
        <v/>
      </c>
      <c r="S678" s="67">
        <f>IFERROR(INDEX(Clients!$G$2:$G$1020,MATCH($C678,Clients!$A$2:$A$1020,0)),"")</f>
        <v/>
      </c>
      <c r="T678" s="69">
        <f>1</f>
        <v/>
      </c>
      <c r="U678" s="68">
        <f>IFERROR(INDEX(Interventions!$S$2:$S$1106,MATCH($B678,Interventions!$B$2:$B$1106,0)),0)</f>
        <v/>
      </c>
      <c r="V678" s="68">
        <f>$K678-$U678</f>
        <v/>
      </c>
      <c r="W678" s="69">
        <f>IF($O678="",0,1)</f>
        <v/>
      </c>
      <c r="X678" s="68">
        <f>IF($O678="",$M678,0)</f>
        <v/>
      </c>
      <c r="Y678" s="69">
        <f>IF($O678="",MAX(0,Paramètres!$C$8-$I678),MAX(0,$O678-$I678))</f>
        <v/>
      </c>
      <c r="Z678" s="69">
        <f>$Y678*$X678</f>
        <v/>
      </c>
      <c r="AA678" s="69">
        <f>IF($O678="",0,$O678-$F678)</f>
        <v/>
      </c>
      <c r="AB678" s="69">
        <f>IF(AND($O678="",$I678&lt;Paramètres!$C$8),1,0)</f>
        <v/>
      </c>
      <c r="AC678" s="69">
        <f>IF(AND($O678="",$Y678&gt;Paramètres!$C$13),1,0)</f>
        <v/>
      </c>
      <c r="AD678" s="67">
        <f>IF($O678="","",YEAR($O678)&amp;"-"&amp;TEXT(MONTH($O678),"00"))</f>
        <v/>
      </c>
      <c r="AE678" s="67">
        <f>IF($W678=1,"Réglée",IF($Y678&lt;=0,"Non échu",IF($Y678&lt;=30,"1-30 j",IF($Y678&lt;=60,"31-60 j",IF($Y678&lt;=90,"61-90 j","Plus de 90 j")))))</f>
        <v/>
      </c>
      <c r="AF678" s="67">
        <f>IF($K678&lt;=1000,"Moins de 1 k€",IF($K678&lt;=5000,"1 à 5 k€",IF($K678&lt;=15000,"5 à 15 k€","Plus de 15 k€")))</f>
        <v/>
      </c>
    </row>
    <row r="679">
      <c r="A679" s="65" t="inlineStr">
        <is>
          <t>FAC-00678</t>
        </is>
      </c>
      <c r="B679" s="65" t="inlineStr">
        <is>
          <t>DEV-01638</t>
        </is>
      </c>
      <c r="C679" s="65" t="inlineStr">
        <is>
          <t>CLI-0328</t>
        </is>
      </c>
      <c r="D679" s="65" t="inlineStr">
        <is>
          <t>Particulier</t>
        </is>
      </c>
      <c r="E679" s="65" t="inlineStr">
        <is>
          <t>Bordeaux</t>
        </is>
      </c>
      <c r="F679" s="66" t="n">
        <v>45719</v>
      </c>
      <c r="G679" s="65" t="inlineStr">
        <is>
          <t>2025-03</t>
        </is>
      </c>
      <c r="H679" s="65" t="inlineStr">
        <is>
          <t>2024-2025</t>
        </is>
      </c>
      <c r="I679" s="66" t="n">
        <v>45734</v>
      </c>
      <c r="J679" s="67" t="n">
        <v>15</v>
      </c>
      <c r="K679" s="68" t="n">
        <v>258.13</v>
      </c>
      <c r="L679" s="71" t="n">
        <v>0.2</v>
      </c>
      <c r="M679" s="68" t="n">
        <v>309.76</v>
      </c>
      <c r="N679" s="65" t="inlineStr">
        <is>
          <t>Bon payeur</t>
        </is>
      </c>
      <c r="O679" s="66" t="n">
        <v>45720</v>
      </c>
      <c r="P679" s="65" t="inlineStr">
        <is>
          <t>Payée</t>
        </is>
      </c>
      <c r="Q679" s="67">
        <f>IFERROR(INDEX(Devis!$I$2:$I$3053,MATCH($B679,Devis!$A$2:$A$3053,0)),"")</f>
        <v/>
      </c>
      <c r="R679" s="67">
        <f>IFERROR(INDEX(Devis!$K$2:$K$3053,MATCH($B679,Devis!$A$2:$A$3053,0)),"")</f>
        <v/>
      </c>
      <c r="S679" s="67">
        <f>IFERROR(INDEX(Clients!$G$2:$G$1020,MATCH($C679,Clients!$A$2:$A$1020,0)),"")</f>
        <v/>
      </c>
      <c r="T679" s="69">
        <f>1</f>
        <v/>
      </c>
      <c r="U679" s="68">
        <f>IFERROR(INDEX(Interventions!$S$2:$S$1106,MATCH($B679,Interventions!$B$2:$B$1106,0)),0)</f>
        <v/>
      </c>
      <c r="V679" s="68">
        <f>$K679-$U679</f>
        <v/>
      </c>
      <c r="W679" s="69">
        <f>IF($O679="",0,1)</f>
        <v/>
      </c>
      <c r="X679" s="68">
        <f>IF($O679="",$M679,0)</f>
        <v/>
      </c>
      <c r="Y679" s="69">
        <f>IF($O679="",MAX(0,Paramètres!$C$8-$I679),MAX(0,$O679-$I679))</f>
        <v/>
      </c>
      <c r="Z679" s="69">
        <f>$Y679*$X679</f>
        <v/>
      </c>
      <c r="AA679" s="69">
        <f>IF($O679="",0,$O679-$F679)</f>
        <v/>
      </c>
      <c r="AB679" s="69">
        <f>IF(AND($O679="",$I679&lt;Paramètres!$C$8),1,0)</f>
        <v/>
      </c>
      <c r="AC679" s="69">
        <f>IF(AND($O679="",$Y679&gt;Paramètres!$C$13),1,0)</f>
        <v/>
      </c>
      <c r="AD679" s="67">
        <f>IF($O679="","",YEAR($O679)&amp;"-"&amp;TEXT(MONTH($O679),"00"))</f>
        <v/>
      </c>
      <c r="AE679" s="67">
        <f>IF($W679=1,"Réglée",IF($Y679&lt;=0,"Non échu",IF($Y679&lt;=30,"1-30 j",IF($Y679&lt;=60,"31-60 j",IF($Y679&lt;=90,"61-90 j","Plus de 90 j")))))</f>
        <v/>
      </c>
      <c r="AF679" s="67">
        <f>IF($K679&lt;=1000,"Moins de 1 k€",IF($K679&lt;=5000,"1 à 5 k€",IF($K679&lt;=15000,"5 à 15 k€","Plus de 15 k€")))</f>
        <v/>
      </c>
    </row>
    <row r="680">
      <c r="A680" s="65" t="inlineStr">
        <is>
          <t>FAC-00679</t>
        </is>
      </c>
      <c r="B680" s="65" t="inlineStr">
        <is>
          <t>DEV-01639</t>
        </is>
      </c>
      <c r="C680" s="65" t="inlineStr">
        <is>
          <t>CLI-0514</t>
        </is>
      </c>
      <c r="D680" s="65" t="inlineStr">
        <is>
          <t>Particulier</t>
        </is>
      </c>
      <c r="E680" s="65" t="inlineStr">
        <is>
          <t>Toulouse</t>
        </is>
      </c>
      <c r="F680" s="66" t="n">
        <v>45721</v>
      </c>
      <c r="G680" s="65" t="inlineStr">
        <is>
          <t>2025-03</t>
        </is>
      </c>
      <c r="H680" s="65" t="inlineStr">
        <is>
          <t>2024-2025</t>
        </is>
      </c>
      <c r="I680" s="66" t="n">
        <v>45736</v>
      </c>
      <c r="J680" s="67" t="n">
        <v>15</v>
      </c>
      <c r="K680" s="68" t="n">
        <v>12231.97</v>
      </c>
      <c r="L680" s="71" t="n">
        <v>0.1</v>
      </c>
      <c r="M680" s="68" t="n">
        <v>13455.17</v>
      </c>
      <c r="N680" s="65" t="inlineStr">
        <is>
          <t>Standard</t>
        </is>
      </c>
      <c r="O680" s="66" t="n">
        <v>45756</v>
      </c>
      <c r="P680" s="65" t="inlineStr">
        <is>
          <t>Payée</t>
        </is>
      </c>
      <c r="Q680" s="67">
        <f>IFERROR(INDEX(Devis!$I$2:$I$3053,MATCH($B680,Devis!$A$2:$A$3053,0)),"")</f>
        <v/>
      </c>
      <c r="R680" s="67">
        <f>IFERROR(INDEX(Devis!$K$2:$K$3053,MATCH($B680,Devis!$A$2:$A$3053,0)),"")</f>
        <v/>
      </c>
      <c r="S680" s="67">
        <f>IFERROR(INDEX(Clients!$G$2:$G$1020,MATCH($C680,Clients!$A$2:$A$1020,0)),"")</f>
        <v/>
      </c>
      <c r="T680" s="69">
        <f>1</f>
        <v/>
      </c>
      <c r="U680" s="68">
        <f>IFERROR(INDEX(Interventions!$S$2:$S$1106,MATCH($B680,Interventions!$B$2:$B$1106,0)),0)</f>
        <v/>
      </c>
      <c r="V680" s="68">
        <f>$K680-$U680</f>
        <v/>
      </c>
      <c r="W680" s="69">
        <f>IF($O680="",0,1)</f>
        <v/>
      </c>
      <c r="X680" s="68">
        <f>IF($O680="",$M680,0)</f>
        <v/>
      </c>
      <c r="Y680" s="69">
        <f>IF($O680="",MAX(0,Paramètres!$C$8-$I680),MAX(0,$O680-$I680))</f>
        <v/>
      </c>
      <c r="Z680" s="69">
        <f>$Y680*$X680</f>
        <v/>
      </c>
      <c r="AA680" s="69">
        <f>IF($O680="",0,$O680-$F680)</f>
        <v/>
      </c>
      <c r="AB680" s="69">
        <f>IF(AND($O680="",$I680&lt;Paramètres!$C$8),1,0)</f>
        <v/>
      </c>
      <c r="AC680" s="69">
        <f>IF(AND($O680="",$Y680&gt;Paramètres!$C$13),1,0)</f>
        <v/>
      </c>
      <c r="AD680" s="67">
        <f>IF($O680="","",YEAR($O680)&amp;"-"&amp;TEXT(MONTH($O680),"00"))</f>
        <v/>
      </c>
      <c r="AE680" s="67">
        <f>IF($W680=1,"Réglée",IF($Y680&lt;=0,"Non échu",IF($Y680&lt;=30,"1-30 j",IF($Y680&lt;=60,"31-60 j",IF($Y680&lt;=90,"61-90 j","Plus de 90 j")))))</f>
        <v/>
      </c>
      <c r="AF680" s="67">
        <f>IF($K680&lt;=1000,"Moins de 1 k€",IF($K680&lt;=5000,"1 à 5 k€",IF($K680&lt;=15000,"5 à 15 k€","Plus de 15 k€")))</f>
        <v/>
      </c>
    </row>
    <row r="681">
      <c r="A681" s="65" t="inlineStr">
        <is>
          <t>FAC-00680</t>
        </is>
      </c>
      <c r="B681" s="65" t="inlineStr">
        <is>
          <t>DEV-01641</t>
        </is>
      </c>
      <c r="C681" s="65" t="inlineStr">
        <is>
          <t>CLI-0568</t>
        </is>
      </c>
      <c r="D681" s="65" t="inlineStr">
        <is>
          <t>Syndic</t>
        </is>
      </c>
      <c r="E681" s="65" t="inlineStr">
        <is>
          <t>Toulouse</t>
        </is>
      </c>
      <c r="F681" s="66" t="n">
        <v>45727</v>
      </c>
      <c r="G681" s="65" t="inlineStr">
        <is>
          <t>2025-03</t>
        </is>
      </c>
      <c r="H681" s="65" t="inlineStr">
        <is>
          <t>2024-2025</t>
        </is>
      </c>
      <c r="I681" s="66" t="n">
        <v>45787</v>
      </c>
      <c r="J681" s="67" t="n">
        <v>60</v>
      </c>
      <c r="K681" s="68" t="n">
        <v>794.01</v>
      </c>
      <c r="L681" s="71" t="n">
        <v>0.2</v>
      </c>
      <c r="M681" s="68" t="n">
        <v>952.8099999999999</v>
      </c>
      <c r="N681" s="65" t="inlineStr">
        <is>
          <t>Lent</t>
        </is>
      </c>
      <c r="O681" s="66" t="n">
        <v>45885</v>
      </c>
      <c r="P681" s="65" t="inlineStr">
        <is>
          <t>Payée</t>
        </is>
      </c>
      <c r="Q681" s="67">
        <f>IFERROR(INDEX(Devis!$I$2:$I$3053,MATCH($B681,Devis!$A$2:$A$3053,0)),"")</f>
        <v/>
      </c>
      <c r="R681" s="67">
        <f>IFERROR(INDEX(Devis!$K$2:$K$3053,MATCH($B681,Devis!$A$2:$A$3053,0)),"")</f>
        <v/>
      </c>
      <c r="S681" s="67">
        <f>IFERROR(INDEX(Clients!$G$2:$G$1020,MATCH($C681,Clients!$A$2:$A$1020,0)),"")</f>
        <v/>
      </c>
      <c r="T681" s="69">
        <f>1</f>
        <v/>
      </c>
      <c r="U681" s="68">
        <f>IFERROR(INDEX(Interventions!$S$2:$S$1106,MATCH($B681,Interventions!$B$2:$B$1106,0)),0)</f>
        <v/>
      </c>
      <c r="V681" s="68">
        <f>$K681-$U681</f>
        <v/>
      </c>
      <c r="W681" s="69">
        <f>IF($O681="",0,1)</f>
        <v/>
      </c>
      <c r="X681" s="68">
        <f>IF($O681="",$M681,0)</f>
        <v/>
      </c>
      <c r="Y681" s="69">
        <f>IF($O681="",MAX(0,Paramètres!$C$8-$I681),MAX(0,$O681-$I681))</f>
        <v/>
      </c>
      <c r="Z681" s="69">
        <f>$Y681*$X681</f>
        <v/>
      </c>
      <c r="AA681" s="69">
        <f>IF($O681="",0,$O681-$F681)</f>
        <v/>
      </c>
      <c r="AB681" s="69">
        <f>IF(AND($O681="",$I681&lt;Paramètres!$C$8),1,0)</f>
        <v/>
      </c>
      <c r="AC681" s="69">
        <f>IF(AND($O681="",$Y681&gt;Paramètres!$C$13),1,0)</f>
        <v/>
      </c>
      <c r="AD681" s="67">
        <f>IF($O681="","",YEAR($O681)&amp;"-"&amp;TEXT(MONTH($O681),"00"))</f>
        <v/>
      </c>
      <c r="AE681" s="67">
        <f>IF($W681=1,"Réglée",IF($Y681&lt;=0,"Non échu",IF($Y681&lt;=30,"1-30 j",IF($Y681&lt;=60,"31-60 j",IF($Y681&lt;=90,"61-90 j","Plus de 90 j")))))</f>
        <v/>
      </c>
      <c r="AF681" s="67">
        <f>IF($K681&lt;=1000,"Moins de 1 k€",IF($K681&lt;=5000,"1 à 5 k€",IF($K681&lt;=15000,"5 à 15 k€","Plus de 15 k€")))</f>
        <v/>
      </c>
    </row>
    <row r="682">
      <c r="A682" s="65" t="inlineStr">
        <is>
          <t>FAC-00681</t>
        </is>
      </c>
      <c r="B682" s="65" t="inlineStr">
        <is>
          <t>DEV-01645</t>
        </is>
      </c>
      <c r="C682" s="65" t="inlineStr">
        <is>
          <t>CLI-0528</t>
        </is>
      </c>
      <c r="D682" s="65" t="inlineStr">
        <is>
          <t>Particulier</t>
        </is>
      </c>
      <c r="E682" s="65" t="inlineStr">
        <is>
          <t>Bordeaux</t>
        </is>
      </c>
      <c r="F682" s="66" t="n">
        <v>45727</v>
      </c>
      <c r="G682" s="65" t="inlineStr">
        <is>
          <t>2025-03</t>
        </is>
      </c>
      <c r="H682" s="65" t="inlineStr">
        <is>
          <t>2024-2025</t>
        </is>
      </c>
      <c r="I682" s="66" t="n">
        <v>45742</v>
      </c>
      <c r="J682" s="67" t="n">
        <v>15</v>
      </c>
      <c r="K682" s="68" t="n">
        <v>767.36</v>
      </c>
      <c r="L682" s="71" t="n">
        <v>0.2</v>
      </c>
      <c r="M682" s="68" t="n">
        <v>920.83</v>
      </c>
      <c r="N682" s="65" t="inlineStr">
        <is>
          <t>Standard</t>
        </is>
      </c>
      <c r="O682" s="66" t="n">
        <v>45770</v>
      </c>
      <c r="P682" s="65" t="inlineStr">
        <is>
          <t>Payée</t>
        </is>
      </c>
      <c r="Q682" s="67">
        <f>IFERROR(INDEX(Devis!$I$2:$I$3053,MATCH($B682,Devis!$A$2:$A$3053,0)),"")</f>
        <v/>
      </c>
      <c r="R682" s="67">
        <f>IFERROR(INDEX(Devis!$K$2:$K$3053,MATCH($B682,Devis!$A$2:$A$3053,0)),"")</f>
        <v/>
      </c>
      <c r="S682" s="67">
        <f>IFERROR(INDEX(Clients!$G$2:$G$1020,MATCH($C682,Clients!$A$2:$A$1020,0)),"")</f>
        <v/>
      </c>
      <c r="T682" s="69">
        <f>1</f>
        <v/>
      </c>
      <c r="U682" s="68">
        <f>IFERROR(INDEX(Interventions!$S$2:$S$1106,MATCH($B682,Interventions!$B$2:$B$1106,0)),0)</f>
        <v/>
      </c>
      <c r="V682" s="68">
        <f>$K682-$U682</f>
        <v/>
      </c>
      <c r="W682" s="69">
        <f>IF($O682="",0,1)</f>
        <v/>
      </c>
      <c r="X682" s="68">
        <f>IF($O682="",$M682,0)</f>
        <v/>
      </c>
      <c r="Y682" s="69">
        <f>IF($O682="",MAX(0,Paramètres!$C$8-$I682),MAX(0,$O682-$I682))</f>
        <v/>
      </c>
      <c r="Z682" s="69">
        <f>$Y682*$X682</f>
        <v/>
      </c>
      <c r="AA682" s="69">
        <f>IF($O682="",0,$O682-$F682)</f>
        <v/>
      </c>
      <c r="AB682" s="69">
        <f>IF(AND($O682="",$I682&lt;Paramètres!$C$8),1,0)</f>
        <v/>
      </c>
      <c r="AC682" s="69">
        <f>IF(AND($O682="",$Y682&gt;Paramètres!$C$13),1,0)</f>
        <v/>
      </c>
      <c r="AD682" s="67">
        <f>IF($O682="","",YEAR($O682)&amp;"-"&amp;TEXT(MONTH($O682),"00"))</f>
        <v/>
      </c>
      <c r="AE682" s="67">
        <f>IF($W682=1,"Réglée",IF($Y682&lt;=0,"Non échu",IF($Y682&lt;=30,"1-30 j",IF($Y682&lt;=60,"31-60 j",IF($Y682&lt;=90,"61-90 j","Plus de 90 j")))))</f>
        <v/>
      </c>
      <c r="AF682" s="67">
        <f>IF($K682&lt;=1000,"Moins de 1 k€",IF($K682&lt;=5000,"1 à 5 k€",IF($K682&lt;=15000,"5 à 15 k€","Plus de 15 k€")))</f>
        <v/>
      </c>
    </row>
    <row r="683">
      <c r="A683" s="65" t="inlineStr">
        <is>
          <t>FAC-00682</t>
        </is>
      </c>
      <c r="B683" s="65" t="inlineStr">
        <is>
          <t>DEV-01647</t>
        </is>
      </c>
      <c r="C683" s="65" t="inlineStr">
        <is>
          <t>CLI-0376</t>
        </is>
      </c>
      <c r="D683" s="65" t="inlineStr">
        <is>
          <t>Particulier</t>
        </is>
      </c>
      <c r="E683" s="65" t="inlineStr">
        <is>
          <t>Bordeaux</t>
        </is>
      </c>
      <c r="F683" s="66" t="n">
        <v>45721</v>
      </c>
      <c r="G683" s="65" t="inlineStr">
        <is>
          <t>2025-03</t>
        </is>
      </c>
      <c r="H683" s="65" t="inlineStr">
        <is>
          <t>2024-2025</t>
        </is>
      </c>
      <c r="I683" s="66" t="n">
        <v>45736</v>
      </c>
      <c r="J683" s="67" t="n">
        <v>15</v>
      </c>
      <c r="K683" s="68" t="n">
        <v>510.19</v>
      </c>
      <c r="L683" s="71" t="n">
        <v>0.1</v>
      </c>
      <c r="M683" s="68" t="n">
        <v>561.21</v>
      </c>
      <c r="N683" s="65" t="inlineStr">
        <is>
          <t>Standard</t>
        </is>
      </c>
      <c r="O683" s="66" t="n">
        <v>45749</v>
      </c>
      <c r="P683" s="65" t="inlineStr">
        <is>
          <t>Payée</t>
        </is>
      </c>
      <c r="Q683" s="67">
        <f>IFERROR(INDEX(Devis!$I$2:$I$3053,MATCH($B683,Devis!$A$2:$A$3053,0)),"")</f>
        <v/>
      </c>
      <c r="R683" s="67">
        <f>IFERROR(INDEX(Devis!$K$2:$K$3053,MATCH($B683,Devis!$A$2:$A$3053,0)),"")</f>
        <v/>
      </c>
      <c r="S683" s="67">
        <f>IFERROR(INDEX(Clients!$G$2:$G$1020,MATCH($C683,Clients!$A$2:$A$1020,0)),"")</f>
        <v/>
      </c>
      <c r="T683" s="69">
        <f>1</f>
        <v/>
      </c>
      <c r="U683" s="68">
        <f>IFERROR(INDEX(Interventions!$S$2:$S$1106,MATCH($B683,Interventions!$B$2:$B$1106,0)),0)</f>
        <v/>
      </c>
      <c r="V683" s="68">
        <f>$K683-$U683</f>
        <v/>
      </c>
      <c r="W683" s="69">
        <f>IF($O683="",0,1)</f>
        <v/>
      </c>
      <c r="X683" s="68">
        <f>IF($O683="",$M683,0)</f>
        <v/>
      </c>
      <c r="Y683" s="69">
        <f>IF($O683="",MAX(0,Paramètres!$C$8-$I683),MAX(0,$O683-$I683))</f>
        <v/>
      </c>
      <c r="Z683" s="69">
        <f>$Y683*$X683</f>
        <v/>
      </c>
      <c r="AA683" s="69">
        <f>IF($O683="",0,$O683-$F683)</f>
        <v/>
      </c>
      <c r="AB683" s="69">
        <f>IF(AND($O683="",$I683&lt;Paramètres!$C$8),1,0)</f>
        <v/>
      </c>
      <c r="AC683" s="69">
        <f>IF(AND($O683="",$Y683&gt;Paramètres!$C$13),1,0)</f>
        <v/>
      </c>
      <c r="AD683" s="67">
        <f>IF($O683="","",YEAR($O683)&amp;"-"&amp;TEXT(MONTH($O683),"00"))</f>
        <v/>
      </c>
      <c r="AE683" s="67">
        <f>IF($W683=1,"Réglée",IF($Y683&lt;=0,"Non échu",IF($Y683&lt;=30,"1-30 j",IF($Y683&lt;=60,"31-60 j",IF($Y683&lt;=90,"61-90 j","Plus de 90 j")))))</f>
        <v/>
      </c>
      <c r="AF683" s="67">
        <f>IF($K683&lt;=1000,"Moins de 1 k€",IF($K683&lt;=5000,"1 à 5 k€",IF($K683&lt;=15000,"5 à 15 k€","Plus de 15 k€")))</f>
        <v/>
      </c>
    </row>
    <row r="684">
      <c r="A684" s="65" t="inlineStr">
        <is>
          <t>FAC-00683</t>
        </is>
      </c>
      <c r="B684" s="65" t="inlineStr">
        <is>
          <t>DEV-01649</t>
        </is>
      </c>
      <c r="C684" s="65" t="inlineStr">
        <is>
          <t>CLI-0607</t>
        </is>
      </c>
      <c r="D684" s="65" t="inlineStr">
        <is>
          <t>Syndic</t>
        </is>
      </c>
      <c r="E684" s="65" t="inlineStr">
        <is>
          <t>Toulouse</t>
        </is>
      </c>
      <c r="F684" s="66" t="n">
        <v>45742</v>
      </c>
      <c r="G684" s="65" t="inlineStr">
        <is>
          <t>2025-03</t>
        </is>
      </c>
      <c r="H684" s="65" t="inlineStr">
        <is>
          <t>2024-2025</t>
        </is>
      </c>
      <c r="I684" s="66" t="n">
        <v>45802</v>
      </c>
      <c r="J684" s="67" t="n">
        <v>60</v>
      </c>
      <c r="K684" s="68" t="n">
        <v>724.0700000000001</v>
      </c>
      <c r="L684" s="71" t="n">
        <v>0.2</v>
      </c>
      <c r="M684" s="68" t="n">
        <v>868.88</v>
      </c>
      <c r="N684" s="65" t="inlineStr">
        <is>
          <t>Standard</t>
        </is>
      </c>
      <c r="O684" s="66" t="n">
        <v>45811</v>
      </c>
      <c r="P684" s="65" t="inlineStr">
        <is>
          <t>Payée</t>
        </is>
      </c>
      <c r="Q684" s="67">
        <f>IFERROR(INDEX(Devis!$I$2:$I$3053,MATCH($B684,Devis!$A$2:$A$3053,0)),"")</f>
        <v/>
      </c>
      <c r="R684" s="67">
        <f>IFERROR(INDEX(Devis!$K$2:$K$3053,MATCH($B684,Devis!$A$2:$A$3053,0)),"")</f>
        <v/>
      </c>
      <c r="S684" s="67">
        <f>IFERROR(INDEX(Clients!$G$2:$G$1020,MATCH($C684,Clients!$A$2:$A$1020,0)),"")</f>
        <v/>
      </c>
      <c r="T684" s="69">
        <f>1</f>
        <v/>
      </c>
      <c r="U684" s="68">
        <f>IFERROR(INDEX(Interventions!$S$2:$S$1106,MATCH($B684,Interventions!$B$2:$B$1106,0)),0)</f>
        <v/>
      </c>
      <c r="V684" s="68">
        <f>$K684-$U684</f>
        <v/>
      </c>
      <c r="W684" s="69">
        <f>IF($O684="",0,1)</f>
        <v/>
      </c>
      <c r="X684" s="68">
        <f>IF($O684="",$M684,0)</f>
        <v/>
      </c>
      <c r="Y684" s="69">
        <f>IF($O684="",MAX(0,Paramètres!$C$8-$I684),MAX(0,$O684-$I684))</f>
        <v/>
      </c>
      <c r="Z684" s="69">
        <f>$Y684*$X684</f>
        <v/>
      </c>
      <c r="AA684" s="69">
        <f>IF($O684="",0,$O684-$F684)</f>
        <v/>
      </c>
      <c r="AB684" s="69">
        <f>IF(AND($O684="",$I684&lt;Paramètres!$C$8),1,0)</f>
        <v/>
      </c>
      <c r="AC684" s="69">
        <f>IF(AND($O684="",$Y684&gt;Paramètres!$C$13),1,0)</f>
        <v/>
      </c>
      <c r="AD684" s="67">
        <f>IF($O684="","",YEAR($O684)&amp;"-"&amp;TEXT(MONTH($O684),"00"))</f>
        <v/>
      </c>
      <c r="AE684" s="67">
        <f>IF($W684=1,"Réglée",IF($Y684&lt;=0,"Non échu",IF($Y684&lt;=30,"1-30 j",IF($Y684&lt;=60,"31-60 j",IF($Y684&lt;=90,"61-90 j","Plus de 90 j")))))</f>
        <v/>
      </c>
      <c r="AF684" s="67">
        <f>IF($K684&lt;=1000,"Moins de 1 k€",IF($K684&lt;=5000,"1 à 5 k€",IF($K684&lt;=15000,"5 à 15 k€","Plus de 15 k€")))</f>
        <v/>
      </c>
    </row>
    <row r="685">
      <c r="A685" s="65" t="inlineStr">
        <is>
          <t>FAC-00684</t>
        </is>
      </c>
      <c r="B685" s="65" t="inlineStr">
        <is>
          <t>DEV-01651</t>
        </is>
      </c>
      <c r="C685" s="65" t="inlineStr">
        <is>
          <t>CLI-0226</t>
        </is>
      </c>
      <c r="D685" s="65" t="inlineStr">
        <is>
          <t>Particulier</t>
        </is>
      </c>
      <c r="E685" s="65" t="inlineStr">
        <is>
          <t>Bordeaux</t>
        </is>
      </c>
      <c r="F685" s="66" t="n">
        <v>45714</v>
      </c>
      <c r="G685" s="65" t="inlineStr">
        <is>
          <t>2025-02</t>
        </is>
      </c>
      <c r="H685" s="65" t="inlineStr">
        <is>
          <t>2024-2025</t>
        </is>
      </c>
      <c r="I685" s="66" t="n">
        <v>45729</v>
      </c>
      <c r="J685" s="67" t="n">
        <v>15</v>
      </c>
      <c r="K685" s="68" t="n">
        <v>8408.940000000001</v>
      </c>
      <c r="L685" s="71" t="n">
        <v>0.2</v>
      </c>
      <c r="M685" s="68" t="n">
        <v>10090.73</v>
      </c>
      <c r="N685" s="65" t="inlineStr">
        <is>
          <t>Standard</t>
        </is>
      </c>
      <c r="O685" s="66" t="n">
        <v>45734</v>
      </c>
      <c r="P685" s="65" t="inlineStr">
        <is>
          <t>Payée</t>
        </is>
      </c>
      <c r="Q685" s="67">
        <f>IFERROR(INDEX(Devis!$I$2:$I$3053,MATCH($B685,Devis!$A$2:$A$3053,0)),"")</f>
        <v/>
      </c>
      <c r="R685" s="67">
        <f>IFERROR(INDEX(Devis!$K$2:$K$3053,MATCH($B685,Devis!$A$2:$A$3053,0)),"")</f>
        <v/>
      </c>
      <c r="S685" s="67">
        <f>IFERROR(INDEX(Clients!$G$2:$G$1020,MATCH($C685,Clients!$A$2:$A$1020,0)),"")</f>
        <v/>
      </c>
      <c r="T685" s="69">
        <f>1</f>
        <v/>
      </c>
      <c r="U685" s="68">
        <f>IFERROR(INDEX(Interventions!$S$2:$S$1106,MATCH($B685,Interventions!$B$2:$B$1106,0)),0)</f>
        <v/>
      </c>
      <c r="V685" s="68">
        <f>$K685-$U685</f>
        <v/>
      </c>
      <c r="W685" s="69">
        <f>IF($O685="",0,1)</f>
        <v/>
      </c>
      <c r="X685" s="68">
        <f>IF($O685="",$M685,0)</f>
        <v/>
      </c>
      <c r="Y685" s="69">
        <f>IF($O685="",MAX(0,Paramètres!$C$8-$I685),MAX(0,$O685-$I685))</f>
        <v/>
      </c>
      <c r="Z685" s="69">
        <f>$Y685*$X685</f>
        <v/>
      </c>
      <c r="AA685" s="69">
        <f>IF($O685="",0,$O685-$F685)</f>
        <v/>
      </c>
      <c r="AB685" s="69">
        <f>IF(AND($O685="",$I685&lt;Paramètres!$C$8),1,0)</f>
        <v/>
      </c>
      <c r="AC685" s="69">
        <f>IF(AND($O685="",$Y685&gt;Paramètres!$C$13),1,0)</f>
        <v/>
      </c>
      <c r="AD685" s="67">
        <f>IF($O685="","",YEAR($O685)&amp;"-"&amp;TEXT(MONTH($O685),"00"))</f>
        <v/>
      </c>
      <c r="AE685" s="67">
        <f>IF($W685=1,"Réglée",IF($Y685&lt;=0,"Non échu",IF($Y685&lt;=30,"1-30 j",IF($Y685&lt;=60,"31-60 j",IF($Y685&lt;=90,"61-90 j","Plus de 90 j")))))</f>
        <v/>
      </c>
      <c r="AF685" s="67">
        <f>IF($K685&lt;=1000,"Moins de 1 k€",IF($K685&lt;=5000,"1 à 5 k€",IF($K685&lt;=15000,"5 à 15 k€","Plus de 15 k€")))</f>
        <v/>
      </c>
    </row>
    <row r="686">
      <c r="A686" s="65" t="inlineStr">
        <is>
          <t>FAC-00685</t>
        </is>
      </c>
      <c r="B686" s="65" t="inlineStr">
        <is>
          <t>DEV-01661</t>
        </is>
      </c>
      <c r="C686" s="65" t="inlineStr">
        <is>
          <t>CLI-0196</t>
        </is>
      </c>
      <c r="D686" s="65" t="inlineStr">
        <is>
          <t>Particulier</t>
        </is>
      </c>
      <c r="E686" s="65" t="inlineStr">
        <is>
          <t>Bordeaux</t>
        </is>
      </c>
      <c r="F686" s="66" t="n">
        <v>45744</v>
      </c>
      <c r="G686" s="65" t="inlineStr">
        <is>
          <t>2025-03</t>
        </is>
      </c>
      <c r="H686" s="65" t="inlineStr">
        <is>
          <t>2024-2025</t>
        </is>
      </c>
      <c r="I686" s="66" t="n">
        <v>45759</v>
      </c>
      <c r="J686" s="67" t="n">
        <v>15</v>
      </c>
      <c r="K686" s="68" t="n">
        <v>12433.24</v>
      </c>
      <c r="L686" s="71" t="n">
        <v>0.1</v>
      </c>
      <c r="M686" s="68" t="n">
        <v>13676.56</v>
      </c>
      <c r="N686" s="65" t="inlineStr">
        <is>
          <t>Standard</t>
        </is>
      </c>
      <c r="O686" s="66" t="n">
        <v>45745</v>
      </c>
      <c r="P686" s="65" t="inlineStr">
        <is>
          <t>Payée</t>
        </is>
      </c>
      <c r="Q686" s="67">
        <f>IFERROR(INDEX(Devis!$I$2:$I$3053,MATCH($B686,Devis!$A$2:$A$3053,0)),"")</f>
        <v/>
      </c>
      <c r="R686" s="67">
        <f>IFERROR(INDEX(Devis!$K$2:$K$3053,MATCH($B686,Devis!$A$2:$A$3053,0)),"")</f>
        <v/>
      </c>
      <c r="S686" s="67">
        <f>IFERROR(INDEX(Clients!$G$2:$G$1020,MATCH($C686,Clients!$A$2:$A$1020,0)),"")</f>
        <v/>
      </c>
      <c r="T686" s="69">
        <f>1</f>
        <v/>
      </c>
      <c r="U686" s="68">
        <f>IFERROR(INDEX(Interventions!$S$2:$S$1106,MATCH($B686,Interventions!$B$2:$B$1106,0)),0)</f>
        <v/>
      </c>
      <c r="V686" s="68">
        <f>$K686-$U686</f>
        <v/>
      </c>
      <c r="W686" s="69">
        <f>IF($O686="",0,1)</f>
        <v/>
      </c>
      <c r="X686" s="68">
        <f>IF($O686="",$M686,0)</f>
        <v/>
      </c>
      <c r="Y686" s="69">
        <f>IF($O686="",MAX(0,Paramètres!$C$8-$I686),MAX(0,$O686-$I686))</f>
        <v/>
      </c>
      <c r="Z686" s="69">
        <f>$Y686*$X686</f>
        <v/>
      </c>
      <c r="AA686" s="69">
        <f>IF($O686="",0,$O686-$F686)</f>
        <v/>
      </c>
      <c r="AB686" s="69">
        <f>IF(AND($O686="",$I686&lt;Paramètres!$C$8),1,0)</f>
        <v/>
      </c>
      <c r="AC686" s="69">
        <f>IF(AND($O686="",$Y686&gt;Paramètres!$C$13),1,0)</f>
        <v/>
      </c>
      <c r="AD686" s="67">
        <f>IF($O686="","",YEAR($O686)&amp;"-"&amp;TEXT(MONTH($O686),"00"))</f>
        <v/>
      </c>
      <c r="AE686" s="67">
        <f>IF($W686=1,"Réglée",IF($Y686&lt;=0,"Non échu",IF($Y686&lt;=30,"1-30 j",IF($Y686&lt;=60,"31-60 j",IF($Y686&lt;=90,"61-90 j","Plus de 90 j")))))</f>
        <v/>
      </c>
      <c r="AF686" s="67">
        <f>IF($K686&lt;=1000,"Moins de 1 k€",IF($K686&lt;=5000,"1 à 5 k€",IF($K686&lt;=15000,"5 à 15 k€","Plus de 15 k€")))</f>
        <v/>
      </c>
    </row>
    <row r="687">
      <c r="A687" s="65" t="inlineStr">
        <is>
          <t>FAC-00686</t>
        </is>
      </c>
      <c r="B687" s="65" t="inlineStr">
        <is>
          <t>DEV-01662</t>
        </is>
      </c>
      <c r="C687" s="65" t="inlineStr">
        <is>
          <t>CLI-0300</t>
        </is>
      </c>
      <c r="D687" s="65" t="inlineStr">
        <is>
          <t>Professionnel</t>
        </is>
      </c>
      <c r="E687" s="65" t="inlineStr">
        <is>
          <t>Toulouse</t>
        </is>
      </c>
      <c r="F687" s="66" t="n">
        <v>45768</v>
      </c>
      <c r="G687" s="65" t="inlineStr">
        <is>
          <t>2025-04</t>
        </is>
      </c>
      <c r="H687" s="65" t="inlineStr">
        <is>
          <t>2024-2025</t>
        </is>
      </c>
      <c r="I687" s="66" t="n">
        <v>45798</v>
      </c>
      <c r="J687" s="67" t="n">
        <v>30</v>
      </c>
      <c r="K687" s="68" t="n">
        <v>17753.51</v>
      </c>
      <c r="L687" s="71" t="n">
        <v>0.2</v>
      </c>
      <c r="M687" s="68" t="n">
        <v>21304.21</v>
      </c>
      <c r="N687" s="65" t="inlineStr">
        <is>
          <t>Litigieux</t>
        </is>
      </c>
      <c r="O687" s="66" t="n">
        <v>45954</v>
      </c>
      <c r="P687" s="65" t="inlineStr">
        <is>
          <t>Payée</t>
        </is>
      </c>
      <c r="Q687" s="67">
        <f>IFERROR(INDEX(Devis!$I$2:$I$3053,MATCH($B687,Devis!$A$2:$A$3053,0)),"")</f>
        <v/>
      </c>
      <c r="R687" s="67">
        <f>IFERROR(INDEX(Devis!$K$2:$K$3053,MATCH($B687,Devis!$A$2:$A$3053,0)),"")</f>
        <v/>
      </c>
      <c r="S687" s="67">
        <f>IFERROR(INDEX(Clients!$G$2:$G$1020,MATCH($C687,Clients!$A$2:$A$1020,0)),"")</f>
        <v/>
      </c>
      <c r="T687" s="69">
        <f>1</f>
        <v/>
      </c>
      <c r="U687" s="68">
        <f>IFERROR(INDEX(Interventions!$S$2:$S$1106,MATCH($B687,Interventions!$B$2:$B$1106,0)),0)</f>
        <v/>
      </c>
      <c r="V687" s="68">
        <f>$K687-$U687</f>
        <v/>
      </c>
      <c r="W687" s="69">
        <f>IF($O687="",0,1)</f>
        <v/>
      </c>
      <c r="X687" s="68">
        <f>IF($O687="",$M687,0)</f>
        <v/>
      </c>
      <c r="Y687" s="69">
        <f>IF($O687="",MAX(0,Paramètres!$C$8-$I687),MAX(0,$O687-$I687))</f>
        <v/>
      </c>
      <c r="Z687" s="69">
        <f>$Y687*$X687</f>
        <v/>
      </c>
      <c r="AA687" s="69">
        <f>IF($O687="",0,$O687-$F687)</f>
        <v/>
      </c>
      <c r="AB687" s="69">
        <f>IF(AND($O687="",$I687&lt;Paramètres!$C$8),1,0)</f>
        <v/>
      </c>
      <c r="AC687" s="69">
        <f>IF(AND($O687="",$Y687&gt;Paramètres!$C$13),1,0)</f>
        <v/>
      </c>
      <c r="AD687" s="67">
        <f>IF($O687="","",YEAR($O687)&amp;"-"&amp;TEXT(MONTH($O687),"00"))</f>
        <v/>
      </c>
      <c r="AE687" s="67">
        <f>IF($W687=1,"Réglée",IF($Y687&lt;=0,"Non échu",IF($Y687&lt;=30,"1-30 j",IF($Y687&lt;=60,"31-60 j",IF($Y687&lt;=90,"61-90 j","Plus de 90 j")))))</f>
        <v/>
      </c>
      <c r="AF687" s="67">
        <f>IF($K687&lt;=1000,"Moins de 1 k€",IF($K687&lt;=5000,"1 à 5 k€",IF($K687&lt;=15000,"5 à 15 k€","Plus de 15 k€")))</f>
        <v/>
      </c>
    </row>
    <row r="688">
      <c r="A688" s="65" t="inlineStr">
        <is>
          <t>FAC-00687</t>
        </is>
      </c>
      <c r="B688" s="65" t="inlineStr">
        <is>
          <t>DEV-01664</t>
        </is>
      </c>
      <c r="C688" s="65" t="inlineStr">
        <is>
          <t>CLI-0466</t>
        </is>
      </c>
      <c r="D688" s="65" t="inlineStr">
        <is>
          <t>Collectivité</t>
        </is>
      </c>
      <c r="E688" s="65" t="inlineStr">
        <is>
          <t>Bordeaux</t>
        </is>
      </c>
      <c r="F688" s="66" t="n">
        <v>45719</v>
      </c>
      <c r="G688" s="65" t="inlineStr">
        <is>
          <t>2025-03</t>
        </is>
      </c>
      <c r="H688" s="65" t="inlineStr">
        <is>
          <t>2024-2025</t>
        </is>
      </c>
      <c r="I688" s="66" t="n">
        <v>45764</v>
      </c>
      <c r="J688" s="67" t="n">
        <v>45</v>
      </c>
      <c r="K688" s="68" t="n">
        <v>789.3200000000001</v>
      </c>
      <c r="L688" s="71" t="n">
        <v>0.2</v>
      </c>
      <c r="M688" s="68" t="n">
        <v>947.1799999999999</v>
      </c>
      <c r="N688" s="65" t="inlineStr">
        <is>
          <t>Standard</t>
        </is>
      </c>
      <c r="O688" s="66" t="n">
        <v>45742</v>
      </c>
      <c r="P688" s="65" t="inlineStr">
        <is>
          <t>Payée</t>
        </is>
      </c>
      <c r="Q688" s="67">
        <f>IFERROR(INDEX(Devis!$I$2:$I$3053,MATCH($B688,Devis!$A$2:$A$3053,0)),"")</f>
        <v/>
      </c>
      <c r="R688" s="67">
        <f>IFERROR(INDEX(Devis!$K$2:$K$3053,MATCH($B688,Devis!$A$2:$A$3053,0)),"")</f>
        <v/>
      </c>
      <c r="S688" s="67">
        <f>IFERROR(INDEX(Clients!$G$2:$G$1020,MATCH($C688,Clients!$A$2:$A$1020,0)),"")</f>
        <v/>
      </c>
      <c r="T688" s="69">
        <f>1</f>
        <v/>
      </c>
      <c r="U688" s="68">
        <f>IFERROR(INDEX(Interventions!$S$2:$S$1106,MATCH($B688,Interventions!$B$2:$B$1106,0)),0)</f>
        <v/>
      </c>
      <c r="V688" s="68">
        <f>$K688-$U688</f>
        <v/>
      </c>
      <c r="W688" s="69">
        <f>IF($O688="",0,1)</f>
        <v/>
      </c>
      <c r="X688" s="68">
        <f>IF($O688="",$M688,0)</f>
        <v/>
      </c>
      <c r="Y688" s="69">
        <f>IF($O688="",MAX(0,Paramètres!$C$8-$I688),MAX(0,$O688-$I688))</f>
        <v/>
      </c>
      <c r="Z688" s="69">
        <f>$Y688*$X688</f>
        <v/>
      </c>
      <c r="AA688" s="69">
        <f>IF($O688="",0,$O688-$F688)</f>
        <v/>
      </c>
      <c r="AB688" s="69">
        <f>IF(AND($O688="",$I688&lt;Paramètres!$C$8),1,0)</f>
        <v/>
      </c>
      <c r="AC688" s="69">
        <f>IF(AND($O688="",$Y688&gt;Paramètres!$C$13),1,0)</f>
        <v/>
      </c>
      <c r="AD688" s="67">
        <f>IF($O688="","",YEAR($O688)&amp;"-"&amp;TEXT(MONTH($O688),"00"))</f>
        <v/>
      </c>
      <c r="AE688" s="67">
        <f>IF($W688=1,"Réglée",IF($Y688&lt;=0,"Non échu",IF($Y688&lt;=30,"1-30 j",IF($Y688&lt;=60,"31-60 j",IF($Y688&lt;=90,"61-90 j","Plus de 90 j")))))</f>
        <v/>
      </c>
      <c r="AF688" s="67">
        <f>IF($K688&lt;=1000,"Moins de 1 k€",IF($K688&lt;=5000,"1 à 5 k€",IF($K688&lt;=15000,"5 à 15 k€","Plus de 15 k€")))</f>
        <v/>
      </c>
    </row>
    <row r="689">
      <c r="A689" s="65" t="inlineStr">
        <is>
          <t>FAC-00688</t>
        </is>
      </c>
      <c r="B689" s="65" t="inlineStr">
        <is>
          <t>DEV-01667</t>
        </is>
      </c>
      <c r="C689" s="65" t="inlineStr">
        <is>
          <t>CLI-0309</t>
        </is>
      </c>
      <c r="D689" s="65" t="inlineStr">
        <is>
          <t>Particulier</t>
        </is>
      </c>
      <c r="E689" s="65" t="inlineStr">
        <is>
          <t>Bordeaux</t>
        </is>
      </c>
      <c r="F689" s="66" t="n">
        <v>45768</v>
      </c>
      <c r="G689" s="65" t="inlineStr">
        <is>
          <t>2025-04</t>
        </is>
      </c>
      <c r="H689" s="65" t="inlineStr">
        <is>
          <t>2024-2025</t>
        </is>
      </c>
      <c r="I689" s="66" t="n">
        <v>45783</v>
      </c>
      <c r="J689" s="67" t="n">
        <v>15</v>
      </c>
      <c r="K689" s="68" t="n">
        <v>4906.43</v>
      </c>
      <c r="L689" s="71" t="n">
        <v>0.1</v>
      </c>
      <c r="M689" s="68" t="n">
        <v>5397.07</v>
      </c>
      <c r="N689" s="65" t="inlineStr">
        <is>
          <t>Bon payeur</t>
        </is>
      </c>
      <c r="O689" s="66" t="n">
        <v>45769</v>
      </c>
      <c r="P689" s="65" t="inlineStr">
        <is>
          <t>Payée</t>
        </is>
      </c>
      <c r="Q689" s="67">
        <f>IFERROR(INDEX(Devis!$I$2:$I$3053,MATCH($B689,Devis!$A$2:$A$3053,0)),"")</f>
        <v/>
      </c>
      <c r="R689" s="67">
        <f>IFERROR(INDEX(Devis!$K$2:$K$3053,MATCH($B689,Devis!$A$2:$A$3053,0)),"")</f>
        <v/>
      </c>
      <c r="S689" s="67">
        <f>IFERROR(INDEX(Clients!$G$2:$G$1020,MATCH($C689,Clients!$A$2:$A$1020,0)),"")</f>
        <v/>
      </c>
      <c r="T689" s="69">
        <f>1</f>
        <v/>
      </c>
      <c r="U689" s="68">
        <f>IFERROR(INDEX(Interventions!$S$2:$S$1106,MATCH($B689,Interventions!$B$2:$B$1106,0)),0)</f>
        <v/>
      </c>
      <c r="V689" s="68">
        <f>$K689-$U689</f>
        <v/>
      </c>
      <c r="W689" s="69">
        <f>IF($O689="",0,1)</f>
        <v/>
      </c>
      <c r="X689" s="68">
        <f>IF($O689="",$M689,0)</f>
        <v/>
      </c>
      <c r="Y689" s="69">
        <f>IF($O689="",MAX(0,Paramètres!$C$8-$I689),MAX(0,$O689-$I689))</f>
        <v/>
      </c>
      <c r="Z689" s="69">
        <f>$Y689*$X689</f>
        <v/>
      </c>
      <c r="AA689" s="69">
        <f>IF($O689="",0,$O689-$F689)</f>
        <v/>
      </c>
      <c r="AB689" s="69">
        <f>IF(AND($O689="",$I689&lt;Paramètres!$C$8),1,0)</f>
        <v/>
      </c>
      <c r="AC689" s="69">
        <f>IF(AND($O689="",$Y689&gt;Paramètres!$C$13),1,0)</f>
        <v/>
      </c>
      <c r="AD689" s="67">
        <f>IF($O689="","",YEAR($O689)&amp;"-"&amp;TEXT(MONTH($O689),"00"))</f>
        <v/>
      </c>
      <c r="AE689" s="67">
        <f>IF($W689=1,"Réglée",IF($Y689&lt;=0,"Non échu",IF($Y689&lt;=30,"1-30 j",IF($Y689&lt;=60,"31-60 j",IF($Y689&lt;=90,"61-90 j","Plus de 90 j")))))</f>
        <v/>
      </c>
      <c r="AF689" s="67">
        <f>IF($K689&lt;=1000,"Moins de 1 k€",IF($K689&lt;=5000,"1 à 5 k€",IF($K689&lt;=15000,"5 à 15 k€","Plus de 15 k€")))</f>
        <v/>
      </c>
    </row>
    <row r="690">
      <c r="A690" s="65" t="inlineStr">
        <is>
          <t>FAC-00689</t>
        </is>
      </c>
      <c r="B690" s="65" t="inlineStr">
        <is>
          <t>DEV-01671</t>
        </is>
      </c>
      <c r="C690" s="65" t="inlineStr">
        <is>
          <t>CLI-0076</t>
        </is>
      </c>
      <c r="D690" s="65" t="inlineStr">
        <is>
          <t>Particulier</t>
        </is>
      </c>
      <c r="E690" s="65" t="inlineStr">
        <is>
          <t>Toulouse</t>
        </is>
      </c>
      <c r="F690" s="66" t="n">
        <v>45726</v>
      </c>
      <c r="G690" s="65" t="inlineStr">
        <is>
          <t>2025-03</t>
        </is>
      </c>
      <c r="H690" s="65" t="inlineStr">
        <is>
          <t>2024-2025</t>
        </is>
      </c>
      <c r="I690" s="66" t="n">
        <v>45741</v>
      </c>
      <c r="J690" s="67" t="n">
        <v>15</v>
      </c>
      <c r="K690" s="68" t="n">
        <v>168.49</v>
      </c>
      <c r="L690" s="71" t="n">
        <v>0.1</v>
      </c>
      <c r="M690" s="68" t="n">
        <v>185.34</v>
      </c>
      <c r="N690" s="65" t="inlineStr">
        <is>
          <t>Bon payeur</t>
        </is>
      </c>
      <c r="O690" s="66" t="n">
        <v>45727</v>
      </c>
      <c r="P690" s="65" t="inlineStr">
        <is>
          <t>Payée</t>
        </is>
      </c>
      <c r="Q690" s="67">
        <f>IFERROR(INDEX(Devis!$I$2:$I$3053,MATCH($B690,Devis!$A$2:$A$3053,0)),"")</f>
        <v/>
      </c>
      <c r="R690" s="67">
        <f>IFERROR(INDEX(Devis!$K$2:$K$3053,MATCH($B690,Devis!$A$2:$A$3053,0)),"")</f>
        <v/>
      </c>
      <c r="S690" s="67">
        <f>IFERROR(INDEX(Clients!$G$2:$G$1020,MATCH($C690,Clients!$A$2:$A$1020,0)),"")</f>
        <v/>
      </c>
      <c r="T690" s="69">
        <f>1</f>
        <v/>
      </c>
      <c r="U690" s="68">
        <f>IFERROR(INDEX(Interventions!$S$2:$S$1106,MATCH($B690,Interventions!$B$2:$B$1106,0)),0)</f>
        <v/>
      </c>
      <c r="V690" s="68">
        <f>$K690-$U690</f>
        <v/>
      </c>
      <c r="W690" s="69">
        <f>IF($O690="",0,1)</f>
        <v/>
      </c>
      <c r="X690" s="68">
        <f>IF($O690="",$M690,0)</f>
        <v/>
      </c>
      <c r="Y690" s="69">
        <f>IF($O690="",MAX(0,Paramètres!$C$8-$I690),MAX(0,$O690-$I690))</f>
        <v/>
      </c>
      <c r="Z690" s="69">
        <f>$Y690*$X690</f>
        <v/>
      </c>
      <c r="AA690" s="69">
        <f>IF($O690="",0,$O690-$F690)</f>
        <v/>
      </c>
      <c r="AB690" s="69">
        <f>IF(AND($O690="",$I690&lt;Paramètres!$C$8),1,0)</f>
        <v/>
      </c>
      <c r="AC690" s="69">
        <f>IF(AND($O690="",$Y690&gt;Paramètres!$C$13),1,0)</f>
        <v/>
      </c>
      <c r="AD690" s="67">
        <f>IF($O690="","",YEAR($O690)&amp;"-"&amp;TEXT(MONTH($O690),"00"))</f>
        <v/>
      </c>
      <c r="AE690" s="67">
        <f>IF($W690=1,"Réglée",IF($Y690&lt;=0,"Non échu",IF($Y690&lt;=30,"1-30 j",IF($Y690&lt;=60,"31-60 j",IF($Y690&lt;=90,"61-90 j","Plus de 90 j")))))</f>
        <v/>
      </c>
      <c r="AF690" s="67">
        <f>IF($K690&lt;=1000,"Moins de 1 k€",IF($K690&lt;=5000,"1 à 5 k€",IF($K690&lt;=15000,"5 à 15 k€","Plus de 15 k€")))</f>
        <v/>
      </c>
    </row>
    <row r="691">
      <c r="A691" s="65" t="inlineStr">
        <is>
          <t>FAC-00690</t>
        </is>
      </c>
      <c r="B691" s="65" t="inlineStr">
        <is>
          <t>DEV-01673</t>
        </is>
      </c>
      <c r="C691" s="65" t="inlineStr">
        <is>
          <t>CLI-0154</t>
        </is>
      </c>
      <c r="D691" s="65" t="inlineStr">
        <is>
          <t>Particulier</t>
        </is>
      </c>
      <c r="E691" s="65" t="inlineStr">
        <is>
          <t>Bordeaux</t>
        </is>
      </c>
      <c r="F691" s="66" t="n">
        <v>45744</v>
      </c>
      <c r="G691" s="65" t="inlineStr">
        <is>
          <t>2025-03</t>
        </is>
      </c>
      <c r="H691" s="65" t="inlineStr">
        <is>
          <t>2024-2025</t>
        </is>
      </c>
      <c r="I691" s="66" t="n">
        <v>45759</v>
      </c>
      <c r="J691" s="67" t="n">
        <v>15</v>
      </c>
      <c r="K691" s="68" t="n">
        <v>558.05</v>
      </c>
      <c r="L691" s="71" t="n">
        <v>0.2</v>
      </c>
      <c r="M691" s="68" t="n">
        <v>669.66</v>
      </c>
      <c r="N691" s="65" t="inlineStr">
        <is>
          <t>Bon payeur</t>
        </is>
      </c>
      <c r="O691" s="66" t="n">
        <v>45753</v>
      </c>
      <c r="P691" s="65" t="inlineStr">
        <is>
          <t>Payée</t>
        </is>
      </c>
      <c r="Q691" s="67">
        <f>IFERROR(INDEX(Devis!$I$2:$I$3053,MATCH($B691,Devis!$A$2:$A$3053,0)),"")</f>
        <v/>
      </c>
      <c r="R691" s="67">
        <f>IFERROR(INDEX(Devis!$K$2:$K$3053,MATCH($B691,Devis!$A$2:$A$3053,0)),"")</f>
        <v/>
      </c>
      <c r="S691" s="67">
        <f>IFERROR(INDEX(Clients!$G$2:$G$1020,MATCH($C691,Clients!$A$2:$A$1020,0)),"")</f>
        <v/>
      </c>
      <c r="T691" s="69">
        <f>1</f>
        <v/>
      </c>
      <c r="U691" s="68">
        <f>IFERROR(INDEX(Interventions!$S$2:$S$1106,MATCH($B691,Interventions!$B$2:$B$1106,0)),0)</f>
        <v/>
      </c>
      <c r="V691" s="68">
        <f>$K691-$U691</f>
        <v/>
      </c>
      <c r="W691" s="69">
        <f>IF($O691="",0,1)</f>
        <v/>
      </c>
      <c r="X691" s="68">
        <f>IF($O691="",$M691,0)</f>
        <v/>
      </c>
      <c r="Y691" s="69">
        <f>IF($O691="",MAX(0,Paramètres!$C$8-$I691),MAX(0,$O691-$I691))</f>
        <v/>
      </c>
      <c r="Z691" s="69">
        <f>$Y691*$X691</f>
        <v/>
      </c>
      <c r="AA691" s="69">
        <f>IF($O691="",0,$O691-$F691)</f>
        <v/>
      </c>
      <c r="AB691" s="69">
        <f>IF(AND($O691="",$I691&lt;Paramètres!$C$8),1,0)</f>
        <v/>
      </c>
      <c r="AC691" s="69">
        <f>IF(AND($O691="",$Y691&gt;Paramètres!$C$13),1,0)</f>
        <v/>
      </c>
      <c r="AD691" s="67">
        <f>IF($O691="","",YEAR($O691)&amp;"-"&amp;TEXT(MONTH($O691),"00"))</f>
        <v/>
      </c>
      <c r="AE691" s="67">
        <f>IF($W691=1,"Réglée",IF($Y691&lt;=0,"Non échu",IF($Y691&lt;=30,"1-30 j",IF($Y691&lt;=60,"31-60 j",IF($Y691&lt;=90,"61-90 j","Plus de 90 j")))))</f>
        <v/>
      </c>
      <c r="AF691" s="67">
        <f>IF($K691&lt;=1000,"Moins de 1 k€",IF($K691&lt;=5000,"1 à 5 k€",IF($K691&lt;=15000,"5 à 15 k€","Plus de 15 k€")))</f>
        <v/>
      </c>
    </row>
    <row r="692">
      <c r="A692" s="65" t="inlineStr">
        <is>
          <t>FAC-00691</t>
        </is>
      </c>
      <c r="B692" s="65" t="inlineStr">
        <is>
          <t>DEV-01679</t>
        </is>
      </c>
      <c r="C692" s="65" t="inlineStr">
        <is>
          <t>CLI-0141</t>
        </is>
      </c>
      <c r="D692" s="65" t="inlineStr">
        <is>
          <t>Particulier</t>
        </is>
      </c>
      <c r="E692" s="65" t="inlineStr">
        <is>
          <t>Bordeaux</t>
        </is>
      </c>
      <c r="F692" s="66" t="n">
        <v>45761</v>
      </c>
      <c r="G692" s="65" t="inlineStr">
        <is>
          <t>2025-04</t>
        </is>
      </c>
      <c r="H692" s="65" t="inlineStr">
        <is>
          <t>2024-2025</t>
        </is>
      </c>
      <c r="I692" s="66" t="n">
        <v>45776</v>
      </c>
      <c r="J692" s="67" t="n">
        <v>15</v>
      </c>
      <c r="K692" s="68" t="n">
        <v>10406.49</v>
      </c>
      <c r="L692" s="71" t="n">
        <v>0.1</v>
      </c>
      <c r="M692" s="68" t="n">
        <v>11447.14</v>
      </c>
      <c r="N692" s="65" t="inlineStr">
        <is>
          <t>Bon payeur</t>
        </is>
      </c>
      <c r="O692" s="66" t="n">
        <v>45790</v>
      </c>
      <c r="P692" s="65" t="inlineStr">
        <is>
          <t>Payée</t>
        </is>
      </c>
      <c r="Q692" s="67">
        <f>IFERROR(INDEX(Devis!$I$2:$I$3053,MATCH($B692,Devis!$A$2:$A$3053,0)),"")</f>
        <v/>
      </c>
      <c r="R692" s="67">
        <f>IFERROR(INDEX(Devis!$K$2:$K$3053,MATCH($B692,Devis!$A$2:$A$3053,0)),"")</f>
        <v/>
      </c>
      <c r="S692" s="67">
        <f>IFERROR(INDEX(Clients!$G$2:$G$1020,MATCH($C692,Clients!$A$2:$A$1020,0)),"")</f>
        <v/>
      </c>
      <c r="T692" s="69">
        <f>1</f>
        <v/>
      </c>
      <c r="U692" s="68">
        <f>IFERROR(INDEX(Interventions!$S$2:$S$1106,MATCH($B692,Interventions!$B$2:$B$1106,0)),0)</f>
        <v/>
      </c>
      <c r="V692" s="68">
        <f>$K692-$U692</f>
        <v/>
      </c>
      <c r="W692" s="69">
        <f>IF($O692="",0,1)</f>
        <v/>
      </c>
      <c r="X692" s="68">
        <f>IF($O692="",$M692,0)</f>
        <v/>
      </c>
      <c r="Y692" s="69">
        <f>IF($O692="",MAX(0,Paramètres!$C$8-$I692),MAX(0,$O692-$I692))</f>
        <v/>
      </c>
      <c r="Z692" s="69">
        <f>$Y692*$X692</f>
        <v/>
      </c>
      <c r="AA692" s="69">
        <f>IF($O692="",0,$O692-$F692)</f>
        <v/>
      </c>
      <c r="AB692" s="69">
        <f>IF(AND($O692="",$I692&lt;Paramètres!$C$8),1,0)</f>
        <v/>
      </c>
      <c r="AC692" s="69">
        <f>IF(AND($O692="",$Y692&gt;Paramètres!$C$13),1,0)</f>
        <v/>
      </c>
      <c r="AD692" s="67">
        <f>IF($O692="","",YEAR($O692)&amp;"-"&amp;TEXT(MONTH($O692),"00"))</f>
        <v/>
      </c>
      <c r="AE692" s="67">
        <f>IF($W692=1,"Réglée",IF($Y692&lt;=0,"Non échu",IF($Y692&lt;=30,"1-30 j",IF($Y692&lt;=60,"31-60 j",IF($Y692&lt;=90,"61-90 j","Plus de 90 j")))))</f>
        <v/>
      </c>
      <c r="AF692" s="67">
        <f>IF($K692&lt;=1000,"Moins de 1 k€",IF($K692&lt;=5000,"1 à 5 k€",IF($K692&lt;=15000,"5 à 15 k€","Plus de 15 k€")))</f>
        <v/>
      </c>
    </row>
    <row r="693">
      <c r="A693" s="65" t="inlineStr">
        <is>
          <t>FAC-00692</t>
        </is>
      </c>
      <c r="B693" s="65" t="inlineStr">
        <is>
          <t>DEV-01683</t>
        </is>
      </c>
      <c r="C693" s="65" t="inlineStr">
        <is>
          <t>CLI-0255</t>
        </is>
      </c>
      <c r="D693" s="65" t="inlineStr">
        <is>
          <t>Particulier</t>
        </is>
      </c>
      <c r="E693" s="65" t="inlineStr">
        <is>
          <t>Bordeaux</t>
        </is>
      </c>
      <c r="F693" s="66" t="n">
        <v>45747</v>
      </c>
      <c r="G693" s="65" t="inlineStr">
        <is>
          <t>2025-03</t>
        </is>
      </c>
      <c r="H693" s="65" t="inlineStr">
        <is>
          <t>2024-2025</t>
        </is>
      </c>
      <c r="I693" s="66" t="n">
        <v>45762</v>
      </c>
      <c r="J693" s="67" t="n">
        <v>15</v>
      </c>
      <c r="K693" s="68" t="n">
        <v>1685.73</v>
      </c>
      <c r="L693" s="71" t="n">
        <v>0.2</v>
      </c>
      <c r="M693" s="68" t="n">
        <v>2022.88</v>
      </c>
      <c r="N693" s="65" t="inlineStr">
        <is>
          <t>Lent</t>
        </is>
      </c>
      <c r="O693" s="66" t="n">
        <v>45889</v>
      </c>
      <c r="P693" s="65" t="inlineStr">
        <is>
          <t>Payée</t>
        </is>
      </c>
      <c r="Q693" s="67">
        <f>IFERROR(INDEX(Devis!$I$2:$I$3053,MATCH($B693,Devis!$A$2:$A$3053,0)),"")</f>
        <v/>
      </c>
      <c r="R693" s="67">
        <f>IFERROR(INDEX(Devis!$K$2:$K$3053,MATCH($B693,Devis!$A$2:$A$3053,0)),"")</f>
        <v/>
      </c>
      <c r="S693" s="67">
        <f>IFERROR(INDEX(Clients!$G$2:$G$1020,MATCH($C693,Clients!$A$2:$A$1020,0)),"")</f>
        <v/>
      </c>
      <c r="T693" s="69">
        <f>1</f>
        <v/>
      </c>
      <c r="U693" s="68">
        <f>IFERROR(INDEX(Interventions!$S$2:$S$1106,MATCH($B693,Interventions!$B$2:$B$1106,0)),0)</f>
        <v/>
      </c>
      <c r="V693" s="68">
        <f>$K693-$U693</f>
        <v/>
      </c>
      <c r="W693" s="69">
        <f>IF($O693="",0,1)</f>
        <v/>
      </c>
      <c r="X693" s="68">
        <f>IF($O693="",$M693,0)</f>
        <v/>
      </c>
      <c r="Y693" s="69">
        <f>IF($O693="",MAX(0,Paramètres!$C$8-$I693),MAX(0,$O693-$I693))</f>
        <v/>
      </c>
      <c r="Z693" s="69">
        <f>$Y693*$X693</f>
        <v/>
      </c>
      <c r="AA693" s="69">
        <f>IF($O693="",0,$O693-$F693)</f>
        <v/>
      </c>
      <c r="AB693" s="69">
        <f>IF(AND($O693="",$I693&lt;Paramètres!$C$8),1,0)</f>
        <v/>
      </c>
      <c r="AC693" s="69">
        <f>IF(AND($O693="",$Y693&gt;Paramètres!$C$13),1,0)</f>
        <v/>
      </c>
      <c r="AD693" s="67">
        <f>IF($O693="","",YEAR($O693)&amp;"-"&amp;TEXT(MONTH($O693),"00"))</f>
        <v/>
      </c>
      <c r="AE693" s="67">
        <f>IF($W693=1,"Réglée",IF($Y693&lt;=0,"Non échu",IF($Y693&lt;=30,"1-30 j",IF($Y693&lt;=60,"31-60 j",IF($Y693&lt;=90,"61-90 j","Plus de 90 j")))))</f>
        <v/>
      </c>
      <c r="AF693" s="67">
        <f>IF($K693&lt;=1000,"Moins de 1 k€",IF($K693&lt;=5000,"1 à 5 k€",IF($K693&lt;=15000,"5 à 15 k€","Plus de 15 k€")))</f>
        <v/>
      </c>
    </row>
    <row r="694">
      <c r="A694" s="65" t="inlineStr">
        <is>
          <t>FAC-00693</t>
        </is>
      </c>
      <c r="B694" s="65" t="inlineStr">
        <is>
          <t>DEV-01686</t>
        </is>
      </c>
      <c r="C694" s="65" t="inlineStr">
        <is>
          <t>CLI-0108</t>
        </is>
      </c>
      <c r="D694" s="65" t="inlineStr">
        <is>
          <t>Professionnel</t>
        </is>
      </c>
      <c r="E694" s="65" t="inlineStr">
        <is>
          <t>Toulouse</t>
        </is>
      </c>
      <c r="F694" s="66" t="n">
        <v>45782</v>
      </c>
      <c r="G694" s="65" t="inlineStr">
        <is>
          <t>2025-05</t>
        </is>
      </c>
      <c r="H694" s="65" t="inlineStr">
        <is>
          <t>2024-2025</t>
        </is>
      </c>
      <c r="I694" s="66" t="n">
        <v>45812</v>
      </c>
      <c r="J694" s="67" t="n">
        <v>30</v>
      </c>
      <c r="K694" s="68" t="n">
        <v>2083.45</v>
      </c>
      <c r="L694" s="71" t="n">
        <v>0.2</v>
      </c>
      <c r="M694" s="68" t="n">
        <v>2500.14</v>
      </c>
      <c r="N694" s="65" t="inlineStr">
        <is>
          <t>Lent</t>
        </is>
      </c>
      <c r="O694" s="66" t="n">
        <v>45817</v>
      </c>
      <c r="P694" s="65" t="inlineStr">
        <is>
          <t>Payée</t>
        </is>
      </c>
      <c r="Q694" s="67">
        <f>IFERROR(INDEX(Devis!$I$2:$I$3053,MATCH($B694,Devis!$A$2:$A$3053,0)),"")</f>
        <v/>
      </c>
      <c r="R694" s="67">
        <f>IFERROR(INDEX(Devis!$K$2:$K$3053,MATCH($B694,Devis!$A$2:$A$3053,0)),"")</f>
        <v/>
      </c>
      <c r="S694" s="67">
        <f>IFERROR(INDEX(Clients!$G$2:$G$1020,MATCH($C694,Clients!$A$2:$A$1020,0)),"")</f>
        <v/>
      </c>
      <c r="T694" s="69">
        <f>1</f>
        <v/>
      </c>
      <c r="U694" s="68">
        <f>IFERROR(INDEX(Interventions!$S$2:$S$1106,MATCH($B694,Interventions!$B$2:$B$1106,0)),0)</f>
        <v/>
      </c>
      <c r="V694" s="68">
        <f>$K694-$U694</f>
        <v/>
      </c>
      <c r="W694" s="69">
        <f>IF($O694="",0,1)</f>
        <v/>
      </c>
      <c r="X694" s="68">
        <f>IF($O694="",$M694,0)</f>
        <v/>
      </c>
      <c r="Y694" s="69">
        <f>IF($O694="",MAX(0,Paramètres!$C$8-$I694),MAX(0,$O694-$I694))</f>
        <v/>
      </c>
      <c r="Z694" s="69">
        <f>$Y694*$X694</f>
        <v/>
      </c>
      <c r="AA694" s="69">
        <f>IF($O694="",0,$O694-$F694)</f>
        <v/>
      </c>
      <c r="AB694" s="69">
        <f>IF(AND($O694="",$I694&lt;Paramètres!$C$8),1,0)</f>
        <v/>
      </c>
      <c r="AC694" s="69">
        <f>IF(AND($O694="",$Y694&gt;Paramètres!$C$13),1,0)</f>
        <v/>
      </c>
      <c r="AD694" s="67">
        <f>IF($O694="","",YEAR($O694)&amp;"-"&amp;TEXT(MONTH($O694),"00"))</f>
        <v/>
      </c>
      <c r="AE694" s="67">
        <f>IF($W694=1,"Réglée",IF($Y694&lt;=0,"Non échu",IF($Y694&lt;=30,"1-30 j",IF($Y694&lt;=60,"31-60 j",IF($Y694&lt;=90,"61-90 j","Plus de 90 j")))))</f>
        <v/>
      </c>
      <c r="AF694" s="67">
        <f>IF($K694&lt;=1000,"Moins de 1 k€",IF($K694&lt;=5000,"1 à 5 k€",IF($K694&lt;=15000,"5 à 15 k€","Plus de 15 k€")))</f>
        <v/>
      </c>
    </row>
    <row r="695">
      <c r="A695" s="65" t="inlineStr">
        <is>
          <t>FAC-00694</t>
        </is>
      </c>
      <c r="B695" s="65" t="inlineStr">
        <is>
          <t>DEV-01689</t>
        </is>
      </c>
      <c r="C695" s="65" t="inlineStr">
        <is>
          <t>CLI-0263</t>
        </is>
      </c>
      <c r="D695" s="65" t="inlineStr">
        <is>
          <t>Syndic</t>
        </is>
      </c>
      <c r="E695" s="65" t="inlineStr">
        <is>
          <t>Bordeaux</t>
        </is>
      </c>
      <c r="F695" s="66" t="n">
        <v>45726</v>
      </c>
      <c r="G695" s="65" t="inlineStr">
        <is>
          <t>2025-03</t>
        </is>
      </c>
      <c r="H695" s="65" t="inlineStr">
        <is>
          <t>2024-2025</t>
        </is>
      </c>
      <c r="I695" s="66" t="n">
        <v>45786</v>
      </c>
      <c r="J695" s="67" t="n">
        <v>60</v>
      </c>
      <c r="K695" s="68" t="n">
        <v>4218.59</v>
      </c>
      <c r="L695" s="71" t="n">
        <v>0.2</v>
      </c>
      <c r="M695" s="68" t="n">
        <v>5062.31</v>
      </c>
      <c r="N695" s="65" t="inlineStr">
        <is>
          <t>Standard</t>
        </is>
      </c>
      <c r="O695" s="66" t="n">
        <v>45771</v>
      </c>
      <c r="P695" s="65" t="inlineStr">
        <is>
          <t>Payée</t>
        </is>
      </c>
      <c r="Q695" s="67">
        <f>IFERROR(INDEX(Devis!$I$2:$I$3053,MATCH($B695,Devis!$A$2:$A$3053,0)),"")</f>
        <v/>
      </c>
      <c r="R695" s="67">
        <f>IFERROR(INDEX(Devis!$K$2:$K$3053,MATCH($B695,Devis!$A$2:$A$3053,0)),"")</f>
        <v/>
      </c>
      <c r="S695" s="67">
        <f>IFERROR(INDEX(Clients!$G$2:$G$1020,MATCH($C695,Clients!$A$2:$A$1020,0)),"")</f>
        <v/>
      </c>
      <c r="T695" s="69">
        <f>1</f>
        <v/>
      </c>
      <c r="U695" s="68">
        <f>IFERROR(INDEX(Interventions!$S$2:$S$1106,MATCH($B695,Interventions!$B$2:$B$1106,0)),0)</f>
        <v/>
      </c>
      <c r="V695" s="68">
        <f>$K695-$U695</f>
        <v/>
      </c>
      <c r="W695" s="69">
        <f>IF($O695="",0,1)</f>
        <v/>
      </c>
      <c r="X695" s="68">
        <f>IF($O695="",$M695,0)</f>
        <v/>
      </c>
      <c r="Y695" s="69">
        <f>IF($O695="",MAX(0,Paramètres!$C$8-$I695),MAX(0,$O695-$I695))</f>
        <v/>
      </c>
      <c r="Z695" s="69">
        <f>$Y695*$X695</f>
        <v/>
      </c>
      <c r="AA695" s="69">
        <f>IF($O695="",0,$O695-$F695)</f>
        <v/>
      </c>
      <c r="AB695" s="69">
        <f>IF(AND($O695="",$I695&lt;Paramètres!$C$8),1,0)</f>
        <v/>
      </c>
      <c r="AC695" s="69">
        <f>IF(AND($O695="",$Y695&gt;Paramètres!$C$13),1,0)</f>
        <v/>
      </c>
      <c r="AD695" s="67">
        <f>IF($O695="","",YEAR($O695)&amp;"-"&amp;TEXT(MONTH($O695),"00"))</f>
        <v/>
      </c>
      <c r="AE695" s="67">
        <f>IF($W695=1,"Réglée",IF($Y695&lt;=0,"Non échu",IF($Y695&lt;=30,"1-30 j",IF($Y695&lt;=60,"31-60 j",IF($Y695&lt;=90,"61-90 j","Plus de 90 j")))))</f>
        <v/>
      </c>
      <c r="AF695" s="67">
        <f>IF($K695&lt;=1000,"Moins de 1 k€",IF($K695&lt;=5000,"1 à 5 k€",IF($K695&lt;=15000,"5 à 15 k€","Plus de 15 k€")))</f>
        <v/>
      </c>
    </row>
    <row r="696">
      <c r="A696" s="65" t="inlineStr">
        <is>
          <t>FAC-00695</t>
        </is>
      </c>
      <c r="B696" s="65" t="inlineStr">
        <is>
          <t>DEV-01695</t>
        </is>
      </c>
      <c r="C696" s="65" t="inlineStr">
        <is>
          <t>CLI-0033</t>
        </is>
      </c>
      <c r="D696" s="65" t="inlineStr">
        <is>
          <t>Syndic</t>
        </is>
      </c>
      <c r="E696" s="65" t="inlineStr">
        <is>
          <t>Bordeaux</t>
        </is>
      </c>
      <c r="F696" s="66" t="n">
        <v>45748</v>
      </c>
      <c r="G696" s="65" t="inlineStr">
        <is>
          <t>2025-04</t>
        </is>
      </c>
      <c r="H696" s="65" t="inlineStr">
        <is>
          <t>2024-2025</t>
        </is>
      </c>
      <c r="I696" s="66" t="n">
        <v>45808</v>
      </c>
      <c r="J696" s="67" t="n">
        <v>60</v>
      </c>
      <c r="K696" s="68" t="n">
        <v>2328.28</v>
      </c>
      <c r="L696" s="71" t="n">
        <v>0.2</v>
      </c>
      <c r="M696" s="68" t="n">
        <v>2793.94</v>
      </c>
      <c r="N696" s="65" t="inlineStr">
        <is>
          <t>Litigieux</t>
        </is>
      </c>
      <c r="O696" s="66" t="n"/>
      <c r="P696" s="65" t="inlineStr">
        <is>
          <t>En retard</t>
        </is>
      </c>
      <c r="Q696" s="67">
        <f>IFERROR(INDEX(Devis!$I$2:$I$3053,MATCH($B696,Devis!$A$2:$A$3053,0)),"")</f>
        <v/>
      </c>
      <c r="R696" s="67">
        <f>IFERROR(INDEX(Devis!$K$2:$K$3053,MATCH($B696,Devis!$A$2:$A$3053,0)),"")</f>
        <v/>
      </c>
      <c r="S696" s="67">
        <f>IFERROR(INDEX(Clients!$G$2:$G$1020,MATCH($C696,Clients!$A$2:$A$1020,0)),"")</f>
        <v/>
      </c>
      <c r="T696" s="69">
        <f>1</f>
        <v/>
      </c>
      <c r="U696" s="68">
        <f>IFERROR(INDEX(Interventions!$S$2:$S$1106,MATCH($B696,Interventions!$B$2:$B$1106,0)),0)</f>
        <v/>
      </c>
      <c r="V696" s="68">
        <f>$K696-$U696</f>
        <v/>
      </c>
      <c r="W696" s="69">
        <f>IF($O696="",0,1)</f>
        <v/>
      </c>
      <c r="X696" s="68">
        <f>IF($O696="",$M696,0)</f>
        <v/>
      </c>
      <c r="Y696" s="69">
        <f>IF($O696="",MAX(0,Paramètres!$C$8-$I696),MAX(0,$O696-$I696))</f>
        <v/>
      </c>
      <c r="Z696" s="69">
        <f>$Y696*$X696</f>
        <v/>
      </c>
      <c r="AA696" s="69">
        <f>IF($O696="",0,$O696-$F696)</f>
        <v/>
      </c>
      <c r="AB696" s="69">
        <f>IF(AND($O696="",$I696&lt;Paramètres!$C$8),1,0)</f>
        <v/>
      </c>
      <c r="AC696" s="69">
        <f>IF(AND($O696="",$Y696&gt;Paramètres!$C$13),1,0)</f>
        <v/>
      </c>
      <c r="AD696" s="67">
        <f>IF($O696="","",YEAR($O696)&amp;"-"&amp;TEXT(MONTH($O696),"00"))</f>
        <v/>
      </c>
      <c r="AE696" s="67">
        <f>IF($W696=1,"Réglée",IF($Y696&lt;=0,"Non échu",IF($Y696&lt;=30,"1-30 j",IF($Y696&lt;=60,"31-60 j",IF($Y696&lt;=90,"61-90 j","Plus de 90 j")))))</f>
        <v/>
      </c>
      <c r="AF696" s="67">
        <f>IF($K696&lt;=1000,"Moins de 1 k€",IF($K696&lt;=5000,"1 à 5 k€",IF($K696&lt;=15000,"5 à 15 k€","Plus de 15 k€")))</f>
        <v/>
      </c>
    </row>
    <row r="697">
      <c r="A697" s="65" t="inlineStr">
        <is>
          <t>FAC-00696</t>
        </is>
      </c>
      <c r="B697" s="65" t="inlineStr">
        <is>
          <t>DEV-01696</t>
        </is>
      </c>
      <c r="C697" s="65" t="inlineStr">
        <is>
          <t>CLI-0080</t>
        </is>
      </c>
      <c r="D697" s="65" t="inlineStr">
        <is>
          <t>Particulier</t>
        </is>
      </c>
      <c r="E697" s="65" t="inlineStr">
        <is>
          <t>Bordeaux</t>
        </is>
      </c>
      <c r="F697" s="66" t="n">
        <v>45775</v>
      </c>
      <c r="G697" s="65" t="inlineStr">
        <is>
          <t>2025-04</t>
        </is>
      </c>
      <c r="H697" s="65" t="inlineStr">
        <is>
          <t>2024-2025</t>
        </is>
      </c>
      <c r="I697" s="66" t="n">
        <v>45790</v>
      </c>
      <c r="J697" s="67" t="n">
        <v>15</v>
      </c>
      <c r="K697" s="68" t="n">
        <v>496.58</v>
      </c>
      <c r="L697" s="71" t="n">
        <v>0.2</v>
      </c>
      <c r="M697" s="68" t="n">
        <v>595.9</v>
      </c>
      <c r="N697" s="65" t="inlineStr">
        <is>
          <t>Bon payeur</t>
        </is>
      </c>
      <c r="O697" s="66" t="n">
        <v>45776</v>
      </c>
      <c r="P697" s="65" t="inlineStr">
        <is>
          <t>Payée</t>
        </is>
      </c>
      <c r="Q697" s="67">
        <f>IFERROR(INDEX(Devis!$I$2:$I$3053,MATCH($B697,Devis!$A$2:$A$3053,0)),"")</f>
        <v/>
      </c>
      <c r="R697" s="67">
        <f>IFERROR(INDEX(Devis!$K$2:$K$3053,MATCH($B697,Devis!$A$2:$A$3053,0)),"")</f>
        <v/>
      </c>
      <c r="S697" s="67">
        <f>IFERROR(INDEX(Clients!$G$2:$G$1020,MATCH($C697,Clients!$A$2:$A$1020,0)),"")</f>
        <v/>
      </c>
      <c r="T697" s="69">
        <f>1</f>
        <v/>
      </c>
      <c r="U697" s="68">
        <f>IFERROR(INDEX(Interventions!$S$2:$S$1106,MATCH($B697,Interventions!$B$2:$B$1106,0)),0)</f>
        <v/>
      </c>
      <c r="V697" s="68">
        <f>$K697-$U697</f>
        <v/>
      </c>
      <c r="W697" s="69">
        <f>IF($O697="",0,1)</f>
        <v/>
      </c>
      <c r="X697" s="68">
        <f>IF($O697="",$M697,0)</f>
        <v/>
      </c>
      <c r="Y697" s="69">
        <f>IF($O697="",MAX(0,Paramètres!$C$8-$I697),MAX(0,$O697-$I697))</f>
        <v/>
      </c>
      <c r="Z697" s="69">
        <f>$Y697*$X697</f>
        <v/>
      </c>
      <c r="AA697" s="69">
        <f>IF($O697="",0,$O697-$F697)</f>
        <v/>
      </c>
      <c r="AB697" s="69">
        <f>IF(AND($O697="",$I697&lt;Paramètres!$C$8),1,0)</f>
        <v/>
      </c>
      <c r="AC697" s="69">
        <f>IF(AND($O697="",$Y697&gt;Paramètres!$C$13),1,0)</f>
        <v/>
      </c>
      <c r="AD697" s="67">
        <f>IF($O697="","",YEAR($O697)&amp;"-"&amp;TEXT(MONTH($O697),"00"))</f>
        <v/>
      </c>
      <c r="AE697" s="67">
        <f>IF($W697=1,"Réglée",IF($Y697&lt;=0,"Non échu",IF($Y697&lt;=30,"1-30 j",IF($Y697&lt;=60,"31-60 j",IF($Y697&lt;=90,"61-90 j","Plus de 90 j")))))</f>
        <v/>
      </c>
      <c r="AF697" s="67">
        <f>IF($K697&lt;=1000,"Moins de 1 k€",IF($K697&lt;=5000,"1 à 5 k€",IF($K697&lt;=15000,"5 à 15 k€","Plus de 15 k€")))</f>
        <v/>
      </c>
    </row>
    <row r="698">
      <c r="A698" s="65" t="inlineStr">
        <is>
          <t>FAC-00697</t>
        </is>
      </c>
      <c r="B698" s="65" t="inlineStr">
        <is>
          <t>DEV-01701</t>
        </is>
      </c>
      <c r="C698" s="65" t="inlineStr">
        <is>
          <t>CLI-0168</t>
        </is>
      </c>
      <c r="D698" s="65" t="inlineStr">
        <is>
          <t>Particulier</t>
        </is>
      </c>
      <c r="E698" s="65" t="inlineStr">
        <is>
          <t>Bordeaux</t>
        </is>
      </c>
      <c r="F698" s="66" t="n">
        <v>45764</v>
      </c>
      <c r="G698" s="65" t="inlineStr">
        <is>
          <t>2025-04</t>
        </is>
      </c>
      <c r="H698" s="65" t="inlineStr">
        <is>
          <t>2024-2025</t>
        </is>
      </c>
      <c r="I698" s="66" t="n">
        <v>45779</v>
      </c>
      <c r="J698" s="67" t="n">
        <v>15</v>
      </c>
      <c r="K698" s="68" t="n">
        <v>3983.42</v>
      </c>
      <c r="L698" s="71" t="n">
        <v>0.1</v>
      </c>
      <c r="M698" s="68" t="n">
        <v>4381.76</v>
      </c>
      <c r="N698" s="65" t="inlineStr">
        <is>
          <t>Lent</t>
        </is>
      </c>
      <c r="O698" s="66" t="n">
        <v>45826</v>
      </c>
      <c r="P698" s="65" t="inlineStr">
        <is>
          <t>Payée</t>
        </is>
      </c>
      <c r="Q698" s="67">
        <f>IFERROR(INDEX(Devis!$I$2:$I$3053,MATCH($B698,Devis!$A$2:$A$3053,0)),"")</f>
        <v/>
      </c>
      <c r="R698" s="67">
        <f>IFERROR(INDEX(Devis!$K$2:$K$3053,MATCH($B698,Devis!$A$2:$A$3053,0)),"")</f>
        <v/>
      </c>
      <c r="S698" s="67">
        <f>IFERROR(INDEX(Clients!$G$2:$G$1020,MATCH($C698,Clients!$A$2:$A$1020,0)),"")</f>
        <v/>
      </c>
      <c r="T698" s="69">
        <f>1</f>
        <v/>
      </c>
      <c r="U698" s="68">
        <f>IFERROR(INDEX(Interventions!$S$2:$S$1106,MATCH($B698,Interventions!$B$2:$B$1106,0)),0)</f>
        <v/>
      </c>
      <c r="V698" s="68">
        <f>$K698-$U698</f>
        <v/>
      </c>
      <c r="W698" s="69">
        <f>IF($O698="",0,1)</f>
        <v/>
      </c>
      <c r="X698" s="68">
        <f>IF($O698="",$M698,0)</f>
        <v/>
      </c>
      <c r="Y698" s="69">
        <f>IF($O698="",MAX(0,Paramètres!$C$8-$I698),MAX(0,$O698-$I698))</f>
        <v/>
      </c>
      <c r="Z698" s="69">
        <f>$Y698*$X698</f>
        <v/>
      </c>
      <c r="AA698" s="69">
        <f>IF($O698="",0,$O698-$F698)</f>
        <v/>
      </c>
      <c r="AB698" s="69">
        <f>IF(AND($O698="",$I698&lt;Paramètres!$C$8),1,0)</f>
        <v/>
      </c>
      <c r="AC698" s="69">
        <f>IF(AND($O698="",$Y698&gt;Paramètres!$C$13),1,0)</f>
        <v/>
      </c>
      <c r="AD698" s="67">
        <f>IF($O698="","",YEAR($O698)&amp;"-"&amp;TEXT(MONTH($O698),"00"))</f>
        <v/>
      </c>
      <c r="AE698" s="67">
        <f>IF($W698=1,"Réglée",IF($Y698&lt;=0,"Non échu",IF($Y698&lt;=30,"1-30 j",IF($Y698&lt;=60,"31-60 j",IF($Y698&lt;=90,"61-90 j","Plus de 90 j")))))</f>
        <v/>
      </c>
      <c r="AF698" s="67">
        <f>IF($K698&lt;=1000,"Moins de 1 k€",IF($K698&lt;=5000,"1 à 5 k€",IF($K698&lt;=15000,"5 à 15 k€","Plus de 15 k€")))</f>
        <v/>
      </c>
    </row>
    <row r="699">
      <c r="A699" s="65" t="inlineStr">
        <is>
          <t>FAC-00698</t>
        </is>
      </c>
      <c r="B699" s="65" t="inlineStr">
        <is>
          <t>DEV-01704</t>
        </is>
      </c>
      <c r="C699" s="65" t="inlineStr">
        <is>
          <t>CLI-0459</t>
        </is>
      </c>
      <c r="D699" s="65" t="inlineStr">
        <is>
          <t>Professionnel</t>
        </is>
      </c>
      <c r="E699" s="65" t="inlineStr">
        <is>
          <t>Bordeaux</t>
        </is>
      </c>
      <c r="F699" s="66" t="n">
        <v>45742</v>
      </c>
      <c r="G699" s="65" t="inlineStr">
        <is>
          <t>2025-03</t>
        </is>
      </c>
      <c r="H699" s="65" t="inlineStr">
        <is>
          <t>2024-2025</t>
        </is>
      </c>
      <c r="I699" s="66" t="n">
        <v>45772</v>
      </c>
      <c r="J699" s="67" t="n">
        <v>30</v>
      </c>
      <c r="K699" s="68" t="n">
        <v>540.59</v>
      </c>
      <c r="L699" s="71" t="n">
        <v>0.2</v>
      </c>
      <c r="M699" s="68" t="n">
        <v>648.71</v>
      </c>
      <c r="N699" s="65" t="inlineStr">
        <is>
          <t>Bon payeur</t>
        </is>
      </c>
      <c r="O699" s="66" t="n">
        <v>45795</v>
      </c>
      <c r="P699" s="65" t="inlineStr">
        <is>
          <t>Payée</t>
        </is>
      </c>
      <c r="Q699" s="67">
        <f>IFERROR(INDEX(Devis!$I$2:$I$3053,MATCH($B699,Devis!$A$2:$A$3053,0)),"")</f>
        <v/>
      </c>
      <c r="R699" s="67">
        <f>IFERROR(INDEX(Devis!$K$2:$K$3053,MATCH($B699,Devis!$A$2:$A$3053,0)),"")</f>
        <v/>
      </c>
      <c r="S699" s="67">
        <f>IFERROR(INDEX(Clients!$G$2:$G$1020,MATCH($C699,Clients!$A$2:$A$1020,0)),"")</f>
        <v/>
      </c>
      <c r="T699" s="69">
        <f>1</f>
        <v/>
      </c>
      <c r="U699" s="68">
        <f>IFERROR(INDEX(Interventions!$S$2:$S$1106,MATCH($B699,Interventions!$B$2:$B$1106,0)),0)</f>
        <v/>
      </c>
      <c r="V699" s="68">
        <f>$K699-$U699</f>
        <v/>
      </c>
      <c r="W699" s="69">
        <f>IF($O699="",0,1)</f>
        <v/>
      </c>
      <c r="X699" s="68">
        <f>IF($O699="",$M699,0)</f>
        <v/>
      </c>
      <c r="Y699" s="69">
        <f>IF($O699="",MAX(0,Paramètres!$C$8-$I699),MAX(0,$O699-$I699))</f>
        <v/>
      </c>
      <c r="Z699" s="69">
        <f>$Y699*$X699</f>
        <v/>
      </c>
      <c r="AA699" s="69">
        <f>IF($O699="",0,$O699-$F699)</f>
        <v/>
      </c>
      <c r="AB699" s="69">
        <f>IF(AND($O699="",$I699&lt;Paramètres!$C$8),1,0)</f>
        <v/>
      </c>
      <c r="AC699" s="69">
        <f>IF(AND($O699="",$Y699&gt;Paramètres!$C$13),1,0)</f>
        <v/>
      </c>
      <c r="AD699" s="67">
        <f>IF($O699="","",YEAR($O699)&amp;"-"&amp;TEXT(MONTH($O699),"00"))</f>
        <v/>
      </c>
      <c r="AE699" s="67">
        <f>IF($W699=1,"Réglée",IF($Y699&lt;=0,"Non échu",IF($Y699&lt;=30,"1-30 j",IF($Y699&lt;=60,"31-60 j",IF($Y699&lt;=90,"61-90 j","Plus de 90 j")))))</f>
        <v/>
      </c>
      <c r="AF699" s="67">
        <f>IF($K699&lt;=1000,"Moins de 1 k€",IF($K699&lt;=5000,"1 à 5 k€",IF($K699&lt;=15000,"5 à 15 k€","Plus de 15 k€")))</f>
        <v/>
      </c>
    </row>
    <row r="700">
      <c r="A700" s="65" t="inlineStr">
        <is>
          <t>FAC-00699</t>
        </is>
      </c>
      <c r="B700" s="65" t="inlineStr">
        <is>
          <t>DEV-01707</t>
        </is>
      </c>
      <c r="C700" s="65" t="inlineStr">
        <is>
          <t>CLI-0174</t>
        </is>
      </c>
      <c r="D700" s="65" t="inlineStr">
        <is>
          <t>Professionnel</t>
        </is>
      </c>
      <c r="E700" s="65" t="inlineStr">
        <is>
          <t>Bordeaux</t>
        </is>
      </c>
      <c r="F700" s="66" t="n">
        <v>45755</v>
      </c>
      <c r="G700" s="65" t="inlineStr">
        <is>
          <t>2025-04</t>
        </is>
      </c>
      <c r="H700" s="65" t="inlineStr">
        <is>
          <t>2024-2025</t>
        </is>
      </c>
      <c r="I700" s="66" t="n">
        <v>45785</v>
      </c>
      <c r="J700" s="67" t="n">
        <v>30</v>
      </c>
      <c r="K700" s="68" t="n">
        <v>2325.47</v>
      </c>
      <c r="L700" s="71" t="n">
        <v>0.2</v>
      </c>
      <c r="M700" s="68" t="n">
        <v>2790.56</v>
      </c>
      <c r="N700" s="65" t="inlineStr">
        <is>
          <t>Bon payeur</t>
        </is>
      </c>
      <c r="O700" s="66" t="n">
        <v>45783</v>
      </c>
      <c r="P700" s="65" t="inlineStr">
        <is>
          <t>Payée</t>
        </is>
      </c>
      <c r="Q700" s="67">
        <f>IFERROR(INDEX(Devis!$I$2:$I$3053,MATCH($B700,Devis!$A$2:$A$3053,0)),"")</f>
        <v/>
      </c>
      <c r="R700" s="67">
        <f>IFERROR(INDEX(Devis!$K$2:$K$3053,MATCH($B700,Devis!$A$2:$A$3053,0)),"")</f>
        <v/>
      </c>
      <c r="S700" s="67">
        <f>IFERROR(INDEX(Clients!$G$2:$G$1020,MATCH($C700,Clients!$A$2:$A$1020,0)),"")</f>
        <v/>
      </c>
      <c r="T700" s="69">
        <f>1</f>
        <v/>
      </c>
      <c r="U700" s="68">
        <f>IFERROR(INDEX(Interventions!$S$2:$S$1106,MATCH($B700,Interventions!$B$2:$B$1106,0)),0)</f>
        <v/>
      </c>
      <c r="V700" s="68">
        <f>$K700-$U700</f>
        <v/>
      </c>
      <c r="W700" s="69">
        <f>IF($O700="",0,1)</f>
        <v/>
      </c>
      <c r="X700" s="68">
        <f>IF($O700="",$M700,0)</f>
        <v/>
      </c>
      <c r="Y700" s="69">
        <f>IF($O700="",MAX(0,Paramètres!$C$8-$I700),MAX(0,$O700-$I700))</f>
        <v/>
      </c>
      <c r="Z700" s="69">
        <f>$Y700*$X700</f>
        <v/>
      </c>
      <c r="AA700" s="69">
        <f>IF($O700="",0,$O700-$F700)</f>
        <v/>
      </c>
      <c r="AB700" s="69">
        <f>IF(AND($O700="",$I700&lt;Paramètres!$C$8),1,0)</f>
        <v/>
      </c>
      <c r="AC700" s="69">
        <f>IF(AND($O700="",$Y700&gt;Paramètres!$C$13),1,0)</f>
        <v/>
      </c>
      <c r="AD700" s="67">
        <f>IF($O700="","",YEAR($O700)&amp;"-"&amp;TEXT(MONTH($O700),"00"))</f>
        <v/>
      </c>
      <c r="AE700" s="67">
        <f>IF($W700=1,"Réglée",IF($Y700&lt;=0,"Non échu",IF($Y700&lt;=30,"1-30 j",IF($Y700&lt;=60,"31-60 j",IF($Y700&lt;=90,"61-90 j","Plus de 90 j")))))</f>
        <v/>
      </c>
      <c r="AF700" s="67">
        <f>IF($K700&lt;=1000,"Moins de 1 k€",IF($K700&lt;=5000,"1 à 5 k€",IF($K700&lt;=15000,"5 à 15 k€","Plus de 15 k€")))</f>
        <v/>
      </c>
    </row>
    <row r="701">
      <c r="A701" s="65" t="inlineStr">
        <is>
          <t>FAC-00700</t>
        </is>
      </c>
      <c r="B701" s="65" t="inlineStr">
        <is>
          <t>DEV-01709</t>
        </is>
      </c>
      <c r="C701" s="65" t="inlineStr">
        <is>
          <t>CLI-0254</t>
        </is>
      </c>
      <c r="D701" s="65" t="inlineStr">
        <is>
          <t>Particulier</t>
        </is>
      </c>
      <c r="E701" s="65" t="inlineStr">
        <is>
          <t>Toulouse</t>
        </is>
      </c>
      <c r="F701" s="66" t="n">
        <v>45786</v>
      </c>
      <c r="G701" s="65" t="inlineStr">
        <is>
          <t>2025-05</t>
        </is>
      </c>
      <c r="H701" s="65" t="inlineStr">
        <is>
          <t>2024-2025</t>
        </is>
      </c>
      <c r="I701" s="66" t="n">
        <v>45801</v>
      </c>
      <c r="J701" s="67" t="n">
        <v>15</v>
      </c>
      <c r="K701" s="68" t="n">
        <v>11452.32</v>
      </c>
      <c r="L701" s="71" t="n">
        <v>0.1</v>
      </c>
      <c r="M701" s="68" t="n">
        <v>12597.55</v>
      </c>
      <c r="N701" s="65" t="inlineStr">
        <is>
          <t>Standard</t>
        </is>
      </c>
      <c r="O701" s="66" t="n">
        <v>45787</v>
      </c>
      <c r="P701" s="65" t="inlineStr">
        <is>
          <t>Payée</t>
        </is>
      </c>
      <c r="Q701" s="67">
        <f>IFERROR(INDEX(Devis!$I$2:$I$3053,MATCH($B701,Devis!$A$2:$A$3053,0)),"")</f>
        <v/>
      </c>
      <c r="R701" s="67">
        <f>IFERROR(INDEX(Devis!$K$2:$K$3053,MATCH($B701,Devis!$A$2:$A$3053,0)),"")</f>
        <v/>
      </c>
      <c r="S701" s="67">
        <f>IFERROR(INDEX(Clients!$G$2:$G$1020,MATCH($C701,Clients!$A$2:$A$1020,0)),"")</f>
        <v/>
      </c>
      <c r="T701" s="69">
        <f>1</f>
        <v/>
      </c>
      <c r="U701" s="68">
        <f>IFERROR(INDEX(Interventions!$S$2:$S$1106,MATCH($B701,Interventions!$B$2:$B$1106,0)),0)</f>
        <v/>
      </c>
      <c r="V701" s="68">
        <f>$K701-$U701</f>
        <v/>
      </c>
      <c r="W701" s="69">
        <f>IF($O701="",0,1)</f>
        <v/>
      </c>
      <c r="X701" s="68">
        <f>IF($O701="",$M701,0)</f>
        <v/>
      </c>
      <c r="Y701" s="69">
        <f>IF($O701="",MAX(0,Paramètres!$C$8-$I701),MAX(0,$O701-$I701))</f>
        <v/>
      </c>
      <c r="Z701" s="69">
        <f>$Y701*$X701</f>
        <v/>
      </c>
      <c r="AA701" s="69">
        <f>IF($O701="",0,$O701-$F701)</f>
        <v/>
      </c>
      <c r="AB701" s="69">
        <f>IF(AND($O701="",$I701&lt;Paramètres!$C$8),1,0)</f>
        <v/>
      </c>
      <c r="AC701" s="69">
        <f>IF(AND($O701="",$Y701&gt;Paramètres!$C$13),1,0)</f>
        <v/>
      </c>
      <c r="AD701" s="67">
        <f>IF($O701="","",YEAR($O701)&amp;"-"&amp;TEXT(MONTH($O701),"00"))</f>
        <v/>
      </c>
      <c r="AE701" s="67">
        <f>IF($W701=1,"Réglée",IF($Y701&lt;=0,"Non échu",IF($Y701&lt;=30,"1-30 j",IF($Y701&lt;=60,"31-60 j",IF($Y701&lt;=90,"61-90 j","Plus de 90 j")))))</f>
        <v/>
      </c>
      <c r="AF701" s="67">
        <f>IF($K701&lt;=1000,"Moins de 1 k€",IF($K701&lt;=5000,"1 à 5 k€",IF($K701&lt;=15000,"5 à 15 k€","Plus de 15 k€")))</f>
        <v/>
      </c>
    </row>
    <row r="702">
      <c r="A702" s="65" t="inlineStr">
        <is>
          <t>FAC-00701</t>
        </is>
      </c>
      <c r="B702" s="65" t="inlineStr">
        <is>
          <t>DEV-01710</t>
        </is>
      </c>
      <c r="C702" s="65" t="inlineStr">
        <is>
          <t>CLI-0561</t>
        </is>
      </c>
      <c r="D702" s="65" t="inlineStr">
        <is>
          <t>Particulier</t>
        </is>
      </c>
      <c r="E702" s="65" t="inlineStr">
        <is>
          <t>Bordeaux</t>
        </is>
      </c>
      <c r="F702" s="66" t="n">
        <v>45757</v>
      </c>
      <c r="G702" s="65" t="inlineStr">
        <is>
          <t>2025-04</t>
        </is>
      </c>
      <c r="H702" s="65" t="inlineStr">
        <is>
          <t>2024-2025</t>
        </is>
      </c>
      <c r="I702" s="66" t="n">
        <v>45772</v>
      </c>
      <c r="J702" s="67" t="n">
        <v>15</v>
      </c>
      <c r="K702" s="68" t="n">
        <v>301.66</v>
      </c>
      <c r="L702" s="71" t="n">
        <v>0.2</v>
      </c>
      <c r="M702" s="68" t="n">
        <v>361.99</v>
      </c>
      <c r="N702" s="65" t="inlineStr">
        <is>
          <t>Bon payeur</t>
        </is>
      </c>
      <c r="O702" s="66" t="n">
        <v>45764</v>
      </c>
      <c r="P702" s="65" t="inlineStr">
        <is>
          <t>Payée</t>
        </is>
      </c>
      <c r="Q702" s="67">
        <f>IFERROR(INDEX(Devis!$I$2:$I$3053,MATCH($B702,Devis!$A$2:$A$3053,0)),"")</f>
        <v/>
      </c>
      <c r="R702" s="67">
        <f>IFERROR(INDEX(Devis!$K$2:$K$3053,MATCH($B702,Devis!$A$2:$A$3053,0)),"")</f>
        <v/>
      </c>
      <c r="S702" s="67">
        <f>IFERROR(INDEX(Clients!$G$2:$G$1020,MATCH($C702,Clients!$A$2:$A$1020,0)),"")</f>
        <v/>
      </c>
      <c r="T702" s="69">
        <f>1</f>
        <v/>
      </c>
      <c r="U702" s="68">
        <f>IFERROR(INDEX(Interventions!$S$2:$S$1106,MATCH($B702,Interventions!$B$2:$B$1106,0)),0)</f>
        <v/>
      </c>
      <c r="V702" s="68">
        <f>$K702-$U702</f>
        <v/>
      </c>
      <c r="W702" s="69">
        <f>IF($O702="",0,1)</f>
        <v/>
      </c>
      <c r="X702" s="68">
        <f>IF($O702="",$M702,0)</f>
        <v/>
      </c>
      <c r="Y702" s="69">
        <f>IF($O702="",MAX(0,Paramètres!$C$8-$I702),MAX(0,$O702-$I702))</f>
        <v/>
      </c>
      <c r="Z702" s="69">
        <f>$Y702*$X702</f>
        <v/>
      </c>
      <c r="AA702" s="69">
        <f>IF($O702="",0,$O702-$F702)</f>
        <v/>
      </c>
      <c r="AB702" s="69">
        <f>IF(AND($O702="",$I702&lt;Paramètres!$C$8),1,0)</f>
        <v/>
      </c>
      <c r="AC702" s="69">
        <f>IF(AND($O702="",$Y702&gt;Paramètres!$C$13),1,0)</f>
        <v/>
      </c>
      <c r="AD702" s="67">
        <f>IF($O702="","",YEAR($O702)&amp;"-"&amp;TEXT(MONTH($O702),"00"))</f>
        <v/>
      </c>
      <c r="AE702" s="67">
        <f>IF($W702=1,"Réglée",IF($Y702&lt;=0,"Non échu",IF($Y702&lt;=30,"1-30 j",IF($Y702&lt;=60,"31-60 j",IF($Y702&lt;=90,"61-90 j","Plus de 90 j")))))</f>
        <v/>
      </c>
      <c r="AF702" s="67">
        <f>IF($K702&lt;=1000,"Moins de 1 k€",IF($K702&lt;=5000,"1 à 5 k€",IF($K702&lt;=15000,"5 à 15 k€","Plus de 15 k€")))</f>
        <v/>
      </c>
    </row>
    <row r="703">
      <c r="A703" s="65" t="inlineStr">
        <is>
          <t>FAC-00702</t>
        </is>
      </c>
      <c r="B703" s="65" t="inlineStr">
        <is>
          <t>DEV-01718</t>
        </is>
      </c>
      <c r="C703" s="65" t="inlineStr">
        <is>
          <t>CLI-0322</t>
        </is>
      </c>
      <c r="D703" s="65" t="inlineStr">
        <is>
          <t>Particulier</t>
        </is>
      </c>
      <c r="E703" s="65" t="inlineStr">
        <is>
          <t>Bordeaux</t>
        </is>
      </c>
      <c r="F703" s="66" t="n">
        <v>45769</v>
      </c>
      <c r="G703" s="65" t="inlineStr">
        <is>
          <t>2025-04</t>
        </is>
      </c>
      <c r="H703" s="65" t="inlineStr">
        <is>
          <t>2024-2025</t>
        </is>
      </c>
      <c r="I703" s="66" t="n">
        <v>45784</v>
      </c>
      <c r="J703" s="67" t="n">
        <v>15</v>
      </c>
      <c r="K703" s="68" t="n">
        <v>9708.82</v>
      </c>
      <c r="L703" s="71" t="n">
        <v>0.1</v>
      </c>
      <c r="M703" s="68" t="n">
        <v>10679.7</v>
      </c>
      <c r="N703" s="65" t="inlineStr">
        <is>
          <t>Standard</t>
        </is>
      </c>
      <c r="O703" s="66" t="n">
        <v>45772</v>
      </c>
      <c r="P703" s="65" t="inlineStr">
        <is>
          <t>Payée</t>
        </is>
      </c>
      <c r="Q703" s="67">
        <f>IFERROR(INDEX(Devis!$I$2:$I$3053,MATCH($B703,Devis!$A$2:$A$3053,0)),"")</f>
        <v/>
      </c>
      <c r="R703" s="67">
        <f>IFERROR(INDEX(Devis!$K$2:$K$3053,MATCH($B703,Devis!$A$2:$A$3053,0)),"")</f>
        <v/>
      </c>
      <c r="S703" s="67">
        <f>IFERROR(INDEX(Clients!$G$2:$G$1020,MATCH($C703,Clients!$A$2:$A$1020,0)),"")</f>
        <v/>
      </c>
      <c r="T703" s="69">
        <f>1</f>
        <v/>
      </c>
      <c r="U703" s="68">
        <f>IFERROR(INDEX(Interventions!$S$2:$S$1106,MATCH($B703,Interventions!$B$2:$B$1106,0)),0)</f>
        <v/>
      </c>
      <c r="V703" s="68">
        <f>$K703-$U703</f>
        <v/>
      </c>
      <c r="W703" s="69">
        <f>IF($O703="",0,1)</f>
        <v/>
      </c>
      <c r="X703" s="68">
        <f>IF($O703="",$M703,0)</f>
        <v/>
      </c>
      <c r="Y703" s="69">
        <f>IF($O703="",MAX(0,Paramètres!$C$8-$I703),MAX(0,$O703-$I703))</f>
        <v/>
      </c>
      <c r="Z703" s="69">
        <f>$Y703*$X703</f>
        <v/>
      </c>
      <c r="AA703" s="69">
        <f>IF($O703="",0,$O703-$F703)</f>
        <v/>
      </c>
      <c r="AB703" s="69">
        <f>IF(AND($O703="",$I703&lt;Paramètres!$C$8),1,0)</f>
        <v/>
      </c>
      <c r="AC703" s="69">
        <f>IF(AND($O703="",$Y703&gt;Paramètres!$C$13),1,0)</f>
        <v/>
      </c>
      <c r="AD703" s="67">
        <f>IF($O703="","",YEAR($O703)&amp;"-"&amp;TEXT(MONTH($O703),"00"))</f>
        <v/>
      </c>
      <c r="AE703" s="67">
        <f>IF($W703=1,"Réglée",IF($Y703&lt;=0,"Non échu",IF($Y703&lt;=30,"1-30 j",IF($Y703&lt;=60,"31-60 j",IF($Y703&lt;=90,"61-90 j","Plus de 90 j")))))</f>
        <v/>
      </c>
      <c r="AF703" s="67">
        <f>IF($K703&lt;=1000,"Moins de 1 k€",IF($K703&lt;=5000,"1 à 5 k€",IF($K703&lt;=15000,"5 à 15 k€","Plus de 15 k€")))</f>
        <v/>
      </c>
    </row>
    <row r="704">
      <c r="A704" s="65" t="inlineStr">
        <is>
          <t>FAC-00703</t>
        </is>
      </c>
      <c r="B704" s="65" t="inlineStr">
        <is>
          <t>DEV-01719</t>
        </is>
      </c>
      <c r="C704" s="65" t="inlineStr">
        <is>
          <t>CLI-0568</t>
        </is>
      </c>
      <c r="D704" s="65" t="inlineStr">
        <is>
          <t>Syndic</t>
        </is>
      </c>
      <c r="E704" s="65" t="inlineStr">
        <is>
          <t>Toulouse</t>
        </is>
      </c>
      <c r="F704" s="66" t="n">
        <v>45749</v>
      </c>
      <c r="G704" s="65" t="inlineStr">
        <is>
          <t>2025-04</t>
        </is>
      </c>
      <c r="H704" s="65" t="inlineStr">
        <is>
          <t>2024-2025</t>
        </is>
      </c>
      <c r="I704" s="66" t="n">
        <v>45809</v>
      </c>
      <c r="J704" s="67" t="n">
        <v>60</v>
      </c>
      <c r="K704" s="68" t="n">
        <v>7655.91</v>
      </c>
      <c r="L704" s="71" t="n">
        <v>0.2</v>
      </c>
      <c r="M704" s="68" t="n">
        <v>9187.09</v>
      </c>
      <c r="N704" s="65" t="inlineStr">
        <is>
          <t>Lent</t>
        </is>
      </c>
      <c r="O704" s="66" t="n">
        <v>45845</v>
      </c>
      <c r="P704" s="65" t="inlineStr">
        <is>
          <t>Payée</t>
        </is>
      </c>
      <c r="Q704" s="67">
        <f>IFERROR(INDEX(Devis!$I$2:$I$3053,MATCH($B704,Devis!$A$2:$A$3053,0)),"")</f>
        <v/>
      </c>
      <c r="R704" s="67">
        <f>IFERROR(INDEX(Devis!$K$2:$K$3053,MATCH($B704,Devis!$A$2:$A$3053,0)),"")</f>
        <v/>
      </c>
      <c r="S704" s="67">
        <f>IFERROR(INDEX(Clients!$G$2:$G$1020,MATCH($C704,Clients!$A$2:$A$1020,0)),"")</f>
        <v/>
      </c>
      <c r="T704" s="69">
        <f>1</f>
        <v/>
      </c>
      <c r="U704" s="68">
        <f>IFERROR(INDEX(Interventions!$S$2:$S$1106,MATCH($B704,Interventions!$B$2:$B$1106,0)),0)</f>
        <v/>
      </c>
      <c r="V704" s="68">
        <f>$K704-$U704</f>
        <v/>
      </c>
      <c r="W704" s="69">
        <f>IF($O704="",0,1)</f>
        <v/>
      </c>
      <c r="X704" s="68">
        <f>IF($O704="",$M704,0)</f>
        <v/>
      </c>
      <c r="Y704" s="69">
        <f>IF($O704="",MAX(0,Paramètres!$C$8-$I704),MAX(0,$O704-$I704))</f>
        <v/>
      </c>
      <c r="Z704" s="69">
        <f>$Y704*$X704</f>
        <v/>
      </c>
      <c r="AA704" s="69">
        <f>IF($O704="",0,$O704-$F704)</f>
        <v/>
      </c>
      <c r="AB704" s="69">
        <f>IF(AND($O704="",$I704&lt;Paramètres!$C$8),1,0)</f>
        <v/>
      </c>
      <c r="AC704" s="69">
        <f>IF(AND($O704="",$Y704&gt;Paramètres!$C$13),1,0)</f>
        <v/>
      </c>
      <c r="AD704" s="67">
        <f>IF($O704="","",YEAR($O704)&amp;"-"&amp;TEXT(MONTH($O704),"00"))</f>
        <v/>
      </c>
      <c r="AE704" s="67">
        <f>IF($W704=1,"Réglée",IF($Y704&lt;=0,"Non échu",IF($Y704&lt;=30,"1-30 j",IF($Y704&lt;=60,"31-60 j",IF($Y704&lt;=90,"61-90 j","Plus de 90 j")))))</f>
        <v/>
      </c>
      <c r="AF704" s="67">
        <f>IF($K704&lt;=1000,"Moins de 1 k€",IF($K704&lt;=5000,"1 à 5 k€",IF($K704&lt;=15000,"5 à 15 k€","Plus de 15 k€")))</f>
        <v/>
      </c>
    </row>
    <row r="705">
      <c r="A705" s="65" t="inlineStr">
        <is>
          <t>FAC-00704</t>
        </is>
      </c>
      <c r="B705" s="65" t="inlineStr">
        <is>
          <t>DEV-01720</t>
        </is>
      </c>
      <c r="C705" s="65" t="inlineStr">
        <is>
          <t>CLI-0978</t>
        </is>
      </c>
      <c r="D705" s="65" t="inlineStr">
        <is>
          <t>Particulier</t>
        </is>
      </c>
      <c r="E705" s="65" t="inlineStr">
        <is>
          <t>Montpellier</t>
        </is>
      </c>
      <c r="F705" s="66" t="n">
        <v>45765</v>
      </c>
      <c r="G705" s="65" t="inlineStr">
        <is>
          <t>2025-04</t>
        </is>
      </c>
      <c r="H705" s="65" t="inlineStr">
        <is>
          <t>2024-2025</t>
        </is>
      </c>
      <c r="I705" s="66" t="n">
        <v>45780</v>
      </c>
      <c r="J705" s="67" t="n">
        <v>15</v>
      </c>
      <c r="K705" s="68" t="n">
        <v>302.65</v>
      </c>
      <c r="L705" s="71" t="n">
        <v>0.2</v>
      </c>
      <c r="M705" s="68" t="n">
        <v>363.18</v>
      </c>
      <c r="N705" s="65" t="inlineStr">
        <is>
          <t>Bon payeur</t>
        </is>
      </c>
      <c r="O705" s="66" t="n">
        <v>45766</v>
      </c>
      <c r="P705" s="65" t="inlineStr">
        <is>
          <t>Payée</t>
        </is>
      </c>
      <c r="Q705" s="67">
        <f>IFERROR(INDEX(Devis!$I$2:$I$3053,MATCH($B705,Devis!$A$2:$A$3053,0)),"")</f>
        <v/>
      </c>
      <c r="R705" s="67">
        <f>IFERROR(INDEX(Devis!$K$2:$K$3053,MATCH($B705,Devis!$A$2:$A$3053,0)),"")</f>
        <v/>
      </c>
      <c r="S705" s="67">
        <f>IFERROR(INDEX(Clients!$G$2:$G$1020,MATCH($C705,Clients!$A$2:$A$1020,0)),"")</f>
        <v/>
      </c>
      <c r="T705" s="69">
        <f>1</f>
        <v/>
      </c>
      <c r="U705" s="68">
        <f>IFERROR(INDEX(Interventions!$S$2:$S$1106,MATCH($B705,Interventions!$B$2:$B$1106,0)),0)</f>
        <v/>
      </c>
      <c r="V705" s="68">
        <f>$K705-$U705</f>
        <v/>
      </c>
      <c r="W705" s="69">
        <f>IF($O705="",0,1)</f>
        <v/>
      </c>
      <c r="X705" s="68">
        <f>IF($O705="",$M705,0)</f>
        <v/>
      </c>
      <c r="Y705" s="69">
        <f>IF($O705="",MAX(0,Paramètres!$C$8-$I705),MAX(0,$O705-$I705))</f>
        <v/>
      </c>
      <c r="Z705" s="69">
        <f>$Y705*$X705</f>
        <v/>
      </c>
      <c r="AA705" s="69">
        <f>IF($O705="",0,$O705-$F705)</f>
        <v/>
      </c>
      <c r="AB705" s="69">
        <f>IF(AND($O705="",$I705&lt;Paramètres!$C$8),1,0)</f>
        <v/>
      </c>
      <c r="AC705" s="69">
        <f>IF(AND($O705="",$Y705&gt;Paramètres!$C$13),1,0)</f>
        <v/>
      </c>
      <c r="AD705" s="67">
        <f>IF($O705="","",YEAR($O705)&amp;"-"&amp;TEXT(MONTH($O705),"00"))</f>
        <v/>
      </c>
      <c r="AE705" s="67">
        <f>IF($W705=1,"Réglée",IF($Y705&lt;=0,"Non échu",IF($Y705&lt;=30,"1-30 j",IF($Y705&lt;=60,"31-60 j",IF($Y705&lt;=90,"61-90 j","Plus de 90 j")))))</f>
        <v/>
      </c>
      <c r="AF705" s="67">
        <f>IF($K705&lt;=1000,"Moins de 1 k€",IF($K705&lt;=5000,"1 à 5 k€",IF($K705&lt;=15000,"5 à 15 k€","Plus de 15 k€")))</f>
        <v/>
      </c>
    </row>
    <row r="706">
      <c r="A706" s="65" t="inlineStr">
        <is>
          <t>FAC-00705</t>
        </is>
      </c>
      <c r="B706" s="65" t="inlineStr">
        <is>
          <t>DEV-01721</t>
        </is>
      </c>
      <c r="C706" s="65" t="inlineStr">
        <is>
          <t>CLI-0169</t>
        </is>
      </c>
      <c r="D706" s="65" t="inlineStr">
        <is>
          <t>Professionnel</t>
        </is>
      </c>
      <c r="E706" s="65" t="inlineStr">
        <is>
          <t>Bordeaux</t>
        </is>
      </c>
      <c r="F706" s="66" t="n">
        <v>45798</v>
      </c>
      <c r="G706" s="65" t="inlineStr">
        <is>
          <t>2025-05</t>
        </is>
      </c>
      <c r="H706" s="65" t="inlineStr">
        <is>
          <t>2024-2025</t>
        </is>
      </c>
      <c r="I706" s="66" t="n">
        <v>45828</v>
      </c>
      <c r="J706" s="67" t="n">
        <v>30</v>
      </c>
      <c r="K706" s="68" t="n">
        <v>275.14</v>
      </c>
      <c r="L706" s="71" t="n">
        <v>0.2</v>
      </c>
      <c r="M706" s="68" t="n">
        <v>330.17</v>
      </c>
      <c r="N706" s="65" t="inlineStr">
        <is>
          <t>Lent</t>
        </is>
      </c>
      <c r="O706" s="66" t="n">
        <v>45908</v>
      </c>
      <c r="P706" s="65" t="inlineStr">
        <is>
          <t>Payée</t>
        </is>
      </c>
      <c r="Q706" s="67">
        <f>IFERROR(INDEX(Devis!$I$2:$I$3053,MATCH($B706,Devis!$A$2:$A$3053,0)),"")</f>
        <v/>
      </c>
      <c r="R706" s="67">
        <f>IFERROR(INDEX(Devis!$K$2:$K$3053,MATCH($B706,Devis!$A$2:$A$3053,0)),"")</f>
        <v/>
      </c>
      <c r="S706" s="67">
        <f>IFERROR(INDEX(Clients!$G$2:$G$1020,MATCH($C706,Clients!$A$2:$A$1020,0)),"")</f>
        <v/>
      </c>
      <c r="T706" s="69">
        <f>1</f>
        <v/>
      </c>
      <c r="U706" s="68">
        <f>IFERROR(INDEX(Interventions!$S$2:$S$1106,MATCH($B706,Interventions!$B$2:$B$1106,0)),0)</f>
        <v/>
      </c>
      <c r="V706" s="68">
        <f>$K706-$U706</f>
        <v/>
      </c>
      <c r="W706" s="69">
        <f>IF($O706="",0,1)</f>
        <v/>
      </c>
      <c r="X706" s="68">
        <f>IF($O706="",$M706,0)</f>
        <v/>
      </c>
      <c r="Y706" s="69">
        <f>IF($O706="",MAX(0,Paramètres!$C$8-$I706),MAX(0,$O706-$I706))</f>
        <v/>
      </c>
      <c r="Z706" s="69">
        <f>$Y706*$X706</f>
        <v/>
      </c>
      <c r="AA706" s="69">
        <f>IF($O706="",0,$O706-$F706)</f>
        <v/>
      </c>
      <c r="AB706" s="69">
        <f>IF(AND($O706="",$I706&lt;Paramètres!$C$8),1,0)</f>
        <v/>
      </c>
      <c r="AC706" s="69">
        <f>IF(AND($O706="",$Y706&gt;Paramètres!$C$13),1,0)</f>
        <v/>
      </c>
      <c r="AD706" s="67">
        <f>IF($O706="","",YEAR($O706)&amp;"-"&amp;TEXT(MONTH($O706),"00"))</f>
        <v/>
      </c>
      <c r="AE706" s="67">
        <f>IF($W706=1,"Réglée",IF($Y706&lt;=0,"Non échu",IF($Y706&lt;=30,"1-30 j",IF($Y706&lt;=60,"31-60 j",IF($Y706&lt;=90,"61-90 j","Plus de 90 j")))))</f>
        <v/>
      </c>
      <c r="AF706" s="67">
        <f>IF($K706&lt;=1000,"Moins de 1 k€",IF($K706&lt;=5000,"1 à 5 k€",IF($K706&lt;=15000,"5 à 15 k€","Plus de 15 k€")))</f>
        <v/>
      </c>
    </row>
    <row r="707">
      <c r="A707" s="65" t="inlineStr">
        <is>
          <t>FAC-00706</t>
        </is>
      </c>
      <c r="B707" s="65" t="inlineStr">
        <is>
          <t>DEV-01722</t>
        </is>
      </c>
      <c r="C707" s="65" t="inlineStr">
        <is>
          <t>CLI-0198</t>
        </is>
      </c>
      <c r="D707" s="65" t="inlineStr">
        <is>
          <t>Syndic</t>
        </is>
      </c>
      <c r="E707" s="65" t="inlineStr">
        <is>
          <t>Bordeaux</t>
        </is>
      </c>
      <c r="F707" s="66" t="n">
        <v>45754</v>
      </c>
      <c r="G707" s="65" t="inlineStr">
        <is>
          <t>2025-04</t>
        </is>
      </c>
      <c r="H707" s="65" t="inlineStr">
        <is>
          <t>2024-2025</t>
        </is>
      </c>
      <c r="I707" s="66" t="n">
        <v>45814</v>
      </c>
      <c r="J707" s="67" t="n">
        <v>60</v>
      </c>
      <c r="K707" s="68" t="n">
        <v>300.29</v>
      </c>
      <c r="L707" s="71" t="n">
        <v>0.2</v>
      </c>
      <c r="M707" s="68" t="n">
        <v>360.35</v>
      </c>
      <c r="N707" s="65" t="inlineStr">
        <is>
          <t>Standard</t>
        </is>
      </c>
      <c r="O707" s="66" t="n">
        <v>45799</v>
      </c>
      <c r="P707" s="65" t="inlineStr">
        <is>
          <t>Payée</t>
        </is>
      </c>
      <c r="Q707" s="67">
        <f>IFERROR(INDEX(Devis!$I$2:$I$3053,MATCH($B707,Devis!$A$2:$A$3053,0)),"")</f>
        <v/>
      </c>
      <c r="R707" s="67">
        <f>IFERROR(INDEX(Devis!$K$2:$K$3053,MATCH($B707,Devis!$A$2:$A$3053,0)),"")</f>
        <v/>
      </c>
      <c r="S707" s="67">
        <f>IFERROR(INDEX(Clients!$G$2:$G$1020,MATCH($C707,Clients!$A$2:$A$1020,0)),"")</f>
        <v/>
      </c>
      <c r="T707" s="69">
        <f>1</f>
        <v/>
      </c>
      <c r="U707" s="68">
        <f>IFERROR(INDEX(Interventions!$S$2:$S$1106,MATCH($B707,Interventions!$B$2:$B$1106,0)),0)</f>
        <v/>
      </c>
      <c r="V707" s="68">
        <f>$K707-$U707</f>
        <v/>
      </c>
      <c r="W707" s="69">
        <f>IF($O707="",0,1)</f>
        <v/>
      </c>
      <c r="X707" s="68">
        <f>IF($O707="",$M707,0)</f>
        <v/>
      </c>
      <c r="Y707" s="69">
        <f>IF($O707="",MAX(0,Paramètres!$C$8-$I707),MAX(0,$O707-$I707))</f>
        <v/>
      </c>
      <c r="Z707" s="69">
        <f>$Y707*$X707</f>
        <v/>
      </c>
      <c r="AA707" s="69">
        <f>IF($O707="",0,$O707-$F707)</f>
        <v/>
      </c>
      <c r="AB707" s="69">
        <f>IF(AND($O707="",$I707&lt;Paramètres!$C$8),1,0)</f>
        <v/>
      </c>
      <c r="AC707" s="69">
        <f>IF(AND($O707="",$Y707&gt;Paramètres!$C$13),1,0)</f>
        <v/>
      </c>
      <c r="AD707" s="67">
        <f>IF($O707="","",YEAR($O707)&amp;"-"&amp;TEXT(MONTH($O707),"00"))</f>
        <v/>
      </c>
      <c r="AE707" s="67">
        <f>IF($W707=1,"Réglée",IF($Y707&lt;=0,"Non échu",IF($Y707&lt;=30,"1-30 j",IF($Y707&lt;=60,"31-60 j",IF($Y707&lt;=90,"61-90 j","Plus de 90 j")))))</f>
        <v/>
      </c>
      <c r="AF707" s="67">
        <f>IF($K707&lt;=1000,"Moins de 1 k€",IF($K707&lt;=5000,"1 à 5 k€",IF($K707&lt;=15000,"5 à 15 k€","Plus de 15 k€")))</f>
        <v/>
      </c>
    </row>
    <row r="708">
      <c r="A708" s="65" t="inlineStr">
        <is>
          <t>FAC-00707</t>
        </is>
      </c>
      <c r="B708" s="65" t="inlineStr">
        <is>
          <t>DEV-01723</t>
        </is>
      </c>
      <c r="C708" s="65" t="inlineStr">
        <is>
          <t>CLI-0525</t>
        </is>
      </c>
      <c r="D708" s="65" t="inlineStr">
        <is>
          <t>Particulier</t>
        </is>
      </c>
      <c r="E708" s="65" t="inlineStr">
        <is>
          <t>Bordeaux</t>
        </is>
      </c>
      <c r="F708" s="66" t="n">
        <v>45770</v>
      </c>
      <c r="G708" s="65" t="inlineStr">
        <is>
          <t>2025-04</t>
        </is>
      </c>
      <c r="H708" s="65" t="inlineStr">
        <is>
          <t>2024-2025</t>
        </is>
      </c>
      <c r="I708" s="66" t="n">
        <v>45785</v>
      </c>
      <c r="J708" s="67" t="n">
        <v>15</v>
      </c>
      <c r="K708" s="68" t="n">
        <v>3215.98</v>
      </c>
      <c r="L708" s="71" t="n">
        <v>0.1</v>
      </c>
      <c r="M708" s="68" t="n">
        <v>3537.58</v>
      </c>
      <c r="N708" s="65" t="inlineStr">
        <is>
          <t>Bon payeur</t>
        </is>
      </c>
      <c r="O708" s="66" t="n">
        <v>45804</v>
      </c>
      <c r="P708" s="65" t="inlineStr">
        <is>
          <t>Payée</t>
        </is>
      </c>
      <c r="Q708" s="67">
        <f>IFERROR(INDEX(Devis!$I$2:$I$3053,MATCH($B708,Devis!$A$2:$A$3053,0)),"")</f>
        <v/>
      </c>
      <c r="R708" s="67">
        <f>IFERROR(INDEX(Devis!$K$2:$K$3053,MATCH($B708,Devis!$A$2:$A$3053,0)),"")</f>
        <v/>
      </c>
      <c r="S708" s="67">
        <f>IFERROR(INDEX(Clients!$G$2:$G$1020,MATCH($C708,Clients!$A$2:$A$1020,0)),"")</f>
        <v/>
      </c>
      <c r="T708" s="69">
        <f>1</f>
        <v/>
      </c>
      <c r="U708" s="68">
        <f>IFERROR(INDEX(Interventions!$S$2:$S$1106,MATCH($B708,Interventions!$B$2:$B$1106,0)),0)</f>
        <v/>
      </c>
      <c r="V708" s="68">
        <f>$K708-$U708</f>
        <v/>
      </c>
      <c r="W708" s="69">
        <f>IF($O708="",0,1)</f>
        <v/>
      </c>
      <c r="X708" s="68">
        <f>IF($O708="",$M708,0)</f>
        <v/>
      </c>
      <c r="Y708" s="69">
        <f>IF($O708="",MAX(0,Paramètres!$C$8-$I708),MAX(0,$O708-$I708))</f>
        <v/>
      </c>
      <c r="Z708" s="69">
        <f>$Y708*$X708</f>
        <v/>
      </c>
      <c r="AA708" s="69">
        <f>IF($O708="",0,$O708-$F708)</f>
        <v/>
      </c>
      <c r="AB708" s="69">
        <f>IF(AND($O708="",$I708&lt;Paramètres!$C$8),1,0)</f>
        <v/>
      </c>
      <c r="AC708" s="69">
        <f>IF(AND($O708="",$Y708&gt;Paramètres!$C$13),1,0)</f>
        <v/>
      </c>
      <c r="AD708" s="67">
        <f>IF($O708="","",YEAR($O708)&amp;"-"&amp;TEXT(MONTH($O708),"00"))</f>
        <v/>
      </c>
      <c r="AE708" s="67">
        <f>IF($W708=1,"Réglée",IF($Y708&lt;=0,"Non échu",IF($Y708&lt;=30,"1-30 j",IF($Y708&lt;=60,"31-60 j",IF($Y708&lt;=90,"61-90 j","Plus de 90 j")))))</f>
        <v/>
      </c>
      <c r="AF708" s="67">
        <f>IF($K708&lt;=1000,"Moins de 1 k€",IF($K708&lt;=5000,"1 à 5 k€",IF($K708&lt;=15000,"5 à 15 k€","Plus de 15 k€")))</f>
        <v/>
      </c>
    </row>
    <row r="709">
      <c r="A709" s="65" t="inlineStr">
        <is>
          <t>FAC-00708</t>
        </is>
      </c>
      <c r="B709" s="65" t="inlineStr">
        <is>
          <t>DEV-01724</t>
        </is>
      </c>
      <c r="C709" s="65" t="inlineStr">
        <is>
          <t>CLI-0290</t>
        </is>
      </c>
      <c r="D709" s="65" t="inlineStr">
        <is>
          <t>Particulier</t>
        </is>
      </c>
      <c r="E709" s="65" t="inlineStr">
        <is>
          <t>Toulouse</t>
        </is>
      </c>
      <c r="F709" s="66" t="n">
        <v>45775</v>
      </c>
      <c r="G709" s="65" t="inlineStr">
        <is>
          <t>2025-04</t>
        </is>
      </c>
      <c r="H709" s="65" t="inlineStr">
        <is>
          <t>2024-2025</t>
        </is>
      </c>
      <c r="I709" s="66" t="n">
        <v>45790</v>
      </c>
      <c r="J709" s="67" t="n">
        <v>15</v>
      </c>
      <c r="K709" s="68" t="n">
        <v>400.85</v>
      </c>
      <c r="L709" s="71" t="n">
        <v>0.1</v>
      </c>
      <c r="M709" s="68" t="n">
        <v>440.94</v>
      </c>
      <c r="N709" s="65" t="inlineStr">
        <is>
          <t>Bon payeur</t>
        </is>
      </c>
      <c r="O709" s="66" t="n">
        <v>45782</v>
      </c>
      <c r="P709" s="65" t="inlineStr">
        <is>
          <t>Payée</t>
        </is>
      </c>
      <c r="Q709" s="67">
        <f>IFERROR(INDEX(Devis!$I$2:$I$3053,MATCH($B709,Devis!$A$2:$A$3053,0)),"")</f>
        <v/>
      </c>
      <c r="R709" s="67">
        <f>IFERROR(INDEX(Devis!$K$2:$K$3053,MATCH($B709,Devis!$A$2:$A$3053,0)),"")</f>
        <v/>
      </c>
      <c r="S709" s="67">
        <f>IFERROR(INDEX(Clients!$G$2:$G$1020,MATCH($C709,Clients!$A$2:$A$1020,0)),"")</f>
        <v/>
      </c>
      <c r="T709" s="69">
        <f>1</f>
        <v/>
      </c>
      <c r="U709" s="68">
        <f>IFERROR(INDEX(Interventions!$S$2:$S$1106,MATCH($B709,Interventions!$B$2:$B$1106,0)),0)</f>
        <v/>
      </c>
      <c r="V709" s="68">
        <f>$K709-$U709</f>
        <v/>
      </c>
      <c r="W709" s="69">
        <f>IF($O709="",0,1)</f>
        <v/>
      </c>
      <c r="X709" s="68">
        <f>IF($O709="",$M709,0)</f>
        <v/>
      </c>
      <c r="Y709" s="69">
        <f>IF($O709="",MAX(0,Paramètres!$C$8-$I709),MAX(0,$O709-$I709))</f>
        <v/>
      </c>
      <c r="Z709" s="69">
        <f>$Y709*$X709</f>
        <v/>
      </c>
      <c r="AA709" s="69">
        <f>IF($O709="",0,$O709-$F709)</f>
        <v/>
      </c>
      <c r="AB709" s="69">
        <f>IF(AND($O709="",$I709&lt;Paramètres!$C$8),1,0)</f>
        <v/>
      </c>
      <c r="AC709" s="69">
        <f>IF(AND($O709="",$Y709&gt;Paramètres!$C$13),1,0)</f>
        <v/>
      </c>
      <c r="AD709" s="67">
        <f>IF($O709="","",YEAR($O709)&amp;"-"&amp;TEXT(MONTH($O709),"00"))</f>
        <v/>
      </c>
      <c r="AE709" s="67">
        <f>IF($W709=1,"Réglée",IF($Y709&lt;=0,"Non échu",IF($Y709&lt;=30,"1-30 j",IF($Y709&lt;=60,"31-60 j",IF($Y709&lt;=90,"61-90 j","Plus de 90 j")))))</f>
        <v/>
      </c>
      <c r="AF709" s="67">
        <f>IF($K709&lt;=1000,"Moins de 1 k€",IF($K709&lt;=5000,"1 à 5 k€",IF($K709&lt;=15000,"5 à 15 k€","Plus de 15 k€")))</f>
        <v/>
      </c>
    </row>
    <row r="710">
      <c r="A710" s="65" t="inlineStr">
        <is>
          <t>FAC-00709</t>
        </is>
      </c>
      <c r="B710" s="65" t="inlineStr">
        <is>
          <t>DEV-01729</t>
        </is>
      </c>
      <c r="C710" s="65" t="inlineStr">
        <is>
          <t>CLI-0402</t>
        </is>
      </c>
      <c r="D710" s="65" t="inlineStr">
        <is>
          <t>Particulier</t>
        </is>
      </c>
      <c r="E710" s="65" t="inlineStr">
        <is>
          <t>Bordeaux</t>
        </is>
      </c>
      <c r="F710" s="66" t="n">
        <v>45778</v>
      </c>
      <c r="G710" s="65" t="inlineStr">
        <is>
          <t>2025-05</t>
        </is>
      </c>
      <c r="H710" s="65" t="inlineStr">
        <is>
          <t>2024-2025</t>
        </is>
      </c>
      <c r="I710" s="66" t="n">
        <v>45793</v>
      </c>
      <c r="J710" s="67" t="n">
        <v>15</v>
      </c>
      <c r="K710" s="68" t="n">
        <v>347.78</v>
      </c>
      <c r="L710" s="71" t="n">
        <v>0.2</v>
      </c>
      <c r="M710" s="68" t="n">
        <v>417.34</v>
      </c>
      <c r="N710" s="65" t="inlineStr">
        <is>
          <t>Lent</t>
        </is>
      </c>
      <c r="O710" s="66" t="n">
        <v>45779</v>
      </c>
      <c r="P710" s="65" t="inlineStr">
        <is>
          <t>Payée</t>
        </is>
      </c>
      <c r="Q710" s="67">
        <f>IFERROR(INDEX(Devis!$I$2:$I$3053,MATCH($B710,Devis!$A$2:$A$3053,0)),"")</f>
        <v/>
      </c>
      <c r="R710" s="67">
        <f>IFERROR(INDEX(Devis!$K$2:$K$3053,MATCH($B710,Devis!$A$2:$A$3053,0)),"")</f>
        <v/>
      </c>
      <c r="S710" s="67">
        <f>IFERROR(INDEX(Clients!$G$2:$G$1020,MATCH($C710,Clients!$A$2:$A$1020,0)),"")</f>
        <v/>
      </c>
      <c r="T710" s="69">
        <f>1</f>
        <v/>
      </c>
      <c r="U710" s="68">
        <f>IFERROR(INDEX(Interventions!$S$2:$S$1106,MATCH($B710,Interventions!$B$2:$B$1106,0)),0)</f>
        <v/>
      </c>
      <c r="V710" s="68">
        <f>$K710-$U710</f>
        <v/>
      </c>
      <c r="W710" s="69">
        <f>IF($O710="",0,1)</f>
        <v/>
      </c>
      <c r="X710" s="68">
        <f>IF($O710="",$M710,0)</f>
        <v/>
      </c>
      <c r="Y710" s="69">
        <f>IF($O710="",MAX(0,Paramètres!$C$8-$I710),MAX(0,$O710-$I710))</f>
        <v/>
      </c>
      <c r="Z710" s="69">
        <f>$Y710*$X710</f>
        <v/>
      </c>
      <c r="AA710" s="69">
        <f>IF($O710="",0,$O710-$F710)</f>
        <v/>
      </c>
      <c r="AB710" s="69">
        <f>IF(AND($O710="",$I710&lt;Paramètres!$C$8),1,0)</f>
        <v/>
      </c>
      <c r="AC710" s="69">
        <f>IF(AND($O710="",$Y710&gt;Paramètres!$C$13),1,0)</f>
        <v/>
      </c>
      <c r="AD710" s="67">
        <f>IF($O710="","",YEAR($O710)&amp;"-"&amp;TEXT(MONTH($O710),"00"))</f>
        <v/>
      </c>
      <c r="AE710" s="67">
        <f>IF($W710=1,"Réglée",IF($Y710&lt;=0,"Non échu",IF($Y710&lt;=30,"1-30 j",IF($Y710&lt;=60,"31-60 j",IF($Y710&lt;=90,"61-90 j","Plus de 90 j")))))</f>
        <v/>
      </c>
      <c r="AF710" s="67">
        <f>IF($K710&lt;=1000,"Moins de 1 k€",IF($K710&lt;=5000,"1 à 5 k€",IF($K710&lt;=15000,"5 à 15 k€","Plus de 15 k€")))</f>
        <v/>
      </c>
    </row>
    <row r="711">
      <c r="A711" s="65" t="inlineStr">
        <is>
          <t>FAC-00710</t>
        </is>
      </c>
      <c r="B711" s="65" t="inlineStr">
        <is>
          <t>DEV-01733</t>
        </is>
      </c>
      <c r="C711" s="65" t="inlineStr">
        <is>
          <t>CLI-0109</t>
        </is>
      </c>
      <c r="D711" s="65" t="inlineStr">
        <is>
          <t>Professionnel</t>
        </is>
      </c>
      <c r="E711" s="65" t="inlineStr">
        <is>
          <t>Toulouse</t>
        </is>
      </c>
      <c r="F711" s="66" t="n">
        <v>45768</v>
      </c>
      <c r="G711" s="65" t="inlineStr">
        <is>
          <t>2025-04</t>
        </is>
      </c>
      <c r="H711" s="65" t="inlineStr">
        <is>
          <t>2024-2025</t>
        </is>
      </c>
      <c r="I711" s="66" t="n">
        <v>45798</v>
      </c>
      <c r="J711" s="67" t="n">
        <v>30</v>
      </c>
      <c r="K711" s="68" t="n">
        <v>461.51</v>
      </c>
      <c r="L711" s="71" t="n">
        <v>0.2</v>
      </c>
      <c r="M711" s="68" t="n">
        <v>553.8099999999999</v>
      </c>
      <c r="N711" s="65" t="inlineStr">
        <is>
          <t>Standard</t>
        </is>
      </c>
      <c r="O711" s="66" t="n">
        <v>45776</v>
      </c>
      <c r="P711" s="65" t="inlineStr">
        <is>
          <t>Payée</t>
        </is>
      </c>
      <c r="Q711" s="67">
        <f>IFERROR(INDEX(Devis!$I$2:$I$3053,MATCH($B711,Devis!$A$2:$A$3053,0)),"")</f>
        <v/>
      </c>
      <c r="R711" s="67">
        <f>IFERROR(INDEX(Devis!$K$2:$K$3053,MATCH($B711,Devis!$A$2:$A$3053,0)),"")</f>
        <v/>
      </c>
      <c r="S711" s="67">
        <f>IFERROR(INDEX(Clients!$G$2:$G$1020,MATCH($C711,Clients!$A$2:$A$1020,0)),"")</f>
        <v/>
      </c>
      <c r="T711" s="69">
        <f>1</f>
        <v/>
      </c>
      <c r="U711" s="68">
        <f>IFERROR(INDEX(Interventions!$S$2:$S$1106,MATCH($B711,Interventions!$B$2:$B$1106,0)),0)</f>
        <v/>
      </c>
      <c r="V711" s="68">
        <f>$K711-$U711</f>
        <v/>
      </c>
      <c r="W711" s="69">
        <f>IF($O711="",0,1)</f>
        <v/>
      </c>
      <c r="X711" s="68">
        <f>IF($O711="",$M711,0)</f>
        <v/>
      </c>
      <c r="Y711" s="69">
        <f>IF($O711="",MAX(0,Paramètres!$C$8-$I711),MAX(0,$O711-$I711))</f>
        <v/>
      </c>
      <c r="Z711" s="69">
        <f>$Y711*$X711</f>
        <v/>
      </c>
      <c r="AA711" s="69">
        <f>IF($O711="",0,$O711-$F711)</f>
        <v/>
      </c>
      <c r="AB711" s="69">
        <f>IF(AND($O711="",$I711&lt;Paramètres!$C$8),1,0)</f>
        <v/>
      </c>
      <c r="AC711" s="69">
        <f>IF(AND($O711="",$Y711&gt;Paramètres!$C$13),1,0)</f>
        <v/>
      </c>
      <c r="AD711" s="67">
        <f>IF($O711="","",YEAR($O711)&amp;"-"&amp;TEXT(MONTH($O711),"00"))</f>
        <v/>
      </c>
      <c r="AE711" s="67">
        <f>IF($W711=1,"Réglée",IF($Y711&lt;=0,"Non échu",IF($Y711&lt;=30,"1-30 j",IF($Y711&lt;=60,"31-60 j",IF($Y711&lt;=90,"61-90 j","Plus de 90 j")))))</f>
        <v/>
      </c>
      <c r="AF711" s="67">
        <f>IF($K711&lt;=1000,"Moins de 1 k€",IF($K711&lt;=5000,"1 à 5 k€",IF($K711&lt;=15000,"5 à 15 k€","Plus de 15 k€")))</f>
        <v/>
      </c>
    </row>
    <row r="712">
      <c r="A712" s="65" t="inlineStr">
        <is>
          <t>FAC-00711</t>
        </is>
      </c>
      <c r="B712" s="65" t="inlineStr">
        <is>
          <t>DEV-01736</t>
        </is>
      </c>
      <c r="C712" s="65" t="inlineStr">
        <is>
          <t>CLI-0188</t>
        </is>
      </c>
      <c r="D712" s="65" t="inlineStr">
        <is>
          <t>Particulier</t>
        </is>
      </c>
      <c r="E712" s="65" t="inlineStr">
        <is>
          <t>Bordeaux</t>
        </is>
      </c>
      <c r="F712" s="66" t="n">
        <v>45761</v>
      </c>
      <c r="G712" s="65" t="inlineStr">
        <is>
          <t>2025-04</t>
        </is>
      </c>
      <c r="H712" s="65" t="inlineStr">
        <is>
          <t>2024-2025</t>
        </is>
      </c>
      <c r="I712" s="66" t="n">
        <v>45776</v>
      </c>
      <c r="J712" s="67" t="n">
        <v>15</v>
      </c>
      <c r="K712" s="68" t="n">
        <v>507.49</v>
      </c>
      <c r="L712" s="71" t="n">
        <v>0.1</v>
      </c>
      <c r="M712" s="68" t="n">
        <v>558.24</v>
      </c>
      <c r="N712" s="65" t="inlineStr">
        <is>
          <t>Standard</t>
        </is>
      </c>
      <c r="O712" s="66" t="n">
        <v>45768</v>
      </c>
      <c r="P712" s="65" t="inlineStr">
        <is>
          <t>Payée</t>
        </is>
      </c>
      <c r="Q712" s="67">
        <f>IFERROR(INDEX(Devis!$I$2:$I$3053,MATCH($B712,Devis!$A$2:$A$3053,0)),"")</f>
        <v/>
      </c>
      <c r="R712" s="67">
        <f>IFERROR(INDEX(Devis!$K$2:$K$3053,MATCH($B712,Devis!$A$2:$A$3053,0)),"")</f>
        <v/>
      </c>
      <c r="S712" s="67">
        <f>IFERROR(INDEX(Clients!$G$2:$G$1020,MATCH($C712,Clients!$A$2:$A$1020,0)),"")</f>
        <v/>
      </c>
      <c r="T712" s="69">
        <f>1</f>
        <v/>
      </c>
      <c r="U712" s="68">
        <f>IFERROR(INDEX(Interventions!$S$2:$S$1106,MATCH($B712,Interventions!$B$2:$B$1106,0)),0)</f>
        <v/>
      </c>
      <c r="V712" s="68">
        <f>$K712-$U712</f>
        <v/>
      </c>
      <c r="W712" s="69">
        <f>IF($O712="",0,1)</f>
        <v/>
      </c>
      <c r="X712" s="68">
        <f>IF($O712="",$M712,0)</f>
        <v/>
      </c>
      <c r="Y712" s="69">
        <f>IF($O712="",MAX(0,Paramètres!$C$8-$I712),MAX(0,$O712-$I712))</f>
        <v/>
      </c>
      <c r="Z712" s="69">
        <f>$Y712*$X712</f>
        <v/>
      </c>
      <c r="AA712" s="69">
        <f>IF($O712="",0,$O712-$F712)</f>
        <v/>
      </c>
      <c r="AB712" s="69">
        <f>IF(AND($O712="",$I712&lt;Paramètres!$C$8),1,0)</f>
        <v/>
      </c>
      <c r="AC712" s="69">
        <f>IF(AND($O712="",$Y712&gt;Paramètres!$C$13),1,0)</f>
        <v/>
      </c>
      <c r="AD712" s="67">
        <f>IF($O712="","",YEAR($O712)&amp;"-"&amp;TEXT(MONTH($O712),"00"))</f>
        <v/>
      </c>
      <c r="AE712" s="67">
        <f>IF($W712=1,"Réglée",IF($Y712&lt;=0,"Non échu",IF($Y712&lt;=30,"1-30 j",IF($Y712&lt;=60,"31-60 j",IF($Y712&lt;=90,"61-90 j","Plus de 90 j")))))</f>
        <v/>
      </c>
      <c r="AF712" s="67">
        <f>IF($K712&lt;=1000,"Moins de 1 k€",IF($K712&lt;=5000,"1 à 5 k€",IF($K712&lt;=15000,"5 à 15 k€","Plus de 15 k€")))</f>
        <v/>
      </c>
    </row>
    <row r="713">
      <c r="A713" s="65" t="inlineStr">
        <is>
          <t>FAC-00712</t>
        </is>
      </c>
      <c r="B713" s="65" t="inlineStr">
        <is>
          <t>DEV-01738</t>
        </is>
      </c>
      <c r="C713" s="65" t="inlineStr">
        <is>
          <t>CLI-0355</t>
        </is>
      </c>
      <c r="D713" s="65" t="inlineStr">
        <is>
          <t>Particulier</t>
        </is>
      </c>
      <c r="E713" s="65" t="inlineStr">
        <is>
          <t>Bordeaux</t>
        </is>
      </c>
      <c r="F713" s="66" t="n">
        <v>45758</v>
      </c>
      <c r="G713" s="65" t="inlineStr">
        <is>
          <t>2025-04</t>
        </is>
      </c>
      <c r="H713" s="65" t="inlineStr">
        <is>
          <t>2024-2025</t>
        </is>
      </c>
      <c r="I713" s="66" t="n">
        <v>45773</v>
      </c>
      <c r="J713" s="67" t="n">
        <v>15</v>
      </c>
      <c r="K713" s="68" t="n">
        <v>2276.94</v>
      </c>
      <c r="L713" s="71" t="n">
        <v>0.1</v>
      </c>
      <c r="M713" s="68" t="n">
        <v>2504.63</v>
      </c>
      <c r="N713" s="65" t="inlineStr">
        <is>
          <t>Bon payeur</t>
        </is>
      </c>
      <c r="O713" s="66" t="n">
        <v>45759</v>
      </c>
      <c r="P713" s="65" t="inlineStr">
        <is>
          <t>Payée</t>
        </is>
      </c>
      <c r="Q713" s="67">
        <f>IFERROR(INDEX(Devis!$I$2:$I$3053,MATCH($B713,Devis!$A$2:$A$3053,0)),"")</f>
        <v/>
      </c>
      <c r="R713" s="67">
        <f>IFERROR(INDEX(Devis!$K$2:$K$3053,MATCH($B713,Devis!$A$2:$A$3053,0)),"")</f>
        <v/>
      </c>
      <c r="S713" s="67">
        <f>IFERROR(INDEX(Clients!$G$2:$G$1020,MATCH($C713,Clients!$A$2:$A$1020,0)),"")</f>
        <v/>
      </c>
      <c r="T713" s="69">
        <f>1</f>
        <v/>
      </c>
      <c r="U713" s="68">
        <f>IFERROR(INDEX(Interventions!$S$2:$S$1106,MATCH($B713,Interventions!$B$2:$B$1106,0)),0)</f>
        <v/>
      </c>
      <c r="V713" s="68">
        <f>$K713-$U713</f>
        <v/>
      </c>
      <c r="W713" s="69">
        <f>IF($O713="",0,1)</f>
        <v/>
      </c>
      <c r="X713" s="68">
        <f>IF($O713="",$M713,0)</f>
        <v/>
      </c>
      <c r="Y713" s="69">
        <f>IF($O713="",MAX(0,Paramètres!$C$8-$I713),MAX(0,$O713-$I713))</f>
        <v/>
      </c>
      <c r="Z713" s="69">
        <f>$Y713*$X713</f>
        <v/>
      </c>
      <c r="AA713" s="69">
        <f>IF($O713="",0,$O713-$F713)</f>
        <v/>
      </c>
      <c r="AB713" s="69">
        <f>IF(AND($O713="",$I713&lt;Paramètres!$C$8),1,0)</f>
        <v/>
      </c>
      <c r="AC713" s="69">
        <f>IF(AND($O713="",$Y713&gt;Paramètres!$C$13),1,0)</f>
        <v/>
      </c>
      <c r="AD713" s="67">
        <f>IF($O713="","",YEAR($O713)&amp;"-"&amp;TEXT(MONTH($O713),"00"))</f>
        <v/>
      </c>
      <c r="AE713" s="67">
        <f>IF($W713=1,"Réglée",IF($Y713&lt;=0,"Non échu",IF($Y713&lt;=30,"1-30 j",IF($Y713&lt;=60,"31-60 j",IF($Y713&lt;=90,"61-90 j","Plus de 90 j")))))</f>
        <v/>
      </c>
      <c r="AF713" s="67">
        <f>IF($K713&lt;=1000,"Moins de 1 k€",IF($K713&lt;=5000,"1 à 5 k€",IF($K713&lt;=15000,"5 à 15 k€","Plus de 15 k€")))</f>
        <v/>
      </c>
    </row>
    <row r="714">
      <c r="A714" s="65" t="inlineStr">
        <is>
          <t>FAC-00713</t>
        </is>
      </c>
      <c r="B714" s="65" t="inlineStr">
        <is>
          <t>DEV-01743</t>
        </is>
      </c>
      <c r="C714" s="65" t="inlineStr">
        <is>
          <t>CLI-0338</t>
        </is>
      </c>
      <c r="D714" s="65" t="inlineStr">
        <is>
          <t>Collectivité</t>
        </is>
      </c>
      <c r="E714" s="65" t="inlineStr">
        <is>
          <t>Bordeaux</t>
        </is>
      </c>
      <c r="F714" s="66" t="n">
        <v>45803</v>
      </c>
      <c r="G714" s="65" t="inlineStr">
        <is>
          <t>2025-05</t>
        </is>
      </c>
      <c r="H714" s="65" t="inlineStr">
        <is>
          <t>2024-2025</t>
        </is>
      </c>
      <c r="I714" s="66" t="n">
        <v>45848</v>
      </c>
      <c r="J714" s="67" t="n">
        <v>45</v>
      </c>
      <c r="K714" s="68" t="n">
        <v>3289.7</v>
      </c>
      <c r="L714" s="71" t="n">
        <v>0.2</v>
      </c>
      <c r="M714" s="68" t="n">
        <v>3947.64</v>
      </c>
      <c r="N714" s="65" t="inlineStr">
        <is>
          <t>Bon payeur</t>
        </is>
      </c>
      <c r="O714" s="66" t="n">
        <v>45857</v>
      </c>
      <c r="P714" s="65" t="inlineStr">
        <is>
          <t>Payée</t>
        </is>
      </c>
      <c r="Q714" s="67">
        <f>IFERROR(INDEX(Devis!$I$2:$I$3053,MATCH($B714,Devis!$A$2:$A$3053,0)),"")</f>
        <v/>
      </c>
      <c r="R714" s="67">
        <f>IFERROR(INDEX(Devis!$K$2:$K$3053,MATCH($B714,Devis!$A$2:$A$3053,0)),"")</f>
        <v/>
      </c>
      <c r="S714" s="67">
        <f>IFERROR(INDEX(Clients!$G$2:$G$1020,MATCH($C714,Clients!$A$2:$A$1020,0)),"")</f>
        <v/>
      </c>
      <c r="T714" s="69">
        <f>1</f>
        <v/>
      </c>
      <c r="U714" s="68">
        <f>IFERROR(INDEX(Interventions!$S$2:$S$1106,MATCH($B714,Interventions!$B$2:$B$1106,0)),0)</f>
        <v/>
      </c>
      <c r="V714" s="68">
        <f>$K714-$U714</f>
        <v/>
      </c>
      <c r="W714" s="69">
        <f>IF($O714="",0,1)</f>
        <v/>
      </c>
      <c r="X714" s="68">
        <f>IF($O714="",$M714,0)</f>
        <v/>
      </c>
      <c r="Y714" s="69">
        <f>IF($O714="",MAX(0,Paramètres!$C$8-$I714),MAX(0,$O714-$I714))</f>
        <v/>
      </c>
      <c r="Z714" s="69">
        <f>$Y714*$X714</f>
        <v/>
      </c>
      <c r="AA714" s="69">
        <f>IF($O714="",0,$O714-$F714)</f>
        <v/>
      </c>
      <c r="AB714" s="69">
        <f>IF(AND($O714="",$I714&lt;Paramètres!$C$8),1,0)</f>
        <v/>
      </c>
      <c r="AC714" s="69">
        <f>IF(AND($O714="",$Y714&gt;Paramètres!$C$13),1,0)</f>
        <v/>
      </c>
      <c r="AD714" s="67">
        <f>IF($O714="","",YEAR($O714)&amp;"-"&amp;TEXT(MONTH($O714),"00"))</f>
        <v/>
      </c>
      <c r="AE714" s="67">
        <f>IF($W714=1,"Réglée",IF($Y714&lt;=0,"Non échu",IF($Y714&lt;=30,"1-30 j",IF($Y714&lt;=60,"31-60 j",IF($Y714&lt;=90,"61-90 j","Plus de 90 j")))))</f>
        <v/>
      </c>
      <c r="AF714" s="67">
        <f>IF($K714&lt;=1000,"Moins de 1 k€",IF($K714&lt;=5000,"1 à 5 k€",IF($K714&lt;=15000,"5 à 15 k€","Plus de 15 k€")))</f>
        <v/>
      </c>
    </row>
    <row r="715">
      <c r="A715" s="65" t="inlineStr">
        <is>
          <t>FAC-00714</t>
        </is>
      </c>
      <c r="B715" s="65" t="inlineStr">
        <is>
          <t>DEV-01747</t>
        </is>
      </c>
      <c r="C715" s="65" t="inlineStr">
        <is>
          <t>CLI-0308</t>
        </is>
      </c>
      <c r="D715" s="65" t="inlineStr">
        <is>
          <t>Particulier</t>
        </is>
      </c>
      <c r="E715" s="65" t="inlineStr">
        <is>
          <t>Bordeaux</t>
        </is>
      </c>
      <c r="F715" s="66" t="n">
        <v>45775</v>
      </c>
      <c r="G715" s="65" t="inlineStr">
        <is>
          <t>2025-04</t>
        </is>
      </c>
      <c r="H715" s="65" t="inlineStr">
        <is>
          <t>2024-2025</t>
        </is>
      </c>
      <c r="I715" s="66" t="n">
        <v>45790</v>
      </c>
      <c r="J715" s="67" t="n">
        <v>15</v>
      </c>
      <c r="K715" s="68" t="n">
        <v>3851.97</v>
      </c>
      <c r="L715" s="71" t="n">
        <v>0.1</v>
      </c>
      <c r="M715" s="68" t="n">
        <v>4237.17</v>
      </c>
      <c r="N715" s="65" t="inlineStr">
        <is>
          <t>Bon payeur</t>
        </is>
      </c>
      <c r="O715" s="66" t="n">
        <v>45796</v>
      </c>
      <c r="P715" s="65" t="inlineStr">
        <is>
          <t>Payée</t>
        </is>
      </c>
      <c r="Q715" s="67">
        <f>IFERROR(INDEX(Devis!$I$2:$I$3053,MATCH($B715,Devis!$A$2:$A$3053,0)),"")</f>
        <v/>
      </c>
      <c r="R715" s="67">
        <f>IFERROR(INDEX(Devis!$K$2:$K$3053,MATCH($B715,Devis!$A$2:$A$3053,0)),"")</f>
        <v/>
      </c>
      <c r="S715" s="67">
        <f>IFERROR(INDEX(Clients!$G$2:$G$1020,MATCH($C715,Clients!$A$2:$A$1020,0)),"")</f>
        <v/>
      </c>
      <c r="T715" s="69">
        <f>1</f>
        <v/>
      </c>
      <c r="U715" s="68">
        <f>IFERROR(INDEX(Interventions!$S$2:$S$1106,MATCH($B715,Interventions!$B$2:$B$1106,0)),0)</f>
        <v/>
      </c>
      <c r="V715" s="68">
        <f>$K715-$U715</f>
        <v/>
      </c>
      <c r="W715" s="69">
        <f>IF($O715="",0,1)</f>
        <v/>
      </c>
      <c r="X715" s="68">
        <f>IF($O715="",$M715,0)</f>
        <v/>
      </c>
      <c r="Y715" s="69">
        <f>IF($O715="",MAX(0,Paramètres!$C$8-$I715),MAX(0,$O715-$I715))</f>
        <v/>
      </c>
      <c r="Z715" s="69">
        <f>$Y715*$X715</f>
        <v/>
      </c>
      <c r="AA715" s="69">
        <f>IF($O715="",0,$O715-$F715)</f>
        <v/>
      </c>
      <c r="AB715" s="69">
        <f>IF(AND($O715="",$I715&lt;Paramètres!$C$8),1,0)</f>
        <v/>
      </c>
      <c r="AC715" s="69">
        <f>IF(AND($O715="",$Y715&gt;Paramètres!$C$13),1,0)</f>
        <v/>
      </c>
      <c r="AD715" s="67">
        <f>IF($O715="","",YEAR($O715)&amp;"-"&amp;TEXT(MONTH($O715),"00"))</f>
        <v/>
      </c>
      <c r="AE715" s="67">
        <f>IF($W715=1,"Réglée",IF($Y715&lt;=0,"Non échu",IF($Y715&lt;=30,"1-30 j",IF($Y715&lt;=60,"31-60 j",IF($Y715&lt;=90,"61-90 j","Plus de 90 j")))))</f>
        <v/>
      </c>
      <c r="AF715" s="67">
        <f>IF($K715&lt;=1000,"Moins de 1 k€",IF($K715&lt;=5000,"1 à 5 k€",IF($K715&lt;=15000,"5 à 15 k€","Plus de 15 k€")))</f>
        <v/>
      </c>
    </row>
    <row r="716">
      <c r="A716" s="65" t="inlineStr">
        <is>
          <t>FAC-00715</t>
        </is>
      </c>
      <c r="B716" s="65" t="inlineStr">
        <is>
          <t>DEV-01750</t>
        </is>
      </c>
      <c r="C716" s="65" t="inlineStr">
        <is>
          <t>CLI-0194</t>
        </is>
      </c>
      <c r="D716" s="65" t="inlineStr">
        <is>
          <t>Syndic</t>
        </is>
      </c>
      <c r="E716" s="65" t="inlineStr">
        <is>
          <t>Toulouse</t>
        </is>
      </c>
      <c r="F716" s="66" t="n">
        <v>45762</v>
      </c>
      <c r="G716" s="65" t="inlineStr">
        <is>
          <t>2025-04</t>
        </is>
      </c>
      <c r="H716" s="65" t="inlineStr">
        <is>
          <t>2024-2025</t>
        </is>
      </c>
      <c r="I716" s="66" t="n">
        <v>45822</v>
      </c>
      <c r="J716" s="67" t="n">
        <v>60</v>
      </c>
      <c r="K716" s="68" t="n">
        <v>5677.61</v>
      </c>
      <c r="L716" s="71" t="n">
        <v>0.2</v>
      </c>
      <c r="M716" s="68" t="n">
        <v>6813.13</v>
      </c>
      <c r="N716" s="65" t="inlineStr">
        <is>
          <t>Lent</t>
        </is>
      </c>
      <c r="O716" s="66" t="n">
        <v>46027</v>
      </c>
      <c r="P716" s="65" t="inlineStr">
        <is>
          <t>Payée</t>
        </is>
      </c>
      <c r="Q716" s="67">
        <f>IFERROR(INDEX(Devis!$I$2:$I$3053,MATCH($B716,Devis!$A$2:$A$3053,0)),"")</f>
        <v/>
      </c>
      <c r="R716" s="67">
        <f>IFERROR(INDEX(Devis!$K$2:$K$3053,MATCH($B716,Devis!$A$2:$A$3053,0)),"")</f>
        <v/>
      </c>
      <c r="S716" s="67">
        <f>IFERROR(INDEX(Clients!$G$2:$G$1020,MATCH($C716,Clients!$A$2:$A$1020,0)),"")</f>
        <v/>
      </c>
      <c r="T716" s="69">
        <f>1</f>
        <v/>
      </c>
      <c r="U716" s="68">
        <f>IFERROR(INDEX(Interventions!$S$2:$S$1106,MATCH($B716,Interventions!$B$2:$B$1106,0)),0)</f>
        <v/>
      </c>
      <c r="V716" s="68">
        <f>$K716-$U716</f>
        <v/>
      </c>
      <c r="W716" s="69">
        <f>IF($O716="",0,1)</f>
        <v/>
      </c>
      <c r="X716" s="68">
        <f>IF($O716="",$M716,0)</f>
        <v/>
      </c>
      <c r="Y716" s="69">
        <f>IF($O716="",MAX(0,Paramètres!$C$8-$I716),MAX(0,$O716-$I716))</f>
        <v/>
      </c>
      <c r="Z716" s="69">
        <f>$Y716*$X716</f>
        <v/>
      </c>
      <c r="AA716" s="69">
        <f>IF($O716="",0,$O716-$F716)</f>
        <v/>
      </c>
      <c r="AB716" s="69">
        <f>IF(AND($O716="",$I716&lt;Paramètres!$C$8),1,0)</f>
        <v/>
      </c>
      <c r="AC716" s="69">
        <f>IF(AND($O716="",$Y716&gt;Paramètres!$C$13),1,0)</f>
        <v/>
      </c>
      <c r="AD716" s="67">
        <f>IF($O716="","",YEAR($O716)&amp;"-"&amp;TEXT(MONTH($O716),"00"))</f>
        <v/>
      </c>
      <c r="AE716" s="67">
        <f>IF($W716=1,"Réglée",IF($Y716&lt;=0,"Non échu",IF($Y716&lt;=30,"1-30 j",IF($Y716&lt;=60,"31-60 j",IF($Y716&lt;=90,"61-90 j","Plus de 90 j")))))</f>
        <v/>
      </c>
      <c r="AF716" s="67">
        <f>IF($K716&lt;=1000,"Moins de 1 k€",IF($K716&lt;=5000,"1 à 5 k€",IF($K716&lt;=15000,"5 à 15 k€","Plus de 15 k€")))</f>
        <v/>
      </c>
    </row>
    <row r="717">
      <c r="A717" s="65" t="inlineStr">
        <is>
          <t>FAC-00716</t>
        </is>
      </c>
      <c r="B717" s="65" t="inlineStr">
        <is>
          <t>DEV-01758</t>
        </is>
      </c>
      <c r="C717" s="65" t="inlineStr">
        <is>
          <t>CLI-1009</t>
        </is>
      </c>
      <c r="D717" s="65" t="inlineStr">
        <is>
          <t>Particulier</t>
        </is>
      </c>
      <c r="E717" s="65" t="inlineStr">
        <is>
          <t>Montpellier</t>
        </is>
      </c>
      <c r="F717" s="66" t="n">
        <v>45784</v>
      </c>
      <c r="G717" s="65" t="inlineStr">
        <is>
          <t>2025-05</t>
        </is>
      </c>
      <c r="H717" s="65" t="inlineStr">
        <is>
          <t>2024-2025</t>
        </is>
      </c>
      <c r="I717" s="66" t="n">
        <v>45799</v>
      </c>
      <c r="J717" s="67" t="n">
        <v>15</v>
      </c>
      <c r="K717" s="68" t="n">
        <v>1591.41</v>
      </c>
      <c r="L717" s="71" t="n">
        <v>0.2</v>
      </c>
      <c r="M717" s="68" t="n">
        <v>1909.69</v>
      </c>
      <c r="N717" s="65" t="inlineStr">
        <is>
          <t>Bon payeur</t>
        </is>
      </c>
      <c r="O717" s="66" t="n">
        <v>45785</v>
      </c>
      <c r="P717" s="65" t="inlineStr">
        <is>
          <t>Payée</t>
        </is>
      </c>
      <c r="Q717" s="67">
        <f>IFERROR(INDEX(Devis!$I$2:$I$3053,MATCH($B717,Devis!$A$2:$A$3053,0)),"")</f>
        <v/>
      </c>
      <c r="R717" s="67">
        <f>IFERROR(INDEX(Devis!$K$2:$K$3053,MATCH($B717,Devis!$A$2:$A$3053,0)),"")</f>
        <v/>
      </c>
      <c r="S717" s="67">
        <f>IFERROR(INDEX(Clients!$G$2:$G$1020,MATCH($C717,Clients!$A$2:$A$1020,0)),"")</f>
        <v/>
      </c>
      <c r="T717" s="69">
        <f>1</f>
        <v/>
      </c>
      <c r="U717" s="68">
        <f>IFERROR(INDEX(Interventions!$S$2:$S$1106,MATCH($B717,Interventions!$B$2:$B$1106,0)),0)</f>
        <v/>
      </c>
      <c r="V717" s="68">
        <f>$K717-$U717</f>
        <v/>
      </c>
      <c r="W717" s="69">
        <f>IF($O717="",0,1)</f>
        <v/>
      </c>
      <c r="X717" s="68">
        <f>IF($O717="",$M717,0)</f>
        <v/>
      </c>
      <c r="Y717" s="69">
        <f>IF($O717="",MAX(0,Paramètres!$C$8-$I717),MAX(0,$O717-$I717))</f>
        <v/>
      </c>
      <c r="Z717" s="69">
        <f>$Y717*$X717</f>
        <v/>
      </c>
      <c r="AA717" s="69">
        <f>IF($O717="",0,$O717-$F717)</f>
        <v/>
      </c>
      <c r="AB717" s="69">
        <f>IF(AND($O717="",$I717&lt;Paramètres!$C$8),1,0)</f>
        <v/>
      </c>
      <c r="AC717" s="69">
        <f>IF(AND($O717="",$Y717&gt;Paramètres!$C$13),1,0)</f>
        <v/>
      </c>
      <c r="AD717" s="67">
        <f>IF($O717="","",YEAR($O717)&amp;"-"&amp;TEXT(MONTH($O717),"00"))</f>
        <v/>
      </c>
      <c r="AE717" s="67">
        <f>IF($W717=1,"Réglée",IF($Y717&lt;=0,"Non échu",IF($Y717&lt;=30,"1-30 j",IF($Y717&lt;=60,"31-60 j",IF($Y717&lt;=90,"61-90 j","Plus de 90 j")))))</f>
        <v/>
      </c>
      <c r="AF717" s="67">
        <f>IF($K717&lt;=1000,"Moins de 1 k€",IF($K717&lt;=5000,"1 à 5 k€",IF($K717&lt;=15000,"5 à 15 k€","Plus de 15 k€")))</f>
        <v/>
      </c>
    </row>
    <row r="718">
      <c r="A718" s="65" t="inlineStr">
        <is>
          <t>FAC-00717</t>
        </is>
      </c>
      <c r="B718" s="65" t="inlineStr">
        <is>
          <t>DEV-01760</t>
        </is>
      </c>
      <c r="C718" s="65" t="inlineStr">
        <is>
          <t>CLI-0229</t>
        </is>
      </c>
      <c r="D718" s="65" t="inlineStr">
        <is>
          <t>Particulier</t>
        </is>
      </c>
      <c r="E718" s="65" t="inlineStr">
        <is>
          <t>Toulouse</t>
        </is>
      </c>
      <c r="F718" s="66" t="n">
        <v>45799</v>
      </c>
      <c r="G718" s="65" t="inlineStr">
        <is>
          <t>2025-05</t>
        </is>
      </c>
      <c r="H718" s="65" t="inlineStr">
        <is>
          <t>2024-2025</t>
        </is>
      </c>
      <c r="I718" s="66" t="n">
        <v>45814</v>
      </c>
      <c r="J718" s="67" t="n">
        <v>15</v>
      </c>
      <c r="K718" s="68" t="n">
        <v>1779.24</v>
      </c>
      <c r="L718" s="71" t="n">
        <v>0.2</v>
      </c>
      <c r="M718" s="68" t="n">
        <v>2135.09</v>
      </c>
      <c r="N718" s="65" t="inlineStr">
        <is>
          <t>Lent</t>
        </is>
      </c>
      <c r="O718" s="66" t="n">
        <v>45800</v>
      </c>
      <c r="P718" s="65" t="inlineStr">
        <is>
          <t>Payée</t>
        </is>
      </c>
      <c r="Q718" s="67">
        <f>IFERROR(INDEX(Devis!$I$2:$I$3053,MATCH($B718,Devis!$A$2:$A$3053,0)),"")</f>
        <v/>
      </c>
      <c r="R718" s="67">
        <f>IFERROR(INDEX(Devis!$K$2:$K$3053,MATCH($B718,Devis!$A$2:$A$3053,0)),"")</f>
        <v/>
      </c>
      <c r="S718" s="67">
        <f>IFERROR(INDEX(Clients!$G$2:$G$1020,MATCH($C718,Clients!$A$2:$A$1020,0)),"")</f>
        <v/>
      </c>
      <c r="T718" s="69">
        <f>1</f>
        <v/>
      </c>
      <c r="U718" s="68">
        <f>IFERROR(INDEX(Interventions!$S$2:$S$1106,MATCH($B718,Interventions!$B$2:$B$1106,0)),0)</f>
        <v/>
      </c>
      <c r="V718" s="68">
        <f>$K718-$U718</f>
        <v/>
      </c>
      <c r="W718" s="69">
        <f>IF($O718="",0,1)</f>
        <v/>
      </c>
      <c r="X718" s="68">
        <f>IF($O718="",$M718,0)</f>
        <v/>
      </c>
      <c r="Y718" s="69">
        <f>IF($O718="",MAX(0,Paramètres!$C$8-$I718),MAX(0,$O718-$I718))</f>
        <v/>
      </c>
      <c r="Z718" s="69">
        <f>$Y718*$X718</f>
        <v/>
      </c>
      <c r="AA718" s="69">
        <f>IF($O718="",0,$O718-$F718)</f>
        <v/>
      </c>
      <c r="AB718" s="69">
        <f>IF(AND($O718="",$I718&lt;Paramètres!$C$8),1,0)</f>
        <v/>
      </c>
      <c r="AC718" s="69">
        <f>IF(AND($O718="",$Y718&gt;Paramètres!$C$13),1,0)</f>
        <v/>
      </c>
      <c r="AD718" s="67">
        <f>IF($O718="","",YEAR($O718)&amp;"-"&amp;TEXT(MONTH($O718),"00"))</f>
        <v/>
      </c>
      <c r="AE718" s="67">
        <f>IF($W718=1,"Réglée",IF($Y718&lt;=0,"Non échu",IF($Y718&lt;=30,"1-30 j",IF($Y718&lt;=60,"31-60 j",IF($Y718&lt;=90,"61-90 j","Plus de 90 j")))))</f>
        <v/>
      </c>
      <c r="AF718" s="67">
        <f>IF($K718&lt;=1000,"Moins de 1 k€",IF($K718&lt;=5000,"1 à 5 k€",IF($K718&lt;=15000,"5 à 15 k€","Plus de 15 k€")))</f>
        <v/>
      </c>
    </row>
    <row r="719">
      <c r="A719" s="65" t="inlineStr">
        <is>
          <t>FAC-00718</t>
        </is>
      </c>
      <c r="B719" s="65" t="inlineStr">
        <is>
          <t>DEV-01761</t>
        </is>
      </c>
      <c r="C719" s="65" t="inlineStr">
        <is>
          <t>CLI-0583</t>
        </is>
      </c>
      <c r="D719" s="65" t="inlineStr">
        <is>
          <t>Collectivité</t>
        </is>
      </c>
      <c r="E719" s="65" t="inlineStr">
        <is>
          <t>Bordeaux</t>
        </is>
      </c>
      <c r="F719" s="66" t="n">
        <v>45784</v>
      </c>
      <c r="G719" s="65" t="inlineStr">
        <is>
          <t>2025-05</t>
        </is>
      </c>
      <c r="H719" s="65" t="inlineStr">
        <is>
          <t>2024-2025</t>
        </is>
      </c>
      <c r="I719" s="66" t="n">
        <v>45829</v>
      </c>
      <c r="J719" s="67" t="n">
        <v>45</v>
      </c>
      <c r="K719" s="68" t="n">
        <v>650.11</v>
      </c>
      <c r="L719" s="71" t="n">
        <v>0.2</v>
      </c>
      <c r="M719" s="68" t="n">
        <v>780.13</v>
      </c>
      <c r="N719" s="65" t="inlineStr">
        <is>
          <t>Lent</t>
        </is>
      </c>
      <c r="O719" s="66" t="n">
        <v>45828</v>
      </c>
      <c r="P719" s="65" t="inlineStr">
        <is>
          <t>Payée</t>
        </is>
      </c>
      <c r="Q719" s="67">
        <f>IFERROR(INDEX(Devis!$I$2:$I$3053,MATCH($B719,Devis!$A$2:$A$3053,0)),"")</f>
        <v/>
      </c>
      <c r="R719" s="67">
        <f>IFERROR(INDEX(Devis!$K$2:$K$3053,MATCH($B719,Devis!$A$2:$A$3053,0)),"")</f>
        <v/>
      </c>
      <c r="S719" s="67">
        <f>IFERROR(INDEX(Clients!$G$2:$G$1020,MATCH($C719,Clients!$A$2:$A$1020,0)),"")</f>
        <v/>
      </c>
      <c r="T719" s="69">
        <f>1</f>
        <v/>
      </c>
      <c r="U719" s="68">
        <f>IFERROR(INDEX(Interventions!$S$2:$S$1106,MATCH($B719,Interventions!$B$2:$B$1106,0)),0)</f>
        <v/>
      </c>
      <c r="V719" s="68">
        <f>$K719-$U719</f>
        <v/>
      </c>
      <c r="W719" s="69">
        <f>IF($O719="",0,1)</f>
        <v/>
      </c>
      <c r="X719" s="68">
        <f>IF($O719="",$M719,0)</f>
        <v/>
      </c>
      <c r="Y719" s="69">
        <f>IF($O719="",MAX(0,Paramètres!$C$8-$I719),MAX(0,$O719-$I719))</f>
        <v/>
      </c>
      <c r="Z719" s="69">
        <f>$Y719*$X719</f>
        <v/>
      </c>
      <c r="AA719" s="69">
        <f>IF($O719="",0,$O719-$F719)</f>
        <v/>
      </c>
      <c r="AB719" s="69">
        <f>IF(AND($O719="",$I719&lt;Paramètres!$C$8),1,0)</f>
        <v/>
      </c>
      <c r="AC719" s="69">
        <f>IF(AND($O719="",$Y719&gt;Paramètres!$C$13),1,0)</f>
        <v/>
      </c>
      <c r="AD719" s="67">
        <f>IF($O719="","",YEAR($O719)&amp;"-"&amp;TEXT(MONTH($O719),"00"))</f>
        <v/>
      </c>
      <c r="AE719" s="67">
        <f>IF($W719=1,"Réglée",IF($Y719&lt;=0,"Non échu",IF($Y719&lt;=30,"1-30 j",IF($Y719&lt;=60,"31-60 j",IF($Y719&lt;=90,"61-90 j","Plus de 90 j")))))</f>
        <v/>
      </c>
      <c r="AF719" s="67">
        <f>IF($K719&lt;=1000,"Moins de 1 k€",IF($K719&lt;=5000,"1 à 5 k€",IF($K719&lt;=15000,"5 à 15 k€","Plus de 15 k€")))</f>
        <v/>
      </c>
    </row>
    <row r="720">
      <c r="A720" s="65" t="inlineStr">
        <is>
          <t>FAC-00719</t>
        </is>
      </c>
      <c r="B720" s="65" t="inlineStr">
        <is>
          <t>DEV-01762</t>
        </is>
      </c>
      <c r="C720" s="65" t="inlineStr">
        <is>
          <t>CLI-0022</t>
        </is>
      </c>
      <c r="D720" s="65" t="inlineStr">
        <is>
          <t>Particulier</t>
        </is>
      </c>
      <c r="E720" s="65" t="inlineStr">
        <is>
          <t>Bordeaux</t>
        </is>
      </c>
      <c r="F720" s="66" t="n">
        <v>45789</v>
      </c>
      <c r="G720" s="65" t="inlineStr">
        <is>
          <t>2025-05</t>
        </is>
      </c>
      <c r="H720" s="65" t="inlineStr">
        <is>
          <t>2024-2025</t>
        </is>
      </c>
      <c r="I720" s="66" t="n">
        <v>45804</v>
      </c>
      <c r="J720" s="67" t="n">
        <v>15</v>
      </c>
      <c r="K720" s="68" t="n">
        <v>401.53</v>
      </c>
      <c r="L720" s="71" t="n">
        <v>0.2</v>
      </c>
      <c r="M720" s="68" t="n">
        <v>481.84</v>
      </c>
      <c r="N720" s="65" t="inlineStr">
        <is>
          <t>Standard</t>
        </is>
      </c>
      <c r="O720" s="66" t="n">
        <v>45823</v>
      </c>
      <c r="P720" s="65" t="inlineStr">
        <is>
          <t>Payée</t>
        </is>
      </c>
      <c r="Q720" s="67">
        <f>IFERROR(INDEX(Devis!$I$2:$I$3053,MATCH($B720,Devis!$A$2:$A$3053,0)),"")</f>
        <v/>
      </c>
      <c r="R720" s="67">
        <f>IFERROR(INDEX(Devis!$K$2:$K$3053,MATCH($B720,Devis!$A$2:$A$3053,0)),"")</f>
        <v/>
      </c>
      <c r="S720" s="67">
        <f>IFERROR(INDEX(Clients!$G$2:$G$1020,MATCH($C720,Clients!$A$2:$A$1020,0)),"")</f>
        <v/>
      </c>
      <c r="T720" s="69">
        <f>1</f>
        <v/>
      </c>
      <c r="U720" s="68">
        <f>IFERROR(INDEX(Interventions!$S$2:$S$1106,MATCH($B720,Interventions!$B$2:$B$1106,0)),0)</f>
        <v/>
      </c>
      <c r="V720" s="68">
        <f>$K720-$U720</f>
        <v/>
      </c>
      <c r="W720" s="69">
        <f>IF($O720="",0,1)</f>
        <v/>
      </c>
      <c r="X720" s="68">
        <f>IF($O720="",$M720,0)</f>
        <v/>
      </c>
      <c r="Y720" s="69">
        <f>IF($O720="",MAX(0,Paramètres!$C$8-$I720),MAX(0,$O720-$I720))</f>
        <v/>
      </c>
      <c r="Z720" s="69">
        <f>$Y720*$X720</f>
        <v/>
      </c>
      <c r="AA720" s="69">
        <f>IF($O720="",0,$O720-$F720)</f>
        <v/>
      </c>
      <c r="AB720" s="69">
        <f>IF(AND($O720="",$I720&lt;Paramètres!$C$8),1,0)</f>
        <v/>
      </c>
      <c r="AC720" s="69">
        <f>IF(AND($O720="",$Y720&gt;Paramètres!$C$13),1,0)</f>
        <v/>
      </c>
      <c r="AD720" s="67">
        <f>IF($O720="","",YEAR($O720)&amp;"-"&amp;TEXT(MONTH($O720),"00"))</f>
        <v/>
      </c>
      <c r="AE720" s="67">
        <f>IF($W720=1,"Réglée",IF($Y720&lt;=0,"Non échu",IF($Y720&lt;=30,"1-30 j",IF($Y720&lt;=60,"31-60 j",IF($Y720&lt;=90,"61-90 j","Plus de 90 j")))))</f>
        <v/>
      </c>
      <c r="AF720" s="67">
        <f>IF($K720&lt;=1000,"Moins de 1 k€",IF($K720&lt;=5000,"1 à 5 k€",IF($K720&lt;=15000,"5 à 15 k€","Plus de 15 k€")))</f>
        <v/>
      </c>
    </row>
    <row r="721">
      <c r="A721" s="65" t="inlineStr">
        <is>
          <t>FAC-00720</t>
        </is>
      </c>
      <c r="B721" s="65" t="inlineStr">
        <is>
          <t>DEV-01764</t>
        </is>
      </c>
      <c r="C721" s="65" t="inlineStr">
        <is>
          <t>CLI-0627</t>
        </is>
      </c>
      <c r="D721" s="65" t="inlineStr">
        <is>
          <t>Particulier</t>
        </is>
      </c>
      <c r="E721" s="65" t="inlineStr">
        <is>
          <t>Bordeaux</t>
        </is>
      </c>
      <c r="F721" s="66" t="n">
        <v>45803</v>
      </c>
      <c r="G721" s="65" t="inlineStr">
        <is>
          <t>2025-05</t>
        </is>
      </c>
      <c r="H721" s="65" t="inlineStr">
        <is>
          <t>2024-2025</t>
        </is>
      </c>
      <c r="I721" s="66" t="n">
        <v>45818</v>
      </c>
      <c r="J721" s="67" t="n">
        <v>15</v>
      </c>
      <c r="K721" s="68" t="n">
        <v>233.87</v>
      </c>
      <c r="L721" s="71" t="n">
        <v>0.2</v>
      </c>
      <c r="M721" s="68" t="n">
        <v>280.64</v>
      </c>
      <c r="N721" s="65" t="inlineStr">
        <is>
          <t>Bon payeur</t>
        </is>
      </c>
      <c r="O721" s="66" t="n">
        <v>45808</v>
      </c>
      <c r="P721" s="65" t="inlineStr">
        <is>
          <t>Payée</t>
        </is>
      </c>
      <c r="Q721" s="67">
        <f>IFERROR(INDEX(Devis!$I$2:$I$3053,MATCH($B721,Devis!$A$2:$A$3053,0)),"")</f>
        <v/>
      </c>
      <c r="R721" s="67">
        <f>IFERROR(INDEX(Devis!$K$2:$K$3053,MATCH($B721,Devis!$A$2:$A$3053,0)),"")</f>
        <v/>
      </c>
      <c r="S721" s="67">
        <f>IFERROR(INDEX(Clients!$G$2:$G$1020,MATCH($C721,Clients!$A$2:$A$1020,0)),"")</f>
        <v/>
      </c>
      <c r="T721" s="69">
        <f>1</f>
        <v/>
      </c>
      <c r="U721" s="68">
        <f>IFERROR(INDEX(Interventions!$S$2:$S$1106,MATCH($B721,Interventions!$B$2:$B$1106,0)),0)</f>
        <v/>
      </c>
      <c r="V721" s="68">
        <f>$K721-$U721</f>
        <v/>
      </c>
      <c r="W721" s="69">
        <f>IF($O721="",0,1)</f>
        <v/>
      </c>
      <c r="X721" s="68">
        <f>IF($O721="",$M721,0)</f>
        <v/>
      </c>
      <c r="Y721" s="69">
        <f>IF($O721="",MAX(0,Paramètres!$C$8-$I721),MAX(0,$O721-$I721))</f>
        <v/>
      </c>
      <c r="Z721" s="69">
        <f>$Y721*$X721</f>
        <v/>
      </c>
      <c r="AA721" s="69">
        <f>IF($O721="",0,$O721-$F721)</f>
        <v/>
      </c>
      <c r="AB721" s="69">
        <f>IF(AND($O721="",$I721&lt;Paramètres!$C$8),1,0)</f>
        <v/>
      </c>
      <c r="AC721" s="69">
        <f>IF(AND($O721="",$Y721&gt;Paramètres!$C$13),1,0)</f>
        <v/>
      </c>
      <c r="AD721" s="67">
        <f>IF($O721="","",YEAR($O721)&amp;"-"&amp;TEXT(MONTH($O721),"00"))</f>
        <v/>
      </c>
      <c r="AE721" s="67">
        <f>IF($W721=1,"Réglée",IF($Y721&lt;=0,"Non échu",IF($Y721&lt;=30,"1-30 j",IF($Y721&lt;=60,"31-60 j",IF($Y721&lt;=90,"61-90 j","Plus de 90 j")))))</f>
        <v/>
      </c>
      <c r="AF721" s="67">
        <f>IF($K721&lt;=1000,"Moins de 1 k€",IF($K721&lt;=5000,"1 à 5 k€",IF($K721&lt;=15000,"5 à 15 k€","Plus de 15 k€")))</f>
        <v/>
      </c>
    </row>
    <row r="722">
      <c r="A722" s="65" t="inlineStr">
        <is>
          <t>FAC-00721</t>
        </is>
      </c>
      <c r="B722" s="65" t="inlineStr">
        <is>
          <t>DEV-01767</t>
        </is>
      </c>
      <c r="C722" s="65" t="inlineStr">
        <is>
          <t>CLI-0251</t>
        </is>
      </c>
      <c r="D722" s="65" t="inlineStr">
        <is>
          <t>Particulier</t>
        </is>
      </c>
      <c r="E722" s="65" t="inlineStr">
        <is>
          <t>Bordeaux</t>
        </is>
      </c>
      <c r="F722" s="66" t="n">
        <v>45769</v>
      </c>
      <c r="G722" s="65" t="inlineStr">
        <is>
          <t>2025-04</t>
        </is>
      </c>
      <c r="H722" s="65" t="inlineStr">
        <is>
          <t>2024-2025</t>
        </is>
      </c>
      <c r="I722" s="66" t="n">
        <v>45784</v>
      </c>
      <c r="J722" s="67" t="n">
        <v>15</v>
      </c>
      <c r="K722" s="68" t="n">
        <v>15382.04</v>
      </c>
      <c r="L722" s="71" t="n">
        <v>0.1</v>
      </c>
      <c r="M722" s="68" t="n">
        <v>16920.24</v>
      </c>
      <c r="N722" s="65" t="inlineStr">
        <is>
          <t>Bon payeur</t>
        </is>
      </c>
      <c r="O722" s="66" t="n">
        <v>45770</v>
      </c>
      <c r="P722" s="65" t="inlineStr">
        <is>
          <t>Payée</t>
        </is>
      </c>
      <c r="Q722" s="67">
        <f>IFERROR(INDEX(Devis!$I$2:$I$3053,MATCH($B722,Devis!$A$2:$A$3053,0)),"")</f>
        <v/>
      </c>
      <c r="R722" s="67">
        <f>IFERROR(INDEX(Devis!$K$2:$K$3053,MATCH($B722,Devis!$A$2:$A$3053,0)),"")</f>
        <v/>
      </c>
      <c r="S722" s="67">
        <f>IFERROR(INDEX(Clients!$G$2:$G$1020,MATCH($C722,Clients!$A$2:$A$1020,0)),"")</f>
        <v/>
      </c>
      <c r="T722" s="69">
        <f>1</f>
        <v/>
      </c>
      <c r="U722" s="68">
        <f>IFERROR(INDEX(Interventions!$S$2:$S$1106,MATCH($B722,Interventions!$B$2:$B$1106,0)),0)</f>
        <v/>
      </c>
      <c r="V722" s="68">
        <f>$K722-$U722</f>
        <v/>
      </c>
      <c r="W722" s="69">
        <f>IF($O722="",0,1)</f>
        <v/>
      </c>
      <c r="X722" s="68">
        <f>IF($O722="",$M722,0)</f>
        <v/>
      </c>
      <c r="Y722" s="69">
        <f>IF($O722="",MAX(0,Paramètres!$C$8-$I722),MAX(0,$O722-$I722))</f>
        <v/>
      </c>
      <c r="Z722" s="69">
        <f>$Y722*$X722</f>
        <v/>
      </c>
      <c r="AA722" s="69">
        <f>IF($O722="",0,$O722-$F722)</f>
        <v/>
      </c>
      <c r="AB722" s="69">
        <f>IF(AND($O722="",$I722&lt;Paramètres!$C$8),1,0)</f>
        <v/>
      </c>
      <c r="AC722" s="69">
        <f>IF(AND($O722="",$Y722&gt;Paramètres!$C$13),1,0)</f>
        <v/>
      </c>
      <c r="AD722" s="67">
        <f>IF($O722="","",YEAR($O722)&amp;"-"&amp;TEXT(MONTH($O722),"00"))</f>
        <v/>
      </c>
      <c r="AE722" s="67">
        <f>IF($W722=1,"Réglée",IF($Y722&lt;=0,"Non échu",IF($Y722&lt;=30,"1-30 j",IF($Y722&lt;=60,"31-60 j",IF($Y722&lt;=90,"61-90 j","Plus de 90 j")))))</f>
        <v/>
      </c>
      <c r="AF722" s="67">
        <f>IF($K722&lt;=1000,"Moins de 1 k€",IF($K722&lt;=5000,"1 à 5 k€",IF($K722&lt;=15000,"5 à 15 k€","Plus de 15 k€")))</f>
        <v/>
      </c>
    </row>
    <row r="723">
      <c r="A723" s="65" t="inlineStr">
        <is>
          <t>FAC-00722</t>
        </is>
      </c>
      <c r="B723" s="65" t="inlineStr">
        <is>
          <t>DEV-01769</t>
        </is>
      </c>
      <c r="C723" s="65" t="inlineStr">
        <is>
          <t>CLI-0121</t>
        </is>
      </c>
      <c r="D723" s="65" t="inlineStr">
        <is>
          <t>Syndic</t>
        </is>
      </c>
      <c r="E723" s="65" t="inlineStr">
        <is>
          <t>Toulouse</t>
        </is>
      </c>
      <c r="F723" s="66" t="n">
        <v>45783</v>
      </c>
      <c r="G723" s="65" t="inlineStr">
        <is>
          <t>2025-05</t>
        </is>
      </c>
      <c r="H723" s="65" t="inlineStr">
        <is>
          <t>2024-2025</t>
        </is>
      </c>
      <c r="I723" s="66" t="n">
        <v>45843</v>
      </c>
      <c r="J723" s="67" t="n">
        <v>60</v>
      </c>
      <c r="K723" s="68" t="n">
        <v>653.34</v>
      </c>
      <c r="L723" s="71" t="n">
        <v>0.2</v>
      </c>
      <c r="M723" s="68" t="n">
        <v>784.01</v>
      </c>
      <c r="N723" s="65" t="inlineStr">
        <is>
          <t>Bon payeur</t>
        </is>
      </c>
      <c r="O723" s="66" t="n">
        <v>45852</v>
      </c>
      <c r="P723" s="65" t="inlineStr">
        <is>
          <t>Payée</t>
        </is>
      </c>
      <c r="Q723" s="67">
        <f>IFERROR(INDEX(Devis!$I$2:$I$3053,MATCH($B723,Devis!$A$2:$A$3053,0)),"")</f>
        <v/>
      </c>
      <c r="R723" s="67">
        <f>IFERROR(INDEX(Devis!$K$2:$K$3053,MATCH($B723,Devis!$A$2:$A$3053,0)),"")</f>
        <v/>
      </c>
      <c r="S723" s="67">
        <f>IFERROR(INDEX(Clients!$G$2:$G$1020,MATCH($C723,Clients!$A$2:$A$1020,0)),"")</f>
        <v/>
      </c>
      <c r="T723" s="69">
        <f>1</f>
        <v/>
      </c>
      <c r="U723" s="68">
        <f>IFERROR(INDEX(Interventions!$S$2:$S$1106,MATCH($B723,Interventions!$B$2:$B$1106,0)),0)</f>
        <v/>
      </c>
      <c r="V723" s="68">
        <f>$K723-$U723</f>
        <v/>
      </c>
      <c r="W723" s="69">
        <f>IF($O723="",0,1)</f>
        <v/>
      </c>
      <c r="X723" s="68">
        <f>IF($O723="",$M723,0)</f>
        <v/>
      </c>
      <c r="Y723" s="69">
        <f>IF($O723="",MAX(0,Paramètres!$C$8-$I723),MAX(0,$O723-$I723))</f>
        <v/>
      </c>
      <c r="Z723" s="69">
        <f>$Y723*$X723</f>
        <v/>
      </c>
      <c r="AA723" s="69">
        <f>IF($O723="",0,$O723-$F723)</f>
        <v/>
      </c>
      <c r="AB723" s="69">
        <f>IF(AND($O723="",$I723&lt;Paramètres!$C$8),1,0)</f>
        <v/>
      </c>
      <c r="AC723" s="69">
        <f>IF(AND($O723="",$Y723&gt;Paramètres!$C$13),1,0)</f>
        <v/>
      </c>
      <c r="AD723" s="67">
        <f>IF($O723="","",YEAR($O723)&amp;"-"&amp;TEXT(MONTH($O723),"00"))</f>
        <v/>
      </c>
      <c r="AE723" s="67">
        <f>IF($W723=1,"Réglée",IF($Y723&lt;=0,"Non échu",IF($Y723&lt;=30,"1-30 j",IF($Y723&lt;=60,"31-60 j",IF($Y723&lt;=90,"61-90 j","Plus de 90 j")))))</f>
        <v/>
      </c>
      <c r="AF723" s="67">
        <f>IF($K723&lt;=1000,"Moins de 1 k€",IF($K723&lt;=5000,"1 à 5 k€",IF($K723&lt;=15000,"5 à 15 k€","Plus de 15 k€")))</f>
        <v/>
      </c>
    </row>
    <row r="724">
      <c r="A724" s="65" t="inlineStr">
        <is>
          <t>FAC-00723</t>
        </is>
      </c>
      <c r="B724" s="65" t="inlineStr">
        <is>
          <t>DEV-01770</t>
        </is>
      </c>
      <c r="C724" s="65" t="inlineStr">
        <is>
          <t>CLI-0644</t>
        </is>
      </c>
      <c r="D724" s="65" t="inlineStr">
        <is>
          <t>Particulier</t>
        </is>
      </c>
      <c r="E724" s="65" t="inlineStr">
        <is>
          <t>Bordeaux</t>
        </is>
      </c>
      <c r="F724" s="66" t="n">
        <v>45796</v>
      </c>
      <c r="G724" s="65" t="inlineStr">
        <is>
          <t>2025-05</t>
        </is>
      </c>
      <c r="H724" s="65" t="inlineStr">
        <is>
          <t>2024-2025</t>
        </is>
      </c>
      <c r="I724" s="66" t="n">
        <v>45811</v>
      </c>
      <c r="J724" s="67" t="n">
        <v>15</v>
      </c>
      <c r="K724" s="68" t="n">
        <v>5064.04</v>
      </c>
      <c r="L724" s="71" t="n">
        <v>0.1</v>
      </c>
      <c r="M724" s="68" t="n">
        <v>5570.44</v>
      </c>
      <c r="N724" s="65" t="inlineStr">
        <is>
          <t>Lent</t>
        </is>
      </c>
      <c r="O724" s="66" t="n">
        <v>45802</v>
      </c>
      <c r="P724" s="65" t="inlineStr">
        <is>
          <t>Payée</t>
        </is>
      </c>
      <c r="Q724" s="67">
        <f>IFERROR(INDEX(Devis!$I$2:$I$3053,MATCH($B724,Devis!$A$2:$A$3053,0)),"")</f>
        <v/>
      </c>
      <c r="R724" s="67">
        <f>IFERROR(INDEX(Devis!$K$2:$K$3053,MATCH($B724,Devis!$A$2:$A$3053,0)),"")</f>
        <v/>
      </c>
      <c r="S724" s="67">
        <f>IFERROR(INDEX(Clients!$G$2:$G$1020,MATCH($C724,Clients!$A$2:$A$1020,0)),"")</f>
        <v/>
      </c>
      <c r="T724" s="69">
        <f>1</f>
        <v/>
      </c>
      <c r="U724" s="68">
        <f>IFERROR(INDEX(Interventions!$S$2:$S$1106,MATCH($B724,Interventions!$B$2:$B$1106,0)),0)</f>
        <v/>
      </c>
      <c r="V724" s="68">
        <f>$K724-$U724</f>
        <v/>
      </c>
      <c r="W724" s="69">
        <f>IF($O724="",0,1)</f>
        <v/>
      </c>
      <c r="X724" s="68">
        <f>IF($O724="",$M724,0)</f>
        <v/>
      </c>
      <c r="Y724" s="69">
        <f>IF($O724="",MAX(0,Paramètres!$C$8-$I724),MAX(0,$O724-$I724))</f>
        <v/>
      </c>
      <c r="Z724" s="69">
        <f>$Y724*$X724</f>
        <v/>
      </c>
      <c r="AA724" s="69">
        <f>IF($O724="",0,$O724-$F724)</f>
        <v/>
      </c>
      <c r="AB724" s="69">
        <f>IF(AND($O724="",$I724&lt;Paramètres!$C$8),1,0)</f>
        <v/>
      </c>
      <c r="AC724" s="69">
        <f>IF(AND($O724="",$Y724&gt;Paramètres!$C$13),1,0)</f>
        <v/>
      </c>
      <c r="AD724" s="67">
        <f>IF($O724="","",YEAR($O724)&amp;"-"&amp;TEXT(MONTH($O724),"00"))</f>
        <v/>
      </c>
      <c r="AE724" s="67">
        <f>IF($W724=1,"Réglée",IF($Y724&lt;=0,"Non échu",IF($Y724&lt;=30,"1-30 j",IF($Y724&lt;=60,"31-60 j",IF($Y724&lt;=90,"61-90 j","Plus de 90 j")))))</f>
        <v/>
      </c>
      <c r="AF724" s="67">
        <f>IF($K724&lt;=1000,"Moins de 1 k€",IF($K724&lt;=5000,"1 à 5 k€",IF($K724&lt;=15000,"5 à 15 k€","Plus de 15 k€")))</f>
        <v/>
      </c>
    </row>
    <row r="725">
      <c r="A725" s="65" t="inlineStr">
        <is>
          <t>FAC-00724</t>
        </is>
      </c>
      <c r="B725" s="65" t="inlineStr">
        <is>
          <t>DEV-01771</t>
        </is>
      </c>
      <c r="C725" s="65" t="inlineStr">
        <is>
          <t>CLI-0066</t>
        </is>
      </c>
      <c r="D725" s="65" t="inlineStr">
        <is>
          <t>Professionnel</t>
        </is>
      </c>
      <c r="E725" s="65" t="inlineStr">
        <is>
          <t>Toulouse</t>
        </is>
      </c>
      <c r="F725" s="66" t="n">
        <v>45770</v>
      </c>
      <c r="G725" s="65" t="inlineStr">
        <is>
          <t>2025-04</t>
        </is>
      </c>
      <c r="H725" s="65" t="inlineStr">
        <is>
          <t>2024-2025</t>
        </is>
      </c>
      <c r="I725" s="66" t="n">
        <v>45800</v>
      </c>
      <c r="J725" s="67" t="n">
        <v>30</v>
      </c>
      <c r="K725" s="68" t="n">
        <v>451.26</v>
      </c>
      <c r="L725" s="71" t="n">
        <v>0.2</v>
      </c>
      <c r="M725" s="68" t="n">
        <v>541.51</v>
      </c>
      <c r="N725" s="65" t="inlineStr">
        <is>
          <t>Bon payeur</t>
        </is>
      </c>
      <c r="O725" s="66" t="n">
        <v>45785</v>
      </c>
      <c r="P725" s="65" t="inlineStr">
        <is>
          <t>Payée</t>
        </is>
      </c>
      <c r="Q725" s="67">
        <f>IFERROR(INDEX(Devis!$I$2:$I$3053,MATCH($B725,Devis!$A$2:$A$3053,0)),"")</f>
        <v/>
      </c>
      <c r="R725" s="67">
        <f>IFERROR(INDEX(Devis!$K$2:$K$3053,MATCH($B725,Devis!$A$2:$A$3053,0)),"")</f>
        <v/>
      </c>
      <c r="S725" s="67">
        <f>IFERROR(INDEX(Clients!$G$2:$G$1020,MATCH($C725,Clients!$A$2:$A$1020,0)),"")</f>
        <v/>
      </c>
      <c r="T725" s="69">
        <f>1</f>
        <v/>
      </c>
      <c r="U725" s="68">
        <f>IFERROR(INDEX(Interventions!$S$2:$S$1106,MATCH($B725,Interventions!$B$2:$B$1106,0)),0)</f>
        <v/>
      </c>
      <c r="V725" s="68">
        <f>$K725-$U725</f>
        <v/>
      </c>
      <c r="W725" s="69">
        <f>IF($O725="",0,1)</f>
        <v/>
      </c>
      <c r="X725" s="68">
        <f>IF($O725="",$M725,0)</f>
        <v/>
      </c>
      <c r="Y725" s="69">
        <f>IF($O725="",MAX(0,Paramètres!$C$8-$I725),MAX(0,$O725-$I725))</f>
        <v/>
      </c>
      <c r="Z725" s="69">
        <f>$Y725*$X725</f>
        <v/>
      </c>
      <c r="AA725" s="69">
        <f>IF($O725="",0,$O725-$F725)</f>
        <v/>
      </c>
      <c r="AB725" s="69">
        <f>IF(AND($O725="",$I725&lt;Paramètres!$C$8),1,0)</f>
        <v/>
      </c>
      <c r="AC725" s="69">
        <f>IF(AND($O725="",$Y725&gt;Paramètres!$C$13),1,0)</f>
        <v/>
      </c>
      <c r="AD725" s="67">
        <f>IF($O725="","",YEAR($O725)&amp;"-"&amp;TEXT(MONTH($O725),"00"))</f>
        <v/>
      </c>
      <c r="AE725" s="67">
        <f>IF($W725=1,"Réglée",IF($Y725&lt;=0,"Non échu",IF($Y725&lt;=30,"1-30 j",IF($Y725&lt;=60,"31-60 j",IF($Y725&lt;=90,"61-90 j","Plus de 90 j")))))</f>
        <v/>
      </c>
      <c r="AF725" s="67">
        <f>IF($K725&lt;=1000,"Moins de 1 k€",IF($K725&lt;=5000,"1 à 5 k€",IF($K725&lt;=15000,"5 à 15 k€","Plus de 15 k€")))</f>
        <v/>
      </c>
    </row>
    <row r="726">
      <c r="A726" s="65" t="inlineStr">
        <is>
          <t>FAC-00725</t>
        </is>
      </c>
      <c r="B726" s="65" t="inlineStr">
        <is>
          <t>DEV-01775</t>
        </is>
      </c>
      <c r="C726" s="65" t="inlineStr">
        <is>
          <t>CLI-0153</t>
        </is>
      </c>
      <c r="D726" s="65" t="inlineStr">
        <is>
          <t>Particulier</t>
        </is>
      </c>
      <c r="E726" s="65" t="inlineStr">
        <is>
          <t>Bordeaux</t>
        </is>
      </c>
      <c r="F726" s="66" t="n">
        <v>45771</v>
      </c>
      <c r="G726" s="65" t="inlineStr">
        <is>
          <t>2025-04</t>
        </is>
      </c>
      <c r="H726" s="65" t="inlineStr">
        <is>
          <t>2024-2025</t>
        </is>
      </c>
      <c r="I726" s="66" t="n">
        <v>45786</v>
      </c>
      <c r="J726" s="67" t="n">
        <v>15</v>
      </c>
      <c r="K726" s="68" t="n">
        <v>369.07</v>
      </c>
      <c r="L726" s="71" t="n">
        <v>0.2</v>
      </c>
      <c r="M726" s="68" t="n">
        <v>442.88</v>
      </c>
      <c r="N726" s="65" t="inlineStr">
        <is>
          <t>Standard</t>
        </is>
      </c>
      <c r="O726" s="66" t="n">
        <v>45812</v>
      </c>
      <c r="P726" s="65" t="inlineStr">
        <is>
          <t>Payée</t>
        </is>
      </c>
      <c r="Q726" s="67">
        <f>IFERROR(INDEX(Devis!$I$2:$I$3053,MATCH($B726,Devis!$A$2:$A$3053,0)),"")</f>
        <v/>
      </c>
      <c r="R726" s="67">
        <f>IFERROR(INDEX(Devis!$K$2:$K$3053,MATCH($B726,Devis!$A$2:$A$3053,0)),"")</f>
        <v/>
      </c>
      <c r="S726" s="67">
        <f>IFERROR(INDEX(Clients!$G$2:$G$1020,MATCH($C726,Clients!$A$2:$A$1020,0)),"")</f>
        <v/>
      </c>
      <c r="T726" s="69">
        <f>1</f>
        <v/>
      </c>
      <c r="U726" s="68">
        <f>IFERROR(INDEX(Interventions!$S$2:$S$1106,MATCH($B726,Interventions!$B$2:$B$1106,0)),0)</f>
        <v/>
      </c>
      <c r="V726" s="68">
        <f>$K726-$U726</f>
        <v/>
      </c>
      <c r="W726" s="69">
        <f>IF($O726="",0,1)</f>
        <v/>
      </c>
      <c r="X726" s="68">
        <f>IF($O726="",$M726,0)</f>
        <v/>
      </c>
      <c r="Y726" s="69">
        <f>IF($O726="",MAX(0,Paramètres!$C$8-$I726),MAX(0,$O726-$I726))</f>
        <v/>
      </c>
      <c r="Z726" s="69">
        <f>$Y726*$X726</f>
        <v/>
      </c>
      <c r="AA726" s="69">
        <f>IF($O726="",0,$O726-$F726)</f>
        <v/>
      </c>
      <c r="AB726" s="69">
        <f>IF(AND($O726="",$I726&lt;Paramètres!$C$8),1,0)</f>
        <v/>
      </c>
      <c r="AC726" s="69">
        <f>IF(AND($O726="",$Y726&gt;Paramètres!$C$13),1,0)</f>
        <v/>
      </c>
      <c r="AD726" s="67">
        <f>IF($O726="","",YEAR($O726)&amp;"-"&amp;TEXT(MONTH($O726),"00"))</f>
        <v/>
      </c>
      <c r="AE726" s="67">
        <f>IF($W726=1,"Réglée",IF($Y726&lt;=0,"Non échu",IF($Y726&lt;=30,"1-30 j",IF($Y726&lt;=60,"31-60 j",IF($Y726&lt;=90,"61-90 j","Plus de 90 j")))))</f>
        <v/>
      </c>
      <c r="AF726" s="67">
        <f>IF($K726&lt;=1000,"Moins de 1 k€",IF($K726&lt;=5000,"1 à 5 k€",IF($K726&lt;=15000,"5 à 15 k€","Plus de 15 k€")))</f>
        <v/>
      </c>
    </row>
    <row r="727">
      <c r="A727" s="65" t="inlineStr">
        <is>
          <t>FAC-00726</t>
        </is>
      </c>
      <c r="B727" s="65" t="inlineStr">
        <is>
          <t>DEV-01777</t>
        </is>
      </c>
      <c r="C727" s="65" t="inlineStr">
        <is>
          <t>CLI-0508</t>
        </is>
      </c>
      <c r="D727" s="65" t="inlineStr">
        <is>
          <t>Particulier</t>
        </is>
      </c>
      <c r="E727" s="65" t="inlineStr">
        <is>
          <t>Bordeaux</t>
        </is>
      </c>
      <c r="F727" s="66" t="n">
        <v>45790</v>
      </c>
      <c r="G727" s="65" t="inlineStr">
        <is>
          <t>2025-05</t>
        </is>
      </c>
      <c r="H727" s="65" t="inlineStr">
        <is>
          <t>2024-2025</t>
        </is>
      </c>
      <c r="I727" s="66" t="n">
        <v>45805</v>
      </c>
      <c r="J727" s="67" t="n">
        <v>15</v>
      </c>
      <c r="K727" s="68" t="n">
        <v>1109.22</v>
      </c>
      <c r="L727" s="71" t="n">
        <v>0.1</v>
      </c>
      <c r="M727" s="68" t="n">
        <v>1220.14</v>
      </c>
      <c r="N727" s="65" t="inlineStr">
        <is>
          <t>Lent</t>
        </is>
      </c>
      <c r="O727" s="66" t="n">
        <v>45867</v>
      </c>
      <c r="P727" s="65" t="inlineStr">
        <is>
          <t>Payée</t>
        </is>
      </c>
      <c r="Q727" s="67">
        <f>IFERROR(INDEX(Devis!$I$2:$I$3053,MATCH($B727,Devis!$A$2:$A$3053,0)),"")</f>
        <v/>
      </c>
      <c r="R727" s="67">
        <f>IFERROR(INDEX(Devis!$K$2:$K$3053,MATCH($B727,Devis!$A$2:$A$3053,0)),"")</f>
        <v/>
      </c>
      <c r="S727" s="67">
        <f>IFERROR(INDEX(Clients!$G$2:$G$1020,MATCH($C727,Clients!$A$2:$A$1020,0)),"")</f>
        <v/>
      </c>
      <c r="T727" s="69">
        <f>1</f>
        <v/>
      </c>
      <c r="U727" s="68">
        <f>IFERROR(INDEX(Interventions!$S$2:$S$1106,MATCH($B727,Interventions!$B$2:$B$1106,0)),0)</f>
        <v/>
      </c>
      <c r="V727" s="68">
        <f>$K727-$U727</f>
        <v/>
      </c>
      <c r="W727" s="69">
        <f>IF($O727="",0,1)</f>
        <v/>
      </c>
      <c r="X727" s="68">
        <f>IF($O727="",$M727,0)</f>
        <v/>
      </c>
      <c r="Y727" s="69">
        <f>IF($O727="",MAX(0,Paramètres!$C$8-$I727),MAX(0,$O727-$I727))</f>
        <v/>
      </c>
      <c r="Z727" s="69">
        <f>$Y727*$X727</f>
        <v/>
      </c>
      <c r="AA727" s="69">
        <f>IF($O727="",0,$O727-$F727)</f>
        <v/>
      </c>
      <c r="AB727" s="69">
        <f>IF(AND($O727="",$I727&lt;Paramètres!$C$8),1,0)</f>
        <v/>
      </c>
      <c r="AC727" s="69">
        <f>IF(AND($O727="",$Y727&gt;Paramètres!$C$13),1,0)</f>
        <v/>
      </c>
      <c r="AD727" s="67">
        <f>IF($O727="","",YEAR($O727)&amp;"-"&amp;TEXT(MONTH($O727),"00"))</f>
        <v/>
      </c>
      <c r="AE727" s="67">
        <f>IF($W727=1,"Réglée",IF($Y727&lt;=0,"Non échu",IF($Y727&lt;=30,"1-30 j",IF($Y727&lt;=60,"31-60 j",IF($Y727&lt;=90,"61-90 j","Plus de 90 j")))))</f>
        <v/>
      </c>
      <c r="AF727" s="67">
        <f>IF($K727&lt;=1000,"Moins de 1 k€",IF($K727&lt;=5000,"1 à 5 k€",IF($K727&lt;=15000,"5 à 15 k€","Plus de 15 k€")))</f>
        <v/>
      </c>
    </row>
    <row r="728">
      <c r="A728" s="65" t="inlineStr">
        <is>
          <t>FAC-00727</t>
        </is>
      </c>
      <c r="B728" s="65" t="inlineStr">
        <is>
          <t>DEV-01780</t>
        </is>
      </c>
      <c r="C728" s="65" t="inlineStr">
        <is>
          <t>CLI-0581</t>
        </is>
      </c>
      <c r="D728" s="65" t="inlineStr">
        <is>
          <t>Particulier</t>
        </is>
      </c>
      <c r="E728" s="65" t="inlineStr">
        <is>
          <t>Montpellier</t>
        </is>
      </c>
      <c r="F728" s="66" t="n">
        <v>45793</v>
      </c>
      <c r="G728" s="65" t="inlineStr">
        <is>
          <t>2025-05</t>
        </is>
      </c>
      <c r="H728" s="65" t="inlineStr">
        <is>
          <t>2024-2025</t>
        </is>
      </c>
      <c r="I728" s="66" t="n">
        <v>45808</v>
      </c>
      <c r="J728" s="67" t="n">
        <v>15</v>
      </c>
      <c r="K728" s="68" t="n">
        <v>4300.04</v>
      </c>
      <c r="L728" s="71" t="n">
        <v>0.1</v>
      </c>
      <c r="M728" s="68" t="n">
        <v>4730.04</v>
      </c>
      <c r="N728" s="65" t="inlineStr">
        <is>
          <t>Bon payeur</t>
        </is>
      </c>
      <c r="O728" s="66" t="n">
        <v>45811</v>
      </c>
      <c r="P728" s="65" t="inlineStr">
        <is>
          <t>Payée</t>
        </is>
      </c>
      <c r="Q728" s="67">
        <f>IFERROR(INDEX(Devis!$I$2:$I$3053,MATCH($B728,Devis!$A$2:$A$3053,0)),"")</f>
        <v/>
      </c>
      <c r="R728" s="67">
        <f>IFERROR(INDEX(Devis!$K$2:$K$3053,MATCH($B728,Devis!$A$2:$A$3053,0)),"")</f>
        <v/>
      </c>
      <c r="S728" s="67">
        <f>IFERROR(INDEX(Clients!$G$2:$G$1020,MATCH($C728,Clients!$A$2:$A$1020,0)),"")</f>
        <v/>
      </c>
      <c r="T728" s="69">
        <f>1</f>
        <v/>
      </c>
      <c r="U728" s="68">
        <f>IFERROR(INDEX(Interventions!$S$2:$S$1106,MATCH($B728,Interventions!$B$2:$B$1106,0)),0)</f>
        <v/>
      </c>
      <c r="V728" s="68">
        <f>$K728-$U728</f>
        <v/>
      </c>
      <c r="W728" s="69">
        <f>IF($O728="",0,1)</f>
        <v/>
      </c>
      <c r="X728" s="68">
        <f>IF($O728="",$M728,0)</f>
        <v/>
      </c>
      <c r="Y728" s="69">
        <f>IF($O728="",MAX(0,Paramètres!$C$8-$I728),MAX(0,$O728-$I728))</f>
        <v/>
      </c>
      <c r="Z728" s="69">
        <f>$Y728*$X728</f>
        <v/>
      </c>
      <c r="AA728" s="69">
        <f>IF($O728="",0,$O728-$F728)</f>
        <v/>
      </c>
      <c r="AB728" s="69">
        <f>IF(AND($O728="",$I728&lt;Paramètres!$C$8),1,0)</f>
        <v/>
      </c>
      <c r="AC728" s="69">
        <f>IF(AND($O728="",$Y728&gt;Paramètres!$C$13),1,0)</f>
        <v/>
      </c>
      <c r="AD728" s="67">
        <f>IF($O728="","",YEAR($O728)&amp;"-"&amp;TEXT(MONTH($O728),"00"))</f>
        <v/>
      </c>
      <c r="AE728" s="67">
        <f>IF($W728=1,"Réglée",IF($Y728&lt;=0,"Non échu",IF($Y728&lt;=30,"1-30 j",IF($Y728&lt;=60,"31-60 j",IF($Y728&lt;=90,"61-90 j","Plus de 90 j")))))</f>
        <v/>
      </c>
      <c r="AF728" s="67">
        <f>IF($K728&lt;=1000,"Moins de 1 k€",IF($K728&lt;=5000,"1 à 5 k€",IF($K728&lt;=15000,"5 à 15 k€","Plus de 15 k€")))</f>
        <v/>
      </c>
    </row>
    <row r="729">
      <c r="A729" s="65" t="inlineStr">
        <is>
          <t>FAC-00728</t>
        </is>
      </c>
      <c r="B729" s="65" t="inlineStr">
        <is>
          <t>DEV-01788</t>
        </is>
      </c>
      <c r="C729" s="65" t="inlineStr">
        <is>
          <t>CLI-0295</t>
        </is>
      </c>
      <c r="D729" s="65" t="inlineStr">
        <is>
          <t>Particulier</t>
        </is>
      </c>
      <c r="E729" s="65" t="inlineStr">
        <is>
          <t>Toulouse</t>
        </is>
      </c>
      <c r="F729" s="66" t="n">
        <v>45831</v>
      </c>
      <c r="G729" s="65" t="inlineStr">
        <is>
          <t>2025-06</t>
        </is>
      </c>
      <c r="H729" s="65" t="inlineStr">
        <is>
          <t>2024-2025</t>
        </is>
      </c>
      <c r="I729" s="66" t="n">
        <v>45846</v>
      </c>
      <c r="J729" s="67" t="n">
        <v>15</v>
      </c>
      <c r="K729" s="68" t="n">
        <v>740.35</v>
      </c>
      <c r="L729" s="71" t="n">
        <v>0.1</v>
      </c>
      <c r="M729" s="68" t="n">
        <v>814.39</v>
      </c>
      <c r="N729" s="65" t="inlineStr">
        <is>
          <t>Standard</t>
        </is>
      </c>
      <c r="O729" s="66" t="n">
        <v>45873</v>
      </c>
      <c r="P729" s="65" t="inlineStr">
        <is>
          <t>Payée</t>
        </is>
      </c>
      <c r="Q729" s="67">
        <f>IFERROR(INDEX(Devis!$I$2:$I$3053,MATCH($B729,Devis!$A$2:$A$3053,0)),"")</f>
        <v/>
      </c>
      <c r="R729" s="67">
        <f>IFERROR(INDEX(Devis!$K$2:$K$3053,MATCH($B729,Devis!$A$2:$A$3053,0)),"")</f>
        <v/>
      </c>
      <c r="S729" s="67">
        <f>IFERROR(INDEX(Clients!$G$2:$G$1020,MATCH($C729,Clients!$A$2:$A$1020,0)),"")</f>
        <v/>
      </c>
      <c r="T729" s="69">
        <f>1</f>
        <v/>
      </c>
      <c r="U729" s="68">
        <f>IFERROR(INDEX(Interventions!$S$2:$S$1106,MATCH($B729,Interventions!$B$2:$B$1106,0)),0)</f>
        <v/>
      </c>
      <c r="V729" s="68">
        <f>$K729-$U729</f>
        <v/>
      </c>
      <c r="W729" s="69">
        <f>IF($O729="",0,1)</f>
        <v/>
      </c>
      <c r="X729" s="68">
        <f>IF($O729="",$M729,0)</f>
        <v/>
      </c>
      <c r="Y729" s="69">
        <f>IF($O729="",MAX(0,Paramètres!$C$8-$I729),MAX(0,$O729-$I729))</f>
        <v/>
      </c>
      <c r="Z729" s="69">
        <f>$Y729*$X729</f>
        <v/>
      </c>
      <c r="AA729" s="69">
        <f>IF($O729="",0,$O729-$F729)</f>
        <v/>
      </c>
      <c r="AB729" s="69">
        <f>IF(AND($O729="",$I729&lt;Paramètres!$C$8),1,0)</f>
        <v/>
      </c>
      <c r="AC729" s="69">
        <f>IF(AND($O729="",$Y729&gt;Paramètres!$C$13),1,0)</f>
        <v/>
      </c>
      <c r="AD729" s="67">
        <f>IF($O729="","",YEAR($O729)&amp;"-"&amp;TEXT(MONTH($O729),"00"))</f>
        <v/>
      </c>
      <c r="AE729" s="67">
        <f>IF($W729=1,"Réglée",IF($Y729&lt;=0,"Non échu",IF($Y729&lt;=30,"1-30 j",IF($Y729&lt;=60,"31-60 j",IF($Y729&lt;=90,"61-90 j","Plus de 90 j")))))</f>
        <v/>
      </c>
      <c r="AF729" s="67">
        <f>IF($K729&lt;=1000,"Moins de 1 k€",IF($K729&lt;=5000,"1 à 5 k€",IF($K729&lt;=15000,"5 à 15 k€","Plus de 15 k€")))</f>
        <v/>
      </c>
    </row>
    <row r="730">
      <c r="A730" s="65" t="inlineStr">
        <is>
          <t>FAC-00729</t>
        </is>
      </c>
      <c r="B730" s="65" t="inlineStr">
        <is>
          <t>DEV-01793</t>
        </is>
      </c>
      <c r="C730" s="65" t="inlineStr">
        <is>
          <t>CLI-0036</t>
        </is>
      </c>
      <c r="D730" s="65" t="inlineStr">
        <is>
          <t>Particulier</t>
        </is>
      </c>
      <c r="E730" s="65" t="inlineStr">
        <is>
          <t>Toulouse</t>
        </is>
      </c>
      <c r="F730" s="66" t="n">
        <v>45783</v>
      </c>
      <c r="G730" s="65" t="inlineStr">
        <is>
          <t>2025-05</t>
        </is>
      </c>
      <c r="H730" s="65" t="inlineStr">
        <is>
          <t>2024-2025</t>
        </is>
      </c>
      <c r="I730" s="66" t="n">
        <v>45798</v>
      </c>
      <c r="J730" s="67" t="n">
        <v>15</v>
      </c>
      <c r="K730" s="68" t="n">
        <v>2431.03</v>
      </c>
      <c r="L730" s="71" t="n">
        <v>0.1</v>
      </c>
      <c r="M730" s="68" t="n">
        <v>2674.13</v>
      </c>
      <c r="N730" s="65" t="inlineStr">
        <is>
          <t>Standard</t>
        </is>
      </c>
      <c r="O730" s="66" t="n">
        <v>45799</v>
      </c>
      <c r="P730" s="65" t="inlineStr">
        <is>
          <t>Payée</t>
        </is>
      </c>
      <c r="Q730" s="67">
        <f>IFERROR(INDEX(Devis!$I$2:$I$3053,MATCH($B730,Devis!$A$2:$A$3053,0)),"")</f>
        <v/>
      </c>
      <c r="R730" s="67">
        <f>IFERROR(INDEX(Devis!$K$2:$K$3053,MATCH($B730,Devis!$A$2:$A$3053,0)),"")</f>
        <v/>
      </c>
      <c r="S730" s="67">
        <f>IFERROR(INDEX(Clients!$G$2:$G$1020,MATCH($C730,Clients!$A$2:$A$1020,0)),"")</f>
        <v/>
      </c>
      <c r="T730" s="69">
        <f>1</f>
        <v/>
      </c>
      <c r="U730" s="68">
        <f>IFERROR(INDEX(Interventions!$S$2:$S$1106,MATCH($B730,Interventions!$B$2:$B$1106,0)),0)</f>
        <v/>
      </c>
      <c r="V730" s="68">
        <f>$K730-$U730</f>
        <v/>
      </c>
      <c r="W730" s="69">
        <f>IF($O730="",0,1)</f>
        <v/>
      </c>
      <c r="X730" s="68">
        <f>IF($O730="",$M730,0)</f>
        <v/>
      </c>
      <c r="Y730" s="69">
        <f>IF($O730="",MAX(0,Paramètres!$C$8-$I730),MAX(0,$O730-$I730))</f>
        <v/>
      </c>
      <c r="Z730" s="69">
        <f>$Y730*$X730</f>
        <v/>
      </c>
      <c r="AA730" s="69">
        <f>IF($O730="",0,$O730-$F730)</f>
        <v/>
      </c>
      <c r="AB730" s="69">
        <f>IF(AND($O730="",$I730&lt;Paramètres!$C$8),1,0)</f>
        <v/>
      </c>
      <c r="AC730" s="69">
        <f>IF(AND($O730="",$Y730&gt;Paramètres!$C$13),1,0)</f>
        <v/>
      </c>
      <c r="AD730" s="67">
        <f>IF($O730="","",YEAR($O730)&amp;"-"&amp;TEXT(MONTH($O730),"00"))</f>
        <v/>
      </c>
      <c r="AE730" s="67">
        <f>IF($W730=1,"Réglée",IF($Y730&lt;=0,"Non échu",IF($Y730&lt;=30,"1-30 j",IF($Y730&lt;=60,"31-60 j",IF($Y730&lt;=90,"61-90 j","Plus de 90 j")))))</f>
        <v/>
      </c>
      <c r="AF730" s="67">
        <f>IF($K730&lt;=1000,"Moins de 1 k€",IF($K730&lt;=5000,"1 à 5 k€",IF($K730&lt;=15000,"5 à 15 k€","Plus de 15 k€")))</f>
        <v/>
      </c>
    </row>
    <row r="731">
      <c r="A731" s="65" t="inlineStr">
        <is>
          <t>FAC-00730</t>
        </is>
      </c>
      <c r="B731" s="65" t="inlineStr">
        <is>
          <t>DEV-01795</t>
        </is>
      </c>
      <c r="C731" s="65" t="inlineStr">
        <is>
          <t>CLI-0234</t>
        </is>
      </c>
      <c r="D731" s="65" t="inlineStr">
        <is>
          <t>Particulier</t>
        </is>
      </c>
      <c r="E731" s="65" t="inlineStr">
        <is>
          <t>Toulouse</t>
        </is>
      </c>
      <c r="F731" s="66" t="n">
        <v>45793</v>
      </c>
      <c r="G731" s="65" t="inlineStr">
        <is>
          <t>2025-05</t>
        </is>
      </c>
      <c r="H731" s="65" t="inlineStr">
        <is>
          <t>2024-2025</t>
        </is>
      </c>
      <c r="I731" s="66" t="n">
        <v>45808</v>
      </c>
      <c r="J731" s="67" t="n">
        <v>15</v>
      </c>
      <c r="K731" s="68" t="n">
        <v>491</v>
      </c>
      <c r="L731" s="71" t="n">
        <v>0.1</v>
      </c>
      <c r="M731" s="68" t="n">
        <v>540.1</v>
      </c>
      <c r="N731" s="65" t="inlineStr">
        <is>
          <t>Lent</t>
        </is>
      </c>
      <c r="O731" s="66" t="n">
        <v>45794</v>
      </c>
      <c r="P731" s="65" t="inlineStr">
        <is>
          <t>Payée</t>
        </is>
      </c>
      <c r="Q731" s="67">
        <f>IFERROR(INDEX(Devis!$I$2:$I$3053,MATCH($B731,Devis!$A$2:$A$3053,0)),"")</f>
        <v/>
      </c>
      <c r="R731" s="67">
        <f>IFERROR(INDEX(Devis!$K$2:$K$3053,MATCH($B731,Devis!$A$2:$A$3053,0)),"")</f>
        <v/>
      </c>
      <c r="S731" s="67">
        <f>IFERROR(INDEX(Clients!$G$2:$G$1020,MATCH($C731,Clients!$A$2:$A$1020,0)),"")</f>
        <v/>
      </c>
      <c r="T731" s="69">
        <f>1</f>
        <v/>
      </c>
      <c r="U731" s="68">
        <f>IFERROR(INDEX(Interventions!$S$2:$S$1106,MATCH($B731,Interventions!$B$2:$B$1106,0)),0)</f>
        <v/>
      </c>
      <c r="V731" s="68">
        <f>$K731-$U731</f>
        <v/>
      </c>
      <c r="W731" s="69">
        <f>IF($O731="",0,1)</f>
        <v/>
      </c>
      <c r="X731" s="68">
        <f>IF($O731="",$M731,0)</f>
        <v/>
      </c>
      <c r="Y731" s="69">
        <f>IF($O731="",MAX(0,Paramètres!$C$8-$I731),MAX(0,$O731-$I731))</f>
        <v/>
      </c>
      <c r="Z731" s="69">
        <f>$Y731*$X731</f>
        <v/>
      </c>
      <c r="AA731" s="69">
        <f>IF($O731="",0,$O731-$F731)</f>
        <v/>
      </c>
      <c r="AB731" s="69">
        <f>IF(AND($O731="",$I731&lt;Paramètres!$C$8),1,0)</f>
        <v/>
      </c>
      <c r="AC731" s="69">
        <f>IF(AND($O731="",$Y731&gt;Paramètres!$C$13),1,0)</f>
        <v/>
      </c>
      <c r="AD731" s="67">
        <f>IF($O731="","",YEAR($O731)&amp;"-"&amp;TEXT(MONTH($O731),"00"))</f>
        <v/>
      </c>
      <c r="AE731" s="67">
        <f>IF($W731=1,"Réglée",IF($Y731&lt;=0,"Non échu",IF($Y731&lt;=30,"1-30 j",IF($Y731&lt;=60,"31-60 j",IF($Y731&lt;=90,"61-90 j","Plus de 90 j")))))</f>
        <v/>
      </c>
      <c r="AF731" s="67">
        <f>IF($K731&lt;=1000,"Moins de 1 k€",IF($K731&lt;=5000,"1 à 5 k€",IF($K731&lt;=15000,"5 à 15 k€","Plus de 15 k€")))</f>
        <v/>
      </c>
    </row>
    <row r="732">
      <c r="A732" s="65" t="inlineStr">
        <is>
          <t>FAC-00731</t>
        </is>
      </c>
      <c r="B732" s="65" t="inlineStr">
        <is>
          <t>DEV-01796</t>
        </is>
      </c>
      <c r="C732" s="65" t="inlineStr">
        <is>
          <t>CLI-0094</t>
        </is>
      </c>
      <c r="D732" s="65" t="inlineStr">
        <is>
          <t>Professionnel</t>
        </is>
      </c>
      <c r="E732" s="65" t="inlineStr">
        <is>
          <t>Toulouse</t>
        </is>
      </c>
      <c r="F732" s="66" t="n">
        <v>45799</v>
      </c>
      <c r="G732" s="65" t="inlineStr">
        <is>
          <t>2025-05</t>
        </is>
      </c>
      <c r="H732" s="65" t="inlineStr">
        <is>
          <t>2024-2025</t>
        </is>
      </c>
      <c r="I732" s="66" t="n">
        <v>45829</v>
      </c>
      <c r="J732" s="67" t="n">
        <v>30</v>
      </c>
      <c r="K732" s="68" t="n">
        <v>13692.85</v>
      </c>
      <c r="L732" s="71" t="n">
        <v>0.2</v>
      </c>
      <c r="M732" s="68" t="n">
        <v>16431.42</v>
      </c>
      <c r="N732" s="65" t="inlineStr">
        <is>
          <t>Standard</t>
        </is>
      </c>
      <c r="O732" s="66" t="n">
        <v>45827</v>
      </c>
      <c r="P732" s="65" t="inlineStr">
        <is>
          <t>Payée</t>
        </is>
      </c>
      <c r="Q732" s="67">
        <f>IFERROR(INDEX(Devis!$I$2:$I$3053,MATCH($B732,Devis!$A$2:$A$3053,0)),"")</f>
        <v/>
      </c>
      <c r="R732" s="67">
        <f>IFERROR(INDEX(Devis!$K$2:$K$3053,MATCH($B732,Devis!$A$2:$A$3053,0)),"")</f>
        <v/>
      </c>
      <c r="S732" s="67">
        <f>IFERROR(INDEX(Clients!$G$2:$G$1020,MATCH($C732,Clients!$A$2:$A$1020,0)),"")</f>
        <v/>
      </c>
      <c r="T732" s="69">
        <f>1</f>
        <v/>
      </c>
      <c r="U732" s="68">
        <f>IFERROR(INDEX(Interventions!$S$2:$S$1106,MATCH($B732,Interventions!$B$2:$B$1106,0)),0)</f>
        <v/>
      </c>
      <c r="V732" s="68">
        <f>$K732-$U732</f>
        <v/>
      </c>
      <c r="W732" s="69">
        <f>IF($O732="",0,1)</f>
        <v/>
      </c>
      <c r="X732" s="68">
        <f>IF($O732="",$M732,0)</f>
        <v/>
      </c>
      <c r="Y732" s="69">
        <f>IF($O732="",MAX(0,Paramètres!$C$8-$I732),MAX(0,$O732-$I732))</f>
        <v/>
      </c>
      <c r="Z732" s="69">
        <f>$Y732*$X732</f>
        <v/>
      </c>
      <c r="AA732" s="69">
        <f>IF($O732="",0,$O732-$F732)</f>
        <v/>
      </c>
      <c r="AB732" s="69">
        <f>IF(AND($O732="",$I732&lt;Paramètres!$C$8),1,0)</f>
        <v/>
      </c>
      <c r="AC732" s="69">
        <f>IF(AND($O732="",$Y732&gt;Paramètres!$C$13),1,0)</f>
        <v/>
      </c>
      <c r="AD732" s="67">
        <f>IF($O732="","",YEAR($O732)&amp;"-"&amp;TEXT(MONTH($O732),"00"))</f>
        <v/>
      </c>
      <c r="AE732" s="67">
        <f>IF($W732=1,"Réglée",IF($Y732&lt;=0,"Non échu",IF($Y732&lt;=30,"1-30 j",IF($Y732&lt;=60,"31-60 j",IF($Y732&lt;=90,"61-90 j","Plus de 90 j")))))</f>
        <v/>
      </c>
      <c r="AF732" s="67">
        <f>IF($K732&lt;=1000,"Moins de 1 k€",IF($K732&lt;=5000,"1 à 5 k€",IF($K732&lt;=15000,"5 à 15 k€","Plus de 15 k€")))</f>
        <v/>
      </c>
    </row>
    <row r="733">
      <c r="A733" s="65" t="inlineStr">
        <is>
          <t>FAC-00732</t>
        </is>
      </c>
      <c r="B733" s="65" t="inlineStr">
        <is>
          <t>DEV-01801</t>
        </is>
      </c>
      <c r="C733" s="65" t="inlineStr">
        <is>
          <t>CLI-0029</t>
        </is>
      </c>
      <c r="D733" s="65" t="inlineStr">
        <is>
          <t>Particulier</t>
        </is>
      </c>
      <c r="E733" s="65" t="inlineStr">
        <is>
          <t>Bordeaux</t>
        </is>
      </c>
      <c r="F733" s="66" t="n">
        <v>45804</v>
      </c>
      <c r="G733" s="65" t="inlineStr">
        <is>
          <t>2025-05</t>
        </is>
      </c>
      <c r="H733" s="65" t="inlineStr">
        <is>
          <t>2024-2025</t>
        </is>
      </c>
      <c r="I733" s="66" t="n">
        <v>45819</v>
      </c>
      <c r="J733" s="67" t="n">
        <v>15</v>
      </c>
      <c r="K733" s="68" t="n">
        <v>333.15</v>
      </c>
      <c r="L733" s="71" t="n">
        <v>0.2</v>
      </c>
      <c r="M733" s="68" t="n">
        <v>399.78</v>
      </c>
      <c r="N733" s="65" t="inlineStr">
        <is>
          <t>Standard</t>
        </is>
      </c>
      <c r="O733" s="66" t="n">
        <v>45805</v>
      </c>
      <c r="P733" s="65" t="inlineStr">
        <is>
          <t>Payée</t>
        </is>
      </c>
      <c r="Q733" s="67">
        <f>IFERROR(INDEX(Devis!$I$2:$I$3053,MATCH($B733,Devis!$A$2:$A$3053,0)),"")</f>
        <v/>
      </c>
      <c r="R733" s="67">
        <f>IFERROR(INDEX(Devis!$K$2:$K$3053,MATCH($B733,Devis!$A$2:$A$3053,0)),"")</f>
        <v/>
      </c>
      <c r="S733" s="67">
        <f>IFERROR(INDEX(Clients!$G$2:$G$1020,MATCH($C733,Clients!$A$2:$A$1020,0)),"")</f>
        <v/>
      </c>
      <c r="T733" s="69">
        <f>1</f>
        <v/>
      </c>
      <c r="U733" s="68">
        <f>IFERROR(INDEX(Interventions!$S$2:$S$1106,MATCH($B733,Interventions!$B$2:$B$1106,0)),0)</f>
        <v/>
      </c>
      <c r="V733" s="68">
        <f>$K733-$U733</f>
        <v/>
      </c>
      <c r="W733" s="69">
        <f>IF($O733="",0,1)</f>
        <v/>
      </c>
      <c r="X733" s="68">
        <f>IF($O733="",$M733,0)</f>
        <v/>
      </c>
      <c r="Y733" s="69">
        <f>IF($O733="",MAX(0,Paramètres!$C$8-$I733),MAX(0,$O733-$I733))</f>
        <v/>
      </c>
      <c r="Z733" s="69">
        <f>$Y733*$X733</f>
        <v/>
      </c>
      <c r="AA733" s="69">
        <f>IF($O733="",0,$O733-$F733)</f>
        <v/>
      </c>
      <c r="AB733" s="69">
        <f>IF(AND($O733="",$I733&lt;Paramètres!$C$8),1,0)</f>
        <v/>
      </c>
      <c r="AC733" s="69">
        <f>IF(AND($O733="",$Y733&gt;Paramètres!$C$13),1,0)</f>
        <v/>
      </c>
      <c r="AD733" s="67">
        <f>IF($O733="","",YEAR($O733)&amp;"-"&amp;TEXT(MONTH($O733),"00"))</f>
        <v/>
      </c>
      <c r="AE733" s="67">
        <f>IF($W733=1,"Réglée",IF($Y733&lt;=0,"Non échu",IF($Y733&lt;=30,"1-30 j",IF($Y733&lt;=60,"31-60 j",IF($Y733&lt;=90,"61-90 j","Plus de 90 j")))))</f>
        <v/>
      </c>
      <c r="AF733" s="67">
        <f>IF($K733&lt;=1000,"Moins de 1 k€",IF($K733&lt;=5000,"1 à 5 k€",IF($K733&lt;=15000,"5 à 15 k€","Plus de 15 k€")))</f>
        <v/>
      </c>
    </row>
    <row r="734">
      <c r="A734" s="65" t="inlineStr">
        <is>
          <t>FAC-00733</t>
        </is>
      </c>
      <c r="B734" s="65" t="inlineStr">
        <is>
          <t>DEV-01810</t>
        </is>
      </c>
      <c r="C734" s="65" t="inlineStr">
        <is>
          <t>CLI-0224</t>
        </is>
      </c>
      <c r="D734" s="65" t="inlineStr">
        <is>
          <t>Particulier</t>
        </is>
      </c>
      <c r="E734" s="65" t="inlineStr">
        <is>
          <t>Toulouse</t>
        </is>
      </c>
      <c r="F734" s="66" t="n">
        <v>45806</v>
      </c>
      <c r="G734" s="65" t="inlineStr">
        <is>
          <t>2025-05</t>
        </is>
      </c>
      <c r="H734" s="65" t="inlineStr">
        <is>
          <t>2024-2025</t>
        </is>
      </c>
      <c r="I734" s="66" t="n">
        <v>45821</v>
      </c>
      <c r="J734" s="67" t="n">
        <v>15</v>
      </c>
      <c r="K734" s="68" t="n">
        <v>296.96</v>
      </c>
      <c r="L734" s="71" t="n">
        <v>0.2</v>
      </c>
      <c r="M734" s="68" t="n">
        <v>356.35</v>
      </c>
      <c r="N734" s="65" t="inlineStr">
        <is>
          <t>Bon payeur</t>
        </is>
      </c>
      <c r="O734" s="66" t="n">
        <v>45835</v>
      </c>
      <c r="P734" s="65" t="inlineStr">
        <is>
          <t>Payée</t>
        </is>
      </c>
      <c r="Q734" s="67">
        <f>IFERROR(INDEX(Devis!$I$2:$I$3053,MATCH($B734,Devis!$A$2:$A$3053,0)),"")</f>
        <v/>
      </c>
      <c r="R734" s="67">
        <f>IFERROR(INDEX(Devis!$K$2:$K$3053,MATCH($B734,Devis!$A$2:$A$3053,0)),"")</f>
        <v/>
      </c>
      <c r="S734" s="67">
        <f>IFERROR(INDEX(Clients!$G$2:$G$1020,MATCH($C734,Clients!$A$2:$A$1020,0)),"")</f>
        <v/>
      </c>
      <c r="T734" s="69">
        <f>1</f>
        <v/>
      </c>
      <c r="U734" s="68">
        <f>IFERROR(INDEX(Interventions!$S$2:$S$1106,MATCH($B734,Interventions!$B$2:$B$1106,0)),0)</f>
        <v/>
      </c>
      <c r="V734" s="68">
        <f>$K734-$U734</f>
        <v/>
      </c>
      <c r="W734" s="69">
        <f>IF($O734="",0,1)</f>
        <v/>
      </c>
      <c r="X734" s="68">
        <f>IF($O734="",$M734,0)</f>
        <v/>
      </c>
      <c r="Y734" s="69">
        <f>IF($O734="",MAX(0,Paramètres!$C$8-$I734),MAX(0,$O734-$I734))</f>
        <v/>
      </c>
      <c r="Z734" s="69">
        <f>$Y734*$X734</f>
        <v/>
      </c>
      <c r="AA734" s="69">
        <f>IF($O734="",0,$O734-$F734)</f>
        <v/>
      </c>
      <c r="AB734" s="69">
        <f>IF(AND($O734="",$I734&lt;Paramètres!$C$8),1,0)</f>
        <v/>
      </c>
      <c r="AC734" s="69">
        <f>IF(AND($O734="",$Y734&gt;Paramètres!$C$13),1,0)</f>
        <v/>
      </c>
      <c r="AD734" s="67">
        <f>IF($O734="","",YEAR($O734)&amp;"-"&amp;TEXT(MONTH($O734),"00"))</f>
        <v/>
      </c>
      <c r="AE734" s="67">
        <f>IF($W734=1,"Réglée",IF($Y734&lt;=0,"Non échu",IF($Y734&lt;=30,"1-30 j",IF($Y734&lt;=60,"31-60 j",IF($Y734&lt;=90,"61-90 j","Plus de 90 j")))))</f>
        <v/>
      </c>
      <c r="AF734" s="67">
        <f>IF($K734&lt;=1000,"Moins de 1 k€",IF($K734&lt;=5000,"1 à 5 k€",IF($K734&lt;=15000,"5 à 15 k€","Plus de 15 k€")))</f>
        <v/>
      </c>
    </row>
    <row r="735">
      <c r="A735" s="65" t="inlineStr">
        <is>
          <t>FAC-00734</t>
        </is>
      </c>
      <c r="B735" s="65" t="inlineStr">
        <is>
          <t>DEV-01812</t>
        </is>
      </c>
      <c r="C735" s="65" t="inlineStr">
        <is>
          <t>CLI-0259</t>
        </is>
      </c>
      <c r="D735" s="65" t="inlineStr">
        <is>
          <t>Professionnel</t>
        </is>
      </c>
      <c r="E735" s="65" t="inlineStr">
        <is>
          <t>Bordeaux</t>
        </is>
      </c>
      <c r="F735" s="66" t="n">
        <v>45803</v>
      </c>
      <c r="G735" s="65" t="inlineStr">
        <is>
          <t>2025-05</t>
        </is>
      </c>
      <c r="H735" s="65" t="inlineStr">
        <is>
          <t>2024-2025</t>
        </is>
      </c>
      <c r="I735" s="66" t="n">
        <v>45833</v>
      </c>
      <c r="J735" s="67" t="n">
        <v>30</v>
      </c>
      <c r="K735" s="68" t="n">
        <v>8985.719999999999</v>
      </c>
      <c r="L735" s="71" t="n">
        <v>0.2</v>
      </c>
      <c r="M735" s="68" t="n">
        <v>10782.86</v>
      </c>
      <c r="N735" s="65" t="inlineStr">
        <is>
          <t>Lent</t>
        </is>
      </c>
      <c r="O735" s="66" t="n">
        <v>45851</v>
      </c>
      <c r="P735" s="65" t="inlineStr">
        <is>
          <t>Payée</t>
        </is>
      </c>
      <c r="Q735" s="67">
        <f>IFERROR(INDEX(Devis!$I$2:$I$3053,MATCH($B735,Devis!$A$2:$A$3053,0)),"")</f>
        <v/>
      </c>
      <c r="R735" s="67">
        <f>IFERROR(INDEX(Devis!$K$2:$K$3053,MATCH($B735,Devis!$A$2:$A$3053,0)),"")</f>
        <v/>
      </c>
      <c r="S735" s="67">
        <f>IFERROR(INDEX(Clients!$G$2:$G$1020,MATCH($C735,Clients!$A$2:$A$1020,0)),"")</f>
        <v/>
      </c>
      <c r="T735" s="69">
        <f>1</f>
        <v/>
      </c>
      <c r="U735" s="68">
        <f>IFERROR(INDEX(Interventions!$S$2:$S$1106,MATCH($B735,Interventions!$B$2:$B$1106,0)),0)</f>
        <v/>
      </c>
      <c r="V735" s="68">
        <f>$K735-$U735</f>
        <v/>
      </c>
      <c r="W735" s="69">
        <f>IF($O735="",0,1)</f>
        <v/>
      </c>
      <c r="X735" s="68">
        <f>IF($O735="",$M735,0)</f>
        <v/>
      </c>
      <c r="Y735" s="69">
        <f>IF($O735="",MAX(0,Paramètres!$C$8-$I735),MAX(0,$O735-$I735))</f>
        <v/>
      </c>
      <c r="Z735" s="69">
        <f>$Y735*$X735</f>
        <v/>
      </c>
      <c r="AA735" s="69">
        <f>IF($O735="",0,$O735-$F735)</f>
        <v/>
      </c>
      <c r="AB735" s="69">
        <f>IF(AND($O735="",$I735&lt;Paramètres!$C$8),1,0)</f>
        <v/>
      </c>
      <c r="AC735" s="69">
        <f>IF(AND($O735="",$Y735&gt;Paramètres!$C$13),1,0)</f>
        <v/>
      </c>
      <c r="AD735" s="67">
        <f>IF($O735="","",YEAR($O735)&amp;"-"&amp;TEXT(MONTH($O735),"00"))</f>
        <v/>
      </c>
      <c r="AE735" s="67">
        <f>IF($W735=1,"Réglée",IF($Y735&lt;=0,"Non échu",IF($Y735&lt;=30,"1-30 j",IF($Y735&lt;=60,"31-60 j",IF($Y735&lt;=90,"61-90 j","Plus de 90 j")))))</f>
        <v/>
      </c>
      <c r="AF735" s="67">
        <f>IF($K735&lt;=1000,"Moins de 1 k€",IF($K735&lt;=5000,"1 à 5 k€",IF($K735&lt;=15000,"5 à 15 k€","Plus de 15 k€")))</f>
        <v/>
      </c>
    </row>
    <row r="736">
      <c r="A736" s="65" t="inlineStr">
        <is>
          <t>FAC-00735</t>
        </is>
      </c>
      <c r="B736" s="65" t="inlineStr">
        <is>
          <t>DEV-01814</t>
        </is>
      </c>
      <c r="C736" s="65" t="inlineStr">
        <is>
          <t>CLI-1001</t>
        </is>
      </c>
      <c r="D736" s="65" t="inlineStr">
        <is>
          <t>Syndic</t>
        </is>
      </c>
      <c r="E736" s="65" t="inlineStr">
        <is>
          <t>Montpellier</t>
        </is>
      </c>
      <c r="F736" s="66" t="n">
        <v>45796</v>
      </c>
      <c r="G736" s="65" t="inlineStr">
        <is>
          <t>2025-05</t>
        </is>
      </c>
      <c r="H736" s="65" t="inlineStr">
        <is>
          <t>2024-2025</t>
        </is>
      </c>
      <c r="I736" s="66" t="n">
        <v>45856</v>
      </c>
      <c r="J736" s="67" t="n">
        <v>60</v>
      </c>
      <c r="K736" s="68" t="n">
        <v>5594.79</v>
      </c>
      <c r="L736" s="71" t="n">
        <v>0.2</v>
      </c>
      <c r="M736" s="68" t="n">
        <v>6713.75</v>
      </c>
      <c r="N736" s="65" t="inlineStr">
        <is>
          <t>Standard</t>
        </is>
      </c>
      <c r="O736" s="66" t="n">
        <v>45875</v>
      </c>
      <c r="P736" s="65" t="inlineStr">
        <is>
          <t>Payée</t>
        </is>
      </c>
      <c r="Q736" s="67">
        <f>IFERROR(INDEX(Devis!$I$2:$I$3053,MATCH($B736,Devis!$A$2:$A$3053,0)),"")</f>
        <v/>
      </c>
      <c r="R736" s="67">
        <f>IFERROR(INDEX(Devis!$K$2:$K$3053,MATCH($B736,Devis!$A$2:$A$3053,0)),"")</f>
        <v/>
      </c>
      <c r="S736" s="67">
        <f>IFERROR(INDEX(Clients!$G$2:$G$1020,MATCH($C736,Clients!$A$2:$A$1020,0)),"")</f>
        <v/>
      </c>
      <c r="T736" s="69">
        <f>1</f>
        <v/>
      </c>
      <c r="U736" s="68">
        <f>IFERROR(INDEX(Interventions!$S$2:$S$1106,MATCH($B736,Interventions!$B$2:$B$1106,0)),0)</f>
        <v/>
      </c>
      <c r="V736" s="68">
        <f>$K736-$U736</f>
        <v/>
      </c>
      <c r="W736" s="69">
        <f>IF($O736="",0,1)</f>
        <v/>
      </c>
      <c r="X736" s="68">
        <f>IF($O736="",$M736,0)</f>
        <v/>
      </c>
      <c r="Y736" s="69">
        <f>IF($O736="",MAX(0,Paramètres!$C$8-$I736),MAX(0,$O736-$I736))</f>
        <v/>
      </c>
      <c r="Z736" s="69">
        <f>$Y736*$X736</f>
        <v/>
      </c>
      <c r="AA736" s="69">
        <f>IF($O736="",0,$O736-$F736)</f>
        <v/>
      </c>
      <c r="AB736" s="69">
        <f>IF(AND($O736="",$I736&lt;Paramètres!$C$8),1,0)</f>
        <v/>
      </c>
      <c r="AC736" s="69">
        <f>IF(AND($O736="",$Y736&gt;Paramètres!$C$13),1,0)</f>
        <v/>
      </c>
      <c r="AD736" s="67">
        <f>IF($O736="","",YEAR($O736)&amp;"-"&amp;TEXT(MONTH($O736),"00"))</f>
        <v/>
      </c>
      <c r="AE736" s="67">
        <f>IF($W736=1,"Réglée",IF($Y736&lt;=0,"Non échu",IF($Y736&lt;=30,"1-30 j",IF($Y736&lt;=60,"31-60 j",IF($Y736&lt;=90,"61-90 j","Plus de 90 j")))))</f>
        <v/>
      </c>
      <c r="AF736" s="67">
        <f>IF($K736&lt;=1000,"Moins de 1 k€",IF($K736&lt;=5000,"1 à 5 k€",IF($K736&lt;=15000,"5 à 15 k€","Plus de 15 k€")))</f>
        <v/>
      </c>
    </row>
    <row r="737">
      <c r="A737" s="65" t="inlineStr">
        <is>
          <t>FAC-00736</t>
        </is>
      </c>
      <c r="B737" s="65" t="inlineStr">
        <is>
          <t>DEV-01816</t>
        </is>
      </c>
      <c r="C737" s="65" t="inlineStr">
        <is>
          <t>CLI-0364</t>
        </is>
      </c>
      <c r="D737" s="65" t="inlineStr">
        <is>
          <t>Particulier</t>
        </is>
      </c>
      <c r="E737" s="65" t="inlineStr">
        <is>
          <t>Bordeaux</t>
        </is>
      </c>
      <c r="F737" s="66" t="n">
        <v>45839</v>
      </c>
      <c r="G737" s="65" t="inlineStr">
        <is>
          <t>2025-07</t>
        </is>
      </c>
      <c r="H737" s="65" t="inlineStr">
        <is>
          <t>2025-2026</t>
        </is>
      </c>
      <c r="I737" s="66" t="n">
        <v>45854</v>
      </c>
      <c r="J737" s="67" t="n">
        <v>15</v>
      </c>
      <c r="K737" s="68" t="n">
        <v>208.38</v>
      </c>
      <c r="L737" s="71" t="n">
        <v>0.2</v>
      </c>
      <c r="M737" s="68" t="n">
        <v>250.06</v>
      </c>
      <c r="N737" s="65" t="inlineStr">
        <is>
          <t>Standard</t>
        </is>
      </c>
      <c r="O737" s="66" t="n">
        <v>45879</v>
      </c>
      <c r="P737" s="65" t="inlineStr">
        <is>
          <t>Payée</t>
        </is>
      </c>
      <c r="Q737" s="67">
        <f>IFERROR(INDEX(Devis!$I$2:$I$3053,MATCH($B737,Devis!$A$2:$A$3053,0)),"")</f>
        <v/>
      </c>
      <c r="R737" s="67">
        <f>IFERROR(INDEX(Devis!$K$2:$K$3053,MATCH($B737,Devis!$A$2:$A$3053,0)),"")</f>
        <v/>
      </c>
      <c r="S737" s="67">
        <f>IFERROR(INDEX(Clients!$G$2:$G$1020,MATCH($C737,Clients!$A$2:$A$1020,0)),"")</f>
        <v/>
      </c>
      <c r="T737" s="69">
        <f>1</f>
        <v/>
      </c>
      <c r="U737" s="68">
        <f>IFERROR(INDEX(Interventions!$S$2:$S$1106,MATCH($B737,Interventions!$B$2:$B$1106,0)),0)</f>
        <v/>
      </c>
      <c r="V737" s="68">
        <f>$K737-$U737</f>
        <v/>
      </c>
      <c r="W737" s="69">
        <f>IF($O737="",0,1)</f>
        <v/>
      </c>
      <c r="X737" s="68">
        <f>IF($O737="",$M737,0)</f>
        <v/>
      </c>
      <c r="Y737" s="69">
        <f>IF($O737="",MAX(0,Paramètres!$C$8-$I737),MAX(0,$O737-$I737))</f>
        <v/>
      </c>
      <c r="Z737" s="69">
        <f>$Y737*$X737</f>
        <v/>
      </c>
      <c r="AA737" s="69">
        <f>IF($O737="",0,$O737-$F737)</f>
        <v/>
      </c>
      <c r="AB737" s="69">
        <f>IF(AND($O737="",$I737&lt;Paramètres!$C$8),1,0)</f>
        <v/>
      </c>
      <c r="AC737" s="69">
        <f>IF(AND($O737="",$Y737&gt;Paramètres!$C$13),1,0)</f>
        <v/>
      </c>
      <c r="AD737" s="67">
        <f>IF($O737="","",YEAR($O737)&amp;"-"&amp;TEXT(MONTH($O737),"00"))</f>
        <v/>
      </c>
      <c r="AE737" s="67">
        <f>IF($W737=1,"Réglée",IF($Y737&lt;=0,"Non échu",IF($Y737&lt;=30,"1-30 j",IF($Y737&lt;=60,"31-60 j",IF($Y737&lt;=90,"61-90 j","Plus de 90 j")))))</f>
        <v/>
      </c>
      <c r="AF737" s="67">
        <f>IF($K737&lt;=1000,"Moins de 1 k€",IF($K737&lt;=5000,"1 à 5 k€",IF($K737&lt;=15000,"5 à 15 k€","Plus de 15 k€")))</f>
        <v/>
      </c>
    </row>
    <row r="738">
      <c r="A738" s="65" t="inlineStr">
        <is>
          <t>FAC-00737</t>
        </is>
      </c>
      <c r="B738" s="65" t="inlineStr">
        <is>
          <t>DEV-01822</t>
        </is>
      </c>
      <c r="C738" s="65" t="inlineStr">
        <is>
          <t>CLI-0014</t>
        </is>
      </c>
      <c r="D738" s="65" t="inlineStr">
        <is>
          <t>Particulier</t>
        </is>
      </c>
      <c r="E738" s="65" t="inlineStr">
        <is>
          <t>Bordeaux</t>
        </is>
      </c>
      <c r="F738" s="66" t="n">
        <v>45814</v>
      </c>
      <c r="G738" s="65" t="inlineStr">
        <is>
          <t>2025-06</t>
        </is>
      </c>
      <c r="H738" s="65" t="inlineStr">
        <is>
          <t>2024-2025</t>
        </is>
      </c>
      <c r="I738" s="66" t="n">
        <v>45829</v>
      </c>
      <c r="J738" s="67" t="n">
        <v>15</v>
      </c>
      <c r="K738" s="68" t="n">
        <v>1359.96</v>
      </c>
      <c r="L738" s="71" t="n">
        <v>0.1</v>
      </c>
      <c r="M738" s="68" t="n">
        <v>1495.96</v>
      </c>
      <c r="N738" s="65" t="inlineStr">
        <is>
          <t>Bon payeur</t>
        </is>
      </c>
      <c r="O738" s="66" t="n">
        <v>45816</v>
      </c>
      <c r="P738" s="65" t="inlineStr">
        <is>
          <t>Payée</t>
        </is>
      </c>
      <c r="Q738" s="67">
        <f>IFERROR(INDEX(Devis!$I$2:$I$3053,MATCH($B738,Devis!$A$2:$A$3053,0)),"")</f>
        <v/>
      </c>
      <c r="R738" s="67">
        <f>IFERROR(INDEX(Devis!$K$2:$K$3053,MATCH($B738,Devis!$A$2:$A$3053,0)),"")</f>
        <v/>
      </c>
      <c r="S738" s="67">
        <f>IFERROR(INDEX(Clients!$G$2:$G$1020,MATCH($C738,Clients!$A$2:$A$1020,0)),"")</f>
        <v/>
      </c>
      <c r="T738" s="69">
        <f>1</f>
        <v/>
      </c>
      <c r="U738" s="68">
        <f>IFERROR(INDEX(Interventions!$S$2:$S$1106,MATCH($B738,Interventions!$B$2:$B$1106,0)),0)</f>
        <v/>
      </c>
      <c r="V738" s="68">
        <f>$K738-$U738</f>
        <v/>
      </c>
      <c r="W738" s="69">
        <f>IF($O738="",0,1)</f>
        <v/>
      </c>
      <c r="X738" s="68">
        <f>IF($O738="",$M738,0)</f>
        <v/>
      </c>
      <c r="Y738" s="69">
        <f>IF($O738="",MAX(0,Paramètres!$C$8-$I738),MAX(0,$O738-$I738))</f>
        <v/>
      </c>
      <c r="Z738" s="69">
        <f>$Y738*$X738</f>
        <v/>
      </c>
      <c r="AA738" s="69">
        <f>IF($O738="",0,$O738-$F738)</f>
        <v/>
      </c>
      <c r="AB738" s="69">
        <f>IF(AND($O738="",$I738&lt;Paramètres!$C$8),1,0)</f>
        <v/>
      </c>
      <c r="AC738" s="69">
        <f>IF(AND($O738="",$Y738&gt;Paramètres!$C$13),1,0)</f>
        <v/>
      </c>
      <c r="AD738" s="67">
        <f>IF($O738="","",YEAR($O738)&amp;"-"&amp;TEXT(MONTH($O738),"00"))</f>
        <v/>
      </c>
      <c r="AE738" s="67">
        <f>IF($W738=1,"Réglée",IF($Y738&lt;=0,"Non échu",IF($Y738&lt;=30,"1-30 j",IF($Y738&lt;=60,"31-60 j",IF($Y738&lt;=90,"61-90 j","Plus de 90 j")))))</f>
        <v/>
      </c>
      <c r="AF738" s="67">
        <f>IF($K738&lt;=1000,"Moins de 1 k€",IF($K738&lt;=5000,"1 à 5 k€",IF($K738&lt;=15000,"5 à 15 k€","Plus de 15 k€")))</f>
        <v/>
      </c>
    </row>
    <row r="739">
      <c r="A739" s="65" t="inlineStr">
        <is>
          <t>FAC-00738</t>
        </is>
      </c>
      <c r="B739" s="65" t="inlineStr">
        <is>
          <t>DEV-01825</t>
        </is>
      </c>
      <c r="C739" s="65" t="inlineStr">
        <is>
          <t>CLI-0097</t>
        </is>
      </c>
      <c r="D739" s="65" t="inlineStr">
        <is>
          <t>Particulier</t>
        </is>
      </c>
      <c r="E739" s="65" t="inlineStr">
        <is>
          <t>Toulouse</t>
        </is>
      </c>
      <c r="F739" s="66" t="n">
        <v>45824</v>
      </c>
      <c r="G739" s="65" t="inlineStr">
        <is>
          <t>2025-06</t>
        </is>
      </c>
      <c r="H739" s="65" t="inlineStr">
        <is>
          <t>2024-2025</t>
        </is>
      </c>
      <c r="I739" s="66" t="n">
        <v>45839</v>
      </c>
      <c r="J739" s="67" t="n">
        <v>15</v>
      </c>
      <c r="K739" s="68" t="n">
        <v>3480.39</v>
      </c>
      <c r="L739" s="71" t="n">
        <v>0.2</v>
      </c>
      <c r="M739" s="68" t="n">
        <v>4176.47</v>
      </c>
      <c r="N739" s="65" t="inlineStr">
        <is>
          <t>Standard</t>
        </is>
      </c>
      <c r="O739" s="66" t="n">
        <v>45866</v>
      </c>
      <c r="P739" s="65" t="inlineStr">
        <is>
          <t>Payée</t>
        </is>
      </c>
      <c r="Q739" s="67">
        <f>IFERROR(INDEX(Devis!$I$2:$I$3053,MATCH($B739,Devis!$A$2:$A$3053,0)),"")</f>
        <v/>
      </c>
      <c r="R739" s="67">
        <f>IFERROR(INDEX(Devis!$K$2:$K$3053,MATCH($B739,Devis!$A$2:$A$3053,0)),"")</f>
        <v/>
      </c>
      <c r="S739" s="67">
        <f>IFERROR(INDEX(Clients!$G$2:$G$1020,MATCH($C739,Clients!$A$2:$A$1020,0)),"")</f>
        <v/>
      </c>
      <c r="T739" s="69">
        <f>1</f>
        <v/>
      </c>
      <c r="U739" s="68">
        <f>IFERROR(INDEX(Interventions!$S$2:$S$1106,MATCH($B739,Interventions!$B$2:$B$1106,0)),0)</f>
        <v/>
      </c>
      <c r="V739" s="68">
        <f>$K739-$U739</f>
        <v/>
      </c>
      <c r="W739" s="69">
        <f>IF($O739="",0,1)</f>
        <v/>
      </c>
      <c r="X739" s="68">
        <f>IF($O739="",$M739,0)</f>
        <v/>
      </c>
      <c r="Y739" s="69">
        <f>IF($O739="",MAX(0,Paramètres!$C$8-$I739),MAX(0,$O739-$I739))</f>
        <v/>
      </c>
      <c r="Z739" s="69">
        <f>$Y739*$X739</f>
        <v/>
      </c>
      <c r="AA739" s="69">
        <f>IF($O739="",0,$O739-$F739)</f>
        <v/>
      </c>
      <c r="AB739" s="69">
        <f>IF(AND($O739="",$I739&lt;Paramètres!$C$8),1,0)</f>
        <v/>
      </c>
      <c r="AC739" s="69">
        <f>IF(AND($O739="",$Y739&gt;Paramètres!$C$13),1,0)</f>
        <v/>
      </c>
      <c r="AD739" s="67">
        <f>IF($O739="","",YEAR($O739)&amp;"-"&amp;TEXT(MONTH($O739),"00"))</f>
        <v/>
      </c>
      <c r="AE739" s="67">
        <f>IF($W739=1,"Réglée",IF($Y739&lt;=0,"Non échu",IF($Y739&lt;=30,"1-30 j",IF($Y739&lt;=60,"31-60 j",IF($Y739&lt;=90,"61-90 j","Plus de 90 j")))))</f>
        <v/>
      </c>
      <c r="AF739" s="67">
        <f>IF($K739&lt;=1000,"Moins de 1 k€",IF($K739&lt;=5000,"1 à 5 k€",IF($K739&lt;=15000,"5 à 15 k€","Plus de 15 k€")))</f>
        <v/>
      </c>
    </row>
    <row r="740">
      <c r="A740" s="65" t="inlineStr">
        <is>
          <t>FAC-00739</t>
        </is>
      </c>
      <c r="B740" s="65" t="inlineStr">
        <is>
          <t>DEV-01826</t>
        </is>
      </c>
      <c r="C740" s="65" t="inlineStr">
        <is>
          <t>CLI-0558</t>
        </is>
      </c>
      <c r="D740" s="65" t="inlineStr">
        <is>
          <t>Particulier</t>
        </is>
      </c>
      <c r="E740" s="65" t="inlineStr">
        <is>
          <t>Montpellier</t>
        </is>
      </c>
      <c r="F740" s="66" t="n">
        <v>45790</v>
      </c>
      <c r="G740" s="65" t="inlineStr">
        <is>
          <t>2025-05</t>
        </is>
      </c>
      <c r="H740" s="65" t="inlineStr">
        <is>
          <t>2024-2025</t>
        </is>
      </c>
      <c r="I740" s="66" t="n">
        <v>45805</v>
      </c>
      <c r="J740" s="67" t="n">
        <v>15</v>
      </c>
      <c r="K740" s="68" t="n">
        <v>1428</v>
      </c>
      <c r="L740" s="71" t="n">
        <v>0.1</v>
      </c>
      <c r="M740" s="68" t="n">
        <v>1570.8</v>
      </c>
      <c r="N740" s="65" t="inlineStr">
        <is>
          <t>Standard</t>
        </is>
      </c>
      <c r="O740" s="66" t="n">
        <v>45805</v>
      </c>
      <c r="P740" s="65" t="inlineStr">
        <is>
          <t>Payée</t>
        </is>
      </c>
      <c r="Q740" s="67">
        <f>IFERROR(INDEX(Devis!$I$2:$I$3053,MATCH($B740,Devis!$A$2:$A$3053,0)),"")</f>
        <v/>
      </c>
      <c r="R740" s="67">
        <f>IFERROR(INDEX(Devis!$K$2:$K$3053,MATCH($B740,Devis!$A$2:$A$3053,0)),"")</f>
        <v/>
      </c>
      <c r="S740" s="67">
        <f>IFERROR(INDEX(Clients!$G$2:$G$1020,MATCH($C740,Clients!$A$2:$A$1020,0)),"")</f>
        <v/>
      </c>
      <c r="T740" s="69">
        <f>1</f>
        <v/>
      </c>
      <c r="U740" s="68">
        <f>IFERROR(INDEX(Interventions!$S$2:$S$1106,MATCH($B740,Interventions!$B$2:$B$1106,0)),0)</f>
        <v/>
      </c>
      <c r="V740" s="68">
        <f>$K740-$U740</f>
        <v/>
      </c>
      <c r="W740" s="69">
        <f>IF($O740="",0,1)</f>
        <v/>
      </c>
      <c r="X740" s="68">
        <f>IF($O740="",$M740,0)</f>
        <v/>
      </c>
      <c r="Y740" s="69">
        <f>IF($O740="",MAX(0,Paramètres!$C$8-$I740),MAX(0,$O740-$I740))</f>
        <v/>
      </c>
      <c r="Z740" s="69">
        <f>$Y740*$X740</f>
        <v/>
      </c>
      <c r="AA740" s="69">
        <f>IF($O740="",0,$O740-$F740)</f>
        <v/>
      </c>
      <c r="AB740" s="69">
        <f>IF(AND($O740="",$I740&lt;Paramètres!$C$8),1,0)</f>
        <v/>
      </c>
      <c r="AC740" s="69">
        <f>IF(AND($O740="",$Y740&gt;Paramètres!$C$13),1,0)</f>
        <v/>
      </c>
      <c r="AD740" s="67">
        <f>IF($O740="","",YEAR($O740)&amp;"-"&amp;TEXT(MONTH($O740),"00"))</f>
        <v/>
      </c>
      <c r="AE740" s="67">
        <f>IF($W740=1,"Réglée",IF($Y740&lt;=0,"Non échu",IF($Y740&lt;=30,"1-30 j",IF($Y740&lt;=60,"31-60 j",IF($Y740&lt;=90,"61-90 j","Plus de 90 j")))))</f>
        <v/>
      </c>
      <c r="AF740" s="67">
        <f>IF($K740&lt;=1000,"Moins de 1 k€",IF($K740&lt;=5000,"1 à 5 k€",IF($K740&lt;=15000,"5 à 15 k€","Plus de 15 k€")))</f>
        <v/>
      </c>
    </row>
    <row r="741">
      <c r="A741" s="65" t="inlineStr">
        <is>
          <t>FAC-00740</t>
        </is>
      </c>
      <c r="B741" s="65" t="inlineStr">
        <is>
          <t>DEV-01829</t>
        </is>
      </c>
      <c r="C741" s="65" t="inlineStr">
        <is>
          <t>CLI-0483</t>
        </is>
      </c>
      <c r="D741" s="65" t="inlineStr">
        <is>
          <t>Particulier</t>
        </is>
      </c>
      <c r="E741" s="65" t="inlineStr">
        <is>
          <t>Bordeaux</t>
        </is>
      </c>
      <c r="F741" s="66" t="n">
        <v>45804</v>
      </c>
      <c r="G741" s="65" t="inlineStr">
        <is>
          <t>2025-05</t>
        </is>
      </c>
      <c r="H741" s="65" t="inlineStr">
        <is>
          <t>2024-2025</t>
        </is>
      </c>
      <c r="I741" s="66" t="n">
        <v>45819</v>
      </c>
      <c r="J741" s="67" t="n">
        <v>15</v>
      </c>
      <c r="K741" s="68" t="n">
        <v>1177.43</v>
      </c>
      <c r="L741" s="71" t="n">
        <v>0.1</v>
      </c>
      <c r="M741" s="68" t="n">
        <v>1295.17</v>
      </c>
      <c r="N741" s="65" t="inlineStr">
        <is>
          <t>Standard</t>
        </is>
      </c>
      <c r="O741" s="66" t="n">
        <v>45852</v>
      </c>
      <c r="P741" s="65" t="inlineStr">
        <is>
          <t>Payée</t>
        </is>
      </c>
      <c r="Q741" s="67">
        <f>IFERROR(INDEX(Devis!$I$2:$I$3053,MATCH($B741,Devis!$A$2:$A$3053,0)),"")</f>
        <v/>
      </c>
      <c r="R741" s="67">
        <f>IFERROR(INDEX(Devis!$K$2:$K$3053,MATCH($B741,Devis!$A$2:$A$3053,0)),"")</f>
        <v/>
      </c>
      <c r="S741" s="67">
        <f>IFERROR(INDEX(Clients!$G$2:$G$1020,MATCH($C741,Clients!$A$2:$A$1020,0)),"")</f>
        <v/>
      </c>
      <c r="T741" s="69">
        <f>1</f>
        <v/>
      </c>
      <c r="U741" s="68">
        <f>IFERROR(INDEX(Interventions!$S$2:$S$1106,MATCH($B741,Interventions!$B$2:$B$1106,0)),0)</f>
        <v/>
      </c>
      <c r="V741" s="68">
        <f>$K741-$U741</f>
        <v/>
      </c>
      <c r="W741" s="69">
        <f>IF($O741="",0,1)</f>
        <v/>
      </c>
      <c r="X741" s="68">
        <f>IF($O741="",$M741,0)</f>
        <v/>
      </c>
      <c r="Y741" s="69">
        <f>IF($O741="",MAX(0,Paramètres!$C$8-$I741),MAX(0,$O741-$I741))</f>
        <v/>
      </c>
      <c r="Z741" s="69">
        <f>$Y741*$X741</f>
        <v/>
      </c>
      <c r="AA741" s="69">
        <f>IF($O741="",0,$O741-$F741)</f>
        <v/>
      </c>
      <c r="AB741" s="69">
        <f>IF(AND($O741="",$I741&lt;Paramètres!$C$8),1,0)</f>
        <v/>
      </c>
      <c r="AC741" s="69">
        <f>IF(AND($O741="",$Y741&gt;Paramètres!$C$13),1,0)</f>
        <v/>
      </c>
      <c r="AD741" s="67">
        <f>IF($O741="","",YEAR($O741)&amp;"-"&amp;TEXT(MONTH($O741),"00"))</f>
        <v/>
      </c>
      <c r="AE741" s="67">
        <f>IF($W741=1,"Réglée",IF($Y741&lt;=0,"Non échu",IF($Y741&lt;=30,"1-30 j",IF($Y741&lt;=60,"31-60 j",IF($Y741&lt;=90,"61-90 j","Plus de 90 j")))))</f>
        <v/>
      </c>
      <c r="AF741" s="67">
        <f>IF($K741&lt;=1000,"Moins de 1 k€",IF($K741&lt;=5000,"1 à 5 k€",IF($K741&lt;=15000,"5 à 15 k€","Plus de 15 k€")))</f>
        <v/>
      </c>
    </row>
    <row r="742">
      <c r="A742" s="65" t="inlineStr">
        <is>
          <t>FAC-00741</t>
        </is>
      </c>
      <c r="B742" s="65" t="inlineStr">
        <is>
          <t>DEV-01835</t>
        </is>
      </c>
      <c r="C742" s="65" t="inlineStr">
        <is>
          <t>CLI-0422</t>
        </is>
      </c>
      <c r="D742" s="65" t="inlineStr">
        <is>
          <t>Particulier</t>
        </is>
      </c>
      <c r="E742" s="65" t="inlineStr">
        <is>
          <t>Bordeaux</t>
        </is>
      </c>
      <c r="F742" s="66" t="n">
        <v>45814</v>
      </c>
      <c r="G742" s="65" t="inlineStr">
        <is>
          <t>2025-06</t>
        </is>
      </c>
      <c r="H742" s="65" t="inlineStr">
        <is>
          <t>2024-2025</t>
        </is>
      </c>
      <c r="I742" s="66" t="n">
        <v>45829</v>
      </c>
      <c r="J742" s="67" t="n">
        <v>15</v>
      </c>
      <c r="K742" s="68" t="n">
        <v>8908.1</v>
      </c>
      <c r="L742" s="71" t="n">
        <v>0.1</v>
      </c>
      <c r="M742" s="68" t="n">
        <v>9798.91</v>
      </c>
      <c r="N742" s="65" t="inlineStr">
        <is>
          <t>Bon payeur</t>
        </is>
      </c>
      <c r="O742" s="66" t="n">
        <v>45815</v>
      </c>
      <c r="P742" s="65" t="inlineStr">
        <is>
          <t>Payée</t>
        </is>
      </c>
      <c r="Q742" s="67">
        <f>IFERROR(INDEX(Devis!$I$2:$I$3053,MATCH($B742,Devis!$A$2:$A$3053,0)),"")</f>
        <v/>
      </c>
      <c r="R742" s="67">
        <f>IFERROR(INDEX(Devis!$K$2:$K$3053,MATCH($B742,Devis!$A$2:$A$3053,0)),"")</f>
        <v/>
      </c>
      <c r="S742" s="67">
        <f>IFERROR(INDEX(Clients!$G$2:$G$1020,MATCH($C742,Clients!$A$2:$A$1020,0)),"")</f>
        <v/>
      </c>
      <c r="T742" s="69">
        <f>1</f>
        <v/>
      </c>
      <c r="U742" s="68">
        <f>IFERROR(INDEX(Interventions!$S$2:$S$1106,MATCH($B742,Interventions!$B$2:$B$1106,0)),0)</f>
        <v/>
      </c>
      <c r="V742" s="68">
        <f>$K742-$U742</f>
        <v/>
      </c>
      <c r="W742" s="69">
        <f>IF($O742="",0,1)</f>
        <v/>
      </c>
      <c r="X742" s="68">
        <f>IF($O742="",$M742,0)</f>
        <v/>
      </c>
      <c r="Y742" s="69">
        <f>IF($O742="",MAX(0,Paramètres!$C$8-$I742),MAX(0,$O742-$I742))</f>
        <v/>
      </c>
      <c r="Z742" s="69">
        <f>$Y742*$X742</f>
        <v/>
      </c>
      <c r="AA742" s="69">
        <f>IF($O742="",0,$O742-$F742)</f>
        <v/>
      </c>
      <c r="AB742" s="69">
        <f>IF(AND($O742="",$I742&lt;Paramètres!$C$8),1,0)</f>
        <v/>
      </c>
      <c r="AC742" s="69">
        <f>IF(AND($O742="",$Y742&gt;Paramètres!$C$13),1,0)</f>
        <v/>
      </c>
      <c r="AD742" s="67">
        <f>IF($O742="","",YEAR($O742)&amp;"-"&amp;TEXT(MONTH($O742),"00"))</f>
        <v/>
      </c>
      <c r="AE742" s="67">
        <f>IF($W742=1,"Réglée",IF($Y742&lt;=0,"Non échu",IF($Y742&lt;=30,"1-30 j",IF($Y742&lt;=60,"31-60 j",IF($Y742&lt;=90,"61-90 j","Plus de 90 j")))))</f>
        <v/>
      </c>
      <c r="AF742" s="67">
        <f>IF($K742&lt;=1000,"Moins de 1 k€",IF($K742&lt;=5000,"1 à 5 k€",IF($K742&lt;=15000,"5 à 15 k€","Plus de 15 k€")))</f>
        <v/>
      </c>
    </row>
    <row r="743">
      <c r="A743" s="65" t="inlineStr">
        <is>
          <t>FAC-00742</t>
        </is>
      </c>
      <c r="B743" s="65" t="inlineStr">
        <is>
          <t>DEV-01837</t>
        </is>
      </c>
      <c r="C743" s="65" t="inlineStr">
        <is>
          <t>CLI-0053</t>
        </is>
      </c>
      <c r="D743" s="65" t="inlineStr">
        <is>
          <t>Particulier</t>
        </is>
      </c>
      <c r="E743" s="65" t="inlineStr">
        <is>
          <t>Bordeaux</t>
        </is>
      </c>
      <c r="F743" s="66" t="n">
        <v>45810</v>
      </c>
      <c r="G743" s="65" t="inlineStr">
        <is>
          <t>2025-06</t>
        </is>
      </c>
      <c r="H743" s="65" t="inlineStr">
        <is>
          <t>2024-2025</t>
        </is>
      </c>
      <c r="I743" s="66" t="n">
        <v>45825</v>
      </c>
      <c r="J743" s="67" t="n">
        <v>15</v>
      </c>
      <c r="K743" s="68" t="n">
        <v>11363.69</v>
      </c>
      <c r="L743" s="71" t="n">
        <v>0.1</v>
      </c>
      <c r="M743" s="68" t="n">
        <v>12500.06</v>
      </c>
      <c r="N743" s="65" t="inlineStr">
        <is>
          <t>Lent</t>
        </is>
      </c>
      <c r="O743" s="66" t="n">
        <v>45880</v>
      </c>
      <c r="P743" s="65" t="inlineStr">
        <is>
          <t>Payée</t>
        </is>
      </c>
      <c r="Q743" s="67">
        <f>IFERROR(INDEX(Devis!$I$2:$I$3053,MATCH($B743,Devis!$A$2:$A$3053,0)),"")</f>
        <v/>
      </c>
      <c r="R743" s="67">
        <f>IFERROR(INDEX(Devis!$K$2:$K$3053,MATCH($B743,Devis!$A$2:$A$3053,0)),"")</f>
        <v/>
      </c>
      <c r="S743" s="67">
        <f>IFERROR(INDEX(Clients!$G$2:$G$1020,MATCH($C743,Clients!$A$2:$A$1020,0)),"")</f>
        <v/>
      </c>
      <c r="T743" s="69">
        <f>1</f>
        <v/>
      </c>
      <c r="U743" s="68">
        <f>IFERROR(INDEX(Interventions!$S$2:$S$1106,MATCH($B743,Interventions!$B$2:$B$1106,0)),0)</f>
        <v/>
      </c>
      <c r="V743" s="68">
        <f>$K743-$U743</f>
        <v/>
      </c>
      <c r="W743" s="69">
        <f>IF($O743="",0,1)</f>
        <v/>
      </c>
      <c r="X743" s="68">
        <f>IF($O743="",$M743,0)</f>
        <v/>
      </c>
      <c r="Y743" s="69">
        <f>IF($O743="",MAX(0,Paramètres!$C$8-$I743),MAX(0,$O743-$I743))</f>
        <v/>
      </c>
      <c r="Z743" s="69">
        <f>$Y743*$X743</f>
        <v/>
      </c>
      <c r="AA743" s="69">
        <f>IF($O743="",0,$O743-$F743)</f>
        <v/>
      </c>
      <c r="AB743" s="69">
        <f>IF(AND($O743="",$I743&lt;Paramètres!$C$8),1,0)</f>
        <v/>
      </c>
      <c r="AC743" s="69">
        <f>IF(AND($O743="",$Y743&gt;Paramètres!$C$13),1,0)</f>
        <v/>
      </c>
      <c r="AD743" s="67">
        <f>IF($O743="","",YEAR($O743)&amp;"-"&amp;TEXT(MONTH($O743),"00"))</f>
        <v/>
      </c>
      <c r="AE743" s="67">
        <f>IF($W743=1,"Réglée",IF($Y743&lt;=0,"Non échu",IF($Y743&lt;=30,"1-30 j",IF($Y743&lt;=60,"31-60 j",IF($Y743&lt;=90,"61-90 j","Plus de 90 j")))))</f>
        <v/>
      </c>
      <c r="AF743" s="67">
        <f>IF($K743&lt;=1000,"Moins de 1 k€",IF($K743&lt;=5000,"1 à 5 k€",IF($K743&lt;=15000,"5 à 15 k€","Plus de 15 k€")))</f>
        <v/>
      </c>
    </row>
    <row r="744">
      <c r="A744" s="65" t="inlineStr">
        <is>
          <t>FAC-00743</t>
        </is>
      </c>
      <c r="B744" s="65" t="inlineStr">
        <is>
          <t>DEV-01839</t>
        </is>
      </c>
      <c r="C744" s="65" t="inlineStr">
        <is>
          <t>CLI-1013</t>
        </is>
      </c>
      <c r="D744" s="65" t="inlineStr">
        <is>
          <t>Professionnel</t>
        </is>
      </c>
      <c r="E744" s="65" t="inlineStr">
        <is>
          <t>Montpellier</t>
        </is>
      </c>
      <c r="F744" s="66" t="n">
        <v>45789</v>
      </c>
      <c r="G744" s="65" t="inlineStr">
        <is>
          <t>2025-05</t>
        </is>
      </c>
      <c r="H744" s="65" t="inlineStr">
        <is>
          <t>2024-2025</t>
        </is>
      </c>
      <c r="I744" s="66" t="n">
        <v>45819</v>
      </c>
      <c r="J744" s="67" t="n">
        <v>30</v>
      </c>
      <c r="K744" s="68" t="n">
        <v>2992.59</v>
      </c>
      <c r="L744" s="71" t="n">
        <v>0.2</v>
      </c>
      <c r="M744" s="68" t="n">
        <v>3591.11</v>
      </c>
      <c r="N744" s="65" t="inlineStr">
        <is>
          <t>Standard</t>
        </is>
      </c>
      <c r="O744" s="66" t="n">
        <v>45814</v>
      </c>
      <c r="P744" s="65" t="inlineStr">
        <is>
          <t>Payée</t>
        </is>
      </c>
      <c r="Q744" s="67">
        <f>IFERROR(INDEX(Devis!$I$2:$I$3053,MATCH($B744,Devis!$A$2:$A$3053,0)),"")</f>
        <v/>
      </c>
      <c r="R744" s="67">
        <f>IFERROR(INDEX(Devis!$K$2:$K$3053,MATCH($B744,Devis!$A$2:$A$3053,0)),"")</f>
        <v/>
      </c>
      <c r="S744" s="67">
        <f>IFERROR(INDEX(Clients!$G$2:$G$1020,MATCH($C744,Clients!$A$2:$A$1020,0)),"")</f>
        <v/>
      </c>
      <c r="T744" s="69">
        <f>1</f>
        <v/>
      </c>
      <c r="U744" s="68">
        <f>IFERROR(INDEX(Interventions!$S$2:$S$1106,MATCH($B744,Interventions!$B$2:$B$1106,0)),0)</f>
        <v/>
      </c>
      <c r="V744" s="68">
        <f>$K744-$U744</f>
        <v/>
      </c>
      <c r="W744" s="69">
        <f>IF($O744="",0,1)</f>
        <v/>
      </c>
      <c r="X744" s="68">
        <f>IF($O744="",$M744,0)</f>
        <v/>
      </c>
      <c r="Y744" s="69">
        <f>IF($O744="",MAX(0,Paramètres!$C$8-$I744),MAX(0,$O744-$I744))</f>
        <v/>
      </c>
      <c r="Z744" s="69">
        <f>$Y744*$X744</f>
        <v/>
      </c>
      <c r="AA744" s="69">
        <f>IF($O744="",0,$O744-$F744)</f>
        <v/>
      </c>
      <c r="AB744" s="69">
        <f>IF(AND($O744="",$I744&lt;Paramètres!$C$8),1,0)</f>
        <v/>
      </c>
      <c r="AC744" s="69">
        <f>IF(AND($O744="",$Y744&gt;Paramètres!$C$13),1,0)</f>
        <v/>
      </c>
      <c r="AD744" s="67">
        <f>IF($O744="","",YEAR($O744)&amp;"-"&amp;TEXT(MONTH($O744),"00"))</f>
        <v/>
      </c>
      <c r="AE744" s="67">
        <f>IF($W744=1,"Réglée",IF($Y744&lt;=0,"Non échu",IF($Y744&lt;=30,"1-30 j",IF($Y744&lt;=60,"31-60 j",IF($Y744&lt;=90,"61-90 j","Plus de 90 j")))))</f>
        <v/>
      </c>
      <c r="AF744" s="67">
        <f>IF($K744&lt;=1000,"Moins de 1 k€",IF($K744&lt;=5000,"1 à 5 k€",IF($K744&lt;=15000,"5 à 15 k€","Plus de 15 k€")))</f>
        <v/>
      </c>
    </row>
    <row r="745">
      <c r="A745" s="65" t="inlineStr">
        <is>
          <t>FAC-00744</t>
        </is>
      </c>
      <c r="B745" s="65" t="inlineStr">
        <is>
          <t>DEV-01842</t>
        </is>
      </c>
      <c r="C745" s="65" t="inlineStr">
        <is>
          <t>CLI-0171</t>
        </is>
      </c>
      <c r="D745" s="65" t="inlineStr">
        <is>
          <t>Syndic</t>
        </is>
      </c>
      <c r="E745" s="65" t="inlineStr">
        <is>
          <t>Toulouse</t>
        </is>
      </c>
      <c r="F745" s="66" t="n">
        <v>45803</v>
      </c>
      <c r="G745" s="65" t="inlineStr">
        <is>
          <t>2025-05</t>
        </is>
      </c>
      <c r="H745" s="65" t="inlineStr">
        <is>
          <t>2024-2025</t>
        </is>
      </c>
      <c r="I745" s="66" t="n">
        <v>45863</v>
      </c>
      <c r="J745" s="67" t="n">
        <v>60</v>
      </c>
      <c r="K745" s="68" t="n">
        <v>582.25</v>
      </c>
      <c r="L745" s="71" t="n">
        <v>0.2</v>
      </c>
      <c r="M745" s="68" t="n">
        <v>698.7</v>
      </c>
      <c r="N745" s="65" t="inlineStr">
        <is>
          <t>Standard</t>
        </is>
      </c>
      <c r="O745" s="66" t="n">
        <v>45870</v>
      </c>
      <c r="P745" s="65" t="inlineStr">
        <is>
          <t>Payée</t>
        </is>
      </c>
      <c r="Q745" s="67">
        <f>IFERROR(INDEX(Devis!$I$2:$I$3053,MATCH($B745,Devis!$A$2:$A$3053,0)),"")</f>
        <v/>
      </c>
      <c r="R745" s="67">
        <f>IFERROR(INDEX(Devis!$K$2:$K$3053,MATCH($B745,Devis!$A$2:$A$3053,0)),"")</f>
        <v/>
      </c>
      <c r="S745" s="67">
        <f>IFERROR(INDEX(Clients!$G$2:$G$1020,MATCH($C745,Clients!$A$2:$A$1020,0)),"")</f>
        <v/>
      </c>
      <c r="T745" s="69">
        <f>1</f>
        <v/>
      </c>
      <c r="U745" s="68">
        <f>IFERROR(INDEX(Interventions!$S$2:$S$1106,MATCH($B745,Interventions!$B$2:$B$1106,0)),0)</f>
        <v/>
      </c>
      <c r="V745" s="68">
        <f>$K745-$U745</f>
        <v/>
      </c>
      <c r="W745" s="69">
        <f>IF($O745="",0,1)</f>
        <v/>
      </c>
      <c r="X745" s="68">
        <f>IF($O745="",$M745,0)</f>
        <v/>
      </c>
      <c r="Y745" s="69">
        <f>IF($O745="",MAX(0,Paramètres!$C$8-$I745),MAX(0,$O745-$I745))</f>
        <v/>
      </c>
      <c r="Z745" s="69">
        <f>$Y745*$X745</f>
        <v/>
      </c>
      <c r="AA745" s="69">
        <f>IF($O745="",0,$O745-$F745)</f>
        <v/>
      </c>
      <c r="AB745" s="69">
        <f>IF(AND($O745="",$I745&lt;Paramètres!$C$8),1,0)</f>
        <v/>
      </c>
      <c r="AC745" s="69">
        <f>IF(AND($O745="",$Y745&gt;Paramètres!$C$13),1,0)</f>
        <v/>
      </c>
      <c r="AD745" s="67">
        <f>IF($O745="","",YEAR($O745)&amp;"-"&amp;TEXT(MONTH($O745),"00"))</f>
        <v/>
      </c>
      <c r="AE745" s="67">
        <f>IF($W745=1,"Réglée",IF($Y745&lt;=0,"Non échu",IF($Y745&lt;=30,"1-30 j",IF($Y745&lt;=60,"31-60 j",IF($Y745&lt;=90,"61-90 j","Plus de 90 j")))))</f>
        <v/>
      </c>
      <c r="AF745" s="67">
        <f>IF($K745&lt;=1000,"Moins de 1 k€",IF($K745&lt;=5000,"1 à 5 k€",IF($K745&lt;=15000,"5 à 15 k€","Plus de 15 k€")))</f>
        <v/>
      </c>
    </row>
    <row r="746">
      <c r="A746" s="65" t="inlineStr">
        <is>
          <t>FAC-00745</t>
        </is>
      </c>
      <c r="B746" s="65" t="inlineStr">
        <is>
          <t>DEV-01852</t>
        </is>
      </c>
      <c r="C746" s="65" t="inlineStr">
        <is>
          <t>CLI-0357</t>
        </is>
      </c>
      <c r="D746" s="65" t="inlineStr">
        <is>
          <t>Syndic</t>
        </is>
      </c>
      <c r="E746" s="65" t="inlineStr">
        <is>
          <t>Toulouse</t>
        </is>
      </c>
      <c r="F746" s="66" t="n">
        <v>45807</v>
      </c>
      <c r="G746" s="65" t="inlineStr">
        <is>
          <t>2025-05</t>
        </is>
      </c>
      <c r="H746" s="65" t="inlineStr">
        <is>
          <t>2024-2025</t>
        </is>
      </c>
      <c r="I746" s="66" t="n">
        <v>45867</v>
      </c>
      <c r="J746" s="67" t="n">
        <v>60</v>
      </c>
      <c r="K746" s="68" t="n">
        <v>737.1</v>
      </c>
      <c r="L746" s="71" t="n">
        <v>0.2</v>
      </c>
      <c r="M746" s="68" t="n">
        <v>884.52</v>
      </c>
      <c r="N746" s="65" t="inlineStr">
        <is>
          <t>Lent</t>
        </is>
      </c>
      <c r="O746" s="66" t="n">
        <v>45944</v>
      </c>
      <c r="P746" s="65" t="inlineStr">
        <is>
          <t>Payée</t>
        </is>
      </c>
      <c r="Q746" s="67">
        <f>IFERROR(INDEX(Devis!$I$2:$I$3053,MATCH($B746,Devis!$A$2:$A$3053,0)),"")</f>
        <v/>
      </c>
      <c r="R746" s="67">
        <f>IFERROR(INDEX(Devis!$K$2:$K$3053,MATCH($B746,Devis!$A$2:$A$3053,0)),"")</f>
        <v/>
      </c>
      <c r="S746" s="67">
        <f>IFERROR(INDEX(Clients!$G$2:$G$1020,MATCH($C746,Clients!$A$2:$A$1020,0)),"")</f>
        <v/>
      </c>
      <c r="T746" s="69">
        <f>1</f>
        <v/>
      </c>
      <c r="U746" s="68">
        <f>IFERROR(INDEX(Interventions!$S$2:$S$1106,MATCH($B746,Interventions!$B$2:$B$1106,0)),0)</f>
        <v/>
      </c>
      <c r="V746" s="68">
        <f>$K746-$U746</f>
        <v/>
      </c>
      <c r="W746" s="69">
        <f>IF($O746="",0,1)</f>
        <v/>
      </c>
      <c r="X746" s="68">
        <f>IF($O746="",$M746,0)</f>
        <v/>
      </c>
      <c r="Y746" s="69">
        <f>IF($O746="",MAX(0,Paramètres!$C$8-$I746),MAX(0,$O746-$I746))</f>
        <v/>
      </c>
      <c r="Z746" s="69">
        <f>$Y746*$X746</f>
        <v/>
      </c>
      <c r="AA746" s="69">
        <f>IF($O746="",0,$O746-$F746)</f>
        <v/>
      </c>
      <c r="AB746" s="69">
        <f>IF(AND($O746="",$I746&lt;Paramètres!$C$8),1,0)</f>
        <v/>
      </c>
      <c r="AC746" s="69">
        <f>IF(AND($O746="",$Y746&gt;Paramètres!$C$13),1,0)</f>
        <v/>
      </c>
      <c r="AD746" s="67">
        <f>IF($O746="","",YEAR($O746)&amp;"-"&amp;TEXT(MONTH($O746),"00"))</f>
        <v/>
      </c>
      <c r="AE746" s="67">
        <f>IF($W746=1,"Réglée",IF($Y746&lt;=0,"Non échu",IF($Y746&lt;=30,"1-30 j",IF($Y746&lt;=60,"31-60 j",IF($Y746&lt;=90,"61-90 j","Plus de 90 j")))))</f>
        <v/>
      </c>
      <c r="AF746" s="67">
        <f>IF($K746&lt;=1000,"Moins de 1 k€",IF($K746&lt;=5000,"1 à 5 k€",IF($K746&lt;=15000,"5 à 15 k€","Plus de 15 k€")))</f>
        <v/>
      </c>
    </row>
    <row r="747">
      <c r="A747" s="65" t="inlineStr">
        <is>
          <t>FAC-00746</t>
        </is>
      </c>
      <c r="B747" s="65" t="inlineStr">
        <is>
          <t>DEV-01859</t>
        </is>
      </c>
      <c r="C747" s="65" t="inlineStr">
        <is>
          <t>CLI-0499</t>
        </is>
      </c>
      <c r="D747" s="65" t="inlineStr">
        <is>
          <t>Professionnel</t>
        </is>
      </c>
      <c r="E747" s="65" t="inlineStr">
        <is>
          <t>Bordeaux</t>
        </is>
      </c>
      <c r="F747" s="66" t="n">
        <v>45811</v>
      </c>
      <c r="G747" s="65" t="inlineStr">
        <is>
          <t>2025-06</t>
        </is>
      </c>
      <c r="H747" s="65" t="inlineStr">
        <is>
          <t>2024-2025</t>
        </is>
      </c>
      <c r="I747" s="66" t="n">
        <v>45841</v>
      </c>
      <c r="J747" s="67" t="n">
        <v>30</v>
      </c>
      <c r="K747" s="68" t="n">
        <v>405.89</v>
      </c>
      <c r="L747" s="71" t="n">
        <v>0.2</v>
      </c>
      <c r="M747" s="68" t="n">
        <v>487.07</v>
      </c>
      <c r="N747" s="65" t="inlineStr">
        <is>
          <t>Standard</t>
        </is>
      </c>
      <c r="O747" s="66" t="n">
        <v>45860</v>
      </c>
      <c r="P747" s="65" t="inlineStr">
        <is>
          <t>Payée</t>
        </is>
      </c>
      <c r="Q747" s="67">
        <f>IFERROR(INDEX(Devis!$I$2:$I$3053,MATCH($B747,Devis!$A$2:$A$3053,0)),"")</f>
        <v/>
      </c>
      <c r="R747" s="67">
        <f>IFERROR(INDEX(Devis!$K$2:$K$3053,MATCH($B747,Devis!$A$2:$A$3053,0)),"")</f>
        <v/>
      </c>
      <c r="S747" s="67">
        <f>IFERROR(INDEX(Clients!$G$2:$G$1020,MATCH($C747,Clients!$A$2:$A$1020,0)),"")</f>
        <v/>
      </c>
      <c r="T747" s="69">
        <f>1</f>
        <v/>
      </c>
      <c r="U747" s="68">
        <f>IFERROR(INDEX(Interventions!$S$2:$S$1106,MATCH($B747,Interventions!$B$2:$B$1106,0)),0)</f>
        <v/>
      </c>
      <c r="V747" s="68">
        <f>$K747-$U747</f>
        <v/>
      </c>
      <c r="W747" s="69">
        <f>IF($O747="",0,1)</f>
        <v/>
      </c>
      <c r="X747" s="68">
        <f>IF($O747="",$M747,0)</f>
        <v/>
      </c>
      <c r="Y747" s="69">
        <f>IF($O747="",MAX(0,Paramètres!$C$8-$I747),MAX(0,$O747-$I747))</f>
        <v/>
      </c>
      <c r="Z747" s="69">
        <f>$Y747*$X747</f>
        <v/>
      </c>
      <c r="AA747" s="69">
        <f>IF($O747="",0,$O747-$F747)</f>
        <v/>
      </c>
      <c r="AB747" s="69">
        <f>IF(AND($O747="",$I747&lt;Paramètres!$C$8),1,0)</f>
        <v/>
      </c>
      <c r="AC747" s="69">
        <f>IF(AND($O747="",$Y747&gt;Paramètres!$C$13),1,0)</f>
        <v/>
      </c>
      <c r="AD747" s="67">
        <f>IF($O747="","",YEAR($O747)&amp;"-"&amp;TEXT(MONTH($O747),"00"))</f>
        <v/>
      </c>
      <c r="AE747" s="67">
        <f>IF($W747=1,"Réglée",IF($Y747&lt;=0,"Non échu",IF($Y747&lt;=30,"1-30 j",IF($Y747&lt;=60,"31-60 j",IF($Y747&lt;=90,"61-90 j","Plus de 90 j")))))</f>
        <v/>
      </c>
      <c r="AF747" s="67">
        <f>IF($K747&lt;=1000,"Moins de 1 k€",IF($K747&lt;=5000,"1 à 5 k€",IF($K747&lt;=15000,"5 à 15 k€","Plus de 15 k€")))</f>
        <v/>
      </c>
    </row>
    <row r="748">
      <c r="A748" s="65" t="inlineStr">
        <is>
          <t>FAC-00747</t>
        </is>
      </c>
      <c r="B748" s="65" t="inlineStr">
        <is>
          <t>DEV-01860</t>
        </is>
      </c>
      <c r="C748" s="65" t="inlineStr">
        <is>
          <t>CLI-0092</t>
        </is>
      </c>
      <c r="D748" s="65" t="inlineStr">
        <is>
          <t>Particulier</t>
        </is>
      </c>
      <c r="E748" s="65" t="inlineStr">
        <is>
          <t>Toulouse</t>
        </is>
      </c>
      <c r="F748" s="66" t="n">
        <v>45814</v>
      </c>
      <c r="G748" s="65" t="inlineStr">
        <is>
          <t>2025-06</t>
        </is>
      </c>
      <c r="H748" s="65" t="inlineStr">
        <is>
          <t>2024-2025</t>
        </is>
      </c>
      <c r="I748" s="66" t="n">
        <v>45829</v>
      </c>
      <c r="J748" s="67" t="n">
        <v>15</v>
      </c>
      <c r="K748" s="68" t="n">
        <v>1453.99</v>
      </c>
      <c r="L748" s="71" t="n">
        <v>0.1</v>
      </c>
      <c r="M748" s="68" t="n">
        <v>1599.39</v>
      </c>
      <c r="N748" s="65" t="inlineStr">
        <is>
          <t>Standard</t>
        </is>
      </c>
      <c r="O748" s="66" t="n">
        <v>45815</v>
      </c>
      <c r="P748" s="65" t="inlineStr">
        <is>
          <t>Payée</t>
        </is>
      </c>
      <c r="Q748" s="67">
        <f>IFERROR(INDEX(Devis!$I$2:$I$3053,MATCH($B748,Devis!$A$2:$A$3053,0)),"")</f>
        <v/>
      </c>
      <c r="R748" s="67">
        <f>IFERROR(INDEX(Devis!$K$2:$K$3053,MATCH($B748,Devis!$A$2:$A$3053,0)),"")</f>
        <v/>
      </c>
      <c r="S748" s="67">
        <f>IFERROR(INDEX(Clients!$G$2:$G$1020,MATCH($C748,Clients!$A$2:$A$1020,0)),"")</f>
        <v/>
      </c>
      <c r="T748" s="69">
        <f>1</f>
        <v/>
      </c>
      <c r="U748" s="68">
        <f>IFERROR(INDEX(Interventions!$S$2:$S$1106,MATCH($B748,Interventions!$B$2:$B$1106,0)),0)</f>
        <v/>
      </c>
      <c r="V748" s="68">
        <f>$K748-$U748</f>
        <v/>
      </c>
      <c r="W748" s="69">
        <f>IF($O748="",0,1)</f>
        <v/>
      </c>
      <c r="X748" s="68">
        <f>IF($O748="",$M748,0)</f>
        <v/>
      </c>
      <c r="Y748" s="69">
        <f>IF($O748="",MAX(0,Paramètres!$C$8-$I748),MAX(0,$O748-$I748))</f>
        <v/>
      </c>
      <c r="Z748" s="69">
        <f>$Y748*$X748</f>
        <v/>
      </c>
      <c r="AA748" s="69">
        <f>IF($O748="",0,$O748-$F748)</f>
        <v/>
      </c>
      <c r="AB748" s="69">
        <f>IF(AND($O748="",$I748&lt;Paramètres!$C$8),1,0)</f>
        <v/>
      </c>
      <c r="AC748" s="69">
        <f>IF(AND($O748="",$Y748&gt;Paramètres!$C$13),1,0)</f>
        <v/>
      </c>
      <c r="AD748" s="67">
        <f>IF($O748="","",YEAR($O748)&amp;"-"&amp;TEXT(MONTH($O748),"00"))</f>
        <v/>
      </c>
      <c r="AE748" s="67">
        <f>IF($W748=1,"Réglée",IF($Y748&lt;=0,"Non échu",IF($Y748&lt;=30,"1-30 j",IF($Y748&lt;=60,"31-60 j",IF($Y748&lt;=90,"61-90 j","Plus de 90 j")))))</f>
        <v/>
      </c>
      <c r="AF748" s="67">
        <f>IF($K748&lt;=1000,"Moins de 1 k€",IF($K748&lt;=5000,"1 à 5 k€",IF($K748&lt;=15000,"5 à 15 k€","Plus de 15 k€")))</f>
        <v/>
      </c>
    </row>
    <row r="749">
      <c r="A749" s="65" t="inlineStr">
        <is>
          <t>FAC-00748</t>
        </is>
      </c>
      <c r="B749" s="65" t="inlineStr">
        <is>
          <t>DEV-01861</t>
        </is>
      </c>
      <c r="C749" s="65" t="inlineStr">
        <is>
          <t>CLI-0580</t>
        </is>
      </c>
      <c r="D749" s="65" t="inlineStr">
        <is>
          <t>Particulier</t>
        </is>
      </c>
      <c r="E749" s="65" t="inlineStr">
        <is>
          <t>Montpellier</t>
        </is>
      </c>
      <c r="F749" s="66" t="n">
        <v>45840</v>
      </c>
      <c r="G749" s="65" t="inlineStr">
        <is>
          <t>2025-07</t>
        </is>
      </c>
      <c r="H749" s="65" t="inlineStr">
        <is>
          <t>2025-2026</t>
        </is>
      </c>
      <c r="I749" s="66" t="n">
        <v>45855</v>
      </c>
      <c r="J749" s="67" t="n">
        <v>15</v>
      </c>
      <c r="K749" s="68" t="n">
        <v>10136.62</v>
      </c>
      <c r="L749" s="71" t="n">
        <v>0.1</v>
      </c>
      <c r="M749" s="68" t="n">
        <v>11150.28</v>
      </c>
      <c r="N749" s="65" t="inlineStr">
        <is>
          <t>Standard</t>
        </is>
      </c>
      <c r="O749" s="66" t="n">
        <v>45845</v>
      </c>
      <c r="P749" s="65" t="inlineStr">
        <is>
          <t>Payée</t>
        </is>
      </c>
      <c r="Q749" s="67">
        <f>IFERROR(INDEX(Devis!$I$2:$I$3053,MATCH($B749,Devis!$A$2:$A$3053,0)),"")</f>
        <v/>
      </c>
      <c r="R749" s="67">
        <f>IFERROR(INDEX(Devis!$K$2:$K$3053,MATCH($B749,Devis!$A$2:$A$3053,0)),"")</f>
        <v/>
      </c>
      <c r="S749" s="67">
        <f>IFERROR(INDEX(Clients!$G$2:$G$1020,MATCH($C749,Clients!$A$2:$A$1020,0)),"")</f>
        <v/>
      </c>
      <c r="T749" s="69">
        <f>1</f>
        <v/>
      </c>
      <c r="U749" s="68">
        <f>IFERROR(INDEX(Interventions!$S$2:$S$1106,MATCH($B749,Interventions!$B$2:$B$1106,0)),0)</f>
        <v/>
      </c>
      <c r="V749" s="68">
        <f>$K749-$U749</f>
        <v/>
      </c>
      <c r="W749" s="69">
        <f>IF($O749="",0,1)</f>
        <v/>
      </c>
      <c r="X749" s="68">
        <f>IF($O749="",$M749,0)</f>
        <v/>
      </c>
      <c r="Y749" s="69">
        <f>IF($O749="",MAX(0,Paramètres!$C$8-$I749),MAX(0,$O749-$I749))</f>
        <v/>
      </c>
      <c r="Z749" s="69">
        <f>$Y749*$X749</f>
        <v/>
      </c>
      <c r="AA749" s="69">
        <f>IF($O749="",0,$O749-$F749)</f>
        <v/>
      </c>
      <c r="AB749" s="69">
        <f>IF(AND($O749="",$I749&lt;Paramètres!$C$8),1,0)</f>
        <v/>
      </c>
      <c r="AC749" s="69">
        <f>IF(AND($O749="",$Y749&gt;Paramètres!$C$13),1,0)</f>
        <v/>
      </c>
      <c r="AD749" s="67">
        <f>IF($O749="","",YEAR($O749)&amp;"-"&amp;TEXT(MONTH($O749),"00"))</f>
        <v/>
      </c>
      <c r="AE749" s="67">
        <f>IF($W749=1,"Réglée",IF($Y749&lt;=0,"Non échu",IF($Y749&lt;=30,"1-30 j",IF($Y749&lt;=60,"31-60 j",IF($Y749&lt;=90,"61-90 j","Plus de 90 j")))))</f>
        <v/>
      </c>
      <c r="AF749" s="67">
        <f>IF($K749&lt;=1000,"Moins de 1 k€",IF($K749&lt;=5000,"1 à 5 k€",IF($K749&lt;=15000,"5 à 15 k€","Plus de 15 k€")))</f>
        <v/>
      </c>
    </row>
    <row r="750">
      <c r="A750" s="65" t="inlineStr">
        <is>
          <t>FAC-00749</t>
        </is>
      </c>
      <c r="B750" s="65" t="inlineStr">
        <is>
          <t>DEV-01862</t>
        </is>
      </c>
      <c r="C750" s="65" t="inlineStr">
        <is>
          <t>CLI-0280</t>
        </is>
      </c>
      <c r="D750" s="65" t="inlineStr">
        <is>
          <t>Particulier</t>
        </is>
      </c>
      <c r="E750" s="65" t="inlineStr">
        <is>
          <t>Bordeaux</t>
        </is>
      </c>
      <c r="F750" s="66" t="n">
        <v>45807</v>
      </c>
      <c r="G750" s="65" t="inlineStr">
        <is>
          <t>2025-05</t>
        </is>
      </c>
      <c r="H750" s="65" t="inlineStr">
        <is>
          <t>2024-2025</t>
        </is>
      </c>
      <c r="I750" s="66" t="n">
        <v>45822</v>
      </c>
      <c r="J750" s="67" t="n">
        <v>15</v>
      </c>
      <c r="K750" s="68" t="n">
        <v>3851.96</v>
      </c>
      <c r="L750" s="71" t="n">
        <v>0.2</v>
      </c>
      <c r="M750" s="68" t="n">
        <v>4622.35</v>
      </c>
      <c r="N750" s="65" t="inlineStr">
        <is>
          <t>Standard</t>
        </is>
      </c>
      <c r="O750" s="66" t="n">
        <v>45823</v>
      </c>
      <c r="P750" s="65" t="inlineStr">
        <is>
          <t>Payée</t>
        </is>
      </c>
      <c r="Q750" s="67">
        <f>IFERROR(INDEX(Devis!$I$2:$I$3053,MATCH($B750,Devis!$A$2:$A$3053,0)),"")</f>
        <v/>
      </c>
      <c r="R750" s="67">
        <f>IFERROR(INDEX(Devis!$K$2:$K$3053,MATCH($B750,Devis!$A$2:$A$3053,0)),"")</f>
        <v/>
      </c>
      <c r="S750" s="67">
        <f>IFERROR(INDEX(Clients!$G$2:$G$1020,MATCH($C750,Clients!$A$2:$A$1020,0)),"")</f>
        <v/>
      </c>
      <c r="T750" s="69">
        <f>1</f>
        <v/>
      </c>
      <c r="U750" s="68">
        <f>IFERROR(INDEX(Interventions!$S$2:$S$1106,MATCH($B750,Interventions!$B$2:$B$1106,0)),0)</f>
        <v/>
      </c>
      <c r="V750" s="68">
        <f>$K750-$U750</f>
        <v/>
      </c>
      <c r="W750" s="69">
        <f>IF($O750="",0,1)</f>
        <v/>
      </c>
      <c r="X750" s="68">
        <f>IF($O750="",$M750,0)</f>
        <v/>
      </c>
      <c r="Y750" s="69">
        <f>IF($O750="",MAX(0,Paramètres!$C$8-$I750),MAX(0,$O750-$I750))</f>
        <v/>
      </c>
      <c r="Z750" s="69">
        <f>$Y750*$X750</f>
        <v/>
      </c>
      <c r="AA750" s="69">
        <f>IF($O750="",0,$O750-$F750)</f>
        <v/>
      </c>
      <c r="AB750" s="69">
        <f>IF(AND($O750="",$I750&lt;Paramètres!$C$8),1,0)</f>
        <v/>
      </c>
      <c r="AC750" s="69">
        <f>IF(AND($O750="",$Y750&gt;Paramètres!$C$13),1,0)</f>
        <v/>
      </c>
      <c r="AD750" s="67">
        <f>IF($O750="","",YEAR($O750)&amp;"-"&amp;TEXT(MONTH($O750),"00"))</f>
        <v/>
      </c>
      <c r="AE750" s="67">
        <f>IF($W750=1,"Réglée",IF($Y750&lt;=0,"Non échu",IF($Y750&lt;=30,"1-30 j",IF($Y750&lt;=60,"31-60 j",IF($Y750&lt;=90,"61-90 j","Plus de 90 j")))))</f>
        <v/>
      </c>
      <c r="AF750" s="67">
        <f>IF($K750&lt;=1000,"Moins de 1 k€",IF($K750&lt;=5000,"1 à 5 k€",IF($K750&lt;=15000,"5 à 15 k€","Plus de 15 k€")))</f>
        <v/>
      </c>
    </row>
    <row r="751">
      <c r="A751" s="65" t="inlineStr">
        <is>
          <t>FAC-00750</t>
        </is>
      </c>
      <c r="B751" s="65" t="inlineStr">
        <is>
          <t>DEV-01875</t>
        </is>
      </c>
      <c r="C751" s="65" t="inlineStr">
        <is>
          <t>CLI-0271</t>
        </is>
      </c>
      <c r="D751" s="65" t="inlineStr">
        <is>
          <t>Particulier</t>
        </is>
      </c>
      <c r="E751" s="65" t="inlineStr">
        <is>
          <t>Bordeaux</t>
        </is>
      </c>
      <c r="F751" s="66" t="n">
        <v>45848</v>
      </c>
      <c r="G751" s="65" t="inlineStr">
        <is>
          <t>2025-07</t>
        </is>
      </c>
      <c r="H751" s="65" t="inlineStr">
        <is>
          <t>2025-2026</t>
        </is>
      </c>
      <c r="I751" s="66" t="n">
        <v>45863</v>
      </c>
      <c r="J751" s="67" t="n">
        <v>15</v>
      </c>
      <c r="K751" s="68" t="n">
        <v>3318.56</v>
      </c>
      <c r="L751" s="71" t="n">
        <v>0.2</v>
      </c>
      <c r="M751" s="68" t="n">
        <v>3982.27</v>
      </c>
      <c r="N751" s="65" t="inlineStr">
        <is>
          <t>Bon payeur</t>
        </is>
      </c>
      <c r="O751" s="66" t="n">
        <v>45849</v>
      </c>
      <c r="P751" s="65" t="inlineStr">
        <is>
          <t>Payée</t>
        </is>
      </c>
      <c r="Q751" s="67">
        <f>IFERROR(INDEX(Devis!$I$2:$I$3053,MATCH($B751,Devis!$A$2:$A$3053,0)),"")</f>
        <v/>
      </c>
      <c r="R751" s="67">
        <f>IFERROR(INDEX(Devis!$K$2:$K$3053,MATCH($B751,Devis!$A$2:$A$3053,0)),"")</f>
        <v/>
      </c>
      <c r="S751" s="67">
        <f>IFERROR(INDEX(Clients!$G$2:$G$1020,MATCH($C751,Clients!$A$2:$A$1020,0)),"")</f>
        <v/>
      </c>
      <c r="T751" s="69">
        <f>1</f>
        <v/>
      </c>
      <c r="U751" s="68">
        <f>IFERROR(INDEX(Interventions!$S$2:$S$1106,MATCH($B751,Interventions!$B$2:$B$1106,0)),0)</f>
        <v/>
      </c>
      <c r="V751" s="68">
        <f>$K751-$U751</f>
        <v/>
      </c>
      <c r="W751" s="69">
        <f>IF($O751="",0,1)</f>
        <v/>
      </c>
      <c r="X751" s="68">
        <f>IF($O751="",$M751,0)</f>
        <v/>
      </c>
      <c r="Y751" s="69">
        <f>IF($O751="",MAX(0,Paramètres!$C$8-$I751),MAX(0,$O751-$I751))</f>
        <v/>
      </c>
      <c r="Z751" s="69">
        <f>$Y751*$X751</f>
        <v/>
      </c>
      <c r="AA751" s="69">
        <f>IF($O751="",0,$O751-$F751)</f>
        <v/>
      </c>
      <c r="AB751" s="69">
        <f>IF(AND($O751="",$I751&lt;Paramètres!$C$8),1,0)</f>
        <v/>
      </c>
      <c r="AC751" s="69">
        <f>IF(AND($O751="",$Y751&gt;Paramètres!$C$13),1,0)</f>
        <v/>
      </c>
      <c r="AD751" s="67">
        <f>IF($O751="","",YEAR($O751)&amp;"-"&amp;TEXT(MONTH($O751),"00"))</f>
        <v/>
      </c>
      <c r="AE751" s="67">
        <f>IF($W751=1,"Réglée",IF($Y751&lt;=0,"Non échu",IF($Y751&lt;=30,"1-30 j",IF($Y751&lt;=60,"31-60 j",IF($Y751&lt;=90,"61-90 j","Plus de 90 j")))))</f>
        <v/>
      </c>
      <c r="AF751" s="67">
        <f>IF($K751&lt;=1000,"Moins de 1 k€",IF($K751&lt;=5000,"1 à 5 k€",IF($K751&lt;=15000,"5 à 15 k€","Plus de 15 k€")))</f>
        <v/>
      </c>
    </row>
    <row r="752">
      <c r="A752" s="65" t="inlineStr">
        <is>
          <t>FAC-00751</t>
        </is>
      </c>
      <c r="B752" s="65" t="inlineStr">
        <is>
          <t>DEV-01878</t>
        </is>
      </c>
      <c r="C752" s="65" t="inlineStr">
        <is>
          <t>CLI-0343</t>
        </is>
      </c>
      <c r="D752" s="65" t="inlineStr">
        <is>
          <t>Professionnel</t>
        </is>
      </c>
      <c r="E752" s="65" t="inlineStr">
        <is>
          <t>Bordeaux</t>
        </is>
      </c>
      <c r="F752" s="66" t="n">
        <v>45834</v>
      </c>
      <c r="G752" s="65" t="inlineStr">
        <is>
          <t>2025-06</t>
        </is>
      </c>
      <c r="H752" s="65" t="inlineStr">
        <is>
          <t>2024-2025</t>
        </is>
      </c>
      <c r="I752" s="66" t="n">
        <v>45864</v>
      </c>
      <c r="J752" s="67" t="n">
        <v>30</v>
      </c>
      <c r="K752" s="68" t="n">
        <v>5257.07</v>
      </c>
      <c r="L752" s="71" t="n">
        <v>0.2</v>
      </c>
      <c r="M752" s="68" t="n">
        <v>6308.48</v>
      </c>
      <c r="N752" s="65" t="inlineStr">
        <is>
          <t>Bon payeur</t>
        </is>
      </c>
      <c r="O752" s="66" t="n">
        <v>45856</v>
      </c>
      <c r="P752" s="65" t="inlineStr">
        <is>
          <t>Payée</t>
        </is>
      </c>
      <c r="Q752" s="67">
        <f>IFERROR(INDEX(Devis!$I$2:$I$3053,MATCH($B752,Devis!$A$2:$A$3053,0)),"")</f>
        <v/>
      </c>
      <c r="R752" s="67">
        <f>IFERROR(INDEX(Devis!$K$2:$K$3053,MATCH($B752,Devis!$A$2:$A$3053,0)),"")</f>
        <v/>
      </c>
      <c r="S752" s="67">
        <f>IFERROR(INDEX(Clients!$G$2:$G$1020,MATCH($C752,Clients!$A$2:$A$1020,0)),"")</f>
        <v/>
      </c>
      <c r="T752" s="69">
        <f>1</f>
        <v/>
      </c>
      <c r="U752" s="68">
        <f>IFERROR(INDEX(Interventions!$S$2:$S$1106,MATCH($B752,Interventions!$B$2:$B$1106,0)),0)</f>
        <v/>
      </c>
      <c r="V752" s="68">
        <f>$K752-$U752</f>
        <v/>
      </c>
      <c r="W752" s="69">
        <f>IF($O752="",0,1)</f>
        <v/>
      </c>
      <c r="X752" s="68">
        <f>IF($O752="",$M752,0)</f>
        <v/>
      </c>
      <c r="Y752" s="69">
        <f>IF($O752="",MAX(0,Paramètres!$C$8-$I752),MAX(0,$O752-$I752))</f>
        <v/>
      </c>
      <c r="Z752" s="69">
        <f>$Y752*$X752</f>
        <v/>
      </c>
      <c r="AA752" s="69">
        <f>IF($O752="",0,$O752-$F752)</f>
        <v/>
      </c>
      <c r="AB752" s="69">
        <f>IF(AND($O752="",$I752&lt;Paramètres!$C$8),1,0)</f>
        <v/>
      </c>
      <c r="AC752" s="69">
        <f>IF(AND($O752="",$Y752&gt;Paramètres!$C$13),1,0)</f>
        <v/>
      </c>
      <c r="AD752" s="67">
        <f>IF($O752="","",YEAR($O752)&amp;"-"&amp;TEXT(MONTH($O752),"00"))</f>
        <v/>
      </c>
      <c r="AE752" s="67">
        <f>IF($W752=1,"Réglée",IF($Y752&lt;=0,"Non échu",IF($Y752&lt;=30,"1-30 j",IF($Y752&lt;=60,"31-60 j",IF($Y752&lt;=90,"61-90 j","Plus de 90 j")))))</f>
        <v/>
      </c>
      <c r="AF752" s="67">
        <f>IF($K752&lt;=1000,"Moins de 1 k€",IF($K752&lt;=5000,"1 à 5 k€",IF($K752&lt;=15000,"5 à 15 k€","Plus de 15 k€")))</f>
        <v/>
      </c>
    </row>
    <row r="753">
      <c r="A753" s="65" t="inlineStr">
        <is>
          <t>FAC-00752</t>
        </is>
      </c>
      <c r="B753" s="65" t="inlineStr">
        <is>
          <t>DEV-01882</t>
        </is>
      </c>
      <c r="C753" s="65" t="inlineStr">
        <is>
          <t>CLI-0556</t>
        </is>
      </c>
      <c r="D753" s="65" t="inlineStr">
        <is>
          <t>Professionnel</t>
        </is>
      </c>
      <c r="E753" s="65" t="inlineStr">
        <is>
          <t>Montpellier</t>
        </is>
      </c>
      <c r="F753" s="66" t="n">
        <v>45799</v>
      </c>
      <c r="G753" s="65" t="inlineStr">
        <is>
          <t>2025-05</t>
        </is>
      </c>
      <c r="H753" s="65" t="inlineStr">
        <is>
          <t>2024-2025</t>
        </is>
      </c>
      <c r="I753" s="66" t="n">
        <v>45829</v>
      </c>
      <c r="J753" s="67" t="n">
        <v>30</v>
      </c>
      <c r="K753" s="68" t="n">
        <v>473.56</v>
      </c>
      <c r="L753" s="71" t="n">
        <v>0.2</v>
      </c>
      <c r="M753" s="68" t="n">
        <v>568.27</v>
      </c>
      <c r="N753" s="65" t="inlineStr">
        <is>
          <t>Bon payeur</t>
        </is>
      </c>
      <c r="O753" s="66" t="n">
        <v>45816</v>
      </c>
      <c r="P753" s="65" t="inlineStr">
        <is>
          <t>Payée</t>
        </is>
      </c>
      <c r="Q753" s="67">
        <f>IFERROR(INDEX(Devis!$I$2:$I$3053,MATCH($B753,Devis!$A$2:$A$3053,0)),"")</f>
        <v/>
      </c>
      <c r="R753" s="67">
        <f>IFERROR(INDEX(Devis!$K$2:$K$3053,MATCH($B753,Devis!$A$2:$A$3053,0)),"")</f>
        <v/>
      </c>
      <c r="S753" s="67">
        <f>IFERROR(INDEX(Clients!$G$2:$G$1020,MATCH($C753,Clients!$A$2:$A$1020,0)),"")</f>
        <v/>
      </c>
      <c r="T753" s="69">
        <f>1</f>
        <v/>
      </c>
      <c r="U753" s="68">
        <f>IFERROR(INDEX(Interventions!$S$2:$S$1106,MATCH($B753,Interventions!$B$2:$B$1106,0)),0)</f>
        <v/>
      </c>
      <c r="V753" s="68">
        <f>$K753-$U753</f>
        <v/>
      </c>
      <c r="W753" s="69">
        <f>IF($O753="",0,1)</f>
        <v/>
      </c>
      <c r="X753" s="68">
        <f>IF($O753="",$M753,0)</f>
        <v/>
      </c>
      <c r="Y753" s="69">
        <f>IF($O753="",MAX(0,Paramètres!$C$8-$I753),MAX(0,$O753-$I753))</f>
        <v/>
      </c>
      <c r="Z753" s="69">
        <f>$Y753*$X753</f>
        <v/>
      </c>
      <c r="AA753" s="69">
        <f>IF($O753="",0,$O753-$F753)</f>
        <v/>
      </c>
      <c r="AB753" s="69">
        <f>IF(AND($O753="",$I753&lt;Paramètres!$C$8),1,0)</f>
        <v/>
      </c>
      <c r="AC753" s="69">
        <f>IF(AND($O753="",$Y753&gt;Paramètres!$C$13),1,0)</f>
        <v/>
      </c>
      <c r="AD753" s="67">
        <f>IF($O753="","",YEAR($O753)&amp;"-"&amp;TEXT(MONTH($O753),"00"))</f>
        <v/>
      </c>
      <c r="AE753" s="67">
        <f>IF($W753=1,"Réglée",IF($Y753&lt;=0,"Non échu",IF($Y753&lt;=30,"1-30 j",IF($Y753&lt;=60,"31-60 j",IF($Y753&lt;=90,"61-90 j","Plus de 90 j")))))</f>
        <v/>
      </c>
      <c r="AF753" s="67">
        <f>IF($K753&lt;=1000,"Moins de 1 k€",IF($K753&lt;=5000,"1 à 5 k€",IF($K753&lt;=15000,"5 à 15 k€","Plus de 15 k€")))</f>
        <v/>
      </c>
    </row>
    <row r="754">
      <c r="A754" s="65" t="inlineStr">
        <is>
          <t>FAC-00753</t>
        </is>
      </c>
      <c r="B754" s="65" t="inlineStr">
        <is>
          <t>DEV-01883</t>
        </is>
      </c>
      <c r="C754" s="65" t="inlineStr">
        <is>
          <t>CLI-0453</t>
        </is>
      </c>
      <c r="D754" s="65" t="inlineStr">
        <is>
          <t>Particulier</t>
        </is>
      </c>
      <c r="E754" s="65" t="inlineStr">
        <is>
          <t>Bordeaux</t>
        </is>
      </c>
      <c r="F754" s="66" t="n">
        <v>45826</v>
      </c>
      <c r="G754" s="65" t="inlineStr">
        <is>
          <t>2025-06</t>
        </is>
      </c>
      <c r="H754" s="65" t="inlineStr">
        <is>
          <t>2024-2025</t>
        </is>
      </c>
      <c r="I754" s="66" t="n">
        <v>45841</v>
      </c>
      <c r="J754" s="67" t="n">
        <v>15</v>
      </c>
      <c r="K754" s="68" t="n">
        <v>255.08</v>
      </c>
      <c r="L754" s="71" t="n">
        <v>0.2</v>
      </c>
      <c r="M754" s="68" t="n">
        <v>306.1</v>
      </c>
      <c r="N754" s="65" t="inlineStr">
        <is>
          <t>Bon payeur</t>
        </is>
      </c>
      <c r="O754" s="66" t="n">
        <v>45827</v>
      </c>
      <c r="P754" s="65" t="inlineStr">
        <is>
          <t>Payée</t>
        </is>
      </c>
      <c r="Q754" s="67">
        <f>IFERROR(INDEX(Devis!$I$2:$I$3053,MATCH($B754,Devis!$A$2:$A$3053,0)),"")</f>
        <v/>
      </c>
      <c r="R754" s="67">
        <f>IFERROR(INDEX(Devis!$K$2:$K$3053,MATCH($B754,Devis!$A$2:$A$3053,0)),"")</f>
        <v/>
      </c>
      <c r="S754" s="67">
        <f>IFERROR(INDEX(Clients!$G$2:$G$1020,MATCH($C754,Clients!$A$2:$A$1020,0)),"")</f>
        <v/>
      </c>
      <c r="T754" s="69">
        <f>1</f>
        <v/>
      </c>
      <c r="U754" s="68">
        <f>IFERROR(INDEX(Interventions!$S$2:$S$1106,MATCH($B754,Interventions!$B$2:$B$1106,0)),0)</f>
        <v/>
      </c>
      <c r="V754" s="68">
        <f>$K754-$U754</f>
        <v/>
      </c>
      <c r="W754" s="69">
        <f>IF($O754="",0,1)</f>
        <v/>
      </c>
      <c r="X754" s="68">
        <f>IF($O754="",$M754,0)</f>
        <v/>
      </c>
      <c r="Y754" s="69">
        <f>IF($O754="",MAX(0,Paramètres!$C$8-$I754),MAX(0,$O754-$I754))</f>
        <v/>
      </c>
      <c r="Z754" s="69">
        <f>$Y754*$X754</f>
        <v/>
      </c>
      <c r="AA754" s="69">
        <f>IF($O754="",0,$O754-$F754)</f>
        <v/>
      </c>
      <c r="AB754" s="69">
        <f>IF(AND($O754="",$I754&lt;Paramètres!$C$8),1,0)</f>
        <v/>
      </c>
      <c r="AC754" s="69">
        <f>IF(AND($O754="",$Y754&gt;Paramètres!$C$13),1,0)</f>
        <v/>
      </c>
      <c r="AD754" s="67">
        <f>IF($O754="","",YEAR($O754)&amp;"-"&amp;TEXT(MONTH($O754),"00"))</f>
        <v/>
      </c>
      <c r="AE754" s="67">
        <f>IF($W754=1,"Réglée",IF($Y754&lt;=0,"Non échu",IF($Y754&lt;=30,"1-30 j",IF($Y754&lt;=60,"31-60 j",IF($Y754&lt;=90,"61-90 j","Plus de 90 j")))))</f>
        <v/>
      </c>
      <c r="AF754" s="67">
        <f>IF($K754&lt;=1000,"Moins de 1 k€",IF($K754&lt;=5000,"1 à 5 k€",IF($K754&lt;=15000,"5 à 15 k€","Plus de 15 k€")))</f>
        <v/>
      </c>
    </row>
    <row r="755">
      <c r="A755" s="65" t="inlineStr">
        <is>
          <t>FAC-00754</t>
        </is>
      </c>
      <c r="B755" s="65" t="inlineStr">
        <is>
          <t>DEV-01886</t>
        </is>
      </c>
      <c r="C755" s="65" t="inlineStr">
        <is>
          <t>CLI-0313</t>
        </is>
      </c>
      <c r="D755" s="65" t="inlineStr">
        <is>
          <t>Syndic</t>
        </is>
      </c>
      <c r="E755" s="65" t="inlineStr">
        <is>
          <t>Bordeaux</t>
        </is>
      </c>
      <c r="F755" s="66" t="n">
        <v>45831</v>
      </c>
      <c r="G755" s="65" t="inlineStr">
        <is>
          <t>2025-06</t>
        </is>
      </c>
      <c r="H755" s="65" t="inlineStr">
        <is>
          <t>2024-2025</t>
        </is>
      </c>
      <c r="I755" s="66" t="n">
        <v>45891</v>
      </c>
      <c r="J755" s="67" t="n">
        <v>60</v>
      </c>
      <c r="K755" s="68" t="n">
        <v>880.45</v>
      </c>
      <c r="L755" s="71" t="n">
        <v>0.2</v>
      </c>
      <c r="M755" s="68" t="n">
        <v>1056.54</v>
      </c>
      <c r="N755" s="65" t="inlineStr">
        <is>
          <t>Litigieux</t>
        </is>
      </c>
      <c r="O755" s="66" t="n">
        <v>46008</v>
      </c>
      <c r="P755" s="65" t="inlineStr">
        <is>
          <t>Payée</t>
        </is>
      </c>
      <c r="Q755" s="67">
        <f>IFERROR(INDEX(Devis!$I$2:$I$3053,MATCH($B755,Devis!$A$2:$A$3053,0)),"")</f>
        <v/>
      </c>
      <c r="R755" s="67">
        <f>IFERROR(INDEX(Devis!$K$2:$K$3053,MATCH($B755,Devis!$A$2:$A$3053,0)),"")</f>
        <v/>
      </c>
      <c r="S755" s="67">
        <f>IFERROR(INDEX(Clients!$G$2:$G$1020,MATCH($C755,Clients!$A$2:$A$1020,0)),"")</f>
        <v/>
      </c>
      <c r="T755" s="69">
        <f>1</f>
        <v/>
      </c>
      <c r="U755" s="68">
        <f>IFERROR(INDEX(Interventions!$S$2:$S$1106,MATCH($B755,Interventions!$B$2:$B$1106,0)),0)</f>
        <v/>
      </c>
      <c r="V755" s="68">
        <f>$K755-$U755</f>
        <v/>
      </c>
      <c r="W755" s="69">
        <f>IF($O755="",0,1)</f>
        <v/>
      </c>
      <c r="X755" s="68">
        <f>IF($O755="",$M755,0)</f>
        <v/>
      </c>
      <c r="Y755" s="69">
        <f>IF($O755="",MAX(0,Paramètres!$C$8-$I755),MAX(0,$O755-$I755))</f>
        <v/>
      </c>
      <c r="Z755" s="69">
        <f>$Y755*$X755</f>
        <v/>
      </c>
      <c r="AA755" s="69">
        <f>IF($O755="",0,$O755-$F755)</f>
        <v/>
      </c>
      <c r="AB755" s="69">
        <f>IF(AND($O755="",$I755&lt;Paramètres!$C$8),1,0)</f>
        <v/>
      </c>
      <c r="AC755" s="69">
        <f>IF(AND($O755="",$Y755&gt;Paramètres!$C$13),1,0)</f>
        <v/>
      </c>
      <c r="AD755" s="67">
        <f>IF($O755="","",YEAR($O755)&amp;"-"&amp;TEXT(MONTH($O755),"00"))</f>
        <v/>
      </c>
      <c r="AE755" s="67">
        <f>IF($W755=1,"Réglée",IF($Y755&lt;=0,"Non échu",IF($Y755&lt;=30,"1-30 j",IF($Y755&lt;=60,"31-60 j",IF($Y755&lt;=90,"61-90 j","Plus de 90 j")))))</f>
        <v/>
      </c>
      <c r="AF755" s="67">
        <f>IF($K755&lt;=1000,"Moins de 1 k€",IF($K755&lt;=5000,"1 à 5 k€",IF($K755&lt;=15000,"5 à 15 k€","Plus de 15 k€")))</f>
        <v/>
      </c>
    </row>
    <row r="756">
      <c r="A756" s="65" t="inlineStr">
        <is>
          <t>FAC-00755</t>
        </is>
      </c>
      <c r="B756" s="65" t="inlineStr">
        <is>
          <t>DEV-01887</t>
        </is>
      </c>
      <c r="C756" s="65" t="inlineStr">
        <is>
          <t>CLI-0514</t>
        </is>
      </c>
      <c r="D756" s="65" t="inlineStr">
        <is>
          <t>Particulier</t>
        </is>
      </c>
      <c r="E756" s="65" t="inlineStr">
        <is>
          <t>Toulouse</t>
        </is>
      </c>
      <c r="F756" s="66" t="n">
        <v>45828</v>
      </c>
      <c r="G756" s="65" t="inlineStr">
        <is>
          <t>2025-06</t>
        </is>
      </c>
      <c r="H756" s="65" t="inlineStr">
        <is>
          <t>2024-2025</t>
        </is>
      </c>
      <c r="I756" s="66" t="n">
        <v>45843</v>
      </c>
      <c r="J756" s="67" t="n">
        <v>15</v>
      </c>
      <c r="K756" s="68" t="n">
        <v>426.96</v>
      </c>
      <c r="L756" s="71" t="n">
        <v>0.1</v>
      </c>
      <c r="M756" s="68" t="n">
        <v>469.66</v>
      </c>
      <c r="N756" s="65" t="inlineStr">
        <is>
          <t>Standard</t>
        </is>
      </c>
      <c r="O756" s="66" t="n">
        <v>45851</v>
      </c>
      <c r="P756" s="65" t="inlineStr">
        <is>
          <t>Payée</t>
        </is>
      </c>
      <c r="Q756" s="67">
        <f>IFERROR(INDEX(Devis!$I$2:$I$3053,MATCH($B756,Devis!$A$2:$A$3053,0)),"")</f>
        <v/>
      </c>
      <c r="R756" s="67">
        <f>IFERROR(INDEX(Devis!$K$2:$K$3053,MATCH($B756,Devis!$A$2:$A$3053,0)),"")</f>
        <v/>
      </c>
      <c r="S756" s="67">
        <f>IFERROR(INDEX(Clients!$G$2:$G$1020,MATCH($C756,Clients!$A$2:$A$1020,0)),"")</f>
        <v/>
      </c>
      <c r="T756" s="69">
        <f>1</f>
        <v/>
      </c>
      <c r="U756" s="68">
        <f>IFERROR(INDEX(Interventions!$S$2:$S$1106,MATCH($B756,Interventions!$B$2:$B$1106,0)),0)</f>
        <v/>
      </c>
      <c r="V756" s="68">
        <f>$K756-$U756</f>
        <v/>
      </c>
      <c r="W756" s="69">
        <f>IF($O756="",0,1)</f>
        <v/>
      </c>
      <c r="X756" s="68">
        <f>IF($O756="",$M756,0)</f>
        <v/>
      </c>
      <c r="Y756" s="69">
        <f>IF($O756="",MAX(0,Paramètres!$C$8-$I756),MAX(0,$O756-$I756))</f>
        <v/>
      </c>
      <c r="Z756" s="69">
        <f>$Y756*$X756</f>
        <v/>
      </c>
      <c r="AA756" s="69">
        <f>IF($O756="",0,$O756-$F756)</f>
        <v/>
      </c>
      <c r="AB756" s="69">
        <f>IF(AND($O756="",$I756&lt;Paramètres!$C$8),1,0)</f>
        <v/>
      </c>
      <c r="AC756" s="69">
        <f>IF(AND($O756="",$Y756&gt;Paramètres!$C$13),1,0)</f>
        <v/>
      </c>
      <c r="AD756" s="67">
        <f>IF($O756="","",YEAR($O756)&amp;"-"&amp;TEXT(MONTH($O756),"00"))</f>
        <v/>
      </c>
      <c r="AE756" s="67">
        <f>IF($W756=1,"Réglée",IF($Y756&lt;=0,"Non échu",IF($Y756&lt;=30,"1-30 j",IF($Y756&lt;=60,"31-60 j",IF($Y756&lt;=90,"61-90 j","Plus de 90 j")))))</f>
        <v/>
      </c>
      <c r="AF756" s="67">
        <f>IF($K756&lt;=1000,"Moins de 1 k€",IF($K756&lt;=5000,"1 à 5 k€",IF($K756&lt;=15000,"5 à 15 k€","Plus de 15 k€")))</f>
        <v/>
      </c>
    </row>
    <row r="757">
      <c r="A757" s="65" t="inlineStr">
        <is>
          <t>FAC-00756</t>
        </is>
      </c>
      <c r="B757" s="65" t="inlineStr">
        <is>
          <t>DEV-01888</t>
        </is>
      </c>
      <c r="C757" s="65" t="inlineStr">
        <is>
          <t>CLI-0045</t>
        </is>
      </c>
      <c r="D757" s="65" t="inlineStr">
        <is>
          <t>Syndic</t>
        </is>
      </c>
      <c r="E757" s="65" t="inlineStr">
        <is>
          <t>Bordeaux</t>
        </is>
      </c>
      <c r="F757" s="66" t="n">
        <v>45819</v>
      </c>
      <c r="G757" s="65" t="inlineStr">
        <is>
          <t>2025-06</t>
        </is>
      </c>
      <c r="H757" s="65" t="inlineStr">
        <is>
          <t>2024-2025</t>
        </is>
      </c>
      <c r="I757" s="66" t="n">
        <v>45879</v>
      </c>
      <c r="J757" s="67" t="n">
        <v>60</v>
      </c>
      <c r="K757" s="68" t="n">
        <v>624.41</v>
      </c>
      <c r="L757" s="71" t="n">
        <v>0.2</v>
      </c>
      <c r="M757" s="68" t="n">
        <v>749.29</v>
      </c>
      <c r="N757" s="65" t="inlineStr">
        <is>
          <t>Lent</t>
        </is>
      </c>
      <c r="O757" s="66" t="n">
        <v>45957</v>
      </c>
      <c r="P757" s="65" t="inlineStr">
        <is>
          <t>Payée</t>
        </is>
      </c>
      <c r="Q757" s="67">
        <f>IFERROR(INDEX(Devis!$I$2:$I$3053,MATCH($B757,Devis!$A$2:$A$3053,0)),"")</f>
        <v/>
      </c>
      <c r="R757" s="67">
        <f>IFERROR(INDEX(Devis!$K$2:$K$3053,MATCH($B757,Devis!$A$2:$A$3053,0)),"")</f>
        <v/>
      </c>
      <c r="S757" s="67">
        <f>IFERROR(INDEX(Clients!$G$2:$G$1020,MATCH($C757,Clients!$A$2:$A$1020,0)),"")</f>
        <v/>
      </c>
      <c r="T757" s="69">
        <f>1</f>
        <v/>
      </c>
      <c r="U757" s="68">
        <f>IFERROR(INDEX(Interventions!$S$2:$S$1106,MATCH($B757,Interventions!$B$2:$B$1106,0)),0)</f>
        <v/>
      </c>
      <c r="V757" s="68">
        <f>$K757-$U757</f>
        <v/>
      </c>
      <c r="W757" s="69">
        <f>IF($O757="",0,1)</f>
        <v/>
      </c>
      <c r="X757" s="68">
        <f>IF($O757="",$M757,0)</f>
        <v/>
      </c>
      <c r="Y757" s="69">
        <f>IF($O757="",MAX(0,Paramètres!$C$8-$I757),MAX(0,$O757-$I757))</f>
        <v/>
      </c>
      <c r="Z757" s="69">
        <f>$Y757*$X757</f>
        <v/>
      </c>
      <c r="AA757" s="69">
        <f>IF($O757="",0,$O757-$F757)</f>
        <v/>
      </c>
      <c r="AB757" s="69">
        <f>IF(AND($O757="",$I757&lt;Paramètres!$C$8),1,0)</f>
        <v/>
      </c>
      <c r="AC757" s="69">
        <f>IF(AND($O757="",$Y757&gt;Paramètres!$C$13),1,0)</f>
        <v/>
      </c>
      <c r="AD757" s="67">
        <f>IF($O757="","",YEAR($O757)&amp;"-"&amp;TEXT(MONTH($O757),"00"))</f>
        <v/>
      </c>
      <c r="AE757" s="67">
        <f>IF($W757=1,"Réglée",IF($Y757&lt;=0,"Non échu",IF($Y757&lt;=30,"1-30 j",IF($Y757&lt;=60,"31-60 j",IF($Y757&lt;=90,"61-90 j","Plus de 90 j")))))</f>
        <v/>
      </c>
      <c r="AF757" s="67">
        <f>IF($K757&lt;=1000,"Moins de 1 k€",IF($K757&lt;=5000,"1 à 5 k€",IF($K757&lt;=15000,"5 à 15 k€","Plus de 15 k€")))</f>
        <v/>
      </c>
    </row>
    <row r="758">
      <c r="A758" s="65" t="inlineStr">
        <is>
          <t>FAC-00757</t>
        </is>
      </c>
      <c r="B758" s="65" t="inlineStr">
        <is>
          <t>DEV-01893</t>
        </is>
      </c>
      <c r="C758" s="65" t="inlineStr">
        <is>
          <t>CLI-0239</t>
        </is>
      </c>
      <c r="D758" s="65" t="inlineStr">
        <is>
          <t>Particulier</t>
        </is>
      </c>
      <c r="E758" s="65" t="inlineStr">
        <is>
          <t>Bordeaux</t>
        </is>
      </c>
      <c r="F758" s="66" t="n">
        <v>45824</v>
      </c>
      <c r="G758" s="65" t="inlineStr">
        <is>
          <t>2025-06</t>
        </is>
      </c>
      <c r="H758" s="65" t="inlineStr">
        <is>
          <t>2024-2025</t>
        </is>
      </c>
      <c r="I758" s="66" t="n">
        <v>45839</v>
      </c>
      <c r="J758" s="67" t="n">
        <v>15</v>
      </c>
      <c r="K758" s="68" t="n">
        <v>3177.46</v>
      </c>
      <c r="L758" s="71" t="n">
        <v>0.2</v>
      </c>
      <c r="M758" s="68" t="n">
        <v>3812.95</v>
      </c>
      <c r="N758" s="65" t="inlineStr">
        <is>
          <t>Standard</t>
        </is>
      </c>
      <c r="O758" s="66" t="n">
        <v>45852</v>
      </c>
      <c r="P758" s="65" t="inlineStr">
        <is>
          <t>Payée</t>
        </is>
      </c>
      <c r="Q758" s="67">
        <f>IFERROR(INDEX(Devis!$I$2:$I$3053,MATCH($B758,Devis!$A$2:$A$3053,0)),"")</f>
        <v/>
      </c>
      <c r="R758" s="67">
        <f>IFERROR(INDEX(Devis!$K$2:$K$3053,MATCH($B758,Devis!$A$2:$A$3053,0)),"")</f>
        <v/>
      </c>
      <c r="S758" s="67">
        <f>IFERROR(INDEX(Clients!$G$2:$G$1020,MATCH($C758,Clients!$A$2:$A$1020,0)),"")</f>
        <v/>
      </c>
      <c r="T758" s="69">
        <f>1</f>
        <v/>
      </c>
      <c r="U758" s="68">
        <f>IFERROR(INDEX(Interventions!$S$2:$S$1106,MATCH($B758,Interventions!$B$2:$B$1106,0)),0)</f>
        <v/>
      </c>
      <c r="V758" s="68">
        <f>$K758-$U758</f>
        <v/>
      </c>
      <c r="W758" s="69">
        <f>IF($O758="",0,1)</f>
        <v/>
      </c>
      <c r="X758" s="68">
        <f>IF($O758="",$M758,0)</f>
        <v/>
      </c>
      <c r="Y758" s="69">
        <f>IF($O758="",MAX(0,Paramètres!$C$8-$I758),MAX(0,$O758-$I758))</f>
        <v/>
      </c>
      <c r="Z758" s="69">
        <f>$Y758*$X758</f>
        <v/>
      </c>
      <c r="AA758" s="69">
        <f>IF($O758="",0,$O758-$F758)</f>
        <v/>
      </c>
      <c r="AB758" s="69">
        <f>IF(AND($O758="",$I758&lt;Paramètres!$C$8),1,0)</f>
        <v/>
      </c>
      <c r="AC758" s="69">
        <f>IF(AND($O758="",$Y758&gt;Paramètres!$C$13),1,0)</f>
        <v/>
      </c>
      <c r="AD758" s="67">
        <f>IF($O758="","",YEAR($O758)&amp;"-"&amp;TEXT(MONTH($O758),"00"))</f>
        <v/>
      </c>
      <c r="AE758" s="67">
        <f>IF($W758=1,"Réglée",IF($Y758&lt;=0,"Non échu",IF($Y758&lt;=30,"1-30 j",IF($Y758&lt;=60,"31-60 j",IF($Y758&lt;=90,"61-90 j","Plus de 90 j")))))</f>
        <v/>
      </c>
      <c r="AF758" s="67">
        <f>IF($K758&lt;=1000,"Moins de 1 k€",IF($K758&lt;=5000,"1 à 5 k€",IF($K758&lt;=15000,"5 à 15 k€","Plus de 15 k€")))</f>
        <v/>
      </c>
    </row>
    <row r="759">
      <c r="A759" s="65" t="inlineStr">
        <is>
          <t>FAC-00758</t>
        </is>
      </c>
      <c r="B759" s="65" t="inlineStr">
        <is>
          <t>DEV-01895</t>
        </is>
      </c>
      <c r="C759" s="65" t="inlineStr">
        <is>
          <t>CLI-0618</t>
        </is>
      </c>
      <c r="D759" s="65" t="inlineStr">
        <is>
          <t>Particulier</t>
        </is>
      </c>
      <c r="E759" s="65" t="inlineStr">
        <is>
          <t>Bordeaux</t>
        </is>
      </c>
      <c r="F759" s="66" t="n">
        <v>45835</v>
      </c>
      <c r="G759" s="65" t="inlineStr">
        <is>
          <t>2025-06</t>
        </is>
      </c>
      <c r="H759" s="65" t="inlineStr">
        <is>
          <t>2024-2025</t>
        </is>
      </c>
      <c r="I759" s="66" t="n">
        <v>45850</v>
      </c>
      <c r="J759" s="67" t="n">
        <v>15</v>
      </c>
      <c r="K759" s="68" t="n">
        <v>1142.6</v>
      </c>
      <c r="L759" s="71" t="n">
        <v>0.1</v>
      </c>
      <c r="M759" s="68" t="n">
        <v>1256.86</v>
      </c>
      <c r="N759" s="65" t="inlineStr">
        <is>
          <t>Bon payeur</t>
        </is>
      </c>
      <c r="O759" s="66" t="n">
        <v>45836</v>
      </c>
      <c r="P759" s="65" t="inlineStr">
        <is>
          <t>Payée</t>
        </is>
      </c>
      <c r="Q759" s="67">
        <f>IFERROR(INDEX(Devis!$I$2:$I$3053,MATCH($B759,Devis!$A$2:$A$3053,0)),"")</f>
        <v/>
      </c>
      <c r="R759" s="67">
        <f>IFERROR(INDEX(Devis!$K$2:$K$3053,MATCH($B759,Devis!$A$2:$A$3053,0)),"")</f>
        <v/>
      </c>
      <c r="S759" s="67">
        <f>IFERROR(INDEX(Clients!$G$2:$G$1020,MATCH($C759,Clients!$A$2:$A$1020,0)),"")</f>
        <v/>
      </c>
      <c r="T759" s="69">
        <f>1</f>
        <v/>
      </c>
      <c r="U759" s="68">
        <f>IFERROR(INDEX(Interventions!$S$2:$S$1106,MATCH($B759,Interventions!$B$2:$B$1106,0)),0)</f>
        <v/>
      </c>
      <c r="V759" s="68">
        <f>$K759-$U759</f>
        <v/>
      </c>
      <c r="W759" s="69">
        <f>IF($O759="",0,1)</f>
        <v/>
      </c>
      <c r="X759" s="68">
        <f>IF($O759="",$M759,0)</f>
        <v/>
      </c>
      <c r="Y759" s="69">
        <f>IF($O759="",MAX(0,Paramètres!$C$8-$I759),MAX(0,$O759-$I759))</f>
        <v/>
      </c>
      <c r="Z759" s="69">
        <f>$Y759*$X759</f>
        <v/>
      </c>
      <c r="AA759" s="69">
        <f>IF($O759="",0,$O759-$F759)</f>
        <v/>
      </c>
      <c r="AB759" s="69">
        <f>IF(AND($O759="",$I759&lt;Paramètres!$C$8),1,0)</f>
        <v/>
      </c>
      <c r="AC759" s="69">
        <f>IF(AND($O759="",$Y759&gt;Paramètres!$C$13),1,0)</f>
        <v/>
      </c>
      <c r="AD759" s="67">
        <f>IF($O759="","",YEAR($O759)&amp;"-"&amp;TEXT(MONTH($O759),"00"))</f>
        <v/>
      </c>
      <c r="AE759" s="67">
        <f>IF($W759=1,"Réglée",IF($Y759&lt;=0,"Non échu",IF($Y759&lt;=30,"1-30 j",IF($Y759&lt;=60,"31-60 j",IF($Y759&lt;=90,"61-90 j","Plus de 90 j")))))</f>
        <v/>
      </c>
      <c r="AF759" s="67">
        <f>IF($K759&lt;=1000,"Moins de 1 k€",IF($K759&lt;=5000,"1 à 5 k€",IF($K759&lt;=15000,"5 à 15 k€","Plus de 15 k€")))</f>
        <v/>
      </c>
    </row>
    <row r="760">
      <c r="A760" s="65" t="inlineStr">
        <is>
          <t>FAC-00759</t>
        </is>
      </c>
      <c r="B760" s="65" t="inlineStr">
        <is>
          <t>DEV-01897</t>
        </is>
      </c>
      <c r="C760" s="65" t="inlineStr">
        <is>
          <t>CLI-0678</t>
        </is>
      </c>
      <c r="D760" s="65" t="inlineStr">
        <is>
          <t>Particulier</t>
        </is>
      </c>
      <c r="E760" s="65" t="inlineStr">
        <is>
          <t>Bordeaux</t>
        </is>
      </c>
      <c r="F760" s="66" t="n">
        <v>45824</v>
      </c>
      <c r="G760" s="65" t="inlineStr">
        <is>
          <t>2025-06</t>
        </is>
      </c>
      <c r="H760" s="65" t="inlineStr">
        <is>
          <t>2024-2025</t>
        </is>
      </c>
      <c r="I760" s="66" t="n">
        <v>45839</v>
      </c>
      <c r="J760" s="67" t="n">
        <v>15</v>
      </c>
      <c r="K760" s="68" t="n">
        <v>3839.86</v>
      </c>
      <c r="L760" s="71" t="n">
        <v>0.2</v>
      </c>
      <c r="M760" s="68" t="n">
        <v>4607.83</v>
      </c>
      <c r="N760" s="65" t="inlineStr">
        <is>
          <t>Litigieux</t>
        </is>
      </c>
      <c r="O760" s="66" t="n"/>
      <c r="P760" s="65" t="inlineStr">
        <is>
          <t>En retard</t>
        </is>
      </c>
      <c r="Q760" s="67">
        <f>IFERROR(INDEX(Devis!$I$2:$I$3053,MATCH($B760,Devis!$A$2:$A$3053,0)),"")</f>
        <v/>
      </c>
      <c r="R760" s="67">
        <f>IFERROR(INDEX(Devis!$K$2:$K$3053,MATCH($B760,Devis!$A$2:$A$3053,0)),"")</f>
        <v/>
      </c>
      <c r="S760" s="67">
        <f>IFERROR(INDEX(Clients!$G$2:$G$1020,MATCH($C760,Clients!$A$2:$A$1020,0)),"")</f>
        <v/>
      </c>
      <c r="T760" s="69">
        <f>1</f>
        <v/>
      </c>
      <c r="U760" s="68">
        <f>IFERROR(INDEX(Interventions!$S$2:$S$1106,MATCH($B760,Interventions!$B$2:$B$1106,0)),0)</f>
        <v/>
      </c>
      <c r="V760" s="68">
        <f>$K760-$U760</f>
        <v/>
      </c>
      <c r="W760" s="69">
        <f>IF($O760="",0,1)</f>
        <v/>
      </c>
      <c r="X760" s="68">
        <f>IF($O760="",$M760,0)</f>
        <v/>
      </c>
      <c r="Y760" s="69">
        <f>IF($O760="",MAX(0,Paramètres!$C$8-$I760),MAX(0,$O760-$I760))</f>
        <v/>
      </c>
      <c r="Z760" s="69">
        <f>$Y760*$X760</f>
        <v/>
      </c>
      <c r="AA760" s="69">
        <f>IF($O760="",0,$O760-$F760)</f>
        <v/>
      </c>
      <c r="AB760" s="69">
        <f>IF(AND($O760="",$I760&lt;Paramètres!$C$8),1,0)</f>
        <v/>
      </c>
      <c r="AC760" s="69">
        <f>IF(AND($O760="",$Y760&gt;Paramètres!$C$13),1,0)</f>
        <v/>
      </c>
      <c r="AD760" s="67">
        <f>IF($O760="","",YEAR($O760)&amp;"-"&amp;TEXT(MONTH($O760),"00"))</f>
        <v/>
      </c>
      <c r="AE760" s="67">
        <f>IF($W760=1,"Réglée",IF($Y760&lt;=0,"Non échu",IF($Y760&lt;=30,"1-30 j",IF($Y760&lt;=60,"31-60 j",IF($Y760&lt;=90,"61-90 j","Plus de 90 j")))))</f>
        <v/>
      </c>
      <c r="AF760" s="67">
        <f>IF($K760&lt;=1000,"Moins de 1 k€",IF($K760&lt;=5000,"1 à 5 k€",IF($K760&lt;=15000,"5 à 15 k€","Plus de 15 k€")))</f>
        <v/>
      </c>
    </row>
    <row r="761">
      <c r="A761" s="65" t="inlineStr">
        <is>
          <t>FAC-00760</t>
        </is>
      </c>
      <c r="B761" s="65" t="inlineStr">
        <is>
          <t>DEV-01899</t>
        </is>
      </c>
      <c r="C761" s="65" t="inlineStr">
        <is>
          <t>CLI-0509</t>
        </is>
      </c>
      <c r="D761" s="65" t="inlineStr">
        <is>
          <t>Collectivité</t>
        </is>
      </c>
      <c r="E761" s="65" t="inlineStr">
        <is>
          <t>Bordeaux</t>
        </is>
      </c>
      <c r="F761" s="66" t="n">
        <v>45803</v>
      </c>
      <c r="G761" s="65" t="inlineStr">
        <is>
          <t>2025-05</t>
        </is>
      </c>
      <c r="H761" s="65" t="inlineStr">
        <is>
          <t>2024-2025</t>
        </is>
      </c>
      <c r="I761" s="66" t="n">
        <v>45848</v>
      </c>
      <c r="J761" s="67" t="n">
        <v>45</v>
      </c>
      <c r="K761" s="68" t="n">
        <v>2643.91</v>
      </c>
      <c r="L761" s="71" t="n">
        <v>0.2</v>
      </c>
      <c r="M761" s="68" t="n">
        <v>3172.69</v>
      </c>
      <c r="N761" s="65" t="inlineStr">
        <is>
          <t>Standard</t>
        </is>
      </c>
      <c r="O761" s="66" t="n">
        <v>45877</v>
      </c>
      <c r="P761" s="65" t="inlineStr">
        <is>
          <t>Payée</t>
        </is>
      </c>
      <c r="Q761" s="67">
        <f>IFERROR(INDEX(Devis!$I$2:$I$3053,MATCH($B761,Devis!$A$2:$A$3053,0)),"")</f>
        <v/>
      </c>
      <c r="R761" s="67">
        <f>IFERROR(INDEX(Devis!$K$2:$K$3053,MATCH($B761,Devis!$A$2:$A$3053,0)),"")</f>
        <v/>
      </c>
      <c r="S761" s="67">
        <f>IFERROR(INDEX(Clients!$G$2:$G$1020,MATCH($C761,Clients!$A$2:$A$1020,0)),"")</f>
        <v/>
      </c>
      <c r="T761" s="69">
        <f>1</f>
        <v/>
      </c>
      <c r="U761" s="68">
        <f>IFERROR(INDEX(Interventions!$S$2:$S$1106,MATCH($B761,Interventions!$B$2:$B$1106,0)),0)</f>
        <v/>
      </c>
      <c r="V761" s="68">
        <f>$K761-$U761</f>
        <v/>
      </c>
      <c r="W761" s="69">
        <f>IF($O761="",0,1)</f>
        <v/>
      </c>
      <c r="X761" s="68">
        <f>IF($O761="",$M761,0)</f>
        <v/>
      </c>
      <c r="Y761" s="69">
        <f>IF($O761="",MAX(0,Paramètres!$C$8-$I761),MAX(0,$O761-$I761))</f>
        <v/>
      </c>
      <c r="Z761" s="69">
        <f>$Y761*$X761</f>
        <v/>
      </c>
      <c r="AA761" s="69">
        <f>IF($O761="",0,$O761-$F761)</f>
        <v/>
      </c>
      <c r="AB761" s="69">
        <f>IF(AND($O761="",$I761&lt;Paramètres!$C$8),1,0)</f>
        <v/>
      </c>
      <c r="AC761" s="69">
        <f>IF(AND($O761="",$Y761&gt;Paramètres!$C$13),1,0)</f>
        <v/>
      </c>
      <c r="AD761" s="67">
        <f>IF($O761="","",YEAR($O761)&amp;"-"&amp;TEXT(MONTH($O761),"00"))</f>
        <v/>
      </c>
      <c r="AE761" s="67">
        <f>IF($W761=1,"Réglée",IF($Y761&lt;=0,"Non échu",IF($Y761&lt;=30,"1-30 j",IF($Y761&lt;=60,"31-60 j",IF($Y761&lt;=90,"61-90 j","Plus de 90 j")))))</f>
        <v/>
      </c>
      <c r="AF761" s="67">
        <f>IF($K761&lt;=1000,"Moins de 1 k€",IF($K761&lt;=5000,"1 à 5 k€",IF($K761&lt;=15000,"5 à 15 k€","Plus de 15 k€")))</f>
        <v/>
      </c>
    </row>
    <row r="762">
      <c r="A762" s="65" t="inlineStr">
        <is>
          <t>FAC-00761</t>
        </is>
      </c>
      <c r="B762" s="65" t="inlineStr">
        <is>
          <t>DEV-01901</t>
        </is>
      </c>
      <c r="C762" s="65" t="inlineStr">
        <is>
          <t>CLI-0459</t>
        </is>
      </c>
      <c r="D762" s="65" t="inlineStr">
        <is>
          <t>Professionnel</t>
        </is>
      </c>
      <c r="E762" s="65" t="inlineStr">
        <is>
          <t>Bordeaux</t>
        </is>
      </c>
      <c r="F762" s="66" t="n">
        <v>45842</v>
      </c>
      <c r="G762" s="65" t="inlineStr">
        <is>
          <t>2025-07</t>
        </is>
      </c>
      <c r="H762" s="65" t="inlineStr">
        <is>
          <t>2025-2026</t>
        </is>
      </c>
      <c r="I762" s="66" t="n">
        <v>45872</v>
      </c>
      <c r="J762" s="67" t="n">
        <v>30</v>
      </c>
      <c r="K762" s="68" t="n">
        <v>6702.71</v>
      </c>
      <c r="L762" s="71" t="n">
        <v>0.2</v>
      </c>
      <c r="M762" s="68" t="n">
        <v>8043.25</v>
      </c>
      <c r="N762" s="65" t="inlineStr">
        <is>
          <t>Bon payeur</t>
        </is>
      </c>
      <c r="O762" s="66" t="n">
        <v>45843</v>
      </c>
      <c r="P762" s="65" t="inlineStr">
        <is>
          <t>Payée</t>
        </is>
      </c>
      <c r="Q762" s="67">
        <f>IFERROR(INDEX(Devis!$I$2:$I$3053,MATCH($B762,Devis!$A$2:$A$3053,0)),"")</f>
        <v/>
      </c>
      <c r="R762" s="67">
        <f>IFERROR(INDEX(Devis!$K$2:$K$3053,MATCH($B762,Devis!$A$2:$A$3053,0)),"")</f>
        <v/>
      </c>
      <c r="S762" s="67">
        <f>IFERROR(INDEX(Clients!$G$2:$G$1020,MATCH($C762,Clients!$A$2:$A$1020,0)),"")</f>
        <v/>
      </c>
      <c r="T762" s="69">
        <f>1</f>
        <v/>
      </c>
      <c r="U762" s="68">
        <f>IFERROR(INDEX(Interventions!$S$2:$S$1106,MATCH($B762,Interventions!$B$2:$B$1106,0)),0)</f>
        <v/>
      </c>
      <c r="V762" s="68">
        <f>$K762-$U762</f>
        <v/>
      </c>
      <c r="W762" s="69">
        <f>IF($O762="",0,1)</f>
        <v/>
      </c>
      <c r="X762" s="68">
        <f>IF($O762="",$M762,0)</f>
        <v/>
      </c>
      <c r="Y762" s="69">
        <f>IF($O762="",MAX(0,Paramètres!$C$8-$I762),MAX(0,$O762-$I762))</f>
        <v/>
      </c>
      <c r="Z762" s="69">
        <f>$Y762*$X762</f>
        <v/>
      </c>
      <c r="AA762" s="69">
        <f>IF($O762="",0,$O762-$F762)</f>
        <v/>
      </c>
      <c r="AB762" s="69">
        <f>IF(AND($O762="",$I762&lt;Paramètres!$C$8),1,0)</f>
        <v/>
      </c>
      <c r="AC762" s="69">
        <f>IF(AND($O762="",$Y762&gt;Paramètres!$C$13),1,0)</f>
        <v/>
      </c>
      <c r="AD762" s="67">
        <f>IF($O762="","",YEAR($O762)&amp;"-"&amp;TEXT(MONTH($O762),"00"))</f>
        <v/>
      </c>
      <c r="AE762" s="67">
        <f>IF($W762=1,"Réglée",IF($Y762&lt;=0,"Non échu",IF($Y762&lt;=30,"1-30 j",IF($Y762&lt;=60,"31-60 j",IF($Y762&lt;=90,"61-90 j","Plus de 90 j")))))</f>
        <v/>
      </c>
      <c r="AF762" s="67">
        <f>IF($K762&lt;=1000,"Moins de 1 k€",IF($K762&lt;=5000,"1 à 5 k€",IF($K762&lt;=15000,"5 à 15 k€","Plus de 15 k€")))</f>
        <v/>
      </c>
    </row>
    <row r="763">
      <c r="A763" s="65" t="inlineStr">
        <is>
          <t>FAC-00762</t>
        </is>
      </c>
      <c r="B763" s="65" t="inlineStr">
        <is>
          <t>DEV-01904</t>
        </is>
      </c>
      <c r="C763" s="65" t="inlineStr">
        <is>
          <t>CLI-0497</t>
        </is>
      </c>
      <c r="D763" s="65" t="inlineStr">
        <is>
          <t>Particulier</t>
        </is>
      </c>
      <c r="E763" s="65" t="inlineStr">
        <is>
          <t>Toulouse</t>
        </is>
      </c>
      <c r="F763" s="66" t="n">
        <v>45852</v>
      </c>
      <c r="G763" s="65" t="inlineStr">
        <is>
          <t>2025-07</t>
        </is>
      </c>
      <c r="H763" s="65" t="inlineStr">
        <is>
          <t>2025-2026</t>
        </is>
      </c>
      <c r="I763" s="66" t="n">
        <v>45867</v>
      </c>
      <c r="J763" s="67" t="n">
        <v>15</v>
      </c>
      <c r="K763" s="68" t="n">
        <v>2516.86</v>
      </c>
      <c r="L763" s="71" t="n">
        <v>0.1</v>
      </c>
      <c r="M763" s="68" t="n">
        <v>2768.55</v>
      </c>
      <c r="N763" s="65" t="inlineStr">
        <is>
          <t>Standard</t>
        </is>
      </c>
      <c r="O763" s="66" t="n">
        <v>45853</v>
      </c>
      <c r="P763" s="65" t="inlineStr">
        <is>
          <t>Payée</t>
        </is>
      </c>
      <c r="Q763" s="67">
        <f>IFERROR(INDEX(Devis!$I$2:$I$3053,MATCH($B763,Devis!$A$2:$A$3053,0)),"")</f>
        <v/>
      </c>
      <c r="R763" s="67">
        <f>IFERROR(INDEX(Devis!$K$2:$K$3053,MATCH($B763,Devis!$A$2:$A$3053,0)),"")</f>
        <v/>
      </c>
      <c r="S763" s="67">
        <f>IFERROR(INDEX(Clients!$G$2:$G$1020,MATCH($C763,Clients!$A$2:$A$1020,0)),"")</f>
        <v/>
      </c>
      <c r="T763" s="69">
        <f>1</f>
        <v/>
      </c>
      <c r="U763" s="68">
        <f>IFERROR(INDEX(Interventions!$S$2:$S$1106,MATCH($B763,Interventions!$B$2:$B$1106,0)),0)</f>
        <v/>
      </c>
      <c r="V763" s="68">
        <f>$K763-$U763</f>
        <v/>
      </c>
      <c r="W763" s="69">
        <f>IF($O763="",0,1)</f>
        <v/>
      </c>
      <c r="X763" s="68">
        <f>IF($O763="",$M763,0)</f>
        <v/>
      </c>
      <c r="Y763" s="69">
        <f>IF($O763="",MAX(0,Paramètres!$C$8-$I763),MAX(0,$O763-$I763))</f>
        <v/>
      </c>
      <c r="Z763" s="69">
        <f>$Y763*$X763</f>
        <v/>
      </c>
      <c r="AA763" s="69">
        <f>IF($O763="",0,$O763-$F763)</f>
        <v/>
      </c>
      <c r="AB763" s="69">
        <f>IF(AND($O763="",$I763&lt;Paramètres!$C$8),1,0)</f>
        <v/>
      </c>
      <c r="AC763" s="69">
        <f>IF(AND($O763="",$Y763&gt;Paramètres!$C$13),1,0)</f>
        <v/>
      </c>
      <c r="AD763" s="67">
        <f>IF($O763="","",YEAR($O763)&amp;"-"&amp;TEXT(MONTH($O763),"00"))</f>
        <v/>
      </c>
      <c r="AE763" s="67">
        <f>IF($W763=1,"Réglée",IF($Y763&lt;=0,"Non échu",IF($Y763&lt;=30,"1-30 j",IF($Y763&lt;=60,"31-60 j",IF($Y763&lt;=90,"61-90 j","Plus de 90 j")))))</f>
        <v/>
      </c>
      <c r="AF763" s="67">
        <f>IF($K763&lt;=1000,"Moins de 1 k€",IF($K763&lt;=5000,"1 à 5 k€",IF($K763&lt;=15000,"5 à 15 k€","Plus de 15 k€")))</f>
        <v/>
      </c>
    </row>
    <row r="764">
      <c r="A764" s="65" t="inlineStr">
        <is>
          <t>FAC-00763</t>
        </is>
      </c>
      <c r="B764" s="65" t="inlineStr">
        <is>
          <t>DEV-01916</t>
        </is>
      </c>
      <c r="C764" s="65" t="inlineStr">
        <is>
          <t>CLI-0224</t>
        </is>
      </c>
      <c r="D764" s="65" t="inlineStr">
        <is>
          <t>Particulier</t>
        </is>
      </c>
      <c r="E764" s="65" t="inlineStr">
        <is>
          <t>Toulouse</t>
        </is>
      </c>
      <c r="F764" s="66" t="n">
        <v>45854</v>
      </c>
      <c r="G764" s="65" t="inlineStr">
        <is>
          <t>2025-07</t>
        </is>
      </c>
      <c r="H764" s="65" t="inlineStr">
        <is>
          <t>2025-2026</t>
        </is>
      </c>
      <c r="I764" s="66" t="n">
        <v>45869</v>
      </c>
      <c r="J764" s="67" t="n">
        <v>15</v>
      </c>
      <c r="K764" s="68" t="n">
        <v>1744.85</v>
      </c>
      <c r="L764" s="71" t="n">
        <v>0.2</v>
      </c>
      <c r="M764" s="68" t="n">
        <v>2093.82</v>
      </c>
      <c r="N764" s="65" t="inlineStr">
        <is>
          <t>Bon payeur</t>
        </is>
      </c>
      <c r="O764" s="66" t="n">
        <v>45866</v>
      </c>
      <c r="P764" s="65" t="inlineStr">
        <is>
          <t>Payée</t>
        </is>
      </c>
      <c r="Q764" s="67">
        <f>IFERROR(INDEX(Devis!$I$2:$I$3053,MATCH($B764,Devis!$A$2:$A$3053,0)),"")</f>
        <v/>
      </c>
      <c r="R764" s="67">
        <f>IFERROR(INDEX(Devis!$K$2:$K$3053,MATCH($B764,Devis!$A$2:$A$3053,0)),"")</f>
        <v/>
      </c>
      <c r="S764" s="67">
        <f>IFERROR(INDEX(Clients!$G$2:$G$1020,MATCH($C764,Clients!$A$2:$A$1020,0)),"")</f>
        <v/>
      </c>
      <c r="T764" s="69">
        <f>1</f>
        <v/>
      </c>
      <c r="U764" s="68">
        <f>IFERROR(INDEX(Interventions!$S$2:$S$1106,MATCH($B764,Interventions!$B$2:$B$1106,0)),0)</f>
        <v/>
      </c>
      <c r="V764" s="68">
        <f>$K764-$U764</f>
        <v/>
      </c>
      <c r="W764" s="69">
        <f>IF($O764="",0,1)</f>
        <v/>
      </c>
      <c r="X764" s="68">
        <f>IF($O764="",$M764,0)</f>
        <v/>
      </c>
      <c r="Y764" s="69">
        <f>IF($O764="",MAX(0,Paramètres!$C$8-$I764),MAX(0,$O764-$I764))</f>
        <v/>
      </c>
      <c r="Z764" s="69">
        <f>$Y764*$X764</f>
        <v/>
      </c>
      <c r="AA764" s="69">
        <f>IF($O764="",0,$O764-$F764)</f>
        <v/>
      </c>
      <c r="AB764" s="69">
        <f>IF(AND($O764="",$I764&lt;Paramètres!$C$8),1,0)</f>
        <v/>
      </c>
      <c r="AC764" s="69">
        <f>IF(AND($O764="",$Y764&gt;Paramètres!$C$13),1,0)</f>
        <v/>
      </c>
      <c r="AD764" s="67">
        <f>IF($O764="","",YEAR($O764)&amp;"-"&amp;TEXT(MONTH($O764),"00"))</f>
        <v/>
      </c>
      <c r="AE764" s="67">
        <f>IF($W764=1,"Réglée",IF($Y764&lt;=0,"Non échu",IF($Y764&lt;=30,"1-30 j",IF($Y764&lt;=60,"31-60 j",IF($Y764&lt;=90,"61-90 j","Plus de 90 j")))))</f>
        <v/>
      </c>
      <c r="AF764" s="67">
        <f>IF($K764&lt;=1000,"Moins de 1 k€",IF($K764&lt;=5000,"1 à 5 k€",IF($K764&lt;=15000,"5 à 15 k€","Plus de 15 k€")))</f>
        <v/>
      </c>
    </row>
    <row r="765">
      <c r="A765" s="65" t="inlineStr">
        <is>
          <t>FAC-00764</t>
        </is>
      </c>
      <c r="B765" s="65" t="inlineStr">
        <is>
          <t>DEV-01918</t>
        </is>
      </c>
      <c r="C765" s="65" t="inlineStr">
        <is>
          <t>CLI-0233</t>
        </is>
      </c>
      <c r="D765" s="65" t="inlineStr">
        <is>
          <t>Particulier</t>
        </is>
      </c>
      <c r="E765" s="65" t="inlineStr">
        <is>
          <t>Toulouse</t>
        </is>
      </c>
      <c r="F765" s="66" t="n">
        <v>45860</v>
      </c>
      <c r="G765" s="65" t="inlineStr">
        <is>
          <t>2025-07</t>
        </is>
      </c>
      <c r="H765" s="65" t="inlineStr">
        <is>
          <t>2025-2026</t>
        </is>
      </c>
      <c r="I765" s="66" t="n">
        <v>45875</v>
      </c>
      <c r="J765" s="67" t="n">
        <v>15</v>
      </c>
      <c r="K765" s="68" t="n">
        <v>258.53</v>
      </c>
      <c r="L765" s="71" t="n">
        <v>0.2</v>
      </c>
      <c r="M765" s="68" t="n">
        <v>310.24</v>
      </c>
      <c r="N765" s="65" t="inlineStr">
        <is>
          <t>Lent</t>
        </is>
      </c>
      <c r="O765" s="66" t="n">
        <v>45966</v>
      </c>
      <c r="P765" s="65" t="inlineStr">
        <is>
          <t>Payée</t>
        </is>
      </c>
      <c r="Q765" s="67">
        <f>IFERROR(INDEX(Devis!$I$2:$I$3053,MATCH($B765,Devis!$A$2:$A$3053,0)),"")</f>
        <v/>
      </c>
      <c r="R765" s="67">
        <f>IFERROR(INDEX(Devis!$K$2:$K$3053,MATCH($B765,Devis!$A$2:$A$3053,0)),"")</f>
        <v/>
      </c>
      <c r="S765" s="67">
        <f>IFERROR(INDEX(Clients!$G$2:$G$1020,MATCH($C765,Clients!$A$2:$A$1020,0)),"")</f>
        <v/>
      </c>
      <c r="T765" s="69">
        <f>1</f>
        <v/>
      </c>
      <c r="U765" s="68">
        <f>IFERROR(INDEX(Interventions!$S$2:$S$1106,MATCH($B765,Interventions!$B$2:$B$1106,0)),0)</f>
        <v/>
      </c>
      <c r="V765" s="68">
        <f>$K765-$U765</f>
        <v/>
      </c>
      <c r="W765" s="69">
        <f>IF($O765="",0,1)</f>
        <v/>
      </c>
      <c r="X765" s="68">
        <f>IF($O765="",$M765,0)</f>
        <v/>
      </c>
      <c r="Y765" s="69">
        <f>IF($O765="",MAX(0,Paramètres!$C$8-$I765),MAX(0,$O765-$I765))</f>
        <v/>
      </c>
      <c r="Z765" s="69">
        <f>$Y765*$X765</f>
        <v/>
      </c>
      <c r="AA765" s="69">
        <f>IF($O765="",0,$O765-$F765)</f>
        <v/>
      </c>
      <c r="AB765" s="69">
        <f>IF(AND($O765="",$I765&lt;Paramètres!$C$8),1,0)</f>
        <v/>
      </c>
      <c r="AC765" s="69">
        <f>IF(AND($O765="",$Y765&gt;Paramètres!$C$13),1,0)</f>
        <v/>
      </c>
      <c r="AD765" s="67">
        <f>IF($O765="","",YEAR($O765)&amp;"-"&amp;TEXT(MONTH($O765),"00"))</f>
        <v/>
      </c>
      <c r="AE765" s="67">
        <f>IF($W765=1,"Réglée",IF($Y765&lt;=0,"Non échu",IF($Y765&lt;=30,"1-30 j",IF($Y765&lt;=60,"31-60 j",IF($Y765&lt;=90,"61-90 j","Plus de 90 j")))))</f>
        <v/>
      </c>
      <c r="AF765" s="67">
        <f>IF($K765&lt;=1000,"Moins de 1 k€",IF($K765&lt;=5000,"1 à 5 k€",IF($K765&lt;=15000,"5 à 15 k€","Plus de 15 k€")))</f>
        <v/>
      </c>
    </row>
    <row r="766">
      <c r="A766" s="65" t="inlineStr">
        <is>
          <t>FAC-00765</t>
        </is>
      </c>
      <c r="B766" s="65" t="inlineStr">
        <is>
          <t>DEV-01920</t>
        </is>
      </c>
      <c r="C766" s="65" t="inlineStr">
        <is>
          <t>CLI-0033</t>
        </is>
      </c>
      <c r="D766" s="65" t="inlineStr">
        <is>
          <t>Syndic</t>
        </is>
      </c>
      <c r="E766" s="65" t="inlineStr">
        <is>
          <t>Bordeaux</t>
        </is>
      </c>
      <c r="F766" s="66" t="n">
        <v>45824</v>
      </c>
      <c r="G766" s="65" t="inlineStr">
        <is>
          <t>2025-06</t>
        </is>
      </c>
      <c r="H766" s="65" t="inlineStr">
        <is>
          <t>2024-2025</t>
        </is>
      </c>
      <c r="I766" s="66" t="n">
        <v>45884</v>
      </c>
      <c r="J766" s="67" t="n">
        <v>60</v>
      </c>
      <c r="K766" s="68" t="n">
        <v>557.6</v>
      </c>
      <c r="L766" s="71" t="n">
        <v>0.2</v>
      </c>
      <c r="M766" s="68" t="n">
        <v>669.12</v>
      </c>
      <c r="N766" s="65" t="inlineStr">
        <is>
          <t>Litigieux</t>
        </is>
      </c>
      <c r="O766" s="66" t="n">
        <v>46049</v>
      </c>
      <c r="P766" s="65" t="inlineStr">
        <is>
          <t>Payée</t>
        </is>
      </c>
      <c r="Q766" s="67">
        <f>IFERROR(INDEX(Devis!$I$2:$I$3053,MATCH($B766,Devis!$A$2:$A$3053,0)),"")</f>
        <v/>
      </c>
      <c r="R766" s="67">
        <f>IFERROR(INDEX(Devis!$K$2:$K$3053,MATCH($B766,Devis!$A$2:$A$3053,0)),"")</f>
        <v/>
      </c>
      <c r="S766" s="67">
        <f>IFERROR(INDEX(Clients!$G$2:$G$1020,MATCH($C766,Clients!$A$2:$A$1020,0)),"")</f>
        <v/>
      </c>
      <c r="T766" s="69">
        <f>1</f>
        <v/>
      </c>
      <c r="U766" s="68">
        <f>IFERROR(INDEX(Interventions!$S$2:$S$1106,MATCH($B766,Interventions!$B$2:$B$1106,0)),0)</f>
        <v/>
      </c>
      <c r="V766" s="68">
        <f>$K766-$U766</f>
        <v/>
      </c>
      <c r="W766" s="69">
        <f>IF($O766="",0,1)</f>
        <v/>
      </c>
      <c r="X766" s="68">
        <f>IF($O766="",$M766,0)</f>
        <v/>
      </c>
      <c r="Y766" s="69">
        <f>IF($O766="",MAX(0,Paramètres!$C$8-$I766),MAX(0,$O766-$I766))</f>
        <v/>
      </c>
      <c r="Z766" s="69">
        <f>$Y766*$X766</f>
        <v/>
      </c>
      <c r="AA766" s="69">
        <f>IF($O766="",0,$O766-$F766)</f>
        <v/>
      </c>
      <c r="AB766" s="69">
        <f>IF(AND($O766="",$I766&lt;Paramètres!$C$8),1,0)</f>
        <v/>
      </c>
      <c r="AC766" s="69">
        <f>IF(AND($O766="",$Y766&gt;Paramètres!$C$13),1,0)</f>
        <v/>
      </c>
      <c r="AD766" s="67">
        <f>IF($O766="","",YEAR($O766)&amp;"-"&amp;TEXT(MONTH($O766),"00"))</f>
        <v/>
      </c>
      <c r="AE766" s="67">
        <f>IF($W766=1,"Réglée",IF($Y766&lt;=0,"Non échu",IF($Y766&lt;=30,"1-30 j",IF($Y766&lt;=60,"31-60 j",IF($Y766&lt;=90,"61-90 j","Plus de 90 j")))))</f>
        <v/>
      </c>
      <c r="AF766" s="67">
        <f>IF($K766&lt;=1000,"Moins de 1 k€",IF($K766&lt;=5000,"1 à 5 k€",IF($K766&lt;=15000,"5 à 15 k€","Plus de 15 k€")))</f>
        <v/>
      </c>
    </row>
    <row r="767">
      <c r="A767" s="65" t="inlineStr">
        <is>
          <t>FAC-00766</t>
        </is>
      </c>
      <c r="B767" s="65" t="inlineStr">
        <is>
          <t>DEV-01922</t>
        </is>
      </c>
      <c r="C767" s="65" t="inlineStr">
        <is>
          <t>CLI-0030</t>
        </is>
      </c>
      <c r="D767" s="65" t="inlineStr">
        <is>
          <t>Particulier</t>
        </is>
      </c>
      <c r="E767" s="65" t="inlineStr">
        <is>
          <t>Toulouse</t>
        </is>
      </c>
      <c r="F767" s="66" t="n">
        <v>45838</v>
      </c>
      <c r="G767" s="65" t="inlineStr">
        <is>
          <t>2025-06</t>
        </is>
      </c>
      <c r="H767" s="65" t="inlineStr">
        <is>
          <t>2024-2025</t>
        </is>
      </c>
      <c r="I767" s="66" t="n">
        <v>45853</v>
      </c>
      <c r="J767" s="67" t="n">
        <v>15</v>
      </c>
      <c r="K767" s="68" t="n">
        <v>303.74</v>
      </c>
      <c r="L767" s="71" t="n">
        <v>0.2</v>
      </c>
      <c r="M767" s="68" t="n">
        <v>364.49</v>
      </c>
      <c r="N767" s="65" t="inlineStr">
        <is>
          <t>Lent</t>
        </is>
      </c>
      <c r="O767" s="66" t="n">
        <v>45874</v>
      </c>
      <c r="P767" s="65" t="inlineStr">
        <is>
          <t>Payée</t>
        </is>
      </c>
      <c r="Q767" s="67">
        <f>IFERROR(INDEX(Devis!$I$2:$I$3053,MATCH($B767,Devis!$A$2:$A$3053,0)),"")</f>
        <v/>
      </c>
      <c r="R767" s="67">
        <f>IFERROR(INDEX(Devis!$K$2:$K$3053,MATCH($B767,Devis!$A$2:$A$3053,0)),"")</f>
        <v/>
      </c>
      <c r="S767" s="67">
        <f>IFERROR(INDEX(Clients!$G$2:$G$1020,MATCH($C767,Clients!$A$2:$A$1020,0)),"")</f>
        <v/>
      </c>
      <c r="T767" s="69">
        <f>1</f>
        <v/>
      </c>
      <c r="U767" s="68">
        <f>IFERROR(INDEX(Interventions!$S$2:$S$1106,MATCH($B767,Interventions!$B$2:$B$1106,0)),0)</f>
        <v/>
      </c>
      <c r="V767" s="68">
        <f>$K767-$U767</f>
        <v/>
      </c>
      <c r="W767" s="69">
        <f>IF($O767="",0,1)</f>
        <v/>
      </c>
      <c r="X767" s="68">
        <f>IF($O767="",$M767,0)</f>
        <v/>
      </c>
      <c r="Y767" s="69">
        <f>IF($O767="",MAX(0,Paramètres!$C$8-$I767),MAX(0,$O767-$I767))</f>
        <v/>
      </c>
      <c r="Z767" s="69">
        <f>$Y767*$X767</f>
        <v/>
      </c>
      <c r="AA767" s="69">
        <f>IF($O767="",0,$O767-$F767)</f>
        <v/>
      </c>
      <c r="AB767" s="69">
        <f>IF(AND($O767="",$I767&lt;Paramètres!$C$8),1,0)</f>
        <v/>
      </c>
      <c r="AC767" s="69">
        <f>IF(AND($O767="",$Y767&gt;Paramètres!$C$13),1,0)</f>
        <v/>
      </c>
      <c r="AD767" s="67">
        <f>IF($O767="","",YEAR($O767)&amp;"-"&amp;TEXT(MONTH($O767),"00"))</f>
        <v/>
      </c>
      <c r="AE767" s="67">
        <f>IF($W767=1,"Réglée",IF($Y767&lt;=0,"Non échu",IF($Y767&lt;=30,"1-30 j",IF($Y767&lt;=60,"31-60 j",IF($Y767&lt;=90,"61-90 j","Plus de 90 j")))))</f>
        <v/>
      </c>
      <c r="AF767" s="67">
        <f>IF($K767&lt;=1000,"Moins de 1 k€",IF($K767&lt;=5000,"1 à 5 k€",IF($K767&lt;=15000,"5 à 15 k€","Plus de 15 k€")))</f>
        <v/>
      </c>
    </row>
    <row r="768">
      <c r="A768" s="65" t="inlineStr">
        <is>
          <t>FAC-00767</t>
        </is>
      </c>
      <c r="B768" s="65" t="inlineStr">
        <is>
          <t>DEV-01928</t>
        </is>
      </c>
      <c r="C768" s="65" t="inlineStr">
        <is>
          <t>CLI-0660</t>
        </is>
      </c>
      <c r="D768" s="65" t="inlineStr">
        <is>
          <t>Particulier</t>
        </is>
      </c>
      <c r="E768" s="65" t="inlineStr">
        <is>
          <t>Toulouse</t>
        </is>
      </c>
      <c r="F768" s="66" t="n">
        <v>45834</v>
      </c>
      <c r="G768" s="65" t="inlineStr">
        <is>
          <t>2025-06</t>
        </is>
      </c>
      <c r="H768" s="65" t="inlineStr">
        <is>
          <t>2024-2025</t>
        </is>
      </c>
      <c r="I768" s="66" t="n">
        <v>45849</v>
      </c>
      <c r="J768" s="67" t="n">
        <v>15</v>
      </c>
      <c r="K768" s="68" t="n">
        <v>218.95</v>
      </c>
      <c r="L768" s="71" t="n">
        <v>0.2</v>
      </c>
      <c r="M768" s="68" t="n">
        <v>262.74</v>
      </c>
      <c r="N768" s="65" t="inlineStr">
        <is>
          <t>Standard</t>
        </is>
      </c>
      <c r="O768" s="66" t="n">
        <v>45860</v>
      </c>
      <c r="P768" s="65" t="inlineStr">
        <is>
          <t>Payée</t>
        </is>
      </c>
      <c r="Q768" s="67">
        <f>IFERROR(INDEX(Devis!$I$2:$I$3053,MATCH($B768,Devis!$A$2:$A$3053,0)),"")</f>
        <v/>
      </c>
      <c r="R768" s="67">
        <f>IFERROR(INDEX(Devis!$K$2:$K$3053,MATCH($B768,Devis!$A$2:$A$3053,0)),"")</f>
        <v/>
      </c>
      <c r="S768" s="67">
        <f>IFERROR(INDEX(Clients!$G$2:$G$1020,MATCH($C768,Clients!$A$2:$A$1020,0)),"")</f>
        <v/>
      </c>
      <c r="T768" s="69">
        <f>1</f>
        <v/>
      </c>
      <c r="U768" s="68">
        <f>IFERROR(INDEX(Interventions!$S$2:$S$1106,MATCH($B768,Interventions!$B$2:$B$1106,0)),0)</f>
        <v/>
      </c>
      <c r="V768" s="68">
        <f>$K768-$U768</f>
        <v/>
      </c>
      <c r="W768" s="69">
        <f>IF($O768="",0,1)</f>
        <v/>
      </c>
      <c r="X768" s="68">
        <f>IF($O768="",$M768,0)</f>
        <v/>
      </c>
      <c r="Y768" s="69">
        <f>IF($O768="",MAX(0,Paramètres!$C$8-$I768),MAX(0,$O768-$I768))</f>
        <v/>
      </c>
      <c r="Z768" s="69">
        <f>$Y768*$X768</f>
        <v/>
      </c>
      <c r="AA768" s="69">
        <f>IF($O768="",0,$O768-$F768)</f>
        <v/>
      </c>
      <c r="AB768" s="69">
        <f>IF(AND($O768="",$I768&lt;Paramètres!$C$8),1,0)</f>
        <v/>
      </c>
      <c r="AC768" s="69">
        <f>IF(AND($O768="",$Y768&gt;Paramètres!$C$13),1,0)</f>
        <v/>
      </c>
      <c r="AD768" s="67">
        <f>IF($O768="","",YEAR($O768)&amp;"-"&amp;TEXT(MONTH($O768),"00"))</f>
        <v/>
      </c>
      <c r="AE768" s="67">
        <f>IF($W768=1,"Réglée",IF($Y768&lt;=0,"Non échu",IF($Y768&lt;=30,"1-30 j",IF($Y768&lt;=60,"31-60 j",IF($Y768&lt;=90,"61-90 j","Plus de 90 j")))))</f>
        <v/>
      </c>
      <c r="AF768" s="67">
        <f>IF($K768&lt;=1000,"Moins de 1 k€",IF($K768&lt;=5000,"1 à 5 k€",IF($K768&lt;=15000,"5 à 15 k€","Plus de 15 k€")))</f>
        <v/>
      </c>
    </row>
    <row r="769">
      <c r="A769" s="65" t="inlineStr">
        <is>
          <t>FAC-00768</t>
        </is>
      </c>
      <c r="B769" s="65" t="inlineStr">
        <is>
          <t>DEV-01930</t>
        </is>
      </c>
      <c r="C769" s="65" t="inlineStr">
        <is>
          <t>CLI-0031</t>
        </is>
      </c>
      <c r="D769" s="65" t="inlineStr">
        <is>
          <t>Professionnel</t>
        </is>
      </c>
      <c r="E769" s="65" t="inlineStr">
        <is>
          <t>Bordeaux</t>
        </is>
      </c>
      <c r="F769" s="66" t="n">
        <v>45846</v>
      </c>
      <c r="G769" s="65" t="inlineStr">
        <is>
          <t>2025-07</t>
        </is>
      </c>
      <c r="H769" s="65" t="inlineStr">
        <is>
          <t>2025-2026</t>
        </is>
      </c>
      <c r="I769" s="66" t="n">
        <v>45876</v>
      </c>
      <c r="J769" s="67" t="n">
        <v>30</v>
      </c>
      <c r="K769" s="68" t="n">
        <v>1421.38</v>
      </c>
      <c r="L769" s="71" t="n">
        <v>0.2</v>
      </c>
      <c r="M769" s="68" t="n">
        <v>1705.66</v>
      </c>
      <c r="N769" s="65" t="inlineStr">
        <is>
          <t>Standard</t>
        </is>
      </c>
      <c r="O769" s="66" t="n">
        <v>45891</v>
      </c>
      <c r="P769" s="65" t="inlineStr">
        <is>
          <t>Payée</t>
        </is>
      </c>
      <c r="Q769" s="67">
        <f>IFERROR(INDEX(Devis!$I$2:$I$3053,MATCH($B769,Devis!$A$2:$A$3053,0)),"")</f>
        <v/>
      </c>
      <c r="R769" s="67">
        <f>IFERROR(INDEX(Devis!$K$2:$K$3053,MATCH($B769,Devis!$A$2:$A$3053,0)),"")</f>
        <v/>
      </c>
      <c r="S769" s="67">
        <f>IFERROR(INDEX(Clients!$G$2:$G$1020,MATCH($C769,Clients!$A$2:$A$1020,0)),"")</f>
        <v/>
      </c>
      <c r="T769" s="69">
        <f>1</f>
        <v/>
      </c>
      <c r="U769" s="68">
        <f>IFERROR(INDEX(Interventions!$S$2:$S$1106,MATCH($B769,Interventions!$B$2:$B$1106,0)),0)</f>
        <v/>
      </c>
      <c r="V769" s="68">
        <f>$K769-$U769</f>
        <v/>
      </c>
      <c r="W769" s="69">
        <f>IF($O769="",0,1)</f>
        <v/>
      </c>
      <c r="X769" s="68">
        <f>IF($O769="",$M769,0)</f>
        <v/>
      </c>
      <c r="Y769" s="69">
        <f>IF($O769="",MAX(0,Paramètres!$C$8-$I769),MAX(0,$O769-$I769))</f>
        <v/>
      </c>
      <c r="Z769" s="69">
        <f>$Y769*$X769</f>
        <v/>
      </c>
      <c r="AA769" s="69">
        <f>IF($O769="",0,$O769-$F769)</f>
        <v/>
      </c>
      <c r="AB769" s="69">
        <f>IF(AND($O769="",$I769&lt;Paramètres!$C$8),1,0)</f>
        <v/>
      </c>
      <c r="AC769" s="69">
        <f>IF(AND($O769="",$Y769&gt;Paramètres!$C$13),1,0)</f>
        <v/>
      </c>
      <c r="AD769" s="67">
        <f>IF($O769="","",YEAR($O769)&amp;"-"&amp;TEXT(MONTH($O769),"00"))</f>
        <v/>
      </c>
      <c r="AE769" s="67">
        <f>IF($W769=1,"Réglée",IF($Y769&lt;=0,"Non échu",IF($Y769&lt;=30,"1-30 j",IF($Y769&lt;=60,"31-60 j",IF($Y769&lt;=90,"61-90 j","Plus de 90 j")))))</f>
        <v/>
      </c>
      <c r="AF769" s="67">
        <f>IF($K769&lt;=1000,"Moins de 1 k€",IF($K769&lt;=5000,"1 à 5 k€",IF($K769&lt;=15000,"5 à 15 k€","Plus de 15 k€")))</f>
        <v/>
      </c>
    </row>
    <row r="770">
      <c r="A770" s="65" t="inlineStr">
        <is>
          <t>FAC-00769</t>
        </is>
      </c>
      <c r="B770" s="65" t="inlineStr">
        <is>
          <t>DEV-01932</t>
        </is>
      </c>
      <c r="C770" s="65" t="inlineStr">
        <is>
          <t>CLI-0397</t>
        </is>
      </c>
      <c r="D770" s="65" t="inlineStr">
        <is>
          <t>Syndic</t>
        </is>
      </c>
      <c r="E770" s="65" t="inlineStr">
        <is>
          <t>Bordeaux</t>
        </is>
      </c>
      <c r="F770" s="66" t="n">
        <v>45834</v>
      </c>
      <c r="G770" s="65" t="inlineStr">
        <is>
          <t>2025-06</t>
        </is>
      </c>
      <c r="H770" s="65" t="inlineStr">
        <is>
          <t>2024-2025</t>
        </is>
      </c>
      <c r="I770" s="66" t="n">
        <v>45894</v>
      </c>
      <c r="J770" s="67" t="n">
        <v>60</v>
      </c>
      <c r="K770" s="68" t="n">
        <v>2786.22</v>
      </c>
      <c r="L770" s="71" t="n">
        <v>0.2</v>
      </c>
      <c r="M770" s="68" t="n">
        <v>3343.46</v>
      </c>
      <c r="N770" s="65" t="inlineStr">
        <is>
          <t>Lent</t>
        </is>
      </c>
      <c r="O770" s="66" t="n">
        <v>45941</v>
      </c>
      <c r="P770" s="65" t="inlineStr">
        <is>
          <t>Payée</t>
        </is>
      </c>
      <c r="Q770" s="67">
        <f>IFERROR(INDEX(Devis!$I$2:$I$3053,MATCH($B770,Devis!$A$2:$A$3053,0)),"")</f>
        <v/>
      </c>
      <c r="R770" s="67">
        <f>IFERROR(INDEX(Devis!$K$2:$K$3053,MATCH($B770,Devis!$A$2:$A$3053,0)),"")</f>
        <v/>
      </c>
      <c r="S770" s="67">
        <f>IFERROR(INDEX(Clients!$G$2:$G$1020,MATCH($C770,Clients!$A$2:$A$1020,0)),"")</f>
        <v/>
      </c>
      <c r="T770" s="69">
        <f>1</f>
        <v/>
      </c>
      <c r="U770" s="68">
        <f>IFERROR(INDEX(Interventions!$S$2:$S$1106,MATCH($B770,Interventions!$B$2:$B$1106,0)),0)</f>
        <v/>
      </c>
      <c r="V770" s="68">
        <f>$K770-$U770</f>
        <v/>
      </c>
      <c r="W770" s="69">
        <f>IF($O770="",0,1)</f>
        <v/>
      </c>
      <c r="X770" s="68">
        <f>IF($O770="",$M770,0)</f>
        <v/>
      </c>
      <c r="Y770" s="69">
        <f>IF($O770="",MAX(0,Paramètres!$C$8-$I770),MAX(0,$O770-$I770))</f>
        <v/>
      </c>
      <c r="Z770" s="69">
        <f>$Y770*$X770</f>
        <v/>
      </c>
      <c r="AA770" s="69">
        <f>IF($O770="",0,$O770-$F770)</f>
        <v/>
      </c>
      <c r="AB770" s="69">
        <f>IF(AND($O770="",$I770&lt;Paramètres!$C$8),1,0)</f>
        <v/>
      </c>
      <c r="AC770" s="69">
        <f>IF(AND($O770="",$Y770&gt;Paramètres!$C$13),1,0)</f>
        <v/>
      </c>
      <c r="AD770" s="67">
        <f>IF($O770="","",YEAR($O770)&amp;"-"&amp;TEXT(MONTH($O770),"00"))</f>
        <v/>
      </c>
      <c r="AE770" s="67">
        <f>IF($W770=1,"Réglée",IF($Y770&lt;=0,"Non échu",IF($Y770&lt;=30,"1-30 j",IF($Y770&lt;=60,"31-60 j",IF($Y770&lt;=90,"61-90 j","Plus de 90 j")))))</f>
        <v/>
      </c>
      <c r="AF770" s="67">
        <f>IF($K770&lt;=1000,"Moins de 1 k€",IF($K770&lt;=5000,"1 à 5 k€",IF($K770&lt;=15000,"5 à 15 k€","Plus de 15 k€")))</f>
        <v/>
      </c>
    </row>
    <row r="771">
      <c r="A771" s="65" t="inlineStr">
        <is>
          <t>FAC-00770</t>
        </is>
      </c>
      <c r="B771" s="65" t="inlineStr">
        <is>
          <t>DEV-01933</t>
        </is>
      </c>
      <c r="C771" s="65" t="inlineStr">
        <is>
          <t>CLI-0477</t>
        </is>
      </c>
      <c r="D771" s="65" t="inlineStr">
        <is>
          <t>Professionnel</t>
        </is>
      </c>
      <c r="E771" s="65" t="inlineStr">
        <is>
          <t>Bordeaux</t>
        </is>
      </c>
      <c r="F771" s="66" t="n">
        <v>45831</v>
      </c>
      <c r="G771" s="65" t="inlineStr">
        <is>
          <t>2025-06</t>
        </is>
      </c>
      <c r="H771" s="65" t="inlineStr">
        <is>
          <t>2024-2025</t>
        </is>
      </c>
      <c r="I771" s="66" t="n">
        <v>45861</v>
      </c>
      <c r="J771" s="67" t="n">
        <v>30</v>
      </c>
      <c r="K771" s="68" t="n">
        <v>2818.26</v>
      </c>
      <c r="L771" s="71" t="n">
        <v>0.2</v>
      </c>
      <c r="M771" s="68" t="n">
        <v>3381.91</v>
      </c>
      <c r="N771" s="65" t="inlineStr">
        <is>
          <t>Standard</t>
        </is>
      </c>
      <c r="O771" s="66" t="n">
        <v>45885</v>
      </c>
      <c r="P771" s="65" t="inlineStr">
        <is>
          <t>Payée</t>
        </is>
      </c>
      <c r="Q771" s="67">
        <f>IFERROR(INDEX(Devis!$I$2:$I$3053,MATCH($B771,Devis!$A$2:$A$3053,0)),"")</f>
        <v/>
      </c>
      <c r="R771" s="67">
        <f>IFERROR(INDEX(Devis!$K$2:$K$3053,MATCH($B771,Devis!$A$2:$A$3053,0)),"")</f>
        <v/>
      </c>
      <c r="S771" s="67">
        <f>IFERROR(INDEX(Clients!$G$2:$G$1020,MATCH($C771,Clients!$A$2:$A$1020,0)),"")</f>
        <v/>
      </c>
      <c r="T771" s="69">
        <f>1</f>
        <v/>
      </c>
      <c r="U771" s="68">
        <f>IFERROR(INDEX(Interventions!$S$2:$S$1106,MATCH($B771,Interventions!$B$2:$B$1106,0)),0)</f>
        <v/>
      </c>
      <c r="V771" s="68">
        <f>$K771-$U771</f>
        <v/>
      </c>
      <c r="W771" s="69">
        <f>IF($O771="",0,1)</f>
        <v/>
      </c>
      <c r="X771" s="68">
        <f>IF($O771="",$M771,0)</f>
        <v/>
      </c>
      <c r="Y771" s="69">
        <f>IF($O771="",MAX(0,Paramètres!$C$8-$I771),MAX(0,$O771-$I771))</f>
        <v/>
      </c>
      <c r="Z771" s="69">
        <f>$Y771*$X771</f>
        <v/>
      </c>
      <c r="AA771" s="69">
        <f>IF($O771="",0,$O771-$F771)</f>
        <v/>
      </c>
      <c r="AB771" s="69">
        <f>IF(AND($O771="",$I771&lt;Paramètres!$C$8),1,0)</f>
        <v/>
      </c>
      <c r="AC771" s="69">
        <f>IF(AND($O771="",$Y771&gt;Paramètres!$C$13),1,0)</f>
        <v/>
      </c>
      <c r="AD771" s="67">
        <f>IF($O771="","",YEAR($O771)&amp;"-"&amp;TEXT(MONTH($O771),"00"))</f>
        <v/>
      </c>
      <c r="AE771" s="67">
        <f>IF($W771=1,"Réglée",IF($Y771&lt;=0,"Non échu",IF($Y771&lt;=30,"1-30 j",IF($Y771&lt;=60,"31-60 j",IF($Y771&lt;=90,"61-90 j","Plus de 90 j")))))</f>
        <v/>
      </c>
      <c r="AF771" s="67">
        <f>IF($K771&lt;=1000,"Moins de 1 k€",IF($K771&lt;=5000,"1 à 5 k€",IF($K771&lt;=15000,"5 à 15 k€","Plus de 15 k€")))</f>
        <v/>
      </c>
    </row>
    <row r="772">
      <c r="A772" s="65" t="inlineStr">
        <is>
          <t>FAC-00771</t>
        </is>
      </c>
      <c r="B772" s="65" t="inlineStr">
        <is>
          <t>DEV-01934</t>
        </is>
      </c>
      <c r="C772" s="65" t="inlineStr">
        <is>
          <t>CLI-0401</t>
        </is>
      </c>
      <c r="D772" s="65" t="inlineStr">
        <is>
          <t>Particulier</t>
        </is>
      </c>
      <c r="E772" s="65" t="inlineStr">
        <is>
          <t>Toulouse</t>
        </is>
      </c>
      <c r="F772" s="66" t="n">
        <v>45824</v>
      </c>
      <c r="G772" s="65" t="inlineStr">
        <is>
          <t>2025-06</t>
        </is>
      </c>
      <c r="H772" s="65" t="inlineStr">
        <is>
          <t>2024-2025</t>
        </is>
      </c>
      <c r="I772" s="66" t="n">
        <v>45839</v>
      </c>
      <c r="J772" s="67" t="n">
        <v>15</v>
      </c>
      <c r="K772" s="68" t="n">
        <v>3189.05</v>
      </c>
      <c r="L772" s="71" t="n">
        <v>0.2</v>
      </c>
      <c r="M772" s="68" t="n">
        <v>3826.86</v>
      </c>
      <c r="N772" s="65" t="inlineStr">
        <is>
          <t>Standard</t>
        </is>
      </c>
      <c r="O772" s="66" t="n">
        <v>45830</v>
      </c>
      <c r="P772" s="65" t="inlineStr">
        <is>
          <t>Payée</t>
        </is>
      </c>
      <c r="Q772" s="67">
        <f>IFERROR(INDEX(Devis!$I$2:$I$3053,MATCH($B772,Devis!$A$2:$A$3053,0)),"")</f>
        <v/>
      </c>
      <c r="R772" s="67">
        <f>IFERROR(INDEX(Devis!$K$2:$K$3053,MATCH($B772,Devis!$A$2:$A$3053,0)),"")</f>
        <v/>
      </c>
      <c r="S772" s="67">
        <f>IFERROR(INDEX(Clients!$G$2:$G$1020,MATCH($C772,Clients!$A$2:$A$1020,0)),"")</f>
        <v/>
      </c>
      <c r="T772" s="69">
        <f>1</f>
        <v/>
      </c>
      <c r="U772" s="68">
        <f>IFERROR(INDEX(Interventions!$S$2:$S$1106,MATCH($B772,Interventions!$B$2:$B$1106,0)),0)</f>
        <v/>
      </c>
      <c r="V772" s="68">
        <f>$K772-$U772</f>
        <v/>
      </c>
      <c r="W772" s="69">
        <f>IF($O772="",0,1)</f>
        <v/>
      </c>
      <c r="X772" s="68">
        <f>IF($O772="",$M772,0)</f>
        <v/>
      </c>
      <c r="Y772" s="69">
        <f>IF($O772="",MAX(0,Paramètres!$C$8-$I772),MAX(0,$O772-$I772))</f>
        <v/>
      </c>
      <c r="Z772" s="69">
        <f>$Y772*$X772</f>
        <v/>
      </c>
      <c r="AA772" s="69">
        <f>IF($O772="",0,$O772-$F772)</f>
        <v/>
      </c>
      <c r="AB772" s="69">
        <f>IF(AND($O772="",$I772&lt;Paramètres!$C$8),1,0)</f>
        <v/>
      </c>
      <c r="AC772" s="69">
        <f>IF(AND($O772="",$Y772&gt;Paramètres!$C$13),1,0)</f>
        <v/>
      </c>
      <c r="AD772" s="67">
        <f>IF($O772="","",YEAR($O772)&amp;"-"&amp;TEXT(MONTH($O772),"00"))</f>
        <v/>
      </c>
      <c r="AE772" s="67">
        <f>IF($W772=1,"Réglée",IF($Y772&lt;=0,"Non échu",IF($Y772&lt;=30,"1-30 j",IF($Y772&lt;=60,"31-60 j",IF($Y772&lt;=90,"61-90 j","Plus de 90 j")))))</f>
        <v/>
      </c>
      <c r="AF772" s="67">
        <f>IF($K772&lt;=1000,"Moins de 1 k€",IF($K772&lt;=5000,"1 à 5 k€",IF($K772&lt;=15000,"5 à 15 k€","Plus de 15 k€")))</f>
        <v/>
      </c>
    </row>
    <row r="773">
      <c r="A773" s="65" t="inlineStr">
        <is>
          <t>FAC-00772</t>
        </is>
      </c>
      <c r="B773" s="65" t="inlineStr">
        <is>
          <t>DEV-01937</t>
        </is>
      </c>
      <c r="C773" s="65" t="inlineStr">
        <is>
          <t>CLI-0054</t>
        </is>
      </c>
      <c r="D773" s="65" t="inlineStr">
        <is>
          <t>Particulier</t>
        </is>
      </c>
      <c r="E773" s="65" t="inlineStr">
        <is>
          <t>Bordeaux</t>
        </is>
      </c>
      <c r="F773" s="66" t="n">
        <v>45838</v>
      </c>
      <c r="G773" s="65" t="inlineStr">
        <is>
          <t>2025-06</t>
        </is>
      </c>
      <c r="H773" s="65" t="inlineStr">
        <is>
          <t>2024-2025</t>
        </is>
      </c>
      <c r="I773" s="66" t="n">
        <v>45853</v>
      </c>
      <c r="J773" s="67" t="n">
        <v>15</v>
      </c>
      <c r="K773" s="68" t="n">
        <v>4308.05</v>
      </c>
      <c r="L773" s="71" t="n">
        <v>0.1</v>
      </c>
      <c r="M773" s="68" t="n">
        <v>4738.86</v>
      </c>
      <c r="N773" s="65" t="inlineStr">
        <is>
          <t>Standard</t>
        </is>
      </c>
      <c r="O773" s="66" t="n">
        <v>45885</v>
      </c>
      <c r="P773" s="65" t="inlineStr">
        <is>
          <t>Payée</t>
        </is>
      </c>
      <c r="Q773" s="67">
        <f>IFERROR(INDEX(Devis!$I$2:$I$3053,MATCH($B773,Devis!$A$2:$A$3053,0)),"")</f>
        <v/>
      </c>
      <c r="R773" s="67">
        <f>IFERROR(INDEX(Devis!$K$2:$K$3053,MATCH($B773,Devis!$A$2:$A$3053,0)),"")</f>
        <v/>
      </c>
      <c r="S773" s="67">
        <f>IFERROR(INDEX(Clients!$G$2:$G$1020,MATCH($C773,Clients!$A$2:$A$1020,0)),"")</f>
        <v/>
      </c>
      <c r="T773" s="69">
        <f>1</f>
        <v/>
      </c>
      <c r="U773" s="68">
        <f>IFERROR(INDEX(Interventions!$S$2:$S$1106,MATCH($B773,Interventions!$B$2:$B$1106,0)),0)</f>
        <v/>
      </c>
      <c r="V773" s="68">
        <f>$K773-$U773</f>
        <v/>
      </c>
      <c r="W773" s="69">
        <f>IF($O773="",0,1)</f>
        <v/>
      </c>
      <c r="X773" s="68">
        <f>IF($O773="",$M773,0)</f>
        <v/>
      </c>
      <c r="Y773" s="69">
        <f>IF($O773="",MAX(0,Paramètres!$C$8-$I773),MAX(0,$O773-$I773))</f>
        <v/>
      </c>
      <c r="Z773" s="69">
        <f>$Y773*$X773</f>
        <v/>
      </c>
      <c r="AA773" s="69">
        <f>IF($O773="",0,$O773-$F773)</f>
        <v/>
      </c>
      <c r="AB773" s="69">
        <f>IF(AND($O773="",$I773&lt;Paramètres!$C$8),1,0)</f>
        <v/>
      </c>
      <c r="AC773" s="69">
        <f>IF(AND($O773="",$Y773&gt;Paramètres!$C$13),1,0)</f>
        <v/>
      </c>
      <c r="AD773" s="67">
        <f>IF($O773="","",YEAR($O773)&amp;"-"&amp;TEXT(MONTH($O773),"00"))</f>
        <v/>
      </c>
      <c r="AE773" s="67">
        <f>IF($W773=1,"Réglée",IF($Y773&lt;=0,"Non échu",IF($Y773&lt;=30,"1-30 j",IF($Y773&lt;=60,"31-60 j",IF($Y773&lt;=90,"61-90 j","Plus de 90 j")))))</f>
        <v/>
      </c>
      <c r="AF773" s="67">
        <f>IF($K773&lt;=1000,"Moins de 1 k€",IF($K773&lt;=5000,"1 à 5 k€",IF($K773&lt;=15000,"5 à 15 k€","Plus de 15 k€")))</f>
        <v/>
      </c>
    </row>
    <row r="774">
      <c r="A774" s="65" t="inlineStr">
        <is>
          <t>FAC-00773</t>
        </is>
      </c>
      <c r="B774" s="65" t="inlineStr">
        <is>
          <t>DEV-01938</t>
        </is>
      </c>
      <c r="C774" s="65" t="inlineStr">
        <is>
          <t>CLI-0005</t>
        </is>
      </c>
      <c r="D774" s="65" t="inlineStr">
        <is>
          <t>Particulier</t>
        </is>
      </c>
      <c r="E774" s="65" t="inlineStr">
        <is>
          <t>Bordeaux</t>
        </is>
      </c>
      <c r="F774" s="66" t="n">
        <v>45838</v>
      </c>
      <c r="G774" s="65" t="inlineStr">
        <is>
          <t>2025-06</t>
        </is>
      </c>
      <c r="H774" s="65" t="inlineStr">
        <is>
          <t>2024-2025</t>
        </is>
      </c>
      <c r="I774" s="66" t="n">
        <v>45853</v>
      </c>
      <c r="J774" s="67" t="n">
        <v>15</v>
      </c>
      <c r="K774" s="68" t="n">
        <v>13098.28</v>
      </c>
      <c r="L774" s="71" t="n">
        <v>0.1</v>
      </c>
      <c r="M774" s="68" t="n">
        <v>14408.11</v>
      </c>
      <c r="N774" s="65" t="inlineStr">
        <is>
          <t>Standard</t>
        </is>
      </c>
      <c r="O774" s="66" t="n">
        <v>45846</v>
      </c>
      <c r="P774" s="65" t="inlineStr">
        <is>
          <t>Payée</t>
        </is>
      </c>
      <c r="Q774" s="67">
        <f>IFERROR(INDEX(Devis!$I$2:$I$3053,MATCH($B774,Devis!$A$2:$A$3053,0)),"")</f>
        <v/>
      </c>
      <c r="R774" s="67">
        <f>IFERROR(INDEX(Devis!$K$2:$K$3053,MATCH($B774,Devis!$A$2:$A$3053,0)),"")</f>
        <v/>
      </c>
      <c r="S774" s="67">
        <f>IFERROR(INDEX(Clients!$G$2:$G$1020,MATCH($C774,Clients!$A$2:$A$1020,0)),"")</f>
        <v/>
      </c>
      <c r="T774" s="69">
        <f>1</f>
        <v/>
      </c>
      <c r="U774" s="68">
        <f>IFERROR(INDEX(Interventions!$S$2:$S$1106,MATCH($B774,Interventions!$B$2:$B$1106,0)),0)</f>
        <v/>
      </c>
      <c r="V774" s="68">
        <f>$K774-$U774</f>
        <v/>
      </c>
      <c r="W774" s="69">
        <f>IF($O774="",0,1)</f>
        <v/>
      </c>
      <c r="X774" s="68">
        <f>IF($O774="",$M774,0)</f>
        <v/>
      </c>
      <c r="Y774" s="69">
        <f>IF($O774="",MAX(0,Paramètres!$C$8-$I774),MAX(0,$O774-$I774))</f>
        <v/>
      </c>
      <c r="Z774" s="69">
        <f>$Y774*$X774</f>
        <v/>
      </c>
      <c r="AA774" s="69">
        <f>IF($O774="",0,$O774-$F774)</f>
        <v/>
      </c>
      <c r="AB774" s="69">
        <f>IF(AND($O774="",$I774&lt;Paramètres!$C$8),1,0)</f>
        <v/>
      </c>
      <c r="AC774" s="69">
        <f>IF(AND($O774="",$Y774&gt;Paramètres!$C$13),1,0)</f>
        <v/>
      </c>
      <c r="AD774" s="67">
        <f>IF($O774="","",YEAR($O774)&amp;"-"&amp;TEXT(MONTH($O774),"00"))</f>
        <v/>
      </c>
      <c r="AE774" s="67">
        <f>IF($W774=1,"Réglée",IF($Y774&lt;=0,"Non échu",IF($Y774&lt;=30,"1-30 j",IF($Y774&lt;=60,"31-60 j",IF($Y774&lt;=90,"61-90 j","Plus de 90 j")))))</f>
        <v/>
      </c>
      <c r="AF774" s="67">
        <f>IF($K774&lt;=1000,"Moins de 1 k€",IF($K774&lt;=5000,"1 à 5 k€",IF($K774&lt;=15000,"5 à 15 k€","Plus de 15 k€")))</f>
        <v/>
      </c>
    </row>
    <row r="775">
      <c r="A775" s="65" t="inlineStr">
        <is>
          <t>FAC-00774</t>
        </is>
      </c>
      <c r="B775" s="65" t="inlineStr">
        <is>
          <t>DEV-01941</t>
        </is>
      </c>
      <c r="C775" s="65" t="inlineStr">
        <is>
          <t>CLI-0082</t>
        </is>
      </c>
      <c r="D775" s="65" t="inlineStr">
        <is>
          <t>Particulier</t>
        </is>
      </c>
      <c r="E775" s="65" t="inlineStr">
        <is>
          <t>Toulouse</t>
        </is>
      </c>
      <c r="F775" s="66" t="n">
        <v>45847</v>
      </c>
      <c r="G775" s="65" t="inlineStr">
        <is>
          <t>2025-07</t>
        </is>
      </c>
      <c r="H775" s="65" t="inlineStr">
        <is>
          <t>2025-2026</t>
        </is>
      </c>
      <c r="I775" s="66" t="n">
        <v>45862</v>
      </c>
      <c r="J775" s="67" t="n">
        <v>15</v>
      </c>
      <c r="K775" s="68" t="n">
        <v>281.49</v>
      </c>
      <c r="L775" s="71" t="n">
        <v>0.2</v>
      </c>
      <c r="M775" s="68" t="n">
        <v>337.79</v>
      </c>
      <c r="N775" s="65" t="inlineStr">
        <is>
          <t>Bon payeur</t>
        </is>
      </c>
      <c r="O775" s="66" t="n">
        <v>45863</v>
      </c>
      <c r="P775" s="65" t="inlineStr">
        <is>
          <t>Payée</t>
        </is>
      </c>
      <c r="Q775" s="67">
        <f>IFERROR(INDEX(Devis!$I$2:$I$3053,MATCH($B775,Devis!$A$2:$A$3053,0)),"")</f>
        <v/>
      </c>
      <c r="R775" s="67">
        <f>IFERROR(INDEX(Devis!$K$2:$K$3053,MATCH($B775,Devis!$A$2:$A$3053,0)),"")</f>
        <v/>
      </c>
      <c r="S775" s="67">
        <f>IFERROR(INDEX(Clients!$G$2:$G$1020,MATCH($C775,Clients!$A$2:$A$1020,0)),"")</f>
        <v/>
      </c>
      <c r="T775" s="69">
        <f>1</f>
        <v/>
      </c>
      <c r="U775" s="68">
        <f>IFERROR(INDEX(Interventions!$S$2:$S$1106,MATCH($B775,Interventions!$B$2:$B$1106,0)),0)</f>
        <v/>
      </c>
      <c r="V775" s="68">
        <f>$K775-$U775</f>
        <v/>
      </c>
      <c r="W775" s="69">
        <f>IF($O775="",0,1)</f>
        <v/>
      </c>
      <c r="X775" s="68">
        <f>IF($O775="",$M775,0)</f>
        <v/>
      </c>
      <c r="Y775" s="69">
        <f>IF($O775="",MAX(0,Paramètres!$C$8-$I775),MAX(0,$O775-$I775))</f>
        <v/>
      </c>
      <c r="Z775" s="69">
        <f>$Y775*$X775</f>
        <v/>
      </c>
      <c r="AA775" s="69">
        <f>IF($O775="",0,$O775-$F775)</f>
        <v/>
      </c>
      <c r="AB775" s="69">
        <f>IF(AND($O775="",$I775&lt;Paramètres!$C$8),1,0)</f>
        <v/>
      </c>
      <c r="AC775" s="69">
        <f>IF(AND($O775="",$Y775&gt;Paramètres!$C$13),1,0)</f>
        <v/>
      </c>
      <c r="AD775" s="67">
        <f>IF($O775="","",YEAR($O775)&amp;"-"&amp;TEXT(MONTH($O775),"00"))</f>
        <v/>
      </c>
      <c r="AE775" s="67">
        <f>IF($W775=1,"Réglée",IF($Y775&lt;=0,"Non échu",IF($Y775&lt;=30,"1-30 j",IF($Y775&lt;=60,"31-60 j",IF($Y775&lt;=90,"61-90 j","Plus de 90 j")))))</f>
        <v/>
      </c>
      <c r="AF775" s="67">
        <f>IF($K775&lt;=1000,"Moins de 1 k€",IF($K775&lt;=5000,"1 à 5 k€",IF($K775&lt;=15000,"5 à 15 k€","Plus de 15 k€")))</f>
        <v/>
      </c>
    </row>
    <row r="776">
      <c r="A776" s="65" t="inlineStr">
        <is>
          <t>FAC-00775</t>
        </is>
      </c>
      <c r="B776" s="65" t="inlineStr">
        <is>
          <t>DEV-01942</t>
        </is>
      </c>
      <c r="C776" s="65" t="inlineStr">
        <is>
          <t>CLI-0147</t>
        </is>
      </c>
      <c r="D776" s="65" t="inlineStr">
        <is>
          <t>Particulier</t>
        </is>
      </c>
      <c r="E776" s="65" t="inlineStr">
        <is>
          <t>Bordeaux</t>
        </is>
      </c>
      <c r="F776" s="66" t="n">
        <v>45866</v>
      </c>
      <c r="G776" s="65" t="inlineStr">
        <is>
          <t>2025-07</t>
        </is>
      </c>
      <c r="H776" s="65" t="inlineStr">
        <is>
          <t>2025-2026</t>
        </is>
      </c>
      <c r="I776" s="66" t="n">
        <v>45881</v>
      </c>
      <c r="J776" s="67" t="n">
        <v>15</v>
      </c>
      <c r="K776" s="68" t="n">
        <v>5920.32</v>
      </c>
      <c r="L776" s="71" t="n">
        <v>0.1</v>
      </c>
      <c r="M776" s="68" t="n">
        <v>6512.35</v>
      </c>
      <c r="N776" s="65" t="inlineStr">
        <is>
          <t>Litigieux</t>
        </is>
      </c>
      <c r="O776" s="66" t="n">
        <v>46052</v>
      </c>
      <c r="P776" s="65" t="inlineStr">
        <is>
          <t>Payée</t>
        </is>
      </c>
      <c r="Q776" s="67">
        <f>IFERROR(INDEX(Devis!$I$2:$I$3053,MATCH($B776,Devis!$A$2:$A$3053,0)),"")</f>
        <v/>
      </c>
      <c r="R776" s="67">
        <f>IFERROR(INDEX(Devis!$K$2:$K$3053,MATCH($B776,Devis!$A$2:$A$3053,0)),"")</f>
        <v/>
      </c>
      <c r="S776" s="67">
        <f>IFERROR(INDEX(Clients!$G$2:$G$1020,MATCH($C776,Clients!$A$2:$A$1020,0)),"")</f>
        <v/>
      </c>
      <c r="T776" s="69">
        <f>1</f>
        <v/>
      </c>
      <c r="U776" s="68">
        <f>IFERROR(INDEX(Interventions!$S$2:$S$1106,MATCH($B776,Interventions!$B$2:$B$1106,0)),0)</f>
        <v/>
      </c>
      <c r="V776" s="68">
        <f>$K776-$U776</f>
        <v/>
      </c>
      <c r="W776" s="69">
        <f>IF($O776="",0,1)</f>
        <v/>
      </c>
      <c r="X776" s="68">
        <f>IF($O776="",$M776,0)</f>
        <v/>
      </c>
      <c r="Y776" s="69">
        <f>IF($O776="",MAX(0,Paramètres!$C$8-$I776),MAX(0,$O776-$I776))</f>
        <v/>
      </c>
      <c r="Z776" s="69">
        <f>$Y776*$X776</f>
        <v/>
      </c>
      <c r="AA776" s="69">
        <f>IF($O776="",0,$O776-$F776)</f>
        <v/>
      </c>
      <c r="AB776" s="69">
        <f>IF(AND($O776="",$I776&lt;Paramètres!$C$8),1,0)</f>
        <v/>
      </c>
      <c r="AC776" s="69">
        <f>IF(AND($O776="",$Y776&gt;Paramètres!$C$13),1,0)</f>
        <v/>
      </c>
      <c r="AD776" s="67">
        <f>IF($O776="","",YEAR($O776)&amp;"-"&amp;TEXT(MONTH($O776),"00"))</f>
        <v/>
      </c>
      <c r="AE776" s="67">
        <f>IF($W776=1,"Réglée",IF($Y776&lt;=0,"Non échu",IF($Y776&lt;=30,"1-30 j",IF($Y776&lt;=60,"31-60 j",IF($Y776&lt;=90,"61-90 j","Plus de 90 j")))))</f>
        <v/>
      </c>
      <c r="AF776" s="67">
        <f>IF($K776&lt;=1000,"Moins de 1 k€",IF($K776&lt;=5000,"1 à 5 k€",IF($K776&lt;=15000,"5 à 15 k€","Plus de 15 k€")))</f>
        <v/>
      </c>
    </row>
    <row r="777">
      <c r="A777" s="65" t="inlineStr">
        <is>
          <t>FAC-00776</t>
        </is>
      </c>
      <c r="B777" s="65" t="inlineStr">
        <is>
          <t>DEV-01944</t>
        </is>
      </c>
      <c r="C777" s="65" t="inlineStr">
        <is>
          <t>CLI-0380</t>
        </is>
      </c>
      <c r="D777" s="65" t="inlineStr">
        <is>
          <t>Particulier</t>
        </is>
      </c>
      <c r="E777" s="65" t="inlineStr">
        <is>
          <t>Toulouse</t>
        </is>
      </c>
      <c r="F777" s="66" t="n">
        <v>45838</v>
      </c>
      <c r="G777" s="65" t="inlineStr">
        <is>
          <t>2025-06</t>
        </is>
      </c>
      <c r="H777" s="65" t="inlineStr">
        <is>
          <t>2024-2025</t>
        </is>
      </c>
      <c r="I777" s="66" t="n">
        <v>45853</v>
      </c>
      <c r="J777" s="67" t="n">
        <v>15</v>
      </c>
      <c r="K777" s="68" t="n">
        <v>274.71</v>
      </c>
      <c r="L777" s="71" t="n">
        <v>0.2</v>
      </c>
      <c r="M777" s="68" t="n">
        <v>329.65</v>
      </c>
      <c r="N777" s="65" t="inlineStr">
        <is>
          <t>Standard</t>
        </is>
      </c>
      <c r="O777" s="66" t="n">
        <v>45839</v>
      </c>
      <c r="P777" s="65" t="inlineStr">
        <is>
          <t>Payée</t>
        </is>
      </c>
      <c r="Q777" s="67">
        <f>IFERROR(INDEX(Devis!$I$2:$I$3053,MATCH($B777,Devis!$A$2:$A$3053,0)),"")</f>
        <v/>
      </c>
      <c r="R777" s="67">
        <f>IFERROR(INDEX(Devis!$K$2:$K$3053,MATCH($B777,Devis!$A$2:$A$3053,0)),"")</f>
        <v/>
      </c>
      <c r="S777" s="67">
        <f>IFERROR(INDEX(Clients!$G$2:$G$1020,MATCH($C777,Clients!$A$2:$A$1020,0)),"")</f>
        <v/>
      </c>
      <c r="T777" s="69">
        <f>1</f>
        <v/>
      </c>
      <c r="U777" s="68">
        <f>IFERROR(INDEX(Interventions!$S$2:$S$1106,MATCH($B777,Interventions!$B$2:$B$1106,0)),0)</f>
        <v/>
      </c>
      <c r="V777" s="68">
        <f>$K777-$U777</f>
        <v/>
      </c>
      <c r="W777" s="69">
        <f>IF($O777="",0,1)</f>
        <v/>
      </c>
      <c r="X777" s="68">
        <f>IF($O777="",$M777,0)</f>
        <v/>
      </c>
      <c r="Y777" s="69">
        <f>IF($O777="",MAX(0,Paramètres!$C$8-$I777),MAX(0,$O777-$I777))</f>
        <v/>
      </c>
      <c r="Z777" s="69">
        <f>$Y777*$X777</f>
        <v/>
      </c>
      <c r="AA777" s="69">
        <f>IF($O777="",0,$O777-$F777)</f>
        <v/>
      </c>
      <c r="AB777" s="69">
        <f>IF(AND($O777="",$I777&lt;Paramètres!$C$8),1,0)</f>
        <v/>
      </c>
      <c r="AC777" s="69">
        <f>IF(AND($O777="",$Y777&gt;Paramètres!$C$13),1,0)</f>
        <v/>
      </c>
      <c r="AD777" s="67">
        <f>IF($O777="","",YEAR($O777)&amp;"-"&amp;TEXT(MONTH($O777),"00"))</f>
        <v/>
      </c>
      <c r="AE777" s="67">
        <f>IF($W777=1,"Réglée",IF($Y777&lt;=0,"Non échu",IF($Y777&lt;=30,"1-30 j",IF($Y777&lt;=60,"31-60 j",IF($Y777&lt;=90,"61-90 j","Plus de 90 j")))))</f>
        <v/>
      </c>
      <c r="AF777" s="67">
        <f>IF($K777&lt;=1000,"Moins de 1 k€",IF($K777&lt;=5000,"1 à 5 k€",IF($K777&lt;=15000,"5 à 15 k€","Plus de 15 k€")))</f>
        <v/>
      </c>
    </row>
    <row r="778">
      <c r="A778" s="65" t="inlineStr">
        <is>
          <t>FAC-00777</t>
        </is>
      </c>
      <c r="B778" s="65" t="inlineStr">
        <is>
          <t>DEV-01948</t>
        </is>
      </c>
      <c r="C778" s="65" t="inlineStr">
        <is>
          <t>CLI-0216</t>
        </is>
      </c>
      <c r="D778" s="65" t="inlineStr">
        <is>
          <t>Particulier</t>
        </is>
      </c>
      <c r="E778" s="65" t="inlineStr">
        <is>
          <t>Bordeaux</t>
        </is>
      </c>
      <c r="F778" s="66" t="n">
        <v>45852</v>
      </c>
      <c r="G778" s="65" t="inlineStr">
        <is>
          <t>2025-07</t>
        </is>
      </c>
      <c r="H778" s="65" t="inlineStr">
        <is>
          <t>2025-2026</t>
        </is>
      </c>
      <c r="I778" s="66" t="n">
        <v>45867</v>
      </c>
      <c r="J778" s="67" t="n">
        <v>15</v>
      </c>
      <c r="K778" s="68" t="n">
        <v>2798.79</v>
      </c>
      <c r="L778" s="71" t="n">
        <v>0.1</v>
      </c>
      <c r="M778" s="68" t="n">
        <v>3078.67</v>
      </c>
      <c r="N778" s="65" t="inlineStr">
        <is>
          <t>Lent</t>
        </is>
      </c>
      <c r="O778" s="66" t="n">
        <v>45886</v>
      </c>
      <c r="P778" s="65" t="inlineStr">
        <is>
          <t>Payée</t>
        </is>
      </c>
      <c r="Q778" s="67">
        <f>IFERROR(INDEX(Devis!$I$2:$I$3053,MATCH($B778,Devis!$A$2:$A$3053,0)),"")</f>
        <v/>
      </c>
      <c r="R778" s="67">
        <f>IFERROR(INDEX(Devis!$K$2:$K$3053,MATCH($B778,Devis!$A$2:$A$3053,0)),"")</f>
        <v/>
      </c>
      <c r="S778" s="67">
        <f>IFERROR(INDEX(Clients!$G$2:$G$1020,MATCH($C778,Clients!$A$2:$A$1020,0)),"")</f>
        <v/>
      </c>
      <c r="T778" s="69">
        <f>1</f>
        <v/>
      </c>
      <c r="U778" s="68">
        <f>IFERROR(INDEX(Interventions!$S$2:$S$1106,MATCH($B778,Interventions!$B$2:$B$1106,0)),0)</f>
        <v/>
      </c>
      <c r="V778" s="68">
        <f>$K778-$U778</f>
        <v/>
      </c>
      <c r="W778" s="69">
        <f>IF($O778="",0,1)</f>
        <v/>
      </c>
      <c r="X778" s="68">
        <f>IF($O778="",$M778,0)</f>
        <v/>
      </c>
      <c r="Y778" s="69">
        <f>IF($O778="",MAX(0,Paramètres!$C$8-$I778),MAX(0,$O778-$I778))</f>
        <v/>
      </c>
      <c r="Z778" s="69">
        <f>$Y778*$X778</f>
        <v/>
      </c>
      <c r="AA778" s="69">
        <f>IF($O778="",0,$O778-$F778)</f>
        <v/>
      </c>
      <c r="AB778" s="69">
        <f>IF(AND($O778="",$I778&lt;Paramètres!$C$8),1,0)</f>
        <v/>
      </c>
      <c r="AC778" s="69">
        <f>IF(AND($O778="",$Y778&gt;Paramètres!$C$13),1,0)</f>
        <v/>
      </c>
      <c r="AD778" s="67">
        <f>IF($O778="","",YEAR($O778)&amp;"-"&amp;TEXT(MONTH($O778),"00"))</f>
        <v/>
      </c>
      <c r="AE778" s="67">
        <f>IF($W778=1,"Réglée",IF($Y778&lt;=0,"Non échu",IF($Y778&lt;=30,"1-30 j",IF($Y778&lt;=60,"31-60 j",IF($Y778&lt;=90,"61-90 j","Plus de 90 j")))))</f>
        <v/>
      </c>
      <c r="AF778" s="67">
        <f>IF($K778&lt;=1000,"Moins de 1 k€",IF($K778&lt;=5000,"1 à 5 k€",IF($K778&lt;=15000,"5 à 15 k€","Plus de 15 k€")))</f>
        <v/>
      </c>
    </row>
    <row r="779">
      <c r="A779" s="65" t="inlineStr">
        <is>
          <t>FAC-00778</t>
        </is>
      </c>
      <c r="B779" s="65" t="inlineStr">
        <is>
          <t>DEV-01952</t>
        </is>
      </c>
      <c r="C779" s="65" t="inlineStr">
        <is>
          <t>CLI-0372</t>
        </is>
      </c>
      <c r="D779" s="65" t="inlineStr">
        <is>
          <t>Professionnel</t>
        </is>
      </c>
      <c r="E779" s="65" t="inlineStr">
        <is>
          <t>Bordeaux</t>
        </is>
      </c>
      <c r="F779" s="66" t="n">
        <v>45855</v>
      </c>
      <c r="G779" s="65" t="inlineStr">
        <is>
          <t>2025-07</t>
        </is>
      </c>
      <c r="H779" s="65" t="inlineStr">
        <is>
          <t>2025-2026</t>
        </is>
      </c>
      <c r="I779" s="66" t="n">
        <v>45885</v>
      </c>
      <c r="J779" s="67" t="n">
        <v>30</v>
      </c>
      <c r="K779" s="68" t="n">
        <v>20846.51</v>
      </c>
      <c r="L779" s="71" t="n">
        <v>0.2</v>
      </c>
      <c r="M779" s="68" t="n">
        <v>25015.81</v>
      </c>
      <c r="N779" s="65" t="inlineStr">
        <is>
          <t>Litigieux</t>
        </is>
      </c>
      <c r="O779" s="66" t="n"/>
      <c r="P779" s="65" t="inlineStr">
        <is>
          <t>En retard</t>
        </is>
      </c>
      <c r="Q779" s="67">
        <f>IFERROR(INDEX(Devis!$I$2:$I$3053,MATCH($B779,Devis!$A$2:$A$3053,0)),"")</f>
        <v/>
      </c>
      <c r="R779" s="67">
        <f>IFERROR(INDEX(Devis!$K$2:$K$3053,MATCH($B779,Devis!$A$2:$A$3053,0)),"")</f>
        <v/>
      </c>
      <c r="S779" s="67">
        <f>IFERROR(INDEX(Clients!$G$2:$G$1020,MATCH($C779,Clients!$A$2:$A$1020,0)),"")</f>
        <v/>
      </c>
      <c r="T779" s="69">
        <f>1</f>
        <v/>
      </c>
      <c r="U779" s="68">
        <f>IFERROR(INDEX(Interventions!$S$2:$S$1106,MATCH($B779,Interventions!$B$2:$B$1106,0)),0)</f>
        <v/>
      </c>
      <c r="V779" s="68">
        <f>$K779-$U779</f>
        <v/>
      </c>
      <c r="W779" s="69">
        <f>IF($O779="",0,1)</f>
        <v/>
      </c>
      <c r="X779" s="68">
        <f>IF($O779="",$M779,0)</f>
        <v/>
      </c>
      <c r="Y779" s="69">
        <f>IF($O779="",MAX(0,Paramètres!$C$8-$I779),MAX(0,$O779-$I779))</f>
        <v/>
      </c>
      <c r="Z779" s="69">
        <f>$Y779*$X779</f>
        <v/>
      </c>
      <c r="AA779" s="69">
        <f>IF($O779="",0,$O779-$F779)</f>
        <v/>
      </c>
      <c r="AB779" s="69">
        <f>IF(AND($O779="",$I779&lt;Paramètres!$C$8),1,0)</f>
        <v/>
      </c>
      <c r="AC779" s="69">
        <f>IF(AND($O779="",$Y779&gt;Paramètres!$C$13),1,0)</f>
        <v/>
      </c>
      <c r="AD779" s="67">
        <f>IF($O779="","",YEAR($O779)&amp;"-"&amp;TEXT(MONTH($O779),"00"))</f>
        <v/>
      </c>
      <c r="AE779" s="67">
        <f>IF($W779=1,"Réglée",IF($Y779&lt;=0,"Non échu",IF($Y779&lt;=30,"1-30 j",IF($Y779&lt;=60,"31-60 j",IF($Y779&lt;=90,"61-90 j","Plus de 90 j")))))</f>
        <v/>
      </c>
      <c r="AF779" s="67">
        <f>IF($K779&lt;=1000,"Moins de 1 k€",IF($K779&lt;=5000,"1 à 5 k€",IF($K779&lt;=15000,"5 à 15 k€","Plus de 15 k€")))</f>
        <v/>
      </c>
    </row>
    <row r="780">
      <c r="A780" s="65" t="inlineStr">
        <is>
          <t>FAC-00779</t>
        </is>
      </c>
      <c r="B780" s="65" t="inlineStr">
        <is>
          <t>DEV-01954</t>
        </is>
      </c>
      <c r="C780" s="65" t="inlineStr">
        <is>
          <t>CLI-0060</t>
        </is>
      </c>
      <c r="D780" s="65" t="inlineStr">
        <is>
          <t>Particulier</t>
        </is>
      </c>
      <c r="E780" s="65" t="inlineStr">
        <is>
          <t>Toulouse</t>
        </is>
      </c>
      <c r="F780" s="66" t="n">
        <v>45873</v>
      </c>
      <c r="G780" s="65" t="inlineStr">
        <is>
          <t>2025-08</t>
        </is>
      </c>
      <c r="H780" s="65" t="inlineStr">
        <is>
          <t>2025-2026</t>
        </is>
      </c>
      <c r="I780" s="66" t="n">
        <v>45888</v>
      </c>
      <c r="J780" s="67" t="n">
        <v>15</v>
      </c>
      <c r="K780" s="68" t="n">
        <v>357.13</v>
      </c>
      <c r="L780" s="71" t="n">
        <v>0.2</v>
      </c>
      <c r="M780" s="68" t="n">
        <v>428.56</v>
      </c>
      <c r="N780" s="65" t="inlineStr">
        <is>
          <t>Standard</t>
        </is>
      </c>
      <c r="O780" s="66" t="n">
        <v>45905</v>
      </c>
      <c r="P780" s="65" t="inlineStr">
        <is>
          <t>Payée</t>
        </is>
      </c>
      <c r="Q780" s="67">
        <f>IFERROR(INDEX(Devis!$I$2:$I$3053,MATCH($B780,Devis!$A$2:$A$3053,0)),"")</f>
        <v/>
      </c>
      <c r="R780" s="67">
        <f>IFERROR(INDEX(Devis!$K$2:$K$3053,MATCH($B780,Devis!$A$2:$A$3053,0)),"")</f>
        <v/>
      </c>
      <c r="S780" s="67">
        <f>IFERROR(INDEX(Clients!$G$2:$G$1020,MATCH($C780,Clients!$A$2:$A$1020,0)),"")</f>
        <v/>
      </c>
      <c r="T780" s="69">
        <f>1</f>
        <v/>
      </c>
      <c r="U780" s="68">
        <f>IFERROR(INDEX(Interventions!$S$2:$S$1106,MATCH($B780,Interventions!$B$2:$B$1106,0)),0)</f>
        <v/>
      </c>
      <c r="V780" s="68">
        <f>$K780-$U780</f>
        <v/>
      </c>
      <c r="W780" s="69">
        <f>IF($O780="",0,1)</f>
        <v/>
      </c>
      <c r="X780" s="68">
        <f>IF($O780="",$M780,0)</f>
        <v/>
      </c>
      <c r="Y780" s="69">
        <f>IF($O780="",MAX(0,Paramètres!$C$8-$I780),MAX(0,$O780-$I780))</f>
        <v/>
      </c>
      <c r="Z780" s="69">
        <f>$Y780*$X780</f>
        <v/>
      </c>
      <c r="AA780" s="69">
        <f>IF($O780="",0,$O780-$F780)</f>
        <v/>
      </c>
      <c r="AB780" s="69">
        <f>IF(AND($O780="",$I780&lt;Paramètres!$C$8),1,0)</f>
        <v/>
      </c>
      <c r="AC780" s="69">
        <f>IF(AND($O780="",$Y780&gt;Paramètres!$C$13),1,0)</f>
        <v/>
      </c>
      <c r="AD780" s="67">
        <f>IF($O780="","",YEAR($O780)&amp;"-"&amp;TEXT(MONTH($O780),"00"))</f>
        <v/>
      </c>
      <c r="AE780" s="67">
        <f>IF($W780=1,"Réglée",IF($Y780&lt;=0,"Non échu",IF($Y780&lt;=30,"1-30 j",IF($Y780&lt;=60,"31-60 j",IF($Y780&lt;=90,"61-90 j","Plus de 90 j")))))</f>
        <v/>
      </c>
      <c r="AF780" s="67">
        <f>IF($K780&lt;=1000,"Moins de 1 k€",IF($K780&lt;=5000,"1 à 5 k€",IF($K780&lt;=15000,"5 à 15 k€","Plus de 15 k€")))</f>
        <v/>
      </c>
    </row>
    <row r="781">
      <c r="A781" s="65" t="inlineStr">
        <is>
          <t>FAC-00780</t>
        </is>
      </c>
      <c r="B781" s="65" t="inlineStr">
        <is>
          <t>DEV-01955</t>
        </is>
      </c>
      <c r="C781" s="65" t="inlineStr">
        <is>
          <t>CLI-0573</t>
        </is>
      </c>
      <c r="D781" s="65" t="inlineStr">
        <is>
          <t>Particulier</t>
        </is>
      </c>
      <c r="E781" s="65" t="inlineStr">
        <is>
          <t>Bordeaux</t>
        </is>
      </c>
      <c r="F781" s="66" t="n">
        <v>45861</v>
      </c>
      <c r="G781" s="65" t="inlineStr">
        <is>
          <t>2025-07</t>
        </is>
      </c>
      <c r="H781" s="65" t="inlineStr">
        <is>
          <t>2025-2026</t>
        </is>
      </c>
      <c r="I781" s="66" t="n">
        <v>45876</v>
      </c>
      <c r="J781" s="67" t="n">
        <v>15</v>
      </c>
      <c r="K781" s="68" t="n">
        <v>1374.89</v>
      </c>
      <c r="L781" s="71" t="n">
        <v>0.2</v>
      </c>
      <c r="M781" s="68" t="n">
        <v>1649.87</v>
      </c>
      <c r="N781" s="65" t="inlineStr">
        <is>
          <t>Bon payeur</t>
        </is>
      </c>
      <c r="O781" s="66" t="n">
        <v>45868</v>
      </c>
      <c r="P781" s="65" t="inlineStr">
        <is>
          <t>Payée</t>
        </is>
      </c>
      <c r="Q781" s="67">
        <f>IFERROR(INDEX(Devis!$I$2:$I$3053,MATCH($B781,Devis!$A$2:$A$3053,0)),"")</f>
        <v/>
      </c>
      <c r="R781" s="67">
        <f>IFERROR(INDEX(Devis!$K$2:$K$3053,MATCH($B781,Devis!$A$2:$A$3053,0)),"")</f>
        <v/>
      </c>
      <c r="S781" s="67">
        <f>IFERROR(INDEX(Clients!$G$2:$G$1020,MATCH($C781,Clients!$A$2:$A$1020,0)),"")</f>
        <v/>
      </c>
      <c r="T781" s="69">
        <f>1</f>
        <v/>
      </c>
      <c r="U781" s="68">
        <f>IFERROR(INDEX(Interventions!$S$2:$S$1106,MATCH($B781,Interventions!$B$2:$B$1106,0)),0)</f>
        <v/>
      </c>
      <c r="V781" s="68">
        <f>$K781-$U781</f>
        <v/>
      </c>
      <c r="W781" s="69">
        <f>IF($O781="",0,1)</f>
        <v/>
      </c>
      <c r="X781" s="68">
        <f>IF($O781="",$M781,0)</f>
        <v/>
      </c>
      <c r="Y781" s="69">
        <f>IF($O781="",MAX(0,Paramètres!$C$8-$I781),MAX(0,$O781-$I781))</f>
        <v/>
      </c>
      <c r="Z781" s="69">
        <f>$Y781*$X781</f>
        <v/>
      </c>
      <c r="AA781" s="69">
        <f>IF($O781="",0,$O781-$F781)</f>
        <v/>
      </c>
      <c r="AB781" s="69">
        <f>IF(AND($O781="",$I781&lt;Paramètres!$C$8),1,0)</f>
        <v/>
      </c>
      <c r="AC781" s="69">
        <f>IF(AND($O781="",$Y781&gt;Paramètres!$C$13),1,0)</f>
        <v/>
      </c>
      <c r="AD781" s="67">
        <f>IF($O781="","",YEAR($O781)&amp;"-"&amp;TEXT(MONTH($O781),"00"))</f>
        <v/>
      </c>
      <c r="AE781" s="67">
        <f>IF($W781=1,"Réglée",IF($Y781&lt;=0,"Non échu",IF($Y781&lt;=30,"1-30 j",IF($Y781&lt;=60,"31-60 j",IF($Y781&lt;=90,"61-90 j","Plus de 90 j")))))</f>
        <v/>
      </c>
      <c r="AF781" s="67">
        <f>IF($K781&lt;=1000,"Moins de 1 k€",IF($K781&lt;=5000,"1 à 5 k€",IF($K781&lt;=15000,"5 à 15 k€","Plus de 15 k€")))</f>
        <v/>
      </c>
    </row>
    <row r="782">
      <c r="A782" s="65" t="inlineStr">
        <is>
          <t>FAC-00781</t>
        </is>
      </c>
      <c r="B782" s="65" t="inlineStr">
        <is>
          <t>DEV-01957</t>
        </is>
      </c>
      <c r="C782" s="65" t="inlineStr">
        <is>
          <t>CLI-0440</t>
        </is>
      </c>
      <c r="D782" s="65" t="inlineStr">
        <is>
          <t>Particulier</t>
        </is>
      </c>
      <c r="E782" s="65" t="inlineStr">
        <is>
          <t>Bordeaux</t>
        </is>
      </c>
      <c r="F782" s="66" t="n">
        <v>45839</v>
      </c>
      <c r="G782" s="65" t="inlineStr">
        <is>
          <t>2025-07</t>
        </is>
      </c>
      <c r="H782" s="65" t="inlineStr">
        <is>
          <t>2025-2026</t>
        </is>
      </c>
      <c r="I782" s="66" t="n">
        <v>45854</v>
      </c>
      <c r="J782" s="67" t="n">
        <v>15</v>
      </c>
      <c r="K782" s="68" t="n">
        <v>1446.62</v>
      </c>
      <c r="L782" s="71" t="n">
        <v>0.1</v>
      </c>
      <c r="M782" s="68" t="n">
        <v>1591.28</v>
      </c>
      <c r="N782" s="65" t="inlineStr">
        <is>
          <t>Litigieux</t>
        </is>
      </c>
      <c r="O782" s="66" t="n">
        <v>46030</v>
      </c>
      <c r="P782" s="65" t="inlineStr">
        <is>
          <t>Payée</t>
        </is>
      </c>
      <c r="Q782" s="67">
        <f>IFERROR(INDEX(Devis!$I$2:$I$3053,MATCH($B782,Devis!$A$2:$A$3053,0)),"")</f>
        <v/>
      </c>
      <c r="R782" s="67">
        <f>IFERROR(INDEX(Devis!$K$2:$K$3053,MATCH($B782,Devis!$A$2:$A$3053,0)),"")</f>
        <v/>
      </c>
      <c r="S782" s="67">
        <f>IFERROR(INDEX(Clients!$G$2:$G$1020,MATCH($C782,Clients!$A$2:$A$1020,0)),"")</f>
        <v/>
      </c>
      <c r="T782" s="69">
        <f>1</f>
        <v/>
      </c>
      <c r="U782" s="68">
        <f>IFERROR(INDEX(Interventions!$S$2:$S$1106,MATCH($B782,Interventions!$B$2:$B$1106,0)),0)</f>
        <v/>
      </c>
      <c r="V782" s="68">
        <f>$K782-$U782</f>
        <v/>
      </c>
      <c r="W782" s="69">
        <f>IF($O782="",0,1)</f>
        <v/>
      </c>
      <c r="X782" s="68">
        <f>IF($O782="",$M782,0)</f>
        <v/>
      </c>
      <c r="Y782" s="69">
        <f>IF($O782="",MAX(0,Paramètres!$C$8-$I782),MAX(0,$O782-$I782))</f>
        <v/>
      </c>
      <c r="Z782" s="69">
        <f>$Y782*$X782</f>
        <v/>
      </c>
      <c r="AA782" s="69">
        <f>IF($O782="",0,$O782-$F782)</f>
        <v/>
      </c>
      <c r="AB782" s="69">
        <f>IF(AND($O782="",$I782&lt;Paramètres!$C$8),1,0)</f>
        <v/>
      </c>
      <c r="AC782" s="69">
        <f>IF(AND($O782="",$Y782&gt;Paramètres!$C$13),1,0)</f>
        <v/>
      </c>
      <c r="AD782" s="67">
        <f>IF($O782="","",YEAR($O782)&amp;"-"&amp;TEXT(MONTH($O782),"00"))</f>
        <v/>
      </c>
      <c r="AE782" s="67">
        <f>IF($W782=1,"Réglée",IF($Y782&lt;=0,"Non échu",IF($Y782&lt;=30,"1-30 j",IF($Y782&lt;=60,"31-60 j",IF($Y782&lt;=90,"61-90 j","Plus de 90 j")))))</f>
        <v/>
      </c>
      <c r="AF782" s="67">
        <f>IF($K782&lt;=1000,"Moins de 1 k€",IF($K782&lt;=5000,"1 à 5 k€",IF($K782&lt;=15000,"5 à 15 k€","Plus de 15 k€")))</f>
        <v/>
      </c>
    </row>
    <row r="783">
      <c r="A783" s="65" t="inlineStr">
        <is>
          <t>FAC-00782</t>
        </is>
      </c>
      <c r="B783" s="65" t="inlineStr">
        <is>
          <t>DEV-01958</t>
        </is>
      </c>
      <c r="C783" s="65" t="inlineStr">
        <is>
          <t>CLI-0263</t>
        </is>
      </c>
      <c r="D783" s="65" t="inlineStr">
        <is>
          <t>Syndic</t>
        </is>
      </c>
      <c r="E783" s="65" t="inlineStr">
        <is>
          <t>Bordeaux</t>
        </is>
      </c>
      <c r="F783" s="66" t="n">
        <v>45859</v>
      </c>
      <c r="G783" s="65" t="inlineStr">
        <is>
          <t>2025-07</t>
        </is>
      </c>
      <c r="H783" s="65" t="inlineStr">
        <is>
          <t>2025-2026</t>
        </is>
      </c>
      <c r="I783" s="66" t="n">
        <v>45919</v>
      </c>
      <c r="J783" s="67" t="n">
        <v>60</v>
      </c>
      <c r="K783" s="68" t="n">
        <v>20891.47</v>
      </c>
      <c r="L783" s="71" t="n">
        <v>0.2</v>
      </c>
      <c r="M783" s="68" t="n">
        <v>25069.76</v>
      </c>
      <c r="N783" s="65" t="inlineStr">
        <is>
          <t>Standard</t>
        </is>
      </c>
      <c r="O783" s="66" t="n">
        <v>45952</v>
      </c>
      <c r="P783" s="65" t="inlineStr">
        <is>
          <t>Payée</t>
        </is>
      </c>
      <c r="Q783" s="67">
        <f>IFERROR(INDEX(Devis!$I$2:$I$3053,MATCH($B783,Devis!$A$2:$A$3053,0)),"")</f>
        <v/>
      </c>
      <c r="R783" s="67">
        <f>IFERROR(INDEX(Devis!$K$2:$K$3053,MATCH($B783,Devis!$A$2:$A$3053,0)),"")</f>
        <v/>
      </c>
      <c r="S783" s="67">
        <f>IFERROR(INDEX(Clients!$G$2:$G$1020,MATCH($C783,Clients!$A$2:$A$1020,0)),"")</f>
        <v/>
      </c>
      <c r="T783" s="69">
        <f>1</f>
        <v/>
      </c>
      <c r="U783" s="68">
        <f>IFERROR(INDEX(Interventions!$S$2:$S$1106,MATCH($B783,Interventions!$B$2:$B$1106,0)),0)</f>
        <v/>
      </c>
      <c r="V783" s="68">
        <f>$K783-$U783</f>
        <v/>
      </c>
      <c r="W783" s="69">
        <f>IF($O783="",0,1)</f>
        <v/>
      </c>
      <c r="X783" s="68">
        <f>IF($O783="",$M783,0)</f>
        <v/>
      </c>
      <c r="Y783" s="69">
        <f>IF($O783="",MAX(0,Paramètres!$C$8-$I783),MAX(0,$O783-$I783))</f>
        <v/>
      </c>
      <c r="Z783" s="69">
        <f>$Y783*$X783</f>
        <v/>
      </c>
      <c r="AA783" s="69">
        <f>IF($O783="",0,$O783-$F783)</f>
        <v/>
      </c>
      <c r="AB783" s="69">
        <f>IF(AND($O783="",$I783&lt;Paramètres!$C$8),1,0)</f>
        <v/>
      </c>
      <c r="AC783" s="69">
        <f>IF(AND($O783="",$Y783&gt;Paramètres!$C$13),1,0)</f>
        <v/>
      </c>
      <c r="AD783" s="67">
        <f>IF($O783="","",YEAR($O783)&amp;"-"&amp;TEXT(MONTH($O783),"00"))</f>
        <v/>
      </c>
      <c r="AE783" s="67">
        <f>IF($W783=1,"Réglée",IF($Y783&lt;=0,"Non échu",IF($Y783&lt;=30,"1-30 j",IF($Y783&lt;=60,"31-60 j",IF($Y783&lt;=90,"61-90 j","Plus de 90 j")))))</f>
        <v/>
      </c>
      <c r="AF783" s="67">
        <f>IF($K783&lt;=1000,"Moins de 1 k€",IF($K783&lt;=5000,"1 à 5 k€",IF($K783&lt;=15000,"5 à 15 k€","Plus de 15 k€")))</f>
        <v/>
      </c>
    </row>
    <row r="784">
      <c r="A784" s="65" t="inlineStr">
        <is>
          <t>FAC-00783</t>
        </is>
      </c>
      <c r="B784" s="65" t="inlineStr">
        <is>
          <t>DEV-01961</t>
        </is>
      </c>
      <c r="C784" s="65" t="inlineStr">
        <is>
          <t>CLI-0591</t>
        </is>
      </c>
      <c r="D784" s="65" t="inlineStr">
        <is>
          <t>Professionnel</t>
        </is>
      </c>
      <c r="E784" s="65" t="inlineStr">
        <is>
          <t>Montpellier</t>
        </is>
      </c>
      <c r="F784" s="66" t="n">
        <v>45859</v>
      </c>
      <c r="G784" s="65" t="inlineStr">
        <is>
          <t>2025-07</t>
        </is>
      </c>
      <c r="H784" s="65" t="inlineStr">
        <is>
          <t>2025-2026</t>
        </is>
      </c>
      <c r="I784" s="66" t="n">
        <v>45889</v>
      </c>
      <c r="J784" s="67" t="n">
        <v>30</v>
      </c>
      <c r="K784" s="68" t="n">
        <v>3324.87</v>
      </c>
      <c r="L784" s="71" t="n">
        <v>0.2</v>
      </c>
      <c r="M784" s="68" t="n">
        <v>3989.84</v>
      </c>
      <c r="N784" s="65" t="inlineStr">
        <is>
          <t>Bon payeur</t>
        </is>
      </c>
      <c r="O784" s="66" t="n">
        <v>45894</v>
      </c>
      <c r="P784" s="65" t="inlineStr">
        <is>
          <t>Payée</t>
        </is>
      </c>
      <c r="Q784" s="67">
        <f>IFERROR(INDEX(Devis!$I$2:$I$3053,MATCH($B784,Devis!$A$2:$A$3053,0)),"")</f>
        <v/>
      </c>
      <c r="R784" s="67">
        <f>IFERROR(INDEX(Devis!$K$2:$K$3053,MATCH($B784,Devis!$A$2:$A$3053,0)),"")</f>
        <v/>
      </c>
      <c r="S784" s="67">
        <f>IFERROR(INDEX(Clients!$G$2:$G$1020,MATCH($C784,Clients!$A$2:$A$1020,0)),"")</f>
        <v/>
      </c>
      <c r="T784" s="69">
        <f>1</f>
        <v/>
      </c>
      <c r="U784" s="68">
        <f>IFERROR(INDEX(Interventions!$S$2:$S$1106,MATCH($B784,Interventions!$B$2:$B$1106,0)),0)</f>
        <v/>
      </c>
      <c r="V784" s="68">
        <f>$K784-$U784</f>
        <v/>
      </c>
      <c r="W784" s="69">
        <f>IF($O784="",0,1)</f>
        <v/>
      </c>
      <c r="X784" s="68">
        <f>IF($O784="",$M784,0)</f>
        <v/>
      </c>
      <c r="Y784" s="69">
        <f>IF($O784="",MAX(0,Paramètres!$C$8-$I784),MAX(0,$O784-$I784))</f>
        <v/>
      </c>
      <c r="Z784" s="69">
        <f>$Y784*$X784</f>
        <v/>
      </c>
      <c r="AA784" s="69">
        <f>IF($O784="",0,$O784-$F784)</f>
        <v/>
      </c>
      <c r="AB784" s="69">
        <f>IF(AND($O784="",$I784&lt;Paramètres!$C$8),1,0)</f>
        <v/>
      </c>
      <c r="AC784" s="69">
        <f>IF(AND($O784="",$Y784&gt;Paramètres!$C$13),1,0)</f>
        <v/>
      </c>
      <c r="AD784" s="67">
        <f>IF($O784="","",YEAR($O784)&amp;"-"&amp;TEXT(MONTH($O784),"00"))</f>
        <v/>
      </c>
      <c r="AE784" s="67">
        <f>IF($W784=1,"Réglée",IF($Y784&lt;=0,"Non échu",IF($Y784&lt;=30,"1-30 j",IF($Y784&lt;=60,"31-60 j",IF($Y784&lt;=90,"61-90 j","Plus de 90 j")))))</f>
        <v/>
      </c>
      <c r="AF784" s="67">
        <f>IF($K784&lt;=1000,"Moins de 1 k€",IF($K784&lt;=5000,"1 à 5 k€",IF($K784&lt;=15000,"5 à 15 k€","Plus de 15 k€")))</f>
        <v/>
      </c>
    </row>
    <row r="785">
      <c r="A785" s="65" t="inlineStr">
        <is>
          <t>FAC-00784</t>
        </is>
      </c>
      <c r="B785" s="65" t="inlineStr">
        <is>
          <t>DEV-01962</t>
        </is>
      </c>
      <c r="C785" s="65" t="inlineStr">
        <is>
          <t>CLI-0636</t>
        </is>
      </c>
      <c r="D785" s="65" t="inlineStr">
        <is>
          <t>Particulier</t>
        </is>
      </c>
      <c r="E785" s="65" t="inlineStr">
        <is>
          <t>Bordeaux</t>
        </is>
      </c>
      <c r="F785" s="66" t="n">
        <v>45873</v>
      </c>
      <c r="G785" s="65" t="inlineStr">
        <is>
          <t>2025-08</t>
        </is>
      </c>
      <c r="H785" s="65" t="inlineStr">
        <is>
          <t>2025-2026</t>
        </is>
      </c>
      <c r="I785" s="66" t="n">
        <v>45888</v>
      </c>
      <c r="J785" s="67" t="n">
        <v>15</v>
      </c>
      <c r="K785" s="68" t="n">
        <v>1625.88</v>
      </c>
      <c r="L785" s="71" t="n">
        <v>0.2</v>
      </c>
      <c r="M785" s="68" t="n">
        <v>1951.06</v>
      </c>
      <c r="N785" s="65" t="inlineStr">
        <is>
          <t>Bon payeur</t>
        </is>
      </c>
      <c r="O785" s="66" t="n">
        <v>45893</v>
      </c>
      <c r="P785" s="65" t="inlineStr">
        <is>
          <t>Payée</t>
        </is>
      </c>
      <c r="Q785" s="67">
        <f>IFERROR(INDEX(Devis!$I$2:$I$3053,MATCH($B785,Devis!$A$2:$A$3053,0)),"")</f>
        <v/>
      </c>
      <c r="R785" s="67">
        <f>IFERROR(INDEX(Devis!$K$2:$K$3053,MATCH($B785,Devis!$A$2:$A$3053,0)),"")</f>
        <v/>
      </c>
      <c r="S785" s="67">
        <f>IFERROR(INDEX(Clients!$G$2:$G$1020,MATCH($C785,Clients!$A$2:$A$1020,0)),"")</f>
        <v/>
      </c>
      <c r="T785" s="69">
        <f>1</f>
        <v/>
      </c>
      <c r="U785" s="68">
        <f>IFERROR(INDEX(Interventions!$S$2:$S$1106,MATCH($B785,Interventions!$B$2:$B$1106,0)),0)</f>
        <v/>
      </c>
      <c r="V785" s="68">
        <f>$K785-$U785</f>
        <v/>
      </c>
      <c r="W785" s="69">
        <f>IF($O785="",0,1)</f>
        <v/>
      </c>
      <c r="X785" s="68">
        <f>IF($O785="",$M785,0)</f>
        <v/>
      </c>
      <c r="Y785" s="69">
        <f>IF($O785="",MAX(0,Paramètres!$C$8-$I785),MAX(0,$O785-$I785))</f>
        <v/>
      </c>
      <c r="Z785" s="69">
        <f>$Y785*$X785</f>
        <v/>
      </c>
      <c r="AA785" s="69">
        <f>IF($O785="",0,$O785-$F785)</f>
        <v/>
      </c>
      <c r="AB785" s="69">
        <f>IF(AND($O785="",$I785&lt;Paramètres!$C$8),1,0)</f>
        <v/>
      </c>
      <c r="AC785" s="69">
        <f>IF(AND($O785="",$Y785&gt;Paramètres!$C$13),1,0)</f>
        <v/>
      </c>
      <c r="AD785" s="67">
        <f>IF($O785="","",YEAR($O785)&amp;"-"&amp;TEXT(MONTH($O785),"00"))</f>
        <v/>
      </c>
      <c r="AE785" s="67">
        <f>IF($W785=1,"Réglée",IF($Y785&lt;=0,"Non échu",IF($Y785&lt;=30,"1-30 j",IF($Y785&lt;=60,"31-60 j",IF($Y785&lt;=90,"61-90 j","Plus de 90 j")))))</f>
        <v/>
      </c>
      <c r="AF785" s="67">
        <f>IF($K785&lt;=1000,"Moins de 1 k€",IF($K785&lt;=5000,"1 à 5 k€",IF($K785&lt;=15000,"5 à 15 k€","Plus de 15 k€")))</f>
        <v/>
      </c>
    </row>
    <row r="786">
      <c r="A786" s="65" t="inlineStr">
        <is>
          <t>FAC-00785</t>
        </is>
      </c>
      <c r="B786" s="65" t="inlineStr">
        <is>
          <t>DEV-01963</t>
        </is>
      </c>
      <c r="C786" s="65" t="inlineStr">
        <is>
          <t>CLI-0063</t>
        </is>
      </c>
      <c r="D786" s="65" t="inlineStr">
        <is>
          <t>Particulier</t>
        </is>
      </c>
      <c r="E786" s="65" t="inlineStr">
        <is>
          <t>Bordeaux</t>
        </is>
      </c>
      <c r="F786" s="66" t="n">
        <v>45860</v>
      </c>
      <c r="G786" s="65" t="inlineStr">
        <is>
          <t>2025-07</t>
        </is>
      </c>
      <c r="H786" s="65" t="inlineStr">
        <is>
          <t>2025-2026</t>
        </is>
      </c>
      <c r="I786" s="66" t="n">
        <v>45875</v>
      </c>
      <c r="J786" s="67" t="n">
        <v>15</v>
      </c>
      <c r="K786" s="68" t="n">
        <v>5342.55</v>
      </c>
      <c r="L786" s="71" t="n">
        <v>0.1</v>
      </c>
      <c r="M786" s="68" t="n">
        <v>5876.81</v>
      </c>
      <c r="N786" s="65" t="inlineStr">
        <is>
          <t>Standard</t>
        </is>
      </c>
      <c r="O786" s="66" t="n">
        <v>45861</v>
      </c>
      <c r="P786" s="65" t="inlineStr">
        <is>
          <t>Payée</t>
        </is>
      </c>
      <c r="Q786" s="67">
        <f>IFERROR(INDEX(Devis!$I$2:$I$3053,MATCH($B786,Devis!$A$2:$A$3053,0)),"")</f>
        <v/>
      </c>
      <c r="R786" s="67">
        <f>IFERROR(INDEX(Devis!$K$2:$K$3053,MATCH($B786,Devis!$A$2:$A$3053,0)),"")</f>
        <v/>
      </c>
      <c r="S786" s="67">
        <f>IFERROR(INDEX(Clients!$G$2:$G$1020,MATCH($C786,Clients!$A$2:$A$1020,0)),"")</f>
        <v/>
      </c>
      <c r="T786" s="69">
        <f>1</f>
        <v/>
      </c>
      <c r="U786" s="68">
        <f>IFERROR(INDEX(Interventions!$S$2:$S$1106,MATCH($B786,Interventions!$B$2:$B$1106,0)),0)</f>
        <v/>
      </c>
      <c r="V786" s="68">
        <f>$K786-$U786</f>
        <v/>
      </c>
      <c r="W786" s="69">
        <f>IF($O786="",0,1)</f>
        <v/>
      </c>
      <c r="X786" s="68">
        <f>IF($O786="",$M786,0)</f>
        <v/>
      </c>
      <c r="Y786" s="69">
        <f>IF($O786="",MAX(0,Paramètres!$C$8-$I786),MAX(0,$O786-$I786))</f>
        <v/>
      </c>
      <c r="Z786" s="69">
        <f>$Y786*$X786</f>
        <v/>
      </c>
      <c r="AA786" s="69">
        <f>IF($O786="",0,$O786-$F786)</f>
        <v/>
      </c>
      <c r="AB786" s="69">
        <f>IF(AND($O786="",$I786&lt;Paramètres!$C$8),1,0)</f>
        <v/>
      </c>
      <c r="AC786" s="69">
        <f>IF(AND($O786="",$Y786&gt;Paramètres!$C$13),1,0)</f>
        <v/>
      </c>
      <c r="AD786" s="67">
        <f>IF($O786="","",YEAR($O786)&amp;"-"&amp;TEXT(MONTH($O786),"00"))</f>
        <v/>
      </c>
      <c r="AE786" s="67">
        <f>IF($W786=1,"Réglée",IF($Y786&lt;=0,"Non échu",IF($Y786&lt;=30,"1-30 j",IF($Y786&lt;=60,"31-60 j",IF($Y786&lt;=90,"61-90 j","Plus de 90 j")))))</f>
        <v/>
      </c>
      <c r="AF786" s="67">
        <f>IF($K786&lt;=1000,"Moins de 1 k€",IF($K786&lt;=5000,"1 à 5 k€",IF($K786&lt;=15000,"5 à 15 k€","Plus de 15 k€")))</f>
        <v/>
      </c>
    </row>
    <row r="787">
      <c r="A787" s="65" t="inlineStr">
        <is>
          <t>FAC-00786</t>
        </is>
      </c>
      <c r="B787" s="65" t="inlineStr">
        <is>
          <t>DEV-01965</t>
        </is>
      </c>
      <c r="C787" s="65" t="inlineStr">
        <is>
          <t>CLI-0014</t>
        </is>
      </c>
      <c r="D787" s="65" t="inlineStr">
        <is>
          <t>Particulier</t>
        </is>
      </c>
      <c r="E787" s="65" t="inlineStr">
        <is>
          <t>Bordeaux</t>
        </is>
      </c>
      <c r="F787" s="66" t="n">
        <v>45874</v>
      </c>
      <c r="G787" s="65" t="inlineStr">
        <is>
          <t>2025-08</t>
        </is>
      </c>
      <c r="H787" s="65" t="inlineStr">
        <is>
          <t>2025-2026</t>
        </is>
      </c>
      <c r="I787" s="66" t="n">
        <v>45889</v>
      </c>
      <c r="J787" s="67" t="n">
        <v>15</v>
      </c>
      <c r="K787" s="68" t="n">
        <v>4309.52</v>
      </c>
      <c r="L787" s="71" t="n">
        <v>0.1</v>
      </c>
      <c r="M787" s="68" t="n">
        <v>4740.47</v>
      </c>
      <c r="N787" s="65" t="inlineStr">
        <is>
          <t>Bon payeur</t>
        </is>
      </c>
      <c r="O787" s="66" t="n">
        <v>45875</v>
      </c>
      <c r="P787" s="65" t="inlineStr">
        <is>
          <t>Payée</t>
        </is>
      </c>
      <c r="Q787" s="67">
        <f>IFERROR(INDEX(Devis!$I$2:$I$3053,MATCH($B787,Devis!$A$2:$A$3053,0)),"")</f>
        <v/>
      </c>
      <c r="R787" s="67">
        <f>IFERROR(INDEX(Devis!$K$2:$K$3053,MATCH($B787,Devis!$A$2:$A$3053,0)),"")</f>
        <v/>
      </c>
      <c r="S787" s="67">
        <f>IFERROR(INDEX(Clients!$G$2:$G$1020,MATCH($C787,Clients!$A$2:$A$1020,0)),"")</f>
        <v/>
      </c>
      <c r="T787" s="69">
        <f>1</f>
        <v/>
      </c>
      <c r="U787" s="68">
        <f>IFERROR(INDEX(Interventions!$S$2:$S$1106,MATCH($B787,Interventions!$B$2:$B$1106,0)),0)</f>
        <v/>
      </c>
      <c r="V787" s="68">
        <f>$K787-$U787</f>
        <v/>
      </c>
      <c r="W787" s="69">
        <f>IF($O787="",0,1)</f>
        <v/>
      </c>
      <c r="X787" s="68">
        <f>IF($O787="",$M787,0)</f>
        <v/>
      </c>
      <c r="Y787" s="69">
        <f>IF($O787="",MAX(0,Paramètres!$C$8-$I787),MAX(0,$O787-$I787))</f>
        <v/>
      </c>
      <c r="Z787" s="69">
        <f>$Y787*$X787</f>
        <v/>
      </c>
      <c r="AA787" s="69">
        <f>IF($O787="",0,$O787-$F787)</f>
        <v/>
      </c>
      <c r="AB787" s="69">
        <f>IF(AND($O787="",$I787&lt;Paramètres!$C$8),1,0)</f>
        <v/>
      </c>
      <c r="AC787" s="69">
        <f>IF(AND($O787="",$Y787&gt;Paramètres!$C$13),1,0)</f>
        <v/>
      </c>
      <c r="AD787" s="67">
        <f>IF($O787="","",YEAR($O787)&amp;"-"&amp;TEXT(MONTH($O787),"00"))</f>
        <v/>
      </c>
      <c r="AE787" s="67">
        <f>IF($W787=1,"Réglée",IF($Y787&lt;=0,"Non échu",IF($Y787&lt;=30,"1-30 j",IF($Y787&lt;=60,"31-60 j",IF($Y787&lt;=90,"61-90 j","Plus de 90 j")))))</f>
        <v/>
      </c>
      <c r="AF787" s="67">
        <f>IF($K787&lt;=1000,"Moins de 1 k€",IF($K787&lt;=5000,"1 à 5 k€",IF($K787&lt;=15000,"5 à 15 k€","Plus de 15 k€")))</f>
        <v/>
      </c>
    </row>
    <row r="788">
      <c r="A788" s="65" t="inlineStr">
        <is>
          <t>FAC-00787</t>
        </is>
      </c>
      <c r="B788" s="65" t="inlineStr">
        <is>
          <t>DEV-01969</t>
        </is>
      </c>
      <c r="C788" s="65" t="inlineStr">
        <is>
          <t>CLI-0157</t>
        </is>
      </c>
      <c r="D788" s="65" t="inlineStr">
        <is>
          <t>Particulier</t>
        </is>
      </c>
      <c r="E788" s="65" t="inlineStr">
        <is>
          <t>Bordeaux</t>
        </is>
      </c>
      <c r="F788" s="66" t="n">
        <v>45868</v>
      </c>
      <c r="G788" s="65" t="inlineStr">
        <is>
          <t>2025-07</t>
        </is>
      </c>
      <c r="H788" s="65" t="inlineStr">
        <is>
          <t>2025-2026</t>
        </is>
      </c>
      <c r="I788" s="66" t="n">
        <v>45883</v>
      </c>
      <c r="J788" s="67" t="n">
        <v>15</v>
      </c>
      <c r="K788" s="68" t="n">
        <v>336.09</v>
      </c>
      <c r="L788" s="71" t="n">
        <v>0.2</v>
      </c>
      <c r="M788" s="68" t="n">
        <v>403.31</v>
      </c>
      <c r="N788" s="65" t="inlineStr">
        <is>
          <t>Lent</t>
        </is>
      </c>
      <c r="O788" s="66" t="n">
        <v>45998</v>
      </c>
      <c r="P788" s="65" t="inlineStr">
        <is>
          <t>Payée</t>
        </is>
      </c>
      <c r="Q788" s="67">
        <f>IFERROR(INDEX(Devis!$I$2:$I$3053,MATCH($B788,Devis!$A$2:$A$3053,0)),"")</f>
        <v/>
      </c>
      <c r="R788" s="67">
        <f>IFERROR(INDEX(Devis!$K$2:$K$3053,MATCH($B788,Devis!$A$2:$A$3053,0)),"")</f>
        <v/>
      </c>
      <c r="S788" s="67">
        <f>IFERROR(INDEX(Clients!$G$2:$G$1020,MATCH($C788,Clients!$A$2:$A$1020,0)),"")</f>
        <v/>
      </c>
      <c r="T788" s="69">
        <f>1</f>
        <v/>
      </c>
      <c r="U788" s="68">
        <f>IFERROR(INDEX(Interventions!$S$2:$S$1106,MATCH($B788,Interventions!$B$2:$B$1106,0)),0)</f>
        <v/>
      </c>
      <c r="V788" s="68">
        <f>$K788-$U788</f>
        <v/>
      </c>
      <c r="W788" s="69">
        <f>IF($O788="",0,1)</f>
        <v/>
      </c>
      <c r="X788" s="68">
        <f>IF($O788="",$M788,0)</f>
        <v/>
      </c>
      <c r="Y788" s="69">
        <f>IF($O788="",MAX(0,Paramètres!$C$8-$I788),MAX(0,$O788-$I788))</f>
        <v/>
      </c>
      <c r="Z788" s="69">
        <f>$Y788*$X788</f>
        <v/>
      </c>
      <c r="AA788" s="69">
        <f>IF($O788="",0,$O788-$F788)</f>
        <v/>
      </c>
      <c r="AB788" s="69">
        <f>IF(AND($O788="",$I788&lt;Paramètres!$C$8),1,0)</f>
        <v/>
      </c>
      <c r="AC788" s="69">
        <f>IF(AND($O788="",$Y788&gt;Paramètres!$C$13),1,0)</f>
        <v/>
      </c>
      <c r="AD788" s="67">
        <f>IF($O788="","",YEAR($O788)&amp;"-"&amp;TEXT(MONTH($O788),"00"))</f>
        <v/>
      </c>
      <c r="AE788" s="67">
        <f>IF($W788=1,"Réglée",IF($Y788&lt;=0,"Non échu",IF($Y788&lt;=30,"1-30 j",IF($Y788&lt;=60,"31-60 j",IF($Y788&lt;=90,"61-90 j","Plus de 90 j")))))</f>
        <v/>
      </c>
      <c r="AF788" s="67">
        <f>IF($K788&lt;=1000,"Moins de 1 k€",IF($K788&lt;=5000,"1 à 5 k€",IF($K788&lt;=15000,"5 à 15 k€","Plus de 15 k€")))</f>
        <v/>
      </c>
    </row>
    <row r="789">
      <c r="A789" s="65" t="inlineStr">
        <is>
          <t>FAC-00788</t>
        </is>
      </c>
      <c r="B789" s="65" t="inlineStr">
        <is>
          <t>DEV-01970</t>
        </is>
      </c>
      <c r="C789" s="65" t="inlineStr">
        <is>
          <t>CLI-0678</t>
        </is>
      </c>
      <c r="D789" s="65" t="inlineStr">
        <is>
          <t>Particulier</t>
        </is>
      </c>
      <c r="E789" s="65" t="inlineStr">
        <is>
          <t>Bordeaux</t>
        </is>
      </c>
      <c r="F789" s="66" t="n">
        <v>45874</v>
      </c>
      <c r="G789" s="65" t="inlineStr">
        <is>
          <t>2025-08</t>
        </is>
      </c>
      <c r="H789" s="65" t="inlineStr">
        <is>
          <t>2025-2026</t>
        </is>
      </c>
      <c r="I789" s="66" t="n">
        <v>45889</v>
      </c>
      <c r="J789" s="67" t="n">
        <v>15</v>
      </c>
      <c r="K789" s="68" t="n">
        <v>11015.87</v>
      </c>
      <c r="L789" s="71" t="n">
        <v>0.2</v>
      </c>
      <c r="M789" s="68" t="n">
        <v>13219.04</v>
      </c>
      <c r="N789" s="65" t="inlineStr">
        <is>
          <t>Litigieux</t>
        </is>
      </c>
      <c r="O789" s="66" t="n">
        <v>46111</v>
      </c>
      <c r="P789" s="65" t="inlineStr">
        <is>
          <t>Payée</t>
        </is>
      </c>
      <c r="Q789" s="67">
        <f>IFERROR(INDEX(Devis!$I$2:$I$3053,MATCH($B789,Devis!$A$2:$A$3053,0)),"")</f>
        <v/>
      </c>
      <c r="R789" s="67">
        <f>IFERROR(INDEX(Devis!$K$2:$K$3053,MATCH($B789,Devis!$A$2:$A$3053,0)),"")</f>
        <v/>
      </c>
      <c r="S789" s="67">
        <f>IFERROR(INDEX(Clients!$G$2:$G$1020,MATCH($C789,Clients!$A$2:$A$1020,0)),"")</f>
        <v/>
      </c>
      <c r="T789" s="69">
        <f>1</f>
        <v/>
      </c>
      <c r="U789" s="68">
        <f>IFERROR(INDEX(Interventions!$S$2:$S$1106,MATCH($B789,Interventions!$B$2:$B$1106,0)),0)</f>
        <v/>
      </c>
      <c r="V789" s="68">
        <f>$K789-$U789</f>
        <v/>
      </c>
      <c r="W789" s="69">
        <f>IF($O789="",0,1)</f>
        <v/>
      </c>
      <c r="X789" s="68">
        <f>IF($O789="",$M789,0)</f>
        <v/>
      </c>
      <c r="Y789" s="69">
        <f>IF($O789="",MAX(0,Paramètres!$C$8-$I789),MAX(0,$O789-$I789))</f>
        <v/>
      </c>
      <c r="Z789" s="69">
        <f>$Y789*$X789</f>
        <v/>
      </c>
      <c r="AA789" s="69">
        <f>IF($O789="",0,$O789-$F789)</f>
        <v/>
      </c>
      <c r="AB789" s="69">
        <f>IF(AND($O789="",$I789&lt;Paramètres!$C$8),1,0)</f>
        <v/>
      </c>
      <c r="AC789" s="69">
        <f>IF(AND($O789="",$Y789&gt;Paramètres!$C$13),1,0)</f>
        <v/>
      </c>
      <c r="AD789" s="67">
        <f>IF($O789="","",YEAR($O789)&amp;"-"&amp;TEXT(MONTH($O789),"00"))</f>
        <v/>
      </c>
      <c r="AE789" s="67">
        <f>IF($W789=1,"Réglée",IF($Y789&lt;=0,"Non échu",IF($Y789&lt;=30,"1-30 j",IF($Y789&lt;=60,"31-60 j",IF($Y789&lt;=90,"61-90 j","Plus de 90 j")))))</f>
        <v/>
      </c>
      <c r="AF789" s="67">
        <f>IF($K789&lt;=1000,"Moins de 1 k€",IF($K789&lt;=5000,"1 à 5 k€",IF($K789&lt;=15000,"5 à 15 k€","Plus de 15 k€")))</f>
        <v/>
      </c>
    </row>
    <row r="790">
      <c r="A790" s="65" t="inlineStr">
        <is>
          <t>FAC-00789</t>
        </is>
      </c>
      <c r="B790" s="65" t="inlineStr">
        <is>
          <t>DEV-01972</t>
        </is>
      </c>
      <c r="C790" s="65" t="inlineStr">
        <is>
          <t>CLI-0249</t>
        </is>
      </c>
      <c r="D790" s="65" t="inlineStr">
        <is>
          <t>Particulier</t>
        </is>
      </c>
      <c r="E790" s="65" t="inlineStr">
        <is>
          <t>Toulouse</t>
        </is>
      </c>
      <c r="F790" s="66" t="n">
        <v>45870</v>
      </c>
      <c r="G790" s="65" t="inlineStr">
        <is>
          <t>2025-08</t>
        </is>
      </c>
      <c r="H790" s="65" t="inlineStr">
        <is>
          <t>2025-2026</t>
        </is>
      </c>
      <c r="I790" s="66" t="n">
        <v>45885</v>
      </c>
      <c r="J790" s="67" t="n">
        <v>15</v>
      </c>
      <c r="K790" s="68" t="n">
        <v>353.31</v>
      </c>
      <c r="L790" s="71" t="n">
        <v>0.2</v>
      </c>
      <c r="M790" s="68" t="n">
        <v>423.97</v>
      </c>
      <c r="N790" s="65" t="inlineStr">
        <is>
          <t>Lent</t>
        </is>
      </c>
      <c r="O790" s="66" t="n">
        <v>45916</v>
      </c>
      <c r="P790" s="65" t="inlineStr">
        <is>
          <t>Payée</t>
        </is>
      </c>
      <c r="Q790" s="67">
        <f>IFERROR(INDEX(Devis!$I$2:$I$3053,MATCH($B790,Devis!$A$2:$A$3053,0)),"")</f>
        <v/>
      </c>
      <c r="R790" s="67">
        <f>IFERROR(INDEX(Devis!$K$2:$K$3053,MATCH($B790,Devis!$A$2:$A$3053,0)),"")</f>
        <v/>
      </c>
      <c r="S790" s="67">
        <f>IFERROR(INDEX(Clients!$G$2:$G$1020,MATCH($C790,Clients!$A$2:$A$1020,0)),"")</f>
        <v/>
      </c>
      <c r="T790" s="69">
        <f>1</f>
        <v/>
      </c>
      <c r="U790" s="68">
        <f>IFERROR(INDEX(Interventions!$S$2:$S$1106,MATCH($B790,Interventions!$B$2:$B$1106,0)),0)</f>
        <v/>
      </c>
      <c r="V790" s="68">
        <f>$K790-$U790</f>
        <v/>
      </c>
      <c r="W790" s="69">
        <f>IF($O790="",0,1)</f>
        <v/>
      </c>
      <c r="X790" s="68">
        <f>IF($O790="",$M790,0)</f>
        <v/>
      </c>
      <c r="Y790" s="69">
        <f>IF($O790="",MAX(0,Paramètres!$C$8-$I790),MAX(0,$O790-$I790))</f>
        <v/>
      </c>
      <c r="Z790" s="69">
        <f>$Y790*$X790</f>
        <v/>
      </c>
      <c r="AA790" s="69">
        <f>IF($O790="",0,$O790-$F790)</f>
        <v/>
      </c>
      <c r="AB790" s="69">
        <f>IF(AND($O790="",$I790&lt;Paramètres!$C$8),1,0)</f>
        <v/>
      </c>
      <c r="AC790" s="69">
        <f>IF(AND($O790="",$Y790&gt;Paramètres!$C$13),1,0)</f>
        <v/>
      </c>
      <c r="AD790" s="67">
        <f>IF($O790="","",YEAR($O790)&amp;"-"&amp;TEXT(MONTH($O790),"00"))</f>
        <v/>
      </c>
      <c r="AE790" s="67">
        <f>IF($W790=1,"Réglée",IF($Y790&lt;=0,"Non échu",IF($Y790&lt;=30,"1-30 j",IF($Y790&lt;=60,"31-60 j",IF($Y790&lt;=90,"61-90 j","Plus de 90 j")))))</f>
        <v/>
      </c>
      <c r="AF790" s="67">
        <f>IF($K790&lt;=1000,"Moins de 1 k€",IF($K790&lt;=5000,"1 à 5 k€",IF($K790&lt;=15000,"5 à 15 k€","Plus de 15 k€")))</f>
        <v/>
      </c>
    </row>
    <row r="791">
      <c r="A791" s="65" t="inlineStr">
        <is>
          <t>FAC-00790</t>
        </is>
      </c>
      <c r="B791" s="65" t="inlineStr">
        <is>
          <t>DEV-01983</t>
        </is>
      </c>
      <c r="C791" s="65" t="inlineStr">
        <is>
          <t>CLI-0003</t>
        </is>
      </c>
      <c r="D791" s="65" t="inlineStr">
        <is>
          <t>Professionnel</t>
        </is>
      </c>
      <c r="E791" s="65" t="inlineStr">
        <is>
          <t>Toulouse</t>
        </is>
      </c>
      <c r="F791" s="66" t="n">
        <v>45874</v>
      </c>
      <c r="G791" s="65" t="inlineStr">
        <is>
          <t>2025-08</t>
        </is>
      </c>
      <c r="H791" s="65" t="inlineStr">
        <is>
          <t>2025-2026</t>
        </is>
      </c>
      <c r="I791" s="66" t="n">
        <v>45904</v>
      </c>
      <c r="J791" s="67" t="n">
        <v>30</v>
      </c>
      <c r="K791" s="68" t="n">
        <v>822.92</v>
      </c>
      <c r="L791" s="71" t="n">
        <v>0.2</v>
      </c>
      <c r="M791" s="68" t="n">
        <v>987.5</v>
      </c>
      <c r="N791" s="65" t="inlineStr">
        <is>
          <t>Standard</t>
        </is>
      </c>
      <c r="O791" s="66" t="n">
        <v>45932</v>
      </c>
      <c r="P791" s="65" t="inlineStr">
        <is>
          <t>Payée</t>
        </is>
      </c>
      <c r="Q791" s="67">
        <f>IFERROR(INDEX(Devis!$I$2:$I$3053,MATCH($B791,Devis!$A$2:$A$3053,0)),"")</f>
        <v/>
      </c>
      <c r="R791" s="67">
        <f>IFERROR(INDEX(Devis!$K$2:$K$3053,MATCH($B791,Devis!$A$2:$A$3053,0)),"")</f>
        <v/>
      </c>
      <c r="S791" s="67">
        <f>IFERROR(INDEX(Clients!$G$2:$G$1020,MATCH($C791,Clients!$A$2:$A$1020,0)),"")</f>
        <v/>
      </c>
      <c r="T791" s="69">
        <f>1</f>
        <v/>
      </c>
      <c r="U791" s="68">
        <f>IFERROR(INDEX(Interventions!$S$2:$S$1106,MATCH($B791,Interventions!$B$2:$B$1106,0)),0)</f>
        <v/>
      </c>
      <c r="V791" s="68">
        <f>$K791-$U791</f>
        <v/>
      </c>
      <c r="W791" s="69">
        <f>IF($O791="",0,1)</f>
        <v/>
      </c>
      <c r="X791" s="68">
        <f>IF($O791="",$M791,0)</f>
        <v/>
      </c>
      <c r="Y791" s="69">
        <f>IF($O791="",MAX(0,Paramètres!$C$8-$I791),MAX(0,$O791-$I791))</f>
        <v/>
      </c>
      <c r="Z791" s="69">
        <f>$Y791*$X791</f>
        <v/>
      </c>
      <c r="AA791" s="69">
        <f>IF($O791="",0,$O791-$F791)</f>
        <v/>
      </c>
      <c r="AB791" s="69">
        <f>IF(AND($O791="",$I791&lt;Paramètres!$C$8),1,0)</f>
        <v/>
      </c>
      <c r="AC791" s="69">
        <f>IF(AND($O791="",$Y791&gt;Paramètres!$C$13),1,0)</f>
        <v/>
      </c>
      <c r="AD791" s="67">
        <f>IF($O791="","",YEAR($O791)&amp;"-"&amp;TEXT(MONTH($O791),"00"))</f>
        <v/>
      </c>
      <c r="AE791" s="67">
        <f>IF($W791=1,"Réglée",IF($Y791&lt;=0,"Non échu",IF($Y791&lt;=30,"1-30 j",IF($Y791&lt;=60,"31-60 j",IF($Y791&lt;=90,"61-90 j","Plus de 90 j")))))</f>
        <v/>
      </c>
      <c r="AF791" s="67">
        <f>IF($K791&lt;=1000,"Moins de 1 k€",IF($K791&lt;=5000,"1 à 5 k€",IF($K791&lt;=15000,"5 à 15 k€","Plus de 15 k€")))</f>
        <v/>
      </c>
    </row>
    <row r="792">
      <c r="A792" s="65" t="inlineStr">
        <is>
          <t>FAC-00791</t>
        </is>
      </c>
      <c r="B792" s="65" t="inlineStr">
        <is>
          <t>DEV-01984</t>
        </is>
      </c>
      <c r="C792" s="65" t="inlineStr">
        <is>
          <t>CLI-0270</t>
        </is>
      </c>
      <c r="D792" s="65" t="inlineStr">
        <is>
          <t>Particulier</t>
        </is>
      </c>
      <c r="E792" s="65" t="inlineStr">
        <is>
          <t>Bordeaux</t>
        </is>
      </c>
      <c r="F792" s="66" t="n">
        <v>45849</v>
      </c>
      <c r="G792" s="65" t="inlineStr">
        <is>
          <t>2025-07</t>
        </is>
      </c>
      <c r="H792" s="65" t="inlineStr">
        <is>
          <t>2025-2026</t>
        </is>
      </c>
      <c r="I792" s="66" t="n">
        <v>45864</v>
      </c>
      <c r="J792" s="67" t="n">
        <v>15</v>
      </c>
      <c r="K792" s="68" t="n">
        <v>9835.68</v>
      </c>
      <c r="L792" s="71" t="n">
        <v>0.2</v>
      </c>
      <c r="M792" s="68" t="n">
        <v>11802.82</v>
      </c>
      <c r="N792" s="65" t="inlineStr">
        <is>
          <t>Bon payeur</t>
        </is>
      </c>
      <c r="O792" s="66" t="n">
        <v>45869</v>
      </c>
      <c r="P792" s="65" t="inlineStr">
        <is>
          <t>Payée</t>
        </is>
      </c>
      <c r="Q792" s="67">
        <f>IFERROR(INDEX(Devis!$I$2:$I$3053,MATCH($B792,Devis!$A$2:$A$3053,0)),"")</f>
        <v/>
      </c>
      <c r="R792" s="67">
        <f>IFERROR(INDEX(Devis!$K$2:$K$3053,MATCH($B792,Devis!$A$2:$A$3053,0)),"")</f>
        <v/>
      </c>
      <c r="S792" s="67">
        <f>IFERROR(INDEX(Clients!$G$2:$G$1020,MATCH($C792,Clients!$A$2:$A$1020,0)),"")</f>
        <v/>
      </c>
      <c r="T792" s="69">
        <f>1</f>
        <v/>
      </c>
      <c r="U792" s="68">
        <f>IFERROR(INDEX(Interventions!$S$2:$S$1106,MATCH($B792,Interventions!$B$2:$B$1106,0)),0)</f>
        <v/>
      </c>
      <c r="V792" s="68">
        <f>$K792-$U792</f>
        <v/>
      </c>
      <c r="W792" s="69">
        <f>IF($O792="",0,1)</f>
        <v/>
      </c>
      <c r="X792" s="68">
        <f>IF($O792="",$M792,0)</f>
        <v/>
      </c>
      <c r="Y792" s="69">
        <f>IF($O792="",MAX(0,Paramètres!$C$8-$I792),MAX(0,$O792-$I792))</f>
        <v/>
      </c>
      <c r="Z792" s="69">
        <f>$Y792*$X792</f>
        <v/>
      </c>
      <c r="AA792" s="69">
        <f>IF($O792="",0,$O792-$F792)</f>
        <v/>
      </c>
      <c r="AB792" s="69">
        <f>IF(AND($O792="",$I792&lt;Paramètres!$C$8),1,0)</f>
        <v/>
      </c>
      <c r="AC792" s="69">
        <f>IF(AND($O792="",$Y792&gt;Paramètres!$C$13),1,0)</f>
        <v/>
      </c>
      <c r="AD792" s="67">
        <f>IF($O792="","",YEAR($O792)&amp;"-"&amp;TEXT(MONTH($O792),"00"))</f>
        <v/>
      </c>
      <c r="AE792" s="67">
        <f>IF($W792=1,"Réglée",IF($Y792&lt;=0,"Non échu",IF($Y792&lt;=30,"1-30 j",IF($Y792&lt;=60,"31-60 j",IF($Y792&lt;=90,"61-90 j","Plus de 90 j")))))</f>
        <v/>
      </c>
      <c r="AF792" s="67">
        <f>IF($K792&lt;=1000,"Moins de 1 k€",IF($K792&lt;=5000,"1 à 5 k€",IF($K792&lt;=15000,"5 à 15 k€","Plus de 15 k€")))</f>
        <v/>
      </c>
    </row>
    <row r="793">
      <c r="A793" s="65" t="inlineStr">
        <is>
          <t>FAC-00792</t>
        </is>
      </c>
      <c r="B793" s="65" t="inlineStr">
        <is>
          <t>DEV-01990</t>
        </is>
      </c>
      <c r="C793" s="65" t="inlineStr">
        <is>
          <t>CLI-0313</t>
        </is>
      </c>
      <c r="D793" s="65" t="inlineStr">
        <is>
          <t>Syndic</t>
        </is>
      </c>
      <c r="E793" s="65" t="inlineStr">
        <is>
          <t>Bordeaux</t>
        </is>
      </c>
      <c r="F793" s="66" t="n">
        <v>45882</v>
      </c>
      <c r="G793" s="65" t="inlineStr">
        <is>
          <t>2025-08</t>
        </is>
      </c>
      <c r="H793" s="65" t="inlineStr">
        <is>
          <t>2025-2026</t>
        </is>
      </c>
      <c r="I793" s="66" t="n">
        <v>45942</v>
      </c>
      <c r="J793" s="67" t="n">
        <v>60</v>
      </c>
      <c r="K793" s="68" t="n">
        <v>4125.47</v>
      </c>
      <c r="L793" s="71" t="n">
        <v>0.2</v>
      </c>
      <c r="M793" s="68" t="n">
        <v>4950.56</v>
      </c>
      <c r="N793" s="65" t="inlineStr">
        <is>
          <t>Litigieux</t>
        </is>
      </c>
      <c r="O793" s="66" t="n">
        <v>46045</v>
      </c>
      <c r="P793" s="65" t="inlineStr">
        <is>
          <t>Payée</t>
        </is>
      </c>
      <c r="Q793" s="67">
        <f>IFERROR(INDEX(Devis!$I$2:$I$3053,MATCH($B793,Devis!$A$2:$A$3053,0)),"")</f>
        <v/>
      </c>
      <c r="R793" s="67">
        <f>IFERROR(INDEX(Devis!$K$2:$K$3053,MATCH($B793,Devis!$A$2:$A$3053,0)),"")</f>
        <v/>
      </c>
      <c r="S793" s="67">
        <f>IFERROR(INDEX(Clients!$G$2:$G$1020,MATCH($C793,Clients!$A$2:$A$1020,0)),"")</f>
        <v/>
      </c>
      <c r="T793" s="69">
        <f>1</f>
        <v/>
      </c>
      <c r="U793" s="68">
        <f>IFERROR(INDEX(Interventions!$S$2:$S$1106,MATCH($B793,Interventions!$B$2:$B$1106,0)),0)</f>
        <v/>
      </c>
      <c r="V793" s="68">
        <f>$K793-$U793</f>
        <v/>
      </c>
      <c r="W793" s="69">
        <f>IF($O793="",0,1)</f>
        <v/>
      </c>
      <c r="X793" s="68">
        <f>IF($O793="",$M793,0)</f>
        <v/>
      </c>
      <c r="Y793" s="69">
        <f>IF($O793="",MAX(0,Paramètres!$C$8-$I793),MAX(0,$O793-$I793))</f>
        <v/>
      </c>
      <c r="Z793" s="69">
        <f>$Y793*$X793</f>
        <v/>
      </c>
      <c r="AA793" s="69">
        <f>IF($O793="",0,$O793-$F793)</f>
        <v/>
      </c>
      <c r="AB793" s="69">
        <f>IF(AND($O793="",$I793&lt;Paramètres!$C$8),1,0)</f>
        <v/>
      </c>
      <c r="AC793" s="69">
        <f>IF(AND($O793="",$Y793&gt;Paramètres!$C$13),1,0)</f>
        <v/>
      </c>
      <c r="AD793" s="67">
        <f>IF($O793="","",YEAR($O793)&amp;"-"&amp;TEXT(MONTH($O793),"00"))</f>
        <v/>
      </c>
      <c r="AE793" s="67">
        <f>IF($W793=1,"Réglée",IF($Y793&lt;=0,"Non échu",IF($Y793&lt;=30,"1-30 j",IF($Y793&lt;=60,"31-60 j",IF($Y793&lt;=90,"61-90 j","Plus de 90 j")))))</f>
        <v/>
      </c>
      <c r="AF793" s="67">
        <f>IF($K793&lt;=1000,"Moins de 1 k€",IF($K793&lt;=5000,"1 à 5 k€",IF($K793&lt;=15000,"5 à 15 k€","Plus de 15 k€")))</f>
        <v/>
      </c>
    </row>
    <row r="794">
      <c r="A794" s="65" t="inlineStr">
        <is>
          <t>FAC-00793</t>
        </is>
      </c>
      <c r="B794" s="65" t="inlineStr">
        <is>
          <t>DEV-01993</t>
        </is>
      </c>
      <c r="C794" s="65" t="inlineStr">
        <is>
          <t>CLI-0337</t>
        </is>
      </c>
      <c r="D794" s="65" t="inlineStr">
        <is>
          <t>Particulier</t>
        </is>
      </c>
      <c r="E794" s="65" t="inlineStr">
        <is>
          <t>Toulouse</t>
        </is>
      </c>
      <c r="F794" s="66" t="n">
        <v>45859</v>
      </c>
      <c r="G794" s="65" t="inlineStr">
        <is>
          <t>2025-07</t>
        </is>
      </c>
      <c r="H794" s="65" t="inlineStr">
        <is>
          <t>2025-2026</t>
        </is>
      </c>
      <c r="I794" s="66" t="n">
        <v>45874</v>
      </c>
      <c r="J794" s="67" t="n">
        <v>15</v>
      </c>
      <c r="K794" s="68" t="n">
        <v>3578.23</v>
      </c>
      <c r="L794" s="71" t="n">
        <v>0.1</v>
      </c>
      <c r="M794" s="68" t="n">
        <v>3936.05</v>
      </c>
      <c r="N794" s="65" t="inlineStr">
        <is>
          <t>Standard</t>
        </is>
      </c>
      <c r="O794" s="66" t="n">
        <v>45872</v>
      </c>
      <c r="P794" s="65" t="inlineStr">
        <is>
          <t>Payée</t>
        </is>
      </c>
      <c r="Q794" s="67">
        <f>IFERROR(INDEX(Devis!$I$2:$I$3053,MATCH($B794,Devis!$A$2:$A$3053,0)),"")</f>
        <v/>
      </c>
      <c r="R794" s="67">
        <f>IFERROR(INDEX(Devis!$K$2:$K$3053,MATCH($B794,Devis!$A$2:$A$3053,0)),"")</f>
        <v/>
      </c>
      <c r="S794" s="67">
        <f>IFERROR(INDEX(Clients!$G$2:$G$1020,MATCH($C794,Clients!$A$2:$A$1020,0)),"")</f>
        <v/>
      </c>
      <c r="T794" s="69">
        <f>1</f>
        <v/>
      </c>
      <c r="U794" s="68">
        <f>IFERROR(INDEX(Interventions!$S$2:$S$1106,MATCH($B794,Interventions!$B$2:$B$1106,0)),0)</f>
        <v/>
      </c>
      <c r="V794" s="68">
        <f>$K794-$U794</f>
        <v/>
      </c>
      <c r="W794" s="69">
        <f>IF($O794="",0,1)</f>
        <v/>
      </c>
      <c r="X794" s="68">
        <f>IF($O794="",$M794,0)</f>
        <v/>
      </c>
      <c r="Y794" s="69">
        <f>IF($O794="",MAX(0,Paramètres!$C$8-$I794),MAX(0,$O794-$I794))</f>
        <v/>
      </c>
      <c r="Z794" s="69">
        <f>$Y794*$X794</f>
        <v/>
      </c>
      <c r="AA794" s="69">
        <f>IF($O794="",0,$O794-$F794)</f>
        <v/>
      </c>
      <c r="AB794" s="69">
        <f>IF(AND($O794="",$I794&lt;Paramètres!$C$8),1,0)</f>
        <v/>
      </c>
      <c r="AC794" s="69">
        <f>IF(AND($O794="",$Y794&gt;Paramètres!$C$13),1,0)</f>
        <v/>
      </c>
      <c r="AD794" s="67">
        <f>IF($O794="","",YEAR($O794)&amp;"-"&amp;TEXT(MONTH($O794),"00"))</f>
        <v/>
      </c>
      <c r="AE794" s="67">
        <f>IF($W794=1,"Réglée",IF($Y794&lt;=0,"Non échu",IF($Y794&lt;=30,"1-30 j",IF($Y794&lt;=60,"31-60 j",IF($Y794&lt;=90,"61-90 j","Plus de 90 j")))))</f>
        <v/>
      </c>
      <c r="AF794" s="67">
        <f>IF($K794&lt;=1000,"Moins de 1 k€",IF($K794&lt;=5000,"1 à 5 k€",IF($K794&lt;=15000,"5 à 15 k€","Plus de 15 k€")))</f>
        <v/>
      </c>
    </row>
    <row r="795">
      <c r="A795" s="65" t="inlineStr">
        <is>
          <t>FAC-00794</t>
        </is>
      </c>
      <c r="B795" s="65" t="inlineStr">
        <is>
          <t>DEV-01996</t>
        </is>
      </c>
      <c r="C795" s="65" t="inlineStr">
        <is>
          <t>CLI-0525</t>
        </is>
      </c>
      <c r="D795" s="65" t="inlineStr">
        <is>
          <t>Particulier</t>
        </is>
      </c>
      <c r="E795" s="65" t="inlineStr">
        <is>
          <t>Bordeaux</t>
        </is>
      </c>
      <c r="F795" s="66" t="n">
        <v>45869</v>
      </c>
      <c r="G795" s="65" t="inlineStr">
        <is>
          <t>2025-07</t>
        </is>
      </c>
      <c r="H795" s="65" t="inlineStr">
        <is>
          <t>2025-2026</t>
        </is>
      </c>
      <c r="I795" s="66" t="n">
        <v>45884</v>
      </c>
      <c r="J795" s="67" t="n">
        <v>15</v>
      </c>
      <c r="K795" s="68" t="n">
        <v>457.93</v>
      </c>
      <c r="L795" s="71" t="n">
        <v>0.2</v>
      </c>
      <c r="M795" s="68" t="n">
        <v>549.52</v>
      </c>
      <c r="N795" s="65" t="inlineStr">
        <is>
          <t>Bon payeur</t>
        </is>
      </c>
      <c r="O795" s="66" t="n">
        <v>45870</v>
      </c>
      <c r="P795" s="65" t="inlineStr">
        <is>
          <t>Payée</t>
        </is>
      </c>
      <c r="Q795" s="67">
        <f>IFERROR(INDEX(Devis!$I$2:$I$3053,MATCH($B795,Devis!$A$2:$A$3053,0)),"")</f>
        <v/>
      </c>
      <c r="R795" s="67">
        <f>IFERROR(INDEX(Devis!$K$2:$K$3053,MATCH($B795,Devis!$A$2:$A$3053,0)),"")</f>
        <v/>
      </c>
      <c r="S795" s="67">
        <f>IFERROR(INDEX(Clients!$G$2:$G$1020,MATCH($C795,Clients!$A$2:$A$1020,0)),"")</f>
        <v/>
      </c>
      <c r="T795" s="69">
        <f>1</f>
        <v/>
      </c>
      <c r="U795" s="68">
        <f>IFERROR(INDEX(Interventions!$S$2:$S$1106,MATCH($B795,Interventions!$B$2:$B$1106,0)),0)</f>
        <v/>
      </c>
      <c r="V795" s="68">
        <f>$K795-$U795</f>
        <v/>
      </c>
      <c r="W795" s="69">
        <f>IF($O795="",0,1)</f>
        <v/>
      </c>
      <c r="X795" s="68">
        <f>IF($O795="",$M795,0)</f>
        <v/>
      </c>
      <c r="Y795" s="69">
        <f>IF($O795="",MAX(0,Paramètres!$C$8-$I795),MAX(0,$O795-$I795))</f>
        <v/>
      </c>
      <c r="Z795" s="69">
        <f>$Y795*$X795</f>
        <v/>
      </c>
      <c r="AA795" s="69">
        <f>IF($O795="",0,$O795-$F795)</f>
        <v/>
      </c>
      <c r="AB795" s="69">
        <f>IF(AND($O795="",$I795&lt;Paramètres!$C$8),1,0)</f>
        <v/>
      </c>
      <c r="AC795" s="69">
        <f>IF(AND($O795="",$Y795&gt;Paramètres!$C$13),1,0)</f>
        <v/>
      </c>
      <c r="AD795" s="67">
        <f>IF($O795="","",YEAR($O795)&amp;"-"&amp;TEXT(MONTH($O795),"00"))</f>
        <v/>
      </c>
      <c r="AE795" s="67">
        <f>IF($W795=1,"Réglée",IF($Y795&lt;=0,"Non échu",IF($Y795&lt;=30,"1-30 j",IF($Y795&lt;=60,"31-60 j",IF($Y795&lt;=90,"61-90 j","Plus de 90 j")))))</f>
        <v/>
      </c>
      <c r="AF795" s="67">
        <f>IF($K795&lt;=1000,"Moins de 1 k€",IF($K795&lt;=5000,"1 à 5 k€",IF($K795&lt;=15000,"5 à 15 k€","Plus de 15 k€")))</f>
        <v/>
      </c>
    </row>
    <row r="796">
      <c r="A796" s="65" t="inlineStr">
        <is>
          <t>FAC-00795</t>
        </is>
      </c>
      <c r="B796" s="65" t="inlineStr">
        <is>
          <t>DEV-01997</t>
        </is>
      </c>
      <c r="C796" s="65" t="inlineStr">
        <is>
          <t>CLI-0574</t>
        </is>
      </c>
      <c r="D796" s="65" t="inlineStr">
        <is>
          <t>Particulier</t>
        </is>
      </c>
      <c r="E796" s="65" t="inlineStr">
        <is>
          <t>Toulouse</t>
        </is>
      </c>
      <c r="F796" s="66" t="n">
        <v>45855</v>
      </c>
      <c r="G796" s="65" t="inlineStr">
        <is>
          <t>2025-07</t>
        </is>
      </c>
      <c r="H796" s="65" t="inlineStr">
        <is>
          <t>2025-2026</t>
        </is>
      </c>
      <c r="I796" s="66" t="n">
        <v>45870</v>
      </c>
      <c r="J796" s="67" t="n">
        <v>15</v>
      </c>
      <c r="K796" s="68" t="n">
        <v>254.46</v>
      </c>
      <c r="L796" s="71" t="n">
        <v>0.2</v>
      </c>
      <c r="M796" s="68" t="n">
        <v>305.35</v>
      </c>
      <c r="N796" s="65" t="inlineStr">
        <is>
          <t>Standard</t>
        </is>
      </c>
      <c r="O796" s="66" t="n">
        <v>45856</v>
      </c>
      <c r="P796" s="65" t="inlineStr">
        <is>
          <t>Payée</t>
        </is>
      </c>
      <c r="Q796" s="67">
        <f>IFERROR(INDEX(Devis!$I$2:$I$3053,MATCH($B796,Devis!$A$2:$A$3053,0)),"")</f>
        <v/>
      </c>
      <c r="R796" s="67">
        <f>IFERROR(INDEX(Devis!$K$2:$K$3053,MATCH($B796,Devis!$A$2:$A$3053,0)),"")</f>
        <v/>
      </c>
      <c r="S796" s="67">
        <f>IFERROR(INDEX(Clients!$G$2:$G$1020,MATCH($C796,Clients!$A$2:$A$1020,0)),"")</f>
        <v/>
      </c>
      <c r="T796" s="69">
        <f>1</f>
        <v/>
      </c>
      <c r="U796" s="68">
        <f>IFERROR(INDEX(Interventions!$S$2:$S$1106,MATCH($B796,Interventions!$B$2:$B$1106,0)),0)</f>
        <v/>
      </c>
      <c r="V796" s="68">
        <f>$K796-$U796</f>
        <v/>
      </c>
      <c r="W796" s="69">
        <f>IF($O796="",0,1)</f>
        <v/>
      </c>
      <c r="X796" s="68">
        <f>IF($O796="",$M796,0)</f>
        <v/>
      </c>
      <c r="Y796" s="69">
        <f>IF($O796="",MAX(0,Paramètres!$C$8-$I796),MAX(0,$O796-$I796))</f>
        <v/>
      </c>
      <c r="Z796" s="69">
        <f>$Y796*$X796</f>
        <v/>
      </c>
      <c r="AA796" s="69">
        <f>IF($O796="",0,$O796-$F796)</f>
        <v/>
      </c>
      <c r="AB796" s="69">
        <f>IF(AND($O796="",$I796&lt;Paramètres!$C$8),1,0)</f>
        <v/>
      </c>
      <c r="AC796" s="69">
        <f>IF(AND($O796="",$Y796&gt;Paramètres!$C$13),1,0)</f>
        <v/>
      </c>
      <c r="AD796" s="67">
        <f>IF($O796="","",YEAR($O796)&amp;"-"&amp;TEXT(MONTH($O796),"00"))</f>
        <v/>
      </c>
      <c r="AE796" s="67">
        <f>IF($W796=1,"Réglée",IF($Y796&lt;=0,"Non échu",IF($Y796&lt;=30,"1-30 j",IF($Y796&lt;=60,"31-60 j",IF($Y796&lt;=90,"61-90 j","Plus de 90 j")))))</f>
        <v/>
      </c>
      <c r="AF796" s="67">
        <f>IF($K796&lt;=1000,"Moins de 1 k€",IF($K796&lt;=5000,"1 à 5 k€",IF($K796&lt;=15000,"5 à 15 k€","Plus de 15 k€")))</f>
        <v/>
      </c>
    </row>
    <row r="797">
      <c r="A797" s="65" t="inlineStr">
        <is>
          <t>FAC-00796</t>
        </is>
      </c>
      <c r="B797" s="65" t="inlineStr">
        <is>
          <t>DEV-01998</t>
        </is>
      </c>
      <c r="C797" s="65" t="inlineStr">
        <is>
          <t>CLI-0571</t>
        </is>
      </c>
      <c r="D797" s="65" t="inlineStr">
        <is>
          <t>Particulier</t>
        </is>
      </c>
      <c r="E797" s="65" t="inlineStr">
        <is>
          <t>Montpellier</t>
        </is>
      </c>
      <c r="F797" s="66" t="n">
        <v>45848</v>
      </c>
      <c r="G797" s="65" t="inlineStr">
        <is>
          <t>2025-07</t>
        </is>
      </c>
      <c r="H797" s="65" t="inlineStr">
        <is>
          <t>2025-2026</t>
        </is>
      </c>
      <c r="I797" s="66" t="n">
        <v>45863</v>
      </c>
      <c r="J797" s="67" t="n">
        <v>15</v>
      </c>
      <c r="K797" s="68" t="n">
        <v>1175.44</v>
      </c>
      <c r="L797" s="71" t="n">
        <v>0.1</v>
      </c>
      <c r="M797" s="68" t="n">
        <v>1292.98</v>
      </c>
      <c r="N797" s="65" t="inlineStr">
        <is>
          <t>Bon payeur</t>
        </is>
      </c>
      <c r="O797" s="66" t="n">
        <v>45852</v>
      </c>
      <c r="P797" s="65" t="inlineStr">
        <is>
          <t>Payée</t>
        </is>
      </c>
      <c r="Q797" s="67">
        <f>IFERROR(INDEX(Devis!$I$2:$I$3053,MATCH($B797,Devis!$A$2:$A$3053,0)),"")</f>
        <v/>
      </c>
      <c r="R797" s="67">
        <f>IFERROR(INDEX(Devis!$K$2:$K$3053,MATCH($B797,Devis!$A$2:$A$3053,0)),"")</f>
        <v/>
      </c>
      <c r="S797" s="67">
        <f>IFERROR(INDEX(Clients!$G$2:$G$1020,MATCH($C797,Clients!$A$2:$A$1020,0)),"")</f>
        <v/>
      </c>
      <c r="T797" s="69">
        <f>1</f>
        <v/>
      </c>
      <c r="U797" s="68">
        <f>IFERROR(INDEX(Interventions!$S$2:$S$1106,MATCH($B797,Interventions!$B$2:$B$1106,0)),0)</f>
        <v/>
      </c>
      <c r="V797" s="68">
        <f>$K797-$U797</f>
        <v/>
      </c>
      <c r="W797" s="69">
        <f>IF($O797="",0,1)</f>
        <v/>
      </c>
      <c r="X797" s="68">
        <f>IF($O797="",$M797,0)</f>
        <v/>
      </c>
      <c r="Y797" s="69">
        <f>IF($O797="",MAX(0,Paramètres!$C$8-$I797),MAX(0,$O797-$I797))</f>
        <v/>
      </c>
      <c r="Z797" s="69">
        <f>$Y797*$X797</f>
        <v/>
      </c>
      <c r="AA797" s="69">
        <f>IF($O797="",0,$O797-$F797)</f>
        <v/>
      </c>
      <c r="AB797" s="69">
        <f>IF(AND($O797="",$I797&lt;Paramètres!$C$8),1,0)</f>
        <v/>
      </c>
      <c r="AC797" s="69">
        <f>IF(AND($O797="",$Y797&gt;Paramètres!$C$13),1,0)</f>
        <v/>
      </c>
      <c r="AD797" s="67">
        <f>IF($O797="","",YEAR($O797)&amp;"-"&amp;TEXT(MONTH($O797),"00"))</f>
        <v/>
      </c>
      <c r="AE797" s="67">
        <f>IF($W797=1,"Réglée",IF($Y797&lt;=0,"Non échu",IF($Y797&lt;=30,"1-30 j",IF($Y797&lt;=60,"31-60 j",IF($Y797&lt;=90,"61-90 j","Plus de 90 j")))))</f>
        <v/>
      </c>
      <c r="AF797" s="67">
        <f>IF($K797&lt;=1000,"Moins de 1 k€",IF($K797&lt;=5000,"1 à 5 k€",IF($K797&lt;=15000,"5 à 15 k€","Plus de 15 k€")))</f>
        <v/>
      </c>
    </row>
    <row r="798">
      <c r="A798" s="65" t="inlineStr">
        <is>
          <t>FAC-00797</t>
        </is>
      </c>
      <c r="B798" s="65" t="inlineStr">
        <is>
          <t>DEV-01999</t>
        </is>
      </c>
      <c r="C798" s="65" t="inlineStr">
        <is>
          <t>CLI-0573</t>
        </is>
      </c>
      <c r="D798" s="65" t="inlineStr">
        <is>
          <t>Particulier</t>
        </is>
      </c>
      <c r="E798" s="65" t="inlineStr">
        <is>
          <t>Bordeaux</t>
        </is>
      </c>
      <c r="F798" s="66" t="n">
        <v>45849</v>
      </c>
      <c r="G798" s="65" t="inlineStr">
        <is>
          <t>2025-07</t>
        </is>
      </c>
      <c r="H798" s="65" t="inlineStr">
        <is>
          <t>2025-2026</t>
        </is>
      </c>
      <c r="I798" s="66" t="n">
        <v>45864</v>
      </c>
      <c r="J798" s="67" t="n">
        <v>15</v>
      </c>
      <c r="K798" s="68" t="n">
        <v>1019.88</v>
      </c>
      <c r="L798" s="71" t="n">
        <v>0.1</v>
      </c>
      <c r="M798" s="68" t="n">
        <v>1121.87</v>
      </c>
      <c r="N798" s="65" t="inlineStr">
        <is>
          <t>Bon payeur</t>
        </is>
      </c>
      <c r="O798" s="66" t="n">
        <v>45864</v>
      </c>
      <c r="P798" s="65" t="inlineStr">
        <is>
          <t>Payée</t>
        </is>
      </c>
      <c r="Q798" s="67">
        <f>IFERROR(INDEX(Devis!$I$2:$I$3053,MATCH($B798,Devis!$A$2:$A$3053,0)),"")</f>
        <v/>
      </c>
      <c r="R798" s="67">
        <f>IFERROR(INDEX(Devis!$K$2:$K$3053,MATCH($B798,Devis!$A$2:$A$3053,0)),"")</f>
        <v/>
      </c>
      <c r="S798" s="67">
        <f>IFERROR(INDEX(Clients!$G$2:$G$1020,MATCH($C798,Clients!$A$2:$A$1020,0)),"")</f>
        <v/>
      </c>
      <c r="T798" s="69">
        <f>1</f>
        <v/>
      </c>
      <c r="U798" s="68">
        <f>IFERROR(INDEX(Interventions!$S$2:$S$1106,MATCH($B798,Interventions!$B$2:$B$1106,0)),0)</f>
        <v/>
      </c>
      <c r="V798" s="68">
        <f>$K798-$U798</f>
        <v/>
      </c>
      <c r="W798" s="69">
        <f>IF($O798="",0,1)</f>
        <v/>
      </c>
      <c r="X798" s="68">
        <f>IF($O798="",$M798,0)</f>
        <v/>
      </c>
      <c r="Y798" s="69">
        <f>IF($O798="",MAX(0,Paramètres!$C$8-$I798),MAX(0,$O798-$I798))</f>
        <v/>
      </c>
      <c r="Z798" s="69">
        <f>$Y798*$X798</f>
        <v/>
      </c>
      <c r="AA798" s="69">
        <f>IF($O798="",0,$O798-$F798)</f>
        <v/>
      </c>
      <c r="AB798" s="69">
        <f>IF(AND($O798="",$I798&lt;Paramètres!$C$8),1,0)</f>
        <v/>
      </c>
      <c r="AC798" s="69">
        <f>IF(AND($O798="",$Y798&gt;Paramètres!$C$13),1,0)</f>
        <v/>
      </c>
      <c r="AD798" s="67">
        <f>IF($O798="","",YEAR($O798)&amp;"-"&amp;TEXT(MONTH($O798),"00"))</f>
        <v/>
      </c>
      <c r="AE798" s="67">
        <f>IF($W798=1,"Réglée",IF($Y798&lt;=0,"Non échu",IF($Y798&lt;=30,"1-30 j",IF($Y798&lt;=60,"31-60 j",IF($Y798&lt;=90,"61-90 j","Plus de 90 j")))))</f>
        <v/>
      </c>
      <c r="AF798" s="67">
        <f>IF($K798&lt;=1000,"Moins de 1 k€",IF($K798&lt;=5000,"1 à 5 k€",IF($K798&lt;=15000,"5 à 15 k€","Plus de 15 k€")))</f>
        <v/>
      </c>
    </row>
    <row r="799">
      <c r="A799" s="65" t="inlineStr">
        <is>
          <t>FAC-00798</t>
        </is>
      </c>
      <c r="B799" s="65" t="inlineStr">
        <is>
          <t>DEV-02001</t>
        </is>
      </c>
      <c r="C799" s="65" t="inlineStr">
        <is>
          <t>CLI-0388</t>
        </is>
      </c>
      <c r="D799" s="65" t="inlineStr">
        <is>
          <t>Particulier</t>
        </is>
      </c>
      <c r="E799" s="65" t="inlineStr">
        <is>
          <t>Toulouse</t>
        </is>
      </c>
      <c r="F799" s="66" t="n">
        <v>45881</v>
      </c>
      <c r="G799" s="65" t="inlineStr">
        <is>
          <t>2025-08</t>
        </is>
      </c>
      <c r="H799" s="65" t="inlineStr">
        <is>
          <t>2025-2026</t>
        </is>
      </c>
      <c r="I799" s="66" t="n">
        <v>45896</v>
      </c>
      <c r="J799" s="67" t="n">
        <v>15</v>
      </c>
      <c r="K799" s="68" t="n">
        <v>6538.81</v>
      </c>
      <c r="L799" s="71" t="n">
        <v>0.1</v>
      </c>
      <c r="M799" s="68" t="n">
        <v>7192.69</v>
      </c>
      <c r="N799" s="65" t="inlineStr">
        <is>
          <t>Standard</t>
        </is>
      </c>
      <c r="O799" s="66" t="n">
        <v>45886</v>
      </c>
      <c r="P799" s="65" t="inlineStr">
        <is>
          <t>Payée</t>
        </is>
      </c>
      <c r="Q799" s="67">
        <f>IFERROR(INDEX(Devis!$I$2:$I$3053,MATCH($B799,Devis!$A$2:$A$3053,0)),"")</f>
        <v/>
      </c>
      <c r="R799" s="67">
        <f>IFERROR(INDEX(Devis!$K$2:$K$3053,MATCH($B799,Devis!$A$2:$A$3053,0)),"")</f>
        <v/>
      </c>
      <c r="S799" s="67">
        <f>IFERROR(INDEX(Clients!$G$2:$G$1020,MATCH($C799,Clients!$A$2:$A$1020,0)),"")</f>
        <v/>
      </c>
      <c r="T799" s="69">
        <f>1</f>
        <v/>
      </c>
      <c r="U799" s="68">
        <f>IFERROR(INDEX(Interventions!$S$2:$S$1106,MATCH($B799,Interventions!$B$2:$B$1106,0)),0)</f>
        <v/>
      </c>
      <c r="V799" s="68">
        <f>$K799-$U799</f>
        <v/>
      </c>
      <c r="W799" s="69">
        <f>IF($O799="",0,1)</f>
        <v/>
      </c>
      <c r="X799" s="68">
        <f>IF($O799="",$M799,0)</f>
        <v/>
      </c>
      <c r="Y799" s="69">
        <f>IF($O799="",MAX(0,Paramètres!$C$8-$I799),MAX(0,$O799-$I799))</f>
        <v/>
      </c>
      <c r="Z799" s="69">
        <f>$Y799*$X799</f>
        <v/>
      </c>
      <c r="AA799" s="69">
        <f>IF($O799="",0,$O799-$F799)</f>
        <v/>
      </c>
      <c r="AB799" s="69">
        <f>IF(AND($O799="",$I799&lt;Paramètres!$C$8),1,0)</f>
        <v/>
      </c>
      <c r="AC799" s="69">
        <f>IF(AND($O799="",$Y799&gt;Paramètres!$C$13),1,0)</f>
        <v/>
      </c>
      <c r="AD799" s="67">
        <f>IF($O799="","",YEAR($O799)&amp;"-"&amp;TEXT(MONTH($O799),"00"))</f>
        <v/>
      </c>
      <c r="AE799" s="67">
        <f>IF($W799=1,"Réglée",IF($Y799&lt;=0,"Non échu",IF($Y799&lt;=30,"1-30 j",IF($Y799&lt;=60,"31-60 j",IF($Y799&lt;=90,"61-90 j","Plus de 90 j")))))</f>
        <v/>
      </c>
      <c r="AF799" s="67">
        <f>IF($K799&lt;=1000,"Moins de 1 k€",IF($K799&lt;=5000,"1 à 5 k€",IF($K799&lt;=15000,"5 à 15 k€","Plus de 15 k€")))</f>
        <v/>
      </c>
    </row>
    <row r="800">
      <c r="A800" s="65" t="inlineStr">
        <is>
          <t>FAC-00799</t>
        </is>
      </c>
      <c r="B800" s="65" t="inlineStr">
        <is>
          <t>DEV-02005</t>
        </is>
      </c>
      <c r="C800" s="65" t="inlineStr">
        <is>
          <t>CLI-0220</t>
        </is>
      </c>
      <c r="D800" s="65" t="inlineStr">
        <is>
          <t>Particulier</t>
        </is>
      </c>
      <c r="E800" s="65" t="inlineStr">
        <is>
          <t>Bordeaux</t>
        </is>
      </c>
      <c r="F800" s="66" t="n">
        <v>45852</v>
      </c>
      <c r="G800" s="65" t="inlineStr">
        <is>
          <t>2025-07</t>
        </is>
      </c>
      <c r="H800" s="65" t="inlineStr">
        <is>
          <t>2025-2026</t>
        </is>
      </c>
      <c r="I800" s="66" t="n">
        <v>45867</v>
      </c>
      <c r="J800" s="67" t="n">
        <v>15</v>
      </c>
      <c r="K800" s="68" t="n">
        <v>8944.51</v>
      </c>
      <c r="L800" s="71" t="n">
        <v>0.2</v>
      </c>
      <c r="M800" s="68" t="n">
        <v>10733.41</v>
      </c>
      <c r="N800" s="65" t="inlineStr">
        <is>
          <t>Standard</t>
        </is>
      </c>
      <c r="O800" s="66" t="n">
        <v>45853</v>
      </c>
      <c r="P800" s="65" t="inlineStr">
        <is>
          <t>Payée</t>
        </is>
      </c>
      <c r="Q800" s="67">
        <f>IFERROR(INDEX(Devis!$I$2:$I$3053,MATCH($B800,Devis!$A$2:$A$3053,0)),"")</f>
        <v/>
      </c>
      <c r="R800" s="67">
        <f>IFERROR(INDEX(Devis!$K$2:$K$3053,MATCH($B800,Devis!$A$2:$A$3053,0)),"")</f>
        <v/>
      </c>
      <c r="S800" s="67">
        <f>IFERROR(INDEX(Clients!$G$2:$G$1020,MATCH($C800,Clients!$A$2:$A$1020,0)),"")</f>
        <v/>
      </c>
      <c r="T800" s="69">
        <f>1</f>
        <v/>
      </c>
      <c r="U800" s="68">
        <f>IFERROR(INDEX(Interventions!$S$2:$S$1106,MATCH($B800,Interventions!$B$2:$B$1106,0)),0)</f>
        <v/>
      </c>
      <c r="V800" s="68">
        <f>$K800-$U800</f>
        <v/>
      </c>
      <c r="W800" s="69">
        <f>IF($O800="",0,1)</f>
        <v/>
      </c>
      <c r="X800" s="68">
        <f>IF($O800="",$M800,0)</f>
        <v/>
      </c>
      <c r="Y800" s="69">
        <f>IF($O800="",MAX(0,Paramètres!$C$8-$I800),MAX(0,$O800-$I800))</f>
        <v/>
      </c>
      <c r="Z800" s="69">
        <f>$Y800*$X800</f>
        <v/>
      </c>
      <c r="AA800" s="69">
        <f>IF($O800="",0,$O800-$F800)</f>
        <v/>
      </c>
      <c r="AB800" s="69">
        <f>IF(AND($O800="",$I800&lt;Paramètres!$C$8),1,0)</f>
        <v/>
      </c>
      <c r="AC800" s="69">
        <f>IF(AND($O800="",$Y800&gt;Paramètres!$C$13),1,0)</f>
        <v/>
      </c>
      <c r="AD800" s="67">
        <f>IF($O800="","",YEAR($O800)&amp;"-"&amp;TEXT(MONTH($O800),"00"))</f>
        <v/>
      </c>
      <c r="AE800" s="67">
        <f>IF($W800=1,"Réglée",IF($Y800&lt;=0,"Non échu",IF($Y800&lt;=30,"1-30 j",IF($Y800&lt;=60,"31-60 j",IF($Y800&lt;=90,"61-90 j","Plus de 90 j")))))</f>
        <v/>
      </c>
      <c r="AF800" s="67">
        <f>IF($K800&lt;=1000,"Moins de 1 k€",IF($K800&lt;=5000,"1 à 5 k€",IF($K800&lt;=15000,"5 à 15 k€","Plus de 15 k€")))</f>
        <v/>
      </c>
    </row>
    <row r="801">
      <c r="A801" s="65" t="inlineStr">
        <is>
          <t>FAC-00800</t>
        </is>
      </c>
      <c r="B801" s="65" t="inlineStr">
        <is>
          <t>DEV-02006</t>
        </is>
      </c>
      <c r="C801" s="65" t="inlineStr">
        <is>
          <t>CLI-0067</t>
        </is>
      </c>
      <c r="D801" s="65" t="inlineStr">
        <is>
          <t>Professionnel</t>
        </is>
      </c>
      <c r="E801" s="65" t="inlineStr">
        <is>
          <t>Bordeaux</t>
        </is>
      </c>
      <c r="F801" s="66" t="n">
        <v>45888</v>
      </c>
      <c r="G801" s="65" t="inlineStr">
        <is>
          <t>2025-08</t>
        </is>
      </c>
      <c r="H801" s="65" t="inlineStr">
        <is>
          <t>2025-2026</t>
        </is>
      </c>
      <c r="I801" s="66" t="n">
        <v>45918</v>
      </c>
      <c r="J801" s="67" t="n">
        <v>30</v>
      </c>
      <c r="K801" s="68" t="n">
        <v>546.87</v>
      </c>
      <c r="L801" s="71" t="n">
        <v>0.2</v>
      </c>
      <c r="M801" s="68" t="n">
        <v>656.24</v>
      </c>
      <c r="N801" s="65" t="inlineStr">
        <is>
          <t>Standard</t>
        </is>
      </c>
      <c r="O801" s="66" t="n">
        <v>45942</v>
      </c>
      <c r="P801" s="65" t="inlineStr">
        <is>
          <t>Payée</t>
        </is>
      </c>
      <c r="Q801" s="67">
        <f>IFERROR(INDEX(Devis!$I$2:$I$3053,MATCH($B801,Devis!$A$2:$A$3053,0)),"")</f>
        <v/>
      </c>
      <c r="R801" s="67">
        <f>IFERROR(INDEX(Devis!$K$2:$K$3053,MATCH($B801,Devis!$A$2:$A$3053,0)),"")</f>
        <v/>
      </c>
      <c r="S801" s="67">
        <f>IFERROR(INDEX(Clients!$G$2:$G$1020,MATCH($C801,Clients!$A$2:$A$1020,0)),"")</f>
        <v/>
      </c>
      <c r="T801" s="69">
        <f>1</f>
        <v/>
      </c>
      <c r="U801" s="68">
        <f>IFERROR(INDEX(Interventions!$S$2:$S$1106,MATCH($B801,Interventions!$B$2:$B$1106,0)),0)</f>
        <v/>
      </c>
      <c r="V801" s="68">
        <f>$K801-$U801</f>
        <v/>
      </c>
      <c r="W801" s="69">
        <f>IF($O801="",0,1)</f>
        <v/>
      </c>
      <c r="X801" s="68">
        <f>IF($O801="",$M801,0)</f>
        <v/>
      </c>
      <c r="Y801" s="69">
        <f>IF($O801="",MAX(0,Paramètres!$C$8-$I801),MAX(0,$O801-$I801))</f>
        <v/>
      </c>
      <c r="Z801" s="69">
        <f>$Y801*$X801</f>
        <v/>
      </c>
      <c r="AA801" s="69">
        <f>IF($O801="",0,$O801-$F801)</f>
        <v/>
      </c>
      <c r="AB801" s="69">
        <f>IF(AND($O801="",$I801&lt;Paramètres!$C$8),1,0)</f>
        <v/>
      </c>
      <c r="AC801" s="69">
        <f>IF(AND($O801="",$Y801&gt;Paramètres!$C$13),1,0)</f>
        <v/>
      </c>
      <c r="AD801" s="67">
        <f>IF($O801="","",YEAR($O801)&amp;"-"&amp;TEXT(MONTH($O801),"00"))</f>
        <v/>
      </c>
      <c r="AE801" s="67">
        <f>IF($W801=1,"Réglée",IF($Y801&lt;=0,"Non échu",IF($Y801&lt;=30,"1-30 j",IF($Y801&lt;=60,"31-60 j",IF($Y801&lt;=90,"61-90 j","Plus de 90 j")))))</f>
        <v/>
      </c>
      <c r="AF801" s="67">
        <f>IF($K801&lt;=1000,"Moins de 1 k€",IF($K801&lt;=5000,"1 à 5 k€",IF($K801&lt;=15000,"5 à 15 k€","Plus de 15 k€")))</f>
        <v/>
      </c>
    </row>
    <row r="802">
      <c r="A802" s="65" t="inlineStr">
        <is>
          <t>FAC-00801</t>
        </is>
      </c>
      <c r="B802" s="65" t="inlineStr">
        <is>
          <t>DEV-02007</t>
        </is>
      </c>
      <c r="C802" s="65" t="inlineStr">
        <is>
          <t>CLI-0336</t>
        </is>
      </c>
      <c r="D802" s="65" t="inlineStr">
        <is>
          <t>Particulier</t>
        </is>
      </c>
      <c r="E802" s="65" t="inlineStr">
        <is>
          <t>Toulouse</t>
        </is>
      </c>
      <c r="F802" s="66" t="n">
        <v>45860</v>
      </c>
      <c r="G802" s="65" t="inlineStr">
        <is>
          <t>2025-07</t>
        </is>
      </c>
      <c r="H802" s="65" t="inlineStr">
        <is>
          <t>2025-2026</t>
        </is>
      </c>
      <c r="I802" s="66" t="n">
        <v>45875</v>
      </c>
      <c r="J802" s="67" t="n">
        <v>15</v>
      </c>
      <c r="K802" s="68" t="n">
        <v>2004.84</v>
      </c>
      <c r="L802" s="71" t="n">
        <v>0.2</v>
      </c>
      <c r="M802" s="68" t="n">
        <v>2405.81</v>
      </c>
      <c r="N802" s="65" t="inlineStr">
        <is>
          <t>Standard</t>
        </is>
      </c>
      <c r="O802" s="66" t="n">
        <v>45868</v>
      </c>
      <c r="P802" s="65" t="inlineStr">
        <is>
          <t>Payée</t>
        </is>
      </c>
      <c r="Q802" s="67">
        <f>IFERROR(INDEX(Devis!$I$2:$I$3053,MATCH($B802,Devis!$A$2:$A$3053,0)),"")</f>
        <v/>
      </c>
      <c r="R802" s="67">
        <f>IFERROR(INDEX(Devis!$K$2:$K$3053,MATCH($B802,Devis!$A$2:$A$3053,0)),"")</f>
        <v/>
      </c>
      <c r="S802" s="67">
        <f>IFERROR(INDEX(Clients!$G$2:$G$1020,MATCH($C802,Clients!$A$2:$A$1020,0)),"")</f>
        <v/>
      </c>
      <c r="T802" s="69">
        <f>1</f>
        <v/>
      </c>
      <c r="U802" s="68">
        <f>IFERROR(INDEX(Interventions!$S$2:$S$1106,MATCH($B802,Interventions!$B$2:$B$1106,0)),0)</f>
        <v/>
      </c>
      <c r="V802" s="68">
        <f>$K802-$U802</f>
        <v/>
      </c>
      <c r="W802" s="69">
        <f>IF($O802="",0,1)</f>
        <v/>
      </c>
      <c r="X802" s="68">
        <f>IF($O802="",$M802,0)</f>
        <v/>
      </c>
      <c r="Y802" s="69">
        <f>IF($O802="",MAX(0,Paramètres!$C$8-$I802),MAX(0,$O802-$I802))</f>
        <v/>
      </c>
      <c r="Z802" s="69">
        <f>$Y802*$X802</f>
        <v/>
      </c>
      <c r="AA802" s="69">
        <f>IF($O802="",0,$O802-$F802)</f>
        <v/>
      </c>
      <c r="AB802" s="69">
        <f>IF(AND($O802="",$I802&lt;Paramètres!$C$8),1,0)</f>
        <v/>
      </c>
      <c r="AC802" s="69">
        <f>IF(AND($O802="",$Y802&gt;Paramètres!$C$13),1,0)</f>
        <v/>
      </c>
      <c r="AD802" s="67">
        <f>IF($O802="","",YEAR($O802)&amp;"-"&amp;TEXT(MONTH($O802),"00"))</f>
        <v/>
      </c>
      <c r="AE802" s="67">
        <f>IF($W802=1,"Réglée",IF($Y802&lt;=0,"Non échu",IF($Y802&lt;=30,"1-30 j",IF($Y802&lt;=60,"31-60 j",IF($Y802&lt;=90,"61-90 j","Plus de 90 j")))))</f>
        <v/>
      </c>
      <c r="AF802" s="67">
        <f>IF($K802&lt;=1000,"Moins de 1 k€",IF($K802&lt;=5000,"1 à 5 k€",IF($K802&lt;=15000,"5 à 15 k€","Plus de 15 k€")))</f>
        <v/>
      </c>
    </row>
    <row r="803">
      <c r="A803" s="65" t="inlineStr">
        <is>
          <t>FAC-00802</t>
        </is>
      </c>
      <c r="B803" s="65" t="inlineStr">
        <is>
          <t>DEV-02009</t>
        </is>
      </c>
      <c r="C803" s="65" t="inlineStr">
        <is>
          <t>CLI-0489</t>
        </is>
      </c>
      <c r="D803" s="65" t="inlineStr">
        <is>
          <t>Particulier</t>
        </is>
      </c>
      <c r="E803" s="65" t="inlineStr">
        <is>
          <t>Bordeaux</t>
        </is>
      </c>
      <c r="F803" s="66" t="n">
        <v>45866</v>
      </c>
      <c r="G803" s="65" t="inlineStr">
        <is>
          <t>2025-07</t>
        </is>
      </c>
      <c r="H803" s="65" t="inlineStr">
        <is>
          <t>2025-2026</t>
        </is>
      </c>
      <c r="I803" s="66" t="n">
        <v>45881</v>
      </c>
      <c r="J803" s="67" t="n">
        <v>15</v>
      </c>
      <c r="K803" s="68" t="n">
        <v>1457.59</v>
      </c>
      <c r="L803" s="71" t="n">
        <v>0.1</v>
      </c>
      <c r="M803" s="68" t="n">
        <v>1603.35</v>
      </c>
      <c r="N803" s="65" t="inlineStr">
        <is>
          <t>Standard</t>
        </is>
      </c>
      <c r="O803" s="66" t="n">
        <v>45889</v>
      </c>
      <c r="P803" s="65" t="inlineStr">
        <is>
          <t>Payée</t>
        </is>
      </c>
      <c r="Q803" s="67">
        <f>IFERROR(INDEX(Devis!$I$2:$I$3053,MATCH($B803,Devis!$A$2:$A$3053,0)),"")</f>
        <v/>
      </c>
      <c r="R803" s="67">
        <f>IFERROR(INDEX(Devis!$K$2:$K$3053,MATCH($B803,Devis!$A$2:$A$3053,0)),"")</f>
        <v/>
      </c>
      <c r="S803" s="67">
        <f>IFERROR(INDEX(Clients!$G$2:$G$1020,MATCH($C803,Clients!$A$2:$A$1020,0)),"")</f>
        <v/>
      </c>
      <c r="T803" s="69">
        <f>1</f>
        <v/>
      </c>
      <c r="U803" s="68">
        <f>IFERROR(INDEX(Interventions!$S$2:$S$1106,MATCH($B803,Interventions!$B$2:$B$1106,0)),0)</f>
        <v/>
      </c>
      <c r="V803" s="68">
        <f>$K803-$U803</f>
        <v/>
      </c>
      <c r="W803" s="69">
        <f>IF($O803="",0,1)</f>
        <v/>
      </c>
      <c r="X803" s="68">
        <f>IF($O803="",$M803,0)</f>
        <v/>
      </c>
      <c r="Y803" s="69">
        <f>IF($O803="",MAX(0,Paramètres!$C$8-$I803),MAX(0,$O803-$I803))</f>
        <v/>
      </c>
      <c r="Z803" s="69">
        <f>$Y803*$X803</f>
        <v/>
      </c>
      <c r="AA803" s="69">
        <f>IF($O803="",0,$O803-$F803)</f>
        <v/>
      </c>
      <c r="AB803" s="69">
        <f>IF(AND($O803="",$I803&lt;Paramètres!$C$8),1,0)</f>
        <v/>
      </c>
      <c r="AC803" s="69">
        <f>IF(AND($O803="",$Y803&gt;Paramètres!$C$13),1,0)</f>
        <v/>
      </c>
      <c r="AD803" s="67">
        <f>IF($O803="","",YEAR($O803)&amp;"-"&amp;TEXT(MONTH($O803),"00"))</f>
        <v/>
      </c>
      <c r="AE803" s="67">
        <f>IF($W803=1,"Réglée",IF($Y803&lt;=0,"Non échu",IF($Y803&lt;=30,"1-30 j",IF($Y803&lt;=60,"31-60 j",IF($Y803&lt;=90,"61-90 j","Plus de 90 j")))))</f>
        <v/>
      </c>
      <c r="AF803" s="67">
        <f>IF($K803&lt;=1000,"Moins de 1 k€",IF($K803&lt;=5000,"1 à 5 k€",IF($K803&lt;=15000,"5 à 15 k€","Plus de 15 k€")))</f>
        <v/>
      </c>
    </row>
    <row r="804">
      <c r="A804" s="65" t="inlineStr">
        <is>
          <t>FAC-00803</t>
        </is>
      </c>
      <c r="B804" s="65" t="inlineStr">
        <is>
          <t>DEV-02010</t>
        </is>
      </c>
      <c r="C804" s="65" t="inlineStr">
        <is>
          <t>CLI-0002</t>
        </is>
      </c>
      <c r="D804" s="65" t="inlineStr">
        <is>
          <t>Particulier</t>
        </is>
      </c>
      <c r="E804" s="65" t="inlineStr">
        <is>
          <t>Bordeaux</t>
        </is>
      </c>
      <c r="F804" s="66" t="n">
        <v>45863</v>
      </c>
      <c r="G804" s="65" t="inlineStr">
        <is>
          <t>2025-07</t>
        </is>
      </c>
      <c r="H804" s="65" t="inlineStr">
        <is>
          <t>2025-2026</t>
        </is>
      </c>
      <c r="I804" s="66" t="n">
        <v>45878</v>
      </c>
      <c r="J804" s="67" t="n">
        <v>15</v>
      </c>
      <c r="K804" s="68" t="n">
        <v>291.78</v>
      </c>
      <c r="L804" s="71" t="n">
        <v>0.2</v>
      </c>
      <c r="M804" s="68" t="n">
        <v>350.14</v>
      </c>
      <c r="N804" s="65" t="inlineStr">
        <is>
          <t>Bon payeur</t>
        </is>
      </c>
      <c r="O804" s="66" t="n">
        <v>45864</v>
      </c>
      <c r="P804" s="65" t="inlineStr">
        <is>
          <t>Payée</t>
        </is>
      </c>
      <c r="Q804" s="67">
        <f>IFERROR(INDEX(Devis!$I$2:$I$3053,MATCH($B804,Devis!$A$2:$A$3053,0)),"")</f>
        <v/>
      </c>
      <c r="R804" s="67">
        <f>IFERROR(INDEX(Devis!$K$2:$K$3053,MATCH($B804,Devis!$A$2:$A$3053,0)),"")</f>
        <v/>
      </c>
      <c r="S804" s="67">
        <f>IFERROR(INDEX(Clients!$G$2:$G$1020,MATCH($C804,Clients!$A$2:$A$1020,0)),"")</f>
        <v/>
      </c>
      <c r="T804" s="69">
        <f>1</f>
        <v/>
      </c>
      <c r="U804" s="68">
        <f>IFERROR(INDEX(Interventions!$S$2:$S$1106,MATCH($B804,Interventions!$B$2:$B$1106,0)),0)</f>
        <v/>
      </c>
      <c r="V804" s="68">
        <f>$K804-$U804</f>
        <v/>
      </c>
      <c r="W804" s="69">
        <f>IF($O804="",0,1)</f>
        <v/>
      </c>
      <c r="X804" s="68">
        <f>IF($O804="",$M804,0)</f>
        <v/>
      </c>
      <c r="Y804" s="69">
        <f>IF($O804="",MAX(0,Paramètres!$C$8-$I804),MAX(0,$O804-$I804))</f>
        <v/>
      </c>
      <c r="Z804" s="69">
        <f>$Y804*$X804</f>
        <v/>
      </c>
      <c r="AA804" s="69">
        <f>IF($O804="",0,$O804-$F804)</f>
        <v/>
      </c>
      <c r="AB804" s="69">
        <f>IF(AND($O804="",$I804&lt;Paramètres!$C$8),1,0)</f>
        <v/>
      </c>
      <c r="AC804" s="69">
        <f>IF(AND($O804="",$Y804&gt;Paramètres!$C$13),1,0)</f>
        <v/>
      </c>
      <c r="AD804" s="67">
        <f>IF($O804="","",YEAR($O804)&amp;"-"&amp;TEXT(MONTH($O804),"00"))</f>
        <v/>
      </c>
      <c r="AE804" s="67">
        <f>IF($W804=1,"Réglée",IF($Y804&lt;=0,"Non échu",IF($Y804&lt;=30,"1-30 j",IF($Y804&lt;=60,"31-60 j",IF($Y804&lt;=90,"61-90 j","Plus de 90 j")))))</f>
        <v/>
      </c>
      <c r="AF804" s="67">
        <f>IF($K804&lt;=1000,"Moins de 1 k€",IF($K804&lt;=5000,"1 à 5 k€",IF($K804&lt;=15000,"5 à 15 k€","Plus de 15 k€")))</f>
        <v/>
      </c>
    </row>
    <row r="805">
      <c r="A805" s="65" t="inlineStr">
        <is>
          <t>FAC-00804</t>
        </is>
      </c>
      <c r="B805" s="65" t="inlineStr">
        <is>
          <t>DEV-02011</t>
        </is>
      </c>
      <c r="C805" s="65" t="inlineStr">
        <is>
          <t>CLI-0651</t>
        </is>
      </c>
      <c r="D805" s="65" t="inlineStr">
        <is>
          <t>Professionnel</t>
        </is>
      </c>
      <c r="E805" s="65" t="inlineStr">
        <is>
          <t>Toulouse</t>
        </is>
      </c>
      <c r="F805" s="66" t="n">
        <v>45859</v>
      </c>
      <c r="G805" s="65" t="inlineStr">
        <is>
          <t>2025-07</t>
        </is>
      </c>
      <c r="H805" s="65" t="inlineStr">
        <is>
          <t>2025-2026</t>
        </is>
      </c>
      <c r="I805" s="66" t="n">
        <v>45889</v>
      </c>
      <c r="J805" s="67" t="n">
        <v>30</v>
      </c>
      <c r="K805" s="68" t="n">
        <v>18535.7</v>
      </c>
      <c r="L805" s="71" t="n">
        <v>0.2</v>
      </c>
      <c r="M805" s="68" t="n">
        <v>22242.84</v>
      </c>
      <c r="N805" s="65" t="inlineStr">
        <is>
          <t>Standard</t>
        </is>
      </c>
      <c r="O805" s="66" t="n">
        <v>45912</v>
      </c>
      <c r="P805" s="65" t="inlineStr">
        <is>
          <t>Payée</t>
        </is>
      </c>
      <c r="Q805" s="67">
        <f>IFERROR(INDEX(Devis!$I$2:$I$3053,MATCH($B805,Devis!$A$2:$A$3053,0)),"")</f>
        <v/>
      </c>
      <c r="R805" s="67">
        <f>IFERROR(INDEX(Devis!$K$2:$K$3053,MATCH($B805,Devis!$A$2:$A$3053,0)),"")</f>
        <v/>
      </c>
      <c r="S805" s="67">
        <f>IFERROR(INDEX(Clients!$G$2:$G$1020,MATCH($C805,Clients!$A$2:$A$1020,0)),"")</f>
        <v/>
      </c>
      <c r="T805" s="69">
        <f>1</f>
        <v/>
      </c>
      <c r="U805" s="68">
        <f>IFERROR(INDEX(Interventions!$S$2:$S$1106,MATCH($B805,Interventions!$B$2:$B$1106,0)),0)</f>
        <v/>
      </c>
      <c r="V805" s="68">
        <f>$K805-$U805</f>
        <v/>
      </c>
      <c r="W805" s="69">
        <f>IF($O805="",0,1)</f>
        <v/>
      </c>
      <c r="X805" s="68">
        <f>IF($O805="",$M805,0)</f>
        <v/>
      </c>
      <c r="Y805" s="69">
        <f>IF($O805="",MAX(0,Paramètres!$C$8-$I805),MAX(0,$O805-$I805))</f>
        <v/>
      </c>
      <c r="Z805" s="69">
        <f>$Y805*$X805</f>
        <v/>
      </c>
      <c r="AA805" s="69">
        <f>IF($O805="",0,$O805-$F805)</f>
        <v/>
      </c>
      <c r="AB805" s="69">
        <f>IF(AND($O805="",$I805&lt;Paramètres!$C$8),1,0)</f>
        <v/>
      </c>
      <c r="AC805" s="69">
        <f>IF(AND($O805="",$Y805&gt;Paramètres!$C$13),1,0)</f>
        <v/>
      </c>
      <c r="AD805" s="67">
        <f>IF($O805="","",YEAR($O805)&amp;"-"&amp;TEXT(MONTH($O805),"00"))</f>
        <v/>
      </c>
      <c r="AE805" s="67">
        <f>IF($W805=1,"Réglée",IF($Y805&lt;=0,"Non échu",IF($Y805&lt;=30,"1-30 j",IF($Y805&lt;=60,"31-60 j",IF($Y805&lt;=90,"61-90 j","Plus de 90 j")))))</f>
        <v/>
      </c>
      <c r="AF805" s="67">
        <f>IF($K805&lt;=1000,"Moins de 1 k€",IF($K805&lt;=5000,"1 à 5 k€",IF($K805&lt;=15000,"5 à 15 k€","Plus de 15 k€")))</f>
        <v/>
      </c>
    </row>
    <row r="806">
      <c r="A806" s="65" t="inlineStr">
        <is>
          <t>FAC-00805</t>
        </is>
      </c>
      <c r="B806" s="65" t="inlineStr">
        <is>
          <t>DEV-02014</t>
        </is>
      </c>
      <c r="C806" s="65" t="inlineStr">
        <is>
          <t>CLI-0152</t>
        </is>
      </c>
      <c r="D806" s="65" t="inlineStr">
        <is>
          <t>Particulier</t>
        </is>
      </c>
      <c r="E806" s="65" t="inlineStr">
        <is>
          <t>Bordeaux</t>
        </is>
      </c>
      <c r="F806" s="66" t="n">
        <v>45887</v>
      </c>
      <c r="G806" s="65" t="inlineStr">
        <is>
          <t>2025-08</t>
        </is>
      </c>
      <c r="H806" s="65" t="inlineStr">
        <is>
          <t>2025-2026</t>
        </is>
      </c>
      <c r="I806" s="66" t="n">
        <v>45902</v>
      </c>
      <c r="J806" s="67" t="n">
        <v>15</v>
      </c>
      <c r="K806" s="68" t="n">
        <v>1337.98</v>
      </c>
      <c r="L806" s="71" t="n">
        <v>0.1</v>
      </c>
      <c r="M806" s="68" t="n">
        <v>1471.78</v>
      </c>
      <c r="N806" s="65" t="inlineStr">
        <is>
          <t>Standard</t>
        </is>
      </c>
      <c r="O806" s="66" t="n">
        <v>45902</v>
      </c>
      <c r="P806" s="65" t="inlineStr">
        <is>
          <t>Payée</t>
        </is>
      </c>
      <c r="Q806" s="67">
        <f>IFERROR(INDEX(Devis!$I$2:$I$3053,MATCH($B806,Devis!$A$2:$A$3053,0)),"")</f>
        <v/>
      </c>
      <c r="R806" s="67">
        <f>IFERROR(INDEX(Devis!$K$2:$K$3053,MATCH($B806,Devis!$A$2:$A$3053,0)),"")</f>
        <v/>
      </c>
      <c r="S806" s="67">
        <f>IFERROR(INDEX(Clients!$G$2:$G$1020,MATCH($C806,Clients!$A$2:$A$1020,0)),"")</f>
        <v/>
      </c>
      <c r="T806" s="69">
        <f>1</f>
        <v/>
      </c>
      <c r="U806" s="68">
        <f>IFERROR(INDEX(Interventions!$S$2:$S$1106,MATCH($B806,Interventions!$B$2:$B$1106,0)),0)</f>
        <v/>
      </c>
      <c r="V806" s="68">
        <f>$K806-$U806</f>
        <v/>
      </c>
      <c r="W806" s="69">
        <f>IF($O806="",0,1)</f>
        <v/>
      </c>
      <c r="X806" s="68">
        <f>IF($O806="",$M806,0)</f>
        <v/>
      </c>
      <c r="Y806" s="69">
        <f>IF($O806="",MAX(0,Paramètres!$C$8-$I806),MAX(0,$O806-$I806))</f>
        <v/>
      </c>
      <c r="Z806" s="69">
        <f>$Y806*$X806</f>
        <v/>
      </c>
      <c r="AA806" s="69">
        <f>IF($O806="",0,$O806-$F806)</f>
        <v/>
      </c>
      <c r="AB806" s="69">
        <f>IF(AND($O806="",$I806&lt;Paramètres!$C$8),1,0)</f>
        <v/>
      </c>
      <c r="AC806" s="69">
        <f>IF(AND($O806="",$Y806&gt;Paramètres!$C$13),1,0)</f>
        <v/>
      </c>
      <c r="AD806" s="67">
        <f>IF($O806="","",YEAR($O806)&amp;"-"&amp;TEXT(MONTH($O806),"00"))</f>
        <v/>
      </c>
      <c r="AE806" s="67">
        <f>IF($W806=1,"Réglée",IF($Y806&lt;=0,"Non échu",IF($Y806&lt;=30,"1-30 j",IF($Y806&lt;=60,"31-60 j",IF($Y806&lt;=90,"61-90 j","Plus de 90 j")))))</f>
        <v/>
      </c>
      <c r="AF806" s="67">
        <f>IF($K806&lt;=1000,"Moins de 1 k€",IF($K806&lt;=5000,"1 à 5 k€",IF($K806&lt;=15000,"5 à 15 k€","Plus de 15 k€")))</f>
        <v/>
      </c>
    </row>
    <row r="807">
      <c r="A807" s="65" t="inlineStr">
        <is>
          <t>FAC-00806</t>
        </is>
      </c>
      <c r="B807" s="65" t="inlineStr">
        <is>
          <t>DEV-02015</t>
        </is>
      </c>
      <c r="C807" s="65" t="inlineStr">
        <is>
          <t>CLI-0659</t>
        </is>
      </c>
      <c r="D807" s="65" t="inlineStr">
        <is>
          <t>Particulier</t>
        </is>
      </c>
      <c r="E807" s="65" t="inlineStr">
        <is>
          <t>Toulouse</t>
        </is>
      </c>
      <c r="F807" s="66" t="n">
        <v>45895</v>
      </c>
      <c r="G807" s="65" t="inlineStr">
        <is>
          <t>2025-08</t>
        </is>
      </c>
      <c r="H807" s="65" t="inlineStr">
        <is>
          <t>2025-2026</t>
        </is>
      </c>
      <c r="I807" s="66" t="n">
        <v>45910</v>
      </c>
      <c r="J807" s="67" t="n">
        <v>15</v>
      </c>
      <c r="K807" s="68" t="n">
        <v>3985.97</v>
      </c>
      <c r="L807" s="71" t="n">
        <v>0.1</v>
      </c>
      <c r="M807" s="68" t="n">
        <v>4384.57</v>
      </c>
      <c r="N807" s="65" t="inlineStr">
        <is>
          <t>Standard</t>
        </is>
      </c>
      <c r="O807" s="66" t="n">
        <v>45921</v>
      </c>
      <c r="P807" s="65" t="inlineStr">
        <is>
          <t>Payée</t>
        </is>
      </c>
      <c r="Q807" s="67">
        <f>IFERROR(INDEX(Devis!$I$2:$I$3053,MATCH($B807,Devis!$A$2:$A$3053,0)),"")</f>
        <v/>
      </c>
      <c r="R807" s="67">
        <f>IFERROR(INDEX(Devis!$K$2:$K$3053,MATCH($B807,Devis!$A$2:$A$3053,0)),"")</f>
        <v/>
      </c>
      <c r="S807" s="67">
        <f>IFERROR(INDEX(Clients!$G$2:$G$1020,MATCH($C807,Clients!$A$2:$A$1020,0)),"")</f>
        <v/>
      </c>
      <c r="T807" s="69">
        <f>1</f>
        <v/>
      </c>
      <c r="U807" s="68">
        <f>IFERROR(INDEX(Interventions!$S$2:$S$1106,MATCH($B807,Interventions!$B$2:$B$1106,0)),0)</f>
        <v/>
      </c>
      <c r="V807" s="68">
        <f>$K807-$U807</f>
        <v/>
      </c>
      <c r="W807" s="69">
        <f>IF($O807="",0,1)</f>
        <v/>
      </c>
      <c r="X807" s="68">
        <f>IF($O807="",$M807,0)</f>
        <v/>
      </c>
      <c r="Y807" s="69">
        <f>IF($O807="",MAX(0,Paramètres!$C$8-$I807),MAX(0,$O807-$I807))</f>
        <v/>
      </c>
      <c r="Z807" s="69">
        <f>$Y807*$X807</f>
        <v/>
      </c>
      <c r="AA807" s="69">
        <f>IF($O807="",0,$O807-$F807)</f>
        <v/>
      </c>
      <c r="AB807" s="69">
        <f>IF(AND($O807="",$I807&lt;Paramètres!$C$8),1,0)</f>
        <v/>
      </c>
      <c r="AC807" s="69">
        <f>IF(AND($O807="",$Y807&gt;Paramètres!$C$13),1,0)</f>
        <v/>
      </c>
      <c r="AD807" s="67">
        <f>IF($O807="","",YEAR($O807)&amp;"-"&amp;TEXT(MONTH($O807),"00"))</f>
        <v/>
      </c>
      <c r="AE807" s="67">
        <f>IF($W807=1,"Réglée",IF($Y807&lt;=0,"Non échu",IF($Y807&lt;=30,"1-30 j",IF($Y807&lt;=60,"31-60 j",IF($Y807&lt;=90,"61-90 j","Plus de 90 j")))))</f>
        <v/>
      </c>
      <c r="AF807" s="67">
        <f>IF($K807&lt;=1000,"Moins de 1 k€",IF($K807&lt;=5000,"1 à 5 k€",IF($K807&lt;=15000,"5 à 15 k€","Plus de 15 k€")))</f>
        <v/>
      </c>
    </row>
    <row r="808">
      <c r="A808" s="65" t="inlineStr">
        <is>
          <t>FAC-00807</t>
        </is>
      </c>
      <c r="B808" s="65" t="inlineStr">
        <is>
          <t>DEV-02016</t>
        </is>
      </c>
      <c r="C808" s="65" t="inlineStr">
        <is>
          <t>CLI-0073</t>
        </is>
      </c>
      <c r="D808" s="65" t="inlineStr">
        <is>
          <t>Professionnel</t>
        </is>
      </c>
      <c r="E808" s="65" t="inlineStr">
        <is>
          <t>Toulouse</t>
        </is>
      </c>
      <c r="F808" s="66" t="n">
        <v>45868</v>
      </c>
      <c r="G808" s="65" t="inlineStr">
        <is>
          <t>2025-07</t>
        </is>
      </c>
      <c r="H808" s="65" t="inlineStr">
        <is>
          <t>2025-2026</t>
        </is>
      </c>
      <c r="I808" s="66" t="n">
        <v>45898</v>
      </c>
      <c r="J808" s="67" t="n">
        <v>30</v>
      </c>
      <c r="K808" s="68" t="n">
        <v>363.75</v>
      </c>
      <c r="L808" s="71" t="n">
        <v>0.2</v>
      </c>
      <c r="M808" s="68" t="n">
        <v>436.5</v>
      </c>
      <c r="N808" s="65" t="inlineStr">
        <is>
          <t>Lent</t>
        </is>
      </c>
      <c r="O808" s="66" t="n">
        <v>45966</v>
      </c>
      <c r="P808" s="65" t="inlineStr">
        <is>
          <t>Payée</t>
        </is>
      </c>
      <c r="Q808" s="67">
        <f>IFERROR(INDEX(Devis!$I$2:$I$3053,MATCH($B808,Devis!$A$2:$A$3053,0)),"")</f>
        <v/>
      </c>
      <c r="R808" s="67">
        <f>IFERROR(INDEX(Devis!$K$2:$K$3053,MATCH($B808,Devis!$A$2:$A$3053,0)),"")</f>
        <v/>
      </c>
      <c r="S808" s="67">
        <f>IFERROR(INDEX(Clients!$G$2:$G$1020,MATCH($C808,Clients!$A$2:$A$1020,0)),"")</f>
        <v/>
      </c>
      <c r="T808" s="69">
        <f>1</f>
        <v/>
      </c>
      <c r="U808" s="68">
        <f>IFERROR(INDEX(Interventions!$S$2:$S$1106,MATCH($B808,Interventions!$B$2:$B$1106,0)),0)</f>
        <v/>
      </c>
      <c r="V808" s="68">
        <f>$K808-$U808</f>
        <v/>
      </c>
      <c r="W808" s="69">
        <f>IF($O808="",0,1)</f>
        <v/>
      </c>
      <c r="X808" s="68">
        <f>IF($O808="",$M808,0)</f>
        <v/>
      </c>
      <c r="Y808" s="69">
        <f>IF($O808="",MAX(0,Paramètres!$C$8-$I808),MAX(0,$O808-$I808))</f>
        <v/>
      </c>
      <c r="Z808" s="69">
        <f>$Y808*$X808</f>
        <v/>
      </c>
      <c r="AA808" s="69">
        <f>IF($O808="",0,$O808-$F808)</f>
        <v/>
      </c>
      <c r="AB808" s="69">
        <f>IF(AND($O808="",$I808&lt;Paramètres!$C$8),1,0)</f>
        <v/>
      </c>
      <c r="AC808" s="69">
        <f>IF(AND($O808="",$Y808&gt;Paramètres!$C$13),1,0)</f>
        <v/>
      </c>
      <c r="AD808" s="67">
        <f>IF($O808="","",YEAR($O808)&amp;"-"&amp;TEXT(MONTH($O808),"00"))</f>
        <v/>
      </c>
      <c r="AE808" s="67">
        <f>IF($W808=1,"Réglée",IF($Y808&lt;=0,"Non échu",IF($Y808&lt;=30,"1-30 j",IF($Y808&lt;=60,"31-60 j",IF($Y808&lt;=90,"61-90 j","Plus de 90 j")))))</f>
        <v/>
      </c>
      <c r="AF808" s="67">
        <f>IF($K808&lt;=1000,"Moins de 1 k€",IF($K808&lt;=5000,"1 à 5 k€",IF($K808&lt;=15000,"5 à 15 k€","Plus de 15 k€")))</f>
        <v/>
      </c>
    </row>
    <row r="809">
      <c r="A809" s="65" t="inlineStr">
        <is>
          <t>FAC-00808</t>
        </is>
      </c>
      <c r="B809" s="65" t="inlineStr">
        <is>
          <t>DEV-02019</t>
        </is>
      </c>
      <c r="C809" s="65" t="inlineStr">
        <is>
          <t>CLI-0365</t>
        </is>
      </c>
      <c r="D809" s="65" t="inlineStr">
        <is>
          <t>Particulier</t>
        </is>
      </c>
      <c r="E809" s="65" t="inlineStr">
        <is>
          <t>Toulouse</t>
        </is>
      </c>
      <c r="F809" s="66" t="n">
        <v>45875</v>
      </c>
      <c r="G809" s="65" t="inlineStr">
        <is>
          <t>2025-08</t>
        </is>
      </c>
      <c r="H809" s="65" t="inlineStr">
        <is>
          <t>2025-2026</t>
        </is>
      </c>
      <c r="I809" s="66" t="n">
        <v>45890</v>
      </c>
      <c r="J809" s="67" t="n">
        <v>15</v>
      </c>
      <c r="K809" s="68" t="n">
        <v>3227.88</v>
      </c>
      <c r="L809" s="71" t="n">
        <v>0.1</v>
      </c>
      <c r="M809" s="68" t="n">
        <v>3550.67</v>
      </c>
      <c r="N809" s="65" t="inlineStr">
        <is>
          <t>Standard</t>
        </is>
      </c>
      <c r="O809" s="66" t="n">
        <v>45876</v>
      </c>
      <c r="P809" s="65" t="inlineStr">
        <is>
          <t>Payée</t>
        </is>
      </c>
      <c r="Q809" s="67">
        <f>IFERROR(INDEX(Devis!$I$2:$I$3053,MATCH($B809,Devis!$A$2:$A$3053,0)),"")</f>
        <v/>
      </c>
      <c r="R809" s="67">
        <f>IFERROR(INDEX(Devis!$K$2:$K$3053,MATCH($B809,Devis!$A$2:$A$3053,0)),"")</f>
        <v/>
      </c>
      <c r="S809" s="67">
        <f>IFERROR(INDEX(Clients!$G$2:$G$1020,MATCH($C809,Clients!$A$2:$A$1020,0)),"")</f>
        <v/>
      </c>
      <c r="T809" s="69">
        <f>1</f>
        <v/>
      </c>
      <c r="U809" s="68">
        <f>IFERROR(INDEX(Interventions!$S$2:$S$1106,MATCH($B809,Interventions!$B$2:$B$1106,0)),0)</f>
        <v/>
      </c>
      <c r="V809" s="68">
        <f>$K809-$U809</f>
        <v/>
      </c>
      <c r="W809" s="69">
        <f>IF($O809="",0,1)</f>
        <v/>
      </c>
      <c r="X809" s="68">
        <f>IF($O809="",$M809,0)</f>
        <v/>
      </c>
      <c r="Y809" s="69">
        <f>IF($O809="",MAX(0,Paramètres!$C$8-$I809),MAX(0,$O809-$I809))</f>
        <v/>
      </c>
      <c r="Z809" s="69">
        <f>$Y809*$X809</f>
        <v/>
      </c>
      <c r="AA809" s="69">
        <f>IF($O809="",0,$O809-$F809)</f>
        <v/>
      </c>
      <c r="AB809" s="69">
        <f>IF(AND($O809="",$I809&lt;Paramètres!$C$8),1,0)</f>
        <v/>
      </c>
      <c r="AC809" s="69">
        <f>IF(AND($O809="",$Y809&gt;Paramètres!$C$13),1,0)</f>
        <v/>
      </c>
      <c r="AD809" s="67">
        <f>IF($O809="","",YEAR($O809)&amp;"-"&amp;TEXT(MONTH($O809),"00"))</f>
        <v/>
      </c>
      <c r="AE809" s="67">
        <f>IF($W809=1,"Réglée",IF($Y809&lt;=0,"Non échu",IF($Y809&lt;=30,"1-30 j",IF($Y809&lt;=60,"31-60 j",IF($Y809&lt;=90,"61-90 j","Plus de 90 j")))))</f>
        <v/>
      </c>
      <c r="AF809" s="67">
        <f>IF($K809&lt;=1000,"Moins de 1 k€",IF($K809&lt;=5000,"1 à 5 k€",IF($K809&lt;=15000,"5 à 15 k€","Plus de 15 k€")))</f>
        <v/>
      </c>
    </row>
    <row r="810">
      <c r="A810" s="65" t="inlineStr">
        <is>
          <t>FAC-00809</t>
        </is>
      </c>
      <c r="B810" s="65" t="inlineStr">
        <is>
          <t>DEV-02021</t>
        </is>
      </c>
      <c r="C810" s="65" t="inlineStr">
        <is>
          <t>CLI-0403</t>
        </is>
      </c>
      <c r="D810" s="65" t="inlineStr">
        <is>
          <t>Particulier</t>
        </is>
      </c>
      <c r="E810" s="65" t="inlineStr">
        <is>
          <t>Bordeaux</t>
        </is>
      </c>
      <c r="F810" s="66" t="n">
        <v>45894</v>
      </c>
      <c r="G810" s="65" t="inlineStr">
        <is>
          <t>2025-08</t>
        </is>
      </c>
      <c r="H810" s="65" t="inlineStr">
        <is>
          <t>2025-2026</t>
        </is>
      </c>
      <c r="I810" s="66" t="n">
        <v>45909</v>
      </c>
      <c r="J810" s="67" t="n">
        <v>15</v>
      </c>
      <c r="K810" s="68" t="n">
        <v>11264.55</v>
      </c>
      <c r="L810" s="71" t="n">
        <v>0.2</v>
      </c>
      <c r="M810" s="68" t="n">
        <v>13517.46</v>
      </c>
      <c r="N810" s="65" t="inlineStr">
        <is>
          <t>Standard</t>
        </is>
      </c>
      <c r="O810" s="66" t="n">
        <v>45905</v>
      </c>
      <c r="P810" s="65" t="inlineStr">
        <is>
          <t>Payée</t>
        </is>
      </c>
      <c r="Q810" s="67">
        <f>IFERROR(INDEX(Devis!$I$2:$I$3053,MATCH($B810,Devis!$A$2:$A$3053,0)),"")</f>
        <v/>
      </c>
      <c r="R810" s="67">
        <f>IFERROR(INDEX(Devis!$K$2:$K$3053,MATCH($B810,Devis!$A$2:$A$3053,0)),"")</f>
        <v/>
      </c>
      <c r="S810" s="67">
        <f>IFERROR(INDEX(Clients!$G$2:$G$1020,MATCH($C810,Clients!$A$2:$A$1020,0)),"")</f>
        <v/>
      </c>
      <c r="T810" s="69">
        <f>1</f>
        <v/>
      </c>
      <c r="U810" s="68">
        <f>IFERROR(INDEX(Interventions!$S$2:$S$1106,MATCH($B810,Interventions!$B$2:$B$1106,0)),0)</f>
        <v/>
      </c>
      <c r="V810" s="68">
        <f>$K810-$U810</f>
        <v/>
      </c>
      <c r="W810" s="69">
        <f>IF($O810="",0,1)</f>
        <v/>
      </c>
      <c r="X810" s="68">
        <f>IF($O810="",$M810,0)</f>
        <v/>
      </c>
      <c r="Y810" s="69">
        <f>IF($O810="",MAX(0,Paramètres!$C$8-$I810),MAX(0,$O810-$I810))</f>
        <v/>
      </c>
      <c r="Z810" s="69">
        <f>$Y810*$X810</f>
        <v/>
      </c>
      <c r="AA810" s="69">
        <f>IF($O810="",0,$O810-$F810)</f>
        <v/>
      </c>
      <c r="AB810" s="69">
        <f>IF(AND($O810="",$I810&lt;Paramètres!$C$8),1,0)</f>
        <v/>
      </c>
      <c r="AC810" s="69">
        <f>IF(AND($O810="",$Y810&gt;Paramètres!$C$13),1,0)</f>
        <v/>
      </c>
      <c r="AD810" s="67">
        <f>IF($O810="","",YEAR($O810)&amp;"-"&amp;TEXT(MONTH($O810),"00"))</f>
        <v/>
      </c>
      <c r="AE810" s="67">
        <f>IF($W810=1,"Réglée",IF($Y810&lt;=0,"Non échu",IF($Y810&lt;=30,"1-30 j",IF($Y810&lt;=60,"31-60 j",IF($Y810&lt;=90,"61-90 j","Plus de 90 j")))))</f>
        <v/>
      </c>
      <c r="AF810" s="67">
        <f>IF($K810&lt;=1000,"Moins de 1 k€",IF($K810&lt;=5000,"1 à 5 k€",IF($K810&lt;=15000,"5 à 15 k€","Plus de 15 k€")))</f>
        <v/>
      </c>
    </row>
    <row r="811">
      <c r="A811" s="65" t="inlineStr">
        <is>
          <t>FAC-00810</t>
        </is>
      </c>
      <c r="B811" s="65" t="inlineStr">
        <is>
          <t>DEV-02025</t>
        </is>
      </c>
      <c r="C811" s="65" t="inlineStr">
        <is>
          <t>CLI-0347</t>
        </is>
      </c>
      <c r="D811" s="65" t="inlineStr">
        <is>
          <t>Particulier</t>
        </is>
      </c>
      <c r="E811" s="65" t="inlineStr">
        <is>
          <t>Toulouse</t>
        </is>
      </c>
      <c r="F811" s="66" t="n">
        <v>45901</v>
      </c>
      <c r="G811" s="65" t="inlineStr">
        <is>
          <t>2025-09</t>
        </is>
      </c>
      <c r="H811" s="65" t="inlineStr">
        <is>
          <t>2025-2026</t>
        </is>
      </c>
      <c r="I811" s="66" t="n">
        <v>45916</v>
      </c>
      <c r="J811" s="67" t="n">
        <v>15</v>
      </c>
      <c r="K811" s="68" t="n">
        <v>1576.92</v>
      </c>
      <c r="L811" s="71" t="n">
        <v>0.2</v>
      </c>
      <c r="M811" s="68" t="n">
        <v>1892.3</v>
      </c>
      <c r="N811" s="65" t="inlineStr">
        <is>
          <t>Standard</t>
        </is>
      </c>
      <c r="O811" s="66" t="n">
        <v>45908</v>
      </c>
      <c r="P811" s="65" t="inlineStr">
        <is>
          <t>Payée</t>
        </is>
      </c>
      <c r="Q811" s="67">
        <f>IFERROR(INDEX(Devis!$I$2:$I$3053,MATCH($B811,Devis!$A$2:$A$3053,0)),"")</f>
        <v/>
      </c>
      <c r="R811" s="67">
        <f>IFERROR(INDEX(Devis!$K$2:$K$3053,MATCH($B811,Devis!$A$2:$A$3053,0)),"")</f>
        <v/>
      </c>
      <c r="S811" s="67">
        <f>IFERROR(INDEX(Clients!$G$2:$G$1020,MATCH($C811,Clients!$A$2:$A$1020,0)),"")</f>
        <v/>
      </c>
      <c r="T811" s="69">
        <f>1</f>
        <v/>
      </c>
      <c r="U811" s="68">
        <f>IFERROR(INDEX(Interventions!$S$2:$S$1106,MATCH($B811,Interventions!$B$2:$B$1106,0)),0)</f>
        <v/>
      </c>
      <c r="V811" s="68">
        <f>$K811-$U811</f>
        <v/>
      </c>
      <c r="W811" s="69">
        <f>IF($O811="",0,1)</f>
        <v/>
      </c>
      <c r="X811" s="68">
        <f>IF($O811="",$M811,0)</f>
        <v/>
      </c>
      <c r="Y811" s="69">
        <f>IF($O811="",MAX(0,Paramètres!$C$8-$I811),MAX(0,$O811-$I811))</f>
        <v/>
      </c>
      <c r="Z811" s="69">
        <f>$Y811*$X811</f>
        <v/>
      </c>
      <c r="AA811" s="69">
        <f>IF($O811="",0,$O811-$F811)</f>
        <v/>
      </c>
      <c r="AB811" s="69">
        <f>IF(AND($O811="",$I811&lt;Paramètres!$C$8),1,0)</f>
        <v/>
      </c>
      <c r="AC811" s="69">
        <f>IF(AND($O811="",$Y811&gt;Paramètres!$C$13),1,0)</f>
        <v/>
      </c>
      <c r="AD811" s="67">
        <f>IF($O811="","",YEAR($O811)&amp;"-"&amp;TEXT(MONTH($O811),"00"))</f>
        <v/>
      </c>
      <c r="AE811" s="67">
        <f>IF($W811=1,"Réglée",IF($Y811&lt;=0,"Non échu",IF($Y811&lt;=30,"1-30 j",IF($Y811&lt;=60,"31-60 j",IF($Y811&lt;=90,"61-90 j","Plus de 90 j")))))</f>
        <v/>
      </c>
      <c r="AF811" s="67">
        <f>IF($K811&lt;=1000,"Moins de 1 k€",IF($K811&lt;=5000,"1 à 5 k€",IF($K811&lt;=15000,"5 à 15 k€","Plus de 15 k€")))</f>
        <v/>
      </c>
    </row>
    <row r="812">
      <c r="A812" s="65" t="inlineStr">
        <is>
          <t>FAC-00811</t>
        </is>
      </c>
      <c r="B812" s="65" t="inlineStr">
        <is>
          <t>DEV-02028</t>
        </is>
      </c>
      <c r="C812" s="65" t="inlineStr">
        <is>
          <t>CLI-0694</t>
        </is>
      </c>
      <c r="D812" s="65" t="inlineStr">
        <is>
          <t>Collectivité</t>
        </is>
      </c>
      <c r="E812" s="65" t="inlineStr">
        <is>
          <t>Bordeaux</t>
        </is>
      </c>
      <c r="F812" s="66" t="n">
        <v>45881</v>
      </c>
      <c r="G812" s="65" t="inlineStr">
        <is>
          <t>2025-08</t>
        </is>
      </c>
      <c r="H812" s="65" t="inlineStr">
        <is>
          <t>2025-2026</t>
        </is>
      </c>
      <c r="I812" s="66" t="n">
        <v>45926</v>
      </c>
      <c r="J812" s="67" t="n">
        <v>45</v>
      </c>
      <c r="K812" s="68" t="n">
        <v>8910.889999999999</v>
      </c>
      <c r="L812" s="71" t="n">
        <v>0.2</v>
      </c>
      <c r="M812" s="68" t="n">
        <v>10693.07</v>
      </c>
      <c r="N812" s="65" t="inlineStr">
        <is>
          <t>Standard</t>
        </is>
      </c>
      <c r="O812" s="66" t="n">
        <v>45927</v>
      </c>
      <c r="P812" s="65" t="inlineStr">
        <is>
          <t>Payée</t>
        </is>
      </c>
      <c r="Q812" s="67">
        <f>IFERROR(INDEX(Devis!$I$2:$I$3053,MATCH($B812,Devis!$A$2:$A$3053,0)),"")</f>
        <v/>
      </c>
      <c r="R812" s="67">
        <f>IFERROR(INDEX(Devis!$K$2:$K$3053,MATCH($B812,Devis!$A$2:$A$3053,0)),"")</f>
        <v/>
      </c>
      <c r="S812" s="67">
        <f>IFERROR(INDEX(Clients!$G$2:$G$1020,MATCH($C812,Clients!$A$2:$A$1020,0)),"")</f>
        <v/>
      </c>
      <c r="T812" s="69">
        <f>1</f>
        <v/>
      </c>
      <c r="U812" s="68">
        <f>IFERROR(INDEX(Interventions!$S$2:$S$1106,MATCH($B812,Interventions!$B$2:$B$1106,0)),0)</f>
        <v/>
      </c>
      <c r="V812" s="68">
        <f>$K812-$U812</f>
        <v/>
      </c>
      <c r="W812" s="69">
        <f>IF($O812="",0,1)</f>
        <v/>
      </c>
      <c r="X812" s="68">
        <f>IF($O812="",$M812,0)</f>
        <v/>
      </c>
      <c r="Y812" s="69">
        <f>IF($O812="",MAX(0,Paramètres!$C$8-$I812),MAX(0,$O812-$I812))</f>
        <v/>
      </c>
      <c r="Z812" s="69">
        <f>$Y812*$X812</f>
        <v/>
      </c>
      <c r="AA812" s="69">
        <f>IF($O812="",0,$O812-$F812)</f>
        <v/>
      </c>
      <c r="AB812" s="69">
        <f>IF(AND($O812="",$I812&lt;Paramètres!$C$8),1,0)</f>
        <v/>
      </c>
      <c r="AC812" s="69">
        <f>IF(AND($O812="",$Y812&gt;Paramètres!$C$13),1,0)</f>
        <v/>
      </c>
      <c r="AD812" s="67">
        <f>IF($O812="","",YEAR($O812)&amp;"-"&amp;TEXT(MONTH($O812),"00"))</f>
        <v/>
      </c>
      <c r="AE812" s="67">
        <f>IF($W812=1,"Réglée",IF($Y812&lt;=0,"Non échu",IF($Y812&lt;=30,"1-30 j",IF($Y812&lt;=60,"31-60 j",IF($Y812&lt;=90,"61-90 j","Plus de 90 j")))))</f>
        <v/>
      </c>
      <c r="AF812" s="67">
        <f>IF($K812&lt;=1000,"Moins de 1 k€",IF($K812&lt;=5000,"1 à 5 k€",IF($K812&lt;=15000,"5 à 15 k€","Plus de 15 k€")))</f>
        <v/>
      </c>
    </row>
    <row r="813">
      <c r="A813" s="65" t="inlineStr">
        <is>
          <t>FAC-00812</t>
        </is>
      </c>
      <c r="B813" s="65" t="inlineStr">
        <is>
          <t>DEV-02032</t>
        </is>
      </c>
      <c r="C813" s="65" t="inlineStr">
        <is>
          <t>CLI-0307</t>
        </is>
      </c>
      <c r="D813" s="65" t="inlineStr">
        <is>
          <t>Particulier</t>
        </is>
      </c>
      <c r="E813" s="65" t="inlineStr">
        <is>
          <t>Bordeaux</t>
        </is>
      </c>
      <c r="F813" s="66" t="n">
        <v>45880</v>
      </c>
      <c r="G813" s="65" t="inlineStr">
        <is>
          <t>2025-08</t>
        </is>
      </c>
      <c r="H813" s="65" t="inlineStr">
        <is>
          <t>2025-2026</t>
        </is>
      </c>
      <c r="I813" s="66" t="n">
        <v>45895</v>
      </c>
      <c r="J813" s="67" t="n">
        <v>15</v>
      </c>
      <c r="K813" s="68" t="n">
        <v>3720.67</v>
      </c>
      <c r="L813" s="71" t="n">
        <v>0.2</v>
      </c>
      <c r="M813" s="68" t="n">
        <v>4464.8</v>
      </c>
      <c r="N813" s="65" t="inlineStr">
        <is>
          <t>Lent</t>
        </is>
      </c>
      <c r="O813" s="66" t="n">
        <v>46001</v>
      </c>
      <c r="P813" s="65" t="inlineStr">
        <is>
          <t>Payée</t>
        </is>
      </c>
      <c r="Q813" s="67">
        <f>IFERROR(INDEX(Devis!$I$2:$I$3053,MATCH($B813,Devis!$A$2:$A$3053,0)),"")</f>
        <v/>
      </c>
      <c r="R813" s="67">
        <f>IFERROR(INDEX(Devis!$K$2:$K$3053,MATCH($B813,Devis!$A$2:$A$3053,0)),"")</f>
        <v/>
      </c>
      <c r="S813" s="67">
        <f>IFERROR(INDEX(Clients!$G$2:$G$1020,MATCH($C813,Clients!$A$2:$A$1020,0)),"")</f>
        <v/>
      </c>
      <c r="T813" s="69">
        <f>1</f>
        <v/>
      </c>
      <c r="U813" s="68">
        <f>IFERROR(INDEX(Interventions!$S$2:$S$1106,MATCH($B813,Interventions!$B$2:$B$1106,0)),0)</f>
        <v/>
      </c>
      <c r="V813" s="68">
        <f>$K813-$U813</f>
        <v/>
      </c>
      <c r="W813" s="69">
        <f>IF($O813="",0,1)</f>
        <v/>
      </c>
      <c r="X813" s="68">
        <f>IF($O813="",$M813,0)</f>
        <v/>
      </c>
      <c r="Y813" s="69">
        <f>IF($O813="",MAX(0,Paramètres!$C$8-$I813),MAX(0,$O813-$I813))</f>
        <v/>
      </c>
      <c r="Z813" s="69">
        <f>$Y813*$X813</f>
        <v/>
      </c>
      <c r="AA813" s="69">
        <f>IF($O813="",0,$O813-$F813)</f>
        <v/>
      </c>
      <c r="AB813" s="69">
        <f>IF(AND($O813="",$I813&lt;Paramètres!$C$8),1,0)</f>
        <v/>
      </c>
      <c r="AC813" s="69">
        <f>IF(AND($O813="",$Y813&gt;Paramètres!$C$13),1,0)</f>
        <v/>
      </c>
      <c r="AD813" s="67">
        <f>IF($O813="","",YEAR($O813)&amp;"-"&amp;TEXT(MONTH($O813),"00"))</f>
        <v/>
      </c>
      <c r="AE813" s="67">
        <f>IF($W813=1,"Réglée",IF($Y813&lt;=0,"Non échu",IF($Y813&lt;=30,"1-30 j",IF($Y813&lt;=60,"31-60 j",IF($Y813&lt;=90,"61-90 j","Plus de 90 j")))))</f>
        <v/>
      </c>
      <c r="AF813" s="67">
        <f>IF($K813&lt;=1000,"Moins de 1 k€",IF($K813&lt;=5000,"1 à 5 k€",IF($K813&lt;=15000,"5 à 15 k€","Plus de 15 k€")))</f>
        <v/>
      </c>
    </row>
    <row r="814">
      <c r="A814" s="65" t="inlineStr">
        <is>
          <t>FAC-00813</t>
        </is>
      </c>
      <c r="B814" s="65" t="inlineStr">
        <is>
          <t>DEV-02038</t>
        </is>
      </c>
      <c r="C814" s="65" t="inlineStr">
        <is>
          <t>CLI-0008</t>
        </is>
      </c>
      <c r="D814" s="65" t="inlineStr">
        <is>
          <t>Particulier</t>
        </is>
      </c>
      <c r="E814" s="65" t="inlineStr">
        <is>
          <t>Toulouse</t>
        </is>
      </c>
      <c r="F814" s="66" t="n">
        <v>45891</v>
      </c>
      <c r="G814" s="65" t="inlineStr">
        <is>
          <t>2025-08</t>
        </is>
      </c>
      <c r="H814" s="65" t="inlineStr">
        <is>
          <t>2025-2026</t>
        </is>
      </c>
      <c r="I814" s="66" t="n">
        <v>45906</v>
      </c>
      <c r="J814" s="67" t="n">
        <v>15</v>
      </c>
      <c r="K814" s="68" t="n">
        <v>10630.96</v>
      </c>
      <c r="L814" s="71" t="n">
        <v>0.1</v>
      </c>
      <c r="M814" s="68" t="n">
        <v>11694.06</v>
      </c>
      <c r="N814" s="65" t="inlineStr">
        <is>
          <t>Bon payeur</t>
        </is>
      </c>
      <c r="O814" s="66" t="n">
        <v>45892</v>
      </c>
      <c r="P814" s="65" t="inlineStr">
        <is>
          <t>Payée</t>
        </is>
      </c>
      <c r="Q814" s="67">
        <f>IFERROR(INDEX(Devis!$I$2:$I$3053,MATCH($B814,Devis!$A$2:$A$3053,0)),"")</f>
        <v/>
      </c>
      <c r="R814" s="67">
        <f>IFERROR(INDEX(Devis!$K$2:$K$3053,MATCH($B814,Devis!$A$2:$A$3053,0)),"")</f>
        <v/>
      </c>
      <c r="S814" s="67">
        <f>IFERROR(INDEX(Clients!$G$2:$G$1020,MATCH($C814,Clients!$A$2:$A$1020,0)),"")</f>
        <v/>
      </c>
      <c r="T814" s="69">
        <f>1</f>
        <v/>
      </c>
      <c r="U814" s="68">
        <f>IFERROR(INDEX(Interventions!$S$2:$S$1106,MATCH($B814,Interventions!$B$2:$B$1106,0)),0)</f>
        <v/>
      </c>
      <c r="V814" s="68">
        <f>$K814-$U814</f>
        <v/>
      </c>
      <c r="W814" s="69">
        <f>IF($O814="",0,1)</f>
        <v/>
      </c>
      <c r="X814" s="68">
        <f>IF($O814="",$M814,0)</f>
        <v/>
      </c>
      <c r="Y814" s="69">
        <f>IF($O814="",MAX(0,Paramètres!$C$8-$I814),MAX(0,$O814-$I814))</f>
        <v/>
      </c>
      <c r="Z814" s="69">
        <f>$Y814*$X814</f>
        <v/>
      </c>
      <c r="AA814" s="69">
        <f>IF($O814="",0,$O814-$F814)</f>
        <v/>
      </c>
      <c r="AB814" s="69">
        <f>IF(AND($O814="",$I814&lt;Paramètres!$C$8),1,0)</f>
        <v/>
      </c>
      <c r="AC814" s="69">
        <f>IF(AND($O814="",$Y814&gt;Paramètres!$C$13),1,0)</f>
        <v/>
      </c>
      <c r="AD814" s="67">
        <f>IF($O814="","",YEAR($O814)&amp;"-"&amp;TEXT(MONTH($O814),"00"))</f>
        <v/>
      </c>
      <c r="AE814" s="67">
        <f>IF($W814=1,"Réglée",IF($Y814&lt;=0,"Non échu",IF($Y814&lt;=30,"1-30 j",IF($Y814&lt;=60,"31-60 j",IF($Y814&lt;=90,"61-90 j","Plus de 90 j")))))</f>
        <v/>
      </c>
      <c r="AF814" s="67">
        <f>IF($K814&lt;=1000,"Moins de 1 k€",IF($K814&lt;=5000,"1 à 5 k€",IF($K814&lt;=15000,"5 à 15 k€","Plus de 15 k€")))</f>
        <v/>
      </c>
    </row>
    <row r="815">
      <c r="A815" s="65" t="inlineStr">
        <is>
          <t>FAC-00814</t>
        </is>
      </c>
      <c r="B815" s="65" t="inlineStr">
        <is>
          <t>DEV-02041</t>
        </is>
      </c>
      <c r="C815" s="65" t="inlineStr">
        <is>
          <t>CLI-0088</t>
        </is>
      </c>
      <c r="D815" s="65" t="inlineStr">
        <is>
          <t>Particulier</t>
        </is>
      </c>
      <c r="E815" s="65" t="inlineStr">
        <is>
          <t>Toulouse</t>
        </is>
      </c>
      <c r="F815" s="66" t="n">
        <v>45873</v>
      </c>
      <c r="G815" s="65" t="inlineStr">
        <is>
          <t>2025-08</t>
        </is>
      </c>
      <c r="H815" s="65" t="inlineStr">
        <is>
          <t>2025-2026</t>
        </is>
      </c>
      <c r="I815" s="66" t="n">
        <v>45888</v>
      </c>
      <c r="J815" s="67" t="n">
        <v>15</v>
      </c>
      <c r="K815" s="68" t="n">
        <v>1299.61</v>
      </c>
      <c r="L815" s="71" t="n">
        <v>0.1</v>
      </c>
      <c r="M815" s="68" t="n">
        <v>1429.57</v>
      </c>
      <c r="N815" s="65" t="inlineStr">
        <is>
          <t>Standard</t>
        </is>
      </c>
      <c r="O815" s="66" t="n">
        <v>45888</v>
      </c>
      <c r="P815" s="65" t="inlineStr">
        <is>
          <t>Payée</t>
        </is>
      </c>
      <c r="Q815" s="67">
        <f>IFERROR(INDEX(Devis!$I$2:$I$3053,MATCH($B815,Devis!$A$2:$A$3053,0)),"")</f>
        <v/>
      </c>
      <c r="R815" s="67">
        <f>IFERROR(INDEX(Devis!$K$2:$K$3053,MATCH($B815,Devis!$A$2:$A$3053,0)),"")</f>
        <v/>
      </c>
      <c r="S815" s="67">
        <f>IFERROR(INDEX(Clients!$G$2:$G$1020,MATCH($C815,Clients!$A$2:$A$1020,0)),"")</f>
        <v/>
      </c>
      <c r="T815" s="69">
        <f>1</f>
        <v/>
      </c>
      <c r="U815" s="68">
        <f>IFERROR(INDEX(Interventions!$S$2:$S$1106,MATCH($B815,Interventions!$B$2:$B$1106,0)),0)</f>
        <v/>
      </c>
      <c r="V815" s="68">
        <f>$K815-$U815</f>
        <v/>
      </c>
      <c r="W815" s="69">
        <f>IF($O815="",0,1)</f>
        <v/>
      </c>
      <c r="X815" s="68">
        <f>IF($O815="",$M815,0)</f>
        <v/>
      </c>
      <c r="Y815" s="69">
        <f>IF($O815="",MAX(0,Paramètres!$C$8-$I815),MAX(0,$O815-$I815))</f>
        <v/>
      </c>
      <c r="Z815" s="69">
        <f>$Y815*$X815</f>
        <v/>
      </c>
      <c r="AA815" s="69">
        <f>IF($O815="",0,$O815-$F815)</f>
        <v/>
      </c>
      <c r="AB815" s="69">
        <f>IF(AND($O815="",$I815&lt;Paramètres!$C$8),1,0)</f>
        <v/>
      </c>
      <c r="AC815" s="69">
        <f>IF(AND($O815="",$Y815&gt;Paramètres!$C$13),1,0)</f>
        <v/>
      </c>
      <c r="AD815" s="67">
        <f>IF($O815="","",YEAR($O815)&amp;"-"&amp;TEXT(MONTH($O815),"00"))</f>
        <v/>
      </c>
      <c r="AE815" s="67">
        <f>IF($W815=1,"Réglée",IF($Y815&lt;=0,"Non échu",IF($Y815&lt;=30,"1-30 j",IF($Y815&lt;=60,"31-60 j",IF($Y815&lt;=90,"61-90 j","Plus de 90 j")))))</f>
        <v/>
      </c>
      <c r="AF815" s="67">
        <f>IF($K815&lt;=1000,"Moins de 1 k€",IF($K815&lt;=5000,"1 à 5 k€",IF($K815&lt;=15000,"5 à 15 k€","Plus de 15 k€")))</f>
        <v/>
      </c>
    </row>
    <row r="816">
      <c r="A816" s="65" t="inlineStr">
        <is>
          <t>FAC-00815</t>
        </is>
      </c>
      <c r="B816" s="65" t="inlineStr">
        <is>
          <t>DEV-02042</t>
        </is>
      </c>
      <c r="C816" s="65" t="inlineStr">
        <is>
          <t>CLI-0477</t>
        </is>
      </c>
      <c r="D816" s="65" t="inlineStr">
        <is>
          <t>Professionnel</t>
        </is>
      </c>
      <c r="E816" s="65" t="inlineStr">
        <is>
          <t>Bordeaux</t>
        </is>
      </c>
      <c r="F816" s="66" t="n">
        <v>45884</v>
      </c>
      <c r="G816" s="65" t="inlineStr">
        <is>
          <t>2025-08</t>
        </is>
      </c>
      <c r="H816" s="65" t="inlineStr">
        <is>
          <t>2025-2026</t>
        </is>
      </c>
      <c r="I816" s="66" t="n">
        <v>45914</v>
      </c>
      <c r="J816" s="67" t="n">
        <v>30</v>
      </c>
      <c r="K816" s="68" t="n">
        <v>487</v>
      </c>
      <c r="L816" s="71" t="n">
        <v>0.2</v>
      </c>
      <c r="M816" s="68" t="n">
        <v>584.4</v>
      </c>
      <c r="N816" s="65" t="inlineStr">
        <is>
          <t>Standard</t>
        </is>
      </c>
      <c r="O816" s="66" t="n">
        <v>45916</v>
      </c>
      <c r="P816" s="65" t="inlineStr">
        <is>
          <t>Payée</t>
        </is>
      </c>
      <c r="Q816" s="67">
        <f>IFERROR(INDEX(Devis!$I$2:$I$3053,MATCH($B816,Devis!$A$2:$A$3053,0)),"")</f>
        <v/>
      </c>
      <c r="R816" s="67">
        <f>IFERROR(INDEX(Devis!$K$2:$K$3053,MATCH($B816,Devis!$A$2:$A$3053,0)),"")</f>
        <v/>
      </c>
      <c r="S816" s="67">
        <f>IFERROR(INDEX(Clients!$G$2:$G$1020,MATCH($C816,Clients!$A$2:$A$1020,0)),"")</f>
        <v/>
      </c>
      <c r="T816" s="69">
        <f>1</f>
        <v/>
      </c>
      <c r="U816" s="68">
        <f>IFERROR(INDEX(Interventions!$S$2:$S$1106,MATCH($B816,Interventions!$B$2:$B$1106,0)),0)</f>
        <v/>
      </c>
      <c r="V816" s="68">
        <f>$K816-$U816</f>
        <v/>
      </c>
      <c r="W816" s="69">
        <f>IF($O816="",0,1)</f>
        <v/>
      </c>
      <c r="X816" s="68">
        <f>IF($O816="",$M816,0)</f>
        <v/>
      </c>
      <c r="Y816" s="69">
        <f>IF($O816="",MAX(0,Paramètres!$C$8-$I816),MAX(0,$O816-$I816))</f>
        <v/>
      </c>
      <c r="Z816" s="69">
        <f>$Y816*$X816</f>
        <v/>
      </c>
      <c r="AA816" s="69">
        <f>IF($O816="",0,$O816-$F816)</f>
        <v/>
      </c>
      <c r="AB816" s="69">
        <f>IF(AND($O816="",$I816&lt;Paramètres!$C$8),1,0)</f>
        <v/>
      </c>
      <c r="AC816" s="69">
        <f>IF(AND($O816="",$Y816&gt;Paramètres!$C$13),1,0)</f>
        <v/>
      </c>
      <c r="AD816" s="67">
        <f>IF($O816="","",YEAR($O816)&amp;"-"&amp;TEXT(MONTH($O816),"00"))</f>
        <v/>
      </c>
      <c r="AE816" s="67">
        <f>IF($W816=1,"Réglée",IF($Y816&lt;=0,"Non échu",IF($Y816&lt;=30,"1-30 j",IF($Y816&lt;=60,"31-60 j",IF($Y816&lt;=90,"61-90 j","Plus de 90 j")))))</f>
        <v/>
      </c>
      <c r="AF816" s="67">
        <f>IF($K816&lt;=1000,"Moins de 1 k€",IF($K816&lt;=5000,"1 à 5 k€",IF($K816&lt;=15000,"5 à 15 k€","Plus de 15 k€")))</f>
        <v/>
      </c>
    </row>
    <row r="817">
      <c r="A817" s="65" t="inlineStr">
        <is>
          <t>FAC-00816</t>
        </is>
      </c>
      <c r="B817" s="65" t="inlineStr">
        <is>
          <t>DEV-02046</t>
        </is>
      </c>
      <c r="C817" s="65" t="inlineStr">
        <is>
          <t>CLI-0031</t>
        </is>
      </c>
      <c r="D817" s="65" t="inlineStr">
        <is>
          <t>Professionnel</t>
        </is>
      </c>
      <c r="E817" s="65" t="inlineStr">
        <is>
          <t>Bordeaux</t>
        </is>
      </c>
      <c r="F817" s="66" t="n">
        <v>45908</v>
      </c>
      <c r="G817" s="65" t="inlineStr">
        <is>
          <t>2025-09</t>
        </is>
      </c>
      <c r="H817" s="65" t="inlineStr">
        <is>
          <t>2025-2026</t>
        </is>
      </c>
      <c r="I817" s="66" t="n">
        <v>45938</v>
      </c>
      <c r="J817" s="67" t="n">
        <v>30</v>
      </c>
      <c r="K817" s="68" t="n">
        <v>2369.18</v>
      </c>
      <c r="L817" s="71" t="n">
        <v>0.2</v>
      </c>
      <c r="M817" s="68" t="n">
        <v>2843.02</v>
      </c>
      <c r="N817" s="65" t="inlineStr">
        <is>
          <t>Standard</t>
        </is>
      </c>
      <c r="O817" s="66" t="n">
        <v>45931</v>
      </c>
      <c r="P817" s="65" t="inlineStr">
        <is>
          <t>Payée</t>
        </is>
      </c>
      <c r="Q817" s="67">
        <f>IFERROR(INDEX(Devis!$I$2:$I$3053,MATCH($B817,Devis!$A$2:$A$3053,0)),"")</f>
        <v/>
      </c>
      <c r="R817" s="67">
        <f>IFERROR(INDEX(Devis!$K$2:$K$3053,MATCH($B817,Devis!$A$2:$A$3053,0)),"")</f>
        <v/>
      </c>
      <c r="S817" s="67">
        <f>IFERROR(INDEX(Clients!$G$2:$G$1020,MATCH($C817,Clients!$A$2:$A$1020,0)),"")</f>
        <v/>
      </c>
      <c r="T817" s="69">
        <f>1</f>
        <v/>
      </c>
      <c r="U817" s="68">
        <f>IFERROR(INDEX(Interventions!$S$2:$S$1106,MATCH($B817,Interventions!$B$2:$B$1106,0)),0)</f>
        <v/>
      </c>
      <c r="V817" s="68">
        <f>$K817-$U817</f>
        <v/>
      </c>
      <c r="W817" s="69">
        <f>IF($O817="",0,1)</f>
        <v/>
      </c>
      <c r="X817" s="68">
        <f>IF($O817="",$M817,0)</f>
        <v/>
      </c>
      <c r="Y817" s="69">
        <f>IF($O817="",MAX(0,Paramètres!$C$8-$I817),MAX(0,$O817-$I817))</f>
        <v/>
      </c>
      <c r="Z817" s="69">
        <f>$Y817*$X817</f>
        <v/>
      </c>
      <c r="AA817" s="69">
        <f>IF($O817="",0,$O817-$F817)</f>
        <v/>
      </c>
      <c r="AB817" s="69">
        <f>IF(AND($O817="",$I817&lt;Paramètres!$C$8),1,0)</f>
        <v/>
      </c>
      <c r="AC817" s="69">
        <f>IF(AND($O817="",$Y817&gt;Paramètres!$C$13),1,0)</f>
        <v/>
      </c>
      <c r="AD817" s="67">
        <f>IF($O817="","",YEAR($O817)&amp;"-"&amp;TEXT(MONTH($O817),"00"))</f>
        <v/>
      </c>
      <c r="AE817" s="67">
        <f>IF($W817=1,"Réglée",IF($Y817&lt;=0,"Non échu",IF($Y817&lt;=30,"1-30 j",IF($Y817&lt;=60,"31-60 j",IF($Y817&lt;=90,"61-90 j","Plus de 90 j")))))</f>
        <v/>
      </c>
      <c r="AF817" s="67">
        <f>IF($K817&lt;=1000,"Moins de 1 k€",IF($K817&lt;=5000,"1 à 5 k€",IF($K817&lt;=15000,"5 à 15 k€","Plus de 15 k€")))</f>
        <v/>
      </c>
    </row>
    <row r="818">
      <c r="A818" s="65" t="inlineStr">
        <is>
          <t>FAC-00817</t>
        </is>
      </c>
      <c r="B818" s="65" t="inlineStr">
        <is>
          <t>DEV-02047</t>
        </is>
      </c>
      <c r="C818" s="65" t="inlineStr">
        <is>
          <t>CLI-0066</t>
        </is>
      </c>
      <c r="D818" s="65" t="inlineStr">
        <is>
          <t>Professionnel</t>
        </is>
      </c>
      <c r="E818" s="65" t="inlineStr">
        <is>
          <t>Toulouse</t>
        </is>
      </c>
      <c r="F818" s="66" t="n">
        <v>45905</v>
      </c>
      <c r="G818" s="65" t="inlineStr">
        <is>
          <t>2025-09</t>
        </is>
      </c>
      <c r="H818" s="65" t="inlineStr">
        <is>
          <t>2025-2026</t>
        </is>
      </c>
      <c r="I818" s="66" t="n">
        <v>45935</v>
      </c>
      <c r="J818" s="67" t="n">
        <v>30</v>
      </c>
      <c r="K818" s="68" t="n">
        <v>6361.88</v>
      </c>
      <c r="L818" s="71" t="n">
        <v>0.2</v>
      </c>
      <c r="M818" s="68" t="n">
        <v>7634.26</v>
      </c>
      <c r="N818" s="65" t="inlineStr">
        <is>
          <t>Bon payeur</t>
        </is>
      </c>
      <c r="O818" s="66" t="n">
        <v>45912</v>
      </c>
      <c r="P818" s="65" t="inlineStr">
        <is>
          <t>Payée</t>
        </is>
      </c>
      <c r="Q818" s="67">
        <f>IFERROR(INDEX(Devis!$I$2:$I$3053,MATCH($B818,Devis!$A$2:$A$3053,0)),"")</f>
        <v/>
      </c>
      <c r="R818" s="67">
        <f>IFERROR(INDEX(Devis!$K$2:$K$3053,MATCH($B818,Devis!$A$2:$A$3053,0)),"")</f>
        <v/>
      </c>
      <c r="S818" s="67">
        <f>IFERROR(INDEX(Clients!$G$2:$G$1020,MATCH($C818,Clients!$A$2:$A$1020,0)),"")</f>
        <v/>
      </c>
      <c r="T818" s="69">
        <f>1</f>
        <v/>
      </c>
      <c r="U818" s="68">
        <f>IFERROR(INDEX(Interventions!$S$2:$S$1106,MATCH($B818,Interventions!$B$2:$B$1106,0)),0)</f>
        <v/>
      </c>
      <c r="V818" s="68">
        <f>$K818-$U818</f>
        <v/>
      </c>
      <c r="W818" s="69">
        <f>IF($O818="",0,1)</f>
        <v/>
      </c>
      <c r="X818" s="68">
        <f>IF($O818="",$M818,0)</f>
        <v/>
      </c>
      <c r="Y818" s="69">
        <f>IF($O818="",MAX(0,Paramètres!$C$8-$I818),MAX(0,$O818-$I818))</f>
        <v/>
      </c>
      <c r="Z818" s="69">
        <f>$Y818*$X818</f>
        <v/>
      </c>
      <c r="AA818" s="69">
        <f>IF($O818="",0,$O818-$F818)</f>
        <v/>
      </c>
      <c r="AB818" s="69">
        <f>IF(AND($O818="",$I818&lt;Paramètres!$C$8),1,0)</f>
        <v/>
      </c>
      <c r="AC818" s="69">
        <f>IF(AND($O818="",$Y818&gt;Paramètres!$C$13),1,0)</f>
        <v/>
      </c>
      <c r="AD818" s="67">
        <f>IF($O818="","",YEAR($O818)&amp;"-"&amp;TEXT(MONTH($O818),"00"))</f>
        <v/>
      </c>
      <c r="AE818" s="67">
        <f>IF($W818=1,"Réglée",IF($Y818&lt;=0,"Non échu",IF($Y818&lt;=30,"1-30 j",IF($Y818&lt;=60,"31-60 j",IF($Y818&lt;=90,"61-90 j","Plus de 90 j")))))</f>
        <v/>
      </c>
      <c r="AF818" s="67">
        <f>IF($K818&lt;=1000,"Moins de 1 k€",IF($K818&lt;=5000,"1 à 5 k€",IF($K818&lt;=15000,"5 à 15 k€","Plus de 15 k€")))</f>
        <v/>
      </c>
    </row>
    <row r="819">
      <c r="A819" s="65" t="inlineStr">
        <is>
          <t>FAC-00818</t>
        </is>
      </c>
      <c r="B819" s="65" t="inlineStr">
        <is>
          <t>DEV-02049</t>
        </is>
      </c>
      <c r="C819" s="65" t="inlineStr">
        <is>
          <t>CLI-0235</t>
        </is>
      </c>
      <c r="D819" s="65" t="inlineStr">
        <is>
          <t>Particulier</t>
        </is>
      </c>
      <c r="E819" s="65" t="inlineStr">
        <is>
          <t>Toulouse</t>
        </is>
      </c>
      <c r="F819" s="66" t="n">
        <v>45888</v>
      </c>
      <c r="G819" s="65" t="inlineStr">
        <is>
          <t>2025-08</t>
        </is>
      </c>
      <c r="H819" s="65" t="inlineStr">
        <is>
          <t>2025-2026</t>
        </is>
      </c>
      <c r="I819" s="66" t="n">
        <v>45903</v>
      </c>
      <c r="J819" s="67" t="n">
        <v>15</v>
      </c>
      <c r="K819" s="68" t="n">
        <v>367.5</v>
      </c>
      <c r="L819" s="71" t="n">
        <v>0.2</v>
      </c>
      <c r="M819" s="68" t="n">
        <v>441</v>
      </c>
      <c r="N819" s="65" t="inlineStr">
        <is>
          <t>Lent</t>
        </is>
      </c>
      <c r="O819" s="66" t="n">
        <v>46013</v>
      </c>
      <c r="P819" s="65" t="inlineStr">
        <is>
          <t>Payée</t>
        </is>
      </c>
      <c r="Q819" s="67">
        <f>IFERROR(INDEX(Devis!$I$2:$I$3053,MATCH($B819,Devis!$A$2:$A$3053,0)),"")</f>
        <v/>
      </c>
      <c r="R819" s="67">
        <f>IFERROR(INDEX(Devis!$K$2:$K$3053,MATCH($B819,Devis!$A$2:$A$3053,0)),"")</f>
        <v/>
      </c>
      <c r="S819" s="67">
        <f>IFERROR(INDEX(Clients!$G$2:$G$1020,MATCH($C819,Clients!$A$2:$A$1020,0)),"")</f>
        <v/>
      </c>
      <c r="T819" s="69">
        <f>1</f>
        <v/>
      </c>
      <c r="U819" s="68">
        <f>IFERROR(INDEX(Interventions!$S$2:$S$1106,MATCH($B819,Interventions!$B$2:$B$1106,0)),0)</f>
        <v/>
      </c>
      <c r="V819" s="68">
        <f>$K819-$U819</f>
        <v/>
      </c>
      <c r="W819" s="69">
        <f>IF($O819="",0,1)</f>
        <v/>
      </c>
      <c r="X819" s="68">
        <f>IF($O819="",$M819,0)</f>
        <v/>
      </c>
      <c r="Y819" s="69">
        <f>IF($O819="",MAX(0,Paramètres!$C$8-$I819),MAX(0,$O819-$I819))</f>
        <v/>
      </c>
      <c r="Z819" s="69">
        <f>$Y819*$X819</f>
        <v/>
      </c>
      <c r="AA819" s="69">
        <f>IF($O819="",0,$O819-$F819)</f>
        <v/>
      </c>
      <c r="AB819" s="69">
        <f>IF(AND($O819="",$I819&lt;Paramètres!$C$8),1,0)</f>
        <v/>
      </c>
      <c r="AC819" s="69">
        <f>IF(AND($O819="",$Y819&gt;Paramètres!$C$13),1,0)</f>
        <v/>
      </c>
      <c r="AD819" s="67">
        <f>IF($O819="","",YEAR($O819)&amp;"-"&amp;TEXT(MONTH($O819),"00"))</f>
        <v/>
      </c>
      <c r="AE819" s="67">
        <f>IF($W819=1,"Réglée",IF($Y819&lt;=0,"Non échu",IF($Y819&lt;=30,"1-30 j",IF($Y819&lt;=60,"31-60 j",IF($Y819&lt;=90,"61-90 j","Plus de 90 j")))))</f>
        <v/>
      </c>
      <c r="AF819" s="67">
        <f>IF($K819&lt;=1000,"Moins de 1 k€",IF($K819&lt;=5000,"1 à 5 k€",IF($K819&lt;=15000,"5 à 15 k€","Plus de 15 k€")))</f>
        <v/>
      </c>
    </row>
    <row r="820">
      <c r="A820" s="65" t="inlineStr">
        <is>
          <t>FAC-00819</t>
        </is>
      </c>
      <c r="B820" s="65" t="inlineStr">
        <is>
          <t>DEV-02050</t>
        </is>
      </c>
      <c r="C820" s="65" t="inlineStr">
        <is>
          <t>CLI-0481</t>
        </is>
      </c>
      <c r="D820" s="65" t="inlineStr">
        <is>
          <t>Syndic</t>
        </is>
      </c>
      <c r="E820" s="65" t="inlineStr">
        <is>
          <t>Bordeaux</t>
        </is>
      </c>
      <c r="F820" s="66" t="n">
        <v>45884</v>
      </c>
      <c r="G820" s="65" t="inlineStr">
        <is>
          <t>2025-08</t>
        </is>
      </c>
      <c r="H820" s="65" t="inlineStr">
        <is>
          <t>2025-2026</t>
        </is>
      </c>
      <c r="I820" s="66" t="n">
        <v>45944</v>
      </c>
      <c r="J820" s="67" t="n">
        <v>60</v>
      </c>
      <c r="K820" s="68" t="n">
        <v>1467.44</v>
      </c>
      <c r="L820" s="71" t="n">
        <v>0.2</v>
      </c>
      <c r="M820" s="68" t="n">
        <v>1760.93</v>
      </c>
      <c r="N820" s="65" t="inlineStr">
        <is>
          <t>Standard</t>
        </is>
      </c>
      <c r="O820" s="66" t="n">
        <v>45948</v>
      </c>
      <c r="P820" s="65" t="inlineStr">
        <is>
          <t>Payée</t>
        </is>
      </c>
      <c r="Q820" s="67">
        <f>IFERROR(INDEX(Devis!$I$2:$I$3053,MATCH($B820,Devis!$A$2:$A$3053,0)),"")</f>
        <v/>
      </c>
      <c r="R820" s="67">
        <f>IFERROR(INDEX(Devis!$K$2:$K$3053,MATCH($B820,Devis!$A$2:$A$3053,0)),"")</f>
        <v/>
      </c>
      <c r="S820" s="67">
        <f>IFERROR(INDEX(Clients!$G$2:$G$1020,MATCH($C820,Clients!$A$2:$A$1020,0)),"")</f>
        <v/>
      </c>
      <c r="T820" s="69">
        <f>1</f>
        <v/>
      </c>
      <c r="U820" s="68">
        <f>IFERROR(INDEX(Interventions!$S$2:$S$1106,MATCH($B820,Interventions!$B$2:$B$1106,0)),0)</f>
        <v/>
      </c>
      <c r="V820" s="68">
        <f>$K820-$U820</f>
        <v/>
      </c>
      <c r="W820" s="69">
        <f>IF($O820="",0,1)</f>
        <v/>
      </c>
      <c r="X820" s="68">
        <f>IF($O820="",$M820,0)</f>
        <v/>
      </c>
      <c r="Y820" s="69">
        <f>IF($O820="",MAX(0,Paramètres!$C$8-$I820),MAX(0,$O820-$I820))</f>
        <v/>
      </c>
      <c r="Z820" s="69">
        <f>$Y820*$X820</f>
        <v/>
      </c>
      <c r="AA820" s="69">
        <f>IF($O820="",0,$O820-$F820)</f>
        <v/>
      </c>
      <c r="AB820" s="69">
        <f>IF(AND($O820="",$I820&lt;Paramètres!$C$8),1,0)</f>
        <v/>
      </c>
      <c r="AC820" s="69">
        <f>IF(AND($O820="",$Y820&gt;Paramètres!$C$13),1,0)</f>
        <v/>
      </c>
      <c r="AD820" s="67">
        <f>IF($O820="","",YEAR($O820)&amp;"-"&amp;TEXT(MONTH($O820),"00"))</f>
        <v/>
      </c>
      <c r="AE820" s="67">
        <f>IF($W820=1,"Réglée",IF($Y820&lt;=0,"Non échu",IF($Y820&lt;=30,"1-30 j",IF($Y820&lt;=60,"31-60 j",IF($Y820&lt;=90,"61-90 j","Plus de 90 j")))))</f>
        <v/>
      </c>
      <c r="AF820" s="67">
        <f>IF($K820&lt;=1000,"Moins de 1 k€",IF($K820&lt;=5000,"1 à 5 k€",IF($K820&lt;=15000,"5 à 15 k€","Plus de 15 k€")))</f>
        <v/>
      </c>
    </row>
    <row r="821">
      <c r="A821" s="65" t="inlineStr">
        <is>
          <t>FAC-00820</t>
        </is>
      </c>
      <c r="B821" s="65" t="inlineStr">
        <is>
          <t>DEV-02055</t>
        </is>
      </c>
      <c r="C821" s="65" t="inlineStr">
        <is>
          <t>CLI-0292</t>
        </is>
      </c>
      <c r="D821" s="65" t="inlineStr">
        <is>
          <t>Professionnel</t>
        </is>
      </c>
      <c r="E821" s="65" t="inlineStr">
        <is>
          <t>Bordeaux</t>
        </is>
      </c>
      <c r="F821" s="66" t="n">
        <v>45910</v>
      </c>
      <c r="G821" s="65" t="inlineStr">
        <is>
          <t>2025-09</t>
        </is>
      </c>
      <c r="H821" s="65" t="inlineStr">
        <is>
          <t>2025-2026</t>
        </is>
      </c>
      <c r="I821" s="66" t="n">
        <v>45940</v>
      </c>
      <c r="J821" s="67" t="n">
        <v>30</v>
      </c>
      <c r="K821" s="68" t="n">
        <v>3200.33</v>
      </c>
      <c r="L821" s="71" t="n">
        <v>0.2</v>
      </c>
      <c r="M821" s="68" t="n">
        <v>3840.4</v>
      </c>
      <c r="N821" s="65" t="inlineStr">
        <is>
          <t>Standard</t>
        </is>
      </c>
      <c r="O821" s="66" t="n">
        <v>45933</v>
      </c>
      <c r="P821" s="65" t="inlineStr">
        <is>
          <t>Payée</t>
        </is>
      </c>
      <c r="Q821" s="67">
        <f>IFERROR(INDEX(Devis!$I$2:$I$3053,MATCH($B821,Devis!$A$2:$A$3053,0)),"")</f>
        <v/>
      </c>
      <c r="R821" s="67">
        <f>IFERROR(INDEX(Devis!$K$2:$K$3053,MATCH($B821,Devis!$A$2:$A$3053,0)),"")</f>
        <v/>
      </c>
      <c r="S821" s="67">
        <f>IFERROR(INDEX(Clients!$G$2:$G$1020,MATCH($C821,Clients!$A$2:$A$1020,0)),"")</f>
        <v/>
      </c>
      <c r="T821" s="69">
        <f>1</f>
        <v/>
      </c>
      <c r="U821" s="68">
        <f>IFERROR(INDEX(Interventions!$S$2:$S$1106,MATCH($B821,Interventions!$B$2:$B$1106,0)),0)</f>
        <v/>
      </c>
      <c r="V821" s="68">
        <f>$K821-$U821</f>
        <v/>
      </c>
      <c r="W821" s="69">
        <f>IF($O821="",0,1)</f>
        <v/>
      </c>
      <c r="X821" s="68">
        <f>IF($O821="",$M821,0)</f>
        <v/>
      </c>
      <c r="Y821" s="69">
        <f>IF($O821="",MAX(0,Paramètres!$C$8-$I821),MAX(0,$O821-$I821))</f>
        <v/>
      </c>
      <c r="Z821" s="69">
        <f>$Y821*$X821</f>
        <v/>
      </c>
      <c r="AA821" s="69">
        <f>IF($O821="",0,$O821-$F821)</f>
        <v/>
      </c>
      <c r="AB821" s="69">
        <f>IF(AND($O821="",$I821&lt;Paramètres!$C$8),1,0)</f>
        <v/>
      </c>
      <c r="AC821" s="69">
        <f>IF(AND($O821="",$Y821&gt;Paramètres!$C$13),1,0)</f>
        <v/>
      </c>
      <c r="AD821" s="67">
        <f>IF($O821="","",YEAR($O821)&amp;"-"&amp;TEXT(MONTH($O821),"00"))</f>
        <v/>
      </c>
      <c r="AE821" s="67">
        <f>IF($W821=1,"Réglée",IF($Y821&lt;=0,"Non échu",IF($Y821&lt;=30,"1-30 j",IF($Y821&lt;=60,"31-60 j",IF($Y821&lt;=90,"61-90 j","Plus de 90 j")))))</f>
        <v/>
      </c>
      <c r="AF821" s="67">
        <f>IF($K821&lt;=1000,"Moins de 1 k€",IF($K821&lt;=5000,"1 à 5 k€",IF($K821&lt;=15000,"5 à 15 k€","Plus de 15 k€")))</f>
        <v/>
      </c>
    </row>
    <row r="822">
      <c r="A822" s="65" t="inlineStr">
        <is>
          <t>FAC-00821</t>
        </is>
      </c>
      <c r="B822" s="65" t="inlineStr">
        <is>
          <t>DEV-02056</t>
        </is>
      </c>
      <c r="C822" s="65" t="inlineStr">
        <is>
          <t>CLI-0092</t>
        </is>
      </c>
      <c r="D822" s="65" t="inlineStr">
        <is>
          <t>Particulier</t>
        </is>
      </c>
      <c r="E822" s="65" t="inlineStr">
        <is>
          <t>Toulouse</t>
        </is>
      </c>
      <c r="F822" s="66" t="n">
        <v>45870</v>
      </c>
      <c r="G822" s="65" t="inlineStr">
        <is>
          <t>2025-08</t>
        </is>
      </c>
      <c r="H822" s="65" t="inlineStr">
        <is>
          <t>2025-2026</t>
        </is>
      </c>
      <c r="I822" s="66" t="n">
        <v>45885</v>
      </c>
      <c r="J822" s="67" t="n">
        <v>15</v>
      </c>
      <c r="K822" s="68" t="n">
        <v>323.57</v>
      </c>
      <c r="L822" s="71" t="n">
        <v>0.2</v>
      </c>
      <c r="M822" s="68" t="n">
        <v>388.28</v>
      </c>
      <c r="N822" s="65" t="inlineStr">
        <is>
          <t>Standard</t>
        </is>
      </c>
      <c r="O822" s="66" t="n">
        <v>45887</v>
      </c>
      <c r="P822" s="65" t="inlineStr">
        <is>
          <t>Payée</t>
        </is>
      </c>
      <c r="Q822" s="67">
        <f>IFERROR(INDEX(Devis!$I$2:$I$3053,MATCH($B822,Devis!$A$2:$A$3053,0)),"")</f>
        <v/>
      </c>
      <c r="R822" s="67">
        <f>IFERROR(INDEX(Devis!$K$2:$K$3053,MATCH($B822,Devis!$A$2:$A$3053,0)),"")</f>
        <v/>
      </c>
      <c r="S822" s="67">
        <f>IFERROR(INDEX(Clients!$G$2:$G$1020,MATCH($C822,Clients!$A$2:$A$1020,0)),"")</f>
        <v/>
      </c>
      <c r="T822" s="69">
        <f>1</f>
        <v/>
      </c>
      <c r="U822" s="68">
        <f>IFERROR(INDEX(Interventions!$S$2:$S$1106,MATCH($B822,Interventions!$B$2:$B$1106,0)),0)</f>
        <v/>
      </c>
      <c r="V822" s="68">
        <f>$K822-$U822</f>
        <v/>
      </c>
      <c r="W822" s="69">
        <f>IF($O822="",0,1)</f>
        <v/>
      </c>
      <c r="X822" s="68">
        <f>IF($O822="",$M822,0)</f>
        <v/>
      </c>
      <c r="Y822" s="69">
        <f>IF($O822="",MAX(0,Paramètres!$C$8-$I822),MAX(0,$O822-$I822))</f>
        <v/>
      </c>
      <c r="Z822" s="69">
        <f>$Y822*$X822</f>
        <v/>
      </c>
      <c r="AA822" s="69">
        <f>IF($O822="",0,$O822-$F822)</f>
        <v/>
      </c>
      <c r="AB822" s="69">
        <f>IF(AND($O822="",$I822&lt;Paramètres!$C$8),1,0)</f>
        <v/>
      </c>
      <c r="AC822" s="69">
        <f>IF(AND($O822="",$Y822&gt;Paramètres!$C$13),1,0)</f>
        <v/>
      </c>
      <c r="AD822" s="67">
        <f>IF($O822="","",YEAR($O822)&amp;"-"&amp;TEXT(MONTH($O822),"00"))</f>
        <v/>
      </c>
      <c r="AE822" s="67">
        <f>IF($W822=1,"Réglée",IF($Y822&lt;=0,"Non échu",IF($Y822&lt;=30,"1-30 j",IF($Y822&lt;=60,"31-60 j",IF($Y822&lt;=90,"61-90 j","Plus de 90 j")))))</f>
        <v/>
      </c>
      <c r="AF822" s="67">
        <f>IF($K822&lt;=1000,"Moins de 1 k€",IF($K822&lt;=5000,"1 à 5 k€",IF($K822&lt;=15000,"5 à 15 k€","Plus de 15 k€")))</f>
        <v/>
      </c>
    </row>
    <row r="823">
      <c r="A823" s="65" t="inlineStr">
        <is>
          <t>FAC-00822</t>
        </is>
      </c>
      <c r="B823" s="65" t="inlineStr">
        <is>
          <t>DEV-02059</t>
        </is>
      </c>
      <c r="C823" s="65" t="inlineStr">
        <is>
          <t>CLI-0188</t>
        </is>
      </c>
      <c r="D823" s="65" t="inlineStr">
        <is>
          <t>Particulier</t>
        </is>
      </c>
      <c r="E823" s="65" t="inlineStr">
        <is>
          <t>Bordeaux</t>
        </is>
      </c>
      <c r="F823" s="66" t="n">
        <v>45895</v>
      </c>
      <c r="G823" s="65" t="inlineStr">
        <is>
          <t>2025-08</t>
        </is>
      </c>
      <c r="H823" s="65" t="inlineStr">
        <is>
          <t>2025-2026</t>
        </is>
      </c>
      <c r="I823" s="66" t="n">
        <v>45910</v>
      </c>
      <c r="J823" s="67" t="n">
        <v>15</v>
      </c>
      <c r="K823" s="68" t="n">
        <v>274.23</v>
      </c>
      <c r="L823" s="71" t="n">
        <v>0.2</v>
      </c>
      <c r="M823" s="68" t="n">
        <v>329.08</v>
      </c>
      <c r="N823" s="65" t="inlineStr">
        <is>
          <t>Standard</t>
        </is>
      </c>
      <c r="O823" s="66" t="n">
        <v>45907</v>
      </c>
      <c r="P823" s="65" t="inlineStr">
        <is>
          <t>Payée</t>
        </is>
      </c>
      <c r="Q823" s="67">
        <f>IFERROR(INDEX(Devis!$I$2:$I$3053,MATCH($B823,Devis!$A$2:$A$3053,0)),"")</f>
        <v/>
      </c>
      <c r="R823" s="67">
        <f>IFERROR(INDEX(Devis!$K$2:$K$3053,MATCH($B823,Devis!$A$2:$A$3053,0)),"")</f>
        <v/>
      </c>
      <c r="S823" s="67">
        <f>IFERROR(INDEX(Clients!$G$2:$G$1020,MATCH($C823,Clients!$A$2:$A$1020,0)),"")</f>
        <v/>
      </c>
      <c r="T823" s="69">
        <f>1</f>
        <v/>
      </c>
      <c r="U823" s="68">
        <f>IFERROR(INDEX(Interventions!$S$2:$S$1106,MATCH($B823,Interventions!$B$2:$B$1106,0)),0)</f>
        <v/>
      </c>
      <c r="V823" s="68">
        <f>$K823-$U823</f>
        <v/>
      </c>
      <c r="W823" s="69">
        <f>IF($O823="",0,1)</f>
        <v/>
      </c>
      <c r="X823" s="68">
        <f>IF($O823="",$M823,0)</f>
        <v/>
      </c>
      <c r="Y823" s="69">
        <f>IF($O823="",MAX(0,Paramètres!$C$8-$I823),MAX(0,$O823-$I823))</f>
        <v/>
      </c>
      <c r="Z823" s="69">
        <f>$Y823*$X823</f>
        <v/>
      </c>
      <c r="AA823" s="69">
        <f>IF($O823="",0,$O823-$F823)</f>
        <v/>
      </c>
      <c r="AB823" s="69">
        <f>IF(AND($O823="",$I823&lt;Paramètres!$C$8),1,0)</f>
        <v/>
      </c>
      <c r="AC823" s="69">
        <f>IF(AND($O823="",$Y823&gt;Paramètres!$C$13),1,0)</f>
        <v/>
      </c>
      <c r="AD823" s="67">
        <f>IF($O823="","",YEAR($O823)&amp;"-"&amp;TEXT(MONTH($O823),"00"))</f>
        <v/>
      </c>
      <c r="AE823" s="67">
        <f>IF($W823=1,"Réglée",IF($Y823&lt;=0,"Non échu",IF($Y823&lt;=30,"1-30 j",IF($Y823&lt;=60,"31-60 j",IF($Y823&lt;=90,"61-90 j","Plus de 90 j")))))</f>
        <v/>
      </c>
      <c r="AF823" s="67">
        <f>IF($K823&lt;=1000,"Moins de 1 k€",IF($K823&lt;=5000,"1 à 5 k€",IF($K823&lt;=15000,"5 à 15 k€","Plus de 15 k€")))</f>
        <v/>
      </c>
    </row>
    <row r="824">
      <c r="A824" s="65" t="inlineStr">
        <is>
          <t>FAC-00823</t>
        </is>
      </c>
      <c r="B824" s="65" t="inlineStr">
        <is>
          <t>DEV-02063</t>
        </is>
      </c>
      <c r="C824" s="65" t="inlineStr">
        <is>
          <t>CLI-0059</t>
        </is>
      </c>
      <c r="D824" s="65" t="inlineStr">
        <is>
          <t>Particulier</t>
        </is>
      </c>
      <c r="E824" s="65" t="inlineStr">
        <is>
          <t>Bordeaux</t>
        </is>
      </c>
      <c r="F824" s="66" t="n">
        <v>45904</v>
      </c>
      <c r="G824" s="65" t="inlineStr">
        <is>
          <t>2025-09</t>
        </is>
      </c>
      <c r="H824" s="65" t="inlineStr">
        <is>
          <t>2025-2026</t>
        </is>
      </c>
      <c r="I824" s="66" t="n">
        <v>45919</v>
      </c>
      <c r="J824" s="67" t="n">
        <v>15</v>
      </c>
      <c r="K824" s="68" t="n">
        <v>1431.94</v>
      </c>
      <c r="L824" s="71" t="n">
        <v>0.1</v>
      </c>
      <c r="M824" s="68" t="n">
        <v>1575.13</v>
      </c>
      <c r="N824" s="65" t="inlineStr">
        <is>
          <t>Bon payeur</t>
        </is>
      </c>
      <c r="O824" s="66" t="n">
        <v>45908</v>
      </c>
      <c r="P824" s="65" t="inlineStr">
        <is>
          <t>Payée</t>
        </is>
      </c>
      <c r="Q824" s="67">
        <f>IFERROR(INDEX(Devis!$I$2:$I$3053,MATCH($B824,Devis!$A$2:$A$3053,0)),"")</f>
        <v/>
      </c>
      <c r="R824" s="67">
        <f>IFERROR(INDEX(Devis!$K$2:$K$3053,MATCH($B824,Devis!$A$2:$A$3053,0)),"")</f>
        <v/>
      </c>
      <c r="S824" s="67">
        <f>IFERROR(INDEX(Clients!$G$2:$G$1020,MATCH($C824,Clients!$A$2:$A$1020,0)),"")</f>
        <v/>
      </c>
      <c r="T824" s="69">
        <f>1</f>
        <v/>
      </c>
      <c r="U824" s="68">
        <f>IFERROR(INDEX(Interventions!$S$2:$S$1106,MATCH($B824,Interventions!$B$2:$B$1106,0)),0)</f>
        <v/>
      </c>
      <c r="V824" s="68">
        <f>$K824-$U824</f>
        <v/>
      </c>
      <c r="W824" s="69">
        <f>IF($O824="",0,1)</f>
        <v/>
      </c>
      <c r="X824" s="68">
        <f>IF($O824="",$M824,0)</f>
        <v/>
      </c>
      <c r="Y824" s="69">
        <f>IF($O824="",MAX(0,Paramètres!$C$8-$I824),MAX(0,$O824-$I824))</f>
        <v/>
      </c>
      <c r="Z824" s="69">
        <f>$Y824*$X824</f>
        <v/>
      </c>
      <c r="AA824" s="69">
        <f>IF($O824="",0,$O824-$F824)</f>
        <v/>
      </c>
      <c r="AB824" s="69">
        <f>IF(AND($O824="",$I824&lt;Paramètres!$C$8),1,0)</f>
        <v/>
      </c>
      <c r="AC824" s="69">
        <f>IF(AND($O824="",$Y824&gt;Paramètres!$C$13),1,0)</f>
        <v/>
      </c>
      <c r="AD824" s="67">
        <f>IF($O824="","",YEAR($O824)&amp;"-"&amp;TEXT(MONTH($O824),"00"))</f>
        <v/>
      </c>
      <c r="AE824" s="67">
        <f>IF($W824=1,"Réglée",IF($Y824&lt;=0,"Non échu",IF($Y824&lt;=30,"1-30 j",IF($Y824&lt;=60,"31-60 j",IF($Y824&lt;=90,"61-90 j","Plus de 90 j")))))</f>
        <v/>
      </c>
      <c r="AF824" s="67">
        <f>IF($K824&lt;=1000,"Moins de 1 k€",IF($K824&lt;=5000,"1 à 5 k€",IF($K824&lt;=15000,"5 à 15 k€","Plus de 15 k€")))</f>
        <v/>
      </c>
    </row>
    <row r="825">
      <c r="A825" s="65" t="inlineStr">
        <is>
          <t>FAC-00824</t>
        </is>
      </c>
      <c r="B825" s="65" t="inlineStr">
        <is>
          <t>DEV-02071</t>
        </is>
      </c>
      <c r="C825" s="65" t="inlineStr">
        <is>
          <t>CLI-0534</t>
        </is>
      </c>
      <c r="D825" s="65" t="inlineStr">
        <is>
          <t>Particulier</t>
        </is>
      </c>
      <c r="E825" s="65" t="inlineStr">
        <is>
          <t>Toulouse</t>
        </is>
      </c>
      <c r="F825" s="66" t="n">
        <v>45891</v>
      </c>
      <c r="G825" s="65" t="inlineStr">
        <is>
          <t>2025-08</t>
        </is>
      </c>
      <c r="H825" s="65" t="inlineStr">
        <is>
          <t>2025-2026</t>
        </is>
      </c>
      <c r="I825" s="66" t="n">
        <v>45906</v>
      </c>
      <c r="J825" s="67" t="n">
        <v>15</v>
      </c>
      <c r="K825" s="68" t="n">
        <v>296.36</v>
      </c>
      <c r="L825" s="71" t="n">
        <v>0.2</v>
      </c>
      <c r="M825" s="68" t="n">
        <v>355.63</v>
      </c>
      <c r="N825" s="65" t="inlineStr">
        <is>
          <t>Standard</t>
        </is>
      </c>
      <c r="O825" s="66" t="n">
        <v>45917</v>
      </c>
      <c r="P825" s="65" t="inlineStr">
        <is>
          <t>Payée</t>
        </is>
      </c>
      <c r="Q825" s="67">
        <f>IFERROR(INDEX(Devis!$I$2:$I$3053,MATCH($B825,Devis!$A$2:$A$3053,0)),"")</f>
        <v/>
      </c>
      <c r="R825" s="67">
        <f>IFERROR(INDEX(Devis!$K$2:$K$3053,MATCH($B825,Devis!$A$2:$A$3053,0)),"")</f>
        <v/>
      </c>
      <c r="S825" s="67">
        <f>IFERROR(INDEX(Clients!$G$2:$G$1020,MATCH($C825,Clients!$A$2:$A$1020,0)),"")</f>
        <v/>
      </c>
      <c r="T825" s="69">
        <f>1</f>
        <v/>
      </c>
      <c r="U825" s="68">
        <f>IFERROR(INDEX(Interventions!$S$2:$S$1106,MATCH($B825,Interventions!$B$2:$B$1106,0)),0)</f>
        <v/>
      </c>
      <c r="V825" s="68">
        <f>$K825-$U825</f>
        <v/>
      </c>
      <c r="W825" s="69">
        <f>IF($O825="",0,1)</f>
        <v/>
      </c>
      <c r="X825" s="68">
        <f>IF($O825="",$M825,0)</f>
        <v/>
      </c>
      <c r="Y825" s="69">
        <f>IF($O825="",MAX(0,Paramètres!$C$8-$I825),MAX(0,$O825-$I825))</f>
        <v/>
      </c>
      <c r="Z825" s="69">
        <f>$Y825*$X825</f>
        <v/>
      </c>
      <c r="AA825" s="69">
        <f>IF($O825="",0,$O825-$F825)</f>
        <v/>
      </c>
      <c r="AB825" s="69">
        <f>IF(AND($O825="",$I825&lt;Paramètres!$C$8),1,0)</f>
        <v/>
      </c>
      <c r="AC825" s="69">
        <f>IF(AND($O825="",$Y825&gt;Paramètres!$C$13),1,0)</f>
        <v/>
      </c>
      <c r="AD825" s="67">
        <f>IF($O825="","",YEAR($O825)&amp;"-"&amp;TEXT(MONTH($O825),"00"))</f>
        <v/>
      </c>
      <c r="AE825" s="67">
        <f>IF($W825=1,"Réglée",IF($Y825&lt;=0,"Non échu",IF($Y825&lt;=30,"1-30 j",IF($Y825&lt;=60,"31-60 j",IF($Y825&lt;=90,"61-90 j","Plus de 90 j")))))</f>
        <v/>
      </c>
      <c r="AF825" s="67">
        <f>IF($K825&lt;=1000,"Moins de 1 k€",IF($K825&lt;=5000,"1 à 5 k€",IF($K825&lt;=15000,"5 à 15 k€","Plus de 15 k€")))</f>
        <v/>
      </c>
    </row>
    <row r="826">
      <c r="A826" s="65" t="inlineStr">
        <is>
          <t>FAC-00825</t>
        </is>
      </c>
      <c r="B826" s="65" t="inlineStr">
        <is>
          <t>DEV-02077</t>
        </is>
      </c>
      <c r="C826" s="65" t="inlineStr">
        <is>
          <t>CLI-0434</t>
        </is>
      </c>
      <c r="D826" s="65" t="inlineStr">
        <is>
          <t>Particulier</t>
        </is>
      </c>
      <c r="E826" s="65" t="inlineStr">
        <is>
          <t>Bordeaux</t>
        </is>
      </c>
      <c r="F826" s="66" t="n">
        <v>45876</v>
      </c>
      <c r="G826" s="65" t="inlineStr">
        <is>
          <t>2025-08</t>
        </is>
      </c>
      <c r="H826" s="65" t="inlineStr">
        <is>
          <t>2025-2026</t>
        </is>
      </c>
      <c r="I826" s="66" t="n">
        <v>45891</v>
      </c>
      <c r="J826" s="67" t="n">
        <v>15</v>
      </c>
      <c r="K826" s="68" t="n">
        <v>7041.62</v>
      </c>
      <c r="L826" s="71" t="n">
        <v>0.2</v>
      </c>
      <c r="M826" s="68" t="n">
        <v>8449.940000000001</v>
      </c>
      <c r="N826" s="65" t="inlineStr">
        <is>
          <t>Bon payeur</t>
        </is>
      </c>
      <c r="O826" s="66" t="n">
        <v>45899</v>
      </c>
      <c r="P826" s="65" t="inlineStr">
        <is>
          <t>Payée</t>
        </is>
      </c>
      <c r="Q826" s="67">
        <f>IFERROR(INDEX(Devis!$I$2:$I$3053,MATCH($B826,Devis!$A$2:$A$3053,0)),"")</f>
        <v/>
      </c>
      <c r="R826" s="67">
        <f>IFERROR(INDEX(Devis!$K$2:$K$3053,MATCH($B826,Devis!$A$2:$A$3053,0)),"")</f>
        <v/>
      </c>
      <c r="S826" s="67">
        <f>IFERROR(INDEX(Clients!$G$2:$G$1020,MATCH($C826,Clients!$A$2:$A$1020,0)),"")</f>
        <v/>
      </c>
      <c r="T826" s="69">
        <f>1</f>
        <v/>
      </c>
      <c r="U826" s="68">
        <f>IFERROR(INDEX(Interventions!$S$2:$S$1106,MATCH($B826,Interventions!$B$2:$B$1106,0)),0)</f>
        <v/>
      </c>
      <c r="V826" s="68">
        <f>$K826-$U826</f>
        <v/>
      </c>
      <c r="W826" s="69">
        <f>IF($O826="",0,1)</f>
        <v/>
      </c>
      <c r="X826" s="68">
        <f>IF($O826="",$M826,0)</f>
        <v/>
      </c>
      <c r="Y826" s="69">
        <f>IF($O826="",MAX(0,Paramètres!$C$8-$I826),MAX(0,$O826-$I826))</f>
        <v/>
      </c>
      <c r="Z826" s="69">
        <f>$Y826*$X826</f>
        <v/>
      </c>
      <c r="AA826" s="69">
        <f>IF($O826="",0,$O826-$F826)</f>
        <v/>
      </c>
      <c r="AB826" s="69">
        <f>IF(AND($O826="",$I826&lt;Paramètres!$C$8),1,0)</f>
        <v/>
      </c>
      <c r="AC826" s="69">
        <f>IF(AND($O826="",$Y826&gt;Paramètres!$C$13),1,0)</f>
        <v/>
      </c>
      <c r="AD826" s="67">
        <f>IF($O826="","",YEAR($O826)&amp;"-"&amp;TEXT(MONTH($O826),"00"))</f>
        <v/>
      </c>
      <c r="AE826" s="67">
        <f>IF($W826=1,"Réglée",IF($Y826&lt;=0,"Non échu",IF($Y826&lt;=30,"1-30 j",IF($Y826&lt;=60,"31-60 j",IF($Y826&lt;=90,"61-90 j","Plus de 90 j")))))</f>
        <v/>
      </c>
      <c r="AF826" s="67">
        <f>IF($K826&lt;=1000,"Moins de 1 k€",IF($K826&lt;=5000,"1 à 5 k€",IF($K826&lt;=15000,"5 à 15 k€","Plus de 15 k€")))</f>
        <v/>
      </c>
    </row>
    <row r="827">
      <c r="A827" s="65" t="inlineStr">
        <is>
          <t>FAC-00826</t>
        </is>
      </c>
      <c r="B827" s="65" t="inlineStr">
        <is>
          <t>DEV-02085</t>
        </is>
      </c>
      <c r="C827" s="65" t="inlineStr">
        <is>
          <t>CLI-0672</t>
        </is>
      </c>
      <c r="D827" s="65" t="inlineStr">
        <is>
          <t>Particulier</t>
        </is>
      </c>
      <c r="E827" s="65" t="inlineStr">
        <is>
          <t>Toulouse</t>
        </is>
      </c>
      <c r="F827" s="66" t="n">
        <v>45929</v>
      </c>
      <c r="G827" s="65" t="inlineStr">
        <is>
          <t>2025-09</t>
        </is>
      </c>
      <c r="H827" s="65" t="inlineStr">
        <is>
          <t>2025-2026</t>
        </is>
      </c>
      <c r="I827" s="66" t="n">
        <v>45944</v>
      </c>
      <c r="J827" s="67" t="n">
        <v>15</v>
      </c>
      <c r="K827" s="68" t="n">
        <v>1922.69</v>
      </c>
      <c r="L827" s="71" t="n">
        <v>0.2</v>
      </c>
      <c r="M827" s="68" t="n">
        <v>2307.23</v>
      </c>
      <c r="N827" s="65" t="inlineStr">
        <is>
          <t>Standard</t>
        </is>
      </c>
      <c r="O827" s="66" t="n">
        <v>45946</v>
      </c>
      <c r="P827" s="65" t="inlineStr">
        <is>
          <t>Payée</t>
        </is>
      </c>
      <c r="Q827" s="67">
        <f>IFERROR(INDEX(Devis!$I$2:$I$3053,MATCH($B827,Devis!$A$2:$A$3053,0)),"")</f>
        <v/>
      </c>
      <c r="R827" s="67">
        <f>IFERROR(INDEX(Devis!$K$2:$K$3053,MATCH($B827,Devis!$A$2:$A$3053,0)),"")</f>
        <v/>
      </c>
      <c r="S827" s="67">
        <f>IFERROR(INDEX(Clients!$G$2:$G$1020,MATCH($C827,Clients!$A$2:$A$1020,0)),"")</f>
        <v/>
      </c>
      <c r="T827" s="69">
        <f>1</f>
        <v/>
      </c>
      <c r="U827" s="68">
        <f>IFERROR(INDEX(Interventions!$S$2:$S$1106,MATCH($B827,Interventions!$B$2:$B$1106,0)),0)</f>
        <v/>
      </c>
      <c r="V827" s="68">
        <f>$K827-$U827</f>
        <v/>
      </c>
      <c r="W827" s="69">
        <f>IF($O827="",0,1)</f>
        <v/>
      </c>
      <c r="X827" s="68">
        <f>IF($O827="",$M827,0)</f>
        <v/>
      </c>
      <c r="Y827" s="69">
        <f>IF($O827="",MAX(0,Paramètres!$C$8-$I827),MAX(0,$O827-$I827))</f>
        <v/>
      </c>
      <c r="Z827" s="69">
        <f>$Y827*$X827</f>
        <v/>
      </c>
      <c r="AA827" s="69">
        <f>IF($O827="",0,$O827-$F827)</f>
        <v/>
      </c>
      <c r="AB827" s="69">
        <f>IF(AND($O827="",$I827&lt;Paramètres!$C$8),1,0)</f>
        <v/>
      </c>
      <c r="AC827" s="69">
        <f>IF(AND($O827="",$Y827&gt;Paramètres!$C$13),1,0)</f>
        <v/>
      </c>
      <c r="AD827" s="67">
        <f>IF($O827="","",YEAR($O827)&amp;"-"&amp;TEXT(MONTH($O827),"00"))</f>
        <v/>
      </c>
      <c r="AE827" s="67">
        <f>IF($W827=1,"Réglée",IF($Y827&lt;=0,"Non échu",IF($Y827&lt;=30,"1-30 j",IF($Y827&lt;=60,"31-60 j",IF($Y827&lt;=90,"61-90 j","Plus de 90 j")))))</f>
        <v/>
      </c>
      <c r="AF827" s="67">
        <f>IF($K827&lt;=1000,"Moins de 1 k€",IF($K827&lt;=5000,"1 à 5 k€",IF($K827&lt;=15000,"5 à 15 k€","Plus de 15 k€")))</f>
        <v/>
      </c>
    </row>
    <row r="828">
      <c r="A828" s="65" t="inlineStr">
        <is>
          <t>FAC-00827</t>
        </is>
      </c>
      <c r="B828" s="65" t="inlineStr">
        <is>
          <t>DEV-02090</t>
        </is>
      </c>
      <c r="C828" s="65" t="inlineStr">
        <is>
          <t>CLI-0031</t>
        </is>
      </c>
      <c r="D828" s="65" t="inlineStr">
        <is>
          <t>Professionnel</t>
        </is>
      </c>
      <c r="E828" s="65" t="inlineStr">
        <is>
          <t>Bordeaux</t>
        </is>
      </c>
      <c r="F828" s="66" t="n">
        <v>45884</v>
      </c>
      <c r="G828" s="65" t="inlineStr">
        <is>
          <t>2025-08</t>
        </is>
      </c>
      <c r="H828" s="65" t="inlineStr">
        <is>
          <t>2025-2026</t>
        </is>
      </c>
      <c r="I828" s="66" t="n">
        <v>45914</v>
      </c>
      <c r="J828" s="67" t="n">
        <v>30</v>
      </c>
      <c r="K828" s="68" t="n">
        <v>242.34</v>
      </c>
      <c r="L828" s="71" t="n">
        <v>0.2</v>
      </c>
      <c r="M828" s="68" t="n">
        <v>290.81</v>
      </c>
      <c r="N828" s="65" t="inlineStr">
        <is>
          <t>Standard</t>
        </is>
      </c>
      <c r="O828" s="66" t="n">
        <v>45928</v>
      </c>
      <c r="P828" s="65" t="inlineStr">
        <is>
          <t>Payée</t>
        </is>
      </c>
      <c r="Q828" s="67">
        <f>IFERROR(INDEX(Devis!$I$2:$I$3053,MATCH($B828,Devis!$A$2:$A$3053,0)),"")</f>
        <v/>
      </c>
      <c r="R828" s="67">
        <f>IFERROR(INDEX(Devis!$K$2:$K$3053,MATCH($B828,Devis!$A$2:$A$3053,0)),"")</f>
        <v/>
      </c>
      <c r="S828" s="67">
        <f>IFERROR(INDEX(Clients!$G$2:$G$1020,MATCH($C828,Clients!$A$2:$A$1020,0)),"")</f>
        <v/>
      </c>
      <c r="T828" s="69">
        <f>1</f>
        <v/>
      </c>
      <c r="U828" s="68">
        <f>IFERROR(INDEX(Interventions!$S$2:$S$1106,MATCH($B828,Interventions!$B$2:$B$1106,0)),0)</f>
        <v/>
      </c>
      <c r="V828" s="68">
        <f>$K828-$U828</f>
        <v/>
      </c>
      <c r="W828" s="69">
        <f>IF($O828="",0,1)</f>
        <v/>
      </c>
      <c r="X828" s="68">
        <f>IF($O828="",$M828,0)</f>
        <v/>
      </c>
      <c r="Y828" s="69">
        <f>IF($O828="",MAX(0,Paramètres!$C$8-$I828),MAX(0,$O828-$I828))</f>
        <v/>
      </c>
      <c r="Z828" s="69">
        <f>$Y828*$X828</f>
        <v/>
      </c>
      <c r="AA828" s="69">
        <f>IF($O828="",0,$O828-$F828)</f>
        <v/>
      </c>
      <c r="AB828" s="69">
        <f>IF(AND($O828="",$I828&lt;Paramètres!$C$8),1,0)</f>
        <v/>
      </c>
      <c r="AC828" s="69">
        <f>IF(AND($O828="",$Y828&gt;Paramètres!$C$13),1,0)</f>
        <v/>
      </c>
      <c r="AD828" s="67">
        <f>IF($O828="","",YEAR($O828)&amp;"-"&amp;TEXT(MONTH($O828),"00"))</f>
        <v/>
      </c>
      <c r="AE828" s="67">
        <f>IF($W828=1,"Réglée",IF($Y828&lt;=0,"Non échu",IF($Y828&lt;=30,"1-30 j",IF($Y828&lt;=60,"31-60 j",IF($Y828&lt;=90,"61-90 j","Plus de 90 j")))))</f>
        <v/>
      </c>
      <c r="AF828" s="67">
        <f>IF($K828&lt;=1000,"Moins de 1 k€",IF($K828&lt;=5000,"1 à 5 k€",IF($K828&lt;=15000,"5 à 15 k€","Plus de 15 k€")))</f>
        <v/>
      </c>
    </row>
    <row r="829">
      <c r="A829" s="65" t="inlineStr">
        <is>
          <t>FAC-00828</t>
        </is>
      </c>
      <c r="B829" s="65" t="inlineStr">
        <is>
          <t>DEV-02091</t>
        </is>
      </c>
      <c r="C829" s="65" t="inlineStr">
        <is>
          <t>CLI-0303</t>
        </is>
      </c>
      <c r="D829" s="65" t="inlineStr">
        <is>
          <t>Particulier</t>
        </is>
      </c>
      <c r="E829" s="65" t="inlineStr">
        <is>
          <t>Bordeaux</t>
        </is>
      </c>
      <c r="F829" s="66" t="n">
        <v>45912</v>
      </c>
      <c r="G829" s="65" t="inlineStr">
        <is>
          <t>2025-09</t>
        </is>
      </c>
      <c r="H829" s="65" t="inlineStr">
        <is>
          <t>2025-2026</t>
        </is>
      </c>
      <c r="I829" s="66" t="n">
        <v>45927</v>
      </c>
      <c r="J829" s="67" t="n">
        <v>15</v>
      </c>
      <c r="K829" s="68" t="n">
        <v>3651.09</v>
      </c>
      <c r="L829" s="71" t="n">
        <v>0.2</v>
      </c>
      <c r="M829" s="68" t="n">
        <v>4381.31</v>
      </c>
      <c r="N829" s="65" t="inlineStr">
        <is>
          <t>Standard</t>
        </is>
      </c>
      <c r="O829" s="66" t="n">
        <v>45935</v>
      </c>
      <c r="P829" s="65" t="inlineStr">
        <is>
          <t>Payée</t>
        </is>
      </c>
      <c r="Q829" s="67">
        <f>IFERROR(INDEX(Devis!$I$2:$I$3053,MATCH($B829,Devis!$A$2:$A$3053,0)),"")</f>
        <v/>
      </c>
      <c r="R829" s="67">
        <f>IFERROR(INDEX(Devis!$K$2:$K$3053,MATCH($B829,Devis!$A$2:$A$3053,0)),"")</f>
        <v/>
      </c>
      <c r="S829" s="67">
        <f>IFERROR(INDEX(Clients!$G$2:$G$1020,MATCH($C829,Clients!$A$2:$A$1020,0)),"")</f>
        <v/>
      </c>
      <c r="T829" s="69">
        <f>1</f>
        <v/>
      </c>
      <c r="U829" s="68">
        <f>IFERROR(INDEX(Interventions!$S$2:$S$1106,MATCH($B829,Interventions!$B$2:$B$1106,0)),0)</f>
        <v/>
      </c>
      <c r="V829" s="68">
        <f>$K829-$U829</f>
        <v/>
      </c>
      <c r="W829" s="69">
        <f>IF($O829="",0,1)</f>
        <v/>
      </c>
      <c r="X829" s="68">
        <f>IF($O829="",$M829,0)</f>
        <v/>
      </c>
      <c r="Y829" s="69">
        <f>IF($O829="",MAX(0,Paramètres!$C$8-$I829),MAX(0,$O829-$I829))</f>
        <v/>
      </c>
      <c r="Z829" s="69">
        <f>$Y829*$X829</f>
        <v/>
      </c>
      <c r="AA829" s="69">
        <f>IF($O829="",0,$O829-$F829)</f>
        <v/>
      </c>
      <c r="AB829" s="69">
        <f>IF(AND($O829="",$I829&lt;Paramètres!$C$8),1,0)</f>
        <v/>
      </c>
      <c r="AC829" s="69">
        <f>IF(AND($O829="",$Y829&gt;Paramètres!$C$13),1,0)</f>
        <v/>
      </c>
      <c r="AD829" s="67">
        <f>IF($O829="","",YEAR($O829)&amp;"-"&amp;TEXT(MONTH($O829),"00"))</f>
        <v/>
      </c>
      <c r="AE829" s="67">
        <f>IF($W829=1,"Réglée",IF($Y829&lt;=0,"Non échu",IF($Y829&lt;=30,"1-30 j",IF($Y829&lt;=60,"31-60 j",IF($Y829&lt;=90,"61-90 j","Plus de 90 j")))))</f>
        <v/>
      </c>
      <c r="AF829" s="67">
        <f>IF($K829&lt;=1000,"Moins de 1 k€",IF($K829&lt;=5000,"1 à 5 k€",IF($K829&lt;=15000,"5 à 15 k€","Plus de 15 k€")))</f>
        <v/>
      </c>
    </row>
    <row r="830">
      <c r="A830" s="65" t="inlineStr">
        <is>
          <t>FAC-00829</t>
        </is>
      </c>
      <c r="B830" s="65" t="inlineStr">
        <is>
          <t>DEV-02097</t>
        </is>
      </c>
      <c r="C830" s="65" t="inlineStr">
        <is>
          <t>CLI-0639</t>
        </is>
      </c>
      <c r="D830" s="65" t="inlineStr">
        <is>
          <t>Particulier</t>
        </is>
      </c>
      <c r="E830" s="65" t="inlineStr">
        <is>
          <t>Toulouse</t>
        </is>
      </c>
      <c r="F830" s="66" t="n">
        <v>45888</v>
      </c>
      <c r="G830" s="65" t="inlineStr">
        <is>
          <t>2025-08</t>
        </is>
      </c>
      <c r="H830" s="65" t="inlineStr">
        <is>
          <t>2025-2026</t>
        </is>
      </c>
      <c r="I830" s="66" t="n">
        <v>45903</v>
      </c>
      <c r="J830" s="67" t="n">
        <v>15</v>
      </c>
      <c r="K830" s="68" t="n">
        <v>304.79</v>
      </c>
      <c r="L830" s="71" t="n">
        <v>0.2</v>
      </c>
      <c r="M830" s="68" t="n">
        <v>365.75</v>
      </c>
      <c r="N830" s="65" t="inlineStr">
        <is>
          <t>Bon payeur</t>
        </is>
      </c>
      <c r="O830" s="66" t="n">
        <v>45916</v>
      </c>
      <c r="P830" s="65" t="inlineStr">
        <is>
          <t>Payée</t>
        </is>
      </c>
      <c r="Q830" s="67">
        <f>IFERROR(INDEX(Devis!$I$2:$I$3053,MATCH($B830,Devis!$A$2:$A$3053,0)),"")</f>
        <v/>
      </c>
      <c r="R830" s="67">
        <f>IFERROR(INDEX(Devis!$K$2:$K$3053,MATCH($B830,Devis!$A$2:$A$3053,0)),"")</f>
        <v/>
      </c>
      <c r="S830" s="67">
        <f>IFERROR(INDEX(Clients!$G$2:$G$1020,MATCH($C830,Clients!$A$2:$A$1020,0)),"")</f>
        <v/>
      </c>
      <c r="T830" s="69">
        <f>1</f>
        <v/>
      </c>
      <c r="U830" s="68">
        <f>IFERROR(INDEX(Interventions!$S$2:$S$1106,MATCH($B830,Interventions!$B$2:$B$1106,0)),0)</f>
        <v/>
      </c>
      <c r="V830" s="68">
        <f>$K830-$U830</f>
        <v/>
      </c>
      <c r="W830" s="69">
        <f>IF($O830="",0,1)</f>
        <v/>
      </c>
      <c r="X830" s="68">
        <f>IF($O830="",$M830,0)</f>
        <v/>
      </c>
      <c r="Y830" s="69">
        <f>IF($O830="",MAX(0,Paramètres!$C$8-$I830),MAX(0,$O830-$I830))</f>
        <v/>
      </c>
      <c r="Z830" s="69">
        <f>$Y830*$X830</f>
        <v/>
      </c>
      <c r="AA830" s="69">
        <f>IF($O830="",0,$O830-$F830)</f>
        <v/>
      </c>
      <c r="AB830" s="69">
        <f>IF(AND($O830="",$I830&lt;Paramètres!$C$8),1,0)</f>
        <v/>
      </c>
      <c r="AC830" s="69">
        <f>IF(AND($O830="",$Y830&gt;Paramètres!$C$13),1,0)</f>
        <v/>
      </c>
      <c r="AD830" s="67">
        <f>IF($O830="","",YEAR($O830)&amp;"-"&amp;TEXT(MONTH($O830),"00"))</f>
        <v/>
      </c>
      <c r="AE830" s="67">
        <f>IF($W830=1,"Réglée",IF($Y830&lt;=0,"Non échu",IF($Y830&lt;=30,"1-30 j",IF($Y830&lt;=60,"31-60 j",IF($Y830&lt;=90,"61-90 j","Plus de 90 j")))))</f>
        <v/>
      </c>
      <c r="AF830" s="67">
        <f>IF($K830&lt;=1000,"Moins de 1 k€",IF($K830&lt;=5000,"1 à 5 k€",IF($K830&lt;=15000,"5 à 15 k€","Plus de 15 k€")))</f>
        <v/>
      </c>
    </row>
    <row r="831">
      <c r="A831" s="65" t="inlineStr">
        <is>
          <t>FAC-00830</t>
        </is>
      </c>
      <c r="B831" s="65" t="inlineStr">
        <is>
          <t>DEV-02101</t>
        </is>
      </c>
      <c r="C831" s="65" t="inlineStr">
        <is>
          <t>CLI-0221</t>
        </is>
      </c>
      <c r="D831" s="65" t="inlineStr">
        <is>
          <t>Particulier</t>
        </is>
      </c>
      <c r="E831" s="65" t="inlineStr">
        <is>
          <t>Bordeaux</t>
        </is>
      </c>
      <c r="F831" s="66" t="n">
        <v>45895</v>
      </c>
      <c r="G831" s="65" t="inlineStr">
        <is>
          <t>2025-08</t>
        </is>
      </c>
      <c r="H831" s="65" t="inlineStr">
        <is>
          <t>2025-2026</t>
        </is>
      </c>
      <c r="I831" s="66" t="n">
        <v>45910</v>
      </c>
      <c r="J831" s="67" t="n">
        <v>15</v>
      </c>
      <c r="K831" s="68" t="n">
        <v>5616.28</v>
      </c>
      <c r="L831" s="71" t="n">
        <v>0.1</v>
      </c>
      <c r="M831" s="68" t="n">
        <v>6177.91</v>
      </c>
      <c r="N831" s="65" t="inlineStr">
        <is>
          <t>Lent</t>
        </is>
      </c>
      <c r="O831" s="66" t="n">
        <v>46013</v>
      </c>
      <c r="P831" s="65" t="inlineStr">
        <is>
          <t>Payée</t>
        </is>
      </c>
      <c r="Q831" s="67">
        <f>IFERROR(INDEX(Devis!$I$2:$I$3053,MATCH($B831,Devis!$A$2:$A$3053,0)),"")</f>
        <v/>
      </c>
      <c r="R831" s="67">
        <f>IFERROR(INDEX(Devis!$K$2:$K$3053,MATCH($B831,Devis!$A$2:$A$3053,0)),"")</f>
        <v/>
      </c>
      <c r="S831" s="67">
        <f>IFERROR(INDEX(Clients!$G$2:$G$1020,MATCH($C831,Clients!$A$2:$A$1020,0)),"")</f>
        <v/>
      </c>
      <c r="T831" s="69">
        <f>1</f>
        <v/>
      </c>
      <c r="U831" s="68">
        <f>IFERROR(INDEX(Interventions!$S$2:$S$1106,MATCH($B831,Interventions!$B$2:$B$1106,0)),0)</f>
        <v/>
      </c>
      <c r="V831" s="68">
        <f>$K831-$U831</f>
        <v/>
      </c>
      <c r="W831" s="69">
        <f>IF($O831="",0,1)</f>
        <v/>
      </c>
      <c r="X831" s="68">
        <f>IF($O831="",$M831,0)</f>
        <v/>
      </c>
      <c r="Y831" s="69">
        <f>IF($O831="",MAX(0,Paramètres!$C$8-$I831),MAX(0,$O831-$I831))</f>
        <v/>
      </c>
      <c r="Z831" s="69">
        <f>$Y831*$X831</f>
        <v/>
      </c>
      <c r="AA831" s="69">
        <f>IF($O831="",0,$O831-$F831)</f>
        <v/>
      </c>
      <c r="AB831" s="69">
        <f>IF(AND($O831="",$I831&lt;Paramètres!$C$8),1,0)</f>
        <v/>
      </c>
      <c r="AC831" s="69">
        <f>IF(AND($O831="",$Y831&gt;Paramètres!$C$13),1,0)</f>
        <v/>
      </c>
      <c r="AD831" s="67">
        <f>IF($O831="","",YEAR($O831)&amp;"-"&amp;TEXT(MONTH($O831),"00"))</f>
        <v/>
      </c>
      <c r="AE831" s="67">
        <f>IF($W831=1,"Réglée",IF($Y831&lt;=0,"Non échu",IF($Y831&lt;=30,"1-30 j",IF($Y831&lt;=60,"31-60 j",IF($Y831&lt;=90,"61-90 j","Plus de 90 j")))))</f>
        <v/>
      </c>
      <c r="AF831" s="67">
        <f>IF($K831&lt;=1000,"Moins de 1 k€",IF($K831&lt;=5000,"1 à 5 k€",IF($K831&lt;=15000,"5 à 15 k€","Plus de 15 k€")))</f>
        <v/>
      </c>
    </row>
    <row r="832">
      <c r="A832" s="65" t="inlineStr">
        <is>
          <t>FAC-00831</t>
        </is>
      </c>
      <c r="B832" s="65" t="inlineStr">
        <is>
          <t>DEV-02106</t>
        </is>
      </c>
      <c r="C832" s="65" t="inlineStr">
        <is>
          <t>CLI-0640</t>
        </is>
      </c>
      <c r="D832" s="65" t="inlineStr">
        <is>
          <t>Particulier</t>
        </is>
      </c>
      <c r="E832" s="65" t="inlineStr">
        <is>
          <t>Toulouse</t>
        </is>
      </c>
      <c r="F832" s="66" t="n">
        <v>45922</v>
      </c>
      <c r="G832" s="65" t="inlineStr">
        <is>
          <t>2025-09</t>
        </is>
      </c>
      <c r="H832" s="65" t="inlineStr">
        <is>
          <t>2025-2026</t>
        </is>
      </c>
      <c r="I832" s="66" t="n">
        <v>45937</v>
      </c>
      <c r="J832" s="67" t="n">
        <v>15</v>
      </c>
      <c r="K832" s="68" t="n">
        <v>1259.67</v>
      </c>
      <c r="L832" s="71" t="n">
        <v>0.1</v>
      </c>
      <c r="M832" s="68" t="n">
        <v>1385.64</v>
      </c>
      <c r="N832" s="65" t="inlineStr">
        <is>
          <t>Lent</t>
        </is>
      </c>
      <c r="O832" s="66" t="n">
        <v>45932</v>
      </c>
      <c r="P832" s="65" t="inlineStr">
        <is>
          <t>Payée</t>
        </is>
      </c>
      <c r="Q832" s="67">
        <f>IFERROR(INDEX(Devis!$I$2:$I$3053,MATCH($B832,Devis!$A$2:$A$3053,0)),"")</f>
        <v/>
      </c>
      <c r="R832" s="67">
        <f>IFERROR(INDEX(Devis!$K$2:$K$3053,MATCH($B832,Devis!$A$2:$A$3053,0)),"")</f>
        <v/>
      </c>
      <c r="S832" s="67">
        <f>IFERROR(INDEX(Clients!$G$2:$G$1020,MATCH($C832,Clients!$A$2:$A$1020,0)),"")</f>
        <v/>
      </c>
      <c r="T832" s="69">
        <f>1</f>
        <v/>
      </c>
      <c r="U832" s="68">
        <f>IFERROR(INDEX(Interventions!$S$2:$S$1106,MATCH($B832,Interventions!$B$2:$B$1106,0)),0)</f>
        <v/>
      </c>
      <c r="V832" s="68">
        <f>$K832-$U832</f>
        <v/>
      </c>
      <c r="W832" s="69">
        <f>IF($O832="",0,1)</f>
        <v/>
      </c>
      <c r="X832" s="68">
        <f>IF($O832="",$M832,0)</f>
        <v/>
      </c>
      <c r="Y832" s="69">
        <f>IF($O832="",MAX(0,Paramètres!$C$8-$I832),MAX(0,$O832-$I832))</f>
        <v/>
      </c>
      <c r="Z832" s="69">
        <f>$Y832*$X832</f>
        <v/>
      </c>
      <c r="AA832" s="69">
        <f>IF($O832="",0,$O832-$F832)</f>
        <v/>
      </c>
      <c r="AB832" s="69">
        <f>IF(AND($O832="",$I832&lt;Paramètres!$C$8),1,0)</f>
        <v/>
      </c>
      <c r="AC832" s="69">
        <f>IF(AND($O832="",$Y832&gt;Paramètres!$C$13),1,0)</f>
        <v/>
      </c>
      <c r="AD832" s="67">
        <f>IF($O832="","",YEAR($O832)&amp;"-"&amp;TEXT(MONTH($O832),"00"))</f>
        <v/>
      </c>
      <c r="AE832" s="67">
        <f>IF($W832=1,"Réglée",IF($Y832&lt;=0,"Non échu",IF($Y832&lt;=30,"1-30 j",IF($Y832&lt;=60,"31-60 j",IF($Y832&lt;=90,"61-90 j","Plus de 90 j")))))</f>
        <v/>
      </c>
      <c r="AF832" s="67">
        <f>IF($K832&lt;=1000,"Moins de 1 k€",IF($K832&lt;=5000,"1 à 5 k€",IF($K832&lt;=15000,"5 à 15 k€","Plus de 15 k€")))</f>
        <v/>
      </c>
    </row>
    <row r="833">
      <c r="A833" s="65" t="inlineStr">
        <is>
          <t>FAC-00832</t>
        </is>
      </c>
      <c r="B833" s="65" t="inlineStr">
        <is>
          <t>DEV-02109</t>
        </is>
      </c>
      <c r="C833" s="65" t="inlineStr">
        <is>
          <t>CLI-0725</t>
        </is>
      </c>
      <c r="D833" s="65" t="inlineStr">
        <is>
          <t>Professionnel</t>
        </is>
      </c>
      <c r="E833" s="65" t="inlineStr">
        <is>
          <t>Toulouse</t>
        </is>
      </c>
      <c r="F833" s="66" t="n">
        <v>45894</v>
      </c>
      <c r="G833" s="65" t="inlineStr">
        <is>
          <t>2025-08</t>
        </is>
      </c>
      <c r="H833" s="65" t="inlineStr">
        <is>
          <t>2025-2026</t>
        </is>
      </c>
      <c r="I833" s="66" t="n">
        <v>45924</v>
      </c>
      <c r="J833" s="67" t="n">
        <v>30</v>
      </c>
      <c r="K833" s="68" t="n">
        <v>460.37</v>
      </c>
      <c r="L833" s="71" t="n">
        <v>0.2</v>
      </c>
      <c r="M833" s="68" t="n">
        <v>552.4400000000001</v>
      </c>
      <c r="N833" s="65" t="inlineStr">
        <is>
          <t>Lent</t>
        </is>
      </c>
      <c r="O833" s="66" t="n">
        <v>45895</v>
      </c>
      <c r="P833" s="65" t="inlineStr">
        <is>
          <t>Payée</t>
        </is>
      </c>
      <c r="Q833" s="67">
        <f>IFERROR(INDEX(Devis!$I$2:$I$3053,MATCH($B833,Devis!$A$2:$A$3053,0)),"")</f>
        <v/>
      </c>
      <c r="R833" s="67">
        <f>IFERROR(INDEX(Devis!$K$2:$K$3053,MATCH($B833,Devis!$A$2:$A$3053,0)),"")</f>
        <v/>
      </c>
      <c r="S833" s="67">
        <f>IFERROR(INDEX(Clients!$G$2:$G$1020,MATCH($C833,Clients!$A$2:$A$1020,0)),"")</f>
        <v/>
      </c>
      <c r="T833" s="69">
        <f>1</f>
        <v/>
      </c>
      <c r="U833" s="68">
        <f>IFERROR(INDEX(Interventions!$S$2:$S$1106,MATCH($B833,Interventions!$B$2:$B$1106,0)),0)</f>
        <v/>
      </c>
      <c r="V833" s="68">
        <f>$K833-$U833</f>
        <v/>
      </c>
      <c r="W833" s="69">
        <f>IF($O833="",0,1)</f>
        <v/>
      </c>
      <c r="X833" s="68">
        <f>IF($O833="",$M833,0)</f>
        <v/>
      </c>
      <c r="Y833" s="69">
        <f>IF($O833="",MAX(0,Paramètres!$C$8-$I833),MAX(0,$O833-$I833))</f>
        <v/>
      </c>
      <c r="Z833" s="69">
        <f>$Y833*$X833</f>
        <v/>
      </c>
      <c r="AA833" s="69">
        <f>IF($O833="",0,$O833-$F833)</f>
        <v/>
      </c>
      <c r="AB833" s="69">
        <f>IF(AND($O833="",$I833&lt;Paramètres!$C$8),1,0)</f>
        <v/>
      </c>
      <c r="AC833" s="69">
        <f>IF(AND($O833="",$Y833&gt;Paramètres!$C$13),1,0)</f>
        <v/>
      </c>
      <c r="AD833" s="67">
        <f>IF($O833="","",YEAR($O833)&amp;"-"&amp;TEXT(MONTH($O833),"00"))</f>
        <v/>
      </c>
      <c r="AE833" s="67">
        <f>IF($W833=1,"Réglée",IF($Y833&lt;=0,"Non échu",IF($Y833&lt;=30,"1-30 j",IF($Y833&lt;=60,"31-60 j",IF($Y833&lt;=90,"61-90 j","Plus de 90 j")))))</f>
        <v/>
      </c>
      <c r="AF833" s="67">
        <f>IF($K833&lt;=1000,"Moins de 1 k€",IF($K833&lt;=5000,"1 à 5 k€",IF($K833&lt;=15000,"5 à 15 k€","Plus de 15 k€")))</f>
        <v/>
      </c>
    </row>
    <row r="834">
      <c r="A834" s="65" t="inlineStr">
        <is>
          <t>FAC-00833</t>
        </is>
      </c>
      <c r="B834" s="65" t="inlineStr">
        <is>
          <t>DEV-02111</t>
        </is>
      </c>
      <c r="C834" s="65" t="inlineStr">
        <is>
          <t>CLI-0213</t>
        </is>
      </c>
      <c r="D834" s="65" t="inlineStr">
        <is>
          <t>Professionnel</t>
        </is>
      </c>
      <c r="E834" s="65" t="inlineStr">
        <is>
          <t>Bordeaux</t>
        </is>
      </c>
      <c r="F834" s="66" t="n">
        <v>45901</v>
      </c>
      <c r="G834" s="65" t="inlineStr">
        <is>
          <t>2025-09</t>
        </is>
      </c>
      <c r="H834" s="65" t="inlineStr">
        <is>
          <t>2025-2026</t>
        </is>
      </c>
      <c r="I834" s="66" t="n">
        <v>45931</v>
      </c>
      <c r="J834" s="67" t="n">
        <v>30</v>
      </c>
      <c r="K834" s="68" t="n">
        <v>2227.04</v>
      </c>
      <c r="L834" s="71" t="n">
        <v>0.2</v>
      </c>
      <c r="M834" s="68" t="n">
        <v>2672.45</v>
      </c>
      <c r="N834" s="65" t="inlineStr">
        <is>
          <t>Lent</t>
        </is>
      </c>
      <c r="O834" s="66" t="n">
        <v>46008</v>
      </c>
      <c r="P834" s="65" t="inlineStr">
        <is>
          <t>Payée</t>
        </is>
      </c>
      <c r="Q834" s="67">
        <f>IFERROR(INDEX(Devis!$I$2:$I$3053,MATCH($B834,Devis!$A$2:$A$3053,0)),"")</f>
        <v/>
      </c>
      <c r="R834" s="67">
        <f>IFERROR(INDEX(Devis!$K$2:$K$3053,MATCH($B834,Devis!$A$2:$A$3053,0)),"")</f>
        <v/>
      </c>
      <c r="S834" s="67">
        <f>IFERROR(INDEX(Clients!$G$2:$G$1020,MATCH($C834,Clients!$A$2:$A$1020,0)),"")</f>
        <v/>
      </c>
      <c r="T834" s="69">
        <f>1</f>
        <v/>
      </c>
      <c r="U834" s="68">
        <f>IFERROR(INDEX(Interventions!$S$2:$S$1106,MATCH($B834,Interventions!$B$2:$B$1106,0)),0)</f>
        <v/>
      </c>
      <c r="V834" s="68">
        <f>$K834-$U834</f>
        <v/>
      </c>
      <c r="W834" s="69">
        <f>IF($O834="",0,1)</f>
        <v/>
      </c>
      <c r="X834" s="68">
        <f>IF($O834="",$M834,0)</f>
        <v/>
      </c>
      <c r="Y834" s="69">
        <f>IF($O834="",MAX(0,Paramètres!$C$8-$I834),MAX(0,$O834-$I834))</f>
        <v/>
      </c>
      <c r="Z834" s="69">
        <f>$Y834*$X834</f>
        <v/>
      </c>
      <c r="AA834" s="69">
        <f>IF($O834="",0,$O834-$F834)</f>
        <v/>
      </c>
      <c r="AB834" s="69">
        <f>IF(AND($O834="",$I834&lt;Paramètres!$C$8),1,0)</f>
        <v/>
      </c>
      <c r="AC834" s="69">
        <f>IF(AND($O834="",$Y834&gt;Paramètres!$C$13),1,0)</f>
        <v/>
      </c>
      <c r="AD834" s="67">
        <f>IF($O834="","",YEAR($O834)&amp;"-"&amp;TEXT(MONTH($O834),"00"))</f>
        <v/>
      </c>
      <c r="AE834" s="67">
        <f>IF($W834=1,"Réglée",IF($Y834&lt;=0,"Non échu",IF($Y834&lt;=30,"1-30 j",IF($Y834&lt;=60,"31-60 j",IF($Y834&lt;=90,"61-90 j","Plus de 90 j")))))</f>
        <v/>
      </c>
      <c r="AF834" s="67">
        <f>IF($K834&lt;=1000,"Moins de 1 k€",IF($K834&lt;=5000,"1 à 5 k€",IF($K834&lt;=15000,"5 à 15 k€","Plus de 15 k€")))</f>
        <v/>
      </c>
    </row>
    <row r="835">
      <c r="A835" s="65" t="inlineStr">
        <is>
          <t>FAC-00834</t>
        </is>
      </c>
      <c r="B835" s="65" t="inlineStr">
        <is>
          <t>DEV-02112</t>
        </is>
      </c>
      <c r="C835" s="65" t="inlineStr">
        <is>
          <t>CLI-0625</t>
        </is>
      </c>
      <c r="D835" s="65" t="inlineStr">
        <is>
          <t>Particulier</t>
        </is>
      </c>
      <c r="E835" s="65" t="inlineStr">
        <is>
          <t>Toulouse</t>
        </is>
      </c>
      <c r="F835" s="66" t="n">
        <v>45902</v>
      </c>
      <c r="G835" s="65" t="inlineStr">
        <is>
          <t>2025-09</t>
        </is>
      </c>
      <c r="H835" s="65" t="inlineStr">
        <is>
          <t>2025-2026</t>
        </is>
      </c>
      <c r="I835" s="66" t="n">
        <v>45917</v>
      </c>
      <c r="J835" s="67" t="n">
        <v>15</v>
      </c>
      <c r="K835" s="68" t="n">
        <v>3173.62</v>
      </c>
      <c r="L835" s="71" t="n">
        <v>0.2</v>
      </c>
      <c r="M835" s="68" t="n">
        <v>3808.34</v>
      </c>
      <c r="N835" s="65" t="inlineStr">
        <is>
          <t>Standard</t>
        </is>
      </c>
      <c r="O835" s="66" t="n">
        <v>45916</v>
      </c>
      <c r="P835" s="65" t="inlineStr">
        <is>
          <t>Payée</t>
        </is>
      </c>
      <c r="Q835" s="67">
        <f>IFERROR(INDEX(Devis!$I$2:$I$3053,MATCH($B835,Devis!$A$2:$A$3053,0)),"")</f>
        <v/>
      </c>
      <c r="R835" s="67">
        <f>IFERROR(INDEX(Devis!$K$2:$K$3053,MATCH($B835,Devis!$A$2:$A$3053,0)),"")</f>
        <v/>
      </c>
      <c r="S835" s="67">
        <f>IFERROR(INDEX(Clients!$G$2:$G$1020,MATCH($C835,Clients!$A$2:$A$1020,0)),"")</f>
        <v/>
      </c>
      <c r="T835" s="69">
        <f>1</f>
        <v/>
      </c>
      <c r="U835" s="68">
        <f>IFERROR(INDEX(Interventions!$S$2:$S$1106,MATCH($B835,Interventions!$B$2:$B$1106,0)),0)</f>
        <v/>
      </c>
      <c r="V835" s="68">
        <f>$K835-$U835</f>
        <v/>
      </c>
      <c r="W835" s="69">
        <f>IF($O835="",0,1)</f>
        <v/>
      </c>
      <c r="X835" s="68">
        <f>IF($O835="",$M835,0)</f>
        <v/>
      </c>
      <c r="Y835" s="69">
        <f>IF($O835="",MAX(0,Paramètres!$C$8-$I835),MAX(0,$O835-$I835))</f>
        <v/>
      </c>
      <c r="Z835" s="69">
        <f>$Y835*$X835</f>
        <v/>
      </c>
      <c r="AA835" s="69">
        <f>IF($O835="",0,$O835-$F835)</f>
        <v/>
      </c>
      <c r="AB835" s="69">
        <f>IF(AND($O835="",$I835&lt;Paramètres!$C$8),1,0)</f>
        <v/>
      </c>
      <c r="AC835" s="69">
        <f>IF(AND($O835="",$Y835&gt;Paramètres!$C$13),1,0)</f>
        <v/>
      </c>
      <c r="AD835" s="67">
        <f>IF($O835="","",YEAR($O835)&amp;"-"&amp;TEXT(MONTH($O835),"00"))</f>
        <v/>
      </c>
      <c r="AE835" s="67">
        <f>IF($W835=1,"Réglée",IF($Y835&lt;=0,"Non échu",IF($Y835&lt;=30,"1-30 j",IF($Y835&lt;=60,"31-60 j",IF($Y835&lt;=90,"61-90 j","Plus de 90 j")))))</f>
        <v/>
      </c>
      <c r="AF835" s="67">
        <f>IF($K835&lt;=1000,"Moins de 1 k€",IF($K835&lt;=5000,"1 à 5 k€",IF($K835&lt;=15000,"5 à 15 k€","Plus de 15 k€")))</f>
        <v/>
      </c>
    </row>
    <row r="836">
      <c r="A836" s="65" t="inlineStr">
        <is>
          <t>FAC-00835</t>
        </is>
      </c>
      <c r="B836" s="65" t="inlineStr">
        <is>
          <t>DEV-02117</t>
        </is>
      </c>
      <c r="C836" s="65" t="inlineStr">
        <is>
          <t>CLI-1009</t>
        </is>
      </c>
      <c r="D836" s="65" t="inlineStr">
        <is>
          <t>Particulier</t>
        </is>
      </c>
      <c r="E836" s="65" t="inlineStr">
        <is>
          <t>Montpellier</t>
        </is>
      </c>
      <c r="F836" s="66" t="n">
        <v>45902</v>
      </c>
      <c r="G836" s="65" t="inlineStr">
        <is>
          <t>2025-09</t>
        </is>
      </c>
      <c r="H836" s="65" t="inlineStr">
        <is>
          <t>2025-2026</t>
        </is>
      </c>
      <c r="I836" s="66" t="n">
        <v>45917</v>
      </c>
      <c r="J836" s="67" t="n">
        <v>15</v>
      </c>
      <c r="K836" s="68" t="n">
        <v>323.57</v>
      </c>
      <c r="L836" s="71" t="n">
        <v>0.2</v>
      </c>
      <c r="M836" s="68" t="n">
        <v>388.28</v>
      </c>
      <c r="N836" s="65" t="inlineStr">
        <is>
          <t>Bon payeur</t>
        </is>
      </c>
      <c r="O836" s="66" t="n">
        <v>45911</v>
      </c>
      <c r="P836" s="65" t="inlineStr">
        <is>
          <t>Payée</t>
        </is>
      </c>
      <c r="Q836" s="67">
        <f>IFERROR(INDEX(Devis!$I$2:$I$3053,MATCH($B836,Devis!$A$2:$A$3053,0)),"")</f>
        <v/>
      </c>
      <c r="R836" s="67">
        <f>IFERROR(INDEX(Devis!$K$2:$K$3053,MATCH($B836,Devis!$A$2:$A$3053,0)),"")</f>
        <v/>
      </c>
      <c r="S836" s="67">
        <f>IFERROR(INDEX(Clients!$G$2:$G$1020,MATCH($C836,Clients!$A$2:$A$1020,0)),"")</f>
        <v/>
      </c>
      <c r="T836" s="69">
        <f>1</f>
        <v/>
      </c>
      <c r="U836" s="68">
        <f>IFERROR(INDEX(Interventions!$S$2:$S$1106,MATCH($B836,Interventions!$B$2:$B$1106,0)),0)</f>
        <v/>
      </c>
      <c r="V836" s="68">
        <f>$K836-$U836</f>
        <v/>
      </c>
      <c r="W836" s="69">
        <f>IF($O836="",0,1)</f>
        <v/>
      </c>
      <c r="X836" s="68">
        <f>IF($O836="",$M836,0)</f>
        <v/>
      </c>
      <c r="Y836" s="69">
        <f>IF($O836="",MAX(0,Paramètres!$C$8-$I836),MAX(0,$O836-$I836))</f>
        <v/>
      </c>
      <c r="Z836" s="69">
        <f>$Y836*$X836</f>
        <v/>
      </c>
      <c r="AA836" s="69">
        <f>IF($O836="",0,$O836-$F836)</f>
        <v/>
      </c>
      <c r="AB836" s="69">
        <f>IF(AND($O836="",$I836&lt;Paramètres!$C$8),1,0)</f>
        <v/>
      </c>
      <c r="AC836" s="69">
        <f>IF(AND($O836="",$Y836&gt;Paramètres!$C$13),1,0)</f>
        <v/>
      </c>
      <c r="AD836" s="67">
        <f>IF($O836="","",YEAR($O836)&amp;"-"&amp;TEXT(MONTH($O836),"00"))</f>
        <v/>
      </c>
      <c r="AE836" s="67">
        <f>IF($W836=1,"Réglée",IF($Y836&lt;=0,"Non échu",IF($Y836&lt;=30,"1-30 j",IF($Y836&lt;=60,"31-60 j",IF($Y836&lt;=90,"61-90 j","Plus de 90 j")))))</f>
        <v/>
      </c>
      <c r="AF836" s="67">
        <f>IF($K836&lt;=1000,"Moins de 1 k€",IF($K836&lt;=5000,"1 à 5 k€",IF($K836&lt;=15000,"5 à 15 k€","Plus de 15 k€")))</f>
        <v/>
      </c>
    </row>
    <row r="837">
      <c r="A837" s="65" t="inlineStr">
        <is>
          <t>FAC-00836</t>
        </is>
      </c>
      <c r="B837" s="65" t="inlineStr">
        <is>
          <t>DEV-02119</t>
        </is>
      </c>
      <c r="C837" s="65" t="inlineStr">
        <is>
          <t>CLI-0116</t>
        </is>
      </c>
      <c r="D837" s="65" t="inlineStr">
        <is>
          <t>Particulier</t>
        </is>
      </c>
      <c r="E837" s="65" t="inlineStr">
        <is>
          <t>Bordeaux</t>
        </is>
      </c>
      <c r="F837" s="66" t="n">
        <v>45916</v>
      </c>
      <c r="G837" s="65" t="inlineStr">
        <is>
          <t>2025-09</t>
        </is>
      </c>
      <c r="H837" s="65" t="inlineStr">
        <is>
          <t>2025-2026</t>
        </is>
      </c>
      <c r="I837" s="66" t="n">
        <v>45931</v>
      </c>
      <c r="J837" s="67" t="n">
        <v>15</v>
      </c>
      <c r="K837" s="68" t="n">
        <v>155.15</v>
      </c>
      <c r="L837" s="71" t="n">
        <v>0.1</v>
      </c>
      <c r="M837" s="68" t="n">
        <v>170.67</v>
      </c>
      <c r="N837" s="65" t="inlineStr">
        <is>
          <t>Bon payeur</t>
        </is>
      </c>
      <c r="O837" s="66" t="n">
        <v>45917</v>
      </c>
      <c r="P837" s="65" t="inlineStr">
        <is>
          <t>Payée</t>
        </is>
      </c>
      <c r="Q837" s="67">
        <f>IFERROR(INDEX(Devis!$I$2:$I$3053,MATCH($B837,Devis!$A$2:$A$3053,0)),"")</f>
        <v/>
      </c>
      <c r="R837" s="67">
        <f>IFERROR(INDEX(Devis!$K$2:$K$3053,MATCH($B837,Devis!$A$2:$A$3053,0)),"")</f>
        <v/>
      </c>
      <c r="S837" s="67">
        <f>IFERROR(INDEX(Clients!$G$2:$G$1020,MATCH($C837,Clients!$A$2:$A$1020,0)),"")</f>
        <v/>
      </c>
      <c r="T837" s="69">
        <f>1</f>
        <v/>
      </c>
      <c r="U837" s="68">
        <f>IFERROR(INDEX(Interventions!$S$2:$S$1106,MATCH($B837,Interventions!$B$2:$B$1106,0)),0)</f>
        <v/>
      </c>
      <c r="V837" s="68">
        <f>$K837-$U837</f>
        <v/>
      </c>
      <c r="W837" s="69">
        <f>IF($O837="",0,1)</f>
        <v/>
      </c>
      <c r="X837" s="68">
        <f>IF($O837="",$M837,0)</f>
        <v/>
      </c>
      <c r="Y837" s="69">
        <f>IF($O837="",MAX(0,Paramètres!$C$8-$I837),MAX(0,$O837-$I837))</f>
        <v/>
      </c>
      <c r="Z837" s="69">
        <f>$Y837*$X837</f>
        <v/>
      </c>
      <c r="AA837" s="69">
        <f>IF($O837="",0,$O837-$F837)</f>
        <v/>
      </c>
      <c r="AB837" s="69">
        <f>IF(AND($O837="",$I837&lt;Paramètres!$C$8),1,0)</f>
        <v/>
      </c>
      <c r="AC837" s="69">
        <f>IF(AND($O837="",$Y837&gt;Paramètres!$C$13),1,0)</f>
        <v/>
      </c>
      <c r="AD837" s="67">
        <f>IF($O837="","",YEAR($O837)&amp;"-"&amp;TEXT(MONTH($O837),"00"))</f>
        <v/>
      </c>
      <c r="AE837" s="67">
        <f>IF($W837=1,"Réglée",IF($Y837&lt;=0,"Non échu",IF($Y837&lt;=30,"1-30 j",IF($Y837&lt;=60,"31-60 j",IF($Y837&lt;=90,"61-90 j","Plus de 90 j")))))</f>
        <v/>
      </c>
      <c r="AF837" s="67">
        <f>IF($K837&lt;=1000,"Moins de 1 k€",IF($K837&lt;=5000,"1 à 5 k€",IF($K837&lt;=15000,"5 à 15 k€","Plus de 15 k€")))</f>
        <v/>
      </c>
    </row>
    <row r="838">
      <c r="A838" s="65" t="inlineStr">
        <is>
          <t>FAC-00837</t>
        </is>
      </c>
      <c r="B838" s="65" t="inlineStr">
        <is>
          <t>DEV-02122</t>
        </is>
      </c>
      <c r="C838" s="65" t="inlineStr">
        <is>
          <t>CLI-0645</t>
        </is>
      </c>
      <c r="D838" s="65" t="inlineStr">
        <is>
          <t>Particulier</t>
        </is>
      </c>
      <c r="E838" s="65" t="inlineStr">
        <is>
          <t>Bordeaux</t>
        </is>
      </c>
      <c r="F838" s="66" t="n">
        <v>45936</v>
      </c>
      <c r="G838" s="65" t="inlineStr">
        <is>
          <t>2025-10</t>
        </is>
      </c>
      <c r="H838" s="65" t="inlineStr">
        <is>
          <t>2025-2026</t>
        </is>
      </c>
      <c r="I838" s="66" t="n">
        <v>45951</v>
      </c>
      <c r="J838" s="67" t="n">
        <v>15</v>
      </c>
      <c r="K838" s="68" t="n">
        <v>1385.79</v>
      </c>
      <c r="L838" s="71" t="n">
        <v>0.1</v>
      </c>
      <c r="M838" s="68" t="n">
        <v>1524.37</v>
      </c>
      <c r="N838" s="65" t="inlineStr">
        <is>
          <t>Bon payeur</t>
        </is>
      </c>
      <c r="O838" s="66" t="n">
        <v>45960</v>
      </c>
      <c r="P838" s="65" t="inlineStr">
        <is>
          <t>Payée</t>
        </is>
      </c>
      <c r="Q838" s="67">
        <f>IFERROR(INDEX(Devis!$I$2:$I$3053,MATCH($B838,Devis!$A$2:$A$3053,0)),"")</f>
        <v/>
      </c>
      <c r="R838" s="67">
        <f>IFERROR(INDEX(Devis!$K$2:$K$3053,MATCH($B838,Devis!$A$2:$A$3053,0)),"")</f>
        <v/>
      </c>
      <c r="S838" s="67">
        <f>IFERROR(INDEX(Clients!$G$2:$G$1020,MATCH($C838,Clients!$A$2:$A$1020,0)),"")</f>
        <v/>
      </c>
      <c r="T838" s="69">
        <f>1</f>
        <v/>
      </c>
      <c r="U838" s="68">
        <f>IFERROR(INDEX(Interventions!$S$2:$S$1106,MATCH($B838,Interventions!$B$2:$B$1106,0)),0)</f>
        <v/>
      </c>
      <c r="V838" s="68">
        <f>$K838-$U838</f>
        <v/>
      </c>
      <c r="W838" s="69">
        <f>IF($O838="",0,1)</f>
        <v/>
      </c>
      <c r="X838" s="68">
        <f>IF($O838="",$M838,0)</f>
        <v/>
      </c>
      <c r="Y838" s="69">
        <f>IF($O838="",MAX(0,Paramètres!$C$8-$I838),MAX(0,$O838-$I838))</f>
        <v/>
      </c>
      <c r="Z838" s="69">
        <f>$Y838*$X838</f>
        <v/>
      </c>
      <c r="AA838" s="69">
        <f>IF($O838="",0,$O838-$F838)</f>
        <v/>
      </c>
      <c r="AB838" s="69">
        <f>IF(AND($O838="",$I838&lt;Paramètres!$C$8),1,0)</f>
        <v/>
      </c>
      <c r="AC838" s="69">
        <f>IF(AND($O838="",$Y838&gt;Paramètres!$C$13),1,0)</f>
        <v/>
      </c>
      <c r="AD838" s="67">
        <f>IF($O838="","",YEAR($O838)&amp;"-"&amp;TEXT(MONTH($O838),"00"))</f>
        <v/>
      </c>
      <c r="AE838" s="67">
        <f>IF($W838=1,"Réglée",IF($Y838&lt;=0,"Non échu",IF($Y838&lt;=30,"1-30 j",IF($Y838&lt;=60,"31-60 j",IF($Y838&lt;=90,"61-90 j","Plus de 90 j")))))</f>
        <v/>
      </c>
      <c r="AF838" s="67">
        <f>IF($K838&lt;=1000,"Moins de 1 k€",IF($K838&lt;=5000,"1 à 5 k€",IF($K838&lt;=15000,"5 à 15 k€","Plus de 15 k€")))</f>
        <v/>
      </c>
    </row>
    <row r="839">
      <c r="A839" s="65" t="inlineStr">
        <is>
          <t>FAC-00838</t>
        </is>
      </c>
      <c r="B839" s="65" t="inlineStr">
        <is>
          <t>DEV-02123</t>
        </is>
      </c>
      <c r="C839" s="65" t="inlineStr">
        <is>
          <t>CLI-0577</t>
        </is>
      </c>
      <c r="D839" s="65" t="inlineStr">
        <is>
          <t>Syndic</t>
        </is>
      </c>
      <c r="E839" s="65" t="inlineStr">
        <is>
          <t>Bordeaux</t>
        </is>
      </c>
      <c r="F839" s="66" t="n">
        <v>45922</v>
      </c>
      <c r="G839" s="65" t="inlineStr">
        <is>
          <t>2025-09</t>
        </is>
      </c>
      <c r="H839" s="65" t="inlineStr">
        <is>
          <t>2025-2026</t>
        </is>
      </c>
      <c r="I839" s="66" t="n">
        <v>45982</v>
      </c>
      <c r="J839" s="67" t="n">
        <v>60</v>
      </c>
      <c r="K839" s="68" t="n">
        <v>586.22</v>
      </c>
      <c r="L839" s="71" t="n">
        <v>0.2</v>
      </c>
      <c r="M839" s="68" t="n">
        <v>703.46</v>
      </c>
      <c r="N839" s="65" t="inlineStr">
        <is>
          <t>Standard</t>
        </is>
      </c>
      <c r="O839" s="66" t="n">
        <v>45986</v>
      </c>
      <c r="P839" s="65" t="inlineStr">
        <is>
          <t>Payée</t>
        </is>
      </c>
      <c r="Q839" s="67">
        <f>IFERROR(INDEX(Devis!$I$2:$I$3053,MATCH($B839,Devis!$A$2:$A$3053,0)),"")</f>
        <v/>
      </c>
      <c r="R839" s="67">
        <f>IFERROR(INDEX(Devis!$K$2:$K$3053,MATCH($B839,Devis!$A$2:$A$3053,0)),"")</f>
        <v/>
      </c>
      <c r="S839" s="67">
        <f>IFERROR(INDEX(Clients!$G$2:$G$1020,MATCH($C839,Clients!$A$2:$A$1020,0)),"")</f>
        <v/>
      </c>
      <c r="T839" s="69">
        <f>1</f>
        <v/>
      </c>
      <c r="U839" s="68">
        <f>IFERROR(INDEX(Interventions!$S$2:$S$1106,MATCH($B839,Interventions!$B$2:$B$1106,0)),0)</f>
        <v/>
      </c>
      <c r="V839" s="68">
        <f>$K839-$U839</f>
        <v/>
      </c>
      <c r="W839" s="69">
        <f>IF($O839="",0,1)</f>
        <v/>
      </c>
      <c r="X839" s="68">
        <f>IF($O839="",$M839,0)</f>
        <v/>
      </c>
      <c r="Y839" s="69">
        <f>IF($O839="",MAX(0,Paramètres!$C$8-$I839),MAX(0,$O839-$I839))</f>
        <v/>
      </c>
      <c r="Z839" s="69">
        <f>$Y839*$X839</f>
        <v/>
      </c>
      <c r="AA839" s="69">
        <f>IF($O839="",0,$O839-$F839)</f>
        <v/>
      </c>
      <c r="AB839" s="69">
        <f>IF(AND($O839="",$I839&lt;Paramètres!$C$8),1,0)</f>
        <v/>
      </c>
      <c r="AC839" s="69">
        <f>IF(AND($O839="",$Y839&gt;Paramètres!$C$13),1,0)</f>
        <v/>
      </c>
      <c r="AD839" s="67">
        <f>IF($O839="","",YEAR($O839)&amp;"-"&amp;TEXT(MONTH($O839),"00"))</f>
        <v/>
      </c>
      <c r="AE839" s="67">
        <f>IF($W839=1,"Réglée",IF($Y839&lt;=0,"Non échu",IF($Y839&lt;=30,"1-30 j",IF($Y839&lt;=60,"31-60 j",IF($Y839&lt;=90,"61-90 j","Plus de 90 j")))))</f>
        <v/>
      </c>
      <c r="AF839" s="67">
        <f>IF($K839&lt;=1000,"Moins de 1 k€",IF($K839&lt;=5000,"1 à 5 k€",IF($K839&lt;=15000,"5 à 15 k€","Plus de 15 k€")))</f>
        <v/>
      </c>
    </row>
    <row r="840">
      <c r="A840" s="65" t="inlineStr">
        <is>
          <t>FAC-00839</t>
        </is>
      </c>
      <c r="B840" s="65" t="inlineStr">
        <is>
          <t>DEV-02129</t>
        </is>
      </c>
      <c r="C840" s="65" t="inlineStr">
        <is>
          <t>CLI-0362</t>
        </is>
      </c>
      <c r="D840" s="65" t="inlineStr">
        <is>
          <t>Particulier</t>
        </is>
      </c>
      <c r="E840" s="65" t="inlineStr">
        <is>
          <t>Bordeaux</t>
        </is>
      </c>
      <c r="F840" s="66" t="n">
        <v>45922</v>
      </c>
      <c r="G840" s="65" t="inlineStr">
        <is>
          <t>2025-09</t>
        </is>
      </c>
      <c r="H840" s="65" t="inlineStr">
        <is>
          <t>2025-2026</t>
        </is>
      </c>
      <c r="I840" s="66" t="n">
        <v>45937</v>
      </c>
      <c r="J840" s="67" t="n">
        <v>15</v>
      </c>
      <c r="K840" s="68" t="n">
        <v>239.03</v>
      </c>
      <c r="L840" s="71" t="n">
        <v>0.2</v>
      </c>
      <c r="M840" s="68" t="n">
        <v>286.84</v>
      </c>
      <c r="N840" s="65" t="inlineStr">
        <is>
          <t>Bon payeur</t>
        </is>
      </c>
      <c r="O840" s="66" t="n">
        <v>45923</v>
      </c>
      <c r="P840" s="65" t="inlineStr">
        <is>
          <t>Payée</t>
        </is>
      </c>
      <c r="Q840" s="67">
        <f>IFERROR(INDEX(Devis!$I$2:$I$3053,MATCH($B840,Devis!$A$2:$A$3053,0)),"")</f>
        <v/>
      </c>
      <c r="R840" s="67">
        <f>IFERROR(INDEX(Devis!$K$2:$K$3053,MATCH($B840,Devis!$A$2:$A$3053,0)),"")</f>
        <v/>
      </c>
      <c r="S840" s="67">
        <f>IFERROR(INDEX(Clients!$G$2:$G$1020,MATCH($C840,Clients!$A$2:$A$1020,0)),"")</f>
        <v/>
      </c>
      <c r="T840" s="69">
        <f>1</f>
        <v/>
      </c>
      <c r="U840" s="68">
        <f>IFERROR(INDEX(Interventions!$S$2:$S$1106,MATCH($B840,Interventions!$B$2:$B$1106,0)),0)</f>
        <v/>
      </c>
      <c r="V840" s="68">
        <f>$K840-$U840</f>
        <v/>
      </c>
      <c r="W840" s="69">
        <f>IF($O840="",0,1)</f>
        <v/>
      </c>
      <c r="X840" s="68">
        <f>IF($O840="",$M840,0)</f>
        <v/>
      </c>
      <c r="Y840" s="69">
        <f>IF($O840="",MAX(0,Paramètres!$C$8-$I840),MAX(0,$O840-$I840))</f>
        <v/>
      </c>
      <c r="Z840" s="69">
        <f>$Y840*$X840</f>
        <v/>
      </c>
      <c r="AA840" s="69">
        <f>IF($O840="",0,$O840-$F840)</f>
        <v/>
      </c>
      <c r="AB840" s="69">
        <f>IF(AND($O840="",$I840&lt;Paramètres!$C$8),1,0)</f>
        <v/>
      </c>
      <c r="AC840" s="69">
        <f>IF(AND($O840="",$Y840&gt;Paramètres!$C$13),1,0)</f>
        <v/>
      </c>
      <c r="AD840" s="67">
        <f>IF($O840="","",YEAR($O840)&amp;"-"&amp;TEXT(MONTH($O840),"00"))</f>
        <v/>
      </c>
      <c r="AE840" s="67">
        <f>IF($W840=1,"Réglée",IF($Y840&lt;=0,"Non échu",IF($Y840&lt;=30,"1-30 j",IF($Y840&lt;=60,"31-60 j",IF($Y840&lt;=90,"61-90 j","Plus de 90 j")))))</f>
        <v/>
      </c>
      <c r="AF840" s="67">
        <f>IF($K840&lt;=1000,"Moins de 1 k€",IF($K840&lt;=5000,"1 à 5 k€",IF($K840&lt;=15000,"5 à 15 k€","Plus de 15 k€")))</f>
        <v/>
      </c>
    </row>
    <row r="841">
      <c r="A841" s="65" t="inlineStr">
        <is>
          <t>FAC-00840</t>
        </is>
      </c>
      <c r="B841" s="65" t="inlineStr">
        <is>
          <t>DEV-02134</t>
        </is>
      </c>
      <c r="C841" s="65" t="inlineStr">
        <is>
          <t>CLI-0323</t>
        </is>
      </c>
      <c r="D841" s="65" t="inlineStr">
        <is>
          <t>Particulier</t>
        </is>
      </c>
      <c r="E841" s="65" t="inlineStr">
        <is>
          <t>Bordeaux</t>
        </is>
      </c>
      <c r="F841" s="66" t="n">
        <v>45923</v>
      </c>
      <c r="G841" s="65" t="inlineStr">
        <is>
          <t>2025-09</t>
        </is>
      </c>
      <c r="H841" s="65" t="inlineStr">
        <is>
          <t>2025-2026</t>
        </is>
      </c>
      <c r="I841" s="66" t="n">
        <v>45938</v>
      </c>
      <c r="J841" s="67" t="n">
        <v>15</v>
      </c>
      <c r="K841" s="68" t="n">
        <v>1356.55</v>
      </c>
      <c r="L841" s="71" t="n">
        <v>0.1</v>
      </c>
      <c r="M841" s="68" t="n">
        <v>1492.21</v>
      </c>
      <c r="N841" s="65" t="inlineStr">
        <is>
          <t>Lent</t>
        </is>
      </c>
      <c r="O841" s="66" t="n">
        <v>45931</v>
      </c>
      <c r="P841" s="65" t="inlineStr">
        <is>
          <t>Payée</t>
        </is>
      </c>
      <c r="Q841" s="67">
        <f>IFERROR(INDEX(Devis!$I$2:$I$3053,MATCH($B841,Devis!$A$2:$A$3053,0)),"")</f>
        <v/>
      </c>
      <c r="R841" s="67">
        <f>IFERROR(INDEX(Devis!$K$2:$K$3053,MATCH($B841,Devis!$A$2:$A$3053,0)),"")</f>
        <v/>
      </c>
      <c r="S841" s="67">
        <f>IFERROR(INDEX(Clients!$G$2:$G$1020,MATCH($C841,Clients!$A$2:$A$1020,0)),"")</f>
        <v/>
      </c>
      <c r="T841" s="69">
        <f>1</f>
        <v/>
      </c>
      <c r="U841" s="68">
        <f>IFERROR(INDEX(Interventions!$S$2:$S$1106,MATCH($B841,Interventions!$B$2:$B$1106,0)),0)</f>
        <v/>
      </c>
      <c r="V841" s="68">
        <f>$K841-$U841</f>
        <v/>
      </c>
      <c r="W841" s="69">
        <f>IF($O841="",0,1)</f>
        <v/>
      </c>
      <c r="X841" s="68">
        <f>IF($O841="",$M841,0)</f>
        <v/>
      </c>
      <c r="Y841" s="69">
        <f>IF($O841="",MAX(0,Paramètres!$C$8-$I841),MAX(0,$O841-$I841))</f>
        <v/>
      </c>
      <c r="Z841" s="69">
        <f>$Y841*$X841</f>
        <v/>
      </c>
      <c r="AA841" s="69">
        <f>IF($O841="",0,$O841-$F841)</f>
        <v/>
      </c>
      <c r="AB841" s="69">
        <f>IF(AND($O841="",$I841&lt;Paramètres!$C$8),1,0)</f>
        <v/>
      </c>
      <c r="AC841" s="69">
        <f>IF(AND($O841="",$Y841&gt;Paramètres!$C$13),1,0)</f>
        <v/>
      </c>
      <c r="AD841" s="67">
        <f>IF($O841="","",YEAR($O841)&amp;"-"&amp;TEXT(MONTH($O841),"00"))</f>
        <v/>
      </c>
      <c r="AE841" s="67">
        <f>IF($W841=1,"Réglée",IF($Y841&lt;=0,"Non échu",IF($Y841&lt;=30,"1-30 j",IF($Y841&lt;=60,"31-60 j",IF($Y841&lt;=90,"61-90 j","Plus de 90 j")))))</f>
        <v/>
      </c>
      <c r="AF841" s="67">
        <f>IF($K841&lt;=1000,"Moins de 1 k€",IF($K841&lt;=5000,"1 à 5 k€",IF($K841&lt;=15000,"5 à 15 k€","Plus de 15 k€")))</f>
        <v/>
      </c>
    </row>
    <row r="842">
      <c r="A842" s="65" t="inlineStr">
        <is>
          <t>FAC-00841</t>
        </is>
      </c>
      <c r="B842" s="65" t="inlineStr">
        <is>
          <t>DEV-02135</t>
        </is>
      </c>
      <c r="C842" s="65" t="inlineStr">
        <is>
          <t>CLI-0098</t>
        </is>
      </c>
      <c r="D842" s="65" t="inlineStr">
        <is>
          <t>Particulier</t>
        </is>
      </c>
      <c r="E842" s="65" t="inlineStr">
        <is>
          <t>Bordeaux</t>
        </is>
      </c>
      <c r="F842" s="66" t="n">
        <v>45915</v>
      </c>
      <c r="G842" s="65" t="inlineStr">
        <is>
          <t>2025-09</t>
        </is>
      </c>
      <c r="H842" s="65" t="inlineStr">
        <is>
          <t>2025-2026</t>
        </is>
      </c>
      <c r="I842" s="66" t="n">
        <v>45930</v>
      </c>
      <c r="J842" s="67" t="n">
        <v>15</v>
      </c>
      <c r="K842" s="68" t="n">
        <v>9723.98</v>
      </c>
      <c r="L842" s="71" t="n">
        <v>0.1</v>
      </c>
      <c r="M842" s="68" t="n">
        <v>10696.38</v>
      </c>
      <c r="N842" s="65" t="inlineStr">
        <is>
          <t>Bon payeur</t>
        </is>
      </c>
      <c r="O842" s="66" t="n">
        <v>45925</v>
      </c>
      <c r="P842" s="65" t="inlineStr">
        <is>
          <t>Payée</t>
        </is>
      </c>
      <c r="Q842" s="67">
        <f>IFERROR(INDEX(Devis!$I$2:$I$3053,MATCH($B842,Devis!$A$2:$A$3053,0)),"")</f>
        <v/>
      </c>
      <c r="R842" s="67">
        <f>IFERROR(INDEX(Devis!$K$2:$K$3053,MATCH($B842,Devis!$A$2:$A$3053,0)),"")</f>
        <v/>
      </c>
      <c r="S842" s="67">
        <f>IFERROR(INDEX(Clients!$G$2:$G$1020,MATCH($C842,Clients!$A$2:$A$1020,0)),"")</f>
        <v/>
      </c>
      <c r="T842" s="69">
        <f>1</f>
        <v/>
      </c>
      <c r="U842" s="68">
        <f>IFERROR(INDEX(Interventions!$S$2:$S$1106,MATCH($B842,Interventions!$B$2:$B$1106,0)),0)</f>
        <v/>
      </c>
      <c r="V842" s="68">
        <f>$K842-$U842</f>
        <v/>
      </c>
      <c r="W842" s="69">
        <f>IF($O842="",0,1)</f>
        <v/>
      </c>
      <c r="X842" s="68">
        <f>IF($O842="",$M842,0)</f>
        <v/>
      </c>
      <c r="Y842" s="69">
        <f>IF($O842="",MAX(0,Paramètres!$C$8-$I842),MAX(0,$O842-$I842))</f>
        <v/>
      </c>
      <c r="Z842" s="69">
        <f>$Y842*$X842</f>
        <v/>
      </c>
      <c r="AA842" s="69">
        <f>IF($O842="",0,$O842-$F842)</f>
        <v/>
      </c>
      <c r="AB842" s="69">
        <f>IF(AND($O842="",$I842&lt;Paramètres!$C$8),1,0)</f>
        <v/>
      </c>
      <c r="AC842" s="69">
        <f>IF(AND($O842="",$Y842&gt;Paramètres!$C$13),1,0)</f>
        <v/>
      </c>
      <c r="AD842" s="67">
        <f>IF($O842="","",YEAR($O842)&amp;"-"&amp;TEXT(MONTH($O842),"00"))</f>
        <v/>
      </c>
      <c r="AE842" s="67">
        <f>IF($W842=1,"Réglée",IF($Y842&lt;=0,"Non échu",IF($Y842&lt;=30,"1-30 j",IF($Y842&lt;=60,"31-60 j",IF($Y842&lt;=90,"61-90 j","Plus de 90 j")))))</f>
        <v/>
      </c>
      <c r="AF842" s="67">
        <f>IF($K842&lt;=1000,"Moins de 1 k€",IF($K842&lt;=5000,"1 à 5 k€",IF($K842&lt;=15000,"5 à 15 k€","Plus de 15 k€")))</f>
        <v/>
      </c>
    </row>
    <row r="843">
      <c r="A843" s="65" t="inlineStr">
        <is>
          <t>FAC-00842</t>
        </is>
      </c>
      <c r="B843" s="65" t="inlineStr">
        <is>
          <t>DEV-02139</t>
        </is>
      </c>
      <c r="C843" s="65" t="inlineStr">
        <is>
          <t>CLI-0588</t>
        </is>
      </c>
      <c r="D843" s="65" t="inlineStr">
        <is>
          <t>Professionnel</t>
        </is>
      </c>
      <c r="E843" s="65" t="inlineStr">
        <is>
          <t>Bordeaux</t>
        </is>
      </c>
      <c r="F843" s="66" t="n">
        <v>45897</v>
      </c>
      <c r="G843" s="65" t="inlineStr">
        <is>
          <t>2025-08</t>
        </is>
      </c>
      <c r="H843" s="65" t="inlineStr">
        <is>
          <t>2025-2026</t>
        </is>
      </c>
      <c r="I843" s="66" t="n">
        <v>45927</v>
      </c>
      <c r="J843" s="67" t="n">
        <v>30</v>
      </c>
      <c r="K843" s="68" t="n">
        <v>638.39</v>
      </c>
      <c r="L843" s="71" t="n">
        <v>0.2</v>
      </c>
      <c r="M843" s="68" t="n">
        <v>766.0700000000001</v>
      </c>
      <c r="N843" s="65" t="inlineStr">
        <is>
          <t>Standard</t>
        </is>
      </c>
      <c r="O843" s="66" t="n">
        <v>45911</v>
      </c>
      <c r="P843" s="65" t="inlineStr">
        <is>
          <t>Payée</t>
        </is>
      </c>
      <c r="Q843" s="67">
        <f>IFERROR(INDEX(Devis!$I$2:$I$3053,MATCH($B843,Devis!$A$2:$A$3053,0)),"")</f>
        <v/>
      </c>
      <c r="R843" s="67">
        <f>IFERROR(INDEX(Devis!$K$2:$K$3053,MATCH($B843,Devis!$A$2:$A$3053,0)),"")</f>
        <v/>
      </c>
      <c r="S843" s="67">
        <f>IFERROR(INDEX(Clients!$G$2:$G$1020,MATCH($C843,Clients!$A$2:$A$1020,0)),"")</f>
        <v/>
      </c>
      <c r="T843" s="69">
        <f>1</f>
        <v/>
      </c>
      <c r="U843" s="68">
        <f>IFERROR(INDEX(Interventions!$S$2:$S$1106,MATCH($B843,Interventions!$B$2:$B$1106,0)),0)</f>
        <v/>
      </c>
      <c r="V843" s="68">
        <f>$K843-$U843</f>
        <v/>
      </c>
      <c r="W843" s="69">
        <f>IF($O843="",0,1)</f>
        <v/>
      </c>
      <c r="X843" s="68">
        <f>IF($O843="",$M843,0)</f>
        <v/>
      </c>
      <c r="Y843" s="69">
        <f>IF($O843="",MAX(0,Paramètres!$C$8-$I843),MAX(0,$O843-$I843))</f>
        <v/>
      </c>
      <c r="Z843" s="69">
        <f>$Y843*$X843</f>
        <v/>
      </c>
      <c r="AA843" s="69">
        <f>IF($O843="",0,$O843-$F843)</f>
        <v/>
      </c>
      <c r="AB843" s="69">
        <f>IF(AND($O843="",$I843&lt;Paramètres!$C$8),1,0)</f>
        <v/>
      </c>
      <c r="AC843" s="69">
        <f>IF(AND($O843="",$Y843&gt;Paramètres!$C$13),1,0)</f>
        <v/>
      </c>
      <c r="AD843" s="67">
        <f>IF($O843="","",YEAR($O843)&amp;"-"&amp;TEXT(MONTH($O843),"00"))</f>
        <v/>
      </c>
      <c r="AE843" s="67">
        <f>IF($W843=1,"Réglée",IF($Y843&lt;=0,"Non échu",IF($Y843&lt;=30,"1-30 j",IF($Y843&lt;=60,"31-60 j",IF($Y843&lt;=90,"61-90 j","Plus de 90 j")))))</f>
        <v/>
      </c>
      <c r="AF843" s="67">
        <f>IF($K843&lt;=1000,"Moins de 1 k€",IF($K843&lt;=5000,"1 à 5 k€",IF($K843&lt;=15000,"5 à 15 k€","Plus de 15 k€")))</f>
        <v/>
      </c>
    </row>
    <row r="844">
      <c r="A844" s="65" t="inlineStr">
        <is>
          <t>FAC-00843</t>
        </is>
      </c>
      <c r="B844" s="65" t="inlineStr">
        <is>
          <t>DEV-02142</t>
        </is>
      </c>
      <c r="C844" s="65" t="inlineStr">
        <is>
          <t>CLI-0985</t>
        </is>
      </c>
      <c r="D844" s="65" t="inlineStr">
        <is>
          <t>Particulier</t>
        </is>
      </c>
      <c r="E844" s="65" t="inlineStr">
        <is>
          <t>Montpellier</t>
        </is>
      </c>
      <c r="F844" s="66" t="n">
        <v>45923</v>
      </c>
      <c r="G844" s="65" t="inlineStr">
        <is>
          <t>2025-09</t>
        </is>
      </c>
      <c r="H844" s="65" t="inlineStr">
        <is>
          <t>2025-2026</t>
        </is>
      </c>
      <c r="I844" s="66" t="n">
        <v>45938</v>
      </c>
      <c r="J844" s="67" t="n">
        <v>15</v>
      </c>
      <c r="K844" s="68" t="n">
        <v>431.69</v>
      </c>
      <c r="L844" s="71" t="n">
        <v>0.2</v>
      </c>
      <c r="M844" s="68" t="n">
        <v>518.03</v>
      </c>
      <c r="N844" s="65" t="inlineStr">
        <is>
          <t>Bon payeur</t>
        </is>
      </c>
      <c r="O844" s="66" t="n">
        <v>45941</v>
      </c>
      <c r="P844" s="65" t="inlineStr">
        <is>
          <t>Payée</t>
        </is>
      </c>
      <c r="Q844" s="67">
        <f>IFERROR(INDEX(Devis!$I$2:$I$3053,MATCH($B844,Devis!$A$2:$A$3053,0)),"")</f>
        <v/>
      </c>
      <c r="R844" s="67">
        <f>IFERROR(INDEX(Devis!$K$2:$K$3053,MATCH($B844,Devis!$A$2:$A$3053,0)),"")</f>
        <v/>
      </c>
      <c r="S844" s="67">
        <f>IFERROR(INDEX(Clients!$G$2:$G$1020,MATCH($C844,Clients!$A$2:$A$1020,0)),"")</f>
        <v/>
      </c>
      <c r="T844" s="69">
        <f>1</f>
        <v/>
      </c>
      <c r="U844" s="68">
        <f>IFERROR(INDEX(Interventions!$S$2:$S$1106,MATCH($B844,Interventions!$B$2:$B$1106,0)),0)</f>
        <v/>
      </c>
      <c r="V844" s="68">
        <f>$K844-$U844</f>
        <v/>
      </c>
      <c r="W844" s="69">
        <f>IF($O844="",0,1)</f>
        <v/>
      </c>
      <c r="X844" s="68">
        <f>IF($O844="",$M844,0)</f>
        <v/>
      </c>
      <c r="Y844" s="69">
        <f>IF($O844="",MAX(0,Paramètres!$C$8-$I844),MAX(0,$O844-$I844))</f>
        <v/>
      </c>
      <c r="Z844" s="69">
        <f>$Y844*$X844</f>
        <v/>
      </c>
      <c r="AA844" s="69">
        <f>IF($O844="",0,$O844-$F844)</f>
        <v/>
      </c>
      <c r="AB844" s="69">
        <f>IF(AND($O844="",$I844&lt;Paramètres!$C$8),1,0)</f>
        <v/>
      </c>
      <c r="AC844" s="69">
        <f>IF(AND($O844="",$Y844&gt;Paramètres!$C$13),1,0)</f>
        <v/>
      </c>
      <c r="AD844" s="67">
        <f>IF($O844="","",YEAR($O844)&amp;"-"&amp;TEXT(MONTH($O844),"00"))</f>
        <v/>
      </c>
      <c r="AE844" s="67">
        <f>IF($W844=1,"Réglée",IF($Y844&lt;=0,"Non échu",IF($Y844&lt;=30,"1-30 j",IF($Y844&lt;=60,"31-60 j",IF($Y844&lt;=90,"61-90 j","Plus de 90 j")))))</f>
        <v/>
      </c>
      <c r="AF844" s="67">
        <f>IF($K844&lt;=1000,"Moins de 1 k€",IF($K844&lt;=5000,"1 à 5 k€",IF($K844&lt;=15000,"5 à 15 k€","Plus de 15 k€")))</f>
        <v/>
      </c>
    </row>
    <row r="845">
      <c r="A845" s="65" t="inlineStr">
        <is>
          <t>FAC-00844</t>
        </is>
      </c>
      <c r="B845" s="65" t="inlineStr">
        <is>
          <t>DEV-02145</t>
        </is>
      </c>
      <c r="C845" s="65" t="inlineStr">
        <is>
          <t>CLI-0252</t>
        </is>
      </c>
      <c r="D845" s="65" t="inlineStr">
        <is>
          <t>Particulier</t>
        </is>
      </c>
      <c r="E845" s="65" t="inlineStr">
        <is>
          <t>Bordeaux</t>
        </is>
      </c>
      <c r="F845" s="66" t="n">
        <v>45909</v>
      </c>
      <c r="G845" s="65" t="inlineStr">
        <is>
          <t>2025-09</t>
        </is>
      </c>
      <c r="H845" s="65" t="inlineStr">
        <is>
          <t>2025-2026</t>
        </is>
      </c>
      <c r="I845" s="66" t="n">
        <v>45924</v>
      </c>
      <c r="J845" s="67" t="n">
        <v>15</v>
      </c>
      <c r="K845" s="68" t="n">
        <v>3484.03</v>
      </c>
      <c r="L845" s="71" t="n">
        <v>0.2</v>
      </c>
      <c r="M845" s="68" t="n">
        <v>4180.84</v>
      </c>
      <c r="N845" s="65" t="inlineStr">
        <is>
          <t>Standard</t>
        </is>
      </c>
      <c r="O845" s="66" t="n">
        <v>45910</v>
      </c>
      <c r="P845" s="65" t="inlineStr">
        <is>
          <t>Payée</t>
        </is>
      </c>
      <c r="Q845" s="67">
        <f>IFERROR(INDEX(Devis!$I$2:$I$3053,MATCH($B845,Devis!$A$2:$A$3053,0)),"")</f>
        <v/>
      </c>
      <c r="R845" s="67">
        <f>IFERROR(INDEX(Devis!$K$2:$K$3053,MATCH($B845,Devis!$A$2:$A$3053,0)),"")</f>
        <v/>
      </c>
      <c r="S845" s="67">
        <f>IFERROR(INDEX(Clients!$G$2:$G$1020,MATCH($C845,Clients!$A$2:$A$1020,0)),"")</f>
        <v/>
      </c>
      <c r="T845" s="69">
        <f>1</f>
        <v/>
      </c>
      <c r="U845" s="68">
        <f>IFERROR(INDEX(Interventions!$S$2:$S$1106,MATCH($B845,Interventions!$B$2:$B$1106,0)),0)</f>
        <v/>
      </c>
      <c r="V845" s="68">
        <f>$K845-$U845</f>
        <v/>
      </c>
      <c r="W845" s="69">
        <f>IF($O845="",0,1)</f>
        <v/>
      </c>
      <c r="X845" s="68">
        <f>IF($O845="",$M845,0)</f>
        <v/>
      </c>
      <c r="Y845" s="69">
        <f>IF($O845="",MAX(0,Paramètres!$C$8-$I845),MAX(0,$O845-$I845))</f>
        <v/>
      </c>
      <c r="Z845" s="69">
        <f>$Y845*$X845</f>
        <v/>
      </c>
      <c r="AA845" s="69">
        <f>IF($O845="",0,$O845-$F845)</f>
        <v/>
      </c>
      <c r="AB845" s="69">
        <f>IF(AND($O845="",$I845&lt;Paramètres!$C$8),1,0)</f>
        <v/>
      </c>
      <c r="AC845" s="69">
        <f>IF(AND($O845="",$Y845&gt;Paramètres!$C$13),1,0)</f>
        <v/>
      </c>
      <c r="AD845" s="67">
        <f>IF($O845="","",YEAR($O845)&amp;"-"&amp;TEXT(MONTH($O845),"00"))</f>
        <v/>
      </c>
      <c r="AE845" s="67">
        <f>IF($W845=1,"Réglée",IF($Y845&lt;=0,"Non échu",IF($Y845&lt;=30,"1-30 j",IF($Y845&lt;=60,"31-60 j",IF($Y845&lt;=90,"61-90 j","Plus de 90 j")))))</f>
        <v/>
      </c>
      <c r="AF845" s="67">
        <f>IF($K845&lt;=1000,"Moins de 1 k€",IF($K845&lt;=5000,"1 à 5 k€",IF($K845&lt;=15000,"5 à 15 k€","Plus de 15 k€")))</f>
        <v/>
      </c>
    </row>
    <row r="846">
      <c r="A846" s="65" t="inlineStr">
        <is>
          <t>FAC-00845</t>
        </is>
      </c>
      <c r="B846" s="65" t="inlineStr">
        <is>
          <t>DEV-02167</t>
        </is>
      </c>
      <c r="C846" s="65" t="inlineStr">
        <is>
          <t>CLI-0413</t>
        </is>
      </c>
      <c r="D846" s="65" t="inlineStr">
        <is>
          <t>Particulier</t>
        </is>
      </c>
      <c r="E846" s="65" t="inlineStr">
        <is>
          <t>Bordeaux</t>
        </is>
      </c>
      <c r="F846" s="66" t="n">
        <v>45937</v>
      </c>
      <c r="G846" s="65" t="inlineStr">
        <is>
          <t>2025-10</t>
        </is>
      </c>
      <c r="H846" s="65" t="inlineStr">
        <is>
          <t>2025-2026</t>
        </is>
      </c>
      <c r="I846" s="66" t="n">
        <v>45952</v>
      </c>
      <c r="J846" s="67" t="n">
        <v>15</v>
      </c>
      <c r="K846" s="68" t="n">
        <v>1791.87</v>
      </c>
      <c r="L846" s="71" t="n">
        <v>0.2</v>
      </c>
      <c r="M846" s="68" t="n">
        <v>2150.24</v>
      </c>
      <c r="N846" s="65" t="inlineStr">
        <is>
          <t>Standard</t>
        </is>
      </c>
      <c r="O846" s="66" t="n">
        <v>45941</v>
      </c>
      <c r="P846" s="65" t="inlineStr">
        <is>
          <t>Payée</t>
        </is>
      </c>
      <c r="Q846" s="67">
        <f>IFERROR(INDEX(Devis!$I$2:$I$3053,MATCH($B846,Devis!$A$2:$A$3053,0)),"")</f>
        <v/>
      </c>
      <c r="R846" s="67">
        <f>IFERROR(INDEX(Devis!$K$2:$K$3053,MATCH($B846,Devis!$A$2:$A$3053,0)),"")</f>
        <v/>
      </c>
      <c r="S846" s="67">
        <f>IFERROR(INDEX(Clients!$G$2:$G$1020,MATCH($C846,Clients!$A$2:$A$1020,0)),"")</f>
        <v/>
      </c>
      <c r="T846" s="69">
        <f>1</f>
        <v/>
      </c>
      <c r="U846" s="68">
        <f>IFERROR(INDEX(Interventions!$S$2:$S$1106,MATCH($B846,Interventions!$B$2:$B$1106,0)),0)</f>
        <v/>
      </c>
      <c r="V846" s="68">
        <f>$K846-$U846</f>
        <v/>
      </c>
      <c r="W846" s="69">
        <f>IF($O846="",0,1)</f>
        <v/>
      </c>
      <c r="X846" s="68">
        <f>IF($O846="",$M846,0)</f>
        <v/>
      </c>
      <c r="Y846" s="69">
        <f>IF($O846="",MAX(0,Paramètres!$C$8-$I846),MAX(0,$O846-$I846))</f>
        <v/>
      </c>
      <c r="Z846" s="69">
        <f>$Y846*$X846</f>
        <v/>
      </c>
      <c r="AA846" s="69">
        <f>IF($O846="",0,$O846-$F846)</f>
        <v/>
      </c>
      <c r="AB846" s="69">
        <f>IF(AND($O846="",$I846&lt;Paramètres!$C$8),1,0)</f>
        <v/>
      </c>
      <c r="AC846" s="69">
        <f>IF(AND($O846="",$Y846&gt;Paramètres!$C$13),1,0)</f>
        <v/>
      </c>
      <c r="AD846" s="67">
        <f>IF($O846="","",YEAR($O846)&amp;"-"&amp;TEXT(MONTH($O846),"00"))</f>
        <v/>
      </c>
      <c r="AE846" s="67">
        <f>IF($W846=1,"Réglée",IF($Y846&lt;=0,"Non échu",IF($Y846&lt;=30,"1-30 j",IF($Y846&lt;=60,"31-60 j",IF($Y846&lt;=90,"61-90 j","Plus de 90 j")))))</f>
        <v/>
      </c>
      <c r="AF846" s="67">
        <f>IF($K846&lt;=1000,"Moins de 1 k€",IF($K846&lt;=5000,"1 à 5 k€",IF($K846&lt;=15000,"5 à 15 k€","Plus de 15 k€")))</f>
        <v/>
      </c>
    </row>
    <row r="847">
      <c r="A847" s="65" t="inlineStr">
        <is>
          <t>FAC-00846</t>
        </is>
      </c>
      <c r="B847" s="65" t="inlineStr">
        <is>
          <t>DEV-02174</t>
        </is>
      </c>
      <c r="C847" s="65" t="inlineStr">
        <is>
          <t>CLI-0407</t>
        </is>
      </c>
      <c r="D847" s="65" t="inlineStr">
        <is>
          <t>Collectivité</t>
        </is>
      </c>
      <c r="E847" s="65" t="inlineStr">
        <is>
          <t>Toulouse</t>
        </is>
      </c>
      <c r="F847" s="66" t="n">
        <v>45922</v>
      </c>
      <c r="G847" s="65" t="inlineStr">
        <is>
          <t>2025-09</t>
        </is>
      </c>
      <c r="H847" s="65" t="inlineStr">
        <is>
          <t>2025-2026</t>
        </is>
      </c>
      <c r="I847" s="66" t="n">
        <v>45967</v>
      </c>
      <c r="J847" s="67" t="n">
        <v>45</v>
      </c>
      <c r="K847" s="68" t="n">
        <v>977.38</v>
      </c>
      <c r="L847" s="71" t="n">
        <v>0.2</v>
      </c>
      <c r="M847" s="68" t="n">
        <v>1172.86</v>
      </c>
      <c r="N847" s="65" t="inlineStr">
        <is>
          <t>Standard</t>
        </is>
      </c>
      <c r="O847" s="66" t="n">
        <v>45978</v>
      </c>
      <c r="P847" s="65" t="inlineStr">
        <is>
          <t>Payée</t>
        </is>
      </c>
      <c r="Q847" s="67">
        <f>IFERROR(INDEX(Devis!$I$2:$I$3053,MATCH($B847,Devis!$A$2:$A$3053,0)),"")</f>
        <v/>
      </c>
      <c r="R847" s="67">
        <f>IFERROR(INDEX(Devis!$K$2:$K$3053,MATCH($B847,Devis!$A$2:$A$3053,0)),"")</f>
        <v/>
      </c>
      <c r="S847" s="67">
        <f>IFERROR(INDEX(Clients!$G$2:$G$1020,MATCH($C847,Clients!$A$2:$A$1020,0)),"")</f>
        <v/>
      </c>
      <c r="T847" s="69">
        <f>1</f>
        <v/>
      </c>
      <c r="U847" s="68">
        <f>IFERROR(INDEX(Interventions!$S$2:$S$1106,MATCH($B847,Interventions!$B$2:$B$1106,0)),0)</f>
        <v/>
      </c>
      <c r="V847" s="68">
        <f>$K847-$U847</f>
        <v/>
      </c>
      <c r="W847" s="69">
        <f>IF($O847="",0,1)</f>
        <v/>
      </c>
      <c r="X847" s="68">
        <f>IF($O847="",$M847,0)</f>
        <v/>
      </c>
      <c r="Y847" s="69">
        <f>IF($O847="",MAX(0,Paramètres!$C$8-$I847),MAX(0,$O847-$I847))</f>
        <v/>
      </c>
      <c r="Z847" s="69">
        <f>$Y847*$X847</f>
        <v/>
      </c>
      <c r="AA847" s="69">
        <f>IF($O847="",0,$O847-$F847)</f>
        <v/>
      </c>
      <c r="AB847" s="69">
        <f>IF(AND($O847="",$I847&lt;Paramètres!$C$8),1,0)</f>
        <v/>
      </c>
      <c r="AC847" s="69">
        <f>IF(AND($O847="",$Y847&gt;Paramètres!$C$13),1,0)</f>
        <v/>
      </c>
      <c r="AD847" s="67">
        <f>IF($O847="","",YEAR($O847)&amp;"-"&amp;TEXT(MONTH($O847),"00"))</f>
        <v/>
      </c>
      <c r="AE847" s="67">
        <f>IF($W847=1,"Réglée",IF($Y847&lt;=0,"Non échu",IF($Y847&lt;=30,"1-30 j",IF($Y847&lt;=60,"31-60 j",IF($Y847&lt;=90,"61-90 j","Plus de 90 j")))))</f>
        <v/>
      </c>
      <c r="AF847" s="67">
        <f>IF($K847&lt;=1000,"Moins de 1 k€",IF($K847&lt;=5000,"1 à 5 k€",IF($K847&lt;=15000,"5 à 15 k€","Plus de 15 k€")))</f>
        <v/>
      </c>
    </row>
    <row r="848">
      <c r="A848" s="65" t="inlineStr">
        <is>
          <t>FAC-00847</t>
        </is>
      </c>
      <c r="B848" s="65" t="inlineStr">
        <is>
          <t>DEV-02178</t>
        </is>
      </c>
      <c r="C848" s="65" t="inlineStr">
        <is>
          <t>CLI-0479</t>
        </is>
      </c>
      <c r="D848" s="65" t="inlineStr">
        <is>
          <t>Professionnel</t>
        </is>
      </c>
      <c r="E848" s="65" t="inlineStr">
        <is>
          <t>Bordeaux</t>
        </is>
      </c>
      <c r="F848" s="66" t="n">
        <v>45966</v>
      </c>
      <c r="G848" s="65" t="inlineStr">
        <is>
          <t>2025-11</t>
        </is>
      </c>
      <c r="H848" s="65" t="inlineStr">
        <is>
          <t>2025-2026</t>
        </is>
      </c>
      <c r="I848" s="66" t="n">
        <v>45996</v>
      </c>
      <c r="J848" s="67" t="n">
        <v>30</v>
      </c>
      <c r="K848" s="68" t="n">
        <v>613.53</v>
      </c>
      <c r="L848" s="71" t="n">
        <v>0.2</v>
      </c>
      <c r="M848" s="68" t="n">
        <v>736.24</v>
      </c>
      <c r="N848" s="65" t="inlineStr">
        <is>
          <t>Litigieux</t>
        </is>
      </c>
      <c r="O848" s="66" t="n">
        <v>46115</v>
      </c>
      <c r="P848" s="65" t="inlineStr">
        <is>
          <t>Payée</t>
        </is>
      </c>
      <c r="Q848" s="67">
        <f>IFERROR(INDEX(Devis!$I$2:$I$3053,MATCH($B848,Devis!$A$2:$A$3053,0)),"")</f>
        <v/>
      </c>
      <c r="R848" s="67">
        <f>IFERROR(INDEX(Devis!$K$2:$K$3053,MATCH($B848,Devis!$A$2:$A$3053,0)),"")</f>
        <v/>
      </c>
      <c r="S848" s="67">
        <f>IFERROR(INDEX(Clients!$G$2:$G$1020,MATCH($C848,Clients!$A$2:$A$1020,0)),"")</f>
        <v/>
      </c>
      <c r="T848" s="69">
        <f>1</f>
        <v/>
      </c>
      <c r="U848" s="68">
        <f>IFERROR(INDEX(Interventions!$S$2:$S$1106,MATCH($B848,Interventions!$B$2:$B$1106,0)),0)</f>
        <v/>
      </c>
      <c r="V848" s="68">
        <f>$K848-$U848</f>
        <v/>
      </c>
      <c r="W848" s="69">
        <f>IF($O848="",0,1)</f>
        <v/>
      </c>
      <c r="X848" s="68">
        <f>IF($O848="",$M848,0)</f>
        <v/>
      </c>
      <c r="Y848" s="69">
        <f>IF($O848="",MAX(0,Paramètres!$C$8-$I848),MAX(0,$O848-$I848))</f>
        <v/>
      </c>
      <c r="Z848" s="69">
        <f>$Y848*$X848</f>
        <v/>
      </c>
      <c r="AA848" s="69">
        <f>IF($O848="",0,$O848-$F848)</f>
        <v/>
      </c>
      <c r="AB848" s="69">
        <f>IF(AND($O848="",$I848&lt;Paramètres!$C$8),1,0)</f>
        <v/>
      </c>
      <c r="AC848" s="69">
        <f>IF(AND($O848="",$Y848&gt;Paramètres!$C$13),1,0)</f>
        <v/>
      </c>
      <c r="AD848" s="67">
        <f>IF($O848="","",YEAR($O848)&amp;"-"&amp;TEXT(MONTH($O848),"00"))</f>
        <v/>
      </c>
      <c r="AE848" s="67">
        <f>IF($W848=1,"Réglée",IF($Y848&lt;=0,"Non échu",IF($Y848&lt;=30,"1-30 j",IF($Y848&lt;=60,"31-60 j",IF($Y848&lt;=90,"61-90 j","Plus de 90 j")))))</f>
        <v/>
      </c>
      <c r="AF848" s="67">
        <f>IF($K848&lt;=1000,"Moins de 1 k€",IF($K848&lt;=5000,"1 à 5 k€",IF($K848&lt;=15000,"5 à 15 k€","Plus de 15 k€")))</f>
        <v/>
      </c>
    </row>
    <row r="849">
      <c r="A849" s="65" t="inlineStr">
        <is>
          <t>FAC-00848</t>
        </is>
      </c>
      <c r="B849" s="65" t="inlineStr">
        <is>
          <t>DEV-02181</t>
        </is>
      </c>
      <c r="C849" s="65" t="inlineStr">
        <is>
          <t>CLI-0139</t>
        </is>
      </c>
      <c r="D849" s="65" t="inlineStr">
        <is>
          <t>Particulier</t>
        </is>
      </c>
      <c r="E849" s="65" t="inlineStr">
        <is>
          <t>Bordeaux</t>
        </is>
      </c>
      <c r="F849" s="66" t="n">
        <v>45950</v>
      </c>
      <c r="G849" s="65" t="inlineStr">
        <is>
          <t>2025-10</t>
        </is>
      </c>
      <c r="H849" s="65" t="inlineStr">
        <is>
          <t>2025-2026</t>
        </is>
      </c>
      <c r="I849" s="66" t="n">
        <v>45965</v>
      </c>
      <c r="J849" s="67" t="n">
        <v>15</v>
      </c>
      <c r="K849" s="68" t="n">
        <v>6522.74</v>
      </c>
      <c r="L849" s="71" t="n">
        <v>0.1</v>
      </c>
      <c r="M849" s="68" t="n">
        <v>7175.01</v>
      </c>
      <c r="N849" s="65" t="inlineStr">
        <is>
          <t>Bon payeur</t>
        </is>
      </c>
      <c r="O849" s="66" t="n">
        <v>45951</v>
      </c>
      <c r="P849" s="65" t="inlineStr">
        <is>
          <t>Payée</t>
        </is>
      </c>
      <c r="Q849" s="67">
        <f>IFERROR(INDEX(Devis!$I$2:$I$3053,MATCH($B849,Devis!$A$2:$A$3053,0)),"")</f>
        <v/>
      </c>
      <c r="R849" s="67">
        <f>IFERROR(INDEX(Devis!$K$2:$K$3053,MATCH($B849,Devis!$A$2:$A$3053,0)),"")</f>
        <v/>
      </c>
      <c r="S849" s="67">
        <f>IFERROR(INDEX(Clients!$G$2:$G$1020,MATCH($C849,Clients!$A$2:$A$1020,0)),"")</f>
        <v/>
      </c>
      <c r="T849" s="69">
        <f>1</f>
        <v/>
      </c>
      <c r="U849" s="68">
        <f>IFERROR(INDEX(Interventions!$S$2:$S$1106,MATCH($B849,Interventions!$B$2:$B$1106,0)),0)</f>
        <v/>
      </c>
      <c r="V849" s="68">
        <f>$K849-$U849</f>
        <v/>
      </c>
      <c r="W849" s="69">
        <f>IF($O849="",0,1)</f>
        <v/>
      </c>
      <c r="X849" s="68">
        <f>IF($O849="",$M849,0)</f>
        <v/>
      </c>
      <c r="Y849" s="69">
        <f>IF($O849="",MAX(0,Paramètres!$C$8-$I849),MAX(0,$O849-$I849))</f>
        <v/>
      </c>
      <c r="Z849" s="69">
        <f>$Y849*$X849</f>
        <v/>
      </c>
      <c r="AA849" s="69">
        <f>IF($O849="",0,$O849-$F849)</f>
        <v/>
      </c>
      <c r="AB849" s="69">
        <f>IF(AND($O849="",$I849&lt;Paramètres!$C$8),1,0)</f>
        <v/>
      </c>
      <c r="AC849" s="69">
        <f>IF(AND($O849="",$Y849&gt;Paramètres!$C$13),1,0)</f>
        <v/>
      </c>
      <c r="AD849" s="67">
        <f>IF($O849="","",YEAR($O849)&amp;"-"&amp;TEXT(MONTH($O849),"00"))</f>
        <v/>
      </c>
      <c r="AE849" s="67">
        <f>IF($W849=1,"Réglée",IF($Y849&lt;=0,"Non échu",IF($Y849&lt;=30,"1-30 j",IF($Y849&lt;=60,"31-60 j",IF($Y849&lt;=90,"61-90 j","Plus de 90 j")))))</f>
        <v/>
      </c>
      <c r="AF849" s="67">
        <f>IF($K849&lt;=1000,"Moins de 1 k€",IF($K849&lt;=5000,"1 à 5 k€",IF($K849&lt;=15000,"5 à 15 k€","Plus de 15 k€")))</f>
        <v/>
      </c>
    </row>
    <row r="850">
      <c r="A850" s="65" t="inlineStr">
        <is>
          <t>FAC-00849</t>
        </is>
      </c>
      <c r="B850" s="65" t="inlineStr">
        <is>
          <t>DEV-02182</t>
        </is>
      </c>
      <c r="C850" s="65" t="inlineStr">
        <is>
          <t>CLI-0477</t>
        </is>
      </c>
      <c r="D850" s="65" t="inlineStr">
        <is>
          <t>Professionnel</t>
        </is>
      </c>
      <c r="E850" s="65" t="inlineStr">
        <is>
          <t>Bordeaux</t>
        </is>
      </c>
      <c r="F850" s="66" t="n">
        <v>45943</v>
      </c>
      <c r="G850" s="65" t="inlineStr">
        <is>
          <t>2025-10</t>
        </is>
      </c>
      <c r="H850" s="65" t="inlineStr">
        <is>
          <t>2025-2026</t>
        </is>
      </c>
      <c r="I850" s="66" t="n">
        <v>45973</v>
      </c>
      <c r="J850" s="67" t="n">
        <v>30</v>
      </c>
      <c r="K850" s="68" t="n">
        <v>9270.190000000001</v>
      </c>
      <c r="L850" s="71" t="n">
        <v>0.2</v>
      </c>
      <c r="M850" s="68" t="n">
        <v>11124.23</v>
      </c>
      <c r="N850" s="65" t="inlineStr">
        <is>
          <t>Standard</t>
        </is>
      </c>
      <c r="O850" s="66" t="n">
        <v>45974</v>
      </c>
      <c r="P850" s="65" t="inlineStr">
        <is>
          <t>Payée</t>
        </is>
      </c>
      <c r="Q850" s="67">
        <f>IFERROR(INDEX(Devis!$I$2:$I$3053,MATCH($B850,Devis!$A$2:$A$3053,0)),"")</f>
        <v/>
      </c>
      <c r="R850" s="67">
        <f>IFERROR(INDEX(Devis!$K$2:$K$3053,MATCH($B850,Devis!$A$2:$A$3053,0)),"")</f>
        <v/>
      </c>
      <c r="S850" s="67">
        <f>IFERROR(INDEX(Clients!$G$2:$G$1020,MATCH($C850,Clients!$A$2:$A$1020,0)),"")</f>
        <v/>
      </c>
      <c r="T850" s="69">
        <f>1</f>
        <v/>
      </c>
      <c r="U850" s="68">
        <f>IFERROR(INDEX(Interventions!$S$2:$S$1106,MATCH($B850,Interventions!$B$2:$B$1106,0)),0)</f>
        <v/>
      </c>
      <c r="V850" s="68">
        <f>$K850-$U850</f>
        <v/>
      </c>
      <c r="W850" s="69">
        <f>IF($O850="",0,1)</f>
        <v/>
      </c>
      <c r="X850" s="68">
        <f>IF($O850="",$M850,0)</f>
        <v/>
      </c>
      <c r="Y850" s="69">
        <f>IF($O850="",MAX(0,Paramètres!$C$8-$I850),MAX(0,$O850-$I850))</f>
        <v/>
      </c>
      <c r="Z850" s="69">
        <f>$Y850*$X850</f>
        <v/>
      </c>
      <c r="AA850" s="69">
        <f>IF($O850="",0,$O850-$F850)</f>
        <v/>
      </c>
      <c r="AB850" s="69">
        <f>IF(AND($O850="",$I850&lt;Paramètres!$C$8),1,0)</f>
        <v/>
      </c>
      <c r="AC850" s="69">
        <f>IF(AND($O850="",$Y850&gt;Paramètres!$C$13),1,0)</f>
        <v/>
      </c>
      <c r="AD850" s="67">
        <f>IF($O850="","",YEAR($O850)&amp;"-"&amp;TEXT(MONTH($O850),"00"))</f>
        <v/>
      </c>
      <c r="AE850" s="67">
        <f>IF($W850=1,"Réglée",IF($Y850&lt;=0,"Non échu",IF($Y850&lt;=30,"1-30 j",IF($Y850&lt;=60,"31-60 j",IF($Y850&lt;=90,"61-90 j","Plus de 90 j")))))</f>
        <v/>
      </c>
      <c r="AF850" s="67">
        <f>IF($K850&lt;=1000,"Moins de 1 k€",IF($K850&lt;=5000,"1 à 5 k€",IF($K850&lt;=15000,"5 à 15 k€","Plus de 15 k€")))</f>
        <v/>
      </c>
    </row>
    <row r="851">
      <c r="A851" s="65" t="inlineStr">
        <is>
          <t>FAC-00850</t>
        </is>
      </c>
      <c r="B851" s="65" t="inlineStr">
        <is>
          <t>DEV-02188</t>
        </is>
      </c>
      <c r="C851" s="65" t="inlineStr">
        <is>
          <t>CLI-0272</t>
        </is>
      </c>
      <c r="D851" s="65" t="inlineStr">
        <is>
          <t>Professionnel</t>
        </is>
      </c>
      <c r="E851" s="65" t="inlineStr">
        <is>
          <t>Toulouse</t>
        </is>
      </c>
      <c r="F851" s="66" t="n">
        <v>45924</v>
      </c>
      <c r="G851" s="65" t="inlineStr">
        <is>
          <t>2025-09</t>
        </is>
      </c>
      <c r="H851" s="65" t="inlineStr">
        <is>
          <t>2025-2026</t>
        </is>
      </c>
      <c r="I851" s="66" t="n">
        <v>45954</v>
      </c>
      <c r="J851" s="67" t="n">
        <v>30</v>
      </c>
      <c r="K851" s="68" t="n">
        <v>5389.64</v>
      </c>
      <c r="L851" s="71" t="n">
        <v>0.2</v>
      </c>
      <c r="M851" s="68" t="n">
        <v>6467.57</v>
      </c>
      <c r="N851" s="65" t="inlineStr">
        <is>
          <t>Standard</t>
        </is>
      </c>
      <c r="O851" s="66" t="n">
        <v>45979</v>
      </c>
      <c r="P851" s="65" t="inlineStr">
        <is>
          <t>Payée</t>
        </is>
      </c>
      <c r="Q851" s="67">
        <f>IFERROR(INDEX(Devis!$I$2:$I$3053,MATCH($B851,Devis!$A$2:$A$3053,0)),"")</f>
        <v/>
      </c>
      <c r="R851" s="67">
        <f>IFERROR(INDEX(Devis!$K$2:$K$3053,MATCH($B851,Devis!$A$2:$A$3053,0)),"")</f>
        <v/>
      </c>
      <c r="S851" s="67">
        <f>IFERROR(INDEX(Clients!$G$2:$G$1020,MATCH($C851,Clients!$A$2:$A$1020,0)),"")</f>
        <v/>
      </c>
      <c r="T851" s="69">
        <f>1</f>
        <v/>
      </c>
      <c r="U851" s="68">
        <f>IFERROR(INDEX(Interventions!$S$2:$S$1106,MATCH($B851,Interventions!$B$2:$B$1106,0)),0)</f>
        <v/>
      </c>
      <c r="V851" s="68">
        <f>$K851-$U851</f>
        <v/>
      </c>
      <c r="W851" s="69">
        <f>IF($O851="",0,1)</f>
        <v/>
      </c>
      <c r="X851" s="68">
        <f>IF($O851="",$M851,0)</f>
        <v/>
      </c>
      <c r="Y851" s="69">
        <f>IF($O851="",MAX(0,Paramètres!$C$8-$I851),MAX(0,$O851-$I851))</f>
        <v/>
      </c>
      <c r="Z851" s="69">
        <f>$Y851*$X851</f>
        <v/>
      </c>
      <c r="AA851" s="69">
        <f>IF($O851="",0,$O851-$F851)</f>
        <v/>
      </c>
      <c r="AB851" s="69">
        <f>IF(AND($O851="",$I851&lt;Paramètres!$C$8),1,0)</f>
        <v/>
      </c>
      <c r="AC851" s="69">
        <f>IF(AND($O851="",$Y851&gt;Paramètres!$C$13),1,0)</f>
        <v/>
      </c>
      <c r="AD851" s="67">
        <f>IF($O851="","",YEAR($O851)&amp;"-"&amp;TEXT(MONTH($O851),"00"))</f>
        <v/>
      </c>
      <c r="AE851" s="67">
        <f>IF($W851=1,"Réglée",IF($Y851&lt;=0,"Non échu",IF($Y851&lt;=30,"1-30 j",IF($Y851&lt;=60,"31-60 j",IF($Y851&lt;=90,"61-90 j","Plus de 90 j")))))</f>
        <v/>
      </c>
      <c r="AF851" s="67">
        <f>IF($K851&lt;=1000,"Moins de 1 k€",IF($K851&lt;=5000,"1 à 5 k€",IF($K851&lt;=15000,"5 à 15 k€","Plus de 15 k€")))</f>
        <v/>
      </c>
    </row>
    <row r="852">
      <c r="A852" s="65" t="inlineStr">
        <is>
          <t>FAC-00851</t>
        </is>
      </c>
      <c r="B852" s="65" t="inlineStr">
        <is>
          <t>DEV-02189</t>
        </is>
      </c>
      <c r="C852" s="65" t="inlineStr">
        <is>
          <t>CLI-0466</t>
        </is>
      </c>
      <c r="D852" s="65" t="inlineStr">
        <is>
          <t>Collectivité</t>
        </is>
      </c>
      <c r="E852" s="65" t="inlineStr">
        <is>
          <t>Bordeaux</t>
        </is>
      </c>
      <c r="F852" s="66" t="n">
        <v>45959</v>
      </c>
      <c r="G852" s="65" t="inlineStr">
        <is>
          <t>2025-10</t>
        </is>
      </c>
      <c r="H852" s="65" t="inlineStr">
        <is>
          <t>2025-2026</t>
        </is>
      </c>
      <c r="I852" s="66" t="n">
        <v>46004</v>
      </c>
      <c r="J852" s="67" t="n">
        <v>45</v>
      </c>
      <c r="K852" s="68" t="n">
        <v>1887.12</v>
      </c>
      <c r="L852" s="71" t="n">
        <v>0.2</v>
      </c>
      <c r="M852" s="68" t="n">
        <v>2264.54</v>
      </c>
      <c r="N852" s="65" t="inlineStr">
        <is>
          <t>Standard</t>
        </is>
      </c>
      <c r="O852" s="66" t="n">
        <v>45992</v>
      </c>
      <c r="P852" s="65" t="inlineStr">
        <is>
          <t>Payée</t>
        </is>
      </c>
      <c r="Q852" s="67">
        <f>IFERROR(INDEX(Devis!$I$2:$I$3053,MATCH($B852,Devis!$A$2:$A$3053,0)),"")</f>
        <v/>
      </c>
      <c r="R852" s="67">
        <f>IFERROR(INDEX(Devis!$K$2:$K$3053,MATCH($B852,Devis!$A$2:$A$3053,0)),"")</f>
        <v/>
      </c>
      <c r="S852" s="67">
        <f>IFERROR(INDEX(Clients!$G$2:$G$1020,MATCH($C852,Clients!$A$2:$A$1020,0)),"")</f>
        <v/>
      </c>
      <c r="T852" s="69">
        <f>1</f>
        <v/>
      </c>
      <c r="U852" s="68">
        <f>IFERROR(INDEX(Interventions!$S$2:$S$1106,MATCH($B852,Interventions!$B$2:$B$1106,0)),0)</f>
        <v/>
      </c>
      <c r="V852" s="68">
        <f>$K852-$U852</f>
        <v/>
      </c>
      <c r="W852" s="69">
        <f>IF($O852="",0,1)</f>
        <v/>
      </c>
      <c r="X852" s="68">
        <f>IF($O852="",$M852,0)</f>
        <v/>
      </c>
      <c r="Y852" s="69">
        <f>IF($O852="",MAX(0,Paramètres!$C$8-$I852),MAX(0,$O852-$I852))</f>
        <v/>
      </c>
      <c r="Z852" s="69">
        <f>$Y852*$X852</f>
        <v/>
      </c>
      <c r="AA852" s="69">
        <f>IF($O852="",0,$O852-$F852)</f>
        <v/>
      </c>
      <c r="AB852" s="69">
        <f>IF(AND($O852="",$I852&lt;Paramètres!$C$8),1,0)</f>
        <v/>
      </c>
      <c r="AC852" s="69">
        <f>IF(AND($O852="",$Y852&gt;Paramètres!$C$13),1,0)</f>
        <v/>
      </c>
      <c r="AD852" s="67">
        <f>IF($O852="","",YEAR($O852)&amp;"-"&amp;TEXT(MONTH($O852),"00"))</f>
        <v/>
      </c>
      <c r="AE852" s="67">
        <f>IF($W852=1,"Réglée",IF($Y852&lt;=0,"Non échu",IF($Y852&lt;=30,"1-30 j",IF($Y852&lt;=60,"31-60 j",IF($Y852&lt;=90,"61-90 j","Plus de 90 j")))))</f>
        <v/>
      </c>
      <c r="AF852" s="67">
        <f>IF($K852&lt;=1000,"Moins de 1 k€",IF($K852&lt;=5000,"1 à 5 k€",IF($K852&lt;=15000,"5 à 15 k€","Plus de 15 k€")))</f>
        <v/>
      </c>
    </row>
    <row r="853">
      <c r="A853" s="65" t="inlineStr">
        <is>
          <t>FAC-00852</t>
        </is>
      </c>
      <c r="B853" s="65" t="inlineStr">
        <is>
          <t>DEV-02190</t>
        </is>
      </c>
      <c r="C853" s="65" t="inlineStr">
        <is>
          <t>CLI-0089</t>
        </is>
      </c>
      <c r="D853" s="65" t="inlineStr">
        <is>
          <t>Particulier</t>
        </is>
      </c>
      <c r="E853" s="65" t="inlineStr">
        <is>
          <t>Bordeaux</t>
        </is>
      </c>
      <c r="F853" s="66" t="n">
        <v>45951</v>
      </c>
      <c r="G853" s="65" t="inlineStr">
        <is>
          <t>2025-10</t>
        </is>
      </c>
      <c r="H853" s="65" t="inlineStr">
        <is>
          <t>2025-2026</t>
        </is>
      </c>
      <c r="I853" s="66" t="n">
        <v>45966</v>
      </c>
      <c r="J853" s="67" t="n">
        <v>15</v>
      </c>
      <c r="K853" s="68" t="n">
        <v>9377.450000000001</v>
      </c>
      <c r="L853" s="71" t="n">
        <v>0.2</v>
      </c>
      <c r="M853" s="68" t="n">
        <v>11252.94</v>
      </c>
      <c r="N853" s="65" t="inlineStr">
        <is>
          <t>Bon payeur</t>
        </is>
      </c>
      <c r="O853" s="66" t="n">
        <v>45960</v>
      </c>
      <c r="P853" s="65" t="inlineStr">
        <is>
          <t>Payée</t>
        </is>
      </c>
      <c r="Q853" s="67">
        <f>IFERROR(INDEX(Devis!$I$2:$I$3053,MATCH($B853,Devis!$A$2:$A$3053,0)),"")</f>
        <v/>
      </c>
      <c r="R853" s="67">
        <f>IFERROR(INDEX(Devis!$K$2:$K$3053,MATCH($B853,Devis!$A$2:$A$3053,0)),"")</f>
        <v/>
      </c>
      <c r="S853" s="67">
        <f>IFERROR(INDEX(Clients!$G$2:$G$1020,MATCH($C853,Clients!$A$2:$A$1020,0)),"")</f>
        <v/>
      </c>
      <c r="T853" s="69">
        <f>1</f>
        <v/>
      </c>
      <c r="U853" s="68">
        <f>IFERROR(INDEX(Interventions!$S$2:$S$1106,MATCH($B853,Interventions!$B$2:$B$1106,0)),0)</f>
        <v/>
      </c>
      <c r="V853" s="68">
        <f>$K853-$U853</f>
        <v/>
      </c>
      <c r="W853" s="69">
        <f>IF($O853="",0,1)</f>
        <v/>
      </c>
      <c r="X853" s="68">
        <f>IF($O853="",$M853,0)</f>
        <v/>
      </c>
      <c r="Y853" s="69">
        <f>IF($O853="",MAX(0,Paramètres!$C$8-$I853),MAX(0,$O853-$I853))</f>
        <v/>
      </c>
      <c r="Z853" s="69">
        <f>$Y853*$X853</f>
        <v/>
      </c>
      <c r="AA853" s="69">
        <f>IF($O853="",0,$O853-$F853)</f>
        <v/>
      </c>
      <c r="AB853" s="69">
        <f>IF(AND($O853="",$I853&lt;Paramètres!$C$8),1,0)</f>
        <v/>
      </c>
      <c r="AC853" s="69">
        <f>IF(AND($O853="",$Y853&gt;Paramètres!$C$13),1,0)</f>
        <v/>
      </c>
      <c r="AD853" s="67">
        <f>IF($O853="","",YEAR($O853)&amp;"-"&amp;TEXT(MONTH($O853),"00"))</f>
        <v/>
      </c>
      <c r="AE853" s="67">
        <f>IF($W853=1,"Réglée",IF($Y853&lt;=0,"Non échu",IF($Y853&lt;=30,"1-30 j",IF($Y853&lt;=60,"31-60 j",IF($Y853&lt;=90,"61-90 j","Plus de 90 j")))))</f>
        <v/>
      </c>
      <c r="AF853" s="67">
        <f>IF($K853&lt;=1000,"Moins de 1 k€",IF($K853&lt;=5000,"1 à 5 k€",IF($K853&lt;=15000,"5 à 15 k€","Plus de 15 k€")))</f>
        <v/>
      </c>
    </row>
    <row r="854">
      <c r="A854" s="65" t="inlineStr">
        <is>
          <t>FAC-00853</t>
        </is>
      </c>
      <c r="B854" s="65" t="inlineStr">
        <is>
          <t>DEV-02194</t>
        </is>
      </c>
      <c r="C854" s="65" t="inlineStr">
        <is>
          <t>CLI-0464</t>
        </is>
      </c>
      <c r="D854" s="65" t="inlineStr">
        <is>
          <t>Particulier</t>
        </is>
      </c>
      <c r="E854" s="65" t="inlineStr">
        <is>
          <t>Bordeaux</t>
        </is>
      </c>
      <c r="F854" s="66" t="n">
        <v>45972</v>
      </c>
      <c r="G854" s="65" t="inlineStr">
        <is>
          <t>2025-11</t>
        </is>
      </c>
      <c r="H854" s="65" t="inlineStr">
        <is>
          <t>2025-2026</t>
        </is>
      </c>
      <c r="I854" s="66" t="n">
        <v>45987</v>
      </c>
      <c r="J854" s="67" t="n">
        <v>15</v>
      </c>
      <c r="K854" s="68" t="n">
        <v>260.4</v>
      </c>
      <c r="L854" s="71" t="n">
        <v>0.2</v>
      </c>
      <c r="M854" s="68" t="n">
        <v>312.48</v>
      </c>
      <c r="N854" s="65" t="inlineStr">
        <is>
          <t>Standard</t>
        </is>
      </c>
      <c r="O854" s="66" t="n">
        <v>45990</v>
      </c>
      <c r="P854" s="65" t="inlineStr">
        <is>
          <t>Payée</t>
        </is>
      </c>
      <c r="Q854" s="67">
        <f>IFERROR(INDEX(Devis!$I$2:$I$3053,MATCH($B854,Devis!$A$2:$A$3053,0)),"")</f>
        <v/>
      </c>
      <c r="R854" s="67">
        <f>IFERROR(INDEX(Devis!$K$2:$K$3053,MATCH($B854,Devis!$A$2:$A$3053,0)),"")</f>
        <v/>
      </c>
      <c r="S854" s="67">
        <f>IFERROR(INDEX(Clients!$G$2:$G$1020,MATCH($C854,Clients!$A$2:$A$1020,0)),"")</f>
        <v/>
      </c>
      <c r="T854" s="69">
        <f>1</f>
        <v/>
      </c>
      <c r="U854" s="68">
        <f>IFERROR(INDEX(Interventions!$S$2:$S$1106,MATCH($B854,Interventions!$B$2:$B$1106,0)),0)</f>
        <v/>
      </c>
      <c r="V854" s="68">
        <f>$K854-$U854</f>
        <v/>
      </c>
      <c r="W854" s="69">
        <f>IF($O854="",0,1)</f>
        <v/>
      </c>
      <c r="X854" s="68">
        <f>IF($O854="",$M854,0)</f>
        <v/>
      </c>
      <c r="Y854" s="69">
        <f>IF($O854="",MAX(0,Paramètres!$C$8-$I854),MAX(0,$O854-$I854))</f>
        <v/>
      </c>
      <c r="Z854" s="69">
        <f>$Y854*$X854</f>
        <v/>
      </c>
      <c r="AA854" s="69">
        <f>IF($O854="",0,$O854-$F854)</f>
        <v/>
      </c>
      <c r="AB854" s="69">
        <f>IF(AND($O854="",$I854&lt;Paramètres!$C$8),1,0)</f>
        <v/>
      </c>
      <c r="AC854" s="69">
        <f>IF(AND($O854="",$Y854&gt;Paramètres!$C$13),1,0)</f>
        <v/>
      </c>
      <c r="AD854" s="67">
        <f>IF($O854="","",YEAR($O854)&amp;"-"&amp;TEXT(MONTH($O854),"00"))</f>
        <v/>
      </c>
      <c r="AE854" s="67">
        <f>IF($W854=1,"Réglée",IF($Y854&lt;=0,"Non échu",IF($Y854&lt;=30,"1-30 j",IF($Y854&lt;=60,"31-60 j",IF($Y854&lt;=90,"61-90 j","Plus de 90 j")))))</f>
        <v/>
      </c>
      <c r="AF854" s="67">
        <f>IF($K854&lt;=1000,"Moins de 1 k€",IF($K854&lt;=5000,"1 à 5 k€",IF($K854&lt;=15000,"5 à 15 k€","Plus de 15 k€")))</f>
        <v/>
      </c>
    </row>
    <row r="855">
      <c r="A855" s="65" t="inlineStr">
        <is>
          <t>FAC-00854</t>
        </is>
      </c>
      <c r="B855" s="65" t="inlineStr">
        <is>
          <t>DEV-02195</t>
        </is>
      </c>
      <c r="C855" s="65" t="inlineStr">
        <is>
          <t>CLI-0404</t>
        </is>
      </c>
      <c r="D855" s="65" t="inlineStr">
        <is>
          <t>Professionnel</t>
        </is>
      </c>
      <c r="E855" s="65" t="inlineStr">
        <is>
          <t>Toulouse</t>
        </is>
      </c>
      <c r="F855" s="66" t="n">
        <v>45937</v>
      </c>
      <c r="G855" s="65" t="inlineStr">
        <is>
          <t>2025-10</t>
        </is>
      </c>
      <c r="H855" s="65" t="inlineStr">
        <is>
          <t>2025-2026</t>
        </is>
      </c>
      <c r="I855" s="66" t="n">
        <v>45967</v>
      </c>
      <c r="J855" s="67" t="n">
        <v>30</v>
      </c>
      <c r="K855" s="68" t="n">
        <v>602.5700000000001</v>
      </c>
      <c r="L855" s="71" t="n">
        <v>0.2</v>
      </c>
      <c r="M855" s="68" t="n">
        <v>723.08</v>
      </c>
      <c r="N855" s="65" t="inlineStr">
        <is>
          <t>Standard</t>
        </is>
      </c>
      <c r="O855" s="66" t="n">
        <v>45990</v>
      </c>
      <c r="P855" s="65" t="inlineStr">
        <is>
          <t>Payée</t>
        </is>
      </c>
      <c r="Q855" s="67">
        <f>IFERROR(INDEX(Devis!$I$2:$I$3053,MATCH($B855,Devis!$A$2:$A$3053,0)),"")</f>
        <v/>
      </c>
      <c r="R855" s="67">
        <f>IFERROR(INDEX(Devis!$K$2:$K$3053,MATCH($B855,Devis!$A$2:$A$3053,0)),"")</f>
        <v/>
      </c>
      <c r="S855" s="67">
        <f>IFERROR(INDEX(Clients!$G$2:$G$1020,MATCH($C855,Clients!$A$2:$A$1020,0)),"")</f>
        <v/>
      </c>
      <c r="T855" s="69">
        <f>1</f>
        <v/>
      </c>
      <c r="U855" s="68">
        <f>IFERROR(INDEX(Interventions!$S$2:$S$1106,MATCH($B855,Interventions!$B$2:$B$1106,0)),0)</f>
        <v/>
      </c>
      <c r="V855" s="68">
        <f>$K855-$U855</f>
        <v/>
      </c>
      <c r="W855" s="69">
        <f>IF($O855="",0,1)</f>
        <v/>
      </c>
      <c r="X855" s="68">
        <f>IF($O855="",$M855,0)</f>
        <v/>
      </c>
      <c r="Y855" s="69">
        <f>IF($O855="",MAX(0,Paramètres!$C$8-$I855),MAX(0,$O855-$I855))</f>
        <v/>
      </c>
      <c r="Z855" s="69">
        <f>$Y855*$X855</f>
        <v/>
      </c>
      <c r="AA855" s="69">
        <f>IF($O855="",0,$O855-$F855)</f>
        <v/>
      </c>
      <c r="AB855" s="69">
        <f>IF(AND($O855="",$I855&lt;Paramètres!$C$8),1,0)</f>
        <v/>
      </c>
      <c r="AC855" s="69">
        <f>IF(AND($O855="",$Y855&gt;Paramètres!$C$13),1,0)</f>
        <v/>
      </c>
      <c r="AD855" s="67">
        <f>IF($O855="","",YEAR($O855)&amp;"-"&amp;TEXT(MONTH($O855),"00"))</f>
        <v/>
      </c>
      <c r="AE855" s="67">
        <f>IF($W855=1,"Réglée",IF($Y855&lt;=0,"Non échu",IF($Y855&lt;=30,"1-30 j",IF($Y855&lt;=60,"31-60 j",IF($Y855&lt;=90,"61-90 j","Plus de 90 j")))))</f>
        <v/>
      </c>
      <c r="AF855" s="67">
        <f>IF($K855&lt;=1000,"Moins de 1 k€",IF($K855&lt;=5000,"1 à 5 k€",IF($K855&lt;=15000,"5 à 15 k€","Plus de 15 k€")))</f>
        <v/>
      </c>
    </row>
    <row r="856">
      <c r="A856" s="65" t="inlineStr">
        <is>
          <t>FAC-00855</t>
        </is>
      </c>
      <c r="B856" s="65" t="inlineStr">
        <is>
          <t>DEV-02199</t>
        </is>
      </c>
      <c r="C856" s="65" t="inlineStr">
        <is>
          <t>CLI-0305</t>
        </is>
      </c>
      <c r="D856" s="65" t="inlineStr">
        <is>
          <t>Particulier</t>
        </is>
      </c>
      <c r="E856" s="65" t="inlineStr">
        <is>
          <t>Toulouse</t>
        </is>
      </c>
      <c r="F856" s="66" t="n">
        <v>45973</v>
      </c>
      <c r="G856" s="65" t="inlineStr">
        <is>
          <t>2025-11</t>
        </is>
      </c>
      <c r="H856" s="65" t="inlineStr">
        <is>
          <t>2025-2026</t>
        </is>
      </c>
      <c r="I856" s="66" t="n">
        <v>45988</v>
      </c>
      <c r="J856" s="67" t="n">
        <v>15</v>
      </c>
      <c r="K856" s="68" t="n">
        <v>2978.87</v>
      </c>
      <c r="L856" s="71" t="n">
        <v>0.1</v>
      </c>
      <c r="M856" s="68" t="n">
        <v>3276.76</v>
      </c>
      <c r="N856" s="65" t="inlineStr">
        <is>
          <t>Bon payeur</t>
        </is>
      </c>
      <c r="O856" s="66" t="n">
        <v>45974</v>
      </c>
      <c r="P856" s="65" t="inlineStr">
        <is>
          <t>Payée</t>
        </is>
      </c>
      <c r="Q856" s="67">
        <f>IFERROR(INDEX(Devis!$I$2:$I$3053,MATCH($B856,Devis!$A$2:$A$3053,0)),"")</f>
        <v/>
      </c>
      <c r="R856" s="67">
        <f>IFERROR(INDEX(Devis!$K$2:$K$3053,MATCH($B856,Devis!$A$2:$A$3053,0)),"")</f>
        <v/>
      </c>
      <c r="S856" s="67">
        <f>IFERROR(INDEX(Clients!$G$2:$G$1020,MATCH($C856,Clients!$A$2:$A$1020,0)),"")</f>
        <v/>
      </c>
      <c r="T856" s="69">
        <f>1</f>
        <v/>
      </c>
      <c r="U856" s="68">
        <f>IFERROR(INDEX(Interventions!$S$2:$S$1106,MATCH($B856,Interventions!$B$2:$B$1106,0)),0)</f>
        <v/>
      </c>
      <c r="V856" s="68">
        <f>$K856-$U856</f>
        <v/>
      </c>
      <c r="W856" s="69">
        <f>IF($O856="",0,1)</f>
        <v/>
      </c>
      <c r="X856" s="68">
        <f>IF($O856="",$M856,0)</f>
        <v/>
      </c>
      <c r="Y856" s="69">
        <f>IF($O856="",MAX(0,Paramètres!$C$8-$I856),MAX(0,$O856-$I856))</f>
        <v/>
      </c>
      <c r="Z856" s="69">
        <f>$Y856*$X856</f>
        <v/>
      </c>
      <c r="AA856" s="69">
        <f>IF($O856="",0,$O856-$F856)</f>
        <v/>
      </c>
      <c r="AB856" s="69">
        <f>IF(AND($O856="",$I856&lt;Paramètres!$C$8),1,0)</f>
        <v/>
      </c>
      <c r="AC856" s="69">
        <f>IF(AND($O856="",$Y856&gt;Paramètres!$C$13),1,0)</f>
        <v/>
      </c>
      <c r="AD856" s="67">
        <f>IF($O856="","",YEAR($O856)&amp;"-"&amp;TEXT(MONTH($O856),"00"))</f>
        <v/>
      </c>
      <c r="AE856" s="67">
        <f>IF($W856=1,"Réglée",IF($Y856&lt;=0,"Non échu",IF($Y856&lt;=30,"1-30 j",IF($Y856&lt;=60,"31-60 j",IF($Y856&lt;=90,"61-90 j","Plus de 90 j")))))</f>
        <v/>
      </c>
      <c r="AF856" s="67">
        <f>IF($K856&lt;=1000,"Moins de 1 k€",IF($K856&lt;=5000,"1 à 5 k€",IF($K856&lt;=15000,"5 à 15 k€","Plus de 15 k€")))</f>
        <v/>
      </c>
    </row>
    <row r="857">
      <c r="A857" s="65" t="inlineStr">
        <is>
          <t>FAC-00856</t>
        </is>
      </c>
      <c r="B857" s="65" t="inlineStr">
        <is>
          <t>DEV-02202</t>
        </is>
      </c>
      <c r="C857" s="65" t="inlineStr">
        <is>
          <t>CLI-0340</t>
        </is>
      </c>
      <c r="D857" s="65" t="inlineStr">
        <is>
          <t>Particulier</t>
        </is>
      </c>
      <c r="E857" s="65" t="inlineStr">
        <is>
          <t>Bordeaux</t>
        </is>
      </c>
      <c r="F857" s="66" t="n">
        <v>45938</v>
      </c>
      <c r="G857" s="65" t="inlineStr">
        <is>
          <t>2025-10</t>
        </is>
      </c>
      <c r="H857" s="65" t="inlineStr">
        <is>
          <t>2025-2026</t>
        </is>
      </c>
      <c r="I857" s="66" t="n">
        <v>45953</v>
      </c>
      <c r="J857" s="67" t="n">
        <v>15</v>
      </c>
      <c r="K857" s="68" t="n">
        <v>10260.15</v>
      </c>
      <c r="L857" s="71" t="n">
        <v>0.2</v>
      </c>
      <c r="M857" s="68" t="n">
        <v>12312.18</v>
      </c>
      <c r="N857" s="65" t="inlineStr">
        <is>
          <t>Lent</t>
        </is>
      </c>
      <c r="O857" s="66" t="n">
        <v>45958</v>
      </c>
      <c r="P857" s="65" t="inlineStr">
        <is>
          <t>Payée</t>
        </is>
      </c>
      <c r="Q857" s="67">
        <f>IFERROR(INDEX(Devis!$I$2:$I$3053,MATCH($B857,Devis!$A$2:$A$3053,0)),"")</f>
        <v/>
      </c>
      <c r="R857" s="67">
        <f>IFERROR(INDEX(Devis!$K$2:$K$3053,MATCH($B857,Devis!$A$2:$A$3053,0)),"")</f>
        <v/>
      </c>
      <c r="S857" s="67">
        <f>IFERROR(INDEX(Clients!$G$2:$G$1020,MATCH($C857,Clients!$A$2:$A$1020,0)),"")</f>
        <v/>
      </c>
      <c r="T857" s="69">
        <f>1</f>
        <v/>
      </c>
      <c r="U857" s="68">
        <f>IFERROR(INDEX(Interventions!$S$2:$S$1106,MATCH($B857,Interventions!$B$2:$B$1106,0)),0)</f>
        <v/>
      </c>
      <c r="V857" s="68">
        <f>$K857-$U857</f>
        <v/>
      </c>
      <c r="W857" s="69">
        <f>IF($O857="",0,1)</f>
        <v/>
      </c>
      <c r="X857" s="68">
        <f>IF($O857="",$M857,0)</f>
        <v/>
      </c>
      <c r="Y857" s="69">
        <f>IF($O857="",MAX(0,Paramètres!$C$8-$I857),MAX(0,$O857-$I857))</f>
        <v/>
      </c>
      <c r="Z857" s="69">
        <f>$Y857*$X857</f>
        <v/>
      </c>
      <c r="AA857" s="69">
        <f>IF($O857="",0,$O857-$F857)</f>
        <v/>
      </c>
      <c r="AB857" s="69">
        <f>IF(AND($O857="",$I857&lt;Paramètres!$C$8),1,0)</f>
        <v/>
      </c>
      <c r="AC857" s="69">
        <f>IF(AND($O857="",$Y857&gt;Paramètres!$C$13),1,0)</f>
        <v/>
      </c>
      <c r="AD857" s="67">
        <f>IF($O857="","",YEAR($O857)&amp;"-"&amp;TEXT(MONTH($O857),"00"))</f>
        <v/>
      </c>
      <c r="AE857" s="67">
        <f>IF($W857=1,"Réglée",IF($Y857&lt;=0,"Non échu",IF($Y857&lt;=30,"1-30 j",IF($Y857&lt;=60,"31-60 j",IF($Y857&lt;=90,"61-90 j","Plus de 90 j")))))</f>
        <v/>
      </c>
      <c r="AF857" s="67">
        <f>IF($K857&lt;=1000,"Moins de 1 k€",IF($K857&lt;=5000,"1 à 5 k€",IF($K857&lt;=15000,"5 à 15 k€","Plus de 15 k€")))</f>
        <v/>
      </c>
    </row>
    <row r="858">
      <c r="A858" s="65" t="inlineStr">
        <is>
          <t>FAC-00857</t>
        </is>
      </c>
      <c r="B858" s="65" t="inlineStr">
        <is>
          <t>DEV-02204</t>
        </is>
      </c>
      <c r="C858" s="65" t="inlineStr">
        <is>
          <t>CLI-0691</t>
        </is>
      </c>
      <c r="D858" s="65" t="inlineStr">
        <is>
          <t>Professionnel</t>
        </is>
      </c>
      <c r="E858" s="65" t="inlineStr">
        <is>
          <t>Montpellier</t>
        </is>
      </c>
      <c r="F858" s="66" t="n">
        <v>45967</v>
      </c>
      <c r="G858" s="65" t="inlineStr">
        <is>
          <t>2025-11</t>
        </is>
      </c>
      <c r="H858" s="65" t="inlineStr">
        <is>
          <t>2025-2026</t>
        </is>
      </c>
      <c r="I858" s="66" t="n">
        <v>45997</v>
      </c>
      <c r="J858" s="67" t="n">
        <v>30</v>
      </c>
      <c r="K858" s="68" t="n">
        <v>565.72</v>
      </c>
      <c r="L858" s="71" t="n">
        <v>0.2</v>
      </c>
      <c r="M858" s="68" t="n">
        <v>678.86</v>
      </c>
      <c r="N858" s="65" t="inlineStr">
        <is>
          <t>Bon payeur</t>
        </is>
      </c>
      <c r="O858" s="66" t="n">
        <v>46001</v>
      </c>
      <c r="P858" s="65" t="inlineStr">
        <is>
          <t>Payée</t>
        </is>
      </c>
      <c r="Q858" s="67">
        <f>IFERROR(INDEX(Devis!$I$2:$I$3053,MATCH($B858,Devis!$A$2:$A$3053,0)),"")</f>
        <v/>
      </c>
      <c r="R858" s="67">
        <f>IFERROR(INDEX(Devis!$K$2:$K$3053,MATCH($B858,Devis!$A$2:$A$3053,0)),"")</f>
        <v/>
      </c>
      <c r="S858" s="67">
        <f>IFERROR(INDEX(Clients!$G$2:$G$1020,MATCH($C858,Clients!$A$2:$A$1020,0)),"")</f>
        <v/>
      </c>
      <c r="T858" s="69">
        <f>1</f>
        <v/>
      </c>
      <c r="U858" s="68">
        <f>IFERROR(INDEX(Interventions!$S$2:$S$1106,MATCH($B858,Interventions!$B$2:$B$1106,0)),0)</f>
        <v/>
      </c>
      <c r="V858" s="68">
        <f>$K858-$U858</f>
        <v/>
      </c>
      <c r="W858" s="69">
        <f>IF($O858="",0,1)</f>
        <v/>
      </c>
      <c r="X858" s="68">
        <f>IF($O858="",$M858,0)</f>
        <v/>
      </c>
      <c r="Y858" s="69">
        <f>IF($O858="",MAX(0,Paramètres!$C$8-$I858),MAX(0,$O858-$I858))</f>
        <v/>
      </c>
      <c r="Z858" s="69">
        <f>$Y858*$X858</f>
        <v/>
      </c>
      <c r="AA858" s="69">
        <f>IF($O858="",0,$O858-$F858)</f>
        <v/>
      </c>
      <c r="AB858" s="69">
        <f>IF(AND($O858="",$I858&lt;Paramètres!$C$8),1,0)</f>
        <v/>
      </c>
      <c r="AC858" s="69">
        <f>IF(AND($O858="",$Y858&gt;Paramètres!$C$13),1,0)</f>
        <v/>
      </c>
      <c r="AD858" s="67">
        <f>IF($O858="","",YEAR($O858)&amp;"-"&amp;TEXT(MONTH($O858),"00"))</f>
        <v/>
      </c>
      <c r="AE858" s="67">
        <f>IF($W858=1,"Réglée",IF($Y858&lt;=0,"Non échu",IF($Y858&lt;=30,"1-30 j",IF($Y858&lt;=60,"31-60 j",IF($Y858&lt;=90,"61-90 j","Plus de 90 j")))))</f>
        <v/>
      </c>
      <c r="AF858" s="67">
        <f>IF($K858&lt;=1000,"Moins de 1 k€",IF($K858&lt;=5000,"1 à 5 k€",IF($K858&lt;=15000,"5 à 15 k€","Plus de 15 k€")))</f>
        <v/>
      </c>
    </row>
    <row r="859">
      <c r="A859" s="65" t="inlineStr">
        <is>
          <t>FAC-00858</t>
        </is>
      </c>
      <c r="B859" s="65" t="inlineStr">
        <is>
          <t>DEV-02207</t>
        </is>
      </c>
      <c r="C859" s="65" t="inlineStr">
        <is>
          <t>CLI-0525</t>
        </is>
      </c>
      <c r="D859" s="65" t="inlineStr">
        <is>
          <t>Particulier</t>
        </is>
      </c>
      <c r="E859" s="65" t="inlineStr">
        <is>
          <t>Bordeaux</t>
        </is>
      </c>
      <c r="F859" s="66" t="n">
        <v>45940</v>
      </c>
      <c r="G859" s="65" t="inlineStr">
        <is>
          <t>2025-10</t>
        </is>
      </c>
      <c r="H859" s="65" t="inlineStr">
        <is>
          <t>2025-2026</t>
        </is>
      </c>
      <c r="I859" s="66" t="n">
        <v>45955</v>
      </c>
      <c r="J859" s="67" t="n">
        <v>15</v>
      </c>
      <c r="K859" s="68" t="n">
        <v>8801.940000000001</v>
      </c>
      <c r="L859" s="71" t="n">
        <v>0.1</v>
      </c>
      <c r="M859" s="68" t="n">
        <v>9682.129999999999</v>
      </c>
      <c r="N859" s="65" t="inlineStr">
        <is>
          <t>Bon payeur</t>
        </is>
      </c>
      <c r="O859" s="66" t="n">
        <v>45956</v>
      </c>
      <c r="P859" s="65" t="inlineStr">
        <is>
          <t>Payée</t>
        </is>
      </c>
      <c r="Q859" s="67">
        <f>IFERROR(INDEX(Devis!$I$2:$I$3053,MATCH($B859,Devis!$A$2:$A$3053,0)),"")</f>
        <v/>
      </c>
      <c r="R859" s="67">
        <f>IFERROR(INDEX(Devis!$K$2:$K$3053,MATCH($B859,Devis!$A$2:$A$3053,0)),"")</f>
        <v/>
      </c>
      <c r="S859" s="67">
        <f>IFERROR(INDEX(Clients!$G$2:$G$1020,MATCH($C859,Clients!$A$2:$A$1020,0)),"")</f>
        <v/>
      </c>
      <c r="T859" s="69">
        <f>1</f>
        <v/>
      </c>
      <c r="U859" s="68">
        <f>IFERROR(INDEX(Interventions!$S$2:$S$1106,MATCH($B859,Interventions!$B$2:$B$1106,0)),0)</f>
        <v/>
      </c>
      <c r="V859" s="68">
        <f>$K859-$U859</f>
        <v/>
      </c>
      <c r="W859" s="69">
        <f>IF($O859="",0,1)</f>
        <v/>
      </c>
      <c r="X859" s="68">
        <f>IF($O859="",$M859,0)</f>
        <v/>
      </c>
      <c r="Y859" s="69">
        <f>IF($O859="",MAX(0,Paramètres!$C$8-$I859),MAX(0,$O859-$I859))</f>
        <v/>
      </c>
      <c r="Z859" s="69">
        <f>$Y859*$X859</f>
        <v/>
      </c>
      <c r="AA859" s="69">
        <f>IF($O859="",0,$O859-$F859)</f>
        <v/>
      </c>
      <c r="AB859" s="69">
        <f>IF(AND($O859="",$I859&lt;Paramètres!$C$8),1,0)</f>
        <v/>
      </c>
      <c r="AC859" s="69">
        <f>IF(AND($O859="",$Y859&gt;Paramètres!$C$13),1,0)</f>
        <v/>
      </c>
      <c r="AD859" s="67">
        <f>IF($O859="","",YEAR($O859)&amp;"-"&amp;TEXT(MONTH($O859),"00"))</f>
        <v/>
      </c>
      <c r="AE859" s="67">
        <f>IF($W859=1,"Réglée",IF($Y859&lt;=0,"Non échu",IF($Y859&lt;=30,"1-30 j",IF($Y859&lt;=60,"31-60 j",IF($Y859&lt;=90,"61-90 j","Plus de 90 j")))))</f>
        <v/>
      </c>
      <c r="AF859" s="67">
        <f>IF($K859&lt;=1000,"Moins de 1 k€",IF($K859&lt;=5000,"1 à 5 k€",IF($K859&lt;=15000,"5 à 15 k€","Plus de 15 k€")))</f>
        <v/>
      </c>
    </row>
    <row r="860">
      <c r="A860" s="65" t="inlineStr">
        <is>
          <t>FAC-00859</t>
        </is>
      </c>
      <c r="B860" s="65" t="inlineStr">
        <is>
          <t>DEV-02208</t>
        </is>
      </c>
      <c r="C860" s="65" t="inlineStr">
        <is>
          <t>CLI-0595</t>
        </is>
      </c>
      <c r="D860" s="65" t="inlineStr">
        <is>
          <t>Particulier</t>
        </is>
      </c>
      <c r="E860" s="65" t="inlineStr">
        <is>
          <t>Toulouse</t>
        </is>
      </c>
      <c r="F860" s="66" t="n">
        <v>45968</v>
      </c>
      <c r="G860" s="65" t="inlineStr">
        <is>
          <t>2025-11</t>
        </is>
      </c>
      <c r="H860" s="65" t="inlineStr">
        <is>
          <t>2025-2026</t>
        </is>
      </c>
      <c r="I860" s="66" t="n">
        <v>45983</v>
      </c>
      <c r="J860" s="67" t="n">
        <v>15</v>
      </c>
      <c r="K860" s="68" t="n">
        <v>778.13</v>
      </c>
      <c r="L860" s="71" t="n">
        <v>0.1</v>
      </c>
      <c r="M860" s="68" t="n">
        <v>855.9400000000001</v>
      </c>
      <c r="N860" s="65" t="inlineStr">
        <is>
          <t>Lent</t>
        </is>
      </c>
      <c r="O860" s="66" t="n">
        <v>45969</v>
      </c>
      <c r="P860" s="65" t="inlineStr">
        <is>
          <t>Payée</t>
        </is>
      </c>
      <c r="Q860" s="67">
        <f>IFERROR(INDEX(Devis!$I$2:$I$3053,MATCH($B860,Devis!$A$2:$A$3053,0)),"")</f>
        <v/>
      </c>
      <c r="R860" s="67">
        <f>IFERROR(INDEX(Devis!$K$2:$K$3053,MATCH($B860,Devis!$A$2:$A$3053,0)),"")</f>
        <v/>
      </c>
      <c r="S860" s="67">
        <f>IFERROR(INDEX(Clients!$G$2:$G$1020,MATCH($C860,Clients!$A$2:$A$1020,0)),"")</f>
        <v/>
      </c>
      <c r="T860" s="69">
        <f>1</f>
        <v/>
      </c>
      <c r="U860" s="68">
        <f>IFERROR(INDEX(Interventions!$S$2:$S$1106,MATCH($B860,Interventions!$B$2:$B$1106,0)),0)</f>
        <v/>
      </c>
      <c r="V860" s="68">
        <f>$K860-$U860</f>
        <v/>
      </c>
      <c r="W860" s="69">
        <f>IF($O860="",0,1)</f>
        <v/>
      </c>
      <c r="X860" s="68">
        <f>IF($O860="",$M860,0)</f>
        <v/>
      </c>
      <c r="Y860" s="69">
        <f>IF($O860="",MAX(0,Paramètres!$C$8-$I860),MAX(0,$O860-$I860))</f>
        <v/>
      </c>
      <c r="Z860" s="69">
        <f>$Y860*$X860</f>
        <v/>
      </c>
      <c r="AA860" s="69">
        <f>IF($O860="",0,$O860-$F860)</f>
        <v/>
      </c>
      <c r="AB860" s="69">
        <f>IF(AND($O860="",$I860&lt;Paramètres!$C$8),1,0)</f>
        <v/>
      </c>
      <c r="AC860" s="69">
        <f>IF(AND($O860="",$Y860&gt;Paramètres!$C$13),1,0)</f>
        <v/>
      </c>
      <c r="AD860" s="67">
        <f>IF($O860="","",YEAR($O860)&amp;"-"&amp;TEXT(MONTH($O860),"00"))</f>
        <v/>
      </c>
      <c r="AE860" s="67">
        <f>IF($W860=1,"Réglée",IF($Y860&lt;=0,"Non échu",IF($Y860&lt;=30,"1-30 j",IF($Y860&lt;=60,"31-60 j",IF($Y860&lt;=90,"61-90 j","Plus de 90 j")))))</f>
        <v/>
      </c>
      <c r="AF860" s="67">
        <f>IF($K860&lt;=1000,"Moins de 1 k€",IF($K860&lt;=5000,"1 à 5 k€",IF($K860&lt;=15000,"5 à 15 k€","Plus de 15 k€")))</f>
        <v/>
      </c>
    </row>
    <row r="861">
      <c r="A861" s="65" t="inlineStr">
        <is>
          <t>FAC-00860</t>
        </is>
      </c>
      <c r="B861" s="65" t="inlineStr">
        <is>
          <t>DEV-02211</t>
        </is>
      </c>
      <c r="C861" s="65" t="inlineStr">
        <is>
          <t>CLI-0756</t>
        </is>
      </c>
      <c r="D861" s="65" t="inlineStr">
        <is>
          <t>Particulier</t>
        </is>
      </c>
      <c r="E861" s="65" t="inlineStr">
        <is>
          <t>Toulouse</t>
        </is>
      </c>
      <c r="F861" s="66" t="n">
        <v>45966</v>
      </c>
      <c r="G861" s="65" t="inlineStr">
        <is>
          <t>2025-11</t>
        </is>
      </c>
      <c r="H861" s="65" t="inlineStr">
        <is>
          <t>2025-2026</t>
        </is>
      </c>
      <c r="I861" s="66" t="n">
        <v>45981</v>
      </c>
      <c r="J861" s="67" t="n">
        <v>15</v>
      </c>
      <c r="K861" s="68" t="n">
        <v>7043.14</v>
      </c>
      <c r="L861" s="71" t="n">
        <v>0.2</v>
      </c>
      <c r="M861" s="68" t="n">
        <v>8451.77</v>
      </c>
      <c r="N861" s="65" t="inlineStr">
        <is>
          <t>Litigieux</t>
        </is>
      </c>
      <c r="O861" s="66" t="n">
        <v>46130</v>
      </c>
      <c r="P861" s="65" t="inlineStr">
        <is>
          <t>Payée</t>
        </is>
      </c>
      <c r="Q861" s="67">
        <f>IFERROR(INDEX(Devis!$I$2:$I$3053,MATCH($B861,Devis!$A$2:$A$3053,0)),"")</f>
        <v/>
      </c>
      <c r="R861" s="67">
        <f>IFERROR(INDEX(Devis!$K$2:$K$3053,MATCH($B861,Devis!$A$2:$A$3053,0)),"")</f>
        <v/>
      </c>
      <c r="S861" s="67">
        <f>IFERROR(INDEX(Clients!$G$2:$G$1020,MATCH($C861,Clients!$A$2:$A$1020,0)),"")</f>
        <v/>
      </c>
      <c r="T861" s="69">
        <f>1</f>
        <v/>
      </c>
      <c r="U861" s="68">
        <f>IFERROR(INDEX(Interventions!$S$2:$S$1106,MATCH($B861,Interventions!$B$2:$B$1106,0)),0)</f>
        <v/>
      </c>
      <c r="V861" s="68">
        <f>$K861-$U861</f>
        <v/>
      </c>
      <c r="W861" s="69">
        <f>IF($O861="",0,1)</f>
        <v/>
      </c>
      <c r="X861" s="68">
        <f>IF($O861="",$M861,0)</f>
        <v/>
      </c>
      <c r="Y861" s="69">
        <f>IF($O861="",MAX(0,Paramètres!$C$8-$I861),MAX(0,$O861-$I861))</f>
        <v/>
      </c>
      <c r="Z861" s="69">
        <f>$Y861*$X861</f>
        <v/>
      </c>
      <c r="AA861" s="69">
        <f>IF($O861="",0,$O861-$F861)</f>
        <v/>
      </c>
      <c r="AB861" s="69">
        <f>IF(AND($O861="",$I861&lt;Paramètres!$C$8),1,0)</f>
        <v/>
      </c>
      <c r="AC861" s="69">
        <f>IF(AND($O861="",$Y861&gt;Paramètres!$C$13),1,0)</f>
        <v/>
      </c>
      <c r="AD861" s="67">
        <f>IF($O861="","",YEAR($O861)&amp;"-"&amp;TEXT(MONTH($O861),"00"))</f>
        <v/>
      </c>
      <c r="AE861" s="67">
        <f>IF($W861=1,"Réglée",IF($Y861&lt;=0,"Non échu",IF($Y861&lt;=30,"1-30 j",IF($Y861&lt;=60,"31-60 j",IF($Y861&lt;=90,"61-90 j","Plus de 90 j")))))</f>
        <v/>
      </c>
      <c r="AF861" s="67">
        <f>IF($K861&lt;=1000,"Moins de 1 k€",IF($K861&lt;=5000,"1 à 5 k€",IF($K861&lt;=15000,"5 à 15 k€","Plus de 15 k€")))</f>
        <v/>
      </c>
    </row>
    <row r="862">
      <c r="A862" s="65" t="inlineStr">
        <is>
          <t>FAC-00861</t>
        </is>
      </c>
      <c r="B862" s="65" t="inlineStr">
        <is>
          <t>DEV-02212</t>
        </is>
      </c>
      <c r="C862" s="65" t="inlineStr">
        <is>
          <t>CLI-0980</t>
        </is>
      </c>
      <c r="D862" s="65" t="inlineStr">
        <is>
          <t>Professionnel</t>
        </is>
      </c>
      <c r="E862" s="65" t="inlineStr">
        <is>
          <t>Montpellier</t>
        </is>
      </c>
      <c r="F862" s="66" t="n">
        <v>45950</v>
      </c>
      <c r="G862" s="65" t="inlineStr">
        <is>
          <t>2025-10</t>
        </is>
      </c>
      <c r="H862" s="65" t="inlineStr">
        <is>
          <t>2025-2026</t>
        </is>
      </c>
      <c r="I862" s="66" t="n">
        <v>45980</v>
      </c>
      <c r="J862" s="67" t="n">
        <v>30</v>
      </c>
      <c r="K862" s="68" t="n">
        <v>27548.15</v>
      </c>
      <c r="L862" s="71" t="n">
        <v>0.2</v>
      </c>
      <c r="M862" s="68" t="n">
        <v>33057.78</v>
      </c>
      <c r="N862" s="65" t="inlineStr">
        <is>
          <t>Bon payeur</t>
        </is>
      </c>
      <c r="O862" s="66" t="n">
        <v>45975</v>
      </c>
      <c r="P862" s="65" t="inlineStr">
        <is>
          <t>Payée</t>
        </is>
      </c>
      <c r="Q862" s="67">
        <f>IFERROR(INDEX(Devis!$I$2:$I$3053,MATCH($B862,Devis!$A$2:$A$3053,0)),"")</f>
        <v/>
      </c>
      <c r="R862" s="67">
        <f>IFERROR(INDEX(Devis!$K$2:$K$3053,MATCH($B862,Devis!$A$2:$A$3053,0)),"")</f>
        <v/>
      </c>
      <c r="S862" s="67">
        <f>IFERROR(INDEX(Clients!$G$2:$G$1020,MATCH($C862,Clients!$A$2:$A$1020,0)),"")</f>
        <v/>
      </c>
      <c r="T862" s="69">
        <f>1</f>
        <v/>
      </c>
      <c r="U862" s="68">
        <f>IFERROR(INDEX(Interventions!$S$2:$S$1106,MATCH($B862,Interventions!$B$2:$B$1106,0)),0)</f>
        <v/>
      </c>
      <c r="V862" s="68">
        <f>$K862-$U862</f>
        <v/>
      </c>
      <c r="W862" s="69">
        <f>IF($O862="",0,1)</f>
        <v/>
      </c>
      <c r="X862" s="68">
        <f>IF($O862="",$M862,0)</f>
        <v/>
      </c>
      <c r="Y862" s="69">
        <f>IF($O862="",MAX(0,Paramètres!$C$8-$I862),MAX(0,$O862-$I862))</f>
        <v/>
      </c>
      <c r="Z862" s="69">
        <f>$Y862*$X862</f>
        <v/>
      </c>
      <c r="AA862" s="69">
        <f>IF($O862="",0,$O862-$F862)</f>
        <v/>
      </c>
      <c r="AB862" s="69">
        <f>IF(AND($O862="",$I862&lt;Paramètres!$C$8),1,0)</f>
        <v/>
      </c>
      <c r="AC862" s="69">
        <f>IF(AND($O862="",$Y862&gt;Paramètres!$C$13),1,0)</f>
        <v/>
      </c>
      <c r="AD862" s="67">
        <f>IF($O862="","",YEAR($O862)&amp;"-"&amp;TEXT(MONTH($O862),"00"))</f>
        <v/>
      </c>
      <c r="AE862" s="67">
        <f>IF($W862=1,"Réglée",IF($Y862&lt;=0,"Non échu",IF($Y862&lt;=30,"1-30 j",IF($Y862&lt;=60,"31-60 j",IF($Y862&lt;=90,"61-90 j","Plus de 90 j")))))</f>
        <v/>
      </c>
      <c r="AF862" s="67">
        <f>IF($K862&lt;=1000,"Moins de 1 k€",IF($K862&lt;=5000,"1 à 5 k€",IF($K862&lt;=15000,"5 à 15 k€","Plus de 15 k€")))</f>
        <v/>
      </c>
    </row>
    <row r="863">
      <c r="A863" s="65" t="inlineStr">
        <is>
          <t>FAC-00862</t>
        </is>
      </c>
      <c r="B863" s="65" t="inlineStr">
        <is>
          <t>DEV-02214</t>
        </is>
      </c>
      <c r="C863" s="65" t="inlineStr">
        <is>
          <t>CLI-0102</t>
        </is>
      </c>
      <c r="D863" s="65" t="inlineStr">
        <is>
          <t>Particulier</t>
        </is>
      </c>
      <c r="E863" s="65" t="inlineStr">
        <is>
          <t>Toulouse</t>
        </is>
      </c>
      <c r="F863" s="66" t="n">
        <v>45936</v>
      </c>
      <c r="G863" s="65" t="inlineStr">
        <is>
          <t>2025-10</t>
        </is>
      </c>
      <c r="H863" s="65" t="inlineStr">
        <is>
          <t>2025-2026</t>
        </is>
      </c>
      <c r="I863" s="66" t="n">
        <v>45951</v>
      </c>
      <c r="J863" s="67" t="n">
        <v>15</v>
      </c>
      <c r="K863" s="68" t="n">
        <v>4065.48</v>
      </c>
      <c r="L863" s="71" t="n">
        <v>0.2</v>
      </c>
      <c r="M863" s="68" t="n">
        <v>4878.58</v>
      </c>
      <c r="N863" s="65" t="inlineStr">
        <is>
          <t>Bon payeur</t>
        </is>
      </c>
      <c r="O863" s="66" t="n">
        <v>45940</v>
      </c>
      <c r="P863" s="65" t="inlineStr">
        <is>
          <t>Payée</t>
        </is>
      </c>
      <c r="Q863" s="67">
        <f>IFERROR(INDEX(Devis!$I$2:$I$3053,MATCH($B863,Devis!$A$2:$A$3053,0)),"")</f>
        <v/>
      </c>
      <c r="R863" s="67">
        <f>IFERROR(INDEX(Devis!$K$2:$K$3053,MATCH($B863,Devis!$A$2:$A$3053,0)),"")</f>
        <v/>
      </c>
      <c r="S863" s="67">
        <f>IFERROR(INDEX(Clients!$G$2:$G$1020,MATCH($C863,Clients!$A$2:$A$1020,0)),"")</f>
        <v/>
      </c>
      <c r="T863" s="69">
        <f>1</f>
        <v/>
      </c>
      <c r="U863" s="68">
        <f>IFERROR(INDEX(Interventions!$S$2:$S$1106,MATCH($B863,Interventions!$B$2:$B$1106,0)),0)</f>
        <v/>
      </c>
      <c r="V863" s="68">
        <f>$K863-$U863</f>
        <v/>
      </c>
      <c r="W863" s="69">
        <f>IF($O863="",0,1)</f>
        <v/>
      </c>
      <c r="X863" s="68">
        <f>IF($O863="",$M863,0)</f>
        <v/>
      </c>
      <c r="Y863" s="69">
        <f>IF($O863="",MAX(0,Paramètres!$C$8-$I863),MAX(0,$O863-$I863))</f>
        <v/>
      </c>
      <c r="Z863" s="69">
        <f>$Y863*$X863</f>
        <v/>
      </c>
      <c r="AA863" s="69">
        <f>IF($O863="",0,$O863-$F863)</f>
        <v/>
      </c>
      <c r="AB863" s="69">
        <f>IF(AND($O863="",$I863&lt;Paramètres!$C$8),1,0)</f>
        <v/>
      </c>
      <c r="AC863" s="69">
        <f>IF(AND($O863="",$Y863&gt;Paramètres!$C$13),1,0)</f>
        <v/>
      </c>
      <c r="AD863" s="67">
        <f>IF($O863="","",YEAR($O863)&amp;"-"&amp;TEXT(MONTH($O863),"00"))</f>
        <v/>
      </c>
      <c r="AE863" s="67">
        <f>IF($W863=1,"Réglée",IF($Y863&lt;=0,"Non échu",IF($Y863&lt;=30,"1-30 j",IF($Y863&lt;=60,"31-60 j",IF($Y863&lt;=90,"61-90 j","Plus de 90 j")))))</f>
        <v/>
      </c>
      <c r="AF863" s="67">
        <f>IF($K863&lt;=1000,"Moins de 1 k€",IF($K863&lt;=5000,"1 à 5 k€",IF($K863&lt;=15000,"5 à 15 k€","Plus de 15 k€")))</f>
        <v/>
      </c>
    </row>
    <row r="864">
      <c r="A864" s="65" t="inlineStr">
        <is>
          <t>FAC-00863</t>
        </is>
      </c>
      <c r="B864" s="65" t="inlineStr">
        <is>
          <t>DEV-02217</t>
        </is>
      </c>
      <c r="C864" s="65" t="inlineStr">
        <is>
          <t>CLI-0980</t>
        </is>
      </c>
      <c r="D864" s="65" t="inlineStr">
        <is>
          <t>Professionnel</t>
        </is>
      </c>
      <c r="E864" s="65" t="inlineStr">
        <is>
          <t>Montpellier</t>
        </is>
      </c>
      <c r="F864" s="66" t="n">
        <v>45946</v>
      </c>
      <c r="G864" s="65" t="inlineStr">
        <is>
          <t>2025-10</t>
        </is>
      </c>
      <c r="H864" s="65" t="inlineStr">
        <is>
          <t>2025-2026</t>
        </is>
      </c>
      <c r="I864" s="66" t="n">
        <v>45976</v>
      </c>
      <c r="J864" s="67" t="n">
        <v>30</v>
      </c>
      <c r="K864" s="68" t="n">
        <v>726.1799999999999</v>
      </c>
      <c r="L864" s="71" t="n">
        <v>0.2</v>
      </c>
      <c r="M864" s="68" t="n">
        <v>871.42</v>
      </c>
      <c r="N864" s="65" t="inlineStr">
        <is>
          <t>Bon payeur</t>
        </is>
      </c>
      <c r="O864" s="66" t="n">
        <v>45947</v>
      </c>
      <c r="P864" s="65" t="inlineStr">
        <is>
          <t>Payée</t>
        </is>
      </c>
      <c r="Q864" s="67">
        <f>IFERROR(INDEX(Devis!$I$2:$I$3053,MATCH($B864,Devis!$A$2:$A$3053,0)),"")</f>
        <v/>
      </c>
      <c r="R864" s="67">
        <f>IFERROR(INDEX(Devis!$K$2:$K$3053,MATCH($B864,Devis!$A$2:$A$3053,0)),"")</f>
        <v/>
      </c>
      <c r="S864" s="67">
        <f>IFERROR(INDEX(Clients!$G$2:$G$1020,MATCH($C864,Clients!$A$2:$A$1020,0)),"")</f>
        <v/>
      </c>
      <c r="T864" s="69">
        <f>1</f>
        <v/>
      </c>
      <c r="U864" s="68">
        <f>IFERROR(INDEX(Interventions!$S$2:$S$1106,MATCH($B864,Interventions!$B$2:$B$1106,0)),0)</f>
        <v/>
      </c>
      <c r="V864" s="68">
        <f>$K864-$U864</f>
        <v/>
      </c>
      <c r="W864" s="69">
        <f>IF($O864="",0,1)</f>
        <v/>
      </c>
      <c r="X864" s="68">
        <f>IF($O864="",$M864,0)</f>
        <v/>
      </c>
      <c r="Y864" s="69">
        <f>IF($O864="",MAX(0,Paramètres!$C$8-$I864),MAX(0,$O864-$I864))</f>
        <v/>
      </c>
      <c r="Z864" s="69">
        <f>$Y864*$X864</f>
        <v/>
      </c>
      <c r="AA864" s="69">
        <f>IF($O864="",0,$O864-$F864)</f>
        <v/>
      </c>
      <c r="AB864" s="69">
        <f>IF(AND($O864="",$I864&lt;Paramètres!$C$8),1,0)</f>
        <v/>
      </c>
      <c r="AC864" s="69">
        <f>IF(AND($O864="",$Y864&gt;Paramètres!$C$13),1,0)</f>
        <v/>
      </c>
      <c r="AD864" s="67">
        <f>IF($O864="","",YEAR($O864)&amp;"-"&amp;TEXT(MONTH($O864),"00"))</f>
        <v/>
      </c>
      <c r="AE864" s="67">
        <f>IF($W864=1,"Réglée",IF($Y864&lt;=0,"Non échu",IF($Y864&lt;=30,"1-30 j",IF($Y864&lt;=60,"31-60 j",IF($Y864&lt;=90,"61-90 j","Plus de 90 j")))))</f>
        <v/>
      </c>
      <c r="AF864" s="67">
        <f>IF($K864&lt;=1000,"Moins de 1 k€",IF($K864&lt;=5000,"1 à 5 k€",IF($K864&lt;=15000,"5 à 15 k€","Plus de 15 k€")))</f>
        <v/>
      </c>
    </row>
    <row r="865">
      <c r="A865" s="65" t="inlineStr">
        <is>
          <t>FAC-00864</t>
        </is>
      </c>
      <c r="B865" s="65" t="inlineStr">
        <is>
          <t>DEV-02223</t>
        </is>
      </c>
      <c r="C865" s="65" t="inlineStr">
        <is>
          <t>CLI-0233</t>
        </is>
      </c>
      <c r="D865" s="65" t="inlineStr">
        <is>
          <t>Particulier</t>
        </is>
      </c>
      <c r="E865" s="65" t="inlineStr">
        <is>
          <t>Toulouse</t>
        </is>
      </c>
      <c r="F865" s="66" t="n">
        <v>45946</v>
      </c>
      <c r="G865" s="65" t="inlineStr">
        <is>
          <t>2025-10</t>
        </is>
      </c>
      <c r="H865" s="65" t="inlineStr">
        <is>
          <t>2025-2026</t>
        </is>
      </c>
      <c r="I865" s="66" t="n">
        <v>45961</v>
      </c>
      <c r="J865" s="67" t="n">
        <v>15</v>
      </c>
      <c r="K865" s="68" t="n">
        <v>3697.28</v>
      </c>
      <c r="L865" s="71" t="n">
        <v>0.2</v>
      </c>
      <c r="M865" s="68" t="n">
        <v>4436.74</v>
      </c>
      <c r="N865" s="65" t="inlineStr">
        <is>
          <t>Lent</t>
        </is>
      </c>
      <c r="O865" s="66" t="n">
        <v>45983</v>
      </c>
      <c r="P865" s="65" t="inlineStr">
        <is>
          <t>Payée</t>
        </is>
      </c>
      <c r="Q865" s="67">
        <f>IFERROR(INDEX(Devis!$I$2:$I$3053,MATCH($B865,Devis!$A$2:$A$3053,0)),"")</f>
        <v/>
      </c>
      <c r="R865" s="67">
        <f>IFERROR(INDEX(Devis!$K$2:$K$3053,MATCH($B865,Devis!$A$2:$A$3053,0)),"")</f>
        <v/>
      </c>
      <c r="S865" s="67">
        <f>IFERROR(INDEX(Clients!$G$2:$G$1020,MATCH($C865,Clients!$A$2:$A$1020,0)),"")</f>
        <v/>
      </c>
      <c r="T865" s="69">
        <f>1</f>
        <v/>
      </c>
      <c r="U865" s="68">
        <f>IFERROR(INDEX(Interventions!$S$2:$S$1106,MATCH($B865,Interventions!$B$2:$B$1106,0)),0)</f>
        <v/>
      </c>
      <c r="V865" s="68">
        <f>$K865-$U865</f>
        <v/>
      </c>
      <c r="W865" s="69">
        <f>IF($O865="",0,1)</f>
        <v/>
      </c>
      <c r="X865" s="68">
        <f>IF($O865="",$M865,0)</f>
        <v/>
      </c>
      <c r="Y865" s="69">
        <f>IF($O865="",MAX(0,Paramètres!$C$8-$I865),MAX(0,$O865-$I865))</f>
        <v/>
      </c>
      <c r="Z865" s="69">
        <f>$Y865*$X865</f>
        <v/>
      </c>
      <c r="AA865" s="69">
        <f>IF($O865="",0,$O865-$F865)</f>
        <v/>
      </c>
      <c r="AB865" s="69">
        <f>IF(AND($O865="",$I865&lt;Paramètres!$C$8),1,0)</f>
        <v/>
      </c>
      <c r="AC865" s="69">
        <f>IF(AND($O865="",$Y865&gt;Paramètres!$C$13),1,0)</f>
        <v/>
      </c>
      <c r="AD865" s="67">
        <f>IF($O865="","",YEAR($O865)&amp;"-"&amp;TEXT(MONTH($O865),"00"))</f>
        <v/>
      </c>
      <c r="AE865" s="67">
        <f>IF($W865=1,"Réglée",IF($Y865&lt;=0,"Non échu",IF($Y865&lt;=30,"1-30 j",IF($Y865&lt;=60,"31-60 j",IF($Y865&lt;=90,"61-90 j","Plus de 90 j")))))</f>
        <v/>
      </c>
      <c r="AF865" s="67">
        <f>IF($K865&lt;=1000,"Moins de 1 k€",IF($K865&lt;=5000,"1 à 5 k€",IF($K865&lt;=15000,"5 à 15 k€","Plus de 15 k€")))</f>
        <v/>
      </c>
    </row>
    <row r="866">
      <c r="A866" s="65" t="inlineStr">
        <is>
          <t>FAC-00865</t>
        </is>
      </c>
      <c r="B866" s="65" t="inlineStr">
        <is>
          <t>DEV-02232</t>
        </is>
      </c>
      <c r="C866" s="65" t="inlineStr">
        <is>
          <t>CLI-0548</t>
        </is>
      </c>
      <c r="D866" s="65" t="inlineStr">
        <is>
          <t>Collectivité</t>
        </is>
      </c>
      <c r="E866" s="65" t="inlineStr">
        <is>
          <t>Bordeaux</t>
        </is>
      </c>
      <c r="F866" s="66" t="n">
        <v>45957</v>
      </c>
      <c r="G866" s="65" t="inlineStr">
        <is>
          <t>2025-10</t>
        </is>
      </c>
      <c r="H866" s="65" t="inlineStr">
        <is>
          <t>2025-2026</t>
        </is>
      </c>
      <c r="I866" s="66" t="n">
        <v>46002</v>
      </c>
      <c r="J866" s="67" t="n">
        <v>45</v>
      </c>
      <c r="K866" s="68" t="n">
        <v>663.84</v>
      </c>
      <c r="L866" s="71" t="n">
        <v>0.2</v>
      </c>
      <c r="M866" s="68" t="n">
        <v>796.61</v>
      </c>
      <c r="N866" s="65" t="inlineStr">
        <is>
          <t>Bon payeur</t>
        </is>
      </c>
      <c r="O866" s="66" t="n">
        <v>45996</v>
      </c>
      <c r="P866" s="65" t="inlineStr">
        <is>
          <t>Payée</t>
        </is>
      </c>
      <c r="Q866" s="67">
        <f>IFERROR(INDEX(Devis!$I$2:$I$3053,MATCH($B866,Devis!$A$2:$A$3053,0)),"")</f>
        <v/>
      </c>
      <c r="R866" s="67">
        <f>IFERROR(INDEX(Devis!$K$2:$K$3053,MATCH($B866,Devis!$A$2:$A$3053,0)),"")</f>
        <v/>
      </c>
      <c r="S866" s="67">
        <f>IFERROR(INDEX(Clients!$G$2:$G$1020,MATCH($C866,Clients!$A$2:$A$1020,0)),"")</f>
        <v/>
      </c>
      <c r="T866" s="69">
        <f>1</f>
        <v/>
      </c>
      <c r="U866" s="68">
        <f>IFERROR(INDEX(Interventions!$S$2:$S$1106,MATCH($B866,Interventions!$B$2:$B$1106,0)),0)</f>
        <v/>
      </c>
      <c r="V866" s="68">
        <f>$K866-$U866</f>
        <v/>
      </c>
      <c r="W866" s="69">
        <f>IF($O866="",0,1)</f>
        <v/>
      </c>
      <c r="X866" s="68">
        <f>IF($O866="",$M866,0)</f>
        <v/>
      </c>
      <c r="Y866" s="69">
        <f>IF($O866="",MAX(0,Paramètres!$C$8-$I866),MAX(0,$O866-$I866))</f>
        <v/>
      </c>
      <c r="Z866" s="69">
        <f>$Y866*$X866</f>
        <v/>
      </c>
      <c r="AA866" s="69">
        <f>IF($O866="",0,$O866-$F866)</f>
        <v/>
      </c>
      <c r="AB866" s="69">
        <f>IF(AND($O866="",$I866&lt;Paramètres!$C$8),1,0)</f>
        <v/>
      </c>
      <c r="AC866" s="69">
        <f>IF(AND($O866="",$Y866&gt;Paramètres!$C$13),1,0)</f>
        <v/>
      </c>
      <c r="AD866" s="67">
        <f>IF($O866="","",YEAR($O866)&amp;"-"&amp;TEXT(MONTH($O866),"00"))</f>
        <v/>
      </c>
      <c r="AE866" s="67">
        <f>IF($W866=1,"Réglée",IF($Y866&lt;=0,"Non échu",IF($Y866&lt;=30,"1-30 j",IF($Y866&lt;=60,"31-60 j",IF($Y866&lt;=90,"61-90 j","Plus de 90 j")))))</f>
        <v/>
      </c>
      <c r="AF866" s="67">
        <f>IF($K866&lt;=1000,"Moins de 1 k€",IF($K866&lt;=5000,"1 à 5 k€",IF($K866&lt;=15000,"5 à 15 k€","Plus de 15 k€")))</f>
        <v/>
      </c>
    </row>
    <row r="867">
      <c r="A867" s="65" t="inlineStr">
        <is>
          <t>FAC-00866</t>
        </is>
      </c>
      <c r="B867" s="65" t="inlineStr">
        <is>
          <t>DEV-02233</t>
        </is>
      </c>
      <c r="C867" s="65" t="inlineStr">
        <is>
          <t>CLI-0328</t>
        </is>
      </c>
      <c r="D867" s="65" t="inlineStr">
        <is>
          <t>Particulier</t>
        </is>
      </c>
      <c r="E867" s="65" t="inlineStr">
        <is>
          <t>Bordeaux</t>
        </is>
      </c>
      <c r="F867" s="66" t="n">
        <v>45958</v>
      </c>
      <c r="G867" s="65" t="inlineStr">
        <is>
          <t>2025-10</t>
        </is>
      </c>
      <c r="H867" s="65" t="inlineStr">
        <is>
          <t>2025-2026</t>
        </is>
      </c>
      <c r="I867" s="66" t="n">
        <v>45973</v>
      </c>
      <c r="J867" s="67" t="n">
        <v>15</v>
      </c>
      <c r="K867" s="68" t="n">
        <v>6886.67</v>
      </c>
      <c r="L867" s="71" t="n">
        <v>0.2</v>
      </c>
      <c r="M867" s="68" t="n">
        <v>8264</v>
      </c>
      <c r="N867" s="65" t="inlineStr">
        <is>
          <t>Bon payeur</t>
        </is>
      </c>
      <c r="O867" s="66" t="n">
        <v>45985</v>
      </c>
      <c r="P867" s="65" t="inlineStr">
        <is>
          <t>Payée</t>
        </is>
      </c>
      <c r="Q867" s="67">
        <f>IFERROR(INDEX(Devis!$I$2:$I$3053,MATCH($B867,Devis!$A$2:$A$3053,0)),"")</f>
        <v/>
      </c>
      <c r="R867" s="67">
        <f>IFERROR(INDEX(Devis!$K$2:$K$3053,MATCH($B867,Devis!$A$2:$A$3053,0)),"")</f>
        <v/>
      </c>
      <c r="S867" s="67">
        <f>IFERROR(INDEX(Clients!$G$2:$G$1020,MATCH($C867,Clients!$A$2:$A$1020,0)),"")</f>
        <v/>
      </c>
      <c r="T867" s="69">
        <f>1</f>
        <v/>
      </c>
      <c r="U867" s="68">
        <f>IFERROR(INDEX(Interventions!$S$2:$S$1106,MATCH($B867,Interventions!$B$2:$B$1106,0)),0)</f>
        <v/>
      </c>
      <c r="V867" s="68">
        <f>$K867-$U867</f>
        <v/>
      </c>
      <c r="W867" s="69">
        <f>IF($O867="",0,1)</f>
        <v/>
      </c>
      <c r="X867" s="68">
        <f>IF($O867="",$M867,0)</f>
        <v/>
      </c>
      <c r="Y867" s="69">
        <f>IF($O867="",MAX(0,Paramètres!$C$8-$I867),MAX(0,$O867-$I867))</f>
        <v/>
      </c>
      <c r="Z867" s="69">
        <f>$Y867*$X867</f>
        <v/>
      </c>
      <c r="AA867" s="69">
        <f>IF($O867="",0,$O867-$F867)</f>
        <v/>
      </c>
      <c r="AB867" s="69">
        <f>IF(AND($O867="",$I867&lt;Paramètres!$C$8),1,0)</f>
        <v/>
      </c>
      <c r="AC867" s="69">
        <f>IF(AND($O867="",$Y867&gt;Paramètres!$C$13),1,0)</f>
        <v/>
      </c>
      <c r="AD867" s="67">
        <f>IF($O867="","",YEAR($O867)&amp;"-"&amp;TEXT(MONTH($O867),"00"))</f>
        <v/>
      </c>
      <c r="AE867" s="67">
        <f>IF($W867=1,"Réglée",IF($Y867&lt;=0,"Non échu",IF($Y867&lt;=30,"1-30 j",IF($Y867&lt;=60,"31-60 j",IF($Y867&lt;=90,"61-90 j","Plus de 90 j")))))</f>
        <v/>
      </c>
      <c r="AF867" s="67">
        <f>IF($K867&lt;=1000,"Moins de 1 k€",IF($K867&lt;=5000,"1 à 5 k€",IF($K867&lt;=15000,"5 à 15 k€","Plus de 15 k€")))</f>
        <v/>
      </c>
    </row>
    <row r="868">
      <c r="A868" s="65" t="inlineStr">
        <is>
          <t>FAC-00867</t>
        </is>
      </c>
      <c r="B868" s="65" t="inlineStr">
        <is>
          <t>DEV-02235</t>
        </is>
      </c>
      <c r="C868" s="65" t="inlineStr">
        <is>
          <t>CLI-0514</t>
        </is>
      </c>
      <c r="D868" s="65" t="inlineStr">
        <is>
          <t>Particulier</t>
        </is>
      </c>
      <c r="E868" s="65" t="inlineStr">
        <is>
          <t>Toulouse</t>
        </is>
      </c>
      <c r="F868" s="66" t="n">
        <v>45972</v>
      </c>
      <c r="G868" s="65" t="inlineStr">
        <is>
          <t>2025-11</t>
        </is>
      </c>
      <c r="H868" s="65" t="inlineStr">
        <is>
          <t>2025-2026</t>
        </is>
      </c>
      <c r="I868" s="66" t="n">
        <v>45987</v>
      </c>
      <c r="J868" s="67" t="n">
        <v>15</v>
      </c>
      <c r="K868" s="68" t="n">
        <v>255.24</v>
      </c>
      <c r="L868" s="71" t="n">
        <v>0.2</v>
      </c>
      <c r="M868" s="68" t="n">
        <v>306.29</v>
      </c>
      <c r="N868" s="65" t="inlineStr">
        <is>
          <t>Standard</t>
        </is>
      </c>
      <c r="O868" s="66" t="n">
        <v>45973</v>
      </c>
      <c r="P868" s="65" t="inlineStr">
        <is>
          <t>Payée</t>
        </is>
      </c>
      <c r="Q868" s="67">
        <f>IFERROR(INDEX(Devis!$I$2:$I$3053,MATCH($B868,Devis!$A$2:$A$3053,0)),"")</f>
        <v/>
      </c>
      <c r="R868" s="67">
        <f>IFERROR(INDEX(Devis!$K$2:$K$3053,MATCH($B868,Devis!$A$2:$A$3053,0)),"")</f>
        <v/>
      </c>
      <c r="S868" s="67">
        <f>IFERROR(INDEX(Clients!$G$2:$G$1020,MATCH($C868,Clients!$A$2:$A$1020,0)),"")</f>
        <v/>
      </c>
      <c r="T868" s="69">
        <f>1</f>
        <v/>
      </c>
      <c r="U868" s="68">
        <f>IFERROR(INDEX(Interventions!$S$2:$S$1106,MATCH($B868,Interventions!$B$2:$B$1106,0)),0)</f>
        <v/>
      </c>
      <c r="V868" s="68">
        <f>$K868-$U868</f>
        <v/>
      </c>
      <c r="W868" s="69">
        <f>IF($O868="",0,1)</f>
        <v/>
      </c>
      <c r="X868" s="68">
        <f>IF($O868="",$M868,0)</f>
        <v/>
      </c>
      <c r="Y868" s="69">
        <f>IF($O868="",MAX(0,Paramètres!$C$8-$I868),MAX(0,$O868-$I868))</f>
        <v/>
      </c>
      <c r="Z868" s="69">
        <f>$Y868*$X868</f>
        <v/>
      </c>
      <c r="AA868" s="69">
        <f>IF($O868="",0,$O868-$F868)</f>
        <v/>
      </c>
      <c r="AB868" s="69">
        <f>IF(AND($O868="",$I868&lt;Paramètres!$C$8),1,0)</f>
        <v/>
      </c>
      <c r="AC868" s="69">
        <f>IF(AND($O868="",$Y868&gt;Paramètres!$C$13),1,0)</f>
        <v/>
      </c>
      <c r="AD868" s="67">
        <f>IF($O868="","",YEAR($O868)&amp;"-"&amp;TEXT(MONTH($O868),"00"))</f>
        <v/>
      </c>
      <c r="AE868" s="67">
        <f>IF($W868=1,"Réglée",IF($Y868&lt;=0,"Non échu",IF($Y868&lt;=30,"1-30 j",IF($Y868&lt;=60,"31-60 j",IF($Y868&lt;=90,"61-90 j","Plus de 90 j")))))</f>
        <v/>
      </c>
      <c r="AF868" s="67">
        <f>IF($K868&lt;=1000,"Moins de 1 k€",IF($K868&lt;=5000,"1 à 5 k€",IF($K868&lt;=15000,"5 à 15 k€","Plus de 15 k€")))</f>
        <v/>
      </c>
    </row>
    <row r="869">
      <c r="A869" s="65" t="inlineStr">
        <is>
          <t>FAC-00868</t>
        </is>
      </c>
      <c r="B869" s="65" t="inlineStr">
        <is>
          <t>DEV-02239</t>
        </is>
      </c>
      <c r="C869" s="65" t="inlineStr">
        <is>
          <t>CLI-0406</t>
        </is>
      </c>
      <c r="D869" s="65" t="inlineStr">
        <is>
          <t>Particulier</t>
        </is>
      </c>
      <c r="E869" s="65" t="inlineStr">
        <is>
          <t>Toulouse</t>
        </is>
      </c>
      <c r="F869" s="66" t="n">
        <v>45982</v>
      </c>
      <c r="G869" s="65" t="inlineStr">
        <is>
          <t>2025-11</t>
        </is>
      </c>
      <c r="H869" s="65" t="inlineStr">
        <is>
          <t>2025-2026</t>
        </is>
      </c>
      <c r="I869" s="66" t="n">
        <v>45997</v>
      </c>
      <c r="J869" s="67" t="n">
        <v>15</v>
      </c>
      <c r="K869" s="68" t="n">
        <v>382.78</v>
      </c>
      <c r="L869" s="71" t="n">
        <v>0.2</v>
      </c>
      <c r="M869" s="68" t="n">
        <v>459.34</v>
      </c>
      <c r="N869" s="65" t="inlineStr">
        <is>
          <t>Standard</t>
        </is>
      </c>
      <c r="O869" s="66" t="n">
        <v>45999</v>
      </c>
      <c r="P869" s="65" t="inlineStr">
        <is>
          <t>Payée</t>
        </is>
      </c>
      <c r="Q869" s="67">
        <f>IFERROR(INDEX(Devis!$I$2:$I$3053,MATCH($B869,Devis!$A$2:$A$3053,0)),"")</f>
        <v/>
      </c>
      <c r="R869" s="67">
        <f>IFERROR(INDEX(Devis!$K$2:$K$3053,MATCH($B869,Devis!$A$2:$A$3053,0)),"")</f>
        <v/>
      </c>
      <c r="S869" s="67">
        <f>IFERROR(INDEX(Clients!$G$2:$G$1020,MATCH($C869,Clients!$A$2:$A$1020,0)),"")</f>
        <v/>
      </c>
      <c r="T869" s="69">
        <f>1</f>
        <v/>
      </c>
      <c r="U869" s="68">
        <f>IFERROR(INDEX(Interventions!$S$2:$S$1106,MATCH($B869,Interventions!$B$2:$B$1106,0)),0)</f>
        <v/>
      </c>
      <c r="V869" s="68">
        <f>$K869-$U869</f>
        <v/>
      </c>
      <c r="W869" s="69">
        <f>IF($O869="",0,1)</f>
        <v/>
      </c>
      <c r="X869" s="68">
        <f>IF($O869="",$M869,0)</f>
        <v/>
      </c>
      <c r="Y869" s="69">
        <f>IF($O869="",MAX(0,Paramètres!$C$8-$I869),MAX(0,$O869-$I869))</f>
        <v/>
      </c>
      <c r="Z869" s="69">
        <f>$Y869*$X869</f>
        <v/>
      </c>
      <c r="AA869" s="69">
        <f>IF($O869="",0,$O869-$F869)</f>
        <v/>
      </c>
      <c r="AB869" s="69">
        <f>IF(AND($O869="",$I869&lt;Paramètres!$C$8),1,0)</f>
        <v/>
      </c>
      <c r="AC869" s="69">
        <f>IF(AND($O869="",$Y869&gt;Paramètres!$C$13),1,0)</f>
        <v/>
      </c>
      <c r="AD869" s="67">
        <f>IF($O869="","",YEAR($O869)&amp;"-"&amp;TEXT(MONTH($O869),"00"))</f>
        <v/>
      </c>
      <c r="AE869" s="67">
        <f>IF($W869=1,"Réglée",IF($Y869&lt;=0,"Non échu",IF($Y869&lt;=30,"1-30 j",IF($Y869&lt;=60,"31-60 j",IF($Y869&lt;=90,"61-90 j","Plus de 90 j")))))</f>
        <v/>
      </c>
      <c r="AF869" s="67">
        <f>IF($K869&lt;=1000,"Moins de 1 k€",IF($K869&lt;=5000,"1 à 5 k€",IF($K869&lt;=15000,"5 à 15 k€","Plus de 15 k€")))</f>
        <v/>
      </c>
    </row>
    <row r="870">
      <c r="A870" s="65" t="inlineStr">
        <is>
          <t>FAC-00869</t>
        </is>
      </c>
      <c r="B870" s="65" t="inlineStr">
        <is>
          <t>DEV-02242</t>
        </is>
      </c>
      <c r="C870" s="65" t="inlineStr">
        <is>
          <t>CLI-0441</t>
        </is>
      </c>
      <c r="D870" s="65" t="inlineStr">
        <is>
          <t>Professionnel</t>
        </is>
      </c>
      <c r="E870" s="65" t="inlineStr">
        <is>
          <t>Bordeaux</t>
        </is>
      </c>
      <c r="F870" s="66" t="n">
        <v>45972</v>
      </c>
      <c r="G870" s="65" t="inlineStr">
        <is>
          <t>2025-11</t>
        </is>
      </c>
      <c r="H870" s="65" t="inlineStr">
        <is>
          <t>2025-2026</t>
        </is>
      </c>
      <c r="I870" s="66" t="n">
        <v>46002</v>
      </c>
      <c r="J870" s="67" t="n">
        <v>30</v>
      </c>
      <c r="K870" s="68" t="n">
        <v>4619.92</v>
      </c>
      <c r="L870" s="71" t="n">
        <v>0.2</v>
      </c>
      <c r="M870" s="68" t="n">
        <v>5543.9</v>
      </c>
      <c r="N870" s="65" t="inlineStr">
        <is>
          <t>Standard</t>
        </is>
      </c>
      <c r="O870" s="66" t="n">
        <v>46015</v>
      </c>
      <c r="P870" s="65" t="inlineStr">
        <is>
          <t>Payée</t>
        </is>
      </c>
      <c r="Q870" s="67">
        <f>IFERROR(INDEX(Devis!$I$2:$I$3053,MATCH($B870,Devis!$A$2:$A$3053,0)),"")</f>
        <v/>
      </c>
      <c r="R870" s="67">
        <f>IFERROR(INDEX(Devis!$K$2:$K$3053,MATCH($B870,Devis!$A$2:$A$3053,0)),"")</f>
        <v/>
      </c>
      <c r="S870" s="67">
        <f>IFERROR(INDEX(Clients!$G$2:$G$1020,MATCH($C870,Clients!$A$2:$A$1020,0)),"")</f>
        <v/>
      </c>
      <c r="T870" s="69">
        <f>1</f>
        <v/>
      </c>
      <c r="U870" s="68">
        <f>IFERROR(INDEX(Interventions!$S$2:$S$1106,MATCH($B870,Interventions!$B$2:$B$1106,0)),0)</f>
        <v/>
      </c>
      <c r="V870" s="68">
        <f>$K870-$U870</f>
        <v/>
      </c>
      <c r="W870" s="69">
        <f>IF($O870="",0,1)</f>
        <v/>
      </c>
      <c r="X870" s="68">
        <f>IF($O870="",$M870,0)</f>
        <v/>
      </c>
      <c r="Y870" s="69">
        <f>IF($O870="",MAX(0,Paramètres!$C$8-$I870),MAX(0,$O870-$I870))</f>
        <v/>
      </c>
      <c r="Z870" s="69">
        <f>$Y870*$X870</f>
        <v/>
      </c>
      <c r="AA870" s="69">
        <f>IF($O870="",0,$O870-$F870)</f>
        <v/>
      </c>
      <c r="AB870" s="69">
        <f>IF(AND($O870="",$I870&lt;Paramètres!$C$8),1,0)</f>
        <v/>
      </c>
      <c r="AC870" s="69">
        <f>IF(AND($O870="",$Y870&gt;Paramètres!$C$13),1,0)</f>
        <v/>
      </c>
      <c r="AD870" s="67">
        <f>IF($O870="","",YEAR($O870)&amp;"-"&amp;TEXT(MONTH($O870),"00"))</f>
        <v/>
      </c>
      <c r="AE870" s="67">
        <f>IF($W870=1,"Réglée",IF($Y870&lt;=0,"Non échu",IF($Y870&lt;=30,"1-30 j",IF($Y870&lt;=60,"31-60 j",IF($Y870&lt;=90,"61-90 j","Plus de 90 j")))))</f>
        <v/>
      </c>
      <c r="AF870" s="67">
        <f>IF($K870&lt;=1000,"Moins de 1 k€",IF($K870&lt;=5000,"1 à 5 k€",IF($K870&lt;=15000,"5 à 15 k€","Plus de 15 k€")))</f>
        <v/>
      </c>
    </row>
    <row r="871">
      <c r="A871" s="65" t="inlineStr">
        <is>
          <t>FAC-00870</t>
        </is>
      </c>
      <c r="B871" s="65" t="inlineStr">
        <is>
          <t>DEV-02250</t>
        </is>
      </c>
      <c r="C871" s="65" t="inlineStr">
        <is>
          <t>CLI-0296</t>
        </is>
      </c>
      <c r="D871" s="65" t="inlineStr">
        <is>
          <t>Professionnel</t>
        </is>
      </c>
      <c r="E871" s="65" t="inlineStr">
        <is>
          <t>Bordeaux</t>
        </is>
      </c>
      <c r="F871" s="66" t="n">
        <v>45973</v>
      </c>
      <c r="G871" s="65" t="inlineStr">
        <is>
          <t>2025-11</t>
        </is>
      </c>
      <c r="H871" s="65" t="inlineStr">
        <is>
          <t>2025-2026</t>
        </is>
      </c>
      <c r="I871" s="66" t="n">
        <v>46003</v>
      </c>
      <c r="J871" s="67" t="n">
        <v>30</v>
      </c>
      <c r="K871" s="68" t="n">
        <v>461.4</v>
      </c>
      <c r="L871" s="71" t="n">
        <v>0.2</v>
      </c>
      <c r="M871" s="68" t="n">
        <v>553.6799999999999</v>
      </c>
      <c r="N871" s="65" t="inlineStr">
        <is>
          <t>Bon payeur</t>
        </is>
      </c>
      <c r="O871" s="66" t="n">
        <v>45995</v>
      </c>
      <c r="P871" s="65" t="inlineStr">
        <is>
          <t>Payée</t>
        </is>
      </c>
      <c r="Q871" s="67">
        <f>IFERROR(INDEX(Devis!$I$2:$I$3053,MATCH($B871,Devis!$A$2:$A$3053,0)),"")</f>
        <v/>
      </c>
      <c r="R871" s="67">
        <f>IFERROR(INDEX(Devis!$K$2:$K$3053,MATCH($B871,Devis!$A$2:$A$3053,0)),"")</f>
        <v/>
      </c>
      <c r="S871" s="67">
        <f>IFERROR(INDEX(Clients!$G$2:$G$1020,MATCH($C871,Clients!$A$2:$A$1020,0)),"")</f>
        <v/>
      </c>
      <c r="T871" s="69">
        <f>1</f>
        <v/>
      </c>
      <c r="U871" s="68">
        <f>IFERROR(INDEX(Interventions!$S$2:$S$1106,MATCH($B871,Interventions!$B$2:$B$1106,0)),0)</f>
        <v/>
      </c>
      <c r="V871" s="68">
        <f>$K871-$U871</f>
        <v/>
      </c>
      <c r="W871" s="69">
        <f>IF($O871="",0,1)</f>
        <v/>
      </c>
      <c r="X871" s="68">
        <f>IF($O871="",$M871,0)</f>
        <v/>
      </c>
      <c r="Y871" s="69">
        <f>IF($O871="",MAX(0,Paramètres!$C$8-$I871),MAX(0,$O871-$I871))</f>
        <v/>
      </c>
      <c r="Z871" s="69">
        <f>$Y871*$X871</f>
        <v/>
      </c>
      <c r="AA871" s="69">
        <f>IF($O871="",0,$O871-$F871)</f>
        <v/>
      </c>
      <c r="AB871" s="69">
        <f>IF(AND($O871="",$I871&lt;Paramètres!$C$8),1,0)</f>
        <v/>
      </c>
      <c r="AC871" s="69">
        <f>IF(AND($O871="",$Y871&gt;Paramètres!$C$13),1,0)</f>
        <v/>
      </c>
      <c r="AD871" s="67">
        <f>IF($O871="","",YEAR($O871)&amp;"-"&amp;TEXT(MONTH($O871),"00"))</f>
        <v/>
      </c>
      <c r="AE871" s="67">
        <f>IF($W871=1,"Réglée",IF($Y871&lt;=0,"Non échu",IF($Y871&lt;=30,"1-30 j",IF($Y871&lt;=60,"31-60 j",IF($Y871&lt;=90,"61-90 j","Plus de 90 j")))))</f>
        <v/>
      </c>
      <c r="AF871" s="67">
        <f>IF($K871&lt;=1000,"Moins de 1 k€",IF($K871&lt;=5000,"1 à 5 k€",IF($K871&lt;=15000,"5 à 15 k€","Plus de 15 k€")))</f>
        <v/>
      </c>
    </row>
    <row r="872">
      <c r="A872" s="65" t="inlineStr">
        <is>
          <t>FAC-00871</t>
        </is>
      </c>
      <c r="B872" s="65" t="inlineStr">
        <is>
          <t>DEV-02254</t>
        </is>
      </c>
      <c r="C872" s="65" t="inlineStr">
        <is>
          <t>CLI-0037</t>
        </is>
      </c>
      <c r="D872" s="65" t="inlineStr">
        <is>
          <t>Particulier</t>
        </is>
      </c>
      <c r="E872" s="65" t="inlineStr">
        <is>
          <t>Toulouse</t>
        </is>
      </c>
      <c r="F872" s="66" t="n">
        <v>45971</v>
      </c>
      <c r="G872" s="65" t="inlineStr">
        <is>
          <t>2025-11</t>
        </is>
      </c>
      <c r="H872" s="65" t="inlineStr">
        <is>
          <t>2025-2026</t>
        </is>
      </c>
      <c r="I872" s="66" t="n">
        <v>45986</v>
      </c>
      <c r="J872" s="67" t="n">
        <v>15</v>
      </c>
      <c r="K872" s="68" t="n">
        <v>180.29</v>
      </c>
      <c r="L872" s="71" t="n">
        <v>0.1</v>
      </c>
      <c r="M872" s="68" t="n">
        <v>198.32</v>
      </c>
      <c r="N872" s="65" t="inlineStr">
        <is>
          <t>Bon payeur</t>
        </is>
      </c>
      <c r="O872" s="66" t="n">
        <v>45974</v>
      </c>
      <c r="P872" s="65" t="inlineStr">
        <is>
          <t>Payée</t>
        </is>
      </c>
      <c r="Q872" s="67">
        <f>IFERROR(INDEX(Devis!$I$2:$I$3053,MATCH($B872,Devis!$A$2:$A$3053,0)),"")</f>
        <v/>
      </c>
      <c r="R872" s="67">
        <f>IFERROR(INDEX(Devis!$K$2:$K$3053,MATCH($B872,Devis!$A$2:$A$3053,0)),"")</f>
        <v/>
      </c>
      <c r="S872" s="67">
        <f>IFERROR(INDEX(Clients!$G$2:$G$1020,MATCH($C872,Clients!$A$2:$A$1020,0)),"")</f>
        <v/>
      </c>
      <c r="T872" s="69">
        <f>1</f>
        <v/>
      </c>
      <c r="U872" s="68">
        <f>IFERROR(INDEX(Interventions!$S$2:$S$1106,MATCH($B872,Interventions!$B$2:$B$1106,0)),0)</f>
        <v/>
      </c>
      <c r="V872" s="68">
        <f>$K872-$U872</f>
        <v/>
      </c>
      <c r="W872" s="69">
        <f>IF($O872="",0,1)</f>
        <v/>
      </c>
      <c r="X872" s="68">
        <f>IF($O872="",$M872,0)</f>
        <v/>
      </c>
      <c r="Y872" s="69">
        <f>IF($O872="",MAX(0,Paramètres!$C$8-$I872),MAX(0,$O872-$I872))</f>
        <v/>
      </c>
      <c r="Z872" s="69">
        <f>$Y872*$X872</f>
        <v/>
      </c>
      <c r="AA872" s="69">
        <f>IF($O872="",0,$O872-$F872)</f>
        <v/>
      </c>
      <c r="AB872" s="69">
        <f>IF(AND($O872="",$I872&lt;Paramètres!$C$8),1,0)</f>
        <v/>
      </c>
      <c r="AC872" s="69">
        <f>IF(AND($O872="",$Y872&gt;Paramètres!$C$13),1,0)</f>
        <v/>
      </c>
      <c r="AD872" s="67">
        <f>IF($O872="","",YEAR($O872)&amp;"-"&amp;TEXT(MONTH($O872),"00"))</f>
        <v/>
      </c>
      <c r="AE872" s="67">
        <f>IF($W872=1,"Réglée",IF($Y872&lt;=0,"Non échu",IF($Y872&lt;=30,"1-30 j",IF($Y872&lt;=60,"31-60 j",IF($Y872&lt;=90,"61-90 j","Plus de 90 j")))))</f>
        <v/>
      </c>
      <c r="AF872" s="67">
        <f>IF($K872&lt;=1000,"Moins de 1 k€",IF($K872&lt;=5000,"1 à 5 k€",IF($K872&lt;=15000,"5 à 15 k€","Plus de 15 k€")))</f>
        <v/>
      </c>
    </row>
    <row r="873">
      <c r="A873" s="65" t="inlineStr">
        <is>
          <t>FAC-00872</t>
        </is>
      </c>
      <c r="B873" s="65" t="inlineStr">
        <is>
          <t>DEV-02269</t>
        </is>
      </c>
      <c r="C873" s="65" t="inlineStr">
        <is>
          <t>CLI-0623</t>
        </is>
      </c>
      <c r="D873" s="65" t="inlineStr">
        <is>
          <t>Syndic</t>
        </is>
      </c>
      <c r="E873" s="65" t="inlineStr">
        <is>
          <t>Montpellier</t>
        </is>
      </c>
      <c r="F873" s="66" t="n">
        <v>45982</v>
      </c>
      <c r="G873" s="65" t="inlineStr">
        <is>
          <t>2025-11</t>
        </is>
      </c>
      <c r="H873" s="65" t="inlineStr">
        <is>
          <t>2025-2026</t>
        </is>
      </c>
      <c r="I873" s="66" t="n">
        <v>46042</v>
      </c>
      <c r="J873" s="67" t="n">
        <v>60</v>
      </c>
      <c r="K873" s="68" t="n">
        <v>8754.700000000001</v>
      </c>
      <c r="L873" s="71" t="n">
        <v>0.2</v>
      </c>
      <c r="M873" s="68" t="n">
        <v>10505.64</v>
      </c>
      <c r="N873" s="65" t="inlineStr">
        <is>
          <t>Lent</t>
        </is>
      </c>
      <c r="O873" s="66" t="n">
        <v>45983</v>
      </c>
      <c r="P873" s="65" t="inlineStr">
        <is>
          <t>Payée</t>
        </is>
      </c>
      <c r="Q873" s="67">
        <f>IFERROR(INDEX(Devis!$I$2:$I$3053,MATCH($B873,Devis!$A$2:$A$3053,0)),"")</f>
        <v/>
      </c>
      <c r="R873" s="67">
        <f>IFERROR(INDEX(Devis!$K$2:$K$3053,MATCH($B873,Devis!$A$2:$A$3053,0)),"")</f>
        <v/>
      </c>
      <c r="S873" s="67">
        <f>IFERROR(INDEX(Clients!$G$2:$G$1020,MATCH($C873,Clients!$A$2:$A$1020,0)),"")</f>
        <v/>
      </c>
      <c r="T873" s="69">
        <f>1</f>
        <v/>
      </c>
      <c r="U873" s="68">
        <f>IFERROR(INDEX(Interventions!$S$2:$S$1106,MATCH($B873,Interventions!$B$2:$B$1106,0)),0)</f>
        <v/>
      </c>
      <c r="V873" s="68">
        <f>$K873-$U873</f>
        <v/>
      </c>
      <c r="W873" s="69">
        <f>IF($O873="",0,1)</f>
        <v/>
      </c>
      <c r="X873" s="68">
        <f>IF($O873="",$M873,0)</f>
        <v/>
      </c>
      <c r="Y873" s="69">
        <f>IF($O873="",MAX(0,Paramètres!$C$8-$I873),MAX(0,$O873-$I873))</f>
        <v/>
      </c>
      <c r="Z873" s="69">
        <f>$Y873*$X873</f>
        <v/>
      </c>
      <c r="AA873" s="69">
        <f>IF($O873="",0,$O873-$F873)</f>
        <v/>
      </c>
      <c r="AB873" s="69">
        <f>IF(AND($O873="",$I873&lt;Paramètres!$C$8),1,0)</f>
        <v/>
      </c>
      <c r="AC873" s="69">
        <f>IF(AND($O873="",$Y873&gt;Paramètres!$C$13),1,0)</f>
        <v/>
      </c>
      <c r="AD873" s="67">
        <f>IF($O873="","",YEAR($O873)&amp;"-"&amp;TEXT(MONTH($O873),"00"))</f>
        <v/>
      </c>
      <c r="AE873" s="67">
        <f>IF($W873=1,"Réglée",IF($Y873&lt;=0,"Non échu",IF($Y873&lt;=30,"1-30 j",IF($Y873&lt;=60,"31-60 j",IF($Y873&lt;=90,"61-90 j","Plus de 90 j")))))</f>
        <v/>
      </c>
      <c r="AF873" s="67">
        <f>IF($K873&lt;=1000,"Moins de 1 k€",IF($K873&lt;=5000,"1 à 5 k€",IF($K873&lt;=15000,"5 à 15 k€","Plus de 15 k€")))</f>
        <v/>
      </c>
    </row>
    <row r="874">
      <c r="A874" s="65" t="inlineStr">
        <is>
          <t>FAC-00873</t>
        </is>
      </c>
      <c r="B874" s="65" t="inlineStr">
        <is>
          <t>DEV-02270</t>
        </is>
      </c>
      <c r="C874" s="65" t="inlineStr">
        <is>
          <t>CLI-0463</t>
        </is>
      </c>
      <c r="D874" s="65" t="inlineStr">
        <is>
          <t>Particulier</t>
        </is>
      </c>
      <c r="E874" s="65" t="inlineStr">
        <is>
          <t>Toulouse</t>
        </is>
      </c>
      <c r="F874" s="66" t="n">
        <v>45985</v>
      </c>
      <c r="G874" s="65" t="inlineStr">
        <is>
          <t>2025-11</t>
        </is>
      </c>
      <c r="H874" s="65" t="inlineStr">
        <is>
          <t>2025-2026</t>
        </is>
      </c>
      <c r="I874" s="66" t="n">
        <v>46000</v>
      </c>
      <c r="J874" s="67" t="n">
        <v>15</v>
      </c>
      <c r="K874" s="68" t="n">
        <v>710.47</v>
      </c>
      <c r="L874" s="71" t="n">
        <v>0.1</v>
      </c>
      <c r="M874" s="68" t="n">
        <v>781.52</v>
      </c>
      <c r="N874" s="65" t="inlineStr">
        <is>
          <t>Standard</t>
        </is>
      </c>
      <c r="O874" s="66" t="n">
        <v>45986</v>
      </c>
      <c r="P874" s="65" t="inlineStr">
        <is>
          <t>Payée</t>
        </is>
      </c>
      <c r="Q874" s="67">
        <f>IFERROR(INDEX(Devis!$I$2:$I$3053,MATCH($B874,Devis!$A$2:$A$3053,0)),"")</f>
        <v/>
      </c>
      <c r="R874" s="67">
        <f>IFERROR(INDEX(Devis!$K$2:$K$3053,MATCH($B874,Devis!$A$2:$A$3053,0)),"")</f>
        <v/>
      </c>
      <c r="S874" s="67">
        <f>IFERROR(INDEX(Clients!$G$2:$G$1020,MATCH($C874,Clients!$A$2:$A$1020,0)),"")</f>
        <v/>
      </c>
      <c r="T874" s="69">
        <f>1</f>
        <v/>
      </c>
      <c r="U874" s="68">
        <f>IFERROR(INDEX(Interventions!$S$2:$S$1106,MATCH($B874,Interventions!$B$2:$B$1106,0)),0)</f>
        <v/>
      </c>
      <c r="V874" s="68">
        <f>$K874-$U874</f>
        <v/>
      </c>
      <c r="W874" s="69">
        <f>IF($O874="",0,1)</f>
        <v/>
      </c>
      <c r="X874" s="68">
        <f>IF($O874="",$M874,0)</f>
        <v/>
      </c>
      <c r="Y874" s="69">
        <f>IF($O874="",MAX(0,Paramètres!$C$8-$I874),MAX(0,$O874-$I874))</f>
        <v/>
      </c>
      <c r="Z874" s="69">
        <f>$Y874*$X874</f>
        <v/>
      </c>
      <c r="AA874" s="69">
        <f>IF($O874="",0,$O874-$F874)</f>
        <v/>
      </c>
      <c r="AB874" s="69">
        <f>IF(AND($O874="",$I874&lt;Paramètres!$C$8),1,0)</f>
        <v/>
      </c>
      <c r="AC874" s="69">
        <f>IF(AND($O874="",$Y874&gt;Paramètres!$C$13),1,0)</f>
        <v/>
      </c>
      <c r="AD874" s="67">
        <f>IF($O874="","",YEAR($O874)&amp;"-"&amp;TEXT(MONTH($O874),"00"))</f>
        <v/>
      </c>
      <c r="AE874" s="67">
        <f>IF($W874=1,"Réglée",IF($Y874&lt;=0,"Non échu",IF($Y874&lt;=30,"1-30 j",IF($Y874&lt;=60,"31-60 j",IF($Y874&lt;=90,"61-90 j","Plus de 90 j")))))</f>
        <v/>
      </c>
      <c r="AF874" s="67">
        <f>IF($K874&lt;=1000,"Moins de 1 k€",IF($K874&lt;=5000,"1 à 5 k€",IF($K874&lt;=15000,"5 à 15 k€","Plus de 15 k€")))</f>
        <v/>
      </c>
    </row>
    <row r="875">
      <c r="A875" s="65" t="inlineStr">
        <is>
          <t>FAC-00874</t>
        </is>
      </c>
      <c r="B875" s="65" t="inlineStr">
        <is>
          <t>DEV-02271</t>
        </is>
      </c>
      <c r="C875" s="65" t="inlineStr">
        <is>
          <t>CLI-0294</t>
        </is>
      </c>
      <c r="D875" s="65" t="inlineStr">
        <is>
          <t>Professionnel</t>
        </is>
      </c>
      <c r="E875" s="65" t="inlineStr">
        <is>
          <t>Toulouse</t>
        </is>
      </c>
      <c r="F875" s="66" t="n">
        <v>45982</v>
      </c>
      <c r="G875" s="65" t="inlineStr">
        <is>
          <t>2025-11</t>
        </is>
      </c>
      <c r="H875" s="65" t="inlineStr">
        <is>
          <t>2025-2026</t>
        </is>
      </c>
      <c r="I875" s="66" t="n">
        <v>46012</v>
      </c>
      <c r="J875" s="67" t="n">
        <v>30</v>
      </c>
      <c r="K875" s="68" t="n">
        <v>1178.36</v>
      </c>
      <c r="L875" s="71" t="n">
        <v>0.2</v>
      </c>
      <c r="M875" s="68" t="n">
        <v>1414.03</v>
      </c>
      <c r="N875" s="65" t="inlineStr">
        <is>
          <t>Standard</t>
        </is>
      </c>
      <c r="O875" s="66" t="n">
        <v>46000</v>
      </c>
      <c r="P875" s="65" t="inlineStr">
        <is>
          <t>Payée</t>
        </is>
      </c>
      <c r="Q875" s="67">
        <f>IFERROR(INDEX(Devis!$I$2:$I$3053,MATCH($B875,Devis!$A$2:$A$3053,0)),"")</f>
        <v/>
      </c>
      <c r="R875" s="67">
        <f>IFERROR(INDEX(Devis!$K$2:$K$3053,MATCH($B875,Devis!$A$2:$A$3053,0)),"")</f>
        <v/>
      </c>
      <c r="S875" s="67">
        <f>IFERROR(INDEX(Clients!$G$2:$G$1020,MATCH($C875,Clients!$A$2:$A$1020,0)),"")</f>
        <v/>
      </c>
      <c r="T875" s="69">
        <f>1</f>
        <v/>
      </c>
      <c r="U875" s="68">
        <f>IFERROR(INDEX(Interventions!$S$2:$S$1106,MATCH($B875,Interventions!$B$2:$B$1106,0)),0)</f>
        <v/>
      </c>
      <c r="V875" s="68">
        <f>$K875-$U875</f>
        <v/>
      </c>
      <c r="W875" s="69">
        <f>IF($O875="",0,1)</f>
        <v/>
      </c>
      <c r="X875" s="68">
        <f>IF($O875="",$M875,0)</f>
        <v/>
      </c>
      <c r="Y875" s="69">
        <f>IF($O875="",MAX(0,Paramètres!$C$8-$I875),MAX(0,$O875-$I875))</f>
        <v/>
      </c>
      <c r="Z875" s="69">
        <f>$Y875*$X875</f>
        <v/>
      </c>
      <c r="AA875" s="69">
        <f>IF($O875="",0,$O875-$F875)</f>
        <v/>
      </c>
      <c r="AB875" s="69">
        <f>IF(AND($O875="",$I875&lt;Paramètres!$C$8),1,0)</f>
        <v/>
      </c>
      <c r="AC875" s="69">
        <f>IF(AND($O875="",$Y875&gt;Paramètres!$C$13),1,0)</f>
        <v/>
      </c>
      <c r="AD875" s="67">
        <f>IF($O875="","",YEAR($O875)&amp;"-"&amp;TEXT(MONTH($O875),"00"))</f>
        <v/>
      </c>
      <c r="AE875" s="67">
        <f>IF($W875=1,"Réglée",IF($Y875&lt;=0,"Non échu",IF($Y875&lt;=30,"1-30 j",IF($Y875&lt;=60,"31-60 j",IF($Y875&lt;=90,"61-90 j","Plus de 90 j")))))</f>
        <v/>
      </c>
      <c r="AF875" s="67">
        <f>IF($K875&lt;=1000,"Moins de 1 k€",IF($K875&lt;=5000,"1 à 5 k€",IF($K875&lt;=15000,"5 à 15 k€","Plus de 15 k€")))</f>
        <v/>
      </c>
    </row>
    <row r="876">
      <c r="A876" s="65" t="inlineStr">
        <is>
          <t>FAC-00875</t>
        </is>
      </c>
      <c r="B876" s="65" t="inlineStr">
        <is>
          <t>DEV-02272</t>
        </is>
      </c>
      <c r="C876" s="65" t="inlineStr">
        <is>
          <t>CLI-0354</t>
        </is>
      </c>
      <c r="D876" s="65" t="inlineStr">
        <is>
          <t>Particulier</t>
        </is>
      </c>
      <c r="E876" s="65" t="inlineStr">
        <is>
          <t>Bordeaux</t>
        </is>
      </c>
      <c r="F876" s="66" t="n">
        <v>45957</v>
      </c>
      <c r="G876" s="65" t="inlineStr">
        <is>
          <t>2025-10</t>
        </is>
      </c>
      <c r="H876" s="65" t="inlineStr">
        <is>
          <t>2025-2026</t>
        </is>
      </c>
      <c r="I876" s="66" t="n">
        <v>45972</v>
      </c>
      <c r="J876" s="67" t="n">
        <v>15</v>
      </c>
      <c r="K876" s="68" t="n">
        <v>9989.549999999999</v>
      </c>
      <c r="L876" s="71" t="n">
        <v>0.1</v>
      </c>
      <c r="M876" s="68" t="n">
        <v>10988.5</v>
      </c>
      <c r="N876" s="65" t="inlineStr">
        <is>
          <t>Bon payeur</t>
        </is>
      </c>
      <c r="O876" s="66" t="n">
        <v>45990</v>
      </c>
      <c r="P876" s="65" t="inlineStr">
        <is>
          <t>Payée</t>
        </is>
      </c>
      <c r="Q876" s="67">
        <f>IFERROR(INDEX(Devis!$I$2:$I$3053,MATCH($B876,Devis!$A$2:$A$3053,0)),"")</f>
        <v/>
      </c>
      <c r="R876" s="67">
        <f>IFERROR(INDEX(Devis!$K$2:$K$3053,MATCH($B876,Devis!$A$2:$A$3053,0)),"")</f>
        <v/>
      </c>
      <c r="S876" s="67">
        <f>IFERROR(INDEX(Clients!$G$2:$G$1020,MATCH($C876,Clients!$A$2:$A$1020,0)),"")</f>
        <v/>
      </c>
      <c r="T876" s="69">
        <f>1</f>
        <v/>
      </c>
      <c r="U876" s="68">
        <f>IFERROR(INDEX(Interventions!$S$2:$S$1106,MATCH($B876,Interventions!$B$2:$B$1106,0)),0)</f>
        <v/>
      </c>
      <c r="V876" s="68">
        <f>$K876-$U876</f>
        <v/>
      </c>
      <c r="W876" s="69">
        <f>IF($O876="",0,1)</f>
        <v/>
      </c>
      <c r="X876" s="68">
        <f>IF($O876="",$M876,0)</f>
        <v/>
      </c>
      <c r="Y876" s="69">
        <f>IF($O876="",MAX(0,Paramètres!$C$8-$I876),MAX(0,$O876-$I876))</f>
        <v/>
      </c>
      <c r="Z876" s="69">
        <f>$Y876*$X876</f>
        <v/>
      </c>
      <c r="AA876" s="69">
        <f>IF($O876="",0,$O876-$F876)</f>
        <v/>
      </c>
      <c r="AB876" s="69">
        <f>IF(AND($O876="",$I876&lt;Paramètres!$C$8),1,0)</f>
        <v/>
      </c>
      <c r="AC876" s="69">
        <f>IF(AND($O876="",$Y876&gt;Paramètres!$C$13),1,0)</f>
        <v/>
      </c>
      <c r="AD876" s="67">
        <f>IF($O876="","",YEAR($O876)&amp;"-"&amp;TEXT(MONTH($O876),"00"))</f>
        <v/>
      </c>
      <c r="AE876" s="67">
        <f>IF($W876=1,"Réglée",IF($Y876&lt;=0,"Non échu",IF($Y876&lt;=30,"1-30 j",IF($Y876&lt;=60,"31-60 j",IF($Y876&lt;=90,"61-90 j","Plus de 90 j")))))</f>
        <v/>
      </c>
      <c r="AF876" s="67">
        <f>IF($K876&lt;=1000,"Moins de 1 k€",IF($K876&lt;=5000,"1 à 5 k€",IF($K876&lt;=15000,"5 à 15 k€","Plus de 15 k€")))</f>
        <v/>
      </c>
    </row>
    <row r="877">
      <c r="A877" s="65" t="inlineStr">
        <is>
          <t>FAC-00876</t>
        </is>
      </c>
      <c r="B877" s="65" t="inlineStr">
        <is>
          <t>DEV-02274</t>
        </is>
      </c>
      <c r="C877" s="65" t="inlineStr">
        <is>
          <t>CLI-0236</t>
        </is>
      </c>
      <c r="D877" s="65" t="inlineStr">
        <is>
          <t>Particulier</t>
        </is>
      </c>
      <c r="E877" s="65" t="inlineStr">
        <is>
          <t>Toulouse</t>
        </is>
      </c>
      <c r="F877" s="66" t="n">
        <v>45978</v>
      </c>
      <c r="G877" s="65" t="inlineStr">
        <is>
          <t>2025-11</t>
        </is>
      </c>
      <c r="H877" s="65" t="inlineStr">
        <is>
          <t>2025-2026</t>
        </is>
      </c>
      <c r="I877" s="66" t="n">
        <v>45993</v>
      </c>
      <c r="J877" s="67" t="n">
        <v>15</v>
      </c>
      <c r="K877" s="68" t="n">
        <v>226.02</v>
      </c>
      <c r="L877" s="71" t="n">
        <v>0.2</v>
      </c>
      <c r="M877" s="68" t="n">
        <v>271.22</v>
      </c>
      <c r="N877" s="65" t="inlineStr">
        <is>
          <t>Bon payeur</t>
        </is>
      </c>
      <c r="O877" s="66" t="n">
        <v>46003</v>
      </c>
      <c r="P877" s="65" t="inlineStr">
        <is>
          <t>Payée</t>
        </is>
      </c>
      <c r="Q877" s="67">
        <f>IFERROR(INDEX(Devis!$I$2:$I$3053,MATCH($B877,Devis!$A$2:$A$3053,0)),"")</f>
        <v/>
      </c>
      <c r="R877" s="67">
        <f>IFERROR(INDEX(Devis!$K$2:$K$3053,MATCH($B877,Devis!$A$2:$A$3053,0)),"")</f>
        <v/>
      </c>
      <c r="S877" s="67">
        <f>IFERROR(INDEX(Clients!$G$2:$G$1020,MATCH($C877,Clients!$A$2:$A$1020,0)),"")</f>
        <v/>
      </c>
      <c r="T877" s="69">
        <f>1</f>
        <v/>
      </c>
      <c r="U877" s="68">
        <f>IFERROR(INDEX(Interventions!$S$2:$S$1106,MATCH($B877,Interventions!$B$2:$B$1106,0)),0)</f>
        <v/>
      </c>
      <c r="V877" s="68">
        <f>$K877-$U877</f>
        <v/>
      </c>
      <c r="W877" s="69">
        <f>IF($O877="",0,1)</f>
        <v/>
      </c>
      <c r="X877" s="68">
        <f>IF($O877="",$M877,0)</f>
        <v/>
      </c>
      <c r="Y877" s="69">
        <f>IF($O877="",MAX(0,Paramètres!$C$8-$I877),MAX(0,$O877-$I877))</f>
        <v/>
      </c>
      <c r="Z877" s="69">
        <f>$Y877*$X877</f>
        <v/>
      </c>
      <c r="AA877" s="69">
        <f>IF($O877="",0,$O877-$F877)</f>
        <v/>
      </c>
      <c r="AB877" s="69">
        <f>IF(AND($O877="",$I877&lt;Paramètres!$C$8),1,0)</f>
        <v/>
      </c>
      <c r="AC877" s="69">
        <f>IF(AND($O877="",$Y877&gt;Paramètres!$C$13),1,0)</f>
        <v/>
      </c>
      <c r="AD877" s="67">
        <f>IF($O877="","",YEAR($O877)&amp;"-"&amp;TEXT(MONTH($O877),"00"))</f>
        <v/>
      </c>
      <c r="AE877" s="67">
        <f>IF($W877=1,"Réglée",IF($Y877&lt;=0,"Non échu",IF($Y877&lt;=30,"1-30 j",IF($Y877&lt;=60,"31-60 j",IF($Y877&lt;=90,"61-90 j","Plus de 90 j")))))</f>
        <v/>
      </c>
      <c r="AF877" s="67">
        <f>IF($K877&lt;=1000,"Moins de 1 k€",IF($K877&lt;=5000,"1 à 5 k€",IF($K877&lt;=15000,"5 à 15 k€","Plus de 15 k€")))</f>
        <v/>
      </c>
    </row>
    <row r="878">
      <c r="A878" s="65" t="inlineStr">
        <is>
          <t>FAC-00877</t>
        </is>
      </c>
      <c r="B878" s="65" t="inlineStr">
        <is>
          <t>DEV-02276</t>
        </is>
      </c>
      <c r="C878" s="65" t="inlineStr">
        <is>
          <t>CLI-0382</t>
        </is>
      </c>
      <c r="D878" s="65" t="inlineStr">
        <is>
          <t>Professionnel</t>
        </is>
      </c>
      <c r="E878" s="65" t="inlineStr">
        <is>
          <t>Toulouse</t>
        </is>
      </c>
      <c r="F878" s="66" t="n">
        <v>45986</v>
      </c>
      <c r="G878" s="65" t="inlineStr">
        <is>
          <t>2025-11</t>
        </is>
      </c>
      <c r="H878" s="65" t="inlineStr">
        <is>
          <t>2025-2026</t>
        </is>
      </c>
      <c r="I878" s="66" t="n">
        <v>46016</v>
      </c>
      <c r="J878" s="67" t="n">
        <v>30</v>
      </c>
      <c r="K878" s="68" t="n">
        <v>12339.23</v>
      </c>
      <c r="L878" s="71" t="n">
        <v>0.2</v>
      </c>
      <c r="M878" s="68" t="n">
        <v>14807.08</v>
      </c>
      <c r="N878" s="65" t="inlineStr">
        <is>
          <t>Bon payeur</t>
        </is>
      </c>
      <c r="O878" s="66" t="n">
        <v>46010</v>
      </c>
      <c r="P878" s="65" t="inlineStr">
        <is>
          <t>Payée</t>
        </is>
      </c>
      <c r="Q878" s="67">
        <f>IFERROR(INDEX(Devis!$I$2:$I$3053,MATCH($B878,Devis!$A$2:$A$3053,0)),"")</f>
        <v/>
      </c>
      <c r="R878" s="67">
        <f>IFERROR(INDEX(Devis!$K$2:$K$3053,MATCH($B878,Devis!$A$2:$A$3053,0)),"")</f>
        <v/>
      </c>
      <c r="S878" s="67">
        <f>IFERROR(INDEX(Clients!$G$2:$G$1020,MATCH($C878,Clients!$A$2:$A$1020,0)),"")</f>
        <v/>
      </c>
      <c r="T878" s="69">
        <f>1</f>
        <v/>
      </c>
      <c r="U878" s="68">
        <f>IFERROR(INDEX(Interventions!$S$2:$S$1106,MATCH($B878,Interventions!$B$2:$B$1106,0)),0)</f>
        <v/>
      </c>
      <c r="V878" s="68">
        <f>$K878-$U878</f>
        <v/>
      </c>
      <c r="W878" s="69">
        <f>IF($O878="",0,1)</f>
        <v/>
      </c>
      <c r="X878" s="68">
        <f>IF($O878="",$M878,0)</f>
        <v/>
      </c>
      <c r="Y878" s="69">
        <f>IF($O878="",MAX(0,Paramètres!$C$8-$I878),MAX(0,$O878-$I878))</f>
        <v/>
      </c>
      <c r="Z878" s="69">
        <f>$Y878*$X878</f>
        <v/>
      </c>
      <c r="AA878" s="69">
        <f>IF($O878="",0,$O878-$F878)</f>
        <v/>
      </c>
      <c r="AB878" s="69">
        <f>IF(AND($O878="",$I878&lt;Paramètres!$C$8),1,0)</f>
        <v/>
      </c>
      <c r="AC878" s="69">
        <f>IF(AND($O878="",$Y878&gt;Paramètres!$C$13),1,0)</f>
        <v/>
      </c>
      <c r="AD878" s="67">
        <f>IF($O878="","",YEAR($O878)&amp;"-"&amp;TEXT(MONTH($O878),"00"))</f>
        <v/>
      </c>
      <c r="AE878" s="67">
        <f>IF($W878=1,"Réglée",IF($Y878&lt;=0,"Non échu",IF($Y878&lt;=30,"1-30 j",IF($Y878&lt;=60,"31-60 j",IF($Y878&lt;=90,"61-90 j","Plus de 90 j")))))</f>
        <v/>
      </c>
      <c r="AF878" s="67">
        <f>IF($K878&lt;=1000,"Moins de 1 k€",IF($K878&lt;=5000,"1 à 5 k€",IF($K878&lt;=15000,"5 à 15 k€","Plus de 15 k€")))</f>
        <v/>
      </c>
    </row>
    <row r="879">
      <c r="A879" s="65" t="inlineStr">
        <is>
          <t>FAC-00878</t>
        </is>
      </c>
      <c r="B879" s="65" t="inlineStr">
        <is>
          <t>DEV-02278</t>
        </is>
      </c>
      <c r="C879" s="65" t="inlineStr">
        <is>
          <t>CLI-0429</t>
        </is>
      </c>
      <c r="D879" s="65" t="inlineStr">
        <is>
          <t>Syndic</t>
        </is>
      </c>
      <c r="E879" s="65" t="inlineStr">
        <is>
          <t>Toulouse</t>
        </is>
      </c>
      <c r="F879" s="66" t="n">
        <v>45966</v>
      </c>
      <c r="G879" s="65" t="inlineStr">
        <is>
          <t>2025-11</t>
        </is>
      </c>
      <c r="H879" s="65" t="inlineStr">
        <is>
          <t>2025-2026</t>
        </is>
      </c>
      <c r="I879" s="66" t="n">
        <v>46026</v>
      </c>
      <c r="J879" s="67" t="n">
        <v>60</v>
      </c>
      <c r="K879" s="68" t="n">
        <v>573.02</v>
      </c>
      <c r="L879" s="71" t="n">
        <v>0.2</v>
      </c>
      <c r="M879" s="68" t="n">
        <v>687.62</v>
      </c>
      <c r="N879" s="65" t="inlineStr">
        <is>
          <t>Lent</t>
        </is>
      </c>
      <c r="O879" s="66" t="n">
        <v>46020</v>
      </c>
      <c r="P879" s="65" t="inlineStr">
        <is>
          <t>Payée</t>
        </is>
      </c>
      <c r="Q879" s="67">
        <f>IFERROR(INDEX(Devis!$I$2:$I$3053,MATCH($B879,Devis!$A$2:$A$3053,0)),"")</f>
        <v/>
      </c>
      <c r="R879" s="67">
        <f>IFERROR(INDEX(Devis!$K$2:$K$3053,MATCH($B879,Devis!$A$2:$A$3053,0)),"")</f>
        <v/>
      </c>
      <c r="S879" s="67">
        <f>IFERROR(INDEX(Clients!$G$2:$G$1020,MATCH($C879,Clients!$A$2:$A$1020,0)),"")</f>
        <v/>
      </c>
      <c r="T879" s="69">
        <f>1</f>
        <v/>
      </c>
      <c r="U879" s="68">
        <f>IFERROR(INDEX(Interventions!$S$2:$S$1106,MATCH($B879,Interventions!$B$2:$B$1106,0)),0)</f>
        <v/>
      </c>
      <c r="V879" s="68">
        <f>$K879-$U879</f>
        <v/>
      </c>
      <c r="W879" s="69">
        <f>IF($O879="",0,1)</f>
        <v/>
      </c>
      <c r="X879" s="68">
        <f>IF($O879="",$M879,0)</f>
        <v/>
      </c>
      <c r="Y879" s="69">
        <f>IF($O879="",MAX(0,Paramètres!$C$8-$I879),MAX(0,$O879-$I879))</f>
        <v/>
      </c>
      <c r="Z879" s="69">
        <f>$Y879*$X879</f>
        <v/>
      </c>
      <c r="AA879" s="69">
        <f>IF($O879="",0,$O879-$F879)</f>
        <v/>
      </c>
      <c r="AB879" s="69">
        <f>IF(AND($O879="",$I879&lt;Paramètres!$C$8),1,0)</f>
        <v/>
      </c>
      <c r="AC879" s="69">
        <f>IF(AND($O879="",$Y879&gt;Paramètres!$C$13),1,0)</f>
        <v/>
      </c>
      <c r="AD879" s="67">
        <f>IF($O879="","",YEAR($O879)&amp;"-"&amp;TEXT(MONTH($O879),"00"))</f>
        <v/>
      </c>
      <c r="AE879" s="67">
        <f>IF($W879=1,"Réglée",IF($Y879&lt;=0,"Non échu",IF($Y879&lt;=30,"1-30 j",IF($Y879&lt;=60,"31-60 j",IF($Y879&lt;=90,"61-90 j","Plus de 90 j")))))</f>
        <v/>
      </c>
      <c r="AF879" s="67">
        <f>IF($K879&lt;=1000,"Moins de 1 k€",IF($K879&lt;=5000,"1 à 5 k€",IF($K879&lt;=15000,"5 à 15 k€","Plus de 15 k€")))</f>
        <v/>
      </c>
    </row>
    <row r="880">
      <c r="A880" s="65" t="inlineStr">
        <is>
          <t>FAC-00879</t>
        </is>
      </c>
      <c r="B880" s="65" t="inlineStr">
        <is>
          <t>DEV-02283</t>
        </is>
      </c>
      <c r="C880" s="65" t="inlineStr">
        <is>
          <t>CLI-0778</t>
        </is>
      </c>
      <c r="D880" s="65" t="inlineStr">
        <is>
          <t>Professionnel</t>
        </is>
      </c>
      <c r="E880" s="65" t="inlineStr">
        <is>
          <t>Bordeaux</t>
        </is>
      </c>
      <c r="F880" s="66" t="n">
        <v>45978</v>
      </c>
      <c r="G880" s="65" t="inlineStr">
        <is>
          <t>2025-11</t>
        </is>
      </c>
      <c r="H880" s="65" t="inlineStr">
        <is>
          <t>2025-2026</t>
        </is>
      </c>
      <c r="I880" s="66" t="n">
        <v>46008</v>
      </c>
      <c r="J880" s="67" t="n">
        <v>30</v>
      </c>
      <c r="K880" s="68" t="n">
        <v>9849.719999999999</v>
      </c>
      <c r="L880" s="71" t="n">
        <v>0.2</v>
      </c>
      <c r="M880" s="68" t="n">
        <v>11819.66</v>
      </c>
      <c r="N880" s="65" t="inlineStr">
        <is>
          <t>Bon payeur</t>
        </is>
      </c>
      <c r="O880" s="66" t="n">
        <v>45987</v>
      </c>
      <c r="P880" s="65" t="inlineStr">
        <is>
          <t>Payée</t>
        </is>
      </c>
      <c r="Q880" s="67">
        <f>IFERROR(INDEX(Devis!$I$2:$I$3053,MATCH($B880,Devis!$A$2:$A$3053,0)),"")</f>
        <v/>
      </c>
      <c r="R880" s="67">
        <f>IFERROR(INDEX(Devis!$K$2:$K$3053,MATCH($B880,Devis!$A$2:$A$3053,0)),"")</f>
        <v/>
      </c>
      <c r="S880" s="67">
        <f>IFERROR(INDEX(Clients!$G$2:$G$1020,MATCH($C880,Clients!$A$2:$A$1020,0)),"")</f>
        <v/>
      </c>
      <c r="T880" s="69">
        <f>1</f>
        <v/>
      </c>
      <c r="U880" s="68">
        <f>IFERROR(INDEX(Interventions!$S$2:$S$1106,MATCH($B880,Interventions!$B$2:$B$1106,0)),0)</f>
        <v/>
      </c>
      <c r="V880" s="68">
        <f>$K880-$U880</f>
        <v/>
      </c>
      <c r="W880" s="69">
        <f>IF($O880="",0,1)</f>
        <v/>
      </c>
      <c r="X880" s="68">
        <f>IF($O880="",$M880,0)</f>
        <v/>
      </c>
      <c r="Y880" s="69">
        <f>IF($O880="",MAX(0,Paramètres!$C$8-$I880),MAX(0,$O880-$I880))</f>
        <v/>
      </c>
      <c r="Z880" s="69">
        <f>$Y880*$X880</f>
        <v/>
      </c>
      <c r="AA880" s="69">
        <f>IF($O880="",0,$O880-$F880)</f>
        <v/>
      </c>
      <c r="AB880" s="69">
        <f>IF(AND($O880="",$I880&lt;Paramètres!$C$8),1,0)</f>
        <v/>
      </c>
      <c r="AC880" s="69">
        <f>IF(AND($O880="",$Y880&gt;Paramètres!$C$13),1,0)</f>
        <v/>
      </c>
      <c r="AD880" s="67">
        <f>IF($O880="","",YEAR($O880)&amp;"-"&amp;TEXT(MONTH($O880),"00"))</f>
        <v/>
      </c>
      <c r="AE880" s="67">
        <f>IF($W880=1,"Réglée",IF($Y880&lt;=0,"Non échu",IF($Y880&lt;=30,"1-30 j",IF($Y880&lt;=60,"31-60 j",IF($Y880&lt;=90,"61-90 j","Plus de 90 j")))))</f>
        <v/>
      </c>
      <c r="AF880" s="67">
        <f>IF($K880&lt;=1000,"Moins de 1 k€",IF($K880&lt;=5000,"1 à 5 k€",IF($K880&lt;=15000,"5 à 15 k€","Plus de 15 k€")))</f>
        <v/>
      </c>
    </row>
    <row r="881">
      <c r="A881" s="65" t="inlineStr">
        <is>
          <t>FAC-00880</t>
        </is>
      </c>
      <c r="B881" s="65" t="inlineStr">
        <is>
          <t>DEV-02289</t>
        </is>
      </c>
      <c r="C881" s="65" t="inlineStr">
        <is>
          <t>CLI-0650</t>
        </is>
      </c>
      <c r="D881" s="65" t="inlineStr">
        <is>
          <t>Particulier</t>
        </is>
      </c>
      <c r="E881" s="65" t="inlineStr">
        <is>
          <t>Toulouse</t>
        </is>
      </c>
      <c r="F881" s="66" t="n">
        <v>45979</v>
      </c>
      <c r="G881" s="65" t="inlineStr">
        <is>
          <t>2025-11</t>
        </is>
      </c>
      <c r="H881" s="65" t="inlineStr">
        <is>
          <t>2025-2026</t>
        </is>
      </c>
      <c r="I881" s="66" t="n">
        <v>45994</v>
      </c>
      <c r="J881" s="67" t="n">
        <v>15</v>
      </c>
      <c r="K881" s="68" t="n">
        <v>3365.14</v>
      </c>
      <c r="L881" s="71" t="n">
        <v>0.2</v>
      </c>
      <c r="M881" s="68" t="n">
        <v>4038.17</v>
      </c>
      <c r="N881" s="65" t="inlineStr">
        <is>
          <t>Bon payeur</t>
        </is>
      </c>
      <c r="O881" s="66" t="n">
        <v>45981</v>
      </c>
      <c r="P881" s="65" t="inlineStr">
        <is>
          <t>Payée</t>
        </is>
      </c>
      <c r="Q881" s="67">
        <f>IFERROR(INDEX(Devis!$I$2:$I$3053,MATCH($B881,Devis!$A$2:$A$3053,0)),"")</f>
        <v/>
      </c>
      <c r="R881" s="67">
        <f>IFERROR(INDEX(Devis!$K$2:$K$3053,MATCH($B881,Devis!$A$2:$A$3053,0)),"")</f>
        <v/>
      </c>
      <c r="S881" s="67">
        <f>IFERROR(INDEX(Clients!$G$2:$G$1020,MATCH($C881,Clients!$A$2:$A$1020,0)),"")</f>
        <v/>
      </c>
      <c r="T881" s="69">
        <f>1</f>
        <v/>
      </c>
      <c r="U881" s="68">
        <f>IFERROR(INDEX(Interventions!$S$2:$S$1106,MATCH($B881,Interventions!$B$2:$B$1106,0)),0)</f>
        <v/>
      </c>
      <c r="V881" s="68">
        <f>$K881-$U881</f>
        <v/>
      </c>
      <c r="W881" s="69">
        <f>IF($O881="",0,1)</f>
        <v/>
      </c>
      <c r="X881" s="68">
        <f>IF($O881="",$M881,0)</f>
        <v/>
      </c>
      <c r="Y881" s="69">
        <f>IF($O881="",MAX(0,Paramètres!$C$8-$I881),MAX(0,$O881-$I881))</f>
        <v/>
      </c>
      <c r="Z881" s="69">
        <f>$Y881*$X881</f>
        <v/>
      </c>
      <c r="AA881" s="69">
        <f>IF($O881="",0,$O881-$F881)</f>
        <v/>
      </c>
      <c r="AB881" s="69">
        <f>IF(AND($O881="",$I881&lt;Paramètres!$C$8),1,0)</f>
        <v/>
      </c>
      <c r="AC881" s="69">
        <f>IF(AND($O881="",$Y881&gt;Paramètres!$C$13),1,0)</f>
        <v/>
      </c>
      <c r="AD881" s="67">
        <f>IF($O881="","",YEAR($O881)&amp;"-"&amp;TEXT(MONTH($O881),"00"))</f>
        <v/>
      </c>
      <c r="AE881" s="67">
        <f>IF($W881=1,"Réglée",IF($Y881&lt;=0,"Non échu",IF($Y881&lt;=30,"1-30 j",IF($Y881&lt;=60,"31-60 j",IF($Y881&lt;=90,"61-90 j","Plus de 90 j")))))</f>
        <v/>
      </c>
      <c r="AF881" s="67">
        <f>IF($K881&lt;=1000,"Moins de 1 k€",IF($K881&lt;=5000,"1 à 5 k€",IF($K881&lt;=15000,"5 à 15 k€","Plus de 15 k€")))</f>
        <v/>
      </c>
    </row>
    <row r="882">
      <c r="A882" s="65" t="inlineStr">
        <is>
          <t>FAC-00881</t>
        </is>
      </c>
      <c r="B882" s="65" t="inlineStr">
        <is>
          <t>DEV-02290</t>
        </is>
      </c>
      <c r="C882" s="65" t="inlineStr">
        <is>
          <t>CLI-0505</t>
        </is>
      </c>
      <c r="D882" s="65" t="inlineStr">
        <is>
          <t>Syndic</t>
        </is>
      </c>
      <c r="E882" s="65" t="inlineStr">
        <is>
          <t>Bordeaux</t>
        </is>
      </c>
      <c r="F882" s="66" t="n">
        <v>45985</v>
      </c>
      <c r="G882" s="65" t="inlineStr">
        <is>
          <t>2025-11</t>
        </is>
      </c>
      <c r="H882" s="65" t="inlineStr">
        <is>
          <t>2025-2026</t>
        </is>
      </c>
      <c r="I882" s="66" t="n">
        <v>46045</v>
      </c>
      <c r="J882" s="67" t="n">
        <v>60</v>
      </c>
      <c r="K882" s="68" t="n">
        <v>9688.75</v>
      </c>
      <c r="L882" s="71" t="n">
        <v>0.2</v>
      </c>
      <c r="M882" s="68" t="n">
        <v>11626.5</v>
      </c>
      <c r="N882" s="65" t="inlineStr">
        <is>
          <t>Standard</t>
        </is>
      </c>
      <c r="O882" s="66" t="n">
        <v>46053</v>
      </c>
      <c r="P882" s="65" t="inlineStr">
        <is>
          <t>Payée</t>
        </is>
      </c>
      <c r="Q882" s="67">
        <f>IFERROR(INDEX(Devis!$I$2:$I$3053,MATCH($B882,Devis!$A$2:$A$3053,0)),"")</f>
        <v/>
      </c>
      <c r="R882" s="67">
        <f>IFERROR(INDEX(Devis!$K$2:$K$3053,MATCH($B882,Devis!$A$2:$A$3053,0)),"")</f>
        <v/>
      </c>
      <c r="S882" s="67">
        <f>IFERROR(INDEX(Clients!$G$2:$G$1020,MATCH($C882,Clients!$A$2:$A$1020,0)),"")</f>
        <v/>
      </c>
      <c r="T882" s="69">
        <f>1</f>
        <v/>
      </c>
      <c r="U882" s="68">
        <f>IFERROR(INDEX(Interventions!$S$2:$S$1106,MATCH($B882,Interventions!$B$2:$B$1106,0)),0)</f>
        <v/>
      </c>
      <c r="V882" s="68">
        <f>$K882-$U882</f>
        <v/>
      </c>
      <c r="W882" s="69">
        <f>IF($O882="",0,1)</f>
        <v/>
      </c>
      <c r="X882" s="68">
        <f>IF($O882="",$M882,0)</f>
        <v/>
      </c>
      <c r="Y882" s="69">
        <f>IF($O882="",MAX(0,Paramètres!$C$8-$I882),MAX(0,$O882-$I882))</f>
        <v/>
      </c>
      <c r="Z882" s="69">
        <f>$Y882*$X882</f>
        <v/>
      </c>
      <c r="AA882" s="69">
        <f>IF($O882="",0,$O882-$F882)</f>
        <v/>
      </c>
      <c r="AB882" s="69">
        <f>IF(AND($O882="",$I882&lt;Paramètres!$C$8),1,0)</f>
        <v/>
      </c>
      <c r="AC882" s="69">
        <f>IF(AND($O882="",$Y882&gt;Paramètres!$C$13),1,0)</f>
        <v/>
      </c>
      <c r="AD882" s="67">
        <f>IF($O882="","",YEAR($O882)&amp;"-"&amp;TEXT(MONTH($O882),"00"))</f>
        <v/>
      </c>
      <c r="AE882" s="67">
        <f>IF($W882=1,"Réglée",IF($Y882&lt;=0,"Non échu",IF($Y882&lt;=30,"1-30 j",IF($Y882&lt;=60,"31-60 j",IF($Y882&lt;=90,"61-90 j","Plus de 90 j")))))</f>
        <v/>
      </c>
      <c r="AF882" s="67">
        <f>IF($K882&lt;=1000,"Moins de 1 k€",IF($K882&lt;=5000,"1 à 5 k€",IF($K882&lt;=15000,"5 à 15 k€","Plus de 15 k€")))</f>
        <v/>
      </c>
    </row>
    <row r="883">
      <c r="A883" s="65" t="inlineStr">
        <is>
          <t>FAC-00882</t>
        </is>
      </c>
      <c r="B883" s="65" t="inlineStr">
        <is>
          <t>DEV-02292</t>
        </is>
      </c>
      <c r="C883" s="65" t="inlineStr">
        <is>
          <t>CLI-0352</t>
        </is>
      </c>
      <c r="D883" s="65" t="inlineStr">
        <is>
          <t>Professionnel</t>
        </is>
      </c>
      <c r="E883" s="65" t="inlineStr">
        <is>
          <t>Bordeaux</t>
        </is>
      </c>
      <c r="F883" s="66" t="n">
        <v>45985</v>
      </c>
      <c r="G883" s="65" t="inlineStr">
        <is>
          <t>2025-11</t>
        </is>
      </c>
      <c r="H883" s="65" t="inlineStr">
        <is>
          <t>2025-2026</t>
        </is>
      </c>
      <c r="I883" s="66" t="n">
        <v>46015</v>
      </c>
      <c r="J883" s="67" t="n">
        <v>30</v>
      </c>
      <c r="K883" s="68" t="n">
        <v>1411.19</v>
      </c>
      <c r="L883" s="71" t="n">
        <v>0.2</v>
      </c>
      <c r="M883" s="68" t="n">
        <v>1693.43</v>
      </c>
      <c r="N883" s="65" t="inlineStr">
        <is>
          <t>Standard</t>
        </is>
      </c>
      <c r="O883" s="66" t="n">
        <v>46016</v>
      </c>
      <c r="P883" s="65" t="inlineStr">
        <is>
          <t>Payée</t>
        </is>
      </c>
      <c r="Q883" s="67">
        <f>IFERROR(INDEX(Devis!$I$2:$I$3053,MATCH($B883,Devis!$A$2:$A$3053,0)),"")</f>
        <v/>
      </c>
      <c r="R883" s="67">
        <f>IFERROR(INDEX(Devis!$K$2:$K$3053,MATCH($B883,Devis!$A$2:$A$3053,0)),"")</f>
        <v/>
      </c>
      <c r="S883" s="67">
        <f>IFERROR(INDEX(Clients!$G$2:$G$1020,MATCH($C883,Clients!$A$2:$A$1020,0)),"")</f>
        <v/>
      </c>
      <c r="T883" s="69">
        <f>1</f>
        <v/>
      </c>
      <c r="U883" s="68">
        <f>IFERROR(INDEX(Interventions!$S$2:$S$1106,MATCH($B883,Interventions!$B$2:$B$1106,0)),0)</f>
        <v/>
      </c>
      <c r="V883" s="68">
        <f>$K883-$U883</f>
        <v/>
      </c>
      <c r="W883" s="69">
        <f>IF($O883="",0,1)</f>
        <v/>
      </c>
      <c r="X883" s="68">
        <f>IF($O883="",$M883,0)</f>
        <v/>
      </c>
      <c r="Y883" s="69">
        <f>IF($O883="",MAX(0,Paramètres!$C$8-$I883),MAX(0,$O883-$I883))</f>
        <v/>
      </c>
      <c r="Z883" s="69">
        <f>$Y883*$X883</f>
        <v/>
      </c>
      <c r="AA883" s="69">
        <f>IF($O883="",0,$O883-$F883)</f>
        <v/>
      </c>
      <c r="AB883" s="69">
        <f>IF(AND($O883="",$I883&lt;Paramètres!$C$8),1,0)</f>
        <v/>
      </c>
      <c r="AC883" s="69">
        <f>IF(AND($O883="",$Y883&gt;Paramètres!$C$13),1,0)</f>
        <v/>
      </c>
      <c r="AD883" s="67">
        <f>IF($O883="","",YEAR($O883)&amp;"-"&amp;TEXT(MONTH($O883),"00"))</f>
        <v/>
      </c>
      <c r="AE883" s="67">
        <f>IF($W883=1,"Réglée",IF($Y883&lt;=0,"Non échu",IF($Y883&lt;=30,"1-30 j",IF($Y883&lt;=60,"31-60 j",IF($Y883&lt;=90,"61-90 j","Plus de 90 j")))))</f>
        <v/>
      </c>
      <c r="AF883" s="67">
        <f>IF($K883&lt;=1000,"Moins de 1 k€",IF($K883&lt;=5000,"1 à 5 k€",IF($K883&lt;=15000,"5 à 15 k€","Plus de 15 k€")))</f>
        <v/>
      </c>
    </row>
    <row r="884">
      <c r="A884" s="65" t="inlineStr">
        <is>
          <t>FAC-00883</t>
        </is>
      </c>
      <c r="B884" s="65" t="inlineStr">
        <is>
          <t>DEV-02293</t>
        </is>
      </c>
      <c r="C884" s="65" t="inlineStr">
        <is>
          <t>CLI-0115</t>
        </is>
      </c>
      <c r="D884" s="65" t="inlineStr">
        <is>
          <t>Particulier</t>
        </is>
      </c>
      <c r="E884" s="65" t="inlineStr">
        <is>
          <t>Bordeaux</t>
        </is>
      </c>
      <c r="F884" s="66" t="n">
        <v>45992</v>
      </c>
      <c r="G884" s="65" t="inlineStr">
        <is>
          <t>2025-12</t>
        </is>
      </c>
      <c r="H884" s="65" t="inlineStr">
        <is>
          <t>2025-2026</t>
        </is>
      </c>
      <c r="I884" s="66" t="n">
        <v>46007</v>
      </c>
      <c r="J884" s="67" t="n">
        <v>15</v>
      </c>
      <c r="K884" s="68" t="n">
        <v>1708.39</v>
      </c>
      <c r="L884" s="71" t="n">
        <v>0.2</v>
      </c>
      <c r="M884" s="68" t="n">
        <v>2050.07</v>
      </c>
      <c r="N884" s="65" t="inlineStr">
        <is>
          <t>Standard</t>
        </is>
      </c>
      <c r="O884" s="66" t="n">
        <v>46016</v>
      </c>
      <c r="P884" s="65" t="inlineStr">
        <is>
          <t>Payée</t>
        </is>
      </c>
      <c r="Q884" s="67">
        <f>IFERROR(INDEX(Devis!$I$2:$I$3053,MATCH($B884,Devis!$A$2:$A$3053,0)),"")</f>
        <v/>
      </c>
      <c r="R884" s="67">
        <f>IFERROR(INDEX(Devis!$K$2:$K$3053,MATCH($B884,Devis!$A$2:$A$3053,0)),"")</f>
        <v/>
      </c>
      <c r="S884" s="67">
        <f>IFERROR(INDEX(Clients!$G$2:$G$1020,MATCH($C884,Clients!$A$2:$A$1020,0)),"")</f>
        <v/>
      </c>
      <c r="T884" s="69">
        <f>1</f>
        <v/>
      </c>
      <c r="U884" s="68">
        <f>IFERROR(INDEX(Interventions!$S$2:$S$1106,MATCH($B884,Interventions!$B$2:$B$1106,0)),0)</f>
        <v/>
      </c>
      <c r="V884" s="68">
        <f>$K884-$U884</f>
        <v/>
      </c>
      <c r="W884" s="69">
        <f>IF($O884="",0,1)</f>
        <v/>
      </c>
      <c r="X884" s="68">
        <f>IF($O884="",$M884,0)</f>
        <v/>
      </c>
      <c r="Y884" s="69">
        <f>IF($O884="",MAX(0,Paramètres!$C$8-$I884),MAX(0,$O884-$I884))</f>
        <v/>
      </c>
      <c r="Z884" s="69">
        <f>$Y884*$X884</f>
        <v/>
      </c>
      <c r="AA884" s="69">
        <f>IF($O884="",0,$O884-$F884)</f>
        <v/>
      </c>
      <c r="AB884" s="69">
        <f>IF(AND($O884="",$I884&lt;Paramètres!$C$8),1,0)</f>
        <v/>
      </c>
      <c r="AC884" s="69">
        <f>IF(AND($O884="",$Y884&gt;Paramètres!$C$13),1,0)</f>
        <v/>
      </c>
      <c r="AD884" s="67">
        <f>IF($O884="","",YEAR($O884)&amp;"-"&amp;TEXT(MONTH($O884),"00"))</f>
        <v/>
      </c>
      <c r="AE884" s="67">
        <f>IF($W884=1,"Réglée",IF($Y884&lt;=0,"Non échu",IF($Y884&lt;=30,"1-30 j",IF($Y884&lt;=60,"31-60 j",IF($Y884&lt;=90,"61-90 j","Plus de 90 j")))))</f>
        <v/>
      </c>
      <c r="AF884" s="67">
        <f>IF($K884&lt;=1000,"Moins de 1 k€",IF($K884&lt;=5000,"1 à 5 k€",IF($K884&lt;=15000,"5 à 15 k€","Plus de 15 k€")))</f>
        <v/>
      </c>
    </row>
    <row r="885">
      <c r="A885" s="65" t="inlineStr">
        <is>
          <t>FAC-00884</t>
        </is>
      </c>
      <c r="B885" s="65" t="inlineStr">
        <is>
          <t>DEV-02313</t>
        </is>
      </c>
      <c r="C885" s="65" t="inlineStr">
        <is>
          <t>CLI-0087</t>
        </is>
      </c>
      <c r="D885" s="65" t="inlineStr">
        <is>
          <t>Particulier</t>
        </is>
      </c>
      <c r="E885" s="65" t="inlineStr">
        <is>
          <t>Toulouse</t>
        </is>
      </c>
      <c r="F885" s="66" t="n">
        <v>45971</v>
      </c>
      <c r="G885" s="65" t="inlineStr">
        <is>
          <t>2025-11</t>
        </is>
      </c>
      <c r="H885" s="65" t="inlineStr">
        <is>
          <t>2025-2026</t>
        </is>
      </c>
      <c r="I885" s="66" t="n">
        <v>45986</v>
      </c>
      <c r="J885" s="67" t="n">
        <v>15</v>
      </c>
      <c r="K885" s="68" t="n">
        <v>414.28</v>
      </c>
      <c r="L885" s="71" t="n">
        <v>0.1</v>
      </c>
      <c r="M885" s="68" t="n">
        <v>455.71</v>
      </c>
      <c r="N885" s="65" t="inlineStr">
        <is>
          <t>Bon payeur</t>
        </is>
      </c>
      <c r="O885" s="66" t="n">
        <v>45972</v>
      </c>
      <c r="P885" s="65" t="inlineStr">
        <is>
          <t>Payée</t>
        </is>
      </c>
      <c r="Q885" s="67">
        <f>IFERROR(INDEX(Devis!$I$2:$I$3053,MATCH($B885,Devis!$A$2:$A$3053,0)),"")</f>
        <v/>
      </c>
      <c r="R885" s="67">
        <f>IFERROR(INDEX(Devis!$K$2:$K$3053,MATCH($B885,Devis!$A$2:$A$3053,0)),"")</f>
        <v/>
      </c>
      <c r="S885" s="67">
        <f>IFERROR(INDEX(Clients!$G$2:$G$1020,MATCH($C885,Clients!$A$2:$A$1020,0)),"")</f>
        <v/>
      </c>
      <c r="T885" s="69">
        <f>1</f>
        <v/>
      </c>
      <c r="U885" s="68">
        <f>IFERROR(INDEX(Interventions!$S$2:$S$1106,MATCH($B885,Interventions!$B$2:$B$1106,0)),0)</f>
        <v/>
      </c>
      <c r="V885" s="68">
        <f>$K885-$U885</f>
        <v/>
      </c>
      <c r="W885" s="69">
        <f>IF($O885="",0,1)</f>
        <v/>
      </c>
      <c r="X885" s="68">
        <f>IF($O885="",$M885,0)</f>
        <v/>
      </c>
      <c r="Y885" s="69">
        <f>IF($O885="",MAX(0,Paramètres!$C$8-$I885),MAX(0,$O885-$I885))</f>
        <v/>
      </c>
      <c r="Z885" s="69">
        <f>$Y885*$X885</f>
        <v/>
      </c>
      <c r="AA885" s="69">
        <f>IF($O885="",0,$O885-$F885)</f>
        <v/>
      </c>
      <c r="AB885" s="69">
        <f>IF(AND($O885="",$I885&lt;Paramètres!$C$8),1,0)</f>
        <v/>
      </c>
      <c r="AC885" s="69">
        <f>IF(AND($O885="",$Y885&gt;Paramètres!$C$13),1,0)</f>
        <v/>
      </c>
      <c r="AD885" s="67">
        <f>IF($O885="","",YEAR($O885)&amp;"-"&amp;TEXT(MONTH($O885),"00"))</f>
        <v/>
      </c>
      <c r="AE885" s="67">
        <f>IF($W885=1,"Réglée",IF($Y885&lt;=0,"Non échu",IF($Y885&lt;=30,"1-30 j",IF($Y885&lt;=60,"31-60 j",IF($Y885&lt;=90,"61-90 j","Plus de 90 j")))))</f>
        <v/>
      </c>
      <c r="AF885" s="67">
        <f>IF($K885&lt;=1000,"Moins de 1 k€",IF($K885&lt;=5000,"1 à 5 k€",IF($K885&lt;=15000,"5 à 15 k€","Plus de 15 k€")))</f>
        <v/>
      </c>
    </row>
    <row r="886">
      <c r="A886" s="65" t="inlineStr">
        <is>
          <t>FAC-00885</t>
        </is>
      </c>
      <c r="B886" s="65" t="inlineStr">
        <is>
          <t>DEV-02317</t>
        </is>
      </c>
      <c r="C886" s="65" t="inlineStr">
        <is>
          <t>CLI-0229</t>
        </is>
      </c>
      <c r="D886" s="65" t="inlineStr">
        <is>
          <t>Particulier</t>
        </is>
      </c>
      <c r="E886" s="65" t="inlineStr">
        <is>
          <t>Toulouse</t>
        </is>
      </c>
      <c r="F886" s="66" t="n">
        <v>45994</v>
      </c>
      <c r="G886" s="65" t="inlineStr">
        <is>
          <t>2025-12</t>
        </is>
      </c>
      <c r="H886" s="65" t="inlineStr">
        <is>
          <t>2025-2026</t>
        </is>
      </c>
      <c r="I886" s="66" t="n">
        <v>46009</v>
      </c>
      <c r="J886" s="67" t="n">
        <v>15</v>
      </c>
      <c r="K886" s="68" t="n">
        <v>450.46</v>
      </c>
      <c r="L886" s="71" t="n">
        <v>0.1</v>
      </c>
      <c r="M886" s="68" t="n">
        <v>495.51</v>
      </c>
      <c r="N886" s="65" t="inlineStr">
        <is>
          <t>Lent</t>
        </is>
      </c>
      <c r="O886" s="66" t="n">
        <v>46032</v>
      </c>
      <c r="P886" s="65" t="inlineStr">
        <is>
          <t>Payée</t>
        </is>
      </c>
      <c r="Q886" s="67">
        <f>IFERROR(INDEX(Devis!$I$2:$I$3053,MATCH($B886,Devis!$A$2:$A$3053,0)),"")</f>
        <v/>
      </c>
      <c r="R886" s="67">
        <f>IFERROR(INDEX(Devis!$K$2:$K$3053,MATCH($B886,Devis!$A$2:$A$3053,0)),"")</f>
        <v/>
      </c>
      <c r="S886" s="67">
        <f>IFERROR(INDEX(Clients!$G$2:$G$1020,MATCH($C886,Clients!$A$2:$A$1020,0)),"")</f>
        <v/>
      </c>
      <c r="T886" s="69">
        <f>1</f>
        <v/>
      </c>
      <c r="U886" s="68">
        <f>IFERROR(INDEX(Interventions!$S$2:$S$1106,MATCH($B886,Interventions!$B$2:$B$1106,0)),0)</f>
        <v/>
      </c>
      <c r="V886" s="68">
        <f>$K886-$U886</f>
        <v/>
      </c>
      <c r="W886" s="69">
        <f>IF($O886="",0,1)</f>
        <v/>
      </c>
      <c r="X886" s="68">
        <f>IF($O886="",$M886,0)</f>
        <v/>
      </c>
      <c r="Y886" s="69">
        <f>IF($O886="",MAX(0,Paramètres!$C$8-$I886),MAX(0,$O886-$I886))</f>
        <v/>
      </c>
      <c r="Z886" s="69">
        <f>$Y886*$X886</f>
        <v/>
      </c>
      <c r="AA886" s="69">
        <f>IF($O886="",0,$O886-$F886)</f>
        <v/>
      </c>
      <c r="AB886" s="69">
        <f>IF(AND($O886="",$I886&lt;Paramètres!$C$8),1,0)</f>
        <v/>
      </c>
      <c r="AC886" s="69">
        <f>IF(AND($O886="",$Y886&gt;Paramètres!$C$13),1,0)</f>
        <v/>
      </c>
      <c r="AD886" s="67">
        <f>IF($O886="","",YEAR($O886)&amp;"-"&amp;TEXT(MONTH($O886),"00"))</f>
        <v/>
      </c>
      <c r="AE886" s="67">
        <f>IF($W886=1,"Réglée",IF($Y886&lt;=0,"Non échu",IF($Y886&lt;=30,"1-30 j",IF($Y886&lt;=60,"31-60 j",IF($Y886&lt;=90,"61-90 j","Plus de 90 j")))))</f>
        <v/>
      </c>
      <c r="AF886" s="67">
        <f>IF($K886&lt;=1000,"Moins de 1 k€",IF($K886&lt;=5000,"1 à 5 k€",IF($K886&lt;=15000,"5 à 15 k€","Plus de 15 k€")))</f>
        <v/>
      </c>
    </row>
    <row r="887">
      <c r="A887" s="65" t="inlineStr">
        <is>
          <t>FAC-00886</t>
        </is>
      </c>
      <c r="B887" s="65" t="inlineStr">
        <is>
          <t>DEV-02326</t>
        </is>
      </c>
      <c r="C887" s="65" t="inlineStr">
        <is>
          <t>CLI-0014</t>
        </is>
      </c>
      <c r="D887" s="65" t="inlineStr">
        <is>
          <t>Particulier</t>
        </is>
      </c>
      <c r="E887" s="65" t="inlineStr">
        <is>
          <t>Bordeaux</t>
        </is>
      </c>
      <c r="F887" s="66" t="n">
        <v>46006</v>
      </c>
      <c r="G887" s="65" t="inlineStr">
        <is>
          <t>2025-12</t>
        </is>
      </c>
      <c r="H887" s="65" t="inlineStr">
        <is>
          <t>2025-2026</t>
        </is>
      </c>
      <c r="I887" s="66" t="n">
        <v>46021</v>
      </c>
      <c r="J887" s="67" t="n">
        <v>15</v>
      </c>
      <c r="K887" s="68" t="n">
        <v>1993.24</v>
      </c>
      <c r="L887" s="71" t="n">
        <v>0.2</v>
      </c>
      <c r="M887" s="68" t="n">
        <v>2391.89</v>
      </c>
      <c r="N887" s="65" t="inlineStr">
        <is>
          <t>Bon payeur</t>
        </is>
      </c>
      <c r="O887" s="66" t="n">
        <v>46007</v>
      </c>
      <c r="P887" s="65" t="inlineStr">
        <is>
          <t>Payée</t>
        </is>
      </c>
      <c r="Q887" s="67">
        <f>IFERROR(INDEX(Devis!$I$2:$I$3053,MATCH($B887,Devis!$A$2:$A$3053,0)),"")</f>
        <v/>
      </c>
      <c r="R887" s="67">
        <f>IFERROR(INDEX(Devis!$K$2:$K$3053,MATCH($B887,Devis!$A$2:$A$3053,0)),"")</f>
        <v/>
      </c>
      <c r="S887" s="67">
        <f>IFERROR(INDEX(Clients!$G$2:$G$1020,MATCH($C887,Clients!$A$2:$A$1020,0)),"")</f>
        <v/>
      </c>
      <c r="T887" s="69">
        <f>1</f>
        <v/>
      </c>
      <c r="U887" s="68">
        <f>IFERROR(INDEX(Interventions!$S$2:$S$1106,MATCH($B887,Interventions!$B$2:$B$1106,0)),0)</f>
        <v/>
      </c>
      <c r="V887" s="68">
        <f>$K887-$U887</f>
        <v/>
      </c>
      <c r="W887" s="69">
        <f>IF($O887="",0,1)</f>
        <v/>
      </c>
      <c r="X887" s="68">
        <f>IF($O887="",$M887,0)</f>
        <v/>
      </c>
      <c r="Y887" s="69">
        <f>IF($O887="",MAX(0,Paramètres!$C$8-$I887),MAX(0,$O887-$I887))</f>
        <v/>
      </c>
      <c r="Z887" s="69">
        <f>$Y887*$X887</f>
        <v/>
      </c>
      <c r="AA887" s="69">
        <f>IF($O887="",0,$O887-$F887)</f>
        <v/>
      </c>
      <c r="AB887" s="69">
        <f>IF(AND($O887="",$I887&lt;Paramètres!$C$8),1,0)</f>
        <v/>
      </c>
      <c r="AC887" s="69">
        <f>IF(AND($O887="",$Y887&gt;Paramètres!$C$13),1,0)</f>
        <v/>
      </c>
      <c r="AD887" s="67">
        <f>IF($O887="","",YEAR($O887)&amp;"-"&amp;TEXT(MONTH($O887),"00"))</f>
        <v/>
      </c>
      <c r="AE887" s="67">
        <f>IF($W887=1,"Réglée",IF($Y887&lt;=0,"Non échu",IF($Y887&lt;=30,"1-30 j",IF($Y887&lt;=60,"31-60 j",IF($Y887&lt;=90,"61-90 j","Plus de 90 j")))))</f>
        <v/>
      </c>
      <c r="AF887" s="67">
        <f>IF($K887&lt;=1000,"Moins de 1 k€",IF($K887&lt;=5000,"1 à 5 k€",IF($K887&lt;=15000,"5 à 15 k€","Plus de 15 k€")))</f>
        <v/>
      </c>
    </row>
    <row r="888">
      <c r="A888" s="65" t="inlineStr">
        <is>
          <t>FAC-00887</t>
        </is>
      </c>
      <c r="B888" s="65" t="inlineStr">
        <is>
          <t>DEV-02329</t>
        </is>
      </c>
      <c r="C888" s="65" t="inlineStr">
        <is>
          <t>CLI-0129</t>
        </is>
      </c>
      <c r="D888" s="65" t="inlineStr">
        <is>
          <t>Professionnel</t>
        </is>
      </c>
      <c r="E888" s="65" t="inlineStr">
        <is>
          <t>Toulouse</t>
        </is>
      </c>
      <c r="F888" s="66" t="n">
        <v>46003</v>
      </c>
      <c r="G888" s="65" t="inlineStr">
        <is>
          <t>2025-12</t>
        </is>
      </c>
      <c r="H888" s="65" t="inlineStr">
        <is>
          <t>2025-2026</t>
        </is>
      </c>
      <c r="I888" s="66" t="n">
        <v>46033</v>
      </c>
      <c r="J888" s="67" t="n">
        <v>30</v>
      </c>
      <c r="K888" s="68" t="n">
        <v>2301.43</v>
      </c>
      <c r="L888" s="71" t="n">
        <v>0.2</v>
      </c>
      <c r="M888" s="68" t="n">
        <v>2761.72</v>
      </c>
      <c r="N888" s="65" t="inlineStr">
        <is>
          <t>Bon payeur</t>
        </is>
      </c>
      <c r="O888" s="66" t="n">
        <v>46004</v>
      </c>
      <c r="P888" s="65" t="inlineStr">
        <is>
          <t>Payée</t>
        </is>
      </c>
      <c r="Q888" s="67">
        <f>IFERROR(INDEX(Devis!$I$2:$I$3053,MATCH($B888,Devis!$A$2:$A$3053,0)),"")</f>
        <v/>
      </c>
      <c r="R888" s="67">
        <f>IFERROR(INDEX(Devis!$K$2:$K$3053,MATCH($B888,Devis!$A$2:$A$3053,0)),"")</f>
        <v/>
      </c>
      <c r="S888" s="67">
        <f>IFERROR(INDEX(Clients!$G$2:$G$1020,MATCH($C888,Clients!$A$2:$A$1020,0)),"")</f>
        <v/>
      </c>
      <c r="T888" s="69">
        <f>1</f>
        <v/>
      </c>
      <c r="U888" s="68">
        <f>IFERROR(INDEX(Interventions!$S$2:$S$1106,MATCH($B888,Interventions!$B$2:$B$1106,0)),0)</f>
        <v/>
      </c>
      <c r="V888" s="68">
        <f>$K888-$U888</f>
        <v/>
      </c>
      <c r="W888" s="69">
        <f>IF($O888="",0,1)</f>
        <v/>
      </c>
      <c r="X888" s="68">
        <f>IF($O888="",$M888,0)</f>
        <v/>
      </c>
      <c r="Y888" s="69">
        <f>IF($O888="",MAX(0,Paramètres!$C$8-$I888),MAX(0,$O888-$I888))</f>
        <v/>
      </c>
      <c r="Z888" s="69">
        <f>$Y888*$X888</f>
        <v/>
      </c>
      <c r="AA888" s="69">
        <f>IF($O888="",0,$O888-$F888)</f>
        <v/>
      </c>
      <c r="AB888" s="69">
        <f>IF(AND($O888="",$I888&lt;Paramètres!$C$8),1,0)</f>
        <v/>
      </c>
      <c r="AC888" s="69">
        <f>IF(AND($O888="",$Y888&gt;Paramètres!$C$13),1,0)</f>
        <v/>
      </c>
      <c r="AD888" s="67">
        <f>IF($O888="","",YEAR($O888)&amp;"-"&amp;TEXT(MONTH($O888),"00"))</f>
        <v/>
      </c>
      <c r="AE888" s="67">
        <f>IF($W888=1,"Réglée",IF($Y888&lt;=0,"Non échu",IF($Y888&lt;=30,"1-30 j",IF($Y888&lt;=60,"31-60 j",IF($Y888&lt;=90,"61-90 j","Plus de 90 j")))))</f>
        <v/>
      </c>
      <c r="AF888" s="67">
        <f>IF($K888&lt;=1000,"Moins de 1 k€",IF($K888&lt;=5000,"1 à 5 k€",IF($K888&lt;=15000,"5 à 15 k€","Plus de 15 k€")))</f>
        <v/>
      </c>
    </row>
    <row r="889">
      <c r="A889" s="65" t="inlineStr">
        <is>
          <t>FAC-00888</t>
        </is>
      </c>
      <c r="B889" s="65" t="inlineStr">
        <is>
          <t>DEV-02333</t>
        </is>
      </c>
      <c r="C889" s="65" t="inlineStr">
        <is>
          <t>CLI-0697</t>
        </is>
      </c>
      <c r="D889" s="65" t="inlineStr">
        <is>
          <t>Particulier</t>
        </is>
      </c>
      <c r="E889" s="65" t="inlineStr">
        <is>
          <t>Montpellier</t>
        </is>
      </c>
      <c r="F889" s="66" t="n">
        <v>45995</v>
      </c>
      <c r="G889" s="65" t="inlineStr">
        <is>
          <t>2025-12</t>
        </is>
      </c>
      <c r="H889" s="65" t="inlineStr">
        <is>
          <t>2025-2026</t>
        </is>
      </c>
      <c r="I889" s="66" t="n">
        <v>46010</v>
      </c>
      <c r="J889" s="67" t="n">
        <v>15</v>
      </c>
      <c r="K889" s="68" t="n">
        <v>3446.63</v>
      </c>
      <c r="L889" s="71" t="n">
        <v>0.1</v>
      </c>
      <c r="M889" s="68" t="n">
        <v>3791.29</v>
      </c>
      <c r="N889" s="65" t="inlineStr">
        <is>
          <t>Bon payeur</t>
        </is>
      </c>
      <c r="O889" s="66" t="n">
        <v>45996</v>
      </c>
      <c r="P889" s="65" t="inlineStr">
        <is>
          <t>Payée</t>
        </is>
      </c>
      <c r="Q889" s="67">
        <f>IFERROR(INDEX(Devis!$I$2:$I$3053,MATCH($B889,Devis!$A$2:$A$3053,0)),"")</f>
        <v/>
      </c>
      <c r="R889" s="67">
        <f>IFERROR(INDEX(Devis!$K$2:$K$3053,MATCH($B889,Devis!$A$2:$A$3053,0)),"")</f>
        <v/>
      </c>
      <c r="S889" s="67">
        <f>IFERROR(INDEX(Clients!$G$2:$G$1020,MATCH($C889,Clients!$A$2:$A$1020,0)),"")</f>
        <v/>
      </c>
      <c r="T889" s="69">
        <f>1</f>
        <v/>
      </c>
      <c r="U889" s="68">
        <f>IFERROR(INDEX(Interventions!$S$2:$S$1106,MATCH($B889,Interventions!$B$2:$B$1106,0)),0)</f>
        <v/>
      </c>
      <c r="V889" s="68">
        <f>$K889-$U889</f>
        <v/>
      </c>
      <c r="W889" s="69">
        <f>IF($O889="",0,1)</f>
        <v/>
      </c>
      <c r="X889" s="68">
        <f>IF($O889="",$M889,0)</f>
        <v/>
      </c>
      <c r="Y889" s="69">
        <f>IF($O889="",MAX(0,Paramètres!$C$8-$I889),MAX(0,$O889-$I889))</f>
        <v/>
      </c>
      <c r="Z889" s="69">
        <f>$Y889*$X889</f>
        <v/>
      </c>
      <c r="AA889" s="69">
        <f>IF($O889="",0,$O889-$F889)</f>
        <v/>
      </c>
      <c r="AB889" s="69">
        <f>IF(AND($O889="",$I889&lt;Paramètres!$C$8),1,0)</f>
        <v/>
      </c>
      <c r="AC889" s="69">
        <f>IF(AND($O889="",$Y889&gt;Paramètres!$C$13),1,0)</f>
        <v/>
      </c>
      <c r="AD889" s="67">
        <f>IF($O889="","",YEAR($O889)&amp;"-"&amp;TEXT(MONTH($O889),"00"))</f>
        <v/>
      </c>
      <c r="AE889" s="67">
        <f>IF($W889=1,"Réglée",IF($Y889&lt;=0,"Non échu",IF($Y889&lt;=30,"1-30 j",IF($Y889&lt;=60,"31-60 j",IF($Y889&lt;=90,"61-90 j","Plus de 90 j")))))</f>
        <v/>
      </c>
      <c r="AF889" s="67">
        <f>IF($K889&lt;=1000,"Moins de 1 k€",IF($K889&lt;=5000,"1 à 5 k€",IF($K889&lt;=15000,"5 à 15 k€","Plus de 15 k€")))</f>
        <v/>
      </c>
    </row>
    <row r="890">
      <c r="A890" s="65" t="inlineStr">
        <is>
          <t>FAC-00889</t>
        </is>
      </c>
      <c r="B890" s="65" t="inlineStr">
        <is>
          <t>DEV-02338</t>
        </is>
      </c>
      <c r="C890" s="65" t="inlineStr">
        <is>
          <t>CLI-0754</t>
        </is>
      </c>
      <c r="D890" s="65" t="inlineStr">
        <is>
          <t>Professionnel</t>
        </is>
      </c>
      <c r="E890" s="65" t="inlineStr">
        <is>
          <t>Bordeaux</t>
        </is>
      </c>
      <c r="F890" s="66" t="n">
        <v>45978</v>
      </c>
      <c r="G890" s="65" t="inlineStr">
        <is>
          <t>2025-11</t>
        </is>
      </c>
      <c r="H890" s="65" t="inlineStr">
        <is>
          <t>2025-2026</t>
        </is>
      </c>
      <c r="I890" s="66" t="n">
        <v>46008</v>
      </c>
      <c r="J890" s="67" t="n">
        <v>30</v>
      </c>
      <c r="K890" s="68" t="n">
        <v>1244.72</v>
      </c>
      <c r="L890" s="71" t="n">
        <v>0.2</v>
      </c>
      <c r="M890" s="68" t="n">
        <v>1493.66</v>
      </c>
      <c r="N890" s="65" t="inlineStr">
        <is>
          <t>Standard</t>
        </is>
      </c>
      <c r="O890" s="66" t="n">
        <v>46012</v>
      </c>
      <c r="P890" s="65" t="inlineStr">
        <is>
          <t>Payée</t>
        </is>
      </c>
      <c r="Q890" s="67">
        <f>IFERROR(INDEX(Devis!$I$2:$I$3053,MATCH($B890,Devis!$A$2:$A$3053,0)),"")</f>
        <v/>
      </c>
      <c r="R890" s="67">
        <f>IFERROR(INDEX(Devis!$K$2:$K$3053,MATCH($B890,Devis!$A$2:$A$3053,0)),"")</f>
        <v/>
      </c>
      <c r="S890" s="67">
        <f>IFERROR(INDEX(Clients!$G$2:$G$1020,MATCH($C890,Clients!$A$2:$A$1020,0)),"")</f>
        <v/>
      </c>
      <c r="T890" s="69">
        <f>1</f>
        <v/>
      </c>
      <c r="U890" s="68">
        <f>IFERROR(INDEX(Interventions!$S$2:$S$1106,MATCH($B890,Interventions!$B$2:$B$1106,0)),0)</f>
        <v/>
      </c>
      <c r="V890" s="68">
        <f>$K890-$U890</f>
        <v/>
      </c>
      <c r="W890" s="69">
        <f>IF($O890="",0,1)</f>
        <v/>
      </c>
      <c r="X890" s="68">
        <f>IF($O890="",$M890,0)</f>
        <v/>
      </c>
      <c r="Y890" s="69">
        <f>IF($O890="",MAX(0,Paramètres!$C$8-$I890),MAX(0,$O890-$I890))</f>
        <v/>
      </c>
      <c r="Z890" s="69">
        <f>$Y890*$X890</f>
        <v/>
      </c>
      <c r="AA890" s="69">
        <f>IF($O890="",0,$O890-$F890)</f>
        <v/>
      </c>
      <c r="AB890" s="69">
        <f>IF(AND($O890="",$I890&lt;Paramètres!$C$8),1,0)</f>
        <v/>
      </c>
      <c r="AC890" s="69">
        <f>IF(AND($O890="",$Y890&gt;Paramètres!$C$13),1,0)</f>
        <v/>
      </c>
      <c r="AD890" s="67">
        <f>IF($O890="","",YEAR($O890)&amp;"-"&amp;TEXT(MONTH($O890),"00"))</f>
        <v/>
      </c>
      <c r="AE890" s="67">
        <f>IF($W890=1,"Réglée",IF($Y890&lt;=0,"Non échu",IF($Y890&lt;=30,"1-30 j",IF($Y890&lt;=60,"31-60 j",IF($Y890&lt;=90,"61-90 j","Plus de 90 j")))))</f>
        <v/>
      </c>
      <c r="AF890" s="67">
        <f>IF($K890&lt;=1000,"Moins de 1 k€",IF($K890&lt;=5000,"1 à 5 k€",IF($K890&lt;=15000,"5 à 15 k€","Plus de 15 k€")))</f>
        <v/>
      </c>
    </row>
    <row r="891">
      <c r="A891" s="65" t="inlineStr">
        <is>
          <t>FAC-00890</t>
        </is>
      </c>
      <c r="B891" s="65" t="inlineStr">
        <is>
          <t>DEV-02341</t>
        </is>
      </c>
      <c r="C891" s="65" t="inlineStr">
        <is>
          <t>CLI-0131</t>
        </is>
      </c>
      <c r="D891" s="65" t="inlineStr">
        <is>
          <t>Particulier</t>
        </is>
      </c>
      <c r="E891" s="65" t="inlineStr">
        <is>
          <t>Toulouse</t>
        </is>
      </c>
      <c r="F891" s="66" t="n">
        <v>45999</v>
      </c>
      <c r="G891" s="65" t="inlineStr">
        <is>
          <t>2025-12</t>
        </is>
      </c>
      <c r="H891" s="65" t="inlineStr">
        <is>
          <t>2025-2026</t>
        </is>
      </c>
      <c r="I891" s="66" t="n">
        <v>46014</v>
      </c>
      <c r="J891" s="67" t="n">
        <v>15</v>
      </c>
      <c r="K891" s="68" t="n">
        <v>6138.33</v>
      </c>
      <c r="L891" s="71" t="n">
        <v>0.1</v>
      </c>
      <c r="M891" s="68" t="n">
        <v>6752.16</v>
      </c>
      <c r="N891" s="65" t="inlineStr">
        <is>
          <t>Bon payeur</t>
        </is>
      </c>
      <c r="O891" s="66" t="n">
        <v>46023</v>
      </c>
      <c r="P891" s="65" t="inlineStr">
        <is>
          <t>Payée</t>
        </is>
      </c>
      <c r="Q891" s="67">
        <f>IFERROR(INDEX(Devis!$I$2:$I$3053,MATCH($B891,Devis!$A$2:$A$3053,0)),"")</f>
        <v/>
      </c>
      <c r="R891" s="67">
        <f>IFERROR(INDEX(Devis!$K$2:$K$3053,MATCH($B891,Devis!$A$2:$A$3053,0)),"")</f>
        <v/>
      </c>
      <c r="S891" s="67">
        <f>IFERROR(INDEX(Clients!$G$2:$G$1020,MATCH($C891,Clients!$A$2:$A$1020,0)),"")</f>
        <v/>
      </c>
      <c r="T891" s="69">
        <f>1</f>
        <v/>
      </c>
      <c r="U891" s="68">
        <f>IFERROR(INDEX(Interventions!$S$2:$S$1106,MATCH($B891,Interventions!$B$2:$B$1106,0)),0)</f>
        <v/>
      </c>
      <c r="V891" s="68">
        <f>$K891-$U891</f>
        <v/>
      </c>
      <c r="W891" s="69">
        <f>IF($O891="",0,1)</f>
        <v/>
      </c>
      <c r="X891" s="68">
        <f>IF($O891="",$M891,0)</f>
        <v/>
      </c>
      <c r="Y891" s="69">
        <f>IF($O891="",MAX(0,Paramètres!$C$8-$I891),MAX(0,$O891-$I891))</f>
        <v/>
      </c>
      <c r="Z891" s="69">
        <f>$Y891*$X891</f>
        <v/>
      </c>
      <c r="AA891" s="69">
        <f>IF($O891="",0,$O891-$F891)</f>
        <v/>
      </c>
      <c r="AB891" s="69">
        <f>IF(AND($O891="",$I891&lt;Paramètres!$C$8),1,0)</f>
        <v/>
      </c>
      <c r="AC891" s="69">
        <f>IF(AND($O891="",$Y891&gt;Paramètres!$C$13),1,0)</f>
        <v/>
      </c>
      <c r="AD891" s="67">
        <f>IF($O891="","",YEAR($O891)&amp;"-"&amp;TEXT(MONTH($O891),"00"))</f>
        <v/>
      </c>
      <c r="AE891" s="67">
        <f>IF($W891=1,"Réglée",IF($Y891&lt;=0,"Non échu",IF($Y891&lt;=30,"1-30 j",IF($Y891&lt;=60,"31-60 j",IF($Y891&lt;=90,"61-90 j","Plus de 90 j")))))</f>
        <v/>
      </c>
      <c r="AF891" s="67">
        <f>IF($K891&lt;=1000,"Moins de 1 k€",IF($K891&lt;=5000,"1 à 5 k€",IF($K891&lt;=15000,"5 à 15 k€","Plus de 15 k€")))</f>
        <v/>
      </c>
    </row>
    <row r="892">
      <c r="A892" s="65" t="inlineStr">
        <is>
          <t>FAC-00891</t>
        </is>
      </c>
      <c r="B892" s="65" t="inlineStr">
        <is>
          <t>DEV-02343</t>
        </is>
      </c>
      <c r="C892" s="65" t="inlineStr">
        <is>
          <t>CLI-0778</t>
        </is>
      </c>
      <c r="D892" s="65" t="inlineStr">
        <is>
          <t>Professionnel</t>
        </is>
      </c>
      <c r="E892" s="65" t="inlineStr">
        <is>
          <t>Bordeaux</t>
        </is>
      </c>
      <c r="F892" s="66" t="n">
        <v>46015</v>
      </c>
      <c r="G892" s="65" t="inlineStr">
        <is>
          <t>2025-12</t>
        </is>
      </c>
      <c r="H892" s="65" t="inlineStr">
        <is>
          <t>2025-2026</t>
        </is>
      </c>
      <c r="I892" s="66" t="n">
        <v>46045</v>
      </c>
      <c r="J892" s="67" t="n">
        <v>30</v>
      </c>
      <c r="K892" s="68" t="n">
        <v>17176.98</v>
      </c>
      <c r="L892" s="71" t="n">
        <v>0.2</v>
      </c>
      <c r="M892" s="68" t="n">
        <v>20612.38</v>
      </c>
      <c r="N892" s="65" t="inlineStr">
        <is>
          <t>Bon payeur</t>
        </is>
      </c>
      <c r="O892" s="66" t="n">
        <v>46032</v>
      </c>
      <c r="P892" s="65" t="inlineStr">
        <is>
          <t>Payée</t>
        </is>
      </c>
      <c r="Q892" s="67">
        <f>IFERROR(INDEX(Devis!$I$2:$I$3053,MATCH($B892,Devis!$A$2:$A$3053,0)),"")</f>
        <v/>
      </c>
      <c r="R892" s="67">
        <f>IFERROR(INDEX(Devis!$K$2:$K$3053,MATCH($B892,Devis!$A$2:$A$3053,0)),"")</f>
        <v/>
      </c>
      <c r="S892" s="67">
        <f>IFERROR(INDEX(Clients!$G$2:$G$1020,MATCH($C892,Clients!$A$2:$A$1020,0)),"")</f>
        <v/>
      </c>
      <c r="T892" s="69">
        <f>1</f>
        <v/>
      </c>
      <c r="U892" s="68">
        <f>IFERROR(INDEX(Interventions!$S$2:$S$1106,MATCH($B892,Interventions!$B$2:$B$1106,0)),0)</f>
        <v/>
      </c>
      <c r="V892" s="68">
        <f>$K892-$U892</f>
        <v/>
      </c>
      <c r="W892" s="69">
        <f>IF($O892="",0,1)</f>
        <v/>
      </c>
      <c r="X892" s="68">
        <f>IF($O892="",$M892,0)</f>
        <v/>
      </c>
      <c r="Y892" s="69">
        <f>IF($O892="",MAX(0,Paramètres!$C$8-$I892),MAX(0,$O892-$I892))</f>
        <v/>
      </c>
      <c r="Z892" s="69">
        <f>$Y892*$X892</f>
        <v/>
      </c>
      <c r="AA892" s="69">
        <f>IF($O892="",0,$O892-$F892)</f>
        <v/>
      </c>
      <c r="AB892" s="69">
        <f>IF(AND($O892="",$I892&lt;Paramètres!$C$8),1,0)</f>
        <v/>
      </c>
      <c r="AC892" s="69">
        <f>IF(AND($O892="",$Y892&gt;Paramètres!$C$13),1,0)</f>
        <v/>
      </c>
      <c r="AD892" s="67">
        <f>IF($O892="","",YEAR($O892)&amp;"-"&amp;TEXT(MONTH($O892),"00"))</f>
        <v/>
      </c>
      <c r="AE892" s="67">
        <f>IF($W892=1,"Réglée",IF($Y892&lt;=0,"Non échu",IF($Y892&lt;=30,"1-30 j",IF($Y892&lt;=60,"31-60 j",IF($Y892&lt;=90,"61-90 j","Plus de 90 j")))))</f>
        <v/>
      </c>
      <c r="AF892" s="67">
        <f>IF($K892&lt;=1000,"Moins de 1 k€",IF($K892&lt;=5000,"1 à 5 k€",IF($K892&lt;=15000,"5 à 15 k€","Plus de 15 k€")))</f>
        <v/>
      </c>
    </row>
    <row r="893">
      <c r="A893" s="65" t="inlineStr">
        <is>
          <t>FAC-00892</t>
        </is>
      </c>
      <c r="B893" s="65" t="inlineStr">
        <is>
          <t>DEV-02345</t>
        </is>
      </c>
      <c r="C893" s="65" t="inlineStr">
        <is>
          <t>CLI-0490</t>
        </is>
      </c>
      <c r="D893" s="65" t="inlineStr">
        <is>
          <t>Syndic</t>
        </is>
      </c>
      <c r="E893" s="65" t="inlineStr">
        <is>
          <t>Bordeaux</t>
        </is>
      </c>
      <c r="F893" s="66" t="n">
        <v>45973</v>
      </c>
      <c r="G893" s="65" t="inlineStr">
        <is>
          <t>2025-11</t>
        </is>
      </c>
      <c r="H893" s="65" t="inlineStr">
        <is>
          <t>2025-2026</t>
        </is>
      </c>
      <c r="I893" s="66" t="n">
        <v>46033</v>
      </c>
      <c r="J893" s="67" t="n">
        <v>60</v>
      </c>
      <c r="K893" s="68" t="n">
        <v>26514.42</v>
      </c>
      <c r="L893" s="71" t="n">
        <v>0.2</v>
      </c>
      <c r="M893" s="68" t="n">
        <v>31817.3</v>
      </c>
      <c r="N893" s="65" t="inlineStr">
        <is>
          <t>Litigieux</t>
        </is>
      </c>
      <c r="O893" s="66" t="n">
        <v>46134</v>
      </c>
      <c r="P893" s="65" t="inlineStr">
        <is>
          <t>Payée</t>
        </is>
      </c>
      <c r="Q893" s="67">
        <f>IFERROR(INDEX(Devis!$I$2:$I$3053,MATCH($B893,Devis!$A$2:$A$3053,0)),"")</f>
        <v/>
      </c>
      <c r="R893" s="67">
        <f>IFERROR(INDEX(Devis!$K$2:$K$3053,MATCH($B893,Devis!$A$2:$A$3053,0)),"")</f>
        <v/>
      </c>
      <c r="S893" s="67">
        <f>IFERROR(INDEX(Clients!$G$2:$G$1020,MATCH($C893,Clients!$A$2:$A$1020,0)),"")</f>
        <v/>
      </c>
      <c r="T893" s="69">
        <f>1</f>
        <v/>
      </c>
      <c r="U893" s="68">
        <f>IFERROR(INDEX(Interventions!$S$2:$S$1106,MATCH($B893,Interventions!$B$2:$B$1106,0)),0)</f>
        <v/>
      </c>
      <c r="V893" s="68">
        <f>$K893-$U893</f>
        <v/>
      </c>
      <c r="W893" s="69">
        <f>IF($O893="",0,1)</f>
        <v/>
      </c>
      <c r="X893" s="68">
        <f>IF($O893="",$M893,0)</f>
        <v/>
      </c>
      <c r="Y893" s="69">
        <f>IF($O893="",MAX(0,Paramètres!$C$8-$I893),MAX(0,$O893-$I893))</f>
        <v/>
      </c>
      <c r="Z893" s="69">
        <f>$Y893*$X893</f>
        <v/>
      </c>
      <c r="AA893" s="69">
        <f>IF($O893="",0,$O893-$F893)</f>
        <v/>
      </c>
      <c r="AB893" s="69">
        <f>IF(AND($O893="",$I893&lt;Paramètres!$C$8),1,0)</f>
        <v/>
      </c>
      <c r="AC893" s="69">
        <f>IF(AND($O893="",$Y893&gt;Paramètres!$C$13),1,0)</f>
        <v/>
      </c>
      <c r="AD893" s="67">
        <f>IF($O893="","",YEAR($O893)&amp;"-"&amp;TEXT(MONTH($O893),"00"))</f>
        <v/>
      </c>
      <c r="AE893" s="67">
        <f>IF($W893=1,"Réglée",IF($Y893&lt;=0,"Non échu",IF($Y893&lt;=30,"1-30 j",IF($Y893&lt;=60,"31-60 j",IF($Y893&lt;=90,"61-90 j","Plus de 90 j")))))</f>
        <v/>
      </c>
      <c r="AF893" s="67">
        <f>IF($K893&lt;=1000,"Moins de 1 k€",IF($K893&lt;=5000,"1 à 5 k€",IF($K893&lt;=15000,"5 à 15 k€","Plus de 15 k€")))</f>
        <v/>
      </c>
    </row>
    <row r="894">
      <c r="A894" s="65" t="inlineStr">
        <is>
          <t>FAC-00893</t>
        </is>
      </c>
      <c r="B894" s="65" t="inlineStr">
        <is>
          <t>DEV-02348</t>
        </is>
      </c>
      <c r="C894" s="65" t="inlineStr">
        <is>
          <t>CLI-0364</t>
        </is>
      </c>
      <c r="D894" s="65" t="inlineStr">
        <is>
          <t>Particulier</t>
        </is>
      </c>
      <c r="E894" s="65" t="inlineStr">
        <is>
          <t>Bordeaux</t>
        </is>
      </c>
      <c r="F894" s="66" t="n">
        <v>45992</v>
      </c>
      <c r="G894" s="65" t="inlineStr">
        <is>
          <t>2025-12</t>
        </is>
      </c>
      <c r="H894" s="65" t="inlineStr">
        <is>
          <t>2025-2026</t>
        </is>
      </c>
      <c r="I894" s="66" t="n">
        <v>46007</v>
      </c>
      <c r="J894" s="67" t="n">
        <v>15</v>
      </c>
      <c r="K894" s="68" t="n">
        <v>2311.49</v>
      </c>
      <c r="L894" s="71" t="n">
        <v>0.1</v>
      </c>
      <c r="M894" s="68" t="n">
        <v>2542.64</v>
      </c>
      <c r="N894" s="65" t="inlineStr">
        <is>
          <t>Standard</t>
        </is>
      </c>
      <c r="O894" s="66" t="n">
        <v>46017</v>
      </c>
      <c r="P894" s="65" t="inlineStr">
        <is>
          <t>Payée</t>
        </is>
      </c>
      <c r="Q894" s="67">
        <f>IFERROR(INDEX(Devis!$I$2:$I$3053,MATCH($B894,Devis!$A$2:$A$3053,0)),"")</f>
        <v/>
      </c>
      <c r="R894" s="67">
        <f>IFERROR(INDEX(Devis!$K$2:$K$3053,MATCH($B894,Devis!$A$2:$A$3053,0)),"")</f>
        <v/>
      </c>
      <c r="S894" s="67">
        <f>IFERROR(INDEX(Clients!$G$2:$G$1020,MATCH($C894,Clients!$A$2:$A$1020,0)),"")</f>
        <v/>
      </c>
      <c r="T894" s="69">
        <f>1</f>
        <v/>
      </c>
      <c r="U894" s="68">
        <f>IFERROR(INDEX(Interventions!$S$2:$S$1106,MATCH($B894,Interventions!$B$2:$B$1106,0)),0)</f>
        <v/>
      </c>
      <c r="V894" s="68">
        <f>$K894-$U894</f>
        <v/>
      </c>
      <c r="W894" s="69">
        <f>IF($O894="",0,1)</f>
        <v/>
      </c>
      <c r="X894" s="68">
        <f>IF($O894="",$M894,0)</f>
        <v/>
      </c>
      <c r="Y894" s="69">
        <f>IF($O894="",MAX(0,Paramètres!$C$8-$I894),MAX(0,$O894-$I894))</f>
        <v/>
      </c>
      <c r="Z894" s="69">
        <f>$Y894*$X894</f>
        <v/>
      </c>
      <c r="AA894" s="69">
        <f>IF($O894="",0,$O894-$F894)</f>
        <v/>
      </c>
      <c r="AB894" s="69">
        <f>IF(AND($O894="",$I894&lt;Paramètres!$C$8),1,0)</f>
        <v/>
      </c>
      <c r="AC894" s="69">
        <f>IF(AND($O894="",$Y894&gt;Paramètres!$C$13),1,0)</f>
        <v/>
      </c>
      <c r="AD894" s="67">
        <f>IF($O894="","",YEAR($O894)&amp;"-"&amp;TEXT(MONTH($O894),"00"))</f>
        <v/>
      </c>
      <c r="AE894" s="67">
        <f>IF($W894=1,"Réglée",IF($Y894&lt;=0,"Non échu",IF($Y894&lt;=30,"1-30 j",IF($Y894&lt;=60,"31-60 j",IF($Y894&lt;=90,"61-90 j","Plus de 90 j")))))</f>
        <v/>
      </c>
      <c r="AF894" s="67">
        <f>IF($K894&lt;=1000,"Moins de 1 k€",IF($K894&lt;=5000,"1 à 5 k€",IF($K894&lt;=15000,"5 à 15 k€","Plus de 15 k€")))</f>
        <v/>
      </c>
    </row>
    <row r="895">
      <c r="A895" s="65" t="inlineStr">
        <is>
          <t>FAC-00894</t>
        </is>
      </c>
      <c r="B895" s="65" t="inlineStr">
        <is>
          <t>DEV-02352</t>
        </is>
      </c>
      <c r="C895" s="65" t="inlineStr">
        <is>
          <t>CLI-0606</t>
        </is>
      </c>
      <c r="D895" s="65" t="inlineStr">
        <is>
          <t>Particulier</t>
        </is>
      </c>
      <c r="E895" s="65" t="inlineStr">
        <is>
          <t>Bordeaux</t>
        </is>
      </c>
      <c r="F895" s="66" t="n">
        <v>45993</v>
      </c>
      <c r="G895" s="65" t="inlineStr">
        <is>
          <t>2025-12</t>
        </is>
      </c>
      <c r="H895" s="65" t="inlineStr">
        <is>
          <t>2025-2026</t>
        </is>
      </c>
      <c r="I895" s="66" t="n">
        <v>46008</v>
      </c>
      <c r="J895" s="67" t="n">
        <v>15</v>
      </c>
      <c r="K895" s="68" t="n">
        <v>851.4</v>
      </c>
      <c r="L895" s="71" t="n">
        <v>0.1</v>
      </c>
      <c r="M895" s="68" t="n">
        <v>936.54</v>
      </c>
      <c r="N895" s="65" t="inlineStr">
        <is>
          <t>Bon payeur</t>
        </is>
      </c>
      <c r="O895" s="66" t="n">
        <v>46000</v>
      </c>
      <c r="P895" s="65" t="inlineStr">
        <is>
          <t>Payée</t>
        </is>
      </c>
      <c r="Q895" s="67">
        <f>IFERROR(INDEX(Devis!$I$2:$I$3053,MATCH($B895,Devis!$A$2:$A$3053,0)),"")</f>
        <v/>
      </c>
      <c r="R895" s="67">
        <f>IFERROR(INDEX(Devis!$K$2:$K$3053,MATCH($B895,Devis!$A$2:$A$3053,0)),"")</f>
        <v/>
      </c>
      <c r="S895" s="67">
        <f>IFERROR(INDEX(Clients!$G$2:$G$1020,MATCH($C895,Clients!$A$2:$A$1020,0)),"")</f>
        <v/>
      </c>
      <c r="T895" s="69">
        <f>1</f>
        <v/>
      </c>
      <c r="U895" s="68">
        <f>IFERROR(INDEX(Interventions!$S$2:$S$1106,MATCH($B895,Interventions!$B$2:$B$1106,0)),0)</f>
        <v/>
      </c>
      <c r="V895" s="68">
        <f>$K895-$U895</f>
        <v/>
      </c>
      <c r="W895" s="69">
        <f>IF($O895="",0,1)</f>
        <v/>
      </c>
      <c r="X895" s="68">
        <f>IF($O895="",$M895,0)</f>
        <v/>
      </c>
      <c r="Y895" s="69">
        <f>IF($O895="",MAX(0,Paramètres!$C$8-$I895),MAX(0,$O895-$I895))</f>
        <v/>
      </c>
      <c r="Z895" s="69">
        <f>$Y895*$X895</f>
        <v/>
      </c>
      <c r="AA895" s="69">
        <f>IF($O895="",0,$O895-$F895)</f>
        <v/>
      </c>
      <c r="AB895" s="69">
        <f>IF(AND($O895="",$I895&lt;Paramètres!$C$8),1,0)</f>
        <v/>
      </c>
      <c r="AC895" s="69">
        <f>IF(AND($O895="",$Y895&gt;Paramètres!$C$13),1,0)</f>
        <v/>
      </c>
      <c r="AD895" s="67">
        <f>IF($O895="","",YEAR($O895)&amp;"-"&amp;TEXT(MONTH($O895),"00"))</f>
        <v/>
      </c>
      <c r="AE895" s="67">
        <f>IF($W895=1,"Réglée",IF($Y895&lt;=0,"Non échu",IF($Y895&lt;=30,"1-30 j",IF($Y895&lt;=60,"31-60 j",IF($Y895&lt;=90,"61-90 j","Plus de 90 j")))))</f>
        <v/>
      </c>
      <c r="AF895" s="67">
        <f>IF($K895&lt;=1000,"Moins de 1 k€",IF($K895&lt;=5000,"1 à 5 k€",IF($K895&lt;=15000,"5 à 15 k€","Plus de 15 k€")))</f>
        <v/>
      </c>
    </row>
    <row r="896">
      <c r="A896" s="65" t="inlineStr">
        <is>
          <t>FAC-00895</t>
        </is>
      </c>
      <c r="B896" s="65" t="inlineStr">
        <is>
          <t>DEV-02354</t>
        </is>
      </c>
      <c r="C896" s="65" t="inlineStr">
        <is>
          <t>CLI-0186</t>
        </is>
      </c>
      <c r="D896" s="65" t="inlineStr">
        <is>
          <t>Particulier</t>
        </is>
      </c>
      <c r="E896" s="65" t="inlineStr">
        <is>
          <t>Bordeaux</t>
        </is>
      </c>
      <c r="F896" s="66" t="n">
        <v>45986</v>
      </c>
      <c r="G896" s="65" t="inlineStr">
        <is>
          <t>2025-11</t>
        </is>
      </c>
      <c r="H896" s="65" t="inlineStr">
        <is>
          <t>2025-2026</t>
        </is>
      </c>
      <c r="I896" s="66" t="n">
        <v>46001</v>
      </c>
      <c r="J896" s="67" t="n">
        <v>15</v>
      </c>
      <c r="K896" s="68" t="n">
        <v>10981.52</v>
      </c>
      <c r="L896" s="71" t="n">
        <v>0.1</v>
      </c>
      <c r="M896" s="68" t="n">
        <v>12079.67</v>
      </c>
      <c r="N896" s="65" t="inlineStr">
        <is>
          <t>Bon payeur</t>
        </is>
      </c>
      <c r="O896" s="66" t="n">
        <v>46001</v>
      </c>
      <c r="P896" s="65" t="inlineStr">
        <is>
          <t>Payée</t>
        </is>
      </c>
      <c r="Q896" s="67">
        <f>IFERROR(INDEX(Devis!$I$2:$I$3053,MATCH($B896,Devis!$A$2:$A$3053,0)),"")</f>
        <v/>
      </c>
      <c r="R896" s="67">
        <f>IFERROR(INDEX(Devis!$K$2:$K$3053,MATCH($B896,Devis!$A$2:$A$3053,0)),"")</f>
        <v/>
      </c>
      <c r="S896" s="67">
        <f>IFERROR(INDEX(Clients!$G$2:$G$1020,MATCH($C896,Clients!$A$2:$A$1020,0)),"")</f>
        <v/>
      </c>
      <c r="T896" s="69">
        <f>1</f>
        <v/>
      </c>
      <c r="U896" s="68">
        <f>IFERROR(INDEX(Interventions!$S$2:$S$1106,MATCH($B896,Interventions!$B$2:$B$1106,0)),0)</f>
        <v/>
      </c>
      <c r="V896" s="68">
        <f>$K896-$U896</f>
        <v/>
      </c>
      <c r="W896" s="69">
        <f>IF($O896="",0,1)</f>
        <v/>
      </c>
      <c r="X896" s="68">
        <f>IF($O896="",$M896,0)</f>
        <v/>
      </c>
      <c r="Y896" s="69">
        <f>IF($O896="",MAX(0,Paramètres!$C$8-$I896),MAX(0,$O896-$I896))</f>
        <v/>
      </c>
      <c r="Z896" s="69">
        <f>$Y896*$X896</f>
        <v/>
      </c>
      <c r="AA896" s="69">
        <f>IF($O896="",0,$O896-$F896)</f>
        <v/>
      </c>
      <c r="AB896" s="69">
        <f>IF(AND($O896="",$I896&lt;Paramètres!$C$8),1,0)</f>
        <v/>
      </c>
      <c r="AC896" s="69">
        <f>IF(AND($O896="",$Y896&gt;Paramètres!$C$13),1,0)</f>
        <v/>
      </c>
      <c r="AD896" s="67">
        <f>IF($O896="","",YEAR($O896)&amp;"-"&amp;TEXT(MONTH($O896),"00"))</f>
        <v/>
      </c>
      <c r="AE896" s="67">
        <f>IF($W896=1,"Réglée",IF($Y896&lt;=0,"Non échu",IF($Y896&lt;=30,"1-30 j",IF($Y896&lt;=60,"31-60 j",IF($Y896&lt;=90,"61-90 j","Plus de 90 j")))))</f>
        <v/>
      </c>
      <c r="AF896" s="67">
        <f>IF($K896&lt;=1000,"Moins de 1 k€",IF($K896&lt;=5000,"1 à 5 k€",IF($K896&lt;=15000,"5 à 15 k€","Plus de 15 k€")))</f>
        <v/>
      </c>
    </row>
    <row r="897">
      <c r="A897" s="65" t="inlineStr">
        <is>
          <t>FAC-00896</t>
        </is>
      </c>
      <c r="B897" s="65" t="inlineStr">
        <is>
          <t>DEV-02357</t>
        </is>
      </c>
      <c r="C897" s="65" t="inlineStr">
        <is>
          <t>CLI-0573</t>
        </is>
      </c>
      <c r="D897" s="65" t="inlineStr">
        <is>
          <t>Particulier</t>
        </is>
      </c>
      <c r="E897" s="65" t="inlineStr">
        <is>
          <t>Bordeaux</t>
        </is>
      </c>
      <c r="F897" s="66" t="n">
        <v>46006</v>
      </c>
      <c r="G897" s="65" t="inlineStr">
        <is>
          <t>2025-12</t>
        </is>
      </c>
      <c r="H897" s="65" t="inlineStr">
        <is>
          <t>2025-2026</t>
        </is>
      </c>
      <c r="I897" s="66" t="n">
        <v>46021</v>
      </c>
      <c r="J897" s="67" t="n">
        <v>15</v>
      </c>
      <c r="K897" s="68" t="n">
        <v>4395.26</v>
      </c>
      <c r="L897" s="71" t="n">
        <v>0.1</v>
      </c>
      <c r="M897" s="68" t="n">
        <v>4834.79</v>
      </c>
      <c r="N897" s="65" t="inlineStr">
        <is>
          <t>Bon payeur</t>
        </is>
      </c>
      <c r="O897" s="66" t="n">
        <v>46017</v>
      </c>
      <c r="P897" s="65" t="inlineStr">
        <is>
          <t>Payée</t>
        </is>
      </c>
      <c r="Q897" s="67">
        <f>IFERROR(INDEX(Devis!$I$2:$I$3053,MATCH($B897,Devis!$A$2:$A$3053,0)),"")</f>
        <v/>
      </c>
      <c r="R897" s="67">
        <f>IFERROR(INDEX(Devis!$K$2:$K$3053,MATCH($B897,Devis!$A$2:$A$3053,0)),"")</f>
        <v/>
      </c>
      <c r="S897" s="67">
        <f>IFERROR(INDEX(Clients!$G$2:$G$1020,MATCH($C897,Clients!$A$2:$A$1020,0)),"")</f>
        <v/>
      </c>
      <c r="T897" s="69">
        <f>1</f>
        <v/>
      </c>
      <c r="U897" s="68">
        <f>IFERROR(INDEX(Interventions!$S$2:$S$1106,MATCH($B897,Interventions!$B$2:$B$1106,0)),0)</f>
        <v/>
      </c>
      <c r="V897" s="68">
        <f>$K897-$U897</f>
        <v/>
      </c>
      <c r="W897" s="69">
        <f>IF($O897="",0,1)</f>
        <v/>
      </c>
      <c r="X897" s="68">
        <f>IF($O897="",$M897,0)</f>
        <v/>
      </c>
      <c r="Y897" s="69">
        <f>IF($O897="",MAX(0,Paramètres!$C$8-$I897),MAX(0,$O897-$I897))</f>
        <v/>
      </c>
      <c r="Z897" s="69">
        <f>$Y897*$X897</f>
        <v/>
      </c>
      <c r="AA897" s="69">
        <f>IF($O897="",0,$O897-$F897)</f>
        <v/>
      </c>
      <c r="AB897" s="69">
        <f>IF(AND($O897="",$I897&lt;Paramètres!$C$8),1,0)</f>
        <v/>
      </c>
      <c r="AC897" s="69">
        <f>IF(AND($O897="",$Y897&gt;Paramètres!$C$13),1,0)</f>
        <v/>
      </c>
      <c r="AD897" s="67">
        <f>IF($O897="","",YEAR($O897)&amp;"-"&amp;TEXT(MONTH($O897),"00"))</f>
        <v/>
      </c>
      <c r="AE897" s="67">
        <f>IF($W897=1,"Réglée",IF($Y897&lt;=0,"Non échu",IF($Y897&lt;=30,"1-30 j",IF($Y897&lt;=60,"31-60 j",IF($Y897&lt;=90,"61-90 j","Plus de 90 j")))))</f>
        <v/>
      </c>
      <c r="AF897" s="67">
        <f>IF($K897&lt;=1000,"Moins de 1 k€",IF($K897&lt;=5000,"1 à 5 k€",IF($K897&lt;=15000,"5 à 15 k€","Plus de 15 k€")))</f>
        <v/>
      </c>
    </row>
    <row r="898">
      <c r="A898" s="65" t="inlineStr">
        <is>
          <t>FAC-00897</t>
        </is>
      </c>
      <c r="B898" s="65" t="inlineStr">
        <is>
          <t>DEV-02361</t>
        </is>
      </c>
      <c r="C898" s="65" t="inlineStr">
        <is>
          <t>CLI-0474</t>
        </is>
      </c>
      <c r="D898" s="65" t="inlineStr">
        <is>
          <t>Professionnel</t>
        </is>
      </c>
      <c r="E898" s="65" t="inlineStr">
        <is>
          <t>Toulouse</t>
        </is>
      </c>
      <c r="F898" s="66" t="n">
        <v>45999</v>
      </c>
      <c r="G898" s="65" t="inlineStr">
        <is>
          <t>2025-12</t>
        </is>
      </c>
      <c r="H898" s="65" t="inlineStr">
        <is>
          <t>2025-2026</t>
        </is>
      </c>
      <c r="I898" s="66" t="n">
        <v>46029</v>
      </c>
      <c r="J898" s="67" t="n">
        <v>30</v>
      </c>
      <c r="K898" s="68" t="n">
        <v>5092.5</v>
      </c>
      <c r="L898" s="71" t="n">
        <v>0.2</v>
      </c>
      <c r="M898" s="68" t="n">
        <v>6111</v>
      </c>
      <c r="N898" s="65" t="inlineStr">
        <is>
          <t>Lent</t>
        </is>
      </c>
      <c r="O898" s="66" t="n">
        <v>46062</v>
      </c>
      <c r="P898" s="65" t="inlineStr">
        <is>
          <t>Payée</t>
        </is>
      </c>
      <c r="Q898" s="67">
        <f>IFERROR(INDEX(Devis!$I$2:$I$3053,MATCH($B898,Devis!$A$2:$A$3053,0)),"")</f>
        <v/>
      </c>
      <c r="R898" s="67">
        <f>IFERROR(INDEX(Devis!$K$2:$K$3053,MATCH($B898,Devis!$A$2:$A$3053,0)),"")</f>
        <v/>
      </c>
      <c r="S898" s="67">
        <f>IFERROR(INDEX(Clients!$G$2:$G$1020,MATCH($C898,Clients!$A$2:$A$1020,0)),"")</f>
        <v/>
      </c>
      <c r="T898" s="69">
        <f>1</f>
        <v/>
      </c>
      <c r="U898" s="68">
        <f>IFERROR(INDEX(Interventions!$S$2:$S$1106,MATCH($B898,Interventions!$B$2:$B$1106,0)),0)</f>
        <v/>
      </c>
      <c r="V898" s="68">
        <f>$K898-$U898</f>
        <v/>
      </c>
      <c r="W898" s="69">
        <f>IF($O898="",0,1)</f>
        <v/>
      </c>
      <c r="X898" s="68">
        <f>IF($O898="",$M898,0)</f>
        <v/>
      </c>
      <c r="Y898" s="69">
        <f>IF($O898="",MAX(0,Paramètres!$C$8-$I898),MAX(0,$O898-$I898))</f>
        <v/>
      </c>
      <c r="Z898" s="69">
        <f>$Y898*$X898</f>
        <v/>
      </c>
      <c r="AA898" s="69">
        <f>IF($O898="",0,$O898-$F898)</f>
        <v/>
      </c>
      <c r="AB898" s="69">
        <f>IF(AND($O898="",$I898&lt;Paramètres!$C$8),1,0)</f>
        <v/>
      </c>
      <c r="AC898" s="69">
        <f>IF(AND($O898="",$Y898&gt;Paramètres!$C$13),1,0)</f>
        <v/>
      </c>
      <c r="AD898" s="67">
        <f>IF($O898="","",YEAR($O898)&amp;"-"&amp;TEXT(MONTH($O898),"00"))</f>
        <v/>
      </c>
      <c r="AE898" s="67">
        <f>IF($W898=1,"Réglée",IF($Y898&lt;=0,"Non échu",IF($Y898&lt;=30,"1-30 j",IF($Y898&lt;=60,"31-60 j",IF($Y898&lt;=90,"61-90 j","Plus de 90 j")))))</f>
        <v/>
      </c>
      <c r="AF898" s="67">
        <f>IF($K898&lt;=1000,"Moins de 1 k€",IF($K898&lt;=5000,"1 à 5 k€",IF($K898&lt;=15000,"5 à 15 k€","Plus de 15 k€")))</f>
        <v/>
      </c>
    </row>
    <row r="899">
      <c r="A899" s="65" t="inlineStr">
        <is>
          <t>FAC-00898</t>
        </is>
      </c>
      <c r="B899" s="65" t="inlineStr">
        <is>
          <t>DEV-02364</t>
        </is>
      </c>
      <c r="C899" s="65" t="inlineStr">
        <is>
          <t>CLI-0350</t>
        </is>
      </c>
      <c r="D899" s="65" t="inlineStr">
        <is>
          <t>Particulier</t>
        </is>
      </c>
      <c r="E899" s="65" t="inlineStr">
        <is>
          <t>Bordeaux</t>
        </is>
      </c>
      <c r="F899" s="66" t="n">
        <v>46014</v>
      </c>
      <c r="G899" s="65" t="inlineStr">
        <is>
          <t>2025-12</t>
        </is>
      </c>
      <c r="H899" s="65" t="inlineStr">
        <is>
          <t>2025-2026</t>
        </is>
      </c>
      <c r="I899" s="66" t="n">
        <v>46029</v>
      </c>
      <c r="J899" s="67" t="n">
        <v>15</v>
      </c>
      <c r="K899" s="68" t="n">
        <v>257.2</v>
      </c>
      <c r="L899" s="71" t="n">
        <v>0.2</v>
      </c>
      <c r="M899" s="68" t="n">
        <v>308.64</v>
      </c>
      <c r="N899" s="65" t="inlineStr">
        <is>
          <t>Standard</t>
        </is>
      </c>
      <c r="O899" s="66" t="n">
        <v>46015</v>
      </c>
      <c r="P899" s="65" t="inlineStr">
        <is>
          <t>Payée</t>
        </is>
      </c>
      <c r="Q899" s="67">
        <f>IFERROR(INDEX(Devis!$I$2:$I$3053,MATCH($B899,Devis!$A$2:$A$3053,0)),"")</f>
        <v/>
      </c>
      <c r="R899" s="67">
        <f>IFERROR(INDEX(Devis!$K$2:$K$3053,MATCH($B899,Devis!$A$2:$A$3053,0)),"")</f>
        <v/>
      </c>
      <c r="S899" s="67">
        <f>IFERROR(INDEX(Clients!$G$2:$G$1020,MATCH($C899,Clients!$A$2:$A$1020,0)),"")</f>
        <v/>
      </c>
      <c r="T899" s="69">
        <f>1</f>
        <v/>
      </c>
      <c r="U899" s="68">
        <f>IFERROR(INDEX(Interventions!$S$2:$S$1106,MATCH($B899,Interventions!$B$2:$B$1106,0)),0)</f>
        <v/>
      </c>
      <c r="V899" s="68">
        <f>$K899-$U899</f>
        <v/>
      </c>
      <c r="W899" s="69">
        <f>IF($O899="",0,1)</f>
        <v/>
      </c>
      <c r="X899" s="68">
        <f>IF($O899="",$M899,0)</f>
        <v/>
      </c>
      <c r="Y899" s="69">
        <f>IF($O899="",MAX(0,Paramètres!$C$8-$I899),MAX(0,$O899-$I899))</f>
        <v/>
      </c>
      <c r="Z899" s="69">
        <f>$Y899*$X899</f>
        <v/>
      </c>
      <c r="AA899" s="69">
        <f>IF($O899="",0,$O899-$F899)</f>
        <v/>
      </c>
      <c r="AB899" s="69">
        <f>IF(AND($O899="",$I899&lt;Paramètres!$C$8),1,0)</f>
        <v/>
      </c>
      <c r="AC899" s="69">
        <f>IF(AND($O899="",$Y899&gt;Paramètres!$C$13),1,0)</f>
        <v/>
      </c>
      <c r="AD899" s="67">
        <f>IF($O899="","",YEAR($O899)&amp;"-"&amp;TEXT(MONTH($O899),"00"))</f>
        <v/>
      </c>
      <c r="AE899" s="67">
        <f>IF($W899=1,"Réglée",IF($Y899&lt;=0,"Non échu",IF($Y899&lt;=30,"1-30 j",IF($Y899&lt;=60,"31-60 j",IF($Y899&lt;=90,"61-90 j","Plus de 90 j")))))</f>
        <v/>
      </c>
      <c r="AF899" s="67">
        <f>IF($K899&lt;=1000,"Moins de 1 k€",IF($K899&lt;=5000,"1 à 5 k€",IF($K899&lt;=15000,"5 à 15 k€","Plus de 15 k€")))</f>
        <v/>
      </c>
    </row>
    <row r="900">
      <c r="A900" s="65" t="inlineStr">
        <is>
          <t>FAC-00899</t>
        </is>
      </c>
      <c r="B900" s="65" t="inlineStr">
        <is>
          <t>DEV-02367</t>
        </is>
      </c>
      <c r="C900" s="65" t="inlineStr">
        <is>
          <t>CLI-0123</t>
        </is>
      </c>
      <c r="D900" s="65" t="inlineStr">
        <is>
          <t>Particulier</t>
        </is>
      </c>
      <c r="E900" s="65" t="inlineStr">
        <is>
          <t>Toulouse</t>
        </is>
      </c>
      <c r="F900" s="66" t="n">
        <v>45982</v>
      </c>
      <c r="G900" s="65" t="inlineStr">
        <is>
          <t>2025-11</t>
        </is>
      </c>
      <c r="H900" s="65" t="inlineStr">
        <is>
          <t>2025-2026</t>
        </is>
      </c>
      <c r="I900" s="66" t="n">
        <v>45997</v>
      </c>
      <c r="J900" s="67" t="n">
        <v>15</v>
      </c>
      <c r="K900" s="68" t="n">
        <v>4014.32</v>
      </c>
      <c r="L900" s="71" t="n">
        <v>0.2</v>
      </c>
      <c r="M900" s="68" t="n">
        <v>4817.18</v>
      </c>
      <c r="N900" s="65" t="inlineStr">
        <is>
          <t>Standard</t>
        </is>
      </c>
      <c r="O900" s="66" t="n">
        <v>46008</v>
      </c>
      <c r="P900" s="65" t="inlineStr">
        <is>
          <t>Payée</t>
        </is>
      </c>
      <c r="Q900" s="67">
        <f>IFERROR(INDEX(Devis!$I$2:$I$3053,MATCH($B900,Devis!$A$2:$A$3053,0)),"")</f>
        <v/>
      </c>
      <c r="R900" s="67">
        <f>IFERROR(INDEX(Devis!$K$2:$K$3053,MATCH($B900,Devis!$A$2:$A$3053,0)),"")</f>
        <v/>
      </c>
      <c r="S900" s="67">
        <f>IFERROR(INDEX(Clients!$G$2:$G$1020,MATCH($C900,Clients!$A$2:$A$1020,0)),"")</f>
        <v/>
      </c>
      <c r="T900" s="69">
        <f>1</f>
        <v/>
      </c>
      <c r="U900" s="68">
        <f>IFERROR(INDEX(Interventions!$S$2:$S$1106,MATCH($B900,Interventions!$B$2:$B$1106,0)),0)</f>
        <v/>
      </c>
      <c r="V900" s="68">
        <f>$K900-$U900</f>
        <v/>
      </c>
      <c r="W900" s="69">
        <f>IF($O900="",0,1)</f>
        <v/>
      </c>
      <c r="X900" s="68">
        <f>IF($O900="",$M900,0)</f>
        <v/>
      </c>
      <c r="Y900" s="69">
        <f>IF($O900="",MAX(0,Paramètres!$C$8-$I900),MAX(0,$O900-$I900))</f>
        <v/>
      </c>
      <c r="Z900" s="69">
        <f>$Y900*$X900</f>
        <v/>
      </c>
      <c r="AA900" s="69">
        <f>IF($O900="",0,$O900-$F900)</f>
        <v/>
      </c>
      <c r="AB900" s="69">
        <f>IF(AND($O900="",$I900&lt;Paramètres!$C$8),1,0)</f>
        <v/>
      </c>
      <c r="AC900" s="69">
        <f>IF(AND($O900="",$Y900&gt;Paramètres!$C$13),1,0)</f>
        <v/>
      </c>
      <c r="AD900" s="67">
        <f>IF($O900="","",YEAR($O900)&amp;"-"&amp;TEXT(MONTH($O900),"00"))</f>
        <v/>
      </c>
      <c r="AE900" s="67">
        <f>IF($W900=1,"Réglée",IF($Y900&lt;=0,"Non échu",IF($Y900&lt;=30,"1-30 j",IF($Y900&lt;=60,"31-60 j",IF($Y900&lt;=90,"61-90 j","Plus de 90 j")))))</f>
        <v/>
      </c>
      <c r="AF900" s="67">
        <f>IF($K900&lt;=1000,"Moins de 1 k€",IF($K900&lt;=5000,"1 à 5 k€",IF($K900&lt;=15000,"5 à 15 k€","Plus de 15 k€")))</f>
        <v/>
      </c>
    </row>
    <row r="901">
      <c r="A901" s="65" t="inlineStr">
        <is>
          <t>FAC-00900</t>
        </is>
      </c>
      <c r="B901" s="65" t="inlineStr">
        <is>
          <t>DEV-02369</t>
        </is>
      </c>
      <c r="C901" s="65" t="inlineStr">
        <is>
          <t>CLI-0344</t>
        </is>
      </c>
      <c r="D901" s="65" t="inlineStr">
        <is>
          <t>Syndic</t>
        </is>
      </c>
      <c r="E901" s="65" t="inlineStr">
        <is>
          <t>Toulouse</t>
        </is>
      </c>
      <c r="F901" s="66" t="n">
        <v>46001</v>
      </c>
      <c r="G901" s="65" t="inlineStr">
        <is>
          <t>2025-12</t>
        </is>
      </c>
      <c r="H901" s="65" t="inlineStr">
        <is>
          <t>2025-2026</t>
        </is>
      </c>
      <c r="I901" s="66" t="n">
        <v>46061</v>
      </c>
      <c r="J901" s="67" t="n">
        <v>60</v>
      </c>
      <c r="K901" s="68" t="n">
        <v>8861.360000000001</v>
      </c>
      <c r="L901" s="71" t="n">
        <v>0.2</v>
      </c>
      <c r="M901" s="68" t="n">
        <v>10633.63</v>
      </c>
      <c r="N901" s="65" t="inlineStr">
        <is>
          <t>Lent</t>
        </is>
      </c>
      <c r="O901" s="66" t="n">
        <v>46089</v>
      </c>
      <c r="P901" s="65" t="inlineStr">
        <is>
          <t>Payée</t>
        </is>
      </c>
      <c r="Q901" s="67">
        <f>IFERROR(INDEX(Devis!$I$2:$I$3053,MATCH($B901,Devis!$A$2:$A$3053,0)),"")</f>
        <v/>
      </c>
      <c r="R901" s="67">
        <f>IFERROR(INDEX(Devis!$K$2:$K$3053,MATCH($B901,Devis!$A$2:$A$3053,0)),"")</f>
        <v/>
      </c>
      <c r="S901" s="67">
        <f>IFERROR(INDEX(Clients!$G$2:$G$1020,MATCH($C901,Clients!$A$2:$A$1020,0)),"")</f>
        <v/>
      </c>
      <c r="T901" s="69">
        <f>1</f>
        <v/>
      </c>
      <c r="U901" s="68">
        <f>IFERROR(INDEX(Interventions!$S$2:$S$1106,MATCH($B901,Interventions!$B$2:$B$1106,0)),0)</f>
        <v/>
      </c>
      <c r="V901" s="68">
        <f>$K901-$U901</f>
        <v/>
      </c>
      <c r="W901" s="69">
        <f>IF($O901="",0,1)</f>
        <v/>
      </c>
      <c r="X901" s="68">
        <f>IF($O901="",$M901,0)</f>
        <v/>
      </c>
      <c r="Y901" s="69">
        <f>IF($O901="",MAX(0,Paramètres!$C$8-$I901),MAX(0,$O901-$I901))</f>
        <v/>
      </c>
      <c r="Z901" s="69">
        <f>$Y901*$X901</f>
        <v/>
      </c>
      <c r="AA901" s="69">
        <f>IF($O901="",0,$O901-$F901)</f>
        <v/>
      </c>
      <c r="AB901" s="69">
        <f>IF(AND($O901="",$I901&lt;Paramètres!$C$8),1,0)</f>
        <v/>
      </c>
      <c r="AC901" s="69">
        <f>IF(AND($O901="",$Y901&gt;Paramètres!$C$13),1,0)</f>
        <v/>
      </c>
      <c r="AD901" s="67">
        <f>IF($O901="","",YEAR($O901)&amp;"-"&amp;TEXT(MONTH($O901),"00"))</f>
        <v/>
      </c>
      <c r="AE901" s="67">
        <f>IF($W901=1,"Réglée",IF($Y901&lt;=0,"Non échu",IF($Y901&lt;=30,"1-30 j",IF($Y901&lt;=60,"31-60 j",IF($Y901&lt;=90,"61-90 j","Plus de 90 j")))))</f>
        <v/>
      </c>
      <c r="AF901" s="67">
        <f>IF($K901&lt;=1000,"Moins de 1 k€",IF($K901&lt;=5000,"1 à 5 k€",IF($K901&lt;=15000,"5 à 15 k€","Plus de 15 k€")))</f>
        <v/>
      </c>
    </row>
    <row r="902">
      <c r="A902" s="65" t="inlineStr">
        <is>
          <t>FAC-00901</t>
        </is>
      </c>
      <c r="B902" s="65" t="inlineStr">
        <is>
          <t>DEV-02373</t>
        </is>
      </c>
      <c r="C902" s="65" t="inlineStr">
        <is>
          <t>CLI-0698</t>
        </is>
      </c>
      <c r="D902" s="65" t="inlineStr">
        <is>
          <t>Professionnel</t>
        </is>
      </c>
      <c r="E902" s="65" t="inlineStr">
        <is>
          <t>Bordeaux</t>
        </is>
      </c>
      <c r="F902" s="66" t="n">
        <v>46048</v>
      </c>
      <c r="G902" s="65" t="inlineStr">
        <is>
          <t>2026-01</t>
        </is>
      </c>
      <c r="H902" s="65" t="inlineStr">
        <is>
          <t>2025-2026</t>
        </is>
      </c>
      <c r="I902" s="66" t="n">
        <v>46078</v>
      </c>
      <c r="J902" s="67" t="n">
        <v>30</v>
      </c>
      <c r="K902" s="68" t="n">
        <v>3037.06</v>
      </c>
      <c r="L902" s="71" t="n">
        <v>0.2</v>
      </c>
      <c r="M902" s="68" t="n">
        <v>3644.47</v>
      </c>
      <c r="N902" s="65" t="inlineStr">
        <is>
          <t>Bon payeur</t>
        </is>
      </c>
      <c r="O902" s="66" t="n">
        <v>46060</v>
      </c>
      <c r="P902" s="65" t="inlineStr">
        <is>
          <t>Payée</t>
        </is>
      </c>
      <c r="Q902" s="67">
        <f>IFERROR(INDEX(Devis!$I$2:$I$3053,MATCH($B902,Devis!$A$2:$A$3053,0)),"")</f>
        <v/>
      </c>
      <c r="R902" s="67">
        <f>IFERROR(INDEX(Devis!$K$2:$K$3053,MATCH($B902,Devis!$A$2:$A$3053,0)),"")</f>
        <v/>
      </c>
      <c r="S902" s="67">
        <f>IFERROR(INDEX(Clients!$G$2:$G$1020,MATCH($C902,Clients!$A$2:$A$1020,0)),"")</f>
        <v/>
      </c>
      <c r="T902" s="69">
        <f>1</f>
        <v/>
      </c>
      <c r="U902" s="68">
        <f>IFERROR(INDEX(Interventions!$S$2:$S$1106,MATCH($B902,Interventions!$B$2:$B$1106,0)),0)</f>
        <v/>
      </c>
      <c r="V902" s="68">
        <f>$K902-$U902</f>
        <v/>
      </c>
      <c r="W902" s="69">
        <f>IF($O902="",0,1)</f>
        <v/>
      </c>
      <c r="X902" s="68">
        <f>IF($O902="",$M902,0)</f>
        <v/>
      </c>
      <c r="Y902" s="69">
        <f>IF($O902="",MAX(0,Paramètres!$C$8-$I902),MAX(0,$O902-$I902))</f>
        <v/>
      </c>
      <c r="Z902" s="69">
        <f>$Y902*$X902</f>
        <v/>
      </c>
      <c r="AA902" s="69">
        <f>IF($O902="",0,$O902-$F902)</f>
        <v/>
      </c>
      <c r="AB902" s="69">
        <f>IF(AND($O902="",$I902&lt;Paramètres!$C$8),1,0)</f>
        <v/>
      </c>
      <c r="AC902" s="69">
        <f>IF(AND($O902="",$Y902&gt;Paramètres!$C$13),1,0)</f>
        <v/>
      </c>
      <c r="AD902" s="67">
        <f>IF($O902="","",YEAR($O902)&amp;"-"&amp;TEXT(MONTH($O902),"00"))</f>
        <v/>
      </c>
      <c r="AE902" s="67">
        <f>IF($W902=1,"Réglée",IF($Y902&lt;=0,"Non échu",IF($Y902&lt;=30,"1-30 j",IF($Y902&lt;=60,"31-60 j",IF($Y902&lt;=90,"61-90 j","Plus de 90 j")))))</f>
        <v/>
      </c>
      <c r="AF902" s="67">
        <f>IF($K902&lt;=1000,"Moins de 1 k€",IF($K902&lt;=5000,"1 à 5 k€",IF($K902&lt;=15000,"5 à 15 k€","Plus de 15 k€")))</f>
        <v/>
      </c>
    </row>
    <row r="903">
      <c r="A903" s="65" t="inlineStr">
        <is>
          <t>FAC-00902</t>
        </is>
      </c>
      <c r="B903" s="65" t="inlineStr">
        <is>
          <t>DEV-02374</t>
        </is>
      </c>
      <c r="C903" s="65" t="inlineStr">
        <is>
          <t>CLI-0059</t>
        </is>
      </c>
      <c r="D903" s="65" t="inlineStr">
        <is>
          <t>Particulier</t>
        </is>
      </c>
      <c r="E903" s="65" t="inlineStr">
        <is>
          <t>Bordeaux</t>
        </is>
      </c>
      <c r="F903" s="66" t="n">
        <v>46001</v>
      </c>
      <c r="G903" s="65" t="inlineStr">
        <is>
          <t>2025-12</t>
        </is>
      </c>
      <c r="H903" s="65" t="inlineStr">
        <is>
          <t>2025-2026</t>
        </is>
      </c>
      <c r="I903" s="66" t="n">
        <v>46016</v>
      </c>
      <c r="J903" s="67" t="n">
        <v>15</v>
      </c>
      <c r="K903" s="68" t="n">
        <v>866.9299999999999</v>
      </c>
      <c r="L903" s="71" t="n">
        <v>0.1</v>
      </c>
      <c r="M903" s="68" t="n">
        <v>953.62</v>
      </c>
      <c r="N903" s="65" t="inlineStr">
        <is>
          <t>Bon payeur</t>
        </is>
      </c>
      <c r="O903" s="66" t="n">
        <v>46005</v>
      </c>
      <c r="P903" s="65" t="inlineStr">
        <is>
          <t>Payée</t>
        </is>
      </c>
      <c r="Q903" s="67">
        <f>IFERROR(INDEX(Devis!$I$2:$I$3053,MATCH($B903,Devis!$A$2:$A$3053,0)),"")</f>
        <v/>
      </c>
      <c r="R903" s="67">
        <f>IFERROR(INDEX(Devis!$K$2:$K$3053,MATCH($B903,Devis!$A$2:$A$3053,0)),"")</f>
        <v/>
      </c>
      <c r="S903" s="67">
        <f>IFERROR(INDEX(Clients!$G$2:$G$1020,MATCH($C903,Clients!$A$2:$A$1020,0)),"")</f>
        <v/>
      </c>
      <c r="T903" s="69">
        <f>1</f>
        <v/>
      </c>
      <c r="U903" s="68">
        <f>IFERROR(INDEX(Interventions!$S$2:$S$1106,MATCH($B903,Interventions!$B$2:$B$1106,0)),0)</f>
        <v/>
      </c>
      <c r="V903" s="68">
        <f>$K903-$U903</f>
        <v/>
      </c>
      <c r="W903" s="69">
        <f>IF($O903="",0,1)</f>
        <v/>
      </c>
      <c r="X903" s="68">
        <f>IF($O903="",$M903,0)</f>
        <v/>
      </c>
      <c r="Y903" s="69">
        <f>IF($O903="",MAX(0,Paramètres!$C$8-$I903),MAX(0,$O903-$I903))</f>
        <v/>
      </c>
      <c r="Z903" s="69">
        <f>$Y903*$X903</f>
        <v/>
      </c>
      <c r="AA903" s="69">
        <f>IF($O903="",0,$O903-$F903)</f>
        <v/>
      </c>
      <c r="AB903" s="69">
        <f>IF(AND($O903="",$I903&lt;Paramètres!$C$8),1,0)</f>
        <v/>
      </c>
      <c r="AC903" s="69">
        <f>IF(AND($O903="",$Y903&gt;Paramètres!$C$13),1,0)</f>
        <v/>
      </c>
      <c r="AD903" s="67">
        <f>IF($O903="","",YEAR($O903)&amp;"-"&amp;TEXT(MONTH($O903),"00"))</f>
        <v/>
      </c>
      <c r="AE903" s="67">
        <f>IF($W903=1,"Réglée",IF($Y903&lt;=0,"Non échu",IF($Y903&lt;=30,"1-30 j",IF($Y903&lt;=60,"31-60 j",IF($Y903&lt;=90,"61-90 j","Plus de 90 j")))))</f>
        <v/>
      </c>
      <c r="AF903" s="67">
        <f>IF($K903&lt;=1000,"Moins de 1 k€",IF($K903&lt;=5000,"1 à 5 k€",IF($K903&lt;=15000,"5 à 15 k€","Plus de 15 k€")))</f>
        <v/>
      </c>
    </row>
    <row r="904">
      <c r="A904" s="65" t="inlineStr">
        <is>
          <t>FAC-00903</t>
        </is>
      </c>
      <c r="B904" s="65" t="inlineStr">
        <is>
          <t>DEV-02376</t>
        </is>
      </c>
      <c r="C904" s="65" t="inlineStr">
        <is>
          <t>CLI-0591</t>
        </is>
      </c>
      <c r="D904" s="65" t="inlineStr">
        <is>
          <t>Professionnel</t>
        </is>
      </c>
      <c r="E904" s="65" t="inlineStr">
        <is>
          <t>Montpellier</t>
        </is>
      </c>
      <c r="F904" s="66" t="n">
        <v>46007</v>
      </c>
      <c r="G904" s="65" t="inlineStr">
        <is>
          <t>2025-12</t>
        </is>
      </c>
      <c r="H904" s="65" t="inlineStr">
        <is>
          <t>2025-2026</t>
        </is>
      </c>
      <c r="I904" s="66" t="n">
        <v>46037</v>
      </c>
      <c r="J904" s="67" t="n">
        <v>30</v>
      </c>
      <c r="K904" s="68" t="n">
        <v>444.83</v>
      </c>
      <c r="L904" s="71" t="n">
        <v>0.2</v>
      </c>
      <c r="M904" s="68" t="n">
        <v>533.8</v>
      </c>
      <c r="N904" s="65" t="inlineStr">
        <is>
          <t>Bon payeur</t>
        </is>
      </c>
      <c r="O904" s="66" t="n">
        <v>46022</v>
      </c>
      <c r="P904" s="65" t="inlineStr">
        <is>
          <t>Payée</t>
        </is>
      </c>
      <c r="Q904" s="67">
        <f>IFERROR(INDEX(Devis!$I$2:$I$3053,MATCH($B904,Devis!$A$2:$A$3053,0)),"")</f>
        <v/>
      </c>
      <c r="R904" s="67">
        <f>IFERROR(INDEX(Devis!$K$2:$K$3053,MATCH($B904,Devis!$A$2:$A$3053,0)),"")</f>
        <v/>
      </c>
      <c r="S904" s="67">
        <f>IFERROR(INDEX(Clients!$G$2:$G$1020,MATCH($C904,Clients!$A$2:$A$1020,0)),"")</f>
        <v/>
      </c>
      <c r="T904" s="69">
        <f>1</f>
        <v/>
      </c>
      <c r="U904" s="68">
        <f>IFERROR(INDEX(Interventions!$S$2:$S$1106,MATCH($B904,Interventions!$B$2:$B$1106,0)),0)</f>
        <v/>
      </c>
      <c r="V904" s="68">
        <f>$K904-$U904</f>
        <v/>
      </c>
      <c r="W904" s="69">
        <f>IF($O904="",0,1)</f>
        <v/>
      </c>
      <c r="X904" s="68">
        <f>IF($O904="",$M904,0)</f>
        <v/>
      </c>
      <c r="Y904" s="69">
        <f>IF($O904="",MAX(0,Paramètres!$C$8-$I904),MAX(0,$O904-$I904))</f>
        <v/>
      </c>
      <c r="Z904" s="69">
        <f>$Y904*$X904</f>
        <v/>
      </c>
      <c r="AA904" s="69">
        <f>IF($O904="",0,$O904-$F904)</f>
        <v/>
      </c>
      <c r="AB904" s="69">
        <f>IF(AND($O904="",$I904&lt;Paramètres!$C$8),1,0)</f>
        <v/>
      </c>
      <c r="AC904" s="69">
        <f>IF(AND($O904="",$Y904&gt;Paramètres!$C$13),1,0)</f>
        <v/>
      </c>
      <c r="AD904" s="67">
        <f>IF($O904="","",YEAR($O904)&amp;"-"&amp;TEXT(MONTH($O904),"00"))</f>
        <v/>
      </c>
      <c r="AE904" s="67">
        <f>IF($W904=1,"Réglée",IF($Y904&lt;=0,"Non échu",IF($Y904&lt;=30,"1-30 j",IF($Y904&lt;=60,"31-60 j",IF($Y904&lt;=90,"61-90 j","Plus de 90 j")))))</f>
        <v/>
      </c>
      <c r="AF904" s="67">
        <f>IF($K904&lt;=1000,"Moins de 1 k€",IF($K904&lt;=5000,"1 à 5 k€",IF($K904&lt;=15000,"5 à 15 k€","Plus de 15 k€")))</f>
        <v/>
      </c>
    </row>
    <row r="905">
      <c r="A905" s="65" t="inlineStr">
        <is>
          <t>FAC-00904</t>
        </is>
      </c>
      <c r="B905" s="65" t="inlineStr">
        <is>
          <t>DEV-02378</t>
        </is>
      </c>
      <c r="C905" s="65" t="inlineStr">
        <is>
          <t>CLI-0074</t>
        </is>
      </c>
      <c r="D905" s="65" t="inlineStr">
        <is>
          <t>Particulier</t>
        </is>
      </c>
      <c r="E905" s="65" t="inlineStr">
        <is>
          <t>Bordeaux</t>
        </is>
      </c>
      <c r="F905" s="66" t="n">
        <v>45986</v>
      </c>
      <c r="G905" s="65" t="inlineStr">
        <is>
          <t>2025-11</t>
        </is>
      </c>
      <c r="H905" s="65" t="inlineStr">
        <is>
          <t>2025-2026</t>
        </is>
      </c>
      <c r="I905" s="66" t="n">
        <v>46001</v>
      </c>
      <c r="J905" s="67" t="n">
        <v>15</v>
      </c>
      <c r="K905" s="68" t="n">
        <v>5899.28</v>
      </c>
      <c r="L905" s="71" t="n">
        <v>0.1</v>
      </c>
      <c r="M905" s="68" t="n">
        <v>6489.21</v>
      </c>
      <c r="N905" s="65" t="inlineStr">
        <is>
          <t>Standard</t>
        </is>
      </c>
      <c r="O905" s="66" t="n">
        <v>45987</v>
      </c>
      <c r="P905" s="65" t="inlineStr">
        <is>
          <t>Payée</t>
        </is>
      </c>
      <c r="Q905" s="67">
        <f>IFERROR(INDEX(Devis!$I$2:$I$3053,MATCH($B905,Devis!$A$2:$A$3053,0)),"")</f>
        <v/>
      </c>
      <c r="R905" s="67">
        <f>IFERROR(INDEX(Devis!$K$2:$K$3053,MATCH($B905,Devis!$A$2:$A$3053,0)),"")</f>
        <v/>
      </c>
      <c r="S905" s="67">
        <f>IFERROR(INDEX(Clients!$G$2:$G$1020,MATCH($C905,Clients!$A$2:$A$1020,0)),"")</f>
        <v/>
      </c>
      <c r="T905" s="69">
        <f>1</f>
        <v/>
      </c>
      <c r="U905" s="68">
        <f>IFERROR(INDEX(Interventions!$S$2:$S$1106,MATCH($B905,Interventions!$B$2:$B$1106,0)),0)</f>
        <v/>
      </c>
      <c r="V905" s="68">
        <f>$K905-$U905</f>
        <v/>
      </c>
      <c r="W905" s="69">
        <f>IF($O905="",0,1)</f>
        <v/>
      </c>
      <c r="X905" s="68">
        <f>IF($O905="",$M905,0)</f>
        <v/>
      </c>
      <c r="Y905" s="69">
        <f>IF($O905="",MAX(0,Paramètres!$C$8-$I905),MAX(0,$O905-$I905))</f>
        <v/>
      </c>
      <c r="Z905" s="69">
        <f>$Y905*$X905</f>
        <v/>
      </c>
      <c r="AA905" s="69">
        <f>IF($O905="",0,$O905-$F905)</f>
        <v/>
      </c>
      <c r="AB905" s="69">
        <f>IF(AND($O905="",$I905&lt;Paramètres!$C$8),1,0)</f>
        <v/>
      </c>
      <c r="AC905" s="69">
        <f>IF(AND($O905="",$Y905&gt;Paramètres!$C$13),1,0)</f>
        <v/>
      </c>
      <c r="AD905" s="67">
        <f>IF($O905="","",YEAR($O905)&amp;"-"&amp;TEXT(MONTH($O905),"00"))</f>
        <v/>
      </c>
      <c r="AE905" s="67">
        <f>IF($W905=1,"Réglée",IF($Y905&lt;=0,"Non échu",IF($Y905&lt;=30,"1-30 j",IF($Y905&lt;=60,"31-60 j",IF($Y905&lt;=90,"61-90 j","Plus de 90 j")))))</f>
        <v/>
      </c>
      <c r="AF905" s="67">
        <f>IF($K905&lt;=1000,"Moins de 1 k€",IF($K905&lt;=5000,"1 à 5 k€",IF($K905&lt;=15000,"5 à 15 k€","Plus de 15 k€")))</f>
        <v/>
      </c>
    </row>
    <row r="906">
      <c r="A906" s="65" t="inlineStr">
        <is>
          <t>FAC-00905</t>
        </is>
      </c>
      <c r="B906" s="65" t="inlineStr">
        <is>
          <t>DEV-02379</t>
        </is>
      </c>
      <c r="C906" s="65" t="inlineStr">
        <is>
          <t>CLI-0211</t>
        </is>
      </c>
      <c r="D906" s="65" t="inlineStr">
        <is>
          <t>Particulier</t>
        </is>
      </c>
      <c r="E906" s="65" t="inlineStr">
        <is>
          <t>Bordeaux</t>
        </is>
      </c>
      <c r="F906" s="66" t="n">
        <v>46003</v>
      </c>
      <c r="G906" s="65" t="inlineStr">
        <is>
          <t>2025-12</t>
        </is>
      </c>
      <c r="H906" s="65" t="inlineStr">
        <is>
          <t>2025-2026</t>
        </is>
      </c>
      <c r="I906" s="66" t="n">
        <v>46018</v>
      </c>
      <c r="J906" s="67" t="n">
        <v>15</v>
      </c>
      <c r="K906" s="68" t="n">
        <v>1460.73</v>
      </c>
      <c r="L906" s="71" t="n">
        <v>0.2</v>
      </c>
      <c r="M906" s="68" t="n">
        <v>1752.88</v>
      </c>
      <c r="N906" s="65" t="inlineStr">
        <is>
          <t>Standard</t>
        </is>
      </c>
      <c r="O906" s="66" t="n">
        <v>46044</v>
      </c>
      <c r="P906" s="65" t="inlineStr">
        <is>
          <t>Payée</t>
        </is>
      </c>
      <c r="Q906" s="67">
        <f>IFERROR(INDEX(Devis!$I$2:$I$3053,MATCH($B906,Devis!$A$2:$A$3053,0)),"")</f>
        <v/>
      </c>
      <c r="R906" s="67">
        <f>IFERROR(INDEX(Devis!$K$2:$K$3053,MATCH($B906,Devis!$A$2:$A$3053,0)),"")</f>
        <v/>
      </c>
      <c r="S906" s="67">
        <f>IFERROR(INDEX(Clients!$G$2:$G$1020,MATCH($C906,Clients!$A$2:$A$1020,0)),"")</f>
        <v/>
      </c>
      <c r="T906" s="69">
        <f>1</f>
        <v/>
      </c>
      <c r="U906" s="68">
        <f>IFERROR(INDEX(Interventions!$S$2:$S$1106,MATCH($B906,Interventions!$B$2:$B$1106,0)),0)</f>
        <v/>
      </c>
      <c r="V906" s="68">
        <f>$K906-$U906</f>
        <v/>
      </c>
      <c r="W906" s="69">
        <f>IF($O906="",0,1)</f>
        <v/>
      </c>
      <c r="X906" s="68">
        <f>IF($O906="",$M906,0)</f>
        <v/>
      </c>
      <c r="Y906" s="69">
        <f>IF($O906="",MAX(0,Paramètres!$C$8-$I906),MAX(0,$O906-$I906))</f>
        <v/>
      </c>
      <c r="Z906" s="69">
        <f>$Y906*$X906</f>
        <v/>
      </c>
      <c r="AA906" s="69">
        <f>IF($O906="",0,$O906-$F906)</f>
        <v/>
      </c>
      <c r="AB906" s="69">
        <f>IF(AND($O906="",$I906&lt;Paramètres!$C$8),1,0)</f>
        <v/>
      </c>
      <c r="AC906" s="69">
        <f>IF(AND($O906="",$Y906&gt;Paramètres!$C$13),1,0)</f>
        <v/>
      </c>
      <c r="AD906" s="67">
        <f>IF($O906="","",YEAR($O906)&amp;"-"&amp;TEXT(MONTH($O906),"00"))</f>
        <v/>
      </c>
      <c r="AE906" s="67">
        <f>IF($W906=1,"Réglée",IF($Y906&lt;=0,"Non échu",IF($Y906&lt;=30,"1-30 j",IF($Y906&lt;=60,"31-60 j",IF($Y906&lt;=90,"61-90 j","Plus de 90 j")))))</f>
        <v/>
      </c>
      <c r="AF906" s="67">
        <f>IF($K906&lt;=1000,"Moins de 1 k€",IF($K906&lt;=5000,"1 à 5 k€",IF($K906&lt;=15000,"5 à 15 k€","Plus de 15 k€")))</f>
        <v/>
      </c>
    </row>
    <row r="907">
      <c r="A907" s="65" t="inlineStr">
        <is>
          <t>FAC-00906</t>
        </is>
      </c>
      <c r="B907" s="65" t="inlineStr">
        <is>
          <t>DEV-02382</t>
        </is>
      </c>
      <c r="C907" s="65" t="inlineStr">
        <is>
          <t>CLI-0802</t>
        </is>
      </c>
      <c r="D907" s="65" t="inlineStr">
        <is>
          <t>Collectivité</t>
        </is>
      </c>
      <c r="E907" s="65" t="inlineStr">
        <is>
          <t>Bordeaux</t>
        </is>
      </c>
      <c r="F907" s="66" t="n">
        <v>46021</v>
      </c>
      <c r="G907" s="65" t="inlineStr">
        <is>
          <t>2025-12</t>
        </is>
      </c>
      <c r="H907" s="65" t="inlineStr">
        <is>
          <t>2025-2026</t>
        </is>
      </c>
      <c r="I907" s="66" t="n">
        <v>46066</v>
      </c>
      <c r="J907" s="67" t="n">
        <v>45</v>
      </c>
      <c r="K907" s="68" t="n">
        <v>2965.1</v>
      </c>
      <c r="L907" s="71" t="n">
        <v>0.2</v>
      </c>
      <c r="M907" s="68" t="n">
        <v>3558.12</v>
      </c>
      <c r="N907" s="65" t="inlineStr">
        <is>
          <t>Bon payeur</t>
        </is>
      </c>
      <c r="O907" s="66" t="n">
        <v>46050</v>
      </c>
      <c r="P907" s="65" t="inlineStr">
        <is>
          <t>Payée</t>
        </is>
      </c>
      <c r="Q907" s="67">
        <f>IFERROR(INDEX(Devis!$I$2:$I$3053,MATCH($B907,Devis!$A$2:$A$3053,0)),"")</f>
        <v/>
      </c>
      <c r="R907" s="67">
        <f>IFERROR(INDEX(Devis!$K$2:$K$3053,MATCH($B907,Devis!$A$2:$A$3053,0)),"")</f>
        <v/>
      </c>
      <c r="S907" s="67">
        <f>IFERROR(INDEX(Clients!$G$2:$G$1020,MATCH($C907,Clients!$A$2:$A$1020,0)),"")</f>
        <v/>
      </c>
      <c r="T907" s="69">
        <f>1</f>
        <v/>
      </c>
      <c r="U907" s="68">
        <f>IFERROR(INDEX(Interventions!$S$2:$S$1106,MATCH($B907,Interventions!$B$2:$B$1106,0)),0)</f>
        <v/>
      </c>
      <c r="V907" s="68">
        <f>$K907-$U907</f>
        <v/>
      </c>
      <c r="W907" s="69">
        <f>IF($O907="",0,1)</f>
        <v/>
      </c>
      <c r="X907" s="68">
        <f>IF($O907="",$M907,0)</f>
        <v/>
      </c>
      <c r="Y907" s="69">
        <f>IF($O907="",MAX(0,Paramètres!$C$8-$I907),MAX(0,$O907-$I907))</f>
        <v/>
      </c>
      <c r="Z907" s="69">
        <f>$Y907*$X907</f>
        <v/>
      </c>
      <c r="AA907" s="69">
        <f>IF($O907="",0,$O907-$F907)</f>
        <v/>
      </c>
      <c r="AB907" s="69">
        <f>IF(AND($O907="",$I907&lt;Paramètres!$C$8),1,0)</f>
        <v/>
      </c>
      <c r="AC907" s="69">
        <f>IF(AND($O907="",$Y907&gt;Paramètres!$C$13),1,0)</f>
        <v/>
      </c>
      <c r="AD907" s="67">
        <f>IF($O907="","",YEAR($O907)&amp;"-"&amp;TEXT(MONTH($O907),"00"))</f>
        <v/>
      </c>
      <c r="AE907" s="67">
        <f>IF($W907=1,"Réglée",IF($Y907&lt;=0,"Non échu",IF($Y907&lt;=30,"1-30 j",IF($Y907&lt;=60,"31-60 j",IF($Y907&lt;=90,"61-90 j","Plus de 90 j")))))</f>
        <v/>
      </c>
      <c r="AF907" s="67">
        <f>IF($K907&lt;=1000,"Moins de 1 k€",IF($K907&lt;=5000,"1 à 5 k€",IF($K907&lt;=15000,"5 à 15 k€","Plus de 15 k€")))</f>
        <v/>
      </c>
    </row>
    <row r="908">
      <c r="A908" s="65" t="inlineStr">
        <is>
          <t>FAC-00907</t>
        </is>
      </c>
      <c r="B908" s="65" t="inlineStr">
        <is>
          <t>DEV-02383</t>
        </is>
      </c>
      <c r="C908" s="65" t="inlineStr">
        <is>
          <t>CLI-0341</t>
        </is>
      </c>
      <c r="D908" s="65" t="inlineStr">
        <is>
          <t>Collectivité</t>
        </is>
      </c>
      <c r="E908" s="65" t="inlineStr">
        <is>
          <t>Toulouse</t>
        </is>
      </c>
      <c r="F908" s="66" t="n">
        <v>46022</v>
      </c>
      <c r="G908" s="65" t="inlineStr">
        <is>
          <t>2025-12</t>
        </is>
      </c>
      <c r="H908" s="65" t="inlineStr">
        <is>
          <t>2025-2026</t>
        </is>
      </c>
      <c r="I908" s="66" t="n">
        <v>46067</v>
      </c>
      <c r="J908" s="67" t="n">
        <v>45</v>
      </c>
      <c r="K908" s="68" t="n">
        <v>1886.71</v>
      </c>
      <c r="L908" s="71" t="n">
        <v>0.2</v>
      </c>
      <c r="M908" s="68" t="n">
        <v>2264.05</v>
      </c>
      <c r="N908" s="65" t="inlineStr">
        <is>
          <t>Standard</t>
        </is>
      </c>
      <c r="O908" s="66" t="n">
        <v>46049</v>
      </c>
      <c r="P908" s="65" t="inlineStr">
        <is>
          <t>Payée</t>
        </is>
      </c>
      <c r="Q908" s="67">
        <f>IFERROR(INDEX(Devis!$I$2:$I$3053,MATCH($B908,Devis!$A$2:$A$3053,0)),"")</f>
        <v/>
      </c>
      <c r="R908" s="67">
        <f>IFERROR(INDEX(Devis!$K$2:$K$3053,MATCH($B908,Devis!$A$2:$A$3053,0)),"")</f>
        <v/>
      </c>
      <c r="S908" s="67">
        <f>IFERROR(INDEX(Clients!$G$2:$G$1020,MATCH($C908,Clients!$A$2:$A$1020,0)),"")</f>
        <v/>
      </c>
      <c r="T908" s="69">
        <f>1</f>
        <v/>
      </c>
      <c r="U908" s="68">
        <f>IFERROR(INDEX(Interventions!$S$2:$S$1106,MATCH($B908,Interventions!$B$2:$B$1106,0)),0)</f>
        <v/>
      </c>
      <c r="V908" s="68">
        <f>$K908-$U908</f>
        <v/>
      </c>
      <c r="W908" s="69">
        <f>IF($O908="",0,1)</f>
        <v/>
      </c>
      <c r="X908" s="68">
        <f>IF($O908="",$M908,0)</f>
        <v/>
      </c>
      <c r="Y908" s="69">
        <f>IF($O908="",MAX(0,Paramètres!$C$8-$I908),MAX(0,$O908-$I908))</f>
        <v/>
      </c>
      <c r="Z908" s="69">
        <f>$Y908*$X908</f>
        <v/>
      </c>
      <c r="AA908" s="69">
        <f>IF($O908="",0,$O908-$F908)</f>
        <v/>
      </c>
      <c r="AB908" s="69">
        <f>IF(AND($O908="",$I908&lt;Paramètres!$C$8),1,0)</f>
        <v/>
      </c>
      <c r="AC908" s="69">
        <f>IF(AND($O908="",$Y908&gt;Paramètres!$C$13),1,0)</f>
        <v/>
      </c>
      <c r="AD908" s="67">
        <f>IF($O908="","",YEAR($O908)&amp;"-"&amp;TEXT(MONTH($O908),"00"))</f>
        <v/>
      </c>
      <c r="AE908" s="67">
        <f>IF($W908=1,"Réglée",IF($Y908&lt;=0,"Non échu",IF($Y908&lt;=30,"1-30 j",IF($Y908&lt;=60,"31-60 j",IF($Y908&lt;=90,"61-90 j","Plus de 90 j")))))</f>
        <v/>
      </c>
      <c r="AF908" s="67">
        <f>IF($K908&lt;=1000,"Moins de 1 k€",IF($K908&lt;=5000,"1 à 5 k€",IF($K908&lt;=15000,"5 à 15 k€","Plus de 15 k€")))</f>
        <v/>
      </c>
    </row>
    <row r="909">
      <c r="A909" s="65" t="inlineStr">
        <is>
          <t>FAC-00908</t>
        </is>
      </c>
      <c r="B909" s="65" t="inlineStr">
        <is>
          <t>DEV-02384</t>
        </is>
      </c>
      <c r="C909" s="65" t="inlineStr">
        <is>
          <t>CLI-0716</t>
        </is>
      </c>
      <c r="D909" s="65" t="inlineStr">
        <is>
          <t>Particulier</t>
        </is>
      </c>
      <c r="E909" s="65" t="inlineStr">
        <is>
          <t>Bordeaux</t>
        </is>
      </c>
      <c r="F909" s="66" t="n">
        <v>46028</v>
      </c>
      <c r="G909" s="65" t="inlineStr">
        <is>
          <t>2026-01</t>
        </is>
      </c>
      <c r="H909" s="65" t="inlineStr">
        <is>
          <t>2025-2026</t>
        </is>
      </c>
      <c r="I909" s="66" t="n">
        <v>46043</v>
      </c>
      <c r="J909" s="67" t="n">
        <v>15</v>
      </c>
      <c r="K909" s="68" t="n">
        <v>14084.39</v>
      </c>
      <c r="L909" s="71" t="n">
        <v>0.1</v>
      </c>
      <c r="M909" s="68" t="n">
        <v>15492.83</v>
      </c>
      <c r="N909" s="65" t="inlineStr">
        <is>
          <t>Bon payeur</t>
        </is>
      </c>
      <c r="O909" s="66" t="n">
        <v>46041</v>
      </c>
      <c r="P909" s="65" t="inlineStr">
        <is>
          <t>Payée</t>
        </is>
      </c>
      <c r="Q909" s="67">
        <f>IFERROR(INDEX(Devis!$I$2:$I$3053,MATCH($B909,Devis!$A$2:$A$3053,0)),"")</f>
        <v/>
      </c>
      <c r="R909" s="67">
        <f>IFERROR(INDEX(Devis!$K$2:$K$3053,MATCH($B909,Devis!$A$2:$A$3053,0)),"")</f>
        <v/>
      </c>
      <c r="S909" s="67">
        <f>IFERROR(INDEX(Clients!$G$2:$G$1020,MATCH($C909,Clients!$A$2:$A$1020,0)),"")</f>
        <v/>
      </c>
      <c r="T909" s="69">
        <f>1</f>
        <v/>
      </c>
      <c r="U909" s="68">
        <f>IFERROR(INDEX(Interventions!$S$2:$S$1106,MATCH($B909,Interventions!$B$2:$B$1106,0)),0)</f>
        <v/>
      </c>
      <c r="V909" s="68">
        <f>$K909-$U909</f>
        <v/>
      </c>
      <c r="W909" s="69">
        <f>IF($O909="",0,1)</f>
        <v/>
      </c>
      <c r="X909" s="68">
        <f>IF($O909="",$M909,0)</f>
        <v/>
      </c>
      <c r="Y909" s="69">
        <f>IF($O909="",MAX(0,Paramètres!$C$8-$I909),MAX(0,$O909-$I909))</f>
        <v/>
      </c>
      <c r="Z909" s="69">
        <f>$Y909*$X909</f>
        <v/>
      </c>
      <c r="AA909" s="69">
        <f>IF($O909="",0,$O909-$F909)</f>
        <v/>
      </c>
      <c r="AB909" s="69">
        <f>IF(AND($O909="",$I909&lt;Paramètres!$C$8),1,0)</f>
        <v/>
      </c>
      <c r="AC909" s="69">
        <f>IF(AND($O909="",$Y909&gt;Paramètres!$C$13),1,0)</f>
        <v/>
      </c>
      <c r="AD909" s="67">
        <f>IF($O909="","",YEAR($O909)&amp;"-"&amp;TEXT(MONTH($O909),"00"))</f>
        <v/>
      </c>
      <c r="AE909" s="67">
        <f>IF($W909=1,"Réglée",IF($Y909&lt;=0,"Non échu",IF($Y909&lt;=30,"1-30 j",IF($Y909&lt;=60,"31-60 j",IF($Y909&lt;=90,"61-90 j","Plus de 90 j")))))</f>
        <v/>
      </c>
      <c r="AF909" s="67">
        <f>IF($K909&lt;=1000,"Moins de 1 k€",IF($K909&lt;=5000,"1 à 5 k€",IF($K909&lt;=15000,"5 à 15 k€","Plus de 15 k€")))</f>
        <v/>
      </c>
    </row>
    <row r="910">
      <c r="A910" s="65" t="inlineStr">
        <is>
          <t>FAC-00909</t>
        </is>
      </c>
      <c r="B910" s="65" t="inlineStr">
        <is>
          <t>DEV-02385</t>
        </is>
      </c>
      <c r="C910" s="65" t="inlineStr">
        <is>
          <t>CLI-1002</t>
        </is>
      </c>
      <c r="D910" s="65" t="inlineStr">
        <is>
          <t>Particulier</t>
        </is>
      </c>
      <c r="E910" s="65" t="inlineStr">
        <is>
          <t>Montpellier</t>
        </is>
      </c>
      <c r="F910" s="66" t="n">
        <v>46008</v>
      </c>
      <c r="G910" s="65" t="inlineStr">
        <is>
          <t>2025-12</t>
        </is>
      </c>
      <c r="H910" s="65" t="inlineStr">
        <is>
          <t>2025-2026</t>
        </is>
      </c>
      <c r="I910" s="66" t="n">
        <v>46023</v>
      </c>
      <c r="J910" s="67" t="n">
        <v>15</v>
      </c>
      <c r="K910" s="68" t="n">
        <v>145.98</v>
      </c>
      <c r="L910" s="71" t="n">
        <v>0.1</v>
      </c>
      <c r="M910" s="68" t="n">
        <v>160.58</v>
      </c>
      <c r="N910" s="65" t="inlineStr">
        <is>
          <t>Bon payeur</t>
        </is>
      </c>
      <c r="O910" s="66" t="n">
        <v>46053</v>
      </c>
      <c r="P910" s="65" t="inlineStr">
        <is>
          <t>Payée</t>
        </is>
      </c>
      <c r="Q910" s="67">
        <f>IFERROR(INDEX(Devis!$I$2:$I$3053,MATCH($B910,Devis!$A$2:$A$3053,0)),"")</f>
        <v/>
      </c>
      <c r="R910" s="67">
        <f>IFERROR(INDEX(Devis!$K$2:$K$3053,MATCH($B910,Devis!$A$2:$A$3053,0)),"")</f>
        <v/>
      </c>
      <c r="S910" s="67">
        <f>IFERROR(INDEX(Clients!$G$2:$G$1020,MATCH($C910,Clients!$A$2:$A$1020,0)),"")</f>
        <v/>
      </c>
      <c r="T910" s="69">
        <f>1</f>
        <v/>
      </c>
      <c r="U910" s="68">
        <f>IFERROR(INDEX(Interventions!$S$2:$S$1106,MATCH($B910,Interventions!$B$2:$B$1106,0)),0)</f>
        <v/>
      </c>
      <c r="V910" s="68">
        <f>$K910-$U910</f>
        <v/>
      </c>
      <c r="W910" s="69">
        <f>IF($O910="",0,1)</f>
        <v/>
      </c>
      <c r="X910" s="68">
        <f>IF($O910="",$M910,0)</f>
        <v/>
      </c>
      <c r="Y910" s="69">
        <f>IF($O910="",MAX(0,Paramètres!$C$8-$I910),MAX(0,$O910-$I910))</f>
        <v/>
      </c>
      <c r="Z910" s="69">
        <f>$Y910*$X910</f>
        <v/>
      </c>
      <c r="AA910" s="69">
        <f>IF($O910="",0,$O910-$F910)</f>
        <v/>
      </c>
      <c r="AB910" s="69">
        <f>IF(AND($O910="",$I910&lt;Paramètres!$C$8),1,0)</f>
        <v/>
      </c>
      <c r="AC910" s="69">
        <f>IF(AND($O910="",$Y910&gt;Paramètres!$C$13),1,0)</f>
        <v/>
      </c>
      <c r="AD910" s="67">
        <f>IF($O910="","",YEAR($O910)&amp;"-"&amp;TEXT(MONTH($O910),"00"))</f>
        <v/>
      </c>
      <c r="AE910" s="67">
        <f>IF($W910=1,"Réglée",IF($Y910&lt;=0,"Non échu",IF($Y910&lt;=30,"1-30 j",IF($Y910&lt;=60,"31-60 j",IF($Y910&lt;=90,"61-90 j","Plus de 90 j")))))</f>
        <v/>
      </c>
      <c r="AF910" s="67">
        <f>IF($K910&lt;=1000,"Moins de 1 k€",IF($K910&lt;=5000,"1 à 5 k€",IF($K910&lt;=15000,"5 à 15 k€","Plus de 15 k€")))</f>
        <v/>
      </c>
    </row>
    <row r="911">
      <c r="A911" s="65" t="inlineStr">
        <is>
          <t>FAC-00910</t>
        </is>
      </c>
      <c r="B911" s="65" t="inlineStr">
        <is>
          <t>DEV-02392</t>
        </is>
      </c>
      <c r="C911" s="65" t="inlineStr">
        <is>
          <t>CLI-0252</t>
        </is>
      </c>
      <c r="D911" s="65" t="inlineStr">
        <is>
          <t>Particulier</t>
        </is>
      </c>
      <c r="E911" s="65" t="inlineStr">
        <is>
          <t>Bordeaux</t>
        </is>
      </c>
      <c r="F911" s="66" t="n">
        <v>46017</v>
      </c>
      <c r="G911" s="65" t="inlineStr">
        <is>
          <t>2025-12</t>
        </is>
      </c>
      <c r="H911" s="65" t="inlineStr">
        <is>
          <t>2025-2026</t>
        </is>
      </c>
      <c r="I911" s="66" t="n">
        <v>46032</v>
      </c>
      <c r="J911" s="67" t="n">
        <v>15</v>
      </c>
      <c r="K911" s="68" t="n">
        <v>284.79</v>
      </c>
      <c r="L911" s="71" t="n">
        <v>0.2</v>
      </c>
      <c r="M911" s="68" t="n">
        <v>341.75</v>
      </c>
      <c r="N911" s="65" t="inlineStr">
        <is>
          <t>Standard</t>
        </is>
      </c>
      <c r="O911" s="66" t="n">
        <v>46027</v>
      </c>
      <c r="P911" s="65" t="inlineStr">
        <is>
          <t>Payée</t>
        </is>
      </c>
      <c r="Q911" s="67">
        <f>IFERROR(INDEX(Devis!$I$2:$I$3053,MATCH($B911,Devis!$A$2:$A$3053,0)),"")</f>
        <v/>
      </c>
      <c r="R911" s="67">
        <f>IFERROR(INDEX(Devis!$K$2:$K$3053,MATCH($B911,Devis!$A$2:$A$3053,0)),"")</f>
        <v/>
      </c>
      <c r="S911" s="67">
        <f>IFERROR(INDEX(Clients!$G$2:$G$1020,MATCH($C911,Clients!$A$2:$A$1020,0)),"")</f>
        <v/>
      </c>
      <c r="T911" s="69">
        <f>1</f>
        <v/>
      </c>
      <c r="U911" s="68">
        <f>IFERROR(INDEX(Interventions!$S$2:$S$1106,MATCH($B911,Interventions!$B$2:$B$1106,0)),0)</f>
        <v/>
      </c>
      <c r="V911" s="68">
        <f>$K911-$U911</f>
        <v/>
      </c>
      <c r="W911" s="69">
        <f>IF($O911="",0,1)</f>
        <v/>
      </c>
      <c r="X911" s="68">
        <f>IF($O911="",$M911,0)</f>
        <v/>
      </c>
      <c r="Y911" s="69">
        <f>IF($O911="",MAX(0,Paramètres!$C$8-$I911),MAX(0,$O911-$I911))</f>
        <v/>
      </c>
      <c r="Z911" s="69">
        <f>$Y911*$X911</f>
        <v/>
      </c>
      <c r="AA911" s="69">
        <f>IF($O911="",0,$O911-$F911)</f>
        <v/>
      </c>
      <c r="AB911" s="69">
        <f>IF(AND($O911="",$I911&lt;Paramètres!$C$8),1,0)</f>
        <v/>
      </c>
      <c r="AC911" s="69">
        <f>IF(AND($O911="",$Y911&gt;Paramètres!$C$13),1,0)</f>
        <v/>
      </c>
      <c r="AD911" s="67">
        <f>IF($O911="","",YEAR($O911)&amp;"-"&amp;TEXT(MONTH($O911),"00"))</f>
        <v/>
      </c>
      <c r="AE911" s="67">
        <f>IF($W911=1,"Réglée",IF($Y911&lt;=0,"Non échu",IF($Y911&lt;=30,"1-30 j",IF($Y911&lt;=60,"31-60 j",IF($Y911&lt;=90,"61-90 j","Plus de 90 j")))))</f>
        <v/>
      </c>
      <c r="AF911" s="67">
        <f>IF($K911&lt;=1000,"Moins de 1 k€",IF($K911&lt;=5000,"1 à 5 k€",IF($K911&lt;=15000,"5 à 15 k€","Plus de 15 k€")))</f>
        <v/>
      </c>
    </row>
    <row r="912">
      <c r="A912" s="65" t="inlineStr">
        <is>
          <t>FAC-00911</t>
        </is>
      </c>
      <c r="B912" s="65" t="inlineStr">
        <is>
          <t>DEV-02393</t>
        </is>
      </c>
      <c r="C912" s="65" t="inlineStr">
        <is>
          <t>CLI-0156</t>
        </is>
      </c>
      <c r="D912" s="65" t="inlineStr">
        <is>
          <t>Particulier</t>
        </is>
      </c>
      <c r="E912" s="65" t="inlineStr">
        <is>
          <t>Bordeaux</t>
        </is>
      </c>
      <c r="F912" s="66" t="n">
        <v>45992</v>
      </c>
      <c r="G912" s="65" t="inlineStr">
        <is>
          <t>2025-12</t>
        </is>
      </c>
      <c r="H912" s="65" t="inlineStr">
        <is>
          <t>2025-2026</t>
        </is>
      </c>
      <c r="I912" s="66" t="n">
        <v>46007</v>
      </c>
      <c r="J912" s="67" t="n">
        <v>15</v>
      </c>
      <c r="K912" s="68" t="n">
        <v>1004.25</v>
      </c>
      <c r="L912" s="71" t="n">
        <v>0.2</v>
      </c>
      <c r="M912" s="68" t="n">
        <v>1205.1</v>
      </c>
      <c r="N912" s="65" t="inlineStr">
        <is>
          <t>Bon payeur</t>
        </is>
      </c>
      <c r="O912" s="66" t="n">
        <v>45993</v>
      </c>
      <c r="P912" s="65" t="inlineStr">
        <is>
          <t>Payée</t>
        </is>
      </c>
      <c r="Q912" s="67">
        <f>IFERROR(INDEX(Devis!$I$2:$I$3053,MATCH($B912,Devis!$A$2:$A$3053,0)),"")</f>
        <v/>
      </c>
      <c r="R912" s="67">
        <f>IFERROR(INDEX(Devis!$K$2:$K$3053,MATCH($B912,Devis!$A$2:$A$3053,0)),"")</f>
        <v/>
      </c>
      <c r="S912" s="67">
        <f>IFERROR(INDEX(Clients!$G$2:$G$1020,MATCH($C912,Clients!$A$2:$A$1020,0)),"")</f>
        <v/>
      </c>
      <c r="T912" s="69">
        <f>1</f>
        <v/>
      </c>
      <c r="U912" s="68">
        <f>IFERROR(INDEX(Interventions!$S$2:$S$1106,MATCH($B912,Interventions!$B$2:$B$1106,0)),0)</f>
        <v/>
      </c>
      <c r="V912" s="68">
        <f>$K912-$U912</f>
        <v/>
      </c>
      <c r="W912" s="69">
        <f>IF($O912="",0,1)</f>
        <v/>
      </c>
      <c r="X912" s="68">
        <f>IF($O912="",$M912,0)</f>
        <v/>
      </c>
      <c r="Y912" s="69">
        <f>IF($O912="",MAX(0,Paramètres!$C$8-$I912),MAX(0,$O912-$I912))</f>
        <v/>
      </c>
      <c r="Z912" s="69">
        <f>$Y912*$X912</f>
        <v/>
      </c>
      <c r="AA912" s="69">
        <f>IF($O912="",0,$O912-$F912)</f>
        <v/>
      </c>
      <c r="AB912" s="69">
        <f>IF(AND($O912="",$I912&lt;Paramètres!$C$8),1,0)</f>
        <v/>
      </c>
      <c r="AC912" s="69">
        <f>IF(AND($O912="",$Y912&gt;Paramètres!$C$13),1,0)</f>
        <v/>
      </c>
      <c r="AD912" s="67">
        <f>IF($O912="","",YEAR($O912)&amp;"-"&amp;TEXT(MONTH($O912),"00"))</f>
        <v/>
      </c>
      <c r="AE912" s="67">
        <f>IF($W912=1,"Réglée",IF($Y912&lt;=0,"Non échu",IF($Y912&lt;=30,"1-30 j",IF($Y912&lt;=60,"31-60 j",IF($Y912&lt;=90,"61-90 j","Plus de 90 j")))))</f>
        <v/>
      </c>
      <c r="AF912" s="67">
        <f>IF($K912&lt;=1000,"Moins de 1 k€",IF($K912&lt;=5000,"1 à 5 k€",IF($K912&lt;=15000,"5 à 15 k€","Plus de 15 k€")))</f>
        <v/>
      </c>
    </row>
    <row r="913">
      <c r="A913" s="65" t="inlineStr">
        <is>
          <t>FAC-00912</t>
        </is>
      </c>
      <c r="B913" s="65" t="inlineStr">
        <is>
          <t>DEV-02394</t>
        </is>
      </c>
      <c r="C913" s="65" t="inlineStr">
        <is>
          <t>CLI-0009</t>
        </is>
      </c>
      <c r="D913" s="65" t="inlineStr">
        <is>
          <t>Particulier</t>
        </is>
      </c>
      <c r="E913" s="65" t="inlineStr">
        <is>
          <t>Toulouse</t>
        </is>
      </c>
      <c r="F913" s="66" t="n">
        <v>46041</v>
      </c>
      <c r="G913" s="65" t="inlineStr">
        <is>
          <t>2026-01</t>
        </is>
      </c>
      <c r="H913" s="65" t="inlineStr">
        <is>
          <t>2025-2026</t>
        </is>
      </c>
      <c r="I913" s="66" t="n">
        <v>46056</v>
      </c>
      <c r="J913" s="67" t="n">
        <v>15</v>
      </c>
      <c r="K913" s="68" t="n">
        <v>11572.52</v>
      </c>
      <c r="L913" s="71" t="n">
        <v>0.1</v>
      </c>
      <c r="M913" s="68" t="n">
        <v>12729.77</v>
      </c>
      <c r="N913" s="65" t="inlineStr">
        <is>
          <t>Standard</t>
        </is>
      </c>
      <c r="O913" s="66" t="n">
        <v>46060</v>
      </c>
      <c r="P913" s="65" t="inlineStr">
        <is>
          <t>Payée</t>
        </is>
      </c>
      <c r="Q913" s="67">
        <f>IFERROR(INDEX(Devis!$I$2:$I$3053,MATCH($B913,Devis!$A$2:$A$3053,0)),"")</f>
        <v/>
      </c>
      <c r="R913" s="67">
        <f>IFERROR(INDEX(Devis!$K$2:$K$3053,MATCH($B913,Devis!$A$2:$A$3053,0)),"")</f>
        <v/>
      </c>
      <c r="S913" s="67">
        <f>IFERROR(INDEX(Clients!$G$2:$G$1020,MATCH($C913,Clients!$A$2:$A$1020,0)),"")</f>
        <v/>
      </c>
      <c r="T913" s="69">
        <f>1</f>
        <v/>
      </c>
      <c r="U913" s="68">
        <f>IFERROR(INDEX(Interventions!$S$2:$S$1106,MATCH($B913,Interventions!$B$2:$B$1106,0)),0)</f>
        <v/>
      </c>
      <c r="V913" s="68">
        <f>$K913-$U913</f>
        <v/>
      </c>
      <c r="W913" s="69">
        <f>IF($O913="",0,1)</f>
        <v/>
      </c>
      <c r="X913" s="68">
        <f>IF($O913="",$M913,0)</f>
        <v/>
      </c>
      <c r="Y913" s="69">
        <f>IF($O913="",MAX(0,Paramètres!$C$8-$I913),MAX(0,$O913-$I913))</f>
        <v/>
      </c>
      <c r="Z913" s="69">
        <f>$Y913*$X913</f>
        <v/>
      </c>
      <c r="AA913" s="69">
        <f>IF($O913="",0,$O913-$F913)</f>
        <v/>
      </c>
      <c r="AB913" s="69">
        <f>IF(AND($O913="",$I913&lt;Paramètres!$C$8),1,0)</f>
        <v/>
      </c>
      <c r="AC913" s="69">
        <f>IF(AND($O913="",$Y913&gt;Paramètres!$C$13),1,0)</f>
        <v/>
      </c>
      <c r="AD913" s="67">
        <f>IF($O913="","",YEAR($O913)&amp;"-"&amp;TEXT(MONTH($O913),"00"))</f>
        <v/>
      </c>
      <c r="AE913" s="67">
        <f>IF($W913=1,"Réglée",IF($Y913&lt;=0,"Non échu",IF($Y913&lt;=30,"1-30 j",IF($Y913&lt;=60,"31-60 j",IF($Y913&lt;=90,"61-90 j","Plus de 90 j")))))</f>
        <v/>
      </c>
      <c r="AF913" s="67">
        <f>IF($K913&lt;=1000,"Moins de 1 k€",IF($K913&lt;=5000,"1 à 5 k€",IF($K913&lt;=15000,"5 à 15 k€","Plus de 15 k€")))</f>
        <v/>
      </c>
    </row>
    <row r="914">
      <c r="A914" s="65" t="inlineStr">
        <is>
          <t>FAC-00913</t>
        </is>
      </c>
      <c r="B914" s="65" t="inlineStr">
        <is>
          <t>DEV-02395</t>
        </is>
      </c>
      <c r="C914" s="65" t="inlineStr">
        <is>
          <t>CLI-0079</t>
        </is>
      </c>
      <c r="D914" s="65" t="inlineStr">
        <is>
          <t>Particulier</t>
        </is>
      </c>
      <c r="E914" s="65" t="inlineStr">
        <is>
          <t>Bordeaux</t>
        </is>
      </c>
      <c r="F914" s="66" t="n">
        <v>46007</v>
      </c>
      <c r="G914" s="65" t="inlineStr">
        <is>
          <t>2025-12</t>
        </is>
      </c>
      <c r="H914" s="65" t="inlineStr">
        <is>
          <t>2025-2026</t>
        </is>
      </c>
      <c r="I914" s="66" t="n">
        <v>46022</v>
      </c>
      <c r="J914" s="67" t="n">
        <v>15</v>
      </c>
      <c r="K914" s="68" t="n">
        <v>3392.23</v>
      </c>
      <c r="L914" s="71" t="n">
        <v>0.2</v>
      </c>
      <c r="M914" s="68" t="n">
        <v>4070.68</v>
      </c>
      <c r="N914" s="65" t="inlineStr">
        <is>
          <t>Standard</t>
        </is>
      </c>
      <c r="O914" s="66" t="n">
        <v>46032</v>
      </c>
      <c r="P914" s="65" t="inlineStr">
        <is>
          <t>Payée</t>
        </is>
      </c>
      <c r="Q914" s="67">
        <f>IFERROR(INDEX(Devis!$I$2:$I$3053,MATCH($B914,Devis!$A$2:$A$3053,0)),"")</f>
        <v/>
      </c>
      <c r="R914" s="67">
        <f>IFERROR(INDEX(Devis!$K$2:$K$3053,MATCH($B914,Devis!$A$2:$A$3053,0)),"")</f>
        <v/>
      </c>
      <c r="S914" s="67">
        <f>IFERROR(INDEX(Clients!$G$2:$G$1020,MATCH($C914,Clients!$A$2:$A$1020,0)),"")</f>
        <v/>
      </c>
      <c r="T914" s="69">
        <f>1</f>
        <v/>
      </c>
      <c r="U914" s="68">
        <f>IFERROR(INDEX(Interventions!$S$2:$S$1106,MATCH($B914,Interventions!$B$2:$B$1106,0)),0)</f>
        <v/>
      </c>
      <c r="V914" s="68">
        <f>$K914-$U914</f>
        <v/>
      </c>
      <c r="W914" s="69">
        <f>IF($O914="",0,1)</f>
        <v/>
      </c>
      <c r="X914" s="68">
        <f>IF($O914="",$M914,0)</f>
        <v/>
      </c>
      <c r="Y914" s="69">
        <f>IF($O914="",MAX(0,Paramètres!$C$8-$I914),MAX(0,$O914-$I914))</f>
        <v/>
      </c>
      <c r="Z914" s="69">
        <f>$Y914*$X914</f>
        <v/>
      </c>
      <c r="AA914" s="69">
        <f>IF($O914="",0,$O914-$F914)</f>
        <v/>
      </c>
      <c r="AB914" s="69">
        <f>IF(AND($O914="",$I914&lt;Paramètres!$C$8),1,0)</f>
        <v/>
      </c>
      <c r="AC914" s="69">
        <f>IF(AND($O914="",$Y914&gt;Paramètres!$C$13),1,0)</f>
        <v/>
      </c>
      <c r="AD914" s="67">
        <f>IF($O914="","",YEAR($O914)&amp;"-"&amp;TEXT(MONTH($O914),"00"))</f>
        <v/>
      </c>
      <c r="AE914" s="67">
        <f>IF($W914=1,"Réglée",IF($Y914&lt;=0,"Non échu",IF($Y914&lt;=30,"1-30 j",IF($Y914&lt;=60,"31-60 j",IF($Y914&lt;=90,"61-90 j","Plus de 90 j")))))</f>
        <v/>
      </c>
      <c r="AF914" s="67">
        <f>IF($K914&lt;=1000,"Moins de 1 k€",IF($K914&lt;=5000,"1 à 5 k€",IF($K914&lt;=15000,"5 à 15 k€","Plus de 15 k€")))</f>
        <v/>
      </c>
    </row>
    <row r="915">
      <c r="A915" s="65" t="inlineStr">
        <is>
          <t>FAC-00914</t>
        </is>
      </c>
      <c r="B915" s="65" t="inlineStr">
        <is>
          <t>DEV-02400</t>
        </is>
      </c>
      <c r="C915" s="65" t="inlineStr">
        <is>
          <t>CLI-0731</t>
        </is>
      </c>
      <c r="D915" s="65" t="inlineStr">
        <is>
          <t>Particulier</t>
        </is>
      </c>
      <c r="E915" s="65" t="inlineStr">
        <is>
          <t>Bordeaux</t>
        </is>
      </c>
      <c r="F915" s="66" t="n">
        <v>46023</v>
      </c>
      <c r="G915" s="65" t="inlineStr">
        <is>
          <t>2026-01</t>
        </is>
      </c>
      <c r="H915" s="65" t="inlineStr">
        <is>
          <t>2025-2026</t>
        </is>
      </c>
      <c r="I915" s="66" t="n">
        <v>46038</v>
      </c>
      <c r="J915" s="67" t="n">
        <v>15</v>
      </c>
      <c r="K915" s="68" t="n">
        <v>183.23</v>
      </c>
      <c r="L915" s="71" t="n">
        <v>0.1</v>
      </c>
      <c r="M915" s="68" t="n">
        <v>201.55</v>
      </c>
      <c r="N915" s="65" t="inlineStr">
        <is>
          <t>Standard</t>
        </is>
      </c>
      <c r="O915" s="66" t="n">
        <v>46037</v>
      </c>
      <c r="P915" s="65" t="inlineStr">
        <is>
          <t>Payée</t>
        </is>
      </c>
      <c r="Q915" s="67">
        <f>IFERROR(INDEX(Devis!$I$2:$I$3053,MATCH($B915,Devis!$A$2:$A$3053,0)),"")</f>
        <v/>
      </c>
      <c r="R915" s="67">
        <f>IFERROR(INDEX(Devis!$K$2:$K$3053,MATCH($B915,Devis!$A$2:$A$3053,0)),"")</f>
        <v/>
      </c>
      <c r="S915" s="67">
        <f>IFERROR(INDEX(Clients!$G$2:$G$1020,MATCH($C915,Clients!$A$2:$A$1020,0)),"")</f>
        <v/>
      </c>
      <c r="T915" s="69">
        <f>1</f>
        <v/>
      </c>
      <c r="U915" s="68">
        <f>IFERROR(INDEX(Interventions!$S$2:$S$1106,MATCH($B915,Interventions!$B$2:$B$1106,0)),0)</f>
        <v/>
      </c>
      <c r="V915" s="68">
        <f>$K915-$U915</f>
        <v/>
      </c>
      <c r="W915" s="69">
        <f>IF($O915="",0,1)</f>
        <v/>
      </c>
      <c r="X915" s="68">
        <f>IF($O915="",$M915,0)</f>
        <v/>
      </c>
      <c r="Y915" s="69">
        <f>IF($O915="",MAX(0,Paramètres!$C$8-$I915),MAX(0,$O915-$I915))</f>
        <v/>
      </c>
      <c r="Z915" s="69">
        <f>$Y915*$X915</f>
        <v/>
      </c>
      <c r="AA915" s="69">
        <f>IF($O915="",0,$O915-$F915)</f>
        <v/>
      </c>
      <c r="AB915" s="69">
        <f>IF(AND($O915="",$I915&lt;Paramètres!$C$8),1,0)</f>
        <v/>
      </c>
      <c r="AC915" s="69">
        <f>IF(AND($O915="",$Y915&gt;Paramètres!$C$13),1,0)</f>
        <v/>
      </c>
      <c r="AD915" s="67">
        <f>IF($O915="","",YEAR($O915)&amp;"-"&amp;TEXT(MONTH($O915),"00"))</f>
        <v/>
      </c>
      <c r="AE915" s="67">
        <f>IF($W915=1,"Réglée",IF($Y915&lt;=0,"Non échu",IF($Y915&lt;=30,"1-30 j",IF($Y915&lt;=60,"31-60 j",IF($Y915&lt;=90,"61-90 j","Plus de 90 j")))))</f>
        <v/>
      </c>
      <c r="AF915" s="67">
        <f>IF($K915&lt;=1000,"Moins de 1 k€",IF($K915&lt;=5000,"1 à 5 k€",IF($K915&lt;=15000,"5 à 15 k€","Plus de 15 k€")))</f>
        <v/>
      </c>
    </row>
    <row r="916">
      <c r="A916" s="65" t="inlineStr">
        <is>
          <t>FAC-00915</t>
        </is>
      </c>
      <c r="B916" s="65" t="inlineStr">
        <is>
          <t>DEV-02407</t>
        </is>
      </c>
      <c r="C916" s="65" t="inlineStr">
        <is>
          <t>CLI-0799</t>
        </is>
      </c>
      <c r="D916" s="65" t="inlineStr">
        <is>
          <t>Particulier</t>
        </is>
      </c>
      <c r="E916" s="65" t="inlineStr">
        <is>
          <t>Montpellier</t>
        </is>
      </c>
      <c r="F916" s="66" t="n">
        <v>46017</v>
      </c>
      <c r="G916" s="65" t="inlineStr">
        <is>
          <t>2025-12</t>
        </is>
      </c>
      <c r="H916" s="65" t="inlineStr">
        <is>
          <t>2025-2026</t>
        </is>
      </c>
      <c r="I916" s="66" t="n">
        <v>46032</v>
      </c>
      <c r="J916" s="67" t="n">
        <v>15</v>
      </c>
      <c r="K916" s="68" t="n">
        <v>306.67</v>
      </c>
      <c r="L916" s="71" t="n">
        <v>0.2</v>
      </c>
      <c r="M916" s="68" t="n">
        <v>368</v>
      </c>
      <c r="N916" s="65" t="inlineStr">
        <is>
          <t>Litigieux</t>
        </is>
      </c>
      <c r="O916" s="66" t="n"/>
      <c r="P916" s="65" t="inlineStr">
        <is>
          <t>En retard</t>
        </is>
      </c>
      <c r="Q916" s="67">
        <f>IFERROR(INDEX(Devis!$I$2:$I$3053,MATCH($B916,Devis!$A$2:$A$3053,0)),"")</f>
        <v/>
      </c>
      <c r="R916" s="67">
        <f>IFERROR(INDEX(Devis!$K$2:$K$3053,MATCH($B916,Devis!$A$2:$A$3053,0)),"")</f>
        <v/>
      </c>
      <c r="S916" s="67">
        <f>IFERROR(INDEX(Clients!$G$2:$G$1020,MATCH($C916,Clients!$A$2:$A$1020,0)),"")</f>
        <v/>
      </c>
      <c r="T916" s="69">
        <f>1</f>
        <v/>
      </c>
      <c r="U916" s="68">
        <f>IFERROR(INDEX(Interventions!$S$2:$S$1106,MATCH($B916,Interventions!$B$2:$B$1106,0)),0)</f>
        <v/>
      </c>
      <c r="V916" s="68">
        <f>$K916-$U916</f>
        <v/>
      </c>
      <c r="W916" s="69">
        <f>IF($O916="",0,1)</f>
        <v/>
      </c>
      <c r="X916" s="68">
        <f>IF($O916="",$M916,0)</f>
        <v/>
      </c>
      <c r="Y916" s="69">
        <f>IF($O916="",MAX(0,Paramètres!$C$8-$I916),MAX(0,$O916-$I916))</f>
        <v/>
      </c>
      <c r="Z916" s="69">
        <f>$Y916*$X916</f>
        <v/>
      </c>
      <c r="AA916" s="69">
        <f>IF($O916="",0,$O916-$F916)</f>
        <v/>
      </c>
      <c r="AB916" s="69">
        <f>IF(AND($O916="",$I916&lt;Paramètres!$C$8),1,0)</f>
        <v/>
      </c>
      <c r="AC916" s="69">
        <f>IF(AND($O916="",$Y916&gt;Paramètres!$C$13),1,0)</f>
        <v/>
      </c>
      <c r="AD916" s="67">
        <f>IF($O916="","",YEAR($O916)&amp;"-"&amp;TEXT(MONTH($O916),"00"))</f>
        <v/>
      </c>
      <c r="AE916" s="67">
        <f>IF($W916=1,"Réglée",IF($Y916&lt;=0,"Non échu",IF($Y916&lt;=30,"1-30 j",IF($Y916&lt;=60,"31-60 j",IF($Y916&lt;=90,"61-90 j","Plus de 90 j")))))</f>
        <v/>
      </c>
      <c r="AF916" s="67">
        <f>IF($K916&lt;=1000,"Moins de 1 k€",IF($K916&lt;=5000,"1 à 5 k€",IF($K916&lt;=15000,"5 à 15 k€","Plus de 15 k€")))</f>
        <v/>
      </c>
    </row>
    <row r="917">
      <c r="A917" s="65" t="inlineStr">
        <is>
          <t>FAC-00916</t>
        </is>
      </c>
      <c r="B917" s="65" t="inlineStr">
        <is>
          <t>DEV-02409</t>
        </is>
      </c>
      <c r="C917" s="65" t="inlineStr">
        <is>
          <t>CLI-0501</t>
        </is>
      </c>
      <c r="D917" s="65" t="inlineStr">
        <is>
          <t>Particulier</t>
        </is>
      </c>
      <c r="E917" s="65" t="inlineStr">
        <is>
          <t>Bordeaux</t>
        </is>
      </c>
      <c r="F917" s="66" t="n">
        <v>46044</v>
      </c>
      <c r="G917" s="65" t="inlineStr">
        <is>
          <t>2026-01</t>
        </is>
      </c>
      <c r="H917" s="65" t="inlineStr">
        <is>
          <t>2025-2026</t>
        </is>
      </c>
      <c r="I917" s="66" t="n">
        <v>46059</v>
      </c>
      <c r="J917" s="67" t="n">
        <v>15</v>
      </c>
      <c r="K917" s="68" t="n">
        <v>859.49</v>
      </c>
      <c r="L917" s="71" t="n">
        <v>0.1</v>
      </c>
      <c r="M917" s="68" t="n">
        <v>945.4400000000001</v>
      </c>
      <c r="N917" s="65" t="inlineStr">
        <is>
          <t>Bon payeur</t>
        </is>
      </c>
      <c r="O917" s="66" t="n">
        <v>46070</v>
      </c>
      <c r="P917" s="65" t="inlineStr">
        <is>
          <t>Payée</t>
        </is>
      </c>
      <c r="Q917" s="67">
        <f>IFERROR(INDEX(Devis!$I$2:$I$3053,MATCH($B917,Devis!$A$2:$A$3053,0)),"")</f>
        <v/>
      </c>
      <c r="R917" s="67">
        <f>IFERROR(INDEX(Devis!$K$2:$K$3053,MATCH($B917,Devis!$A$2:$A$3053,0)),"")</f>
        <v/>
      </c>
      <c r="S917" s="67">
        <f>IFERROR(INDEX(Clients!$G$2:$G$1020,MATCH($C917,Clients!$A$2:$A$1020,0)),"")</f>
        <v/>
      </c>
      <c r="T917" s="69">
        <f>1</f>
        <v/>
      </c>
      <c r="U917" s="68">
        <f>IFERROR(INDEX(Interventions!$S$2:$S$1106,MATCH($B917,Interventions!$B$2:$B$1106,0)),0)</f>
        <v/>
      </c>
      <c r="V917" s="68">
        <f>$K917-$U917</f>
        <v/>
      </c>
      <c r="W917" s="69">
        <f>IF($O917="",0,1)</f>
        <v/>
      </c>
      <c r="X917" s="68">
        <f>IF($O917="",$M917,0)</f>
        <v/>
      </c>
      <c r="Y917" s="69">
        <f>IF($O917="",MAX(0,Paramètres!$C$8-$I917),MAX(0,$O917-$I917))</f>
        <v/>
      </c>
      <c r="Z917" s="69">
        <f>$Y917*$X917</f>
        <v/>
      </c>
      <c r="AA917" s="69">
        <f>IF($O917="",0,$O917-$F917)</f>
        <v/>
      </c>
      <c r="AB917" s="69">
        <f>IF(AND($O917="",$I917&lt;Paramètres!$C$8),1,0)</f>
        <v/>
      </c>
      <c r="AC917" s="69">
        <f>IF(AND($O917="",$Y917&gt;Paramètres!$C$13),1,0)</f>
        <v/>
      </c>
      <c r="AD917" s="67">
        <f>IF($O917="","",YEAR($O917)&amp;"-"&amp;TEXT(MONTH($O917),"00"))</f>
        <v/>
      </c>
      <c r="AE917" s="67">
        <f>IF($W917=1,"Réglée",IF($Y917&lt;=0,"Non échu",IF($Y917&lt;=30,"1-30 j",IF($Y917&lt;=60,"31-60 j",IF($Y917&lt;=90,"61-90 j","Plus de 90 j")))))</f>
        <v/>
      </c>
      <c r="AF917" s="67">
        <f>IF($K917&lt;=1000,"Moins de 1 k€",IF($K917&lt;=5000,"1 à 5 k€",IF($K917&lt;=15000,"5 à 15 k€","Plus de 15 k€")))</f>
        <v/>
      </c>
    </row>
    <row r="918">
      <c r="A918" s="65" t="inlineStr">
        <is>
          <t>FAC-00917</t>
        </is>
      </c>
      <c r="B918" s="65" t="inlineStr">
        <is>
          <t>DEV-02410</t>
        </is>
      </c>
      <c r="C918" s="65" t="inlineStr">
        <is>
          <t>CLI-0494</t>
        </is>
      </c>
      <c r="D918" s="65" t="inlineStr">
        <is>
          <t>Professionnel</t>
        </is>
      </c>
      <c r="E918" s="65" t="inlineStr">
        <is>
          <t>Bordeaux</t>
        </is>
      </c>
      <c r="F918" s="66" t="n">
        <v>46027</v>
      </c>
      <c r="G918" s="65" t="inlineStr">
        <is>
          <t>2026-01</t>
        </is>
      </c>
      <c r="H918" s="65" t="inlineStr">
        <is>
          <t>2025-2026</t>
        </is>
      </c>
      <c r="I918" s="66" t="n">
        <v>46057</v>
      </c>
      <c r="J918" s="67" t="n">
        <v>30</v>
      </c>
      <c r="K918" s="68" t="n">
        <v>2392.09</v>
      </c>
      <c r="L918" s="71" t="n">
        <v>0.2</v>
      </c>
      <c r="M918" s="68" t="n">
        <v>2870.51</v>
      </c>
      <c r="N918" s="65" t="inlineStr">
        <is>
          <t>Lent</t>
        </is>
      </c>
      <c r="O918" s="66" t="n">
        <v>46120</v>
      </c>
      <c r="P918" s="65" t="inlineStr">
        <is>
          <t>Payée</t>
        </is>
      </c>
      <c r="Q918" s="67">
        <f>IFERROR(INDEX(Devis!$I$2:$I$3053,MATCH($B918,Devis!$A$2:$A$3053,0)),"")</f>
        <v/>
      </c>
      <c r="R918" s="67">
        <f>IFERROR(INDEX(Devis!$K$2:$K$3053,MATCH($B918,Devis!$A$2:$A$3053,0)),"")</f>
        <v/>
      </c>
      <c r="S918" s="67">
        <f>IFERROR(INDEX(Clients!$G$2:$G$1020,MATCH($C918,Clients!$A$2:$A$1020,0)),"")</f>
        <v/>
      </c>
      <c r="T918" s="69">
        <f>1</f>
        <v/>
      </c>
      <c r="U918" s="68">
        <f>IFERROR(INDEX(Interventions!$S$2:$S$1106,MATCH($B918,Interventions!$B$2:$B$1106,0)),0)</f>
        <v/>
      </c>
      <c r="V918" s="68">
        <f>$K918-$U918</f>
        <v/>
      </c>
      <c r="W918" s="69">
        <f>IF($O918="",0,1)</f>
        <v/>
      </c>
      <c r="X918" s="68">
        <f>IF($O918="",$M918,0)</f>
        <v/>
      </c>
      <c r="Y918" s="69">
        <f>IF($O918="",MAX(0,Paramètres!$C$8-$I918),MAX(0,$O918-$I918))</f>
        <v/>
      </c>
      <c r="Z918" s="69">
        <f>$Y918*$X918</f>
        <v/>
      </c>
      <c r="AA918" s="69">
        <f>IF($O918="",0,$O918-$F918)</f>
        <v/>
      </c>
      <c r="AB918" s="69">
        <f>IF(AND($O918="",$I918&lt;Paramètres!$C$8),1,0)</f>
        <v/>
      </c>
      <c r="AC918" s="69">
        <f>IF(AND($O918="",$Y918&gt;Paramètres!$C$13),1,0)</f>
        <v/>
      </c>
      <c r="AD918" s="67">
        <f>IF($O918="","",YEAR($O918)&amp;"-"&amp;TEXT(MONTH($O918),"00"))</f>
        <v/>
      </c>
      <c r="AE918" s="67">
        <f>IF($W918=1,"Réglée",IF($Y918&lt;=0,"Non échu",IF($Y918&lt;=30,"1-30 j",IF($Y918&lt;=60,"31-60 j",IF($Y918&lt;=90,"61-90 j","Plus de 90 j")))))</f>
        <v/>
      </c>
      <c r="AF918" s="67">
        <f>IF($K918&lt;=1000,"Moins de 1 k€",IF($K918&lt;=5000,"1 à 5 k€",IF($K918&lt;=15000,"5 à 15 k€","Plus de 15 k€")))</f>
        <v/>
      </c>
    </row>
    <row r="919">
      <c r="A919" s="65" t="inlineStr">
        <is>
          <t>FAC-00918</t>
        </is>
      </c>
      <c r="B919" s="65" t="inlineStr">
        <is>
          <t>DEV-02411</t>
        </is>
      </c>
      <c r="C919" s="65" t="inlineStr">
        <is>
          <t>CLI-0800</t>
        </is>
      </c>
      <c r="D919" s="65" t="inlineStr">
        <is>
          <t>Particulier</t>
        </is>
      </c>
      <c r="E919" s="65" t="inlineStr">
        <is>
          <t>Bordeaux</t>
        </is>
      </c>
      <c r="F919" s="66" t="n">
        <v>46014</v>
      </c>
      <c r="G919" s="65" t="inlineStr">
        <is>
          <t>2025-12</t>
        </is>
      </c>
      <c r="H919" s="65" t="inlineStr">
        <is>
          <t>2025-2026</t>
        </is>
      </c>
      <c r="I919" s="66" t="n">
        <v>46029</v>
      </c>
      <c r="J919" s="67" t="n">
        <v>15</v>
      </c>
      <c r="K919" s="68" t="n">
        <v>10811.88</v>
      </c>
      <c r="L919" s="71" t="n">
        <v>0.2</v>
      </c>
      <c r="M919" s="68" t="n">
        <v>12974.26</v>
      </c>
      <c r="N919" s="65" t="inlineStr">
        <is>
          <t>Bon payeur</t>
        </is>
      </c>
      <c r="O919" s="66" t="n">
        <v>46034</v>
      </c>
      <c r="P919" s="65" t="inlineStr">
        <is>
          <t>Payée</t>
        </is>
      </c>
      <c r="Q919" s="67">
        <f>IFERROR(INDEX(Devis!$I$2:$I$3053,MATCH($B919,Devis!$A$2:$A$3053,0)),"")</f>
        <v/>
      </c>
      <c r="R919" s="67">
        <f>IFERROR(INDEX(Devis!$K$2:$K$3053,MATCH($B919,Devis!$A$2:$A$3053,0)),"")</f>
        <v/>
      </c>
      <c r="S919" s="67">
        <f>IFERROR(INDEX(Clients!$G$2:$G$1020,MATCH($C919,Clients!$A$2:$A$1020,0)),"")</f>
        <v/>
      </c>
      <c r="T919" s="69">
        <f>1</f>
        <v/>
      </c>
      <c r="U919" s="68">
        <f>IFERROR(INDEX(Interventions!$S$2:$S$1106,MATCH($B919,Interventions!$B$2:$B$1106,0)),0)</f>
        <v/>
      </c>
      <c r="V919" s="68">
        <f>$K919-$U919</f>
        <v/>
      </c>
      <c r="W919" s="69">
        <f>IF($O919="",0,1)</f>
        <v/>
      </c>
      <c r="X919" s="68">
        <f>IF($O919="",$M919,0)</f>
        <v/>
      </c>
      <c r="Y919" s="69">
        <f>IF($O919="",MAX(0,Paramètres!$C$8-$I919),MAX(0,$O919-$I919))</f>
        <v/>
      </c>
      <c r="Z919" s="69">
        <f>$Y919*$X919</f>
        <v/>
      </c>
      <c r="AA919" s="69">
        <f>IF($O919="",0,$O919-$F919)</f>
        <v/>
      </c>
      <c r="AB919" s="69">
        <f>IF(AND($O919="",$I919&lt;Paramètres!$C$8),1,0)</f>
        <v/>
      </c>
      <c r="AC919" s="69">
        <f>IF(AND($O919="",$Y919&gt;Paramètres!$C$13),1,0)</f>
        <v/>
      </c>
      <c r="AD919" s="67">
        <f>IF($O919="","",YEAR($O919)&amp;"-"&amp;TEXT(MONTH($O919),"00"))</f>
        <v/>
      </c>
      <c r="AE919" s="67">
        <f>IF($W919=1,"Réglée",IF($Y919&lt;=0,"Non échu",IF($Y919&lt;=30,"1-30 j",IF($Y919&lt;=60,"31-60 j",IF($Y919&lt;=90,"61-90 j","Plus de 90 j")))))</f>
        <v/>
      </c>
      <c r="AF919" s="67">
        <f>IF($K919&lt;=1000,"Moins de 1 k€",IF($K919&lt;=5000,"1 à 5 k€",IF($K919&lt;=15000,"5 à 15 k€","Plus de 15 k€")))</f>
        <v/>
      </c>
    </row>
    <row r="920">
      <c r="A920" s="65" t="inlineStr">
        <is>
          <t>FAC-00919</t>
        </is>
      </c>
      <c r="B920" s="65" t="inlineStr">
        <is>
          <t>DEV-02414</t>
        </is>
      </c>
      <c r="C920" s="65" t="inlineStr">
        <is>
          <t>CLI-0330</t>
        </is>
      </c>
      <c r="D920" s="65" t="inlineStr">
        <is>
          <t>Particulier</t>
        </is>
      </c>
      <c r="E920" s="65" t="inlineStr">
        <is>
          <t>Toulouse</t>
        </is>
      </c>
      <c r="F920" s="66" t="n">
        <v>45999</v>
      </c>
      <c r="G920" s="65" t="inlineStr">
        <is>
          <t>2025-12</t>
        </is>
      </c>
      <c r="H920" s="65" t="inlineStr">
        <is>
          <t>2025-2026</t>
        </is>
      </c>
      <c r="I920" s="66" t="n">
        <v>46014</v>
      </c>
      <c r="J920" s="67" t="n">
        <v>15</v>
      </c>
      <c r="K920" s="68" t="n">
        <v>330.48</v>
      </c>
      <c r="L920" s="71" t="n">
        <v>0.2</v>
      </c>
      <c r="M920" s="68" t="n">
        <v>396.58</v>
      </c>
      <c r="N920" s="65" t="inlineStr">
        <is>
          <t>Standard</t>
        </is>
      </c>
      <c r="O920" s="66" t="n">
        <v>46006</v>
      </c>
      <c r="P920" s="65" t="inlineStr">
        <is>
          <t>Payée</t>
        </is>
      </c>
      <c r="Q920" s="67">
        <f>IFERROR(INDEX(Devis!$I$2:$I$3053,MATCH($B920,Devis!$A$2:$A$3053,0)),"")</f>
        <v/>
      </c>
      <c r="R920" s="67">
        <f>IFERROR(INDEX(Devis!$K$2:$K$3053,MATCH($B920,Devis!$A$2:$A$3053,0)),"")</f>
        <v/>
      </c>
      <c r="S920" s="67">
        <f>IFERROR(INDEX(Clients!$G$2:$G$1020,MATCH($C920,Clients!$A$2:$A$1020,0)),"")</f>
        <v/>
      </c>
      <c r="T920" s="69">
        <f>1</f>
        <v/>
      </c>
      <c r="U920" s="68">
        <f>IFERROR(INDEX(Interventions!$S$2:$S$1106,MATCH($B920,Interventions!$B$2:$B$1106,0)),0)</f>
        <v/>
      </c>
      <c r="V920" s="68">
        <f>$K920-$U920</f>
        <v/>
      </c>
      <c r="W920" s="69">
        <f>IF($O920="",0,1)</f>
        <v/>
      </c>
      <c r="X920" s="68">
        <f>IF($O920="",$M920,0)</f>
        <v/>
      </c>
      <c r="Y920" s="69">
        <f>IF($O920="",MAX(0,Paramètres!$C$8-$I920),MAX(0,$O920-$I920))</f>
        <v/>
      </c>
      <c r="Z920" s="69">
        <f>$Y920*$X920</f>
        <v/>
      </c>
      <c r="AA920" s="69">
        <f>IF($O920="",0,$O920-$F920)</f>
        <v/>
      </c>
      <c r="AB920" s="69">
        <f>IF(AND($O920="",$I920&lt;Paramètres!$C$8),1,0)</f>
        <v/>
      </c>
      <c r="AC920" s="69">
        <f>IF(AND($O920="",$Y920&gt;Paramètres!$C$13),1,0)</f>
        <v/>
      </c>
      <c r="AD920" s="67">
        <f>IF($O920="","",YEAR($O920)&amp;"-"&amp;TEXT(MONTH($O920),"00"))</f>
        <v/>
      </c>
      <c r="AE920" s="67">
        <f>IF($W920=1,"Réglée",IF($Y920&lt;=0,"Non échu",IF($Y920&lt;=30,"1-30 j",IF($Y920&lt;=60,"31-60 j",IF($Y920&lt;=90,"61-90 j","Plus de 90 j")))))</f>
        <v/>
      </c>
      <c r="AF920" s="67">
        <f>IF($K920&lt;=1000,"Moins de 1 k€",IF($K920&lt;=5000,"1 à 5 k€",IF($K920&lt;=15000,"5 à 15 k€","Plus de 15 k€")))</f>
        <v/>
      </c>
    </row>
    <row r="921">
      <c r="A921" s="65" t="inlineStr">
        <is>
          <t>FAC-00920</t>
        </is>
      </c>
      <c r="B921" s="65" t="inlineStr">
        <is>
          <t>DEV-02417</t>
        </is>
      </c>
      <c r="C921" s="65" t="inlineStr">
        <is>
          <t>CLI-0417</t>
        </is>
      </c>
      <c r="D921" s="65" t="inlineStr">
        <is>
          <t>Particulier</t>
        </is>
      </c>
      <c r="E921" s="65" t="inlineStr">
        <is>
          <t>Toulouse</t>
        </is>
      </c>
      <c r="F921" s="66" t="n">
        <v>46034</v>
      </c>
      <c r="G921" s="65" t="inlineStr">
        <is>
          <t>2026-01</t>
        </is>
      </c>
      <c r="H921" s="65" t="inlineStr">
        <is>
          <t>2025-2026</t>
        </is>
      </c>
      <c r="I921" s="66" t="n">
        <v>46049</v>
      </c>
      <c r="J921" s="67" t="n">
        <v>15</v>
      </c>
      <c r="K921" s="68" t="n">
        <v>978.35</v>
      </c>
      <c r="L921" s="71" t="n">
        <v>0.2</v>
      </c>
      <c r="M921" s="68" t="n">
        <v>1174.02</v>
      </c>
      <c r="N921" s="65" t="inlineStr">
        <is>
          <t>Lent</t>
        </is>
      </c>
      <c r="O921" s="66" t="n">
        <v>46038</v>
      </c>
      <c r="P921" s="65" t="inlineStr">
        <is>
          <t>Payée</t>
        </is>
      </c>
      <c r="Q921" s="67">
        <f>IFERROR(INDEX(Devis!$I$2:$I$3053,MATCH($B921,Devis!$A$2:$A$3053,0)),"")</f>
        <v/>
      </c>
      <c r="R921" s="67">
        <f>IFERROR(INDEX(Devis!$K$2:$K$3053,MATCH($B921,Devis!$A$2:$A$3053,0)),"")</f>
        <v/>
      </c>
      <c r="S921" s="67">
        <f>IFERROR(INDEX(Clients!$G$2:$G$1020,MATCH($C921,Clients!$A$2:$A$1020,0)),"")</f>
        <v/>
      </c>
      <c r="T921" s="69">
        <f>1</f>
        <v/>
      </c>
      <c r="U921" s="68">
        <f>IFERROR(INDEX(Interventions!$S$2:$S$1106,MATCH($B921,Interventions!$B$2:$B$1106,0)),0)</f>
        <v/>
      </c>
      <c r="V921" s="68">
        <f>$K921-$U921</f>
        <v/>
      </c>
      <c r="W921" s="69">
        <f>IF($O921="",0,1)</f>
        <v/>
      </c>
      <c r="X921" s="68">
        <f>IF($O921="",$M921,0)</f>
        <v/>
      </c>
      <c r="Y921" s="69">
        <f>IF($O921="",MAX(0,Paramètres!$C$8-$I921),MAX(0,$O921-$I921))</f>
        <v/>
      </c>
      <c r="Z921" s="69">
        <f>$Y921*$X921</f>
        <v/>
      </c>
      <c r="AA921" s="69">
        <f>IF($O921="",0,$O921-$F921)</f>
        <v/>
      </c>
      <c r="AB921" s="69">
        <f>IF(AND($O921="",$I921&lt;Paramètres!$C$8),1,0)</f>
        <v/>
      </c>
      <c r="AC921" s="69">
        <f>IF(AND($O921="",$Y921&gt;Paramètres!$C$13),1,0)</f>
        <v/>
      </c>
      <c r="AD921" s="67">
        <f>IF($O921="","",YEAR($O921)&amp;"-"&amp;TEXT(MONTH($O921),"00"))</f>
        <v/>
      </c>
      <c r="AE921" s="67">
        <f>IF($W921=1,"Réglée",IF($Y921&lt;=0,"Non échu",IF($Y921&lt;=30,"1-30 j",IF($Y921&lt;=60,"31-60 j",IF($Y921&lt;=90,"61-90 j","Plus de 90 j")))))</f>
        <v/>
      </c>
      <c r="AF921" s="67">
        <f>IF($K921&lt;=1000,"Moins de 1 k€",IF($K921&lt;=5000,"1 à 5 k€",IF($K921&lt;=15000,"5 à 15 k€","Plus de 15 k€")))</f>
        <v/>
      </c>
    </row>
    <row r="922">
      <c r="A922" s="65" t="inlineStr">
        <is>
          <t>FAC-00921</t>
        </is>
      </c>
      <c r="B922" s="65" t="inlineStr">
        <is>
          <t>DEV-02418</t>
        </is>
      </c>
      <c r="C922" s="65" t="inlineStr">
        <is>
          <t>CLI-0709</t>
        </is>
      </c>
      <c r="D922" s="65" t="inlineStr">
        <is>
          <t>Professionnel</t>
        </is>
      </c>
      <c r="E922" s="65" t="inlineStr">
        <is>
          <t>Montpellier</t>
        </is>
      </c>
      <c r="F922" s="66" t="n">
        <v>46028</v>
      </c>
      <c r="G922" s="65" t="inlineStr">
        <is>
          <t>2026-01</t>
        </is>
      </c>
      <c r="H922" s="65" t="inlineStr">
        <is>
          <t>2025-2026</t>
        </is>
      </c>
      <c r="I922" s="66" t="n">
        <v>46058</v>
      </c>
      <c r="J922" s="67" t="n">
        <v>30</v>
      </c>
      <c r="K922" s="68" t="n">
        <v>684.86</v>
      </c>
      <c r="L922" s="71" t="n">
        <v>0.2</v>
      </c>
      <c r="M922" s="68" t="n">
        <v>821.83</v>
      </c>
      <c r="N922" s="65" t="inlineStr">
        <is>
          <t>Lent</t>
        </is>
      </c>
      <c r="O922" s="66" t="n">
        <v>46129</v>
      </c>
      <c r="P922" s="65" t="inlineStr">
        <is>
          <t>Payée</t>
        </is>
      </c>
      <c r="Q922" s="67">
        <f>IFERROR(INDEX(Devis!$I$2:$I$3053,MATCH($B922,Devis!$A$2:$A$3053,0)),"")</f>
        <v/>
      </c>
      <c r="R922" s="67">
        <f>IFERROR(INDEX(Devis!$K$2:$K$3053,MATCH($B922,Devis!$A$2:$A$3053,0)),"")</f>
        <v/>
      </c>
      <c r="S922" s="67">
        <f>IFERROR(INDEX(Clients!$G$2:$G$1020,MATCH($C922,Clients!$A$2:$A$1020,0)),"")</f>
        <v/>
      </c>
      <c r="T922" s="69">
        <f>1</f>
        <v/>
      </c>
      <c r="U922" s="68">
        <f>IFERROR(INDEX(Interventions!$S$2:$S$1106,MATCH($B922,Interventions!$B$2:$B$1106,0)),0)</f>
        <v/>
      </c>
      <c r="V922" s="68">
        <f>$K922-$U922</f>
        <v/>
      </c>
      <c r="W922" s="69">
        <f>IF($O922="",0,1)</f>
        <v/>
      </c>
      <c r="X922" s="68">
        <f>IF($O922="",$M922,0)</f>
        <v/>
      </c>
      <c r="Y922" s="69">
        <f>IF($O922="",MAX(0,Paramètres!$C$8-$I922),MAX(0,$O922-$I922))</f>
        <v/>
      </c>
      <c r="Z922" s="69">
        <f>$Y922*$X922</f>
        <v/>
      </c>
      <c r="AA922" s="69">
        <f>IF($O922="",0,$O922-$F922)</f>
        <v/>
      </c>
      <c r="AB922" s="69">
        <f>IF(AND($O922="",$I922&lt;Paramètres!$C$8),1,0)</f>
        <v/>
      </c>
      <c r="AC922" s="69">
        <f>IF(AND($O922="",$Y922&gt;Paramètres!$C$13),1,0)</f>
        <v/>
      </c>
      <c r="AD922" s="67">
        <f>IF($O922="","",YEAR($O922)&amp;"-"&amp;TEXT(MONTH($O922),"00"))</f>
        <v/>
      </c>
      <c r="AE922" s="67">
        <f>IF($W922=1,"Réglée",IF($Y922&lt;=0,"Non échu",IF($Y922&lt;=30,"1-30 j",IF($Y922&lt;=60,"31-60 j",IF($Y922&lt;=90,"61-90 j","Plus de 90 j")))))</f>
        <v/>
      </c>
      <c r="AF922" s="67">
        <f>IF($K922&lt;=1000,"Moins de 1 k€",IF($K922&lt;=5000,"1 à 5 k€",IF($K922&lt;=15000,"5 à 15 k€","Plus de 15 k€")))</f>
        <v/>
      </c>
    </row>
    <row r="923">
      <c r="A923" s="65" t="inlineStr">
        <is>
          <t>FAC-00922</t>
        </is>
      </c>
      <c r="B923" s="65" t="inlineStr">
        <is>
          <t>DEV-02421</t>
        </is>
      </c>
      <c r="C923" s="65" t="inlineStr">
        <is>
          <t>CLI-0548</t>
        </is>
      </c>
      <c r="D923" s="65" t="inlineStr">
        <is>
          <t>Collectivité</t>
        </is>
      </c>
      <c r="E923" s="65" t="inlineStr">
        <is>
          <t>Bordeaux</t>
        </is>
      </c>
      <c r="F923" s="66" t="n">
        <v>46023</v>
      </c>
      <c r="G923" s="65" t="inlineStr">
        <is>
          <t>2026-01</t>
        </is>
      </c>
      <c r="H923" s="65" t="inlineStr">
        <is>
          <t>2025-2026</t>
        </is>
      </c>
      <c r="I923" s="66" t="n">
        <v>46068</v>
      </c>
      <c r="J923" s="67" t="n">
        <v>45</v>
      </c>
      <c r="K923" s="68" t="n">
        <v>9895.129999999999</v>
      </c>
      <c r="L923" s="71" t="n">
        <v>0.2</v>
      </c>
      <c r="M923" s="68" t="n">
        <v>11874.16</v>
      </c>
      <c r="N923" s="65" t="inlineStr">
        <is>
          <t>Bon payeur</t>
        </is>
      </c>
      <c r="O923" s="66" t="n">
        <v>46085</v>
      </c>
      <c r="P923" s="65" t="inlineStr">
        <is>
          <t>Payée</t>
        </is>
      </c>
      <c r="Q923" s="67">
        <f>IFERROR(INDEX(Devis!$I$2:$I$3053,MATCH($B923,Devis!$A$2:$A$3053,0)),"")</f>
        <v/>
      </c>
      <c r="R923" s="67">
        <f>IFERROR(INDEX(Devis!$K$2:$K$3053,MATCH($B923,Devis!$A$2:$A$3053,0)),"")</f>
        <v/>
      </c>
      <c r="S923" s="67">
        <f>IFERROR(INDEX(Clients!$G$2:$G$1020,MATCH($C923,Clients!$A$2:$A$1020,0)),"")</f>
        <v/>
      </c>
      <c r="T923" s="69">
        <f>1</f>
        <v/>
      </c>
      <c r="U923" s="68">
        <f>IFERROR(INDEX(Interventions!$S$2:$S$1106,MATCH($B923,Interventions!$B$2:$B$1106,0)),0)</f>
        <v/>
      </c>
      <c r="V923" s="68">
        <f>$K923-$U923</f>
        <v/>
      </c>
      <c r="W923" s="69">
        <f>IF($O923="",0,1)</f>
        <v/>
      </c>
      <c r="X923" s="68">
        <f>IF($O923="",$M923,0)</f>
        <v/>
      </c>
      <c r="Y923" s="69">
        <f>IF($O923="",MAX(0,Paramètres!$C$8-$I923),MAX(0,$O923-$I923))</f>
        <v/>
      </c>
      <c r="Z923" s="69">
        <f>$Y923*$X923</f>
        <v/>
      </c>
      <c r="AA923" s="69">
        <f>IF($O923="",0,$O923-$F923)</f>
        <v/>
      </c>
      <c r="AB923" s="69">
        <f>IF(AND($O923="",$I923&lt;Paramètres!$C$8),1,0)</f>
        <v/>
      </c>
      <c r="AC923" s="69">
        <f>IF(AND($O923="",$Y923&gt;Paramètres!$C$13),1,0)</f>
        <v/>
      </c>
      <c r="AD923" s="67">
        <f>IF($O923="","",YEAR($O923)&amp;"-"&amp;TEXT(MONTH($O923),"00"))</f>
        <v/>
      </c>
      <c r="AE923" s="67">
        <f>IF($W923=1,"Réglée",IF($Y923&lt;=0,"Non échu",IF($Y923&lt;=30,"1-30 j",IF($Y923&lt;=60,"31-60 j",IF($Y923&lt;=90,"61-90 j","Plus de 90 j")))))</f>
        <v/>
      </c>
      <c r="AF923" s="67">
        <f>IF($K923&lt;=1000,"Moins de 1 k€",IF($K923&lt;=5000,"1 à 5 k€",IF($K923&lt;=15000,"5 à 15 k€","Plus de 15 k€")))</f>
        <v/>
      </c>
    </row>
    <row r="924">
      <c r="A924" s="65" t="inlineStr">
        <is>
          <t>FAC-00923</t>
        </is>
      </c>
      <c r="B924" s="65" t="inlineStr">
        <is>
          <t>DEV-02423</t>
        </is>
      </c>
      <c r="C924" s="65" t="inlineStr">
        <is>
          <t>CLI-0465</t>
        </is>
      </c>
      <c r="D924" s="65" t="inlineStr">
        <is>
          <t>Particulier</t>
        </is>
      </c>
      <c r="E924" s="65" t="inlineStr">
        <is>
          <t>Bordeaux</t>
        </is>
      </c>
      <c r="F924" s="66" t="n">
        <v>46027</v>
      </c>
      <c r="G924" s="65" t="inlineStr">
        <is>
          <t>2026-01</t>
        </is>
      </c>
      <c r="H924" s="65" t="inlineStr">
        <is>
          <t>2025-2026</t>
        </is>
      </c>
      <c r="I924" s="66" t="n">
        <v>46042</v>
      </c>
      <c r="J924" s="67" t="n">
        <v>15</v>
      </c>
      <c r="K924" s="68" t="n">
        <v>279.88</v>
      </c>
      <c r="L924" s="71" t="n">
        <v>0.2</v>
      </c>
      <c r="M924" s="68" t="n">
        <v>335.86</v>
      </c>
      <c r="N924" s="65" t="inlineStr">
        <is>
          <t>Bon payeur</t>
        </is>
      </c>
      <c r="O924" s="66" t="n">
        <v>46031</v>
      </c>
      <c r="P924" s="65" t="inlineStr">
        <is>
          <t>Payée</t>
        </is>
      </c>
      <c r="Q924" s="67">
        <f>IFERROR(INDEX(Devis!$I$2:$I$3053,MATCH($B924,Devis!$A$2:$A$3053,0)),"")</f>
        <v/>
      </c>
      <c r="R924" s="67">
        <f>IFERROR(INDEX(Devis!$K$2:$K$3053,MATCH($B924,Devis!$A$2:$A$3053,0)),"")</f>
        <v/>
      </c>
      <c r="S924" s="67">
        <f>IFERROR(INDEX(Clients!$G$2:$G$1020,MATCH($C924,Clients!$A$2:$A$1020,0)),"")</f>
        <v/>
      </c>
      <c r="T924" s="69">
        <f>1</f>
        <v/>
      </c>
      <c r="U924" s="68">
        <f>IFERROR(INDEX(Interventions!$S$2:$S$1106,MATCH($B924,Interventions!$B$2:$B$1106,0)),0)</f>
        <v/>
      </c>
      <c r="V924" s="68">
        <f>$K924-$U924</f>
        <v/>
      </c>
      <c r="W924" s="69">
        <f>IF($O924="",0,1)</f>
        <v/>
      </c>
      <c r="X924" s="68">
        <f>IF($O924="",$M924,0)</f>
        <v/>
      </c>
      <c r="Y924" s="69">
        <f>IF($O924="",MAX(0,Paramètres!$C$8-$I924),MAX(0,$O924-$I924))</f>
        <v/>
      </c>
      <c r="Z924" s="69">
        <f>$Y924*$X924</f>
        <v/>
      </c>
      <c r="AA924" s="69">
        <f>IF($O924="",0,$O924-$F924)</f>
        <v/>
      </c>
      <c r="AB924" s="69">
        <f>IF(AND($O924="",$I924&lt;Paramètres!$C$8),1,0)</f>
        <v/>
      </c>
      <c r="AC924" s="69">
        <f>IF(AND($O924="",$Y924&gt;Paramètres!$C$13),1,0)</f>
        <v/>
      </c>
      <c r="AD924" s="67">
        <f>IF($O924="","",YEAR($O924)&amp;"-"&amp;TEXT(MONTH($O924),"00"))</f>
        <v/>
      </c>
      <c r="AE924" s="67">
        <f>IF($W924=1,"Réglée",IF($Y924&lt;=0,"Non échu",IF($Y924&lt;=30,"1-30 j",IF($Y924&lt;=60,"31-60 j",IF($Y924&lt;=90,"61-90 j","Plus de 90 j")))))</f>
        <v/>
      </c>
      <c r="AF924" s="67">
        <f>IF($K924&lt;=1000,"Moins de 1 k€",IF($K924&lt;=5000,"1 à 5 k€",IF($K924&lt;=15000,"5 à 15 k€","Plus de 15 k€")))</f>
        <v/>
      </c>
    </row>
    <row r="925">
      <c r="A925" s="65" t="inlineStr">
        <is>
          <t>FAC-00924</t>
        </is>
      </c>
      <c r="B925" s="65" t="inlineStr">
        <is>
          <t>DEV-02425</t>
        </is>
      </c>
      <c r="C925" s="65" t="inlineStr">
        <is>
          <t>CLI-0979</t>
        </is>
      </c>
      <c r="D925" s="65" t="inlineStr">
        <is>
          <t>Particulier</t>
        </is>
      </c>
      <c r="E925" s="65" t="inlineStr">
        <is>
          <t>Montpellier</t>
        </is>
      </c>
      <c r="F925" s="66" t="n">
        <v>46031</v>
      </c>
      <c r="G925" s="65" t="inlineStr">
        <is>
          <t>2026-01</t>
        </is>
      </c>
      <c r="H925" s="65" t="inlineStr">
        <is>
          <t>2025-2026</t>
        </is>
      </c>
      <c r="I925" s="66" t="n">
        <v>46046</v>
      </c>
      <c r="J925" s="67" t="n">
        <v>15</v>
      </c>
      <c r="K925" s="68" t="n">
        <v>2877.19</v>
      </c>
      <c r="L925" s="71" t="n">
        <v>0.1</v>
      </c>
      <c r="M925" s="68" t="n">
        <v>3164.91</v>
      </c>
      <c r="N925" s="65" t="inlineStr">
        <is>
          <t>Bon payeur</t>
        </is>
      </c>
      <c r="O925" s="66" t="n">
        <v>46032</v>
      </c>
      <c r="P925" s="65" t="inlineStr">
        <is>
          <t>Payée</t>
        </is>
      </c>
      <c r="Q925" s="67">
        <f>IFERROR(INDEX(Devis!$I$2:$I$3053,MATCH($B925,Devis!$A$2:$A$3053,0)),"")</f>
        <v/>
      </c>
      <c r="R925" s="67">
        <f>IFERROR(INDEX(Devis!$K$2:$K$3053,MATCH($B925,Devis!$A$2:$A$3053,0)),"")</f>
        <v/>
      </c>
      <c r="S925" s="67">
        <f>IFERROR(INDEX(Clients!$G$2:$G$1020,MATCH($C925,Clients!$A$2:$A$1020,0)),"")</f>
        <v/>
      </c>
      <c r="T925" s="69">
        <f>1</f>
        <v/>
      </c>
      <c r="U925" s="68">
        <f>IFERROR(INDEX(Interventions!$S$2:$S$1106,MATCH($B925,Interventions!$B$2:$B$1106,0)),0)</f>
        <v/>
      </c>
      <c r="V925" s="68">
        <f>$K925-$U925</f>
        <v/>
      </c>
      <c r="W925" s="69">
        <f>IF($O925="",0,1)</f>
        <v/>
      </c>
      <c r="X925" s="68">
        <f>IF($O925="",$M925,0)</f>
        <v/>
      </c>
      <c r="Y925" s="69">
        <f>IF($O925="",MAX(0,Paramètres!$C$8-$I925),MAX(0,$O925-$I925))</f>
        <v/>
      </c>
      <c r="Z925" s="69">
        <f>$Y925*$X925</f>
        <v/>
      </c>
      <c r="AA925" s="69">
        <f>IF($O925="",0,$O925-$F925)</f>
        <v/>
      </c>
      <c r="AB925" s="69">
        <f>IF(AND($O925="",$I925&lt;Paramètres!$C$8),1,0)</f>
        <v/>
      </c>
      <c r="AC925" s="69">
        <f>IF(AND($O925="",$Y925&gt;Paramètres!$C$13),1,0)</f>
        <v/>
      </c>
      <c r="AD925" s="67">
        <f>IF($O925="","",YEAR($O925)&amp;"-"&amp;TEXT(MONTH($O925),"00"))</f>
        <v/>
      </c>
      <c r="AE925" s="67">
        <f>IF($W925=1,"Réglée",IF($Y925&lt;=0,"Non échu",IF($Y925&lt;=30,"1-30 j",IF($Y925&lt;=60,"31-60 j",IF($Y925&lt;=90,"61-90 j","Plus de 90 j")))))</f>
        <v/>
      </c>
      <c r="AF925" s="67">
        <f>IF($K925&lt;=1000,"Moins de 1 k€",IF($K925&lt;=5000,"1 à 5 k€",IF($K925&lt;=15000,"5 à 15 k€","Plus de 15 k€")))</f>
        <v/>
      </c>
    </row>
    <row r="926">
      <c r="A926" s="65" t="inlineStr">
        <is>
          <t>FAC-00925</t>
        </is>
      </c>
      <c r="B926" s="65" t="inlineStr">
        <is>
          <t>DEV-02428</t>
        </is>
      </c>
      <c r="C926" s="65" t="inlineStr">
        <is>
          <t>CLI-0100</t>
        </is>
      </c>
      <c r="D926" s="65" t="inlineStr">
        <is>
          <t>Particulier</t>
        </is>
      </c>
      <c r="E926" s="65" t="inlineStr">
        <is>
          <t>Bordeaux</t>
        </is>
      </c>
      <c r="F926" s="66" t="n">
        <v>46055</v>
      </c>
      <c r="G926" s="65" t="inlineStr">
        <is>
          <t>2026-02</t>
        </is>
      </c>
      <c r="H926" s="65" t="inlineStr">
        <is>
          <t>2025-2026</t>
        </is>
      </c>
      <c r="I926" s="66" t="n">
        <v>46070</v>
      </c>
      <c r="J926" s="67" t="n">
        <v>15</v>
      </c>
      <c r="K926" s="68" t="n">
        <v>408.76</v>
      </c>
      <c r="L926" s="71" t="n">
        <v>0.2</v>
      </c>
      <c r="M926" s="68" t="n">
        <v>490.51</v>
      </c>
      <c r="N926" s="65" t="inlineStr">
        <is>
          <t>Lent</t>
        </is>
      </c>
      <c r="O926" s="66" t="n">
        <v>46092</v>
      </c>
      <c r="P926" s="65" t="inlineStr">
        <is>
          <t>Payée</t>
        </is>
      </c>
      <c r="Q926" s="67">
        <f>IFERROR(INDEX(Devis!$I$2:$I$3053,MATCH($B926,Devis!$A$2:$A$3053,0)),"")</f>
        <v/>
      </c>
      <c r="R926" s="67">
        <f>IFERROR(INDEX(Devis!$K$2:$K$3053,MATCH($B926,Devis!$A$2:$A$3053,0)),"")</f>
        <v/>
      </c>
      <c r="S926" s="67">
        <f>IFERROR(INDEX(Clients!$G$2:$G$1020,MATCH($C926,Clients!$A$2:$A$1020,0)),"")</f>
        <v/>
      </c>
      <c r="T926" s="69">
        <f>1</f>
        <v/>
      </c>
      <c r="U926" s="68">
        <f>IFERROR(INDEX(Interventions!$S$2:$S$1106,MATCH($B926,Interventions!$B$2:$B$1106,0)),0)</f>
        <v/>
      </c>
      <c r="V926" s="68">
        <f>$K926-$U926</f>
        <v/>
      </c>
      <c r="W926" s="69">
        <f>IF($O926="",0,1)</f>
        <v/>
      </c>
      <c r="X926" s="68">
        <f>IF($O926="",$M926,0)</f>
        <v/>
      </c>
      <c r="Y926" s="69">
        <f>IF($O926="",MAX(0,Paramètres!$C$8-$I926),MAX(0,$O926-$I926))</f>
        <v/>
      </c>
      <c r="Z926" s="69">
        <f>$Y926*$X926</f>
        <v/>
      </c>
      <c r="AA926" s="69">
        <f>IF($O926="",0,$O926-$F926)</f>
        <v/>
      </c>
      <c r="AB926" s="69">
        <f>IF(AND($O926="",$I926&lt;Paramètres!$C$8),1,0)</f>
        <v/>
      </c>
      <c r="AC926" s="69">
        <f>IF(AND($O926="",$Y926&gt;Paramètres!$C$13),1,0)</f>
        <v/>
      </c>
      <c r="AD926" s="67">
        <f>IF($O926="","",YEAR($O926)&amp;"-"&amp;TEXT(MONTH($O926),"00"))</f>
        <v/>
      </c>
      <c r="AE926" s="67">
        <f>IF($W926=1,"Réglée",IF($Y926&lt;=0,"Non échu",IF($Y926&lt;=30,"1-30 j",IF($Y926&lt;=60,"31-60 j",IF($Y926&lt;=90,"61-90 j","Plus de 90 j")))))</f>
        <v/>
      </c>
      <c r="AF926" s="67">
        <f>IF($K926&lt;=1000,"Moins de 1 k€",IF($K926&lt;=5000,"1 à 5 k€",IF($K926&lt;=15000,"5 à 15 k€","Plus de 15 k€")))</f>
        <v/>
      </c>
    </row>
    <row r="927">
      <c r="A927" s="65" t="inlineStr">
        <is>
          <t>FAC-00926</t>
        </is>
      </c>
      <c r="B927" s="65" t="inlineStr">
        <is>
          <t>DEV-02436</t>
        </is>
      </c>
      <c r="C927" s="65" t="inlineStr">
        <is>
          <t>CLI-0688</t>
        </is>
      </c>
      <c r="D927" s="65" t="inlineStr">
        <is>
          <t>Particulier</t>
        </is>
      </c>
      <c r="E927" s="65" t="inlineStr">
        <is>
          <t>Toulouse</t>
        </is>
      </c>
      <c r="F927" s="66" t="n">
        <v>46027</v>
      </c>
      <c r="G927" s="65" t="inlineStr">
        <is>
          <t>2026-01</t>
        </is>
      </c>
      <c r="H927" s="65" t="inlineStr">
        <is>
          <t>2025-2026</t>
        </is>
      </c>
      <c r="I927" s="66" t="n">
        <v>46042</v>
      </c>
      <c r="J927" s="67" t="n">
        <v>15</v>
      </c>
      <c r="K927" s="68" t="n">
        <v>1153.83</v>
      </c>
      <c r="L927" s="71" t="n">
        <v>0.1</v>
      </c>
      <c r="M927" s="68" t="n">
        <v>1269.21</v>
      </c>
      <c r="N927" s="65" t="inlineStr">
        <is>
          <t>Bon payeur</t>
        </is>
      </c>
      <c r="O927" s="66" t="n">
        <v>46029</v>
      </c>
      <c r="P927" s="65" t="inlineStr">
        <is>
          <t>Payée</t>
        </is>
      </c>
      <c r="Q927" s="67">
        <f>IFERROR(INDEX(Devis!$I$2:$I$3053,MATCH($B927,Devis!$A$2:$A$3053,0)),"")</f>
        <v/>
      </c>
      <c r="R927" s="67">
        <f>IFERROR(INDEX(Devis!$K$2:$K$3053,MATCH($B927,Devis!$A$2:$A$3053,0)),"")</f>
        <v/>
      </c>
      <c r="S927" s="67">
        <f>IFERROR(INDEX(Clients!$G$2:$G$1020,MATCH($C927,Clients!$A$2:$A$1020,0)),"")</f>
        <v/>
      </c>
      <c r="T927" s="69">
        <f>1</f>
        <v/>
      </c>
      <c r="U927" s="68">
        <f>IFERROR(INDEX(Interventions!$S$2:$S$1106,MATCH($B927,Interventions!$B$2:$B$1106,0)),0)</f>
        <v/>
      </c>
      <c r="V927" s="68">
        <f>$K927-$U927</f>
        <v/>
      </c>
      <c r="W927" s="69">
        <f>IF($O927="",0,1)</f>
        <v/>
      </c>
      <c r="X927" s="68">
        <f>IF($O927="",$M927,0)</f>
        <v/>
      </c>
      <c r="Y927" s="69">
        <f>IF($O927="",MAX(0,Paramètres!$C$8-$I927),MAX(0,$O927-$I927))</f>
        <v/>
      </c>
      <c r="Z927" s="69">
        <f>$Y927*$X927</f>
        <v/>
      </c>
      <c r="AA927" s="69">
        <f>IF($O927="",0,$O927-$F927)</f>
        <v/>
      </c>
      <c r="AB927" s="69">
        <f>IF(AND($O927="",$I927&lt;Paramètres!$C$8),1,0)</f>
        <v/>
      </c>
      <c r="AC927" s="69">
        <f>IF(AND($O927="",$Y927&gt;Paramètres!$C$13),1,0)</f>
        <v/>
      </c>
      <c r="AD927" s="67">
        <f>IF($O927="","",YEAR($O927)&amp;"-"&amp;TEXT(MONTH($O927),"00"))</f>
        <v/>
      </c>
      <c r="AE927" s="67">
        <f>IF($W927=1,"Réglée",IF($Y927&lt;=0,"Non échu",IF($Y927&lt;=30,"1-30 j",IF($Y927&lt;=60,"31-60 j",IF($Y927&lt;=90,"61-90 j","Plus de 90 j")))))</f>
        <v/>
      </c>
      <c r="AF927" s="67">
        <f>IF($K927&lt;=1000,"Moins de 1 k€",IF($K927&lt;=5000,"1 à 5 k€",IF($K927&lt;=15000,"5 à 15 k€","Plus de 15 k€")))</f>
        <v/>
      </c>
    </row>
    <row r="928">
      <c r="A928" s="65" t="inlineStr">
        <is>
          <t>FAC-00927</t>
        </is>
      </c>
      <c r="B928" s="65" t="inlineStr">
        <is>
          <t>DEV-02437</t>
        </is>
      </c>
      <c r="C928" s="65" t="inlineStr">
        <is>
          <t>CLI-0780</t>
        </is>
      </c>
      <c r="D928" s="65" t="inlineStr">
        <is>
          <t>Particulier</t>
        </is>
      </c>
      <c r="E928" s="65" t="inlineStr">
        <is>
          <t>Montpellier</t>
        </is>
      </c>
      <c r="F928" s="66" t="n">
        <v>46031</v>
      </c>
      <c r="G928" s="65" t="inlineStr">
        <is>
          <t>2026-01</t>
        </is>
      </c>
      <c r="H928" s="65" t="inlineStr">
        <is>
          <t>2025-2026</t>
        </is>
      </c>
      <c r="I928" s="66" t="n">
        <v>46046</v>
      </c>
      <c r="J928" s="67" t="n">
        <v>15</v>
      </c>
      <c r="K928" s="68" t="n">
        <v>3435.12</v>
      </c>
      <c r="L928" s="71" t="n">
        <v>0.2</v>
      </c>
      <c r="M928" s="68" t="n">
        <v>4122.14</v>
      </c>
      <c r="N928" s="65" t="inlineStr">
        <is>
          <t>Standard</t>
        </is>
      </c>
      <c r="O928" s="66" t="n">
        <v>46032</v>
      </c>
      <c r="P928" s="65" t="inlineStr">
        <is>
          <t>Payée</t>
        </is>
      </c>
      <c r="Q928" s="67">
        <f>IFERROR(INDEX(Devis!$I$2:$I$3053,MATCH($B928,Devis!$A$2:$A$3053,0)),"")</f>
        <v/>
      </c>
      <c r="R928" s="67">
        <f>IFERROR(INDEX(Devis!$K$2:$K$3053,MATCH($B928,Devis!$A$2:$A$3053,0)),"")</f>
        <v/>
      </c>
      <c r="S928" s="67">
        <f>IFERROR(INDEX(Clients!$G$2:$G$1020,MATCH($C928,Clients!$A$2:$A$1020,0)),"")</f>
        <v/>
      </c>
      <c r="T928" s="69">
        <f>1</f>
        <v/>
      </c>
      <c r="U928" s="68">
        <f>IFERROR(INDEX(Interventions!$S$2:$S$1106,MATCH($B928,Interventions!$B$2:$B$1106,0)),0)</f>
        <v/>
      </c>
      <c r="V928" s="68">
        <f>$K928-$U928</f>
        <v/>
      </c>
      <c r="W928" s="69">
        <f>IF($O928="",0,1)</f>
        <v/>
      </c>
      <c r="X928" s="68">
        <f>IF($O928="",$M928,0)</f>
        <v/>
      </c>
      <c r="Y928" s="69">
        <f>IF($O928="",MAX(0,Paramètres!$C$8-$I928),MAX(0,$O928-$I928))</f>
        <v/>
      </c>
      <c r="Z928" s="69">
        <f>$Y928*$X928</f>
        <v/>
      </c>
      <c r="AA928" s="69">
        <f>IF($O928="",0,$O928-$F928)</f>
        <v/>
      </c>
      <c r="AB928" s="69">
        <f>IF(AND($O928="",$I928&lt;Paramètres!$C$8),1,0)</f>
        <v/>
      </c>
      <c r="AC928" s="69">
        <f>IF(AND($O928="",$Y928&gt;Paramètres!$C$13),1,0)</f>
        <v/>
      </c>
      <c r="AD928" s="67">
        <f>IF($O928="","",YEAR($O928)&amp;"-"&amp;TEXT(MONTH($O928),"00"))</f>
        <v/>
      </c>
      <c r="AE928" s="67">
        <f>IF($W928=1,"Réglée",IF($Y928&lt;=0,"Non échu",IF($Y928&lt;=30,"1-30 j",IF($Y928&lt;=60,"31-60 j",IF($Y928&lt;=90,"61-90 j","Plus de 90 j")))))</f>
        <v/>
      </c>
      <c r="AF928" s="67">
        <f>IF($K928&lt;=1000,"Moins de 1 k€",IF($K928&lt;=5000,"1 à 5 k€",IF($K928&lt;=15000,"5 à 15 k€","Plus de 15 k€")))</f>
        <v/>
      </c>
    </row>
    <row r="929">
      <c r="A929" s="65" t="inlineStr">
        <is>
          <t>FAC-00928</t>
        </is>
      </c>
      <c r="B929" s="65" t="inlineStr">
        <is>
          <t>DEV-02438</t>
        </is>
      </c>
      <c r="C929" s="65" t="inlineStr">
        <is>
          <t>CLI-0785</t>
        </is>
      </c>
      <c r="D929" s="65" t="inlineStr">
        <is>
          <t>Syndic</t>
        </is>
      </c>
      <c r="E929" s="65" t="inlineStr">
        <is>
          <t>Toulouse</t>
        </is>
      </c>
      <c r="F929" s="66" t="n">
        <v>46028</v>
      </c>
      <c r="G929" s="65" t="inlineStr">
        <is>
          <t>2026-01</t>
        </is>
      </c>
      <c r="H929" s="65" t="inlineStr">
        <is>
          <t>2025-2026</t>
        </is>
      </c>
      <c r="I929" s="66" t="n">
        <v>46088</v>
      </c>
      <c r="J929" s="67" t="n">
        <v>60</v>
      </c>
      <c r="K929" s="68" t="n">
        <v>354.37</v>
      </c>
      <c r="L929" s="71" t="n">
        <v>0.2</v>
      </c>
      <c r="M929" s="68" t="n">
        <v>425.24</v>
      </c>
      <c r="N929" s="65" t="inlineStr">
        <is>
          <t>Standard</t>
        </is>
      </c>
      <c r="O929" s="66" t="n">
        <v>46087</v>
      </c>
      <c r="P929" s="65" t="inlineStr">
        <is>
          <t>Payée</t>
        </is>
      </c>
      <c r="Q929" s="67">
        <f>IFERROR(INDEX(Devis!$I$2:$I$3053,MATCH($B929,Devis!$A$2:$A$3053,0)),"")</f>
        <v/>
      </c>
      <c r="R929" s="67">
        <f>IFERROR(INDEX(Devis!$K$2:$K$3053,MATCH($B929,Devis!$A$2:$A$3053,0)),"")</f>
        <v/>
      </c>
      <c r="S929" s="67">
        <f>IFERROR(INDEX(Clients!$G$2:$G$1020,MATCH($C929,Clients!$A$2:$A$1020,0)),"")</f>
        <v/>
      </c>
      <c r="T929" s="69">
        <f>1</f>
        <v/>
      </c>
      <c r="U929" s="68">
        <f>IFERROR(INDEX(Interventions!$S$2:$S$1106,MATCH($B929,Interventions!$B$2:$B$1106,0)),0)</f>
        <v/>
      </c>
      <c r="V929" s="68">
        <f>$K929-$U929</f>
        <v/>
      </c>
      <c r="W929" s="69">
        <f>IF($O929="",0,1)</f>
        <v/>
      </c>
      <c r="X929" s="68">
        <f>IF($O929="",$M929,0)</f>
        <v/>
      </c>
      <c r="Y929" s="69">
        <f>IF($O929="",MAX(0,Paramètres!$C$8-$I929),MAX(0,$O929-$I929))</f>
        <v/>
      </c>
      <c r="Z929" s="69">
        <f>$Y929*$X929</f>
        <v/>
      </c>
      <c r="AA929" s="69">
        <f>IF($O929="",0,$O929-$F929)</f>
        <v/>
      </c>
      <c r="AB929" s="69">
        <f>IF(AND($O929="",$I929&lt;Paramètres!$C$8),1,0)</f>
        <v/>
      </c>
      <c r="AC929" s="69">
        <f>IF(AND($O929="",$Y929&gt;Paramètres!$C$13),1,0)</f>
        <v/>
      </c>
      <c r="AD929" s="67">
        <f>IF($O929="","",YEAR($O929)&amp;"-"&amp;TEXT(MONTH($O929),"00"))</f>
        <v/>
      </c>
      <c r="AE929" s="67">
        <f>IF($W929=1,"Réglée",IF($Y929&lt;=0,"Non échu",IF($Y929&lt;=30,"1-30 j",IF($Y929&lt;=60,"31-60 j",IF($Y929&lt;=90,"61-90 j","Plus de 90 j")))))</f>
        <v/>
      </c>
      <c r="AF929" s="67">
        <f>IF($K929&lt;=1000,"Moins de 1 k€",IF($K929&lt;=5000,"1 à 5 k€",IF($K929&lt;=15000,"5 à 15 k€","Plus de 15 k€")))</f>
        <v/>
      </c>
    </row>
    <row r="930">
      <c r="A930" s="65" t="inlineStr">
        <is>
          <t>FAC-00929</t>
        </is>
      </c>
      <c r="B930" s="65" t="inlineStr">
        <is>
          <t>DEV-02439</t>
        </is>
      </c>
      <c r="C930" s="65" t="inlineStr">
        <is>
          <t>CLI-0306</t>
        </is>
      </c>
      <c r="D930" s="65" t="inlineStr">
        <is>
          <t>Particulier</t>
        </is>
      </c>
      <c r="E930" s="65" t="inlineStr">
        <is>
          <t>Bordeaux</t>
        </is>
      </c>
      <c r="F930" s="66" t="n">
        <v>46034</v>
      </c>
      <c r="G930" s="65" t="inlineStr">
        <is>
          <t>2026-01</t>
        </is>
      </c>
      <c r="H930" s="65" t="inlineStr">
        <is>
          <t>2025-2026</t>
        </is>
      </c>
      <c r="I930" s="66" t="n">
        <v>46049</v>
      </c>
      <c r="J930" s="67" t="n">
        <v>15</v>
      </c>
      <c r="K930" s="68" t="n">
        <v>234.06</v>
      </c>
      <c r="L930" s="71" t="n">
        <v>0.2</v>
      </c>
      <c r="M930" s="68" t="n">
        <v>280.87</v>
      </c>
      <c r="N930" s="65" t="inlineStr">
        <is>
          <t>Standard</t>
        </is>
      </c>
      <c r="O930" s="66" t="n">
        <v>46035</v>
      </c>
      <c r="P930" s="65" t="inlineStr">
        <is>
          <t>Payée</t>
        </is>
      </c>
      <c r="Q930" s="67">
        <f>IFERROR(INDEX(Devis!$I$2:$I$3053,MATCH($B930,Devis!$A$2:$A$3053,0)),"")</f>
        <v/>
      </c>
      <c r="R930" s="67">
        <f>IFERROR(INDEX(Devis!$K$2:$K$3053,MATCH($B930,Devis!$A$2:$A$3053,0)),"")</f>
        <v/>
      </c>
      <c r="S930" s="67">
        <f>IFERROR(INDEX(Clients!$G$2:$G$1020,MATCH($C930,Clients!$A$2:$A$1020,0)),"")</f>
        <v/>
      </c>
      <c r="T930" s="69">
        <f>1</f>
        <v/>
      </c>
      <c r="U930" s="68">
        <f>IFERROR(INDEX(Interventions!$S$2:$S$1106,MATCH($B930,Interventions!$B$2:$B$1106,0)),0)</f>
        <v/>
      </c>
      <c r="V930" s="68">
        <f>$K930-$U930</f>
        <v/>
      </c>
      <c r="W930" s="69">
        <f>IF($O930="",0,1)</f>
        <v/>
      </c>
      <c r="X930" s="68">
        <f>IF($O930="",$M930,0)</f>
        <v/>
      </c>
      <c r="Y930" s="69">
        <f>IF($O930="",MAX(0,Paramètres!$C$8-$I930),MAX(0,$O930-$I930))</f>
        <v/>
      </c>
      <c r="Z930" s="69">
        <f>$Y930*$X930</f>
        <v/>
      </c>
      <c r="AA930" s="69">
        <f>IF($O930="",0,$O930-$F930)</f>
        <v/>
      </c>
      <c r="AB930" s="69">
        <f>IF(AND($O930="",$I930&lt;Paramètres!$C$8),1,0)</f>
        <v/>
      </c>
      <c r="AC930" s="69">
        <f>IF(AND($O930="",$Y930&gt;Paramètres!$C$13),1,0)</f>
        <v/>
      </c>
      <c r="AD930" s="67">
        <f>IF($O930="","",YEAR($O930)&amp;"-"&amp;TEXT(MONTH($O930),"00"))</f>
        <v/>
      </c>
      <c r="AE930" s="67">
        <f>IF($W930=1,"Réglée",IF($Y930&lt;=0,"Non échu",IF($Y930&lt;=30,"1-30 j",IF($Y930&lt;=60,"31-60 j",IF($Y930&lt;=90,"61-90 j","Plus de 90 j")))))</f>
        <v/>
      </c>
      <c r="AF930" s="67">
        <f>IF($K930&lt;=1000,"Moins de 1 k€",IF($K930&lt;=5000,"1 à 5 k€",IF($K930&lt;=15000,"5 à 15 k€","Plus de 15 k€")))</f>
        <v/>
      </c>
    </row>
    <row r="931">
      <c r="A931" s="65" t="inlineStr">
        <is>
          <t>FAC-00930</t>
        </is>
      </c>
      <c r="B931" s="65" t="inlineStr">
        <is>
          <t>DEV-02440</t>
        </is>
      </c>
      <c r="C931" s="65" t="inlineStr">
        <is>
          <t>CLI-0478</t>
        </is>
      </c>
      <c r="D931" s="65" t="inlineStr">
        <is>
          <t>Particulier</t>
        </is>
      </c>
      <c r="E931" s="65" t="inlineStr">
        <is>
          <t>Bordeaux</t>
        </is>
      </c>
      <c r="F931" s="66" t="n">
        <v>46034</v>
      </c>
      <c r="G931" s="65" t="inlineStr">
        <is>
          <t>2026-01</t>
        </is>
      </c>
      <c r="H931" s="65" t="inlineStr">
        <is>
          <t>2025-2026</t>
        </is>
      </c>
      <c r="I931" s="66" t="n">
        <v>46049</v>
      </c>
      <c r="J931" s="67" t="n">
        <v>15</v>
      </c>
      <c r="K931" s="68" t="n">
        <v>4573.37</v>
      </c>
      <c r="L931" s="71" t="n">
        <v>0.1</v>
      </c>
      <c r="M931" s="68" t="n">
        <v>5030.71</v>
      </c>
      <c r="N931" s="65" t="inlineStr">
        <is>
          <t>Standard</t>
        </is>
      </c>
      <c r="O931" s="66" t="n">
        <v>46035</v>
      </c>
      <c r="P931" s="65" t="inlineStr">
        <is>
          <t>Payée</t>
        </is>
      </c>
      <c r="Q931" s="67">
        <f>IFERROR(INDEX(Devis!$I$2:$I$3053,MATCH($B931,Devis!$A$2:$A$3053,0)),"")</f>
        <v/>
      </c>
      <c r="R931" s="67">
        <f>IFERROR(INDEX(Devis!$K$2:$K$3053,MATCH($B931,Devis!$A$2:$A$3053,0)),"")</f>
        <v/>
      </c>
      <c r="S931" s="67">
        <f>IFERROR(INDEX(Clients!$G$2:$G$1020,MATCH($C931,Clients!$A$2:$A$1020,0)),"")</f>
        <v/>
      </c>
      <c r="T931" s="69">
        <f>1</f>
        <v/>
      </c>
      <c r="U931" s="68">
        <f>IFERROR(INDEX(Interventions!$S$2:$S$1106,MATCH($B931,Interventions!$B$2:$B$1106,0)),0)</f>
        <v/>
      </c>
      <c r="V931" s="68">
        <f>$K931-$U931</f>
        <v/>
      </c>
      <c r="W931" s="69">
        <f>IF($O931="",0,1)</f>
        <v/>
      </c>
      <c r="X931" s="68">
        <f>IF($O931="",$M931,0)</f>
        <v/>
      </c>
      <c r="Y931" s="69">
        <f>IF($O931="",MAX(0,Paramètres!$C$8-$I931),MAX(0,$O931-$I931))</f>
        <v/>
      </c>
      <c r="Z931" s="69">
        <f>$Y931*$X931</f>
        <v/>
      </c>
      <c r="AA931" s="69">
        <f>IF($O931="",0,$O931-$F931)</f>
        <v/>
      </c>
      <c r="AB931" s="69">
        <f>IF(AND($O931="",$I931&lt;Paramètres!$C$8),1,0)</f>
        <v/>
      </c>
      <c r="AC931" s="69">
        <f>IF(AND($O931="",$Y931&gt;Paramètres!$C$13),1,0)</f>
        <v/>
      </c>
      <c r="AD931" s="67">
        <f>IF($O931="","",YEAR($O931)&amp;"-"&amp;TEXT(MONTH($O931),"00"))</f>
        <v/>
      </c>
      <c r="AE931" s="67">
        <f>IF($W931=1,"Réglée",IF($Y931&lt;=0,"Non échu",IF($Y931&lt;=30,"1-30 j",IF($Y931&lt;=60,"31-60 j",IF($Y931&lt;=90,"61-90 j","Plus de 90 j")))))</f>
        <v/>
      </c>
      <c r="AF931" s="67">
        <f>IF($K931&lt;=1000,"Moins de 1 k€",IF($K931&lt;=5000,"1 à 5 k€",IF($K931&lt;=15000,"5 à 15 k€","Plus de 15 k€")))</f>
        <v/>
      </c>
    </row>
    <row r="932">
      <c r="A932" s="65" t="inlineStr">
        <is>
          <t>FAC-00931</t>
        </is>
      </c>
      <c r="B932" s="65" t="inlineStr">
        <is>
          <t>DEV-02441</t>
        </is>
      </c>
      <c r="C932" s="65" t="inlineStr">
        <is>
          <t>CLI-0689</t>
        </is>
      </c>
      <c r="D932" s="65" t="inlineStr">
        <is>
          <t>Particulier</t>
        </is>
      </c>
      <c r="E932" s="65" t="inlineStr">
        <is>
          <t>Bordeaux</t>
        </is>
      </c>
      <c r="F932" s="66" t="n">
        <v>46010</v>
      </c>
      <c r="G932" s="65" t="inlineStr">
        <is>
          <t>2025-12</t>
        </is>
      </c>
      <c r="H932" s="65" t="inlineStr">
        <is>
          <t>2025-2026</t>
        </is>
      </c>
      <c r="I932" s="66" t="n">
        <v>46025</v>
      </c>
      <c r="J932" s="67" t="n">
        <v>15</v>
      </c>
      <c r="K932" s="68" t="n">
        <v>5811.39</v>
      </c>
      <c r="L932" s="71" t="n">
        <v>0.1</v>
      </c>
      <c r="M932" s="68" t="n">
        <v>6392.53</v>
      </c>
      <c r="N932" s="65" t="inlineStr">
        <is>
          <t>Bon payeur</t>
        </is>
      </c>
      <c r="O932" s="66" t="n">
        <v>46024</v>
      </c>
      <c r="P932" s="65" t="inlineStr">
        <is>
          <t>Payée</t>
        </is>
      </c>
      <c r="Q932" s="67">
        <f>IFERROR(INDEX(Devis!$I$2:$I$3053,MATCH($B932,Devis!$A$2:$A$3053,0)),"")</f>
        <v/>
      </c>
      <c r="R932" s="67">
        <f>IFERROR(INDEX(Devis!$K$2:$K$3053,MATCH($B932,Devis!$A$2:$A$3053,0)),"")</f>
        <v/>
      </c>
      <c r="S932" s="67">
        <f>IFERROR(INDEX(Clients!$G$2:$G$1020,MATCH($C932,Clients!$A$2:$A$1020,0)),"")</f>
        <v/>
      </c>
      <c r="T932" s="69">
        <f>1</f>
        <v/>
      </c>
      <c r="U932" s="68">
        <f>IFERROR(INDEX(Interventions!$S$2:$S$1106,MATCH($B932,Interventions!$B$2:$B$1106,0)),0)</f>
        <v/>
      </c>
      <c r="V932" s="68">
        <f>$K932-$U932</f>
        <v/>
      </c>
      <c r="W932" s="69">
        <f>IF($O932="",0,1)</f>
        <v/>
      </c>
      <c r="X932" s="68">
        <f>IF($O932="",$M932,0)</f>
        <v/>
      </c>
      <c r="Y932" s="69">
        <f>IF($O932="",MAX(0,Paramètres!$C$8-$I932),MAX(0,$O932-$I932))</f>
        <v/>
      </c>
      <c r="Z932" s="69">
        <f>$Y932*$X932</f>
        <v/>
      </c>
      <c r="AA932" s="69">
        <f>IF($O932="",0,$O932-$F932)</f>
        <v/>
      </c>
      <c r="AB932" s="69">
        <f>IF(AND($O932="",$I932&lt;Paramètres!$C$8),1,0)</f>
        <v/>
      </c>
      <c r="AC932" s="69">
        <f>IF(AND($O932="",$Y932&gt;Paramètres!$C$13),1,0)</f>
        <v/>
      </c>
      <c r="AD932" s="67">
        <f>IF($O932="","",YEAR($O932)&amp;"-"&amp;TEXT(MONTH($O932),"00"))</f>
        <v/>
      </c>
      <c r="AE932" s="67">
        <f>IF($W932=1,"Réglée",IF($Y932&lt;=0,"Non échu",IF($Y932&lt;=30,"1-30 j",IF($Y932&lt;=60,"31-60 j",IF($Y932&lt;=90,"61-90 j","Plus de 90 j")))))</f>
        <v/>
      </c>
      <c r="AF932" s="67">
        <f>IF($K932&lt;=1000,"Moins de 1 k€",IF($K932&lt;=5000,"1 à 5 k€",IF($K932&lt;=15000,"5 à 15 k€","Plus de 15 k€")))</f>
        <v/>
      </c>
    </row>
    <row r="933">
      <c r="A933" s="65" t="inlineStr">
        <is>
          <t>FAC-00932</t>
        </is>
      </c>
      <c r="B933" s="65" t="inlineStr">
        <is>
          <t>DEV-02442</t>
        </is>
      </c>
      <c r="C933" s="65" t="inlineStr">
        <is>
          <t>CLI-0026</t>
        </is>
      </c>
      <c r="D933" s="65" t="inlineStr">
        <is>
          <t>Particulier</t>
        </is>
      </c>
      <c r="E933" s="65" t="inlineStr">
        <is>
          <t>Bordeaux</t>
        </is>
      </c>
      <c r="F933" s="66" t="n">
        <v>46006</v>
      </c>
      <c r="G933" s="65" t="inlineStr">
        <is>
          <t>2025-12</t>
        </is>
      </c>
      <c r="H933" s="65" t="inlineStr">
        <is>
          <t>2025-2026</t>
        </is>
      </c>
      <c r="I933" s="66" t="n">
        <v>46021</v>
      </c>
      <c r="J933" s="67" t="n">
        <v>15</v>
      </c>
      <c r="K933" s="68" t="n">
        <v>1541.66</v>
      </c>
      <c r="L933" s="71" t="n">
        <v>0.2</v>
      </c>
      <c r="M933" s="68" t="n">
        <v>1849.99</v>
      </c>
      <c r="N933" s="65" t="inlineStr">
        <is>
          <t>Standard</t>
        </is>
      </c>
      <c r="O933" s="66" t="n">
        <v>46025</v>
      </c>
      <c r="P933" s="65" t="inlineStr">
        <is>
          <t>Payée</t>
        </is>
      </c>
      <c r="Q933" s="67">
        <f>IFERROR(INDEX(Devis!$I$2:$I$3053,MATCH($B933,Devis!$A$2:$A$3053,0)),"")</f>
        <v/>
      </c>
      <c r="R933" s="67">
        <f>IFERROR(INDEX(Devis!$K$2:$K$3053,MATCH($B933,Devis!$A$2:$A$3053,0)),"")</f>
        <v/>
      </c>
      <c r="S933" s="67">
        <f>IFERROR(INDEX(Clients!$G$2:$G$1020,MATCH($C933,Clients!$A$2:$A$1020,0)),"")</f>
        <v/>
      </c>
      <c r="T933" s="69">
        <f>1</f>
        <v/>
      </c>
      <c r="U933" s="68">
        <f>IFERROR(INDEX(Interventions!$S$2:$S$1106,MATCH($B933,Interventions!$B$2:$B$1106,0)),0)</f>
        <v/>
      </c>
      <c r="V933" s="68">
        <f>$K933-$U933</f>
        <v/>
      </c>
      <c r="W933" s="69">
        <f>IF($O933="",0,1)</f>
        <v/>
      </c>
      <c r="X933" s="68">
        <f>IF($O933="",$M933,0)</f>
        <v/>
      </c>
      <c r="Y933" s="69">
        <f>IF($O933="",MAX(0,Paramètres!$C$8-$I933),MAX(0,$O933-$I933))</f>
        <v/>
      </c>
      <c r="Z933" s="69">
        <f>$Y933*$X933</f>
        <v/>
      </c>
      <c r="AA933" s="69">
        <f>IF($O933="",0,$O933-$F933)</f>
        <v/>
      </c>
      <c r="AB933" s="69">
        <f>IF(AND($O933="",$I933&lt;Paramètres!$C$8),1,0)</f>
        <v/>
      </c>
      <c r="AC933" s="69">
        <f>IF(AND($O933="",$Y933&gt;Paramètres!$C$13),1,0)</f>
        <v/>
      </c>
      <c r="AD933" s="67">
        <f>IF($O933="","",YEAR($O933)&amp;"-"&amp;TEXT(MONTH($O933),"00"))</f>
        <v/>
      </c>
      <c r="AE933" s="67">
        <f>IF($W933=1,"Réglée",IF($Y933&lt;=0,"Non échu",IF($Y933&lt;=30,"1-30 j",IF($Y933&lt;=60,"31-60 j",IF($Y933&lt;=90,"61-90 j","Plus de 90 j")))))</f>
        <v/>
      </c>
      <c r="AF933" s="67">
        <f>IF($K933&lt;=1000,"Moins de 1 k€",IF($K933&lt;=5000,"1 à 5 k€",IF($K933&lt;=15000,"5 à 15 k€","Plus de 15 k€")))</f>
        <v/>
      </c>
    </row>
    <row r="934">
      <c r="A934" s="65" t="inlineStr">
        <is>
          <t>FAC-00933</t>
        </is>
      </c>
      <c r="B934" s="65" t="inlineStr">
        <is>
          <t>DEV-02445</t>
        </is>
      </c>
      <c r="C934" s="65" t="inlineStr">
        <is>
          <t>CLI-0782</t>
        </is>
      </c>
      <c r="D934" s="65" t="inlineStr">
        <is>
          <t>Particulier</t>
        </is>
      </c>
      <c r="E934" s="65" t="inlineStr">
        <is>
          <t>Toulouse</t>
        </is>
      </c>
      <c r="F934" s="66" t="n">
        <v>46037</v>
      </c>
      <c r="G934" s="65" t="inlineStr">
        <is>
          <t>2026-01</t>
        </is>
      </c>
      <c r="H934" s="65" t="inlineStr">
        <is>
          <t>2025-2026</t>
        </is>
      </c>
      <c r="I934" s="66" t="n">
        <v>46052</v>
      </c>
      <c r="J934" s="67" t="n">
        <v>15</v>
      </c>
      <c r="K934" s="68" t="n">
        <v>374.31</v>
      </c>
      <c r="L934" s="71" t="n">
        <v>0.2</v>
      </c>
      <c r="M934" s="68" t="n">
        <v>449.17</v>
      </c>
      <c r="N934" s="65" t="inlineStr">
        <is>
          <t>Bon payeur</t>
        </is>
      </c>
      <c r="O934" s="66" t="n">
        <v>46047</v>
      </c>
      <c r="P934" s="65" t="inlineStr">
        <is>
          <t>Payée</t>
        </is>
      </c>
      <c r="Q934" s="67">
        <f>IFERROR(INDEX(Devis!$I$2:$I$3053,MATCH($B934,Devis!$A$2:$A$3053,0)),"")</f>
        <v/>
      </c>
      <c r="R934" s="67">
        <f>IFERROR(INDEX(Devis!$K$2:$K$3053,MATCH($B934,Devis!$A$2:$A$3053,0)),"")</f>
        <v/>
      </c>
      <c r="S934" s="67">
        <f>IFERROR(INDEX(Clients!$G$2:$G$1020,MATCH($C934,Clients!$A$2:$A$1020,0)),"")</f>
        <v/>
      </c>
      <c r="T934" s="69">
        <f>1</f>
        <v/>
      </c>
      <c r="U934" s="68">
        <f>IFERROR(INDEX(Interventions!$S$2:$S$1106,MATCH($B934,Interventions!$B$2:$B$1106,0)),0)</f>
        <v/>
      </c>
      <c r="V934" s="68">
        <f>$K934-$U934</f>
        <v/>
      </c>
      <c r="W934" s="69">
        <f>IF($O934="",0,1)</f>
        <v/>
      </c>
      <c r="X934" s="68">
        <f>IF($O934="",$M934,0)</f>
        <v/>
      </c>
      <c r="Y934" s="69">
        <f>IF($O934="",MAX(0,Paramètres!$C$8-$I934),MAX(0,$O934-$I934))</f>
        <v/>
      </c>
      <c r="Z934" s="69">
        <f>$Y934*$X934</f>
        <v/>
      </c>
      <c r="AA934" s="69">
        <f>IF($O934="",0,$O934-$F934)</f>
        <v/>
      </c>
      <c r="AB934" s="69">
        <f>IF(AND($O934="",$I934&lt;Paramètres!$C$8),1,0)</f>
        <v/>
      </c>
      <c r="AC934" s="69">
        <f>IF(AND($O934="",$Y934&gt;Paramètres!$C$13),1,0)</f>
        <v/>
      </c>
      <c r="AD934" s="67">
        <f>IF($O934="","",YEAR($O934)&amp;"-"&amp;TEXT(MONTH($O934),"00"))</f>
        <v/>
      </c>
      <c r="AE934" s="67">
        <f>IF($W934=1,"Réglée",IF($Y934&lt;=0,"Non échu",IF($Y934&lt;=30,"1-30 j",IF($Y934&lt;=60,"31-60 j",IF($Y934&lt;=90,"61-90 j","Plus de 90 j")))))</f>
        <v/>
      </c>
      <c r="AF934" s="67">
        <f>IF($K934&lt;=1000,"Moins de 1 k€",IF($K934&lt;=5000,"1 à 5 k€",IF($K934&lt;=15000,"5 à 15 k€","Plus de 15 k€")))</f>
        <v/>
      </c>
    </row>
    <row r="935">
      <c r="A935" s="65" t="inlineStr">
        <is>
          <t>FAC-00934</t>
        </is>
      </c>
      <c r="B935" s="65" t="inlineStr">
        <is>
          <t>DEV-02446</t>
        </is>
      </c>
      <c r="C935" s="65" t="inlineStr">
        <is>
          <t>CLI-0259</t>
        </is>
      </c>
      <c r="D935" s="65" t="inlineStr">
        <is>
          <t>Professionnel</t>
        </is>
      </c>
      <c r="E935" s="65" t="inlineStr">
        <is>
          <t>Bordeaux</t>
        </is>
      </c>
      <c r="F935" s="66" t="n">
        <v>46043</v>
      </c>
      <c r="G935" s="65" t="inlineStr">
        <is>
          <t>2026-01</t>
        </is>
      </c>
      <c r="H935" s="65" t="inlineStr">
        <is>
          <t>2025-2026</t>
        </is>
      </c>
      <c r="I935" s="66" t="n">
        <v>46073</v>
      </c>
      <c r="J935" s="67" t="n">
        <v>30</v>
      </c>
      <c r="K935" s="68" t="n">
        <v>8354.58</v>
      </c>
      <c r="L935" s="71" t="n">
        <v>0.2</v>
      </c>
      <c r="M935" s="68" t="n">
        <v>10025.5</v>
      </c>
      <c r="N935" s="65" t="inlineStr">
        <is>
          <t>Lent</t>
        </is>
      </c>
      <c r="O935" s="66" t="n">
        <v>46044</v>
      </c>
      <c r="P935" s="65" t="inlineStr">
        <is>
          <t>Payée</t>
        </is>
      </c>
      <c r="Q935" s="67">
        <f>IFERROR(INDEX(Devis!$I$2:$I$3053,MATCH($B935,Devis!$A$2:$A$3053,0)),"")</f>
        <v/>
      </c>
      <c r="R935" s="67">
        <f>IFERROR(INDEX(Devis!$K$2:$K$3053,MATCH($B935,Devis!$A$2:$A$3053,0)),"")</f>
        <v/>
      </c>
      <c r="S935" s="67">
        <f>IFERROR(INDEX(Clients!$G$2:$G$1020,MATCH($C935,Clients!$A$2:$A$1020,0)),"")</f>
        <v/>
      </c>
      <c r="T935" s="69">
        <f>1</f>
        <v/>
      </c>
      <c r="U935" s="68">
        <f>IFERROR(INDEX(Interventions!$S$2:$S$1106,MATCH($B935,Interventions!$B$2:$B$1106,0)),0)</f>
        <v/>
      </c>
      <c r="V935" s="68">
        <f>$K935-$U935</f>
        <v/>
      </c>
      <c r="W935" s="69">
        <f>IF($O935="",0,1)</f>
        <v/>
      </c>
      <c r="X935" s="68">
        <f>IF($O935="",$M935,0)</f>
        <v/>
      </c>
      <c r="Y935" s="69">
        <f>IF($O935="",MAX(0,Paramètres!$C$8-$I935),MAX(0,$O935-$I935))</f>
        <v/>
      </c>
      <c r="Z935" s="69">
        <f>$Y935*$X935</f>
        <v/>
      </c>
      <c r="AA935" s="69">
        <f>IF($O935="",0,$O935-$F935)</f>
        <v/>
      </c>
      <c r="AB935" s="69">
        <f>IF(AND($O935="",$I935&lt;Paramètres!$C$8),1,0)</f>
        <v/>
      </c>
      <c r="AC935" s="69">
        <f>IF(AND($O935="",$Y935&gt;Paramètres!$C$13),1,0)</f>
        <v/>
      </c>
      <c r="AD935" s="67">
        <f>IF($O935="","",YEAR($O935)&amp;"-"&amp;TEXT(MONTH($O935),"00"))</f>
        <v/>
      </c>
      <c r="AE935" s="67">
        <f>IF($W935=1,"Réglée",IF($Y935&lt;=0,"Non échu",IF($Y935&lt;=30,"1-30 j",IF($Y935&lt;=60,"31-60 j",IF($Y935&lt;=90,"61-90 j","Plus de 90 j")))))</f>
        <v/>
      </c>
      <c r="AF935" s="67">
        <f>IF($K935&lt;=1000,"Moins de 1 k€",IF($K935&lt;=5000,"1 à 5 k€",IF($K935&lt;=15000,"5 à 15 k€","Plus de 15 k€")))</f>
        <v/>
      </c>
    </row>
    <row r="936">
      <c r="A936" s="65" t="inlineStr">
        <is>
          <t>FAC-00935</t>
        </is>
      </c>
      <c r="B936" s="65" t="inlineStr">
        <is>
          <t>DEV-02452</t>
        </is>
      </c>
      <c r="C936" s="65" t="inlineStr">
        <is>
          <t>CLI-0279</t>
        </is>
      </c>
      <c r="D936" s="65" t="inlineStr">
        <is>
          <t>Particulier</t>
        </is>
      </c>
      <c r="E936" s="65" t="inlineStr">
        <is>
          <t>Toulouse</t>
        </is>
      </c>
      <c r="F936" s="66" t="n">
        <v>46021</v>
      </c>
      <c r="G936" s="65" t="inlineStr">
        <is>
          <t>2025-12</t>
        </is>
      </c>
      <c r="H936" s="65" t="inlineStr">
        <is>
          <t>2025-2026</t>
        </is>
      </c>
      <c r="I936" s="66" t="n">
        <v>46036</v>
      </c>
      <c r="J936" s="67" t="n">
        <v>15</v>
      </c>
      <c r="K936" s="68" t="n">
        <v>158.45</v>
      </c>
      <c r="L936" s="71" t="n">
        <v>0.1</v>
      </c>
      <c r="M936" s="68" t="n">
        <v>174.29</v>
      </c>
      <c r="N936" s="65" t="inlineStr">
        <is>
          <t>Bon payeur</t>
        </is>
      </c>
      <c r="O936" s="66" t="n">
        <v>46060</v>
      </c>
      <c r="P936" s="65" t="inlineStr">
        <is>
          <t>Payée</t>
        </is>
      </c>
      <c r="Q936" s="67">
        <f>IFERROR(INDEX(Devis!$I$2:$I$3053,MATCH($B936,Devis!$A$2:$A$3053,0)),"")</f>
        <v/>
      </c>
      <c r="R936" s="67">
        <f>IFERROR(INDEX(Devis!$K$2:$K$3053,MATCH($B936,Devis!$A$2:$A$3053,0)),"")</f>
        <v/>
      </c>
      <c r="S936" s="67">
        <f>IFERROR(INDEX(Clients!$G$2:$G$1020,MATCH($C936,Clients!$A$2:$A$1020,0)),"")</f>
        <v/>
      </c>
      <c r="T936" s="69">
        <f>1</f>
        <v/>
      </c>
      <c r="U936" s="68">
        <f>IFERROR(INDEX(Interventions!$S$2:$S$1106,MATCH($B936,Interventions!$B$2:$B$1106,0)),0)</f>
        <v/>
      </c>
      <c r="V936" s="68">
        <f>$K936-$U936</f>
        <v/>
      </c>
      <c r="W936" s="69">
        <f>IF($O936="",0,1)</f>
        <v/>
      </c>
      <c r="X936" s="68">
        <f>IF($O936="",$M936,0)</f>
        <v/>
      </c>
      <c r="Y936" s="69">
        <f>IF($O936="",MAX(0,Paramètres!$C$8-$I936),MAX(0,$O936-$I936))</f>
        <v/>
      </c>
      <c r="Z936" s="69">
        <f>$Y936*$X936</f>
        <v/>
      </c>
      <c r="AA936" s="69">
        <f>IF($O936="",0,$O936-$F936)</f>
        <v/>
      </c>
      <c r="AB936" s="69">
        <f>IF(AND($O936="",$I936&lt;Paramètres!$C$8),1,0)</f>
        <v/>
      </c>
      <c r="AC936" s="69">
        <f>IF(AND($O936="",$Y936&gt;Paramètres!$C$13),1,0)</f>
        <v/>
      </c>
      <c r="AD936" s="67">
        <f>IF($O936="","",YEAR($O936)&amp;"-"&amp;TEXT(MONTH($O936),"00"))</f>
        <v/>
      </c>
      <c r="AE936" s="67">
        <f>IF($W936=1,"Réglée",IF($Y936&lt;=0,"Non échu",IF($Y936&lt;=30,"1-30 j",IF($Y936&lt;=60,"31-60 j",IF($Y936&lt;=90,"61-90 j","Plus de 90 j")))))</f>
        <v/>
      </c>
      <c r="AF936" s="67">
        <f>IF($K936&lt;=1000,"Moins de 1 k€",IF($K936&lt;=5000,"1 à 5 k€",IF($K936&lt;=15000,"5 à 15 k€","Plus de 15 k€")))</f>
        <v/>
      </c>
    </row>
    <row r="937">
      <c r="A937" s="65" t="inlineStr">
        <is>
          <t>FAC-00936</t>
        </is>
      </c>
      <c r="B937" s="65" t="inlineStr">
        <is>
          <t>DEV-02453</t>
        </is>
      </c>
      <c r="C937" s="65" t="inlineStr">
        <is>
          <t>CLI-0608</t>
        </is>
      </c>
      <c r="D937" s="65" t="inlineStr">
        <is>
          <t>Particulier</t>
        </is>
      </c>
      <c r="E937" s="65" t="inlineStr">
        <is>
          <t>Toulouse</t>
        </is>
      </c>
      <c r="F937" s="66" t="n">
        <v>46058</v>
      </c>
      <c r="G937" s="65" t="inlineStr">
        <is>
          <t>2026-02</t>
        </is>
      </c>
      <c r="H937" s="65" t="inlineStr">
        <is>
          <t>2025-2026</t>
        </is>
      </c>
      <c r="I937" s="66" t="n">
        <v>46073</v>
      </c>
      <c r="J937" s="67" t="n">
        <v>15</v>
      </c>
      <c r="K937" s="68" t="n">
        <v>1653.22</v>
      </c>
      <c r="L937" s="71" t="n">
        <v>0.2</v>
      </c>
      <c r="M937" s="68" t="n">
        <v>1983.86</v>
      </c>
      <c r="N937" s="65" t="inlineStr">
        <is>
          <t>Lent</t>
        </is>
      </c>
      <c r="O937" s="66" t="n">
        <v>46142</v>
      </c>
      <c r="P937" s="65" t="inlineStr">
        <is>
          <t>Payée</t>
        </is>
      </c>
      <c r="Q937" s="67">
        <f>IFERROR(INDEX(Devis!$I$2:$I$3053,MATCH($B937,Devis!$A$2:$A$3053,0)),"")</f>
        <v/>
      </c>
      <c r="R937" s="67">
        <f>IFERROR(INDEX(Devis!$K$2:$K$3053,MATCH($B937,Devis!$A$2:$A$3053,0)),"")</f>
        <v/>
      </c>
      <c r="S937" s="67">
        <f>IFERROR(INDEX(Clients!$G$2:$G$1020,MATCH($C937,Clients!$A$2:$A$1020,0)),"")</f>
        <v/>
      </c>
      <c r="T937" s="69">
        <f>1</f>
        <v/>
      </c>
      <c r="U937" s="68">
        <f>IFERROR(INDEX(Interventions!$S$2:$S$1106,MATCH($B937,Interventions!$B$2:$B$1106,0)),0)</f>
        <v/>
      </c>
      <c r="V937" s="68">
        <f>$K937-$U937</f>
        <v/>
      </c>
      <c r="W937" s="69">
        <f>IF($O937="",0,1)</f>
        <v/>
      </c>
      <c r="X937" s="68">
        <f>IF($O937="",$M937,0)</f>
        <v/>
      </c>
      <c r="Y937" s="69">
        <f>IF($O937="",MAX(0,Paramètres!$C$8-$I937),MAX(0,$O937-$I937))</f>
        <v/>
      </c>
      <c r="Z937" s="69">
        <f>$Y937*$X937</f>
        <v/>
      </c>
      <c r="AA937" s="69">
        <f>IF($O937="",0,$O937-$F937)</f>
        <v/>
      </c>
      <c r="AB937" s="69">
        <f>IF(AND($O937="",$I937&lt;Paramètres!$C$8),1,0)</f>
        <v/>
      </c>
      <c r="AC937" s="69">
        <f>IF(AND($O937="",$Y937&gt;Paramètres!$C$13),1,0)</f>
        <v/>
      </c>
      <c r="AD937" s="67">
        <f>IF($O937="","",YEAR($O937)&amp;"-"&amp;TEXT(MONTH($O937),"00"))</f>
        <v/>
      </c>
      <c r="AE937" s="67">
        <f>IF($W937=1,"Réglée",IF($Y937&lt;=0,"Non échu",IF($Y937&lt;=30,"1-30 j",IF($Y937&lt;=60,"31-60 j",IF($Y937&lt;=90,"61-90 j","Plus de 90 j")))))</f>
        <v/>
      </c>
      <c r="AF937" s="67">
        <f>IF($K937&lt;=1000,"Moins de 1 k€",IF($K937&lt;=5000,"1 à 5 k€",IF($K937&lt;=15000,"5 à 15 k€","Plus de 15 k€")))</f>
        <v/>
      </c>
    </row>
    <row r="938">
      <c r="A938" s="65" t="inlineStr">
        <is>
          <t>FAC-00937</t>
        </is>
      </c>
      <c r="B938" s="65" t="inlineStr">
        <is>
          <t>DEV-02458</t>
        </is>
      </c>
      <c r="C938" s="65" t="inlineStr">
        <is>
          <t>CLI-0164</t>
        </is>
      </c>
      <c r="D938" s="65" t="inlineStr">
        <is>
          <t>Particulier</t>
        </is>
      </c>
      <c r="E938" s="65" t="inlineStr">
        <is>
          <t>Toulouse</t>
        </is>
      </c>
      <c r="F938" s="66" t="n">
        <v>46029</v>
      </c>
      <c r="G938" s="65" t="inlineStr">
        <is>
          <t>2026-01</t>
        </is>
      </c>
      <c r="H938" s="65" t="inlineStr">
        <is>
          <t>2025-2026</t>
        </is>
      </c>
      <c r="I938" s="66" t="n">
        <v>46044</v>
      </c>
      <c r="J938" s="67" t="n">
        <v>15</v>
      </c>
      <c r="K938" s="68" t="n">
        <v>227.71</v>
      </c>
      <c r="L938" s="71" t="n">
        <v>0.2</v>
      </c>
      <c r="M938" s="68" t="n">
        <v>273.25</v>
      </c>
      <c r="N938" s="65" t="inlineStr">
        <is>
          <t>Standard</t>
        </is>
      </c>
      <c r="O938" s="66" t="n">
        <v>46030</v>
      </c>
      <c r="P938" s="65" t="inlineStr">
        <is>
          <t>Payée</t>
        </is>
      </c>
      <c r="Q938" s="67">
        <f>IFERROR(INDEX(Devis!$I$2:$I$3053,MATCH($B938,Devis!$A$2:$A$3053,0)),"")</f>
        <v/>
      </c>
      <c r="R938" s="67">
        <f>IFERROR(INDEX(Devis!$K$2:$K$3053,MATCH($B938,Devis!$A$2:$A$3053,0)),"")</f>
        <v/>
      </c>
      <c r="S938" s="67">
        <f>IFERROR(INDEX(Clients!$G$2:$G$1020,MATCH($C938,Clients!$A$2:$A$1020,0)),"")</f>
        <v/>
      </c>
      <c r="T938" s="69">
        <f>1</f>
        <v/>
      </c>
      <c r="U938" s="68">
        <f>IFERROR(INDEX(Interventions!$S$2:$S$1106,MATCH($B938,Interventions!$B$2:$B$1106,0)),0)</f>
        <v/>
      </c>
      <c r="V938" s="68">
        <f>$K938-$U938</f>
        <v/>
      </c>
      <c r="W938" s="69">
        <f>IF($O938="",0,1)</f>
        <v/>
      </c>
      <c r="X938" s="68">
        <f>IF($O938="",$M938,0)</f>
        <v/>
      </c>
      <c r="Y938" s="69">
        <f>IF($O938="",MAX(0,Paramètres!$C$8-$I938),MAX(0,$O938-$I938))</f>
        <v/>
      </c>
      <c r="Z938" s="69">
        <f>$Y938*$X938</f>
        <v/>
      </c>
      <c r="AA938" s="69">
        <f>IF($O938="",0,$O938-$F938)</f>
        <v/>
      </c>
      <c r="AB938" s="69">
        <f>IF(AND($O938="",$I938&lt;Paramètres!$C$8),1,0)</f>
        <v/>
      </c>
      <c r="AC938" s="69">
        <f>IF(AND($O938="",$Y938&gt;Paramètres!$C$13),1,0)</f>
        <v/>
      </c>
      <c r="AD938" s="67">
        <f>IF($O938="","",YEAR($O938)&amp;"-"&amp;TEXT(MONTH($O938),"00"))</f>
        <v/>
      </c>
      <c r="AE938" s="67">
        <f>IF($W938=1,"Réglée",IF($Y938&lt;=0,"Non échu",IF($Y938&lt;=30,"1-30 j",IF($Y938&lt;=60,"31-60 j",IF($Y938&lt;=90,"61-90 j","Plus de 90 j")))))</f>
        <v/>
      </c>
      <c r="AF938" s="67">
        <f>IF($K938&lt;=1000,"Moins de 1 k€",IF($K938&lt;=5000,"1 à 5 k€",IF($K938&lt;=15000,"5 à 15 k€","Plus de 15 k€")))</f>
        <v/>
      </c>
    </row>
    <row r="939">
      <c r="A939" s="65" t="inlineStr">
        <is>
          <t>FAC-00938</t>
        </is>
      </c>
      <c r="B939" s="65" t="inlineStr">
        <is>
          <t>DEV-02460</t>
        </is>
      </c>
      <c r="C939" s="65" t="inlineStr">
        <is>
          <t>CLI-0180</t>
        </is>
      </c>
      <c r="D939" s="65" t="inlineStr">
        <is>
          <t>Particulier</t>
        </is>
      </c>
      <c r="E939" s="65" t="inlineStr">
        <is>
          <t>Toulouse</t>
        </is>
      </c>
      <c r="F939" s="66" t="n">
        <v>46027</v>
      </c>
      <c r="G939" s="65" t="inlineStr">
        <is>
          <t>2026-01</t>
        </is>
      </c>
      <c r="H939" s="65" t="inlineStr">
        <is>
          <t>2025-2026</t>
        </is>
      </c>
      <c r="I939" s="66" t="n">
        <v>46042</v>
      </c>
      <c r="J939" s="67" t="n">
        <v>15</v>
      </c>
      <c r="K939" s="68" t="n">
        <v>1759.36</v>
      </c>
      <c r="L939" s="71" t="n">
        <v>0.2</v>
      </c>
      <c r="M939" s="68" t="n">
        <v>2111.23</v>
      </c>
      <c r="N939" s="65" t="inlineStr">
        <is>
          <t>Standard</t>
        </is>
      </c>
      <c r="O939" s="66" t="n">
        <v>46048</v>
      </c>
      <c r="P939" s="65" t="inlineStr">
        <is>
          <t>Payée</t>
        </is>
      </c>
      <c r="Q939" s="67">
        <f>IFERROR(INDEX(Devis!$I$2:$I$3053,MATCH($B939,Devis!$A$2:$A$3053,0)),"")</f>
        <v/>
      </c>
      <c r="R939" s="67">
        <f>IFERROR(INDEX(Devis!$K$2:$K$3053,MATCH($B939,Devis!$A$2:$A$3053,0)),"")</f>
        <v/>
      </c>
      <c r="S939" s="67">
        <f>IFERROR(INDEX(Clients!$G$2:$G$1020,MATCH($C939,Clients!$A$2:$A$1020,0)),"")</f>
        <v/>
      </c>
      <c r="T939" s="69">
        <f>1</f>
        <v/>
      </c>
      <c r="U939" s="68">
        <f>IFERROR(INDEX(Interventions!$S$2:$S$1106,MATCH($B939,Interventions!$B$2:$B$1106,0)),0)</f>
        <v/>
      </c>
      <c r="V939" s="68">
        <f>$K939-$U939</f>
        <v/>
      </c>
      <c r="W939" s="69">
        <f>IF($O939="",0,1)</f>
        <v/>
      </c>
      <c r="X939" s="68">
        <f>IF($O939="",$M939,0)</f>
        <v/>
      </c>
      <c r="Y939" s="69">
        <f>IF($O939="",MAX(0,Paramètres!$C$8-$I939),MAX(0,$O939-$I939))</f>
        <v/>
      </c>
      <c r="Z939" s="69">
        <f>$Y939*$X939</f>
        <v/>
      </c>
      <c r="AA939" s="69">
        <f>IF($O939="",0,$O939-$F939)</f>
        <v/>
      </c>
      <c r="AB939" s="69">
        <f>IF(AND($O939="",$I939&lt;Paramètres!$C$8),1,0)</f>
        <v/>
      </c>
      <c r="AC939" s="69">
        <f>IF(AND($O939="",$Y939&gt;Paramètres!$C$13),1,0)</f>
        <v/>
      </c>
      <c r="AD939" s="67">
        <f>IF($O939="","",YEAR($O939)&amp;"-"&amp;TEXT(MONTH($O939),"00"))</f>
        <v/>
      </c>
      <c r="AE939" s="67">
        <f>IF($W939=1,"Réglée",IF($Y939&lt;=0,"Non échu",IF($Y939&lt;=30,"1-30 j",IF($Y939&lt;=60,"31-60 j",IF($Y939&lt;=90,"61-90 j","Plus de 90 j")))))</f>
        <v/>
      </c>
      <c r="AF939" s="67">
        <f>IF($K939&lt;=1000,"Moins de 1 k€",IF($K939&lt;=5000,"1 à 5 k€",IF($K939&lt;=15000,"5 à 15 k€","Plus de 15 k€")))</f>
        <v/>
      </c>
    </row>
    <row r="940">
      <c r="A940" s="65" t="inlineStr">
        <is>
          <t>FAC-00939</t>
        </is>
      </c>
      <c r="B940" s="65" t="inlineStr">
        <is>
          <t>DEV-02472</t>
        </is>
      </c>
      <c r="C940" s="65" t="inlineStr">
        <is>
          <t>CLI-0114</t>
        </is>
      </c>
      <c r="D940" s="65" t="inlineStr">
        <is>
          <t>Particulier</t>
        </is>
      </c>
      <c r="E940" s="65" t="inlineStr">
        <is>
          <t>Bordeaux</t>
        </is>
      </c>
      <c r="F940" s="66" t="n">
        <v>46035</v>
      </c>
      <c r="G940" s="65" t="inlineStr">
        <is>
          <t>2026-01</t>
        </is>
      </c>
      <c r="H940" s="65" t="inlineStr">
        <is>
          <t>2025-2026</t>
        </is>
      </c>
      <c r="I940" s="66" t="n">
        <v>46050</v>
      </c>
      <c r="J940" s="67" t="n">
        <v>15</v>
      </c>
      <c r="K940" s="68" t="n">
        <v>288.11</v>
      </c>
      <c r="L940" s="71" t="n">
        <v>0.2</v>
      </c>
      <c r="M940" s="68" t="n">
        <v>345.73</v>
      </c>
      <c r="N940" s="65" t="inlineStr">
        <is>
          <t>Bon payeur</t>
        </is>
      </c>
      <c r="O940" s="66" t="n">
        <v>46062</v>
      </c>
      <c r="P940" s="65" t="inlineStr">
        <is>
          <t>Payée</t>
        </is>
      </c>
      <c r="Q940" s="67">
        <f>IFERROR(INDEX(Devis!$I$2:$I$3053,MATCH($B940,Devis!$A$2:$A$3053,0)),"")</f>
        <v/>
      </c>
      <c r="R940" s="67">
        <f>IFERROR(INDEX(Devis!$K$2:$K$3053,MATCH($B940,Devis!$A$2:$A$3053,0)),"")</f>
        <v/>
      </c>
      <c r="S940" s="67">
        <f>IFERROR(INDEX(Clients!$G$2:$G$1020,MATCH($C940,Clients!$A$2:$A$1020,0)),"")</f>
        <v/>
      </c>
      <c r="T940" s="69">
        <f>1</f>
        <v/>
      </c>
      <c r="U940" s="68">
        <f>IFERROR(INDEX(Interventions!$S$2:$S$1106,MATCH($B940,Interventions!$B$2:$B$1106,0)),0)</f>
        <v/>
      </c>
      <c r="V940" s="68">
        <f>$K940-$U940</f>
        <v/>
      </c>
      <c r="W940" s="69">
        <f>IF($O940="",0,1)</f>
        <v/>
      </c>
      <c r="X940" s="68">
        <f>IF($O940="",$M940,0)</f>
        <v/>
      </c>
      <c r="Y940" s="69">
        <f>IF($O940="",MAX(0,Paramètres!$C$8-$I940),MAX(0,$O940-$I940))</f>
        <v/>
      </c>
      <c r="Z940" s="69">
        <f>$Y940*$X940</f>
        <v/>
      </c>
      <c r="AA940" s="69">
        <f>IF($O940="",0,$O940-$F940)</f>
        <v/>
      </c>
      <c r="AB940" s="69">
        <f>IF(AND($O940="",$I940&lt;Paramètres!$C$8),1,0)</f>
        <v/>
      </c>
      <c r="AC940" s="69">
        <f>IF(AND($O940="",$Y940&gt;Paramètres!$C$13),1,0)</f>
        <v/>
      </c>
      <c r="AD940" s="67">
        <f>IF($O940="","",YEAR($O940)&amp;"-"&amp;TEXT(MONTH($O940),"00"))</f>
        <v/>
      </c>
      <c r="AE940" s="67">
        <f>IF($W940=1,"Réglée",IF($Y940&lt;=0,"Non échu",IF($Y940&lt;=30,"1-30 j",IF($Y940&lt;=60,"31-60 j",IF($Y940&lt;=90,"61-90 j","Plus de 90 j")))))</f>
        <v/>
      </c>
      <c r="AF940" s="67">
        <f>IF($K940&lt;=1000,"Moins de 1 k€",IF($K940&lt;=5000,"1 à 5 k€",IF($K940&lt;=15000,"5 à 15 k€","Plus de 15 k€")))</f>
        <v/>
      </c>
    </row>
    <row r="941">
      <c r="A941" s="65" t="inlineStr">
        <is>
          <t>FAC-00940</t>
        </is>
      </c>
      <c r="B941" s="65" t="inlineStr">
        <is>
          <t>DEV-02475</t>
        </is>
      </c>
      <c r="C941" s="65" t="inlineStr">
        <is>
          <t>CLI-0326</t>
        </is>
      </c>
      <c r="D941" s="65" t="inlineStr">
        <is>
          <t>Particulier</t>
        </is>
      </c>
      <c r="E941" s="65" t="inlineStr">
        <is>
          <t>Toulouse</t>
        </is>
      </c>
      <c r="F941" s="66" t="n">
        <v>46024</v>
      </c>
      <c r="G941" s="65" t="inlineStr">
        <is>
          <t>2026-01</t>
        </is>
      </c>
      <c r="H941" s="65" t="inlineStr">
        <is>
          <t>2025-2026</t>
        </is>
      </c>
      <c r="I941" s="66" t="n">
        <v>46039</v>
      </c>
      <c r="J941" s="67" t="n">
        <v>15</v>
      </c>
      <c r="K941" s="68" t="n">
        <v>184.33</v>
      </c>
      <c r="L941" s="71" t="n">
        <v>0.1</v>
      </c>
      <c r="M941" s="68" t="n">
        <v>202.76</v>
      </c>
      <c r="N941" s="65" t="inlineStr">
        <is>
          <t>Standard</t>
        </is>
      </c>
      <c r="O941" s="66" t="n">
        <v>46032</v>
      </c>
      <c r="P941" s="65" t="inlineStr">
        <is>
          <t>Payée</t>
        </is>
      </c>
      <c r="Q941" s="67">
        <f>IFERROR(INDEX(Devis!$I$2:$I$3053,MATCH($B941,Devis!$A$2:$A$3053,0)),"")</f>
        <v/>
      </c>
      <c r="R941" s="67">
        <f>IFERROR(INDEX(Devis!$K$2:$K$3053,MATCH($B941,Devis!$A$2:$A$3053,0)),"")</f>
        <v/>
      </c>
      <c r="S941" s="67">
        <f>IFERROR(INDEX(Clients!$G$2:$G$1020,MATCH($C941,Clients!$A$2:$A$1020,0)),"")</f>
        <v/>
      </c>
      <c r="T941" s="69">
        <f>1</f>
        <v/>
      </c>
      <c r="U941" s="68">
        <f>IFERROR(INDEX(Interventions!$S$2:$S$1106,MATCH($B941,Interventions!$B$2:$B$1106,0)),0)</f>
        <v/>
      </c>
      <c r="V941" s="68">
        <f>$K941-$U941</f>
        <v/>
      </c>
      <c r="W941" s="69">
        <f>IF($O941="",0,1)</f>
        <v/>
      </c>
      <c r="X941" s="68">
        <f>IF($O941="",$M941,0)</f>
        <v/>
      </c>
      <c r="Y941" s="69">
        <f>IF($O941="",MAX(0,Paramètres!$C$8-$I941),MAX(0,$O941-$I941))</f>
        <v/>
      </c>
      <c r="Z941" s="69">
        <f>$Y941*$X941</f>
        <v/>
      </c>
      <c r="AA941" s="69">
        <f>IF($O941="",0,$O941-$F941)</f>
        <v/>
      </c>
      <c r="AB941" s="69">
        <f>IF(AND($O941="",$I941&lt;Paramètres!$C$8),1,0)</f>
        <v/>
      </c>
      <c r="AC941" s="69">
        <f>IF(AND($O941="",$Y941&gt;Paramètres!$C$13),1,0)</f>
        <v/>
      </c>
      <c r="AD941" s="67">
        <f>IF($O941="","",YEAR($O941)&amp;"-"&amp;TEXT(MONTH($O941),"00"))</f>
        <v/>
      </c>
      <c r="AE941" s="67">
        <f>IF($W941=1,"Réglée",IF($Y941&lt;=0,"Non échu",IF($Y941&lt;=30,"1-30 j",IF($Y941&lt;=60,"31-60 j",IF($Y941&lt;=90,"61-90 j","Plus de 90 j")))))</f>
        <v/>
      </c>
      <c r="AF941" s="67">
        <f>IF($K941&lt;=1000,"Moins de 1 k€",IF($K941&lt;=5000,"1 à 5 k€",IF($K941&lt;=15000,"5 à 15 k€","Plus de 15 k€")))</f>
        <v/>
      </c>
    </row>
    <row r="942">
      <c r="A942" s="65" t="inlineStr">
        <is>
          <t>FAC-00941</t>
        </is>
      </c>
      <c r="B942" s="65" t="inlineStr">
        <is>
          <t>DEV-02476</t>
        </is>
      </c>
      <c r="C942" s="65" t="inlineStr">
        <is>
          <t>CLI-0975</t>
        </is>
      </c>
      <c r="D942" s="65" t="inlineStr">
        <is>
          <t>Particulier</t>
        </is>
      </c>
      <c r="E942" s="65" t="inlineStr">
        <is>
          <t>Montpellier</t>
        </is>
      </c>
      <c r="F942" s="66" t="n">
        <v>46034</v>
      </c>
      <c r="G942" s="65" t="inlineStr">
        <is>
          <t>2026-01</t>
        </is>
      </c>
      <c r="H942" s="65" t="inlineStr">
        <is>
          <t>2025-2026</t>
        </is>
      </c>
      <c r="I942" s="66" t="n">
        <v>46049</v>
      </c>
      <c r="J942" s="67" t="n">
        <v>15</v>
      </c>
      <c r="K942" s="68" t="n">
        <v>498.95</v>
      </c>
      <c r="L942" s="71" t="n">
        <v>0.2</v>
      </c>
      <c r="M942" s="68" t="n">
        <v>598.74</v>
      </c>
      <c r="N942" s="65" t="inlineStr">
        <is>
          <t>Bon payeur</t>
        </is>
      </c>
      <c r="O942" s="66" t="n">
        <v>46035</v>
      </c>
      <c r="P942" s="65" t="inlineStr">
        <is>
          <t>Payée</t>
        </is>
      </c>
      <c r="Q942" s="67">
        <f>IFERROR(INDEX(Devis!$I$2:$I$3053,MATCH($B942,Devis!$A$2:$A$3053,0)),"")</f>
        <v/>
      </c>
      <c r="R942" s="67">
        <f>IFERROR(INDEX(Devis!$K$2:$K$3053,MATCH($B942,Devis!$A$2:$A$3053,0)),"")</f>
        <v/>
      </c>
      <c r="S942" s="67">
        <f>IFERROR(INDEX(Clients!$G$2:$G$1020,MATCH($C942,Clients!$A$2:$A$1020,0)),"")</f>
        <v/>
      </c>
      <c r="T942" s="69">
        <f>1</f>
        <v/>
      </c>
      <c r="U942" s="68">
        <f>IFERROR(INDEX(Interventions!$S$2:$S$1106,MATCH($B942,Interventions!$B$2:$B$1106,0)),0)</f>
        <v/>
      </c>
      <c r="V942" s="68">
        <f>$K942-$U942</f>
        <v/>
      </c>
      <c r="W942" s="69">
        <f>IF($O942="",0,1)</f>
        <v/>
      </c>
      <c r="X942" s="68">
        <f>IF($O942="",$M942,0)</f>
        <v/>
      </c>
      <c r="Y942" s="69">
        <f>IF($O942="",MAX(0,Paramètres!$C$8-$I942),MAX(0,$O942-$I942))</f>
        <v/>
      </c>
      <c r="Z942" s="69">
        <f>$Y942*$X942</f>
        <v/>
      </c>
      <c r="AA942" s="69">
        <f>IF($O942="",0,$O942-$F942)</f>
        <v/>
      </c>
      <c r="AB942" s="69">
        <f>IF(AND($O942="",$I942&lt;Paramètres!$C$8),1,0)</f>
        <v/>
      </c>
      <c r="AC942" s="69">
        <f>IF(AND($O942="",$Y942&gt;Paramètres!$C$13),1,0)</f>
        <v/>
      </c>
      <c r="AD942" s="67">
        <f>IF($O942="","",YEAR($O942)&amp;"-"&amp;TEXT(MONTH($O942),"00"))</f>
        <v/>
      </c>
      <c r="AE942" s="67">
        <f>IF($W942=1,"Réglée",IF($Y942&lt;=0,"Non échu",IF($Y942&lt;=30,"1-30 j",IF($Y942&lt;=60,"31-60 j",IF($Y942&lt;=90,"61-90 j","Plus de 90 j")))))</f>
        <v/>
      </c>
      <c r="AF942" s="67">
        <f>IF($K942&lt;=1000,"Moins de 1 k€",IF($K942&lt;=5000,"1 à 5 k€",IF($K942&lt;=15000,"5 à 15 k€","Plus de 15 k€")))</f>
        <v/>
      </c>
    </row>
    <row r="943">
      <c r="A943" s="65" t="inlineStr">
        <is>
          <t>FAC-00942</t>
        </is>
      </c>
      <c r="B943" s="65" t="inlineStr">
        <is>
          <t>DEV-02477</t>
        </is>
      </c>
      <c r="C943" s="65" t="inlineStr">
        <is>
          <t>CLI-0189</t>
        </is>
      </c>
      <c r="D943" s="65" t="inlineStr">
        <is>
          <t>Professionnel</t>
        </is>
      </c>
      <c r="E943" s="65" t="inlineStr">
        <is>
          <t>Bordeaux</t>
        </is>
      </c>
      <c r="F943" s="66" t="n">
        <v>46041</v>
      </c>
      <c r="G943" s="65" t="inlineStr">
        <is>
          <t>2026-01</t>
        </is>
      </c>
      <c r="H943" s="65" t="inlineStr">
        <is>
          <t>2025-2026</t>
        </is>
      </c>
      <c r="I943" s="66" t="n">
        <v>46071</v>
      </c>
      <c r="J943" s="67" t="n">
        <v>30</v>
      </c>
      <c r="K943" s="68" t="n">
        <v>3350.65</v>
      </c>
      <c r="L943" s="71" t="n">
        <v>0.2</v>
      </c>
      <c r="M943" s="68" t="n">
        <v>4020.78</v>
      </c>
      <c r="N943" s="65" t="inlineStr">
        <is>
          <t>Lent</t>
        </is>
      </c>
      <c r="O943" s="66" t="n">
        <v>46063</v>
      </c>
      <c r="P943" s="65" t="inlineStr">
        <is>
          <t>Payée</t>
        </is>
      </c>
      <c r="Q943" s="67">
        <f>IFERROR(INDEX(Devis!$I$2:$I$3053,MATCH($B943,Devis!$A$2:$A$3053,0)),"")</f>
        <v/>
      </c>
      <c r="R943" s="67">
        <f>IFERROR(INDEX(Devis!$K$2:$K$3053,MATCH($B943,Devis!$A$2:$A$3053,0)),"")</f>
        <v/>
      </c>
      <c r="S943" s="67">
        <f>IFERROR(INDEX(Clients!$G$2:$G$1020,MATCH($C943,Clients!$A$2:$A$1020,0)),"")</f>
        <v/>
      </c>
      <c r="T943" s="69">
        <f>1</f>
        <v/>
      </c>
      <c r="U943" s="68">
        <f>IFERROR(INDEX(Interventions!$S$2:$S$1106,MATCH($B943,Interventions!$B$2:$B$1106,0)),0)</f>
        <v/>
      </c>
      <c r="V943" s="68">
        <f>$K943-$U943</f>
        <v/>
      </c>
      <c r="W943" s="69">
        <f>IF($O943="",0,1)</f>
        <v/>
      </c>
      <c r="X943" s="68">
        <f>IF($O943="",$M943,0)</f>
        <v/>
      </c>
      <c r="Y943" s="69">
        <f>IF($O943="",MAX(0,Paramètres!$C$8-$I943),MAX(0,$O943-$I943))</f>
        <v/>
      </c>
      <c r="Z943" s="69">
        <f>$Y943*$X943</f>
        <v/>
      </c>
      <c r="AA943" s="69">
        <f>IF($O943="",0,$O943-$F943)</f>
        <v/>
      </c>
      <c r="AB943" s="69">
        <f>IF(AND($O943="",$I943&lt;Paramètres!$C$8),1,0)</f>
        <v/>
      </c>
      <c r="AC943" s="69">
        <f>IF(AND($O943="",$Y943&gt;Paramètres!$C$13),1,0)</f>
        <v/>
      </c>
      <c r="AD943" s="67">
        <f>IF($O943="","",YEAR($O943)&amp;"-"&amp;TEXT(MONTH($O943),"00"))</f>
        <v/>
      </c>
      <c r="AE943" s="67">
        <f>IF($W943=1,"Réglée",IF($Y943&lt;=0,"Non échu",IF($Y943&lt;=30,"1-30 j",IF($Y943&lt;=60,"31-60 j",IF($Y943&lt;=90,"61-90 j","Plus de 90 j")))))</f>
        <v/>
      </c>
      <c r="AF943" s="67">
        <f>IF($K943&lt;=1000,"Moins de 1 k€",IF($K943&lt;=5000,"1 à 5 k€",IF($K943&lt;=15000,"5 à 15 k€","Plus de 15 k€")))</f>
        <v/>
      </c>
    </row>
    <row r="944">
      <c r="A944" s="65" t="inlineStr">
        <is>
          <t>FAC-00943</t>
        </is>
      </c>
      <c r="B944" s="65" t="inlineStr">
        <is>
          <t>DEV-02480</t>
        </is>
      </c>
      <c r="C944" s="65" t="inlineStr">
        <is>
          <t>CLI-0395</t>
        </is>
      </c>
      <c r="D944" s="65" t="inlineStr">
        <is>
          <t>Particulier</t>
        </is>
      </c>
      <c r="E944" s="65" t="inlineStr">
        <is>
          <t>Bordeaux</t>
        </is>
      </c>
      <c r="F944" s="66" t="n">
        <v>46036</v>
      </c>
      <c r="G944" s="65" t="inlineStr">
        <is>
          <t>2026-01</t>
        </is>
      </c>
      <c r="H944" s="65" t="inlineStr">
        <is>
          <t>2025-2026</t>
        </is>
      </c>
      <c r="I944" s="66" t="n">
        <v>46051</v>
      </c>
      <c r="J944" s="67" t="n">
        <v>15</v>
      </c>
      <c r="K944" s="68" t="n">
        <v>1752.55</v>
      </c>
      <c r="L944" s="71" t="n">
        <v>0.2</v>
      </c>
      <c r="M944" s="68" t="n">
        <v>2103.06</v>
      </c>
      <c r="N944" s="65" t="inlineStr">
        <is>
          <t>Standard</t>
        </is>
      </c>
      <c r="O944" s="66" t="n">
        <v>46070</v>
      </c>
      <c r="P944" s="65" t="inlineStr">
        <is>
          <t>Payée</t>
        </is>
      </c>
      <c r="Q944" s="67">
        <f>IFERROR(INDEX(Devis!$I$2:$I$3053,MATCH($B944,Devis!$A$2:$A$3053,0)),"")</f>
        <v/>
      </c>
      <c r="R944" s="67">
        <f>IFERROR(INDEX(Devis!$K$2:$K$3053,MATCH($B944,Devis!$A$2:$A$3053,0)),"")</f>
        <v/>
      </c>
      <c r="S944" s="67">
        <f>IFERROR(INDEX(Clients!$G$2:$G$1020,MATCH($C944,Clients!$A$2:$A$1020,0)),"")</f>
        <v/>
      </c>
      <c r="T944" s="69">
        <f>1</f>
        <v/>
      </c>
      <c r="U944" s="68">
        <f>IFERROR(INDEX(Interventions!$S$2:$S$1106,MATCH($B944,Interventions!$B$2:$B$1106,0)),0)</f>
        <v/>
      </c>
      <c r="V944" s="68">
        <f>$K944-$U944</f>
        <v/>
      </c>
      <c r="W944" s="69">
        <f>IF($O944="",0,1)</f>
        <v/>
      </c>
      <c r="X944" s="68">
        <f>IF($O944="",$M944,0)</f>
        <v/>
      </c>
      <c r="Y944" s="69">
        <f>IF($O944="",MAX(0,Paramètres!$C$8-$I944),MAX(0,$O944-$I944))</f>
        <v/>
      </c>
      <c r="Z944" s="69">
        <f>$Y944*$X944</f>
        <v/>
      </c>
      <c r="AA944" s="69">
        <f>IF($O944="",0,$O944-$F944)</f>
        <v/>
      </c>
      <c r="AB944" s="69">
        <f>IF(AND($O944="",$I944&lt;Paramètres!$C$8),1,0)</f>
        <v/>
      </c>
      <c r="AC944" s="69">
        <f>IF(AND($O944="",$Y944&gt;Paramètres!$C$13),1,0)</f>
        <v/>
      </c>
      <c r="AD944" s="67">
        <f>IF($O944="","",YEAR($O944)&amp;"-"&amp;TEXT(MONTH($O944),"00"))</f>
        <v/>
      </c>
      <c r="AE944" s="67">
        <f>IF($W944=1,"Réglée",IF($Y944&lt;=0,"Non échu",IF($Y944&lt;=30,"1-30 j",IF($Y944&lt;=60,"31-60 j",IF($Y944&lt;=90,"61-90 j","Plus de 90 j")))))</f>
        <v/>
      </c>
      <c r="AF944" s="67">
        <f>IF($K944&lt;=1000,"Moins de 1 k€",IF($K944&lt;=5000,"1 à 5 k€",IF($K944&lt;=15000,"5 à 15 k€","Plus de 15 k€")))</f>
        <v/>
      </c>
    </row>
    <row r="945">
      <c r="A945" s="65" t="inlineStr">
        <is>
          <t>FAC-00944</t>
        </is>
      </c>
      <c r="B945" s="65" t="inlineStr">
        <is>
          <t>DEV-02482</t>
        </is>
      </c>
      <c r="C945" s="65" t="inlineStr">
        <is>
          <t>CLI-0714</t>
        </is>
      </c>
      <c r="D945" s="65" t="inlineStr">
        <is>
          <t>Professionnel</t>
        </is>
      </c>
      <c r="E945" s="65" t="inlineStr">
        <is>
          <t>Bordeaux</t>
        </is>
      </c>
      <c r="F945" s="66" t="n">
        <v>46052</v>
      </c>
      <c r="G945" s="65" t="inlineStr">
        <is>
          <t>2026-01</t>
        </is>
      </c>
      <c r="H945" s="65" t="inlineStr">
        <is>
          <t>2025-2026</t>
        </is>
      </c>
      <c r="I945" s="66" t="n">
        <v>46082</v>
      </c>
      <c r="J945" s="67" t="n">
        <v>30</v>
      </c>
      <c r="K945" s="68" t="n">
        <v>368.47</v>
      </c>
      <c r="L945" s="71" t="n">
        <v>0.2</v>
      </c>
      <c r="M945" s="68" t="n">
        <v>442.16</v>
      </c>
      <c r="N945" s="65" t="inlineStr">
        <is>
          <t>Lent</t>
        </is>
      </c>
      <c r="O945" s="66" t="n">
        <v>46053</v>
      </c>
      <c r="P945" s="65" t="inlineStr">
        <is>
          <t>Payée</t>
        </is>
      </c>
      <c r="Q945" s="67">
        <f>IFERROR(INDEX(Devis!$I$2:$I$3053,MATCH($B945,Devis!$A$2:$A$3053,0)),"")</f>
        <v/>
      </c>
      <c r="R945" s="67">
        <f>IFERROR(INDEX(Devis!$K$2:$K$3053,MATCH($B945,Devis!$A$2:$A$3053,0)),"")</f>
        <v/>
      </c>
      <c r="S945" s="67">
        <f>IFERROR(INDEX(Clients!$G$2:$G$1020,MATCH($C945,Clients!$A$2:$A$1020,0)),"")</f>
        <v/>
      </c>
      <c r="T945" s="69">
        <f>1</f>
        <v/>
      </c>
      <c r="U945" s="68">
        <f>IFERROR(INDEX(Interventions!$S$2:$S$1106,MATCH($B945,Interventions!$B$2:$B$1106,0)),0)</f>
        <v/>
      </c>
      <c r="V945" s="68">
        <f>$K945-$U945</f>
        <v/>
      </c>
      <c r="W945" s="69">
        <f>IF($O945="",0,1)</f>
        <v/>
      </c>
      <c r="X945" s="68">
        <f>IF($O945="",$M945,0)</f>
        <v/>
      </c>
      <c r="Y945" s="69">
        <f>IF($O945="",MAX(0,Paramètres!$C$8-$I945),MAX(0,$O945-$I945))</f>
        <v/>
      </c>
      <c r="Z945" s="69">
        <f>$Y945*$X945</f>
        <v/>
      </c>
      <c r="AA945" s="69">
        <f>IF($O945="",0,$O945-$F945)</f>
        <v/>
      </c>
      <c r="AB945" s="69">
        <f>IF(AND($O945="",$I945&lt;Paramètres!$C$8),1,0)</f>
        <v/>
      </c>
      <c r="AC945" s="69">
        <f>IF(AND($O945="",$Y945&gt;Paramètres!$C$13),1,0)</f>
        <v/>
      </c>
      <c r="AD945" s="67">
        <f>IF($O945="","",YEAR($O945)&amp;"-"&amp;TEXT(MONTH($O945),"00"))</f>
        <v/>
      </c>
      <c r="AE945" s="67">
        <f>IF($W945=1,"Réglée",IF($Y945&lt;=0,"Non échu",IF($Y945&lt;=30,"1-30 j",IF($Y945&lt;=60,"31-60 j",IF($Y945&lt;=90,"61-90 j","Plus de 90 j")))))</f>
        <v/>
      </c>
      <c r="AF945" s="67">
        <f>IF($K945&lt;=1000,"Moins de 1 k€",IF($K945&lt;=5000,"1 à 5 k€",IF($K945&lt;=15000,"5 à 15 k€","Plus de 15 k€")))</f>
        <v/>
      </c>
    </row>
    <row r="946">
      <c r="A946" s="65" t="inlineStr">
        <is>
          <t>FAC-00945</t>
        </is>
      </c>
      <c r="B946" s="65" t="inlineStr">
        <is>
          <t>DEV-02483</t>
        </is>
      </c>
      <c r="C946" s="65" t="inlineStr">
        <is>
          <t>CLI-0783</t>
        </is>
      </c>
      <c r="D946" s="65" t="inlineStr">
        <is>
          <t>Professionnel</t>
        </is>
      </c>
      <c r="E946" s="65" t="inlineStr">
        <is>
          <t>Bordeaux</t>
        </is>
      </c>
      <c r="F946" s="66" t="n">
        <v>46024</v>
      </c>
      <c r="G946" s="65" t="inlineStr">
        <is>
          <t>2026-01</t>
        </is>
      </c>
      <c r="H946" s="65" t="inlineStr">
        <is>
          <t>2025-2026</t>
        </is>
      </c>
      <c r="I946" s="66" t="n">
        <v>46054</v>
      </c>
      <c r="J946" s="67" t="n">
        <v>30</v>
      </c>
      <c r="K946" s="68" t="n">
        <v>6736.05</v>
      </c>
      <c r="L946" s="71" t="n">
        <v>0.2</v>
      </c>
      <c r="M946" s="68" t="n">
        <v>8083.26</v>
      </c>
      <c r="N946" s="65" t="inlineStr">
        <is>
          <t>Lent</t>
        </is>
      </c>
      <c r="O946" s="66" t="n">
        <v>46078</v>
      </c>
      <c r="P946" s="65" t="inlineStr">
        <is>
          <t>Payée</t>
        </is>
      </c>
      <c r="Q946" s="67">
        <f>IFERROR(INDEX(Devis!$I$2:$I$3053,MATCH($B946,Devis!$A$2:$A$3053,0)),"")</f>
        <v/>
      </c>
      <c r="R946" s="67">
        <f>IFERROR(INDEX(Devis!$K$2:$K$3053,MATCH($B946,Devis!$A$2:$A$3053,0)),"")</f>
        <v/>
      </c>
      <c r="S946" s="67">
        <f>IFERROR(INDEX(Clients!$G$2:$G$1020,MATCH($C946,Clients!$A$2:$A$1020,0)),"")</f>
        <v/>
      </c>
      <c r="T946" s="69">
        <f>1</f>
        <v/>
      </c>
      <c r="U946" s="68">
        <f>IFERROR(INDEX(Interventions!$S$2:$S$1106,MATCH($B946,Interventions!$B$2:$B$1106,0)),0)</f>
        <v/>
      </c>
      <c r="V946" s="68">
        <f>$K946-$U946</f>
        <v/>
      </c>
      <c r="W946" s="69">
        <f>IF($O946="",0,1)</f>
        <v/>
      </c>
      <c r="X946" s="68">
        <f>IF($O946="",$M946,0)</f>
        <v/>
      </c>
      <c r="Y946" s="69">
        <f>IF($O946="",MAX(0,Paramètres!$C$8-$I946),MAX(0,$O946-$I946))</f>
        <v/>
      </c>
      <c r="Z946" s="69">
        <f>$Y946*$X946</f>
        <v/>
      </c>
      <c r="AA946" s="69">
        <f>IF($O946="",0,$O946-$F946)</f>
        <v/>
      </c>
      <c r="AB946" s="69">
        <f>IF(AND($O946="",$I946&lt;Paramètres!$C$8),1,0)</f>
        <v/>
      </c>
      <c r="AC946" s="69">
        <f>IF(AND($O946="",$Y946&gt;Paramètres!$C$13),1,0)</f>
        <v/>
      </c>
      <c r="AD946" s="67">
        <f>IF($O946="","",YEAR($O946)&amp;"-"&amp;TEXT(MONTH($O946),"00"))</f>
        <v/>
      </c>
      <c r="AE946" s="67">
        <f>IF($W946=1,"Réglée",IF($Y946&lt;=0,"Non échu",IF($Y946&lt;=30,"1-30 j",IF($Y946&lt;=60,"31-60 j",IF($Y946&lt;=90,"61-90 j","Plus de 90 j")))))</f>
        <v/>
      </c>
      <c r="AF946" s="67">
        <f>IF($K946&lt;=1000,"Moins de 1 k€",IF($K946&lt;=5000,"1 à 5 k€",IF($K946&lt;=15000,"5 à 15 k€","Plus de 15 k€")))</f>
        <v/>
      </c>
    </row>
    <row r="947">
      <c r="A947" s="65" t="inlineStr">
        <is>
          <t>FAC-00946</t>
        </is>
      </c>
      <c r="B947" s="65" t="inlineStr">
        <is>
          <t>DEV-02485</t>
        </is>
      </c>
      <c r="C947" s="65" t="inlineStr">
        <is>
          <t>CLI-0615</t>
        </is>
      </c>
      <c r="D947" s="65" t="inlineStr">
        <is>
          <t>Professionnel</t>
        </is>
      </c>
      <c r="E947" s="65" t="inlineStr">
        <is>
          <t>Montpellier</t>
        </is>
      </c>
      <c r="F947" s="66" t="n">
        <v>46029</v>
      </c>
      <c r="G947" s="65" t="inlineStr">
        <is>
          <t>2026-01</t>
        </is>
      </c>
      <c r="H947" s="65" t="inlineStr">
        <is>
          <t>2025-2026</t>
        </is>
      </c>
      <c r="I947" s="66" t="n">
        <v>46059</v>
      </c>
      <c r="J947" s="67" t="n">
        <v>30</v>
      </c>
      <c r="K947" s="68" t="n">
        <v>1215.16</v>
      </c>
      <c r="L947" s="71" t="n">
        <v>0.2</v>
      </c>
      <c r="M947" s="68" t="n">
        <v>1458.19</v>
      </c>
      <c r="N947" s="65" t="inlineStr">
        <is>
          <t>Bon payeur</t>
        </is>
      </c>
      <c r="O947" s="66" t="n">
        <v>46054</v>
      </c>
      <c r="P947" s="65" t="inlineStr">
        <is>
          <t>Payée</t>
        </is>
      </c>
      <c r="Q947" s="67">
        <f>IFERROR(INDEX(Devis!$I$2:$I$3053,MATCH($B947,Devis!$A$2:$A$3053,0)),"")</f>
        <v/>
      </c>
      <c r="R947" s="67">
        <f>IFERROR(INDEX(Devis!$K$2:$K$3053,MATCH($B947,Devis!$A$2:$A$3053,0)),"")</f>
        <v/>
      </c>
      <c r="S947" s="67">
        <f>IFERROR(INDEX(Clients!$G$2:$G$1020,MATCH($C947,Clients!$A$2:$A$1020,0)),"")</f>
        <v/>
      </c>
      <c r="T947" s="69">
        <f>1</f>
        <v/>
      </c>
      <c r="U947" s="68">
        <f>IFERROR(INDEX(Interventions!$S$2:$S$1106,MATCH($B947,Interventions!$B$2:$B$1106,0)),0)</f>
        <v/>
      </c>
      <c r="V947" s="68">
        <f>$K947-$U947</f>
        <v/>
      </c>
      <c r="W947" s="69">
        <f>IF($O947="",0,1)</f>
        <v/>
      </c>
      <c r="X947" s="68">
        <f>IF($O947="",$M947,0)</f>
        <v/>
      </c>
      <c r="Y947" s="69">
        <f>IF($O947="",MAX(0,Paramètres!$C$8-$I947),MAX(0,$O947-$I947))</f>
        <v/>
      </c>
      <c r="Z947" s="69">
        <f>$Y947*$X947</f>
        <v/>
      </c>
      <c r="AA947" s="69">
        <f>IF($O947="",0,$O947-$F947)</f>
        <v/>
      </c>
      <c r="AB947" s="69">
        <f>IF(AND($O947="",$I947&lt;Paramètres!$C$8),1,0)</f>
        <v/>
      </c>
      <c r="AC947" s="69">
        <f>IF(AND($O947="",$Y947&gt;Paramètres!$C$13),1,0)</f>
        <v/>
      </c>
      <c r="AD947" s="67">
        <f>IF($O947="","",YEAR($O947)&amp;"-"&amp;TEXT(MONTH($O947),"00"))</f>
        <v/>
      </c>
      <c r="AE947" s="67">
        <f>IF($W947=1,"Réglée",IF($Y947&lt;=0,"Non échu",IF($Y947&lt;=30,"1-30 j",IF($Y947&lt;=60,"31-60 j",IF($Y947&lt;=90,"61-90 j","Plus de 90 j")))))</f>
        <v/>
      </c>
      <c r="AF947" s="67">
        <f>IF($K947&lt;=1000,"Moins de 1 k€",IF($K947&lt;=5000,"1 à 5 k€",IF($K947&lt;=15000,"5 à 15 k€","Plus de 15 k€")))</f>
        <v/>
      </c>
    </row>
    <row r="948">
      <c r="A948" s="65" t="inlineStr">
        <is>
          <t>FAC-00947</t>
        </is>
      </c>
      <c r="B948" s="65" t="inlineStr">
        <is>
          <t>DEV-02491</t>
        </is>
      </c>
      <c r="C948" s="65" t="inlineStr">
        <is>
          <t>CLI-0718</t>
        </is>
      </c>
      <c r="D948" s="65" t="inlineStr">
        <is>
          <t>Particulier</t>
        </is>
      </c>
      <c r="E948" s="65" t="inlineStr">
        <is>
          <t>Toulouse</t>
        </is>
      </c>
      <c r="F948" s="66" t="n">
        <v>46048</v>
      </c>
      <c r="G948" s="65" t="inlineStr">
        <is>
          <t>2026-01</t>
        </is>
      </c>
      <c r="H948" s="65" t="inlineStr">
        <is>
          <t>2025-2026</t>
        </is>
      </c>
      <c r="I948" s="66" t="n">
        <v>46063</v>
      </c>
      <c r="J948" s="67" t="n">
        <v>15</v>
      </c>
      <c r="K948" s="68" t="n">
        <v>1107.24</v>
      </c>
      <c r="L948" s="71" t="n">
        <v>0.1</v>
      </c>
      <c r="M948" s="68" t="n">
        <v>1217.96</v>
      </c>
      <c r="N948" s="65" t="inlineStr">
        <is>
          <t>Bon payeur</t>
        </is>
      </c>
      <c r="O948" s="66" t="n">
        <v>46056</v>
      </c>
      <c r="P948" s="65" t="inlineStr">
        <is>
          <t>Payée</t>
        </is>
      </c>
      <c r="Q948" s="67">
        <f>IFERROR(INDEX(Devis!$I$2:$I$3053,MATCH($B948,Devis!$A$2:$A$3053,0)),"")</f>
        <v/>
      </c>
      <c r="R948" s="67">
        <f>IFERROR(INDEX(Devis!$K$2:$K$3053,MATCH($B948,Devis!$A$2:$A$3053,0)),"")</f>
        <v/>
      </c>
      <c r="S948" s="67">
        <f>IFERROR(INDEX(Clients!$G$2:$G$1020,MATCH($C948,Clients!$A$2:$A$1020,0)),"")</f>
        <v/>
      </c>
      <c r="T948" s="69">
        <f>1</f>
        <v/>
      </c>
      <c r="U948" s="68">
        <f>IFERROR(INDEX(Interventions!$S$2:$S$1106,MATCH($B948,Interventions!$B$2:$B$1106,0)),0)</f>
        <v/>
      </c>
      <c r="V948" s="68">
        <f>$K948-$U948</f>
        <v/>
      </c>
      <c r="W948" s="69">
        <f>IF($O948="",0,1)</f>
        <v/>
      </c>
      <c r="X948" s="68">
        <f>IF($O948="",$M948,0)</f>
        <v/>
      </c>
      <c r="Y948" s="69">
        <f>IF($O948="",MAX(0,Paramètres!$C$8-$I948),MAX(0,$O948-$I948))</f>
        <v/>
      </c>
      <c r="Z948" s="69">
        <f>$Y948*$X948</f>
        <v/>
      </c>
      <c r="AA948" s="69">
        <f>IF($O948="",0,$O948-$F948)</f>
        <v/>
      </c>
      <c r="AB948" s="69">
        <f>IF(AND($O948="",$I948&lt;Paramètres!$C$8),1,0)</f>
        <v/>
      </c>
      <c r="AC948" s="69">
        <f>IF(AND($O948="",$Y948&gt;Paramètres!$C$13),1,0)</f>
        <v/>
      </c>
      <c r="AD948" s="67">
        <f>IF($O948="","",YEAR($O948)&amp;"-"&amp;TEXT(MONTH($O948),"00"))</f>
        <v/>
      </c>
      <c r="AE948" s="67">
        <f>IF($W948=1,"Réglée",IF($Y948&lt;=0,"Non échu",IF($Y948&lt;=30,"1-30 j",IF($Y948&lt;=60,"31-60 j",IF($Y948&lt;=90,"61-90 j","Plus de 90 j")))))</f>
        <v/>
      </c>
      <c r="AF948" s="67">
        <f>IF($K948&lt;=1000,"Moins de 1 k€",IF($K948&lt;=5000,"1 à 5 k€",IF($K948&lt;=15000,"5 à 15 k€","Plus de 15 k€")))</f>
        <v/>
      </c>
    </row>
    <row r="949">
      <c r="A949" s="65" t="inlineStr">
        <is>
          <t>FAC-00948</t>
        </is>
      </c>
      <c r="B949" s="65" t="inlineStr">
        <is>
          <t>DEV-02495</t>
        </is>
      </c>
      <c r="C949" s="65" t="inlineStr">
        <is>
          <t>CLI-0410</t>
        </is>
      </c>
      <c r="D949" s="65" t="inlineStr">
        <is>
          <t>Professionnel</t>
        </is>
      </c>
      <c r="E949" s="65" t="inlineStr">
        <is>
          <t>Bordeaux</t>
        </is>
      </c>
      <c r="F949" s="66" t="n">
        <v>46051</v>
      </c>
      <c r="G949" s="65" t="inlineStr">
        <is>
          <t>2026-01</t>
        </is>
      </c>
      <c r="H949" s="65" t="inlineStr">
        <is>
          <t>2025-2026</t>
        </is>
      </c>
      <c r="I949" s="66" t="n">
        <v>46081</v>
      </c>
      <c r="J949" s="67" t="n">
        <v>30</v>
      </c>
      <c r="K949" s="68" t="n">
        <v>2990.81</v>
      </c>
      <c r="L949" s="71" t="n">
        <v>0.2</v>
      </c>
      <c r="M949" s="68" t="n">
        <v>3588.97</v>
      </c>
      <c r="N949" s="65" t="inlineStr">
        <is>
          <t>Bon payeur</t>
        </is>
      </c>
      <c r="O949" s="66" t="n">
        <v>46111</v>
      </c>
      <c r="P949" s="65" t="inlineStr">
        <is>
          <t>Payée</t>
        </is>
      </c>
      <c r="Q949" s="67">
        <f>IFERROR(INDEX(Devis!$I$2:$I$3053,MATCH($B949,Devis!$A$2:$A$3053,0)),"")</f>
        <v/>
      </c>
      <c r="R949" s="67">
        <f>IFERROR(INDEX(Devis!$K$2:$K$3053,MATCH($B949,Devis!$A$2:$A$3053,0)),"")</f>
        <v/>
      </c>
      <c r="S949" s="67">
        <f>IFERROR(INDEX(Clients!$G$2:$G$1020,MATCH($C949,Clients!$A$2:$A$1020,0)),"")</f>
        <v/>
      </c>
      <c r="T949" s="69">
        <f>1</f>
        <v/>
      </c>
      <c r="U949" s="68">
        <f>IFERROR(INDEX(Interventions!$S$2:$S$1106,MATCH($B949,Interventions!$B$2:$B$1106,0)),0)</f>
        <v/>
      </c>
      <c r="V949" s="68">
        <f>$K949-$U949</f>
        <v/>
      </c>
      <c r="W949" s="69">
        <f>IF($O949="",0,1)</f>
        <v/>
      </c>
      <c r="X949" s="68">
        <f>IF($O949="",$M949,0)</f>
        <v/>
      </c>
      <c r="Y949" s="69">
        <f>IF($O949="",MAX(0,Paramètres!$C$8-$I949),MAX(0,$O949-$I949))</f>
        <v/>
      </c>
      <c r="Z949" s="69">
        <f>$Y949*$X949</f>
        <v/>
      </c>
      <c r="AA949" s="69">
        <f>IF($O949="",0,$O949-$F949)</f>
        <v/>
      </c>
      <c r="AB949" s="69">
        <f>IF(AND($O949="",$I949&lt;Paramètres!$C$8),1,0)</f>
        <v/>
      </c>
      <c r="AC949" s="69">
        <f>IF(AND($O949="",$Y949&gt;Paramètres!$C$13),1,0)</f>
        <v/>
      </c>
      <c r="AD949" s="67">
        <f>IF($O949="","",YEAR($O949)&amp;"-"&amp;TEXT(MONTH($O949),"00"))</f>
        <v/>
      </c>
      <c r="AE949" s="67">
        <f>IF($W949=1,"Réglée",IF($Y949&lt;=0,"Non échu",IF($Y949&lt;=30,"1-30 j",IF($Y949&lt;=60,"31-60 j",IF($Y949&lt;=90,"61-90 j","Plus de 90 j")))))</f>
        <v/>
      </c>
      <c r="AF949" s="67">
        <f>IF($K949&lt;=1000,"Moins de 1 k€",IF($K949&lt;=5000,"1 à 5 k€",IF($K949&lt;=15000,"5 à 15 k€","Plus de 15 k€")))</f>
        <v/>
      </c>
    </row>
    <row r="950">
      <c r="A950" s="65" t="inlineStr">
        <is>
          <t>FAC-00949</t>
        </is>
      </c>
      <c r="B950" s="65" t="inlineStr">
        <is>
          <t>DEV-02497</t>
        </is>
      </c>
      <c r="C950" s="65" t="inlineStr">
        <is>
          <t>CLI-0473</t>
        </is>
      </c>
      <c r="D950" s="65" t="inlineStr">
        <is>
          <t>Particulier</t>
        </is>
      </c>
      <c r="E950" s="65" t="inlineStr">
        <is>
          <t>Toulouse</t>
        </is>
      </c>
      <c r="F950" s="66" t="n">
        <v>46073</v>
      </c>
      <c r="G950" s="65" t="inlineStr">
        <is>
          <t>2026-02</t>
        </is>
      </c>
      <c r="H950" s="65" t="inlineStr">
        <is>
          <t>2025-2026</t>
        </is>
      </c>
      <c r="I950" s="66" t="n">
        <v>46088</v>
      </c>
      <c r="J950" s="67" t="n">
        <v>15</v>
      </c>
      <c r="K950" s="68" t="n">
        <v>167.35</v>
      </c>
      <c r="L950" s="71" t="n">
        <v>0.1</v>
      </c>
      <c r="M950" s="68" t="n">
        <v>184.09</v>
      </c>
      <c r="N950" s="65" t="inlineStr">
        <is>
          <t>Bon payeur</t>
        </is>
      </c>
      <c r="O950" s="66" t="n">
        <v>46078</v>
      </c>
      <c r="P950" s="65" t="inlineStr">
        <is>
          <t>Payée</t>
        </is>
      </c>
      <c r="Q950" s="67">
        <f>IFERROR(INDEX(Devis!$I$2:$I$3053,MATCH($B950,Devis!$A$2:$A$3053,0)),"")</f>
        <v/>
      </c>
      <c r="R950" s="67">
        <f>IFERROR(INDEX(Devis!$K$2:$K$3053,MATCH($B950,Devis!$A$2:$A$3053,0)),"")</f>
        <v/>
      </c>
      <c r="S950" s="67">
        <f>IFERROR(INDEX(Clients!$G$2:$G$1020,MATCH($C950,Clients!$A$2:$A$1020,0)),"")</f>
        <v/>
      </c>
      <c r="T950" s="69">
        <f>1</f>
        <v/>
      </c>
      <c r="U950" s="68">
        <f>IFERROR(INDEX(Interventions!$S$2:$S$1106,MATCH($B950,Interventions!$B$2:$B$1106,0)),0)</f>
        <v/>
      </c>
      <c r="V950" s="68">
        <f>$K950-$U950</f>
        <v/>
      </c>
      <c r="W950" s="69">
        <f>IF($O950="",0,1)</f>
        <v/>
      </c>
      <c r="X950" s="68">
        <f>IF($O950="",$M950,0)</f>
        <v/>
      </c>
      <c r="Y950" s="69">
        <f>IF($O950="",MAX(0,Paramètres!$C$8-$I950),MAX(0,$O950-$I950))</f>
        <v/>
      </c>
      <c r="Z950" s="69">
        <f>$Y950*$X950</f>
        <v/>
      </c>
      <c r="AA950" s="69">
        <f>IF($O950="",0,$O950-$F950)</f>
        <v/>
      </c>
      <c r="AB950" s="69">
        <f>IF(AND($O950="",$I950&lt;Paramètres!$C$8),1,0)</f>
        <v/>
      </c>
      <c r="AC950" s="69">
        <f>IF(AND($O950="",$Y950&gt;Paramètres!$C$13),1,0)</f>
        <v/>
      </c>
      <c r="AD950" s="67">
        <f>IF($O950="","",YEAR($O950)&amp;"-"&amp;TEXT(MONTH($O950),"00"))</f>
        <v/>
      </c>
      <c r="AE950" s="67">
        <f>IF($W950=1,"Réglée",IF($Y950&lt;=0,"Non échu",IF($Y950&lt;=30,"1-30 j",IF($Y950&lt;=60,"31-60 j",IF($Y950&lt;=90,"61-90 j","Plus de 90 j")))))</f>
        <v/>
      </c>
      <c r="AF950" s="67">
        <f>IF($K950&lt;=1000,"Moins de 1 k€",IF($K950&lt;=5000,"1 à 5 k€",IF($K950&lt;=15000,"5 à 15 k€","Plus de 15 k€")))</f>
        <v/>
      </c>
    </row>
    <row r="951">
      <c r="A951" s="65" t="inlineStr">
        <is>
          <t>FAC-00950</t>
        </is>
      </c>
      <c r="B951" s="65" t="inlineStr">
        <is>
          <t>DEV-02498</t>
        </is>
      </c>
      <c r="C951" s="65" t="inlineStr">
        <is>
          <t>CLI-0209</t>
        </is>
      </c>
      <c r="D951" s="65" t="inlineStr">
        <is>
          <t>Particulier</t>
        </is>
      </c>
      <c r="E951" s="65" t="inlineStr">
        <is>
          <t>Toulouse</t>
        </is>
      </c>
      <c r="F951" s="66" t="n">
        <v>46048</v>
      </c>
      <c r="G951" s="65" t="inlineStr">
        <is>
          <t>2026-01</t>
        </is>
      </c>
      <c r="H951" s="65" t="inlineStr">
        <is>
          <t>2025-2026</t>
        </is>
      </c>
      <c r="I951" s="66" t="n">
        <v>46063</v>
      </c>
      <c r="J951" s="67" t="n">
        <v>15</v>
      </c>
      <c r="K951" s="68" t="n">
        <v>457.45</v>
      </c>
      <c r="L951" s="71" t="n">
        <v>0.2</v>
      </c>
      <c r="M951" s="68" t="n">
        <v>548.9400000000001</v>
      </c>
      <c r="N951" s="65" t="inlineStr">
        <is>
          <t>Standard</t>
        </is>
      </c>
      <c r="O951" s="66" t="n">
        <v>46062</v>
      </c>
      <c r="P951" s="65" t="inlineStr">
        <is>
          <t>Payée</t>
        </is>
      </c>
      <c r="Q951" s="67">
        <f>IFERROR(INDEX(Devis!$I$2:$I$3053,MATCH($B951,Devis!$A$2:$A$3053,0)),"")</f>
        <v/>
      </c>
      <c r="R951" s="67">
        <f>IFERROR(INDEX(Devis!$K$2:$K$3053,MATCH($B951,Devis!$A$2:$A$3053,0)),"")</f>
        <v/>
      </c>
      <c r="S951" s="67">
        <f>IFERROR(INDEX(Clients!$G$2:$G$1020,MATCH($C951,Clients!$A$2:$A$1020,0)),"")</f>
        <v/>
      </c>
      <c r="T951" s="69">
        <f>1</f>
        <v/>
      </c>
      <c r="U951" s="68">
        <f>IFERROR(INDEX(Interventions!$S$2:$S$1106,MATCH($B951,Interventions!$B$2:$B$1106,0)),0)</f>
        <v/>
      </c>
      <c r="V951" s="68">
        <f>$K951-$U951</f>
        <v/>
      </c>
      <c r="W951" s="69">
        <f>IF($O951="",0,1)</f>
        <v/>
      </c>
      <c r="X951" s="68">
        <f>IF($O951="",$M951,0)</f>
        <v/>
      </c>
      <c r="Y951" s="69">
        <f>IF($O951="",MAX(0,Paramètres!$C$8-$I951),MAX(0,$O951-$I951))</f>
        <v/>
      </c>
      <c r="Z951" s="69">
        <f>$Y951*$X951</f>
        <v/>
      </c>
      <c r="AA951" s="69">
        <f>IF($O951="",0,$O951-$F951)</f>
        <v/>
      </c>
      <c r="AB951" s="69">
        <f>IF(AND($O951="",$I951&lt;Paramètres!$C$8),1,0)</f>
        <v/>
      </c>
      <c r="AC951" s="69">
        <f>IF(AND($O951="",$Y951&gt;Paramètres!$C$13),1,0)</f>
        <v/>
      </c>
      <c r="AD951" s="67">
        <f>IF($O951="","",YEAR($O951)&amp;"-"&amp;TEXT(MONTH($O951),"00"))</f>
        <v/>
      </c>
      <c r="AE951" s="67">
        <f>IF($W951=1,"Réglée",IF($Y951&lt;=0,"Non échu",IF($Y951&lt;=30,"1-30 j",IF($Y951&lt;=60,"31-60 j",IF($Y951&lt;=90,"61-90 j","Plus de 90 j")))))</f>
        <v/>
      </c>
      <c r="AF951" s="67">
        <f>IF($K951&lt;=1000,"Moins de 1 k€",IF($K951&lt;=5000,"1 à 5 k€",IF($K951&lt;=15000,"5 à 15 k€","Plus de 15 k€")))</f>
        <v/>
      </c>
    </row>
    <row r="952">
      <c r="A952" s="65" t="inlineStr">
        <is>
          <t>FAC-00951</t>
        </is>
      </c>
      <c r="B952" s="65" t="inlineStr">
        <is>
          <t>DEV-02504</t>
        </is>
      </c>
      <c r="C952" s="65" t="inlineStr">
        <is>
          <t>CLI-0115</t>
        </is>
      </c>
      <c r="D952" s="65" t="inlineStr">
        <is>
          <t>Particulier</t>
        </is>
      </c>
      <c r="E952" s="65" t="inlineStr">
        <is>
          <t>Bordeaux</t>
        </is>
      </c>
      <c r="F952" s="66" t="n">
        <v>46020</v>
      </c>
      <c r="G952" s="65" t="inlineStr">
        <is>
          <t>2025-12</t>
        </is>
      </c>
      <c r="H952" s="65" t="inlineStr">
        <is>
          <t>2025-2026</t>
        </is>
      </c>
      <c r="I952" s="66" t="n">
        <v>46035</v>
      </c>
      <c r="J952" s="67" t="n">
        <v>15</v>
      </c>
      <c r="K952" s="68" t="n">
        <v>260.59</v>
      </c>
      <c r="L952" s="71" t="n">
        <v>0.2</v>
      </c>
      <c r="M952" s="68" t="n">
        <v>312.71</v>
      </c>
      <c r="N952" s="65" t="inlineStr">
        <is>
          <t>Standard</t>
        </is>
      </c>
      <c r="O952" s="66" t="n">
        <v>46051</v>
      </c>
      <c r="P952" s="65" t="inlineStr">
        <is>
          <t>Payée</t>
        </is>
      </c>
      <c r="Q952" s="67">
        <f>IFERROR(INDEX(Devis!$I$2:$I$3053,MATCH($B952,Devis!$A$2:$A$3053,0)),"")</f>
        <v/>
      </c>
      <c r="R952" s="67">
        <f>IFERROR(INDEX(Devis!$K$2:$K$3053,MATCH($B952,Devis!$A$2:$A$3053,0)),"")</f>
        <v/>
      </c>
      <c r="S952" s="67">
        <f>IFERROR(INDEX(Clients!$G$2:$G$1020,MATCH($C952,Clients!$A$2:$A$1020,0)),"")</f>
        <v/>
      </c>
      <c r="T952" s="69">
        <f>1</f>
        <v/>
      </c>
      <c r="U952" s="68">
        <f>IFERROR(INDEX(Interventions!$S$2:$S$1106,MATCH($B952,Interventions!$B$2:$B$1106,0)),0)</f>
        <v/>
      </c>
      <c r="V952" s="68">
        <f>$K952-$U952</f>
        <v/>
      </c>
      <c r="W952" s="69">
        <f>IF($O952="",0,1)</f>
        <v/>
      </c>
      <c r="X952" s="68">
        <f>IF($O952="",$M952,0)</f>
        <v/>
      </c>
      <c r="Y952" s="69">
        <f>IF($O952="",MAX(0,Paramètres!$C$8-$I952),MAX(0,$O952-$I952))</f>
        <v/>
      </c>
      <c r="Z952" s="69">
        <f>$Y952*$X952</f>
        <v/>
      </c>
      <c r="AA952" s="69">
        <f>IF($O952="",0,$O952-$F952)</f>
        <v/>
      </c>
      <c r="AB952" s="69">
        <f>IF(AND($O952="",$I952&lt;Paramètres!$C$8),1,0)</f>
        <v/>
      </c>
      <c r="AC952" s="69">
        <f>IF(AND($O952="",$Y952&gt;Paramètres!$C$13),1,0)</f>
        <v/>
      </c>
      <c r="AD952" s="67">
        <f>IF($O952="","",YEAR($O952)&amp;"-"&amp;TEXT(MONTH($O952),"00"))</f>
        <v/>
      </c>
      <c r="AE952" s="67">
        <f>IF($W952=1,"Réglée",IF($Y952&lt;=0,"Non échu",IF($Y952&lt;=30,"1-30 j",IF($Y952&lt;=60,"31-60 j",IF($Y952&lt;=90,"61-90 j","Plus de 90 j")))))</f>
        <v/>
      </c>
      <c r="AF952" s="67">
        <f>IF($K952&lt;=1000,"Moins de 1 k€",IF($K952&lt;=5000,"1 à 5 k€",IF($K952&lt;=15000,"5 à 15 k€","Plus de 15 k€")))</f>
        <v/>
      </c>
    </row>
    <row r="953">
      <c r="A953" s="65" t="inlineStr">
        <is>
          <t>FAC-00952</t>
        </is>
      </c>
      <c r="B953" s="65" t="inlineStr">
        <is>
          <t>DEV-02510</t>
        </is>
      </c>
      <c r="C953" s="65" t="inlineStr">
        <is>
          <t>CLI-0574</t>
        </is>
      </c>
      <c r="D953" s="65" t="inlineStr">
        <is>
          <t>Particulier</t>
        </is>
      </c>
      <c r="E953" s="65" t="inlineStr">
        <is>
          <t>Toulouse</t>
        </is>
      </c>
      <c r="F953" s="66" t="n">
        <v>46071</v>
      </c>
      <c r="G953" s="65" t="inlineStr">
        <is>
          <t>2026-02</t>
        </is>
      </c>
      <c r="H953" s="65" t="inlineStr">
        <is>
          <t>2025-2026</t>
        </is>
      </c>
      <c r="I953" s="66" t="n">
        <v>46086</v>
      </c>
      <c r="J953" s="67" t="n">
        <v>15</v>
      </c>
      <c r="K953" s="68" t="n">
        <v>376.21</v>
      </c>
      <c r="L953" s="71" t="n">
        <v>0.2</v>
      </c>
      <c r="M953" s="68" t="n">
        <v>451.45</v>
      </c>
      <c r="N953" s="65" t="inlineStr">
        <is>
          <t>Standard</t>
        </is>
      </c>
      <c r="O953" s="66" t="n">
        <v>46072</v>
      </c>
      <c r="P953" s="65" t="inlineStr">
        <is>
          <t>Payée</t>
        </is>
      </c>
      <c r="Q953" s="67">
        <f>IFERROR(INDEX(Devis!$I$2:$I$3053,MATCH($B953,Devis!$A$2:$A$3053,0)),"")</f>
        <v/>
      </c>
      <c r="R953" s="67">
        <f>IFERROR(INDEX(Devis!$K$2:$K$3053,MATCH($B953,Devis!$A$2:$A$3053,0)),"")</f>
        <v/>
      </c>
      <c r="S953" s="67">
        <f>IFERROR(INDEX(Clients!$G$2:$G$1020,MATCH($C953,Clients!$A$2:$A$1020,0)),"")</f>
        <v/>
      </c>
      <c r="T953" s="69">
        <f>1</f>
        <v/>
      </c>
      <c r="U953" s="68">
        <f>IFERROR(INDEX(Interventions!$S$2:$S$1106,MATCH($B953,Interventions!$B$2:$B$1106,0)),0)</f>
        <v/>
      </c>
      <c r="V953" s="68">
        <f>$K953-$U953</f>
        <v/>
      </c>
      <c r="W953" s="69">
        <f>IF($O953="",0,1)</f>
        <v/>
      </c>
      <c r="X953" s="68">
        <f>IF($O953="",$M953,0)</f>
        <v/>
      </c>
      <c r="Y953" s="69">
        <f>IF($O953="",MAX(0,Paramètres!$C$8-$I953),MAX(0,$O953-$I953))</f>
        <v/>
      </c>
      <c r="Z953" s="69">
        <f>$Y953*$X953</f>
        <v/>
      </c>
      <c r="AA953" s="69">
        <f>IF($O953="",0,$O953-$F953)</f>
        <v/>
      </c>
      <c r="AB953" s="69">
        <f>IF(AND($O953="",$I953&lt;Paramètres!$C$8),1,0)</f>
        <v/>
      </c>
      <c r="AC953" s="69">
        <f>IF(AND($O953="",$Y953&gt;Paramètres!$C$13),1,0)</f>
        <v/>
      </c>
      <c r="AD953" s="67">
        <f>IF($O953="","",YEAR($O953)&amp;"-"&amp;TEXT(MONTH($O953),"00"))</f>
        <v/>
      </c>
      <c r="AE953" s="67">
        <f>IF($W953=1,"Réglée",IF($Y953&lt;=0,"Non échu",IF($Y953&lt;=30,"1-30 j",IF($Y953&lt;=60,"31-60 j",IF($Y953&lt;=90,"61-90 j","Plus de 90 j")))))</f>
        <v/>
      </c>
      <c r="AF953" s="67">
        <f>IF($K953&lt;=1000,"Moins de 1 k€",IF($K953&lt;=5000,"1 à 5 k€",IF($K953&lt;=15000,"5 à 15 k€","Plus de 15 k€")))</f>
        <v/>
      </c>
    </row>
    <row r="954">
      <c r="A954" s="65" t="inlineStr">
        <is>
          <t>FAC-00953</t>
        </is>
      </c>
      <c r="B954" s="65" t="inlineStr">
        <is>
          <t>DEV-02511</t>
        </is>
      </c>
      <c r="C954" s="65" t="inlineStr">
        <is>
          <t>CLI-0626</t>
        </is>
      </c>
      <c r="D954" s="65" t="inlineStr">
        <is>
          <t>Professionnel</t>
        </is>
      </c>
      <c r="E954" s="65" t="inlineStr">
        <is>
          <t>Toulouse</t>
        </is>
      </c>
      <c r="F954" s="66" t="n">
        <v>46043</v>
      </c>
      <c r="G954" s="65" t="inlineStr">
        <is>
          <t>2026-01</t>
        </is>
      </c>
      <c r="H954" s="65" t="inlineStr">
        <is>
          <t>2025-2026</t>
        </is>
      </c>
      <c r="I954" s="66" t="n">
        <v>46073</v>
      </c>
      <c r="J954" s="67" t="n">
        <v>30</v>
      </c>
      <c r="K954" s="68" t="n">
        <v>2605.13</v>
      </c>
      <c r="L954" s="71" t="n">
        <v>0.2</v>
      </c>
      <c r="M954" s="68" t="n">
        <v>3126.16</v>
      </c>
      <c r="N954" s="65" t="inlineStr">
        <is>
          <t>Lent</t>
        </is>
      </c>
      <c r="O954" s="66" t="n">
        <v>46050</v>
      </c>
      <c r="P954" s="65" t="inlineStr">
        <is>
          <t>Payée</t>
        </is>
      </c>
      <c r="Q954" s="67">
        <f>IFERROR(INDEX(Devis!$I$2:$I$3053,MATCH($B954,Devis!$A$2:$A$3053,0)),"")</f>
        <v/>
      </c>
      <c r="R954" s="67">
        <f>IFERROR(INDEX(Devis!$K$2:$K$3053,MATCH($B954,Devis!$A$2:$A$3053,0)),"")</f>
        <v/>
      </c>
      <c r="S954" s="67">
        <f>IFERROR(INDEX(Clients!$G$2:$G$1020,MATCH($C954,Clients!$A$2:$A$1020,0)),"")</f>
        <v/>
      </c>
      <c r="T954" s="69">
        <f>1</f>
        <v/>
      </c>
      <c r="U954" s="68">
        <f>IFERROR(INDEX(Interventions!$S$2:$S$1106,MATCH($B954,Interventions!$B$2:$B$1106,0)),0)</f>
        <v/>
      </c>
      <c r="V954" s="68">
        <f>$K954-$U954</f>
        <v/>
      </c>
      <c r="W954" s="69">
        <f>IF($O954="",0,1)</f>
        <v/>
      </c>
      <c r="X954" s="68">
        <f>IF($O954="",$M954,0)</f>
        <v/>
      </c>
      <c r="Y954" s="69">
        <f>IF($O954="",MAX(0,Paramètres!$C$8-$I954),MAX(0,$O954-$I954))</f>
        <v/>
      </c>
      <c r="Z954" s="69">
        <f>$Y954*$X954</f>
        <v/>
      </c>
      <c r="AA954" s="69">
        <f>IF($O954="",0,$O954-$F954)</f>
        <v/>
      </c>
      <c r="AB954" s="69">
        <f>IF(AND($O954="",$I954&lt;Paramètres!$C$8),1,0)</f>
        <v/>
      </c>
      <c r="AC954" s="69">
        <f>IF(AND($O954="",$Y954&gt;Paramètres!$C$13),1,0)</f>
        <v/>
      </c>
      <c r="AD954" s="67">
        <f>IF($O954="","",YEAR($O954)&amp;"-"&amp;TEXT(MONTH($O954),"00"))</f>
        <v/>
      </c>
      <c r="AE954" s="67">
        <f>IF($W954=1,"Réglée",IF($Y954&lt;=0,"Non échu",IF($Y954&lt;=30,"1-30 j",IF($Y954&lt;=60,"31-60 j",IF($Y954&lt;=90,"61-90 j","Plus de 90 j")))))</f>
        <v/>
      </c>
      <c r="AF954" s="67">
        <f>IF($K954&lt;=1000,"Moins de 1 k€",IF($K954&lt;=5000,"1 à 5 k€",IF($K954&lt;=15000,"5 à 15 k€","Plus de 15 k€")))</f>
        <v/>
      </c>
    </row>
    <row r="955">
      <c r="A955" s="65" t="inlineStr">
        <is>
          <t>FAC-00954</t>
        </is>
      </c>
      <c r="B955" s="65" t="inlineStr">
        <is>
          <t>DEV-02513</t>
        </is>
      </c>
      <c r="C955" s="65" t="inlineStr">
        <is>
          <t>CLI-0010</t>
        </is>
      </c>
      <c r="D955" s="65" t="inlineStr">
        <is>
          <t>Particulier</t>
        </is>
      </c>
      <c r="E955" s="65" t="inlineStr">
        <is>
          <t>Bordeaux</t>
        </is>
      </c>
      <c r="F955" s="66" t="n">
        <v>46059</v>
      </c>
      <c r="G955" s="65" t="inlineStr">
        <is>
          <t>2026-02</t>
        </is>
      </c>
      <c r="H955" s="65" t="inlineStr">
        <is>
          <t>2025-2026</t>
        </is>
      </c>
      <c r="I955" s="66" t="n">
        <v>46074</v>
      </c>
      <c r="J955" s="67" t="n">
        <v>15</v>
      </c>
      <c r="K955" s="68" t="n">
        <v>419.19</v>
      </c>
      <c r="L955" s="71" t="n">
        <v>0.1</v>
      </c>
      <c r="M955" s="68" t="n">
        <v>461.11</v>
      </c>
      <c r="N955" s="65" t="inlineStr">
        <is>
          <t>Bon payeur</t>
        </is>
      </c>
      <c r="O955" s="66" t="n">
        <v>46072</v>
      </c>
      <c r="P955" s="65" t="inlineStr">
        <is>
          <t>Payée</t>
        </is>
      </c>
      <c r="Q955" s="67">
        <f>IFERROR(INDEX(Devis!$I$2:$I$3053,MATCH($B955,Devis!$A$2:$A$3053,0)),"")</f>
        <v/>
      </c>
      <c r="R955" s="67">
        <f>IFERROR(INDEX(Devis!$K$2:$K$3053,MATCH($B955,Devis!$A$2:$A$3053,0)),"")</f>
        <v/>
      </c>
      <c r="S955" s="67">
        <f>IFERROR(INDEX(Clients!$G$2:$G$1020,MATCH($C955,Clients!$A$2:$A$1020,0)),"")</f>
        <v/>
      </c>
      <c r="T955" s="69">
        <f>1</f>
        <v/>
      </c>
      <c r="U955" s="68">
        <f>IFERROR(INDEX(Interventions!$S$2:$S$1106,MATCH($B955,Interventions!$B$2:$B$1106,0)),0)</f>
        <v/>
      </c>
      <c r="V955" s="68">
        <f>$K955-$U955</f>
        <v/>
      </c>
      <c r="W955" s="69">
        <f>IF($O955="",0,1)</f>
        <v/>
      </c>
      <c r="X955" s="68">
        <f>IF($O955="",$M955,0)</f>
        <v/>
      </c>
      <c r="Y955" s="69">
        <f>IF($O955="",MAX(0,Paramètres!$C$8-$I955),MAX(0,$O955-$I955))</f>
        <v/>
      </c>
      <c r="Z955" s="69">
        <f>$Y955*$X955</f>
        <v/>
      </c>
      <c r="AA955" s="69">
        <f>IF($O955="",0,$O955-$F955)</f>
        <v/>
      </c>
      <c r="AB955" s="69">
        <f>IF(AND($O955="",$I955&lt;Paramètres!$C$8),1,0)</f>
        <v/>
      </c>
      <c r="AC955" s="69">
        <f>IF(AND($O955="",$Y955&gt;Paramètres!$C$13),1,0)</f>
        <v/>
      </c>
      <c r="AD955" s="67">
        <f>IF($O955="","",YEAR($O955)&amp;"-"&amp;TEXT(MONTH($O955),"00"))</f>
        <v/>
      </c>
      <c r="AE955" s="67">
        <f>IF($W955=1,"Réglée",IF($Y955&lt;=0,"Non échu",IF($Y955&lt;=30,"1-30 j",IF($Y955&lt;=60,"31-60 j",IF($Y955&lt;=90,"61-90 j","Plus de 90 j")))))</f>
        <v/>
      </c>
      <c r="AF955" s="67">
        <f>IF($K955&lt;=1000,"Moins de 1 k€",IF($K955&lt;=5000,"1 à 5 k€",IF($K955&lt;=15000,"5 à 15 k€","Plus de 15 k€")))</f>
        <v/>
      </c>
    </row>
    <row r="956">
      <c r="A956" s="65" t="inlineStr">
        <is>
          <t>FAC-00955</t>
        </is>
      </c>
      <c r="B956" s="65" t="inlineStr">
        <is>
          <t>DEV-02519</t>
        </is>
      </c>
      <c r="C956" s="65" t="inlineStr">
        <is>
          <t>CLI-0211</t>
        </is>
      </c>
      <c r="D956" s="65" t="inlineStr">
        <is>
          <t>Particulier</t>
        </is>
      </c>
      <c r="E956" s="65" t="inlineStr">
        <is>
          <t>Bordeaux</t>
        </is>
      </c>
      <c r="F956" s="66" t="n">
        <v>46093</v>
      </c>
      <c r="G956" s="65" t="inlineStr">
        <is>
          <t>2026-03</t>
        </is>
      </c>
      <c r="H956" s="65" t="inlineStr">
        <is>
          <t>2025-2026</t>
        </is>
      </c>
      <c r="I956" s="66" t="n">
        <v>46108</v>
      </c>
      <c r="J956" s="67" t="n">
        <v>15</v>
      </c>
      <c r="K956" s="68" t="n">
        <v>12531.36</v>
      </c>
      <c r="L956" s="71" t="n">
        <v>0.1</v>
      </c>
      <c r="M956" s="68" t="n">
        <v>13784.5</v>
      </c>
      <c r="N956" s="65" t="inlineStr">
        <is>
          <t>Standard</t>
        </is>
      </c>
      <c r="O956" s="66" t="n">
        <v>46104</v>
      </c>
      <c r="P956" s="65" t="inlineStr">
        <is>
          <t>Payée</t>
        </is>
      </c>
      <c r="Q956" s="67">
        <f>IFERROR(INDEX(Devis!$I$2:$I$3053,MATCH($B956,Devis!$A$2:$A$3053,0)),"")</f>
        <v/>
      </c>
      <c r="R956" s="67">
        <f>IFERROR(INDEX(Devis!$K$2:$K$3053,MATCH($B956,Devis!$A$2:$A$3053,0)),"")</f>
        <v/>
      </c>
      <c r="S956" s="67">
        <f>IFERROR(INDEX(Clients!$G$2:$G$1020,MATCH($C956,Clients!$A$2:$A$1020,0)),"")</f>
        <v/>
      </c>
      <c r="T956" s="69">
        <f>1</f>
        <v/>
      </c>
      <c r="U956" s="68">
        <f>IFERROR(INDEX(Interventions!$S$2:$S$1106,MATCH($B956,Interventions!$B$2:$B$1106,0)),0)</f>
        <v/>
      </c>
      <c r="V956" s="68">
        <f>$K956-$U956</f>
        <v/>
      </c>
      <c r="W956" s="69">
        <f>IF($O956="",0,1)</f>
        <v/>
      </c>
      <c r="X956" s="68">
        <f>IF($O956="",$M956,0)</f>
        <v/>
      </c>
      <c r="Y956" s="69">
        <f>IF($O956="",MAX(0,Paramètres!$C$8-$I956),MAX(0,$O956-$I956))</f>
        <v/>
      </c>
      <c r="Z956" s="69">
        <f>$Y956*$X956</f>
        <v/>
      </c>
      <c r="AA956" s="69">
        <f>IF($O956="",0,$O956-$F956)</f>
        <v/>
      </c>
      <c r="AB956" s="69">
        <f>IF(AND($O956="",$I956&lt;Paramètres!$C$8),1,0)</f>
        <v/>
      </c>
      <c r="AC956" s="69">
        <f>IF(AND($O956="",$Y956&gt;Paramètres!$C$13),1,0)</f>
        <v/>
      </c>
      <c r="AD956" s="67">
        <f>IF($O956="","",YEAR($O956)&amp;"-"&amp;TEXT(MONTH($O956),"00"))</f>
        <v/>
      </c>
      <c r="AE956" s="67">
        <f>IF($W956=1,"Réglée",IF($Y956&lt;=0,"Non échu",IF($Y956&lt;=30,"1-30 j",IF($Y956&lt;=60,"31-60 j",IF($Y956&lt;=90,"61-90 j","Plus de 90 j")))))</f>
        <v/>
      </c>
      <c r="AF956" s="67">
        <f>IF($K956&lt;=1000,"Moins de 1 k€",IF($K956&lt;=5000,"1 à 5 k€",IF($K956&lt;=15000,"5 à 15 k€","Plus de 15 k€")))</f>
        <v/>
      </c>
    </row>
    <row r="957">
      <c r="A957" s="65" t="inlineStr">
        <is>
          <t>FAC-00956</t>
        </is>
      </c>
      <c r="B957" s="65" t="inlineStr">
        <is>
          <t>DEV-02525</t>
        </is>
      </c>
      <c r="C957" s="65" t="inlineStr">
        <is>
          <t>CLI-0729</t>
        </is>
      </c>
      <c r="D957" s="65" t="inlineStr">
        <is>
          <t>Particulier</t>
        </is>
      </c>
      <c r="E957" s="65" t="inlineStr">
        <is>
          <t>Montpellier</t>
        </is>
      </c>
      <c r="F957" s="66" t="n">
        <v>46048</v>
      </c>
      <c r="G957" s="65" t="inlineStr">
        <is>
          <t>2026-01</t>
        </is>
      </c>
      <c r="H957" s="65" t="inlineStr">
        <is>
          <t>2025-2026</t>
        </is>
      </c>
      <c r="I957" s="66" t="n">
        <v>46063</v>
      </c>
      <c r="J957" s="67" t="n">
        <v>15</v>
      </c>
      <c r="K957" s="68" t="n">
        <v>345.25</v>
      </c>
      <c r="L957" s="71" t="n">
        <v>0.2</v>
      </c>
      <c r="M957" s="68" t="n">
        <v>414.3</v>
      </c>
      <c r="N957" s="65" t="inlineStr">
        <is>
          <t>Bon payeur</t>
        </is>
      </c>
      <c r="O957" s="66" t="n">
        <v>46064</v>
      </c>
      <c r="P957" s="65" t="inlineStr">
        <is>
          <t>Payée</t>
        </is>
      </c>
      <c r="Q957" s="67">
        <f>IFERROR(INDEX(Devis!$I$2:$I$3053,MATCH($B957,Devis!$A$2:$A$3053,0)),"")</f>
        <v/>
      </c>
      <c r="R957" s="67">
        <f>IFERROR(INDEX(Devis!$K$2:$K$3053,MATCH($B957,Devis!$A$2:$A$3053,0)),"")</f>
        <v/>
      </c>
      <c r="S957" s="67">
        <f>IFERROR(INDEX(Clients!$G$2:$G$1020,MATCH($C957,Clients!$A$2:$A$1020,0)),"")</f>
        <v/>
      </c>
      <c r="T957" s="69">
        <f>1</f>
        <v/>
      </c>
      <c r="U957" s="68">
        <f>IFERROR(INDEX(Interventions!$S$2:$S$1106,MATCH($B957,Interventions!$B$2:$B$1106,0)),0)</f>
        <v/>
      </c>
      <c r="V957" s="68">
        <f>$K957-$U957</f>
        <v/>
      </c>
      <c r="W957" s="69">
        <f>IF($O957="",0,1)</f>
        <v/>
      </c>
      <c r="X957" s="68">
        <f>IF($O957="",$M957,0)</f>
        <v/>
      </c>
      <c r="Y957" s="69">
        <f>IF($O957="",MAX(0,Paramètres!$C$8-$I957),MAX(0,$O957-$I957))</f>
        <v/>
      </c>
      <c r="Z957" s="69">
        <f>$Y957*$X957</f>
        <v/>
      </c>
      <c r="AA957" s="69">
        <f>IF($O957="",0,$O957-$F957)</f>
        <v/>
      </c>
      <c r="AB957" s="69">
        <f>IF(AND($O957="",$I957&lt;Paramètres!$C$8),1,0)</f>
        <v/>
      </c>
      <c r="AC957" s="69">
        <f>IF(AND($O957="",$Y957&gt;Paramètres!$C$13),1,0)</f>
        <v/>
      </c>
      <c r="AD957" s="67">
        <f>IF($O957="","",YEAR($O957)&amp;"-"&amp;TEXT(MONTH($O957),"00"))</f>
        <v/>
      </c>
      <c r="AE957" s="67">
        <f>IF($W957=1,"Réglée",IF($Y957&lt;=0,"Non échu",IF($Y957&lt;=30,"1-30 j",IF($Y957&lt;=60,"31-60 j",IF($Y957&lt;=90,"61-90 j","Plus de 90 j")))))</f>
        <v/>
      </c>
      <c r="AF957" s="67">
        <f>IF($K957&lt;=1000,"Moins de 1 k€",IF($K957&lt;=5000,"1 à 5 k€",IF($K957&lt;=15000,"5 à 15 k€","Plus de 15 k€")))</f>
        <v/>
      </c>
    </row>
    <row r="958">
      <c r="A958" s="65" t="inlineStr">
        <is>
          <t>FAC-00957</t>
        </is>
      </c>
      <c r="B958" s="65" t="inlineStr">
        <is>
          <t>DEV-02527</t>
        </is>
      </c>
      <c r="C958" s="65" t="inlineStr">
        <is>
          <t>CLI-0295</t>
        </is>
      </c>
      <c r="D958" s="65" t="inlineStr">
        <is>
          <t>Particulier</t>
        </is>
      </c>
      <c r="E958" s="65" t="inlineStr">
        <is>
          <t>Toulouse</t>
        </is>
      </c>
      <c r="F958" s="66" t="n">
        <v>46077</v>
      </c>
      <c r="G958" s="65" t="inlineStr">
        <is>
          <t>2026-02</t>
        </is>
      </c>
      <c r="H958" s="65" t="inlineStr">
        <is>
          <t>2025-2026</t>
        </is>
      </c>
      <c r="I958" s="66" t="n">
        <v>46092</v>
      </c>
      <c r="J958" s="67" t="n">
        <v>15</v>
      </c>
      <c r="K958" s="68" t="n">
        <v>16847.26</v>
      </c>
      <c r="L958" s="71" t="n">
        <v>0.1</v>
      </c>
      <c r="M958" s="68" t="n">
        <v>18531.99</v>
      </c>
      <c r="N958" s="65" t="inlineStr">
        <is>
          <t>Standard</t>
        </is>
      </c>
      <c r="O958" s="66" t="n">
        <v>46090</v>
      </c>
      <c r="P958" s="65" t="inlineStr">
        <is>
          <t>Payée</t>
        </is>
      </c>
      <c r="Q958" s="67">
        <f>IFERROR(INDEX(Devis!$I$2:$I$3053,MATCH($B958,Devis!$A$2:$A$3053,0)),"")</f>
        <v/>
      </c>
      <c r="R958" s="67">
        <f>IFERROR(INDEX(Devis!$K$2:$K$3053,MATCH($B958,Devis!$A$2:$A$3053,0)),"")</f>
        <v/>
      </c>
      <c r="S958" s="67">
        <f>IFERROR(INDEX(Clients!$G$2:$G$1020,MATCH($C958,Clients!$A$2:$A$1020,0)),"")</f>
        <v/>
      </c>
      <c r="T958" s="69">
        <f>1</f>
        <v/>
      </c>
      <c r="U958" s="68">
        <f>IFERROR(INDEX(Interventions!$S$2:$S$1106,MATCH($B958,Interventions!$B$2:$B$1106,0)),0)</f>
        <v/>
      </c>
      <c r="V958" s="68">
        <f>$K958-$U958</f>
        <v/>
      </c>
      <c r="W958" s="69">
        <f>IF($O958="",0,1)</f>
        <v/>
      </c>
      <c r="X958" s="68">
        <f>IF($O958="",$M958,0)</f>
        <v/>
      </c>
      <c r="Y958" s="69">
        <f>IF($O958="",MAX(0,Paramètres!$C$8-$I958),MAX(0,$O958-$I958))</f>
        <v/>
      </c>
      <c r="Z958" s="69">
        <f>$Y958*$X958</f>
        <v/>
      </c>
      <c r="AA958" s="69">
        <f>IF($O958="",0,$O958-$F958)</f>
        <v/>
      </c>
      <c r="AB958" s="69">
        <f>IF(AND($O958="",$I958&lt;Paramètres!$C$8),1,0)</f>
        <v/>
      </c>
      <c r="AC958" s="69">
        <f>IF(AND($O958="",$Y958&gt;Paramètres!$C$13),1,0)</f>
        <v/>
      </c>
      <c r="AD958" s="67">
        <f>IF($O958="","",YEAR($O958)&amp;"-"&amp;TEXT(MONTH($O958),"00"))</f>
        <v/>
      </c>
      <c r="AE958" s="67">
        <f>IF($W958=1,"Réglée",IF($Y958&lt;=0,"Non échu",IF($Y958&lt;=30,"1-30 j",IF($Y958&lt;=60,"31-60 j",IF($Y958&lt;=90,"61-90 j","Plus de 90 j")))))</f>
        <v/>
      </c>
      <c r="AF958" s="67">
        <f>IF($K958&lt;=1000,"Moins de 1 k€",IF($K958&lt;=5000,"1 à 5 k€",IF($K958&lt;=15000,"5 à 15 k€","Plus de 15 k€")))</f>
        <v/>
      </c>
    </row>
    <row r="959">
      <c r="A959" s="65" t="inlineStr">
        <is>
          <t>FAC-00958</t>
        </is>
      </c>
      <c r="B959" s="65" t="inlineStr">
        <is>
          <t>DEV-02528</t>
        </is>
      </c>
      <c r="C959" s="65" t="inlineStr">
        <is>
          <t>CLI-0072</t>
        </is>
      </c>
      <c r="D959" s="65" t="inlineStr">
        <is>
          <t>Particulier</t>
        </is>
      </c>
      <c r="E959" s="65" t="inlineStr">
        <is>
          <t>Bordeaux</t>
        </is>
      </c>
      <c r="F959" s="66" t="n">
        <v>46059</v>
      </c>
      <c r="G959" s="65" t="inlineStr">
        <is>
          <t>2026-02</t>
        </is>
      </c>
      <c r="H959" s="65" t="inlineStr">
        <is>
          <t>2025-2026</t>
        </is>
      </c>
      <c r="I959" s="66" t="n">
        <v>46074</v>
      </c>
      <c r="J959" s="67" t="n">
        <v>15</v>
      </c>
      <c r="K959" s="68" t="n">
        <v>11724.43</v>
      </c>
      <c r="L959" s="71" t="n">
        <v>0.1</v>
      </c>
      <c r="M959" s="68" t="n">
        <v>12896.87</v>
      </c>
      <c r="N959" s="65" t="inlineStr">
        <is>
          <t>Bon payeur</t>
        </is>
      </c>
      <c r="O959" s="66" t="n">
        <v>46080</v>
      </c>
      <c r="P959" s="65" t="inlineStr">
        <is>
          <t>Payée</t>
        </is>
      </c>
      <c r="Q959" s="67">
        <f>IFERROR(INDEX(Devis!$I$2:$I$3053,MATCH($B959,Devis!$A$2:$A$3053,0)),"")</f>
        <v/>
      </c>
      <c r="R959" s="67">
        <f>IFERROR(INDEX(Devis!$K$2:$K$3053,MATCH($B959,Devis!$A$2:$A$3053,0)),"")</f>
        <v/>
      </c>
      <c r="S959" s="67">
        <f>IFERROR(INDEX(Clients!$G$2:$G$1020,MATCH($C959,Clients!$A$2:$A$1020,0)),"")</f>
        <v/>
      </c>
      <c r="T959" s="69">
        <f>1</f>
        <v/>
      </c>
      <c r="U959" s="68">
        <f>IFERROR(INDEX(Interventions!$S$2:$S$1106,MATCH($B959,Interventions!$B$2:$B$1106,0)),0)</f>
        <v/>
      </c>
      <c r="V959" s="68">
        <f>$K959-$U959</f>
        <v/>
      </c>
      <c r="W959" s="69">
        <f>IF($O959="",0,1)</f>
        <v/>
      </c>
      <c r="X959" s="68">
        <f>IF($O959="",$M959,0)</f>
        <v/>
      </c>
      <c r="Y959" s="69">
        <f>IF($O959="",MAX(0,Paramètres!$C$8-$I959),MAX(0,$O959-$I959))</f>
        <v/>
      </c>
      <c r="Z959" s="69">
        <f>$Y959*$X959</f>
        <v/>
      </c>
      <c r="AA959" s="69">
        <f>IF($O959="",0,$O959-$F959)</f>
        <v/>
      </c>
      <c r="AB959" s="69">
        <f>IF(AND($O959="",$I959&lt;Paramètres!$C$8),1,0)</f>
        <v/>
      </c>
      <c r="AC959" s="69">
        <f>IF(AND($O959="",$Y959&gt;Paramètres!$C$13),1,0)</f>
        <v/>
      </c>
      <c r="AD959" s="67">
        <f>IF($O959="","",YEAR($O959)&amp;"-"&amp;TEXT(MONTH($O959),"00"))</f>
        <v/>
      </c>
      <c r="AE959" s="67">
        <f>IF($W959=1,"Réglée",IF($Y959&lt;=0,"Non échu",IF($Y959&lt;=30,"1-30 j",IF($Y959&lt;=60,"31-60 j",IF($Y959&lt;=90,"61-90 j","Plus de 90 j")))))</f>
        <v/>
      </c>
      <c r="AF959" s="67">
        <f>IF($K959&lt;=1000,"Moins de 1 k€",IF($K959&lt;=5000,"1 à 5 k€",IF($K959&lt;=15000,"5 à 15 k€","Plus de 15 k€")))</f>
        <v/>
      </c>
    </row>
    <row r="960">
      <c r="A960" s="65" t="inlineStr">
        <is>
          <t>FAC-00959</t>
        </is>
      </c>
      <c r="B960" s="65" t="inlineStr">
        <is>
          <t>DEV-02535</t>
        </is>
      </c>
      <c r="C960" s="65" t="inlineStr">
        <is>
          <t>CLI-0147</t>
        </is>
      </c>
      <c r="D960" s="65" t="inlineStr">
        <is>
          <t>Particulier</t>
        </is>
      </c>
      <c r="E960" s="65" t="inlineStr">
        <is>
          <t>Bordeaux</t>
        </is>
      </c>
      <c r="F960" s="66" t="n">
        <v>46062</v>
      </c>
      <c r="G960" s="65" t="inlineStr">
        <is>
          <t>2026-02</t>
        </is>
      </c>
      <c r="H960" s="65" t="inlineStr">
        <is>
          <t>2025-2026</t>
        </is>
      </c>
      <c r="I960" s="66" t="n">
        <v>46077</v>
      </c>
      <c r="J960" s="67" t="n">
        <v>15</v>
      </c>
      <c r="K960" s="68" t="n">
        <v>4295.61</v>
      </c>
      <c r="L960" s="71" t="n">
        <v>0.1</v>
      </c>
      <c r="M960" s="68" t="n">
        <v>4725.17</v>
      </c>
      <c r="N960" s="65" t="inlineStr">
        <is>
          <t>Litigieux</t>
        </is>
      </c>
      <c r="O960" s="66" t="n"/>
      <c r="P960" s="65" t="inlineStr">
        <is>
          <t>En retard</t>
        </is>
      </c>
      <c r="Q960" s="67">
        <f>IFERROR(INDEX(Devis!$I$2:$I$3053,MATCH($B960,Devis!$A$2:$A$3053,0)),"")</f>
        <v/>
      </c>
      <c r="R960" s="67">
        <f>IFERROR(INDEX(Devis!$K$2:$K$3053,MATCH($B960,Devis!$A$2:$A$3053,0)),"")</f>
        <v/>
      </c>
      <c r="S960" s="67">
        <f>IFERROR(INDEX(Clients!$G$2:$G$1020,MATCH($C960,Clients!$A$2:$A$1020,0)),"")</f>
        <v/>
      </c>
      <c r="T960" s="69">
        <f>1</f>
        <v/>
      </c>
      <c r="U960" s="68">
        <f>IFERROR(INDEX(Interventions!$S$2:$S$1106,MATCH($B960,Interventions!$B$2:$B$1106,0)),0)</f>
        <v/>
      </c>
      <c r="V960" s="68">
        <f>$K960-$U960</f>
        <v/>
      </c>
      <c r="W960" s="69">
        <f>IF($O960="",0,1)</f>
        <v/>
      </c>
      <c r="X960" s="68">
        <f>IF($O960="",$M960,0)</f>
        <v/>
      </c>
      <c r="Y960" s="69">
        <f>IF($O960="",MAX(0,Paramètres!$C$8-$I960),MAX(0,$O960-$I960))</f>
        <v/>
      </c>
      <c r="Z960" s="69">
        <f>$Y960*$X960</f>
        <v/>
      </c>
      <c r="AA960" s="69">
        <f>IF($O960="",0,$O960-$F960)</f>
        <v/>
      </c>
      <c r="AB960" s="69">
        <f>IF(AND($O960="",$I960&lt;Paramètres!$C$8),1,0)</f>
        <v/>
      </c>
      <c r="AC960" s="69">
        <f>IF(AND($O960="",$Y960&gt;Paramètres!$C$13),1,0)</f>
        <v/>
      </c>
      <c r="AD960" s="67">
        <f>IF($O960="","",YEAR($O960)&amp;"-"&amp;TEXT(MONTH($O960),"00"))</f>
        <v/>
      </c>
      <c r="AE960" s="67">
        <f>IF($W960=1,"Réglée",IF($Y960&lt;=0,"Non échu",IF($Y960&lt;=30,"1-30 j",IF($Y960&lt;=60,"31-60 j",IF($Y960&lt;=90,"61-90 j","Plus de 90 j")))))</f>
        <v/>
      </c>
      <c r="AF960" s="67">
        <f>IF($K960&lt;=1000,"Moins de 1 k€",IF($K960&lt;=5000,"1 à 5 k€",IF($K960&lt;=15000,"5 à 15 k€","Plus de 15 k€")))</f>
        <v/>
      </c>
    </row>
    <row r="961">
      <c r="A961" s="65" t="inlineStr">
        <is>
          <t>FAC-00960</t>
        </is>
      </c>
      <c r="B961" s="65" t="inlineStr">
        <is>
          <t>DEV-02537</t>
        </is>
      </c>
      <c r="C961" s="65" t="inlineStr">
        <is>
          <t>CLI-0687</t>
        </is>
      </c>
      <c r="D961" s="65" t="inlineStr">
        <is>
          <t>Particulier</t>
        </is>
      </c>
      <c r="E961" s="65" t="inlineStr">
        <is>
          <t>Bordeaux</t>
        </is>
      </c>
      <c r="F961" s="66" t="n">
        <v>46042</v>
      </c>
      <c r="G961" s="65" t="inlineStr">
        <is>
          <t>2026-01</t>
        </is>
      </c>
      <c r="H961" s="65" t="inlineStr">
        <is>
          <t>2025-2026</t>
        </is>
      </c>
      <c r="I961" s="66" t="n">
        <v>46057</v>
      </c>
      <c r="J961" s="67" t="n">
        <v>15</v>
      </c>
      <c r="K961" s="68" t="n">
        <v>145.41</v>
      </c>
      <c r="L961" s="71" t="n">
        <v>0.1</v>
      </c>
      <c r="M961" s="68" t="n">
        <v>159.95</v>
      </c>
      <c r="N961" s="65" t="inlineStr">
        <is>
          <t>Standard</t>
        </is>
      </c>
      <c r="O961" s="66" t="n">
        <v>46048</v>
      </c>
      <c r="P961" s="65" t="inlineStr">
        <is>
          <t>Payée</t>
        </is>
      </c>
      <c r="Q961" s="67">
        <f>IFERROR(INDEX(Devis!$I$2:$I$3053,MATCH($B961,Devis!$A$2:$A$3053,0)),"")</f>
        <v/>
      </c>
      <c r="R961" s="67">
        <f>IFERROR(INDEX(Devis!$K$2:$K$3053,MATCH($B961,Devis!$A$2:$A$3053,0)),"")</f>
        <v/>
      </c>
      <c r="S961" s="67">
        <f>IFERROR(INDEX(Clients!$G$2:$G$1020,MATCH($C961,Clients!$A$2:$A$1020,0)),"")</f>
        <v/>
      </c>
      <c r="T961" s="69">
        <f>1</f>
        <v/>
      </c>
      <c r="U961" s="68">
        <f>IFERROR(INDEX(Interventions!$S$2:$S$1106,MATCH($B961,Interventions!$B$2:$B$1106,0)),0)</f>
        <v/>
      </c>
      <c r="V961" s="68">
        <f>$K961-$U961</f>
        <v/>
      </c>
      <c r="W961" s="69">
        <f>IF($O961="",0,1)</f>
        <v/>
      </c>
      <c r="X961" s="68">
        <f>IF($O961="",$M961,0)</f>
        <v/>
      </c>
      <c r="Y961" s="69">
        <f>IF($O961="",MAX(0,Paramètres!$C$8-$I961),MAX(0,$O961-$I961))</f>
        <v/>
      </c>
      <c r="Z961" s="69">
        <f>$Y961*$X961</f>
        <v/>
      </c>
      <c r="AA961" s="69">
        <f>IF($O961="",0,$O961-$F961)</f>
        <v/>
      </c>
      <c r="AB961" s="69">
        <f>IF(AND($O961="",$I961&lt;Paramètres!$C$8),1,0)</f>
        <v/>
      </c>
      <c r="AC961" s="69">
        <f>IF(AND($O961="",$Y961&gt;Paramètres!$C$13),1,0)</f>
        <v/>
      </c>
      <c r="AD961" s="67">
        <f>IF($O961="","",YEAR($O961)&amp;"-"&amp;TEXT(MONTH($O961),"00"))</f>
        <v/>
      </c>
      <c r="AE961" s="67">
        <f>IF($W961=1,"Réglée",IF($Y961&lt;=0,"Non échu",IF($Y961&lt;=30,"1-30 j",IF($Y961&lt;=60,"31-60 j",IF($Y961&lt;=90,"61-90 j","Plus de 90 j")))))</f>
        <v/>
      </c>
      <c r="AF961" s="67">
        <f>IF($K961&lt;=1000,"Moins de 1 k€",IF($K961&lt;=5000,"1 à 5 k€",IF($K961&lt;=15000,"5 à 15 k€","Plus de 15 k€")))</f>
        <v/>
      </c>
    </row>
    <row r="962">
      <c r="A962" s="65" t="inlineStr">
        <is>
          <t>FAC-00961</t>
        </is>
      </c>
      <c r="B962" s="65" t="inlineStr">
        <is>
          <t>DEV-02540</t>
        </is>
      </c>
      <c r="C962" s="65" t="inlineStr">
        <is>
          <t>CLI-0508</t>
        </is>
      </c>
      <c r="D962" s="65" t="inlineStr">
        <is>
          <t>Particulier</t>
        </is>
      </c>
      <c r="E962" s="65" t="inlineStr">
        <is>
          <t>Bordeaux</t>
        </is>
      </c>
      <c r="F962" s="66" t="n">
        <v>46059</v>
      </c>
      <c r="G962" s="65" t="inlineStr">
        <is>
          <t>2026-02</t>
        </is>
      </c>
      <c r="H962" s="65" t="inlineStr">
        <is>
          <t>2025-2026</t>
        </is>
      </c>
      <c r="I962" s="66" t="n">
        <v>46074</v>
      </c>
      <c r="J962" s="67" t="n">
        <v>15</v>
      </c>
      <c r="K962" s="68" t="n">
        <v>1294.96</v>
      </c>
      <c r="L962" s="71" t="n">
        <v>0.1</v>
      </c>
      <c r="M962" s="68" t="n">
        <v>1424.46</v>
      </c>
      <c r="N962" s="65" t="inlineStr">
        <is>
          <t>Lent</t>
        </is>
      </c>
      <c r="O962" s="66" t="n">
        <v>46166</v>
      </c>
      <c r="P962" s="65" t="inlineStr">
        <is>
          <t>Payée</t>
        </is>
      </c>
      <c r="Q962" s="67">
        <f>IFERROR(INDEX(Devis!$I$2:$I$3053,MATCH($B962,Devis!$A$2:$A$3053,0)),"")</f>
        <v/>
      </c>
      <c r="R962" s="67">
        <f>IFERROR(INDEX(Devis!$K$2:$K$3053,MATCH($B962,Devis!$A$2:$A$3053,0)),"")</f>
        <v/>
      </c>
      <c r="S962" s="67">
        <f>IFERROR(INDEX(Clients!$G$2:$G$1020,MATCH($C962,Clients!$A$2:$A$1020,0)),"")</f>
        <v/>
      </c>
      <c r="T962" s="69">
        <f>1</f>
        <v/>
      </c>
      <c r="U962" s="68">
        <f>IFERROR(INDEX(Interventions!$S$2:$S$1106,MATCH($B962,Interventions!$B$2:$B$1106,0)),0)</f>
        <v/>
      </c>
      <c r="V962" s="68">
        <f>$K962-$U962</f>
        <v/>
      </c>
      <c r="W962" s="69">
        <f>IF($O962="",0,1)</f>
        <v/>
      </c>
      <c r="X962" s="68">
        <f>IF($O962="",$M962,0)</f>
        <v/>
      </c>
      <c r="Y962" s="69">
        <f>IF($O962="",MAX(0,Paramètres!$C$8-$I962),MAX(0,$O962-$I962))</f>
        <v/>
      </c>
      <c r="Z962" s="69">
        <f>$Y962*$X962</f>
        <v/>
      </c>
      <c r="AA962" s="69">
        <f>IF($O962="",0,$O962-$F962)</f>
        <v/>
      </c>
      <c r="AB962" s="69">
        <f>IF(AND($O962="",$I962&lt;Paramètres!$C$8),1,0)</f>
        <v/>
      </c>
      <c r="AC962" s="69">
        <f>IF(AND($O962="",$Y962&gt;Paramètres!$C$13),1,0)</f>
        <v/>
      </c>
      <c r="AD962" s="67">
        <f>IF($O962="","",YEAR($O962)&amp;"-"&amp;TEXT(MONTH($O962),"00"))</f>
        <v/>
      </c>
      <c r="AE962" s="67">
        <f>IF($W962=1,"Réglée",IF($Y962&lt;=0,"Non échu",IF($Y962&lt;=30,"1-30 j",IF($Y962&lt;=60,"31-60 j",IF($Y962&lt;=90,"61-90 j","Plus de 90 j")))))</f>
        <v/>
      </c>
      <c r="AF962" s="67">
        <f>IF($K962&lt;=1000,"Moins de 1 k€",IF($K962&lt;=5000,"1 à 5 k€",IF($K962&lt;=15000,"5 à 15 k€","Plus de 15 k€")))</f>
        <v/>
      </c>
    </row>
    <row r="963">
      <c r="A963" s="65" t="inlineStr">
        <is>
          <t>FAC-00962</t>
        </is>
      </c>
      <c r="B963" s="65" t="inlineStr">
        <is>
          <t>DEV-02546</t>
        </is>
      </c>
      <c r="C963" s="65" t="inlineStr">
        <is>
          <t>CLI-0434</t>
        </is>
      </c>
      <c r="D963" s="65" t="inlineStr">
        <is>
          <t>Particulier</t>
        </is>
      </c>
      <c r="E963" s="65" t="inlineStr">
        <is>
          <t>Bordeaux</t>
        </is>
      </c>
      <c r="F963" s="66" t="n">
        <v>46059</v>
      </c>
      <c r="G963" s="65" t="inlineStr">
        <is>
          <t>2026-02</t>
        </is>
      </c>
      <c r="H963" s="65" t="inlineStr">
        <is>
          <t>2025-2026</t>
        </is>
      </c>
      <c r="I963" s="66" t="n">
        <v>46074</v>
      </c>
      <c r="J963" s="67" t="n">
        <v>15</v>
      </c>
      <c r="K963" s="68" t="n">
        <v>1445.53</v>
      </c>
      <c r="L963" s="71" t="n">
        <v>0.2</v>
      </c>
      <c r="M963" s="68" t="n">
        <v>1734.64</v>
      </c>
      <c r="N963" s="65" t="inlineStr">
        <is>
          <t>Bon payeur</t>
        </is>
      </c>
      <c r="O963" s="66" t="n">
        <v>46104</v>
      </c>
      <c r="P963" s="65" t="inlineStr">
        <is>
          <t>Payée</t>
        </is>
      </c>
      <c r="Q963" s="67">
        <f>IFERROR(INDEX(Devis!$I$2:$I$3053,MATCH($B963,Devis!$A$2:$A$3053,0)),"")</f>
        <v/>
      </c>
      <c r="R963" s="67">
        <f>IFERROR(INDEX(Devis!$K$2:$K$3053,MATCH($B963,Devis!$A$2:$A$3053,0)),"")</f>
        <v/>
      </c>
      <c r="S963" s="67">
        <f>IFERROR(INDEX(Clients!$G$2:$G$1020,MATCH($C963,Clients!$A$2:$A$1020,0)),"")</f>
        <v/>
      </c>
      <c r="T963" s="69">
        <f>1</f>
        <v/>
      </c>
      <c r="U963" s="68">
        <f>IFERROR(INDEX(Interventions!$S$2:$S$1106,MATCH($B963,Interventions!$B$2:$B$1106,0)),0)</f>
        <v/>
      </c>
      <c r="V963" s="68">
        <f>$K963-$U963</f>
        <v/>
      </c>
      <c r="W963" s="69">
        <f>IF($O963="",0,1)</f>
        <v/>
      </c>
      <c r="X963" s="68">
        <f>IF($O963="",$M963,0)</f>
        <v/>
      </c>
      <c r="Y963" s="69">
        <f>IF($O963="",MAX(0,Paramètres!$C$8-$I963),MAX(0,$O963-$I963))</f>
        <v/>
      </c>
      <c r="Z963" s="69">
        <f>$Y963*$X963</f>
        <v/>
      </c>
      <c r="AA963" s="69">
        <f>IF($O963="",0,$O963-$F963)</f>
        <v/>
      </c>
      <c r="AB963" s="69">
        <f>IF(AND($O963="",$I963&lt;Paramètres!$C$8),1,0)</f>
        <v/>
      </c>
      <c r="AC963" s="69">
        <f>IF(AND($O963="",$Y963&gt;Paramètres!$C$13),1,0)</f>
        <v/>
      </c>
      <c r="AD963" s="67">
        <f>IF($O963="","",YEAR($O963)&amp;"-"&amp;TEXT(MONTH($O963),"00"))</f>
        <v/>
      </c>
      <c r="AE963" s="67">
        <f>IF($W963=1,"Réglée",IF($Y963&lt;=0,"Non échu",IF($Y963&lt;=30,"1-30 j",IF($Y963&lt;=60,"31-60 j",IF($Y963&lt;=90,"61-90 j","Plus de 90 j")))))</f>
        <v/>
      </c>
      <c r="AF963" s="67">
        <f>IF($K963&lt;=1000,"Moins de 1 k€",IF($K963&lt;=5000,"1 à 5 k€",IF($K963&lt;=15000,"5 à 15 k€","Plus de 15 k€")))</f>
        <v/>
      </c>
    </row>
    <row r="964">
      <c r="A964" s="65" t="inlineStr">
        <is>
          <t>FAC-00963</t>
        </is>
      </c>
      <c r="B964" s="65" t="inlineStr">
        <is>
          <t>DEV-02558</t>
        </is>
      </c>
      <c r="C964" s="65" t="inlineStr">
        <is>
          <t>CLI-0040</t>
        </is>
      </c>
      <c r="D964" s="65" t="inlineStr">
        <is>
          <t>Professionnel</t>
        </is>
      </c>
      <c r="E964" s="65" t="inlineStr">
        <is>
          <t>Bordeaux</t>
        </is>
      </c>
      <c r="F964" s="66" t="n">
        <v>46062</v>
      </c>
      <c r="G964" s="65" t="inlineStr">
        <is>
          <t>2026-02</t>
        </is>
      </c>
      <c r="H964" s="65" t="inlineStr">
        <is>
          <t>2025-2026</t>
        </is>
      </c>
      <c r="I964" s="66" t="n">
        <v>46092</v>
      </c>
      <c r="J964" s="67" t="n">
        <v>30</v>
      </c>
      <c r="K964" s="68" t="n">
        <v>7256.88</v>
      </c>
      <c r="L964" s="71" t="n">
        <v>0.2</v>
      </c>
      <c r="M964" s="68" t="n">
        <v>8708.26</v>
      </c>
      <c r="N964" s="65" t="inlineStr">
        <is>
          <t>Standard</t>
        </is>
      </c>
      <c r="O964" s="66" t="n">
        <v>46119</v>
      </c>
      <c r="P964" s="65" t="inlineStr">
        <is>
          <t>Payée</t>
        </is>
      </c>
      <c r="Q964" s="67">
        <f>IFERROR(INDEX(Devis!$I$2:$I$3053,MATCH($B964,Devis!$A$2:$A$3053,0)),"")</f>
        <v/>
      </c>
      <c r="R964" s="67">
        <f>IFERROR(INDEX(Devis!$K$2:$K$3053,MATCH($B964,Devis!$A$2:$A$3053,0)),"")</f>
        <v/>
      </c>
      <c r="S964" s="67">
        <f>IFERROR(INDEX(Clients!$G$2:$G$1020,MATCH($C964,Clients!$A$2:$A$1020,0)),"")</f>
        <v/>
      </c>
      <c r="T964" s="69">
        <f>1</f>
        <v/>
      </c>
      <c r="U964" s="68">
        <f>IFERROR(INDEX(Interventions!$S$2:$S$1106,MATCH($B964,Interventions!$B$2:$B$1106,0)),0)</f>
        <v/>
      </c>
      <c r="V964" s="68">
        <f>$K964-$U964</f>
        <v/>
      </c>
      <c r="W964" s="69">
        <f>IF($O964="",0,1)</f>
        <v/>
      </c>
      <c r="X964" s="68">
        <f>IF($O964="",$M964,0)</f>
        <v/>
      </c>
      <c r="Y964" s="69">
        <f>IF($O964="",MAX(0,Paramètres!$C$8-$I964),MAX(0,$O964-$I964))</f>
        <v/>
      </c>
      <c r="Z964" s="69">
        <f>$Y964*$X964</f>
        <v/>
      </c>
      <c r="AA964" s="69">
        <f>IF($O964="",0,$O964-$F964)</f>
        <v/>
      </c>
      <c r="AB964" s="69">
        <f>IF(AND($O964="",$I964&lt;Paramètres!$C$8),1,0)</f>
        <v/>
      </c>
      <c r="AC964" s="69">
        <f>IF(AND($O964="",$Y964&gt;Paramètres!$C$13),1,0)</f>
        <v/>
      </c>
      <c r="AD964" s="67">
        <f>IF($O964="","",YEAR($O964)&amp;"-"&amp;TEXT(MONTH($O964),"00"))</f>
        <v/>
      </c>
      <c r="AE964" s="67">
        <f>IF($W964=1,"Réglée",IF($Y964&lt;=0,"Non échu",IF($Y964&lt;=30,"1-30 j",IF($Y964&lt;=60,"31-60 j",IF($Y964&lt;=90,"61-90 j","Plus de 90 j")))))</f>
        <v/>
      </c>
      <c r="AF964" s="67">
        <f>IF($K964&lt;=1000,"Moins de 1 k€",IF($K964&lt;=5000,"1 à 5 k€",IF($K964&lt;=15000,"5 à 15 k€","Plus de 15 k€")))</f>
        <v/>
      </c>
    </row>
    <row r="965">
      <c r="A965" s="65" t="inlineStr">
        <is>
          <t>FAC-00964</t>
        </is>
      </c>
      <c r="B965" s="65" t="inlineStr">
        <is>
          <t>DEV-02560</t>
        </is>
      </c>
      <c r="C965" s="65" t="inlineStr">
        <is>
          <t>CLI-0524</t>
        </is>
      </c>
      <c r="D965" s="65" t="inlineStr">
        <is>
          <t>Collectivité</t>
        </is>
      </c>
      <c r="E965" s="65" t="inlineStr">
        <is>
          <t>Bordeaux</t>
        </is>
      </c>
      <c r="F965" s="66" t="n">
        <v>46076</v>
      </c>
      <c r="G965" s="65" t="inlineStr">
        <is>
          <t>2026-02</t>
        </is>
      </c>
      <c r="H965" s="65" t="inlineStr">
        <is>
          <t>2025-2026</t>
        </is>
      </c>
      <c r="I965" s="66" t="n">
        <v>46121</v>
      </c>
      <c r="J965" s="67" t="n">
        <v>45</v>
      </c>
      <c r="K965" s="68" t="n">
        <v>9670.75</v>
      </c>
      <c r="L965" s="71" t="n">
        <v>0.2</v>
      </c>
      <c r="M965" s="68" t="n">
        <v>11604.9</v>
      </c>
      <c r="N965" s="65" t="inlineStr">
        <is>
          <t>Bon payeur</t>
        </is>
      </c>
      <c r="O965" s="66" t="n">
        <v>46094</v>
      </c>
      <c r="P965" s="65" t="inlineStr">
        <is>
          <t>Payée</t>
        </is>
      </c>
      <c r="Q965" s="67">
        <f>IFERROR(INDEX(Devis!$I$2:$I$3053,MATCH($B965,Devis!$A$2:$A$3053,0)),"")</f>
        <v/>
      </c>
      <c r="R965" s="67">
        <f>IFERROR(INDEX(Devis!$K$2:$K$3053,MATCH($B965,Devis!$A$2:$A$3053,0)),"")</f>
        <v/>
      </c>
      <c r="S965" s="67">
        <f>IFERROR(INDEX(Clients!$G$2:$G$1020,MATCH($C965,Clients!$A$2:$A$1020,0)),"")</f>
        <v/>
      </c>
      <c r="T965" s="69">
        <f>1</f>
        <v/>
      </c>
      <c r="U965" s="68">
        <f>IFERROR(INDEX(Interventions!$S$2:$S$1106,MATCH($B965,Interventions!$B$2:$B$1106,0)),0)</f>
        <v/>
      </c>
      <c r="V965" s="68">
        <f>$K965-$U965</f>
        <v/>
      </c>
      <c r="W965" s="69">
        <f>IF($O965="",0,1)</f>
        <v/>
      </c>
      <c r="X965" s="68">
        <f>IF($O965="",$M965,0)</f>
        <v/>
      </c>
      <c r="Y965" s="69">
        <f>IF($O965="",MAX(0,Paramètres!$C$8-$I965),MAX(0,$O965-$I965))</f>
        <v/>
      </c>
      <c r="Z965" s="69">
        <f>$Y965*$X965</f>
        <v/>
      </c>
      <c r="AA965" s="69">
        <f>IF($O965="",0,$O965-$F965)</f>
        <v/>
      </c>
      <c r="AB965" s="69">
        <f>IF(AND($O965="",$I965&lt;Paramètres!$C$8),1,0)</f>
        <v/>
      </c>
      <c r="AC965" s="69">
        <f>IF(AND($O965="",$Y965&gt;Paramètres!$C$13),1,0)</f>
        <v/>
      </c>
      <c r="AD965" s="67">
        <f>IF($O965="","",YEAR($O965)&amp;"-"&amp;TEXT(MONTH($O965),"00"))</f>
        <v/>
      </c>
      <c r="AE965" s="67">
        <f>IF($W965=1,"Réglée",IF($Y965&lt;=0,"Non échu",IF($Y965&lt;=30,"1-30 j",IF($Y965&lt;=60,"31-60 j",IF($Y965&lt;=90,"61-90 j","Plus de 90 j")))))</f>
        <v/>
      </c>
      <c r="AF965" s="67">
        <f>IF($K965&lt;=1000,"Moins de 1 k€",IF($K965&lt;=5000,"1 à 5 k€",IF($K965&lt;=15000,"5 à 15 k€","Plus de 15 k€")))</f>
        <v/>
      </c>
    </row>
    <row r="966">
      <c r="A966" s="65" t="inlineStr">
        <is>
          <t>FAC-00965</t>
        </is>
      </c>
      <c r="B966" s="65" t="inlineStr">
        <is>
          <t>DEV-02564</t>
        </is>
      </c>
      <c r="C966" s="65" t="inlineStr">
        <is>
          <t>CLI-0130</t>
        </is>
      </c>
      <c r="D966" s="65" t="inlineStr">
        <is>
          <t>Particulier</t>
        </is>
      </c>
      <c r="E966" s="65" t="inlineStr">
        <is>
          <t>Toulouse</t>
        </is>
      </c>
      <c r="F966" s="66" t="n">
        <v>46070</v>
      </c>
      <c r="G966" s="65" t="inlineStr">
        <is>
          <t>2026-02</t>
        </is>
      </c>
      <c r="H966" s="65" t="inlineStr">
        <is>
          <t>2025-2026</t>
        </is>
      </c>
      <c r="I966" s="66" t="n">
        <v>46085</v>
      </c>
      <c r="J966" s="67" t="n">
        <v>15</v>
      </c>
      <c r="K966" s="68" t="n">
        <v>252.21</v>
      </c>
      <c r="L966" s="71" t="n">
        <v>0.2</v>
      </c>
      <c r="M966" s="68" t="n">
        <v>302.65</v>
      </c>
      <c r="N966" s="65" t="inlineStr">
        <is>
          <t>Standard</t>
        </is>
      </c>
      <c r="O966" s="66" t="n">
        <v>46092</v>
      </c>
      <c r="P966" s="65" t="inlineStr">
        <is>
          <t>Payée</t>
        </is>
      </c>
      <c r="Q966" s="67">
        <f>IFERROR(INDEX(Devis!$I$2:$I$3053,MATCH($B966,Devis!$A$2:$A$3053,0)),"")</f>
        <v/>
      </c>
      <c r="R966" s="67">
        <f>IFERROR(INDEX(Devis!$K$2:$K$3053,MATCH($B966,Devis!$A$2:$A$3053,0)),"")</f>
        <v/>
      </c>
      <c r="S966" s="67">
        <f>IFERROR(INDEX(Clients!$G$2:$G$1020,MATCH($C966,Clients!$A$2:$A$1020,0)),"")</f>
        <v/>
      </c>
      <c r="T966" s="69">
        <f>1</f>
        <v/>
      </c>
      <c r="U966" s="68">
        <f>IFERROR(INDEX(Interventions!$S$2:$S$1106,MATCH($B966,Interventions!$B$2:$B$1106,0)),0)</f>
        <v/>
      </c>
      <c r="V966" s="68">
        <f>$K966-$U966</f>
        <v/>
      </c>
      <c r="W966" s="69">
        <f>IF($O966="",0,1)</f>
        <v/>
      </c>
      <c r="X966" s="68">
        <f>IF($O966="",$M966,0)</f>
        <v/>
      </c>
      <c r="Y966" s="69">
        <f>IF($O966="",MAX(0,Paramètres!$C$8-$I966),MAX(0,$O966-$I966))</f>
        <v/>
      </c>
      <c r="Z966" s="69">
        <f>$Y966*$X966</f>
        <v/>
      </c>
      <c r="AA966" s="69">
        <f>IF($O966="",0,$O966-$F966)</f>
        <v/>
      </c>
      <c r="AB966" s="69">
        <f>IF(AND($O966="",$I966&lt;Paramètres!$C$8),1,0)</f>
        <v/>
      </c>
      <c r="AC966" s="69">
        <f>IF(AND($O966="",$Y966&gt;Paramètres!$C$13),1,0)</f>
        <v/>
      </c>
      <c r="AD966" s="67">
        <f>IF($O966="","",YEAR($O966)&amp;"-"&amp;TEXT(MONTH($O966),"00"))</f>
        <v/>
      </c>
      <c r="AE966" s="67">
        <f>IF($W966=1,"Réglée",IF($Y966&lt;=0,"Non échu",IF($Y966&lt;=30,"1-30 j",IF($Y966&lt;=60,"31-60 j",IF($Y966&lt;=90,"61-90 j","Plus de 90 j")))))</f>
        <v/>
      </c>
      <c r="AF966" s="67">
        <f>IF($K966&lt;=1000,"Moins de 1 k€",IF($K966&lt;=5000,"1 à 5 k€",IF($K966&lt;=15000,"5 à 15 k€","Plus de 15 k€")))</f>
        <v/>
      </c>
    </row>
    <row r="967">
      <c r="A967" s="65" t="inlineStr">
        <is>
          <t>FAC-00966</t>
        </is>
      </c>
      <c r="B967" s="65" t="inlineStr">
        <is>
          <t>DEV-02569</t>
        </is>
      </c>
      <c r="C967" s="65" t="inlineStr">
        <is>
          <t>CLI-0597</t>
        </is>
      </c>
      <c r="D967" s="65" t="inlineStr">
        <is>
          <t>Particulier</t>
        </is>
      </c>
      <c r="E967" s="65" t="inlineStr">
        <is>
          <t>Montpellier</t>
        </is>
      </c>
      <c r="F967" s="66" t="n">
        <v>46085</v>
      </c>
      <c r="G967" s="65" t="inlineStr">
        <is>
          <t>2026-03</t>
        </is>
      </c>
      <c r="H967" s="65" t="inlineStr">
        <is>
          <t>2025-2026</t>
        </is>
      </c>
      <c r="I967" s="66" t="n">
        <v>46100</v>
      </c>
      <c r="J967" s="67" t="n">
        <v>15</v>
      </c>
      <c r="K967" s="68" t="n">
        <v>3434.66</v>
      </c>
      <c r="L967" s="71" t="n">
        <v>0.2</v>
      </c>
      <c r="M967" s="68" t="n">
        <v>4121.59</v>
      </c>
      <c r="N967" s="65" t="inlineStr">
        <is>
          <t>Bon payeur</t>
        </is>
      </c>
      <c r="O967" s="66" t="n">
        <v>46086</v>
      </c>
      <c r="P967" s="65" t="inlineStr">
        <is>
          <t>Payée</t>
        </is>
      </c>
      <c r="Q967" s="67">
        <f>IFERROR(INDEX(Devis!$I$2:$I$3053,MATCH($B967,Devis!$A$2:$A$3053,0)),"")</f>
        <v/>
      </c>
      <c r="R967" s="67">
        <f>IFERROR(INDEX(Devis!$K$2:$K$3053,MATCH($B967,Devis!$A$2:$A$3053,0)),"")</f>
        <v/>
      </c>
      <c r="S967" s="67">
        <f>IFERROR(INDEX(Clients!$G$2:$G$1020,MATCH($C967,Clients!$A$2:$A$1020,0)),"")</f>
        <v/>
      </c>
      <c r="T967" s="69">
        <f>1</f>
        <v/>
      </c>
      <c r="U967" s="68">
        <f>IFERROR(INDEX(Interventions!$S$2:$S$1106,MATCH($B967,Interventions!$B$2:$B$1106,0)),0)</f>
        <v/>
      </c>
      <c r="V967" s="68">
        <f>$K967-$U967</f>
        <v/>
      </c>
      <c r="W967" s="69">
        <f>IF($O967="",0,1)</f>
        <v/>
      </c>
      <c r="X967" s="68">
        <f>IF($O967="",$M967,0)</f>
        <v/>
      </c>
      <c r="Y967" s="69">
        <f>IF($O967="",MAX(0,Paramètres!$C$8-$I967),MAX(0,$O967-$I967))</f>
        <v/>
      </c>
      <c r="Z967" s="69">
        <f>$Y967*$X967</f>
        <v/>
      </c>
      <c r="AA967" s="69">
        <f>IF($O967="",0,$O967-$F967)</f>
        <v/>
      </c>
      <c r="AB967" s="69">
        <f>IF(AND($O967="",$I967&lt;Paramètres!$C$8),1,0)</f>
        <v/>
      </c>
      <c r="AC967" s="69">
        <f>IF(AND($O967="",$Y967&gt;Paramètres!$C$13),1,0)</f>
        <v/>
      </c>
      <c r="AD967" s="67">
        <f>IF($O967="","",YEAR($O967)&amp;"-"&amp;TEXT(MONTH($O967),"00"))</f>
        <v/>
      </c>
      <c r="AE967" s="67">
        <f>IF($W967=1,"Réglée",IF($Y967&lt;=0,"Non échu",IF($Y967&lt;=30,"1-30 j",IF($Y967&lt;=60,"31-60 j",IF($Y967&lt;=90,"61-90 j","Plus de 90 j")))))</f>
        <v/>
      </c>
      <c r="AF967" s="67">
        <f>IF($K967&lt;=1000,"Moins de 1 k€",IF($K967&lt;=5000,"1 à 5 k€",IF($K967&lt;=15000,"5 à 15 k€","Plus de 15 k€")))</f>
        <v/>
      </c>
    </row>
    <row r="968">
      <c r="A968" s="65" t="inlineStr">
        <is>
          <t>FAC-00967</t>
        </is>
      </c>
      <c r="B968" s="65" t="inlineStr">
        <is>
          <t>DEV-02570</t>
        </is>
      </c>
      <c r="C968" s="65" t="inlineStr">
        <is>
          <t>CLI-0323</t>
        </is>
      </c>
      <c r="D968" s="65" t="inlineStr">
        <is>
          <t>Particulier</t>
        </is>
      </c>
      <c r="E968" s="65" t="inlineStr">
        <is>
          <t>Bordeaux</t>
        </is>
      </c>
      <c r="F968" s="66" t="n">
        <v>46073</v>
      </c>
      <c r="G968" s="65" t="inlineStr">
        <is>
          <t>2026-02</t>
        </is>
      </c>
      <c r="H968" s="65" t="inlineStr">
        <is>
          <t>2025-2026</t>
        </is>
      </c>
      <c r="I968" s="66" t="n">
        <v>46088</v>
      </c>
      <c r="J968" s="67" t="n">
        <v>15</v>
      </c>
      <c r="K968" s="68" t="n">
        <v>10704.63</v>
      </c>
      <c r="L968" s="71" t="n">
        <v>0.1</v>
      </c>
      <c r="M968" s="68" t="n">
        <v>11775.09</v>
      </c>
      <c r="N968" s="65" t="inlineStr">
        <is>
          <t>Lent</t>
        </is>
      </c>
      <c r="O968" s="66" t="n">
        <v>46109</v>
      </c>
      <c r="P968" s="65" t="inlineStr">
        <is>
          <t>Payée</t>
        </is>
      </c>
      <c r="Q968" s="67">
        <f>IFERROR(INDEX(Devis!$I$2:$I$3053,MATCH($B968,Devis!$A$2:$A$3053,0)),"")</f>
        <v/>
      </c>
      <c r="R968" s="67">
        <f>IFERROR(INDEX(Devis!$K$2:$K$3053,MATCH($B968,Devis!$A$2:$A$3053,0)),"")</f>
        <v/>
      </c>
      <c r="S968" s="67">
        <f>IFERROR(INDEX(Clients!$G$2:$G$1020,MATCH($C968,Clients!$A$2:$A$1020,0)),"")</f>
        <v/>
      </c>
      <c r="T968" s="69">
        <f>1</f>
        <v/>
      </c>
      <c r="U968" s="68">
        <f>IFERROR(INDEX(Interventions!$S$2:$S$1106,MATCH($B968,Interventions!$B$2:$B$1106,0)),0)</f>
        <v/>
      </c>
      <c r="V968" s="68">
        <f>$K968-$U968</f>
        <v/>
      </c>
      <c r="W968" s="69">
        <f>IF($O968="",0,1)</f>
        <v/>
      </c>
      <c r="X968" s="68">
        <f>IF($O968="",$M968,0)</f>
        <v/>
      </c>
      <c r="Y968" s="69">
        <f>IF($O968="",MAX(0,Paramètres!$C$8-$I968),MAX(0,$O968-$I968))</f>
        <v/>
      </c>
      <c r="Z968" s="69">
        <f>$Y968*$X968</f>
        <v/>
      </c>
      <c r="AA968" s="69">
        <f>IF($O968="",0,$O968-$F968)</f>
        <v/>
      </c>
      <c r="AB968" s="69">
        <f>IF(AND($O968="",$I968&lt;Paramètres!$C$8),1,0)</f>
        <v/>
      </c>
      <c r="AC968" s="69">
        <f>IF(AND($O968="",$Y968&gt;Paramètres!$C$13),1,0)</f>
        <v/>
      </c>
      <c r="AD968" s="67">
        <f>IF($O968="","",YEAR($O968)&amp;"-"&amp;TEXT(MONTH($O968),"00"))</f>
        <v/>
      </c>
      <c r="AE968" s="67">
        <f>IF($W968=1,"Réglée",IF($Y968&lt;=0,"Non échu",IF($Y968&lt;=30,"1-30 j",IF($Y968&lt;=60,"31-60 j",IF($Y968&lt;=90,"61-90 j","Plus de 90 j")))))</f>
        <v/>
      </c>
      <c r="AF968" s="67">
        <f>IF($K968&lt;=1000,"Moins de 1 k€",IF($K968&lt;=5000,"1 à 5 k€",IF($K968&lt;=15000,"5 à 15 k€","Plus de 15 k€")))</f>
        <v/>
      </c>
    </row>
    <row r="969">
      <c r="A969" s="65" t="inlineStr">
        <is>
          <t>FAC-00968</t>
        </is>
      </c>
      <c r="B969" s="65" t="inlineStr">
        <is>
          <t>DEV-02578</t>
        </is>
      </c>
      <c r="C969" s="65" t="inlineStr">
        <is>
          <t>CLI-0714</t>
        </is>
      </c>
      <c r="D969" s="65" t="inlineStr">
        <is>
          <t>Professionnel</t>
        </is>
      </c>
      <c r="E969" s="65" t="inlineStr">
        <is>
          <t>Bordeaux</t>
        </is>
      </c>
      <c r="F969" s="66" t="n">
        <v>46078</v>
      </c>
      <c r="G969" s="65" t="inlineStr">
        <is>
          <t>2026-02</t>
        </is>
      </c>
      <c r="H969" s="65" t="inlineStr">
        <is>
          <t>2025-2026</t>
        </is>
      </c>
      <c r="I969" s="66" t="n">
        <v>46108</v>
      </c>
      <c r="J969" s="67" t="n">
        <v>30</v>
      </c>
      <c r="K969" s="68" t="n">
        <v>618.73</v>
      </c>
      <c r="L969" s="71" t="n">
        <v>0.2</v>
      </c>
      <c r="M969" s="68" t="n">
        <v>742.48</v>
      </c>
      <c r="N969" s="65" t="inlineStr">
        <is>
          <t>Lent</t>
        </is>
      </c>
      <c r="O969" s="66" t="n">
        <v>46134</v>
      </c>
      <c r="P969" s="65" t="inlineStr">
        <is>
          <t>Payée</t>
        </is>
      </c>
      <c r="Q969" s="67">
        <f>IFERROR(INDEX(Devis!$I$2:$I$3053,MATCH($B969,Devis!$A$2:$A$3053,0)),"")</f>
        <v/>
      </c>
      <c r="R969" s="67">
        <f>IFERROR(INDEX(Devis!$K$2:$K$3053,MATCH($B969,Devis!$A$2:$A$3053,0)),"")</f>
        <v/>
      </c>
      <c r="S969" s="67">
        <f>IFERROR(INDEX(Clients!$G$2:$G$1020,MATCH($C969,Clients!$A$2:$A$1020,0)),"")</f>
        <v/>
      </c>
      <c r="T969" s="69">
        <f>1</f>
        <v/>
      </c>
      <c r="U969" s="68">
        <f>IFERROR(INDEX(Interventions!$S$2:$S$1106,MATCH($B969,Interventions!$B$2:$B$1106,0)),0)</f>
        <v/>
      </c>
      <c r="V969" s="68">
        <f>$K969-$U969</f>
        <v/>
      </c>
      <c r="W969" s="69">
        <f>IF($O969="",0,1)</f>
        <v/>
      </c>
      <c r="X969" s="68">
        <f>IF($O969="",$M969,0)</f>
        <v/>
      </c>
      <c r="Y969" s="69">
        <f>IF($O969="",MAX(0,Paramètres!$C$8-$I969),MAX(0,$O969-$I969))</f>
        <v/>
      </c>
      <c r="Z969" s="69">
        <f>$Y969*$X969</f>
        <v/>
      </c>
      <c r="AA969" s="69">
        <f>IF($O969="",0,$O969-$F969)</f>
        <v/>
      </c>
      <c r="AB969" s="69">
        <f>IF(AND($O969="",$I969&lt;Paramètres!$C$8),1,0)</f>
        <v/>
      </c>
      <c r="AC969" s="69">
        <f>IF(AND($O969="",$Y969&gt;Paramètres!$C$13),1,0)</f>
        <v/>
      </c>
      <c r="AD969" s="67">
        <f>IF($O969="","",YEAR($O969)&amp;"-"&amp;TEXT(MONTH($O969),"00"))</f>
        <v/>
      </c>
      <c r="AE969" s="67">
        <f>IF($W969=1,"Réglée",IF($Y969&lt;=0,"Non échu",IF($Y969&lt;=30,"1-30 j",IF($Y969&lt;=60,"31-60 j",IF($Y969&lt;=90,"61-90 j","Plus de 90 j")))))</f>
        <v/>
      </c>
      <c r="AF969" s="67">
        <f>IF($K969&lt;=1000,"Moins de 1 k€",IF($K969&lt;=5000,"1 à 5 k€",IF($K969&lt;=15000,"5 à 15 k€","Plus de 15 k€")))</f>
        <v/>
      </c>
    </row>
    <row r="970">
      <c r="A970" s="65" t="inlineStr">
        <is>
          <t>FAC-00969</t>
        </is>
      </c>
      <c r="B970" s="65" t="inlineStr">
        <is>
          <t>DEV-02587</t>
        </is>
      </c>
      <c r="C970" s="65" t="inlineStr">
        <is>
          <t>CLI-0695</t>
        </is>
      </c>
      <c r="D970" s="65" t="inlineStr">
        <is>
          <t>Particulier</t>
        </is>
      </c>
      <c r="E970" s="65" t="inlineStr">
        <is>
          <t>Bordeaux</t>
        </is>
      </c>
      <c r="F970" s="66" t="n">
        <v>46091</v>
      </c>
      <c r="G970" s="65" t="inlineStr">
        <is>
          <t>2026-03</t>
        </is>
      </c>
      <c r="H970" s="65" t="inlineStr">
        <is>
          <t>2025-2026</t>
        </is>
      </c>
      <c r="I970" s="66" t="n">
        <v>46106</v>
      </c>
      <c r="J970" s="67" t="n">
        <v>15</v>
      </c>
      <c r="K970" s="68" t="n">
        <v>9133.74</v>
      </c>
      <c r="L970" s="71" t="n">
        <v>0.2</v>
      </c>
      <c r="M970" s="68" t="n">
        <v>10960.49</v>
      </c>
      <c r="N970" s="65" t="inlineStr">
        <is>
          <t>Bon payeur</t>
        </is>
      </c>
      <c r="O970" s="66" t="n">
        <v>46122</v>
      </c>
      <c r="P970" s="65" t="inlineStr">
        <is>
          <t>Payée</t>
        </is>
      </c>
      <c r="Q970" s="67">
        <f>IFERROR(INDEX(Devis!$I$2:$I$3053,MATCH($B970,Devis!$A$2:$A$3053,0)),"")</f>
        <v/>
      </c>
      <c r="R970" s="67">
        <f>IFERROR(INDEX(Devis!$K$2:$K$3053,MATCH($B970,Devis!$A$2:$A$3053,0)),"")</f>
        <v/>
      </c>
      <c r="S970" s="67">
        <f>IFERROR(INDEX(Clients!$G$2:$G$1020,MATCH($C970,Clients!$A$2:$A$1020,0)),"")</f>
        <v/>
      </c>
      <c r="T970" s="69">
        <f>1</f>
        <v/>
      </c>
      <c r="U970" s="68">
        <f>IFERROR(INDEX(Interventions!$S$2:$S$1106,MATCH($B970,Interventions!$B$2:$B$1106,0)),0)</f>
        <v/>
      </c>
      <c r="V970" s="68">
        <f>$K970-$U970</f>
        <v/>
      </c>
      <c r="W970" s="69">
        <f>IF($O970="",0,1)</f>
        <v/>
      </c>
      <c r="X970" s="68">
        <f>IF($O970="",$M970,0)</f>
        <v/>
      </c>
      <c r="Y970" s="69">
        <f>IF($O970="",MAX(0,Paramètres!$C$8-$I970),MAX(0,$O970-$I970))</f>
        <v/>
      </c>
      <c r="Z970" s="69">
        <f>$Y970*$X970</f>
        <v/>
      </c>
      <c r="AA970" s="69">
        <f>IF($O970="",0,$O970-$F970)</f>
        <v/>
      </c>
      <c r="AB970" s="69">
        <f>IF(AND($O970="",$I970&lt;Paramètres!$C$8),1,0)</f>
        <v/>
      </c>
      <c r="AC970" s="69">
        <f>IF(AND($O970="",$Y970&gt;Paramètres!$C$13),1,0)</f>
        <v/>
      </c>
      <c r="AD970" s="67">
        <f>IF($O970="","",YEAR($O970)&amp;"-"&amp;TEXT(MONTH($O970),"00"))</f>
        <v/>
      </c>
      <c r="AE970" s="67">
        <f>IF($W970=1,"Réglée",IF($Y970&lt;=0,"Non échu",IF($Y970&lt;=30,"1-30 j",IF($Y970&lt;=60,"31-60 j",IF($Y970&lt;=90,"61-90 j","Plus de 90 j")))))</f>
        <v/>
      </c>
      <c r="AF970" s="67">
        <f>IF($K970&lt;=1000,"Moins de 1 k€",IF($K970&lt;=5000,"1 à 5 k€",IF($K970&lt;=15000,"5 à 15 k€","Plus de 15 k€")))</f>
        <v/>
      </c>
    </row>
    <row r="971">
      <c r="A971" s="65" t="inlineStr">
        <is>
          <t>FAC-00970</t>
        </is>
      </c>
      <c r="B971" s="65" t="inlineStr">
        <is>
          <t>DEV-02592</t>
        </is>
      </c>
      <c r="C971" s="65" t="inlineStr">
        <is>
          <t>CLI-0266</t>
        </is>
      </c>
      <c r="D971" s="65" t="inlineStr">
        <is>
          <t>Particulier</t>
        </is>
      </c>
      <c r="E971" s="65" t="inlineStr">
        <is>
          <t>Toulouse</t>
        </is>
      </c>
      <c r="F971" s="66" t="n">
        <v>46097</v>
      </c>
      <c r="G971" s="65" t="inlineStr">
        <is>
          <t>2026-03</t>
        </is>
      </c>
      <c r="H971" s="65" t="inlineStr">
        <is>
          <t>2025-2026</t>
        </is>
      </c>
      <c r="I971" s="66" t="n">
        <v>46112</v>
      </c>
      <c r="J971" s="67" t="n">
        <v>15</v>
      </c>
      <c r="K971" s="68" t="n">
        <v>232.78</v>
      </c>
      <c r="L971" s="71" t="n">
        <v>0.2</v>
      </c>
      <c r="M971" s="68" t="n">
        <v>279.34</v>
      </c>
      <c r="N971" s="65" t="inlineStr">
        <is>
          <t>Lent</t>
        </is>
      </c>
      <c r="O971" s="66" t="n">
        <v>46179</v>
      </c>
      <c r="P971" s="65" t="inlineStr">
        <is>
          <t>Payée</t>
        </is>
      </c>
      <c r="Q971" s="67">
        <f>IFERROR(INDEX(Devis!$I$2:$I$3053,MATCH($B971,Devis!$A$2:$A$3053,0)),"")</f>
        <v/>
      </c>
      <c r="R971" s="67">
        <f>IFERROR(INDEX(Devis!$K$2:$K$3053,MATCH($B971,Devis!$A$2:$A$3053,0)),"")</f>
        <v/>
      </c>
      <c r="S971" s="67">
        <f>IFERROR(INDEX(Clients!$G$2:$G$1020,MATCH($C971,Clients!$A$2:$A$1020,0)),"")</f>
        <v/>
      </c>
      <c r="T971" s="69">
        <f>1</f>
        <v/>
      </c>
      <c r="U971" s="68">
        <f>IFERROR(INDEX(Interventions!$S$2:$S$1106,MATCH($B971,Interventions!$B$2:$B$1106,0)),0)</f>
        <v/>
      </c>
      <c r="V971" s="68">
        <f>$K971-$U971</f>
        <v/>
      </c>
      <c r="W971" s="69">
        <f>IF($O971="",0,1)</f>
        <v/>
      </c>
      <c r="X971" s="68">
        <f>IF($O971="",$M971,0)</f>
        <v/>
      </c>
      <c r="Y971" s="69">
        <f>IF($O971="",MAX(0,Paramètres!$C$8-$I971),MAX(0,$O971-$I971))</f>
        <v/>
      </c>
      <c r="Z971" s="69">
        <f>$Y971*$X971</f>
        <v/>
      </c>
      <c r="AA971" s="69">
        <f>IF($O971="",0,$O971-$F971)</f>
        <v/>
      </c>
      <c r="AB971" s="69">
        <f>IF(AND($O971="",$I971&lt;Paramètres!$C$8),1,0)</f>
        <v/>
      </c>
      <c r="AC971" s="69">
        <f>IF(AND($O971="",$Y971&gt;Paramètres!$C$13),1,0)</f>
        <v/>
      </c>
      <c r="AD971" s="67">
        <f>IF($O971="","",YEAR($O971)&amp;"-"&amp;TEXT(MONTH($O971),"00"))</f>
        <v/>
      </c>
      <c r="AE971" s="67">
        <f>IF($W971=1,"Réglée",IF($Y971&lt;=0,"Non échu",IF($Y971&lt;=30,"1-30 j",IF($Y971&lt;=60,"31-60 j",IF($Y971&lt;=90,"61-90 j","Plus de 90 j")))))</f>
        <v/>
      </c>
      <c r="AF971" s="67">
        <f>IF($K971&lt;=1000,"Moins de 1 k€",IF($K971&lt;=5000,"1 à 5 k€",IF($K971&lt;=15000,"5 à 15 k€","Plus de 15 k€")))</f>
        <v/>
      </c>
    </row>
    <row r="972">
      <c r="A972" s="65" t="inlineStr">
        <is>
          <t>FAC-00971</t>
        </is>
      </c>
      <c r="B972" s="65" t="inlineStr">
        <is>
          <t>DEV-02593</t>
        </is>
      </c>
      <c r="C972" s="65" t="inlineStr">
        <is>
          <t>CLI-0305</t>
        </is>
      </c>
      <c r="D972" s="65" t="inlineStr">
        <is>
          <t>Particulier</t>
        </is>
      </c>
      <c r="E972" s="65" t="inlineStr">
        <is>
          <t>Toulouse</t>
        </is>
      </c>
      <c r="F972" s="66" t="n">
        <v>46077</v>
      </c>
      <c r="G972" s="65" t="inlineStr">
        <is>
          <t>2026-02</t>
        </is>
      </c>
      <c r="H972" s="65" t="inlineStr">
        <is>
          <t>2025-2026</t>
        </is>
      </c>
      <c r="I972" s="66" t="n">
        <v>46092</v>
      </c>
      <c r="J972" s="67" t="n">
        <v>15</v>
      </c>
      <c r="K972" s="68" t="n">
        <v>666.54</v>
      </c>
      <c r="L972" s="71" t="n">
        <v>0.2</v>
      </c>
      <c r="M972" s="68" t="n">
        <v>799.85</v>
      </c>
      <c r="N972" s="65" t="inlineStr">
        <is>
          <t>Bon payeur</t>
        </is>
      </c>
      <c r="O972" s="66" t="n">
        <v>46082</v>
      </c>
      <c r="P972" s="65" t="inlineStr">
        <is>
          <t>Payée</t>
        </is>
      </c>
      <c r="Q972" s="67">
        <f>IFERROR(INDEX(Devis!$I$2:$I$3053,MATCH($B972,Devis!$A$2:$A$3053,0)),"")</f>
        <v/>
      </c>
      <c r="R972" s="67">
        <f>IFERROR(INDEX(Devis!$K$2:$K$3053,MATCH($B972,Devis!$A$2:$A$3053,0)),"")</f>
        <v/>
      </c>
      <c r="S972" s="67">
        <f>IFERROR(INDEX(Clients!$G$2:$G$1020,MATCH($C972,Clients!$A$2:$A$1020,0)),"")</f>
        <v/>
      </c>
      <c r="T972" s="69">
        <f>1</f>
        <v/>
      </c>
      <c r="U972" s="68">
        <f>IFERROR(INDEX(Interventions!$S$2:$S$1106,MATCH($B972,Interventions!$B$2:$B$1106,0)),0)</f>
        <v/>
      </c>
      <c r="V972" s="68">
        <f>$K972-$U972</f>
        <v/>
      </c>
      <c r="W972" s="69">
        <f>IF($O972="",0,1)</f>
        <v/>
      </c>
      <c r="X972" s="68">
        <f>IF($O972="",$M972,0)</f>
        <v/>
      </c>
      <c r="Y972" s="69">
        <f>IF($O972="",MAX(0,Paramètres!$C$8-$I972),MAX(0,$O972-$I972))</f>
        <v/>
      </c>
      <c r="Z972" s="69">
        <f>$Y972*$X972</f>
        <v/>
      </c>
      <c r="AA972" s="69">
        <f>IF($O972="",0,$O972-$F972)</f>
        <v/>
      </c>
      <c r="AB972" s="69">
        <f>IF(AND($O972="",$I972&lt;Paramètres!$C$8),1,0)</f>
        <v/>
      </c>
      <c r="AC972" s="69">
        <f>IF(AND($O972="",$Y972&gt;Paramètres!$C$13),1,0)</f>
        <v/>
      </c>
      <c r="AD972" s="67">
        <f>IF($O972="","",YEAR($O972)&amp;"-"&amp;TEXT(MONTH($O972),"00"))</f>
        <v/>
      </c>
      <c r="AE972" s="67">
        <f>IF($W972=1,"Réglée",IF($Y972&lt;=0,"Non échu",IF($Y972&lt;=30,"1-30 j",IF($Y972&lt;=60,"31-60 j",IF($Y972&lt;=90,"61-90 j","Plus de 90 j")))))</f>
        <v/>
      </c>
      <c r="AF972" s="67">
        <f>IF($K972&lt;=1000,"Moins de 1 k€",IF($K972&lt;=5000,"1 à 5 k€",IF($K972&lt;=15000,"5 à 15 k€","Plus de 15 k€")))</f>
        <v/>
      </c>
    </row>
    <row r="973">
      <c r="A973" s="65" t="inlineStr">
        <is>
          <t>FAC-00972</t>
        </is>
      </c>
      <c r="B973" s="65" t="inlineStr">
        <is>
          <t>DEV-02594</t>
        </is>
      </c>
      <c r="C973" s="65" t="inlineStr">
        <is>
          <t>CLI-0274</t>
        </is>
      </c>
      <c r="D973" s="65" t="inlineStr">
        <is>
          <t>Particulier</t>
        </is>
      </c>
      <c r="E973" s="65" t="inlineStr">
        <is>
          <t>Bordeaux</t>
        </is>
      </c>
      <c r="F973" s="66" t="n">
        <v>46065</v>
      </c>
      <c r="G973" s="65" t="inlineStr">
        <is>
          <t>2026-02</t>
        </is>
      </c>
      <c r="H973" s="65" t="inlineStr">
        <is>
          <t>2025-2026</t>
        </is>
      </c>
      <c r="I973" s="66" t="n">
        <v>46080</v>
      </c>
      <c r="J973" s="67" t="n">
        <v>15</v>
      </c>
      <c r="K973" s="68" t="n">
        <v>257.92</v>
      </c>
      <c r="L973" s="71" t="n">
        <v>0.2</v>
      </c>
      <c r="M973" s="68" t="n">
        <v>309.5</v>
      </c>
      <c r="N973" s="65" t="inlineStr">
        <is>
          <t>Bon payeur</t>
        </is>
      </c>
      <c r="O973" s="66" t="n">
        <v>46066</v>
      </c>
      <c r="P973" s="65" t="inlineStr">
        <is>
          <t>Payée</t>
        </is>
      </c>
      <c r="Q973" s="67">
        <f>IFERROR(INDEX(Devis!$I$2:$I$3053,MATCH($B973,Devis!$A$2:$A$3053,0)),"")</f>
        <v/>
      </c>
      <c r="R973" s="67">
        <f>IFERROR(INDEX(Devis!$K$2:$K$3053,MATCH($B973,Devis!$A$2:$A$3053,0)),"")</f>
        <v/>
      </c>
      <c r="S973" s="67">
        <f>IFERROR(INDEX(Clients!$G$2:$G$1020,MATCH($C973,Clients!$A$2:$A$1020,0)),"")</f>
        <v/>
      </c>
      <c r="T973" s="69">
        <f>1</f>
        <v/>
      </c>
      <c r="U973" s="68">
        <f>IFERROR(INDEX(Interventions!$S$2:$S$1106,MATCH($B973,Interventions!$B$2:$B$1106,0)),0)</f>
        <v/>
      </c>
      <c r="V973" s="68">
        <f>$K973-$U973</f>
        <v/>
      </c>
      <c r="W973" s="69">
        <f>IF($O973="",0,1)</f>
        <v/>
      </c>
      <c r="X973" s="68">
        <f>IF($O973="",$M973,0)</f>
        <v/>
      </c>
      <c r="Y973" s="69">
        <f>IF($O973="",MAX(0,Paramètres!$C$8-$I973),MAX(0,$O973-$I973))</f>
        <v/>
      </c>
      <c r="Z973" s="69">
        <f>$Y973*$X973</f>
        <v/>
      </c>
      <c r="AA973" s="69">
        <f>IF($O973="",0,$O973-$F973)</f>
        <v/>
      </c>
      <c r="AB973" s="69">
        <f>IF(AND($O973="",$I973&lt;Paramètres!$C$8),1,0)</f>
        <v/>
      </c>
      <c r="AC973" s="69">
        <f>IF(AND($O973="",$Y973&gt;Paramètres!$C$13),1,0)</f>
        <v/>
      </c>
      <c r="AD973" s="67">
        <f>IF($O973="","",YEAR($O973)&amp;"-"&amp;TEXT(MONTH($O973),"00"))</f>
        <v/>
      </c>
      <c r="AE973" s="67">
        <f>IF($W973=1,"Réglée",IF($Y973&lt;=0,"Non échu",IF($Y973&lt;=30,"1-30 j",IF($Y973&lt;=60,"31-60 j",IF($Y973&lt;=90,"61-90 j","Plus de 90 j")))))</f>
        <v/>
      </c>
      <c r="AF973" s="67">
        <f>IF($K973&lt;=1000,"Moins de 1 k€",IF($K973&lt;=5000,"1 à 5 k€",IF($K973&lt;=15000,"5 à 15 k€","Plus de 15 k€")))</f>
        <v/>
      </c>
    </row>
    <row r="974">
      <c r="A974" s="65" t="inlineStr">
        <is>
          <t>FAC-00973</t>
        </is>
      </c>
      <c r="B974" s="65" t="inlineStr">
        <is>
          <t>DEV-02601</t>
        </is>
      </c>
      <c r="C974" s="65" t="inlineStr">
        <is>
          <t>CLI-0217</t>
        </is>
      </c>
      <c r="D974" s="65" t="inlineStr">
        <is>
          <t>Particulier</t>
        </is>
      </c>
      <c r="E974" s="65" t="inlineStr">
        <is>
          <t>Bordeaux</t>
        </is>
      </c>
      <c r="F974" s="66" t="n">
        <v>46070</v>
      </c>
      <c r="G974" s="65" t="inlineStr">
        <is>
          <t>2026-02</t>
        </is>
      </c>
      <c r="H974" s="65" t="inlineStr">
        <is>
          <t>2025-2026</t>
        </is>
      </c>
      <c r="I974" s="66" t="n">
        <v>46085</v>
      </c>
      <c r="J974" s="67" t="n">
        <v>15</v>
      </c>
      <c r="K974" s="68" t="n">
        <v>327.87</v>
      </c>
      <c r="L974" s="71" t="n">
        <v>0.2</v>
      </c>
      <c r="M974" s="68" t="n">
        <v>393.44</v>
      </c>
      <c r="N974" s="65" t="inlineStr">
        <is>
          <t>Standard</t>
        </is>
      </c>
      <c r="O974" s="66" t="n">
        <v>46071</v>
      </c>
      <c r="P974" s="65" t="inlineStr">
        <is>
          <t>Payée</t>
        </is>
      </c>
      <c r="Q974" s="67">
        <f>IFERROR(INDEX(Devis!$I$2:$I$3053,MATCH($B974,Devis!$A$2:$A$3053,0)),"")</f>
        <v/>
      </c>
      <c r="R974" s="67">
        <f>IFERROR(INDEX(Devis!$K$2:$K$3053,MATCH($B974,Devis!$A$2:$A$3053,0)),"")</f>
        <v/>
      </c>
      <c r="S974" s="67">
        <f>IFERROR(INDEX(Clients!$G$2:$G$1020,MATCH($C974,Clients!$A$2:$A$1020,0)),"")</f>
        <v/>
      </c>
      <c r="T974" s="69">
        <f>1</f>
        <v/>
      </c>
      <c r="U974" s="68">
        <f>IFERROR(INDEX(Interventions!$S$2:$S$1106,MATCH($B974,Interventions!$B$2:$B$1106,0)),0)</f>
        <v/>
      </c>
      <c r="V974" s="68">
        <f>$K974-$U974</f>
        <v/>
      </c>
      <c r="W974" s="69">
        <f>IF($O974="",0,1)</f>
        <v/>
      </c>
      <c r="X974" s="68">
        <f>IF($O974="",$M974,0)</f>
        <v/>
      </c>
      <c r="Y974" s="69">
        <f>IF($O974="",MAX(0,Paramètres!$C$8-$I974),MAX(0,$O974-$I974))</f>
        <v/>
      </c>
      <c r="Z974" s="69">
        <f>$Y974*$X974</f>
        <v/>
      </c>
      <c r="AA974" s="69">
        <f>IF($O974="",0,$O974-$F974)</f>
        <v/>
      </c>
      <c r="AB974" s="69">
        <f>IF(AND($O974="",$I974&lt;Paramètres!$C$8),1,0)</f>
        <v/>
      </c>
      <c r="AC974" s="69">
        <f>IF(AND($O974="",$Y974&gt;Paramètres!$C$13),1,0)</f>
        <v/>
      </c>
      <c r="AD974" s="67">
        <f>IF($O974="","",YEAR($O974)&amp;"-"&amp;TEXT(MONTH($O974),"00"))</f>
        <v/>
      </c>
      <c r="AE974" s="67">
        <f>IF($W974=1,"Réglée",IF($Y974&lt;=0,"Non échu",IF($Y974&lt;=30,"1-30 j",IF($Y974&lt;=60,"31-60 j",IF($Y974&lt;=90,"61-90 j","Plus de 90 j")))))</f>
        <v/>
      </c>
      <c r="AF974" s="67">
        <f>IF($K974&lt;=1000,"Moins de 1 k€",IF($K974&lt;=5000,"1 à 5 k€",IF($K974&lt;=15000,"5 à 15 k€","Plus de 15 k€")))</f>
        <v/>
      </c>
    </row>
    <row r="975">
      <c r="A975" s="65" t="inlineStr">
        <is>
          <t>FAC-00974</t>
        </is>
      </c>
      <c r="B975" s="65" t="inlineStr">
        <is>
          <t>DEV-02614</t>
        </is>
      </c>
      <c r="C975" s="65" t="inlineStr">
        <is>
          <t>CLI-0759</t>
        </is>
      </c>
      <c r="D975" s="65" t="inlineStr">
        <is>
          <t>Particulier</t>
        </is>
      </c>
      <c r="E975" s="65" t="inlineStr">
        <is>
          <t>Bordeaux</t>
        </is>
      </c>
      <c r="F975" s="66" t="n">
        <v>46094</v>
      </c>
      <c r="G975" s="65" t="inlineStr">
        <is>
          <t>2026-03</t>
        </is>
      </c>
      <c r="H975" s="65" t="inlineStr">
        <is>
          <t>2025-2026</t>
        </is>
      </c>
      <c r="I975" s="66" t="n">
        <v>46109</v>
      </c>
      <c r="J975" s="67" t="n">
        <v>15</v>
      </c>
      <c r="K975" s="68" t="n">
        <v>2483.68</v>
      </c>
      <c r="L975" s="71" t="n">
        <v>0.1</v>
      </c>
      <c r="M975" s="68" t="n">
        <v>2732.05</v>
      </c>
      <c r="N975" s="65" t="inlineStr">
        <is>
          <t>Standard</t>
        </is>
      </c>
      <c r="O975" s="66" t="n">
        <v>46135</v>
      </c>
      <c r="P975" s="65" t="inlineStr">
        <is>
          <t>Payée</t>
        </is>
      </c>
      <c r="Q975" s="67">
        <f>IFERROR(INDEX(Devis!$I$2:$I$3053,MATCH($B975,Devis!$A$2:$A$3053,0)),"")</f>
        <v/>
      </c>
      <c r="R975" s="67">
        <f>IFERROR(INDEX(Devis!$K$2:$K$3053,MATCH($B975,Devis!$A$2:$A$3053,0)),"")</f>
        <v/>
      </c>
      <c r="S975" s="67">
        <f>IFERROR(INDEX(Clients!$G$2:$G$1020,MATCH($C975,Clients!$A$2:$A$1020,0)),"")</f>
        <v/>
      </c>
      <c r="T975" s="69">
        <f>1</f>
        <v/>
      </c>
      <c r="U975" s="68">
        <f>IFERROR(INDEX(Interventions!$S$2:$S$1106,MATCH($B975,Interventions!$B$2:$B$1106,0)),0)</f>
        <v/>
      </c>
      <c r="V975" s="68">
        <f>$K975-$U975</f>
        <v/>
      </c>
      <c r="W975" s="69">
        <f>IF($O975="",0,1)</f>
        <v/>
      </c>
      <c r="X975" s="68">
        <f>IF($O975="",$M975,0)</f>
        <v/>
      </c>
      <c r="Y975" s="69">
        <f>IF($O975="",MAX(0,Paramètres!$C$8-$I975),MAX(0,$O975-$I975))</f>
        <v/>
      </c>
      <c r="Z975" s="69">
        <f>$Y975*$X975</f>
        <v/>
      </c>
      <c r="AA975" s="69">
        <f>IF($O975="",0,$O975-$F975)</f>
        <v/>
      </c>
      <c r="AB975" s="69">
        <f>IF(AND($O975="",$I975&lt;Paramètres!$C$8),1,0)</f>
        <v/>
      </c>
      <c r="AC975" s="69">
        <f>IF(AND($O975="",$Y975&gt;Paramètres!$C$13),1,0)</f>
        <v/>
      </c>
      <c r="AD975" s="67">
        <f>IF($O975="","",YEAR($O975)&amp;"-"&amp;TEXT(MONTH($O975),"00"))</f>
        <v/>
      </c>
      <c r="AE975" s="67">
        <f>IF($W975=1,"Réglée",IF($Y975&lt;=0,"Non échu",IF($Y975&lt;=30,"1-30 j",IF($Y975&lt;=60,"31-60 j",IF($Y975&lt;=90,"61-90 j","Plus de 90 j")))))</f>
        <v/>
      </c>
      <c r="AF975" s="67">
        <f>IF($K975&lt;=1000,"Moins de 1 k€",IF($K975&lt;=5000,"1 à 5 k€",IF($K975&lt;=15000,"5 à 15 k€","Plus de 15 k€")))</f>
        <v/>
      </c>
    </row>
    <row r="976">
      <c r="A976" s="65" t="inlineStr">
        <is>
          <t>FAC-00975</t>
        </is>
      </c>
      <c r="B976" s="65" t="inlineStr">
        <is>
          <t>DEV-02615</t>
        </is>
      </c>
      <c r="C976" s="65" t="inlineStr">
        <is>
          <t>CLI-0759</t>
        </is>
      </c>
      <c r="D976" s="65" t="inlineStr">
        <is>
          <t>Particulier</t>
        </is>
      </c>
      <c r="E976" s="65" t="inlineStr">
        <is>
          <t>Bordeaux</t>
        </is>
      </c>
      <c r="F976" s="66" t="n">
        <v>46077</v>
      </c>
      <c r="G976" s="65" t="inlineStr">
        <is>
          <t>2026-02</t>
        </is>
      </c>
      <c r="H976" s="65" t="inlineStr">
        <is>
          <t>2025-2026</t>
        </is>
      </c>
      <c r="I976" s="66" t="n">
        <v>46092</v>
      </c>
      <c r="J976" s="67" t="n">
        <v>15</v>
      </c>
      <c r="K976" s="68" t="n">
        <v>3647.17</v>
      </c>
      <c r="L976" s="71" t="n">
        <v>0.2</v>
      </c>
      <c r="M976" s="68" t="n">
        <v>4376.6</v>
      </c>
      <c r="N976" s="65" t="inlineStr">
        <is>
          <t>Standard</t>
        </is>
      </c>
      <c r="O976" s="66" t="n">
        <v>46118</v>
      </c>
      <c r="P976" s="65" t="inlineStr">
        <is>
          <t>Payée</t>
        </is>
      </c>
      <c r="Q976" s="67">
        <f>IFERROR(INDEX(Devis!$I$2:$I$3053,MATCH($B976,Devis!$A$2:$A$3053,0)),"")</f>
        <v/>
      </c>
      <c r="R976" s="67">
        <f>IFERROR(INDEX(Devis!$K$2:$K$3053,MATCH($B976,Devis!$A$2:$A$3053,0)),"")</f>
        <v/>
      </c>
      <c r="S976" s="67">
        <f>IFERROR(INDEX(Clients!$G$2:$G$1020,MATCH($C976,Clients!$A$2:$A$1020,0)),"")</f>
        <v/>
      </c>
      <c r="T976" s="69">
        <f>1</f>
        <v/>
      </c>
      <c r="U976" s="68">
        <f>IFERROR(INDEX(Interventions!$S$2:$S$1106,MATCH($B976,Interventions!$B$2:$B$1106,0)),0)</f>
        <v/>
      </c>
      <c r="V976" s="68">
        <f>$K976-$U976</f>
        <v/>
      </c>
      <c r="W976" s="69">
        <f>IF($O976="",0,1)</f>
        <v/>
      </c>
      <c r="X976" s="68">
        <f>IF($O976="",$M976,0)</f>
        <v/>
      </c>
      <c r="Y976" s="69">
        <f>IF($O976="",MAX(0,Paramètres!$C$8-$I976),MAX(0,$O976-$I976))</f>
        <v/>
      </c>
      <c r="Z976" s="69">
        <f>$Y976*$X976</f>
        <v/>
      </c>
      <c r="AA976" s="69">
        <f>IF($O976="",0,$O976-$F976)</f>
        <v/>
      </c>
      <c r="AB976" s="69">
        <f>IF(AND($O976="",$I976&lt;Paramètres!$C$8),1,0)</f>
        <v/>
      </c>
      <c r="AC976" s="69">
        <f>IF(AND($O976="",$Y976&gt;Paramètres!$C$13),1,0)</f>
        <v/>
      </c>
      <c r="AD976" s="67">
        <f>IF($O976="","",YEAR($O976)&amp;"-"&amp;TEXT(MONTH($O976),"00"))</f>
        <v/>
      </c>
      <c r="AE976" s="67">
        <f>IF($W976=1,"Réglée",IF($Y976&lt;=0,"Non échu",IF($Y976&lt;=30,"1-30 j",IF($Y976&lt;=60,"31-60 j",IF($Y976&lt;=90,"61-90 j","Plus de 90 j")))))</f>
        <v/>
      </c>
      <c r="AF976" s="67">
        <f>IF($K976&lt;=1000,"Moins de 1 k€",IF($K976&lt;=5000,"1 à 5 k€",IF($K976&lt;=15000,"5 à 15 k€","Plus de 15 k€")))</f>
        <v/>
      </c>
    </row>
    <row r="977">
      <c r="A977" s="65" t="inlineStr">
        <is>
          <t>FAC-00976</t>
        </is>
      </c>
      <c r="B977" s="65" t="inlineStr">
        <is>
          <t>DEV-02616</t>
        </is>
      </c>
      <c r="C977" s="65" t="inlineStr">
        <is>
          <t>CLI-0080</t>
        </is>
      </c>
      <c r="D977" s="65" t="inlineStr">
        <is>
          <t>Particulier</t>
        </is>
      </c>
      <c r="E977" s="65" t="inlineStr">
        <is>
          <t>Bordeaux</t>
        </is>
      </c>
      <c r="F977" s="66" t="n">
        <v>46069</v>
      </c>
      <c r="G977" s="65" t="inlineStr">
        <is>
          <t>2026-02</t>
        </is>
      </c>
      <c r="H977" s="65" t="inlineStr">
        <is>
          <t>2025-2026</t>
        </is>
      </c>
      <c r="I977" s="66" t="n">
        <v>46084</v>
      </c>
      <c r="J977" s="67" t="n">
        <v>15</v>
      </c>
      <c r="K977" s="68" t="n">
        <v>327.49</v>
      </c>
      <c r="L977" s="71" t="n">
        <v>0.2</v>
      </c>
      <c r="M977" s="68" t="n">
        <v>392.99</v>
      </c>
      <c r="N977" s="65" t="inlineStr">
        <is>
          <t>Bon payeur</t>
        </is>
      </c>
      <c r="O977" s="66" t="n">
        <v>46095</v>
      </c>
      <c r="P977" s="65" t="inlineStr">
        <is>
          <t>Payée</t>
        </is>
      </c>
      <c r="Q977" s="67">
        <f>IFERROR(INDEX(Devis!$I$2:$I$3053,MATCH($B977,Devis!$A$2:$A$3053,0)),"")</f>
        <v/>
      </c>
      <c r="R977" s="67">
        <f>IFERROR(INDEX(Devis!$K$2:$K$3053,MATCH($B977,Devis!$A$2:$A$3053,0)),"")</f>
        <v/>
      </c>
      <c r="S977" s="67">
        <f>IFERROR(INDEX(Clients!$G$2:$G$1020,MATCH($C977,Clients!$A$2:$A$1020,0)),"")</f>
        <v/>
      </c>
      <c r="T977" s="69">
        <f>1</f>
        <v/>
      </c>
      <c r="U977" s="68">
        <f>IFERROR(INDEX(Interventions!$S$2:$S$1106,MATCH($B977,Interventions!$B$2:$B$1106,0)),0)</f>
        <v/>
      </c>
      <c r="V977" s="68">
        <f>$K977-$U977</f>
        <v/>
      </c>
      <c r="W977" s="69">
        <f>IF($O977="",0,1)</f>
        <v/>
      </c>
      <c r="X977" s="68">
        <f>IF($O977="",$M977,0)</f>
        <v/>
      </c>
      <c r="Y977" s="69">
        <f>IF($O977="",MAX(0,Paramètres!$C$8-$I977),MAX(0,$O977-$I977))</f>
        <v/>
      </c>
      <c r="Z977" s="69">
        <f>$Y977*$X977</f>
        <v/>
      </c>
      <c r="AA977" s="69">
        <f>IF($O977="",0,$O977-$F977)</f>
        <v/>
      </c>
      <c r="AB977" s="69">
        <f>IF(AND($O977="",$I977&lt;Paramètres!$C$8),1,0)</f>
        <v/>
      </c>
      <c r="AC977" s="69">
        <f>IF(AND($O977="",$Y977&gt;Paramètres!$C$13),1,0)</f>
        <v/>
      </c>
      <c r="AD977" s="67">
        <f>IF($O977="","",YEAR($O977)&amp;"-"&amp;TEXT(MONTH($O977),"00"))</f>
        <v/>
      </c>
      <c r="AE977" s="67">
        <f>IF($W977=1,"Réglée",IF($Y977&lt;=0,"Non échu",IF($Y977&lt;=30,"1-30 j",IF($Y977&lt;=60,"31-60 j",IF($Y977&lt;=90,"61-90 j","Plus de 90 j")))))</f>
        <v/>
      </c>
      <c r="AF977" s="67">
        <f>IF($K977&lt;=1000,"Moins de 1 k€",IF($K977&lt;=5000,"1 à 5 k€",IF($K977&lt;=15000,"5 à 15 k€","Plus de 15 k€")))</f>
        <v/>
      </c>
    </row>
    <row r="978">
      <c r="A978" s="65" t="inlineStr">
        <is>
          <t>FAC-00977</t>
        </is>
      </c>
      <c r="B978" s="65" t="inlineStr">
        <is>
          <t>DEV-02618</t>
        </is>
      </c>
      <c r="C978" s="65" t="inlineStr">
        <is>
          <t>CLI-0484</t>
        </is>
      </c>
      <c r="D978" s="65" t="inlineStr">
        <is>
          <t>Particulier</t>
        </is>
      </c>
      <c r="E978" s="65" t="inlineStr">
        <is>
          <t>Bordeaux</t>
        </is>
      </c>
      <c r="F978" s="66" t="n">
        <v>46084</v>
      </c>
      <c r="G978" s="65" t="inlineStr">
        <is>
          <t>2026-03</t>
        </is>
      </c>
      <c r="H978" s="65" t="inlineStr">
        <is>
          <t>2025-2026</t>
        </is>
      </c>
      <c r="I978" s="66" t="n">
        <v>46099</v>
      </c>
      <c r="J978" s="67" t="n">
        <v>15</v>
      </c>
      <c r="K978" s="68" t="n">
        <v>1137.29</v>
      </c>
      <c r="L978" s="71" t="n">
        <v>0.1</v>
      </c>
      <c r="M978" s="68" t="n">
        <v>1251.02</v>
      </c>
      <c r="N978" s="65" t="inlineStr">
        <is>
          <t>Standard</t>
        </is>
      </c>
      <c r="O978" s="66" t="n">
        <v>46119</v>
      </c>
      <c r="P978" s="65" t="inlineStr">
        <is>
          <t>Payée</t>
        </is>
      </c>
      <c r="Q978" s="67">
        <f>IFERROR(INDEX(Devis!$I$2:$I$3053,MATCH($B978,Devis!$A$2:$A$3053,0)),"")</f>
        <v/>
      </c>
      <c r="R978" s="67">
        <f>IFERROR(INDEX(Devis!$K$2:$K$3053,MATCH($B978,Devis!$A$2:$A$3053,0)),"")</f>
        <v/>
      </c>
      <c r="S978" s="67">
        <f>IFERROR(INDEX(Clients!$G$2:$G$1020,MATCH($C978,Clients!$A$2:$A$1020,0)),"")</f>
        <v/>
      </c>
      <c r="T978" s="69">
        <f>1</f>
        <v/>
      </c>
      <c r="U978" s="68">
        <f>IFERROR(INDEX(Interventions!$S$2:$S$1106,MATCH($B978,Interventions!$B$2:$B$1106,0)),0)</f>
        <v/>
      </c>
      <c r="V978" s="68">
        <f>$K978-$U978</f>
        <v/>
      </c>
      <c r="W978" s="69">
        <f>IF($O978="",0,1)</f>
        <v/>
      </c>
      <c r="X978" s="68">
        <f>IF($O978="",$M978,0)</f>
        <v/>
      </c>
      <c r="Y978" s="69">
        <f>IF($O978="",MAX(0,Paramètres!$C$8-$I978),MAX(0,$O978-$I978))</f>
        <v/>
      </c>
      <c r="Z978" s="69">
        <f>$Y978*$X978</f>
        <v/>
      </c>
      <c r="AA978" s="69">
        <f>IF($O978="",0,$O978-$F978)</f>
        <v/>
      </c>
      <c r="AB978" s="69">
        <f>IF(AND($O978="",$I978&lt;Paramètres!$C$8),1,0)</f>
        <v/>
      </c>
      <c r="AC978" s="69">
        <f>IF(AND($O978="",$Y978&gt;Paramètres!$C$13),1,0)</f>
        <v/>
      </c>
      <c r="AD978" s="67">
        <f>IF($O978="","",YEAR($O978)&amp;"-"&amp;TEXT(MONTH($O978),"00"))</f>
        <v/>
      </c>
      <c r="AE978" s="67">
        <f>IF($W978=1,"Réglée",IF($Y978&lt;=0,"Non échu",IF($Y978&lt;=30,"1-30 j",IF($Y978&lt;=60,"31-60 j",IF($Y978&lt;=90,"61-90 j","Plus de 90 j")))))</f>
        <v/>
      </c>
      <c r="AF978" s="67">
        <f>IF($K978&lt;=1000,"Moins de 1 k€",IF($K978&lt;=5000,"1 à 5 k€",IF($K978&lt;=15000,"5 à 15 k€","Plus de 15 k€")))</f>
        <v/>
      </c>
    </row>
    <row r="979">
      <c r="A979" s="65" t="inlineStr">
        <is>
          <t>FAC-00978</t>
        </is>
      </c>
      <c r="B979" s="65" t="inlineStr">
        <is>
          <t>DEV-02619</t>
        </is>
      </c>
      <c r="C979" s="65" t="inlineStr">
        <is>
          <t>CLI-0106</t>
        </is>
      </c>
      <c r="D979" s="65" t="inlineStr">
        <is>
          <t>Particulier</t>
        </is>
      </c>
      <c r="E979" s="65" t="inlineStr">
        <is>
          <t>Toulouse</t>
        </is>
      </c>
      <c r="F979" s="66" t="n">
        <v>46085</v>
      </c>
      <c r="G979" s="65" t="inlineStr">
        <is>
          <t>2026-03</t>
        </is>
      </c>
      <c r="H979" s="65" t="inlineStr">
        <is>
          <t>2025-2026</t>
        </is>
      </c>
      <c r="I979" s="66" t="n">
        <v>46100</v>
      </c>
      <c r="J979" s="67" t="n">
        <v>15</v>
      </c>
      <c r="K979" s="68" t="n">
        <v>9899.73</v>
      </c>
      <c r="L979" s="71" t="n">
        <v>0.2</v>
      </c>
      <c r="M979" s="68" t="n">
        <v>11879.68</v>
      </c>
      <c r="N979" s="65" t="inlineStr">
        <is>
          <t>Bon payeur</t>
        </is>
      </c>
      <c r="O979" s="66" t="n">
        <v>46103</v>
      </c>
      <c r="P979" s="65" t="inlineStr">
        <is>
          <t>Payée</t>
        </is>
      </c>
      <c r="Q979" s="67">
        <f>IFERROR(INDEX(Devis!$I$2:$I$3053,MATCH($B979,Devis!$A$2:$A$3053,0)),"")</f>
        <v/>
      </c>
      <c r="R979" s="67">
        <f>IFERROR(INDEX(Devis!$K$2:$K$3053,MATCH($B979,Devis!$A$2:$A$3053,0)),"")</f>
        <v/>
      </c>
      <c r="S979" s="67">
        <f>IFERROR(INDEX(Clients!$G$2:$G$1020,MATCH($C979,Clients!$A$2:$A$1020,0)),"")</f>
        <v/>
      </c>
      <c r="T979" s="69">
        <f>1</f>
        <v/>
      </c>
      <c r="U979" s="68">
        <f>IFERROR(INDEX(Interventions!$S$2:$S$1106,MATCH($B979,Interventions!$B$2:$B$1106,0)),0)</f>
        <v/>
      </c>
      <c r="V979" s="68">
        <f>$K979-$U979</f>
        <v/>
      </c>
      <c r="W979" s="69">
        <f>IF($O979="",0,1)</f>
        <v/>
      </c>
      <c r="X979" s="68">
        <f>IF($O979="",$M979,0)</f>
        <v/>
      </c>
      <c r="Y979" s="69">
        <f>IF($O979="",MAX(0,Paramètres!$C$8-$I979),MAX(0,$O979-$I979))</f>
        <v/>
      </c>
      <c r="Z979" s="69">
        <f>$Y979*$X979</f>
        <v/>
      </c>
      <c r="AA979" s="69">
        <f>IF($O979="",0,$O979-$F979)</f>
        <v/>
      </c>
      <c r="AB979" s="69">
        <f>IF(AND($O979="",$I979&lt;Paramètres!$C$8),1,0)</f>
        <v/>
      </c>
      <c r="AC979" s="69">
        <f>IF(AND($O979="",$Y979&gt;Paramètres!$C$13),1,0)</f>
        <v/>
      </c>
      <c r="AD979" s="67">
        <f>IF($O979="","",YEAR($O979)&amp;"-"&amp;TEXT(MONTH($O979),"00"))</f>
        <v/>
      </c>
      <c r="AE979" s="67">
        <f>IF($W979=1,"Réglée",IF($Y979&lt;=0,"Non échu",IF($Y979&lt;=30,"1-30 j",IF($Y979&lt;=60,"31-60 j",IF($Y979&lt;=90,"61-90 j","Plus de 90 j")))))</f>
        <v/>
      </c>
      <c r="AF979" s="67">
        <f>IF($K979&lt;=1000,"Moins de 1 k€",IF($K979&lt;=5000,"1 à 5 k€",IF($K979&lt;=15000,"5 à 15 k€","Plus de 15 k€")))</f>
        <v/>
      </c>
    </row>
    <row r="980">
      <c r="A980" s="65" t="inlineStr">
        <is>
          <t>FAC-00979</t>
        </is>
      </c>
      <c r="B980" s="65" t="inlineStr">
        <is>
          <t>DEV-02624</t>
        </is>
      </c>
      <c r="C980" s="65" t="inlineStr">
        <is>
          <t>CLI-0664</t>
        </is>
      </c>
      <c r="D980" s="65" t="inlineStr">
        <is>
          <t>Particulier</t>
        </is>
      </c>
      <c r="E980" s="65" t="inlineStr">
        <is>
          <t>Toulouse</t>
        </is>
      </c>
      <c r="F980" s="66" t="n">
        <v>46076</v>
      </c>
      <c r="G980" s="65" t="inlineStr">
        <is>
          <t>2026-02</t>
        </is>
      </c>
      <c r="H980" s="65" t="inlineStr">
        <is>
          <t>2025-2026</t>
        </is>
      </c>
      <c r="I980" s="66" t="n">
        <v>46091</v>
      </c>
      <c r="J980" s="67" t="n">
        <v>15</v>
      </c>
      <c r="K980" s="68" t="n">
        <v>458.07</v>
      </c>
      <c r="L980" s="71" t="n">
        <v>0.2</v>
      </c>
      <c r="M980" s="68" t="n">
        <v>549.6799999999999</v>
      </c>
      <c r="N980" s="65" t="inlineStr">
        <is>
          <t>Bon payeur</t>
        </is>
      </c>
      <c r="O980" s="66" t="n">
        <v>46089</v>
      </c>
      <c r="P980" s="65" t="inlineStr">
        <is>
          <t>Payée</t>
        </is>
      </c>
      <c r="Q980" s="67">
        <f>IFERROR(INDEX(Devis!$I$2:$I$3053,MATCH($B980,Devis!$A$2:$A$3053,0)),"")</f>
        <v/>
      </c>
      <c r="R980" s="67">
        <f>IFERROR(INDEX(Devis!$K$2:$K$3053,MATCH($B980,Devis!$A$2:$A$3053,0)),"")</f>
        <v/>
      </c>
      <c r="S980" s="67">
        <f>IFERROR(INDEX(Clients!$G$2:$G$1020,MATCH($C980,Clients!$A$2:$A$1020,0)),"")</f>
        <v/>
      </c>
      <c r="T980" s="69">
        <f>1</f>
        <v/>
      </c>
      <c r="U980" s="68">
        <f>IFERROR(INDEX(Interventions!$S$2:$S$1106,MATCH($B980,Interventions!$B$2:$B$1106,0)),0)</f>
        <v/>
      </c>
      <c r="V980" s="68">
        <f>$K980-$U980</f>
        <v/>
      </c>
      <c r="W980" s="69">
        <f>IF($O980="",0,1)</f>
        <v/>
      </c>
      <c r="X980" s="68">
        <f>IF($O980="",$M980,0)</f>
        <v/>
      </c>
      <c r="Y980" s="69">
        <f>IF($O980="",MAX(0,Paramètres!$C$8-$I980),MAX(0,$O980-$I980))</f>
        <v/>
      </c>
      <c r="Z980" s="69">
        <f>$Y980*$X980</f>
        <v/>
      </c>
      <c r="AA980" s="69">
        <f>IF($O980="",0,$O980-$F980)</f>
        <v/>
      </c>
      <c r="AB980" s="69">
        <f>IF(AND($O980="",$I980&lt;Paramètres!$C$8),1,0)</f>
        <v/>
      </c>
      <c r="AC980" s="69">
        <f>IF(AND($O980="",$Y980&gt;Paramètres!$C$13),1,0)</f>
        <v/>
      </c>
      <c r="AD980" s="67">
        <f>IF($O980="","",YEAR($O980)&amp;"-"&amp;TEXT(MONTH($O980),"00"))</f>
        <v/>
      </c>
      <c r="AE980" s="67">
        <f>IF($W980=1,"Réglée",IF($Y980&lt;=0,"Non échu",IF($Y980&lt;=30,"1-30 j",IF($Y980&lt;=60,"31-60 j",IF($Y980&lt;=90,"61-90 j","Plus de 90 j")))))</f>
        <v/>
      </c>
      <c r="AF980" s="67">
        <f>IF($K980&lt;=1000,"Moins de 1 k€",IF($K980&lt;=5000,"1 à 5 k€",IF($K980&lt;=15000,"5 à 15 k€","Plus de 15 k€")))</f>
        <v/>
      </c>
    </row>
    <row r="981">
      <c r="A981" s="65" t="inlineStr">
        <is>
          <t>FAC-00980</t>
        </is>
      </c>
      <c r="B981" s="65" t="inlineStr">
        <is>
          <t>DEV-02631</t>
        </is>
      </c>
      <c r="C981" s="65" t="inlineStr">
        <is>
          <t>CLI-0325</t>
        </is>
      </c>
      <c r="D981" s="65" t="inlineStr">
        <is>
          <t>Particulier</t>
        </is>
      </c>
      <c r="E981" s="65" t="inlineStr">
        <is>
          <t>Toulouse</t>
        </is>
      </c>
      <c r="F981" s="66" t="n">
        <v>46111</v>
      </c>
      <c r="G981" s="65" t="inlineStr">
        <is>
          <t>2026-03</t>
        </is>
      </c>
      <c r="H981" s="65" t="inlineStr">
        <is>
          <t>2025-2026</t>
        </is>
      </c>
      <c r="I981" s="66" t="n">
        <v>46126</v>
      </c>
      <c r="J981" s="67" t="n">
        <v>15</v>
      </c>
      <c r="K981" s="68" t="n">
        <v>5719.55</v>
      </c>
      <c r="L981" s="71" t="n">
        <v>0.1</v>
      </c>
      <c r="M981" s="68" t="n">
        <v>6291.51</v>
      </c>
      <c r="N981" s="65" t="inlineStr">
        <is>
          <t>Standard</t>
        </is>
      </c>
      <c r="O981" s="66" t="n">
        <v>46112</v>
      </c>
      <c r="P981" s="65" t="inlineStr">
        <is>
          <t>Payée</t>
        </is>
      </c>
      <c r="Q981" s="67">
        <f>IFERROR(INDEX(Devis!$I$2:$I$3053,MATCH($B981,Devis!$A$2:$A$3053,0)),"")</f>
        <v/>
      </c>
      <c r="R981" s="67">
        <f>IFERROR(INDEX(Devis!$K$2:$K$3053,MATCH($B981,Devis!$A$2:$A$3053,0)),"")</f>
        <v/>
      </c>
      <c r="S981" s="67">
        <f>IFERROR(INDEX(Clients!$G$2:$G$1020,MATCH($C981,Clients!$A$2:$A$1020,0)),"")</f>
        <v/>
      </c>
      <c r="T981" s="69">
        <f>1</f>
        <v/>
      </c>
      <c r="U981" s="68">
        <f>IFERROR(INDEX(Interventions!$S$2:$S$1106,MATCH($B981,Interventions!$B$2:$B$1106,0)),0)</f>
        <v/>
      </c>
      <c r="V981" s="68">
        <f>$K981-$U981</f>
        <v/>
      </c>
      <c r="W981" s="69">
        <f>IF($O981="",0,1)</f>
        <v/>
      </c>
      <c r="X981" s="68">
        <f>IF($O981="",$M981,0)</f>
        <v/>
      </c>
      <c r="Y981" s="69">
        <f>IF($O981="",MAX(0,Paramètres!$C$8-$I981),MAX(0,$O981-$I981))</f>
        <v/>
      </c>
      <c r="Z981" s="69">
        <f>$Y981*$X981</f>
        <v/>
      </c>
      <c r="AA981" s="69">
        <f>IF($O981="",0,$O981-$F981)</f>
        <v/>
      </c>
      <c r="AB981" s="69">
        <f>IF(AND($O981="",$I981&lt;Paramètres!$C$8),1,0)</f>
        <v/>
      </c>
      <c r="AC981" s="69">
        <f>IF(AND($O981="",$Y981&gt;Paramètres!$C$13),1,0)</f>
        <v/>
      </c>
      <c r="AD981" s="67">
        <f>IF($O981="","",YEAR($O981)&amp;"-"&amp;TEXT(MONTH($O981),"00"))</f>
        <v/>
      </c>
      <c r="AE981" s="67">
        <f>IF($W981=1,"Réglée",IF($Y981&lt;=0,"Non échu",IF($Y981&lt;=30,"1-30 j",IF($Y981&lt;=60,"31-60 j",IF($Y981&lt;=90,"61-90 j","Plus de 90 j")))))</f>
        <v/>
      </c>
      <c r="AF981" s="67">
        <f>IF($K981&lt;=1000,"Moins de 1 k€",IF($K981&lt;=5000,"1 à 5 k€",IF($K981&lt;=15000,"5 à 15 k€","Plus de 15 k€")))</f>
        <v/>
      </c>
    </row>
    <row r="982">
      <c r="A982" s="65" t="inlineStr">
        <is>
          <t>FAC-00981</t>
        </is>
      </c>
      <c r="B982" s="65" t="inlineStr">
        <is>
          <t>DEV-02639</t>
        </is>
      </c>
      <c r="C982" s="65" t="inlineStr">
        <is>
          <t>CLI-0664</t>
        </is>
      </c>
      <c r="D982" s="65" t="inlineStr">
        <is>
          <t>Particulier</t>
        </is>
      </c>
      <c r="E982" s="65" t="inlineStr">
        <is>
          <t>Toulouse</t>
        </is>
      </c>
      <c r="F982" s="66" t="n">
        <v>46086</v>
      </c>
      <c r="G982" s="65" t="inlineStr">
        <is>
          <t>2026-03</t>
        </is>
      </c>
      <c r="H982" s="65" t="inlineStr">
        <is>
          <t>2025-2026</t>
        </is>
      </c>
      <c r="I982" s="66" t="n">
        <v>46101</v>
      </c>
      <c r="J982" s="67" t="n">
        <v>15</v>
      </c>
      <c r="K982" s="68" t="n">
        <v>432.4</v>
      </c>
      <c r="L982" s="71" t="n">
        <v>0.2</v>
      </c>
      <c r="M982" s="68" t="n">
        <v>518.88</v>
      </c>
      <c r="N982" s="65" t="inlineStr">
        <is>
          <t>Bon payeur</t>
        </is>
      </c>
      <c r="O982" s="66" t="n">
        <v>46098</v>
      </c>
      <c r="P982" s="65" t="inlineStr">
        <is>
          <t>Payée</t>
        </is>
      </c>
      <c r="Q982" s="67">
        <f>IFERROR(INDEX(Devis!$I$2:$I$3053,MATCH($B982,Devis!$A$2:$A$3053,0)),"")</f>
        <v/>
      </c>
      <c r="R982" s="67">
        <f>IFERROR(INDEX(Devis!$K$2:$K$3053,MATCH($B982,Devis!$A$2:$A$3053,0)),"")</f>
        <v/>
      </c>
      <c r="S982" s="67">
        <f>IFERROR(INDEX(Clients!$G$2:$G$1020,MATCH($C982,Clients!$A$2:$A$1020,0)),"")</f>
        <v/>
      </c>
      <c r="T982" s="69">
        <f>1</f>
        <v/>
      </c>
      <c r="U982" s="68">
        <f>IFERROR(INDEX(Interventions!$S$2:$S$1106,MATCH($B982,Interventions!$B$2:$B$1106,0)),0)</f>
        <v/>
      </c>
      <c r="V982" s="68">
        <f>$K982-$U982</f>
        <v/>
      </c>
      <c r="W982" s="69">
        <f>IF($O982="",0,1)</f>
        <v/>
      </c>
      <c r="X982" s="68">
        <f>IF($O982="",$M982,0)</f>
        <v/>
      </c>
      <c r="Y982" s="69">
        <f>IF($O982="",MAX(0,Paramètres!$C$8-$I982),MAX(0,$O982-$I982))</f>
        <v/>
      </c>
      <c r="Z982" s="69">
        <f>$Y982*$X982</f>
        <v/>
      </c>
      <c r="AA982" s="69">
        <f>IF($O982="",0,$O982-$F982)</f>
        <v/>
      </c>
      <c r="AB982" s="69">
        <f>IF(AND($O982="",$I982&lt;Paramètres!$C$8),1,0)</f>
        <v/>
      </c>
      <c r="AC982" s="69">
        <f>IF(AND($O982="",$Y982&gt;Paramètres!$C$13),1,0)</f>
        <v/>
      </c>
      <c r="AD982" s="67">
        <f>IF($O982="","",YEAR($O982)&amp;"-"&amp;TEXT(MONTH($O982),"00"))</f>
        <v/>
      </c>
      <c r="AE982" s="67">
        <f>IF($W982=1,"Réglée",IF($Y982&lt;=0,"Non échu",IF($Y982&lt;=30,"1-30 j",IF($Y982&lt;=60,"31-60 j",IF($Y982&lt;=90,"61-90 j","Plus de 90 j")))))</f>
        <v/>
      </c>
      <c r="AF982" s="67">
        <f>IF($K982&lt;=1000,"Moins de 1 k€",IF($K982&lt;=5000,"1 à 5 k€",IF($K982&lt;=15000,"5 à 15 k€","Plus de 15 k€")))</f>
        <v/>
      </c>
    </row>
    <row r="983">
      <c r="A983" s="65" t="inlineStr">
        <is>
          <t>FAC-00982</t>
        </is>
      </c>
      <c r="B983" s="65" t="inlineStr">
        <is>
          <t>DEV-02641</t>
        </is>
      </c>
      <c r="C983" s="65" t="inlineStr">
        <is>
          <t>CLI-0498</t>
        </is>
      </c>
      <c r="D983" s="65" t="inlineStr">
        <is>
          <t>Particulier</t>
        </is>
      </c>
      <c r="E983" s="65" t="inlineStr">
        <is>
          <t>Toulouse</t>
        </is>
      </c>
      <c r="F983" s="66" t="n">
        <v>46090</v>
      </c>
      <c r="G983" s="65" t="inlineStr">
        <is>
          <t>2026-03</t>
        </is>
      </c>
      <c r="H983" s="65" t="inlineStr">
        <is>
          <t>2025-2026</t>
        </is>
      </c>
      <c r="I983" s="66" t="n">
        <v>46105</v>
      </c>
      <c r="J983" s="67" t="n">
        <v>15</v>
      </c>
      <c r="K983" s="68" t="n">
        <v>10634.95</v>
      </c>
      <c r="L983" s="71" t="n">
        <v>0.1</v>
      </c>
      <c r="M983" s="68" t="n">
        <v>11698.45</v>
      </c>
      <c r="N983" s="65" t="inlineStr">
        <is>
          <t>Lent</t>
        </is>
      </c>
      <c r="O983" s="66" t="n">
        <v>46148</v>
      </c>
      <c r="P983" s="65" t="inlineStr">
        <is>
          <t>Payée</t>
        </is>
      </c>
      <c r="Q983" s="67">
        <f>IFERROR(INDEX(Devis!$I$2:$I$3053,MATCH($B983,Devis!$A$2:$A$3053,0)),"")</f>
        <v/>
      </c>
      <c r="R983" s="67">
        <f>IFERROR(INDEX(Devis!$K$2:$K$3053,MATCH($B983,Devis!$A$2:$A$3053,0)),"")</f>
        <v/>
      </c>
      <c r="S983" s="67">
        <f>IFERROR(INDEX(Clients!$G$2:$G$1020,MATCH($C983,Clients!$A$2:$A$1020,0)),"")</f>
        <v/>
      </c>
      <c r="T983" s="69">
        <f>1</f>
        <v/>
      </c>
      <c r="U983" s="68">
        <f>IFERROR(INDEX(Interventions!$S$2:$S$1106,MATCH($B983,Interventions!$B$2:$B$1106,0)),0)</f>
        <v/>
      </c>
      <c r="V983" s="68">
        <f>$K983-$U983</f>
        <v/>
      </c>
      <c r="W983" s="69">
        <f>IF($O983="",0,1)</f>
        <v/>
      </c>
      <c r="X983" s="68">
        <f>IF($O983="",$M983,0)</f>
        <v/>
      </c>
      <c r="Y983" s="69">
        <f>IF($O983="",MAX(0,Paramètres!$C$8-$I983),MAX(0,$O983-$I983))</f>
        <v/>
      </c>
      <c r="Z983" s="69">
        <f>$Y983*$X983</f>
        <v/>
      </c>
      <c r="AA983" s="69">
        <f>IF($O983="",0,$O983-$F983)</f>
        <v/>
      </c>
      <c r="AB983" s="69">
        <f>IF(AND($O983="",$I983&lt;Paramètres!$C$8),1,0)</f>
        <v/>
      </c>
      <c r="AC983" s="69">
        <f>IF(AND($O983="",$Y983&gt;Paramètres!$C$13),1,0)</f>
        <v/>
      </c>
      <c r="AD983" s="67">
        <f>IF($O983="","",YEAR($O983)&amp;"-"&amp;TEXT(MONTH($O983),"00"))</f>
        <v/>
      </c>
      <c r="AE983" s="67">
        <f>IF($W983=1,"Réglée",IF($Y983&lt;=0,"Non échu",IF($Y983&lt;=30,"1-30 j",IF($Y983&lt;=60,"31-60 j",IF($Y983&lt;=90,"61-90 j","Plus de 90 j")))))</f>
        <v/>
      </c>
      <c r="AF983" s="67">
        <f>IF($K983&lt;=1000,"Moins de 1 k€",IF($K983&lt;=5000,"1 à 5 k€",IF($K983&lt;=15000,"5 à 15 k€","Plus de 15 k€")))</f>
        <v/>
      </c>
    </row>
    <row r="984">
      <c r="A984" s="65" t="inlineStr">
        <is>
          <t>FAC-00983</t>
        </is>
      </c>
      <c r="B984" s="65" t="inlineStr">
        <is>
          <t>DEV-02645</t>
        </is>
      </c>
      <c r="C984" s="65" t="inlineStr">
        <is>
          <t>CLI-0073</t>
        </is>
      </c>
      <c r="D984" s="65" t="inlineStr">
        <is>
          <t>Professionnel</t>
        </is>
      </c>
      <c r="E984" s="65" t="inlineStr">
        <is>
          <t>Toulouse</t>
        </is>
      </c>
      <c r="F984" s="66" t="n">
        <v>46104</v>
      </c>
      <c r="G984" s="65" t="inlineStr">
        <is>
          <t>2026-03</t>
        </is>
      </c>
      <c r="H984" s="65" t="inlineStr">
        <is>
          <t>2025-2026</t>
        </is>
      </c>
      <c r="I984" s="66" t="n">
        <v>46134</v>
      </c>
      <c r="J984" s="67" t="n">
        <v>30</v>
      </c>
      <c r="K984" s="68" t="n">
        <v>6417.85</v>
      </c>
      <c r="L984" s="71" t="n">
        <v>0.2</v>
      </c>
      <c r="M984" s="68" t="n">
        <v>7701.42</v>
      </c>
      <c r="N984" s="65" t="inlineStr">
        <is>
          <t>Lent</t>
        </is>
      </c>
      <c r="O984" s="66" t="n">
        <v>46119</v>
      </c>
      <c r="P984" s="65" t="inlineStr">
        <is>
          <t>Payée</t>
        </is>
      </c>
      <c r="Q984" s="67">
        <f>IFERROR(INDEX(Devis!$I$2:$I$3053,MATCH($B984,Devis!$A$2:$A$3053,0)),"")</f>
        <v/>
      </c>
      <c r="R984" s="67">
        <f>IFERROR(INDEX(Devis!$K$2:$K$3053,MATCH($B984,Devis!$A$2:$A$3053,0)),"")</f>
        <v/>
      </c>
      <c r="S984" s="67">
        <f>IFERROR(INDEX(Clients!$G$2:$G$1020,MATCH($C984,Clients!$A$2:$A$1020,0)),"")</f>
        <v/>
      </c>
      <c r="T984" s="69">
        <f>1</f>
        <v/>
      </c>
      <c r="U984" s="68">
        <f>IFERROR(INDEX(Interventions!$S$2:$S$1106,MATCH($B984,Interventions!$B$2:$B$1106,0)),0)</f>
        <v/>
      </c>
      <c r="V984" s="68">
        <f>$K984-$U984</f>
        <v/>
      </c>
      <c r="W984" s="69">
        <f>IF($O984="",0,1)</f>
        <v/>
      </c>
      <c r="X984" s="68">
        <f>IF($O984="",$M984,0)</f>
        <v/>
      </c>
      <c r="Y984" s="69">
        <f>IF($O984="",MAX(0,Paramètres!$C$8-$I984),MAX(0,$O984-$I984))</f>
        <v/>
      </c>
      <c r="Z984" s="69">
        <f>$Y984*$X984</f>
        <v/>
      </c>
      <c r="AA984" s="69">
        <f>IF($O984="",0,$O984-$F984)</f>
        <v/>
      </c>
      <c r="AB984" s="69">
        <f>IF(AND($O984="",$I984&lt;Paramètres!$C$8),1,0)</f>
        <v/>
      </c>
      <c r="AC984" s="69">
        <f>IF(AND($O984="",$Y984&gt;Paramètres!$C$13),1,0)</f>
        <v/>
      </c>
      <c r="AD984" s="67">
        <f>IF($O984="","",YEAR($O984)&amp;"-"&amp;TEXT(MONTH($O984),"00"))</f>
        <v/>
      </c>
      <c r="AE984" s="67">
        <f>IF($W984=1,"Réglée",IF($Y984&lt;=0,"Non échu",IF($Y984&lt;=30,"1-30 j",IF($Y984&lt;=60,"31-60 j",IF($Y984&lt;=90,"61-90 j","Plus de 90 j")))))</f>
        <v/>
      </c>
      <c r="AF984" s="67">
        <f>IF($K984&lt;=1000,"Moins de 1 k€",IF($K984&lt;=5000,"1 à 5 k€",IF($K984&lt;=15000,"5 à 15 k€","Plus de 15 k€")))</f>
        <v/>
      </c>
    </row>
    <row r="985">
      <c r="A985" s="65" t="inlineStr">
        <is>
          <t>FAC-00984</t>
        </is>
      </c>
      <c r="B985" s="65" t="inlineStr">
        <is>
          <t>DEV-02646</t>
        </is>
      </c>
      <c r="C985" s="65" t="inlineStr">
        <is>
          <t>CLI-0256</t>
        </is>
      </c>
      <c r="D985" s="65" t="inlineStr">
        <is>
          <t>Particulier</t>
        </is>
      </c>
      <c r="E985" s="65" t="inlineStr">
        <is>
          <t>Bordeaux</t>
        </is>
      </c>
      <c r="F985" s="66" t="n">
        <v>46101</v>
      </c>
      <c r="G985" s="65" t="inlineStr">
        <is>
          <t>2026-03</t>
        </is>
      </c>
      <c r="H985" s="65" t="inlineStr">
        <is>
          <t>2025-2026</t>
        </is>
      </c>
      <c r="I985" s="66" t="n">
        <v>46116</v>
      </c>
      <c r="J985" s="67" t="n">
        <v>15</v>
      </c>
      <c r="K985" s="68" t="n">
        <v>10046.17</v>
      </c>
      <c r="L985" s="71" t="n">
        <v>0.2</v>
      </c>
      <c r="M985" s="68" t="n">
        <v>12055.4</v>
      </c>
      <c r="N985" s="65" t="inlineStr">
        <is>
          <t>Standard</t>
        </is>
      </c>
      <c r="O985" s="66" t="n">
        <v>46113</v>
      </c>
      <c r="P985" s="65" t="inlineStr">
        <is>
          <t>Payée</t>
        </is>
      </c>
      <c r="Q985" s="67">
        <f>IFERROR(INDEX(Devis!$I$2:$I$3053,MATCH($B985,Devis!$A$2:$A$3053,0)),"")</f>
        <v/>
      </c>
      <c r="R985" s="67">
        <f>IFERROR(INDEX(Devis!$K$2:$K$3053,MATCH($B985,Devis!$A$2:$A$3053,0)),"")</f>
        <v/>
      </c>
      <c r="S985" s="67">
        <f>IFERROR(INDEX(Clients!$G$2:$G$1020,MATCH($C985,Clients!$A$2:$A$1020,0)),"")</f>
        <v/>
      </c>
      <c r="T985" s="69">
        <f>1</f>
        <v/>
      </c>
      <c r="U985" s="68">
        <f>IFERROR(INDEX(Interventions!$S$2:$S$1106,MATCH($B985,Interventions!$B$2:$B$1106,0)),0)</f>
        <v/>
      </c>
      <c r="V985" s="68">
        <f>$K985-$U985</f>
        <v/>
      </c>
      <c r="W985" s="69">
        <f>IF($O985="",0,1)</f>
        <v/>
      </c>
      <c r="X985" s="68">
        <f>IF($O985="",$M985,0)</f>
        <v/>
      </c>
      <c r="Y985" s="69">
        <f>IF($O985="",MAX(0,Paramètres!$C$8-$I985),MAX(0,$O985-$I985))</f>
        <v/>
      </c>
      <c r="Z985" s="69">
        <f>$Y985*$X985</f>
        <v/>
      </c>
      <c r="AA985" s="69">
        <f>IF($O985="",0,$O985-$F985)</f>
        <v/>
      </c>
      <c r="AB985" s="69">
        <f>IF(AND($O985="",$I985&lt;Paramètres!$C$8),1,0)</f>
        <v/>
      </c>
      <c r="AC985" s="69">
        <f>IF(AND($O985="",$Y985&gt;Paramètres!$C$13),1,0)</f>
        <v/>
      </c>
      <c r="AD985" s="67">
        <f>IF($O985="","",YEAR($O985)&amp;"-"&amp;TEXT(MONTH($O985),"00"))</f>
        <v/>
      </c>
      <c r="AE985" s="67">
        <f>IF($W985=1,"Réglée",IF($Y985&lt;=0,"Non échu",IF($Y985&lt;=30,"1-30 j",IF($Y985&lt;=60,"31-60 j",IF($Y985&lt;=90,"61-90 j","Plus de 90 j")))))</f>
        <v/>
      </c>
      <c r="AF985" s="67">
        <f>IF($K985&lt;=1000,"Moins de 1 k€",IF($K985&lt;=5000,"1 à 5 k€",IF($K985&lt;=15000,"5 à 15 k€","Plus de 15 k€")))</f>
        <v/>
      </c>
    </row>
    <row r="986">
      <c r="A986" s="65" t="inlineStr">
        <is>
          <t>FAC-00985</t>
        </is>
      </c>
      <c r="B986" s="65" t="inlineStr">
        <is>
          <t>DEV-02650</t>
        </is>
      </c>
      <c r="C986" s="65" t="inlineStr">
        <is>
          <t>CLI-0528</t>
        </is>
      </c>
      <c r="D986" s="65" t="inlineStr">
        <is>
          <t>Particulier</t>
        </is>
      </c>
      <c r="E986" s="65" t="inlineStr">
        <is>
          <t>Bordeaux</t>
        </is>
      </c>
      <c r="F986" s="66" t="n">
        <v>46077</v>
      </c>
      <c r="G986" s="65" t="inlineStr">
        <is>
          <t>2026-02</t>
        </is>
      </c>
      <c r="H986" s="65" t="inlineStr">
        <is>
          <t>2025-2026</t>
        </is>
      </c>
      <c r="I986" s="66" t="n">
        <v>46092</v>
      </c>
      <c r="J986" s="67" t="n">
        <v>15</v>
      </c>
      <c r="K986" s="68" t="n">
        <v>5449.01</v>
      </c>
      <c r="L986" s="71" t="n">
        <v>0.1</v>
      </c>
      <c r="M986" s="68" t="n">
        <v>5993.91</v>
      </c>
      <c r="N986" s="65" t="inlineStr">
        <is>
          <t>Standard</t>
        </is>
      </c>
      <c r="O986" s="66" t="n">
        <v>46105</v>
      </c>
      <c r="P986" s="65" t="inlineStr">
        <is>
          <t>Payée</t>
        </is>
      </c>
      <c r="Q986" s="67">
        <f>IFERROR(INDEX(Devis!$I$2:$I$3053,MATCH($B986,Devis!$A$2:$A$3053,0)),"")</f>
        <v/>
      </c>
      <c r="R986" s="67">
        <f>IFERROR(INDEX(Devis!$K$2:$K$3053,MATCH($B986,Devis!$A$2:$A$3053,0)),"")</f>
        <v/>
      </c>
      <c r="S986" s="67">
        <f>IFERROR(INDEX(Clients!$G$2:$G$1020,MATCH($C986,Clients!$A$2:$A$1020,0)),"")</f>
        <v/>
      </c>
      <c r="T986" s="69">
        <f>1</f>
        <v/>
      </c>
      <c r="U986" s="68">
        <f>IFERROR(INDEX(Interventions!$S$2:$S$1106,MATCH($B986,Interventions!$B$2:$B$1106,0)),0)</f>
        <v/>
      </c>
      <c r="V986" s="68">
        <f>$K986-$U986</f>
        <v/>
      </c>
      <c r="W986" s="69">
        <f>IF($O986="",0,1)</f>
        <v/>
      </c>
      <c r="X986" s="68">
        <f>IF($O986="",$M986,0)</f>
        <v/>
      </c>
      <c r="Y986" s="69">
        <f>IF($O986="",MAX(0,Paramètres!$C$8-$I986),MAX(0,$O986-$I986))</f>
        <v/>
      </c>
      <c r="Z986" s="69">
        <f>$Y986*$X986</f>
        <v/>
      </c>
      <c r="AA986" s="69">
        <f>IF($O986="",0,$O986-$F986)</f>
        <v/>
      </c>
      <c r="AB986" s="69">
        <f>IF(AND($O986="",$I986&lt;Paramètres!$C$8),1,0)</f>
        <v/>
      </c>
      <c r="AC986" s="69">
        <f>IF(AND($O986="",$Y986&gt;Paramètres!$C$13),1,0)</f>
        <v/>
      </c>
      <c r="AD986" s="67">
        <f>IF($O986="","",YEAR($O986)&amp;"-"&amp;TEXT(MONTH($O986),"00"))</f>
        <v/>
      </c>
      <c r="AE986" s="67">
        <f>IF($W986=1,"Réglée",IF($Y986&lt;=0,"Non échu",IF($Y986&lt;=30,"1-30 j",IF($Y986&lt;=60,"31-60 j",IF($Y986&lt;=90,"61-90 j","Plus de 90 j")))))</f>
        <v/>
      </c>
      <c r="AF986" s="67">
        <f>IF($K986&lt;=1000,"Moins de 1 k€",IF($K986&lt;=5000,"1 à 5 k€",IF($K986&lt;=15000,"5 à 15 k€","Plus de 15 k€")))</f>
        <v/>
      </c>
    </row>
    <row r="987">
      <c r="A987" s="65" t="inlineStr">
        <is>
          <t>FAC-00986</t>
        </is>
      </c>
      <c r="B987" s="65" t="inlineStr">
        <is>
          <t>DEV-02657</t>
        </is>
      </c>
      <c r="C987" s="65" t="inlineStr">
        <is>
          <t>CLI-0548</t>
        </is>
      </c>
      <c r="D987" s="65" t="inlineStr">
        <is>
          <t>Collectivité</t>
        </is>
      </c>
      <c r="E987" s="65" t="inlineStr">
        <is>
          <t>Bordeaux</t>
        </is>
      </c>
      <c r="F987" s="66" t="n">
        <v>46097</v>
      </c>
      <c r="G987" s="65" t="inlineStr">
        <is>
          <t>2026-03</t>
        </is>
      </c>
      <c r="H987" s="65" t="inlineStr">
        <is>
          <t>2025-2026</t>
        </is>
      </c>
      <c r="I987" s="66" t="n">
        <v>46142</v>
      </c>
      <c r="J987" s="67" t="n">
        <v>45</v>
      </c>
      <c r="K987" s="68" t="n">
        <v>25321.02</v>
      </c>
      <c r="L987" s="71" t="n">
        <v>0.2</v>
      </c>
      <c r="M987" s="68" t="n">
        <v>30385.22</v>
      </c>
      <c r="N987" s="65" t="inlineStr">
        <is>
          <t>Bon payeur</t>
        </is>
      </c>
      <c r="O987" s="66" t="n">
        <v>46162</v>
      </c>
      <c r="P987" s="65" t="inlineStr">
        <is>
          <t>Payée</t>
        </is>
      </c>
      <c r="Q987" s="67">
        <f>IFERROR(INDEX(Devis!$I$2:$I$3053,MATCH($B987,Devis!$A$2:$A$3053,0)),"")</f>
        <v/>
      </c>
      <c r="R987" s="67">
        <f>IFERROR(INDEX(Devis!$K$2:$K$3053,MATCH($B987,Devis!$A$2:$A$3053,0)),"")</f>
        <v/>
      </c>
      <c r="S987" s="67">
        <f>IFERROR(INDEX(Clients!$G$2:$G$1020,MATCH($C987,Clients!$A$2:$A$1020,0)),"")</f>
        <v/>
      </c>
      <c r="T987" s="69">
        <f>1</f>
        <v/>
      </c>
      <c r="U987" s="68">
        <f>IFERROR(INDEX(Interventions!$S$2:$S$1106,MATCH($B987,Interventions!$B$2:$B$1106,0)),0)</f>
        <v/>
      </c>
      <c r="V987" s="68">
        <f>$K987-$U987</f>
        <v/>
      </c>
      <c r="W987" s="69">
        <f>IF($O987="",0,1)</f>
        <v/>
      </c>
      <c r="X987" s="68">
        <f>IF($O987="",$M987,0)</f>
        <v/>
      </c>
      <c r="Y987" s="69">
        <f>IF($O987="",MAX(0,Paramètres!$C$8-$I987),MAX(0,$O987-$I987))</f>
        <v/>
      </c>
      <c r="Z987" s="69">
        <f>$Y987*$X987</f>
        <v/>
      </c>
      <c r="AA987" s="69">
        <f>IF($O987="",0,$O987-$F987)</f>
        <v/>
      </c>
      <c r="AB987" s="69">
        <f>IF(AND($O987="",$I987&lt;Paramètres!$C$8),1,0)</f>
        <v/>
      </c>
      <c r="AC987" s="69">
        <f>IF(AND($O987="",$Y987&gt;Paramètres!$C$13),1,0)</f>
        <v/>
      </c>
      <c r="AD987" s="67">
        <f>IF($O987="","",YEAR($O987)&amp;"-"&amp;TEXT(MONTH($O987),"00"))</f>
        <v/>
      </c>
      <c r="AE987" s="67">
        <f>IF($W987=1,"Réglée",IF($Y987&lt;=0,"Non échu",IF($Y987&lt;=30,"1-30 j",IF($Y987&lt;=60,"31-60 j",IF($Y987&lt;=90,"61-90 j","Plus de 90 j")))))</f>
        <v/>
      </c>
      <c r="AF987" s="67">
        <f>IF($K987&lt;=1000,"Moins de 1 k€",IF($K987&lt;=5000,"1 à 5 k€",IF($K987&lt;=15000,"5 à 15 k€","Plus de 15 k€")))</f>
        <v/>
      </c>
    </row>
    <row r="988">
      <c r="A988" s="65" t="inlineStr">
        <is>
          <t>FAC-00987</t>
        </is>
      </c>
      <c r="B988" s="65" t="inlineStr">
        <is>
          <t>DEV-02658</t>
        </is>
      </c>
      <c r="C988" s="65" t="inlineStr">
        <is>
          <t>CLI-0442</t>
        </is>
      </c>
      <c r="D988" s="65" t="inlineStr">
        <is>
          <t>Particulier</t>
        </is>
      </c>
      <c r="E988" s="65" t="inlineStr">
        <is>
          <t>Toulouse</t>
        </is>
      </c>
      <c r="F988" s="66" t="n">
        <v>46125</v>
      </c>
      <c r="G988" s="65" t="inlineStr">
        <is>
          <t>2026-04</t>
        </is>
      </c>
      <c r="H988" s="65" t="inlineStr">
        <is>
          <t>2025-2026</t>
        </is>
      </c>
      <c r="I988" s="66" t="n">
        <v>46140</v>
      </c>
      <c r="J988" s="67" t="n">
        <v>15</v>
      </c>
      <c r="K988" s="68" t="n">
        <v>3384.83</v>
      </c>
      <c r="L988" s="71" t="n">
        <v>0.1</v>
      </c>
      <c r="M988" s="68" t="n">
        <v>3723.31</v>
      </c>
      <c r="N988" s="65" t="inlineStr">
        <is>
          <t>Standard</t>
        </is>
      </c>
      <c r="O988" s="66" t="n">
        <v>46163</v>
      </c>
      <c r="P988" s="65" t="inlineStr">
        <is>
          <t>Payée</t>
        </is>
      </c>
      <c r="Q988" s="67">
        <f>IFERROR(INDEX(Devis!$I$2:$I$3053,MATCH($B988,Devis!$A$2:$A$3053,0)),"")</f>
        <v/>
      </c>
      <c r="R988" s="67">
        <f>IFERROR(INDEX(Devis!$K$2:$K$3053,MATCH($B988,Devis!$A$2:$A$3053,0)),"")</f>
        <v/>
      </c>
      <c r="S988" s="67">
        <f>IFERROR(INDEX(Clients!$G$2:$G$1020,MATCH($C988,Clients!$A$2:$A$1020,0)),"")</f>
        <v/>
      </c>
      <c r="T988" s="69">
        <f>1</f>
        <v/>
      </c>
      <c r="U988" s="68">
        <f>IFERROR(INDEX(Interventions!$S$2:$S$1106,MATCH($B988,Interventions!$B$2:$B$1106,0)),0)</f>
        <v/>
      </c>
      <c r="V988" s="68">
        <f>$K988-$U988</f>
        <v/>
      </c>
      <c r="W988" s="69">
        <f>IF($O988="",0,1)</f>
        <v/>
      </c>
      <c r="X988" s="68">
        <f>IF($O988="",$M988,0)</f>
        <v/>
      </c>
      <c r="Y988" s="69">
        <f>IF($O988="",MAX(0,Paramètres!$C$8-$I988),MAX(0,$O988-$I988))</f>
        <v/>
      </c>
      <c r="Z988" s="69">
        <f>$Y988*$X988</f>
        <v/>
      </c>
      <c r="AA988" s="69">
        <f>IF($O988="",0,$O988-$F988)</f>
        <v/>
      </c>
      <c r="AB988" s="69">
        <f>IF(AND($O988="",$I988&lt;Paramètres!$C$8),1,0)</f>
        <v/>
      </c>
      <c r="AC988" s="69">
        <f>IF(AND($O988="",$Y988&gt;Paramètres!$C$13),1,0)</f>
        <v/>
      </c>
      <c r="AD988" s="67">
        <f>IF($O988="","",YEAR($O988)&amp;"-"&amp;TEXT(MONTH($O988),"00"))</f>
        <v/>
      </c>
      <c r="AE988" s="67">
        <f>IF($W988=1,"Réglée",IF($Y988&lt;=0,"Non échu",IF($Y988&lt;=30,"1-30 j",IF($Y988&lt;=60,"31-60 j",IF($Y988&lt;=90,"61-90 j","Plus de 90 j")))))</f>
        <v/>
      </c>
      <c r="AF988" s="67">
        <f>IF($K988&lt;=1000,"Moins de 1 k€",IF($K988&lt;=5000,"1 à 5 k€",IF($K988&lt;=15000,"5 à 15 k€","Plus de 15 k€")))</f>
        <v/>
      </c>
    </row>
    <row r="989">
      <c r="A989" s="65" t="inlineStr">
        <is>
          <t>FAC-00988</t>
        </is>
      </c>
      <c r="B989" s="65" t="inlineStr">
        <is>
          <t>DEV-02661</t>
        </is>
      </c>
      <c r="C989" s="65" t="inlineStr">
        <is>
          <t>CLI-0257</t>
        </is>
      </c>
      <c r="D989" s="65" t="inlineStr">
        <is>
          <t>Professionnel</t>
        </is>
      </c>
      <c r="E989" s="65" t="inlineStr">
        <is>
          <t>Toulouse</t>
        </is>
      </c>
      <c r="F989" s="66" t="n">
        <v>46106</v>
      </c>
      <c r="G989" s="65" t="inlineStr">
        <is>
          <t>2026-03</t>
        </is>
      </c>
      <c r="H989" s="65" t="inlineStr">
        <is>
          <t>2025-2026</t>
        </is>
      </c>
      <c r="I989" s="66" t="n">
        <v>46136</v>
      </c>
      <c r="J989" s="67" t="n">
        <v>30</v>
      </c>
      <c r="K989" s="68" t="n">
        <v>2486.63</v>
      </c>
      <c r="L989" s="71" t="n">
        <v>0.2</v>
      </c>
      <c r="M989" s="68" t="n">
        <v>2983.96</v>
      </c>
      <c r="N989" s="65" t="inlineStr">
        <is>
          <t>Bon payeur</t>
        </is>
      </c>
      <c r="O989" s="66" t="n">
        <v>46163</v>
      </c>
      <c r="P989" s="65" t="inlineStr">
        <is>
          <t>Payée</t>
        </is>
      </c>
      <c r="Q989" s="67">
        <f>IFERROR(INDEX(Devis!$I$2:$I$3053,MATCH($B989,Devis!$A$2:$A$3053,0)),"")</f>
        <v/>
      </c>
      <c r="R989" s="67">
        <f>IFERROR(INDEX(Devis!$K$2:$K$3053,MATCH($B989,Devis!$A$2:$A$3053,0)),"")</f>
        <v/>
      </c>
      <c r="S989" s="67">
        <f>IFERROR(INDEX(Clients!$G$2:$G$1020,MATCH($C989,Clients!$A$2:$A$1020,0)),"")</f>
        <v/>
      </c>
      <c r="T989" s="69">
        <f>1</f>
        <v/>
      </c>
      <c r="U989" s="68">
        <f>IFERROR(INDEX(Interventions!$S$2:$S$1106,MATCH($B989,Interventions!$B$2:$B$1106,0)),0)</f>
        <v/>
      </c>
      <c r="V989" s="68">
        <f>$K989-$U989</f>
        <v/>
      </c>
      <c r="W989" s="69">
        <f>IF($O989="",0,1)</f>
        <v/>
      </c>
      <c r="X989" s="68">
        <f>IF($O989="",$M989,0)</f>
        <v/>
      </c>
      <c r="Y989" s="69">
        <f>IF($O989="",MAX(0,Paramètres!$C$8-$I989),MAX(0,$O989-$I989))</f>
        <v/>
      </c>
      <c r="Z989" s="69">
        <f>$Y989*$X989</f>
        <v/>
      </c>
      <c r="AA989" s="69">
        <f>IF($O989="",0,$O989-$F989)</f>
        <v/>
      </c>
      <c r="AB989" s="69">
        <f>IF(AND($O989="",$I989&lt;Paramètres!$C$8),1,0)</f>
        <v/>
      </c>
      <c r="AC989" s="69">
        <f>IF(AND($O989="",$Y989&gt;Paramètres!$C$13),1,0)</f>
        <v/>
      </c>
      <c r="AD989" s="67">
        <f>IF($O989="","",YEAR($O989)&amp;"-"&amp;TEXT(MONTH($O989),"00"))</f>
        <v/>
      </c>
      <c r="AE989" s="67">
        <f>IF($W989=1,"Réglée",IF($Y989&lt;=0,"Non échu",IF($Y989&lt;=30,"1-30 j",IF($Y989&lt;=60,"31-60 j",IF($Y989&lt;=90,"61-90 j","Plus de 90 j")))))</f>
        <v/>
      </c>
      <c r="AF989" s="67">
        <f>IF($K989&lt;=1000,"Moins de 1 k€",IF($K989&lt;=5000,"1 à 5 k€",IF($K989&lt;=15000,"5 à 15 k€","Plus de 15 k€")))</f>
        <v/>
      </c>
    </row>
    <row r="990">
      <c r="A990" s="65" t="inlineStr">
        <is>
          <t>FAC-00989</t>
        </is>
      </c>
      <c r="B990" s="65" t="inlineStr">
        <is>
          <t>DEV-02663</t>
        </is>
      </c>
      <c r="C990" s="65" t="inlineStr">
        <is>
          <t>CLI-0506</t>
        </is>
      </c>
      <c r="D990" s="65" t="inlineStr">
        <is>
          <t>Professionnel</t>
        </is>
      </c>
      <c r="E990" s="65" t="inlineStr">
        <is>
          <t>Bordeaux</t>
        </is>
      </c>
      <c r="F990" s="66" t="n">
        <v>46114</v>
      </c>
      <c r="G990" s="65" t="inlineStr">
        <is>
          <t>2026-04</t>
        </is>
      </c>
      <c r="H990" s="65" t="inlineStr">
        <is>
          <t>2025-2026</t>
        </is>
      </c>
      <c r="I990" s="66" t="n">
        <v>46144</v>
      </c>
      <c r="J990" s="67" t="n">
        <v>30</v>
      </c>
      <c r="K990" s="68" t="n">
        <v>1882.71</v>
      </c>
      <c r="L990" s="71" t="n">
        <v>0.2</v>
      </c>
      <c r="M990" s="68" t="n">
        <v>2259.25</v>
      </c>
      <c r="N990" s="65" t="inlineStr">
        <is>
          <t>Bon payeur</t>
        </is>
      </c>
      <c r="O990" s="66" t="n">
        <v>46115</v>
      </c>
      <c r="P990" s="65" t="inlineStr">
        <is>
          <t>Payée</t>
        </is>
      </c>
      <c r="Q990" s="67">
        <f>IFERROR(INDEX(Devis!$I$2:$I$3053,MATCH($B990,Devis!$A$2:$A$3053,0)),"")</f>
        <v/>
      </c>
      <c r="R990" s="67">
        <f>IFERROR(INDEX(Devis!$K$2:$K$3053,MATCH($B990,Devis!$A$2:$A$3053,0)),"")</f>
        <v/>
      </c>
      <c r="S990" s="67">
        <f>IFERROR(INDEX(Clients!$G$2:$G$1020,MATCH($C990,Clients!$A$2:$A$1020,0)),"")</f>
        <v/>
      </c>
      <c r="T990" s="69">
        <f>1</f>
        <v/>
      </c>
      <c r="U990" s="68">
        <f>IFERROR(INDEX(Interventions!$S$2:$S$1106,MATCH($B990,Interventions!$B$2:$B$1106,0)),0)</f>
        <v/>
      </c>
      <c r="V990" s="68">
        <f>$K990-$U990</f>
        <v/>
      </c>
      <c r="W990" s="69">
        <f>IF($O990="",0,1)</f>
        <v/>
      </c>
      <c r="X990" s="68">
        <f>IF($O990="",$M990,0)</f>
        <v/>
      </c>
      <c r="Y990" s="69">
        <f>IF($O990="",MAX(0,Paramètres!$C$8-$I990),MAX(0,$O990-$I990))</f>
        <v/>
      </c>
      <c r="Z990" s="69">
        <f>$Y990*$X990</f>
        <v/>
      </c>
      <c r="AA990" s="69">
        <f>IF($O990="",0,$O990-$F990)</f>
        <v/>
      </c>
      <c r="AB990" s="69">
        <f>IF(AND($O990="",$I990&lt;Paramètres!$C$8),1,0)</f>
        <v/>
      </c>
      <c r="AC990" s="69">
        <f>IF(AND($O990="",$Y990&gt;Paramètres!$C$13),1,0)</f>
        <v/>
      </c>
      <c r="AD990" s="67">
        <f>IF($O990="","",YEAR($O990)&amp;"-"&amp;TEXT(MONTH($O990),"00"))</f>
        <v/>
      </c>
      <c r="AE990" s="67">
        <f>IF($W990=1,"Réglée",IF($Y990&lt;=0,"Non échu",IF($Y990&lt;=30,"1-30 j",IF($Y990&lt;=60,"31-60 j",IF($Y990&lt;=90,"61-90 j","Plus de 90 j")))))</f>
        <v/>
      </c>
      <c r="AF990" s="67">
        <f>IF($K990&lt;=1000,"Moins de 1 k€",IF($K990&lt;=5000,"1 à 5 k€",IF($K990&lt;=15000,"5 à 15 k€","Plus de 15 k€")))</f>
        <v/>
      </c>
    </row>
    <row r="991">
      <c r="A991" s="65" t="inlineStr">
        <is>
          <t>FAC-00990</t>
        </is>
      </c>
      <c r="B991" s="65" t="inlineStr">
        <is>
          <t>DEV-02664</t>
        </is>
      </c>
      <c r="C991" s="65" t="inlineStr">
        <is>
          <t>CLI-0516</t>
        </is>
      </c>
      <c r="D991" s="65" t="inlineStr">
        <is>
          <t>Particulier</t>
        </is>
      </c>
      <c r="E991" s="65" t="inlineStr">
        <is>
          <t>Bordeaux</t>
        </is>
      </c>
      <c r="F991" s="66" t="n">
        <v>46104</v>
      </c>
      <c r="G991" s="65" t="inlineStr">
        <is>
          <t>2026-03</t>
        </is>
      </c>
      <c r="H991" s="65" t="inlineStr">
        <is>
          <t>2025-2026</t>
        </is>
      </c>
      <c r="I991" s="66" t="n">
        <v>46119</v>
      </c>
      <c r="J991" s="67" t="n">
        <v>15</v>
      </c>
      <c r="K991" s="68" t="n">
        <v>252.71</v>
      </c>
      <c r="L991" s="71" t="n">
        <v>0.2</v>
      </c>
      <c r="M991" s="68" t="n">
        <v>303.25</v>
      </c>
      <c r="N991" s="65" t="inlineStr">
        <is>
          <t>Bon payeur</t>
        </is>
      </c>
      <c r="O991" s="66" t="n">
        <v>46118</v>
      </c>
      <c r="P991" s="65" t="inlineStr">
        <is>
          <t>Payée</t>
        </is>
      </c>
      <c r="Q991" s="67">
        <f>IFERROR(INDEX(Devis!$I$2:$I$3053,MATCH($B991,Devis!$A$2:$A$3053,0)),"")</f>
        <v/>
      </c>
      <c r="R991" s="67">
        <f>IFERROR(INDEX(Devis!$K$2:$K$3053,MATCH($B991,Devis!$A$2:$A$3053,0)),"")</f>
        <v/>
      </c>
      <c r="S991" s="67">
        <f>IFERROR(INDEX(Clients!$G$2:$G$1020,MATCH($C991,Clients!$A$2:$A$1020,0)),"")</f>
        <v/>
      </c>
      <c r="T991" s="69">
        <f>1</f>
        <v/>
      </c>
      <c r="U991" s="68">
        <f>IFERROR(INDEX(Interventions!$S$2:$S$1106,MATCH($B991,Interventions!$B$2:$B$1106,0)),0)</f>
        <v/>
      </c>
      <c r="V991" s="68">
        <f>$K991-$U991</f>
        <v/>
      </c>
      <c r="W991" s="69">
        <f>IF($O991="",0,1)</f>
        <v/>
      </c>
      <c r="X991" s="68">
        <f>IF($O991="",$M991,0)</f>
        <v/>
      </c>
      <c r="Y991" s="69">
        <f>IF($O991="",MAX(0,Paramètres!$C$8-$I991),MAX(0,$O991-$I991))</f>
        <v/>
      </c>
      <c r="Z991" s="69">
        <f>$Y991*$X991</f>
        <v/>
      </c>
      <c r="AA991" s="69">
        <f>IF($O991="",0,$O991-$F991)</f>
        <v/>
      </c>
      <c r="AB991" s="69">
        <f>IF(AND($O991="",$I991&lt;Paramètres!$C$8),1,0)</f>
        <v/>
      </c>
      <c r="AC991" s="69">
        <f>IF(AND($O991="",$Y991&gt;Paramètres!$C$13),1,0)</f>
        <v/>
      </c>
      <c r="AD991" s="67">
        <f>IF($O991="","",YEAR($O991)&amp;"-"&amp;TEXT(MONTH($O991),"00"))</f>
        <v/>
      </c>
      <c r="AE991" s="67">
        <f>IF($W991=1,"Réglée",IF($Y991&lt;=0,"Non échu",IF($Y991&lt;=30,"1-30 j",IF($Y991&lt;=60,"31-60 j",IF($Y991&lt;=90,"61-90 j","Plus de 90 j")))))</f>
        <v/>
      </c>
      <c r="AF991" s="67">
        <f>IF($K991&lt;=1000,"Moins de 1 k€",IF($K991&lt;=5000,"1 à 5 k€",IF($K991&lt;=15000,"5 à 15 k€","Plus de 15 k€")))</f>
        <v/>
      </c>
    </row>
    <row r="992">
      <c r="A992" s="65" t="inlineStr">
        <is>
          <t>FAC-00991</t>
        </is>
      </c>
      <c r="B992" s="65" t="inlineStr">
        <is>
          <t>DEV-02666</t>
        </is>
      </c>
      <c r="C992" s="65" t="inlineStr">
        <is>
          <t>CLI-0283</t>
        </is>
      </c>
      <c r="D992" s="65" t="inlineStr">
        <is>
          <t>Particulier</t>
        </is>
      </c>
      <c r="E992" s="65" t="inlineStr">
        <is>
          <t>Bordeaux</t>
        </is>
      </c>
      <c r="F992" s="66" t="n">
        <v>46111</v>
      </c>
      <c r="G992" s="65" t="inlineStr">
        <is>
          <t>2026-03</t>
        </is>
      </c>
      <c r="H992" s="65" t="inlineStr">
        <is>
          <t>2025-2026</t>
        </is>
      </c>
      <c r="I992" s="66" t="n">
        <v>46126</v>
      </c>
      <c r="J992" s="67" t="n">
        <v>15</v>
      </c>
      <c r="K992" s="68" t="n">
        <v>2756.03</v>
      </c>
      <c r="L992" s="71" t="n">
        <v>0.1</v>
      </c>
      <c r="M992" s="68" t="n">
        <v>3031.63</v>
      </c>
      <c r="N992" s="65" t="inlineStr">
        <is>
          <t>Bon payeur</t>
        </is>
      </c>
      <c r="O992" s="66" t="n">
        <v>46112</v>
      </c>
      <c r="P992" s="65" t="inlineStr">
        <is>
          <t>Payée</t>
        </is>
      </c>
      <c r="Q992" s="67">
        <f>IFERROR(INDEX(Devis!$I$2:$I$3053,MATCH($B992,Devis!$A$2:$A$3053,0)),"")</f>
        <v/>
      </c>
      <c r="R992" s="67">
        <f>IFERROR(INDEX(Devis!$K$2:$K$3053,MATCH($B992,Devis!$A$2:$A$3053,0)),"")</f>
        <v/>
      </c>
      <c r="S992" s="67">
        <f>IFERROR(INDEX(Clients!$G$2:$G$1020,MATCH($C992,Clients!$A$2:$A$1020,0)),"")</f>
        <v/>
      </c>
      <c r="T992" s="69">
        <f>1</f>
        <v/>
      </c>
      <c r="U992" s="68">
        <f>IFERROR(INDEX(Interventions!$S$2:$S$1106,MATCH($B992,Interventions!$B$2:$B$1106,0)),0)</f>
        <v/>
      </c>
      <c r="V992" s="68">
        <f>$K992-$U992</f>
        <v/>
      </c>
      <c r="W992" s="69">
        <f>IF($O992="",0,1)</f>
        <v/>
      </c>
      <c r="X992" s="68">
        <f>IF($O992="",$M992,0)</f>
        <v/>
      </c>
      <c r="Y992" s="69">
        <f>IF($O992="",MAX(0,Paramètres!$C$8-$I992),MAX(0,$O992-$I992))</f>
        <v/>
      </c>
      <c r="Z992" s="69">
        <f>$Y992*$X992</f>
        <v/>
      </c>
      <c r="AA992" s="69">
        <f>IF($O992="",0,$O992-$F992)</f>
        <v/>
      </c>
      <c r="AB992" s="69">
        <f>IF(AND($O992="",$I992&lt;Paramètres!$C$8),1,0)</f>
        <v/>
      </c>
      <c r="AC992" s="69">
        <f>IF(AND($O992="",$Y992&gt;Paramètres!$C$13),1,0)</f>
        <v/>
      </c>
      <c r="AD992" s="67">
        <f>IF($O992="","",YEAR($O992)&amp;"-"&amp;TEXT(MONTH($O992),"00"))</f>
        <v/>
      </c>
      <c r="AE992" s="67">
        <f>IF($W992=1,"Réglée",IF($Y992&lt;=0,"Non échu",IF($Y992&lt;=30,"1-30 j",IF($Y992&lt;=60,"31-60 j",IF($Y992&lt;=90,"61-90 j","Plus de 90 j")))))</f>
        <v/>
      </c>
      <c r="AF992" s="67">
        <f>IF($K992&lt;=1000,"Moins de 1 k€",IF($K992&lt;=5000,"1 à 5 k€",IF($K992&lt;=15000,"5 à 15 k€","Plus de 15 k€")))</f>
        <v/>
      </c>
    </row>
    <row r="993">
      <c r="A993" s="65" t="inlineStr">
        <is>
          <t>FAC-00992</t>
        </is>
      </c>
      <c r="B993" s="65" t="inlineStr">
        <is>
          <t>DEV-02672</t>
        </is>
      </c>
      <c r="C993" s="65" t="inlineStr">
        <is>
          <t>CLI-0094</t>
        </is>
      </c>
      <c r="D993" s="65" t="inlineStr">
        <is>
          <t>Professionnel</t>
        </is>
      </c>
      <c r="E993" s="65" t="inlineStr">
        <is>
          <t>Toulouse</t>
        </is>
      </c>
      <c r="F993" s="66" t="n">
        <v>46111</v>
      </c>
      <c r="G993" s="65" t="inlineStr">
        <is>
          <t>2026-03</t>
        </is>
      </c>
      <c r="H993" s="65" t="inlineStr">
        <is>
          <t>2025-2026</t>
        </is>
      </c>
      <c r="I993" s="66" t="n">
        <v>46141</v>
      </c>
      <c r="J993" s="67" t="n">
        <v>30</v>
      </c>
      <c r="K993" s="68" t="n">
        <v>435.54</v>
      </c>
      <c r="L993" s="71" t="n">
        <v>0.2</v>
      </c>
      <c r="M993" s="68" t="n">
        <v>522.65</v>
      </c>
      <c r="N993" s="65" t="inlineStr">
        <is>
          <t>Standard</t>
        </is>
      </c>
      <c r="O993" s="66" t="n">
        <v>46177</v>
      </c>
      <c r="P993" s="65" t="inlineStr">
        <is>
          <t>Payée</t>
        </is>
      </c>
      <c r="Q993" s="67">
        <f>IFERROR(INDEX(Devis!$I$2:$I$3053,MATCH($B993,Devis!$A$2:$A$3053,0)),"")</f>
        <v/>
      </c>
      <c r="R993" s="67">
        <f>IFERROR(INDEX(Devis!$K$2:$K$3053,MATCH($B993,Devis!$A$2:$A$3053,0)),"")</f>
        <v/>
      </c>
      <c r="S993" s="67">
        <f>IFERROR(INDEX(Clients!$G$2:$G$1020,MATCH($C993,Clients!$A$2:$A$1020,0)),"")</f>
        <v/>
      </c>
      <c r="T993" s="69">
        <f>1</f>
        <v/>
      </c>
      <c r="U993" s="68">
        <f>IFERROR(INDEX(Interventions!$S$2:$S$1106,MATCH($B993,Interventions!$B$2:$B$1106,0)),0)</f>
        <v/>
      </c>
      <c r="V993" s="68">
        <f>$K993-$U993</f>
        <v/>
      </c>
      <c r="W993" s="69">
        <f>IF($O993="",0,1)</f>
        <v/>
      </c>
      <c r="X993" s="68">
        <f>IF($O993="",$M993,0)</f>
        <v/>
      </c>
      <c r="Y993" s="69">
        <f>IF($O993="",MAX(0,Paramètres!$C$8-$I993),MAX(0,$O993-$I993))</f>
        <v/>
      </c>
      <c r="Z993" s="69">
        <f>$Y993*$X993</f>
        <v/>
      </c>
      <c r="AA993" s="69">
        <f>IF($O993="",0,$O993-$F993)</f>
        <v/>
      </c>
      <c r="AB993" s="69">
        <f>IF(AND($O993="",$I993&lt;Paramètres!$C$8),1,0)</f>
        <v/>
      </c>
      <c r="AC993" s="69">
        <f>IF(AND($O993="",$Y993&gt;Paramètres!$C$13),1,0)</f>
        <v/>
      </c>
      <c r="AD993" s="67">
        <f>IF($O993="","",YEAR($O993)&amp;"-"&amp;TEXT(MONTH($O993),"00"))</f>
        <v/>
      </c>
      <c r="AE993" s="67">
        <f>IF($W993=1,"Réglée",IF($Y993&lt;=0,"Non échu",IF($Y993&lt;=30,"1-30 j",IF($Y993&lt;=60,"31-60 j",IF($Y993&lt;=90,"61-90 j","Plus de 90 j")))))</f>
        <v/>
      </c>
      <c r="AF993" s="67">
        <f>IF($K993&lt;=1000,"Moins de 1 k€",IF($K993&lt;=5000,"1 à 5 k€",IF($K993&lt;=15000,"5 à 15 k€","Plus de 15 k€")))</f>
        <v/>
      </c>
    </row>
    <row r="994">
      <c r="A994" s="65" t="inlineStr">
        <is>
          <t>FAC-00993</t>
        </is>
      </c>
      <c r="B994" s="65" t="inlineStr">
        <is>
          <t>DEV-02673</t>
        </is>
      </c>
      <c r="C994" s="65" t="inlineStr">
        <is>
          <t>CLI-0456</t>
        </is>
      </c>
      <c r="D994" s="65" t="inlineStr">
        <is>
          <t>Professionnel</t>
        </is>
      </c>
      <c r="E994" s="65" t="inlineStr">
        <is>
          <t>Bordeaux</t>
        </is>
      </c>
      <c r="F994" s="66" t="n">
        <v>46111</v>
      </c>
      <c r="G994" s="65" t="inlineStr">
        <is>
          <t>2026-03</t>
        </is>
      </c>
      <c r="H994" s="65" t="inlineStr">
        <is>
          <t>2025-2026</t>
        </is>
      </c>
      <c r="I994" s="66" t="n">
        <v>46141</v>
      </c>
      <c r="J994" s="67" t="n">
        <v>30</v>
      </c>
      <c r="K994" s="68" t="n">
        <v>3169.16</v>
      </c>
      <c r="L994" s="71" t="n">
        <v>0.2</v>
      </c>
      <c r="M994" s="68" t="n">
        <v>3802.99</v>
      </c>
      <c r="N994" s="65" t="inlineStr">
        <is>
          <t>Bon payeur</t>
        </is>
      </c>
      <c r="O994" s="66" t="n">
        <v>46135</v>
      </c>
      <c r="P994" s="65" t="inlineStr">
        <is>
          <t>Payée</t>
        </is>
      </c>
      <c r="Q994" s="67">
        <f>IFERROR(INDEX(Devis!$I$2:$I$3053,MATCH($B994,Devis!$A$2:$A$3053,0)),"")</f>
        <v/>
      </c>
      <c r="R994" s="67">
        <f>IFERROR(INDEX(Devis!$K$2:$K$3053,MATCH($B994,Devis!$A$2:$A$3053,0)),"")</f>
        <v/>
      </c>
      <c r="S994" s="67">
        <f>IFERROR(INDEX(Clients!$G$2:$G$1020,MATCH($C994,Clients!$A$2:$A$1020,0)),"")</f>
        <v/>
      </c>
      <c r="T994" s="69">
        <f>1</f>
        <v/>
      </c>
      <c r="U994" s="68">
        <f>IFERROR(INDEX(Interventions!$S$2:$S$1106,MATCH($B994,Interventions!$B$2:$B$1106,0)),0)</f>
        <v/>
      </c>
      <c r="V994" s="68">
        <f>$K994-$U994</f>
        <v/>
      </c>
      <c r="W994" s="69">
        <f>IF($O994="",0,1)</f>
        <v/>
      </c>
      <c r="X994" s="68">
        <f>IF($O994="",$M994,0)</f>
        <v/>
      </c>
      <c r="Y994" s="69">
        <f>IF($O994="",MAX(0,Paramètres!$C$8-$I994),MAX(0,$O994-$I994))</f>
        <v/>
      </c>
      <c r="Z994" s="69">
        <f>$Y994*$X994</f>
        <v/>
      </c>
      <c r="AA994" s="69">
        <f>IF($O994="",0,$O994-$F994)</f>
        <v/>
      </c>
      <c r="AB994" s="69">
        <f>IF(AND($O994="",$I994&lt;Paramètres!$C$8),1,0)</f>
        <v/>
      </c>
      <c r="AC994" s="69">
        <f>IF(AND($O994="",$Y994&gt;Paramètres!$C$13),1,0)</f>
        <v/>
      </c>
      <c r="AD994" s="67">
        <f>IF($O994="","",YEAR($O994)&amp;"-"&amp;TEXT(MONTH($O994),"00"))</f>
        <v/>
      </c>
      <c r="AE994" s="67">
        <f>IF($W994=1,"Réglée",IF($Y994&lt;=0,"Non échu",IF($Y994&lt;=30,"1-30 j",IF($Y994&lt;=60,"31-60 j",IF($Y994&lt;=90,"61-90 j","Plus de 90 j")))))</f>
        <v/>
      </c>
      <c r="AF994" s="67">
        <f>IF($K994&lt;=1000,"Moins de 1 k€",IF($K994&lt;=5000,"1 à 5 k€",IF($K994&lt;=15000,"5 à 15 k€","Plus de 15 k€")))</f>
        <v/>
      </c>
    </row>
    <row r="995">
      <c r="A995" s="65" t="inlineStr">
        <is>
          <t>FAC-00994</t>
        </is>
      </c>
      <c r="B995" s="65" t="inlineStr">
        <is>
          <t>DEV-02676</t>
        </is>
      </c>
      <c r="C995" s="65" t="inlineStr">
        <is>
          <t>CLI-0279</t>
        </is>
      </c>
      <c r="D995" s="65" t="inlineStr">
        <is>
          <t>Particulier</t>
        </is>
      </c>
      <c r="E995" s="65" t="inlineStr">
        <is>
          <t>Toulouse</t>
        </is>
      </c>
      <c r="F995" s="66" t="n">
        <v>46104</v>
      </c>
      <c r="G995" s="65" t="inlineStr">
        <is>
          <t>2026-03</t>
        </is>
      </c>
      <c r="H995" s="65" t="inlineStr">
        <is>
          <t>2025-2026</t>
        </is>
      </c>
      <c r="I995" s="66" t="n">
        <v>46119</v>
      </c>
      <c r="J995" s="67" t="n">
        <v>15</v>
      </c>
      <c r="K995" s="68" t="n">
        <v>4317</v>
      </c>
      <c r="L995" s="71" t="n">
        <v>0.1</v>
      </c>
      <c r="M995" s="68" t="n">
        <v>4748.7</v>
      </c>
      <c r="N995" s="65" t="inlineStr">
        <is>
          <t>Bon payeur</t>
        </is>
      </c>
      <c r="O995" s="66" t="n">
        <v>46109</v>
      </c>
      <c r="P995" s="65" t="inlineStr">
        <is>
          <t>Payée</t>
        </is>
      </c>
      <c r="Q995" s="67">
        <f>IFERROR(INDEX(Devis!$I$2:$I$3053,MATCH($B995,Devis!$A$2:$A$3053,0)),"")</f>
        <v/>
      </c>
      <c r="R995" s="67">
        <f>IFERROR(INDEX(Devis!$K$2:$K$3053,MATCH($B995,Devis!$A$2:$A$3053,0)),"")</f>
        <v/>
      </c>
      <c r="S995" s="67">
        <f>IFERROR(INDEX(Clients!$G$2:$G$1020,MATCH($C995,Clients!$A$2:$A$1020,0)),"")</f>
        <v/>
      </c>
      <c r="T995" s="69">
        <f>1</f>
        <v/>
      </c>
      <c r="U995" s="68">
        <f>IFERROR(INDEX(Interventions!$S$2:$S$1106,MATCH($B995,Interventions!$B$2:$B$1106,0)),0)</f>
        <v/>
      </c>
      <c r="V995" s="68">
        <f>$K995-$U995</f>
        <v/>
      </c>
      <c r="W995" s="69">
        <f>IF($O995="",0,1)</f>
        <v/>
      </c>
      <c r="X995" s="68">
        <f>IF($O995="",$M995,0)</f>
        <v/>
      </c>
      <c r="Y995" s="69">
        <f>IF($O995="",MAX(0,Paramètres!$C$8-$I995),MAX(0,$O995-$I995))</f>
        <v/>
      </c>
      <c r="Z995" s="69">
        <f>$Y995*$X995</f>
        <v/>
      </c>
      <c r="AA995" s="69">
        <f>IF($O995="",0,$O995-$F995)</f>
        <v/>
      </c>
      <c r="AB995" s="69">
        <f>IF(AND($O995="",$I995&lt;Paramètres!$C$8),1,0)</f>
        <v/>
      </c>
      <c r="AC995" s="69">
        <f>IF(AND($O995="",$Y995&gt;Paramètres!$C$13),1,0)</f>
        <v/>
      </c>
      <c r="AD995" s="67">
        <f>IF($O995="","",YEAR($O995)&amp;"-"&amp;TEXT(MONTH($O995),"00"))</f>
        <v/>
      </c>
      <c r="AE995" s="67">
        <f>IF($W995=1,"Réglée",IF($Y995&lt;=0,"Non échu",IF($Y995&lt;=30,"1-30 j",IF($Y995&lt;=60,"31-60 j",IF($Y995&lt;=90,"61-90 j","Plus de 90 j")))))</f>
        <v/>
      </c>
      <c r="AF995" s="67">
        <f>IF($K995&lt;=1000,"Moins de 1 k€",IF($K995&lt;=5000,"1 à 5 k€",IF($K995&lt;=15000,"5 à 15 k€","Plus de 15 k€")))</f>
        <v/>
      </c>
    </row>
    <row r="996">
      <c r="A996" s="65" t="inlineStr">
        <is>
          <t>FAC-00995</t>
        </is>
      </c>
      <c r="B996" s="65" t="inlineStr">
        <is>
          <t>DEV-02688</t>
        </is>
      </c>
      <c r="C996" s="65" t="inlineStr">
        <is>
          <t>CLI-0826</t>
        </is>
      </c>
      <c r="D996" s="65" t="inlineStr">
        <is>
          <t>Particulier</t>
        </is>
      </c>
      <c r="E996" s="65" t="inlineStr">
        <is>
          <t>Bordeaux</t>
        </is>
      </c>
      <c r="F996" s="66" t="n">
        <v>46125</v>
      </c>
      <c r="G996" s="65" t="inlineStr">
        <is>
          <t>2026-04</t>
        </is>
      </c>
      <c r="H996" s="65" t="inlineStr">
        <is>
          <t>2025-2026</t>
        </is>
      </c>
      <c r="I996" s="66" t="n">
        <v>46140</v>
      </c>
      <c r="J996" s="67" t="n">
        <v>15</v>
      </c>
      <c r="K996" s="68" t="n">
        <v>154.9</v>
      </c>
      <c r="L996" s="71" t="n">
        <v>0.1</v>
      </c>
      <c r="M996" s="68" t="n">
        <v>170.39</v>
      </c>
      <c r="N996" s="65" t="inlineStr">
        <is>
          <t>Standard</t>
        </is>
      </c>
      <c r="O996" s="66" t="n">
        <v>46158</v>
      </c>
      <c r="P996" s="65" t="inlineStr">
        <is>
          <t>Payée</t>
        </is>
      </c>
      <c r="Q996" s="67">
        <f>IFERROR(INDEX(Devis!$I$2:$I$3053,MATCH($B996,Devis!$A$2:$A$3053,0)),"")</f>
        <v/>
      </c>
      <c r="R996" s="67">
        <f>IFERROR(INDEX(Devis!$K$2:$K$3053,MATCH($B996,Devis!$A$2:$A$3053,0)),"")</f>
        <v/>
      </c>
      <c r="S996" s="67">
        <f>IFERROR(INDEX(Clients!$G$2:$G$1020,MATCH($C996,Clients!$A$2:$A$1020,0)),"")</f>
        <v/>
      </c>
      <c r="T996" s="69">
        <f>1</f>
        <v/>
      </c>
      <c r="U996" s="68">
        <f>IFERROR(INDEX(Interventions!$S$2:$S$1106,MATCH($B996,Interventions!$B$2:$B$1106,0)),0)</f>
        <v/>
      </c>
      <c r="V996" s="68">
        <f>$K996-$U996</f>
        <v/>
      </c>
      <c r="W996" s="69">
        <f>IF($O996="",0,1)</f>
        <v/>
      </c>
      <c r="X996" s="68">
        <f>IF($O996="",$M996,0)</f>
        <v/>
      </c>
      <c r="Y996" s="69">
        <f>IF($O996="",MAX(0,Paramètres!$C$8-$I996),MAX(0,$O996-$I996))</f>
        <v/>
      </c>
      <c r="Z996" s="69">
        <f>$Y996*$X996</f>
        <v/>
      </c>
      <c r="AA996" s="69">
        <f>IF($O996="",0,$O996-$F996)</f>
        <v/>
      </c>
      <c r="AB996" s="69">
        <f>IF(AND($O996="",$I996&lt;Paramètres!$C$8),1,0)</f>
        <v/>
      </c>
      <c r="AC996" s="69">
        <f>IF(AND($O996="",$Y996&gt;Paramètres!$C$13),1,0)</f>
        <v/>
      </c>
      <c r="AD996" s="67">
        <f>IF($O996="","",YEAR($O996)&amp;"-"&amp;TEXT(MONTH($O996),"00"))</f>
        <v/>
      </c>
      <c r="AE996" s="67">
        <f>IF($W996=1,"Réglée",IF($Y996&lt;=0,"Non échu",IF($Y996&lt;=30,"1-30 j",IF($Y996&lt;=60,"31-60 j",IF($Y996&lt;=90,"61-90 j","Plus de 90 j")))))</f>
        <v/>
      </c>
      <c r="AF996" s="67">
        <f>IF($K996&lt;=1000,"Moins de 1 k€",IF($K996&lt;=5000,"1 à 5 k€",IF($K996&lt;=15000,"5 à 15 k€","Plus de 15 k€")))</f>
        <v/>
      </c>
    </row>
    <row r="997">
      <c r="A997" s="65" t="inlineStr">
        <is>
          <t>FAC-00996</t>
        </is>
      </c>
      <c r="B997" s="65" t="inlineStr">
        <is>
          <t>DEV-02689</t>
        </is>
      </c>
      <c r="C997" s="65" t="inlineStr">
        <is>
          <t>CLI-0855</t>
        </is>
      </c>
      <c r="D997" s="65" t="inlineStr">
        <is>
          <t>Particulier</t>
        </is>
      </c>
      <c r="E997" s="65" t="inlineStr">
        <is>
          <t>Montpellier</t>
        </is>
      </c>
      <c r="F997" s="66" t="n">
        <v>46156</v>
      </c>
      <c r="G997" s="65" t="inlineStr">
        <is>
          <t>2026-05</t>
        </is>
      </c>
      <c r="H997" s="65" t="inlineStr">
        <is>
          <t>2025-2026</t>
        </is>
      </c>
      <c r="I997" s="66" t="n">
        <v>46171</v>
      </c>
      <c r="J997" s="67" t="n">
        <v>15</v>
      </c>
      <c r="K997" s="68" t="n">
        <v>1388.67</v>
      </c>
      <c r="L997" s="71" t="n">
        <v>0.1</v>
      </c>
      <c r="M997" s="68" t="n">
        <v>1527.54</v>
      </c>
      <c r="N997" s="65" t="inlineStr">
        <is>
          <t>Standard</t>
        </is>
      </c>
      <c r="O997" s="66" t="n">
        <v>46157</v>
      </c>
      <c r="P997" s="65" t="inlineStr">
        <is>
          <t>Payée</t>
        </is>
      </c>
      <c r="Q997" s="67">
        <f>IFERROR(INDEX(Devis!$I$2:$I$3053,MATCH($B997,Devis!$A$2:$A$3053,0)),"")</f>
        <v/>
      </c>
      <c r="R997" s="67">
        <f>IFERROR(INDEX(Devis!$K$2:$K$3053,MATCH($B997,Devis!$A$2:$A$3053,0)),"")</f>
        <v/>
      </c>
      <c r="S997" s="67">
        <f>IFERROR(INDEX(Clients!$G$2:$G$1020,MATCH($C997,Clients!$A$2:$A$1020,0)),"")</f>
        <v/>
      </c>
      <c r="T997" s="69">
        <f>1</f>
        <v/>
      </c>
      <c r="U997" s="68">
        <f>IFERROR(INDEX(Interventions!$S$2:$S$1106,MATCH($B997,Interventions!$B$2:$B$1106,0)),0)</f>
        <v/>
      </c>
      <c r="V997" s="68">
        <f>$K997-$U997</f>
        <v/>
      </c>
      <c r="W997" s="69">
        <f>IF($O997="",0,1)</f>
        <v/>
      </c>
      <c r="X997" s="68">
        <f>IF($O997="",$M997,0)</f>
        <v/>
      </c>
      <c r="Y997" s="69">
        <f>IF($O997="",MAX(0,Paramètres!$C$8-$I997),MAX(0,$O997-$I997))</f>
        <v/>
      </c>
      <c r="Z997" s="69">
        <f>$Y997*$X997</f>
        <v/>
      </c>
      <c r="AA997" s="69">
        <f>IF($O997="",0,$O997-$F997)</f>
        <v/>
      </c>
      <c r="AB997" s="69">
        <f>IF(AND($O997="",$I997&lt;Paramètres!$C$8),1,0)</f>
        <v/>
      </c>
      <c r="AC997" s="69">
        <f>IF(AND($O997="",$Y997&gt;Paramètres!$C$13),1,0)</f>
        <v/>
      </c>
      <c r="AD997" s="67">
        <f>IF($O997="","",YEAR($O997)&amp;"-"&amp;TEXT(MONTH($O997),"00"))</f>
        <v/>
      </c>
      <c r="AE997" s="67">
        <f>IF($W997=1,"Réglée",IF($Y997&lt;=0,"Non échu",IF($Y997&lt;=30,"1-30 j",IF($Y997&lt;=60,"31-60 j",IF($Y997&lt;=90,"61-90 j","Plus de 90 j")))))</f>
        <v/>
      </c>
      <c r="AF997" s="67">
        <f>IF($K997&lt;=1000,"Moins de 1 k€",IF($K997&lt;=5000,"1 à 5 k€",IF($K997&lt;=15000,"5 à 15 k€","Plus de 15 k€")))</f>
        <v/>
      </c>
    </row>
    <row r="998">
      <c r="A998" s="65" t="inlineStr">
        <is>
          <t>FAC-00997</t>
        </is>
      </c>
      <c r="B998" s="65" t="inlineStr">
        <is>
          <t>DEV-02692</t>
        </is>
      </c>
      <c r="C998" s="65" t="inlineStr">
        <is>
          <t>CLI-0445</t>
        </is>
      </c>
      <c r="D998" s="65" t="inlineStr">
        <is>
          <t>Professionnel</t>
        </is>
      </c>
      <c r="E998" s="65" t="inlineStr">
        <is>
          <t>Bordeaux</t>
        </is>
      </c>
      <c r="F998" s="66" t="n">
        <v>46108</v>
      </c>
      <c r="G998" s="65" t="inlineStr">
        <is>
          <t>2026-03</t>
        </is>
      </c>
      <c r="H998" s="65" t="inlineStr">
        <is>
          <t>2025-2026</t>
        </is>
      </c>
      <c r="I998" s="66" t="n">
        <v>46138</v>
      </c>
      <c r="J998" s="67" t="n">
        <v>30</v>
      </c>
      <c r="K998" s="68" t="n">
        <v>6206.32</v>
      </c>
      <c r="L998" s="71" t="n">
        <v>0.2</v>
      </c>
      <c r="M998" s="68" t="n">
        <v>7447.58</v>
      </c>
      <c r="N998" s="65" t="inlineStr">
        <is>
          <t>Standard</t>
        </is>
      </c>
      <c r="O998" s="66" t="n">
        <v>46132</v>
      </c>
      <c r="P998" s="65" t="inlineStr">
        <is>
          <t>Payée</t>
        </is>
      </c>
      <c r="Q998" s="67">
        <f>IFERROR(INDEX(Devis!$I$2:$I$3053,MATCH($B998,Devis!$A$2:$A$3053,0)),"")</f>
        <v/>
      </c>
      <c r="R998" s="67">
        <f>IFERROR(INDEX(Devis!$K$2:$K$3053,MATCH($B998,Devis!$A$2:$A$3053,0)),"")</f>
        <v/>
      </c>
      <c r="S998" s="67">
        <f>IFERROR(INDEX(Clients!$G$2:$G$1020,MATCH($C998,Clients!$A$2:$A$1020,0)),"")</f>
        <v/>
      </c>
      <c r="T998" s="69">
        <f>1</f>
        <v/>
      </c>
      <c r="U998" s="68">
        <f>IFERROR(INDEX(Interventions!$S$2:$S$1106,MATCH($B998,Interventions!$B$2:$B$1106,0)),0)</f>
        <v/>
      </c>
      <c r="V998" s="68">
        <f>$K998-$U998</f>
        <v/>
      </c>
      <c r="W998" s="69">
        <f>IF($O998="",0,1)</f>
        <v/>
      </c>
      <c r="X998" s="68">
        <f>IF($O998="",$M998,0)</f>
        <v/>
      </c>
      <c r="Y998" s="69">
        <f>IF($O998="",MAX(0,Paramètres!$C$8-$I998),MAX(0,$O998-$I998))</f>
        <v/>
      </c>
      <c r="Z998" s="69">
        <f>$Y998*$X998</f>
        <v/>
      </c>
      <c r="AA998" s="69">
        <f>IF($O998="",0,$O998-$F998)</f>
        <v/>
      </c>
      <c r="AB998" s="69">
        <f>IF(AND($O998="",$I998&lt;Paramètres!$C$8),1,0)</f>
        <v/>
      </c>
      <c r="AC998" s="69">
        <f>IF(AND($O998="",$Y998&gt;Paramètres!$C$13),1,0)</f>
        <v/>
      </c>
      <c r="AD998" s="67">
        <f>IF($O998="","",YEAR($O998)&amp;"-"&amp;TEXT(MONTH($O998),"00"))</f>
        <v/>
      </c>
      <c r="AE998" s="67">
        <f>IF($W998=1,"Réglée",IF($Y998&lt;=0,"Non échu",IF($Y998&lt;=30,"1-30 j",IF($Y998&lt;=60,"31-60 j",IF($Y998&lt;=90,"61-90 j","Plus de 90 j")))))</f>
        <v/>
      </c>
      <c r="AF998" s="67">
        <f>IF($K998&lt;=1000,"Moins de 1 k€",IF($K998&lt;=5000,"1 à 5 k€",IF($K998&lt;=15000,"5 à 15 k€","Plus de 15 k€")))</f>
        <v/>
      </c>
    </row>
    <row r="999">
      <c r="A999" s="65" t="inlineStr">
        <is>
          <t>FAC-00998</t>
        </is>
      </c>
      <c r="B999" s="65" t="inlineStr">
        <is>
          <t>DEV-02694</t>
        </is>
      </c>
      <c r="C999" s="65" t="inlineStr">
        <is>
          <t>CLI-0638</t>
        </is>
      </c>
      <c r="D999" s="65" t="inlineStr">
        <is>
          <t>Particulier</t>
        </is>
      </c>
      <c r="E999" s="65" t="inlineStr">
        <is>
          <t>Montpellier</t>
        </is>
      </c>
      <c r="F999" s="66" t="n">
        <v>46125</v>
      </c>
      <c r="G999" s="65" t="inlineStr">
        <is>
          <t>2026-04</t>
        </is>
      </c>
      <c r="H999" s="65" t="inlineStr">
        <is>
          <t>2025-2026</t>
        </is>
      </c>
      <c r="I999" s="66" t="n">
        <v>46140</v>
      </c>
      <c r="J999" s="67" t="n">
        <v>15</v>
      </c>
      <c r="K999" s="68" t="n">
        <v>3780.37</v>
      </c>
      <c r="L999" s="71" t="n">
        <v>0.2</v>
      </c>
      <c r="M999" s="68" t="n">
        <v>4536.44</v>
      </c>
      <c r="N999" s="65" t="inlineStr">
        <is>
          <t>Bon payeur</t>
        </is>
      </c>
      <c r="O999" s="66" t="n">
        <v>46159</v>
      </c>
      <c r="P999" s="65" t="inlineStr">
        <is>
          <t>Payée</t>
        </is>
      </c>
      <c r="Q999" s="67">
        <f>IFERROR(INDEX(Devis!$I$2:$I$3053,MATCH($B999,Devis!$A$2:$A$3053,0)),"")</f>
        <v/>
      </c>
      <c r="R999" s="67">
        <f>IFERROR(INDEX(Devis!$K$2:$K$3053,MATCH($B999,Devis!$A$2:$A$3053,0)),"")</f>
        <v/>
      </c>
      <c r="S999" s="67">
        <f>IFERROR(INDEX(Clients!$G$2:$G$1020,MATCH($C999,Clients!$A$2:$A$1020,0)),"")</f>
        <v/>
      </c>
      <c r="T999" s="69">
        <f>1</f>
        <v/>
      </c>
      <c r="U999" s="68">
        <f>IFERROR(INDEX(Interventions!$S$2:$S$1106,MATCH($B999,Interventions!$B$2:$B$1106,0)),0)</f>
        <v/>
      </c>
      <c r="V999" s="68">
        <f>$K999-$U999</f>
        <v/>
      </c>
      <c r="W999" s="69">
        <f>IF($O999="",0,1)</f>
        <v/>
      </c>
      <c r="X999" s="68">
        <f>IF($O999="",$M999,0)</f>
        <v/>
      </c>
      <c r="Y999" s="69">
        <f>IF($O999="",MAX(0,Paramètres!$C$8-$I999),MAX(0,$O999-$I999))</f>
        <v/>
      </c>
      <c r="Z999" s="69">
        <f>$Y999*$X999</f>
        <v/>
      </c>
      <c r="AA999" s="69">
        <f>IF($O999="",0,$O999-$F999)</f>
        <v/>
      </c>
      <c r="AB999" s="69">
        <f>IF(AND($O999="",$I999&lt;Paramètres!$C$8),1,0)</f>
        <v/>
      </c>
      <c r="AC999" s="69">
        <f>IF(AND($O999="",$Y999&gt;Paramètres!$C$13),1,0)</f>
        <v/>
      </c>
      <c r="AD999" s="67">
        <f>IF($O999="","",YEAR($O999)&amp;"-"&amp;TEXT(MONTH($O999),"00"))</f>
        <v/>
      </c>
      <c r="AE999" s="67">
        <f>IF($W999=1,"Réglée",IF($Y999&lt;=0,"Non échu",IF($Y999&lt;=30,"1-30 j",IF($Y999&lt;=60,"31-60 j",IF($Y999&lt;=90,"61-90 j","Plus de 90 j")))))</f>
        <v/>
      </c>
      <c r="AF999" s="67">
        <f>IF($K999&lt;=1000,"Moins de 1 k€",IF($K999&lt;=5000,"1 à 5 k€",IF($K999&lt;=15000,"5 à 15 k€","Plus de 15 k€")))</f>
        <v/>
      </c>
    </row>
    <row r="1000">
      <c r="A1000" s="65" t="inlineStr">
        <is>
          <t>FAC-00999</t>
        </is>
      </c>
      <c r="B1000" s="65" t="inlineStr">
        <is>
          <t>DEV-02699</t>
        </is>
      </c>
      <c r="C1000" s="65" t="inlineStr">
        <is>
          <t>CLI-0639</t>
        </is>
      </c>
      <c r="D1000" s="65" t="inlineStr">
        <is>
          <t>Particulier</t>
        </is>
      </c>
      <c r="E1000" s="65" t="inlineStr">
        <is>
          <t>Toulouse</t>
        </is>
      </c>
      <c r="F1000" s="66" t="n">
        <v>46132</v>
      </c>
      <c r="G1000" s="65" t="inlineStr">
        <is>
          <t>2026-04</t>
        </is>
      </c>
      <c r="H1000" s="65" t="inlineStr">
        <is>
          <t>2025-2026</t>
        </is>
      </c>
      <c r="I1000" s="66" t="n">
        <v>46147</v>
      </c>
      <c r="J1000" s="67" t="n">
        <v>15</v>
      </c>
      <c r="K1000" s="68" t="n">
        <v>844.86</v>
      </c>
      <c r="L1000" s="71" t="n">
        <v>0.2</v>
      </c>
      <c r="M1000" s="68" t="n">
        <v>1013.83</v>
      </c>
      <c r="N1000" s="65" t="inlineStr">
        <is>
          <t>Bon payeur</t>
        </is>
      </c>
      <c r="O1000" s="66" t="n">
        <v>46133</v>
      </c>
      <c r="P1000" s="65" t="inlineStr">
        <is>
          <t>Payée</t>
        </is>
      </c>
      <c r="Q1000" s="67">
        <f>IFERROR(INDEX(Devis!$I$2:$I$3053,MATCH($B1000,Devis!$A$2:$A$3053,0)),"")</f>
        <v/>
      </c>
      <c r="R1000" s="67">
        <f>IFERROR(INDEX(Devis!$K$2:$K$3053,MATCH($B1000,Devis!$A$2:$A$3053,0)),"")</f>
        <v/>
      </c>
      <c r="S1000" s="67">
        <f>IFERROR(INDEX(Clients!$G$2:$G$1020,MATCH($C1000,Clients!$A$2:$A$1020,0)),"")</f>
        <v/>
      </c>
      <c r="T1000" s="69">
        <f>1</f>
        <v/>
      </c>
      <c r="U1000" s="68">
        <f>IFERROR(INDEX(Interventions!$S$2:$S$1106,MATCH($B1000,Interventions!$B$2:$B$1106,0)),0)</f>
        <v/>
      </c>
      <c r="V1000" s="68">
        <f>$K1000-$U1000</f>
        <v/>
      </c>
      <c r="W1000" s="69">
        <f>IF($O1000="",0,1)</f>
        <v/>
      </c>
      <c r="X1000" s="68">
        <f>IF($O1000="",$M1000,0)</f>
        <v/>
      </c>
      <c r="Y1000" s="69">
        <f>IF($O1000="",MAX(0,Paramètres!$C$8-$I1000),MAX(0,$O1000-$I1000))</f>
        <v/>
      </c>
      <c r="Z1000" s="69">
        <f>$Y1000*$X1000</f>
        <v/>
      </c>
      <c r="AA1000" s="69">
        <f>IF($O1000="",0,$O1000-$F1000)</f>
        <v/>
      </c>
      <c r="AB1000" s="69">
        <f>IF(AND($O1000="",$I1000&lt;Paramètres!$C$8),1,0)</f>
        <v/>
      </c>
      <c r="AC1000" s="69">
        <f>IF(AND($O1000="",$Y1000&gt;Paramètres!$C$13),1,0)</f>
        <v/>
      </c>
      <c r="AD1000" s="67">
        <f>IF($O1000="","",YEAR($O1000)&amp;"-"&amp;TEXT(MONTH($O1000),"00"))</f>
        <v/>
      </c>
      <c r="AE1000" s="67">
        <f>IF($W1000=1,"Réglée",IF($Y1000&lt;=0,"Non échu",IF($Y1000&lt;=30,"1-30 j",IF($Y1000&lt;=60,"31-60 j",IF($Y1000&lt;=90,"61-90 j","Plus de 90 j")))))</f>
        <v/>
      </c>
      <c r="AF1000" s="67">
        <f>IF($K1000&lt;=1000,"Moins de 1 k€",IF($K1000&lt;=5000,"1 à 5 k€",IF($K1000&lt;=15000,"5 à 15 k€","Plus de 15 k€")))</f>
        <v/>
      </c>
    </row>
    <row r="1001">
      <c r="A1001" s="65" t="inlineStr">
        <is>
          <t>FAC-01000</t>
        </is>
      </c>
      <c r="B1001" s="65" t="inlineStr">
        <is>
          <t>DEV-02700</t>
        </is>
      </c>
      <c r="C1001" s="65" t="inlineStr">
        <is>
          <t>CLI-0040</t>
        </is>
      </c>
      <c r="D1001" s="65" t="inlineStr">
        <is>
          <t>Professionnel</t>
        </is>
      </c>
      <c r="E1001" s="65" t="inlineStr">
        <is>
          <t>Bordeaux</t>
        </is>
      </c>
      <c r="F1001" s="66" t="n">
        <v>46106</v>
      </c>
      <c r="G1001" s="65" t="inlineStr">
        <is>
          <t>2026-03</t>
        </is>
      </c>
      <c r="H1001" s="65" t="inlineStr">
        <is>
          <t>2025-2026</t>
        </is>
      </c>
      <c r="I1001" s="66" t="n">
        <v>46136</v>
      </c>
      <c r="J1001" s="67" t="n">
        <v>30</v>
      </c>
      <c r="K1001" s="68" t="n">
        <v>4824.74</v>
      </c>
      <c r="L1001" s="71" t="n">
        <v>0.2</v>
      </c>
      <c r="M1001" s="68" t="n">
        <v>5789.69</v>
      </c>
      <c r="N1001" s="65" t="inlineStr">
        <is>
          <t>Standard</t>
        </is>
      </c>
      <c r="O1001" s="66" t="n">
        <v>46123</v>
      </c>
      <c r="P1001" s="65" t="inlineStr">
        <is>
          <t>Payée</t>
        </is>
      </c>
      <c r="Q1001" s="67">
        <f>IFERROR(INDEX(Devis!$I$2:$I$3053,MATCH($B1001,Devis!$A$2:$A$3053,0)),"")</f>
        <v/>
      </c>
      <c r="R1001" s="67">
        <f>IFERROR(INDEX(Devis!$K$2:$K$3053,MATCH($B1001,Devis!$A$2:$A$3053,0)),"")</f>
        <v/>
      </c>
      <c r="S1001" s="67">
        <f>IFERROR(INDEX(Clients!$G$2:$G$1020,MATCH($C1001,Clients!$A$2:$A$1020,0)),"")</f>
        <v/>
      </c>
      <c r="T1001" s="69">
        <f>1</f>
        <v/>
      </c>
      <c r="U1001" s="68">
        <f>IFERROR(INDEX(Interventions!$S$2:$S$1106,MATCH($B1001,Interventions!$B$2:$B$1106,0)),0)</f>
        <v/>
      </c>
      <c r="V1001" s="68">
        <f>$K1001-$U1001</f>
        <v/>
      </c>
      <c r="W1001" s="69">
        <f>IF($O1001="",0,1)</f>
        <v/>
      </c>
      <c r="X1001" s="68">
        <f>IF($O1001="",$M1001,0)</f>
        <v/>
      </c>
      <c r="Y1001" s="69">
        <f>IF($O1001="",MAX(0,Paramètres!$C$8-$I1001),MAX(0,$O1001-$I1001))</f>
        <v/>
      </c>
      <c r="Z1001" s="69">
        <f>$Y1001*$X1001</f>
        <v/>
      </c>
      <c r="AA1001" s="69">
        <f>IF($O1001="",0,$O1001-$F1001)</f>
        <v/>
      </c>
      <c r="AB1001" s="69">
        <f>IF(AND($O1001="",$I1001&lt;Paramètres!$C$8),1,0)</f>
        <v/>
      </c>
      <c r="AC1001" s="69">
        <f>IF(AND($O1001="",$Y1001&gt;Paramètres!$C$13),1,0)</f>
        <v/>
      </c>
      <c r="AD1001" s="67">
        <f>IF($O1001="","",YEAR($O1001)&amp;"-"&amp;TEXT(MONTH($O1001),"00"))</f>
        <v/>
      </c>
      <c r="AE1001" s="67">
        <f>IF($W1001=1,"Réglée",IF($Y1001&lt;=0,"Non échu",IF($Y1001&lt;=30,"1-30 j",IF($Y1001&lt;=60,"31-60 j",IF($Y1001&lt;=90,"61-90 j","Plus de 90 j")))))</f>
        <v/>
      </c>
      <c r="AF1001" s="67">
        <f>IF($K1001&lt;=1000,"Moins de 1 k€",IF($K1001&lt;=5000,"1 à 5 k€",IF($K1001&lt;=15000,"5 à 15 k€","Plus de 15 k€")))</f>
        <v/>
      </c>
    </row>
    <row r="1002">
      <c r="A1002" s="65" t="inlineStr">
        <is>
          <t>FAC-01001</t>
        </is>
      </c>
      <c r="B1002" s="65" t="inlineStr">
        <is>
          <t>DEV-02701</t>
        </is>
      </c>
      <c r="C1002" s="65" t="inlineStr">
        <is>
          <t>CLI-0548</t>
        </is>
      </c>
      <c r="D1002" s="65" t="inlineStr">
        <is>
          <t>Collectivité</t>
        </is>
      </c>
      <c r="E1002" s="65" t="inlineStr">
        <is>
          <t>Bordeaux</t>
        </is>
      </c>
      <c r="F1002" s="66" t="n">
        <v>46108</v>
      </c>
      <c r="G1002" s="65" t="inlineStr">
        <is>
          <t>2026-03</t>
        </is>
      </c>
      <c r="H1002" s="65" t="inlineStr">
        <is>
          <t>2025-2026</t>
        </is>
      </c>
      <c r="I1002" s="66" t="n">
        <v>46153</v>
      </c>
      <c r="J1002" s="67" t="n">
        <v>45</v>
      </c>
      <c r="K1002" s="68" t="n">
        <v>1175.54</v>
      </c>
      <c r="L1002" s="71" t="n">
        <v>0.2</v>
      </c>
      <c r="M1002" s="68" t="n">
        <v>1410.65</v>
      </c>
      <c r="N1002" s="65" t="inlineStr">
        <is>
          <t>Bon payeur</t>
        </is>
      </c>
      <c r="O1002" s="66" t="n">
        <v>46147</v>
      </c>
      <c r="P1002" s="65" t="inlineStr">
        <is>
          <t>Payée</t>
        </is>
      </c>
      <c r="Q1002" s="67">
        <f>IFERROR(INDEX(Devis!$I$2:$I$3053,MATCH($B1002,Devis!$A$2:$A$3053,0)),"")</f>
        <v/>
      </c>
      <c r="R1002" s="67">
        <f>IFERROR(INDEX(Devis!$K$2:$K$3053,MATCH($B1002,Devis!$A$2:$A$3053,0)),"")</f>
        <v/>
      </c>
      <c r="S1002" s="67">
        <f>IFERROR(INDEX(Clients!$G$2:$G$1020,MATCH($C1002,Clients!$A$2:$A$1020,0)),"")</f>
        <v/>
      </c>
      <c r="T1002" s="69">
        <f>1</f>
        <v/>
      </c>
      <c r="U1002" s="68">
        <f>IFERROR(INDEX(Interventions!$S$2:$S$1106,MATCH($B1002,Interventions!$B$2:$B$1106,0)),0)</f>
        <v/>
      </c>
      <c r="V1002" s="68">
        <f>$K1002-$U1002</f>
        <v/>
      </c>
      <c r="W1002" s="69">
        <f>IF($O1002="",0,1)</f>
        <v/>
      </c>
      <c r="X1002" s="68">
        <f>IF($O1002="",$M1002,0)</f>
        <v/>
      </c>
      <c r="Y1002" s="69">
        <f>IF($O1002="",MAX(0,Paramètres!$C$8-$I1002),MAX(0,$O1002-$I1002))</f>
        <v/>
      </c>
      <c r="Z1002" s="69">
        <f>$Y1002*$X1002</f>
        <v/>
      </c>
      <c r="AA1002" s="69">
        <f>IF($O1002="",0,$O1002-$F1002)</f>
        <v/>
      </c>
      <c r="AB1002" s="69">
        <f>IF(AND($O1002="",$I1002&lt;Paramètres!$C$8),1,0)</f>
        <v/>
      </c>
      <c r="AC1002" s="69">
        <f>IF(AND($O1002="",$Y1002&gt;Paramètres!$C$13),1,0)</f>
        <v/>
      </c>
      <c r="AD1002" s="67">
        <f>IF($O1002="","",YEAR($O1002)&amp;"-"&amp;TEXT(MONTH($O1002),"00"))</f>
        <v/>
      </c>
      <c r="AE1002" s="67">
        <f>IF($W1002=1,"Réglée",IF($Y1002&lt;=0,"Non échu",IF($Y1002&lt;=30,"1-30 j",IF($Y1002&lt;=60,"31-60 j",IF($Y1002&lt;=90,"61-90 j","Plus de 90 j")))))</f>
        <v/>
      </c>
      <c r="AF1002" s="67">
        <f>IF($K1002&lt;=1000,"Moins de 1 k€",IF($K1002&lt;=5000,"1 à 5 k€",IF($K1002&lt;=15000,"5 à 15 k€","Plus de 15 k€")))</f>
        <v/>
      </c>
    </row>
    <row r="1003">
      <c r="A1003" s="65" t="inlineStr">
        <is>
          <t>FAC-01002</t>
        </is>
      </c>
      <c r="B1003" s="65" t="inlineStr">
        <is>
          <t>DEV-02702</t>
        </is>
      </c>
      <c r="C1003" s="65" t="inlineStr">
        <is>
          <t>CLI-0425</t>
        </is>
      </c>
      <c r="D1003" s="65" t="inlineStr">
        <is>
          <t>Professionnel</t>
        </is>
      </c>
      <c r="E1003" s="65" t="inlineStr">
        <is>
          <t>Toulouse</t>
        </is>
      </c>
      <c r="F1003" s="66" t="n">
        <v>46108</v>
      </c>
      <c r="G1003" s="65" t="inlineStr">
        <is>
          <t>2026-03</t>
        </is>
      </c>
      <c r="H1003" s="65" t="inlineStr">
        <is>
          <t>2025-2026</t>
        </is>
      </c>
      <c r="I1003" s="66" t="n">
        <v>46138</v>
      </c>
      <c r="J1003" s="67" t="n">
        <v>30</v>
      </c>
      <c r="K1003" s="68" t="n">
        <v>2967.56</v>
      </c>
      <c r="L1003" s="71" t="n">
        <v>0.2</v>
      </c>
      <c r="M1003" s="68" t="n">
        <v>3561.07</v>
      </c>
      <c r="N1003" s="65" t="inlineStr">
        <is>
          <t>Lent</t>
        </is>
      </c>
      <c r="O1003" s="66" t="n"/>
      <c r="P1003" s="65" t="inlineStr">
        <is>
          <t>En retard</t>
        </is>
      </c>
      <c r="Q1003" s="67">
        <f>IFERROR(INDEX(Devis!$I$2:$I$3053,MATCH($B1003,Devis!$A$2:$A$3053,0)),"")</f>
        <v/>
      </c>
      <c r="R1003" s="67">
        <f>IFERROR(INDEX(Devis!$K$2:$K$3053,MATCH($B1003,Devis!$A$2:$A$3053,0)),"")</f>
        <v/>
      </c>
      <c r="S1003" s="67">
        <f>IFERROR(INDEX(Clients!$G$2:$G$1020,MATCH($C1003,Clients!$A$2:$A$1020,0)),"")</f>
        <v/>
      </c>
      <c r="T1003" s="69">
        <f>1</f>
        <v/>
      </c>
      <c r="U1003" s="68">
        <f>IFERROR(INDEX(Interventions!$S$2:$S$1106,MATCH($B1003,Interventions!$B$2:$B$1106,0)),0)</f>
        <v/>
      </c>
      <c r="V1003" s="68">
        <f>$K1003-$U1003</f>
        <v/>
      </c>
      <c r="W1003" s="69">
        <f>IF($O1003="",0,1)</f>
        <v/>
      </c>
      <c r="X1003" s="68">
        <f>IF($O1003="",$M1003,0)</f>
        <v/>
      </c>
      <c r="Y1003" s="69">
        <f>IF($O1003="",MAX(0,Paramètres!$C$8-$I1003),MAX(0,$O1003-$I1003))</f>
        <v/>
      </c>
      <c r="Z1003" s="69">
        <f>$Y1003*$X1003</f>
        <v/>
      </c>
      <c r="AA1003" s="69">
        <f>IF($O1003="",0,$O1003-$F1003)</f>
        <v/>
      </c>
      <c r="AB1003" s="69">
        <f>IF(AND($O1003="",$I1003&lt;Paramètres!$C$8),1,0)</f>
        <v/>
      </c>
      <c r="AC1003" s="69">
        <f>IF(AND($O1003="",$Y1003&gt;Paramètres!$C$13),1,0)</f>
        <v/>
      </c>
      <c r="AD1003" s="67">
        <f>IF($O1003="","",YEAR($O1003)&amp;"-"&amp;TEXT(MONTH($O1003),"00"))</f>
        <v/>
      </c>
      <c r="AE1003" s="67">
        <f>IF($W1003=1,"Réglée",IF($Y1003&lt;=0,"Non échu",IF($Y1003&lt;=30,"1-30 j",IF($Y1003&lt;=60,"31-60 j",IF($Y1003&lt;=90,"61-90 j","Plus de 90 j")))))</f>
        <v/>
      </c>
      <c r="AF1003" s="67">
        <f>IF($K1003&lt;=1000,"Moins de 1 k€",IF($K1003&lt;=5000,"1 à 5 k€",IF($K1003&lt;=15000,"5 à 15 k€","Plus de 15 k€")))</f>
        <v/>
      </c>
    </row>
    <row r="1004">
      <c r="A1004" s="65" t="inlineStr">
        <is>
          <t>FAC-01003</t>
        </is>
      </c>
      <c r="B1004" s="65" t="inlineStr">
        <is>
          <t>DEV-02704</t>
        </is>
      </c>
      <c r="C1004" s="65" t="inlineStr">
        <is>
          <t>CLI-0556</t>
        </is>
      </c>
      <c r="D1004" s="65" t="inlineStr">
        <is>
          <t>Professionnel</t>
        </is>
      </c>
      <c r="E1004" s="65" t="inlineStr">
        <is>
          <t>Montpellier</t>
        </is>
      </c>
      <c r="F1004" s="66" t="n">
        <v>46141</v>
      </c>
      <c r="G1004" s="65" t="inlineStr">
        <is>
          <t>2026-04</t>
        </is>
      </c>
      <c r="H1004" s="65" t="inlineStr">
        <is>
          <t>2025-2026</t>
        </is>
      </c>
      <c r="I1004" s="66" t="n">
        <v>46171</v>
      </c>
      <c r="J1004" s="67" t="n">
        <v>30</v>
      </c>
      <c r="K1004" s="68" t="n">
        <v>809.25</v>
      </c>
      <c r="L1004" s="71" t="n">
        <v>0.2</v>
      </c>
      <c r="M1004" s="68" t="n">
        <v>971.1</v>
      </c>
      <c r="N1004" s="65" t="inlineStr">
        <is>
          <t>Bon payeur</t>
        </is>
      </c>
      <c r="O1004" s="66" t="n">
        <v>46169</v>
      </c>
      <c r="P1004" s="65" t="inlineStr">
        <is>
          <t>Payée</t>
        </is>
      </c>
      <c r="Q1004" s="67">
        <f>IFERROR(INDEX(Devis!$I$2:$I$3053,MATCH($B1004,Devis!$A$2:$A$3053,0)),"")</f>
        <v/>
      </c>
      <c r="R1004" s="67">
        <f>IFERROR(INDEX(Devis!$K$2:$K$3053,MATCH($B1004,Devis!$A$2:$A$3053,0)),"")</f>
        <v/>
      </c>
      <c r="S1004" s="67">
        <f>IFERROR(INDEX(Clients!$G$2:$G$1020,MATCH($C1004,Clients!$A$2:$A$1020,0)),"")</f>
        <v/>
      </c>
      <c r="T1004" s="69">
        <f>1</f>
        <v/>
      </c>
      <c r="U1004" s="68">
        <f>IFERROR(INDEX(Interventions!$S$2:$S$1106,MATCH($B1004,Interventions!$B$2:$B$1106,0)),0)</f>
        <v/>
      </c>
      <c r="V1004" s="68">
        <f>$K1004-$U1004</f>
        <v/>
      </c>
      <c r="W1004" s="69">
        <f>IF($O1004="",0,1)</f>
        <v/>
      </c>
      <c r="X1004" s="68">
        <f>IF($O1004="",$M1004,0)</f>
        <v/>
      </c>
      <c r="Y1004" s="69">
        <f>IF($O1004="",MAX(0,Paramètres!$C$8-$I1004),MAX(0,$O1004-$I1004))</f>
        <v/>
      </c>
      <c r="Z1004" s="69">
        <f>$Y1004*$X1004</f>
        <v/>
      </c>
      <c r="AA1004" s="69">
        <f>IF($O1004="",0,$O1004-$F1004)</f>
        <v/>
      </c>
      <c r="AB1004" s="69">
        <f>IF(AND($O1004="",$I1004&lt;Paramètres!$C$8),1,0)</f>
        <v/>
      </c>
      <c r="AC1004" s="69">
        <f>IF(AND($O1004="",$Y1004&gt;Paramètres!$C$13),1,0)</f>
        <v/>
      </c>
      <c r="AD1004" s="67">
        <f>IF($O1004="","",YEAR($O1004)&amp;"-"&amp;TEXT(MONTH($O1004),"00"))</f>
        <v/>
      </c>
      <c r="AE1004" s="67">
        <f>IF($W1004=1,"Réglée",IF($Y1004&lt;=0,"Non échu",IF($Y1004&lt;=30,"1-30 j",IF($Y1004&lt;=60,"31-60 j",IF($Y1004&lt;=90,"61-90 j","Plus de 90 j")))))</f>
        <v/>
      </c>
      <c r="AF1004" s="67">
        <f>IF($K1004&lt;=1000,"Moins de 1 k€",IF($K1004&lt;=5000,"1 à 5 k€",IF($K1004&lt;=15000,"5 à 15 k€","Plus de 15 k€")))</f>
        <v/>
      </c>
    </row>
    <row r="1005">
      <c r="A1005" s="65" t="inlineStr">
        <is>
          <t>FAC-01004</t>
        </is>
      </c>
      <c r="B1005" s="65" t="inlineStr">
        <is>
          <t>DEV-02705</t>
        </is>
      </c>
      <c r="C1005" s="65" t="inlineStr">
        <is>
          <t>CLI-0719</t>
        </is>
      </c>
      <c r="D1005" s="65" t="inlineStr">
        <is>
          <t>Particulier</t>
        </is>
      </c>
      <c r="E1005" s="65" t="inlineStr">
        <is>
          <t>Bordeaux</t>
        </is>
      </c>
      <c r="F1005" s="66" t="n">
        <v>46133</v>
      </c>
      <c r="G1005" s="65" t="inlineStr">
        <is>
          <t>2026-04</t>
        </is>
      </c>
      <c r="H1005" s="65" t="inlineStr">
        <is>
          <t>2025-2026</t>
        </is>
      </c>
      <c r="I1005" s="66" t="n">
        <v>46148</v>
      </c>
      <c r="J1005" s="67" t="n">
        <v>15</v>
      </c>
      <c r="K1005" s="68" t="n">
        <v>4916.41</v>
      </c>
      <c r="L1005" s="71" t="n">
        <v>0.1</v>
      </c>
      <c r="M1005" s="68" t="n">
        <v>5408.05</v>
      </c>
      <c r="N1005" s="65" t="inlineStr">
        <is>
          <t>Standard</t>
        </is>
      </c>
      <c r="O1005" s="66" t="n">
        <v>46171</v>
      </c>
      <c r="P1005" s="65" t="inlineStr">
        <is>
          <t>Payée</t>
        </is>
      </c>
      <c r="Q1005" s="67">
        <f>IFERROR(INDEX(Devis!$I$2:$I$3053,MATCH($B1005,Devis!$A$2:$A$3053,0)),"")</f>
        <v/>
      </c>
      <c r="R1005" s="67">
        <f>IFERROR(INDEX(Devis!$K$2:$K$3053,MATCH($B1005,Devis!$A$2:$A$3053,0)),"")</f>
        <v/>
      </c>
      <c r="S1005" s="67">
        <f>IFERROR(INDEX(Clients!$G$2:$G$1020,MATCH($C1005,Clients!$A$2:$A$1020,0)),"")</f>
        <v/>
      </c>
      <c r="T1005" s="69">
        <f>1</f>
        <v/>
      </c>
      <c r="U1005" s="68">
        <f>IFERROR(INDEX(Interventions!$S$2:$S$1106,MATCH($B1005,Interventions!$B$2:$B$1106,0)),0)</f>
        <v/>
      </c>
      <c r="V1005" s="68">
        <f>$K1005-$U1005</f>
        <v/>
      </c>
      <c r="W1005" s="69">
        <f>IF($O1005="",0,1)</f>
        <v/>
      </c>
      <c r="X1005" s="68">
        <f>IF($O1005="",$M1005,0)</f>
        <v/>
      </c>
      <c r="Y1005" s="69">
        <f>IF($O1005="",MAX(0,Paramètres!$C$8-$I1005),MAX(0,$O1005-$I1005))</f>
        <v/>
      </c>
      <c r="Z1005" s="69">
        <f>$Y1005*$X1005</f>
        <v/>
      </c>
      <c r="AA1005" s="69">
        <f>IF($O1005="",0,$O1005-$F1005)</f>
        <v/>
      </c>
      <c r="AB1005" s="69">
        <f>IF(AND($O1005="",$I1005&lt;Paramètres!$C$8),1,0)</f>
        <v/>
      </c>
      <c r="AC1005" s="69">
        <f>IF(AND($O1005="",$Y1005&gt;Paramètres!$C$13),1,0)</f>
        <v/>
      </c>
      <c r="AD1005" s="67">
        <f>IF($O1005="","",YEAR($O1005)&amp;"-"&amp;TEXT(MONTH($O1005),"00"))</f>
        <v/>
      </c>
      <c r="AE1005" s="67">
        <f>IF($W1005=1,"Réglée",IF($Y1005&lt;=0,"Non échu",IF($Y1005&lt;=30,"1-30 j",IF($Y1005&lt;=60,"31-60 j",IF($Y1005&lt;=90,"61-90 j","Plus de 90 j")))))</f>
        <v/>
      </c>
      <c r="AF1005" s="67">
        <f>IF($K1005&lt;=1000,"Moins de 1 k€",IF($K1005&lt;=5000,"1 à 5 k€",IF($K1005&lt;=15000,"5 à 15 k€","Plus de 15 k€")))</f>
        <v/>
      </c>
    </row>
    <row r="1006">
      <c r="A1006" s="65" t="inlineStr">
        <is>
          <t>FAC-01005</t>
        </is>
      </c>
      <c r="B1006" s="65" t="inlineStr">
        <is>
          <t>DEV-02709</t>
        </is>
      </c>
      <c r="C1006" s="65" t="inlineStr">
        <is>
          <t>CLI-0337</t>
        </is>
      </c>
      <c r="D1006" s="65" t="inlineStr">
        <is>
          <t>Particulier</t>
        </is>
      </c>
      <c r="E1006" s="65" t="inlineStr">
        <is>
          <t>Toulouse</t>
        </is>
      </c>
      <c r="F1006" s="66" t="n">
        <v>46113</v>
      </c>
      <c r="G1006" s="65" t="inlineStr">
        <is>
          <t>2026-04</t>
        </is>
      </c>
      <c r="H1006" s="65" t="inlineStr">
        <is>
          <t>2025-2026</t>
        </is>
      </c>
      <c r="I1006" s="66" t="n">
        <v>46128</v>
      </c>
      <c r="J1006" s="67" t="n">
        <v>15</v>
      </c>
      <c r="K1006" s="68" t="n">
        <v>313.33</v>
      </c>
      <c r="L1006" s="71" t="n">
        <v>0.2</v>
      </c>
      <c r="M1006" s="68" t="n">
        <v>376</v>
      </c>
      <c r="N1006" s="65" t="inlineStr">
        <is>
          <t>Standard</t>
        </is>
      </c>
      <c r="O1006" s="66" t="n">
        <v>46135</v>
      </c>
      <c r="P1006" s="65" t="inlineStr">
        <is>
          <t>Payée</t>
        </is>
      </c>
      <c r="Q1006" s="67">
        <f>IFERROR(INDEX(Devis!$I$2:$I$3053,MATCH($B1006,Devis!$A$2:$A$3053,0)),"")</f>
        <v/>
      </c>
      <c r="R1006" s="67">
        <f>IFERROR(INDEX(Devis!$K$2:$K$3053,MATCH($B1006,Devis!$A$2:$A$3053,0)),"")</f>
        <v/>
      </c>
      <c r="S1006" s="67">
        <f>IFERROR(INDEX(Clients!$G$2:$G$1020,MATCH($C1006,Clients!$A$2:$A$1020,0)),"")</f>
        <v/>
      </c>
      <c r="T1006" s="69">
        <f>1</f>
        <v/>
      </c>
      <c r="U1006" s="68">
        <f>IFERROR(INDEX(Interventions!$S$2:$S$1106,MATCH($B1006,Interventions!$B$2:$B$1106,0)),0)</f>
        <v/>
      </c>
      <c r="V1006" s="68">
        <f>$K1006-$U1006</f>
        <v/>
      </c>
      <c r="W1006" s="69">
        <f>IF($O1006="",0,1)</f>
        <v/>
      </c>
      <c r="X1006" s="68">
        <f>IF($O1006="",$M1006,0)</f>
        <v/>
      </c>
      <c r="Y1006" s="69">
        <f>IF($O1006="",MAX(0,Paramètres!$C$8-$I1006),MAX(0,$O1006-$I1006))</f>
        <v/>
      </c>
      <c r="Z1006" s="69">
        <f>$Y1006*$X1006</f>
        <v/>
      </c>
      <c r="AA1006" s="69">
        <f>IF($O1006="",0,$O1006-$F1006)</f>
        <v/>
      </c>
      <c r="AB1006" s="69">
        <f>IF(AND($O1006="",$I1006&lt;Paramètres!$C$8),1,0)</f>
        <v/>
      </c>
      <c r="AC1006" s="69">
        <f>IF(AND($O1006="",$Y1006&gt;Paramètres!$C$13),1,0)</f>
        <v/>
      </c>
      <c r="AD1006" s="67">
        <f>IF($O1006="","",YEAR($O1006)&amp;"-"&amp;TEXT(MONTH($O1006),"00"))</f>
        <v/>
      </c>
      <c r="AE1006" s="67">
        <f>IF($W1006=1,"Réglée",IF($Y1006&lt;=0,"Non échu",IF($Y1006&lt;=30,"1-30 j",IF($Y1006&lt;=60,"31-60 j",IF($Y1006&lt;=90,"61-90 j","Plus de 90 j")))))</f>
        <v/>
      </c>
      <c r="AF1006" s="67">
        <f>IF($K1006&lt;=1000,"Moins de 1 k€",IF($K1006&lt;=5000,"1 à 5 k€",IF($K1006&lt;=15000,"5 à 15 k€","Plus de 15 k€")))</f>
        <v/>
      </c>
    </row>
    <row r="1007">
      <c r="A1007" s="65" t="inlineStr">
        <is>
          <t>FAC-01006</t>
        </is>
      </c>
      <c r="B1007" s="65" t="inlineStr">
        <is>
          <t>DEV-02716</t>
        </is>
      </c>
      <c r="C1007" s="65" t="inlineStr">
        <is>
          <t>CLI-0459</t>
        </is>
      </c>
      <c r="D1007" s="65" t="inlineStr">
        <is>
          <t>Professionnel</t>
        </is>
      </c>
      <c r="E1007" s="65" t="inlineStr">
        <is>
          <t>Bordeaux</t>
        </is>
      </c>
      <c r="F1007" s="66" t="n">
        <v>46118</v>
      </c>
      <c r="G1007" s="65" t="inlineStr">
        <is>
          <t>2026-04</t>
        </is>
      </c>
      <c r="H1007" s="65" t="inlineStr">
        <is>
          <t>2025-2026</t>
        </is>
      </c>
      <c r="I1007" s="66" t="n">
        <v>46148</v>
      </c>
      <c r="J1007" s="67" t="n">
        <v>30</v>
      </c>
      <c r="K1007" s="68" t="n">
        <v>1919.3</v>
      </c>
      <c r="L1007" s="71" t="n">
        <v>0.2</v>
      </c>
      <c r="M1007" s="68" t="n">
        <v>2303.16</v>
      </c>
      <c r="N1007" s="65" t="inlineStr">
        <is>
          <t>Bon payeur</t>
        </is>
      </c>
      <c r="O1007" s="66" t="n">
        <v>46164</v>
      </c>
      <c r="P1007" s="65" t="inlineStr">
        <is>
          <t>Payée</t>
        </is>
      </c>
      <c r="Q1007" s="67">
        <f>IFERROR(INDEX(Devis!$I$2:$I$3053,MATCH($B1007,Devis!$A$2:$A$3053,0)),"")</f>
        <v/>
      </c>
      <c r="R1007" s="67">
        <f>IFERROR(INDEX(Devis!$K$2:$K$3053,MATCH($B1007,Devis!$A$2:$A$3053,0)),"")</f>
        <v/>
      </c>
      <c r="S1007" s="67">
        <f>IFERROR(INDEX(Clients!$G$2:$G$1020,MATCH($C1007,Clients!$A$2:$A$1020,0)),"")</f>
        <v/>
      </c>
      <c r="T1007" s="69">
        <f>1</f>
        <v/>
      </c>
      <c r="U1007" s="68">
        <f>IFERROR(INDEX(Interventions!$S$2:$S$1106,MATCH($B1007,Interventions!$B$2:$B$1106,0)),0)</f>
        <v/>
      </c>
      <c r="V1007" s="68">
        <f>$K1007-$U1007</f>
        <v/>
      </c>
      <c r="W1007" s="69">
        <f>IF($O1007="",0,1)</f>
        <v/>
      </c>
      <c r="X1007" s="68">
        <f>IF($O1007="",$M1007,0)</f>
        <v/>
      </c>
      <c r="Y1007" s="69">
        <f>IF($O1007="",MAX(0,Paramètres!$C$8-$I1007),MAX(0,$O1007-$I1007))</f>
        <v/>
      </c>
      <c r="Z1007" s="69">
        <f>$Y1007*$X1007</f>
        <v/>
      </c>
      <c r="AA1007" s="69">
        <f>IF($O1007="",0,$O1007-$F1007)</f>
        <v/>
      </c>
      <c r="AB1007" s="69">
        <f>IF(AND($O1007="",$I1007&lt;Paramètres!$C$8),1,0)</f>
        <v/>
      </c>
      <c r="AC1007" s="69">
        <f>IF(AND($O1007="",$Y1007&gt;Paramètres!$C$13),1,0)</f>
        <v/>
      </c>
      <c r="AD1007" s="67">
        <f>IF($O1007="","",YEAR($O1007)&amp;"-"&amp;TEXT(MONTH($O1007),"00"))</f>
        <v/>
      </c>
      <c r="AE1007" s="67">
        <f>IF($W1007=1,"Réglée",IF($Y1007&lt;=0,"Non échu",IF($Y1007&lt;=30,"1-30 j",IF($Y1007&lt;=60,"31-60 j",IF($Y1007&lt;=90,"61-90 j","Plus de 90 j")))))</f>
        <v/>
      </c>
      <c r="AF1007" s="67">
        <f>IF($K1007&lt;=1000,"Moins de 1 k€",IF($K1007&lt;=5000,"1 à 5 k€",IF($K1007&lt;=15000,"5 à 15 k€","Plus de 15 k€")))</f>
        <v/>
      </c>
    </row>
    <row r="1008">
      <c r="A1008" s="65" t="inlineStr">
        <is>
          <t>FAC-01007</t>
        </is>
      </c>
      <c r="B1008" s="65" t="inlineStr">
        <is>
          <t>DEV-02719</t>
        </is>
      </c>
      <c r="C1008" s="65" t="inlineStr">
        <is>
          <t>CLI-0700</t>
        </is>
      </c>
      <c r="D1008" s="65" t="inlineStr">
        <is>
          <t>Particulier</t>
        </is>
      </c>
      <c r="E1008" s="65" t="inlineStr">
        <is>
          <t>Bordeaux</t>
        </is>
      </c>
      <c r="F1008" s="66" t="n">
        <v>46125</v>
      </c>
      <c r="G1008" s="65" t="inlineStr">
        <is>
          <t>2026-04</t>
        </is>
      </c>
      <c r="H1008" s="65" t="inlineStr">
        <is>
          <t>2025-2026</t>
        </is>
      </c>
      <c r="I1008" s="66" t="n">
        <v>46140</v>
      </c>
      <c r="J1008" s="67" t="n">
        <v>15</v>
      </c>
      <c r="K1008" s="68" t="n">
        <v>6134.9</v>
      </c>
      <c r="L1008" s="71" t="n">
        <v>0.1</v>
      </c>
      <c r="M1008" s="68" t="n">
        <v>6748.39</v>
      </c>
      <c r="N1008" s="65" t="inlineStr">
        <is>
          <t>Bon payeur</t>
        </is>
      </c>
      <c r="O1008" s="66" t="n">
        <v>46127</v>
      </c>
      <c r="P1008" s="65" t="inlineStr">
        <is>
          <t>Payée</t>
        </is>
      </c>
      <c r="Q1008" s="67">
        <f>IFERROR(INDEX(Devis!$I$2:$I$3053,MATCH($B1008,Devis!$A$2:$A$3053,0)),"")</f>
        <v/>
      </c>
      <c r="R1008" s="67">
        <f>IFERROR(INDEX(Devis!$K$2:$K$3053,MATCH($B1008,Devis!$A$2:$A$3053,0)),"")</f>
        <v/>
      </c>
      <c r="S1008" s="67">
        <f>IFERROR(INDEX(Clients!$G$2:$G$1020,MATCH($C1008,Clients!$A$2:$A$1020,0)),"")</f>
        <v/>
      </c>
      <c r="T1008" s="69">
        <f>1</f>
        <v/>
      </c>
      <c r="U1008" s="68">
        <f>IFERROR(INDEX(Interventions!$S$2:$S$1106,MATCH($B1008,Interventions!$B$2:$B$1106,0)),0)</f>
        <v/>
      </c>
      <c r="V1008" s="68">
        <f>$K1008-$U1008</f>
        <v/>
      </c>
      <c r="W1008" s="69">
        <f>IF($O1008="",0,1)</f>
        <v/>
      </c>
      <c r="X1008" s="68">
        <f>IF($O1008="",$M1008,0)</f>
        <v/>
      </c>
      <c r="Y1008" s="69">
        <f>IF($O1008="",MAX(0,Paramètres!$C$8-$I1008),MAX(0,$O1008-$I1008))</f>
        <v/>
      </c>
      <c r="Z1008" s="69">
        <f>$Y1008*$X1008</f>
        <v/>
      </c>
      <c r="AA1008" s="69">
        <f>IF($O1008="",0,$O1008-$F1008)</f>
        <v/>
      </c>
      <c r="AB1008" s="69">
        <f>IF(AND($O1008="",$I1008&lt;Paramètres!$C$8),1,0)</f>
        <v/>
      </c>
      <c r="AC1008" s="69">
        <f>IF(AND($O1008="",$Y1008&gt;Paramètres!$C$13),1,0)</f>
        <v/>
      </c>
      <c r="AD1008" s="67">
        <f>IF($O1008="","",YEAR($O1008)&amp;"-"&amp;TEXT(MONTH($O1008),"00"))</f>
        <v/>
      </c>
      <c r="AE1008" s="67">
        <f>IF($W1008=1,"Réglée",IF($Y1008&lt;=0,"Non échu",IF($Y1008&lt;=30,"1-30 j",IF($Y1008&lt;=60,"31-60 j",IF($Y1008&lt;=90,"61-90 j","Plus de 90 j")))))</f>
        <v/>
      </c>
      <c r="AF1008" s="67">
        <f>IF($K1008&lt;=1000,"Moins de 1 k€",IF($K1008&lt;=5000,"1 à 5 k€",IF($K1008&lt;=15000,"5 à 15 k€","Plus de 15 k€")))</f>
        <v/>
      </c>
    </row>
    <row r="1009">
      <c r="A1009" s="65" t="inlineStr">
        <is>
          <t>FAC-01008</t>
        </is>
      </c>
      <c r="B1009" s="65" t="inlineStr">
        <is>
          <t>DEV-02723</t>
        </is>
      </c>
      <c r="C1009" s="65" t="inlineStr">
        <is>
          <t>CLI-0569</t>
        </is>
      </c>
      <c r="D1009" s="65" t="inlineStr">
        <is>
          <t>Particulier</t>
        </is>
      </c>
      <c r="E1009" s="65" t="inlineStr">
        <is>
          <t>Montpellier</t>
        </is>
      </c>
      <c r="F1009" s="66" t="n">
        <v>46129</v>
      </c>
      <c r="G1009" s="65" t="inlineStr">
        <is>
          <t>2026-04</t>
        </is>
      </c>
      <c r="H1009" s="65" t="inlineStr">
        <is>
          <t>2025-2026</t>
        </is>
      </c>
      <c r="I1009" s="66" t="n">
        <v>46144</v>
      </c>
      <c r="J1009" s="67" t="n">
        <v>15</v>
      </c>
      <c r="K1009" s="68" t="n">
        <v>361.83</v>
      </c>
      <c r="L1009" s="71" t="n">
        <v>0.2</v>
      </c>
      <c r="M1009" s="68" t="n">
        <v>434.2</v>
      </c>
      <c r="N1009" s="65" t="inlineStr">
        <is>
          <t>Standard</t>
        </is>
      </c>
      <c r="O1009" s="66" t="n">
        <v>46133</v>
      </c>
      <c r="P1009" s="65" t="inlineStr">
        <is>
          <t>Payée</t>
        </is>
      </c>
      <c r="Q1009" s="67">
        <f>IFERROR(INDEX(Devis!$I$2:$I$3053,MATCH($B1009,Devis!$A$2:$A$3053,0)),"")</f>
        <v/>
      </c>
      <c r="R1009" s="67">
        <f>IFERROR(INDEX(Devis!$K$2:$K$3053,MATCH($B1009,Devis!$A$2:$A$3053,0)),"")</f>
        <v/>
      </c>
      <c r="S1009" s="67">
        <f>IFERROR(INDEX(Clients!$G$2:$G$1020,MATCH($C1009,Clients!$A$2:$A$1020,0)),"")</f>
        <v/>
      </c>
      <c r="T1009" s="69">
        <f>1</f>
        <v/>
      </c>
      <c r="U1009" s="68">
        <f>IFERROR(INDEX(Interventions!$S$2:$S$1106,MATCH($B1009,Interventions!$B$2:$B$1106,0)),0)</f>
        <v/>
      </c>
      <c r="V1009" s="68">
        <f>$K1009-$U1009</f>
        <v/>
      </c>
      <c r="W1009" s="69">
        <f>IF($O1009="",0,1)</f>
        <v/>
      </c>
      <c r="X1009" s="68">
        <f>IF($O1009="",$M1009,0)</f>
        <v/>
      </c>
      <c r="Y1009" s="69">
        <f>IF($O1009="",MAX(0,Paramètres!$C$8-$I1009),MAX(0,$O1009-$I1009))</f>
        <v/>
      </c>
      <c r="Z1009" s="69">
        <f>$Y1009*$X1009</f>
        <v/>
      </c>
      <c r="AA1009" s="69">
        <f>IF($O1009="",0,$O1009-$F1009)</f>
        <v/>
      </c>
      <c r="AB1009" s="69">
        <f>IF(AND($O1009="",$I1009&lt;Paramètres!$C$8),1,0)</f>
        <v/>
      </c>
      <c r="AC1009" s="69">
        <f>IF(AND($O1009="",$Y1009&gt;Paramètres!$C$13),1,0)</f>
        <v/>
      </c>
      <c r="AD1009" s="67">
        <f>IF($O1009="","",YEAR($O1009)&amp;"-"&amp;TEXT(MONTH($O1009),"00"))</f>
        <v/>
      </c>
      <c r="AE1009" s="67">
        <f>IF($W1009=1,"Réglée",IF($Y1009&lt;=0,"Non échu",IF($Y1009&lt;=30,"1-30 j",IF($Y1009&lt;=60,"31-60 j",IF($Y1009&lt;=90,"61-90 j","Plus de 90 j")))))</f>
        <v/>
      </c>
      <c r="AF1009" s="67">
        <f>IF($K1009&lt;=1000,"Moins de 1 k€",IF($K1009&lt;=5000,"1 à 5 k€",IF($K1009&lt;=15000,"5 à 15 k€","Plus de 15 k€")))</f>
        <v/>
      </c>
    </row>
    <row r="1010">
      <c r="A1010" s="65" t="inlineStr">
        <is>
          <t>FAC-01009</t>
        </is>
      </c>
      <c r="B1010" s="65" t="inlineStr">
        <is>
          <t>DEV-02725</t>
        </is>
      </c>
      <c r="C1010" s="65" t="inlineStr">
        <is>
          <t>CLI-0240</t>
        </is>
      </c>
      <c r="D1010" s="65" t="inlineStr">
        <is>
          <t>Syndic</t>
        </is>
      </c>
      <c r="E1010" s="65" t="inlineStr">
        <is>
          <t>Bordeaux</t>
        </is>
      </c>
      <c r="F1010" s="66" t="n">
        <v>46118</v>
      </c>
      <c r="G1010" s="65" t="inlineStr">
        <is>
          <t>2026-04</t>
        </is>
      </c>
      <c r="H1010" s="65" t="inlineStr">
        <is>
          <t>2025-2026</t>
        </is>
      </c>
      <c r="I1010" s="66" t="n">
        <v>46178</v>
      </c>
      <c r="J1010" s="67" t="n">
        <v>60</v>
      </c>
      <c r="K1010" s="68" t="n">
        <v>487.49</v>
      </c>
      <c r="L1010" s="71" t="n">
        <v>0.2</v>
      </c>
      <c r="M1010" s="68" t="n">
        <v>584.99</v>
      </c>
      <c r="N1010" s="65" t="inlineStr">
        <is>
          <t>Standard</t>
        </is>
      </c>
      <c r="O1010" s="66" t="n">
        <v>46165</v>
      </c>
      <c r="P1010" s="65" t="inlineStr">
        <is>
          <t>Payée</t>
        </is>
      </c>
      <c r="Q1010" s="67">
        <f>IFERROR(INDEX(Devis!$I$2:$I$3053,MATCH($B1010,Devis!$A$2:$A$3053,0)),"")</f>
        <v/>
      </c>
      <c r="R1010" s="67">
        <f>IFERROR(INDEX(Devis!$K$2:$K$3053,MATCH($B1010,Devis!$A$2:$A$3053,0)),"")</f>
        <v/>
      </c>
      <c r="S1010" s="67">
        <f>IFERROR(INDEX(Clients!$G$2:$G$1020,MATCH($C1010,Clients!$A$2:$A$1020,0)),"")</f>
        <v/>
      </c>
      <c r="T1010" s="69">
        <f>1</f>
        <v/>
      </c>
      <c r="U1010" s="68">
        <f>IFERROR(INDEX(Interventions!$S$2:$S$1106,MATCH($B1010,Interventions!$B$2:$B$1106,0)),0)</f>
        <v/>
      </c>
      <c r="V1010" s="68">
        <f>$K1010-$U1010</f>
        <v/>
      </c>
      <c r="W1010" s="69">
        <f>IF($O1010="",0,1)</f>
        <v/>
      </c>
      <c r="X1010" s="68">
        <f>IF($O1010="",$M1010,0)</f>
        <v/>
      </c>
      <c r="Y1010" s="69">
        <f>IF($O1010="",MAX(0,Paramètres!$C$8-$I1010),MAX(0,$O1010-$I1010))</f>
        <v/>
      </c>
      <c r="Z1010" s="69">
        <f>$Y1010*$X1010</f>
        <v/>
      </c>
      <c r="AA1010" s="69">
        <f>IF($O1010="",0,$O1010-$F1010)</f>
        <v/>
      </c>
      <c r="AB1010" s="69">
        <f>IF(AND($O1010="",$I1010&lt;Paramètres!$C$8),1,0)</f>
        <v/>
      </c>
      <c r="AC1010" s="69">
        <f>IF(AND($O1010="",$Y1010&gt;Paramètres!$C$13),1,0)</f>
        <v/>
      </c>
      <c r="AD1010" s="67">
        <f>IF($O1010="","",YEAR($O1010)&amp;"-"&amp;TEXT(MONTH($O1010),"00"))</f>
        <v/>
      </c>
      <c r="AE1010" s="67">
        <f>IF($W1010=1,"Réglée",IF($Y1010&lt;=0,"Non échu",IF($Y1010&lt;=30,"1-30 j",IF($Y1010&lt;=60,"31-60 j",IF($Y1010&lt;=90,"61-90 j","Plus de 90 j")))))</f>
        <v/>
      </c>
      <c r="AF1010" s="67">
        <f>IF($K1010&lt;=1000,"Moins de 1 k€",IF($K1010&lt;=5000,"1 à 5 k€",IF($K1010&lt;=15000,"5 à 15 k€","Plus de 15 k€")))</f>
        <v/>
      </c>
    </row>
    <row r="1011">
      <c r="A1011" s="65" t="inlineStr">
        <is>
          <t>FAC-01010</t>
        </is>
      </c>
      <c r="B1011" s="65" t="inlineStr">
        <is>
          <t>DEV-02729</t>
        </is>
      </c>
      <c r="C1011" s="65" t="inlineStr">
        <is>
          <t>CLI-0380</t>
        </is>
      </c>
      <c r="D1011" s="65" t="inlineStr">
        <is>
          <t>Particulier</t>
        </is>
      </c>
      <c r="E1011" s="65" t="inlineStr">
        <is>
          <t>Toulouse</t>
        </is>
      </c>
      <c r="F1011" s="66" t="n">
        <v>46139</v>
      </c>
      <c r="G1011" s="65" t="inlineStr">
        <is>
          <t>2026-04</t>
        </is>
      </c>
      <c r="H1011" s="65" t="inlineStr">
        <is>
          <t>2025-2026</t>
        </is>
      </c>
      <c r="I1011" s="66" t="n">
        <v>46154</v>
      </c>
      <c r="J1011" s="67" t="n">
        <v>15</v>
      </c>
      <c r="K1011" s="68" t="n">
        <v>3218.91</v>
      </c>
      <c r="L1011" s="71" t="n">
        <v>0.1</v>
      </c>
      <c r="M1011" s="68" t="n">
        <v>3540.8</v>
      </c>
      <c r="N1011" s="65" t="inlineStr">
        <is>
          <t>Standard</t>
        </is>
      </c>
      <c r="O1011" s="66" t="n">
        <v>46157</v>
      </c>
      <c r="P1011" s="65" t="inlineStr">
        <is>
          <t>Payée</t>
        </is>
      </c>
      <c r="Q1011" s="67">
        <f>IFERROR(INDEX(Devis!$I$2:$I$3053,MATCH($B1011,Devis!$A$2:$A$3053,0)),"")</f>
        <v/>
      </c>
      <c r="R1011" s="67">
        <f>IFERROR(INDEX(Devis!$K$2:$K$3053,MATCH($B1011,Devis!$A$2:$A$3053,0)),"")</f>
        <v/>
      </c>
      <c r="S1011" s="67">
        <f>IFERROR(INDEX(Clients!$G$2:$G$1020,MATCH($C1011,Clients!$A$2:$A$1020,0)),"")</f>
        <v/>
      </c>
      <c r="T1011" s="69">
        <f>1</f>
        <v/>
      </c>
      <c r="U1011" s="68">
        <f>IFERROR(INDEX(Interventions!$S$2:$S$1106,MATCH($B1011,Interventions!$B$2:$B$1106,0)),0)</f>
        <v/>
      </c>
      <c r="V1011" s="68">
        <f>$K1011-$U1011</f>
        <v/>
      </c>
      <c r="W1011" s="69">
        <f>IF($O1011="",0,1)</f>
        <v/>
      </c>
      <c r="X1011" s="68">
        <f>IF($O1011="",$M1011,0)</f>
        <v/>
      </c>
      <c r="Y1011" s="69">
        <f>IF($O1011="",MAX(0,Paramètres!$C$8-$I1011),MAX(0,$O1011-$I1011))</f>
        <v/>
      </c>
      <c r="Z1011" s="69">
        <f>$Y1011*$X1011</f>
        <v/>
      </c>
      <c r="AA1011" s="69">
        <f>IF($O1011="",0,$O1011-$F1011)</f>
        <v/>
      </c>
      <c r="AB1011" s="69">
        <f>IF(AND($O1011="",$I1011&lt;Paramètres!$C$8),1,0)</f>
        <v/>
      </c>
      <c r="AC1011" s="69">
        <f>IF(AND($O1011="",$Y1011&gt;Paramètres!$C$13),1,0)</f>
        <v/>
      </c>
      <c r="AD1011" s="67">
        <f>IF($O1011="","",YEAR($O1011)&amp;"-"&amp;TEXT(MONTH($O1011),"00"))</f>
        <v/>
      </c>
      <c r="AE1011" s="67">
        <f>IF($W1011=1,"Réglée",IF($Y1011&lt;=0,"Non échu",IF($Y1011&lt;=30,"1-30 j",IF($Y1011&lt;=60,"31-60 j",IF($Y1011&lt;=90,"61-90 j","Plus de 90 j")))))</f>
        <v/>
      </c>
      <c r="AF1011" s="67">
        <f>IF($K1011&lt;=1000,"Moins de 1 k€",IF($K1011&lt;=5000,"1 à 5 k€",IF($K1011&lt;=15000,"5 à 15 k€","Plus de 15 k€")))</f>
        <v/>
      </c>
    </row>
    <row r="1012">
      <c r="A1012" s="65" t="inlineStr">
        <is>
          <t>FAC-01011</t>
        </is>
      </c>
      <c r="B1012" s="65" t="inlineStr">
        <is>
          <t>DEV-02730</t>
        </is>
      </c>
      <c r="C1012" s="65" t="inlineStr">
        <is>
          <t>CLI-0466</t>
        </is>
      </c>
      <c r="D1012" s="65" t="inlineStr">
        <is>
          <t>Collectivité</t>
        </is>
      </c>
      <c r="E1012" s="65" t="inlineStr">
        <is>
          <t>Bordeaux</t>
        </is>
      </c>
      <c r="F1012" s="66" t="n">
        <v>46132</v>
      </c>
      <c r="G1012" s="65" t="inlineStr">
        <is>
          <t>2026-04</t>
        </is>
      </c>
      <c r="H1012" s="65" t="inlineStr">
        <is>
          <t>2025-2026</t>
        </is>
      </c>
      <c r="I1012" s="66" t="n">
        <v>46177</v>
      </c>
      <c r="J1012" s="67" t="n">
        <v>45</v>
      </c>
      <c r="K1012" s="68" t="n">
        <v>3574.79</v>
      </c>
      <c r="L1012" s="71" t="n">
        <v>0.2</v>
      </c>
      <c r="M1012" s="68" t="n">
        <v>4289.75</v>
      </c>
      <c r="N1012" s="65" t="inlineStr">
        <is>
          <t>Standard</t>
        </is>
      </c>
      <c r="O1012" s="66" t="n">
        <v>46177</v>
      </c>
      <c r="P1012" s="65" t="inlineStr">
        <is>
          <t>Payée</t>
        </is>
      </c>
      <c r="Q1012" s="67">
        <f>IFERROR(INDEX(Devis!$I$2:$I$3053,MATCH($B1012,Devis!$A$2:$A$3053,0)),"")</f>
        <v/>
      </c>
      <c r="R1012" s="67">
        <f>IFERROR(INDEX(Devis!$K$2:$K$3053,MATCH($B1012,Devis!$A$2:$A$3053,0)),"")</f>
        <v/>
      </c>
      <c r="S1012" s="67">
        <f>IFERROR(INDEX(Clients!$G$2:$G$1020,MATCH($C1012,Clients!$A$2:$A$1020,0)),"")</f>
        <v/>
      </c>
      <c r="T1012" s="69">
        <f>1</f>
        <v/>
      </c>
      <c r="U1012" s="68">
        <f>IFERROR(INDEX(Interventions!$S$2:$S$1106,MATCH($B1012,Interventions!$B$2:$B$1106,0)),0)</f>
        <v/>
      </c>
      <c r="V1012" s="68">
        <f>$K1012-$U1012</f>
        <v/>
      </c>
      <c r="W1012" s="69">
        <f>IF($O1012="",0,1)</f>
        <v/>
      </c>
      <c r="X1012" s="68">
        <f>IF($O1012="",$M1012,0)</f>
        <v/>
      </c>
      <c r="Y1012" s="69">
        <f>IF($O1012="",MAX(0,Paramètres!$C$8-$I1012),MAX(0,$O1012-$I1012))</f>
        <v/>
      </c>
      <c r="Z1012" s="69">
        <f>$Y1012*$X1012</f>
        <v/>
      </c>
      <c r="AA1012" s="69">
        <f>IF($O1012="",0,$O1012-$F1012)</f>
        <v/>
      </c>
      <c r="AB1012" s="69">
        <f>IF(AND($O1012="",$I1012&lt;Paramètres!$C$8),1,0)</f>
        <v/>
      </c>
      <c r="AC1012" s="69">
        <f>IF(AND($O1012="",$Y1012&gt;Paramètres!$C$13),1,0)</f>
        <v/>
      </c>
      <c r="AD1012" s="67">
        <f>IF($O1012="","",YEAR($O1012)&amp;"-"&amp;TEXT(MONTH($O1012),"00"))</f>
        <v/>
      </c>
      <c r="AE1012" s="67">
        <f>IF($W1012=1,"Réglée",IF($Y1012&lt;=0,"Non échu",IF($Y1012&lt;=30,"1-30 j",IF($Y1012&lt;=60,"31-60 j",IF($Y1012&lt;=90,"61-90 j","Plus de 90 j")))))</f>
        <v/>
      </c>
      <c r="AF1012" s="67">
        <f>IF($K1012&lt;=1000,"Moins de 1 k€",IF($K1012&lt;=5000,"1 à 5 k€",IF($K1012&lt;=15000,"5 à 15 k€","Plus de 15 k€")))</f>
        <v/>
      </c>
    </row>
    <row r="1013">
      <c r="A1013" s="65" t="inlineStr">
        <is>
          <t>FAC-01012</t>
        </is>
      </c>
      <c r="B1013" s="65" t="inlineStr">
        <is>
          <t>DEV-02734</t>
        </is>
      </c>
      <c r="C1013" s="65" t="inlineStr">
        <is>
          <t>CLI-0320</t>
        </is>
      </c>
      <c r="D1013" s="65" t="inlineStr">
        <is>
          <t>Particulier</t>
        </is>
      </c>
      <c r="E1013" s="65" t="inlineStr">
        <is>
          <t>Bordeaux</t>
        </is>
      </c>
      <c r="F1013" s="66" t="n">
        <v>46121</v>
      </c>
      <c r="G1013" s="65" t="inlineStr">
        <is>
          <t>2026-04</t>
        </is>
      </c>
      <c r="H1013" s="65" t="inlineStr">
        <is>
          <t>2025-2026</t>
        </is>
      </c>
      <c r="I1013" s="66" t="n">
        <v>46136</v>
      </c>
      <c r="J1013" s="67" t="n">
        <v>15</v>
      </c>
      <c r="K1013" s="68" t="n">
        <v>11559.95</v>
      </c>
      <c r="L1013" s="71" t="n">
        <v>0.1</v>
      </c>
      <c r="M1013" s="68" t="n">
        <v>12715.95</v>
      </c>
      <c r="N1013" s="65" t="inlineStr">
        <is>
          <t>Bon payeur</t>
        </is>
      </c>
      <c r="O1013" s="66" t="n">
        <v>46122</v>
      </c>
      <c r="P1013" s="65" t="inlineStr">
        <is>
          <t>Payée</t>
        </is>
      </c>
      <c r="Q1013" s="67">
        <f>IFERROR(INDEX(Devis!$I$2:$I$3053,MATCH($B1013,Devis!$A$2:$A$3053,0)),"")</f>
        <v/>
      </c>
      <c r="R1013" s="67">
        <f>IFERROR(INDEX(Devis!$K$2:$K$3053,MATCH($B1013,Devis!$A$2:$A$3053,0)),"")</f>
        <v/>
      </c>
      <c r="S1013" s="67">
        <f>IFERROR(INDEX(Clients!$G$2:$G$1020,MATCH($C1013,Clients!$A$2:$A$1020,0)),"")</f>
        <v/>
      </c>
      <c r="T1013" s="69">
        <f>1</f>
        <v/>
      </c>
      <c r="U1013" s="68">
        <f>IFERROR(INDEX(Interventions!$S$2:$S$1106,MATCH($B1013,Interventions!$B$2:$B$1106,0)),0)</f>
        <v/>
      </c>
      <c r="V1013" s="68">
        <f>$K1013-$U1013</f>
        <v/>
      </c>
      <c r="W1013" s="69">
        <f>IF($O1013="",0,1)</f>
        <v/>
      </c>
      <c r="X1013" s="68">
        <f>IF($O1013="",$M1013,0)</f>
        <v/>
      </c>
      <c r="Y1013" s="69">
        <f>IF($O1013="",MAX(0,Paramètres!$C$8-$I1013),MAX(0,$O1013-$I1013))</f>
        <v/>
      </c>
      <c r="Z1013" s="69">
        <f>$Y1013*$X1013</f>
        <v/>
      </c>
      <c r="AA1013" s="69">
        <f>IF($O1013="",0,$O1013-$F1013)</f>
        <v/>
      </c>
      <c r="AB1013" s="69">
        <f>IF(AND($O1013="",$I1013&lt;Paramètres!$C$8),1,0)</f>
        <v/>
      </c>
      <c r="AC1013" s="69">
        <f>IF(AND($O1013="",$Y1013&gt;Paramètres!$C$13),1,0)</f>
        <v/>
      </c>
      <c r="AD1013" s="67">
        <f>IF($O1013="","",YEAR($O1013)&amp;"-"&amp;TEXT(MONTH($O1013),"00"))</f>
        <v/>
      </c>
      <c r="AE1013" s="67">
        <f>IF($W1013=1,"Réglée",IF($Y1013&lt;=0,"Non échu",IF($Y1013&lt;=30,"1-30 j",IF($Y1013&lt;=60,"31-60 j",IF($Y1013&lt;=90,"61-90 j","Plus de 90 j")))))</f>
        <v/>
      </c>
      <c r="AF1013" s="67">
        <f>IF($K1013&lt;=1000,"Moins de 1 k€",IF($K1013&lt;=5000,"1 à 5 k€",IF($K1013&lt;=15000,"5 à 15 k€","Plus de 15 k€")))</f>
        <v/>
      </c>
    </row>
    <row r="1014">
      <c r="A1014" s="65" t="inlineStr">
        <is>
          <t>FAC-01013</t>
        </is>
      </c>
      <c r="B1014" s="65" t="inlineStr">
        <is>
          <t>DEV-02736</t>
        </is>
      </c>
      <c r="C1014" s="65" t="inlineStr">
        <is>
          <t>CLI-1013</t>
        </is>
      </c>
      <c r="D1014" s="65" t="inlineStr">
        <is>
          <t>Professionnel</t>
        </is>
      </c>
      <c r="E1014" s="65" t="inlineStr">
        <is>
          <t>Montpellier</t>
        </is>
      </c>
      <c r="F1014" s="66" t="n">
        <v>46126</v>
      </c>
      <c r="G1014" s="65" t="inlineStr">
        <is>
          <t>2026-04</t>
        </is>
      </c>
      <c r="H1014" s="65" t="inlineStr">
        <is>
          <t>2025-2026</t>
        </is>
      </c>
      <c r="I1014" s="66" t="n">
        <v>46156</v>
      </c>
      <c r="J1014" s="67" t="n">
        <v>30</v>
      </c>
      <c r="K1014" s="68" t="n">
        <v>6127.31</v>
      </c>
      <c r="L1014" s="71" t="n">
        <v>0.2</v>
      </c>
      <c r="M1014" s="68" t="n">
        <v>7352.77</v>
      </c>
      <c r="N1014" s="65" t="inlineStr">
        <is>
          <t>Standard</t>
        </is>
      </c>
      <c r="O1014" s="66" t="n">
        <v>46153</v>
      </c>
      <c r="P1014" s="65" t="inlineStr">
        <is>
          <t>Payée</t>
        </is>
      </c>
      <c r="Q1014" s="67">
        <f>IFERROR(INDEX(Devis!$I$2:$I$3053,MATCH($B1014,Devis!$A$2:$A$3053,0)),"")</f>
        <v/>
      </c>
      <c r="R1014" s="67">
        <f>IFERROR(INDEX(Devis!$K$2:$K$3053,MATCH($B1014,Devis!$A$2:$A$3053,0)),"")</f>
        <v/>
      </c>
      <c r="S1014" s="67">
        <f>IFERROR(INDEX(Clients!$G$2:$G$1020,MATCH($C1014,Clients!$A$2:$A$1020,0)),"")</f>
        <v/>
      </c>
      <c r="T1014" s="69">
        <f>1</f>
        <v/>
      </c>
      <c r="U1014" s="68">
        <f>IFERROR(INDEX(Interventions!$S$2:$S$1106,MATCH($B1014,Interventions!$B$2:$B$1106,0)),0)</f>
        <v/>
      </c>
      <c r="V1014" s="68">
        <f>$K1014-$U1014</f>
        <v/>
      </c>
      <c r="W1014" s="69">
        <f>IF($O1014="",0,1)</f>
        <v/>
      </c>
      <c r="X1014" s="68">
        <f>IF($O1014="",$M1014,0)</f>
        <v/>
      </c>
      <c r="Y1014" s="69">
        <f>IF($O1014="",MAX(0,Paramètres!$C$8-$I1014),MAX(0,$O1014-$I1014))</f>
        <v/>
      </c>
      <c r="Z1014" s="69">
        <f>$Y1014*$X1014</f>
        <v/>
      </c>
      <c r="AA1014" s="69">
        <f>IF($O1014="",0,$O1014-$F1014)</f>
        <v/>
      </c>
      <c r="AB1014" s="69">
        <f>IF(AND($O1014="",$I1014&lt;Paramètres!$C$8),1,0)</f>
        <v/>
      </c>
      <c r="AC1014" s="69">
        <f>IF(AND($O1014="",$Y1014&gt;Paramètres!$C$13),1,0)</f>
        <v/>
      </c>
      <c r="AD1014" s="67">
        <f>IF($O1014="","",YEAR($O1014)&amp;"-"&amp;TEXT(MONTH($O1014),"00"))</f>
        <v/>
      </c>
      <c r="AE1014" s="67">
        <f>IF($W1014=1,"Réglée",IF($Y1014&lt;=0,"Non échu",IF($Y1014&lt;=30,"1-30 j",IF($Y1014&lt;=60,"31-60 j",IF($Y1014&lt;=90,"61-90 j","Plus de 90 j")))))</f>
        <v/>
      </c>
      <c r="AF1014" s="67">
        <f>IF($K1014&lt;=1000,"Moins de 1 k€",IF($K1014&lt;=5000,"1 à 5 k€",IF($K1014&lt;=15000,"5 à 15 k€","Plus de 15 k€")))</f>
        <v/>
      </c>
    </row>
    <row r="1015">
      <c r="A1015" s="65" t="inlineStr">
        <is>
          <t>FAC-01014</t>
        </is>
      </c>
      <c r="B1015" s="65" t="inlineStr">
        <is>
          <t>DEV-02738</t>
        </is>
      </c>
      <c r="C1015" s="65" t="inlineStr">
        <is>
          <t>CLI-0389</t>
        </is>
      </c>
      <c r="D1015" s="65" t="inlineStr">
        <is>
          <t>Professionnel</t>
        </is>
      </c>
      <c r="E1015" s="65" t="inlineStr">
        <is>
          <t>Bordeaux</t>
        </is>
      </c>
      <c r="F1015" s="66" t="n">
        <v>46135</v>
      </c>
      <c r="G1015" s="65" t="inlineStr">
        <is>
          <t>2026-04</t>
        </is>
      </c>
      <c r="H1015" s="65" t="inlineStr">
        <is>
          <t>2025-2026</t>
        </is>
      </c>
      <c r="I1015" s="66" t="n">
        <v>46165</v>
      </c>
      <c r="J1015" s="67" t="n">
        <v>30</v>
      </c>
      <c r="K1015" s="68" t="n">
        <v>466.23</v>
      </c>
      <c r="L1015" s="71" t="n">
        <v>0.2</v>
      </c>
      <c r="M1015" s="68" t="n">
        <v>559.48</v>
      </c>
      <c r="N1015" s="65" t="inlineStr">
        <is>
          <t>Standard</t>
        </is>
      </c>
      <c r="O1015" s="66" t="n">
        <v>46186</v>
      </c>
      <c r="P1015" s="65" t="inlineStr">
        <is>
          <t>Payée</t>
        </is>
      </c>
      <c r="Q1015" s="67">
        <f>IFERROR(INDEX(Devis!$I$2:$I$3053,MATCH($B1015,Devis!$A$2:$A$3053,0)),"")</f>
        <v/>
      </c>
      <c r="R1015" s="67">
        <f>IFERROR(INDEX(Devis!$K$2:$K$3053,MATCH($B1015,Devis!$A$2:$A$3053,0)),"")</f>
        <v/>
      </c>
      <c r="S1015" s="67">
        <f>IFERROR(INDEX(Clients!$G$2:$G$1020,MATCH($C1015,Clients!$A$2:$A$1020,0)),"")</f>
        <v/>
      </c>
      <c r="T1015" s="69">
        <f>1</f>
        <v/>
      </c>
      <c r="U1015" s="68">
        <f>IFERROR(INDEX(Interventions!$S$2:$S$1106,MATCH($B1015,Interventions!$B$2:$B$1106,0)),0)</f>
        <v/>
      </c>
      <c r="V1015" s="68">
        <f>$K1015-$U1015</f>
        <v/>
      </c>
      <c r="W1015" s="69">
        <f>IF($O1015="",0,1)</f>
        <v/>
      </c>
      <c r="X1015" s="68">
        <f>IF($O1015="",$M1015,0)</f>
        <v/>
      </c>
      <c r="Y1015" s="69">
        <f>IF($O1015="",MAX(0,Paramètres!$C$8-$I1015),MAX(0,$O1015-$I1015))</f>
        <v/>
      </c>
      <c r="Z1015" s="69">
        <f>$Y1015*$X1015</f>
        <v/>
      </c>
      <c r="AA1015" s="69">
        <f>IF($O1015="",0,$O1015-$F1015)</f>
        <v/>
      </c>
      <c r="AB1015" s="69">
        <f>IF(AND($O1015="",$I1015&lt;Paramètres!$C$8),1,0)</f>
        <v/>
      </c>
      <c r="AC1015" s="69">
        <f>IF(AND($O1015="",$Y1015&gt;Paramètres!$C$13),1,0)</f>
        <v/>
      </c>
      <c r="AD1015" s="67">
        <f>IF($O1015="","",YEAR($O1015)&amp;"-"&amp;TEXT(MONTH($O1015),"00"))</f>
        <v/>
      </c>
      <c r="AE1015" s="67">
        <f>IF($W1015=1,"Réglée",IF($Y1015&lt;=0,"Non échu",IF($Y1015&lt;=30,"1-30 j",IF($Y1015&lt;=60,"31-60 j",IF($Y1015&lt;=90,"61-90 j","Plus de 90 j")))))</f>
        <v/>
      </c>
      <c r="AF1015" s="67">
        <f>IF($K1015&lt;=1000,"Moins de 1 k€",IF($K1015&lt;=5000,"1 à 5 k€",IF($K1015&lt;=15000,"5 à 15 k€","Plus de 15 k€")))</f>
        <v/>
      </c>
    </row>
    <row r="1016">
      <c r="A1016" s="65" t="inlineStr">
        <is>
          <t>FAC-01015</t>
        </is>
      </c>
      <c r="B1016" s="65" t="inlineStr">
        <is>
          <t>DEV-02740</t>
        </is>
      </c>
      <c r="C1016" s="65" t="inlineStr">
        <is>
          <t>CLI-0364</t>
        </is>
      </c>
      <c r="D1016" s="65" t="inlineStr">
        <is>
          <t>Particulier</t>
        </is>
      </c>
      <c r="E1016" s="65" t="inlineStr">
        <is>
          <t>Bordeaux</t>
        </is>
      </c>
      <c r="F1016" s="66" t="n">
        <v>46136</v>
      </c>
      <c r="G1016" s="65" t="inlineStr">
        <is>
          <t>2026-04</t>
        </is>
      </c>
      <c r="H1016" s="65" t="inlineStr">
        <is>
          <t>2025-2026</t>
        </is>
      </c>
      <c r="I1016" s="66" t="n">
        <v>46151</v>
      </c>
      <c r="J1016" s="67" t="n">
        <v>15</v>
      </c>
      <c r="K1016" s="68" t="n">
        <v>7151.63</v>
      </c>
      <c r="L1016" s="71" t="n">
        <v>0.1</v>
      </c>
      <c r="M1016" s="68" t="n">
        <v>7866.79</v>
      </c>
      <c r="N1016" s="65" t="inlineStr">
        <is>
          <t>Standard</t>
        </is>
      </c>
      <c r="O1016" s="66" t="n">
        <v>46168</v>
      </c>
      <c r="P1016" s="65" t="inlineStr">
        <is>
          <t>Payée</t>
        </is>
      </c>
      <c r="Q1016" s="67">
        <f>IFERROR(INDEX(Devis!$I$2:$I$3053,MATCH($B1016,Devis!$A$2:$A$3053,0)),"")</f>
        <v/>
      </c>
      <c r="R1016" s="67">
        <f>IFERROR(INDEX(Devis!$K$2:$K$3053,MATCH($B1016,Devis!$A$2:$A$3053,0)),"")</f>
        <v/>
      </c>
      <c r="S1016" s="67">
        <f>IFERROR(INDEX(Clients!$G$2:$G$1020,MATCH($C1016,Clients!$A$2:$A$1020,0)),"")</f>
        <v/>
      </c>
      <c r="T1016" s="69">
        <f>1</f>
        <v/>
      </c>
      <c r="U1016" s="68">
        <f>IFERROR(INDEX(Interventions!$S$2:$S$1106,MATCH($B1016,Interventions!$B$2:$B$1106,0)),0)</f>
        <v/>
      </c>
      <c r="V1016" s="68">
        <f>$K1016-$U1016</f>
        <v/>
      </c>
      <c r="W1016" s="69">
        <f>IF($O1016="",0,1)</f>
        <v/>
      </c>
      <c r="X1016" s="68">
        <f>IF($O1016="",$M1016,0)</f>
        <v/>
      </c>
      <c r="Y1016" s="69">
        <f>IF($O1016="",MAX(0,Paramètres!$C$8-$I1016),MAX(0,$O1016-$I1016))</f>
        <v/>
      </c>
      <c r="Z1016" s="69">
        <f>$Y1016*$X1016</f>
        <v/>
      </c>
      <c r="AA1016" s="69">
        <f>IF($O1016="",0,$O1016-$F1016)</f>
        <v/>
      </c>
      <c r="AB1016" s="69">
        <f>IF(AND($O1016="",$I1016&lt;Paramètres!$C$8),1,0)</f>
        <v/>
      </c>
      <c r="AC1016" s="69">
        <f>IF(AND($O1016="",$Y1016&gt;Paramètres!$C$13),1,0)</f>
        <v/>
      </c>
      <c r="AD1016" s="67">
        <f>IF($O1016="","",YEAR($O1016)&amp;"-"&amp;TEXT(MONTH($O1016),"00"))</f>
        <v/>
      </c>
      <c r="AE1016" s="67">
        <f>IF($W1016=1,"Réglée",IF($Y1016&lt;=0,"Non échu",IF($Y1016&lt;=30,"1-30 j",IF($Y1016&lt;=60,"31-60 j",IF($Y1016&lt;=90,"61-90 j","Plus de 90 j")))))</f>
        <v/>
      </c>
      <c r="AF1016" s="67">
        <f>IF($K1016&lt;=1000,"Moins de 1 k€",IF($K1016&lt;=5000,"1 à 5 k€",IF($K1016&lt;=15000,"5 à 15 k€","Plus de 15 k€")))</f>
        <v/>
      </c>
    </row>
    <row r="1017">
      <c r="A1017" s="65" t="inlineStr">
        <is>
          <t>FAC-01016</t>
        </is>
      </c>
      <c r="B1017" s="65" t="inlineStr">
        <is>
          <t>DEV-02746</t>
        </is>
      </c>
      <c r="C1017" s="65" t="inlineStr">
        <is>
          <t>CLI-0143</t>
        </is>
      </c>
      <c r="D1017" s="65" t="inlineStr">
        <is>
          <t>Particulier</t>
        </is>
      </c>
      <c r="E1017" s="65" t="inlineStr">
        <is>
          <t>Toulouse</t>
        </is>
      </c>
      <c r="F1017" s="66" t="n">
        <v>46140</v>
      </c>
      <c r="G1017" s="65" t="inlineStr">
        <is>
          <t>2026-04</t>
        </is>
      </c>
      <c r="H1017" s="65" t="inlineStr">
        <is>
          <t>2025-2026</t>
        </is>
      </c>
      <c r="I1017" s="66" t="n">
        <v>46155</v>
      </c>
      <c r="J1017" s="67" t="n">
        <v>15</v>
      </c>
      <c r="K1017" s="68" t="n">
        <v>348.57</v>
      </c>
      <c r="L1017" s="71" t="n">
        <v>0.2</v>
      </c>
      <c r="M1017" s="68" t="n">
        <v>418.28</v>
      </c>
      <c r="N1017" s="65" t="inlineStr">
        <is>
          <t>Bon payeur</t>
        </is>
      </c>
      <c r="O1017" s="66" t="n">
        <v>46141</v>
      </c>
      <c r="P1017" s="65" t="inlineStr">
        <is>
          <t>Payée</t>
        </is>
      </c>
      <c r="Q1017" s="67">
        <f>IFERROR(INDEX(Devis!$I$2:$I$3053,MATCH($B1017,Devis!$A$2:$A$3053,0)),"")</f>
        <v/>
      </c>
      <c r="R1017" s="67">
        <f>IFERROR(INDEX(Devis!$K$2:$K$3053,MATCH($B1017,Devis!$A$2:$A$3053,0)),"")</f>
        <v/>
      </c>
      <c r="S1017" s="67">
        <f>IFERROR(INDEX(Clients!$G$2:$G$1020,MATCH($C1017,Clients!$A$2:$A$1020,0)),"")</f>
        <v/>
      </c>
      <c r="T1017" s="69">
        <f>1</f>
        <v/>
      </c>
      <c r="U1017" s="68">
        <f>IFERROR(INDEX(Interventions!$S$2:$S$1106,MATCH($B1017,Interventions!$B$2:$B$1106,0)),0)</f>
        <v/>
      </c>
      <c r="V1017" s="68">
        <f>$K1017-$U1017</f>
        <v/>
      </c>
      <c r="W1017" s="69">
        <f>IF($O1017="",0,1)</f>
        <v/>
      </c>
      <c r="X1017" s="68">
        <f>IF($O1017="",$M1017,0)</f>
        <v/>
      </c>
      <c r="Y1017" s="69">
        <f>IF($O1017="",MAX(0,Paramètres!$C$8-$I1017),MAX(0,$O1017-$I1017))</f>
        <v/>
      </c>
      <c r="Z1017" s="69">
        <f>$Y1017*$X1017</f>
        <v/>
      </c>
      <c r="AA1017" s="69">
        <f>IF($O1017="",0,$O1017-$F1017)</f>
        <v/>
      </c>
      <c r="AB1017" s="69">
        <f>IF(AND($O1017="",$I1017&lt;Paramètres!$C$8),1,0)</f>
        <v/>
      </c>
      <c r="AC1017" s="69">
        <f>IF(AND($O1017="",$Y1017&gt;Paramètres!$C$13),1,0)</f>
        <v/>
      </c>
      <c r="AD1017" s="67">
        <f>IF($O1017="","",YEAR($O1017)&amp;"-"&amp;TEXT(MONTH($O1017),"00"))</f>
        <v/>
      </c>
      <c r="AE1017" s="67">
        <f>IF($W1017=1,"Réglée",IF($Y1017&lt;=0,"Non échu",IF($Y1017&lt;=30,"1-30 j",IF($Y1017&lt;=60,"31-60 j",IF($Y1017&lt;=90,"61-90 j","Plus de 90 j")))))</f>
        <v/>
      </c>
      <c r="AF1017" s="67">
        <f>IF($K1017&lt;=1000,"Moins de 1 k€",IF($K1017&lt;=5000,"1 à 5 k€",IF($K1017&lt;=15000,"5 à 15 k€","Plus de 15 k€")))</f>
        <v/>
      </c>
    </row>
    <row r="1018">
      <c r="A1018" s="65" t="inlineStr">
        <is>
          <t>FAC-01017</t>
        </is>
      </c>
      <c r="B1018" s="65" t="inlineStr">
        <is>
          <t>DEV-02748</t>
        </is>
      </c>
      <c r="C1018" s="65" t="inlineStr">
        <is>
          <t>CLI-0131</t>
        </is>
      </c>
      <c r="D1018" s="65" t="inlineStr">
        <is>
          <t>Particulier</t>
        </is>
      </c>
      <c r="E1018" s="65" t="inlineStr">
        <is>
          <t>Toulouse</t>
        </is>
      </c>
      <c r="F1018" s="66" t="n">
        <v>46161</v>
      </c>
      <c r="G1018" s="65" t="inlineStr">
        <is>
          <t>2026-05</t>
        </is>
      </c>
      <c r="H1018" s="65" t="inlineStr">
        <is>
          <t>2025-2026</t>
        </is>
      </c>
      <c r="I1018" s="66" t="n">
        <v>46176</v>
      </c>
      <c r="J1018" s="67" t="n">
        <v>15</v>
      </c>
      <c r="K1018" s="68" t="n">
        <v>3022.39</v>
      </c>
      <c r="L1018" s="71" t="n">
        <v>0.1</v>
      </c>
      <c r="M1018" s="68" t="n">
        <v>3324.63</v>
      </c>
      <c r="N1018" s="65" t="inlineStr">
        <is>
          <t>Bon payeur</t>
        </is>
      </c>
      <c r="O1018" s="66" t="n">
        <v>46162</v>
      </c>
      <c r="P1018" s="65" t="inlineStr">
        <is>
          <t>Payée</t>
        </is>
      </c>
      <c r="Q1018" s="67">
        <f>IFERROR(INDEX(Devis!$I$2:$I$3053,MATCH($B1018,Devis!$A$2:$A$3053,0)),"")</f>
        <v/>
      </c>
      <c r="R1018" s="67">
        <f>IFERROR(INDEX(Devis!$K$2:$K$3053,MATCH($B1018,Devis!$A$2:$A$3053,0)),"")</f>
        <v/>
      </c>
      <c r="S1018" s="67">
        <f>IFERROR(INDEX(Clients!$G$2:$G$1020,MATCH($C1018,Clients!$A$2:$A$1020,0)),"")</f>
        <v/>
      </c>
      <c r="T1018" s="69">
        <f>1</f>
        <v/>
      </c>
      <c r="U1018" s="68">
        <f>IFERROR(INDEX(Interventions!$S$2:$S$1106,MATCH($B1018,Interventions!$B$2:$B$1106,0)),0)</f>
        <v/>
      </c>
      <c r="V1018" s="68">
        <f>$K1018-$U1018</f>
        <v/>
      </c>
      <c r="W1018" s="69">
        <f>IF($O1018="",0,1)</f>
        <v/>
      </c>
      <c r="X1018" s="68">
        <f>IF($O1018="",$M1018,0)</f>
        <v/>
      </c>
      <c r="Y1018" s="69">
        <f>IF($O1018="",MAX(0,Paramètres!$C$8-$I1018),MAX(0,$O1018-$I1018))</f>
        <v/>
      </c>
      <c r="Z1018" s="69">
        <f>$Y1018*$X1018</f>
        <v/>
      </c>
      <c r="AA1018" s="69">
        <f>IF($O1018="",0,$O1018-$F1018)</f>
        <v/>
      </c>
      <c r="AB1018" s="69">
        <f>IF(AND($O1018="",$I1018&lt;Paramètres!$C$8),1,0)</f>
        <v/>
      </c>
      <c r="AC1018" s="69">
        <f>IF(AND($O1018="",$Y1018&gt;Paramètres!$C$13),1,0)</f>
        <v/>
      </c>
      <c r="AD1018" s="67">
        <f>IF($O1018="","",YEAR($O1018)&amp;"-"&amp;TEXT(MONTH($O1018),"00"))</f>
        <v/>
      </c>
      <c r="AE1018" s="67">
        <f>IF($W1018=1,"Réglée",IF($Y1018&lt;=0,"Non échu",IF($Y1018&lt;=30,"1-30 j",IF($Y1018&lt;=60,"31-60 j",IF($Y1018&lt;=90,"61-90 j","Plus de 90 j")))))</f>
        <v/>
      </c>
      <c r="AF1018" s="67">
        <f>IF($K1018&lt;=1000,"Moins de 1 k€",IF($K1018&lt;=5000,"1 à 5 k€",IF($K1018&lt;=15000,"5 à 15 k€","Plus de 15 k€")))</f>
        <v/>
      </c>
    </row>
    <row r="1019">
      <c r="A1019" s="65" t="inlineStr">
        <is>
          <t>FAC-01018</t>
        </is>
      </c>
      <c r="B1019" s="65" t="inlineStr">
        <is>
          <t>DEV-02749</t>
        </is>
      </c>
      <c r="C1019" s="65" t="inlineStr">
        <is>
          <t>CLI-0599</t>
        </is>
      </c>
      <c r="D1019" s="65" t="inlineStr">
        <is>
          <t>Particulier</t>
        </is>
      </c>
      <c r="E1019" s="65" t="inlineStr">
        <is>
          <t>Bordeaux</t>
        </is>
      </c>
      <c r="F1019" s="66" t="n">
        <v>46119</v>
      </c>
      <c r="G1019" s="65" t="inlineStr">
        <is>
          <t>2026-04</t>
        </is>
      </c>
      <c r="H1019" s="65" t="inlineStr">
        <is>
          <t>2025-2026</t>
        </is>
      </c>
      <c r="I1019" s="66" t="n">
        <v>46134</v>
      </c>
      <c r="J1019" s="67" t="n">
        <v>15</v>
      </c>
      <c r="K1019" s="68" t="n">
        <v>345.57</v>
      </c>
      <c r="L1019" s="71" t="n">
        <v>0.2</v>
      </c>
      <c r="M1019" s="68" t="n">
        <v>414.68</v>
      </c>
      <c r="N1019" s="65" t="inlineStr">
        <is>
          <t>Lent</t>
        </is>
      </c>
      <c r="O1019" s="66" t="n"/>
      <c r="P1019" s="65" t="inlineStr">
        <is>
          <t>En retard</t>
        </is>
      </c>
      <c r="Q1019" s="67">
        <f>IFERROR(INDEX(Devis!$I$2:$I$3053,MATCH($B1019,Devis!$A$2:$A$3053,0)),"")</f>
        <v/>
      </c>
      <c r="R1019" s="67">
        <f>IFERROR(INDEX(Devis!$K$2:$K$3053,MATCH($B1019,Devis!$A$2:$A$3053,0)),"")</f>
        <v/>
      </c>
      <c r="S1019" s="67">
        <f>IFERROR(INDEX(Clients!$G$2:$G$1020,MATCH($C1019,Clients!$A$2:$A$1020,0)),"")</f>
        <v/>
      </c>
      <c r="T1019" s="69">
        <f>1</f>
        <v/>
      </c>
      <c r="U1019" s="68">
        <f>IFERROR(INDEX(Interventions!$S$2:$S$1106,MATCH($B1019,Interventions!$B$2:$B$1106,0)),0)</f>
        <v/>
      </c>
      <c r="V1019" s="68">
        <f>$K1019-$U1019</f>
        <v/>
      </c>
      <c r="W1019" s="69">
        <f>IF($O1019="",0,1)</f>
        <v/>
      </c>
      <c r="X1019" s="68">
        <f>IF($O1019="",$M1019,0)</f>
        <v/>
      </c>
      <c r="Y1019" s="69">
        <f>IF($O1019="",MAX(0,Paramètres!$C$8-$I1019),MAX(0,$O1019-$I1019))</f>
        <v/>
      </c>
      <c r="Z1019" s="69">
        <f>$Y1019*$X1019</f>
        <v/>
      </c>
      <c r="AA1019" s="69">
        <f>IF($O1019="",0,$O1019-$F1019)</f>
        <v/>
      </c>
      <c r="AB1019" s="69">
        <f>IF(AND($O1019="",$I1019&lt;Paramètres!$C$8),1,0)</f>
        <v/>
      </c>
      <c r="AC1019" s="69">
        <f>IF(AND($O1019="",$Y1019&gt;Paramètres!$C$13),1,0)</f>
        <v/>
      </c>
      <c r="AD1019" s="67">
        <f>IF($O1019="","",YEAR($O1019)&amp;"-"&amp;TEXT(MONTH($O1019),"00"))</f>
        <v/>
      </c>
      <c r="AE1019" s="67">
        <f>IF($W1019=1,"Réglée",IF($Y1019&lt;=0,"Non échu",IF($Y1019&lt;=30,"1-30 j",IF($Y1019&lt;=60,"31-60 j",IF($Y1019&lt;=90,"61-90 j","Plus de 90 j")))))</f>
        <v/>
      </c>
      <c r="AF1019" s="67">
        <f>IF($K1019&lt;=1000,"Moins de 1 k€",IF($K1019&lt;=5000,"1 à 5 k€",IF($K1019&lt;=15000,"5 à 15 k€","Plus de 15 k€")))</f>
        <v/>
      </c>
    </row>
    <row r="1020">
      <c r="A1020" s="65" t="inlineStr">
        <is>
          <t>FAC-01019</t>
        </is>
      </c>
      <c r="B1020" s="65" t="inlineStr">
        <is>
          <t>DEV-02750</t>
        </is>
      </c>
      <c r="C1020" s="65" t="inlineStr">
        <is>
          <t>CLI-0270</t>
        </is>
      </c>
      <c r="D1020" s="65" t="inlineStr">
        <is>
          <t>Particulier</t>
        </is>
      </c>
      <c r="E1020" s="65" t="inlineStr">
        <is>
          <t>Bordeaux</t>
        </is>
      </c>
      <c r="F1020" s="66" t="n">
        <v>46119</v>
      </c>
      <c r="G1020" s="65" t="inlineStr">
        <is>
          <t>2026-04</t>
        </is>
      </c>
      <c r="H1020" s="65" t="inlineStr">
        <is>
          <t>2025-2026</t>
        </is>
      </c>
      <c r="I1020" s="66" t="n">
        <v>46134</v>
      </c>
      <c r="J1020" s="67" t="n">
        <v>15</v>
      </c>
      <c r="K1020" s="68" t="n">
        <v>3474.65</v>
      </c>
      <c r="L1020" s="71" t="n">
        <v>0.1</v>
      </c>
      <c r="M1020" s="68" t="n">
        <v>3822.12</v>
      </c>
      <c r="N1020" s="65" t="inlineStr">
        <is>
          <t>Bon payeur</t>
        </is>
      </c>
      <c r="O1020" s="66" t="n">
        <v>46120</v>
      </c>
      <c r="P1020" s="65" t="inlineStr">
        <is>
          <t>Payée</t>
        </is>
      </c>
      <c r="Q1020" s="67">
        <f>IFERROR(INDEX(Devis!$I$2:$I$3053,MATCH($B1020,Devis!$A$2:$A$3053,0)),"")</f>
        <v/>
      </c>
      <c r="R1020" s="67">
        <f>IFERROR(INDEX(Devis!$K$2:$K$3053,MATCH($B1020,Devis!$A$2:$A$3053,0)),"")</f>
        <v/>
      </c>
      <c r="S1020" s="67">
        <f>IFERROR(INDEX(Clients!$G$2:$G$1020,MATCH($C1020,Clients!$A$2:$A$1020,0)),"")</f>
        <v/>
      </c>
      <c r="T1020" s="69">
        <f>1</f>
        <v/>
      </c>
      <c r="U1020" s="68">
        <f>IFERROR(INDEX(Interventions!$S$2:$S$1106,MATCH($B1020,Interventions!$B$2:$B$1106,0)),0)</f>
        <v/>
      </c>
      <c r="V1020" s="68">
        <f>$K1020-$U1020</f>
        <v/>
      </c>
      <c r="W1020" s="69">
        <f>IF($O1020="",0,1)</f>
        <v/>
      </c>
      <c r="X1020" s="68">
        <f>IF($O1020="",$M1020,0)</f>
        <v/>
      </c>
      <c r="Y1020" s="69">
        <f>IF($O1020="",MAX(0,Paramètres!$C$8-$I1020),MAX(0,$O1020-$I1020))</f>
        <v/>
      </c>
      <c r="Z1020" s="69">
        <f>$Y1020*$X1020</f>
        <v/>
      </c>
      <c r="AA1020" s="69">
        <f>IF($O1020="",0,$O1020-$F1020)</f>
        <v/>
      </c>
      <c r="AB1020" s="69">
        <f>IF(AND($O1020="",$I1020&lt;Paramètres!$C$8),1,0)</f>
        <v/>
      </c>
      <c r="AC1020" s="69">
        <f>IF(AND($O1020="",$Y1020&gt;Paramètres!$C$13),1,0)</f>
        <v/>
      </c>
      <c r="AD1020" s="67">
        <f>IF($O1020="","",YEAR($O1020)&amp;"-"&amp;TEXT(MONTH($O1020),"00"))</f>
        <v/>
      </c>
      <c r="AE1020" s="67">
        <f>IF($W1020=1,"Réglée",IF($Y1020&lt;=0,"Non échu",IF($Y1020&lt;=30,"1-30 j",IF($Y1020&lt;=60,"31-60 j",IF($Y1020&lt;=90,"61-90 j","Plus de 90 j")))))</f>
        <v/>
      </c>
      <c r="AF1020" s="67">
        <f>IF($K1020&lt;=1000,"Moins de 1 k€",IF($K1020&lt;=5000,"1 à 5 k€",IF($K1020&lt;=15000,"5 à 15 k€","Plus de 15 k€")))</f>
        <v/>
      </c>
    </row>
    <row r="1021">
      <c r="A1021" s="65" t="inlineStr">
        <is>
          <t>FAC-01020</t>
        </is>
      </c>
      <c r="B1021" s="65" t="inlineStr">
        <is>
          <t>DEV-02752</t>
        </is>
      </c>
      <c r="C1021" s="65" t="inlineStr">
        <is>
          <t>CLI-0730</t>
        </is>
      </c>
      <c r="D1021" s="65" t="inlineStr">
        <is>
          <t>Particulier</t>
        </is>
      </c>
      <c r="E1021" s="65" t="inlineStr">
        <is>
          <t>Toulouse</t>
        </is>
      </c>
      <c r="F1021" s="66" t="n">
        <v>46140</v>
      </c>
      <c r="G1021" s="65" t="inlineStr">
        <is>
          <t>2026-04</t>
        </is>
      </c>
      <c r="H1021" s="65" t="inlineStr">
        <is>
          <t>2025-2026</t>
        </is>
      </c>
      <c r="I1021" s="66" t="n">
        <v>46155</v>
      </c>
      <c r="J1021" s="67" t="n">
        <v>15</v>
      </c>
      <c r="K1021" s="68" t="n">
        <v>5989.2</v>
      </c>
      <c r="L1021" s="71" t="n">
        <v>0.1</v>
      </c>
      <c r="M1021" s="68" t="n">
        <v>6588.12</v>
      </c>
      <c r="N1021" s="65" t="inlineStr">
        <is>
          <t>Bon payeur</t>
        </is>
      </c>
      <c r="O1021" s="66" t="n">
        <v>46147</v>
      </c>
      <c r="P1021" s="65" t="inlineStr">
        <is>
          <t>Payée</t>
        </is>
      </c>
      <c r="Q1021" s="67">
        <f>IFERROR(INDEX(Devis!$I$2:$I$3053,MATCH($B1021,Devis!$A$2:$A$3053,0)),"")</f>
        <v/>
      </c>
      <c r="R1021" s="67">
        <f>IFERROR(INDEX(Devis!$K$2:$K$3053,MATCH($B1021,Devis!$A$2:$A$3053,0)),"")</f>
        <v/>
      </c>
      <c r="S1021" s="67">
        <f>IFERROR(INDEX(Clients!$G$2:$G$1020,MATCH($C1021,Clients!$A$2:$A$1020,0)),"")</f>
        <v/>
      </c>
      <c r="T1021" s="69">
        <f>1</f>
        <v/>
      </c>
      <c r="U1021" s="68">
        <f>IFERROR(INDEX(Interventions!$S$2:$S$1106,MATCH($B1021,Interventions!$B$2:$B$1106,0)),0)</f>
        <v/>
      </c>
      <c r="V1021" s="68">
        <f>$K1021-$U1021</f>
        <v/>
      </c>
      <c r="W1021" s="69">
        <f>IF($O1021="",0,1)</f>
        <v/>
      </c>
      <c r="X1021" s="68">
        <f>IF($O1021="",$M1021,0)</f>
        <v/>
      </c>
      <c r="Y1021" s="69">
        <f>IF($O1021="",MAX(0,Paramètres!$C$8-$I1021),MAX(0,$O1021-$I1021))</f>
        <v/>
      </c>
      <c r="Z1021" s="69">
        <f>$Y1021*$X1021</f>
        <v/>
      </c>
      <c r="AA1021" s="69">
        <f>IF($O1021="",0,$O1021-$F1021)</f>
        <v/>
      </c>
      <c r="AB1021" s="69">
        <f>IF(AND($O1021="",$I1021&lt;Paramètres!$C$8),1,0)</f>
        <v/>
      </c>
      <c r="AC1021" s="69">
        <f>IF(AND($O1021="",$Y1021&gt;Paramètres!$C$13),1,0)</f>
        <v/>
      </c>
      <c r="AD1021" s="67">
        <f>IF($O1021="","",YEAR($O1021)&amp;"-"&amp;TEXT(MONTH($O1021),"00"))</f>
        <v/>
      </c>
      <c r="AE1021" s="67">
        <f>IF($W1021=1,"Réglée",IF($Y1021&lt;=0,"Non échu",IF($Y1021&lt;=30,"1-30 j",IF($Y1021&lt;=60,"31-60 j",IF($Y1021&lt;=90,"61-90 j","Plus de 90 j")))))</f>
        <v/>
      </c>
      <c r="AF1021" s="67">
        <f>IF($K1021&lt;=1000,"Moins de 1 k€",IF($K1021&lt;=5000,"1 à 5 k€",IF($K1021&lt;=15000,"5 à 15 k€","Plus de 15 k€")))</f>
        <v/>
      </c>
    </row>
    <row r="1022">
      <c r="A1022" s="65" t="inlineStr">
        <is>
          <t>FAC-01021</t>
        </is>
      </c>
      <c r="B1022" s="65" t="inlineStr">
        <is>
          <t>DEV-02757</t>
        </is>
      </c>
      <c r="C1022" s="65" t="inlineStr">
        <is>
          <t>CLI-0393</t>
        </is>
      </c>
      <c r="D1022" s="65" t="inlineStr">
        <is>
          <t>Particulier</t>
        </is>
      </c>
      <c r="E1022" s="65" t="inlineStr">
        <is>
          <t>Bordeaux</t>
        </is>
      </c>
      <c r="F1022" s="66" t="n">
        <v>46143</v>
      </c>
      <c r="G1022" s="65" t="inlineStr">
        <is>
          <t>2026-05</t>
        </is>
      </c>
      <c r="H1022" s="65" t="inlineStr">
        <is>
          <t>2025-2026</t>
        </is>
      </c>
      <c r="I1022" s="66" t="n">
        <v>46158</v>
      </c>
      <c r="J1022" s="67" t="n">
        <v>15</v>
      </c>
      <c r="K1022" s="68" t="n">
        <v>360.46</v>
      </c>
      <c r="L1022" s="71" t="n">
        <v>0.2</v>
      </c>
      <c r="M1022" s="68" t="n">
        <v>432.55</v>
      </c>
      <c r="N1022" s="65" t="inlineStr">
        <is>
          <t>Bon payeur</t>
        </is>
      </c>
      <c r="O1022" s="66" t="n">
        <v>46176</v>
      </c>
      <c r="P1022" s="65" t="inlineStr">
        <is>
          <t>Payée</t>
        </is>
      </c>
      <c r="Q1022" s="67">
        <f>IFERROR(INDEX(Devis!$I$2:$I$3053,MATCH($B1022,Devis!$A$2:$A$3053,0)),"")</f>
        <v/>
      </c>
      <c r="R1022" s="67">
        <f>IFERROR(INDEX(Devis!$K$2:$K$3053,MATCH($B1022,Devis!$A$2:$A$3053,0)),"")</f>
        <v/>
      </c>
      <c r="S1022" s="67">
        <f>IFERROR(INDEX(Clients!$G$2:$G$1020,MATCH($C1022,Clients!$A$2:$A$1020,0)),"")</f>
        <v/>
      </c>
      <c r="T1022" s="69">
        <f>1</f>
        <v/>
      </c>
      <c r="U1022" s="68">
        <f>IFERROR(INDEX(Interventions!$S$2:$S$1106,MATCH($B1022,Interventions!$B$2:$B$1106,0)),0)</f>
        <v/>
      </c>
      <c r="V1022" s="68">
        <f>$K1022-$U1022</f>
        <v/>
      </c>
      <c r="W1022" s="69">
        <f>IF($O1022="",0,1)</f>
        <v/>
      </c>
      <c r="X1022" s="68">
        <f>IF($O1022="",$M1022,0)</f>
        <v/>
      </c>
      <c r="Y1022" s="69">
        <f>IF($O1022="",MAX(0,Paramètres!$C$8-$I1022),MAX(0,$O1022-$I1022))</f>
        <v/>
      </c>
      <c r="Z1022" s="69">
        <f>$Y1022*$X1022</f>
        <v/>
      </c>
      <c r="AA1022" s="69">
        <f>IF($O1022="",0,$O1022-$F1022)</f>
        <v/>
      </c>
      <c r="AB1022" s="69">
        <f>IF(AND($O1022="",$I1022&lt;Paramètres!$C$8),1,0)</f>
        <v/>
      </c>
      <c r="AC1022" s="69">
        <f>IF(AND($O1022="",$Y1022&gt;Paramètres!$C$13),1,0)</f>
        <v/>
      </c>
      <c r="AD1022" s="67">
        <f>IF($O1022="","",YEAR($O1022)&amp;"-"&amp;TEXT(MONTH($O1022),"00"))</f>
        <v/>
      </c>
      <c r="AE1022" s="67">
        <f>IF($W1022=1,"Réglée",IF($Y1022&lt;=0,"Non échu",IF($Y1022&lt;=30,"1-30 j",IF($Y1022&lt;=60,"31-60 j",IF($Y1022&lt;=90,"61-90 j","Plus de 90 j")))))</f>
        <v/>
      </c>
      <c r="AF1022" s="67">
        <f>IF($K1022&lt;=1000,"Moins de 1 k€",IF($K1022&lt;=5000,"1 à 5 k€",IF($K1022&lt;=15000,"5 à 15 k€","Plus de 15 k€")))</f>
        <v/>
      </c>
    </row>
    <row r="1023">
      <c r="A1023" s="65" t="inlineStr">
        <is>
          <t>FAC-01022</t>
        </is>
      </c>
      <c r="B1023" s="65" t="inlineStr">
        <is>
          <t>DEV-02758</t>
        </is>
      </c>
      <c r="C1023" s="65" t="inlineStr">
        <is>
          <t>CLI-0781</t>
        </is>
      </c>
      <c r="D1023" s="65" t="inlineStr">
        <is>
          <t>Professionnel</t>
        </is>
      </c>
      <c r="E1023" s="65" t="inlineStr">
        <is>
          <t>Bordeaux</t>
        </is>
      </c>
      <c r="F1023" s="66" t="n">
        <v>46163</v>
      </c>
      <c r="G1023" s="65" t="inlineStr">
        <is>
          <t>2026-05</t>
        </is>
      </c>
      <c r="H1023" s="65" t="inlineStr">
        <is>
          <t>2025-2026</t>
        </is>
      </c>
      <c r="I1023" s="66" t="n">
        <v>46193</v>
      </c>
      <c r="J1023" s="67" t="n">
        <v>30</v>
      </c>
      <c r="K1023" s="68" t="n">
        <v>359.9</v>
      </c>
      <c r="L1023" s="71" t="n">
        <v>0.2</v>
      </c>
      <c r="M1023" s="68" t="n">
        <v>431.88</v>
      </c>
      <c r="N1023" s="65" t="inlineStr">
        <is>
          <t>Standard</t>
        </is>
      </c>
      <c r="O1023" s="66" t="n"/>
      <c r="P1023" s="65" t="inlineStr">
        <is>
          <t>En retard</t>
        </is>
      </c>
      <c r="Q1023" s="67">
        <f>IFERROR(INDEX(Devis!$I$2:$I$3053,MATCH($B1023,Devis!$A$2:$A$3053,0)),"")</f>
        <v/>
      </c>
      <c r="R1023" s="67">
        <f>IFERROR(INDEX(Devis!$K$2:$K$3053,MATCH($B1023,Devis!$A$2:$A$3053,0)),"")</f>
        <v/>
      </c>
      <c r="S1023" s="67">
        <f>IFERROR(INDEX(Clients!$G$2:$G$1020,MATCH($C1023,Clients!$A$2:$A$1020,0)),"")</f>
        <v/>
      </c>
      <c r="T1023" s="69">
        <f>1</f>
        <v/>
      </c>
      <c r="U1023" s="68">
        <f>IFERROR(INDEX(Interventions!$S$2:$S$1106,MATCH($B1023,Interventions!$B$2:$B$1106,0)),0)</f>
        <v/>
      </c>
      <c r="V1023" s="68">
        <f>$K1023-$U1023</f>
        <v/>
      </c>
      <c r="W1023" s="69">
        <f>IF($O1023="",0,1)</f>
        <v/>
      </c>
      <c r="X1023" s="68">
        <f>IF($O1023="",$M1023,0)</f>
        <v/>
      </c>
      <c r="Y1023" s="69">
        <f>IF($O1023="",MAX(0,Paramètres!$C$8-$I1023),MAX(0,$O1023-$I1023))</f>
        <v/>
      </c>
      <c r="Z1023" s="69">
        <f>$Y1023*$X1023</f>
        <v/>
      </c>
      <c r="AA1023" s="69">
        <f>IF($O1023="",0,$O1023-$F1023)</f>
        <v/>
      </c>
      <c r="AB1023" s="69">
        <f>IF(AND($O1023="",$I1023&lt;Paramètres!$C$8),1,0)</f>
        <v/>
      </c>
      <c r="AC1023" s="69">
        <f>IF(AND($O1023="",$Y1023&gt;Paramètres!$C$13),1,0)</f>
        <v/>
      </c>
      <c r="AD1023" s="67">
        <f>IF($O1023="","",YEAR($O1023)&amp;"-"&amp;TEXT(MONTH($O1023),"00"))</f>
        <v/>
      </c>
      <c r="AE1023" s="67">
        <f>IF($W1023=1,"Réglée",IF($Y1023&lt;=0,"Non échu",IF($Y1023&lt;=30,"1-30 j",IF($Y1023&lt;=60,"31-60 j",IF($Y1023&lt;=90,"61-90 j","Plus de 90 j")))))</f>
        <v/>
      </c>
      <c r="AF1023" s="67">
        <f>IF($K1023&lt;=1000,"Moins de 1 k€",IF($K1023&lt;=5000,"1 à 5 k€",IF($K1023&lt;=15000,"5 à 15 k€","Plus de 15 k€")))</f>
        <v/>
      </c>
    </row>
    <row r="1024">
      <c r="A1024" s="65" t="inlineStr">
        <is>
          <t>FAC-01023</t>
        </is>
      </c>
      <c r="B1024" s="65" t="inlineStr">
        <is>
          <t>DEV-02764</t>
        </is>
      </c>
      <c r="C1024" s="65" t="inlineStr">
        <is>
          <t>CLI-0499</t>
        </is>
      </c>
      <c r="D1024" s="65" t="inlineStr">
        <is>
          <t>Professionnel</t>
        </is>
      </c>
      <c r="E1024" s="65" t="inlineStr">
        <is>
          <t>Bordeaux</t>
        </is>
      </c>
      <c r="F1024" s="66" t="n">
        <v>46146</v>
      </c>
      <c r="G1024" s="65" t="inlineStr">
        <is>
          <t>2026-05</t>
        </is>
      </c>
      <c r="H1024" s="65" t="inlineStr">
        <is>
          <t>2025-2026</t>
        </is>
      </c>
      <c r="I1024" s="66" t="n">
        <v>46176</v>
      </c>
      <c r="J1024" s="67" t="n">
        <v>30</v>
      </c>
      <c r="K1024" s="68" t="n">
        <v>17565.95</v>
      </c>
      <c r="L1024" s="71" t="n">
        <v>0.2</v>
      </c>
      <c r="M1024" s="68" t="n">
        <v>21079.14</v>
      </c>
      <c r="N1024" s="65" t="inlineStr">
        <is>
          <t>Standard</t>
        </is>
      </c>
      <c r="O1024" s="66" t="n">
        <v>46197</v>
      </c>
      <c r="P1024" s="65" t="inlineStr">
        <is>
          <t>Payée</t>
        </is>
      </c>
      <c r="Q1024" s="67">
        <f>IFERROR(INDEX(Devis!$I$2:$I$3053,MATCH($B1024,Devis!$A$2:$A$3053,0)),"")</f>
        <v/>
      </c>
      <c r="R1024" s="67">
        <f>IFERROR(INDEX(Devis!$K$2:$K$3053,MATCH($B1024,Devis!$A$2:$A$3053,0)),"")</f>
        <v/>
      </c>
      <c r="S1024" s="67">
        <f>IFERROR(INDEX(Clients!$G$2:$G$1020,MATCH($C1024,Clients!$A$2:$A$1020,0)),"")</f>
        <v/>
      </c>
      <c r="T1024" s="69">
        <f>1</f>
        <v/>
      </c>
      <c r="U1024" s="68">
        <f>IFERROR(INDEX(Interventions!$S$2:$S$1106,MATCH($B1024,Interventions!$B$2:$B$1106,0)),0)</f>
        <v/>
      </c>
      <c r="V1024" s="68">
        <f>$K1024-$U1024</f>
        <v/>
      </c>
      <c r="W1024" s="69">
        <f>IF($O1024="",0,1)</f>
        <v/>
      </c>
      <c r="X1024" s="68">
        <f>IF($O1024="",$M1024,0)</f>
        <v/>
      </c>
      <c r="Y1024" s="69">
        <f>IF($O1024="",MAX(0,Paramètres!$C$8-$I1024),MAX(0,$O1024-$I1024))</f>
        <v/>
      </c>
      <c r="Z1024" s="69">
        <f>$Y1024*$X1024</f>
        <v/>
      </c>
      <c r="AA1024" s="69">
        <f>IF($O1024="",0,$O1024-$F1024)</f>
        <v/>
      </c>
      <c r="AB1024" s="69">
        <f>IF(AND($O1024="",$I1024&lt;Paramètres!$C$8),1,0)</f>
        <v/>
      </c>
      <c r="AC1024" s="69">
        <f>IF(AND($O1024="",$Y1024&gt;Paramètres!$C$13),1,0)</f>
        <v/>
      </c>
      <c r="AD1024" s="67">
        <f>IF($O1024="","",YEAR($O1024)&amp;"-"&amp;TEXT(MONTH($O1024),"00"))</f>
        <v/>
      </c>
      <c r="AE1024" s="67">
        <f>IF($W1024=1,"Réglée",IF($Y1024&lt;=0,"Non échu",IF($Y1024&lt;=30,"1-30 j",IF($Y1024&lt;=60,"31-60 j",IF($Y1024&lt;=90,"61-90 j","Plus de 90 j")))))</f>
        <v/>
      </c>
      <c r="AF1024" s="67">
        <f>IF($K1024&lt;=1000,"Moins de 1 k€",IF($K1024&lt;=5000,"1 à 5 k€",IF($K1024&lt;=15000,"5 à 15 k€","Plus de 15 k€")))</f>
        <v/>
      </c>
    </row>
    <row r="1025">
      <c r="A1025" s="65" t="inlineStr">
        <is>
          <t>FAC-01024</t>
        </is>
      </c>
      <c r="B1025" s="65" t="inlineStr">
        <is>
          <t>DEV-02765</t>
        </is>
      </c>
      <c r="C1025" s="65" t="inlineStr">
        <is>
          <t>CLI-0604</t>
        </is>
      </c>
      <c r="D1025" s="65" t="inlineStr">
        <is>
          <t>Syndic</t>
        </is>
      </c>
      <c r="E1025" s="65" t="inlineStr">
        <is>
          <t>Bordeaux</t>
        </is>
      </c>
      <c r="F1025" s="66" t="n">
        <v>46154</v>
      </c>
      <c r="G1025" s="65" t="inlineStr">
        <is>
          <t>2026-05</t>
        </is>
      </c>
      <c r="H1025" s="65" t="inlineStr">
        <is>
          <t>2025-2026</t>
        </is>
      </c>
      <c r="I1025" s="66" t="n">
        <v>46214</v>
      </c>
      <c r="J1025" s="67" t="n">
        <v>60</v>
      </c>
      <c r="K1025" s="68" t="n">
        <v>5981.5</v>
      </c>
      <c r="L1025" s="71" t="n">
        <v>0.2</v>
      </c>
      <c r="M1025" s="68" t="n">
        <v>7177.8</v>
      </c>
      <c r="N1025" s="65" t="inlineStr">
        <is>
          <t>Bon payeur</t>
        </is>
      </c>
      <c r="O1025" s="66" t="n"/>
      <c r="P1025" s="65" t="inlineStr">
        <is>
          <t>En attente</t>
        </is>
      </c>
      <c r="Q1025" s="67">
        <f>IFERROR(INDEX(Devis!$I$2:$I$3053,MATCH($B1025,Devis!$A$2:$A$3053,0)),"")</f>
        <v/>
      </c>
      <c r="R1025" s="67">
        <f>IFERROR(INDEX(Devis!$K$2:$K$3053,MATCH($B1025,Devis!$A$2:$A$3053,0)),"")</f>
        <v/>
      </c>
      <c r="S1025" s="67">
        <f>IFERROR(INDEX(Clients!$G$2:$G$1020,MATCH($C1025,Clients!$A$2:$A$1020,0)),"")</f>
        <v/>
      </c>
      <c r="T1025" s="69">
        <f>1</f>
        <v/>
      </c>
      <c r="U1025" s="68">
        <f>IFERROR(INDEX(Interventions!$S$2:$S$1106,MATCH($B1025,Interventions!$B$2:$B$1106,0)),0)</f>
        <v/>
      </c>
      <c r="V1025" s="68">
        <f>$K1025-$U1025</f>
        <v/>
      </c>
      <c r="W1025" s="69">
        <f>IF($O1025="",0,1)</f>
        <v/>
      </c>
      <c r="X1025" s="68">
        <f>IF($O1025="",$M1025,0)</f>
        <v/>
      </c>
      <c r="Y1025" s="69">
        <f>IF($O1025="",MAX(0,Paramètres!$C$8-$I1025),MAX(0,$O1025-$I1025))</f>
        <v/>
      </c>
      <c r="Z1025" s="69">
        <f>$Y1025*$X1025</f>
        <v/>
      </c>
      <c r="AA1025" s="69">
        <f>IF($O1025="",0,$O1025-$F1025)</f>
        <v/>
      </c>
      <c r="AB1025" s="69">
        <f>IF(AND($O1025="",$I1025&lt;Paramètres!$C$8),1,0)</f>
        <v/>
      </c>
      <c r="AC1025" s="69">
        <f>IF(AND($O1025="",$Y1025&gt;Paramètres!$C$13),1,0)</f>
        <v/>
      </c>
      <c r="AD1025" s="67">
        <f>IF($O1025="","",YEAR($O1025)&amp;"-"&amp;TEXT(MONTH($O1025),"00"))</f>
        <v/>
      </c>
      <c r="AE1025" s="67">
        <f>IF($W1025=1,"Réglée",IF($Y1025&lt;=0,"Non échu",IF($Y1025&lt;=30,"1-30 j",IF($Y1025&lt;=60,"31-60 j",IF($Y1025&lt;=90,"61-90 j","Plus de 90 j")))))</f>
        <v/>
      </c>
      <c r="AF1025" s="67">
        <f>IF($K1025&lt;=1000,"Moins de 1 k€",IF($K1025&lt;=5000,"1 à 5 k€",IF($K1025&lt;=15000,"5 à 15 k€","Plus de 15 k€")))</f>
        <v/>
      </c>
    </row>
    <row r="1026">
      <c r="A1026" s="65" t="inlineStr">
        <is>
          <t>FAC-01025</t>
        </is>
      </c>
      <c r="B1026" s="65" t="inlineStr">
        <is>
          <t>DEV-02769</t>
        </is>
      </c>
      <c r="C1026" s="65" t="inlineStr">
        <is>
          <t>CLI-0026</t>
        </is>
      </c>
      <c r="D1026" s="65" t="inlineStr">
        <is>
          <t>Particulier</t>
        </is>
      </c>
      <c r="E1026" s="65" t="inlineStr">
        <is>
          <t>Bordeaux</t>
        </is>
      </c>
      <c r="F1026" s="66" t="n">
        <v>46139</v>
      </c>
      <c r="G1026" s="65" t="inlineStr">
        <is>
          <t>2026-04</t>
        </is>
      </c>
      <c r="H1026" s="65" t="inlineStr">
        <is>
          <t>2025-2026</t>
        </is>
      </c>
      <c r="I1026" s="66" t="n">
        <v>46154</v>
      </c>
      <c r="J1026" s="67" t="n">
        <v>15</v>
      </c>
      <c r="K1026" s="68" t="n">
        <v>3944.08</v>
      </c>
      <c r="L1026" s="71" t="n">
        <v>0.2</v>
      </c>
      <c r="M1026" s="68" t="n">
        <v>4732.9</v>
      </c>
      <c r="N1026" s="65" t="inlineStr">
        <is>
          <t>Standard</t>
        </is>
      </c>
      <c r="O1026" s="66" t="n">
        <v>46191</v>
      </c>
      <c r="P1026" s="65" t="inlineStr">
        <is>
          <t>Payée</t>
        </is>
      </c>
      <c r="Q1026" s="67">
        <f>IFERROR(INDEX(Devis!$I$2:$I$3053,MATCH($B1026,Devis!$A$2:$A$3053,0)),"")</f>
        <v/>
      </c>
      <c r="R1026" s="67">
        <f>IFERROR(INDEX(Devis!$K$2:$K$3053,MATCH($B1026,Devis!$A$2:$A$3053,0)),"")</f>
        <v/>
      </c>
      <c r="S1026" s="67">
        <f>IFERROR(INDEX(Clients!$G$2:$G$1020,MATCH($C1026,Clients!$A$2:$A$1020,0)),"")</f>
        <v/>
      </c>
      <c r="T1026" s="69">
        <f>1</f>
        <v/>
      </c>
      <c r="U1026" s="68">
        <f>IFERROR(INDEX(Interventions!$S$2:$S$1106,MATCH($B1026,Interventions!$B$2:$B$1106,0)),0)</f>
        <v/>
      </c>
      <c r="V1026" s="68">
        <f>$K1026-$U1026</f>
        <v/>
      </c>
      <c r="W1026" s="69">
        <f>IF($O1026="",0,1)</f>
        <v/>
      </c>
      <c r="X1026" s="68">
        <f>IF($O1026="",$M1026,0)</f>
        <v/>
      </c>
      <c r="Y1026" s="69">
        <f>IF($O1026="",MAX(0,Paramètres!$C$8-$I1026),MAX(0,$O1026-$I1026))</f>
        <v/>
      </c>
      <c r="Z1026" s="69">
        <f>$Y1026*$X1026</f>
        <v/>
      </c>
      <c r="AA1026" s="69">
        <f>IF($O1026="",0,$O1026-$F1026)</f>
        <v/>
      </c>
      <c r="AB1026" s="69">
        <f>IF(AND($O1026="",$I1026&lt;Paramètres!$C$8),1,0)</f>
        <v/>
      </c>
      <c r="AC1026" s="69">
        <f>IF(AND($O1026="",$Y1026&gt;Paramètres!$C$13),1,0)</f>
        <v/>
      </c>
      <c r="AD1026" s="67">
        <f>IF($O1026="","",YEAR($O1026)&amp;"-"&amp;TEXT(MONTH($O1026),"00"))</f>
        <v/>
      </c>
      <c r="AE1026" s="67">
        <f>IF($W1026=1,"Réglée",IF($Y1026&lt;=0,"Non échu",IF($Y1026&lt;=30,"1-30 j",IF($Y1026&lt;=60,"31-60 j",IF($Y1026&lt;=90,"61-90 j","Plus de 90 j")))))</f>
        <v/>
      </c>
      <c r="AF1026" s="67">
        <f>IF($K1026&lt;=1000,"Moins de 1 k€",IF($K1026&lt;=5000,"1 à 5 k€",IF($K1026&lt;=15000,"5 à 15 k€","Plus de 15 k€")))</f>
        <v/>
      </c>
    </row>
    <row r="1027">
      <c r="A1027" s="65" t="inlineStr">
        <is>
          <t>FAC-01026</t>
        </is>
      </c>
      <c r="B1027" s="65" t="inlineStr">
        <is>
          <t>DEV-02771</t>
        </is>
      </c>
      <c r="C1027" s="65" t="inlineStr">
        <is>
          <t>CLI-0425</t>
        </is>
      </c>
      <c r="D1027" s="65" t="inlineStr">
        <is>
          <t>Professionnel</t>
        </is>
      </c>
      <c r="E1027" s="65" t="inlineStr">
        <is>
          <t>Toulouse</t>
        </is>
      </c>
      <c r="F1027" s="66" t="n">
        <v>46148</v>
      </c>
      <c r="G1027" s="65" t="inlineStr">
        <is>
          <t>2026-05</t>
        </is>
      </c>
      <c r="H1027" s="65" t="inlineStr">
        <is>
          <t>2025-2026</t>
        </is>
      </c>
      <c r="I1027" s="66" t="n">
        <v>46178</v>
      </c>
      <c r="J1027" s="67" t="n">
        <v>30</v>
      </c>
      <c r="K1027" s="68" t="n">
        <v>6750.07</v>
      </c>
      <c r="L1027" s="71" t="n">
        <v>0.2</v>
      </c>
      <c r="M1027" s="68" t="n">
        <v>8100.08</v>
      </c>
      <c r="N1027" s="65" t="inlineStr">
        <is>
          <t>Lent</t>
        </is>
      </c>
      <c r="O1027" s="66" t="n"/>
      <c r="P1027" s="65" t="inlineStr">
        <is>
          <t>En retard</t>
        </is>
      </c>
      <c r="Q1027" s="67">
        <f>IFERROR(INDEX(Devis!$I$2:$I$3053,MATCH($B1027,Devis!$A$2:$A$3053,0)),"")</f>
        <v/>
      </c>
      <c r="R1027" s="67">
        <f>IFERROR(INDEX(Devis!$K$2:$K$3053,MATCH($B1027,Devis!$A$2:$A$3053,0)),"")</f>
        <v/>
      </c>
      <c r="S1027" s="67">
        <f>IFERROR(INDEX(Clients!$G$2:$G$1020,MATCH($C1027,Clients!$A$2:$A$1020,0)),"")</f>
        <v/>
      </c>
      <c r="T1027" s="69">
        <f>1</f>
        <v/>
      </c>
      <c r="U1027" s="68">
        <f>IFERROR(INDEX(Interventions!$S$2:$S$1106,MATCH($B1027,Interventions!$B$2:$B$1106,0)),0)</f>
        <v/>
      </c>
      <c r="V1027" s="68">
        <f>$K1027-$U1027</f>
        <v/>
      </c>
      <c r="W1027" s="69">
        <f>IF($O1027="",0,1)</f>
        <v/>
      </c>
      <c r="X1027" s="68">
        <f>IF($O1027="",$M1027,0)</f>
        <v/>
      </c>
      <c r="Y1027" s="69">
        <f>IF($O1027="",MAX(0,Paramètres!$C$8-$I1027),MAX(0,$O1027-$I1027))</f>
        <v/>
      </c>
      <c r="Z1027" s="69">
        <f>$Y1027*$X1027</f>
        <v/>
      </c>
      <c r="AA1027" s="69">
        <f>IF($O1027="",0,$O1027-$F1027)</f>
        <v/>
      </c>
      <c r="AB1027" s="69">
        <f>IF(AND($O1027="",$I1027&lt;Paramètres!$C$8),1,0)</f>
        <v/>
      </c>
      <c r="AC1027" s="69">
        <f>IF(AND($O1027="",$Y1027&gt;Paramètres!$C$13),1,0)</f>
        <v/>
      </c>
      <c r="AD1027" s="67">
        <f>IF($O1027="","",YEAR($O1027)&amp;"-"&amp;TEXT(MONTH($O1027),"00"))</f>
        <v/>
      </c>
      <c r="AE1027" s="67">
        <f>IF($W1027=1,"Réglée",IF($Y1027&lt;=0,"Non échu",IF($Y1027&lt;=30,"1-30 j",IF($Y1027&lt;=60,"31-60 j",IF($Y1027&lt;=90,"61-90 j","Plus de 90 j")))))</f>
        <v/>
      </c>
      <c r="AF1027" s="67">
        <f>IF($K1027&lt;=1000,"Moins de 1 k€",IF($K1027&lt;=5000,"1 à 5 k€",IF($K1027&lt;=15000,"5 à 15 k€","Plus de 15 k€")))</f>
        <v/>
      </c>
    </row>
    <row r="1028">
      <c r="A1028" s="65" t="inlineStr">
        <is>
          <t>FAC-01027</t>
        </is>
      </c>
      <c r="B1028" s="65" t="inlineStr">
        <is>
          <t>DEV-02777</t>
        </is>
      </c>
      <c r="C1028" s="65" t="inlineStr">
        <is>
          <t>CLI-0555</t>
        </is>
      </c>
      <c r="D1028" s="65" t="inlineStr">
        <is>
          <t>Particulier</t>
        </is>
      </c>
      <c r="E1028" s="65" t="inlineStr">
        <is>
          <t>Toulouse</t>
        </is>
      </c>
      <c r="F1028" s="66" t="n">
        <v>46121</v>
      </c>
      <c r="G1028" s="65" t="inlineStr">
        <is>
          <t>2026-04</t>
        </is>
      </c>
      <c r="H1028" s="65" t="inlineStr">
        <is>
          <t>2025-2026</t>
        </is>
      </c>
      <c r="I1028" s="66" t="n">
        <v>46136</v>
      </c>
      <c r="J1028" s="67" t="n">
        <v>15</v>
      </c>
      <c r="K1028" s="68" t="n">
        <v>333.61</v>
      </c>
      <c r="L1028" s="71" t="n">
        <v>0.2</v>
      </c>
      <c r="M1028" s="68" t="n">
        <v>400.33</v>
      </c>
      <c r="N1028" s="65" t="inlineStr">
        <is>
          <t>Standard</t>
        </is>
      </c>
      <c r="O1028" s="66" t="n">
        <v>46122</v>
      </c>
      <c r="P1028" s="65" t="inlineStr">
        <is>
          <t>Payée</t>
        </is>
      </c>
      <c r="Q1028" s="67">
        <f>IFERROR(INDEX(Devis!$I$2:$I$3053,MATCH($B1028,Devis!$A$2:$A$3053,0)),"")</f>
        <v/>
      </c>
      <c r="R1028" s="67">
        <f>IFERROR(INDEX(Devis!$K$2:$K$3053,MATCH($B1028,Devis!$A$2:$A$3053,0)),"")</f>
        <v/>
      </c>
      <c r="S1028" s="67">
        <f>IFERROR(INDEX(Clients!$G$2:$G$1020,MATCH($C1028,Clients!$A$2:$A$1020,0)),"")</f>
        <v/>
      </c>
      <c r="T1028" s="69">
        <f>1</f>
        <v/>
      </c>
      <c r="U1028" s="68">
        <f>IFERROR(INDEX(Interventions!$S$2:$S$1106,MATCH($B1028,Interventions!$B$2:$B$1106,0)),0)</f>
        <v/>
      </c>
      <c r="V1028" s="68">
        <f>$K1028-$U1028</f>
        <v/>
      </c>
      <c r="W1028" s="69">
        <f>IF($O1028="",0,1)</f>
        <v/>
      </c>
      <c r="X1028" s="68">
        <f>IF($O1028="",$M1028,0)</f>
        <v/>
      </c>
      <c r="Y1028" s="69">
        <f>IF($O1028="",MAX(0,Paramètres!$C$8-$I1028),MAX(0,$O1028-$I1028))</f>
        <v/>
      </c>
      <c r="Z1028" s="69">
        <f>$Y1028*$X1028</f>
        <v/>
      </c>
      <c r="AA1028" s="69">
        <f>IF($O1028="",0,$O1028-$F1028)</f>
        <v/>
      </c>
      <c r="AB1028" s="69">
        <f>IF(AND($O1028="",$I1028&lt;Paramètres!$C$8),1,0)</f>
        <v/>
      </c>
      <c r="AC1028" s="69">
        <f>IF(AND($O1028="",$Y1028&gt;Paramètres!$C$13),1,0)</f>
        <v/>
      </c>
      <c r="AD1028" s="67">
        <f>IF($O1028="","",YEAR($O1028)&amp;"-"&amp;TEXT(MONTH($O1028),"00"))</f>
        <v/>
      </c>
      <c r="AE1028" s="67">
        <f>IF($W1028=1,"Réglée",IF($Y1028&lt;=0,"Non échu",IF($Y1028&lt;=30,"1-30 j",IF($Y1028&lt;=60,"31-60 j",IF($Y1028&lt;=90,"61-90 j","Plus de 90 j")))))</f>
        <v/>
      </c>
      <c r="AF1028" s="67">
        <f>IF($K1028&lt;=1000,"Moins de 1 k€",IF($K1028&lt;=5000,"1 à 5 k€",IF($K1028&lt;=15000,"5 à 15 k€","Plus de 15 k€")))</f>
        <v/>
      </c>
    </row>
    <row r="1029">
      <c r="A1029" s="65" t="inlineStr">
        <is>
          <t>FAC-01028</t>
        </is>
      </c>
      <c r="B1029" s="65" t="inlineStr">
        <is>
          <t>DEV-02778</t>
        </is>
      </c>
      <c r="C1029" s="65" t="inlineStr">
        <is>
          <t>CLI-0455</t>
        </is>
      </c>
      <c r="D1029" s="65" t="inlineStr">
        <is>
          <t>Particulier</t>
        </is>
      </c>
      <c r="E1029" s="65" t="inlineStr">
        <is>
          <t>Toulouse</t>
        </is>
      </c>
      <c r="F1029" s="66" t="n">
        <v>46147</v>
      </c>
      <c r="G1029" s="65" t="inlineStr">
        <is>
          <t>2026-05</t>
        </is>
      </c>
      <c r="H1029" s="65" t="inlineStr">
        <is>
          <t>2025-2026</t>
        </is>
      </c>
      <c r="I1029" s="66" t="n">
        <v>46162</v>
      </c>
      <c r="J1029" s="67" t="n">
        <v>15</v>
      </c>
      <c r="K1029" s="68" t="n">
        <v>478.43</v>
      </c>
      <c r="L1029" s="71" t="n">
        <v>0.2</v>
      </c>
      <c r="M1029" s="68" t="n">
        <v>574.12</v>
      </c>
      <c r="N1029" s="65" t="inlineStr">
        <is>
          <t>Bon payeur</t>
        </is>
      </c>
      <c r="O1029" s="66" t="n">
        <v>46162</v>
      </c>
      <c r="P1029" s="65" t="inlineStr">
        <is>
          <t>Payée</t>
        </is>
      </c>
      <c r="Q1029" s="67">
        <f>IFERROR(INDEX(Devis!$I$2:$I$3053,MATCH($B1029,Devis!$A$2:$A$3053,0)),"")</f>
        <v/>
      </c>
      <c r="R1029" s="67">
        <f>IFERROR(INDEX(Devis!$K$2:$K$3053,MATCH($B1029,Devis!$A$2:$A$3053,0)),"")</f>
        <v/>
      </c>
      <c r="S1029" s="67">
        <f>IFERROR(INDEX(Clients!$G$2:$G$1020,MATCH($C1029,Clients!$A$2:$A$1020,0)),"")</f>
        <v/>
      </c>
      <c r="T1029" s="69">
        <f>1</f>
        <v/>
      </c>
      <c r="U1029" s="68">
        <f>IFERROR(INDEX(Interventions!$S$2:$S$1106,MATCH($B1029,Interventions!$B$2:$B$1106,0)),0)</f>
        <v/>
      </c>
      <c r="V1029" s="68">
        <f>$K1029-$U1029</f>
        <v/>
      </c>
      <c r="W1029" s="69">
        <f>IF($O1029="",0,1)</f>
        <v/>
      </c>
      <c r="X1029" s="68">
        <f>IF($O1029="",$M1029,0)</f>
        <v/>
      </c>
      <c r="Y1029" s="69">
        <f>IF($O1029="",MAX(0,Paramètres!$C$8-$I1029),MAX(0,$O1029-$I1029))</f>
        <v/>
      </c>
      <c r="Z1029" s="69">
        <f>$Y1029*$X1029</f>
        <v/>
      </c>
      <c r="AA1029" s="69">
        <f>IF($O1029="",0,$O1029-$F1029)</f>
        <v/>
      </c>
      <c r="AB1029" s="69">
        <f>IF(AND($O1029="",$I1029&lt;Paramètres!$C$8),1,0)</f>
        <v/>
      </c>
      <c r="AC1029" s="69">
        <f>IF(AND($O1029="",$Y1029&gt;Paramètres!$C$13),1,0)</f>
        <v/>
      </c>
      <c r="AD1029" s="67">
        <f>IF($O1029="","",YEAR($O1029)&amp;"-"&amp;TEXT(MONTH($O1029),"00"))</f>
        <v/>
      </c>
      <c r="AE1029" s="67">
        <f>IF($W1029=1,"Réglée",IF($Y1029&lt;=0,"Non échu",IF($Y1029&lt;=30,"1-30 j",IF($Y1029&lt;=60,"31-60 j",IF($Y1029&lt;=90,"61-90 j","Plus de 90 j")))))</f>
        <v/>
      </c>
      <c r="AF1029" s="67">
        <f>IF($K1029&lt;=1000,"Moins de 1 k€",IF($K1029&lt;=5000,"1 à 5 k€",IF($K1029&lt;=15000,"5 à 15 k€","Plus de 15 k€")))</f>
        <v/>
      </c>
    </row>
    <row r="1030">
      <c r="A1030" s="65" t="inlineStr">
        <is>
          <t>FAC-01029</t>
        </is>
      </c>
      <c r="B1030" s="65" t="inlineStr">
        <is>
          <t>DEV-02780</t>
        </is>
      </c>
      <c r="C1030" s="65" t="inlineStr">
        <is>
          <t>CLI-1010</t>
        </is>
      </c>
      <c r="D1030" s="65" t="inlineStr">
        <is>
          <t>Particulier</t>
        </is>
      </c>
      <c r="E1030" s="65" t="inlineStr">
        <is>
          <t>Montpellier</t>
        </is>
      </c>
      <c r="F1030" s="66" t="n">
        <v>46135</v>
      </c>
      <c r="G1030" s="65" t="inlineStr">
        <is>
          <t>2026-04</t>
        </is>
      </c>
      <c r="H1030" s="65" t="inlineStr">
        <is>
          <t>2025-2026</t>
        </is>
      </c>
      <c r="I1030" s="66" t="n">
        <v>46150</v>
      </c>
      <c r="J1030" s="67" t="n">
        <v>15</v>
      </c>
      <c r="K1030" s="68" t="n">
        <v>10752.82</v>
      </c>
      <c r="L1030" s="71" t="n">
        <v>0.2</v>
      </c>
      <c r="M1030" s="68" t="n">
        <v>12903.38</v>
      </c>
      <c r="N1030" s="65" t="inlineStr">
        <is>
          <t>Standard</t>
        </is>
      </c>
      <c r="O1030" s="66" t="n">
        <v>46141</v>
      </c>
      <c r="P1030" s="65" t="inlineStr">
        <is>
          <t>Payée</t>
        </is>
      </c>
      <c r="Q1030" s="67">
        <f>IFERROR(INDEX(Devis!$I$2:$I$3053,MATCH($B1030,Devis!$A$2:$A$3053,0)),"")</f>
        <v/>
      </c>
      <c r="R1030" s="67">
        <f>IFERROR(INDEX(Devis!$K$2:$K$3053,MATCH($B1030,Devis!$A$2:$A$3053,0)),"")</f>
        <v/>
      </c>
      <c r="S1030" s="67">
        <f>IFERROR(INDEX(Clients!$G$2:$G$1020,MATCH($C1030,Clients!$A$2:$A$1020,0)),"")</f>
        <v/>
      </c>
      <c r="T1030" s="69">
        <f>1</f>
        <v/>
      </c>
      <c r="U1030" s="68">
        <f>IFERROR(INDEX(Interventions!$S$2:$S$1106,MATCH($B1030,Interventions!$B$2:$B$1106,0)),0)</f>
        <v/>
      </c>
      <c r="V1030" s="68">
        <f>$K1030-$U1030</f>
        <v/>
      </c>
      <c r="W1030" s="69">
        <f>IF($O1030="",0,1)</f>
        <v/>
      </c>
      <c r="X1030" s="68">
        <f>IF($O1030="",$M1030,0)</f>
        <v/>
      </c>
      <c r="Y1030" s="69">
        <f>IF($O1030="",MAX(0,Paramètres!$C$8-$I1030),MAX(0,$O1030-$I1030))</f>
        <v/>
      </c>
      <c r="Z1030" s="69">
        <f>$Y1030*$X1030</f>
        <v/>
      </c>
      <c r="AA1030" s="69">
        <f>IF($O1030="",0,$O1030-$F1030)</f>
        <v/>
      </c>
      <c r="AB1030" s="69">
        <f>IF(AND($O1030="",$I1030&lt;Paramètres!$C$8),1,0)</f>
        <v/>
      </c>
      <c r="AC1030" s="69">
        <f>IF(AND($O1030="",$Y1030&gt;Paramètres!$C$13),1,0)</f>
        <v/>
      </c>
      <c r="AD1030" s="67">
        <f>IF($O1030="","",YEAR($O1030)&amp;"-"&amp;TEXT(MONTH($O1030),"00"))</f>
        <v/>
      </c>
      <c r="AE1030" s="67">
        <f>IF($W1030=1,"Réglée",IF($Y1030&lt;=0,"Non échu",IF($Y1030&lt;=30,"1-30 j",IF($Y1030&lt;=60,"31-60 j",IF($Y1030&lt;=90,"61-90 j","Plus de 90 j")))))</f>
        <v/>
      </c>
      <c r="AF1030" s="67">
        <f>IF($K1030&lt;=1000,"Moins de 1 k€",IF($K1030&lt;=5000,"1 à 5 k€",IF($K1030&lt;=15000,"5 à 15 k€","Plus de 15 k€")))</f>
        <v/>
      </c>
    </row>
    <row r="1031">
      <c r="A1031" s="65" t="inlineStr">
        <is>
          <t>FAC-01030</t>
        </is>
      </c>
      <c r="B1031" s="65" t="inlineStr">
        <is>
          <t>DEV-02782</t>
        </is>
      </c>
      <c r="C1031" s="65" t="inlineStr">
        <is>
          <t>CLI-0192</t>
        </is>
      </c>
      <c r="D1031" s="65" t="inlineStr">
        <is>
          <t>Particulier</t>
        </is>
      </c>
      <c r="E1031" s="65" t="inlineStr">
        <is>
          <t>Toulouse</t>
        </is>
      </c>
      <c r="F1031" s="66" t="n">
        <v>46133</v>
      </c>
      <c r="G1031" s="65" t="inlineStr">
        <is>
          <t>2026-04</t>
        </is>
      </c>
      <c r="H1031" s="65" t="inlineStr">
        <is>
          <t>2025-2026</t>
        </is>
      </c>
      <c r="I1031" s="66" t="n">
        <v>46148</v>
      </c>
      <c r="J1031" s="67" t="n">
        <v>15</v>
      </c>
      <c r="K1031" s="68" t="n">
        <v>274.39</v>
      </c>
      <c r="L1031" s="71" t="n">
        <v>0.2</v>
      </c>
      <c r="M1031" s="68" t="n">
        <v>329.27</v>
      </c>
      <c r="N1031" s="65" t="inlineStr">
        <is>
          <t>Standard</t>
        </is>
      </c>
      <c r="O1031" s="66" t="n">
        <v>46167</v>
      </c>
      <c r="P1031" s="65" t="inlineStr">
        <is>
          <t>Payée</t>
        </is>
      </c>
      <c r="Q1031" s="67">
        <f>IFERROR(INDEX(Devis!$I$2:$I$3053,MATCH($B1031,Devis!$A$2:$A$3053,0)),"")</f>
        <v/>
      </c>
      <c r="R1031" s="67">
        <f>IFERROR(INDEX(Devis!$K$2:$K$3053,MATCH($B1031,Devis!$A$2:$A$3053,0)),"")</f>
        <v/>
      </c>
      <c r="S1031" s="67">
        <f>IFERROR(INDEX(Clients!$G$2:$G$1020,MATCH($C1031,Clients!$A$2:$A$1020,0)),"")</f>
        <v/>
      </c>
      <c r="T1031" s="69">
        <f>1</f>
        <v/>
      </c>
      <c r="U1031" s="68">
        <f>IFERROR(INDEX(Interventions!$S$2:$S$1106,MATCH($B1031,Interventions!$B$2:$B$1106,0)),0)</f>
        <v/>
      </c>
      <c r="V1031" s="68">
        <f>$K1031-$U1031</f>
        <v/>
      </c>
      <c r="W1031" s="69">
        <f>IF($O1031="",0,1)</f>
        <v/>
      </c>
      <c r="X1031" s="68">
        <f>IF($O1031="",$M1031,0)</f>
        <v/>
      </c>
      <c r="Y1031" s="69">
        <f>IF($O1031="",MAX(0,Paramètres!$C$8-$I1031),MAX(0,$O1031-$I1031))</f>
        <v/>
      </c>
      <c r="Z1031" s="69">
        <f>$Y1031*$X1031</f>
        <v/>
      </c>
      <c r="AA1031" s="69">
        <f>IF($O1031="",0,$O1031-$F1031)</f>
        <v/>
      </c>
      <c r="AB1031" s="69">
        <f>IF(AND($O1031="",$I1031&lt;Paramètres!$C$8),1,0)</f>
        <v/>
      </c>
      <c r="AC1031" s="69">
        <f>IF(AND($O1031="",$Y1031&gt;Paramètres!$C$13),1,0)</f>
        <v/>
      </c>
      <c r="AD1031" s="67">
        <f>IF($O1031="","",YEAR($O1031)&amp;"-"&amp;TEXT(MONTH($O1031),"00"))</f>
        <v/>
      </c>
      <c r="AE1031" s="67">
        <f>IF($W1031=1,"Réglée",IF($Y1031&lt;=0,"Non échu",IF($Y1031&lt;=30,"1-30 j",IF($Y1031&lt;=60,"31-60 j",IF($Y1031&lt;=90,"61-90 j","Plus de 90 j")))))</f>
        <v/>
      </c>
      <c r="AF1031" s="67">
        <f>IF($K1031&lt;=1000,"Moins de 1 k€",IF($K1031&lt;=5000,"1 à 5 k€",IF($K1031&lt;=15000,"5 à 15 k€","Plus de 15 k€")))</f>
        <v/>
      </c>
    </row>
    <row r="1032">
      <c r="A1032" s="65" t="inlineStr">
        <is>
          <t>FAC-01031</t>
        </is>
      </c>
      <c r="B1032" s="65" t="inlineStr">
        <is>
          <t>DEV-02783</t>
        </is>
      </c>
      <c r="C1032" s="65" t="inlineStr">
        <is>
          <t>CLI-0698</t>
        </is>
      </c>
      <c r="D1032" s="65" t="inlineStr">
        <is>
          <t>Professionnel</t>
        </is>
      </c>
      <c r="E1032" s="65" t="inlineStr">
        <is>
          <t>Bordeaux</t>
        </is>
      </c>
      <c r="F1032" s="66" t="n">
        <v>46150</v>
      </c>
      <c r="G1032" s="65" t="inlineStr">
        <is>
          <t>2026-05</t>
        </is>
      </c>
      <c r="H1032" s="65" t="inlineStr">
        <is>
          <t>2025-2026</t>
        </is>
      </c>
      <c r="I1032" s="66" t="n">
        <v>46180</v>
      </c>
      <c r="J1032" s="67" t="n">
        <v>30</v>
      </c>
      <c r="K1032" s="68" t="n">
        <v>539.01</v>
      </c>
      <c r="L1032" s="71" t="n">
        <v>0.2</v>
      </c>
      <c r="M1032" s="68" t="n">
        <v>646.8099999999999</v>
      </c>
      <c r="N1032" s="65" t="inlineStr">
        <is>
          <t>Bon payeur</t>
        </is>
      </c>
      <c r="O1032" s="66" t="n"/>
      <c r="P1032" s="65" t="inlineStr">
        <is>
          <t>En retard</t>
        </is>
      </c>
      <c r="Q1032" s="67">
        <f>IFERROR(INDEX(Devis!$I$2:$I$3053,MATCH($B1032,Devis!$A$2:$A$3053,0)),"")</f>
        <v/>
      </c>
      <c r="R1032" s="67">
        <f>IFERROR(INDEX(Devis!$K$2:$K$3053,MATCH($B1032,Devis!$A$2:$A$3053,0)),"")</f>
        <v/>
      </c>
      <c r="S1032" s="67">
        <f>IFERROR(INDEX(Clients!$G$2:$G$1020,MATCH($C1032,Clients!$A$2:$A$1020,0)),"")</f>
        <v/>
      </c>
      <c r="T1032" s="69">
        <f>1</f>
        <v/>
      </c>
      <c r="U1032" s="68">
        <f>IFERROR(INDEX(Interventions!$S$2:$S$1106,MATCH($B1032,Interventions!$B$2:$B$1106,0)),0)</f>
        <v/>
      </c>
      <c r="V1032" s="68">
        <f>$K1032-$U1032</f>
        <v/>
      </c>
      <c r="W1032" s="69">
        <f>IF($O1032="",0,1)</f>
        <v/>
      </c>
      <c r="X1032" s="68">
        <f>IF($O1032="",$M1032,0)</f>
        <v/>
      </c>
      <c r="Y1032" s="69">
        <f>IF($O1032="",MAX(0,Paramètres!$C$8-$I1032),MAX(0,$O1032-$I1032))</f>
        <v/>
      </c>
      <c r="Z1032" s="69">
        <f>$Y1032*$X1032</f>
        <v/>
      </c>
      <c r="AA1032" s="69">
        <f>IF($O1032="",0,$O1032-$F1032)</f>
        <v/>
      </c>
      <c r="AB1032" s="69">
        <f>IF(AND($O1032="",$I1032&lt;Paramètres!$C$8),1,0)</f>
        <v/>
      </c>
      <c r="AC1032" s="69">
        <f>IF(AND($O1032="",$Y1032&gt;Paramètres!$C$13),1,0)</f>
        <v/>
      </c>
      <c r="AD1032" s="67">
        <f>IF($O1032="","",YEAR($O1032)&amp;"-"&amp;TEXT(MONTH($O1032),"00"))</f>
        <v/>
      </c>
      <c r="AE1032" s="67">
        <f>IF($W1032=1,"Réglée",IF($Y1032&lt;=0,"Non échu",IF($Y1032&lt;=30,"1-30 j",IF($Y1032&lt;=60,"31-60 j",IF($Y1032&lt;=90,"61-90 j","Plus de 90 j")))))</f>
        <v/>
      </c>
      <c r="AF1032" s="67">
        <f>IF($K1032&lt;=1000,"Moins de 1 k€",IF($K1032&lt;=5000,"1 à 5 k€",IF($K1032&lt;=15000,"5 à 15 k€","Plus de 15 k€")))</f>
        <v/>
      </c>
    </row>
    <row r="1033">
      <c r="A1033" s="65" t="inlineStr">
        <is>
          <t>FAC-01032</t>
        </is>
      </c>
      <c r="B1033" s="65" t="inlineStr">
        <is>
          <t>DEV-02785</t>
        </is>
      </c>
      <c r="C1033" s="65" t="inlineStr">
        <is>
          <t>CLI-0293</t>
        </is>
      </c>
      <c r="D1033" s="65" t="inlineStr">
        <is>
          <t>Professionnel</t>
        </is>
      </c>
      <c r="E1033" s="65" t="inlineStr">
        <is>
          <t>Toulouse</t>
        </is>
      </c>
      <c r="F1033" s="66" t="n">
        <v>46135</v>
      </c>
      <c r="G1033" s="65" t="inlineStr">
        <is>
          <t>2026-04</t>
        </is>
      </c>
      <c r="H1033" s="65" t="inlineStr">
        <is>
          <t>2025-2026</t>
        </is>
      </c>
      <c r="I1033" s="66" t="n">
        <v>46165</v>
      </c>
      <c r="J1033" s="67" t="n">
        <v>30</v>
      </c>
      <c r="K1033" s="68" t="n">
        <v>473.3</v>
      </c>
      <c r="L1033" s="71" t="n">
        <v>0.2</v>
      </c>
      <c r="M1033" s="68" t="n">
        <v>567.96</v>
      </c>
      <c r="N1033" s="65" t="inlineStr">
        <is>
          <t>Standard</t>
        </is>
      </c>
      <c r="O1033" s="66" t="n">
        <v>46149</v>
      </c>
      <c r="P1033" s="65" t="inlineStr">
        <is>
          <t>Payée</t>
        </is>
      </c>
      <c r="Q1033" s="67">
        <f>IFERROR(INDEX(Devis!$I$2:$I$3053,MATCH($B1033,Devis!$A$2:$A$3053,0)),"")</f>
        <v/>
      </c>
      <c r="R1033" s="67">
        <f>IFERROR(INDEX(Devis!$K$2:$K$3053,MATCH($B1033,Devis!$A$2:$A$3053,0)),"")</f>
        <v/>
      </c>
      <c r="S1033" s="67">
        <f>IFERROR(INDEX(Clients!$G$2:$G$1020,MATCH($C1033,Clients!$A$2:$A$1020,0)),"")</f>
        <v/>
      </c>
      <c r="T1033" s="69">
        <f>1</f>
        <v/>
      </c>
      <c r="U1033" s="68">
        <f>IFERROR(INDEX(Interventions!$S$2:$S$1106,MATCH($B1033,Interventions!$B$2:$B$1106,0)),0)</f>
        <v/>
      </c>
      <c r="V1033" s="68">
        <f>$K1033-$U1033</f>
        <v/>
      </c>
      <c r="W1033" s="69">
        <f>IF($O1033="",0,1)</f>
        <v/>
      </c>
      <c r="X1033" s="68">
        <f>IF($O1033="",$M1033,0)</f>
        <v/>
      </c>
      <c r="Y1033" s="69">
        <f>IF($O1033="",MAX(0,Paramètres!$C$8-$I1033),MAX(0,$O1033-$I1033))</f>
        <v/>
      </c>
      <c r="Z1033" s="69">
        <f>$Y1033*$X1033</f>
        <v/>
      </c>
      <c r="AA1033" s="69">
        <f>IF($O1033="",0,$O1033-$F1033)</f>
        <v/>
      </c>
      <c r="AB1033" s="69">
        <f>IF(AND($O1033="",$I1033&lt;Paramètres!$C$8),1,0)</f>
        <v/>
      </c>
      <c r="AC1033" s="69">
        <f>IF(AND($O1033="",$Y1033&gt;Paramètres!$C$13),1,0)</f>
        <v/>
      </c>
      <c r="AD1033" s="67">
        <f>IF($O1033="","",YEAR($O1033)&amp;"-"&amp;TEXT(MONTH($O1033),"00"))</f>
        <v/>
      </c>
      <c r="AE1033" s="67">
        <f>IF($W1033=1,"Réglée",IF($Y1033&lt;=0,"Non échu",IF($Y1033&lt;=30,"1-30 j",IF($Y1033&lt;=60,"31-60 j",IF($Y1033&lt;=90,"61-90 j","Plus de 90 j")))))</f>
        <v/>
      </c>
      <c r="AF1033" s="67">
        <f>IF($K1033&lt;=1000,"Moins de 1 k€",IF($K1033&lt;=5000,"1 à 5 k€",IF($K1033&lt;=15000,"5 à 15 k€","Plus de 15 k€")))</f>
        <v/>
      </c>
    </row>
    <row r="1034">
      <c r="A1034" s="65" t="inlineStr">
        <is>
          <t>FAC-01033</t>
        </is>
      </c>
      <c r="B1034" s="65" t="inlineStr">
        <is>
          <t>DEV-02786</t>
        </is>
      </c>
      <c r="C1034" s="65" t="inlineStr">
        <is>
          <t>CLI-0842</t>
        </is>
      </c>
      <c r="D1034" s="65" t="inlineStr">
        <is>
          <t>Particulier</t>
        </is>
      </c>
      <c r="E1034" s="65" t="inlineStr">
        <is>
          <t>Montpellier</t>
        </is>
      </c>
      <c r="F1034" s="66" t="n">
        <v>46153</v>
      </c>
      <c r="G1034" s="65" t="inlineStr">
        <is>
          <t>2026-05</t>
        </is>
      </c>
      <c r="H1034" s="65" t="inlineStr">
        <is>
          <t>2025-2026</t>
        </is>
      </c>
      <c r="I1034" s="66" t="n">
        <v>46168</v>
      </c>
      <c r="J1034" s="67" t="n">
        <v>15</v>
      </c>
      <c r="K1034" s="68" t="n">
        <v>3951.61</v>
      </c>
      <c r="L1034" s="71" t="n">
        <v>0.2</v>
      </c>
      <c r="M1034" s="68" t="n">
        <v>4741.93</v>
      </c>
      <c r="N1034" s="65" t="inlineStr">
        <is>
          <t>Standard</t>
        </is>
      </c>
      <c r="O1034" s="66" t="n">
        <v>46165</v>
      </c>
      <c r="P1034" s="65" t="inlineStr">
        <is>
          <t>Payée</t>
        </is>
      </c>
      <c r="Q1034" s="67">
        <f>IFERROR(INDEX(Devis!$I$2:$I$3053,MATCH($B1034,Devis!$A$2:$A$3053,0)),"")</f>
        <v/>
      </c>
      <c r="R1034" s="67">
        <f>IFERROR(INDEX(Devis!$K$2:$K$3053,MATCH($B1034,Devis!$A$2:$A$3053,0)),"")</f>
        <v/>
      </c>
      <c r="S1034" s="67">
        <f>IFERROR(INDEX(Clients!$G$2:$G$1020,MATCH($C1034,Clients!$A$2:$A$1020,0)),"")</f>
        <v/>
      </c>
      <c r="T1034" s="69">
        <f>1</f>
        <v/>
      </c>
      <c r="U1034" s="68">
        <f>IFERROR(INDEX(Interventions!$S$2:$S$1106,MATCH($B1034,Interventions!$B$2:$B$1106,0)),0)</f>
        <v/>
      </c>
      <c r="V1034" s="68">
        <f>$K1034-$U1034</f>
        <v/>
      </c>
      <c r="W1034" s="69">
        <f>IF($O1034="",0,1)</f>
        <v/>
      </c>
      <c r="X1034" s="68">
        <f>IF($O1034="",$M1034,0)</f>
        <v/>
      </c>
      <c r="Y1034" s="69">
        <f>IF($O1034="",MAX(0,Paramètres!$C$8-$I1034),MAX(0,$O1034-$I1034))</f>
        <v/>
      </c>
      <c r="Z1034" s="69">
        <f>$Y1034*$X1034</f>
        <v/>
      </c>
      <c r="AA1034" s="69">
        <f>IF($O1034="",0,$O1034-$F1034)</f>
        <v/>
      </c>
      <c r="AB1034" s="69">
        <f>IF(AND($O1034="",$I1034&lt;Paramètres!$C$8),1,0)</f>
        <v/>
      </c>
      <c r="AC1034" s="69">
        <f>IF(AND($O1034="",$Y1034&gt;Paramètres!$C$13),1,0)</f>
        <v/>
      </c>
      <c r="AD1034" s="67">
        <f>IF($O1034="","",YEAR($O1034)&amp;"-"&amp;TEXT(MONTH($O1034),"00"))</f>
        <v/>
      </c>
      <c r="AE1034" s="67">
        <f>IF($W1034=1,"Réglée",IF($Y1034&lt;=0,"Non échu",IF($Y1034&lt;=30,"1-30 j",IF($Y1034&lt;=60,"31-60 j",IF($Y1034&lt;=90,"61-90 j","Plus de 90 j")))))</f>
        <v/>
      </c>
      <c r="AF1034" s="67">
        <f>IF($K1034&lt;=1000,"Moins de 1 k€",IF($K1034&lt;=5000,"1 à 5 k€",IF($K1034&lt;=15000,"5 à 15 k€","Plus de 15 k€")))</f>
        <v/>
      </c>
    </row>
    <row r="1035">
      <c r="A1035" s="65" t="inlineStr">
        <is>
          <t>FAC-01034</t>
        </is>
      </c>
      <c r="B1035" s="65" t="inlineStr">
        <is>
          <t>DEV-02789</t>
        </is>
      </c>
      <c r="C1035" s="65" t="inlineStr">
        <is>
          <t>CLI-0689</t>
        </is>
      </c>
      <c r="D1035" s="65" t="inlineStr">
        <is>
          <t>Particulier</t>
        </is>
      </c>
      <c r="E1035" s="65" t="inlineStr">
        <is>
          <t>Bordeaux</t>
        </is>
      </c>
      <c r="F1035" s="66" t="n">
        <v>46139</v>
      </c>
      <c r="G1035" s="65" t="inlineStr">
        <is>
          <t>2026-04</t>
        </is>
      </c>
      <c r="H1035" s="65" t="inlineStr">
        <is>
          <t>2025-2026</t>
        </is>
      </c>
      <c r="I1035" s="66" t="n">
        <v>46154</v>
      </c>
      <c r="J1035" s="67" t="n">
        <v>15</v>
      </c>
      <c r="K1035" s="68" t="n">
        <v>276.19</v>
      </c>
      <c r="L1035" s="71" t="n">
        <v>0.2</v>
      </c>
      <c r="M1035" s="68" t="n">
        <v>331.43</v>
      </c>
      <c r="N1035" s="65" t="inlineStr">
        <is>
          <t>Bon payeur</t>
        </is>
      </c>
      <c r="O1035" s="66" t="n">
        <v>46154</v>
      </c>
      <c r="P1035" s="65" t="inlineStr">
        <is>
          <t>Payée</t>
        </is>
      </c>
      <c r="Q1035" s="67">
        <f>IFERROR(INDEX(Devis!$I$2:$I$3053,MATCH($B1035,Devis!$A$2:$A$3053,0)),"")</f>
        <v/>
      </c>
      <c r="R1035" s="67">
        <f>IFERROR(INDEX(Devis!$K$2:$K$3053,MATCH($B1035,Devis!$A$2:$A$3053,0)),"")</f>
        <v/>
      </c>
      <c r="S1035" s="67">
        <f>IFERROR(INDEX(Clients!$G$2:$G$1020,MATCH($C1035,Clients!$A$2:$A$1020,0)),"")</f>
        <v/>
      </c>
      <c r="T1035" s="69">
        <f>1</f>
        <v/>
      </c>
      <c r="U1035" s="68">
        <f>IFERROR(INDEX(Interventions!$S$2:$S$1106,MATCH($B1035,Interventions!$B$2:$B$1106,0)),0)</f>
        <v/>
      </c>
      <c r="V1035" s="68">
        <f>$K1035-$U1035</f>
        <v/>
      </c>
      <c r="W1035" s="69">
        <f>IF($O1035="",0,1)</f>
        <v/>
      </c>
      <c r="X1035" s="68">
        <f>IF($O1035="",$M1035,0)</f>
        <v/>
      </c>
      <c r="Y1035" s="69">
        <f>IF($O1035="",MAX(0,Paramètres!$C$8-$I1035),MAX(0,$O1035-$I1035))</f>
        <v/>
      </c>
      <c r="Z1035" s="69">
        <f>$Y1035*$X1035</f>
        <v/>
      </c>
      <c r="AA1035" s="69">
        <f>IF($O1035="",0,$O1035-$F1035)</f>
        <v/>
      </c>
      <c r="AB1035" s="69">
        <f>IF(AND($O1035="",$I1035&lt;Paramètres!$C$8),1,0)</f>
        <v/>
      </c>
      <c r="AC1035" s="69">
        <f>IF(AND($O1035="",$Y1035&gt;Paramètres!$C$13),1,0)</f>
        <v/>
      </c>
      <c r="AD1035" s="67">
        <f>IF($O1035="","",YEAR($O1035)&amp;"-"&amp;TEXT(MONTH($O1035),"00"))</f>
        <v/>
      </c>
      <c r="AE1035" s="67">
        <f>IF($W1035=1,"Réglée",IF($Y1035&lt;=0,"Non échu",IF($Y1035&lt;=30,"1-30 j",IF($Y1035&lt;=60,"31-60 j",IF($Y1035&lt;=90,"61-90 j","Plus de 90 j")))))</f>
        <v/>
      </c>
      <c r="AF1035" s="67">
        <f>IF($K1035&lt;=1000,"Moins de 1 k€",IF($K1035&lt;=5000,"1 à 5 k€",IF($K1035&lt;=15000,"5 à 15 k€","Plus de 15 k€")))</f>
        <v/>
      </c>
    </row>
    <row r="1036">
      <c r="A1036" s="65" t="inlineStr">
        <is>
          <t>FAC-01035</t>
        </is>
      </c>
      <c r="B1036" s="65" t="inlineStr">
        <is>
          <t>DEV-02792</t>
        </is>
      </c>
      <c r="C1036" s="65" t="inlineStr">
        <is>
          <t>CLI-0560</t>
        </is>
      </c>
      <c r="D1036" s="65" t="inlineStr">
        <is>
          <t>Particulier</t>
        </is>
      </c>
      <c r="E1036" s="65" t="inlineStr">
        <is>
          <t>Bordeaux</t>
        </is>
      </c>
      <c r="F1036" s="66" t="n">
        <v>46148</v>
      </c>
      <c r="G1036" s="65" t="inlineStr">
        <is>
          <t>2026-05</t>
        </is>
      </c>
      <c r="H1036" s="65" t="inlineStr">
        <is>
          <t>2025-2026</t>
        </is>
      </c>
      <c r="I1036" s="66" t="n">
        <v>46163</v>
      </c>
      <c r="J1036" s="67" t="n">
        <v>15</v>
      </c>
      <c r="K1036" s="68" t="n">
        <v>4167.67</v>
      </c>
      <c r="L1036" s="71" t="n">
        <v>0.1</v>
      </c>
      <c r="M1036" s="68" t="n">
        <v>4584.44</v>
      </c>
      <c r="N1036" s="65" t="inlineStr">
        <is>
          <t>Bon payeur</t>
        </is>
      </c>
      <c r="O1036" s="66" t="n">
        <v>46149</v>
      </c>
      <c r="P1036" s="65" t="inlineStr">
        <is>
          <t>Payée</t>
        </is>
      </c>
      <c r="Q1036" s="67">
        <f>IFERROR(INDEX(Devis!$I$2:$I$3053,MATCH($B1036,Devis!$A$2:$A$3053,0)),"")</f>
        <v/>
      </c>
      <c r="R1036" s="67">
        <f>IFERROR(INDEX(Devis!$K$2:$K$3053,MATCH($B1036,Devis!$A$2:$A$3053,0)),"")</f>
        <v/>
      </c>
      <c r="S1036" s="67">
        <f>IFERROR(INDEX(Clients!$G$2:$G$1020,MATCH($C1036,Clients!$A$2:$A$1020,0)),"")</f>
        <v/>
      </c>
      <c r="T1036" s="69">
        <f>1</f>
        <v/>
      </c>
      <c r="U1036" s="68">
        <f>IFERROR(INDEX(Interventions!$S$2:$S$1106,MATCH($B1036,Interventions!$B$2:$B$1106,0)),0)</f>
        <v/>
      </c>
      <c r="V1036" s="68">
        <f>$K1036-$U1036</f>
        <v/>
      </c>
      <c r="W1036" s="69">
        <f>IF($O1036="",0,1)</f>
        <v/>
      </c>
      <c r="X1036" s="68">
        <f>IF($O1036="",$M1036,0)</f>
        <v/>
      </c>
      <c r="Y1036" s="69">
        <f>IF($O1036="",MAX(0,Paramètres!$C$8-$I1036),MAX(0,$O1036-$I1036))</f>
        <v/>
      </c>
      <c r="Z1036" s="69">
        <f>$Y1036*$X1036</f>
        <v/>
      </c>
      <c r="AA1036" s="69">
        <f>IF($O1036="",0,$O1036-$F1036)</f>
        <v/>
      </c>
      <c r="AB1036" s="69">
        <f>IF(AND($O1036="",$I1036&lt;Paramètres!$C$8),1,0)</f>
        <v/>
      </c>
      <c r="AC1036" s="69">
        <f>IF(AND($O1036="",$Y1036&gt;Paramètres!$C$13),1,0)</f>
        <v/>
      </c>
      <c r="AD1036" s="67">
        <f>IF($O1036="","",YEAR($O1036)&amp;"-"&amp;TEXT(MONTH($O1036),"00"))</f>
        <v/>
      </c>
      <c r="AE1036" s="67">
        <f>IF($W1036=1,"Réglée",IF($Y1036&lt;=0,"Non échu",IF($Y1036&lt;=30,"1-30 j",IF($Y1036&lt;=60,"31-60 j",IF($Y1036&lt;=90,"61-90 j","Plus de 90 j")))))</f>
        <v/>
      </c>
      <c r="AF1036" s="67">
        <f>IF($K1036&lt;=1000,"Moins de 1 k€",IF($K1036&lt;=5000,"1 à 5 k€",IF($K1036&lt;=15000,"5 à 15 k€","Plus de 15 k€")))</f>
        <v/>
      </c>
    </row>
    <row r="1037">
      <c r="A1037" s="65" t="inlineStr">
        <is>
          <t>FAC-01036</t>
        </is>
      </c>
      <c r="B1037" s="65" t="inlineStr">
        <is>
          <t>DEV-02794</t>
        </is>
      </c>
      <c r="C1037" s="65" t="inlineStr">
        <is>
          <t>CLI-0249</t>
        </is>
      </c>
      <c r="D1037" s="65" t="inlineStr">
        <is>
          <t>Particulier</t>
        </is>
      </c>
      <c r="E1037" s="65" t="inlineStr">
        <is>
          <t>Toulouse</t>
        </is>
      </c>
      <c r="F1037" s="66" t="n">
        <v>46160</v>
      </c>
      <c r="G1037" s="65" t="inlineStr">
        <is>
          <t>2026-05</t>
        </is>
      </c>
      <c r="H1037" s="65" t="inlineStr">
        <is>
          <t>2025-2026</t>
        </is>
      </c>
      <c r="I1037" s="66" t="n">
        <v>46175</v>
      </c>
      <c r="J1037" s="67" t="n">
        <v>15</v>
      </c>
      <c r="K1037" s="68" t="n">
        <v>232.14</v>
      </c>
      <c r="L1037" s="71" t="n">
        <v>0.2</v>
      </c>
      <c r="M1037" s="68" t="n">
        <v>278.57</v>
      </c>
      <c r="N1037" s="65" t="inlineStr">
        <is>
          <t>Lent</t>
        </is>
      </c>
      <c r="O1037" s="66" t="n"/>
      <c r="P1037" s="65" t="inlineStr">
        <is>
          <t>En retard</t>
        </is>
      </c>
      <c r="Q1037" s="67">
        <f>IFERROR(INDEX(Devis!$I$2:$I$3053,MATCH($B1037,Devis!$A$2:$A$3053,0)),"")</f>
        <v/>
      </c>
      <c r="R1037" s="67">
        <f>IFERROR(INDEX(Devis!$K$2:$K$3053,MATCH($B1037,Devis!$A$2:$A$3053,0)),"")</f>
        <v/>
      </c>
      <c r="S1037" s="67">
        <f>IFERROR(INDEX(Clients!$G$2:$G$1020,MATCH($C1037,Clients!$A$2:$A$1020,0)),"")</f>
        <v/>
      </c>
      <c r="T1037" s="69">
        <f>1</f>
        <v/>
      </c>
      <c r="U1037" s="68">
        <f>IFERROR(INDEX(Interventions!$S$2:$S$1106,MATCH($B1037,Interventions!$B$2:$B$1106,0)),0)</f>
        <v/>
      </c>
      <c r="V1037" s="68">
        <f>$K1037-$U1037</f>
        <v/>
      </c>
      <c r="W1037" s="69">
        <f>IF($O1037="",0,1)</f>
        <v/>
      </c>
      <c r="X1037" s="68">
        <f>IF($O1037="",$M1037,0)</f>
        <v/>
      </c>
      <c r="Y1037" s="69">
        <f>IF($O1037="",MAX(0,Paramètres!$C$8-$I1037),MAX(0,$O1037-$I1037))</f>
        <v/>
      </c>
      <c r="Z1037" s="69">
        <f>$Y1037*$X1037</f>
        <v/>
      </c>
      <c r="AA1037" s="69">
        <f>IF($O1037="",0,$O1037-$F1037)</f>
        <v/>
      </c>
      <c r="AB1037" s="69">
        <f>IF(AND($O1037="",$I1037&lt;Paramètres!$C$8),1,0)</f>
        <v/>
      </c>
      <c r="AC1037" s="69">
        <f>IF(AND($O1037="",$Y1037&gt;Paramètres!$C$13),1,0)</f>
        <v/>
      </c>
      <c r="AD1037" s="67">
        <f>IF($O1037="","",YEAR($O1037)&amp;"-"&amp;TEXT(MONTH($O1037),"00"))</f>
        <v/>
      </c>
      <c r="AE1037" s="67">
        <f>IF($W1037=1,"Réglée",IF($Y1037&lt;=0,"Non échu",IF($Y1037&lt;=30,"1-30 j",IF($Y1037&lt;=60,"31-60 j",IF($Y1037&lt;=90,"61-90 j","Plus de 90 j")))))</f>
        <v/>
      </c>
      <c r="AF1037" s="67">
        <f>IF($K1037&lt;=1000,"Moins de 1 k€",IF($K1037&lt;=5000,"1 à 5 k€",IF($K1037&lt;=15000,"5 à 15 k€","Plus de 15 k€")))</f>
        <v/>
      </c>
    </row>
    <row r="1038">
      <c r="A1038" s="65" t="inlineStr">
        <is>
          <t>FAC-01037</t>
        </is>
      </c>
      <c r="B1038" s="65" t="inlineStr">
        <is>
          <t>DEV-02795</t>
        </is>
      </c>
      <c r="C1038" s="65" t="inlineStr">
        <is>
          <t>CLI-0133</t>
        </is>
      </c>
      <c r="D1038" s="65" t="inlineStr">
        <is>
          <t>Syndic</t>
        </is>
      </c>
      <c r="E1038" s="65" t="inlineStr">
        <is>
          <t>Bordeaux</t>
        </is>
      </c>
      <c r="F1038" s="66" t="n">
        <v>46160</v>
      </c>
      <c r="G1038" s="65" t="inlineStr">
        <is>
          <t>2026-05</t>
        </is>
      </c>
      <c r="H1038" s="65" t="inlineStr">
        <is>
          <t>2025-2026</t>
        </is>
      </c>
      <c r="I1038" s="66" t="n">
        <v>46220</v>
      </c>
      <c r="J1038" s="67" t="n">
        <v>60</v>
      </c>
      <c r="K1038" s="68" t="n">
        <v>2615.88</v>
      </c>
      <c r="L1038" s="71" t="n">
        <v>0.2</v>
      </c>
      <c r="M1038" s="68" t="n">
        <v>3139.06</v>
      </c>
      <c r="N1038" s="65" t="inlineStr">
        <is>
          <t>Lent</t>
        </is>
      </c>
      <c r="O1038" s="66" t="n"/>
      <c r="P1038" s="65" t="inlineStr">
        <is>
          <t>En attente</t>
        </is>
      </c>
      <c r="Q1038" s="67">
        <f>IFERROR(INDEX(Devis!$I$2:$I$3053,MATCH($B1038,Devis!$A$2:$A$3053,0)),"")</f>
        <v/>
      </c>
      <c r="R1038" s="67">
        <f>IFERROR(INDEX(Devis!$K$2:$K$3053,MATCH($B1038,Devis!$A$2:$A$3053,0)),"")</f>
        <v/>
      </c>
      <c r="S1038" s="67">
        <f>IFERROR(INDEX(Clients!$G$2:$G$1020,MATCH($C1038,Clients!$A$2:$A$1020,0)),"")</f>
        <v/>
      </c>
      <c r="T1038" s="69">
        <f>1</f>
        <v/>
      </c>
      <c r="U1038" s="68">
        <f>IFERROR(INDEX(Interventions!$S$2:$S$1106,MATCH($B1038,Interventions!$B$2:$B$1106,0)),0)</f>
        <v/>
      </c>
      <c r="V1038" s="68">
        <f>$K1038-$U1038</f>
        <v/>
      </c>
      <c r="W1038" s="69">
        <f>IF($O1038="",0,1)</f>
        <v/>
      </c>
      <c r="X1038" s="68">
        <f>IF($O1038="",$M1038,0)</f>
        <v/>
      </c>
      <c r="Y1038" s="69">
        <f>IF($O1038="",MAX(0,Paramètres!$C$8-$I1038),MAX(0,$O1038-$I1038))</f>
        <v/>
      </c>
      <c r="Z1038" s="69">
        <f>$Y1038*$X1038</f>
        <v/>
      </c>
      <c r="AA1038" s="69">
        <f>IF($O1038="",0,$O1038-$F1038)</f>
        <v/>
      </c>
      <c r="AB1038" s="69">
        <f>IF(AND($O1038="",$I1038&lt;Paramètres!$C$8),1,0)</f>
        <v/>
      </c>
      <c r="AC1038" s="69">
        <f>IF(AND($O1038="",$Y1038&gt;Paramètres!$C$13),1,0)</f>
        <v/>
      </c>
      <c r="AD1038" s="67">
        <f>IF($O1038="","",YEAR($O1038)&amp;"-"&amp;TEXT(MONTH($O1038),"00"))</f>
        <v/>
      </c>
      <c r="AE1038" s="67">
        <f>IF($W1038=1,"Réglée",IF($Y1038&lt;=0,"Non échu",IF($Y1038&lt;=30,"1-30 j",IF($Y1038&lt;=60,"31-60 j",IF($Y1038&lt;=90,"61-90 j","Plus de 90 j")))))</f>
        <v/>
      </c>
      <c r="AF1038" s="67">
        <f>IF($K1038&lt;=1000,"Moins de 1 k€",IF($K1038&lt;=5000,"1 à 5 k€",IF($K1038&lt;=15000,"5 à 15 k€","Plus de 15 k€")))</f>
        <v/>
      </c>
    </row>
    <row r="1039">
      <c r="A1039" s="65" t="inlineStr">
        <is>
          <t>FAC-01038</t>
        </is>
      </c>
      <c r="B1039" s="65" t="inlineStr">
        <is>
          <t>DEV-02796</t>
        </is>
      </c>
      <c r="C1039" s="65" t="inlineStr">
        <is>
          <t>CLI-0453</t>
        </is>
      </c>
      <c r="D1039" s="65" t="inlineStr">
        <is>
          <t>Particulier</t>
        </is>
      </c>
      <c r="E1039" s="65" t="inlineStr">
        <is>
          <t>Bordeaux</t>
        </is>
      </c>
      <c r="F1039" s="66" t="n">
        <v>46146</v>
      </c>
      <c r="G1039" s="65" t="inlineStr">
        <is>
          <t>2026-05</t>
        </is>
      </c>
      <c r="H1039" s="65" t="inlineStr">
        <is>
          <t>2025-2026</t>
        </is>
      </c>
      <c r="I1039" s="66" t="n">
        <v>46161</v>
      </c>
      <c r="J1039" s="67" t="n">
        <v>15</v>
      </c>
      <c r="K1039" s="68" t="n">
        <v>278.6</v>
      </c>
      <c r="L1039" s="71" t="n">
        <v>0.2</v>
      </c>
      <c r="M1039" s="68" t="n">
        <v>334.32</v>
      </c>
      <c r="N1039" s="65" t="inlineStr">
        <is>
          <t>Bon payeur</t>
        </is>
      </c>
      <c r="O1039" s="66" t="n">
        <v>46166</v>
      </c>
      <c r="P1039" s="65" t="inlineStr">
        <is>
          <t>Payée</t>
        </is>
      </c>
      <c r="Q1039" s="67">
        <f>IFERROR(INDEX(Devis!$I$2:$I$3053,MATCH($B1039,Devis!$A$2:$A$3053,0)),"")</f>
        <v/>
      </c>
      <c r="R1039" s="67">
        <f>IFERROR(INDEX(Devis!$K$2:$K$3053,MATCH($B1039,Devis!$A$2:$A$3053,0)),"")</f>
        <v/>
      </c>
      <c r="S1039" s="67">
        <f>IFERROR(INDEX(Clients!$G$2:$G$1020,MATCH($C1039,Clients!$A$2:$A$1020,0)),"")</f>
        <v/>
      </c>
      <c r="T1039" s="69">
        <f>1</f>
        <v/>
      </c>
      <c r="U1039" s="68">
        <f>IFERROR(INDEX(Interventions!$S$2:$S$1106,MATCH($B1039,Interventions!$B$2:$B$1106,0)),0)</f>
        <v/>
      </c>
      <c r="V1039" s="68">
        <f>$K1039-$U1039</f>
        <v/>
      </c>
      <c r="W1039" s="69">
        <f>IF($O1039="",0,1)</f>
        <v/>
      </c>
      <c r="X1039" s="68">
        <f>IF($O1039="",$M1039,0)</f>
        <v/>
      </c>
      <c r="Y1039" s="69">
        <f>IF($O1039="",MAX(0,Paramètres!$C$8-$I1039),MAX(0,$O1039-$I1039))</f>
        <v/>
      </c>
      <c r="Z1039" s="69">
        <f>$Y1039*$X1039</f>
        <v/>
      </c>
      <c r="AA1039" s="69">
        <f>IF($O1039="",0,$O1039-$F1039)</f>
        <v/>
      </c>
      <c r="AB1039" s="69">
        <f>IF(AND($O1039="",$I1039&lt;Paramètres!$C$8),1,0)</f>
        <v/>
      </c>
      <c r="AC1039" s="69">
        <f>IF(AND($O1039="",$Y1039&gt;Paramètres!$C$13),1,0)</f>
        <v/>
      </c>
      <c r="AD1039" s="67">
        <f>IF($O1039="","",YEAR($O1039)&amp;"-"&amp;TEXT(MONTH($O1039),"00"))</f>
        <v/>
      </c>
      <c r="AE1039" s="67">
        <f>IF($W1039=1,"Réglée",IF($Y1039&lt;=0,"Non échu",IF($Y1039&lt;=30,"1-30 j",IF($Y1039&lt;=60,"31-60 j",IF($Y1039&lt;=90,"61-90 j","Plus de 90 j")))))</f>
        <v/>
      </c>
      <c r="AF1039" s="67">
        <f>IF($K1039&lt;=1000,"Moins de 1 k€",IF($K1039&lt;=5000,"1 à 5 k€",IF($K1039&lt;=15000,"5 à 15 k€","Plus de 15 k€")))</f>
        <v/>
      </c>
    </row>
    <row r="1040">
      <c r="A1040" s="65" t="inlineStr">
        <is>
          <t>FAC-01039</t>
        </is>
      </c>
      <c r="B1040" s="65" t="inlineStr">
        <is>
          <t>DEV-02800</t>
        </is>
      </c>
      <c r="C1040" s="65" t="inlineStr">
        <is>
          <t>CLI-0388</t>
        </is>
      </c>
      <c r="D1040" s="65" t="inlineStr">
        <is>
          <t>Particulier</t>
        </is>
      </c>
      <c r="E1040" s="65" t="inlineStr">
        <is>
          <t>Toulouse</t>
        </is>
      </c>
      <c r="F1040" s="66" t="n">
        <v>46134</v>
      </c>
      <c r="G1040" s="65" t="inlineStr">
        <is>
          <t>2026-04</t>
        </is>
      </c>
      <c r="H1040" s="65" t="inlineStr">
        <is>
          <t>2025-2026</t>
        </is>
      </c>
      <c r="I1040" s="66" t="n">
        <v>46149</v>
      </c>
      <c r="J1040" s="67" t="n">
        <v>15</v>
      </c>
      <c r="K1040" s="68" t="n">
        <v>1144.5</v>
      </c>
      <c r="L1040" s="71" t="n">
        <v>0.1</v>
      </c>
      <c r="M1040" s="68" t="n">
        <v>1258.95</v>
      </c>
      <c r="N1040" s="65" t="inlineStr">
        <is>
          <t>Standard</t>
        </is>
      </c>
      <c r="O1040" s="66" t="n">
        <v>46168</v>
      </c>
      <c r="P1040" s="65" t="inlineStr">
        <is>
          <t>Payée</t>
        </is>
      </c>
      <c r="Q1040" s="67">
        <f>IFERROR(INDEX(Devis!$I$2:$I$3053,MATCH($B1040,Devis!$A$2:$A$3053,0)),"")</f>
        <v/>
      </c>
      <c r="R1040" s="67">
        <f>IFERROR(INDEX(Devis!$K$2:$K$3053,MATCH($B1040,Devis!$A$2:$A$3053,0)),"")</f>
        <v/>
      </c>
      <c r="S1040" s="67">
        <f>IFERROR(INDEX(Clients!$G$2:$G$1020,MATCH($C1040,Clients!$A$2:$A$1020,0)),"")</f>
        <v/>
      </c>
      <c r="T1040" s="69">
        <f>1</f>
        <v/>
      </c>
      <c r="U1040" s="68">
        <f>IFERROR(INDEX(Interventions!$S$2:$S$1106,MATCH($B1040,Interventions!$B$2:$B$1106,0)),0)</f>
        <v/>
      </c>
      <c r="V1040" s="68">
        <f>$K1040-$U1040</f>
        <v/>
      </c>
      <c r="W1040" s="69">
        <f>IF($O1040="",0,1)</f>
        <v/>
      </c>
      <c r="X1040" s="68">
        <f>IF($O1040="",$M1040,0)</f>
        <v/>
      </c>
      <c r="Y1040" s="69">
        <f>IF($O1040="",MAX(0,Paramètres!$C$8-$I1040),MAX(0,$O1040-$I1040))</f>
        <v/>
      </c>
      <c r="Z1040" s="69">
        <f>$Y1040*$X1040</f>
        <v/>
      </c>
      <c r="AA1040" s="69">
        <f>IF($O1040="",0,$O1040-$F1040)</f>
        <v/>
      </c>
      <c r="AB1040" s="69">
        <f>IF(AND($O1040="",$I1040&lt;Paramètres!$C$8),1,0)</f>
        <v/>
      </c>
      <c r="AC1040" s="69">
        <f>IF(AND($O1040="",$Y1040&gt;Paramètres!$C$13),1,0)</f>
        <v/>
      </c>
      <c r="AD1040" s="67">
        <f>IF($O1040="","",YEAR($O1040)&amp;"-"&amp;TEXT(MONTH($O1040),"00"))</f>
        <v/>
      </c>
      <c r="AE1040" s="67">
        <f>IF($W1040=1,"Réglée",IF($Y1040&lt;=0,"Non échu",IF($Y1040&lt;=30,"1-30 j",IF($Y1040&lt;=60,"31-60 j",IF($Y1040&lt;=90,"61-90 j","Plus de 90 j")))))</f>
        <v/>
      </c>
      <c r="AF1040" s="67">
        <f>IF($K1040&lt;=1000,"Moins de 1 k€",IF($K1040&lt;=5000,"1 à 5 k€",IF($K1040&lt;=15000,"5 à 15 k€","Plus de 15 k€")))</f>
        <v/>
      </c>
    </row>
    <row r="1041">
      <c r="A1041" s="65" t="inlineStr">
        <is>
          <t>FAC-01040</t>
        </is>
      </c>
      <c r="B1041" s="65" t="inlineStr">
        <is>
          <t>DEV-02806</t>
        </is>
      </c>
      <c r="C1041" s="65" t="inlineStr">
        <is>
          <t>CLI-0881</t>
        </is>
      </c>
      <c r="D1041" s="65" t="inlineStr">
        <is>
          <t>Syndic</t>
        </is>
      </c>
      <c r="E1041" s="65" t="inlineStr">
        <is>
          <t>Montpellier</t>
        </is>
      </c>
      <c r="F1041" s="66" t="n">
        <v>46160</v>
      </c>
      <c r="G1041" s="65" t="inlineStr">
        <is>
          <t>2026-05</t>
        </is>
      </c>
      <c r="H1041" s="65" t="inlineStr">
        <is>
          <t>2025-2026</t>
        </is>
      </c>
      <c r="I1041" s="66" t="n">
        <v>46220</v>
      </c>
      <c r="J1041" s="67" t="n">
        <v>60</v>
      </c>
      <c r="K1041" s="68" t="n">
        <v>13506.38</v>
      </c>
      <c r="L1041" s="71" t="n">
        <v>0.2</v>
      </c>
      <c r="M1041" s="68" t="n">
        <v>16207.66</v>
      </c>
      <c r="N1041" s="65" t="inlineStr">
        <is>
          <t>Lent</t>
        </is>
      </c>
      <c r="O1041" s="66" t="n"/>
      <c r="P1041" s="65" t="inlineStr">
        <is>
          <t>En attente</t>
        </is>
      </c>
      <c r="Q1041" s="67">
        <f>IFERROR(INDEX(Devis!$I$2:$I$3053,MATCH($B1041,Devis!$A$2:$A$3053,0)),"")</f>
        <v/>
      </c>
      <c r="R1041" s="67">
        <f>IFERROR(INDEX(Devis!$K$2:$K$3053,MATCH($B1041,Devis!$A$2:$A$3053,0)),"")</f>
        <v/>
      </c>
      <c r="S1041" s="67">
        <f>IFERROR(INDEX(Clients!$G$2:$G$1020,MATCH($C1041,Clients!$A$2:$A$1020,0)),"")</f>
        <v/>
      </c>
      <c r="T1041" s="69">
        <f>1</f>
        <v/>
      </c>
      <c r="U1041" s="68">
        <f>IFERROR(INDEX(Interventions!$S$2:$S$1106,MATCH($B1041,Interventions!$B$2:$B$1106,0)),0)</f>
        <v/>
      </c>
      <c r="V1041" s="68">
        <f>$K1041-$U1041</f>
        <v/>
      </c>
      <c r="W1041" s="69">
        <f>IF($O1041="",0,1)</f>
        <v/>
      </c>
      <c r="X1041" s="68">
        <f>IF($O1041="",$M1041,0)</f>
        <v/>
      </c>
      <c r="Y1041" s="69">
        <f>IF($O1041="",MAX(0,Paramètres!$C$8-$I1041),MAX(0,$O1041-$I1041))</f>
        <v/>
      </c>
      <c r="Z1041" s="69">
        <f>$Y1041*$X1041</f>
        <v/>
      </c>
      <c r="AA1041" s="69">
        <f>IF($O1041="",0,$O1041-$F1041)</f>
        <v/>
      </c>
      <c r="AB1041" s="69">
        <f>IF(AND($O1041="",$I1041&lt;Paramètres!$C$8),1,0)</f>
        <v/>
      </c>
      <c r="AC1041" s="69">
        <f>IF(AND($O1041="",$Y1041&gt;Paramètres!$C$13),1,0)</f>
        <v/>
      </c>
      <c r="AD1041" s="67">
        <f>IF($O1041="","",YEAR($O1041)&amp;"-"&amp;TEXT(MONTH($O1041),"00"))</f>
        <v/>
      </c>
      <c r="AE1041" s="67">
        <f>IF($W1041=1,"Réglée",IF($Y1041&lt;=0,"Non échu",IF($Y1041&lt;=30,"1-30 j",IF($Y1041&lt;=60,"31-60 j",IF($Y1041&lt;=90,"61-90 j","Plus de 90 j")))))</f>
        <v/>
      </c>
      <c r="AF1041" s="67">
        <f>IF($K1041&lt;=1000,"Moins de 1 k€",IF($K1041&lt;=5000,"1 à 5 k€",IF($K1041&lt;=15000,"5 à 15 k€","Plus de 15 k€")))</f>
        <v/>
      </c>
    </row>
    <row r="1042">
      <c r="A1042" s="65" t="inlineStr">
        <is>
          <t>FAC-01041</t>
        </is>
      </c>
      <c r="B1042" s="65" t="inlineStr">
        <is>
          <t>DEV-02807</t>
        </is>
      </c>
      <c r="C1042" s="65" t="inlineStr">
        <is>
          <t>CLI-0038</t>
        </is>
      </c>
      <c r="D1042" s="65" t="inlineStr">
        <is>
          <t>Particulier</t>
        </is>
      </c>
      <c r="E1042" s="65" t="inlineStr">
        <is>
          <t>Bordeaux</t>
        </is>
      </c>
      <c r="F1042" s="66" t="n">
        <v>46167</v>
      </c>
      <c r="G1042" s="65" t="inlineStr">
        <is>
          <t>2026-05</t>
        </is>
      </c>
      <c r="H1042" s="65" t="inlineStr">
        <is>
          <t>2025-2026</t>
        </is>
      </c>
      <c r="I1042" s="66" t="n">
        <v>46182</v>
      </c>
      <c r="J1042" s="67" t="n">
        <v>15</v>
      </c>
      <c r="K1042" s="68" t="n">
        <v>1172.15</v>
      </c>
      <c r="L1042" s="71" t="n">
        <v>0.1</v>
      </c>
      <c r="M1042" s="68" t="n">
        <v>1289.37</v>
      </c>
      <c r="N1042" s="65" t="inlineStr">
        <is>
          <t>Standard</t>
        </is>
      </c>
      <c r="O1042" s="66" t="n">
        <v>46185</v>
      </c>
      <c r="P1042" s="65" t="inlineStr">
        <is>
          <t>Payée</t>
        </is>
      </c>
      <c r="Q1042" s="67">
        <f>IFERROR(INDEX(Devis!$I$2:$I$3053,MATCH($B1042,Devis!$A$2:$A$3053,0)),"")</f>
        <v/>
      </c>
      <c r="R1042" s="67">
        <f>IFERROR(INDEX(Devis!$K$2:$K$3053,MATCH($B1042,Devis!$A$2:$A$3053,0)),"")</f>
        <v/>
      </c>
      <c r="S1042" s="67">
        <f>IFERROR(INDEX(Clients!$G$2:$G$1020,MATCH($C1042,Clients!$A$2:$A$1020,0)),"")</f>
        <v/>
      </c>
      <c r="T1042" s="69">
        <f>1</f>
        <v/>
      </c>
      <c r="U1042" s="68">
        <f>IFERROR(INDEX(Interventions!$S$2:$S$1106,MATCH($B1042,Interventions!$B$2:$B$1106,0)),0)</f>
        <v/>
      </c>
      <c r="V1042" s="68">
        <f>$K1042-$U1042</f>
        <v/>
      </c>
      <c r="W1042" s="69">
        <f>IF($O1042="",0,1)</f>
        <v/>
      </c>
      <c r="X1042" s="68">
        <f>IF($O1042="",$M1042,0)</f>
        <v/>
      </c>
      <c r="Y1042" s="69">
        <f>IF($O1042="",MAX(0,Paramètres!$C$8-$I1042),MAX(0,$O1042-$I1042))</f>
        <v/>
      </c>
      <c r="Z1042" s="69">
        <f>$Y1042*$X1042</f>
        <v/>
      </c>
      <c r="AA1042" s="69">
        <f>IF($O1042="",0,$O1042-$F1042)</f>
        <v/>
      </c>
      <c r="AB1042" s="69">
        <f>IF(AND($O1042="",$I1042&lt;Paramètres!$C$8),1,0)</f>
        <v/>
      </c>
      <c r="AC1042" s="69">
        <f>IF(AND($O1042="",$Y1042&gt;Paramètres!$C$13),1,0)</f>
        <v/>
      </c>
      <c r="AD1042" s="67">
        <f>IF($O1042="","",YEAR($O1042)&amp;"-"&amp;TEXT(MONTH($O1042),"00"))</f>
        <v/>
      </c>
      <c r="AE1042" s="67">
        <f>IF($W1042=1,"Réglée",IF($Y1042&lt;=0,"Non échu",IF($Y1042&lt;=30,"1-30 j",IF($Y1042&lt;=60,"31-60 j",IF($Y1042&lt;=90,"61-90 j","Plus de 90 j")))))</f>
        <v/>
      </c>
      <c r="AF1042" s="67">
        <f>IF($K1042&lt;=1000,"Moins de 1 k€",IF($K1042&lt;=5000,"1 à 5 k€",IF($K1042&lt;=15000,"5 à 15 k€","Plus de 15 k€")))</f>
        <v/>
      </c>
    </row>
    <row r="1043">
      <c r="A1043" s="65" t="inlineStr">
        <is>
          <t>FAC-01042</t>
        </is>
      </c>
      <c r="B1043" s="65" t="inlineStr">
        <is>
          <t>DEV-02811</t>
        </is>
      </c>
      <c r="C1043" s="65" t="inlineStr">
        <is>
          <t>CLI-0889</t>
        </is>
      </c>
      <c r="D1043" s="65" t="inlineStr">
        <is>
          <t>Particulier</t>
        </is>
      </c>
      <c r="E1043" s="65" t="inlineStr">
        <is>
          <t>Toulouse</t>
        </is>
      </c>
      <c r="F1043" s="66" t="n">
        <v>46139</v>
      </c>
      <c r="G1043" s="65" t="inlineStr">
        <is>
          <t>2026-04</t>
        </is>
      </c>
      <c r="H1043" s="65" t="inlineStr">
        <is>
          <t>2025-2026</t>
        </is>
      </c>
      <c r="I1043" s="66" t="n">
        <v>46154</v>
      </c>
      <c r="J1043" s="67" t="n">
        <v>15</v>
      </c>
      <c r="K1043" s="68" t="n">
        <v>1643.31</v>
      </c>
      <c r="L1043" s="71" t="n">
        <v>0.2</v>
      </c>
      <c r="M1043" s="68" t="n">
        <v>1971.97</v>
      </c>
      <c r="N1043" s="65" t="inlineStr">
        <is>
          <t>Bon payeur</t>
        </is>
      </c>
      <c r="O1043" s="66" t="n">
        <v>46140</v>
      </c>
      <c r="P1043" s="65" t="inlineStr">
        <is>
          <t>Payée</t>
        </is>
      </c>
      <c r="Q1043" s="67">
        <f>IFERROR(INDEX(Devis!$I$2:$I$3053,MATCH($B1043,Devis!$A$2:$A$3053,0)),"")</f>
        <v/>
      </c>
      <c r="R1043" s="67">
        <f>IFERROR(INDEX(Devis!$K$2:$K$3053,MATCH($B1043,Devis!$A$2:$A$3053,0)),"")</f>
        <v/>
      </c>
      <c r="S1043" s="67">
        <f>IFERROR(INDEX(Clients!$G$2:$G$1020,MATCH($C1043,Clients!$A$2:$A$1020,0)),"")</f>
        <v/>
      </c>
      <c r="T1043" s="69">
        <f>1</f>
        <v/>
      </c>
      <c r="U1043" s="68">
        <f>IFERROR(INDEX(Interventions!$S$2:$S$1106,MATCH($B1043,Interventions!$B$2:$B$1106,0)),0)</f>
        <v/>
      </c>
      <c r="V1043" s="68">
        <f>$K1043-$U1043</f>
        <v/>
      </c>
      <c r="W1043" s="69">
        <f>IF($O1043="",0,1)</f>
        <v/>
      </c>
      <c r="X1043" s="68">
        <f>IF($O1043="",$M1043,0)</f>
        <v/>
      </c>
      <c r="Y1043" s="69">
        <f>IF($O1043="",MAX(0,Paramètres!$C$8-$I1043),MAX(0,$O1043-$I1043))</f>
        <v/>
      </c>
      <c r="Z1043" s="69">
        <f>$Y1043*$X1043</f>
        <v/>
      </c>
      <c r="AA1043" s="69">
        <f>IF($O1043="",0,$O1043-$F1043)</f>
        <v/>
      </c>
      <c r="AB1043" s="69">
        <f>IF(AND($O1043="",$I1043&lt;Paramètres!$C$8),1,0)</f>
        <v/>
      </c>
      <c r="AC1043" s="69">
        <f>IF(AND($O1043="",$Y1043&gt;Paramètres!$C$13),1,0)</f>
        <v/>
      </c>
      <c r="AD1043" s="67">
        <f>IF($O1043="","",YEAR($O1043)&amp;"-"&amp;TEXT(MONTH($O1043),"00"))</f>
        <v/>
      </c>
      <c r="AE1043" s="67">
        <f>IF($W1043=1,"Réglée",IF($Y1043&lt;=0,"Non échu",IF($Y1043&lt;=30,"1-30 j",IF($Y1043&lt;=60,"31-60 j",IF($Y1043&lt;=90,"61-90 j","Plus de 90 j")))))</f>
        <v/>
      </c>
      <c r="AF1043" s="67">
        <f>IF($K1043&lt;=1000,"Moins de 1 k€",IF($K1043&lt;=5000,"1 à 5 k€",IF($K1043&lt;=15000,"5 à 15 k€","Plus de 15 k€")))</f>
        <v/>
      </c>
    </row>
    <row r="1044">
      <c r="A1044" s="65" t="inlineStr">
        <is>
          <t>FAC-01043</t>
        </is>
      </c>
      <c r="B1044" s="65" t="inlineStr">
        <is>
          <t>DEV-02817</t>
        </is>
      </c>
      <c r="C1044" s="65" t="inlineStr">
        <is>
          <t>CLI-0265</t>
        </is>
      </c>
      <c r="D1044" s="65" t="inlineStr">
        <is>
          <t>Particulier</t>
        </is>
      </c>
      <c r="E1044" s="65" t="inlineStr">
        <is>
          <t>Bordeaux</t>
        </is>
      </c>
      <c r="F1044" s="66" t="n">
        <v>46153</v>
      </c>
      <c r="G1044" s="65" t="inlineStr">
        <is>
          <t>2026-05</t>
        </is>
      </c>
      <c r="H1044" s="65" t="inlineStr">
        <is>
          <t>2025-2026</t>
        </is>
      </c>
      <c r="I1044" s="66" t="n">
        <v>46168</v>
      </c>
      <c r="J1044" s="67" t="n">
        <v>15</v>
      </c>
      <c r="K1044" s="68" t="n">
        <v>9391.57</v>
      </c>
      <c r="L1044" s="71" t="n">
        <v>0.1</v>
      </c>
      <c r="M1044" s="68" t="n">
        <v>10330.73</v>
      </c>
      <c r="N1044" s="65" t="inlineStr">
        <is>
          <t>Standard</t>
        </is>
      </c>
      <c r="O1044" s="66" t="n">
        <v>46189</v>
      </c>
      <c r="P1044" s="65" t="inlineStr">
        <is>
          <t>Payée</t>
        </is>
      </c>
      <c r="Q1044" s="67">
        <f>IFERROR(INDEX(Devis!$I$2:$I$3053,MATCH($B1044,Devis!$A$2:$A$3053,0)),"")</f>
        <v/>
      </c>
      <c r="R1044" s="67">
        <f>IFERROR(INDEX(Devis!$K$2:$K$3053,MATCH($B1044,Devis!$A$2:$A$3053,0)),"")</f>
        <v/>
      </c>
      <c r="S1044" s="67">
        <f>IFERROR(INDEX(Clients!$G$2:$G$1020,MATCH($C1044,Clients!$A$2:$A$1020,0)),"")</f>
        <v/>
      </c>
      <c r="T1044" s="69">
        <f>1</f>
        <v/>
      </c>
      <c r="U1044" s="68">
        <f>IFERROR(INDEX(Interventions!$S$2:$S$1106,MATCH($B1044,Interventions!$B$2:$B$1106,0)),0)</f>
        <v/>
      </c>
      <c r="V1044" s="68">
        <f>$K1044-$U1044</f>
        <v/>
      </c>
      <c r="W1044" s="69">
        <f>IF($O1044="",0,1)</f>
        <v/>
      </c>
      <c r="X1044" s="68">
        <f>IF($O1044="",$M1044,0)</f>
        <v/>
      </c>
      <c r="Y1044" s="69">
        <f>IF($O1044="",MAX(0,Paramètres!$C$8-$I1044),MAX(0,$O1044-$I1044))</f>
        <v/>
      </c>
      <c r="Z1044" s="69">
        <f>$Y1044*$X1044</f>
        <v/>
      </c>
      <c r="AA1044" s="69">
        <f>IF($O1044="",0,$O1044-$F1044)</f>
        <v/>
      </c>
      <c r="AB1044" s="69">
        <f>IF(AND($O1044="",$I1044&lt;Paramètres!$C$8),1,0)</f>
        <v/>
      </c>
      <c r="AC1044" s="69">
        <f>IF(AND($O1044="",$Y1044&gt;Paramètres!$C$13),1,0)</f>
        <v/>
      </c>
      <c r="AD1044" s="67">
        <f>IF($O1044="","",YEAR($O1044)&amp;"-"&amp;TEXT(MONTH($O1044),"00"))</f>
        <v/>
      </c>
      <c r="AE1044" s="67">
        <f>IF($W1044=1,"Réglée",IF($Y1044&lt;=0,"Non échu",IF($Y1044&lt;=30,"1-30 j",IF($Y1044&lt;=60,"31-60 j",IF($Y1044&lt;=90,"61-90 j","Plus de 90 j")))))</f>
        <v/>
      </c>
      <c r="AF1044" s="67">
        <f>IF($K1044&lt;=1000,"Moins de 1 k€",IF($K1044&lt;=5000,"1 à 5 k€",IF($K1044&lt;=15000,"5 à 15 k€","Plus de 15 k€")))</f>
        <v/>
      </c>
    </row>
    <row r="1045">
      <c r="A1045" s="65" t="inlineStr">
        <is>
          <t>FAC-01044</t>
        </is>
      </c>
      <c r="B1045" s="65" t="inlineStr">
        <is>
          <t>DEV-02821</t>
        </is>
      </c>
      <c r="C1045" s="65" t="inlineStr">
        <is>
          <t>CLI-0668</t>
        </is>
      </c>
      <c r="D1045" s="65" t="inlineStr">
        <is>
          <t>Particulier</t>
        </is>
      </c>
      <c r="E1045" s="65" t="inlineStr">
        <is>
          <t>Toulouse</t>
        </is>
      </c>
      <c r="F1045" s="66" t="n">
        <v>46162</v>
      </c>
      <c r="G1045" s="65" t="inlineStr">
        <is>
          <t>2026-05</t>
        </is>
      </c>
      <c r="H1045" s="65" t="inlineStr">
        <is>
          <t>2025-2026</t>
        </is>
      </c>
      <c r="I1045" s="66" t="n">
        <v>46177</v>
      </c>
      <c r="J1045" s="67" t="n">
        <v>15</v>
      </c>
      <c r="K1045" s="68" t="n">
        <v>9000.129999999999</v>
      </c>
      <c r="L1045" s="71" t="n">
        <v>0.1</v>
      </c>
      <c r="M1045" s="68" t="n">
        <v>9900.139999999999</v>
      </c>
      <c r="N1045" s="65" t="inlineStr">
        <is>
          <t>Bon payeur</t>
        </is>
      </c>
      <c r="O1045" s="66" t="n">
        <v>46188</v>
      </c>
      <c r="P1045" s="65" t="inlineStr">
        <is>
          <t>Payée</t>
        </is>
      </c>
      <c r="Q1045" s="67">
        <f>IFERROR(INDEX(Devis!$I$2:$I$3053,MATCH($B1045,Devis!$A$2:$A$3053,0)),"")</f>
        <v/>
      </c>
      <c r="R1045" s="67">
        <f>IFERROR(INDEX(Devis!$K$2:$K$3053,MATCH($B1045,Devis!$A$2:$A$3053,0)),"")</f>
        <v/>
      </c>
      <c r="S1045" s="67">
        <f>IFERROR(INDEX(Clients!$G$2:$G$1020,MATCH($C1045,Clients!$A$2:$A$1020,0)),"")</f>
        <v/>
      </c>
      <c r="T1045" s="69">
        <f>1</f>
        <v/>
      </c>
      <c r="U1045" s="68">
        <f>IFERROR(INDEX(Interventions!$S$2:$S$1106,MATCH($B1045,Interventions!$B$2:$B$1106,0)),0)</f>
        <v/>
      </c>
      <c r="V1045" s="68">
        <f>$K1045-$U1045</f>
        <v/>
      </c>
      <c r="W1045" s="69">
        <f>IF($O1045="",0,1)</f>
        <v/>
      </c>
      <c r="X1045" s="68">
        <f>IF($O1045="",$M1045,0)</f>
        <v/>
      </c>
      <c r="Y1045" s="69">
        <f>IF($O1045="",MAX(0,Paramètres!$C$8-$I1045),MAX(0,$O1045-$I1045))</f>
        <v/>
      </c>
      <c r="Z1045" s="69">
        <f>$Y1045*$X1045</f>
        <v/>
      </c>
      <c r="AA1045" s="69">
        <f>IF($O1045="",0,$O1045-$F1045)</f>
        <v/>
      </c>
      <c r="AB1045" s="69">
        <f>IF(AND($O1045="",$I1045&lt;Paramètres!$C$8),1,0)</f>
        <v/>
      </c>
      <c r="AC1045" s="69">
        <f>IF(AND($O1045="",$Y1045&gt;Paramètres!$C$13),1,0)</f>
        <v/>
      </c>
      <c r="AD1045" s="67">
        <f>IF($O1045="","",YEAR($O1045)&amp;"-"&amp;TEXT(MONTH($O1045),"00"))</f>
        <v/>
      </c>
      <c r="AE1045" s="67">
        <f>IF($W1045=1,"Réglée",IF($Y1045&lt;=0,"Non échu",IF($Y1045&lt;=30,"1-30 j",IF($Y1045&lt;=60,"31-60 j",IF($Y1045&lt;=90,"61-90 j","Plus de 90 j")))))</f>
        <v/>
      </c>
      <c r="AF1045" s="67">
        <f>IF($K1045&lt;=1000,"Moins de 1 k€",IF($K1045&lt;=5000,"1 à 5 k€",IF($K1045&lt;=15000,"5 à 15 k€","Plus de 15 k€")))</f>
        <v/>
      </c>
    </row>
    <row r="1046">
      <c r="A1046" s="65" t="inlineStr">
        <is>
          <t>FAC-01045</t>
        </is>
      </c>
      <c r="B1046" s="65" t="inlineStr">
        <is>
          <t>DEV-02825</t>
        </is>
      </c>
      <c r="C1046" s="65" t="inlineStr">
        <is>
          <t>CLI-0300</t>
        </is>
      </c>
      <c r="D1046" s="65" t="inlineStr">
        <is>
          <t>Professionnel</t>
        </is>
      </c>
      <c r="E1046" s="65" t="inlineStr">
        <is>
          <t>Toulouse</t>
        </is>
      </c>
      <c r="F1046" s="66" t="n">
        <v>46160</v>
      </c>
      <c r="G1046" s="65" t="inlineStr">
        <is>
          <t>2026-05</t>
        </is>
      </c>
      <c r="H1046" s="65" t="inlineStr">
        <is>
          <t>2025-2026</t>
        </is>
      </c>
      <c r="I1046" s="66" t="n">
        <v>46190</v>
      </c>
      <c r="J1046" s="67" t="n">
        <v>30</v>
      </c>
      <c r="K1046" s="68" t="n">
        <v>2556.7</v>
      </c>
      <c r="L1046" s="71" t="n">
        <v>0.2</v>
      </c>
      <c r="M1046" s="68" t="n">
        <v>3068.04</v>
      </c>
      <c r="N1046" s="65" t="inlineStr">
        <is>
          <t>Litigieux</t>
        </is>
      </c>
      <c r="O1046" s="66" t="n"/>
      <c r="P1046" s="65" t="inlineStr">
        <is>
          <t>En retard</t>
        </is>
      </c>
      <c r="Q1046" s="67">
        <f>IFERROR(INDEX(Devis!$I$2:$I$3053,MATCH($B1046,Devis!$A$2:$A$3053,0)),"")</f>
        <v/>
      </c>
      <c r="R1046" s="67">
        <f>IFERROR(INDEX(Devis!$K$2:$K$3053,MATCH($B1046,Devis!$A$2:$A$3053,0)),"")</f>
        <v/>
      </c>
      <c r="S1046" s="67">
        <f>IFERROR(INDEX(Clients!$G$2:$G$1020,MATCH($C1046,Clients!$A$2:$A$1020,0)),"")</f>
        <v/>
      </c>
      <c r="T1046" s="69">
        <f>1</f>
        <v/>
      </c>
      <c r="U1046" s="68">
        <f>IFERROR(INDEX(Interventions!$S$2:$S$1106,MATCH($B1046,Interventions!$B$2:$B$1106,0)),0)</f>
        <v/>
      </c>
      <c r="V1046" s="68">
        <f>$K1046-$U1046</f>
        <v/>
      </c>
      <c r="W1046" s="69">
        <f>IF($O1046="",0,1)</f>
        <v/>
      </c>
      <c r="X1046" s="68">
        <f>IF($O1046="",$M1046,0)</f>
        <v/>
      </c>
      <c r="Y1046" s="69">
        <f>IF($O1046="",MAX(0,Paramètres!$C$8-$I1046),MAX(0,$O1046-$I1046))</f>
        <v/>
      </c>
      <c r="Z1046" s="69">
        <f>$Y1046*$X1046</f>
        <v/>
      </c>
      <c r="AA1046" s="69">
        <f>IF($O1046="",0,$O1046-$F1046)</f>
        <v/>
      </c>
      <c r="AB1046" s="69">
        <f>IF(AND($O1046="",$I1046&lt;Paramètres!$C$8),1,0)</f>
        <v/>
      </c>
      <c r="AC1046" s="69">
        <f>IF(AND($O1046="",$Y1046&gt;Paramètres!$C$13),1,0)</f>
        <v/>
      </c>
      <c r="AD1046" s="67">
        <f>IF($O1046="","",YEAR($O1046)&amp;"-"&amp;TEXT(MONTH($O1046),"00"))</f>
        <v/>
      </c>
      <c r="AE1046" s="67">
        <f>IF($W1046=1,"Réglée",IF($Y1046&lt;=0,"Non échu",IF($Y1046&lt;=30,"1-30 j",IF($Y1046&lt;=60,"31-60 j",IF($Y1046&lt;=90,"61-90 j","Plus de 90 j")))))</f>
        <v/>
      </c>
      <c r="AF1046" s="67">
        <f>IF($K1046&lt;=1000,"Moins de 1 k€",IF($K1046&lt;=5000,"1 à 5 k€",IF($K1046&lt;=15000,"5 à 15 k€","Plus de 15 k€")))</f>
        <v/>
      </c>
    </row>
    <row r="1047">
      <c r="A1047" s="65" t="inlineStr">
        <is>
          <t>FAC-01046</t>
        </is>
      </c>
      <c r="B1047" s="65" t="inlineStr">
        <is>
          <t>DEV-02829</t>
        </is>
      </c>
      <c r="C1047" s="65" t="inlineStr">
        <is>
          <t>CLI-0053</t>
        </is>
      </c>
      <c r="D1047" s="65" t="inlineStr">
        <is>
          <t>Particulier</t>
        </is>
      </c>
      <c r="E1047" s="65" t="inlineStr">
        <is>
          <t>Bordeaux</t>
        </is>
      </c>
      <c r="F1047" s="66" t="n">
        <v>46154</v>
      </c>
      <c r="G1047" s="65" t="inlineStr">
        <is>
          <t>2026-05</t>
        </is>
      </c>
      <c r="H1047" s="65" t="inlineStr">
        <is>
          <t>2025-2026</t>
        </is>
      </c>
      <c r="I1047" s="66" t="n">
        <v>46169</v>
      </c>
      <c r="J1047" s="67" t="n">
        <v>15</v>
      </c>
      <c r="K1047" s="68" t="n">
        <v>1808.06</v>
      </c>
      <c r="L1047" s="71" t="n">
        <v>0.2</v>
      </c>
      <c r="M1047" s="68" t="n">
        <v>2169.67</v>
      </c>
      <c r="N1047" s="65" t="inlineStr">
        <is>
          <t>Lent</t>
        </is>
      </c>
      <c r="O1047" s="66" t="n"/>
      <c r="P1047" s="65" t="inlineStr">
        <is>
          <t>En retard</t>
        </is>
      </c>
      <c r="Q1047" s="67">
        <f>IFERROR(INDEX(Devis!$I$2:$I$3053,MATCH($B1047,Devis!$A$2:$A$3053,0)),"")</f>
        <v/>
      </c>
      <c r="R1047" s="67">
        <f>IFERROR(INDEX(Devis!$K$2:$K$3053,MATCH($B1047,Devis!$A$2:$A$3053,0)),"")</f>
        <v/>
      </c>
      <c r="S1047" s="67">
        <f>IFERROR(INDEX(Clients!$G$2:$G$1020,MATCH($C1047,Clients!$A$2:$A$1020,0)),"")</f>
        <v/>
      </c>
      <c r="T1047" s="69">
        <f>1</f>
        <v/>
      </c>
      <c r="U1047" s="68">
        <f>IFERROR(INDEX(Interventions!$S$2:$S$1106,MATCH($B1047,Interventions!$B$2:$B$1106,0)),0)</f>
        <v/>
      </c>
      <c r="V1047" s="68">
        <f>$K1047-$U1047</f>
        <v/>
      </c>
      <c r="W1047" s="69">
        <f>IF($O1047="",0,1)</f>
        <v/>
      </c>
      <c r="X1047" s="68">
        <f>IF($O1047="",$M1047,0)</f>
        <v/>
      </c>
      <c r="Y1047" s="69">
        <f>IF($O1047="",MAX(0,Paramètres!$C$8-$I1047),MAX(0,$O1047-$I1047))</f>
        <v/>
      </c>
      <c r="Z1047" s="69">
        <f>$Y1047*$X1047</f>
        <v/>
      </c>
      <c r="AA1047" s="69">
        <f>IF($O1047="",0,$O1047-$F1047)</f>
        <v/>
      </c>
      <c r="AB1047" s="69">
        <f>IF(AND($O1047="",$I1047&lt;Paramètres!$C$8),1,0)</f>
        <v/>
      </c>
      <c r="AC1047" s="69">
        <f>IF(AND($O1047="",$Y1047&gt;Paramètres!$C$13),1,0)</f>
        <v/>
      </c>
      <c r="AD1047" s="67">
        <f>IF($O1047="","",YEAR($O1047)&amp;"-"&amp;TEXT(MONTH($O1047),"00"))</f>
        <v/>
      </c>
      <c r="AE1047" s="67">
        <f>IF($W1047=1,"Réglée",IF($Y1047&lt;=0,"Non échu",IF($Y1047&lt;=30,"1-30 j",IF($Y1047&lt;=60,"31-60 j",IF($Y1047&lt;=90,"61-90 j","Plus de 90 j")))))</f>
        <v/>
      </c>
      <c r="AF1047" s="67">
        <f>IF($K1047&lt;=1000,"Moins de 1 k€",IF($K1047&lt;=5000,"1 à 5 k€",IF($K1047&lt;=15000,"5 à 15 k€","Plus de 15 k€")))</f>
        <v/>
      </c>
    </row>
    <row r="1048">
      <c r="A1048" s="65" t="inlineStr">
        <is>
          <t>FAC-01047</t>
        </is>
      </c>
      <c r="B1048" s="65" t="inlineStr">
        <is>
          <t>DEV-02830</t>
        </is>
      </c>
      <c r="C1048" s="65" t="inlineStr">
        <is>
          <t>CLI-0675</t>
        </is>
      </c>
      <c r="D1048" s="65" t="inlineStr">
        <is>
          <t>Professionnel</t>
        </is>
      </c>
      <c r="E1048" s="65" t="inlineStr">
        <is>
          <t>Bordeaux</t>
        </is>
      </c>
      <c r="F1048" s="66" t="n">
        <v>46167</v>
      </c>
      <c r="G1048" s="65" t="inlineStr">
        <is>
          <t>2026-05</t>
        </is>
      </c>
      <c r="H1048" s="65" t="inlineStr">
        <is>
          <t>2025-2026</t>
        </is>
      </c>
      <c r="I1048" s="66" t="n">
        <v>46197</v>
      </c>
      <c r="J1048" s="67" t="n">
        <v>30</v>
      </c>
      <c r="K1048" s="68" t="n">
        <v>2206.32</v>
      </c>
      <c r="L1048" s="71" t="n">
        <v>0.2</v>
      </c>
      <c r="M1048" s="68" t="n">
        <v>2647.58</v>
      </c>
      <c r="N1048" s="65" t="inlineStr">
        <is>
          <t>Lent</t>
        </is>
      </c>
      <c r="O1048" s="66" t="n"/>
      <c r="P1048" s="65" t="inlineStr">
        <is>
          <t>En retard</t>
        </is>
      </c>
      <c r="Q1048" s="67">
        <f>IFERROR(INDEX(Devis!$I$2:$I$3053,MATCH($B1048,Devis!$A$2:$A$3053,0)),"")</f>
        <v/>
      </c>
      <c r="R1048" s="67">
        <f>IFERROR(INDEX(Devis!$K$2:$K$3053,MATCH($B1048,Devis!$A$2:$A$3053,0)),"")</f>
        <v/>
      </c>
      <c r="S1048" s="67">
        <f>IFERROR(INDEX(Clients!$G$2:$G$1020,MATCH($C1048,Clients!$A$2:$A$1020,0)),"")</f>
        <v/>
      </c>
      <c r="T1048" s="69">
        <f>1</f>
        <v/>
      </c>
      <c r="U1048" s="68">
        <f>IFERROR(INDEX(Interventions!$S$2:$S$1106,MATCH($B1048,Interventions!$B$2:$B$1106,0)),0)</f>
        <v/>
      </c>
      <c r="V1048" s="68">
        <f>$K1048-$U1048</f>
        <v/>
      </c>
      <c r="W1048" s="69">
        <f>IF($O1048="",0,1)</f>
        <v/>
      </c>
      <c r="X1048" s="68">
        <f>IF($O1048="",$M1048,0)</f>
        <v/>
      </c>
      <c r="Y1048" s="69">
        <f>IF($O1048="",MAX(0,Paramètres!$C$8-$I1048),MAX(0,$O1048-$I1048))</f>
        <v/>
      </c>
      <c r="Z1048" s="69">
        <f>$Y1048*$X1048</f>
        <v/>
      </c>
      <c r="AA1048" s="69">
        <f>IF($O1048="",0,$O1048-$F1048)</f>
        <v/>
      </c>
      <c r="AB1048" s="69">
        <f>IF(AND($O1048="",$I1048&lt;Paramètres!$C$8),1,0)</f>
        <v/>
      </c>
      <c r="AC1048" s="69">
        <f>IF(AND($O1048="",$Y1048&gt;Paramètres!$C$13),1,0)</f>
        <v/>
      </c>
      <c r="AD1048" s="67">
        <f>IF($O1048="","",YEAR($O1048)&amp;"-"&amp;TEXT(MONTH($O1048),"00"))</f>
        <v/>
      </c>
      <c r="AE1048" s="67">
        <f>IF($W1048=1,"Réglée",IF($Y1048&lt;=0,"Non échu",IF($Y1048&lt;=30,"1-30 j",IF($Y1048&lt;=60,"31-60 j",IF($Y1048&lt;=90,"61-90 j","Plus de 90 j")))))</f>
        <v/>
      </c>
      <c r="AF1048" s="67">
        <f>IF($K1048&lt;=1000,"Moins de 1 k€",IF($K1048&lt;=5000,"1 à 5 k€",IF($K1048&lt;=15000,"5 à 15 k€","Plus de 15 k€")))</f>
        <v/>
      </c>
    </row>
    <row r="1049">
      <c r="A1049" s="65" t="inlineStr">
        <is>
          <t>FAC-01048</t>
        </is>
      </c>
      <c r="B1049" s="65" t="inlineStr">
        <is>
          <t>DEV-02831</t>
        </is>
      </c>
      <c r="C1049" s="65" t="inlineStr">
        <is>
          <t>CLI-0383</t>
        </is>
      </c>
      <c r="D1049" s="65" t="inlineStr">
        <is>
          <t>Particulier</t>
        </is>
      </c>
      <c r="E1049" s="65" t="inlineStr">
        <is>
          <t>Bordeaux</t>
        </is>
      </c>
      <c r="F1049" s="66" t="n">
        <v>46167</v>
      </c>
      <c r="G1049" s="65" t="inlineStr">
        <is>
          <t>2026-05</t>
        </is>
      </c>
      <c r="H1049" s="65" t="inlineStr">
        <is>
          <t>2025-2026</t>
        </is>
      </c>
      <c r="I1049" s="66" t="n">
        <v>46182</v>
      </c>
      <c r="J1049" s="67" t="n">
        <v>15</v>
      </c>
      <c r="K1049" s="68" t="n">
        <v>9553.790000000001</v>
      </c>
      <c r="L1049" s="71" t="n">
        <v>0.2</v>
      </c>
      <c r="M1049" s="68" t="n">
        <v>11464.55</v>
      </c>
      <c r="N1049" s="65" t="inlineStr">
        <is>
          <t>Standard</t>
        </is>
      </c>
      <c r="O1049" s="66" t="n">
        <v>46174</v>
      </c>
      <c r="P1049" s="65" t="inlineStr">
        <is>
          <t>Payée</t>
        </is>
      </c>
      <c r="Q1049" s="67">
        <f>IFERROR(INDEX(Devis!$I$2:$I$3053,MATCH($B1049,Devis!$A$2:$A$3053,0)),"")</f>
        <v/>
      </c>
      <c r="R1049" s="67">
        <f>IFERROR(INDEX(Devis!$K$2:$K$3053,MATCH($B1049,Devis!$A$2:$A$3053,0)),"")</f>
        <v/>
      </c>
      <c r="S1049" s="67">
        <f>IFERROR(INDEX(Clients!$G$2:$G$1020,MATCH($C1049,Clients!$A$2:$A$1020,0)),"")</f>
        <v/>
      </c>
      <c r="T1049" s="69">
        <f>1</f>
        <v/>
      </c>
      <c r="U1049" s="68">
        <f>IFERROR(INDEX(Interventions!$S$2:$S$1106,MATCH($B1049,Interventions!$B$2:$B$1106,0)),0)</f>
        <v/>
      </c>
      <c r="V1049" s="68">
        <f>$K1049-$U1049</f>
        <v/>
      </c>
      <c r="W1049" s="69">
        <f>IF($O1049="",0,1)</f>
        <v/>
      </c>
      <c r="X1049" s="68">
        <f>IF($O1049="",$M1049,0)</f>
        <v/>
      </c>
      <c r="Y1049" s="69">
        <f>IF($O1049="",MAX(0,Paramètres!$C$8-$I1049),MAX(0,$O1049-$I1049))</f>
        <v/>
      </c>
      <c r="Z1049" s="69">
        <f>$Y1049*$X1049</f>
        <v/>
      </c>
      <c r="AA1049" s="69">
        <f>IF($O1049="",0,$O1049-$F1049)</f>
        <v/>
      </c>
      <c r="AB1049" s="69">
        <f>IF(AND($O1049="",$I1049&lt;Paramètres!$C$8),1,0)</f>
        <v/>
      </c>
      <c r="AC1049" s="69">
        <f>IF(AND($O1049="",$Y1049&gt;Paramètres!$C$13),1,0)</f>
        <v/>
      </c>
      <c r="AD1049" s="67">
        <f>IF($O1049="","",YEAR($O1049)&amp;"-"&amp;TEXT(MONTH($O1049),"00"))</f>
        <v/>
      </c>
      <c r="AE1049" s="67">
        <f>IF($W1049=1,"Réglée",IF($Y1049&lt;=0,"Non échu",IF($Y1049&lt;=30,"1-30 j",IF($Y1049&lt;=60,"31-60 j",IF($Y1049&lt;=90,"61-90 j","Plus de 90 j")))))</f>
        <v/>
      </c>
      <c r="AF1049" s="67">
        <f>IF($K1049&lt;=1000,"Moins de 1 k€",IF($K1049&lt;=5000,"1 à 5 k€",IF($K1049&lt;=15000,"5 à 15 k€","Plus de 15 k€")))</f>
        <v/>
      </c>
    </row>
    <row r="1050">
      <c r="A1050" s="65" t="inlineStr">
        <is>
          <t>FAC-01049</t>
        </is>
      </c>
      <c r="B1050" s="65" t="inlineStr">
        <is>
          <t>DEV-02833</t>
        </is>
      </c>
      <c r="C1050" s="65" t="inlineStr">
        <is>
          <t>CLI-0271</t>
        </is>
      </c>
      <c r="D1050" s="65" t="inlineStr">
        <is>
          <t>Particulier</t>
        </is>
      </c>
      <c r="E1050" s="65" t="inlineStr">
        <is>
          <t>Bordeaux</t>
        </is>
      </c>
      <c r="F1050" s="66" t="n">
        <v>46162</v>
      </c>
      <c r="G1050" s="65" t="inlineStr">
        <is>
          <t>2026-05</t>
        </is>
      </c>
      <c r="H1050" s="65" t="inlineStr">
        <is>
          <t>2025-2026</t>
        </is>
      </c>
      <c r="I1050" s="66" t="n">
        <v>46177</v>
      </c>
      <c r="J1050" s="67" t="n">
        <v>15</v>
      </c>
      <c r="K1050" s="68" t="n">
        <v>1136</v>
      </c>
      <c r="L1050" s="71" t="n">
        <v>0.1</v>
      </c>
      <c r="M1050" s="68" t="n">
        <v>1249.6</v>
      </c>
      <c r="N1050" s="65" t="inlineStr">
        <is>
          <t>Bon payeur</t>
        </is>
      </c>
      <c r="O1050" s="66" t="n">
        <v>46164</v>
      </c>
      <c r="P1050" s="65" t="inlineStr">
        <is>
          <t>Payée</t>
        </is>
      </c>
      <c r="Q1050" s="67">
        <f>IFERROR(INDEX(Devis!$I$2:$I$3053,MATCH($B1050,Devis!$A$2:$A$3053,0)),"")</f>
        <v/>
      </c>
      <c r="R1050" s="67">
        <f>IFERROR(INDEX(Devis!$K$2:$K$3053,MATCH($B1050,Devis!$A$2:$A$3053,0)),"")</f>
        <v/>
      </c>
      <c r="S1050" s="67">
        <f>IFERROR(INDEX(Clients!$G$2:$G$1020,MATCH($C1050,Clients!$A$2:$A$1020,0)),"")</f>
        <v/>
      </c>
      <c r="T1050" s="69">
        <f>1</f>
        <v/>
      </c>
      <c r="U1050" s="68">
        <f>IFERROR(INDEX(Interventions!$S$2:$S$1106,MATCH($B1050,Interventions!$B$2:$B$1106,0)),0)</f>
        <v/>
      </c>
      <c r="V1050" s="68">
        <f>$K1050-$U1050</f>
        <v/>
      </c>
      <c r="W1050" s="69">
        <f>IF($O1050="",0,1)</f>
        <v/>
      </c>
      <c r="X1050" s="68">
        <f>IF($O1050="",$M1050,0)</f>
        <v/>
      </c>
      <c r="Y1050" s="69">
        <f>IF($O1050="",MAX(0,Paramètres!$C$8-$I1050),MAX(0,$O1050-$I1050))</f>
        <v/>
      </c>
      <c r="Z1050" s="69">
        <f>$Y1050*$X1050</f>
        <v/>
      </c>
      <c r="AA1050" s="69">
        <f>IF($O1050="",0,$O1050-$F1050)</f>
        <v/>
      </c>
      <c r="AB1050" s="69">
        <f>IF(AND($O1050="",$I1050&lt;Paramètres!$C$8),1,0)</f>
        <v/>
      </c>
      <c r="AC1050" s="69">
        <f>IF(AND($O1050="",$Y1050&gt;Paramètres!$C$13),1,0)</f>
        <v/>
      </c>
      <c r="AD1050" s="67">
        <f>IF($O1050="","",YEAR($O1050)&amp;"-"&amp;TEXT(MONTH($O1050),"00"))</f>
        <v/>
      </c>
      <c r="AE1050" s="67">
        <f>IF($W1050=1,"Réglée",IF($Y1050&lt;=0,"Non échu",IF($Y1050&lt;=30,"1-30 j",IF($Y1050&lt;=60,"31-60 j",IF($Y1050&lt;=90,"61-90 j","Plus de 90 j")))))</f>
        <v/>
      </c>
      <c r="AF1050" s="67">
        <f>IF($K1050&lt;=1000,"Moins de 1 k€",IF($K1050&lt;=5000,"1 à 5 k€",IF($K1050&lt;=15000,"5 à 15 k€","Plus de 15 k€")))</f>
        <v/>
      </c>
    </row>
    <row r="1051">
      <c r="A1051" s="65" t="inlineStr">
        <is>
          <t>FAC-01050</t>
        </is>
      </c>
      <c r="B1051" s="65" t="inlineStr">
        <is>
          <t>DEV-02838</t>
        </is>
      </c>
      <c r="C1051" s="65" t="inlineStr">
        <is>
          <t>CLI-0073</t>
        </is>
      </c>
      <c r="D1051" s="65" t="inlineStr">
        <is>
          <t>Professionnel</t>
        </is>
      </c>
      <c r="E1051" s="65" t="inlineStr">
        <is>
          <t>Toulouse</t>
        </is>
      </c>
      <c r="F1051" s="66" t="n">
        <v>46195</v>
      </c>
      <c r="G1051" s="65" t="inlineStr">
        <is>
          <t>2026-06</t>
        </is>
      </c>
      <c r="H1051" s="65" t="inlineStr">
        <is>
          <t>2025-2026</t>
        </is>
      </c>
      <c r="I1051" s="66" t="n">
        <v>46225</v>
      </c>
      <c r="J1051" s="67" t="n">
        <v>30</v>
      </c>
      <c r="K1051" s="68" t="n">
        <v>774.6799999999999</v>
      </c>
      <c r="L1051" s="71" t="n">
        <v>0.2</v>
      </c>
      <c r="M1051" s="68" t="n">
        <v>929.62</v>
      </c>
      <c r="N1051" s="65" t="inlineStr">
        <is>
          <t>Lent</t>
        </is>
      </c>
      <c r="O1051" s="66" t="n"/>
      <c r="P1051" s="65" t="inlineStr">
        <is>
          <t>En attente</t>
        </is>
      </c>
      <c r="Q1051" s="67">
        <f>IFERROR(INDEX(Devis!$I$2:$I$3053,MATCH($B1051,Devis!$A$2:$A$3053,0)),"")</f>
        <v/>
      </c>
      <c r="R1051" s="67">
        <f>IFERROR(INDEX(Devis!$K$2:$K$3053,MATCH($B1051,Devis!$A$2:$A$3053,0)),"")</f>
        <v/>
      </c>
      <c r="S1051" s="67">
        <f>IFERROR(INDEX(Clients!$G$2:$G$1020,MATCH($C1051,Clients!$A$2:$A$1020,0)),"")</f>
        <v/>
      </c>
      <c r="T1051" s="69">
        <f>1</f>
        <v/>
      </c>
      <c r="U1051" s="68">
        <f>IFERROR(INDEX(Interventions!$S$2:$S$1106,MATCH($B1051,Interventions!$B$2:$B$1106,0)),0)</f>
        <v/>
      </c>
      <c r="V1051" s="68">
        <f>$K1051-$U1051</f>
        <v/>
      </c>
      <c r="W1051" s="69">
        <f>IF($O1051="",0,1)</f>
        <v/>
      </c>
      <c r="X1051" s="68">
        <f>IF($O1051="",$M1051,0)</f>
        <v/>
      </c>
      <c r="Y1051" s="69">
        <f>IF($O1051="",MAX(0,Paramètres!$C$8-$I1051),MAX(0,$O1051-$I1051))</f>
        <v/>
      </c>
      <c r="Z1051" s="69">
        <f>$Y1051*$X1051</f>
        <v/>
      </c>
      <c r="AA1051" s="69">
        <f>IF($O1051="",0,$O1051-$F1051)</f>
        <v/>
      </c>
      <c r="AB1051" s="69">
        <f>IF(AND($O1051="",$I1051&lt;Paramètres!$C$8),1,0)</f>
        <v/>
      </c>
      <c r="AC1051" s="69">
        <f>IF(AND($O1051="",$Y1051&gt;Paramètres!$C$13),1,0)</f>
        <v/>
      </c>
      <c r="AD1051" s="67">
        <f>IF($O1051="","",YEAR($O1051)&amp;"-"&amp;TEXT(MONTH($O1051),"00"))</f>
        <v/>
      </c>
      <c r="AE1051" s="67">
        <f>IF($W1051=1,"Réglée",IF($Y1051&lt;=0,"Non échu",IF($Y1051&lt;=30,"1-30 j",IF($Y1051&lt;=60,"31-60 j",IF($Y1051&lt;=90,"61-90 j","Plus de 90 j")))))</f>
        <v/>
      </c>
      <c r="AF1051" s="67">
        <f>IF($K1051&lt;=1000,"Moins de 1 k€",IF($K1051&lt;=5000,"1 à 5 k€",IF($K1051&lt;=15000,"5 à 15 k€","Plus de 15 k€")))</f>
        <v/>
      </c>
    </row>
    <row r="1052">
      <c r="A1052" s="65" t="inlineStr">
        <is>
          <t>FAC-01051</t>
        </is>
      </c>
      <c r="B1052" s="65" t="inlineStr">
        <is>
          <t>DEV-02840</t>
        </is>
      </c>
      <c r="C1052" s="65" t="inlineStr">
        <is>
          <t>CLI-0609</t>
        </is>
      </c>
      <c r="D1052" s="65" t="inlineStr">
        <is>
          <t>Syndic</t>
        </is>
      </c>
      <c r="E1052" s="65" t="inlineStr">
        <is>
          <t>Bordeaux</t>
        </is>
      </c>
      <c r="F1052" s="66" t="n">
        <v>46160</v>
      </c>
      <c r="G1052" s="65" t="inlineStr">
        <is>
          <t>2026-05</t>
        </is>
      </c>
      <c r="H1052" s="65" t="inlineStr">
        <is>
          <t>2025-2026</t>
        </is>
      </c>
      <c r="I1052" s="66" t="n">
        <v>46220</v>
      </c>
      <c r="J1052" s="67" t="n">
        <v>60</v>
      </c>
      <c r="K1052" s="68" t="n">
        <v>874.95</v>
      </c>
      <c r="L1052" s="71" t="n">
        <v>0.2</v>
      </c>
      <c r="M1052" s="68" t="n">
        <v>1049.94</v>
      </c>
      <c r="N1052" s="65" t="inlineStr">
        <is>
          <t>Lent</t>
        </is>
      </c>
      <c r="O1052" s="66" t="n"/>
      <c r="P1052" s="65" t="inlineStr">
        <is>
          <t>En attente</t>
        </is>
      </c>
      <c r="Q1052" s="67">
        <f>IFERROR(INDEX(Devis!$I$2:$I$3053,MATCH($B1052,Devis!$A$2:$A$3053,0)),"")</f>
        <v/>
      </c>
      <c r="R1052" s="67">
        <f>IFERROR(INDEX(Devis!$K$2:$K$3053,MATCH($B1052,Devis!$A$2:$A$3053,0)),"")</f>
        <v/>
      </c>
      <c r="S1052" s="67">
        <f>IFERROR(INDEX(Clients!$G$2:$G$1020,MATCH($C1052,Clients!$A$2:$A$1020,0)),"")</f>
        <v/>
      </c>
      <c r="T1052" s="69">
        <f>1</f>
        <v/>
      </c>
      <c r="U1052" s="68">
        <f>IFERROR(INDEX(Interventions!$S$2:$S$1106,MATCH($B1052,Interventions!$B$2:$B$1106,0)),0)</f>
        <v/>
      </c>
      <c r="V1052" s="68">
        <f>$K1052-$U1052</f>
        <v/>
      </c>
      <c r="W1052" s="69">
        <f>IF($O1052="",0,1)</f>
        <v/>
      </c>
      <c r="X1052" s="68">
        <f>IF($O1052="",$M1052,0)</f>
        <v/>
      </c>
      <c r="Y1052" s="69">
        <f>IF($O1052="",MAX(0,Paramètres!$C$8-$I1052),MAX(0,$O1052-$I1052))</f>
        <v/>
      </c>
      <c r="Z1052" s="69">
        <f>$Y1052*$X1052</f>
        <v/>
      </c>
      <c r="AA1052" s="69">
        <f>IF($O1052="",0,$O1052-$F1052)</f>
        <v/>
      </c>
      <c r="AB1052" s="69">
        <f>IF(AND($O1052="",$I1052&lt;Paramètres!$C$8),1,0)</f>
        <v/>
      </c>
      <c r="AC1052" s="69">
        <f>IF(AND($O1052="",$Y1052&gt;Paramètres!$C$13),1,0)</f>
        <v/>
      </c>
      <c r="AD1052" s="67">
        <f>IF($O1052="","",YEAR($O1052)&amp;"-"&amp;TEXT(MONTH($O1052),"00"))</f>
        <v/>
      </c>
      <c r="AE1052" s="67">
        <f>IF($W1052=1,"Réglée",IF($Y1052&lt;=0,"Non échu",IF($Y1052&lt;=30,"1-30 j",IF($Y1052&lt;=60,"31-60 j",IF($Y1052&lt;=90,"61-90 j","Plus de 90 j")))))</f>
        <v/>
      </c>
      <c r="AF1052" s="67">
        <f>IF($K1052&lt;=1000,"Moins de 1 k€",IF($K1052&lt;=5000,"1 à 5 k€",IF($K1052&lt;=15000,"5 à 15 k€","Plus de 15 k€")))</f>
        <v/>
      </c>
    </row>
    <row r="1053">
      <c r="A1053" s="65" t="inlineStr">
        <is>
          <t>FAC-01052</t>
        </is>
      </c>
      <c r="B1053" s="65" t="inlineStr">
        <is>
          <t>DEV-02841</t>
        </is>
      </c>
      <c r="C1053" s="65" t="inlineStr">
        <is>
          <t>CLI-0078</t>
        </is>
      </c>
      <c r="D1053" s="65" t="inlineStr">
        <is>
          <t>Collectivité</t>
        </is>
      </c>
      <c r="E1053" s="65" t="inlineStr">
        <is>
          <t>Toulouse</t>
        </is>
      </c>
      <c r="F1053" s="66" t="n">
        <v>46190</v>
      </c>
      <c r="G1053" s="65" t="inlineStr">
        <is>
          <t>2026-06</t>
        </is>
      </c>
      <c r="H1053" s="65" t="inlineStr">
        <is>
          <t>2025-2026</t>
        </is>
      </c>
      <c r="I1053" s="66" t="n">
        <v>46235</v>
      </c>
      <c r="J1053" s="67" t="n">
        <v>45</v>
      </c>
      <c r="K1053" s="68" t="n">
        <v>4473.08</v>
      </c>
      <c r="L1053" s="71" t="n">
        <v>0.2</v>
      </c>
      <c r="M1053" s="68" t="n">
        <v>5367.7</v>
      </c>
      <c r="N1053" s="65" t="inlineStr">
        <is>
          <t>Lent</t>
        </is>
      </c>
      <c r="O1053" s="66" t="n"/>
      <c r="P1053" s="65" t="inlineStr">
        <is>
          <t>En attente</t>
        </is>
      </c>
      <c r="Q1053" s="67">
        <f>IFERROR(INDEX(Devis!$I$2:$I$3053,MATCH($B1053,Devis!$A$2:$A$3053,0)),"")</f>
        <v/>
      </c>
      <c r="R1053" s="67">
        <f>IFERROR(INDEX(Devis!$K$2:$K$3053,MATCH($B1053,Devis!$A$2:$A$3053,0)),"")</f>
        <v/>
      </c>
      <c r="S1053" s="67">
        <f>IFERROR(INDEX(Clients!$G$2:$G$1020,MATCH($C1053,Clients!$A$2:$A$1020,0)),"")</f>
        <v/>
      </c>
      <c r="T1053" s="69">
        <f>1</f>
        <v/>
      </c>
      <c r="U1053" s="68">
        <f>IFERROR(INDEX(Interventions!$S$2:$S$1106,MATCH($B1053,Interventions!$B$2:$B$1106,0)),0)</f>
        <v/>
      </c>
      <c r="V1053" s="68">
        <f>$K1053-$U1053</f>
        <v/>
      </c>
      <c r="W1053" s="69">
        <f>IF($O1053="",0,1)</f>
        <v/>
      </c>
      <c r="X1053" s="68">
        <f>IF($O1053="",$M1053,0)</f>
        <v/>
      </c>
      <c r="Y1053" s="69">
        <f>IF($O1053="",MAX(0,Paramètres!$C$8-$I1053),MAX(0,$O1053-$I1053))</f>
        <v/>
      </c>
      <c r="Z1053" s="69">
        <f>$Y1053*$X1053</f>
        <v/>
      </c>
      <c r="AA1053" s="69">
        <f>IF($O1053="",0,$O1053-$F1053)</f>
        <v/>
      </c>
      <c r="AB1053" s="69">
        <f>IF(AND($O1053="",$I1053&lt;Paramètres!$C$8),1,0)</f>
        <v/>
      </c>
      <c r="AC1053" s="69">
        <f>IF(AND($O1053="",$Y1053&gt;Paramètres!$C$13),1,0)</f>
        <v/>
      </c>
      <c r="AD1053" s="67">
        <f>IF($O1053="","",YEAR($O1053)&amp;"-"&amp;TEXT(MONTH($O1053),"00"))</f>
        <v/>
      </c>
      <c r="AE1053" s="67">
        <f>IF($W1053=1,"Réglée",IF($Y1053&lt;=0,"Non échu",IF($Y1053&lt;=30,"1-30 j",IF($Y1053&lt;=60,"31-60 j",IF($Y1053&lt;=90,"61-90 j","Plus de 90 j")))))</f>
        <v/>
      </c>
      <c r="AF1053" s="67">
        <f>IF($K1053&lt;=1000,"Moins de 1 k€",IF($K1053&lt;=5000,"1 à 5 k€",IF($K1053&lt;=15000,"5 à 15 k€","Plus de 15 k€")))</f>
        <v/>
      </c>
    </row>
    <row r="1054">
      <c r="A1054" s="65" t="inlineStr">
        <is>
          <t>FAC-01053</t>
        </is>
      </c>
      <c r="B1054" s="65" t="inlineStr">
        <is>
          <t>DEV-02842</t>
        </is>
      </c>
      <c r="C1054" s="65" t="inlineStr">
        <is>
          <t>CLI-0348</t>
        </is>
      </c>
      <c r="D1054" s="65" t="inlineStr">
        <is>
          <t>Particulier</t>
        </is>
      </c>
      <c r="E1054" s="65" t="inlineStr">
        <is>
          <t>Bordeaux</t>
        </is>
      </c>
      <c r="F1054" s="66" t="n">
        <v>46149</v>
      </c>
      <c r="G1054" s="65" t="inlineStr">
        <is>
          <t>2026-05</t>
        </is>
      </c>
      <c r="H1054" s="65" t="inlineStr">
        <is>
          <t>2025-2026</t>
        </is>
      </c>
      <c r="I1054" s="66" t="n">
        <v>46164</v>
      </c>
      <c r="J1054" s="67" t="n">
        <v>15</v>
      </c>
      <c r="K1054" s="68" t="n">
        <v>3081.41</v>
      </c>
      <c r="L1054" s="71" t="n">
        <v>0.2</v>
      </c>
      <c r="M1054" s="68" t="n">
        <v>3697.69</v>
      </c>
      <c r="N1054" s="65" t="inlineStr">
        <is>
          <t>Bon payeur</t>
        </is>
      </c>
      <c r="O1054" s="66" t="n">
        <v>46179</v>
      </c>
      <c r="P1054" s="65" t="inlineStr">
        <is>
          <t>Payée</t>
        </is>
      </c>
      <c r="Q1054" s="67">
        <f>IFERROR(INDEX(Devis!$I$2:$I$3053,MATCH($B1054,Devis!$A$2:$A$3053,0)),"")</f>
        <v/>
      </c>
      <c r="R1054" s="67">
        <f>IFERROR(INDEX(Devis!$K$2:$K$3053,MATCH($B1054,Devis!$A$2:$A$3053,0)),"")</f>
        <v/>
      </c>
      <c r="S1054" s="67">
        <f>IFERROR(INDEX(Clients!$G$2:$G$1020,MATCH($C1054,Clients!$A$2:$A$1020,0)),"")</f>
        <v/>
      </c>
      <c r="T1054" s="69">
        <f>1</f>
        <v/>
      </c>
      <c r="U1054" s="68">
        <f>IFERROR(INDEX(Interventions!$S$2:$S$1106,MATCH($B1054,Interventions!$B$2:$B$1106,0)),0)</f>
        <v/>
      </c>
      <c r="V1054" s="68">
        <f>$K1054-$U1054</f>
        <v/>
      </c>
      <c r="W1054" s="69">
        <f>IF($O1054="",0,1)</f>
        <v/>
      </c>
      <c r="X1054" s="68">
        <f>IF($O1054="",$M1054,0)</f>
        <v/>
      </c>
      <c r="Y1054" s="69">
        <f>IF($O1054="",MAX(0,Paramètres!$C$8-$I1054),MAX(0,$O1054-$I1054))</f>
        <v/>
      </c>
      <c r="Z1054" s="69">
        <f>$Y1054*$X1054</f>
        <v/>
      </c>
      <c r="AA1054" s="69">
        <f>IF($O1054="",0,$O1054-$F1054)</f>
        <v/>
      </c>
      <c r="AB1054" s="69">
        <f>IF(AND($O1054="",$I1054&lt;Paramètres!$C$8),1,0)</f>
        <v/>
      </c>
      <c r="AC1054" s="69">
        <f>IF(AND($O1054="",$Y1054&gt;Paramètres!$C$13),1,0)</f>
        <v/>
      </c>
      <c r="AD1054" s="67">
        <f>IF($O1054="","",YEAR($O1054)&amp;"-"&amp;TEXT(MONTH($O1054),"00"))</f>
        <v/>
      </c>
      <c r="AE1054" s="67">
        <f>IF($W1054=1,"Réglée",IF($Y1054&lt;=0,"Non échu",IF($Y1054&lt;=30,"1-30 j",IF($Y1054&lt;=60,"31-60 j",IF($Y1054&lt;=90,"61-90 j","Plus de 90 j")))))</f>
        <v/>
      </c>
      <c r="AF1054" s="67">
        <f>IF($K1054&lt;=1000,"Moins de 1 k€",IF($K1054&lt;=5000,"1 à 5 k€",IF($K1054&lt;=15000,"5 à 15 k€","Plus de 15 k€")))</f>
        <v/>
      </c>
    </row>
    <row r="1055">
      <c r="A1055" s="65" t="inlineStr">
        <is>
          <t>FAC-01054</t>
        </is>
      </c>
      <c r="B1055" s="65" t="inlineStr">
        <is>
          <t>DEV-02843</t>
        </is>
      </c>
      <c r="C1055" s="65" t="inlineStr">
        <is>
          <t>CLI-0248</t>
        </is>
      </c>
      <c r="D1055" s="65" t="inlineStr">
        <is>
          <t>Particulier</t>
        </is>
      </c>
      <c r="E1055" s="65" t="inlineStr">
        <is>
          <t>Bordeaux</t>
        </is>
      </c>
      <c r="F1055" s="66" t="n">
        <v>46167</v>
      </c>
      <c r="G1055" s="65" t="inlineStr">
        <is>
          <t>2026-05</t>
        </is>
      </c>
      <c r="H1055" s="65" t="inlineStr">
        <is>
          <t>2025-2026</t>
        </is>
      </c>
      <c r="I1055" s="66" t="n">
        <v>46182</v>
      </c>
      <c r="J1055" s="67" t="n">
        <v>15</v>
      </c>
      <c r="K1055" s="68" t="n">
        <v>10897.3</v>
      </c>
      <c r="L1055" s="71" t="n">
        <v>0.2</v>
      </c>
      <c r="M1055" s="68" t="n">
        <v>13076.76</v>
      </c>
      <c r="N1055" s="65" t="inlineStr">
        <is>
          <t>Bon payeur</t>
        </is>
      </c>
      <c r="O1055" s="66" t="n">
        <v>46197</v>
      </c>
      <c r="P1055" s="65" t="inlineStr">
        <is>
          <t>Payée</t>
        </is>
      </c>
      <c r="Q1055" s="67">
        <f>IFERROR(INDEX(Devis!$I$2:$I$3053,MATCH($B1055,Devis!$A$2:$A$3053,0)),"")</f>
        <v/>
      </c>
      <c r="R1055" s="67">
        <f>IFERROR(INDEX(Devis!$K$2:$K$3053,MATCH($B1055,Devis!$A$2:$A$3053,0)),"")</f>
        <v/>
      </c>
      <c r="S1055" s="67">
        <f>IFERROR(INDEX(Clients!$G$2:$G$1020,MATCH($C1055,Clients!$A$2:$A$1020,0)),"")</f>
        <v/>
      </c>
      <c r="T1055" s="69">
        <f>1</f>
        <v/>
      </c>
      <c r="U1055" s="68">
        <f>IFERROR(INDEX(Interventions!$S$2:$S$1106,MATCH($B1055,Interventions!$B$2:$B$1106,0)),0)</f>
        <v/>
      </c>
      <c r="V1055" s="68">
        <f>$K1055-$U1055</f>
        <v/>
      </c>
      <c r="W1055" s="69">
        <f>IF($O1055="",0,1)</f>
        <v/>
      </c>
      <c r="X1055" s="68">
        <f>IF($O1055="",$M1055,0)</f>
        <v/>
      </c>
      <c r="Y1055" s="69">
        <f>IF($O1055="",MAX(0,Paramètres!$C$8-$I1055),MAX(0,$O1055-$I1055))</f>
        <v/>
      </c>
      <c r="Z1055" s="69">
        <f>$Y1055*$X1055</f>
        <v/>
      </c>
      <c r="AA1055" s="69">
        <f>IF($O1055="",0,$O1055-$F1055)</f>
        <v/>
      </c>
      <c r="AB1055" s="69">
        <f>IF(AND($O1055="",$I1055&lt;Paramètres!$C$8),1,0)</f>
        <v/>
      </c>
      <c r="AC1055" s="69">
        <f>IF(AND($O1055="",$Y1055&gt;Paramètres!$C$13),1,0)</f>
        <v/>
      </c>
      <c r="AD1055" s="67">
        <f>IF($O1055="","",YEAR($O1055)&amp;"-"&amp;TEXT(MONTH($O1055),"00"))</f>
        <v/>
      </c>
      <c r="AE1055" s="67">
        <f>IF($W1055=1,"Réglée",IF($Y1055&lt;=0,"Non échu",IF($Y1055&lt;=30,"1-30 j",IF($Y1055&lt;=60,"31-60 j",IF($Y1055&lt;=90,"61-90 j","Plus de 90 j")))))</f>
        <v/>
      </c>
      <c r="AF1055" s="67">
        <f>IF($K1055&lt;=1000,"Moins de 1 k€",IF($K1055&lt;=5000,"1 à 5 k€",IF($K1055&lt;=15000,"5 à 15 k€","Plus de 15 k€")))</f>
        <v/>
      </c>
    </row>
    <row r="1056">
      <c r="A1056" s="65" t="inlineStr">
        <is>
          <t>FAC-01055</t>
        </is>
      </c>
      <c r="B1056" s="65" t="inlineStr">
        <is>
          <t>DEV-02848</t>
        </is>
      </c>
      <c r="C1056" s="65" t="inlineStr">
        <is>
          <t>CLI-0591</t>
        </is>
      </c>
      <c r="D1056" s="65" t="inlineStr">
        <is>
          <t>Professionnel</t>
        </is>
      </c>
      <c r="E1056" s="65" t="inlineStr">
        <is>
          <t>Montpellier</t>
        </is>
      </c>
      <c r="F1056" s="66" t="n">
        <v>46182</v>
      </c>
      <c r="G1056" s="65" t="inlineStr">
        <is>
          <t>2026-06</t>
        </is>
      </c>
      <c r="H1056" s="65" t="inlineStr">
        <is>
          <t>2025-2026</t>
        </is>
      </c>
      <c r="I1056" s="66" t="n">
        <v>46212</v>
      </c>
      <c r="J1056" s="67" t="n">
        <v>30</v>
      </c>
      <c r="K1056" s="68" t="n">
        <v>478.17</v>
      </c>
      <c r="L1056" s="71" t="n">
        <v>0.2</v>
      </c>
      <c r="M1056" s="68" t="n">
        <v>573.8</v>
      </c>
      <c r="N1056" s="65" t="inlineStr">
        <is>
          <t>Bon payeur</t>
        </is>
      </c>
      <c r="O1056" s="66" t="n">
        <v>46186</v>
      </c>
      <c r="P1056" s="65" t="inlineStr">
        <is>
          <t>Payée</t>
        </is>
      </c>
      <c r="Q1056" s="67">
        <f>IFERROR(INDEX(Devis!$I$2:$I$3053,MATCH($B1056,Devis!$A$2:$A$3053,0)),"")</f>
        <v/>
      </c>
      <c r="R1056" s="67">
        <f>IFERROR(INDEX(Devis!$K$2:$K$3053,MATCH($B1056,Devis!$A$2:$A$3053,0)),"")</f>
        <v/>
      </c>
      <c r="S1056" s="67">
        <f>IFERROR(INDEX(Clients!$G$2:$G$1020,MATCH($C1056,Clients!$A$2:$A$1020,0)),"")</f>
        <v/>
      </c>
      <c r="T1056" s="69">
        <f>1</f>
        <v/>
      </c>
      <c r="U1056" s="68">
        <f>IFERROR(INDEX(Interventions!$S$2:$S$1106,MATCH($B1056,Interventions!$B$2:$B$1106,0)),0)</f>
        <v/>
      </c>
      <c r="V1056" s="68">
        <f>$K1056-$U1056</f>
        <v/>
      </c>
      <c r="W1056" s="69">
        <f>IF($O1056="",0,1)</f>
        <v/>
      </c>
      <c r="X1056" s="68">
        <f>IF($O1056="",$M1056,0)</f>
        <v/>
      </c>
      <c r="Y1056" s="69">
        <f>IF($O1056="",MAX(0,Paramètres!$C$8-$I1056),MAX(0,$O1056-$I1056))</f>
        <v/>
      </c>
      <c r="Z1056" s="69">
        <f>$Y1056*$X1056</f>
        <v/>
      </c>
      <c r="AA1056" s="69">
        <f>IF($O1056="",0,$O1056-$F1056)</f>
        <v/>
      </c>
      <c r="AB1056" s="69">
        <f>IF(AND($O1056="",$I1056&lt;Paramètres!$C$8),1,0)</f>
        <v/>
      </c>
      <c r="AC1056" s="69">
        <f>IF(AND($O1056="",$Y1056&gt;Paramètres!$C$13),1,0)</f>
        <v/>
      </c>
      <c r="AD1056" s="67">
        <f>IF($O1056="","",YEAR($O1056)&amp;"-"&amp;TEXT(MONTH($O1056),"00"))</f>
        <v/>
      </c>
      <c r="AE1056" s="67">
        <f>IF($W1056=1,"Réglée",IF($Y1056&lt;=0,"Non échu",IF($Y1056&lt;=30,"1-30 j",IF($Y1056&lt;=60,"31-60 j",IF($Y1056&lt;=90,"61-90 j","Plus de 90 j")))))</f>
        <v/>
      </c>
      <c r="AF1056" s="67">
        <f>IF($K1056&lt;=1000,"Moins de 1 k€",IF($K1056&lt;=5000,"1 à 5 k€",IF($K1056&lt;=15000,"5 à 15 k€","Plus de 15 k€")))</f>
        <v/>
      </c>
    </row>
    <row r="1057">
      <c r="A1057" s="65" t="inlineStr">
        <is>
          <t>FAC-01056</t>
        </is>
      </c>
      <c r="B1057" s="65" t="inlineStr">
        <is>
          <t>DEV-02850</t>
        </is>
      </c>
      <c r="C1057" s="65" t="inlineStr">
        <is>
          <t>CLI-0607</t>
        </is>
      </c>
      <c r="D1057" s="65" t="inlineStr">
        <is>
          <t>Syndic</t>
        </is>
      </c>
      <c r="E1057" s="65" t="inlineStr">
        <is>
          <t>Toulouse</t>
        </is>
      </c>
      <c r="F1057" s="66" t="n">
        <v>46167</v>
      </c>
      <c r="G1057" s="65" t="inlineStr">
        <is>
          <t>2026-05</t>
        </is>
      </c>
      <c r="H1057" s="65" t="inlineStr">
        <is>
          <t>2025-2026</t>
        </is>
      </c>
      <c r="I1057" s="66" t="n">
        <v>46227</v>
      </c>
      <c r="J1057" s="67" t="n">
        <v>60</v>
      </c>
      <c r="K1057" s="68" t="n">
        <v>3187.35</v>
      </c>
      <c r="L1057" s="71" t="n">
        <v>0.2</v>
      </c>
      <c r="M1057" s="68" t="n">
        <v>3824.82</v>
      </c>
      <c r="N1057" s="65" t="inlineStr">
        <is>
          <t>Standard</t>
        </is>
      </c>
      <c r="O1057" s="66" t="n"/>
      <c r="P1057" s="65" t="inlineStr">
        <is>
          <t>En attente</t>
        </is>
      </c>
      <c r="Q1057" s="67">
        <f>IFERROR(INDEX(Devis!$I$2:$I$3053,MATCH($B1057,Devis!$A$2:$A$3053,0)),"")</f>
        <v/>
      </c>
      <c r="R1057" s="67">
        <f>IFERROR(INDEX(Devis!$K$2:$K$3053,MATCH($B1057,Devis!$A$2:$A$3053,0)),"")</f>
        <v/>
      </c>
      <c r="S1057" s="67">
        <f>IFERROR(INDEX(Clients!$G$2:$G$1020,MATCH($C1057,Clients!$A$2:$A$1020,0)),"")</f>
        <v/>
      </c>
      <c r="T1057" s="69">
        <f>1</f>
        <v/>
      </c>
      <c r="U1057" s="68">
        <f>IFERROR(INDEX(Interventions!$S$2:$S$1106,MATCH($B1057,Interventions!$B$2:$B$1106,0)),0)</f>
        <v/>
      </c>
      <c r="V1057" s="68">
        <f>$K1057-$U1057</f>
        <v/>
      </c>
      <c r="W1057" s="69">
        <f>IF($O1057="",0,1)</f>
        <v/>
      </c>
      <c r="X1057" s="68">
        <f>IF($O1057="",$M1057,0)</f>
        <v/>
      </c>
      <c r="Y1057" s="69">
        <f>IF($O1057="",MAX(0,Paramètres!$C$8-$I1057),MAX(0,$O1057-$I1057))</f>
        <v/>
      </c>
      <c r="Z1057" s="69">
        <f>$Y1057*$X1057</f>
        <v/>
      </c>
      <c r="AA1057" s="69">
        <f>IF($O1057="",0,$O1057-$F1057)</f>
        <v/>
      </c>
      <c r="AB1057" s="69">
        <f>IF(AND($O1057="",$I1057&lt;Paramètres!$C$8),1,0)</f>
        <v/>
      </c>
      <c r="AC1057" s="69">
        <f>IF(AND($O1057="",$Y1057&gt;Paramètres!$C$13),1,0)</f>
        <v/>
      </c>
      <c r="AD1057" s="67">
        <f>IF($O1057="","",YEAR($O1057)&amp;"-"&amp;TEXT(MONTH($O1057),"00"))</f>
        <v/>
      </c>
      <c r="AE1057" s="67">
        <f>IF($W1057=1,"Réglée",IF($Y1057&lt;=0,"Non échu",IF($Y1057&lt;=30,"1-30 j",IF($Y1057&lt;=60,"31-60 j",IF($Y1057&lt;=90,"61-90 j","Plus de 90 j")))))</f>
        <v/>
      </c>
      <c r="AF1057" s="67">
        <f>IF($K1057&lt;=1000,"Moins de 1 k€",IF($K1057&lt;=5000,"1 à 5 k€",IF($K1057&lt;=15000,"5 à 15 k€","Plus de 15 k€")))</f>
        <v/>
      </c>
    </row>
    <row r="1058">
      <c r="A1058" s="65" t="inlineStr">
        <is>
          <t>FAC-01057</t>
        </is>
      </c>
      <c r="B1058" s="65" t="inlineStr">
        <is>
          <t>DEV-02851</t>
        </is>
      </c>
      <c r="C1058" s="65" t="inlineStr">
        <is>
          <t>CLI-0497</t>
        </is>
      </c>
      <c r="D1058" s="65" t="inlineStr">
        <is>
          <t>Particulier</t>
        </is>
      </c>
      <c r="E1058" s="65" t="inlineStr">
        <is>
          <t>Toulouse</t>
        </is>
      </c>
      <c r="F1058" s="66" t="n">
        <v>46190</v>
      </c>
      <c r="G1058" s="65" t="inlineStr">
        <is>
          <t>2026-06</t>
        </is>
      </c>
      <c r="H1058" s="65" t="inlineStr">
        <is>
          <t>2025-2026</t>
        </is>
      </c>
      <c r="I1058" s="66" t="n">
        <v>46205</v>
      </c>
      <c r="J1058" s="67" t="n">
        <v>15</v>
      </c>
      <c r="K1058" s="68" t="n">
        <v>10505.99</v>
      </c>
      <c r="L1058" s="71" t="n">
        <v>0.2</v>
      </c>
      <c r="M1058" s="68" t="n">
        <v>12607.19</v>
      </c>
      <c r="N1058" s="65" t="inlineStr">
        <is>
          <t>Standard</t>
        </is>
      </c>
      <c r="O1058" s="66" t="n"/>
      <c r="P1058" s="65" t="inlineStr">
        <is>
          <t>En attente</t>
        </is>
      </c>
      <c r="Q1058" s="67">
        <f>IFERROR(INDEX(Devis!$I$2:$I$3053,MATCH($B1058,Devis!$A$2:$A$3053,0)),"")</f>
        <v/>
      </c>
      <c r="R1058" s="67">
        <f>IFERROR(INDEX(Devis!$K$2:$K$3053,MATCH($B1058,Devis!$A$2:$A$3053,0)),"")</f>
        <v/>
      </c>
      <c r="S1058" s="67">
        <f>IFERROR(INDEX(Clients!$G$2:$G$1020,MATCH($C1058,Clients!$A$2:$A$1020,0)),"")</f>
        <v/>
      </c>
      <c r="T1058" s="69">
        <f>1</f>
        <v/>
      </c>
      <c r="U1058" s="68">
        <f>IFERROR(INDEX(Interventions!$S$2:$S$1106,MATCH($B1058,Interventions!$B$2:$B$1106,0)),0)</f>
        <v/>
      </c>
      <c r="V1058" s="68">
        <f>$K1058-$U1058</f>
        <v/>
      </c>
      <c r="W1058" s="69">
        <f>IF($O1058="",0,1)</f>
        <v/>
      </c>
      <c r="X1058" s="68">
        <f>IF($O1058="",$M1058,0)</f>
        <v/>
      </c>
      <c r="Y1058" s="69">
        <f>IF($O1058="",MAX(0,Paramètres!$C$8-$I1058),MAX(0,$O1058-$I1058))</f>
        <v/>
      </c>
      <c r="Z1058" s="69">
        <f>$Y1058*$X1058</f>
        <v/>
      </c>
      <c r="AA1058" s="69">
        <f>IF($O1058="",0,$O1058-$F1058)</f>
        <v/>
      </c>
      <c r="AB1058" s="69">
        <f>IF(AND($O1058="",$I1058&lt;Paramètres!$C$8),1,0)</f>
        <v/>
      </c>
      <c r="AC1058" s="69">
        <f>IF(AND($O1058="",$Y1058&gt;Paramètres!$C$13),1,0)</f>
        <v/>
      </c>
      <c r="AD1058" s="67">
        <f>IF($O1058="","",YEAR($O1058)&amp;"-"&amp;TEXT(MONTH($O1058),"00"))</f>
        <v/>
      </c>
      <c r="AE1058" s="67">
        <f>IF($W1058=1,"Réglée",IF($Y1058&lt;=0,"Non échu",IF($Y1058&lt;=30,"1-30 j",IF($Y1058&lt;=60,"31-60 j",IF($Y1058&lt;=90,"61-90 j","Plus de 90 j")))))</f>
        <v/>
      </c>
      <c r="AF1058" s="67">
        <f>IF($K1058&lt;=1000,"Moins de 1 k€",IF($K1058&lt;=5000,"1 à 5 k€",IF($K1058&lt;=15000,"5 à 15 k€","Plus de 15 k€")))</f>
        <v/>
      </c>
    </row>
    <row r="1059">
      <c r="A1059" s="65" t="inlineStr">
        <is>
          <t>FAC-01058</t>
        </is>
      </c>
      <c r="B1059" s="65" t="inlineStr">
        <is>
          <t>DEV-02852</t>
        </is>
      </c>
      <c r="C1059" s="65" t="inlineStr">
        <is>
          <t>CLI-0329</t>
        </is>
      </c>
      <c r="D1059" s="65" t="inlineStr">
        <is>
          <t>Particulier</t>
        </is>
      </c>
      <c r="E1059" s="65" t="inlineStr">
        <is>
          <t>Bordeaux</t>
        </is>
      </c>
      <c r="F1059" s="66" t="n">
        <v>46168</v>
      </c>
      <c r="G1059" s="65" t="inlineStr">
        <is>
          <t>2026-05</t>
        </is>
      </c>
      <c r="H1059" s="65" t="inlineStr">
        <is>
          <t>2025-2026</t>
        </is>
      </c>
      <c r="I1059" s="66" t="n">
        <v>46183</v>
      </c>
      <c r="J1059" s="67" t="n">
        <v>15</v>
      </c>
      <c r="K1059" s="68" t="n">
        <v>743.77</v>
      </c>
      <c r="L1059" s="71" t="n">
        <v>0.2</v>
      </c>
      <c r="M1059" s="68" t="n">
        <v>892.52</v>
      </c>
      <c r="N1059" s="65" t="inlineStr">
        <is>
          <t>Standard</t>
        </is>
      </c>
      <c r="O1059" s="66" t="n">
        <v>46183</v>
      </c>
      <c r="P1059" s="65" t="inlineStr">
        <is>
          <t>Payée</t>
        </is>
      </c>
      <c r="Q1059" s="67">
        <f>IFERROR(INDEX(Devis!$I$2:$I$3053,MATCH($B1059,Devis!$A$2:$A$3053,0)),"")</f>
        <v/>
      </c>
      <c r="R1059" s="67">
        <f>IFERROR(INDEX(Devis!$K$2:$K$3053,MATCH($B1059,Devis!$A$2:$A$3053,0)),"")</f>
        <v/>
      </c>
      <c r="S1059" s="67">
        <f>IFERROR(INDEX(Clients!$G$2:$G$1020,MATCH($C1059,Clients!$A$2:$A$1020,0)),"")</f>
        <v/>
      </c>
      <c r="T1059" s="69">
        <f>1</f>
        <v/>
      </c>
      <c r="U1059" s="68">
        <f>IFERROR(INDEX(Interventions!$S$2:$S$1106,MATCH($B1059,Interventions!$B$2:$B$1106,0)),0)</f>
        <v/>
      </c>
      <c r="V1059" s="68">
        <f>$K1059-$U1059</f>
        <v/>
      </c>
      <c r="W1059" s="69">
        <f>IF($O1059="",0,1)</f>
        <v/>
      </c>
      <c r="X1059" s="68">
        <f>IF($O1059="",$M1059,0)</f>
        <v/>
      </c>
      <c r="Y1059" s="69">
        <f>IF($O1059="",MAX(0,Paramètres!$C$8-$I1059),MAX(0,$O1059-$I1059))</f>
        <v/>
      </c>
      <c r="Z1059" s="69">
        <f>$Y1059*$X1059</f>
        <v/>
      </c>
      <c r="AA1059" s="69">
        <f>IF($O1059="",0,$O1059-$F1059)</f>
        <v/>
      </c>
      <c r="AB1059" s="69">
        <f>IF(AND($O1059="",$I1059&lt;Paramètres!$C$8),1,0)</f>
        <v/>
      </c>
      <c r="AC1059" s="69">
        <f>IF(AND($O1059="",$Y1059&gt;Paramètres!$C$13),1,0)</f>
        <v/>
      </c>
      <c r="AD1059" s="67">
        <f>IF($O1059="","",YEAR($O1059)&amp;"-"&amp;TEXT(MONTH($O1059),"00"))</f>
        <v/>
      </c>
      <c r="AE1059" s="67">
        <f>IF($W1059=1,"Réglée",IF($Y1059&lt;=0,"Non échu",IF($Y1059&lt;=30,"1-30 j",IF($Y1059&lt;=60,"31-60 j",IF($Y1059&lt;=90,"61-90 j","Plus de 90 j")))))</f>
        <v/>
      </c>
      <c r="AF1059" s="67">
        <f>IF($K1059&lt;=1000,"Moins de 1 k€",IF($K1059&lt;=5000,"1 à 5 k€",IF($K1059&lt;=15000,"5 à 15 k€","Plus de 15 k€")))</f>
        <v/>
      </c>
    </row>
    <row r="1060">
      <c r="A1060" s="65" t="inlineStr">
        <is>
          <t>FAC-01059</t>
        </is>
      </c>
      <c r="B1060" s="65" t="inlineStr">
        <is>
          <t>DEV-02853</t>
        </is>
      </c>
      <c r="C1060" s="65" t="inlineStr">
        <is>
          <t>CLI-0180</t>
        </is>
      </c>
      <c r="D1060" s="65" t="inlineStr">
        <is>
          <t>Particulier</t>
        </is>
      </c>
      <c r="E1060" s="65" t="inlineStr">
        <is>
          <t>Toulouse</t>
        </is>
      </c>
      <c r="F1060" s="66" t="n">
        <v>46181</v>
      </c>
      <c r="G1060" s="65" t="inlineStr">
        <is>
          <t>2026-06</t>
        </is>
      </c>
      <c r="H1060" s="65" t="inlineStr">
        <is>
          <t>2025-2026</t>
        </is>
      </c>
      <c r="I1060" s="66" t="n">
        <v>46196</v>
      </c>
      <c r="J1060" s="67" t="n">
        <v>15</v>
      </c>
      <c r="K1060" s="68" t="n">
        <v>272.96</v>
      </c>
      <c r="L1060" s="71" t="n">
        <v>0.2</v>
      </c>
      <c r="M1060" s="68" t="n">
        <v>327.55</v>
      </c>
      <c r="N1060" s="65" t="inlineStr">
        <is>
          <t>Standard</t>
        </is>
      </c>
      <c r="O1060" s="66" t="n">
        <v>46189</v>
      </c>
      <c r="P1060" s="65" t="inlineStr">
        <is>
          <t>Payée</t>
        </is>
      </c>
      <c r="Q1060" s="67">
        <f>IFERROR(INDEX(Devis!$I$2:$I$3053,MATCH($B1060,Devis!$A$2:$A$3053,0)),"")</f>
        <v/>
      </c>
      <c r="R1060" s="67">
        <f>IFERROR(INDEX(Devis!$K$2:$K$3053,MATCH($B1060,Devis!$A$2:$A$3053,0)),"")</f>
        <v/>
      </c>
      <c r="S1060" s="67">
        <f>IFERROR(INDEX(Clients!$G$2:$G$1020,MATCH($C1060,Clients!$A$2:$A$1020,0)),"")</f>
        <v/>
      </c>
      <c r="T1060" s="69">
        <f>1</f>
        <v/>
      </c>
      <c r="U1060" s="68">
        <f>IFERROR(INDEX(Interventions!$S$2:$S$1106,MATCH($B1060,Interventions!$B$2:$B$1106,0)),0)</f>
        <v/>
      </c>
      <c r="V1060" s="68">
        <f>$K1060-$U1060</f>
        <v/>
      </c>
      <c r="W1060" s="69">
        <f>IF($O1060="",0,1)</f>
        <v/>
      </c>
      <c r="X1060" s="68">
        <f>IF($O1060="",$M1060,0)</f>
        <v/>
      </c>
      <c r="Y1060" s="69">
        <f>IF($O1060="",MAX(0,Paramètres!$C$8-$I1060),MAX(0,$O1060-$I1060))</f>
        <v/>
      </c>
      <c r="Z1060" s="69">
        <f>$Y1060*$X1060</f>
        <v/>
      </c>
      <c r="AA1060" s="69">
        <f>IF($O1060="",0,$O1060-$F1060)</f>
        <v/>
      </c>
      <c r="AB1060" s="69">
        <f>IF(AND($O1060="",$I1060&lt;Paramètres!$C$8),1,0)</f>
        <v/>
      </c>
      <c r="AC1060" s="69">
        <f>IF(AND($O1060="",$Y1060&gt;Paramètres!$C$13),1,0)</f>
        <v/>
      </c>
      <c r="AD1060" s="67">
        <f>IF($O1060="","",YEAR($O1060)&amp;"-"&amp;TEXT(MONTH($O1060),"00"))</f>
        <v/>
      </c>
      <c r="AE1060" s="67">
        <f>IF($W1060=1,"Réglée",IF($Y1060&lt;=0,"Non échu",IF($Y1060&lt;=30,"1-30 j",IF($Y1060&lt;=60,"31-60 j",IF($Y1060&lt;=90,"61-90 j","Plus de 90 j")))))</f>
        <v/>
      </c>
      <c r="AF1060" s="67">
        <f>IF($K1060&lt;=1000,"Moins de 1 k€",IF($K1060&lt;=5000,"1 à 5 k€",IF($K1060&lt;=15000,"5 à 15 k€","Plus de 15 k€")))</f>
        <v/>
      </c>
    </row>
    <row r="1061">
      <c r="A1061" s="65" t="inlineStr">
        <is>
          <t>FAC-01060</t>
        </is>
      </c>
      <c r="B1061" s="65" t="inlineStr">
        <is>
          <t>DEV-02854</t>
        </is>
      </c>
      <c r="C1061" s="65" t="inlineStr">
        <is>
          <t>CLI-0792</t>
        </is>
      </c>
      <c r="D1061" s="65" t="inlineStr">
        <is>
          <t>Particulier</t>
        </is>
      </c>
      <c r="E1061" s="65" t="inlineStr">
        <is>
          <t>Bordeaux</t>
        </is>
      </c>
      <c r="F1061" s="66" t="n">
        <v>46174</v>
      </c>
      <c r="G1061" s="65" t="inlineStr">
        <is>
          <t>2026-06</t>
        </is>
      </c>
      <c r="H1061" s="65" t="inlineStr">
        <is>
          <t>2025-2026</t>
        </is>
      </c>
      <c r="I1061" s="66" t="n">
        <v>46189</v>
      </c>
      <c r="J1061" s="67" t="n">
        <v>15</v>
      </c>
      <c r="K1061" s="68" t="n">
        <v>927.7</v>
      </c>
      <c r="L1061" s="71" t="n">
        <v>0.1</v>
      </c>
      <c r="M1061" s="68" t="n">
        <v>1020.47</v>
      </c>
      <c r="N1061" s="65" t="inlineStr">
        <is>
          <t>Bon payeur</t>
        </is>
      </c>
      <c r="O1061" s="66" t="n">
        <v>46175</v>
      </c>
      <c r="P1061" s="65" t="inlineStr">
        <is>
          <t>Payée</t>
        </is>
      </c>
      <c r="Q1061" s="67">
        <f>IFERROR(INDEX(Devis!$I$2:$I$3053,MATCH($B1061,Devis!$A$2:$A$3053,0)),"")</f>
        <v/>
      </c>
      <c r="R1061" s="67">
        <f>IFERROR(INDEX(Devis!$K$2:$K$3053,MATCH($B1061,Devis!$A$2:$A$3053,0)),"")</f>
        <v/>
      </c>
      <c r="S1061" s="67">
        <f>IFERROR(INDEX(Clients!$G$2:$G$1020,MATCH($C1061,Clients!$A$2:$A$1020,0)),"")</f>
        <v/>
      </c>
      <c r="T1061" s="69">
        <f>1</f>
        <v/>
      </c>
      <c r="U1061" s="68">
        <f>IFERROR(INDEX(Interventions!$S$2:$S$1106,MATCH($B1061,Interventions!$B$2:$B$1106,0)),0)</f>
        <v/>
      </c>
      <c r="V1061" s="68">
        <f>$K1061-$U1061</f>
        <v/>
      </c>
      <c r="W1061" s="69">
        <f>IF($O1061="",0,1)</f>
        <v/>
      </c>
      <c r="X1061" s="68">
        <f>IF($O1061="",$M1061,0)</f>
        <v/>
      </c>
      <c r="Y1061" s="69">
        <f>IF($O1061="",MAX(0,Paramètres!$C$8-$I1061),MAX(0,$O1061-$I1061))</f>
        <v/>
      </c>
      <c r="Z1061" s="69">
        <f>$Y1061*$X1061</f>
        <v/>
      </c>
      <c r="AA1061" s="69">
        <f>IF($O1061="",0,$O1061-$F1061)</f>
        <v/>
      </c>
      <c r="AB1061" s="69">
        <f>IF(AND($O1061="",$I1061&lt;Paramètres!$C$8),1,0)</f>
        <v/>
      </c>
      <c r="AC1061" s="69">
        <f>IF(AND($O1061="",$Y1061&gt;Paramètres!$C$13),1,0)</f>
        <v/>
      </c>
      <c r="AD1061" s="67">
        <f>IF($O1061="","",YEAR($O1061)&amp;"-"&amp;TEXT(MONTH($O1061),"00"))</f>
        <v/>
      </c>
      <c r="AE1061" s="67">
        <f>IF($W1061=1,"Réglée",IF($Y1061&lt;=0,"Non échu",IF($Y1061&lt;=30,"1-30 j",IF($Y1061&lt;=60,"31-60 j",IF($Y1061&lt;=90,"61-90 j","Plus de 90 j")))))</f>
        <v/>
      </c>
      <c r="AF1061" s="67">
        <f>IF($K1061&lt;=1000,"Moins de 1 k€",IF($K1061&lt;=5000,"1 à 5 k€",IF($K1061&lt;=15000,"5 à 15 k€","Plus de 15 k€")))</f>
        <v/>
      </c>
    </row>
    <row r="1062">
      <c r="A1062" s="65" t="inlineStr">
        <is>
          <t>FAC-01061</t>
        </is>
      </c>
      <c r="B1062" s="65" t="inlineStr">
        <is>
          <t>DEV-02856</t>
        </is>
      </c>
      <c r="C1062" s="65" t="inlineStr">
        <is>
          <t>CLI-0917</t>
        </is>
      </c>
      <c r="D1062" s="65" t="inlineStr">
        <is>
          <t>Professionnel</t>
        </is>
      </c>
      <c r="E1062" s="65" t="inlineStr">
        <is>
          <t>Montpellier</t>
        </is>
      </c>
      <c r="F1062" s="66" t="n">
        <v>46177</v>
      </c>
      <c r="G1062" s="65" t="inlineStr">
        <is>
          <t>2026-06</t>
        </is>
      </c>
      <c r="H1062" s="65" t="inlineStr">
        <is>
          <t>2025-2026</t>
        </is>
      </c>
      <c r="I1062" s="66" t="n">
        <v>46207</v>
      </c>
      <c r="J1062" s="67" t="n">
        <v>30</v>
      </c>
      <c r="K1062" s="68" t="n">
        <v>378.1</v>
      </c>
      <c r="L1062" s="71" t="n">
        <v>0.2</v>
      </c>
      <c r="M1062" s="68" t="n">
        <v>453.72</v>
      </c>
      <c r="N1062" s="65" t="inlineStr">
        <is>
          <t>Bon payeur</t>
        </is>
      </c>
      <c r="O1062" s="66" t="n"/>
      <c r="P1062" s="65" t="inlineStr">
        <is>
          <t>En attente</t>
        </is>
      </c>
      <c r="Q1062" s="67">
        <f>IFERROR(INDEX(Devis!$I$2:$I$3053,MATCH($B1062,Devis!$A$2:$A$3053,0)),"")</f>
        <v/>
      </c>
      <c r="R1062" s="67">
        <f>IFERROR(INDEX(Devis!$K$2:$K$3053,MATCH($B1062,Devis!$A$2:$A$3053,0)),"")</f>
        <v/>
      </c>
      <c r="S1062" s="67">
        <f>IFERROR(INDEX(Clients!$G$2:$G$1020,MATCH($C1062,Clients!$A$2:$A$1020,0)),"")</f>
        <v/>
      </c>
      <c r="T1062" s="69">
        <f>1</f>
        <v/>
      </c>
      <c r="U1062" s="68">
        <f>IFERROR(INDEX(Interventions!$S$2:$S$1106,MATCH($B1062,Interventions!$B$2:$B$1106,0)),0)</f>
        <v/>
      </c>
      <c r="V1062" s="68">
        <f>$K1062-$U1062</f>
        <v/>
      </c>
      <c r="W1062" s="69">
        <f>IF($O1062="",0,1)</f>
        <v/>
      </c>
      <c r="X1062" s="68">
        <f>IF($O1062="",$M1062,0)</f>
        <v/>
      </c>
      <c r="Y1062" s="69">
        <f>IF($O1062="",MAX(0,Paramètres!$C$8-$I1062),MAX(0,$O1062-$I1062))</f>
        <v/>
      </c>
      <c r="Z1062" s="69">
        <f>$Y1062*$X1062</f>
        <v/>
      </c>
      <c r="AA1062" s="69">
        <f>IF($O1062="",0,$O1062-$F1062)</f>
        <v/>
      </c>
      <c r="AB1062" s="69">
        <f>IF(AND($O1062="",$I1062&lt;Paramètres!$C$8),1,0)</f>
        <v/>
      </c>
      <c r="AC1062" s="69">
        <f>IF(AND($O1062="",$Y1062&gt;Paramètres!$C$13),1,0)</f>
        <v/>
      </c>
      <c r="AD1062" s="67">
        <f>IF($O1062="","",YEAR($O1062)&amp;"-"&amp;TEXT(MONTH($O1062),"00"))</f>
        <v/>
      </c>
      <c r="AE1062" s="67">
        <f>IF($W1062=1,"Réglée",IF($Y1062&lt;=0,"Non échu",IF($Y1062&lt;=30,"1-30 j",IF($Y1062&lt;=60,"31-60 j",IF($Y1062&lt;=90,"61-90 j","Plus de 90 j")))))</f>
        <v/>
      </c>
      <c r="AF1062" s="67">
        <f>IF($K1062&lt;=1000,"Moins de 1 k€",IF($K1062&lt;=5000,"1 à 5 k€",IF($K1062&lt;=15000,"5 à 15 k€","Plus de 15 k€")))</f>
        <v/>
      </c>
    </row>
    <row r="1063">
      <c r="A1063" s="65" t="inlineStr">
        <is>
          <t>FAC-01062</t>
        </is>
      </c>
      <c r="B1063" s="65" t="inlineStr">
        <is>
          <t>DEV-02857</t>
        </is>
      </c>
      <c r="C1063" s="65" t="inlineStr">
        <is>
          <t>CLI-0766</t>
        </is>
      </c>
      <c r="D1063" s="65" t="inlineStr">
        <is>
          <t>Syndic</t>
        </is>
      </c>
      <c r="E1063" s="65" t="inlineStr">
        <is>
          <t>Bordeaux</t>
        </is>
      </c>
      <c r="F1063" s="66" t="n">
        <v>46176</v>
      </c>
      <c r="G1063" s="65" t="inlineStr">
        <is>
          <t>2026-06</t>
        </is>
      </c>
      <c r="H1063" s="65" t="inlineStr">
        <is>
          <t>2025-2026</t>
        </is>
      </c>
      <c r="I1063" s="66" t="n">
        <v>46236</v>
      </c>
      <c r="J1063" s="67" t="n">
        <v>60</v>
      </c>
      <c r="K1063" s="68" t="n">
        <v>596.76</v>
      </c>
      <c r="L1063" s="71" t="n">
        <v>0.2</v>
      </c>
      <c r="M1063" s="68" t="n">
        <v>716.11</v>
      </c>
      <c r="N1063" s="65" t="inlineStr">
        <is>
          <t>Bon payeur</t>
        </is>
      </c>
      <c r="O1063" s="66" t="n"/>
      <c r="P1063" s="65" t="inlineStr">
        <is>
          <t>En attente</t>
        </is>
      </c>
      <c r="Q1063" s="67">
        <f>IFERROR(INDEX(Devis!$I$2:$I$3053,MATCH($B1063,Devis!$A$2:$A$3053,0)),"")</f>
        <v/>
      </c>
      <c r="R1063" s="67">
        <f>IFERROR(INDEX(Devis!$K$2:$K$3053,MATCH($B1063,Devis!$A$2:$A$3053,0)),"")</f>
        <v/>
      </c>
      <c r="S1063" s="67">
        <f>IFERROR(INDEX(Clients!$G$2:$G$1020,MATCH($C1063,Clients!$A$2:$A$1020,0)),"")</f>
        <v/>
      </c>
      <c r="T1063" s="69">
        <f>1</f>
        <v/>
      </c>
      <c r="U1063" s="68">
        <f>IFERROR(INDEX(Interventions!$S$2:$S$1106,MATCH($B1063,Interventions!$B$2:$B$1106,0)),0)</f>
        <v/>
      </c>
      <c r="V1063" s="68">
        <f>$K1063-$U1063</f>
        <v/>
      </c>
      <c r="W1063" s="69">
        <f>IF($O1063="",0,1)</f>
        <v/>
      </c>
      <c r="X1063" s="68">
        <f>IF($O1063="",$M1063,0)</f>
        <v/>
      </c>
      <c r="Y1063" s="69">
        <f>IF($O1063="",MAX(0,Paramètres!$C$8-$I1063),MAX(0,$O1063-$I1063))</f>
        <v/>
      </c>
      <c r="Z1063" s="69">
        <f>$Y1063*$X1063</f>
        <v/>
      </c>
      <c r="AA1063" s="69">
        <f>IF($O1063="",0,$O1063-$F1063)</f>
        <v/>
      </c>
      <c r="AB1063" s="69">
        <f>IF(AND($O1063="",$I1063&lt;Paramètres!$C$8),1,0)</f>
        <v/>
      </c>
      <c r="AC1063" s="69">
        <f>IF(AND($O1063="",$Y1063&gt;Paramètres!$C$13),1,0)</f>
        <v/>
      </c>
      <c r="AD1063" s="67">
        <f>IF($O1063="","",YEAR($O1063)&amp;"-"&amp;TEXT(MONTH($O1063),"00"))</f>
        <v/>
      </c>
      <c r="AE1063" s="67">
        <f>IF($W1063=1,"Réglée",IF($Y1063&lt;=0,"Non échu",IF($Y1063&lt;=30,"1-30 j",IF($Y1063&lt;=60,"31-60 j",IF($Y1063&lt;=90,"61-90 j","Plus de 90 j")))))</f>
        <v/>
      </c>
      <c r="AF1063" s="67">
        <f>IF($K1063&lt;=1000,"Moins de 1 k€",IF($K1063&lt;=5000,"1 à 5 k€",IF($K1063&lt;=15000,"5 à 15 k€","Plus de 15 k€")))</f>
        <v/>
      </c>
    </row>
    <row r="1064">
      <c r="A1064" s="65" t="inlineStr">
        <is>
          <t>FAC-01063</t>
        </is>
      </c>
      <c r="B1064" s="65" t="inlineStr">
        <is>
          <t>DEV-02858</t>
        </is>
      </c>
      <c r="C1064" s="65" t="inlineStr">
        <is>
          <t>CLI-0174</t>
        </is>
      </c>
      <c r="D1064" s="65" t="inlineStr">
        <is>
          <t>Professionnel</t>
        </is>
      </c>
      <c r="E1064" s="65" t="inlineStr">
        <is>
          <t>Bordeaux</t>
        </is>
      </c>
      <c r="F1064" s="66" t="n">
        <v>46169</v>
      </c>
      <c r="G1064" s="65" t="inlineStr">
        <is>
          <t>2026-05</t>
        </is>
      </c>
      <c r="H1064" s="65" t="inlineStr">
        <is>
          <t>2025-2026</t>
        </is>
      </c>
      <c r="I1064" s="66" t="n">
        <v>46199</v>
      </c>
      <c r="J1064" s="67" t="n">
        <v>30</v>
      </c>
      <c r="K1064" s="68" t="n">
        <v>732.79</v>
      </c>
      <c r="L1064" s="71" t="n">
        <v>0.2</v>
      </c>
      <c r="M1064" s="68" t="n">
        <v>879.35</v>
      </c>
      <c r="N1064" s="65" t="inlineStr">
        <is>
          <t>Bon payeur</t>
        </is>
      </c>
      <c r="O1064" s="66" t="n">
        <v>46198</v>
      </c>
      <c r="P1064" s="65" t="inlineStr">
        <is>
          <t>Payée</t>
        </is>
      </c>
      <c r="Q1064" s="67">
        <f>IFERROR(INDEX(Devis!$I$2:$I$3053,MATCH($B1064,Devis!$A$2:$A$3053,0)),"")</f>
        <v/>
      </c>
      <c r="R1064" s="67">
        <f>IFERROR(INDEX(Devis!$K$2:$K$3053,MATCH($B1064,Devis!$A$2:$A$3053,0)),"")</f>
        <v/>
      </c>
      <c r="S1064" s="67">
        <f>IFERROR(INDEX(Clients!$G$2:$G$1020,MATCH($C1064,Clients!$A$2:$A$1020,0)),"")</f>
        <v/>
      </c>
      <c r="T1064" s="69">
        <f>1</f>
        <v/>
      </c>
      <c r="U1064" s="68">
        <f>IFERROR(INDEX(Interventions!$S$2:$S$1106,MATCH($B1064,Interventions!$B$2:$B$1106,0)),0)</f>
        <v/>
      </c>
      <c r="V1064" s="68">
        <f>$K1064-$U1064</f>
        <v/>
      </c>
      <c r="W1064" s="69">
        <f>IF($O1064="",0,1)</f>
        <v/>
      </c>
      <c r="X1064" s="68">
        <f>IF($O1064="",$M1064,0)</f>
        <v/>
      </c>
      <c r="Y1064" s="69">
        <f>IF($O1064="",MAX(0,Paramètres!$C$8-$I1064),MAX(0,$O1064-$I1064))</f>
        <v/>
      </c>
      <c r="Z1064" s="69">
        <f>$Y1064*$X1064</f>
        <v/>
      </c>
      <c r="AA1064" s="69">
        <f>IF($O1064="",0,$O1064-$F1064)</f>
        <v/>
      </c>
      <c r="AB1064" s="69">
        <f>IF(AND($O1064="",$I1064&lt;Paramètres!$C$8),1,0)</f>
        <v/>
      </c>
      <c r="AC1064" s="69">
        <f>IF(AND($O1064="",$Y1064&gt;Paramètres!$C$13),1,0)</f>
        <v/>
      </c>
      <c r="AD1064" s="67">
        <f>IF($O1064="","",YEAR($O1064)&amp;"-"&amp;TEXT(MONTH($O1064),"00"))</f>
        <v/>
      </c>
      <c r="AE1064" s="67">
        <f>IF($W1064=1,"Réglée",IF($Y1064&lt;=0,"Non échu",IF($Y1064&lt;=30,"1-30 j",IF($Y1064&lt;=60,"31-60 j",IF($Y1064&lt;=90,"61-90 j","Plus de 90 j")))))</f>
        <v/>
      </c>
      <c r="AF1064" s="67">
        <f>IF($K1064&lt;=1000,"Moins de 1 k€",IF($K1064&lt;=5000,"1 à 5 k€",IF($K1064&lt;=15000,"5 à 15 k€","Plus de 15 k€")))</f>
        <v/>
      </c>
    </row>
    <row r="1065">
      <c r="A1065" s="65" t="inlineStr">
        <is>
          <t>FAC-01064</t>
        </is>
      </c>
      <c r="B1065" s="65" t="inlineStr">
        <is>
          <t>DEV-02859</t>
        </is>
      </c>
      <c r="C1065" s="65" t="inlineStr">
        <is>
          <t>CLI-0437</t>
        </is>
      </c>
      <c r="D1065" s="65" t="inlineStr">
        <is>
          <t>Syndic</t>
        </is>
      </c>
      <c r="E1065" s="65" t="inlineStr">
        <is>
          <t>Bordeaux</t>
        </is>
      </c>
      <c r="F1065" s="66" t="n">
        <v>46192</v>
      </c>
      <c r="G1065" s="65" t="inlineStr">
        <is>
          <t>2026-06</t>
        </is>
      </c>
      <c r="H1065" s="65" t="inlineStr">
        <is>
          <t>2025-2026</t>
        </is>
      </c>
      <c r="I1065" s="66" t="n">
        <v>46252</v>
      </c>
      <c r="J1065" s="67" t="n">
        <v>60</v>
      </c>
      <c r="K1065" s="68" t="n">
        <v>18034.59</v>
      </c>
      <c r="L1065" s="71" t="n">
        <v>0.2</v>
      </c>
      <c r="M1065" s="68" t="n">
        <v>21641.51</v>
      </c>
      <c r="N1065" s="65" t="inlineStr">
        <is>
          <t>Lent</t>
        </is>
      </c>
      <c r="O1065" s="66" t="n"/>
      <c r="P1065" s="65" t="inlineStr">
        <is>
          <t>En attente</t>
        </is>
      </c>
      <c r="Q1065" s="67">
        <f>IFERROR(INDEX(Devis!$I$2:$I$3053,MATCH($B1065,Devis!$A$2:$A$3053,0)),"")</f>
        <v/>
      </c>
      <c r="R1065" s="67">
        <f>IFERROR(INDEX(Devis!$K$2:$K$3053,MATCH($B1065,Devis!$A$2:$A$3053,0)),"")</f>
        <v/>
      </c>
      <c r="S1065" s="67">
        <f>IFERROR(INDEX(Clients!$G$2:$G$1020,MATCH($C1065,Clients!$A$2:$A$1020,0)),"")</f>
        <v/>
      </c>
      <c r="T1065" s="69">
        <f>1</f>
        <v/>
      </c>
      <c r="U1065" s="68">
        <f>IFERROR(INDEX(Interventions!$S$2:$S$1106,MATCH($B1065,Interventions!$B$2:$B$1106,0)),0)</f>
        <v/>
      </c>
      <c r="V1065" s="68">
        <f>$K1065-$U1065</f>
        <v/>
      </c>
      <c r="W1065" s="69">
        <f>IF($O1065="",0,1)</f>
        <v/>
      </c>
      <c r="X1065" s="68">
        <f>IF($O1065="",$M1065,0)</f>
        <v/>
      </c>
      <c r="Y1065" s="69">
        <f>IF($O1065="",MAX(0,Paramètres!$C$8-$I1065),MAX(0,$O1065-$I1065))</f>
        <v/>
      </c>
      <c r="Z1065" s="69">
        <f>$Y1065*$X1065</f>
        <v/>
      </c>
      <c r="AA1065" s="69">
        <f>IF($O1065="",0,$O1065-$F1065)</f>
        <v/>
      </c>
      <c r="AB1065" s="69">
        <f>IF(AND($O1065="",$I1065&lt;Paramètres!$C$8),1,0)</f>
        <v/>
      </c>
      <c r="AC1065" s="69">
        <f>IF(AND($O1065="",$Y1065&gt;Paramètres!$C$13),1,0)</f>
        <v/>
      </c>
      <c r="AD1065" s="67">
        <f>IF($O1065="","",YEAR($O1065)&amp;"-"&amp;TEXT(MONTH($O1065),"00"))</f>
        <v/>
      </c>
      <c r="AE1065" s="67">
        <f>IF($W1065=1,"Réglée",IF($Y1065&lt;=0,"Non échu",IF($Y1065&lt;=30,"1-30 j",IF($Y1065&lt;=60,"31-60 j",IF($Y1065&lt;=90,"61-90 j","Plus de 90 j")))))</f>
        <v/>
      </c>
      <c r="AF1065" s="67">
        <f>IF($K1065&lt;=1000,"Moins de 1 k€",IF($K1065&lt;=5000,"1 à 5 k€",IF($K1065&lt;=15000,"5 à 15 k€","Plus de 15 k€")))</f>
        <v/>
      </c>
    </row>
    <row r="1066">
      <c r="A1066" s="65" t="inlineStr">
        <is>
          <t>FAC-01065</t>
        </is>
      </c>
      <c r="B1066" s="65" t="inlineStr">
        <is>
          <t>DEV-02861</t>
        </is>
      </c>
      <c r="C1066" s="65" t="inlineStr">
        <is>
          <t>CLI-0096</t>
        </is>
      </c>
      <c r="D1066" s="65" t="inlineStr">
        <is>
          <t>Particulier</t>
        </is>
      </c>
      <c r="E1066" s="65" t="inlineStr">
        <is>
          <t>Bordeaux</t>
        </is>
      </c>
      <c r="F1066" s="66" t="n">
        <v>46156</v>
      </c>
      <c r="G1066" s="65" t="inlineStr">
        <is>
          <t>2026-05</t>
        </is>
      </c>
      <c r="H1066" s="65" t="inlineStr">
        <is>
          <t>2025-2026</t>
        </is>
      </c>
      <c r="I1066" s="66" t="n">
        <v>46171</v>
      </c>
      <c r="J1066" s="67" t="n">
        <v>15</v>
      </c>
      <c r="K1066" s="68" t="n">
        <v>1330.71</v>
      </c>
      <c r="L1066" s="71" t="n">
        <v>0.1</v>
      </c>
      <c r="M1066" s="68" t="n">
        <v>1463.78</v>
      </c>
      <c r="N1066" s="65" t="inlineStr">
        <is>
          <t>Standard</t>
        </is>
      </c>
      <c r="O1066" s="66" t="n">
        <v>46166</v>
      </c>
      <c r="P1066" s="65" t="inlineStr">
        <is>
          <t>Payée</t>
        </is>
      </c>
      <c r="Q1066" s="67">
        <f>IFERROR(INDEX(Devis!$I$2:$I$3053,MATCH($B1066,Devis!$A$2:$A$3053,0)),"")</f>
        <v/>
      </c>
      <c r="R1066" s="67">
        <f>IFERROR(INDEX(Devis!$K$2:$K$3053,MATCH($B1066,Devis!$A$2:$A$3053,0)),"")</f>
        <v/>
      </c>
      <c r="S1066" s="67">
        <f>IFERROR(INDEX(Clients!$G$2:$G$1020,MATCH($C1066,Clients!$A$2:$A$1020,0)),"")</f>
        <v/>
      </c>
      <c r="T1066" s="69">
        <f>1</f>
        <v/>
      </c>
      <c r="U1066" s="68">
        <f>IFERROR(INDEX(Interventions!$S$2:$S$1106,MATCH($B1066,Interventions!$B$2:$B$1106,0)),0)</f>
        <v/>
      </c>
      <c r="V1066" s="68">
        <f>$K1066-$U1066</f>
        <v/>
      </c>
      <c r="W1066" s="69">
        <f>IF($O1066="",0,1)</f>
        <v/>
      </c>
      <c r="X1066" s="68">
        <f>IF($O1066="",$M1066,0)</f>
        <v/>
      </c>
      <c r="Y1066" s="69">
        <f>IF($O1066="",MAX(0,Paramètres!$C$8-$I1066),MAX(0,$O1066-$I1066))</f>
        <v/>
      </c>
      <c r="Z1066" s="69">
        <f>$Y1066*$X1066</f>
        <v/>
      </c>
      <c r="AA1066" s="69">
        <f>IF($O1066="",0,$O1066-$F1066)</f>
        <v/>
      </c>
      <c r="AB1066" s="69">
        <f>IF(AND($O1066="",$I1066&lt;Paramètres!$C$8),1,0)</f>
        <v/>
      </c>
      <c r="AC1066" s="69">
        <f>IF(AND($O1066="",$Y1066&gt;Paramètres!$C$13),1,0)</f>
        <v/>
      </c>
      <c r="AD1066" s="67">
        <f>IF($O1066="","",YEAR($O1066)&amp;"-"&amp;TEXT(MONTH($O1066),"00"))</f>
        <v/>
      </c>
      <c r="AE1066" s="67">
        <f>IF($W1066=1,"Réglée",IF($Y1066&lt;=0,"Non échu",IF($Y1066&lt;=30,"1-30 j",IF($Y1066&lt;=60,"31-60 j",IF($Y1066&lt;=90,"61-90 j","Plus de 90 j")))))</f>
        <v/>
      </c>
      <c r="AF1066" s="67">
        <f>IF($K1066&lt;=1000,"Moins de 1 k€",IF($K1066&lt;=5000,"1 à 5 k€",IF($K1066&lt;=15000,"5 à 15 k€","Plus de 15 k€")))</f>
        <v/>
      </c>
    </row>
    <row r="1067">
      <c r="A1067" s="65" t="inlineStr">
        <is>
          <t>FAC-01066</t>
        </is>
      </c>
      <c r="B1067" s="65" t="inlineStr">
        <is>
          <t>DEV-02865</t>
        </is>
      </c>
      <c r="C1067" s="65" t="inlineStr">
        <is>
          <t>CLI-0340</t>
        </is>
      </c>
      <c r="D1067" s="65" t="inlineStr">
        <is>
          <t>Particulier</t>
        </is>
      </c>
      <c r="E1067" s="65" t="inlineStr">
        <is>
          <t>Bordeaux</t>
        </is>
      </c>
      <c r="F1067" s="66" t="n">
        <v>46188</v>
      </c>
      <c r="G1067" s="65" t="inlineStr">
        <is>
          <t>2026-06</t>
        </is>
      </c>
      <c r="H1067" s="65" t="inlineStr">
        <is>
          <t>2025-2026</t>
        </is>
      </c>
      <c r="I1067" s="66" t="n">
        <v>46203</v>
      </c>
      <c r="J1067" s="67" t="n">
        <v>15</v>
      </c>
      <c r="K1067" s="68" t="n">
        <v>15505.17</v>
      </c>
      <c r="L1067" s="71" t="n">
        <v>0.1</v>
      </c>
      <c r="M1067" s="68" t="n">
        <v>17055.69</v>
      </c>
      <c r="N1067" s="65" t="inlineStr">
        <is>
          <t>Lent</t>
        </is>
      </c>
      <c r="O1067" s="66" t="n">
        <v>46201</v>
      </c>
      <c r="P1067" s="65" t="inlineStr">
        <is>
          <t>Payée</t>
        </is>
      </c>
      <c r="Q1067" s="67">
        <f>IFERROR(INDEX(Devis!$I$2:$I$3053,MATCH($B1067,Devis!$A$2:$A$3053,0)),"")</f>
        <v/>
      </c>
      <c r="R1067" s="67">
        <f>IFERROR(INDEX(Devis!$K$2:$K$3053,MATCH($B1067,Devis!$A$2:$A$3053,0)),"")</f>
        <v/>
      </c>
      <c r="S1067" s="67">
        <f>IFERROR(INDEX(Clients!$G$2:$G$1020,MATCH($C1067,Clients!$A$2:$A$1020,0)),"")</f>
        <v/>
      </c>
      <c r="T1067" s="69">
        <f>1</f>
        <v/>
      </c>
      <c r="U1067" s="68">
        <f>IFERROR(INDEX(Interventions!$S$2:$S$1106,MATCH($B1067,Interventions!$B$2:$B$1106,0)),0)</f>
        <v/>
      </c>
      <c r="V1067" s="68">
        <f>$K1067-$U1067</f>
        <v/>
      </c>
      <c r="W1067" s="69">
        <f>IF($O1067="",0,1)</f>
        <v/>
      </c>
      <c r="X1067" s="68">
        <f>IF($O1067="",$M1067,0)</f>
        <v/>
      </c>
      <c r="Y1067" s="69">
        <f>IF($O1067="",MAX(0,Paramètres!$C$8-$I1067),MAX(0,$O1067-$I1067))</f>
        <v/>
      </c>
      <c r="Z1067" s="69">
        <f>$Y1067*$X1067</f>
        <v/>
      </c>
      <c r="AA1067" s="69">
        <f>IF($O1067="",0,$O1067-$F1067)</f>
        <v/>
      </c>
      <c r="AB1067" s="69">
        <f>IF(AND($O1067="",$I1067&lt;Paramètres!$C$8),1,0)</f>
        <v/>
      </c>
      <c r="AC1067" s="69">
        <f>IF(AND($O1067="",$Y1067&gt;Paramètres!$C$13),1,0)</f>
        <v/>
      </c>
      <c r="AD1067" s="67">
        <f>IF($O1067="","",YEAR($O1067)&amp;"-"&amp;TEXT(MONTH($O1067),"00"))</f>
        <v/>
      </c>
      <c r="AE1067" s="67">
        <f>IF($W1067=1,"Réglée",IF($Y1067&lt;=0,"Non échu",IF($Y1067&lt;=30,"1-30 j",IF($Y1067&lt;=60,"31-60 j",IF($Y1067&lt;=90,"61-90 j","Plus de 90 j")))))</f>
        <v/>
      </c>
      <c r="AF1067" s="67">
        <f>IF($K1067&lt;=1000,"Moins de 1 k€",IF($K1067&lt;=5000,"1 à 5 k€",IF($K1067&lt;=15000,"5 à 15 k€","Plus de 15 k€")))</f>
        <v/>
      </c>
    </row>
    <row r="1068">
      <c r="A1068" s="65" t="inlineStr">
        <is>
          <t>FAC-01067</t>
        </is>
      </c>
      <c r="B1068" s="65" t="inlineStr">
        <is>
          <t>DEV-02867</t>
        </is>
      </c>
      <c r="C1068" s="65" t="inlineStr">
        <is>
          <t>CLI-0744</t>
        </is>
      </c>
      <c r="D1068" s="65" t="inlineStr">
        <is>
          <t>Particulier</t>
        </is>
      </c>
      <c r="E1068" s="65" t="inlineStr">
        <is>
          <t>Toulouse</t>
        </is>
      </c>
      <c r="F1068" s="66" t="n">
        <v>46203</v>
      </c>
      <c r="G1068" s="65" t="inlineStr">
        <is>
          <t>2026-06</t>
        </is>
      </c>
      <c r="H1068" s="65" t="inlineStr">
        <is>
          <t>2025-2026</t>
        </is>
      </c>
      <c r="I1068" s="66" t="n">
        <v>46218</v>
      </c>
      <c r="J1068" s="67" t="n">
        <v>15</v>
      </c>
      <c r="K1068" s="68" t="n">
        <v>3513.18</v>
      </c>
      <c r="L1068" s="71" t="n">
        <v>0.2</v>
      </c>
      <c r="M1068" s="68" t="n">
        <v>4215.82</v>
      </c>
      <c r="N1068" s="65" t="inlineStr">
        <is>
          <t>Standard</t>
        </is>
      </c>
      <c r="O1068" s="66" t="n"/>
      <c r="P1068" s="65" t="inlineStr">
        <is>
          <t>En attente</t>
        </is>
      </c>
      <c r="Q1068" s="67">
        <f>IFERROR(INDEX(Devis!$I$2:$I$3053,MATCH($B1068,Devis!$A$2:$A$3053,0)),"")</f>
        <v/>
      </c>
      <c r="R1068" s="67">
        <f>IFERROR(INDEX(Devis!$K$2:$K$3053,MATCH($B1068,Devis!$A$2:$A$3053,0)),"")</f>
        <v/>
      </c>
      <c r="S1068" s="67">
        <f>IFERROR(INDEX(Clients!$G$2:$G$1020,MATCH($C1068,Clients!$A$2:$A$1020,0)),"")</f>
        <v/>
      </c>
      <c r="T1068" s="69">
        <f>1</f>
        <v/>
      </c>
      <c r="U1068" s="68">
        <f>IFERROR(INDEX(Interventions!$S$2:$S$1106,MATCH($B1068,Interventions!$B$2:$B$1106,0)),0)</f>
        <v/>
      </c>
      <c r="V1068" s="68">
        <f>$K1068-$U1068</f>
        <v/>
      </c>
      <c r="W1068" s="69">
        <f>IF($O1068="",0,1)</f>
        <v/>
      </c>
      <c r="X1068" s="68">
        <f>IF($O1068="",$M1068,0)</f>
        <v/>
      </c>
      <c r="Y1068" s="69">
        <f>IF($O1068="",MAX(0,Paramètres!$C$8-$I1068),MAX(0,$O1068-$I1068))</f>
        <v/>
      </c>
      <c r="Z1068" s="69">
        <f>$Y1068*$X1068</f>
        <v/>
      </c>
      <c r="AA1068" s="69">
        <f>IF($O1068="",0,$O1068-$F1068)</f>
        <v/>
      </c>
      <c r="AB1068" s="69">
        <f>IF(AND($O1068="",$I1068&lt;Paramètres!$C$8),1,0)</f>
        <v/>
      </c>
      <c r="AC1068" s="69">
        <f>IF(AND($O1068="",$Y1068&gt;Paramètres!$C$13),1,0)</f>
        <v/>
      </c>
      <c r="AD1068" s="67">
        <f>IF($O1068="","",YEAR($O1068)&amp;"-"&amp;TEXT(MONTH($O1068),"00"))</f>
        <v/>
      </c>
      <c r="AE1068" s="67">
        <f>IF($W1068=1,"Réglée",IF($Y1068&lt;=0,"Non échu",IF($Y1068&lt;=30,"1-30 j",IF($Y1068&lt;=60,"31-60 j",IF($Y1068&lt;=90,"61-90 j","Plus de 90 j")))))</f>
        <v/>
      </c>
      <c r="AF1068" s="67">
        <f>IF($K1068&lt;=1000,"Moins de 1 k€",IF($K1068&lt;=5000,"1 à 5 k€",IF($K1068&lt;=15000,"5 à 15 k€","Plus de 15 k€")))</f>
        <v/>
      </c>
    </row>
    <row r="1069">
      <c r="A1069" s="65" t="inlineStr">
        <is>
          <t>FAC-01068</t>
        </is>
      </c>
      <c r="B1069" s="65" t="inlineStr">
        <is>
          <t>DEV-02869</t>
        </is>
      </c>
      <c r="C1069" s="65" t="inlineStr">
        <is>
          <t>CLI-0112</t>
        </is>
      </c>
      <c r="D1069" s="65" t="inlineStr">
        <is>
          <t>Particulier</t>
        </is>
      </c>
      <c r="E1069" s="65" t="inlineStr">
        <is>
          <t>Bordeaux</t>
        </is>
      </c>
      <c r="F1069" s="66" t="n">
        <v>46188</v>
      </c>
      <c r="G1069" s="65" t="inlineStr">
        <is>
          <t>2026-06</t>
        </is>
      </c>
      <c r="H1069" s="65" t="inlineStr">
        <is>
          <t>2025-2026</t>
        </is>
      </c>
      <c r="I1069" s="66" t="n">
        <v>46203</v>
      </c>
      <c r="J1069" s="67" t="n">
        <v>15</v>
      </c>
      <c r="K1069" s="68" t="n">
        <v>145.49</v>
      </c>
      <c r="L1069" s="71" t="n">
        <v>0.1</v>
      </c>
      <c r="M1069" s="68" t="n">
        <v>160.04</v>
      </c>
      <c r="N1069" s="65" t="inlineStr">
        <is>
          <t>Standard</t>
        </is>
      </c>
      <c r="O1069" s="66" t="n"/>
      <c r="P1069" s="65" t="inlineStr">
        <is>
          <t>En attente</t>
        </is>
      </c>
      <c r="Q1069" s="67">
        <f>IFERROR(INDEX(Devis!$I$2:$I$3053,MATCH($B1069,Devis!$A$2:$A$3053,0)),"")</f>
        <v/>
      </c>
      <c r="R1069" s="67">
        <f>IFERROR(INDEX(Devis!$K$2:$K$3053,MATCH($B1069,Devis!$A$2:$A$3053,0)),"")</f>
        <v/>
      </c>
      <c r="S1069" s="67">
        <f>IFERROR(INDEX(Clients!$G$2:$G$1020,MATCH($C1069,Clients!$A$2:$A$1020,0)),"")</f>
        <v/>
      </c>
      <c r="T1069" s="69">
        <f>1</f>
        <v/>
      </c>
      <c r="U1069" s="68">
        <f>IFERROR(INDEX(Interventions!$S$2:$S$1106,MATCH($B1069,Interventions!$B$2:$B$1106,0)),0)</f>
        <v/>
      </c>
      <c r="V1069" s="68">
        <f>$K1069-$U1069</f>
        <v/>
      </c>
      <c r="W1069" s="69">
        <f>IF($O1069="",0,1)</f>
        <v/>
      </c>
      <c r="X1069" s="68">
        <f>IF($O1069="",$M1069,0)</f>
        <v/>
      </c>
      <c r="Y1069" s="69">
        <f>IF($O1069="",MAX(0,Paramètres!$C$8-$I1069),MAX(0,$O1069-$I1069))</f>
        <v/>
      </c>
      <c r="Z1069" s="69">
        <f>$Y1069*$X1069</f>
        <v/>
      </c>
      <c r="AA1069" s="69">
        <f>IF($O1069="",0,$O1069-$F1069)</f>
        <v/>
      </c>
      <c r="AB1069" s="69">
        <f>IF(AND($O1069="",$I1069&lt;Paramètres!$C$8),1,0)</f>
        <v/>
      </c>
      <c r="AC1069" s="69">
        <f>IF(AND($O1069="",$Y1069&gt;Paramètres!$C$13),1,0)</f>
        <v/>
      </c>
      <c r="AD1069" s="67">
        <f>IF($O1069="","",YEAR($O1069)&amp;"-"&amp;TEXT(MONTH($O1069),"00"))</f>
        <v/>
      </c>
      <c r="AE1069" s="67">
        <f>IF($W1069=1,"Réglée",IF($Y1069&lt;=0,"Non échu",IF($Y1069&lt;=30,"1-30 j",IF($Y1069&lt;=60,"31-60 j",IF($Y1069&lt;=90,"61-90 j","Plus de 90 j")))))</f>
        <v/>
      </c>
      <c r="AF1069" s="67">
        <f>IF($K1069&lt;=1000,"Moins de 1 k€",IF($K1069&lt;=5000,"1 à 5 k€",IF($K1069&lt;=15000,"5 à 15 k€","Plus de 15 k€")))</f>
        <v/>
      </c>
    </row>
    <row r="1070">
      <c r="A1070" s="65" t="inlineStr">
        <is>
          <t>FAC-01069</t>
        </is>
      </c>
      <c r="B1070" s="65" t="inlineStr">
        <is>
          <t>DEV-02881</t>
        </is>
      </c>
      <c r="C1070" s="65" t="inlineStr">
        <is>
          <t>CLI-0269</t>
        </is>
      </c>
      <c r="D1070" s="65" t="inlineStr">
        <is>
          <t>Particulier</t>
        </is>
      </c>
      <c r="E1070" s="65" t="inlineStr">
        <is>
          <t>Toulouse</t>
        </is>
      </c>
      <c r="F1070" s="66" t="n">
        <v>46202</v>
      </c>
      <c r="G1070" s="65" t="inlineStr">
        <is>
          <t>2026-06</t>
        </is>
      </c>
      <c r="H1070" s="65" t="inlineStr">
        <is>
          <t>2025-2026</t>
        </is>
      </c>
      <c r="I1070" s="66" t="n">
        <v>46217</v>
      </c>
      <c r="J1070" s="67" t="n">
        <v>15</v>
      </c>
      <c r="K1070" s="68" t="n">
        <v>10884.88</v>
      </c>
      <c r="L1070" s="71" t="n">
        <v>0.1</v>
      </c>
      <c r="M1070" s="68" t="n">
        <v>11973.37</v>
      </c>
      <c r="N1070" s="65" t="inlineStr">
        <is>
          <t>Bon payeur</t>
        </is>
      </c>
      <c r="O1070" s="66" t="n"/>
      <c r="P1070" s="65" t="inlineStr">
        <is>
          <t>En attente</t>
        </is>
      </c>
      <c r="Q1070" s="67">
        <f>IFERROR(INDEX(Devis!$I$2:$I$3053,MATCH($B1070,Devis!$A$2:$A$3053,0)),"")</f>
        <v/>
      </c>
      <c r="R1070" s="67">
        <f>IFERROR(INDEX(Devis!$K$2:$K$3053,MATCH($B1070,Devis!$A$2:$A$3053,0)),"")</f>
        <v/>
      </c>
      <c r="S1070" s="67">
        <f>IFERROR(INDEX(Clients!$G$2:$G$1020,MATCH($C1070,Clients!$A$2:$A$1020,0)),"")</f>
        <v/>
      </c>
      <c r="T1070" s="69">
        <f>1</f>
        <v/>
      </c>
      <c r="U1070" s="68">
        <f>IFERROR(INDEX(Interventions!$S$2:$S$1106,MATCH($B1070,Interventions!$B$2:$B$1106,0)),0)</f>
        <v/>
      </c>
      <c r="V1070" s="68">
        <f>$K1070-$U1070</f>
        <v/>
      </c>
      <c r="W1070" s="69">
        <f>IF($O1070="",0,1)</f>
        <v/>
      </c>
      <c r="X1070" s="68">
        <f>IF($O1070="",$M1070,0)</f>
        <v/>
      </c>
      <c r="Y1070" s="69">
        <f>IF($O1070="",MAX(0,Paramètres!$C$8-$I1070),MAX(0,$O1070-$I1070))</f>
        <v/>
      </c>
      <c r="Z1070" s="69">
        <f>$Y1070*$X1070</f>
        <v/>
      </c>
      <c r="AA1070" s="69">
        <f>IF($O1070="",0,$O1070-$F1070)</f>
        <v/>
      </c>
      <c r="AB1070" s="69">
        <f>IF(AND($O1070="",$I1070&lt;Paramètres!$C$8),1,0)</f>
        <v/>
      </c>
      <c r="AC1070" s="69">
        <f>IF(AND($O1070="",$Y1070&gt;Paramètres!$C$13),1,0)</f>
        <v/>
      </c>
      <c r="AD1070" s="67">
        <f>IF($O1070="","",YEAR($O1070)&amp;"-"&amp;TEXT(MONTH($O1070),"00"))</f>
        <v/>
      </c>
      <c r="AE1070" s="67">
        <f>IF($W1070=1,"Réglée",IF($Y1070&lt;=0,"Non échu",IF($Y1070&lt;=30,"1-30 j",IF($Y1070&lt;=60,"31-60 j",IF($Y1070&lt;=90,"61-90 j","Plus de 90 j")))))</f>
        <v/>
      </c>
      <c r="AF1070" s="67">
        <f>IF($K1070&lt;=1000,"Moins de 1 k€",IF($K1070&lt;=5000,"1 à 5 k€",IF($K1070&lt;=15000,"5 à 15 k€","Plus de 15 k€")))</f>
        <v/>
      </c>
    </row>
    <row r="1071">
      <c r="A1071" s="65" t="inlineStr">
        <is>
          <t>FAC-01070</t>
        </is>
      </c>
      <c r="B1071" s="65" t="inlineStr">
        <is>
          <t>DEV-02883</t>
        </is>
      </c>
      <c r="C1071" s="65" t="inlineStr">
        <is>
          <t>CLI-0330</t>
        </is>
      </c>
      <c r="D1071" s="65" t="inlineStr">
        <is>
          <t>Particulier</t>
        </is>
      </c>
      <c r="E1071" s="65" t="inlineStr">
        <is>
          <t>Toulouse</t>
        </is>
      </c>
      <c r="F1071" s="66" t="n">
        <v>46188</v>
      </c>
      <c r="G1071" s="65" t="inlineStr">
        <is>
          <t>2026-06</t>
        </is>
      </c>
      <c r="H1071" s="65" t="inlineStr">
        <is>
          <t>2025-2026</t>
        </is>
      </c>
      <c r="I1071" s="66" t="n">
        <v>46203</v>
      </c>
      <c r="J1071" s="67" t="n">
        <v>15</v>
      </c>
      <c r="K1071" s="68" t="n">
        <v>3784.26</v>
      </c>
      <c r="L1071" s="71" t="n">
        <v>0.1</v>
      </c>
      <c r="M1071" s="68" t="n">
        <v>4162.69</v>
      </c>
      <c r="N1071" s="65" t="inlineStr">
        <is>
          <t>Standard</t>
        </is>
      </c>
      <c r="O1071" s="66" t="n"/>
      <c r="P1071" s="65" t="inlineStr">
        <is>
          <t>En attente</t>
        </is>
      </c>
      <c r="Q1071" s="67">
        <f>IFERROR(INDEX(Devis!$I$2:$I$3053,MATCH($B1071,Devis!$A$2:$A$3053,0)),"")</f>
        <v/>
      </c>
      <c r="R1071" s="67">
        <f>IFERROR(INDEX(Devis!$K$2:$K$3053,MATCH($B1071,Devis!$A$2:$A$3053,0)),"")</f>
        <v/>
      </c>
      <c r="S1071" s="67">
        <f>IFERROR(INDEX(Clients!$G$2:$G$1020,MATCH($C1071,Clients!$A$2:$A$1020,0)),"")</f>
        <v/>
      </c>
      <c r="T1071" s="69">
        <f>1</f>
        <v/>
      </c>
      <c r="U1071" s="68">
        <f>IFERROR(INDEX(Interventions!$S$2:$S$1106,MATCH($B1071,Interventions!$B$2:$B$1106,0)),0)</f>
        <v/>
      </c>
      <c r="V1071" s="68">
        <f>$K1071-$U1071</f>
        <v/>
      </c>
      <c r="W1071" s="69">
        <f>IF($O1071="",0,1)</f>
        <v/>
      </c>
      <c r="X1071" s="68">
        <f>IF($O1071="",$M1071,0)</f>
        <v/>
      </c>
      <c r="Y1071" s="69">
        <f>IF($O1071="",MAX(0,Paramètres!$C$8-$I1071),MAX(0,$O1071-$I1071))</f>
        <v/>
      </c>
      <c r="Z1071" s="69">
        <f>$Y1071*$X1071</f>
        <v/>
      </c>
      <c r="AA1071" s="69">
        <f>IF($O1071="",0,$O1071-$F1071)</f>
        <v/>
      </c>
      <c r="AB1071" s="69">
        <f>IF(AND($O1071="",$I1071&lt;Paramètres!$C$8),1,0)</f>
        <v/>
      </c>
      <c r="AC1071" s="69">
        <f>IF(AND($O1071="",$Y1071&gt;Paramètres!$C$13),1,0)</f>
        <v/>
      </c>
      <c r="AD1071" s="67">
        <f>IF($O1071="","",YEAR($O1071)&amp;"-"&amp;TEXT(MONTH($O1071),"00"))</f>
        <v/>
      </c>
      <c r="AE1071" s="67">
        <f>IF($W1071=1,"Réglée",IF($Y1071&lt;=0,"Non échu",IF($Y1071&lt;=30,"1-30 j",IF($Y1071&lt;=60,"31-60 j",IF($Y1071&lt;=90,"61-90 j","Plus de 90 j")))))</f>
        <v/>
      </c>
      <c r="AF1071" s="67">
        <f>IF($K1071&lt;=1000,"Moins de 1 k€",IF($K1071&lt;=5000,"1 à 5 k€",IF($K1071&lt;=15000,"5 à 15 k€","Plus de 15 k€")))</f>
        <v/>
      </c>
    </row>
    <row r="1072">
      <c r="A1072" s="65" t="inlineStr">
        <is>
          <t>FAC-01071</t>
        </is>
      </c>
      <c r="B1072" s="65" t="inlineStr">
        <is>
          <t>DEV-02888</t>
        </is>
      </c>
      <c r="C1072" s="65" t="inlineStr">
        <is>
          <t>CLI-0923</t>
        </is>
      </c>
      <c r="D1072" s="65" t="inlineStr">
        <is>
          <t>Particulier</t>
        </is>
      </c>
      <c r="E1072" s="65" t="inlineStr">
        <is>
          <t>Toulouse</t>
        </is>
      </c>
      <c r="F1072" s="66" t="n">
        <v>46202</v>
      </c>
      <c r="G1072" s="65" t="inlineStr">
        <is>
          <t>2026-06</t>
        </is>
      </c>
      <c r="H1072" s="65" t="inlineStr">
        <is>
          <t>2025-2026</t>
        </is>
      </c>
      <c r="I1072" s="66" t="n">
        <v>46217</v>
      </c>
      <c r="J1072" s="67" t="n">
        <v>15</v>
      </c>
      <c r="K1072" s="68" t="n">
        <v>3305.95</v>
      </c>
      <c r="L1072" s="71" t="n">
        <v>0.2</v>
      </c>
      <c r="M1072" s="68" t="n">
        <v>3967.14</v>
      </c>
      <c r="N1072" s="65" t="inlineStr">
        <is>
          <t>Bon payeur</t>
        </is>
      </c>
      <c r="O1072" s="66" t="n">
        <v>46203</v>
      </c>
      <c r="P1072" s="65" t="inlineStr">
        <is>
          <t>Payée</t>
        </is>
      </c>
      <c r="Q1072" s="67">
        <f>IFERROR(INDEX(Devis!$I$2:$I$3053,MATCH($B1072,Devis!$A$2:$A$3053,0)),"")</f>
        <v/>
      </c>
      <c r="R1072" s="67">
        <f>IFERROR(INDEX(Devis!$K$2:$K$3053,MATCH($B1072,Devis!$A$2:$A$3053,0)),"")</f>
        <v/>
      </c>
      <c r="S1072" s="67">
        <f>IFERROR(INDEX(Clients!$G$2:$G$1020,MATCH($C1072,Clients!$A$2:$A$1020,0)),"")</f>
        <v/>
      </c>
      <c r="T1072" s="69">
        <f>1</f>
        <v/>
      </c>
      <c r="U1072" s="68">
        <f>IFERROR(INDEX(Interventions!$S$2:$S$1106,MATCH($B1072,Interventions!$B$2:$B$1106,0)),0)</f>
        <v/>
      </c>
      <c r="V1072" s="68">
        <f>$K1072-$U1072</f>
        <v/>
      </c>
      <c r="W1072" s="69">
        <f>IF($O1072="",0,1)</f>
        <v/>
      </c>
      <c r="X1072" s="68">
        <f>IF($O1072="",$M1072,0)</f>
        <v/>
      </c>
      <c r="Y1072" s="69">
        <f>IF($O1072="",MAX(0,Paramètres!$C$8-$I1072),MAX(0,$O1072-$I1072))</f>
        <v/>
      </c>
      <c r="Z1072" s="69">
        <f>$Y1072*$X1072</f>
        <v/>
      </c>
      <c r="AA1072" s="69">
        <f>IF($O1072="",0,$O1072-$F1072)</f>
        <v/>
      </c>
      <c r="AB1072" s="69">
        <f>IF(AND($O1072="",$I1072&lt;Paramètres!$C$8),1,0)</f>
        <v/>
      </c>
      <c r="AC1072" s="69">
        <f>IF(AND($O1072="",$Y1072&gt;Paramètres!$C$13),1,0)</f>
        <v/>
      </c>
      <c r="AD1072" s="67">
        <f>IF($O1072="","",YEAR($O1072)&amp;"-"&amp;TEXT(MONTH($O1072),"00"))</f>
        <v/>
      </c>
      <c r="AE1072" s="67">
        <f>IF($W1072=1,"Réglée",IF($Y1072&lt;=0,"Non échu",IF($Y1072&lt;=30,"1-30 j",IF($Y1072&lt;=60,"31-60 j",IF($Y1072&lt;=90,"61-90 j","Plus de 90 j")))))</f>
        <v/>
      </c>
      <c r="AF1072" s="67">
        <f>IF($K1072&lt;=1000,"Moins de 1 k€",IF($K1072&lt;=5000,"1 à 5 k€",IF($K1072&lt;=15000,"5 à 15 k€","Plus de 15 k€")))</f>
        <v/>
      </c>
    </row>
    <row r="1073">
      <c r="A1073" s="65" t="inlineStr">
        <is>
          <t>FAC-01072</t>
        </is>
      </c>
      <c r="B1073" s="65" t="inlineStr">
        <is>
          <t>DEV-02889</t>
        </is>
      </c>
      <c r="C1073" s="65" t="inlineStr">
        <is>
          <t>CLI-0304</t>
        </is>
      </c>
      <c r="D1073" s="65" t="inlineStr">
        <is>
          <t>Professionnel</t>
        </is>
      </c>
      <c r="E1073" s="65" t="inlineStr">
        <is>
          <t>Toulouse</t>
        </is>
      </c>
      <c r="F1073" s="66" t="n">
        <v>46174</v>
      </c>
      <c r="G1073" s="65" t="inlineStr">
        <is>
          <t>2026-06</t>
        </is>
      </c>
      <c r="H1073" s="65" t="inlineStr">
        <is>
          <t>2025-2026</t>
        </is>
      </c>
      <c r="I1073" s="66" t="n">
        <v>46204</v>
      </c>
      <c r="J1073" s="67" t="n">
        <v>30</v>
      </c>
      <c r="K1073" s="68" t="n">
        <v>735.59</v>
      </c>
      <c r="L1073" s="71" t="n">
        <v>0.2</v>
      </c>
      <c r="M1073" s="68" t="n">
        <v>882.71</v>
      </c>
      <c r="N1073" s="65" t="inlineStr">
        <is>
          <t>Lent</t>
        </is>
      </c>
      <c r="O1073" s="66" t="n"/>
      <c r="P1073" s="65" t="inlineStr">
        <is>
          <t>En attente</t>
        </is>
      </c>
      <c r="Q1073" s="67">
        <f>IFERROR(INDEX(Devis!$I$2:$I$3053,MATCH($B1073,Devis!$A$2:$A$3053,0)),"")</f>
        <v/>
      </c>
      <c r="R1073" s="67">
        <f>IFERROR(INDEX(Devis!$K$2:$K$3053,MATCH($B1073,Devis!$A$2:$A$3053,0)),"")</f>
        <v/>
      </c>
      <c r="S1073" s="67">
        <f>IFERROR(INDEX(Clients!$G$2:$G$1020,MATCH($C1073,Clients!$A$2:$A$1020,0)),"")</f>
        <v/>
      </c>
      <c r="T1073" s="69">
        <f>1</f>
        <v/>
      </c>
      <c r="U1073" s="68">
        <f>IFERROR(INDEX(Interventions!$S$2:$S$1106,MATCH($B1073,Interventions!$B$2:$B$1106,0)),0)</f>
        <v/>
      </c>
      <c r="V1073" s="68">
        <f>$K1073-$U1073</f>
        <v/>
      </c>
      <c r="W1073" s="69">
        <f>IF($O1073="",0,1)</f>
        <v/>
      </c>
      <c r="X1073" s="68">
        <f>IF($O1073="",$M1073,0)</f>
        <v/>
      </c>
      <c r="Y1073" s="69">
        <f>IF($O1073="",MAX(0,Paramètres!$C$8-$I1073),MAX(0,$O1073-$I1073))</f>
        <v/>
      </c>
      <c r="Z1073" s="69">
        <f>$Y1073*$X1073</f>
        <v/>
      </c>
      <c r="AA1073" s="69">
        <f>IF($O1073="",0,$O1073-$F1073)</f>
        <v/>
      </c>
      <c r="AB1073" s="69">
        <f>IF(AND($O1073="",$I1073&lt;Paramètres!$C$8),1,0)</f>
        <v/>
      </c>
      <c r="AC1073" s="69">
        <f>IF(AND($O1073="",$Y1073&gt;Paramètres!$C$13),1,0)</f>
        <v/>
      </c>
      <c r="AD1073" s="67">
        <f>IF($O1073="","",YEAR($O1073)&amp;"-"&amp;TEXT(MONTH($O1073),"00"))</f>
        <v/>
      </c>
      <c r="AE1073" s="67">
        <f>IF($W1073=1,"Réglée",IF($Y1073&lt;=0,"Non échu",IF($Y1073&lt;=30,"1-30 j",IF($Y1073&lt;=60,"31-60 j",IF($Y1073&lt;=90,"61-90 j","Plus de 90 j")))))</f>
        <v/>
      </c>
      <c r="AF1073" s="67">
        <f>IF($K1073&lt;=1000,"Moins de 1 k€",IF($K1073&lt;=5000,"1 à 5 k€",IF($K1073&lt;=15000,"5 à 15 k€","Plus de 15 k€")))</f>
        <v/>
      </c>
    </row>
    <row r="1074">
      <c r="A1074" s="65" t="inlineStr">
        <is>
          <t>FAC-01073</t>
        </is>
      </c>
      <c r="B1074" s="65" t="inlineStr">
        <is>
          <t>DEV-02900</t>
        </is>
      </c>
      <c r="C1074" s="65" t="inlineStr">
        <is>
          <t>CLI-0119</t>
        </is>
      </c>
      <c r="D1074" s="65" t="inlineStr">
        <is>
          <t>Particulier</t>
        </is>
      </c>
      <c r="E1074" s="65" t="inlineStr">
        <is>
          <t>Bordeaux</t>
        </is>
      </c>
      <c r="F1074" s="66" t="n">
        <v>46203</v>
      </c>
      <c r="G1074" s="65" t="inlineStr">
        <is>
          <t>2026-06</t>
        </is>
      </c>
      <c r="H1074" s="65" t="inlineStr">
        <is>
          <t>2025-2026</t>
        </is>
      </c>
      <c r="I1074" s="66" t="n">
        <v>46218</v>
      </c>
      <c r="J1074" s="67" t="n">
        <v>15</v>
      </c>
      <c r="K1074" s="68" t="n">
        <v>1756.19</v>
      </c>
      <c r="L1074" s="71" t="n">
        <v>0.2</v>
      </c>
      <c r="M1074" s="68" t="n">
        <v>2107.43</v>
      </c>
      <c r="N1074" s="65" t="inlineStr">
        <is>
          <t>Bon payeur</t>
        </is>
      </c>
      <c r="O1074" s="66" t="n"/>
      <c r="P1074" s="65" t="inlineStr">
        <is>
          <t>En attente</t>
        </is>
      </c>
      <c r="Q1074" s="67">
        <f>IFERROR(INDEX(Devis!$I$2:$I$3053,MATCH($B1074,Devis!$A$2:$A$3053,0)),"")</f>
        <v/>
      </c>
      <c r="R1074" s="67">
        <f>IFERROR(INDEX(Devis!$K$2:$K$3053,MATCH($B1074,Devis!$A$2:$A$3053,0)),"")</f>
        <v/>
      </c>
      <c r="S1074" s="67">
        <f>IFERROR(INDEX(Clients!$G$2:$G$1020,MATCH($C1074,Clients!$A$2:$A$1020,0)),"")</f>
        <v/>
      </c>
      <c r="T1074" s="69">
        <f>1</f>
        <v/>
      </c>
      <c r="U1074" s="68">
        <f>IFERROR(INDEX(Interventions!$S$2:$S$1106,MATCH($B1074,Interventions!$B$2:$B$1106,0)),0)</f>
        <v/>
      </c>
      <c r="V1074" s="68">
        <f>$K1074-$U1074</f>
        <v/>
      </c>
      <c r="W1074" s="69">
        <f>IF($O1074="",0,1)</f>
        <v/>
      </c>
      <c r="X1074" s="68">
        <f>IF($O1074="",$M1074,0)</f>
        <v/>
      </c>
      <c r="Y1074" s="69">
        <f>IF($O1074="",MAX(0,Paramètres!$C$8-$I1074),MAX(0,$O1074-$I1074))</f>
        <v/>
      </c>
      <c r="Z1074" s="69">
        <f>$Y1074*$X1074</f>
        <v/>
      </c>
      <c r="AA1074" s="69">
        <f>IF($O1074="",0,$O1074-$F1074)</f>
        <v/>
      </c>
      <c r="AB1074" s="69">
        <f>IF(AND($O1074="",$I1074&lt;Paramètres!$C$8),1,0)</f>
        <v/>
      </c>
      <c r="AC1074" s="69">
        <f>IF(AND($O1074="",$Y1074&gt;Paramètres!$C$13),1,0)</f>
        <v/>
      </c>
      <c r="AD1074" s="67">
        <f>IF($O1074="","",YEAR($O1074)&amp;"-"&amp;TEXT(MONTH($O1074),"00"))</f>
        <v/>
      </c>
      <c r="AE1074" s="67">
        <f>IF($W1074=1,"Réglée",IF($Y1074&lt;=0,"Non échu",IF($Y1074&lt;=30,"1-30 j",IF($Y1074&lt;=60,"31-60 j",IF($Y1074&lt;=90,"61-90 j","Plus de 90 j")))))</f>
        <v/>
      </c>
      <c r="AF1074" s="67">
        <f>IF($K1074&lt;=1000,"Moins de 1 k€",IF($K1074&lt;=5000,"1 à 5 k€",IF($K1074&lt;=15000,"5 à 15 k€","Plus de 15 k€")))</f>
        <v/>
      </c>
    </row>
    <row r="1075">
      <c r="A1075" s="65" t="inlineStr">
        <is>
          <t>FAC-01074</t>
        </is>
      </c>
      <c r="B1075" s="65" t="inlineStr">
        <is>
          <t>DEV-02904</t>
        </is>
      </c>
      <c r="C1075" s="65" t="inlineStr">
        <is>
          <t>CLI-0915</t>
        </is>
      </c>
      <c r="D1075" s="65" t="inlineStr">
        <is>
          <t>Particulier</t>
        </is>
      </c>
      <c r="E1075" s="65" t="inlineStr">
        <is>
          <t>Bordeaux</t>
        </is>
      </c>
      <c r="F1075" s="66" t="n">
        <v>46195</v>
      </c>
      <c r="G1075" s="65" t="inlineStr">
        <is>
          <t>2026-06</t>
        </is>
      </c>
      <c r="H1075" s="65" t="inlineStr">
        <is>
          <t>2025-2026</t>
        </is>
      </c>
      <c r="I1075" s="66" t="n">
        <v>46210</v>
      </c>
      <c r="J1075" s="67" t="n">
        <v>15</v>
      </c>
      <c r="K1075" s="68" t="n">
        <v>5381.14</v>
      </c>
      <c r="L1075" s="71" t="n">
        <v>0.1</v>
      </c>
      <c r="M1075" s="68" t="n">
        <v>5919.25</v>
      </c>
      <c r="N1075" s="65" t="inlineStr">
        <is>
          <t>Lent</t>
        </is>
      </c>
      <c r="O1075" s="66" t="n"/>
      <c r="P1075" s="65" t="inlineStr">
        <is>
          <t>En attente</t>
        </is>
      </c>
      <c r="Q1075" s="67">
        <f>IFERROR(INDEX(Devis!$I$2:$I$3053,MATCH($B1075,Devis!$A$2:$A$3053,0)),"")</f>
        <v/>
      </c>
      <c r="R1075" s="67">
        <f>IFERROR(INDEX(Devis!$K$2:$K$3053,MATCH($B1075,Devis!$A$2:$A$3053,0)),"")</f>
        <v/>
      </c>
      <c r="S1075" s="67">
        <f>IFERROR(INDEX(Clients!$G$2:$G$1020,MATCH($C1075,Clients!$A$2:$A$1020,0)),"")</f>
        <v/>
      </c>
      <c r="T1075" s="69">
        <f>1</f>
        <v/>
      </c>
      <c r="U1075" s="68">
        <f>IFERROR(INDEX(Interventions!$S$2:$S$1106,MATCH($B1075,Interventions!$B$2:$B$1106,0)),0)</f>
        <v/>
      </c>
      <c r="V1075" s="68">
        <f>$K1075-$U1075</f>
        <v/>
      </c>
      <c r="W1075" s="69">
        <f>IF($O1075="",0,1)</f>
        <v/>
      </c>
      <c r="X1075" s="68">
        <f>IF($O1075="",$M1075,0)</f>
        <v/>
      </c>
      <c r="Y1075" s="69">
        <f>IF($O1075="",MAX(0,Paramètres!$C$8-$I1075),MAX(0,$O1075-$I1075))</f>
        <v/>
      </c>
      <c r="Z1075" s="69">
        <f>$Y1075*$X1075</f>
        <v/>
      </c>
      <c r="AA1075" s="69">
        <f>IF($O1075="",0,$O1075-$F1075)</f>
        <v/>
      </c>
      <c r="AB1075" s="69">
        <f>IF(AND($O1075="",$I1075&lt;Paramètres!$C$8),1,0)</f>
        <v/>
      </c>
      <c r="AC1075" s="69">
        <f>IF(AND($O1075="",$Y1075&gt;Paramètres!$C$13),1,0)</f>
        <v/>
      </c>
      <c r="AD1075" s="67">
        <f>IF($O1075="","",YEAR($O1075)&amp;"-"&amp;TEXT(MONTH($O1075),"00"))</f>
        <v/>
      </c>
      <c r="AE1075" s="67">
        <f>IF($W1075=1,"Réglée",IF($Y1075&lt;=0,"Non échu",IF($Y1075&lt;=30,"1-30 j",IF($Y1075&lt;=60,"31-60 j",IF($Y1075&lt;=90,"61-90 j","Plus de 90 j")))))</f>
        <v/>
      </c>
      <c r="AF1075" s="67">
        <f>IF($K1075&lt;=1000,"Moins de 1 k€",IF($K1075&lt;=5000,"1 à 5 k€",IF($K1075&lt;=15000,"5 à 15 k€","Plus de 15 k€")))</f>
        <v/>
      </c>
    </row>
    <row r="1076">
      <c r="A1076" s="65" t="inlineStr">
        <is>
          <t>FAC-01075</t>
        </is>
      </c>
      <c r="B1076" s="65" t="inlineStr">
        <is>
          <t>DEV-02910</t>
        </is>
      </c>
      <c r="C1076" s="65" t="inlineStr">
        <is>
          <t>CLI-0516</t>
        </is>
      </c>
      <c r="D1076" s="65" t="inlineStr">
        <is>
          <t>Particulier</t>
        </is>
      </c>
      <c r="E1076" s="65" t="inlineStr">
        <is>
          <t>Bordeaux</t>
        </is>
      </c>
      <c r="F1076" s="66" t="n">
        <v>46181</v>
      </c>
      <c r="G1076" s="65" t="inlineStr">
        <is>
          <t>2026-06</t>
        </is>
      </c>
      <c r="H1076" s="65" t="inlineStr">
        <is>
          <t>2025-2026</t>
        </is>
      </c>
      <c r="I1076" s="66" t="n">
        <v>46196</v>
      </c>
      <c r="J1076" s="67" t="n">
        <v>15</v>
      </c>
      <c r="K1076" s="68" t="n">
        <v>1888.07</v>
      </c>
      <c r="L1076" s="71" t="n">
        <v>0.2</v>
      </c>
      <c r="M1076" s="68" t="n">
        <v>2265.68</v>
      </c>
      <c r="N1076" s="65" t="inlineStr">
        <is>
          <t>Bon payeur</t>
        </is>
      </c>
      <c r="O1076" s="66" t="n">
        <v>46188</v>
      </c>
      <c r="P1076" s="65" t="inlineStr">
        <is>
          <t>Payée</t>
        </is>
      </c>
      <c r="Q1076" s="67">
        <f>IFERROR(INDEX(Devis!$I$2:$I$3053,MATCH($B1076,Devis!$A$2:$A$3053,0)),"")</f>
        <v/>
      </c>
      <c r="R1076" s="67">
        <f>IFERROR(INDEX(Devis!$K$2:$K$3053,MATCH($B1076,Devis!$A$2:$A$3053,0)),"")</f>
        <v/>
      </c>
      <c r="S1076" s="67">
        <f>IFERROR(INDEX(Clients!$G$2:$G$1020,MATCH($C1076,Clients!$A$2:$A$1020,0)),"")</f>
        <v/>
      </c>
      <c r="T1076" s="69">
        <f>1</f>
        <v/>
      </c>
      <c r="U1076" s="68">
        <f>IFERROR(INDEX(Interventions!$S$2:$S$1106,MATCH($B1076,Interventions!$B$2:$B$1106,0)),0)</f>
        <v/>
      </c>
      <c r="V1076" s="68">
        <f>$K1076-$U1076</f>
        <v/>
      </c>
      <c r="W1076" s="69">
        <f>IF($O1076="",0,1)</f>
        <v/>
      </c>
      <c r="X1076" s="68">
        <f>IF($O1076="",$M1076,0)</f>
        <v/>
      </c>
      <c r="Y1076" s="69">
        <f>IF($O1076="",MAX(0,Paramètres!$C$8-$I1076),MAX(0,$O1076-$I1076))</f>
        <v/>
      </c>
      <c r="Z1076" s="69">
        <f>$Y1076*$X1076</f>
        <v/>
      </c>
      <c r="AA1076" s="69">
        <f>IF($O1076="",0,$O1076-$F1076)</f>
        <v/>
      </c>
      <c r="AB1076" s="69">
        <f>IF(AND($O1076="",$I1076&lt;Paramètres!$C$8),1,0)</f>
        <v/>
      </c>
      <c r="AC1076" s="69">
        <f>IF(AND($O1076="",$Y1076&gt;Paramètres!$C$13),1,0)</f>
        <v/>
      </c>
      <c r="AD1076" s="67">
        <f>IF($O1076="","",YEAR($O1076)&amp;"-"&amp;TEXT(MONTH($O1076),"00"))</f>
        <v/>
      </c>
      <c r="AE1076" s="67">
        <f>IF($W1076=1,"Réglée",IF($Y1076&lt;=0,"Non échu",IF($Y1076&lt;=30,"1-30 j",IF($Y1076&lt;=60,"31-60 j",IF($Y1076&lt;=90,"61-90 j","Plus de 90 j")))))</f>
        <v/>
      </c>
      <c r="AF1076" s="67">
        <f>IF($K1076&lt;=1000,"Moins de 1 k€",IF($K1076&lt;=5000,"1 à 5 k€",IF($K1076&lt;=15000,"5 à 15 k€","Plus de 15 k€")))</f>
        <v/>
      </c>
    </row>
    <row r="1077">
      <c r="A1077" s="65" t="inlineStr">
        <is>
          <t>FAC-01076</t>
        </is>
      </c>
      <c r="B1077" s="65" t="inlineStr">
        <is>
          <t>DEV-02913</t>
        </is>
      </c>
      <c r="C1077" s="65" t="inlineStr">
        <is>
          <t>CLI-0584</t>
        </is>
      </c>
      <c r="D1077" s="65" t="inlineStr">
        <is>
          <t>Particulier</t>
        </is>
      </c>
      <c r="E1077" s="65" t="inlineStr">
        <is>
          <t>Bordeaux</t>
        </is>
      </c>
      <c r="F1077" s="66" t="n">
        <v>46192</v>
      </c>
      <c r="G1077" s="65" t="inlineStr">
        <is>
          <t>2026-06</t>
        </is>
      </c>
      <c r="H1077" s="65" t="inlineStr">
        <is>
          <t>2025-2026</t>
        </is>
      </c>
      <c r="I1077" s="66" t="n">
        <v>46207</v>
      </c>
      <c r="J1077" s="67" t="n">
        <v>15</v>
      </c>
      <c r="K1077" s="68" t="n">
        <v>1323.89</v>
      </c>
      <c r="L1077" s="71" t="n">
        <v>0.1</v>
      </c>
      <c r="M1077" s="68" t="n">
        <v>1456.28</v>
      </c>
      <c r="N1077" s="65" t="inlineStr">
        <is>
          <t>Bon payeur</t>
        </is>
      </c>
      <c r="O1077" s="66" t="n"/>
      <c r="P1077" s="65" t="inlineStr">
        <is>
          <t>En attente</t>
        </is>
      </c>
      <c r="Q1077" s="67">
        <f>IFERROR(INDEX(Devis!$I$2:$I$3053,MATCH($B1077,Devis!$A$2:$A$3053,0)),"")</f>
        <v/>
      </c>
      <c r="R1077" s="67">
        <f>IFERROR(INDEX(Devis!$K$2:$K$3053,MATCH($B1077,Devis!$A$2:$A$3053,0)),"")</f>
        <v/>
      </c>
      <c r="S1077" s="67">
        <f>IFERROR(INDEX(Clients!$G$2:$G$1020,MATCH($C1077,Clients!$A$2:$A$1020,0)),"")</f>
        <v/>
      </c>
      <c r="T1077" s="69">
        <f>1</f>
        <v/>
      </c>
      <c r="U1077" s="68">
        <f>IFERROR(INDEX(Interventions!$S$2:$S$1106,MATCH($B1077,Interventions!$B$2:$B$1106,0)),0)</f>
        <v/>
      </c>
      <c r="V1077" s="68">
        <f>$K1077-$U1077</f>
        <v/>
      </c>
      <c r="W1077" s="69">
        <f>IF($O1077="",0,1)</f>
        <v/>
      </c>
      <c r="X1077" s="68">
        <f>IF($O1077="",$M1077,0)</f>
        <v/>
      </c>
      <c r="Y1077" s="69">
        <f>IF($O1077="",MAX(0,Paramètres!$C$8-$I1077),MAX(0,$O1077-$I1077))</f>
        <v/>
      </c>
      <c r="Z1077" s="69">
        <f>$Y1077*$X1077</f>
        <v/>
      </c>
      <c r="AA1077" s="69">
        <f>IF($O1077="",0,$O1077-$F1077)</f>
        <v/>
      </c>
      <c r="AB1077" s="69">
        <f>IF(AND($O1077="",$I1077&lt;Paramètres!$C$8),1,0)</f>
        <v/>
      </c>
      <c r="AC1077" s="69">
        <f>IF(AND($O1077="",$Y1077&gt;Paramètres!$C$13),1,0)</f>
        <v/>
      </c>
      <c r="AD1077" s="67">
        <f>IF($O1077="","",YEAR($O1077)&amp;"-"&amp;TEXT(MONTH($O1077),"00"))</f>
        <v/>
      </c>
      <c r="AE1077" s="67">
        <f>IF($W1077=1,"Réglée",IF($Y1077&lt;=0,"Non échu",IF($Y1077&lt;=30,"1-30 j",IF($Y1077&lt;=60,"31-60 j",IF($Y1077&lt;=90,"61-90 j","Plus de 90 j")))))</f>
        <v/>
      </c>
      <c r="AF1077" s="67">
        <f>IF($K1077&lt;=1000,"Moins de 1 k€",IF($K1077&lt;=5000,"1 à 5 k€",IF($K1077&lt;=15000,"5 à 15 k€","Plus de 15 k€")))</f>
        <v/>
      </c>
    </row>
    <row r="1078">
      <c r="A1078" s="65" t="inlineStr">
        <is>
          <t>FAC-01077</t>
        </is>
      </c>
      <c r="B1078" s="65" t="inlineStr">
        <is>
          <t>DEV-02919</t>
        </is>
      </c>
      <c r="C1078" s="65" t="inlineStr">
        <is>
          <t>CLI-0136</t>
        </is>
      </c>
      <c r="D1078" s="65" t="inlineStr">
        <is>
          <t>Particulier</t>
        </is>
      </c>
      <c r="E1078" s="65" t="inlineStr">
        <is>
          <t>Toulouse</t>
        </is>
      </c>
      <c r="F1078" s="66" t="n">
        <v>46202</v>
      </c>
      <c r="G1078" s="65" t="inlineStr">
        <is>
          <t>2026-06</t>
        </is>
      </c>
      <c r="H1078" s="65" t="inlineStr">
        <is>
          <t>2025-2026</t>
        </is>
      </c>
      <c r="I1078" s="66" t="n">
        <v>46217</v>
      </c>
      <c r="J1078" s="67" t="n">
        <v>15</v>
      </c>
      <c r="K1078" s="68" t="n">
        <v>1490.15</v>
      </c>
      <c r="L1078" s="71" t="n">
        <v>0.1</v>
      </c>
      <c r="M1078" s="68" t="n">
        <v>1639.17</v>
      </c>
      <c r="N1078" s="65" t="inlineStr">
        <is>
          <t>Bon payeur</t>
        </is>
      </c>
      <c r="O1078" s="66" t="n"/>
      <c r="P1078" s="65" t="inlineStr">
        <is>
          <t>En attente</t>
        </is>
      </c>
      <c r="Q1078" s="67">
        <f>IFERROR(INDEX(Devis!$I$2:$I$3053,MATCH($B1078,Devis!$A$2:$A$3053,0)),"")</f>
        <v/>
      </c>
      <c r="R1078" s="67">
        <f>IFERROR(INDEX(Devis!$K$2:$K$3053,MATCH($B1078,Devis!$A$2:$A$3053,0)),"")</f>
        <v/>
      </c>
      <c r="S1078" s="67">
        <f>IFERROR(INDEX(Clients!$G$2:$G$1020,MATCH($C1078,Clients!$A$2:$A$1020,0)),"")</f>
        <v/>
      </c>
      <c r="T1078" s="69">
        <f>1</f>
        <v/>
      </c>
      <c r="U1078" s="68">
        <f>IFERROR(INDEX(Interventions!$S$2:$S$1106,MATCH($B1078,Interventions!$B$2:$B$1106,0)),0)</f>
        <v/>
      </c>
      <c r="V1078" s="68">
        <f>$K1078-$U1078</f>
        <v/>
      </c>
      <c r="W1078" s="69">
        <f>IF($O1078="",0,1)</f>
        <v/>
      </c>
      <c r="X1078" s="68">
        <f>IF($O1078="",$M1078,0)</f>
        <v/>
      </c>
      <c r="Y1078" s="69">
        <f>IF($O1078="",MAX(0,Paramètres!$C$8-$I1078),MAX(0,$O1078-$I1078))</f>
        <v/>
      </c>
      <c r="Z1078" s="69">
        <f>$Y1078*$X1078</f>
        <v/>
      </c>
      <c r="AA1078" s="69">
        <f>IF($O1078="",0,$O1078-$F1078)</f>
        <v/>
      </c>
      <c r="AB1078" s="69">
        <f>IF(AND($O1078="",$I1078&lt;Paramètres!$C$8),1,0)</f>
        <v/>
      </c>
      <c r="AC1078" s="69">
        <f>IF(AND($O1078="",$Y1078&gt;Paramètres!$C$13),1,0)</f>
        <v/>
      </c>
      <c r="AD1078" s="67">
        <f>IF($O1078="","",YEAR($O1078)&amp;"-"&amp;TEXT(MONTH($O1078),"00"))</f>
        <v/>
      </c>
      <c r="AE1078" s="67">
        <f>IF($W1078=1,"Réglée",IF($Y1078&lt;=0,"Non échu",IF($Y1078&lt;=30,"1-30 j",IF($Y1078&lt;=60,"31-60 j",IF($Y1078&lt;=90,"61-90 j","Plus de 90 j")))))</f>
        <v/>
      </c>
      <c r="AF1078" s="67">
        <f>IF($K1078&lt;=1000,"Moins de 1 k€",IF($K1078&lt;=5000,"1 à 5 k€",IF($K1078&lt;=15000,"5 à 15 k€","Plus de 15 k€")))</f>
        <v/>
      </c>
    </row>
    <row r="1079">
      <c r="A1079" s="65" t="inlineStr">
        <is>
          <t>FAC-01078</t>
        </is>
      </c>
      <c r="B1079" s="65" t="inlineStr">
        <is>
          <t>DEV-02926</t>
        </is>
      </c>
      <c r="C1079" s="65" t="inlineStr">
        <is>
          <t>CLI-0848</t>
        </is>
      </c>
      <c r="D1079" s="65" t="inlineStr">
        <is>
          <t>Professionnel</t>
        </is>
      </c>
      <c r="E1079" s="65" t="inlineStr">
        <is>
          <t>Bordeaux</t>
        </is>
      </c>
      <c r="F1079" s="66" t="n">
        <v>46202</v>
      </c>
      <c r="G1079" s="65" t="inlineStr">
        <is>
          <t>2026-06</t>
        </is>
      </c>
      <c r="H1079" s="65" t="inlineStr">
        <is>
          <t>2025-2026</t>
        </is>
      </c>
      <c r="I1079" s="66" t="n">
        <v>46232</v>
      </c>
      <c r="J1079" s="67" t="n">
        <v>30</v>
      </c>
      <c r="K1079" s="68" t="n">
        <v>8389.549999999999</v>
      </c>
      <c r="L1079" s="71" t="n">
        <v>0.2</v>
      </c>
      <c r="M1079" s="68" t="n">
        <v>10067.46</v>
      </c>
      <c r="N1079" s="65" t="inlineStr">
        <is>
          <t>Bon payeur</t>
        </is>
      </c>
      <c r="O1079" s="66" t="n">
        <v>46203</v>
      </c>
      <c r="P1079" s="65" t="inlineStr">
        <is>
          <t>Payée</t>
        </is>
      </c>
      <c r="Q1079" s="67">
        <f>IFERROR(INDEX(Devis!$I$2:$I$3053,MATCH($B1079,Devis!$A$2:$A$3053,0)),"")</f>
        <v/>
      </c>
      <c r="R1079" s="67">
        <f>IFERROR(INDEX(Devis!$K$2:$K$3053,MATCH($B1079,Devis!$A$2:$A$3053,0)),"")</f>
        <v/>
      </c>
      <c r="S1079" s="67">
        <f>IFERROR(INDEX(Clients!$G$2:$G$1020,MATCH($C1079,Clients!$A$2:$A$1020,0)),"")</f>
        <v/>
      </c>
      <c r="T1079" s="69">
        <f>1</f>
        <v/>
      </c>
      <c r="U1079" s="68">
        <f>IFERROR(INDEX(Interventions!$S$2:$S$1106,MATCH($B1079,Interventions!$B$2:$B$1106,0)),0)</f>
        <v/>
      </c>
      <c r="V1079" s="68">
        <f>$K1079-$U1079</f>
        <v/>
      </c>
      <c r="W1079" s="69">
        <f>IF($O1079="",0,1)</f>
        <v/>
      </c>
      <c r="X1079" s="68">
        <f>IF($O1079="",$M1079,0)</f>
        <v/>
      </c>
      <c r="Y1079" s="69">
        <f>IF($O1079="",MAX(0,Paramètres!$C$8-$I1079),MAX(0,$O1079-$I1079))</f>
        <v/>
      </c>
      <c r="Z1079" s="69">
        <f>$Y1079*$X1079</f>
        <v/>
      </c>
      <c r="AA1079" s="69">
        <f>IF($O1079="",0,$O1079-$F1079)</f>
        <v/>
      </c>
      <c r="AB1079" s="69">
        <f>IF(AND($O1079="",$I1079&lt;Paramètres!$C$8),1,0)</f>
        <v/>
      </c>
      <c r="AC1079" s="69">
        <f>IF(AND($O1079="",$Y1079&gt;Paramètres!$C$13),1,0)</f>
        <v/>
      </c>
      <c r="AD1079" s="67">
        <f>IF($O1079="","",YEAR($O1079)&amp;"-"&amp;TEXT(MONTH($O1079),"00"))</f>
        <v/>
      </c>
      <c r="AE1079" s="67">
        <f>IF($W1079=1,"Réglée",IF($Y1079&lt;=0,"Non échu",IF($Y1079&lt;=30,"1-30 j",IF($Y1079&lt;=60,"31-60 j",IF($Y1079&lt;=90,"61-90 j","Plus de 90 j")))))</f>
        <v/>
      </c>
      <c r="AF1079" s="67">
        <f>IF($K1079&lt;=1000,"Moins de 1 k€",IF($K1079&lt;=5000,"1 à 5 k€",IF($K1079&lt;=15000,"5 à 15 k€","Plus de 15 k€")))</f>
        <v/>
      </c>
    </row>
    <row r="1080">
      <c r="A1080" s="65" t="inlineStr">
        <is>
          <t>FAC-01079</t>
        </is>
      </c>
      <c r="B1080" s="65" t="inlineStr">
        <is>
          <t>DEV-02928</t>
        </is>
      </c>
      <c r="C1080" s="65" t="inlineStr">
        <is>
          <t>CLI-0752</t>
        </is>
      </c>
      <c r="D1080" s="65" t="inlineStr">
        <is>
          <t>Professionnel</t>
        </is>
      </c>
      <c r="E1080" s="65" t="inlineStr">
        <is>
          <t>Bordeaux</t>
        </is>
      </c>
      <c r="F1080" s="66" t="n">
        <v>46188</v>
      </c>
      <c r="G1080" s="65" t="inlineStr">
        <is>
          <t>2026-06</t>
        </is>
      </c>
      <c r="H1080" s="65" t="inlineStr">
        <is>
          <t>2025-2026</t>
        </is>
      </c>
      <c r="I1080" s="66" t="n">
        <v>46218</v>
      </c>
      <c r="J1080" s="67" t="n">
        <v>30</v>
      </c>
      <c r="K1080" s="68" t="n">
        <v>17066.22</v>
      </c>
      <c r="L1080" s="71" t="n">
        <v>0.2</v>
      </c>
      <c r="M1080" s="68" t="n">
        <v>20479.46</v>
      </c>
      <c r="N1080" s="65" t="inlineStr">
        <is>
          <t>Standard</t>
        </is>
      </c>
      <c r="O1080" s="66" t="n"/>
      <c r="P1080" s="65" t="inlineStr">
        <is>
          <t>En attente</t>
        </is>
      </c>
      <c r="Q1080" s="67">
        <f>IFERROR(INDEX(Devis!$I$2:$I$3053,MATCH($B1080,Devis!$A$2:$A$3053,0)),"")</f>
        <v/>
      </c>
      <c r="R1080" s="67">
        <f>IFERROR(INDEX(Devis!$K$2:$K$3053,MATCH($B1080,Devis!$A$2:$A$3053,0)),"")</f>
        <v/>
      </c>
      <c r="S1080" s="67">
        <f>IFERROR(INDEX(Clients!$G$2:$G$1020,MATCH($C1080,Clients!$A$2:$A$1020,0)),"")</f>
        <v/>
      </c>
      <c r="T1080" s="69">
        <f>1</f>
        <v/>
      </c>
      <c r="U1080" s="68">
        <f>IFERROR(INDEX(Interventions!$S$2:$S$1106,MATCH($B1080,Interventions!$B$2:$B$1106,0)),0)</f>
        <v/>
      </c>
      <c r="V1080" s="68">
        <f>$K1080-$U1080</f>
        <v/>
      </c>
      <c r="W1080" s="69">
        <f>IF($O1080="",0,1)</f>
        <v/>
      </c>
      <c r="X1080" s="68">
        <f>IF($O1080="",$M1080,0)</f>
        <v/>
      </c>
      <c r="Y1080" s="69">
        <f>IF($O1080="",MAX(0,Paramètres!$C$8-$I1080),MAX(0,$O1080-$I1080))</f>
        <v/>
      </c>
      <c r="Z1080" s="69">
        <f>$Y1080*$X1080</f>
        <v/>
      </c>
      <c r="AA1080" s="69">
        <f>IF($O1080="",0,$O1080-$F1080)</f>
        <v/>
      </c>
      <c r="AB1080" s="69">
        <f>IF(AND($O1080="",$I1080&lt;Paramètres!$C$8),1,0)</f>
        <v/>
      </c>
      <c r="AC1080" s="69">
        <f>IF(AND($O1080="",$Y1080&gt;Paramètres!$C$13),1,0)</f>
        <v/>
      </c>
      <c r="AD1080" s="67">
        <f>IF($O1080="","",YEAR($O1080)&amp;"-"&amp;TEXT(MONTH($O1080),"00"))</f>
        <v/>
      </c>
      <c r="AE1080" s="67">
        <f>IF($W1080=1,"Réglée",IF($Y1080&lt;=0,"Non échu",IF($Y1080&lt;=30,"1-30 j",IF($Y1080&lt;=60,"31-60 j",IF($Y1080&lt;=90,"61-90 j","Plus de 90 j")))))</f>
        <v/>
      </c>
      <c r="AF1080" s="67">
        <f>IF($K1080&lt;=1000,"Moins de 1 k€",IF($K1080&lt;=5000,"1 à 5 k€",IF($K1080&lt;=15000,"5 à 15 k€","Plus de 15 k€")))</f>
        <v/>
      </c>
    </row>
    <row r="1081">
      <c r="A1081" s="65" t="inlineStr">
        <is>
          <t>FAC-01080</t>
        </is>
      </c>
      <c r="B1081" s="65" t="inlineStr">
        <is>
          <t>DEV-02932</t>
        </is>
      </c>
      <c r="C1081" s="65" t="inlineStr">
        <is>
          <t>CLI-0344</t>
        </is>
      </c>
      <c r="D1081" s="65" t="inlineStr">
        <is>
          <t>Syndic</t>
        </is>
      </c>
      <c r="E1081" s="65" t="inlineStr">
        <is>
          <t>Toulouse</t>
        </is>
      </c>
      <c r="F1081" s="66" t="n">
        <v>46191</v>
      </c>
      <c r="G1081" s="65" t="inlineStr">
        <is>
          <t>2026-06</t>
        </is>
      </c>
      <c r="H1081" s="65" t="inlineStr">
        <is>
          <t>2025-2026</t>
        </is>
      </c>
      <c r="I1081" s="66" t="n">
        <v>46251</v>
      </c>
      <c r="J1081" s="67" t="n">
        <v>60</v>
      </c>
      <c r="K1081" s="68" t="n">
        <v>2464.27</v>
      </c>
      <c r="L1081" s="71" t="n">
        <v>0.2</v>
      </c>
      <c r="M1081" s="68" t="n">
        <v>2957.12</v>
      </c>
      <c r="N1081" s="65" t="inlineStr">
        <is>
          <t>Lent</t>
        </is>
      </c>
      <c r="O1081" s="66" t="n"/>
      <c r="P1081" s="65" t="inlineStr">
        <is>
          <t>En attente</t>
        </is>
      </c>
      <c r="Q1081" s="67">
        <f>IFERROR(INDEX(Devis!$I$2:$I$3053,MATCH($B1081,Devis!$A$2:$A$3053,0)),"")</f>
        <v/>
      </c>
      <c r="R1081" s="67">
        <f>IFERROR(INDEX(Devis!$K$2:$K$3053,MATCH($B1081,Devis!$A$2:$A$3053,0)),"")</f>
        <v/>
      </c>
      <c r="S1081" s="67">
        <f>IFERROR(INDEX(Clients!$G$2:$G$1020,MATCH($C1081,Clients!$A$2:$A$1020,0)),"")</f>
        <v/>
      </c>
      <c r="T1081" s="69">
        <f>1</f>
        <v/>
      </c>
      <c r="U1081" s="68">
        <f>IFERROR(INDEX(Interventions!$S$2:$S$1106,MATCH($B1081,Interventions!$B$2:$B$1106,0)),0)</f>
        <v/>
      </c>
      <c r="V1081" s="68">
        <f>$K1081-$U1081</f>
        <v/>
      </c>
      <c r="W1081" s="69">
        <f>IF($O1081="",0,1)</f>
        <v/>
      </c>
      <c r="X1081" s="68">
        <f>IF($O1081="",$M1081,0)</f>
        <v/>
      </c>
      <c r="Y1081" s="69">
        <f>IF($O1081="",MAX(0,Paramètres!$C$8-$I1081),MAX(0,$O1081-$I1081))</f>
        <v/>
      </c>
      <c r="Z1081" s="69">
        <f>$Y1081*$X1081</f>
        <v/>
      </c>
      <c r="AA1081" s="69">
        <f>IF($O1081="",0,$O1081-$F1081)</f>
        <v/>
      </c>
      <c r="AB1081" s="69">
        <f>IF(AND($O1081="",$I1081&lt;Paramètres!$C$8),1,0)</f>
        <v/>
      </c>
      <c r="AC1081" s="69">
        <f>IF(AND($O1081="",$Y1081&gt;Paramètres!$C$13),1,0)</f>
        <v/>
      </c>
      <c r="AD1081" s="67">
        <f>IF($O1081="","",YEAR($O1081)&amp;"-"&amp;TEXT(MONTH($O1081),"00"))</f>
        <v/>
      </c>
      <c r="AE1081" s="67">
        <f>IF($W1081=1,"Réglée",IF($Y1081&lt;=0,"Non échu",IF($Y1081&lt;=30,"1-30 j",IF($Y1081&lt;=60,"31-60 j",IF($Y1081&lt;=90,"61-90 j","Plus de 90 j")))))</f>
        <v/>
      </c>
      <c r="AF1081" s="67">
        <f>IF($K1081&lt;=1000,"Moins de 1 k€",IF($K1081&lt;=5000,"1 à 5 k€",IF($K1081&lt;=15000,"5 à 15 k€","Plus de 15 k€")))</f>
        <v/>
      </c>
    </row>
    <row r="1082">
      <c r="A1082" s="65" t="inlineStr">
        <is>
          <t>FAC-01081</t>
        </is>
      </c>
      <c r="B1082" s="65" t="inlineStr">
        <is>
          <t>DEV-02945</t>
        </is>
      </c>
      <c r="C1082" s="65" t="inlineStr">
        <is>
          <t>CLI-0141</t>
        </is>
      </c>
      <c r="D1082" s="65" t="inlineStr">
        <is>
          <t>Particulier</t>
        </is>
      </c>
      <c r="E1082" s="65" t="inlineStr">
        <is>
          <t>Bordeaux</t>
        </is>
      </c>
      <c r="F1082" s="66" t="n">
        <v>46199</v>
      </c>
      <c r="G1082" s="65" t="inlineStr">
        <is>
          <t>2026-06</t>
        </is>
      </c>
      <c r="H1082" s="65" t="inlineStr">
        <is>
          <t>2025-2026</t>
        </is>
      </c>
      <c r="I1082" s="66" t="n">
        <v>46214</v>
      </c>
      <c r="J1082" s="67" t="n">
        <v>15</v>
      </c>
      <c r="K1082" s="68" t="n">
        <v>397.65</v>
      </c>
      <c r="L1082" s="71" t="n">
        <v>0.2</v>
      </c>
      <c r="M1082" s="68" t="n">
        <v>477.18</v>
      </c>
      <c r="N1082" s="65" t="inlineStr">
        <is>
          <t>Bon payeur</t>
        </is>
      </c>
      <c r="O1082" s="66" t="n">
        <v>46200</v>
      </c>
      <c r="P1082" s="65" t="inlineStr">
        <is>
          <t>Payée</t>
        </is>
      </c>
      <c r="Q1082" s="67">
        <f>IFERROR(INDEX(Devis!$I$2:$I$3053,MATCH($B1082,Devis!$A$2:$A$3053,0)),"")</f>
        <v/>
      </c>
      <c r="R1082" s="67">
        <f>IFERROR(INDEX(Devis!$K$2:$K$3053,MATCH($B1082,Devis!$A$2:$A$3053,0)),"")</f>
        <v/>
      </c>
      <c r="S1082" s="67">
        <f>IFERROR(INDEX(Clients!$G$2:$G$1020,MATCH($C1082,Clients!$A$2:$A$1020,0)),"")</f>
        <v/>
      </c>
      <c r="T1082" s="69">
        <f>1</f>
        <v/>
      </c>
      <c r="U1082" s="68">
        <f>IFERROR(INDEX(Interventions!$S$2:$S$1106,MATCH($B1082,Interventions!$B$2:$B$1106,0)),0)</f>
        <v/>
      </c>
      <c r="V1082" s="68">
        <f>$K1082-$U1082</f>
        <v/>
      </c>
      <c r="W1082" s="69">
        <f>IF($O1082="",0,1)</f>
        <v/>
      </c>
      <c r="X1082" s="68">
        <f>IF($O1082="",$M1082,0)</f>
        <v/>
      </c>
      <c r="Y1082" s="69">
        <f>IF($O1082="",MAX(0,Paramètres!$C$8-$I1082),MAX(0,$O1082-$I1082))</f>
        <v/>
      </c>
      <c r="Z1082" s="69">
        <f>$Y1082*$X1082</f>
        <v/>
      </c>
      <c r="AA1082" s="69">
        <f>IF($O1082="",0,$O1082-$F1082)</f>
        <v/>
      </c>
      <c r="AB1082" s="69">
        <f>IF(AND($O1082="",$I1082&lt;Paramètres!$C$8),1,0)</f>
        <v/>
      </c>
      <c r="AC1082" s="69">
        <f>IF(AND($O1082="",$Y1082&gt;Paramètres!$C$13),1,0)</f>
        <v/>
      </c>
      <c r="AD1082" s="67">
        <f>IF($O1082="","",YEAR($O1082)&amp;"-"&amp;TEXT(MONTH($O1082),"00"))</f>
        <v/>
      </c>
      <c r="AE1082" s="67">
        <f>IF($W1082=1,"Réglée",IF($Y1082&lt;=0,"Non échu",IF($Y1082&lt;=30,"1-30 j",IF($Y1082&lt;=60,"31-60 j",IF($Y1082&lt;=90,"61-90 j","Plus de 90 j")))))</f>
        <v/>
      </c>
      <c r="AF1082" s="67">
        <f>IF($K1082&lt;=1000,"Moins de 1 k€",IF($K1082&lt;=5000,"1 à 5 k€",IF($K1082&lt;=15000,"5 à 15 k€","Plus de 15 k€")))</f>
        <v/>
      </c>
    </row>
    <row r="1083">
      <c r="A1083" s="65" t="inlineStr">
        <is>
          <t>FAC-01082</t>
        </is>
      </c>
      <c r="B1083" s="65" t="inlineStr">
        <is>
          <t>DEV-02976</t>
        </is>
      </c>
      <c r="C1083" s="65" t="inlineStr">
        <is>
          <t>CLI-0072</t>
        </is>
      </c>
      <c r="D1083" s="65" t="inlineStr">
        <is>
          <t>Particulier</t>
        </is>
      </c>
      <c r="E1083" s="65" t="inlineStr">
        <is>
          <t>Bordeaux</t>
        </is>
      </c>
      <c r="F1083" s="66" t="n">
        <v>46202</v>
      </c>
      <c r="G1083" s="65" t="inlineStr">
        <is>
          <t>2026-06</t>
        </is>
      </c>
      <c r="H1083" s="65" t="inlineStr">
        <is>
          <t>2025-2026</t>
        </is>
      </c>
      <c r="I1083" s="66" t="n">
        <v>46217</v>
      </c>
      <c r="J1083" s="67" t="n">
        <v>15</v>
      </c>
      <c r="K1083" s="68" t="n">
        <v>282.78</v>
      </c>
      <c r="L1083" s="71" t="n">
        <v>0.2</v>
      </c>
      <c r="M1083" s="68" t="n">
        <v>339.34</v>
      </c>
      <c r="N1083" s="65" t="inlineStr">
        <is>
          <t>Bon payeur</t>
        </is>
      </c>
      <c r="O1083" s="66" t="n">
        <v>46203</v>
      </c>
      <c r="P1083" s="65" t="inlineStr">
        <is>
          <t>Payée</t>
        </is>
      </c>
      <c r="Q1083" s="67">
        <f>IFERROR(INDEX(Devis!$I$2:$I$3053,MATCH($B1083,Devis!$A$2:$A$3053,0)),"")</f>
        <v/>
      </c>
      <c r="R1083" s="67">
        <f>IFERROR(INDEX(Devis!$K$2:$K$3053,MATCH($B1083,Devis!$A$2:$A$3053,0)),"")</f>
        <v/>
      </c>
      <c r="S1083" s="67">
        <f>IFERROR(INDEX(Clients!$G$2:$G$1020,MATCH($C1083,Clients!$A$2:$A$1020,0)),"")</f>
        <v/>
      </c>
      <c r="T1083" s="69">
        <f>1</f>
        <v/>
      </c>
      <c r="U1083" s="68">
        <f>IFERROR(INDEX(Interventions!$S$2:$S$1106,MATCH($B1083,Interventions!$B$2:$B$1106,0)),0)</f>
        <v/>
      </c>
      <c r="V1083" s="68">
        <f>$K1083-$U1083</f>
        <v/>
      </c>
      <c r="W1083" s="69">
        <f>IF($O1083="",0,1)</f>
        <v/>
      </c>
      <c r="X1083" s="68">
        <f>IF($O1083="",$M1083,0)</f>
        <v/>
      </c>
      <c r="Y1083" s="69">
        <f>IF($O1083="",MAX(0,Paramètres!$C$8-$I1083),MAX(0,$O1083-$I1083))</f>
        <v/>
      </c>
      <c r="Z1083" s="69">
        <f>$Y1083*$X1083</f>
        <v/>
      </c>
      <c r="AA1083" s="69">
        <f>IF($O1083="",0,$O1083-$F1083)</f>
        <v/>
      </c>
      <c r="AB1083" s="69">
        <f>IF(AND($O1083="",$I1083&lt;Paramètres!$C$8),1,0)</f>
        <v/>
      </c>
      <c r="AC1083" s="69">
        <f>IF(AND($O1083="",$Y1083&gt;Paramètres!$C$13),1,0)</f>
        <v/>
      </c>
      <c r="AD1083" s="67">
        <f>IF($O1083="","",YEAR($O1083)&amp;"-"&amp;TEXT(MONTH($O1083),"00"))</f>
        <v/>
      </c>
      <c r="AE1083" s="67">
        <f>IF($W1083=1,"Réglée",IF($Y1083&lt;=0,"Non échu",IF($Y1083&lt;=30,"1-30 j",IF($Y1083&lt;=60,"31-60 j",IF($Y1083&lt;=90,"61-90 j","Plus de 90 j")))))</f>
        <v/>
      </c>
      <c r="AF1083" s="67">
        <f>IF($K1083&lt;=1000,"Moins de 1 k€",IF($K1083&lt;=5000,"1 à 5 k€",IF($K1083&lt;=15000,"5 à 15 k€","Plus de 15 k€")))</f>
        <v/>
      </c>
    </row>
    <row r="1084">
      <c r="A1084" s="65" t="inlineStr">
        <is>
          <t>FAC-01083</t>
        </is>
      </c>
      <c r="B1084" s="65" t="inlineStr">
        <is>
          <t>DEV-03023</t>
        </is>
      </c>
      <c r="C1084" s="65" t="inlineStr">
        <is>
          <t>CLI-0567</t>
        </is>
      </c>
      <c r="D1084" s="65" t="inlineStr">
        <is>
          <t>Professionnel</t>
        </is>
      </c>
      <c r="E1084" s="65" t="inlineStr">
        <is>
          <t>Bordeaux</t>
        </is>
      </c>
      <c r="F1084" s="66" t="n">
        <v>46203</v>
      </c>
      <c r="G1084" s="65" t="inlineStr">
        <is>
          <t>2026-06</t>
        </is>
      </c>
      <c r="H1084" s="65" t="inlineStr">
        <is>
          <t>2025-2026</t>
        </is>
      </c>
      <c r="I1084" s="66" t="n">
        <v>46233</v>
      </c>
      <c r="J1084" s="67" t="n">
        <v>30</v>
      </c>
      <c r="K1084" s="68" t="n">
        <v>18888.86</v>
      </c>
      <c r="L1084" s="71" t="n">
        <v>0.2</v>
      </c>
      <c r="M1084" s="68" t="n">
        <v>22666.63</v>
      </c>
      <c r="N1084" s="65" t="inlineStr">
        <is>
          <t>Lent</t>
        </is>
      </c>
      <c r="O1084" s="66" t="n"/>
      <c r="P1084" s="65" t="inlineStr">
        <is>
          <t>En attente</t>
        </is>
      </c>
      <c r="Q1084" s="67">
        <f>IFERROR(INDEX(Devis!$I$2:$I$3053,MATCH($B1084,Devis!$A$2:$A$3053,0)),"")</f>
        <v/>
      </c>
      <c r="R1084" s="67">
        <f>IFERROR(INDEX(Devis!$K$2:$K$3053,MATCH($B1084,Devis!$A$2:$A$3053,0)),"")</f>
        <v/>
      </c>
      <c r="S1084" s="67">
        <f>IFERROR(INDEX(Clients!$G$2:$G$1020,MATCH($C1084,Clients!$A$2:$A$1020,0)),"")</f>
        <v/>
      </c>
      <c r="T1084" s="69">
        <f>1</f>
        <v/>
      </c>
      <c r="U1084" s="68">
        <f>IFERROR(INDEX(Interventions!$S$2:$S$1106,MATCH($B1084,Interventions!$B$2:$B$1106,0)),0)</f>
        <v/>
      </c>
      <c r="V1084" s="68">
        <f>$K1084-$U1084</f>
        <v/>
      </c>
      <c r="W1084" s="69">
        <f>IF($O1084="",0,1)</f>
        <v/>
      </c>
      <c r="X1084" s="68">
        <f>IF($O1084="",$M1084,0)</f>
        <v/>
      </c>
      <c r="Y1084" s="69">
        <f>IF($O1084="",MAX(0,Paramètres!$C$8-$I1084),MAX(0,$O1084-$I1084))</f>
        <v/>
      </c>
      <c r="Z1084" s="69">
        <f>$Y1084*$X1084</f>
        <v/>
      </c>
      <c r="AA1084" s="69">
        <f>IF($O1084="",0,$O1084-$F1084)</f>
        <v/>
      </c>
      <c r="AB1084" s="69">
        <f>IF(AND($O1084="",$I1084&lt;Paramètres!$C$8),1,0)</f>
        <v/>
      </c>
      <c r="AC1084" s="69">
        <f>IF(AND($O1084="",$Y1084&gt;Paramètres!$C$13),1,0)</f>
        <v/>
      </c>
      <c r="AD1084" s="67">
        <f>IF($O1084="","",YEAR($O1084)&amp;"-"&amp;TEXT(MONTH($O1084),"00"))</f>
        <v/>
      </c>
      <c r="AE1084" s="67">
        <f>IF($W1084=1,"Réglée",IF($Y1084&lt;=0,"Non échu",IF($Y1084&lt;=30,"1-30 j",IF($Y1084&lt;=60,"31-60 j",IF($Y1084&lt;=90,"61-90 j","Plus de 90 j")))))</f>
        <v/>
      </c>
      <c r="AF1084" s="67">
        <f>IF($K1084&lt;=1000,"Moins de 1 k€",IF($K1084&lt;=5000,"1 à 5 k€",IF($K1084&lt;=15000,"5 à 15 k€","Plus de 15 k€")))</f>
        <v/>
      </c>
    </row>
    <row r="1085">
      <c r="A1085" s="65" t="inlineStr">
        <is>
          <t>FAC-01084</t>
        </is>
      </c>
      <c r="B1085" s="65" t="inlineStr">
        <is>
          <t>DEV-03024</t>
        </is>
      </c>
      <c r="C1085" s="65" t="inlineStr">
        <is>
          <t>CLI-0952</t>
        </is>
      </c>
      <c r="D1085" s="65" t="inlineStr">
        <is>
          <t>Professionnel</t>
        </is>
      </c>
      <c r="E1085" s="65" t="inlineStr">
        <is>
          <t>Toulouse</t>
        </is>
      </c>
      <c r="F1085" s="66" t="n">
        <v>46203</v>
      </c>
      <c r="G1085" s="65" t="inlineStr">
        <is>
          <t>2026-06</t>
        </is>
      </c>
      <c r="H1085" s="65" t="inlineStr">
        <is>
          <t>2025-2026</t>
        </is>
      </c>
      <c r="I1085" s="66" t="n">
        <v>46233</v>
      </c>
      <c r="J1085" s="67" t="n">
        <v>30</v>
      </c>
      <c r="K1085" s="68" t="n">
        <v>480.89</v>
      </c>
      <c r="L1085" s="71" t="n">
        <v>0.2</v>
      </c>
      <c r="M1085" s="68" t="n">
        <v>577.0700000000001</v>
      </c>
      <c r="N1085" s="65" t="inlineStr">
        <is>
          <t>Standard</t>
        </is>
      </c>
      <c r="O1085" s="66" t="n"/>
      <c r="P1085" s="65" t="inlineStr">
        <is>
          <t>En attente</t>
        </is>
      </c>
      <c r="Q1085" s="67">
        <f>IFERROR(INDEX(Devis!$I$2:$I$3053,MATCH($B1085,Devis!$A$2:$A$3053,0)),"")</f>
        <v/>
      </c>
      <c r="R1085" s="67">
        <f>IFERROR(INDEX(Devis!$K$2:$K$3053,MATCH($B1085,Devis!$A$2:$A$3053,0)),"")</f>
        <v/>
      </c>
      <c r="S1085" s="67">
        <f>IFERROR(INDEX(Clients!$G$2:$G$1020,MATCH($C1085,Clients!$A$2:$A$1020,0)),"")</f>
        <v/>
      </c>
      <c r="T1085" s="69">
        <f>1</f>
        <v/>
      </c>
      <c r="U1085" s="68">
        <f>IFERROR(INDEX(Interventions!$S$2:$S$1106,MATCH($B1085,Interventions!$B$2:$B$1106,0)),0)</f>
        <v/>
      </c>
      <c r="V1085" s="68">
        <f>$K1085-$U1085</f>
        <v/>
      </c>
      <c r="W1085" s="69">
        <f>IF($O1085="",0,1)</f>
        <v/>
      </c>
      <c r="X1085" s="68">
        <f>IF($O1085="",$M1085,0)</f>
        <v/>
      </c>
      <c r="Y1085" s="69">
        <f>IF($O1085="",MAX(0,Paramètres!$C$8-$I1085),MAX(0,$O1085-$I1085))</f>
        <v/>
      </c>
      <c r="Z1085" s="69">
        <f>$Y1085*$X1085</f>
        <v/>
      </c>
      <c r="AA1085" s="69">
        <f>IF($O1085="",0,$O1085-$F1085)</f>
        <v/>
      </c>
      <c r="AB1085" s="69">
        <f>IF(AND($O1085="",$I1085&lt;Paramètres!$C$8),1,0)</f>
        <v/>
      </c>
      <c r="AC1085" s="69">
        <f>IF(AND($O1085="",$Y1085&gt;Paramètres!$C$13),1,0)</f>
        <v/>
      </c>
      <c r="AD1085" s="67">
        <f>IF($O1085="","",YEAR($O1085)&amp;"-"&amp;TEXT(MONTH($O1085),"00"))</f>
        <v/>
      </c>
      <c r="AE1085" s="67">
        <f>IF($W1085=1,"Réglée",IF($Y1085&lt;=0,"Non échu",IF($Y1085&lt;=30,"1-30 j",IF($Y1085&lt;=60,"31-60 j",IF($Y1085&lt;=90,"61-90 j","Plus de 90 j")))))</f>
        <v/>
      </c>
      <c r="AF1085" s="67">
        <f>IF($K1085&lt;=1000,"Moins de 1 k€",IF($K1085&lt;=5000,"1 à 5 k€",IF($K1085&lt;=15000,"5 à 15 k€","Plus de 15 k€")))</f>
        <v/>
      </c>
    </row>
  </sheetData>
  <autoFilter ref="A1:P108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8C4CE"/>
    <outlinePr summaryBelow="1" summaryRight="1"/>
    <pageSetUpPr/>
  </sheetPr>
  <dimension ref="A1:U1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10" customWidth="1" min="4" max="4"/>
    <col width="12" customWidth="1" min="5" max="5"/>
    <col width="17" customWidth="1" min="6" max="6"/>
    <col width="14" customWidth="1" min="7" max="7"/>
    <col width="10" customWidth="1" min="8" max="8"/>
    <col width="13" customWidth="1" min="9" max="9"/>
    <col width="19" customWidth="1" min="10" max="10"/>
    <col width="18" customWidth="1" min="11" max="11"/>
    <col width="16" customWidth="1" min="12" max="12"/>
    <col width="20" customWidth="1" min="13" max="13"/>
    <col width="17" customWidth="1" min="14" max="14"/>
    <col width="15" customWidth="1" min="15" max="15"/>
    <col width="14" customWidth="1" min="16" max="16"/>
    <col width="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30" customHeight="1">
      <c r="A1" s="30" t="inlineStr">
        <is>
          <t>Intervention id</t>
        </is>
      </c>
      <c r="B1" s="30" t="inlineStr">
        <is>
          <t>Devis id</t>
        </is>
      </c>
      <c r="C1" s="30" t="inlineStr">
        <is>
          <t>Date intervention</t>
        </is>
      </c>
      <c r="D1" s="30" t="inlineStr">
        <is>
          <t>Mois</t>
        </is>
      </c>
      <c r="E1" s="30" t="inlineStr">
        <is>
          <t>Exercice</t>
        </is>
      </c>
      <c r="F1" s="30" t="inlineStr">
        <is>
          <t>Technicien id</t>
        </is>
      </c>
      <c r="G1" s="30" t="inlineStr">
        <is>
          <t>Technicien</t>
        </is>
      </c>
      <c r="H1" s="30" t="inlineStr">
        <is>
          <t>Agence</t>
        </is>
      </c>
      <c r="I1" s="30" t="inlineStr">
        <is>
          <t>Categorie</t>
        </is>
      </c>
      <c r="J1" s="30" t="inlineStr">
        <is>
          <t>Heures devisees</t>
        </is>
      </c>
      <c r="K1" s="30" t="inlineStr">
        <is>
          <t>Heures reelles</t>
        </is>
      </c>
      <c r="L1" s="30" t="inlineStr">
        <is>
          <t>Cout horaire</t>
        </is>
      </c>
      <c r="M1" s="30" t="inlineStr">
        <is>
          <t>Cout main oeuvre</t>
        </is>
      </c>
      <c r="N1" s="30" t="inlineStr">
        <is>
          <t>Cout materiel</t>
        </is>
      </c>
      <c r="O1" s="30" t="inlineStr">
        <is>
          <t>Statut intervention</t>
        </is>
      </c>
      <c r="P1" s="64" t="inlineStr">
        <is>
          <t>Métier</t>
        </is>
      </c>
      <c r="Q1" s="64" t="inlineStr">
        <is>
          <t>Ligne</t>
        </is>
      </c>
      <c r="R1" s="64" t="inlineStr">
        <is>
          <t>CA HT lié</t>
        </is>
      </c>
      <c r="S1" s="64" t="inlineStr">
        <is>
          <t>Coût total</t>
        </is>
      </c>
      <c r="T1" s="64" t="inlineStr">
        <is>
          <t>Marge brute</t>
        </is>
      </c>
      <c r="U1" s="64" t="inlineStr">
        <is>
          <t>Ancienneté du technicien</t>
        </is>
      </c>
    </row>
    <row r="2">
      <c r="A2" s="65" t="inlineStr">
        <is>
          <t>INT-00001</t>
        </is>
      </c>
      <c r="B2" s="65" t="inlineStr">
        <is>
          <t>DEV-00006</t>
        </is>
      </c>
      <c r="C2" s="66" t="n">
        <v>44781</v>
      </c>
      <c r="D2" s="65" t="inlineStr">
        <is>
          <t>2022-08</t>
        </is>
      </c>
      <c r="E2" s="65" t="inlineStr">
        <is>
          <t>2022-2023</t>
        </is>
      </c>
      <c r="F2" s="65" t="inlineStr">
        <is>
          <t>TEC-01</t>
        </is>
      </c>
      <c r="G2" s="65" t="inlineStr">
        <is>
          <t>Marc Delaunay</t>
        </is>
      </c>
      <c r="H2" s="65" t="inlineStr">
        <is>
          <t>Bordeaux</t>
        </is>
      </c>
      <c r="I2" s="65" t="inlineStr">
        <is>
          <t>Plomberie</t>
        </is>
      </c>
      <c r="J2" s="70" t="n">
        <v>2.3</v>
      </c>
      <c r="K2" s="70" t="n">
        <v>2.3</v>
      </c>
      <c r="L2" s="72" t="n">
        <v>32</v>
      </c>
      <c r="M2" s="68" t="n">
        <v>73.59999999999999</v>
      </c>
      <c r="N2" s="68" t="n">
        <v>162.33</v>
      </c>
      <c r="O2" s="65" t="inlineStr">
        <is>
          <t>Terminée</t>
        </is>
      </c>
      <c r="P2" s="67">
        <f>$I2</f>
        <v/>
      </c>
      <c r="Q2" s="69">
        <f>1</f>
        <v/>
      </c>
      <c r="R2" s="68">
        <f>IFERROR(INDEX(Devis!$M$2:$M$3053,MATCH($B2,Devis!$A$2:$A$3053,0)),0)</f>
        <v/>
      </c>
      <c r="S2" s="68">
        <f>$M2+$N2</f>
        <v/>
      </c>
      <c r="T2" s="68">
        <f>$R2-$S2</f>
        <v/>
      </c>
      <c r="U2" s="67">
        <f>IFERROR(IF(($C2-INDEX(Techniciens!$G$2:$G$13,MATCH($F2,Techniciens!$A$2:$A$13,0)))&lt;=365,"Moins d'un an",IF(($C2-INDEX(Techniciens!$G$2:$G$13,MATCH($F2,Techniciens!$A$2:$A$13,0)))&lt;=730,"1 à 2 ans","Plus de 2 ans")),"")</f>
        <v/>
      </c>
    </row>
    <row r="3">
      <c r="A3" s="65" t="inlineStr">
        <is>
          <t>INT-00002</t>
        </is>
      </c>
      <c r="B3" s="65" t="inlineStr">
        <is>
          <t>DEV-00008</t>
        </is>
      </c>
      <c r="C3" s="66" t="n">
        <v>44792</v>
      </c>
      <c r="D3" s="65" t="inlineStr">
        <is>
          <t>2022-08</t>
        </is>
      </c>
      <c r="E3" s="65" t="inlineStr">
        <is>
          <t>2022-2023</t>
        </is>
      </c>
      <c r="F3" s="65" t="inlineStr">
        <is>
          <t>TEC-01</t>
        </is>
      </c>
      <c r="G3" s="65" t="inlineStr">
        <is>
          <t>Marc Delaunay</t>
        </is>
      </c>
      <c r="H3" s="65" t="inlineStr">
        <is>
          <t>Bordeaux</t>
        </is>
      </c>
      <c r="I3" s="65" t="inlineStr">
        <is>
          <t>Plomberie</t>
        </is>
      </c>
      <c r="J3" s="70" t="n">
        <v>26.1</v>
      </c>
      <c r="K3" s="70" t="n">
        <v>24.4</v>
      </c>
      <c r="L3" s="72" t="n">
        <v>32</v>
      </c>
      <c r="M3" s="68" t="n">
        <v>780.8</v>
      </c>
      <c r="N3" s="68" t="n">
        <v>3047.1</v>
      </c>
      <c r="O3" s="65" t="inlineStr">
        <is>
          <t>Terminée</t>
        </is>
      </c>
      <c r="P3" s="67">
        <f>$I3</f>
        <v/>
      </c>
      <c r="Q3" s="69">
        <f>1</f>
        <v/>
      </c>
      <c r="R3" s="68">
        <f>IFERROR(INDEX(Devis!$M$2:$M$3053,MATCH($B3,Devis!$A$2:$A$3053,0)),0)</f>
        <v/>
      </c>
      <c r="S3" s="68">
        <f>$M3+$N3</f>
        <v/>
      </c>
      <c r="T3" s="68">
        <f>$R3-$S3</f>
        <v/>
      </c>
      <c r="U3" s="67">
        <f>IFERROR(IF(($C3-INDEX(Techniciens!$G$2:$G$13,MATCH($F3,Techniciens!$A$2:$A$13,0)))&lt;=365,"Moins d'un an",IF(($C3-INDEX(Techniciens!$G$2:$G$13,MATCH($F3,Techniciens!$A$2:$A$13,0)))&lt;=730,"1 à 2 ans","Plus de 2 ans")),"")</f>
        <v/>
      </c>
    </row>
    <row r="4">
      <c r="A4" s="65" t="inlineStr">
        <is>
          <t>INT-00003</t>
        </is>
      </c>
      <c r="B4" s="65" t="inlineStr">
        <is>
          <t>DEV-00010</t>
        </is>
      </c>
      <c r="C4" s="66" t="n">
        <v>44788</v>
      </c>
      <c r="D4" s="65" t="inlineStr">
        <is>
          <t>2022-08</t>
        </is>
      </c>
      <c r="E4" s="65" t="inlineStr">
        <is>
          <t>2022-2023</t>
        </is>
      </c>
      <c r="F4" s="65" t="inlineStr">
        <is>
          <t>TEC-05</t>
        </is>
      </c>
      <c r="G4" s="65" t="inlineStr">
        <is>
          <t>Sonia Mercier</t>
        </is>
      </c>
      <c r="H4" s="65" t="inlineStr">
        <is>
          <t>Bordeaux</t>
        </is>
      </c>
      <c r="I4" s="65" t="inlineStr">
        <is>
          <t>Salle de bain</t>
        </is>
      </c>
      <c r="J4" s="70" t="n">
        <v>5.6</v>
      </c>
      <c r="K4" s="70" t="n">
        <v>5.5</v>
      </c>
      <c r="L4" s="72" t="n">
        <v>31</v>
      </c>
      <c r="M4" s="68" t="n">
        <v>170.5</v>
      </c>
      <c r="N4" s="68" t="n">
        <v>572.0700000000001</v>
      </c>
      <c r="O4" s="65" t="inlineStr">
        <is>
          <t>Terminée</t>
        </is>
      </c>
      <c r="P4" s="67">
        <f>$I4</f>
        <v/>
      </c>
      <c r="Q4" s="69">
        <f>1</f>
        <v/>
      </c>
      <c r="R4" s="68">
        <f>IFERROR(INDEX(Devis!$M$2:$M$3053,MATCH($B4,Devis!$A$2:$A$3053,0)),0)</f>
        <v/>
      </c>
      <c r="S4" s="68">
        <f>$M4+$N4</f>
        <v/>
      </c>
      <c r="T4" s="68">
        <f>$R4-$S4</f>
        <v/>
      </c>
      <c r="U4" s="67">
        <f>IFERROR(IF(($C4-INDEX(Techniciens!$G$2:$G$13,MATCH($F4,Techniciens!$A$2:$A$13,0)))&lt;=365,"Moins d'un an",IF(($C4-INDEX(Techniciens!$G$2:$G$13,MATCH($F4,Techniciens!$A$2:$A$13,0)))&lt;=730,"1 à 2 ans","Plus de 2 ans")),"")</f>
        <v/>
      </c>
    </row>
    <row r="5">
      <c r="A5" s="65" t="inlineStr">
        <is>
          <t>INT-00004</t>
        </is>
      </c>
      <c r="B5" s="65" t="inlineStr">
        <is>
          <t>DEV-00014</t>
        </is>
      </c>
      <c r="C5" s="66" t="n">
        <v>44776</v>
      </c>
      <c r="D5" s="65" t="inlineStr">
        <is>
          <t>2022-08</t>
        </is>
      </c>
      <c r="E5" s="65" t="inlineStr">
        <is>
          <t>2022-2023</t>
        </is>
      </c>
      <c r="F5" s="65" t="inlineStr">
        <is>
          <t>TEC-01</t>
        </is>
      </c>
      <c r="G5" s="65" t="inlineStr">
        <is>
          <t>Marc Delaunay</t>
        </is>
      </c>
      <c r="H5" s="65" t="inlineStr">
        <is>
          <t>Bordeaux</t>
        </is>
      </c>
      <c r="I5" s="65" t="inlineStr">
        <is>
          <t>Dépannage</t>
        </is>
      </c>
      <c r="J5" s="70" t="n">
        <v>1.1</v>
      </c>
      <c r="K5" s="70" t="n">
        <v>1.2</v>
      </c>
      <c r="L5" s="72" t="n">
        <v>32</v>
      </c>
      <c r="M5" s="68" t="n">
        <v>38.4</v>
      </c>
      <c r="N5" s="68" t="n">
        <v>68.95999999999999</v>
      </c>
      <c r="O5" s="65" t="inlineStr">
        <is>
          <t>Terminée</t>
        </is>
      </c>
      <c r="P5" s="67">
        <f>$I5</f>
        <v/>
      </c>
      <c r="Q5" s="69">
        <f>1</f>
        <v/>
      </c>
      <c r="R5" s="68">
        <f>IFERROR(INDEX(Devis!$M$2:$M$3053,MATCH($B5,Devis!$A$2:$A$3053,0)),0)</f>
        <v/>
      </c>
      <c r="S5" s="68">
        <f>$M5+$N5</f>
        <v/>
      </c>
      <c r="T5" s="68">
        <f>$R5-$S5</f>
        <v/>
      </c>
      <c r="U5" s="67">
        <f>IFERROR(IF(($C5-INDEX(Techniciens!$G$2:$G$13,MATCH($F5,Techniciens!$A$2:$A$13,0)))&lt;=365,"Moins d'un an",IF(($C5-INDEX(Techniciens!$G$2:$G$13,MATCH($F5,Techniciens!$A$2:$A$13,0)))&lt;=730,"1 à 2 ans","Plus de 2 ans")),"")</f>
        <v/>
      </c>
    </row>
    <row r="6">
      <c r="A6" s="65" t="inlineStr">
        <is>
          <t>INT-00005</t>
        </is>
      </c>
      <c r="B6" s="65" t="inlineStr">
        <is>
          <t>DEV-00015</t>
        </is>
      </c>
      <c r="C6" s="66" t="n">
        <v>44792</v>
      </c>
      <c r="D6" s="65" t="inlineStr">
        <is>
          <t>2022-08</t>
        </is>
      </c>
      <c r="E6" s="65" t="inlineStr">
        <is>
          <t>2022-2023</t>
        </is>
      </c>
      <c r="F6" s="65" t="inlineStr">
        <is>
          <t>TEC-02</t>
        </is>
      </c>
      <c r="G6" s="65" t="inlineStr">
        <is>
          <t>Ahmed Zahiri</t>
        </is>
      </c>
      <c r="H6" s="65" t="inlineStr">
        <is>
          <t>Bordeaux</t>
        </is>
      </c>
      <c r="I6" s="65" t="inlineStr">
        <is>
          <t>Dépannage</t>
        </is>
      </c>
      <c r="J6" s="70" t="n">
        <v>2.2</v>
      </c>
      <c r="K6" s="70" t="n">
        <v>2.2</v>
      </c>
      <c r="L6" s="72" t="n">
        <v>35</v>
      </c>
      <c r="M6" s="68" t="n">
        <v>77</v>
      </c>
      <c r="N6" s="68" t="n">
        <v>105.98</v>
      </c>
      <c r="O6" s="65" t="inlineStr">
        <is>
          <t>Terminée</t>
        </is>
      </c>
      <c r="P6" s="67">
        <f>$I6</f>
        <v/>
      </c>
      <c r="Q6" s="69">
        <f>1</f>
        <v/>
      </c>
      <c r="R6" s="68">
        <f>IFERROR(INDEX(Devis!$M$2:$M$3053,MATCH($B6,Devis!$A$2:$A$3053,0)),0)</f>
        <v/>
      </c>
      <c r="S6" s="68">
        <f>$M6+$N6</f>
        <v/>
      </c>
      <c r="T6" s="68">
        <f>$R6-$S6</f>
        <v/>
      </c>
      <c r="U6" s="67">
        <f>IFERROR(IF(($C6-INDEX(Techniciens!$G$2:$G$13,MATCH($F6,Techniciens!$A$2:$A$13,0)))&lt;=365,"Moins d'un an",IF(($C6-INDEX(Techniciens!$G$2:$G$13,MATCH($F6,Techniciens!$A$2:$A$13,0)))&lt;=730,"1 à 2 ans","Plus de 2 ans")),"")</f>
        <v/>
      </c>
    </row>
    <row r="7">
      <c r="A7" s="65" t="inlineStr">
        <is>
          <t>INT-00006</t>
        </is>
      </c>
      <c r="B7" s="65" t="inlineStr">
        <is>
          <t>DEV-00026</t>
        </is>
      </c>
      <c r="C7" s="66" t="n">
        <v>44791</v>
      </c>
      <c r="D7" s="65" t="inlineStr">
        <is>
          <t>2022-08</t>
        </is>
      </c>
      <c r="E7" s="65" t="inlineStr">
        <is>
          <t>2022-2023</t>
        </is>
      </c>
      <c r="F7" s="65" t="inlineStr">
        <is>
          <t>TEC-01</t>
        </is>
      </c>
      <c r="G7" s="65" t="inlineStr">
        <is>
          <t>Marc Delaunay</t>
        </is>
      </c>
      <c r="H7" s="65" t="inlineStr">
        <is>
          <t>Bordeaux</t>
        </is>
      </c>
      <c r="I7" s="65" t="inlineStr">
        <is>
          <t>Plomberie</t>
        </is>
      </c>
      <c r="J7" s="70" t="n">
        <v>14.6</v>
      </c>
      <c r="K7" s="70" t="n">
        <v>14.9</v>
      </c>
      <c r="L7" s="72" t="n">
        <v>32</v>
      </c>
      <c r="M7" s="68" t="n">
        <v>476.8</v>
      </c>
      <c r="N7" s="68" t="n">
        <v>1946.12</v>
      </c>
      <c r="O7" s="65" t="inlineStr">
        <is>
          <t>Terminée</t>
        </is>
      </c>
      <c r="P7" s="67">
        <f>$I7</f>
        <v/>
      </c>
      <c r="Q7" s="69">
        <f>1</f>
        <v/>
      </c>
      <c r="R7" s="68">
        <f>IFERROR(INDEX(Devis!$M$2:$M$3053,MATCH($B7,Devis!$A$2:$A$3053,0)),0)</f>
        <v/>
      </c>
      <c r="S7" s="68">
        <f>$M7+$N7</f>
        <v/>
      </c>
      <c r="T7" s="68">
        <f>$R7-$S7</f>
        <v/>
      </c>
      <c r="U7" s="67">
        <f>IFERROR(IF(($C7-INDEX(Techniciens!$G$2:$G$13,MATCH($F7,Techniciens!$A$2:$A$13,0)))&lt;=365,"Moins d'un an",IF(($C7-INDEX(Techniciens!$G$2:$G$13,MATCH($F7,Techniciens!$A$2:$A$13,0)))&lt;=730,"1 à 2 ans","Plus de 2 ans")),"")</f>
        <v/>
      </c>
    </row>
    <row r="8">
      <c r="A8" s="65" t="inlineStr">
        <is>
          <t>INT-00007</t>
        </is>
      </c>
      <c r="B8" s="65" t="inlineStr">
        <is>
          <t>DEV-00028</t>
        </is>
      </c>
      <c r="C8" s="66" t="n">
        <v>44789</v>
      </c>
      <c r="D8" s="65" t="inlineStr">
        <is>
          <t>2022-08</t>
        </is>
      </c>
      <c r="E8" s="65" t="inlineStr">
        <is>
          <t>2022-2023</t>
        </is>
      </c>
      <c r="F8" s="65" t="inlineStr">
        <is>
          <t>TEC-05</t>
        </is>
      </c>
      <c r="G8" s="65" t="inlineStr">
        <is>
          <t>Sonia Mercier</t>
        </is>
      </c>
      <c r="H8" s="65" t="inlineStr">
        <is>
          <t>Bordeaux</t>
        </is>
      </c>
      <c r="I8" s="65" t="inlineStr">
        <is>
          <t>Dépannage</t>
        </is>
      </c>
      <c r="J8" s="70" t="n">
        <v>1.4</v>
      </c>
      <c r="K8" s="70" t="n">
        <v>1.4</v>
      </c>
      <c r="L8" s="72" t="n">
        <v>31</v>
      </c>
      <c r="M8" s="68" t="n">
        <v>43.4</v>
      </c>
      <c r="N8" s="68" t="n">
        <v>97.8</v>
      </c>
      <c r="O8" s="65" t="inlineStr">
        <is>
          <t>Terminée</t>
        </is>
      </c>
      <c r="P8" s="67">
        <f>$I8</f>
        <v/>
      </c>
      <c r="Q8" s="69">
        <f>1</f>
        <v/>
      </c>
      <c r="R8" s="68">
        <f>IFERROR(INDEX(Devis!$M$2:$M$3053,MATCH($B8,Devis!$A$2:$A$3053,0)),0)</f>
        <v/>
      </c>
      <c r="S8" s="68">
        <f>$M8+$N8</f>
        <v/>
      </c>
      <c r="T8" s="68">
        <f>$R8-$S8</f>
        <v/>
      </c>
      <c r="U8" s="67">
        <f>IFERROR(IF(($C8-INDEX(Techniciens!$G$2:$G$13,MATCH($F8,Techniciens!$A$2:$A$13,0)))&lt;=365,"Moins d'un an",IF(($C8-INDEX(Techniciens!$G$2:$G$13,MATCH($F8,Techniciens!$A$2:$A$13,0)))&lt;=730,"1 à 2 ans","Plus de 2 ans")),"")</f>
        <v/>
      </c>
    </row>
    <row r="9">
      <c r="A9" s="65" t="inlineStr">
        <is>
          <t>INT-00008</t>
        </is>
      </c>
      <c r="B9" s="65" t="inlineStr">
        <is>
          <t>DEV-00031</t>
        </is>
      </c>
      <c r="C9" s="66" t="n">
        <v>44809</v>
      </c>
      <c r="D9" s="65" t="inlineStr">
        <is>
          <t>2022-09</t>
        </is>
      </c>
      <c r="E9" s="65" t="inlineStr">
        <is>
          <t>2022-2023</t>
        </is>
      </c>
      <c r="F9" s="65" t="inlineStr">
        <is>
          <t>TEC-05</t>
        </is>
      </c>
      <c r="G9" s="65" t="inlineStr">
        <is>
          <t>Sonia Mercier</t>
        </is>
      </c>
      <c r="H9" s="65" t="inlineStr">
        <is>
          <t>Bordeaux</t>
        </is>
      </c>
      <c r="I9" s="65" t="inlineStr">
        <is>
          <t>Salle de bain</t>
        </is>
      </c>
      <c r="J9" s="70" t="n">
        <v>48.6</v>
      </c>
      <c r="K9" s="70" t="n">
        <v>46.1</v>
      </c>
      <c r="L9" s="72" t="n">
        <v>31</v>
      </c>
      <c r="M9" s="68" t="n">
        <v>1429.1</v>
      </c>
      <c r="N9" s="68" t="n">
        <v>5210.63</v>
      </c>
      <c r="O9" s="65" t="inlineStr">
        <is>
          <t>Terminée</t>
        </is>
      </c>
      <c r="P9" s="67">
        <f>$I9</f>
        <v/>
      </c>
      <c r="Q9" s="69">
        <f>1</f>
        <v/>
      </c>
      <c r="R9" s="68">
        <f>IFERROR(INDEX(Devis!$M$2:$M$3053,MATCH($B9,Devis!$A$2:$A$3053,0)),0)</f>
        <v/>
      </c>
      <c r="S9" s="68">
        <f>$M9+$N9</f>
        <v/>
      </c>
      <c r="T9" s="68">
        <f>$R9-$S9</f>
        <v/>
      </c>
      <c r="U9" s="67">
        <f>IFERROR(IF(($C9-INDEX(Techniciens!$G$2:$G$13,MATCH($F9,Techniciens!$A$2:$A$13,0)))&lt;=365,"Moins d'un an",IF(($C9-INDEX(Techniciens!$G$2:$G$13,MATCH($F9,Techniciens!$A$2:$A$13,0)))&lt;=730,"1 à 2 ans","Plus de 2 ans")),"")</f>
        <v/>
      </c>
    </row>
    <row r="10">
      <c r="A10" s="65" t="inlineStr">
        <is>
          <t>INT-00009</t>
        </is>
      </c>
      <c r="B10" s="65" t="inlineStr">
        <is>
          <t>DEV-00034</t>
        </is>
      </c>
      <c r="C10" s="66" t="n">
        <v>44788</v>
      </c>
      <c r="D10" s="65" t="inlineStr">
        <is>
          <t>2022-08</t>
        </is>
      </c>
      <c r="E10" s="65" t="inlineStr">
        <is>
          <t>2022-2023</t>
        </is>
      </c>
      <c r="F10" s="65" t="inlineStr">
        <is>
          <t>TEC-02</t>
        </is>
      </c>
      <c r="G10" s="65" t="inlineStr">
        <is>
          <t>Ahmed Zahiri</t>
        </is>
      </c>
      <c r="H10" s="65" t="inlineStr">
        <is>
          <t>Bordeaux</t>
        </is>
      </c>
      <c r="I10" s="65" t="inlineStr">
        <is>
          <t>Chauffage</t>
        </is>
      </c>
      <c r="J10" s="70" t="n">
        <v>11.2</v>
      </c>
      <c r="K10" s="70" t="n">
        <v>9.4</v>
      </c>
      <c r="L10" s="72" t="n">
        <v>35</v>
      </c>
      <c r="M10" s="68" t="n">
        <v>329</v>
      </c>
      <c r="N10" s="68" t="n">
        <v>3898.16</v>
      </c>
      <c r="O10" s="65" t="inlineStr">
        <is>
          <t>Terminée</t>
        </is>
      </c>
      <c r="P10" s="67">
        <f>$I10</f>
        <v/>
      </c>
      <c r="Q10" s="69">
        <f>1</f>
        <v/>
      </c>
      <c r="R10" s="68">
        <f>IFERROR(INDEX(Devis!$M$2:$M$3053,MATCH($B10,Devis!$A$2:$A$3053,0)),0)</f>
        <v/>
      </c>
      <c r="S10" s="68">
        <f>$M10+$N10</f>
        <v/>
      </c>
      <c r="T10" s="68">
        <f>$R10-$S10</f>
        <v/>
      </c>
      <c r="U10" s="67">
        <f>IFERROR(IF(($C10-INDEX(Techniciens!$G$2:$G$13,MATCH($F10,Techniciens!$A$2:$A$13,0)))&lt;=365,"Moins d'un an",IF(($C10-INDEX(Techniciens!$G$2:$G$13,MATCH($F10,Techniciens!$A$2:$A$13,0)))&lt;=730,"1 à 2 ans","Plus de 2 ans")),"")</f>
        <v/>
      </c>
    </row>
    <row r="11">
      <c r="A11" s="65" t="inlineStr">
        <is>
          <t>INT-00010</t>
        </is>
      </c>
      <c r="B11" s="65" t="inlineStr">
        <is>
          <t>DEV-00036</t>
        </is>
      </c>
      <c r="C11" s="66" t="n">
        <v>44831</v>
      </c>
      <c r="D11" s="65" t="inlineStr">
        <is>
          <t>2022-09</t>
        </is>
      </c>
      <c r="E11" s="65" t="inlineStr">
        <is>
          <t>2022-2023</t>
        </is>
      </c>
      <c r="F11" s="65" t="inlineStr">
        <is>
          <t>TEC-07</t>
        </is>
      </c>
      <c r="G11" s="65" t="inlineStr">
        <is>
          <t>Yannick Dubreuil</t>
        </is>
      </c>
      <c r="H11" s="65" t="inlineStr">
        <is>
          <t>Toulouse</t>
        </is>
      </c>
      <c r="I11" s="65" t="inlineStr">
        <is>
          <t>Salle de bain</t>
        </is>
      </c>
      <c r="J11" s="70" t="n">
        <v>18</v>
      </c>
      <c r="K11" s="70" t="n">
        <v>18.9</v>
      </c>
      <c r="L11" s="72" t="n">
        <v>30</v>
      </c>
      <c r="M11" s="68" t="n">
        <v>567</v>
      </c>
      <c r="N11" s="68" t="n">
        <v>1887.96</v>
      </c>
      <c r="O11" s="65" t="inlineStr">
        <is>
          <t>Terminée</t>
        </is>
      </c>
      <c r="P11" s="67">
        <f>$I11</f>
        <v/>
      </c>
      <c r="Q11" s="69">
        <f>1</f>
        <v/>
      </c>
      <c r="R11" s="68">
        <f>IFERROR(INDEX(Devis!$M$2:$M$3053,MATCH($B11,Devis!$A$2:$A$3053,0)),0)</f>
        <v/>
      </c>
      <c r="S11" s="68">
        <f>$M11+$N11</f>
        <v/>
      </c>
      <c r="T11" s="68">
        <f>$R11-$S11</f>
        <v/>
      </c>
      <c r="U11" s="67">
        <f>IFERROR(IF(($C11-INDEX(Techniciens!$G$2:$G$13,MATCH($F11,Techniciens!$A$2:$A$13,0)))&lt;=365,"Moins d'un an",IF(($C11-INDEX(Techniciens!$G$2:$G$13,MATCH($F11,Techniciens!$A$2:$A$13,0)))&lt;=730,"1 à 2 ans","Plus de 2 ans")),"")</f>
        <v/>
      </c>
    </row>
    <row r="12">
      <c r="A12" s="65" t="inlineStr">
        <is>
          <t>INT-00011</t>
        </is>
      </c>
      <c r="B12" s="65" t="inlineStr">
        <is>
          <t>DEV-00037</t>
        </is>
      </c>
      <c r="C12" s="66" t="n">
        <v>44816</v>
      </c>
      <c r="D12" s="65" t="inlineStr">
        <is>
          <t>2022-09</t>
        </is>
      </c>
      <c r="E12" s="65" t="inlineStr">
        <is>
          <t>2022-2023</t>
        </is>
      </c>
      <c r="F12" s="65" t="inlineStr">
        <is>
          <t>TEC-07</t>
        </is>
      </c>
      <c r="G12" s="65" t="inlineStr">
        <is>
          <t>Yannick Dubreuil</t>
        </is>
      </c>
      <c r="H12" s="65" t="inlineStr">
        <is>
          <t>Toulouse</t>
        </is>
      </c>
      <c r="I12" s="65" t="inlineStr">
        <is>
          <t>Plomberie</t>
        </is>
      </c>
      <c r="J12" s="70" t="n">
        <v>2.3</v>
      </c>
      <c r="K12" s="70" t="n">
        <v>2.3</v>
      </c>
      <c r="L12" s="72" t="n">
        <v>30</v>
      </c>
      <c r="M12" s="68" t="n">
        <v>69</v>
      </c>
      <c r="N12" s="68" t="n">
        <v>151.65</v>
      </c>
      <c r="O12" s="65" t="inlineStr">
        <is>
          <t>Terminée</t>
        </is>
      </c>
      <c r="P12" s="67">
        <f>$I12</f>
        <v/>
      </c>
      <c r="Q12" s="69">
        <f>1</f>
        <v/>
      </c>
      <c r="R12" s="68">
        <f>IFERROR(INDEX(Devis!$M$2:$M$3053,MATCH($B12,Devis!$A$2:$A$3053,0)),0)</f>
        <v/>
      </c>
      <c r="S12" s="68">
        <f>$M12+$N12</f>
        <v/>
      </c>
      <c r="T12" s="68">
        <f>$R12-$S12</f>
        <v/>
      </c>
      <c r="U12" s="67">
        <f>IFERROR(IF(($C12-INDEX(Techniciens!$G$2:$G$13,MATCH($F12,Techniciens!$A$2:$A$13,0)))&lt;=365,"Moins d'un an",IF(($C12-INDEX(Techniciens!$G$2:$G$13,MATCH($F12,Techniciens!$A$2:$A$13,0)))&lt;=730,"1 à 2 ans","Plus de 2 ans")),"")</f>
        <v/>
      </c>
    </row>
    <row r="13">
      <c r="A13" s="65" t="inlineStr">
        <is>
          <t>INT-00012</t>
        </is>
      </c>
      <c r="B13" s="65" t="inlineStr">
        <is>
          <t>DEV-00038</t>
        </is>
      </c>
      <c r="C13" s="66" t="n">
        <v>44802</v>
      </c>
      <c r="D13" s="65" t="inlineStr">
        <is>
          <t>2022-08</t>
        </is>
      </c>
      <c r="E13" s="65" t="inlineStr">
        <is>
          <t>2022-2023</t>
        </is>
      </c>
      <c r="F13" s="65" t="inlineStr">
        <is>
          <t>TEC-03</t>
        </is>
      </c>
      <c r="G13" s="65" t="inlineStr">
        <is>
          <t>Fabien Ortiz</t>
        </is>
      </c>
      <c r="H13" s="65" t="inlineStr">
        <is>
          <t>Bordeaux</t>
        </is>
      </c>
      <c r="I13" s="65" t="inlineStr">
        <is>
          <t>Électricité</t>
        </is>
      </c>
      <c r="J13" s="70" t="n">
        <v>5.3</v>
      </c>
      <c r="K13" s="70" t="n">
        <v>5.5</v>
      </c>
      <c r="L13" s="72" t="n">
        <v>33</v>
      </c>
      <c r="M13" s="68" t="n">
        <v>181.5</v>
      </c>
      <c r="N13" s="68" t="n">
        <v>563.59</v>
      </c>
      <c r="O13" s="65" t="inlineStr">
        <is>
          <t>Terminée</t>
        </is>
      </c>
      <c r="P13" s="67">
        <f>$I13</f>
        <v/>
      </c>
      <c r="Q13" s="69">
        <f>1</f>
        <v/>
      </c>
      <c r="R13" s="68">
        <f>IFERROR(INDEX(Devis!$M$2:$M$3053,MATCH($B13,Devis!$A$2:$A$3053,0)),0)</f>
        <v/>
      </c>
      <c r="S13" s="68">
        <f>$M13+$N13</f>
        <v/>
      </c>
      <c r="T13" s="68">
        <f>$R13-$S13</f>
        <v/>
      </c>
      <c r="U13" s="67">
        <f>IFERROR(IF(($C13-INDEX(Techniciens!$G$2:$G$13,MATCH($F13,Techniciens!$A$2:$A$13,0)))&lt;=365,"Moins d'un an",IF(($C13-INDEX(Techniciens!$G$2:$G$13,MATCH($F13,Techniciens!$A$2:$A$13,0)))&lt;=730,"1 à 2 ans","Plus de 2 ans")),"")</f>
        <v/>
      </c>
    </row>
    <row r="14">
      <c r="A14" s="65" t="inlineStr">
        <is>
          <t>INT-00013</t>
        </is>
      </c>
      <c r="B14" s="65" t="inlineStr">
        <is>
          <t>DEV-00043</t>
        </is>
      </c>
      <c r="C14" s="66" t="n">
        <v>44837</v>
      </c>
      <c r="D14" s="65" t="inlineStr">
        <is>
          <t>2022-10</t>
        </is>
      </c>
      <c r="E14" s="65" t="inlineStr">
        <is>
          <t>2022-2023</t>
        </is>
      </c>
      <c r="F14" s="65" t="inlineStr">
        <is>
          <t>TEC-07</t>
        </is>
      </c>
      <c r="G14" s="65" t="inlineStr">
        <is>
          <t>Yannick Dubreuil</t>
        </is>
      </c>
      <c r="H14" s="65" t="inlineStr">
        <is>
          <t>Toulouse</t>
        </is>
      </c>
      <c r="I14" s="65" t="inlineStr">
        <is>
          <t>Plomberie</t>
        </is>
      </c>
      <c r="J14" s="70" t="n">
        <v>9.5</v>
      </c>
      <c r="K14" s="70" t="n">
        <v>9.5</v>
      </c>
      <c r="L14" s="72" t="n">
        <v>30</v>
      </c>
      <c r="M14" s="68" t="n">
        <v>285</v>
      </c>
      <c r="N14" s="68" t="n">
        <v>1054.81</v>
      </c>
      <c r="O14" s="65" t="inlineStr">
        <is>
          <t>Terminée</t>
        </is>
      </c>
      <c r="P14" s="67">
        <f>$I14</f>
        <v/>
      </c>
      <c r="Q14" s="69">
        <f>1</f>
        <v/>
      </c>
      <c r="R14" s="68">
        <f>IFERROR(INDEX(Devis!$M$2:$M$3053,MATCH($B14,Devis!$A$2:$A$3053,0)),0)</f>
        <v/>
      </c>
      <c r="S14" s="68">
        <f>$M14+$N14</f>
        <v/>
      </c>
      <c r="T14" s="68">
        <f>$R14-$S14</f>
        <v/>
      </c>
      <c r="U14" s="67">
        <f>IFERROR(IF(($C14-INDEX(Techniciens!$G$2:$G$13,MATCH($F14,Techniciens!$A$2:$A$13,0)))&lt;=365,"Moins d'un an",IF(($C14-INDEX(Techniciens!$G$2:$G$13,MATCH($F14,Techniciens!$A$2:$A$13,0)))&lt;=730,"1 à 2 ans","Plus de 2 ans")),"")</f>
        <v/>
      </c>
    </row>
    <row r="15">
      <c r="A15" s="65" t="inlineStr">
        <is>
          <t>INT-00014</t>
        </is>
      </c>
      <c r="B15" s="65" t="inlineStr">
        <is>
          <t>DEV-00047</t>
        </is>
      </c>
      <c r="C15" s="66" t="n">
        <v>44818</v>
      </c>
      <c r="D15" s="65" t="inlineStr">
        <is>
          <t>2022-09</t>
        </is>
      </c>
      <c r="E15" s="65" t="inlineStr">
        <is>
          <t>2022-2023</t>
        </is>
      </c>
      <c r="F15" s="65" t="inlineStr">
        <is>
          <t>TEC-03</t>
        </is>
      </c>
      <c r="G15" s="65" t="inlineStr">
        <is>
          <t>Fabien Ortiz</t>
        </is>
      </c>
      <c r="H15" s="65" t="inlineStr">
        <is>
          <t>Bordeaux</t>
        </is>
      </c>
      <c r="I15" s="65" t="inlineStr">
        <is>
          <t>Électricité</t>
        </is>
      </c>
      <c r="J15" s="70" t="n">
        <v>22.9</v>
      </c>
      <c r="K15" s="70" t="n">
        <v>25.5</v>
      </c>
      <c r="L15" s="72" t="n">
        <v>33</v>
      </c>
      <c r="M15" s="68" t="n">
        <v>841.5</v>
      </c>
      <c r="N15" s="68" t="n">
        <v>2189.65</v>
      </c>
      <c r="O15" s="65" t="inlineStr">
        <is>
          <t>Terminée</t>
        </is>
      </c>
      <c r="P15" s="67">
        <f>$I15</f>
        <v/>
      </c>
      <c r="Q15" s="69">
        <f>1</f>
        <v/>
      </c>
      <c r="R15" s="68">
        <f>IFERROR(INDEX(Devis!$M$2:$M$3053,MATCH($B15,Devis!$A$2:$A$3053,0)),0)</f>
        <v/>
      </c>
      <c r="S15" s="68">
        <f>$M15+$N15</f>
        <v/>
      </c>
      <c r="T15" s="68">
        <f>$R15-$S15</f>
        <v/>
      </c>
      <c r="U15" s="67">
        <f>IFERROR(IF(($C15-INDEX(Techniciens!$G$2:$G$13,MATCH($F15,Techniciens!$A$2:$A$13,0)))&lt;=365,"Moins d'un an",IF(($C15-INDEX(Techniciens!$G$2:$G$13,MATCH($F15,Techniciens!$A$2:$A$13,0)))&lt;=730,"1 à 2 ans","Plus de 2 ans")),"")</f>
        <v/>
      </c>
    </row>
    <row r="16">
      <c r="A16" s="65" t="inlineStr">
        <is>
          <t>INT-00015</t>
        </is>
      </c>
      <c r="B16" s="65" t="inlineStr">
        <is>
          <t>DEV-00048</t>
        </is>
      </c>
      <c r="C16" s="66" t="n">
        <v>44797</v>
      </c>
      <c r="D16" s="65" t="inlineStr">
        <is>
          <t>2022-08</t>
        </is>
      </c>
      <c r="E16" s="65" t="inlineStr">
        <is>
          <t>2022-2023</t>
        </is>
      </c>
      <c r="F16" s="65" t="inlineStr">
        <is>
          <t>TEC-02</t>
        </is>
      </c>
      <c r="G16" s="65" t="inlineStr">
        <is>
          <t>Ahmed Zahiri</t>
        </is>
      </c>
      <c r="H16" s="65" t="inlineStr">
        <is>
          <t>Bordeaux</t>
        </is>
      </c>
      <c r="I16" s="65" t="inlineStr">
        <is>
          <t>Dépannage</t>
        </is>
      </c>
      <c r="J16" s="70" t="n">
        <v>1.6</v>
      </c>
      <c r="K16" s="70" t="n">
        <v>1.3</v>
      </c>
      <c r="L16" s="72" t="n">
        <v>35</v>
      </c>
      <c r="M16" s="68" t="n">
        <v>45.5</v>
      </c>
      <c r="N16" s="68" t="n">
        <v>81.13</v>
      </c>
      <c r="O16" s="65" t="inlineStr">
        <is>
          <t>Terminée</t>
        </is>
      </c>
      <c r="P16" s="67">
        <f>$I16</f>
        <v/>
      </c>
      <c r="Q16" s="69">
        <f>1</f>
        <v/>
      </c>
      <c r="R16" s="68">
        <f>IFERROR(INDEX(Devis!$M$2:$M$3053,MATCH($B16,Devis!$A$2:$A$3053,0)),0)</f>
        <v/>
      </c>
      <c r="S16" s="68">
        <f>$M16+$N16</f>
        <v/>
      </c>
      <c r="T16" s="68">
        <f>$R16-$S16</f>
        <v/>
      </c>
      <c r="U16" s="67">
        <f>IFERROR(IF(($C16-INDEX(Techniciens!$G$2:$G$13,MATCH($F16,Techniciens!$A$2:$A$13,0)))&lt;=365,"Moins d'un an",IF(($C16-INDEX(Techniciens!$G$2:$G$13,MATCH($F16,Techniciens!$A$2:$A$13,0)))&lt;=730,"1 à 2 ans","Plus de 2 ans")),"")</f>
        <v/>
      </c>
    </row>
    <row r="17">
      <c r="A17" s="65" t="inlineStr">
        <is>
          <t>INT-00016</t>
        </is>
      </c>
      <c r="B17" s="65" t="inlineStr">
        <is>
          <t>DEV-00052</t>
        </is>
      </c>
      <c r="C17" s="66" t="n">
        <v>44830</v>
      </c>
      <c r="D17" s="65" t="inlineStr">
        <is>
          <t>2022-09</t>
        </is>
      </c>
      <c r="E17" s="65" t="inlineStr">
        <is>
          <t>2022-2023</t>
        </is>
      </c>
      <c r="F17" s="65" t="inlineStr">
        <is>
          <t>TEC-02</t>
        </is>
      </c>
      <c r="G17" s="65" t="inlineStr">
        <is>
          <t>Ahmed Zahiri</t>
        </is>
      </c>
      <c r="H17" s="65" t="inlineStr">
        <is>
          <t>Bordeaux</t>
        </is>
      </c>
      <c r="I17" s="65" t="inlineStr">
        <is>
          <t>Dépannage</t>
        </is>
      </c>
      <c r="J17" s="70" t="n">
        <v>0.9</v>
      </c>
      <c r="K17" s="70" t="n">
        <v>0.8</v>
      </c>
      <c r="L17" s="72" t="n">
        <v>35</v>
      </c>
      <c r="M17" s="68" t="n">
        <v>28</v>
      </c>
      <c r="N17" s="68" t="n">
        <v>77.01000000000001</v>
      </c>
      <c r="O17" s="65" t="inlineStr">
        <is>
          <t>Terminée</t>
        </is>
      </c>
      <c r="P17" s="67">
        <f>$I17</f>
        <v/>
      </c>
      <c r="Q17" s="69">
        <f>1</f>
        <v/>
      </c>
      <c r="R17" s="68">
        <f>IFERROR(INDEX(Devis!$M$2:$M$3053,MATCH($B17,Devis!$A$2:$A$3053,0)),0)</f>
        <v/>
      </c>
      <c r="S17" s="68">
        <f>$M17+$N17</f>
        <v/>
      </c>
      <c r="T17" s="68">
        <f>$R17-$S17</f>
        <v/>
      </c>
      <c r="U17" s="67">
        <f>IFERROR(IF(($C17-INDEX(Techniciens!$G$2:$G$13,MATCH($F17,Techniciens!$A$2:$A$13,0)))&lt;=365,"Moins d'un an",IF(($C17-INDEX(Techniciens!$G$2:$G$13,MATCH($F17,Techniciens!$A$2:$A$13,0)))&lt;=730,"1 à 2 ans","Plus de 2 ans")),"")</f>
        <v/>
      </c>
    </row>
    <row r="18">
      <c r="A18" s="65" t="inlineStr">
        <is>
          <t>INT-00017</t>
        </is>
      </c>
      <c r="B18" s="65" t="inlineStr">
        <is>
          <t>DEV-00054</t>
        </is>
      </c>
      <c r="C18" s="66" t="n">
        <v>44817</v>
      </c>
      <c r="D18" s="65" t="inlineStr">
        <is>
          <t>2022-09</t>
        </is>
      </c>
      <c r="E18" s="65" t="inlineStr">
        <is>
          <t>2022-2023</t>
        </is>
      </c>
      <c r="F18" s="65" t="inlineStr">
        <is>
          <t>TEC-05</t>
        </is>
      </c>
      <c r="G18" s="65" t="inlineStr">
        <is>
          <t>Sonia Mercier</t>
        </is>
      </c>
      <c r="H18" s="65" t="inlineStr">
        <is>
          <t>Bordeaux</t>
        </is>
      </c>
      <c r="I18" s="65" t="inlineStr">
        <is>
          <t>Salle de bain</t>
        </is>
      </c>
      <c r="J18" s="70" t="n">
        <v>41.3</v>
      </c>
      <c r="K18" s="70" t="n">
        <v>39.9</v>
      </c>
      <c r="L18" s="72" t="n">
        <v>31</v>
      </c>
      <c r="M18" s="68" t="n">
        <v>1236.9</v>
      </c>
      <c r="N18" s="68" t="n">
        <v>9194.639999999999</v>
      </c>
      <c r="O18" s="65" t="inlineStr">
        <is>
          <t>Terminée</t>
        </is>
      </c>
      <c r="P18" s="67">
        <f>$I18</f>
        <v/>
      </c>
      <c r="Q18" s="69">
        <f>1</f>
        <v/>
      </c>
      <c r="R18" s="68">
        <f>IFERROR(INDEX(Devis!$M$2:$M$3053,MATCH($B18,Devis!$A$2:$A$3053,0)),0)</f>
        <v/>
      </c>
      <c r="S18" s="68">
        <f>$M18+$N18</f>
        <v/>
      </c>
      <c r="T18" s="68">
        <f>$R18-$S18</f>
        <v/>
      </c>
      <c r="U18" s="67">
        <f>IFERROR(IF(($C18-INDEX(Techniciens!$G$2:$G$13,MATCH($F18,Techniciens!$A$2:$A$13,0)))&lt;=365,"Moins d'un an",IF(($C18-INDEX(Techniciens!$G$2:$G$13,MATCH($F18,Techniciens!$A$2:$A$13,0)))&lt;=730,"1 à 2 ans","Plus de 2 ans")),"")</f>
        <v/>
      </c>
    </row>
    <row r="19">
      <c r="A19" s="65" t="inlineStr">
        <is>
          <t>INT-00018</t>
        </is>
      </c>
      <c r="B19" s="65" t="inlineStr">
        <is>
          <t>DEV-00055</t>
        </is>
      </c>
      <c r="C19" s="66" t="n">
        <v>44839</v>
      </c>
      <c r="D19" s="65" t="inlineStr">
        <is>
          <t>2022-10</t>
        </is>
      </c>
      <c r="E19" s="65" t="inlineStr">
        <is>
          <t>2022-2023</t>
        </is>
      </c>
      <c r="F19" s="65" t="inlineStr">
        <is>
          <t>TEC-01</t>
        </is>
      </c>
      <c r="G19" s="65" t="inlineStr">
        <is>
          <t>Marc Delaunay</t>
        </is>
      </c>
      <c r="H19" s="65" t="inlineStr">
        <is>
          <t>Bordeaux</t>
        </is>
      </c>
      <c r="I19" s="65" t="inlineStr">
        <is>
          <t>Dépannage</t>
        </is>
      </c>
      <c r="J19" s="70" t="n">
        <v>1.1</v>
      </c>
      <c r="K19" s="70" t="n">
        <v>1</v>
      </c>
      <c r="L19" s="72" t="n">
        <v>32</v>
      </c>
      <c r="M19" s="68" t="n">
        <v>32</v>
      </c>
      <c r="N19" s="68" t="n">
        <v>58.62</v>
      </c>
      <c r="O19" s="65" t="inlineStr">
        <is>
          <t>Terminée</t>
        </is>
      </c>
      <c r="P19" s="67">
        <f>$I19</f>
        <v/>
      </c>
      <c r="Q19" s="69">
        <f>1</f>
        <v/>
      </c>
      <c r="R19" s="68">
        <f>IFERROR(INDEX(Devis!$M$2:$M$3053,MATCH($B19,Devis!$A$2:$A$3053,0)),0)</f>
        <v/>
      </c>
      <c r="S19" s="68">
        <f>$M19+$N19</f>
        <v/>
      </c>
      <c r="T19" s="68">
        <f>$R19-$S19</f>
        <v/>
      </c>
      <c r="U19" s="67">
        <f>IFERROR(IF(($C19-INDEX(Techniciens!$G$2:$G$13,MATCH($F19,Techniciens!$A$2:$A$13,0)))&lt;=365,"Moins d'un an",IF(($C19-INDEX(Techniciens!$G$2:$G$13,MATCH($F19,Techniciens!$A$2:$A$13,0)))&lt;=730,"1 à 2 ans","Plus de 2 ans")),"")</f>
        <v/>
      </c>
    </row>
    <row r="20">
      <c r="A20" s="65" t="inlineStr">
        <is>
          <t>INT-00019</t>
        </is>
      </c>
      <c r="B20" s="65" t="inlineStr">
        <is>
          <t>DEV-00058</t>
        </is>
      </c>
      <c r="C20" s="66" t="n">
        <v>44827</v>
      </c>
      <c r="D20" s="65" t="inlineStr">
        <is>
          <t>2022-09</t>
        </is>
      </c>
      <c r="E20" s="65" t="inlineStr">
        <is>
          <t>2022-2023</t>
        </is>
      </c>
      <c r="F20" s="65" t="inlineStr">
        <is>
          <t>TEC-08</t>
        </is>
      </c>
      <c r="G20" s="65" t="inlineStr">
        <is>
          <t>Elodie Ravel</t>
        </is>
      </c>
      <c r="H20" s="65" t="inlineStr">
        <is>
          <t>Toulouse</t>
        </is>
      </c>
      <c r="I20" s="65" t="inlineStr">
        <is>
          <t>Électricité</t>
        </is>
      </c>
      <c r="J20" s="70" t="n">
        <v>7.9</v>
      </c>
      <c r="K20" s="70" t="n">
        <v>10.1</v>
      </c>
      <c r="L20" s="72" t="n">
        <v>32</v>
      </c>
      <c r="M20" s="68" t="n">
        <v>323.2</v>
      </c>
      <c r="N20" s="68" t="n">
        <v>1447.72</v>
      </c>
      <c r="O20" s="65" t="inlineStr">
        <is>
          <t>Terminée</t>
        </is>
      </c>
      <c r="P20" s="67">
        <f>$I20</f>
        <v/>
      </c>
      <c r="Q20" s="69">
        <f>1</f>
        <v/>
      </c>
      <c r="R20" s="68">
        <f>IFERROR(INDEX(Devis!$M$2:$M$3053,MATCH($B20,Devis!$A$2:$A$3053,0)),0)</f>
        <v/>
      </c>
      <c r="S20" s="68">
        <f>$M20+$N20</f>
        <v/>
      </c>
      <c r="T20" s="68">
        <f>$R20-$S20</f>
        <v/>
      </c>
      <c r="U20" s="67">
        <f>IFERROR(IF(($C20-INDEX(Techniciens!$G$2:$G$13,MATCH($F20,Techniciens!$A$2:$A$13,0)))&lt;=365,"Moins d'un an",IF(($C20-INDEX(Techniciens!$G$2:$G$13,MATCH($F20,Techniciens!$A$2:$A$13,0)))&lt;=730,"1 à 2 ans","Plus de 2 ans")),"")</f>
        <v/>
      </c>
    </row>
    <row r="21">
      <c r="A21" s="65" t="inlineStr">
        <is>
          <t>INT-00020</t>
        </is>
      </c>
      <c r="B21" s="65" t="inlineStr">
        <is>
          <t>DEV-00059</t>
        </is>
      </c>
      <c r="C21" s="66" t="n">
        <v>44806</v>
      </c>
      <c r="D21" s="65" t="inlineStr">
        <is>
          <t>2022-09</t>
        </is>
      </c>
      <c r="E21" s="65" t="inlineStr">
        <is>
          <t>2022-2023</t>
        </is>
      </c>
      <c r="F21" s="65" t="inlineStr">
        <is>
          <t>TEC-07</t>
        </is>
      </c>
      <c r="G21" s="65" t="inlineStr">
        <is>
          <t>Yannick Dubreuil</t>
        </is>
      </c>
      <c r="H21" s="65" t="inlineStr">
        <is>
          <t>Toulouse</t>
        </is>
      </c>
      <c r="I21" s="65" t="inlineStr">
        <is>
          <t>Dépannage</t>
        </is>
      </c>
      <c r="J21" s="70" t="n">
        <v>1.1</v>
      </c>
      <c r="K21" s="70" t="n">
        <v>1.3</v>
      </c>
      <c r="L21" s="72" t="n">
        <v>30</v>
      </c>
      <c r="M21" s="68" t="n">
        <v>39</v>
      </c>
      <c r="N21" s="68" t="n">
        <v>64.77</v>
      </c>
      <c r="O21" s="65" t="inlineStr">
        <is>
          <t>Terminée</t>
        </is>
      </c>
      <c r="P21" s="67">
        <f>$I21</f>
        <v/>
      </c>
      <c r="Q21" s="69">
        <f>1</f>
        <v/>
      </c>
      <c r="R21" s="68">
        <f>IFERROR(INDEX(Devis!$M$2:$M$3053,MATCH($B21,Devis!$A$2:$A$3053,0)),0)</f>
        <v/>
      </c>
      <c r="S21" s="68">
        <f>$M21+$N21</f>
        <v/>
      </c>
      <c r="T21" s="68">
        <f>$R21-$S21</f>
        <v/>
      </c>
      <c r="U21" s="67">
        <f>IFERROR(IF(($C21-INDEX(Techniciens!$G$2:$G$13,MATCH($F21,Techniciens!$A$2:$A$13,0)))&lt;=365,"Moins d'un an",IF(($C21-INDEX(Techniciens!$G$2:$G$13,MATCH($F21,Techniciens!$A$2:$A$13,0)))&lt;=730,"1 à 2 ans","Plus de 2 ans")),"")</f>
        <v/>
      </c>
    </row>
    <row r="22">
      <c r="A22" s="65" t="inlineStr">
        <is>
          <t>INT-00021</t>
        </is>
      </c>
      <c r="B22" s="65" t="inlineStr">
        <is>
          <t>DEV-00060</t>
        </is>
      </c>
      <c r="C22" s="66" t="n">
        <v>44823</v>
      </c>
      <c r="D22" s="65" t="inlineStr">
        <is>
          <t>2022-09</t>
        </is>
      </c>
      <c r="E22" s="65" t="inlineStr">
        <is>
          <t>2022-2023</t>
        </is>
      </c>
      <c r="F22" s="65" t="inlineStr">
        <is>
          <t>TEC-05</t>
        </is>
      </c>
      <c r="G22" s="65" t="inlineStr">
        <is>
          <t>Sonia Mercier</t>
        </is>
      </c>
      <c r="H22" s="65" t="inlineStr">
        <is>
          <t>Bordeaux</t>
        </is>
      </c>
      <c r="I22" s="65" t="inlineStr">
        <is>
          <t>Dépannage</t>
        </is>
      </c>
      <c r="J22" s="70" t="n">
        <v>3.3</v>
      </c>
      <c r="K22" s="70" t="n">
        <v>3.6</v>
      </c>
      <c r="L22" s="72" t="n">
        <v>31</v>
      </c>
      <c r="M22" s="68" t="n">
        <v>111.6</v>
      </c>
      <c r="N22" s="68" t="n">
        <v>184.56</v>
      </c>
      <c r="O22" s="65" t="inlineStr">
        <is>
          <t>Terminée</t>
        </is>
      </c>
      <c r="P22" s="67">
        <f>$I22</f>
        <v/>
      </c>
      <c r="Q22" s="69">
        <f>1</f>
        <v/>
      </c>
      <c r="R22" s="68">
        <f>IFERROR(INDEX(Devis!$M$2:$M$3053,MATCH($B22,Devis!$A$2:$A$3053,0)),0)</f>
        <v/>
      </c>
      <c r="S22" s="68">
        <f>$M22+$N22</f>
        <v/>
      </c>
      <c r="T22" s="68">
        <f>$R22-$S22</f>
        <v/>
      </c>
      <c r="U22" s="67">
        <f>IFERROR(IF(($C22-INDEX(Techniciens!$G$2:$G$13,MATCH($F22,Techniciens!$A$2:$A$13,0)))&lt;=365,"Moins d'un an",IF(($C22-INDEX(Techniciens!$G$2:$G$13,MATCH($F22,Techniciens!$A$2:$A$13,0)))&lt;=730,"1 à 2 ans","Plus de 2 ans")),"")</f>
        <v/>
      </c>
    </row>
    <row r="23">
      <c r="A23" s="65" t="inlineStr">
        <is>
          <t>INT-00022</t>
        </is>
      </c>
      <c r="B23" s="65" t="inlineStr">
        <is>
          <t>DEV-00061</t>
        </is>
      </c>
      <c r="C23" s="66" t="n">
        <v>44837</v>
      </c>
      <c r="D23" s="65" t="inlineStr">
        <is>
          <t>2022-10</t>
        </is>
      </c>
      <c r="E23" s="65" t="inlineStr">
        <is>
          <t>2022-2023</t>
        </is>
      </c>
      <c r="F23" s="65" t="inlineStr">
        <is>
          <t>TEC-07</t>
        </is>
      </c>
      <c r="G23" s="65" t="inlineStr">
        <is>
          <t>Yannick Dubreuil</t>
        </is>
      </c>
      <c r="H23" s="65" t="inlineStr">
        <is>
          <t>Toulouse</t>
        </is>
      </c>
      <c r="I23" s="65" t="inlineStr">
        <is>
          <t>Dépannage</t>
        </is>
      </c>
      <c r="J23" s="70" t="n">
        <v>3</v>
      </c>
      <c r="K23" s="70" t="n">
        <v>3.1</v>
      </c>
      <c r="L23" s="72" t="n">
        <v>30</v>
      </c>
      <c r="M23" s="68" t="n">
        <v>93</v>
      </c>
      <c r="N23" s="68" t="n">
        <v>200.51</v>
      </c>
      <c r="O23" s="65" t="inlineStr">
        <is>
          <t>Terminée</t>
        </is>
      </c>
      <c r="P23" s="67">
        <f>$I23</f>
        <v/>
      </c>
      <c r="Q23" s="69">
        <f>1</f>
        <v/>
      </c>
      <c r="R23" s="68">
        <f>IFERROR(INDEX(Devis!$M$2:$M$3053,MATCH($B23,Devis!$A$2:$A$3053,0)),0)</f>
        <v/>
      </c>
      <c r="S23" s="68">
        <f>$M23+$N23</f>
        <v/>
      </c>
      <c r="T23" s="68">
        <f>$R23-$S23</f>
        <v/>
      </c>
      <c r="U23" s="67">
        <f>IFERROR(IF(($C23-INDEX(Techniciens!$G$2:$G$13,MATCH($F23,Techniciens!$A$2:$A$13,0)))&lt;=365,"Moins d'un an",IF(($C23-INDEX(Techniciens!$G$2:$G$13,MATCH($F23,Techniciens!$A$2:$A$13,0)))&lt;=730,"1 à 2 ans","Plus de 2 ans")),"")</f>
        <v/>
      </c>
    </row>
    <row r="24">
      <c r="A24" s="65" t="inlineStr">
        <is>
          <t>INT-00023</t>
        </is>
      </c>
      <c r="B24" s="65" t="inlineStr">
        <is>
          <t>DEV-00062</t>
        </is>
      </c>
      <c r="C24" s="66" t="n">
        <v>44830</v>
      </c>
      <c r="D24" s="65" t="inlineStr">
        <is>
          <t>2022-09</t>
        </is>
      </c>
      <c r="E24" s="65" t="inlineStr">
        <is>
          <t>2022-2023</t>
        </is>
      </c>
      <c r="F24" s="65" t="inlineStr">
        <is>
          <t>TEC-08</t>
        </is>
      </c>
      <c r="G24" s="65" t="inlineStr">
        <is>
          <t>Elodie Ravel</t>
        </is>
      </c>
      <c r="H24" s="65" t="inlineStr">
        <is>
          <t>Toulouse</t>
        </is>
      </c>
      <c r="I24" s="65" t="inlineStr">
        <is>
          <t>Électricité</t>
        </is>
      </c>
      <c r="J24" s="70" t="n">
        <v>5.7</v>
      </c>
      <c r="K24" s="70" t="n">
        <v>6.7</v>
      </c>
      <c r="L24" s="72" t="n">
        <v>32</v>
      </c>
      <c r="M24" s="68" t="n">
        <v>214.4</v>
      </c>
      <c r="N24" s="68" t="n">
        <v>1728.48</v>
      </c>
      <c r="O24" s="65" t="inlineStr">
        <is>
          <t>Terminée</t>
        </is>
      </c>
      <c r="P24" s="67">
        <f>$I24</f>
        <v/>
      </c>
      <c r="Q24" s="69">
        <f>1</f>
        <v/>
      </c>
      <c r="R24" s="68">
        <f>IFERROR(INDEX(Devis!$M$2:$M$3053,MATCH($B24,Devis!$A$2:$A$3053,0)),0)</f>
        <v/>
      </c>
      <c r="S24" s="68">
        <f>$M24+$N24</f>
        <v/>
      </c>
      <c r="T24" s="68">
        <f>$R24-$S24</f>
        <v/>
      </c>
      <c r="U24" s="67">
        <f>IFERROR(IF(($C24-INDEX(Techniciens!$G$2:$G$13,MATCH($F24,Techniciens!$A$2:$A$13,0)))&lt;=365,"Moins d'un an",IF(($C24-INDEX(Techniciens!$G$2:$G$13,MATCH($F24,Techniciens!$A$2:$A$13,0)))&lt;=730,"1 à 2 ans","Plus de 2 ans")),"")</f>
        <v/>
      </c>
    </row>
    <row r="25">
      <c r="A25" s="65" t="inlineStr">
        <is>
          <t>INT-00024</t>
        </is>
      </c>
      <c r="B25" s="65" t="inlineStr">
        <is>
          <t>DEV-00064</t>
        </is>
      </c>
      <c r="C25" s="66" t="n">
        <v>44816</v>
      </c>
      <c r="D25" s="65" t="inlineStr">
        <is>
          <t>2022-09</t>
        </is>
      </c>
      <c r="E25" s="65" t="inlineStr">
        <is>
          <t>2022-2023</t>
        </is>
      </c>
      <c r="F25" s="65" t="inlineStr">
        <is>
          <t>TEC-07</t>
        </is>
      </c>
      <c r="G25" s="65" t="inlineStr">
        <is>
          <t>Yannick Dubreuil</t>
        </is>
      </c>
      <c r="H25" s="65" t="inlineStr">
        <is>
          <t>Toulouse</t>
        </is>
      </c>
      <c r="I25" s="65" t="inlineStr">
        <is>
          <t>Plomberie</t>
        </is>
      </c>
      <c r="J25" s="70" t="n">
        <v>15.2</v>
      </c>
      <c r="K25" s="70" t="n">
        <v>16.3</v>
      </c>
      <c r="L25" s="72" t="n">
        <v>30</v>
      </c>
      <c r="M25" s="68" t="n">
        <v>489</v>
      </c>
      <c r="N25" s="68" t="n">
        <v>3010.48</v>
      </c>
      <c r="O25" s="65" t="inlineStr">
        <is>
          <t>Terminée</t>
        </is>
      </c>
      <c r="P25" s="67">
        <f>$I25</f>
        <v/>
      </c>
      <c r="Q25" s="69">
        <f>1</f>
        <v/>
      </c>
      <c r="R25" s="68">
        <f>IFERROR(INDEX(Devis!$M$2:$M$3053,MATCH($B25,Devis!$A$2:$A$3053,0)),0)</f>
        <v/>
      </c>
      <c r="S25" s="68">
        <f>$M25+$N25</f>
        <v/>
      </c>
      <c r="T25" s="68">
        <f>$R25-$S25</f>
        <v/>
      </c>
      <c r="U25" s="67">
        <f>IFERROR(IF(($C25-INDEX(Techniciens!$G$2:$G$13,MATCH($F25,Techniciens!$A$2:$A$13,0)))&lt;=365,"Moins d'un an",IF(($C25-INDEX(Techniciens!$G$2:$G$13,MATCH($F25,Techniciens!$A$2:$A$13,0)))&lt;=730,"1 à 2 ans","Plus de 2 ans")),"")</f>
        <v/>
      </c>
    </row>
    <row r="26">
      <c r="A26" s="65" t="inlineStr">
        <is>
          <t>INT-00025</t>
        </is>
      </c>
      <c r="B26" s="65" t="inlineStr">
        <is>
          <t>DEV-00073</t>
        </is>
      </c>
      <c r="C26" s="66" t="n">
        <v>44839</v>
      </c>
      <c r="D26" s="65" t="inlineStr">
        <is>
          <t>2022-10</t>
        </is>
      </c>
      <c r="E26" s="65" t="inlineStr">
        <is>
          <t>2022-2023</t>
        </is>
      </c>
      <c r="F26" s="65" t="inlineStr">
        <is>
          <t>TEC-06</t>
        </is>
      </c>
      <c r="G26" s="65" t="inlineStr">
        <is>
          <t>Pierre Vasseur</t>
        </is>
      </c>
      <c r="H26" s="65" t="inlineStr">
        <is>
          <t>Toulouse</t>
        </is>
      </c>
      <c r="I26" s="65" t="inlineStr">
        <is>
          <t>Chauffage</t>
        </is>
      </c>
      <c r="J26" s="70" t="n">
        <v>3.9</v>
      </c>
      <c r="K26" s="70" t="n">
        <v>3.2</v>
      </c>
      <c r="L26" s="72" t="n">
        <v>36</v>
      </c>
      <c r="M26" s="68" t="n">
        <v>115.2</v>
      </c>
      <c r="N26" s="68" t="n">
        <v>298.33</v>
      </c>
      <c r="O26" s="65" t="inlineStr">
        <is>
          <t>Terminée</t>
        </is>
      </c>
      <c r="P26" s="67">
        <f>$I26</f>
        <v/>
      </c>
      <c r="Q26" s="69">
        <f>1</f>
        <v/>
      </c>
      <c r="R26" s="68">
        <f>IFERROR(INDEX(Devis!$M$2:$M$3053,MATCH($B26,Devis!$A$2:$A$3053,0)),0)</f>
        <v/>
      </c>
      <c r="S26" s="68">
        <f>$M26+$N26</f>
        <v/>
      </c>
      <c r="T26" s="68">
        <f>$R26-$S26</f>
        <v/>
      </c>
      <c r="U26" s="67">
        <f>IFERROR(IF(($C26-INDEX(Techniciens!$G$2:$G$13,MATCH($F26,Techniciens!$A$2:$A$13,0)))&lt;=365,"Moins d'un an",IF(($C26-INDEX(Techniciens!$G$2:$G$13,MATCH($F26,Techniciens!$A$2:$A$13,0)))&lt;=730,"1 à 2 ans","Plus de 2 ans")),"")</f>
        <v/>
      </c>
    </row>
    <row r="27">
      <c r="A27" s="65" t="inlineStr">
        <is>
          <t>INT-00026</t>
        </is>
      </c>
      <c r="B27" s="65" t="inlineStr">
        <is>
          <t>DEV-00077</t>
        </is>
      </c>
      <c r="C27" s="66" t="n">
        <v>44833</v>
      </c>
      <c r="D27" s="65" t="inlineStr">
        <is>
          <t>2022-09</t>
        </is>
      </c>
      <c r="E27" s="65" t="inlineStr">
        <is>
          <t>2022-2023</t>
        </is>
      </c>
      <c r="F27" s="65" t="inlineStr">
        <is>
          <t>TEC-08</t>
        </is>
      </c>
      <c r="G27" s="65" t="inlineStr">
        <is>
          <t>Elodie Ravel</t>
        </is>
      </c>
      <c r="H27" s="65" t="inlineStr">
        <is>
          <t>Toulouse</t>
        </is>
      </c>
      <c r="I27" s="65" t="inlineStr">
        <is>
          <t>Dépannage</t>
        </is>
      </c>
      <c r="J27" s="70" t="n">
        <v>1.5</v>
      </c>
      <c r="K27" s="70" t="n">
        <v>1.7</v>
      </c>
      <c r="L27" s="72" t="n">
        <v>32</v>
      </c>
      <c r="M27" s="68" t="n">
        <v>54.4</v>
      </c>
      <c r="N27" s="68" t="n">
        <v>153.89</v>
      </c>
      <c r="O27" s="65" t="inlineStr">
        <is>
          <t>Terminée</t>
        </is>
      </c>
      <c r="P27" s="67">
        <f>$I27</f>
        <v/>
      </c>
      <c r="Q27" s="69">
        <f>1</f>
        <v/>
      </c>
      <c r="R27" s="68">
        <f>IFERROR(INDEX(Devis!$M$2:$M$3053,MATCH($B27,Devis!$A$2:$A$3053,0)),0)</f>
        <v/>
      </c>
      <c r="S27" s="68">
        <f>$M27+$N27</f>
        <v/>
      </c>
      <c r="T27" s="68">
        <f>$R27-$S27</f>
        <v/>
      </c>
      <c r="U27" s="67">
        <f>IFERROR(IF(($C27-INDEX(Techniciens!$G$2:$G$13,MATCH($F27,Techniciens!$A$2:$A$13,0)))&lt;=365,"Moins d'un an",IF(($C27-INDEX(Techniciens!$G$2:$G$13,MATCH($F27,Techniciens!$A$2:$A$13,0)))&lt;=730,"1 à 2 ans","Plus de 2 ans")),"")</f>
        <v/>
      </c>
    </row>
    <row r="28">
      <c r="A28" s="65" t="inlineStr">
        <is>
          <t>INT-00027</t>
        </is>
      </c>
      <c r="B28" s="65" t="inlineStr">
        <is>
          <t>DEV-00079</t>
        </is>
      </c>
      <c r="C28" s="66" t="n">
        <v>44858</v>
      </c>
      <c r="D28" s="65" t="inlineStr">
        <is>
          <t>2022-10</t>
        </is>
      </c>
      <c r="E28" s="65" t="inlineStr">
        <is>
          <t>2022-2023</t>
        </is>
      </c>
      <c r="F28" s="65" t="inlineStr">
        <is>
          <t>TEC-03</t>
        </is>
      </c>
      <c r="G28" s="65" t="inlineStr">
        <is>
          <t>Fabien Ortiz</t>
        </is>
      </c>
      <c r="H28" s="65" t="inlineStr">
        <is>
          <t>Bordeaux</t>
        </is>
      </c>
      <c r="I28" s="65" t="inlineStr">
        <is>
          <t>Électricité</t>
        </is>
      </c>
      <c r="J28" s="70" t="n">
        <v>6.9</v>
      </c>
      <c r="K28" s="70" t="n">
        <v>6.9</v>
      </c>
      <c r="L28" s="72" t="n">
        <v>33</v>
      </c>
      <c r="M28" s="68" t="n">
        <v>227.7</v>
      </c>
      <c r="N28" s="68" t="n">
        <v>642.23</v>
      </c>
      <c r="O28" s="65" t="inlineStr">
        <is>
          <t>Terminée</t>
        </is>
      </c>
      <c r="P28" s="67">
        <f>$I28</f>
        <v/>
      </c>
      <c r="Q28" s="69">
        <f>1</f>
        <v/>
      </c>
      <c r="R28" s="68">
        <f>IFERROR(INDEX(Devis!$M$2:$M$3053,MATCH($B28,Devis!$A$2:$A$3053,0)),0)</f>
        <v/>
      </c>
      <c r="S28" s="68">
        <f>$M28+$N28</f>
        <v/>
      </c>
      <c r="T28" s="68">
        <f>$R28-$S28</f>
        <v/>
      </c>
      <c r="U28" s="67">
        <f>IFERROR(IF(($C28-INDEX(Techniciens!$G$2:$G$13,MATCH($F28,Techniciens!$A$2:$A$13,0)))&lt;=365,"Moins d'un an",IF(($C28-INDEX(Techniciens!$G$2:$G$13,MATCH($F28,Techniciens!$A$2:$A$13,0)))&lt;=730,"1 à 2 ans","Plus de 2 ans")),"")</f>
        <v/>
      </c>
    </row>
    <row r="29">
      <c r="A29" s="65" t="inlineStr">
        <is>
          <t>INT-00028</t>
        </is>
      </c>
      <c r="B29" s="65" t="inlineStr">
        <is>
          <t>DEV-00080</t>
        </is>
      </c>
      <c r="C29" s="66" t="n">
        <v>44859</v>
      </c>
      <c r="D29" s="65" t="inlineStr">
        <is>
          <t>2022-10</t>
        </is>
      </c>
      <c r="E29" s="65" t="inlineStr">
        <is>
          <t>2022-2023</t>
        </is>
      </c>
      <c r="F29" s="65" t="inlineStr">
        <is>
          <t>TEC-02</t>
        </is>
      </c>
      <c r="G29" s="65" t="inlineStr">
        <is>
          <t>Ahmed Zahiri</t>
        </is>
      </c>
      <c r="H29" s="65" t="inlineStr">
        <is>
          <t>Bordeaux</t>
        </is>
      </c>
      <c r="I29" s="65" t="inlineStr">
        <is>
          <t>Chauffage</t>
        </is>
      </c>
      <c r="J29" s="70" t="n">
        <v>29.5</v>
      </c>
      <c r="K29" s="70" t="n">
        <v>26.5</v>
      </c>
      <c r="L29" s="72" t="n">
        <v>35</v>
      </c>
      <c r="M29" s="68" t="n">
        <v>927.5</v>
      </c>
      <c r="N29" s="68" t="n">
        <v>7058.71</v>
      </c>
      <c r="O29" s="65" t="inlineStr">
        <is>
          <t>Terminée</t>
        </is>
      </c>
      <c r="P29" s="67">
        <f>$I29</f>
        <v/>
      </c>
      <c r="Q29" s="69">
        <f>1</f>
        <v/>
      </c>
      <c r="R29" s="68">
        <f>IFERROR(INDEX(Devis!$M$2:$M$3053,MATCH($B29,Devis!$A$2:$A$3053,0)),0)</f>
        <v/>
      </c>
      <c r="S29" s="68">
        <f>$M29+$N29</f>
        <v/>
      </c>
      <c r="T29" s="68">
        <f>$R29-$S29</f>
        <v/>
      </c>
      <c r="U29" s="67">
        <f>IFERROR(IF(($C29-INDEX(Techniciens!$G$2:$G$13,MATCH($F29,Techniciens!$A$2:$A$13,0)))&lt;=365,"Moins d'un an",IF(($C29-INDEX(Techniciens!$G$2:$G$13,MATCH($F29,Techniciens!$A$2:$A$13,0)))&lt;=730,"1 à 2 ans","Plus de 2 ans")),"")</f>
        <v/>
      </c>
    </row>
    <row r="30">
      <c r="A30" s="65" t="inlineStr">
        <is>
          <t>INT-00029</t>
        </is>
      </c>
      <c r="B30" s="65" t="inlineStr">
        <is>
          <t>DEV-00081</t>
        </is>
      </c>
      <c r="C30" s="66" t="n">
        <v>44837</v>
      </c>
      <c r="D30" s="65" t="inlineStr">
        <is>
          <t>2022-10</t>
        </is>
      </c>
      <c r="E30" s="65" t="inlineStr">
        <is>
          <t>2022-2023</t>
        </is>
      </c>
      <c r="F30" s="65" t="inlineStr">
        <is>
          <t>TEC-02</t>
        </is>
      </c>
      <c r="G30" s="65" t="inlineStr">
        <is>
          <t>Ahmed Zahiri</t>
        </is>
      </c>
      <c r="H30" s="65" t="inlineStr">
        <is>
          <t>Bordeaux</t>
        </is>
      </c>
      <c r="I30" s="65" t="inlineStr">
        <is>
          <t>Chauffage</t>
        </is>
      </c>
      <c r="J30" s="70" t="n">
        <v>12.3</v>
      </c>
      <c r="K30" s="70" t="n">
        <v>11.9</v>
      </c>
      <c r="L30" s="72" t="n">
        <v>35</v>
      </c>
      <c r="M30" s="68" t="n">
        <v>416.5</v>
      </c>
      <c r="N30" s="68" t="n">
        <v>2657.73</v>
      </c>
      <c r="O30" s="65" t="inlineStr">
        <is>
          <t>Terminée</t>
        </is>
      </c>
      <c r="P30" s="67">
        <f>$I30</f>
        <v/>
      </c>
      <c r="Q30" s="69">
        <f>1</f>
        <v/>
      </c>
      <c r="R30" s="68">
        <f>IFERROR(INDEX(Devis!$M$2:$M$3053,MATCH($B30,Devis!$A$2:$A$3053,0)),0)</f>
        <v/>
      </c>
      <c r="S30" s="68">
        <f>$M30+$N30</f>
        <v/>
      </c>
      <c r="T30" s="68">
        <f>$R30-$S30</f>
        <v/>
      </c>
      <c r="U30" s="67">
        <f>IFERROR(IF(($C30-INDEX(Techniciens!$G$2:$G$13,MATCH($F30,Techniciens!$A$2:$A$13,0)))&lt;=365,"Moins d'un an",IF(($C30-INDEX(Techniciens!$G$2:$G$13,MATCH($F30,Techniciens!$A$2:$A$13,0)))&lt;=730,"1 à 2 ans","Plus de 2 ans")),"")</f>
        <v/>
      </c>
    </row>
    <row r="31">
      <c r="A31" s="65" t="inlineStr">
        <is>
          <t>INT-00030</t>
        </is>
      </c>
      <c r="B31" s="65" t="inlineStr">
        <is>
          <t>DEV-00084</t>
        </is>
      </c>
      <c r="C31" s="66" t="n">
        <v>44865</v>
      </c>
      <c r="D31" s="65" t="inlineStr">
        <is>
          <t>2022-10</t>
        </is>
      </c>
      <c r="E31" s="65" t="inlineStr">
        <is>
          <t>2022-2023</t>
        </is>
      </c>
      <c r="F31" s="65" t="inlineStr">
        <is>
          <t>TEC-08</t>
        </is>
      </c>
      <c r="G31" s="65" t="inlineStr">
        <is>
          <t>Elodie Ravel</t>
        </is>
      </c>
      <c r="H31" s="65" t="inlineStr">
        <is>
          <t>Toulouse</t>
        </is>
      </c>
      <c r="I31" s="65" t="inlineStr">
        <is>
          <t>Électricité</t>
        </is>
      </c>
      <c r="J31" s="70" t="n">
        <v>4.8</v>
      </c>
      <c r="K31" s="70" t="n">
        <v>5.6</v>
      </c>
      <c r="L31" s="72" t="n">
        <v>32</v>
      </c>
      <c r="M31" s="68" t="n">
        <v>179.2</v>
      </c>
      <c r="N31" s="68" t="n">
        <v>610.15</v>
      </c>
      <c r="O31" s="65" t="inlineStr">
        <is>
          <t>Terminée</t>
        </is>
      </c>
      <c r="P31" s="67">
        <f>$I31</f>
        <v/>
      </c>
      <c r="Q31" s="69">
        <f>1</f>
        <v/>
      </c>
      <c r="R31" s="68">
        <f>IFERROR(INDEX(Devis!$M$2:$M$3053,MATCH($B31,Devis!$A$2:$A$3053,0)),0)</f>
        <v/>
      </c>
      <c r="S31" s="68">
        <f>$M31+$N31</f>
        <v/>
      </c>
      <c r="T31" s="68">
        <f>$R31-$S31</f>
        <v/>
      </c>
      <c r="U31" s="67">
        <f>IFERROR(IF(($C31-INDEX(Techniciens!$G$2:$G$13,MATCH($F31,Techniciens!$A$2:$A$13,0)))&lt;=365,"Moins d'un an",IF(($C31-INDEX(Techniciens!$G$2:$G$13,MATCH($F31,Techniciens!$A$2:$A$13,0)))&lt;=730,"1 à 2 ans","Plus de 2 ans")),"")</f>
        <v/>
      </c>
    </row>
    <row r="32">
      <c r="A32" s="65" t="inlineStr">
        <is>
          <t>INT-00031</t>
        </is>
      </c>
      <c r="B32" s="65" t="inlineStr">
        <is>
          <t>DEV-00085</t>
        </is>
      </c>
      <c r="C32" s="66" t="n">
        <v>44848</v>
      </c>
      <c r="D32" s="65" t="inlineStr">
        <is>
          <t>2022-10</t>
        </is>
      </c>
      <c r="E32" s="65" t="inlineStr">
        <is>
          <t>2022-2023</t>
        </is>
      </c>
      <c r="F32" s="65" t="inlineStr">
        <is>
          <t>TEC-07</t>
        </is>
      </c>
      <c r="G32" s="65" t="inlineStr">
        <is>
          <t>Yannick Dubreuil</t>
        </is>
      </c>
      <c r="H32" s="65" t="inlineStr">
        <is>
          <t>Toulouse</t>
        </is>
      </c>
      <c r="I32" s="65" t="inlineStr">
        <is>
          <t>Salle de bain</t>
        </is>
      </c>
      <c r="J32" s="70" t="n">
        <v>16.7</v>
      </c>
      <c r="K32" s="70" t="n">
        <v>19.2</v>
      </c>
      <c r="L32" s="72" t="n">
        <v>30</v>
      </c>
      <c r="M32" s="68" t="n">
        <v>576</v>
      </c>
      <c r="N32" s="68" t="n">
        <v>1416.87</v>
      </c>
      <c r="O32" s="65" t="inlineStr">
        <is>
          <t>Terminée</t>
        </is>
      </c>
      <c r="P32" s="67">
        <f>$I32</f>
        <v/>
      </c>
      <c r="Q32" s="69">
        <f>1</f>
        <v/>
      </c>
      <c r="R32" s="68">
        <f>IFERROR(INDEX(Devis!$M$2:$M$3053,MATCH($B32,Devis!$A$2:$A$3053,0)),0)</f>
        <v/>
      </c>
      <c r="S32" s="68">
        <f>$M32+$N32</f>
        <v/>
      </c>
      <c r="T32" s="68">
        <f>$R32-$S32</f>
        <v/>
      </c>
      <c r="U32" s="67">
        <f>IFERROR(IF(($C32-INDEX(Techniciens!$G$2:$G$13,MATCH($F32,Techniciens!$A$2:$A$13,0)))&lt;=365,"Moins d'un an",IF(($C32-INDEX(Techniciens!$G$2:$G$13,MATCH($F32,Techniciens!$A$2:$A$13,0)))&lt;=730,"1 à 2 ans","Plus de 2 ans")),"")</f>
        <v/>
      </c>
    </row>
    <row r="33">
      <c r="A33" s="65" t="inlineStr">
        <is>
          <t>INT-00032</t>
        </is>
      </c>
      <c r="B33" s="65" t="inlineStr">
        <is>
          <t>DEV-00086</t>
        </is>
      </c>
      <c r="C33" s="66" t="n">
        <v>44867</v>
      </c>
      <c r="D33" s="65" t="inlineStr">
        <is>
          <t>2022-11</t>
        </is>
      </c>
      <c r="E33" s="65" t="inlineStr">
        <is>
          <t>2022-2023</t>
        </is>
      </c>
      <c r="F33" s="65" t="inlineStr">
        <is>
          <t>TEC-06</t>
        </is>
      </c>
      <c r="G33" s="65" t="inlineStr">
        <is>
          <t>Pierre Vasseur</t>
        </is>
      </c>
      <c r="H33" s="65" t="inlineStr">
        <is>
          <t>Toulouse</t>
        </is>
      </c>
      <c r="I33" s="65" t="inlineStr">
        <is>
          <t>Chauffage</t>
        </is>
      </c>
      <c r="J33" s="70" t="n">
        <v>3.8</v>
      </c>
      <c r="K33" s="70" t="n">
        <v>3.3</v>
      </c>
      <c r="L33" s="72" t="n">
        <v>36</v>
      </c>
      <c r="M33" s="68" t="n">
        <v>118.8</v>
      </c>
      <c r="N33" s="68" t="n">
        <v>237.54</v>
      </c>
      <c r="O33" s="65" t="inlineStr">
        <is>
          <t>Terminée</t>
        </is>
      </c>
      <c r="P33" s="67">
        <f>$I33</f>
        <v/>
      </c>
      <c r="Q33" s="69">
        <f>1</f>
        <v/>
      </c>
      <c r="R33" s="68">
        <f>IFERROR(INDEX(Devis!$M$2:$M$3053,MATCH($B33,Devis!$A$2:$A$3053,0)),0)</f>
        <v/>
      </c>
      <c r="S33" s="68">
        <f>$M33+$N33</f>
        <v/>
      </c>
      <c r="T33" s="68">
        <f>$R33-$S33</f>
        <v/>
      </c>
      <c r="U33" s="67">
        <f>IFERROR(IF(($C33-INDEX(Techniciens!$G$2:$G$13,MATCH($F33,Techniciens!$A$2:$A$13,0)))&lt;=365,"Moins d'un an",IF(($C33-INDEX(Techniciens!$G$2:$G$13,MATCH($F33,Techniciens!$A$2:$A$13,0)))&lt;=730,"1 à 2 ans","Plus de 2 ans")),"")</f>
        <v/>
      </c>
    </row>
    <row r="34">
      <c r="A34" s="65" t="inlineStr">
        <is>
          <t>INT-00033</t>
        </is>
      </c>
      <c r="B34" s="65" t="inlineStr">
        <is>
          <t>DEV-00092</t>
        </is>
      </c>
      <c r="C34" s="66" t="n">
        <v>44851</v>
      </c>
      <c r="D34" s="65" t="inlineStr">
        <is>
          <t>2022-10</t>
        </is>
      </c>
      <c r="E34" s="65" t="inlineStr">
        <is>
          <t>2022-2023</t>
        </is>
      </c>
      <c r="F34" s="65" t="inlineStr">
        <is>
          <t>TEC-07</t>
        </is>
      </c>
      <c r="G34" s="65" t="inlineStr">
        <is>
          <t>Yannick Dubreuil</t>
        </is>
      </c>
      <c r="H34" s="65" t="inlineStr">
        <is>
          <t>Toulouse</t>
        </is>
      </c>
      <c r="I34" s="65" t="inlineStr">
        <is>
          <t>Salle de bain</t>
        </is>
      </c>
      <c r="J34" s="70" t="n">
        <v>46.1</v>
      </c>
      <c r="K34" s="70" t="n">
        <v>53</v>
      </c>
      <c r="L34" s="72" t="n">
        <v>30</v>
      </c>
      <c r="M34" s="68" t="n">
        <v>1590</v>
      </c>
      <c r="N34" s="68" t="n">
        <v>5234.64</v>
      </c>
      <c r="O34" s="65" t="inlineStr">
        <is>
          <t>Terminée</t>
        </is>
      </c>
      <c r="P34" s="67">
        <f>$I34</f>
        <v/>
      </c>
      <c r="Q34" s="69">
        <f>1</f>
        <v/>
      </c>
      <c r="R34" s="68">
        <f>IFERROR(INDEX(Devis!$M$2:$M$3053,MATCH($B34,Devis!$A$2:$A$3053,0)),0)</f>
        <v/>
      </c>
      <c r="S34" s="68">
        <f>$M34+$N34</f>
        <v/>
      </c>
      <c r="T34" s="68">
        <f>$R34-$S34</f>
        <v/>
      </c>
      <c r="U34" s="67">
        <f>IFERROR(IF(($C34-INDEX(Techniciens!$G$2:$G$13,MATCH($F34,Techniciens!$A$2:$A$13,0)))&lt;=365,"Moins d'un an",IF(($C34-INDEX(Techniciens!$G$2:$G$13,MATCH($F34,Techniciens!$A$2:$A$13,0)))&lt;=730,"1 à 2 ans","Plus de 2 ans")),"")</f>
        <v/>
      </c>
    </row>
    <row r="35">
      <c r="A35" s="65" t="inlineStr">
        <is>
          <t>INT-00034</t>
        </is>
      </c>
      <c r="B35" s="65" t="inlineStr">
        <is>
          <t>DEV-00093</t>
        </is>
      </c>
      <c r="C35" s="66" t="n">
        <v>44875</v>
      </c>
      <c r="D35" s="65" t="inlineStr">
        <is>
          <t>2022-11</t>
        </is>
      </c>
      <c r="E35" s="65" t="inlineStr">
        <is>
          <t>2022-2023</t>
        </is>
      </c>
      <c r="F35" s="65" t="inlineStr">
        <is>
          <t>TEC-03</t>
        </is>
      </c>
      <c r="G35" s="65" t="inlineStr">
        <is>
          <t>Fabien Ortiz</t>
        </is>
      </c>
      <c r="H35" s="65" t="inlineStr">
        <is>
          <t>Bordeaux</t>
        </is>
      </c>
      <c r="I35" s="65" t="inlineStr">
        <is>
          <t>Dépannage</t>
        </is>
      </c>
      <c r="J35" s="70" t="n">
        <v>1</v>
      </c>
      <c r="K35" s="70" t="n">
        <v>1</v>
      </c>
      <c r="L35" s="72" t="n">
        <v>33</v>
      </c>
      <c r="M35" s="68" t="n">
        <v>33</v>
      </c>
      <c r="N35" s="68" t="n">
        <v>64</v>
      </c>
      <c r="O35" s="65" t="inlineStr">
        <is>
          <t>Terminée</t>
        </is>
      </c>
      <c r="P35" s="67">
        <f>$I35</f>
        <v/>
      </c>
      <c r="Q35" s="69">
        <f>1</f>
        <v/>
      </c>
      <c r="R35" s="68">
        <f>IFERROR(INDEX(Devis!$M$2:$M$3053,MATCH($B35,Devis!$A$2:$A$3053,0)),0)</f>
        <v/>
      </c>
      <c r="S35" s="68">
        <f>$M35+$N35</f>
        <v/>
      </c>
      <c r="T35" s="68">
        <f>$R35-$S35</f>
        <v/>
      </c>
      <c r="U35" s="67">
        <f>IFERROR(IF(($C35-INDEX(Techniciens!$G$2:$G$13,MATCH($F35,Techniciens!$A$2:$A$13,0)))&lt;=365,"Moins d'un an",IF(($C35-INDEX(Techniciens!$G$2:$G$13,MATCH($F35,Techniciens!$A$2:$A$13,0)))&lt;=730,"1 à 2 ans","Plus de 2 ans")),"")</f>
        <v/>
      </c>
    </row>
    <row r="36">
      <c r="A36" s="65" t="inlineStr">
        <is>
          <t>INT-00035</t>
        </is>
      </c>
      <c r="B36" s="65" t="inlineStr">
        <is>
          <t>DEV-00095</t>
        </is>
      </c>
      <c r="C36" s="66" t="n">
        <v>44889</v>
      </c>
      <c r="D36" s="65" t="inlineStr">
        <is>
          <t>2022-11</t>
        </is>
      </c>
      <c r="E36" s="65" t="inlineStr">
        <is>
          <t>2022-2023</t>
        </is>
      </c>
      <c r="F36" s="65" t="inlineStr">
        <is>
          <t>TEC-05</t>
        </is>
      </c>
      <c r="G36" s="65" t="inlineStr">
        <is>
          <t>Sonia Mercier</t>
        </is>
      </c>
      <c r="H36" s="65" t="inlineStr">
        <is>
          <t>Bordeaux</t>
        </is>
      </c>
      <c r="I36" s="65" t="inlineStr">
        <is>
          <t>Salle de bain</t>
        </is>
      </c>
      <c r="J36" s="70" t="n">
        <v>5.4</v>
      </c>
      <c r="K36" s="70" t="n">
        <v>5.1</v>
      </c>
      <c r="L36" s="72" t="n">
        <v>31</v>
      </c>
      <c r="M36" s="68" t="n">
        <v>158.1</v>
      </c>
      <c r="N36" s="68" t="n">
        <v>1068.62</v>
      </c>
      <c r="O36" s="65" t="inlineStr">
        <is>
          <t>Terminée</t>
        </is>
      </c>
      <c r="P36" s="67">
        <f>$I36</f>
        <v/>
      </c>
      <c r="Q36" s="69">
        <f>1</f>
        <v/>
      </c>
      <c r="R36" s="68">
        <f>IFERROR(INDEX(Devis!$M$2:$M$3053,MATCH($B36,Devis!$A$2:$A$3053,0)),0)</f>
        <v/>
      </c>
      <c r="S36" s="68">
        <f>$M36+$N36</f>
        <v/>
      </c>
      <c r="T36" s="68">
        <f>$R36-$S36</f>
        <v/>
      </c>
      <c r="U36" s="67">
        <f>IFERROR(IF(($C36-INDEX(Techniciens!$G$2:$G$13,MATCH($F36,Techniciens!$A$2:$A$13,0)))&lt;=365,"Moins d'un an",IF(($C36-INDEX(Techniciens!$G$2:$G$13,MATCH($F36,Techniciens!$A$2:$A$13,0)))&lt;=730,"1 à 2 ans","Plus de 2 ans")),"")</f>
        <v/>
      </c>
    </row>
    <row r="37">
      <c r="A37" s="65" t="inlineStr">
        <is>
          <t>INT-00036</t>
        </is>
      </c>
      <c r="B37" s="65" t="inlineStr">
        <is>
          <t>DEV-00097</t>
        </is>
      </c>
      <c r="C37" s="66" t="n">
        <v>44860</v>
      </c>
      <c r="D37" s="65" t="inlineStr">
        <is>
          <t>2022-10</t>
        </is>
      </c>
      <c r="E37" s="65" t="inlineStr">
        <is>
          <t>2022-2023</t>
        </is>
      </c>
      <c r="F37" s="65" t="inlineStr">
        <is>
          <t>TEC-08</t>
        </is>
      </c>
      <c r="G37" s="65" t="inlineStr">
        <is>
          <t>Elodie Ravel</t>
        </is>
      </c>
      <c r="H37" s="65" t="inlineStr">
        <is>
          <t>Toulouse</t>
        </is>
      </c>
      <c r="I37" s="65" t="inlineStr">
        <is>
          <t>Salle de bain</t>
        </is>
      </c>
      <c r="J37" s="70" t="n">
        <v>42.4</v>
      </c>
      <c r="K37" s="70" t="n">
        <v>53.6</v>
      </c>
      <c r="L37" s="72" t="n">
        <v>32</v>
      </c>
      <c r="M37" s="68" t="n">
        <v>1715.2</v>
      </c>
      <c r="N37" s="68" t="n">
        <v>5596.39</v>
      </c>
      <c r="O37" s="65" t="inlineStr">
        <is>
          <t>Terminée</t>
        </is>
      </c>
      <c r="P37" s="67">
        <f>$I37</f>
        <v/>
      </c>
      <c r="Q37" s="69">
        <f>1</f>
        <v/>
      </c>
      <c r="R37" s="68">
        <f>IFERROR(INDEX(Devis!$M$2:$M$3053,MATCH($B37,Devis!$A$2:$A$3053,0)),0)</f>
        <v/>
      </c>
      <c r="S37" s="68">
        <f>$M37+$N37</f>
        <v/>
      </c>
      <c r="T37" s="68">
        <f>$R37-$S37</f>
        <v/>
      </c>
      <c r="U37" s="67">
        <f>IFERROR(IF(($C37-INDEX(Techniciens!$G$2:$G$13,MATCH($F37,Techniciens!$A$2:$A$13,0)))&lt;=365,"Moins d'un an",IF(($C37-INDEX(Techniciens!$G$2:$G$13,MATCH($F37,Techniciens!$A$2:$A$13,0)))&lt;=730,"1 à 2 ans","Plus de 2 ans")),"")</f>
        <v/>
      </c>
    </row>
    <row r="38">
      <c r="A38" s="65" t="inlineStr">
        <is>
          <t>INT-00037</t>
        </is>
      </c>
      <c r="B38" s="65" t="inlineStr">
        <is>
          <t>DEV-00100</t>
        </is>
      </c>
      <c r="C38" s="66" t="n">
        <v>44839</v>
      </c>
      <c r="D38" s="65" t="inlineStr">
        <is>
          <t>2022-10</t>
        </is>
      </c>
      <c r="E38" s="65" t="inlineStr">
        <is>
          <t>2022-2023</t>
        </is>
      </c>
      <c r="F38" s="65" t="inlineStr">
        <is>
          <t>TEC-06</t>
        </is>
      </c>
      <c r="G38" s="65" t="inlineStr">
        <is>
          <t>Pierre Vasseur</t>
        </is>
      </c>
      <c r="H38" s="65" t="inlineStr">
        <is>
          <t>Toulouse</t>
        </is>
      </c>
      <c r="I38" s="65" t="inlineStr">
        <is>
          <t>Chauffage</t>
        </is>
      </c>
      <c r="J38" s="70" t="n">
        <v>27.9</v>
      </c>
      <c r="K38" s="70" t="n">
        <v>24.2</v>
      </c>
      <c r="L38" s="72" t="n">
        <v>36</v>
      </c>
      <c r="M38" s="68" t="n">
        <v>871.2</v>
      </c>
      <c r="N38" s="68" t="n">
        <v>12234.29</v>
      </c>
      <c r="O38" s="65" t="inlineStr">
        <is>
          <t>Terminée</t>
        </is>
      </c>
      <c r="P38" s="67">
        <f>$I38</f>
        <v/>
      </c>
      <c r="Q38" s="69">
        <f>1</f>
        <v/>
      </c>
      <c r="R38" s="68">
        <f>IFERROR(INDEX(Devis!$M$2:$M$3053,MATCH($B38,Devis!$A$2:$A$3053,0)),0)</f>
        <v/>
      </c>
      <c r="S38" s="68">
        <f>$M38+$N38</f>
        <v/>
      </c>
      <c r="T38" s="68">
        <f>$R38-$S38</f>
        <v/>
      </c>
      <c r="U38" s="67">
        <f>IFERROR(IF(($C38-INDEX(Techniciens!$G$2:$G$13,MATCH($F38,Techniciens!$A$2:$A$13,0)))&lt;=365,"Moins d'un an",IF(($C38-INDEX(Techniciens!$G$2:$G$13,MATCH($F38,Techniciens!$A$2:$A$13,0)))&lt;=730,"1 à 2 ans","Plus de 2 ans")),"")</f>
        <v/>
      </c>
    </row>
    <row r="39">
      <c r="A39" s="65" t="inlineStr">
        <is>
          <t>INT-00038</t>
        </is>
      </c>
      <c r="B39" s="65" t="inlineStr">
        <is>
          <t>DEV-00103</t>
        </is>
      </c>
      <c r="C39" s="66" t="n">
        <v>44865</v>
      </c>
      <c r="D39" s="65" t="inlineStr">
        <is>
          <t>2022-10</t>
        </is>
      </c>
      <c r="E39" s="65" t="inlineStr">
        <is>
          <t>2022-2023</t>
        </is>
      </c>
      <c r="F39" s="65" t="inlineStr">
        <is>
          <t>TEC-02</t>
        </is>
      </c>
      <c r="G39" s="65" t="inlineStr">
        <is>
          <t>Ahmed Zahiri</t>
        </is>
      </c>
      <c r="H39" s="65" t="inlineStr">
        <is>
          <t>Bordeaux</t>
        </is>
      </c>
      <c r="I39" s="65" t="inlineStr">
        <is>
          <t>Dépannage</t>
        </is>
      </c>
      <c r="J39" s="70" t="n">
        <v>1</v>
      </c>
      <c r="K39" s="70" t="n">
        <v>1</v>
      </c>
      <c r="L39" s="72" t="n">
        <v>35</v>
      </c>
      <c r="M39" s="68" t="n">
        <v>35</v>
      </c>
      <c r="N39" s="68" t="n">
        <v>165.14</v>
      </c>
      <c r="O39" s="65" t="inlineStr">
        <is>
          <t>Terminée</t>
        </is>
      </c>
      <c r="P39" s="67">
        <f>$I39</f>
        <v/>
      </c>
      <c r="Q39" s="69">
        <f>1</f>
        <v/>
      </c>
      <c r="R39" s="68">
        <f>IFERROR(INDEX(Devis!$M$2:$M$3053,MATCH($B39,Devis!$A$2:$A$3053,0)),0)</f>
        <v/>
      </c>
      <c r="S39" s="68">
        <f>$M39+$N39</f>
        <v/>
      </c>
      <c r="T39" s="68">
        <f>$R39-$S39</f>
        <v/>
      </c>
      <c r="U39" s="67">
        <f>IFERROR(IF(($C39-INDEX(Techniciens!$G$2:$G$13,MATCH($F39,Techniciens!$A$2:$A$13,0)))&lt;=365,"Moins d'un an",IF(($C39-INDEX(Techniciens!$G$2:$G$13,MATCH($F39,Techniciens!$A$2:$A$13,0)))&lt;=730,"1 à 2 ans","Plus de 2 ans")),"")</f>
        <v/>
      </c>
    </row>
    <row r="40">
      <c r="A40" s="65" t="inlineStr">
        <is>
          <t>INT-00039</t>
        </is>
      </c>
      <c r="B40" s="65" t="inlineStr">
        <is>
          <t>DEV-00104</t>
        </is>
      </c>
      <c r="C40" s="66" t="n">
        <v>44852</v>
      </c>
      <c r="D40" s="65" t="inlineStr">
        <is>
          <t>2022-10</t>
        </is>
      </c>
      <c r="E40" s="65" t="inlineStr">
        <is>
          <t>2022-2023</t>
        </is>
      </c>
      <c r="F40" s="65" t="inlineStr">
        <is>
          <t>TEC-02</t>
        </is>
      </c>
      <c r="G40" s="65" t="inlineStr">
        <is>
          <t>Ahmed Zahiri</t>
        </is>
      </c>
      <c r="H40" s="65" t="inlineStr">
        <is>
          <t>Bordeaux</t>
        </is>
      </c>
      <c r="I40" s="65" t="inlineStr">
        <is>
          <t>Chauffage</t>
        </is>
      </c>
      <c r="J40" s="70" t="n">
        <v>13.8</v>
      </c>
      <c r="K40" s="70" t="n">
        <v>13</v>
      </c>
      <c r="L40" s="72" t="n">
        <v>35</v>
      </c>
      <c r="M40" s="68" t="n">
        <v>455</v>
      </c>
      <c r="N40" s="68" t="n">
        <v>2139.92</v>
      </c>
      <c r="O40" s="65" t="inlineStr">
        <is>
          <t>Terminée</t>
        </is>
      </c>
      <c r="P40" s="67">
        <f>$I40</f>
        <v/>
      </c>
      <c r="Q40" s="69">
        <f>1</f>
        <v/>
      </c>
      <c r="R40" s="68">
        <f>IFERROR(INDEX(Devis!$M$2:$M$3053,MATCH($B40,Devis!$A$2:$A$3053,0)),0)</f>
        <v/>
      </c>
      <c r="S40" s="68">
        <f>$M40+$N40</f>
        <v/>
      </c>
      <c r="T40" s="68">
        <f>$R40-$S40</f>
        <v/>
      </c>
      <c r="U40" s="67">
        <f>IFERROR(IF(($C40-INDEX(Techniciens!$G$2:$G$13,MATCH($F40,Techniciens!$A$2:$A$13,0)))&lt;=365,"Moins d'un an",IF(($C40-INDEX(Techniciens!$G$2:$G$13,MATCH($F40,Techniciens!$A$2:$A$13,0)))&lt;=730,"1 à 2 ans","Plus de 2 ans")),"")</f>
        <v/>
      </c>
    </row>
    <row r="41">
      <c r="A41" s="65" t="inlineStr">
        <is>
          <t>INT-00040</t>
        </is>
      </c>
      <c r="B41" s="65" t="inlineStr">
        <is>
          <t>DEV-00106</t>
        </is>
      </c>
      <c r="C41" s="66" t="n">
        <v>44875</v>
      </c>
      <c r="D41" s="65" t="inlineStr">
        <is>
          <t>2022-11</t>
        </is>
      </c>
      <c r="E41" s="65" t="inlineStr">
        <is>
          <t>2022-2023</t>
        </is>
      </c>
      <c r="F41" s="65" t="inlineStr">
        <is>
          <t>TEC-02</t>
        </is>
      </c>
      <c r="G41" s="65" t="inlineStr">
        <is>
          <t>Ahmed Zahiri</t>
        </is>
      </c>
      <c r="H41" s="65" t="inlineStr">
        <is>
          <t>Bordeaux</t>
        </is>
      </c>
      <c r="I41" s="65" t="inlineStr">
        <is>
          <t>Chauffage</t>
        </is>
      </c>
      <c r="J41" s="70" t="n">
        <v>12.8</v>
      </c>
      <c r="K41" s="70" t="n">
        <v>12.2</v>
      </c>
      <c r="L41" s="72" t="n">
        <v>35</v>
      </c>
      <c r="M41" s="68" t="n">
        <v>427</v>
      </c>
      <c r="N41" s="68" t="n">
        <v>2218.88</v>
      </c>
      <c r="O41" s="65" t="inlineStr">
        <is>
          <t>Terminée</t>
        </is>
      </c>
      <c r="P41" s="67">
        <f>$I41</f>
        <v/>
      </c>
      <c r="Q41" s="69">
        <f>1</f>
        <v/>
      </c>
      <c r="R41" s="68">
        <f>IFERROR(INDEX(Devis!$M$2:$M$3053,MATCH($B41,Devis!$A$2:$A$3053,0)),0)</f>
        <v/>
      </c>
      <c r="S41" s="68">
        <f>$M41+$N41</f>
        <v/>
      </c>
      <c r="T41" s="68">
        <f>$R41-$S41</f>
        <v/>
      </c>
      <c r="U41" s="67">
        <f>IFERROR(IF(($C41-INDEX(Techniciens!$G$2:$G$13,MATCH($F41,Techniciens!$A$2:$A$13,0)))&lt;=365,"Moins d'un an",IF(($C41-INDEX(Techniciens!$G$2:$G$13,MATCH($F41,Techniciens!$A$2:$A$13,0)))&lt;=730,"1 à 2 ans","Plus de 2 ans")),"")</f>
        <v/>
      </c>
    </row>
    <row r="42">
      <c r="A42" s="65" t="inlineStr">
        <is>
          <t>INT-00041</t>
        </is>
      </c>
      <c r="B42" s="65" t="inlineStr">
        <is>
          <t>DEV-00107</t>
        </is>
      </c>
      <c r="C42" s="66" t="n">
        <v>44879</v>
      </c>
      <c r="D42" s="65" t="inlineStr">
        <is>
          <t>2022-11</t>
        </is>
      </c>
      <c r="E42" s="65" t="inlineStr">
        <is>
          <t>2022-2023</t>
        </is>
      </c>
      <c r="F42" s="65" t="inlineStr">
        <is>
          <t>TEC-06</t>
        </is>
      </c>
      <c r="G42" s="65" t="inlineStr">
        <is>
          <t>Pierre Vasseur</t>
        </is>
      </c>
      <c r="H42" s="65" t="inlineStr">
        <is>
          <t>Toulouse</t>
        </is>
      </c>
      <c r="I42" s="65" t="inlineStr">
        <is>
          <t>Chauffage</t>
        </is>
      </c>
      <c r="J42" s="70" t="n">
        <v>3.2</v>
      </c>
      <c r="K42" s="70" t="n">
        <v>3.2</v>
      </c>
      <c r="L42" s="72" t="n">
        <v>36</v>
      </c>
      <c r="M42" s="68" t="n">
        <v>115.2</v>
      </c>
      <c r="N42" s="68" t="n">
        <v>261.34</v>
      </c>
      <c r="O42" s="65" t="inlineStr">
        <is>
          <t>Terminée</t>
        </is>
      </c>
      <c r="P42" s="67">
        <f>$I42</f>
        <v/>
      </c>
      <c r="Q42" s="69">
        <f>1</f>
        <v/>
      </c>
      <c r="R42" s="68">
        <f>IFERROR(INDEX(Devis!$M$2:$M$3053,MATCH($B42,Devis!$A$2:$A$3053,0)),0)</f>
        <v/>
      </c>
      <c r="S42" s="68">
        <f>$M42+$N42</f>
        <v/>
      </c>
      <c r="T42" s="68">
        <f>$R42-$S42</f>
        <v/>
      </c>
      <c r="U42" s="67">
        <f>IFERROR(IF(($C42-INDEX(Techniciens!$G$2:$G$13,MATCH($F42,Techniciens!$A$2:$A$13,0)))&lt;=365,"Moins d'un an",IF(($C42-INDEX(Techniciens!$G$2:$G$13,MATCH($F42,Techniciens!$A$2:$A$13,0)))&lt;=730,"1 à 2 ans","Plus de 2 ans")),"")</f>
        <v/>
      </c>
    </row>
    <row r="43">
      <c r="A43" s="65" t="inlineStr">
        <is>
          <t>INT-00042</t>
        </is>
      </c>
      <c r="B43" s="65" t="inlineStr">
        <is>
          <t>DEV-00109</t>
        </is>
      </c>
      <c r="C43" s="66" t="n">
        <v>44846</v>
      </c>
      <c r="D43" s="65" t="inlineStr">
        <is>
          <t>2022-10</t>
        </is>
      </c>
      <c r="E43" s="65" t="inlineStr">
        <is>
          <t>2022-2023</t>
        </is>
      </c>
      <c r="F43" s="65" t="inlineStr">
        <is>
          <t>TEC-03</t>
        </is>
      </c>
      <c r="G43" s="65" t="inlineStr">
        <is>
          <t>Fabien Ortiz</t>
        </is>
      </c>
      <c r="H43" s="65" t="inlineStr">
        <is>
          <t>Bordeaux</t>
        </is>
      </c>
      <c r="I43" s="65" t="inlineStr">
        <is>
          <t>Électricité</t>
        </is>
      </c>
      <c r="J43" s="70" t="n">
        <v>5.4</v>
      </c>
      <c r="K43" s="70" t="n">
        <v>5.4</v>
      </c>
      <c r="L43" s="72" t="n">
        <v>33</v>
      </c>
      <c r="M43" s="68" t="n">
        <v>178.2</v>
      </c>
      <c r="N43" s="68" t="n">
        <v>778.08</v>
      </c>
      <c r="O43" s="65" t="inlineStr">
        <is>
          <t>Terminée</t>
        </is>
      </c>
      <c r="P43" s="67">
        <f>$I43</f>
        <v/>
      </c>
      <c r="Q43" s="69">
        <f>1</f>
        <v/>
      </c>
      <c r="R43" s="68">
        <f>IFERROR(INDEX(Devis!$M$2:$M$3053,MATCH($B43,Devis!$A$2:$A$3053,0)),0)</f>
        <v/>
      </c>
      <c r="S43" s="68">
        <f>$M43+$N43</f>
        <v/>
      </c>
      <c r="T43" s="68">
        <f>$R43-$S43</f>
        <v/>
      </c>
      <c r="U43" s="67">
        <f>IFERROR(IF(($C43-INDEX(Techniciens!$G$2:$G$13,MATCH($F43,Techniciens!$A$2:$A$13,0)))&lt;=365,"Moins d'un an",IF(($C43-INDEX(Techniciens!$G$2:$G$13,MATCH($F43,Techniciens!$A$2:$A$13,0)))&lt;=730,"1 à 2 ans","Plus de 2 ans")),"")</f>
        <v/>
      </c>
    </row>
    <row r="44">
      <c r="A44" s="65" t="inlineStr">
        <is>
          <t>INT-00043</t>
        </is>
      </c>
      <c r="B44" s="65" t="inlineStr">
        <is>
          <t>DEV-00114</t>
        </is>
      </c>
      <c r="C44" s="66" t="n">
        <v>44858</v>
      </c>
      <c r="D44" s="65" t="inlineStr">
        <is>
          <t>2022-10</t>
        </is>
      </c>
      <c r="E44" s="65" t="inlineStr">
        <is>
          <t>2022-2023</t>
        </is>
      </c>
      <c r="F44" s="65" t="inlineStr">
        <is>
          <t>TEC-08</t>
        </is>
      </c>
      <c r="G44" s="65" t="inlineStr">
        <is>
          <t>Elodie Ravel</t>
        </is>
      </c>
      <c r="H44" s="65" t="inlineStr">
        <is>
          <t>Toulouse</t>
        </is>
      </c>
      <c r="I44" s="65" t="inlineStr">
        <is>
          <t>Dépannage</t>
        </is>
      </c>
      <c r="J44" s="70" t="n">
        <v>1.4</v>
      </c>
      <c r="K44" s="70" t="n">
        <v>1.7</v>
      </c>
      <c r="L44" s="72" t="n">
        <v>32</v>
      </c>
      <c r="M44" s="68" t="n">
        <v>54.4</v>
      </c>
      <c r="N44" s="68" t="n">
        <v>180.17</v>
      </c>
      <c r="O44" s="65" t="inlineStr">
        <is>
          <t>Terminée</t>
        </is>
      </c>
      <c r="P44" s="67">
        <f>$I44</f>
        <v/>
      </c>
      <c r="Q44" s="69">
        <f>1</f>
        <v/>
      </c>
      <c r="R44" s="68">
        <f>IFERROR(INDEX(Devis!$M$2:$M$3053,MATCH($B44,Devis!$A$2:$A$3053,0)),0)</f>
        <v/>
      </c>
      <c r="S44" s="68">
        <f>$M44+$N44</f>
        <v/>
      </c>
      <c r="T44" s="68">
        <f>$R44-$S44</f>
        <v/>
      </c>
      <c r="U44" s="67">
        <f>IFERROR(IF(($C44-INDEX(Techniciens!$G$2:$G$13,MATCH($F44,Techniciens!$A$2:$A$13,0)))&lt;=365,"Moins d'un an",IF(($C44-INDEX(Techniciens!$G$2:$G$13,MATCH($F44,Techniciens!$A$2:$A$13,0)))&lt;=730,"1 à 2 ans","Plus de 2 ans")),"")</f>
        <v/>
      </c>
    </row>
    <row r="45">
      <c r="A45" s="65" t="inlineStr">
        <is>
          <t>INT-00044</t>
        </is>
      </c>
      <c r="B45" s="65" t="inlineStr">
        <is>
          <t>DEV-00115</t>
        </is>
      </c>
      <c r="C45" s="66" t="n">
        <v>44851</v>
      </c>
      <c r="D45" s="65" t="inlineStr">
        <is>
          <t>2022-10</t>
        </is>
      </c>
      <c r="E45" s="65" t="inlineStr">
        <is>
          <t>2022-2023</t>
        </is>
      </c>
      <c r="F45" s="65" t="inlineStr">
        <is>
          <t>TEC-05</t>
        </is>
      </c>
      <c r="G45" s="65" t="inlineStr">
        <is>
          <t>Sonia Mercier</t>
        </is>
      </c>
      <c r="H45" s="65" t="inlineStr">
        <is>
          <t>Bordeaux</t>
        </is>
      </c>
      <c r="I45" s="65" t="inlineStr">
        <is>
          <t>Dépannage</t>
        </is>
      </c>
      <c r="J45" s="70" t="n">
        <v>1.8</v>
      </c>
      <c r="K45" s="70" t="n">
        <v>2</v>
      </c>
      <c r="L45" s="72" t="n">
        <v>31</v>
      </c>
      <c r="M45" s="68" t="n">
        <v>62</v>
      </c>
      <c r="N45" s="68" t="n">
        <v>244.16</v>
      </c>
      <c r="O45" s="65" t="inlineStr">
        <is>
          <t>Terminée</t>
        </is>
      </c>
      <c r="P45" s="67">
        <f>$I45</f>
        <v/>
      </c>
      <c r="Q45" s="69">
        <f>1</f>
        <v/>
      </c>
      <c r="R45" s="68">
        <f>IFERROR(INDEX(Devis!$M$2:$M$3053,MATCH($B45,Devis!$A$2:$A$3053,0)),0)</f>
        <v/>
      </c>
      <c r="S45" s="68">
        <f>$M45+$N45</f>
        <v/>
      </c>
      <c r="T45" s="68">
        <f>$R45-$S45</f>
        <v/>
      </c>
      <c r="U45" s="67">
        <f>IFERROR(IF(($C45-INDEX(Techniciens!$G$2:$G$13,MATCH($F45,Techniciens!$A$2:$A$13,0)))&lt;=365,"Moins d'un an",IF(($C45-INDEX(Techniciens!$G$2:$G$13,MATCH($F45,Techniciens!$A$2:$A$13,0)))&lt;=730,"1 à 2 ans","Plus de 2 ans")),"")</f>
        <v/>
      </c>
    </row>
    <row r="46">
      <c r="A46" s="65" t="inlineStr">
        <is>
          <t>INT-00045</t>
        </is>
      </c>
      <c r="B46" s="65" t="inlineStr">
        <is>
          <t>DEV-00116</t>
        </is>
      </c>
      <c r="C46" s="66" t="n">
        <v>44895</v>
      </c>
      <c r="D46" s="65" t="inlineStr">
        <is>
          <t>2022-11</t>
        </is>
      </c>
      <c r="E46" s="65" t="inlineStr">
        <is>
          <t>2022-2023</t>
        </is>
      </c>
      <c r="F46" s="65" t="inlineStr">
        <is>
          <t>TEC-08</t>
        </is>
      </c>
      <c r="G46" s="65" t="inlineStr">
        <is>
          <t>Elodie Ravel</t>
        </is>
      </c>
      <c r="H46" s="65" t="inlineStr">
        <is>
          <t>Toulouse</t>
        </is>
      </c>
      <c r="I46" s="65" t="inlineStr">
        <is>
          <t>Électricité</t>
        </is>
      </c>
      <c r="J46" s="70" t="n">
        <v>5.7</v>
      </c>
      <c r="K46" s="70" t="n">
        <v>7.3</v>
      </c>
      <c r="L46" s="72" t="n">
        <v>32</v>
      </c>
      <c r="M46" s="68" t="n">
        <v>233.6</v>
      </c>
      <c r="N46" s="68" t="n">
        <v>642.73</v>
      </c>
      <c r="O46" s="65" t="inlineStr">
        <is>
          <t>Terminée</t>
        </is>
      </c>
      <c r="P46" s="67">
        <f>$I46</f>
        <v/>
      </c>
      <c r="Q46" s="69">
        <f>1</f>
        <v/>
      </c>
      <c r="R46" s="68">
        <f>IFERROR(INDEX(Devis!$M$2:$M$3053,MATCH($B46,Devis!$A$2:$A$3053,0)),0)</f>
        <v/>
      </c>
      <c r="S46" s="68">
        <f>$M46+$N46</f>
        <v/>
      </c>
      <c r="T46" s="68">
        <f>$R46-$S46</f>
        <v/>
      </c>
      <c r="U46" s="67">
        <f>IFERROR(IF(($C46-INDEX(Techniciens!$G$2:$G$13,MATCH($F46,Techniciens!$A$2:$A$13,0)))&lt;=365,"Moins d'un an",IF(($C46-INDEX(Techniciens!$G$2:$G$13,MATCH($F46,Techniciens!$A$2:$A$13,0)))&lt;=730,"1 à 2 ans","Plus de 2 ans")),"")</f>
        <v/>
      </c>
    </row>
    <row r="47">
      <c r="A47" s="65" t="inlineStr">
        <is>
          <t>INT-00046</t>
        </is>
      </c>
      <c r="B47" s="65" t="inlineStr">
        <is>
          <t>DEV-00118</t>
        </is>
      </c>
      <c r="C47" s="66" t="n">
        <v>44865</v>
      </c>
      <c r="D47" s="65" t="inlineStr">
        <is>
          <t>2022-10</t>
        </is>
      </c>
      <c r="E47" s="65" t="inlineStr">
        <is>
          <t>2022-2023</t>
        </is>
      </c>
      <c r="F47" s="65" t="inlineStr">
        <is>
          <t>TEC-05</t>
        </is>
      </c>
      <c r="G47" s="65" t="inlineStr">
        <is>
          <t>Sonia Mercier</t>
        </is>
      </c>
      <c r="H47" s="65" t="inlineStr">
        <is>
          <t>Bordeaux</t>
        </is>
      </c>
      <c r="I47" s="65" t="inlineStr">
        <is>
          <t>Salle de bain</t>
        </is>
      </c>
      <c r="J47" s="70" t="n">
        <v>16.2</v>
      </c>
      <c r="K47" s="70" t="n">
        <v>15.9</v>
      </c>
      <c r="L47" s="72" t="n">
        <v>31</v>
      </c>
      <c r="M47" s="68" t="n">
        <v>492.9</v>
      </c>
      <c r="N47" s="68" t="n">
        <v>1962.24</v>
      </c>
      <c r="O47" s="65" t="inlineStr">
        <is>
          <t>Terminée</t>
        </is>
      </c>
      <c r="P47" s="67">
        <f>$I47</f>
        <v/>
      </c>
      <c r="Q47" s="69">
        <f>1</f>
        <v/>
      </c>
      <c r="R47" s="68">
        <f>IFERROR(INDEX(Devis!$M$2:$M$3053,MATCH($B47,Devis!$A$2:$A$3053,0)),0)</f>
        <v/>
      </c>
      <c r="S47" s="68">
        <f>$M47+$N47</f>
        <v/>
      </c>
      <c r="T47" s="68">
        <f>$R47-$S47</f>
        <v/>
      </c>
      <c r="U47" s="67">
        <f>IFERROR(IF(($C47-INDEX(Techniciens!$G$2:$G$13,MATCH($F47,Techniciens!$A$2:$A$13,0)))&lt;=365,"Moins d'un an",IF(($C47-INDEX(Techniciens!$G$2:$G$13,MATCH($F47,Techniciens!$A$2:$A$13,0)))&lt;=730,"1 à 2 ans","Plus de 2 ans")),"")</f>
        <v/>
      </c>
    </row>
    <row r="48">
      <c r="A48" s="65" t="inlineStr">
        <is>
          <t>INT-00047</t>
        </is>
      </c>
      <c r="B48" s="65" t="inlineStr">
        <is>
          <t>DEV-00123</t>
        </is>
      </c>
      <c r="C48" s="66" t="n">
        <v>44880</v>
      </c>
      <c r="D48" s="65" t="inlineStr">
        <is>
          <t>2022-11</t>
        </is>
      </c>
      <c r="E48" s="65" t="inlineStr">
        <is>
          <t>2022-2023</t>
        </is>
      </c>
      <c r="F48" s="65" t="inlineStr">
        <is>
          <t>TEC-05</t>
        </is>
      </c>
      <c r="G48" s="65" t="inlineStr">
        <is>
          <t>Sonia Mercier</t>
        </is>
      </c>
      <c r="H48" s="65" t="inlineStr">
        <is>
          <t>Bordeaux</t>
        </is>
      </c>
      <c r="I48" s="65" t="inlineStr">
        <is>
          <t>Salle de bain</t>
        </is>
      </c>
      <c r="J48" s="70" t="n">
        <v>17</v>
      </c>
      <c r="K48" s="70" t="n">
        <v>16.6</v>
      </c>
      <c r="L48" s="72" t="n">
        <v>31</v>
      </c>
      <c r="M48" s="68" t="n">
        <v>514.6</v>
      </c>
      <c r="N48" s="68" t="n">
        <v>1985.85</v>
      </c>
      <c r="O48" s="65" t="inlineStr">
        <is>
          <t>Terminée</t>
        </is>
      </c>
      <c r="P48" s="67">
        <f>$I48</f>
        <v/>
      </c>
      <c r="Q48" s="69">
        <f>1</f>
        <v/>
      </c>
      <c r="R48" s="68">
        <f>IFERROR(INDEX(Devis!$M$2:$M$3053,MATCH($B48,Devis!$A$2:$A$3053,0)),0)</f>
        <v/>
      </c>
      <c r="S48" s="68">
        <f>$M48+$N48</f>
        <v/>
      </c>
      <c r="T48" s="68">
        <f>$R48-$S48</f>
        <v/>
      </c>
      <c r="U48" s="67">
        <f>IFERROR(IF(($C48-INDEX(Techniciens!$G$2:$G$13,MATCH($F48,Techniciens!$A$2:$A$13,0)))&lt;=365,"Moins d'un an",IF(($C48-INDEX(Techniciens!$G$2:$G$13,MATCH($F48,Techniciens!$A$2:$A$13,0)))&lt;=730,"1 à 2 ans","Plus de 2 ans")),"")</f>
        <v/>
      </c>
    </row>
    <row r="49">
      <c r="A49" s="65" t="inlineStr">
        <is>
          <t>INT-00048</t>
        </is>
      </c>
      <c r="B49" s="65" t="inlineStr">
        <is>
          <t>DEV-00126</t>
        </is>
      </c>
      <c r="C49" s="66" t="n">
        <v>44866</v>
      </c>
      <c r="D49" s="65" t="inlineStr">
        <is>
          <t>2022-11</t>
        </is>
      </c>
      <c r="E49" s="65" t="inlineStr">
        <is>
          <t>2022-2023</t>
        </is>
      </c>
      <c r="F49" s="65" t="inlineStr">
        <is>
          <t>TEC-02</t>
        </is>
      </c>
      <c r="G49" s="65" t="inlineStr">
        <is>
          <t>Ahmed Zahiri</t>
        </is>
      </c>
      <c r="H49" s="65" t="inlineStr">
        <is>
          <t>Bordeaux</t>
        </is>
      </c>
      <c r="I49" s="65" t="inlineStr">
        <is>
          <t>Chauffage</t>
        </is>
      </c>
      <c r="J49" s="70" t="n">
        <v>12.1</v>
      </c>
      <c r="K49" s="70" t="n">
        <v>11.8</v>
      </c>
      <c r="L49" s="72" t="n">
        <v>35</v>
      </c>
      <c r="M49" s="68" t="n">
        <v>413</v>
      </c>
      <c r="N49" s="68" t="n">
        <v>4056.31</v>
      </c>
      <c r="O49" s="65" t="inlineStr">
        <is>
          <t>Terminée</t>
        </is>
      </c>
      <c r="P49" s="67">
        <f>$I49</f>
        <v/>
      </c>
      <c r="Q49" s="69">
        <f>1</f>
        <v/>
      </c>
      <c r="R49" s="68">
        <f>IFERROR(INDEX(Devis!$M$2:$M$3053,MATCH($B49,Devis!$A$2:$A$3053,0)),0)</f>
        <v/>
      </c>
      <c r="S49" s="68">
        <f>$M49+$N49</f>
        <v/>
      </c>
      <c r="T49" s="68">
        <f>$R49-$S49</f>
        <v/>
      </c>
      <c r="U49" s="67">
        <f>IFERROR(IF(($C49-INDEX(Techniciens!$G$2:$G$13,MATCH($F49,Techniciens!$A$2:$A$13,0)))&lt;=365,"Moins d'un an",IF(($C49-INDEX(Techniciens!$G$2:$G$13,MATCH($F49,Techniciens!$A$2:$A$13,0)))&lt;=730,"1 à 2 ans","Plus de 2 ans")),"")</f>
        <v/>
      </c>
    </row>
    <row r="50">
      <c r="A50" s="65" t="inlineStr">
        <is>
          <t>INT-00049</t>
        </is>
      </c>
      <c r="B50" s="65" t="inlineStr">
        <is>
          <t>DEV-00127</t>
        </is>
      </c>
      <c r="C50" s="66" t="n">
        <v>44879</v>
      </c>
      <c r="D50" s="65" t="inlineStr">
        <is>
          <t>2022-11</t>
        </is>
      </c>
      <c r="E50" s="65" t="inlineStr">
        <is>
          <t>2022-2023</t>
        </is>
      </c>
      <c r="F50" s="65" t="inlineStr">
        <is>
          <t>TEC-03</t>
        </is>
      </c>
      <c r="G50" s="65" t="inlineStr">
        <is>
          <t>Fabien Ortiz</t>
        </is>
      </c>
      <c r="H50" s="65" t="inlineStr">
        <is>
          <t>Bordeaux</t>
        </is>
      </c>
      <c r="I50" s="65" t="inlineStr">
        <is>
          <t>Dépannage</t>
        </is>
      </c>
      <c r="J50" s="70" t="n">
        <v>1.5</v>
      </c>
      <c r="K50" s="70" t="n">
        <v>1.7</v>
      </c>
      <c r="L50" s="72" t="n">
        <v>33</v>
      </c>
      <c r="M50" s="68" t="n">
        <v>56.1</v>
      </c>
      <c r="N50" s="68" t="n">
        <v>90.06999999999999</v>
      </c>
      <c r="O50" s="65" t="inlineStr">
        <is>
          <t>Terminée</t>
        </is>
      </c>
      <c r="P50" s="67">
        <f>$I50</f>
        <v/>
      </c>
      <c r="Q50" s="69">
        <f>1</f>
        <v/>
      </c>
      <c r="R50" s="68">
        <f>IFERROR(INDEX(Devis!$M$2:$M$3053,MATCH($B50,Devis!$A$2:$A$3053,0)),0)</f>
        <v/>
      </c>
      <c r="S50" s="68">
        <f>$M50+$N50</f>
        <v/>
      </c>
      <c r="T50" s="68">
        <f>$R50-$S50</f>
        <v/>
      </c>
      <c r="U50" s="67">
        <f>IFERROR(IF(($C50-INDEX(Techniciens!$G$2:$G$13,MATCH($F50,Techniciens!$A$2:$A$13,0)))&lt;=365,"Moins d'un an",IF(($C50-INDEX(Techniciens!$G$2:$G$13,MATCH($F50,Techniciens!$A$2:$A$13,0)))&lt;=730,"1 à 2 ans","Plus de 2 ans")),"")</f>
        <v/>
      </c>
    </row>
    <row r="51">
      <c r="A51" s="65" t="inlineStr">
        <is>
          <t>INT-00050</t>
        </is>
      </c>
      <c r="B51" s="65" t="inlineStr">
        <is>
          <t>DEV-00132</t>
        </is>
      </c>
      <c r="C51" s="66" t="n">
        <v>44879</v>
      </c>
      <c r="D51" s="65" t="inlineStr">
        <is>
          <t>2022-11</t>
        </is>
      </c>
      <c r="E51" s="65" t="inlineStr">
        <is>
          <t>2022-2023</t>
        </is>
      </c>
      <c r="F51" s="65" t="inlineStr">
        <is>
          <t>TEC-07</t>
        </is>
      </c>
      <c r="G51" s="65" t="inlineStr">
        <is>
          <t>Yannick Dubreuil</t>
        </is>
      </c>
      <c r="H51" s="65" t="inlineStr">
        <is>
          <t>Toulouse</t>
        </is>
      </c>
      <c r="I51" s="65" t="inlineStr">
        <is>
          <t>Dépannage</t>
        </is>
      </c>
      <c r="J51" s="70" t="n">
        <v>1.4</v>
      </c>
      <c r="K51" s="70" t="n">
        <v>1.4</v>
      </c>
      <c r="L51" s="72" t="n">
        <v>30</v>
      </c>
      <c r="M51" s="68" t="n">
        <v>42</v>
      </c>
      <c r="N51" s="68" t="n">
        <v>115.61</v>
      </c>
      <c r="O51" s="65" t="inlineStr">
        <is>
          <t>Terminée</t>
        </is>
      </c>
      <c r="P51" s="67">
        <f>$I51</f>
        <v/>
      </c>
      <c r="Q51" s="69">
        <f>1</f>
        <v/>
      </c>
      <c r="R51" s="68">
        <f>IFERROR(INDEX(Devis!$M$2:$M$3053,MATCH($B51,Devis!$A$2:$A$3053,0)),0)</f>
        <v/>
      </c>
      <c r="S51" s="68">
        <f>$M51+$N51</f>
        <v/>
      </c>
      <c r="T51" s="68">
        <f>$R51-$S51</f>
        <v/>
      </c>
      <c r="U51" s="67">
        <f>IFERROR(IF(($C51-INDEX(Techniciens!$G$2:$G$13,MATCH($F51,Techniciens!$A$2:$A$13,0)))&lt;=365,"Moins d'un an",IF(($C51-INDEX(Techniciens!$G$2:$G$13,MATCH($F51,Techniciens!$A$2:$A$13,0)))&lt;=730,"1 à 2 ans","Plus de 2 ans")),"")</f>
        <v/>
      </c>
    </row>
    <row r="52">
      <c r="A52" s="65" t="inlineStr">
        <is>
          <t>INT-00051</t>
        </is>
      </c>
      <c r="B52" s="65" t="inlineStr">
        <is>
          <t>DEV-00134</t>
        </is>
      </c>
      <c r="C52" s="66" t="n">
        <v>44889</v>
      </c>
      <c r="D52" s="65" t="inlineStr">
        <is>
          <t>2022-11</t>
        </is>
      </c>
      <c r="E52" s="65" t="inlineStr">
        <is>
          <t>2022-2023</t>
        </is>
      </c>
      <c r="F52" s="65" t="inlineStr">
        <is>
          <t>TEC-03</t>
        </is>
      </c>
      <c r="G52" s="65" t="inlineStr">
        <is>
          <t>Fabien Ortiz</t>
        </is>
      </c>
      <c r="H52" s="65" t="inlineStr">
        <is>
          <t>Bordeaux</t>
        </is>
      </c>
      <c r="I52" s="65" t="inlineStr">
        <is>
          <t>Électricité</t>
        </is>
      </c>
      <c r="J52" s="70" t="n">
        <v>14.4</v>
      </c>
      <c r="K52" s="70" t="n">
        <v>13.1</v>
      </c>
      <c r="L52" s="72" t="n">
        <v>33</v>
      </c>
      <c r="M52" s="68" t="n">
        <v>432.3</v>
      </c>
      <c r="N52" s="68" t="n">
        <v>1595.33</v>
      </c>
      <c r="O52" s="65" t="inlineStr">
        <is>
          <t>Terminée</t>
        </is>
      </c>
      <c r="P52" s="67">
        <f>$I52</f>
        <v/>
      </c>
      <c r="Q52" s="69">
        <f>1</f>
        <v/>
      </c>
      <c r="R52" s="68">
        <f>IFERROR(INDEX(Devis!$M$2:$M$3053,MATCH($B52,Devis!$A$2:$A$3053,0)),0)</f>
        <v/>
      </c>
      <c r="S52" s="68">
        <f>$M52+$N52</f>
        <v/>
      </c>
      <c r="T52" s="68">
        <f>$R52-$S52</f>
        <v/>
      </c>
      <c r="U52" s="67">
        <f>IFERROR(IF(($C52-INDEX(Techniciens!$G$2:$G$13,MATCH($F52,Techniciens!$A$2:$A$13,0)))&lt;=365,"Moins d'un an",IF(($C52-INDEX(Techniciens!$G$2:$G$13,MATCH($F52,Techniciens!$A$2:$A$13,0)))&lt;=730,"1 à 2 ans","Plus de 2 ans")),"")</f>
        <v/>
      </c>
    </row>
    <row r="53">
      <c r="A53" s="65" t="inlineStr">
        <is>
          <t>INT-00052</t>
        </is>
      </c>
      <c r="B53" s="65" t="inlineStr">
        <is>
          <t>DEV-00135</t>
        </is>
      </c>
      <c r="C53" s="66" t="n">
        <v>44893</v>
      </c>
      <c r="D53" s="65" t="inlineStr">
        <is>
          <t>2022-11</t>
        </is>
      </c>
      <c r="E53" s="65" t="inlineStr">
        <is>
          <t>2022-2023</t>
        </is>
      </c>
      <c r="F53" s="65" t="inlineStr">
        <is>
          <t>TEC-06</t>
        </is>
      </c>
      <c r="G53" s="65" t="inlineStr">
        <is>
          <t>Pierre Vasseur</t>
        </is>
      </c>
      <c r="H53" s="65" t="inlineStr">
        <is>
          <t>Toulouse</t>
        </is>
      </c>
      <c r="I53" s="65" t="inlineStr">
        <is>
          <t>Chauffage</t>
        </is>
      </c>
      <c r="J53" s="70" t="n">
        <v>10.2</v>
      </c>
      <c r="K53" s="70" t="n">
        <v>9.4</v>
      </c>
      <c r="L53" s="72" t="n">
        <v>36</v>
      </c>
      <c r="M53" s="68" t="n">
        <v>338.4</v>
      </c>
      <c r="N53" s="68" t="n">
        <v>1393.24</v>
      </c>
      <c r="O53" s="65" t="inlineStr">
        <is>
          <t>Terminée</t>
        </is>
      </c>
      <c r="P53" s="67">
        <f>$I53</f>
        <v/>
      </c>
      <c r="Q53" s="69">
        <f>1</f>
        <v/>
      </c>
      <c r="R53" s="68">
        <f>IFERROR(INDEX(Devis!$M$2:$M$3053,MATCH($B53,Devis!$A$2:$A$3053,0)),0)</f>
        <v/>
      </c>
      <c r="S53" s="68">
        <f>$M53+$N53</f>
        <v/>
      </c>
      <c r="T53" s="68">
        <f>$R53-$S53</f>
        <v/>
      </c>
      <c r="U53" s="67">
        <f>IFERROR(IF(($C53-INDEX(Techniciens!$G$2:$G$13,MATCH($F53,Techniciens!$A$2:$A$13,0)))&lt;=365,"Moins d'un an",IF(($C53-INDEX(Techniciens!$G$2:$G$13,MATCH($F53,Techniciens!$A$2:$A$13,0)))&lt;=730,"1 à 2 ans","Plus de 2 ans")),"")</f>
        <v/>
      </c>
    </row>
    <row r="54">
      <c r="A54" s="65" t="inlineStr">
        <is>
          <t>INT-00053</t>
        </is>
      </c>
      <c r="B54" s="65" t="inlineStr">
        <is>
          <t>DEV-00140</t>
        </is>
      </c>
      <c r="C54" s="66" t="n">
        <v>44907</v>
      </c>
      <c r="D54" s="65" t="inlineStr">
        <is>
          <t>2022-12</t>
        </is>
      </c>
      <c r="E54" s="65" t="inlineStr">
        <is>
          <t>2022-2023</t>
        </is>
      </c>
      <c r="F54" s="65" t="inlineStr">
        <is>
          <t>TEC-03</t>
        </is>
      </c>
      <c r="G54" s="65" t="inlineStr">
        <is>
          <t>Fabien Ortiz</t>
        </is>
      </c>
      <c r="H54" s="65" t="inlineStr">
        <is>
          <t>Bordeaux</t>
        </is>
      </c>
      <c r="I54" s="65" t="inlineStr">
        <is>
          <t>Dépannage</t>
        </is>
      </c>
      <c r="J54" s="70" t="n">
        <v>3.2</v>
      </c>
      <c r="K54" s="70" t="n">
        <v>3.6</v>
      </c>
      <c r="L54" s="72" t="n">
        <v>33</v>
      </c>
      <c r="M54" s="68" t="n">
        <v>118.8</v>
      </c>
      <c r="N54" s="68" t="n">
        <v>204.04</v>
      </c>
      <c r="O54" s="65" t="inlineStr">
        <is>
          <t>Terminée</t>
        </is>
      </c>
      <c r="P54" s="67">
        <f>$I54</f>
        <v/>
      </c>
      <c r="Q54" s="69">
        <f>1</f>
        <v/>
      </c>
      <c r="R54" s="68">
        <f>IFERROR(INDEX(Devis!$M$2:$M$3053,MATCH($B54,Devis!$A$2:$A$3053,0)),0)</f>
        <v/>
      </c>
      <c r="S54" s="68">
        <f>$M54+$N54</f>
        <v/>
      </c>
      <c r="T54" s="68">
        <f>$R54-$S54</f>
        <v/>
      </c>
      <c r="U54" s="67">
        <f>IFERROR(IF(($C54-INDEX(Techniciens!$G$2:$G$13,MATCH($F54,Techniciens!$A$2:$A$13,0)))&lt;=365,"Moins d'un an",IF(($C54-INDEX(Techniciens!$G$2:$G$13,MATCH($F54,Techniciens!$A$2:$A$13,0)))&lt;=730,"1 à 2 ans","Plus de 2 ans")),"")</f>
        <v/>
      </c>
    </row>
    <row r="55">
      <c r="A55" s="65" t="inlineStr">
        <is>
          <t>INT-00054</t>
        </is>
      </c>
      <c r="B55" s="65" t="inlineStr">
        <is>
          <t>DEV-00141</t>
        </is>
      </c>
      <c r="C55" s="66" t="n">
        <v>44894</v>
      </c>
      <c r="D55" s="65" t="inlineStr">
        <is>
          <t>2022-11</t>
        </is>
      </c>
      <c r="E55" s="65" t="inlineStr">
        <is>
          <t>2022-2023</t>
        </is>
      </c>
      <c r="F55" s="65" t="inlineStr">
        <is>
          <t>TEC-08</t>
        </is>
      </c>
      <c r="G55" s="65" t="inlineStr">
        <is>
          <t>Elodie Ravel</t>
        </is>
      </c>
      <c r="H55" s="65" t="inlineStr">
        <is>
          <t>Toulouse</t>
        </is>
      </c>
      <c r="I55" s="65" t="inlineStr">
        <is>
          <t>Dépannage</t>
        </is>
      </c>
      <c r="J55" s="70" t="n">
        <v>1.4</v>
      </c>
      <c r="K55" s="70" t="n">
        <v>1.8</v>
      </c>
      <c r="L55" s="72" t="n">
        <v>32</v>
      </c>
      <c r="M55" s="68" t="n">
        <v>57.6</v>
      </c>
      <c r="N55" s="68" t="n">
        <v>108.96</v>
      </c>
      <c r="O55" s="65" t="inlineStr">
        <is>
          <t>Terminée</t>
        </is>
      </c>
      <c r="P55" s="67">
        <f>$I55</f>
        <v/>
      </c>
      <c r="Q55" s="69">
        <f>1</f>
        <v/>
      </c>
      <c r="R55" s="68">
        <f>IFERROR(INDEX(Devis!$M$2:$M$3053,MATCH($B55,Devis!$A$2:$A$3053,0)),0)</f>
        <v/>
      </c>
      <c r="S55" s="68">
        <f>$M55+$N55</f>
        <v/>
      </c>
      <c r="T55" s="68">
        <f>$R55-$S55</f>
        <v/>
      </c>
      <c r="U55" s="67">
        <f>IFERROR(IF(($C55-INDEX(Techniciens!$G$2:$G$13,MATCH($F55,Techniciens!$A$2:$A$13,0)))&lt;=365,"Moins d'un an",IF(($C55-INDEX(Techniciens!$G$2:$G$13,MATCH($F55,Techniciens!$A$2:$A$13,0)))&lt;=730,"1 à 2 ans","Plus de 2 ans")),"")</f>
        <v/>
      </c>
    </row>
    <row r="56">
      <c r="A56" s="65" t="inlineStr">
        <is>
          <t>INT-00055</t>
        </is>
      </c>
      <c r="B56" s="65" t="inlineStr">
        <is>
          <t>DEV-00143</t>
        </is>
      </c>
      <c r="C56" s="66" t="n">
        <v>44890</v>
      </c>
      <c r="D56" s="65" t="inlineStr">
        <is>
          <t>2022-11</t>
        </is>
      </c>
      <c r="E56" s="65" t="inlineStr">
        <is>
          <t>2022-2023</t>
        </is>
      </c>
      <c r="F56" s="65" t="inlineStr">
        <is>
          <t>TEC-05</t>
        </is>
      </c>
      <c r="G56" s="65" t="inlineStr">
        <is>
          <t>Sonia Mercier</t>
        </is>
      </c>
      <c r="H56" s="65" t="inlineStr">
        <is>
          <t>Bordeaux</t>
        </is>
      </c>
      <c r="I56" s="65" t="inlineStr">
        <is>
          <t>Salle de bain</t>
        </is>
      </c>
      <c r="J56" s="70" t="n">
        <v>5.8</v>
      </c>
      <c r="K56" s="70" t="n">
        <v>6.2</v>
      </c>
      <c r="L56" s="72" t="n">
        <v>31</v>
      </c>
      <c r="M56" s="68" t="n">
        <v>192.2</v>
      </c>
      <c r="N56" s="68" t="n">
        <v>463.65</v>
      </c>
      <c r="O56" s="65" t="inlineStr">
        <is>
          <t>Terminée</t>
        </is>
      </c>
      <c r="P56" s="67">
        <f>$I56</f>
        <v/>
      </c>
      <c r="Q56" s="69">
        <f>1</f>
        <v/>
      </c>
      <c r="R56" s="68">
        <f>IFERROR(INDEX(Devis!$M$2:$M$3053,MATCH($B56,Devis!$A$2:$A$3053,0)),0)</f>
        <v/>
      </c>
      <c r="S56" s="68">
        <f>$M56+$N56</f>
        <v/>
      </c>
      <c r="T56" s="68">
        <f>$R56-$S56</f>
        <v/>
      </c>
      <c r="U56" s="67">
        <f>IFERROR(IF(($C56-INDEX(Techniciens!$G$2:$G$13,MATCH($F56,Techniciens!$A$2:$A$13,0)))&lt;=365,"Moins d'un an",IF(($C56-INDEX(Techniciens!$G$2:$G$13,MATCH($F56,Techniciens!$A$2:$A$13,0)))&lt;=730,"1 à 2 ans","Plus de 2 ans")),"")</f>
        <v/>
      </c>
    </row>
    <row r="57">
      <c r="A57" s="65" t="inlineStr">
        <is>
          <t>INT-00056</t>
        </is>
      </c>
      <c r="B57" s="65" t="inlineStr">
        <is>
          <t>DEV-00145</t>
        </is>
      </c>
      <c r="C57" s="66" t="n">
        <v>44893</v>
      </c>
      <c r="D57" s="65" t="inlineStr">
        <is>
          <t>2022-11</t>
        </is>
      </c>
      <c r="E57" s="65" t="inlineStr">
        <is>
          <t>2022-2023</t>
        </is>
      </c>
      <c r="F57" s="65" t="inlineStr">
        <is>
          <t>TEC-01</t>
        </is>
      </c>
      <c r="G57" s="65" t="inlineStr">
        <is>
          <t>Marc Delaunay</t>
        </is>
      </c>
      <c r="H57" s="65" t="inlineStr">
        <is>
          <t>Bordeaux</t>
        </is>
      </c>
      <c r="I57" s="65" t="inlineStr">
        <is>
          <t>Plomberie</t>
        </is>
      </c>
      <c r="J57" s="70" t="n">
        <v>4.9</v>
      </c>
      <c r="K57" s="70" t="n">
        <v>4.7</v>
      </c>
      <c r="L57" s="72" t="n">
        <v>32</v>
      </c>
      <c r="M57" s="68" t="n">
        <v>150.4</v>
      </c>
      <c r="N57" s="68" t="n">
        <v>650.65</v>
      </c>
      <c r="O57" s="65" t="inlineStr">
        <is>
          <t>Terminée</t>
        </is>
      </c>
      <c r="P57" s="67">
        <f>$I57</f>
        <v/>
      </c>
      <c r="Q57" s="69">
        <f>1</f>
        <v/>
      </c>
      <c r="R57" s="68">
        <f>IFERROR(INDEX(Devis!$M$2:$M$3053,MATCH($B57,Devis!$A$2:$A$3053,0)),0)</f>
        <v/>
      </c>
      <c r="S57" s="68">
        <f>$M57+$N57</f>
        <v/>
      </c>
      <c r="T57" s="68">
        <f>$R57-$S57</f>
        <v/>
      </c>
      <c r="U57" s="67">
        <f>IFERROR(IF(($C57-INDEX(Techniciens!$G$2:$G$13,MATCH($F57,Techniciens!$A$2:$A$13,0)))&lt;=365,"Moins d'un an",IF(($C57-INDEX(Techniciens!$G$2:$G$13,MATCH($F57,Techniciens!$A$2:$A$13,0)))&lt;=730,"1 à 2 ans","Plus de 2 ans")),"")</f>
        <v/>
      </c>
    </row>
    <row r="58">
      <c r="A58" s="65" t="inlineStr">
        <is>
          <t>INT-00057</t>
        </is>
      </c>
      <c r="B58" s="65" t="inlineStr">
        <is>
          <t>DEV-00147</t>
        </is>
      </c>
      <c r="C58" s="66" t="n">
        <v>44890</v>
      </c>
      <c r="D58" s="65" t="inlineStr">
        <is>
          <t>2022-11</t>
        </is>
      </c>
      <c r="E58" s="65" t="inlineStr">
        <is>
          <t>2022-2023</t>
        </is>
      </c>
      <c r="F58" s="65" t="inlineStr">
        <is>
          <t>TEC-03</t>
        </is>
      </c>
      <c r="G58" s="65" t="inlineStr">
        <is>
          <t>Fabien Ortiz</t>
        </is>
      </c>
      <c r="H58" s="65" t="inlineStr">
        <is>
          <t>Bordeaux</t>
        </is>
      </c>
      <c r="I58" s="65" t="inlineStr">
        <is>
          <t>Électricité</t>
        </is>
      </c>
      <c r="J58" s="70" t="n">
        <v>39.4</v>
      </c>
      <c r="K58" s="70" t="n">
        <v>37.6</v>
      </c>
      <c r="L58" s="72" t="n">
        <v>33</v>
      </c>
      <c r="M58" s="68" t="n">
        <v>1240.8</v>
      </c>
      <c r="N58" s="68" t="n">
        <v>4039.95</v>
      </c>
      <c r="O58" s="65" t="inlineStr">
        <is>
          <t>Terminée</t>
        </is>
      </c>
      <c r="P58" s="67">
        <f>$I58</f>
        <v/>
      </c>
      <c r="Q58" s="69">
        <f>1</f>
        <v/>
      </c>
      <c r="R58" s="68">
        <f>IFERROR(INDEX(Devis!$M$2:$M$3053,MATCH($B58,Devis!$A$2:$A$3053,0)),0)</f>
        <v/>
      </c>
      <c r="S58" s="68">
        <f>$M58+$N58</f>
        <v/>
      </c>
      <c r="T58" s="68">
        <f>$R58-$S58</f>
        <v/>
      </c>
      <c r="U58" s="67">
        <f>IFERROR(IF(($C58-INDEX(Techniciens!$G$2:$G$13,MATCH($F58,Techniciens!$A$2:$A$13,0)))&lt;=365,"Moins d'un an",IF(($C58-INDEX(Techniciens!$G$2:$G$13,MATCH($F58,Techniciens!$A$2:$A$13,0)))&lt;=730,"1 à 2 ans","Plus de 2 ans")),"")</f>
        <v/>
      </c>
    </row>
    <row r="59">
      <c r="A59" s="65" t="inlineStr">
        <is>
          <t>INT-00058</t>
        </is>
      </c>
      <c r="B59" s="65" t="inlineStr">
        <is>
          <t>DEV-00148</t>
        </is>
      </c>
      <c r="C59" s="66" t="n">
        <v>44909</v>
      </c>
      <c r="D59" s="65" t="inlineStr">
        <is>
          <t>2022-12</t>
        </is>
      </c>
      <c r="E59" s="65" t="inlineStr">
        <is>
          <t>2022-2023</t>
        </is>
      </c>
      <c r="F59" s="65" t="inlineStr">
        <is>
          <t>TEC-03</t>
        </is>
      </c>
      <c r="G59" s="65" t="inlineStr">
        <is>
          <t>Fabien Ortiz</t>
        </is>
      </c>
      <c r="H59" s="65" t="inlineStr">
        <is>
          <t>Bordeaux</t>
        </is>
      </c>
      <c r="I59" s="65" t="inlineStr">
        <is>
          <t>Électricité</t>
        </is>
      </c>
      <c r="J59" s="70" t="n">
        <v>5.7</v>
      </c>
      <c r="K59" s="70" t="n">
        <v>6.3</v>
      </c>
      <c r="L59" s="72" t="n">
        <v>33</v>
      </c>
      <c r="M59" s="68" t="n">
        <v>207.9</v>
      </c>
      <c r="N59" s="68" t="n">
        <v>1219.54</v>
      </c>
      <c r="O59" s="65" t="inlineStr">
        <is>
          <t>Terminée</t>
        </is>
      </c>
      <c r="P59" s="67">
        <f>$I59</f>
        <v/>
      </c>
      <c r="Q59" s="69">
        <f>1</f>
        <v/>
      </c>
      <c r="R59" s="68">
        <f>IFERROR(INDEX(Devis!$M$2:$M$3053,MATCH($B59,Devis!$A$2:$A$3053,0)),0)</f>
        <v/>
      </c>
      <c r="S59" s="68">
        <f>$M59+$N59</f>
        <v/>
      </c>
      <c r="T59" s="68">
        <f>$R59-$S59</f>
        <v/>
      </c>
      <c r="U59" s="67">
        <f>IFERROR(IF(($C59-INDEX(Techniciens!$G$2:$G$13,MATCH($F59,Techniciens!$A$2:$A$13,0)))&lt;=365,"Moins d'un an",IF(($C59-INDEX(Techniciens!$G$2:$G$13,MATCH($F59,Techniciens!$A$2:$A$13,0)))&lt;=730,"1 à 2 ans","Plus de 2 ans")),"")</f>
        <v/>
      </c>
    </row>
    <row r="60">
      <c r="A60" s="65" t="inlineStr">
        <is>
          <t>INT-00059</t>
        </is>
      </c>
      <c r="B60" s="65" t="inlineStr">
        <is>
          <t>DEV-00149</t>
        </is>
      </c>
      <c r="C60" s="66" t="n">
        <v>44894</v>
      </c>
      <c r="D60" s="65" t="inlineStr">
        <is>
          <t>2022-11</t>
        </is>
      </c>
      <c r="E60" s="65" t="inlineStr">
        <is>
          <t>2022-2023</t>
        </is>
      </c>
      <c r="F60" s="65" t="inlineStr">
        <is>
          <t>TEC-01</t>
        </is>
      </c>
      <c r="G60" s="65" t="inlineStr">
        <is>
          <t>Marc Delaunay</t>
        </is>
      </c>
      <c r="H60" s="65" t="inlineStr">
        <is>
          <t>Bordeaux</t>
        </is>
      </c>
      <c r="I60" s="65" t="inlineStr">
        <is>
          <t>Dépannage</t>
        </is>
      </c>
      <c r="J60" s="70" t="n">
        <v>1</v>
      </c>
      <c r="K60" s="70" t="n">
        <v>1</v>
      </c>
      <c r="L60" s="72" t="n">
        <v>32</v>
      </c>
      <c r="M60" s="68" t="n">
        <v>32</v>
      </c>
      <c r="N60" s="68" t="n">
        <v>73.45999999999999</v>
      </c>
      <c r="O60" s="65" t="inlineStr">
        <is>
          <t>Terminée</t>
        </is>
      </c>
      <c r="P60" s="67">
        <f>$I60</f>
        <v/>
      </c>
      <c r="Q60" s="69">
        <f>1</f>
        <v/>
      </c>
      <c r="R60" s="68">
        <f>IFERROR(INDEX(Devis!$M$2:$M$3053,MATCH($B60,Devis!$A$2:$A$3053,0)),0)</f>
        <v/>
      </c>
      <c r="S60" s="68">
        <f>$M60+$N60</f>
        <v/>
      </c>
      <c r="T60" s="68">
        <f>$R60-$S60</f>
        <v/>
      </c>
      <c r="U60" s="67">
        <f>IFERROR(IF(($C60-INDEX(Techniciens!$G$2:$G$13,MATCH($F60,Techniciens!$A$2:$A$13,0)))&lt;=365,"Moins d'un an",IF(($C60-INDEX(Techniciens!$G$2:$G$13,MATCH($F60,Techniciens!$A$2:$A$13,0)))&lt;=730,"1 à 2 ans","Plus de 2 ans")),"")</f>
        <v/>
      </c>
    </row>
    <row r="61">
      <c r="A61" s="65" t="inlineStr">
        <is>
          <t>INT-00060</t>
        </is>
      </c>
      <c r="B61" s="65" t="inlineStr">
        <is>
          <t>DEV-00151</t>
        </is>
      </c>
      <c r="C61" s="66" t="n">
        <v>44888</v>
      </c>
      <c r="D61" s="65" t="inlineStr">
        <is>
          <t>2022-11</t>
        </is>
      </c>
      <c r="E61" s="65" t="inlineStr">
        <is>
          <t>2022-2023</t>
        </is>
      </c>
      <c r="F61" s="65" t="inlineStr">
        <is>
          <t>TEC-01</t>
        </is>
      </c>
      <c r="G61" s="65" t="inlineStr">
        <is>
          <t>Marc Delaunay</t>
        </is>
      </c>
      <c r="H61" s="65" t="inlineStr">
        <is>
          <t>Bordeaux</t>
        </is>
      </c>
      <c r="I61" s="65" t="inlineStr">
        <is>
          <t>Plomberie</t>
        </is>
      </c>
      <c r="J61" s="70" t="n">
        <v>2.2</v>
      </c>
      <c r="K61" s="70" t="n">
        <v>2</v>
      </c>
      <c r="L61" s="72" t="n">
        <v>32</v>
      </c>
      <c r="M61" s="68" t="n">
        <v>64</v>
      </c>
      <c r="N61" s="68" t="n">
        <v>179.42</v>
      </c>
      <c r="O61" s="65" t="inlineStr">
        <is>
          <t>Terminée</t>
        </is>
      </c>
      <c r="P61" s="67">
        <f>$I61</f>
        <v/>
      </c>
      <c r="Q61" s="69">
        <f>1</f>
        <v/>
      </c>
      <c r="R61" s="68">
        <f>IFERROR(INDEX(Devis!$M$2:$M$3053,MATCH($B61,Devis!$A$2:$A$3053,0)),0)</f>
        <v/>
      </c>
      <c r="S61" s="68">
        <f>$M61+$N61</f>
        <v/>
      </c>
      <c r="T61" s="68">
        <f>$R61-$S61</f>
        <v/>
      </c>
      <c r="U61" s="67">
        <f>IFERROR(IF(($C61-INDEX(Techniciens!$G$2:$G$13,MATCH($F61,Techniciens!$A$2:$A$13,0)))&lt;=365,"Moins d'un an",IF(($C61-INDEX(Techniciens!$G$2:$G$13,MATCH($F61,Techniciens!$A$2:$A$13,0)))&lt;=730,"1 à 2 ans","Plus de 2 ans")),"")</f>
        <v/>
      </c>
    </row>
    <row r="62">
      <c r="A62" s="65" t="inlineStr">
        <is>
          <t>INT-00061</t>
        </is>
      </c>
      <c r="B62" s="65" t="inlineStr">
        <is>
          <t>DEV-00153</t>
        </is>
      </c>
      <c r="C62" s="66" t="n">
        <v>44897</v>
      </c>
      <c r="D62" s="65" t="inlineStr">
        <is>
          <t>2022-12</t>
        </is>
      </c>
      <c r="E62" s="65" t="inlineStr">
        <is>
          <t>2022-2023</t>
        </is>
      </c>
      <c r="F62" s="65" t="inlineStr">
        <is>
          <t>TEC-05</t>
        </is>
      </c>
      <c r="G62" s="65" t="inlineStr">
        <is>
          <t>Sonia Mercier</t>
        </is>
      </c>
      <c r="H62" s="65" t="inlineStr">
        <is>
          <t>Bordeaux</t>
        </is>
      </c>
      <c r="I62" s="65" t="inlineStr">
        <is>
          <t>Dépannage</t>
        </is>
      </c>
      <c r="J62" s="70" t="n">
        <v>1.4</v>
      </c>
      <c r="K62" s="70" t="n">
        <v>1.5</v>
      </c>
      <c r="L62" s="72" t="n">
        <v>31</v>
      </c>
      <c r="M62" s="68" t="n">
        <v>46.5</v>
      </c>
      <c r="N62" s="68" t="n">
        <v>91.98999999999999</v>
      </c>
      <c r="O62" s="65" t="inlineStr">
        <is>
          <t>Terminée</t>
        </is>
      </c>
      <c r="P62" s="67">
        <f>$I62</f>
        <v/>
      </c>
      <c r="Q62" s="69">
        <f>1</f>
        <v/>
      </c>
      <c r="R62" s="68">
        <f>IFERROR(INDEX(Devis!$M$2:$M$3053,MATCH($B62,Devis!$A$2:$A$3053,0)),0)</f>
        <v/>
      </c>
      <c r="S62" s="68">
        <f>$M62+$N62</f>
        <v/>
      </c>
      <c r="T62" s="68">
        <f>$R62-$S62</f>
        <v/>
      </c>
      <c r="U62" s="67">
        <f>IFERROR(IF(($C62-INDEX(Techniciens!$G$2:$G$13,MATCH($F62,Techniciens!$A$2:$A$13,0)))&lt;=365,"Moins d'un an",IF(($C62-INDEX(Techniciens!$G$2:$G$13,MATCH($F62,Techniciens!$A$2:$A$13,0)))&lt;=730,"1 à 2 ans","Plus de 2 ans")),"")</f>
        <v/>
      </c>
    </row>
    <row r="63">
      <c r="A63" s="65" t="inlineStr">
        <is>
          <t>INT-00062</t>
        </is>
      </c>
      <c r="B63" s="65" t="inlineStr">
        <is>
          <t>DEV-00154</t>
        </is>
      </c>
      <c r="C63" s="66" t="n">
        <v>44909</v>
      </c>
      <c r="D63" s="65" t="inlineStr">
        <is>
          <t>2022-12</t>
        </is>
      </c>
      <c r="E63" s="65" t="inlineStr">
        <is>
          <t>2022-2023</t>
        </is>
      </c>
      <c r="F63" s="65" t="inlineStr">
        <is>
          <t>TEC-02</t>
        </is>
      </c>
      <c r="G63" s="65" t="inlineStr">
        <is>
          <t>Ahmed Zahiri</t>
        </is>
      </c>
      <c r="H63" s="65" t="inlineStr">
        <is>
          <t>Bordeaux</t>
        </is>
      </c>
      <c r="I63" s="65" t="inlineStr">
        <is>
          <t>Dépannage</t>
        </is>
      </c>
      <c r="J63" s="70" t="n">
        <v>1.4</v>
      </c>
      <c r="K63" s="70" t="n">
        <v>1.3</v>
      </c>
      <c r="L63" s="72" t="n">
        <v>35</v>
      </c>
      <c r="M63" s="68" t="n">
        <v>45.5</v>
      </c>
      <c r="N63" s="68" t="n">
        <v>104.6</v>
      </c>
      <c r="O63" s="65" t="inlineStr">
        <is>
          <t>Terminée</t>
        </is>
      </c>
      <c r="P63" s="67">
        <f>$I63</f>
        <v/>
      </c>
      <c r="Q63" s="69">
        <f>1</f>
        <v/>
      </c>
      <c r="R63" s="68">
        <f>IFERROR(INDEX(Devis!$M$2:$M$3053,MATCH($B63,Devis!$A$2:$A$3053,0)),0)</f>
        <v/>
      </c>
      <c r="S63" s="68">
        <f>$M63+$N63</f>
        <v/>
      </c>
      <c r="T63" s="68">
        <f>$R63-$S63</f>
        <v/>
      </c>
      <c r="U63" s="67">
        <f>IFERROR(IF(($C63-INDEX(Techniciens!$G$2:$G$13,MATCH($F63,Techniciens!$A$2:$A$13,0)))&lt;=365,"Moins d'un an",IF(($C63-INDEX(Techniciens!$G$2:$G$13,MATCH($F63,Techniciens!$A$2:$A$13,0)))&lt;=730,"1 à 2 ans","Plus de 2 ans")),"")</f>
        <v/>
      </c>
    </row>
    <row r="64">
      <c r="A64" s="65" t="inlineStr">
        <is>
          <t>INT-00063</t>
        </is>
      </c>
      <c r="B64" s="65" t="inlineStr">
        <is>
          <t>DEV-00155</t>
        </is>
      </c>
      <c r="C64" s="66" t="n">
        <v>44896</v>
      </c>
      <c r="D64" s="65" t="inlineStr">
        <is>
          <t>2022-12</t>
        </is>
      </c>
      <c r="E64" s="65" t="inlineStr">
        <is>
          <t>2022-2023</t>
        </is>
      </c>
      <c r="F64" s="65" t="inlineStr">
        <is>
          <t>TEC-05</t>
        </is>
      </c>
      <c r="G64" s="65" t="inlineStr">
        <is>
          <t>Sonia Mercier</t>
        </is>
      </c>
      <c r="H64" s="65" t="inlineStr">
        <is>
          <t>Bordeaux</t>
        </is>
      </c>
      <c r="I64" s="65" t="inlineStr">
        <is>
          <t>Salle de bain</t>
        </is>
      </c>
      <c r="J64" s="70" t="n">
        <v>6.3</v>
      </c>
      <c r="K64" s="70" t="n">
        <v>7</v>
      </c>
      <c r="L64" s="72" t="n">
        <v>31</v>
      </c>
      <c r="M64" s="68" t="n">
        <v>217</v>
      </c>
      <c r="N64" s="68" t="n">
        <v>845.62</v>
      </c>
      <c r="O64" s="65" t="inlineStr">
        <is>
          <t>Terminée</t>
        </is>
      </c>
      <c r="P64" s="67">
        <f>$I64</f>
        <v/>
      </c>
      <c r="Q64" s="69">
        <f>1</f>
        <v/>
      </c>
      <c r="R64" s="68">
        <f>IFERROR(INDEX(Devis!$M$2:$M$3053,MATCH($B64,Devis!$A$2:$A$3053,0)),0)</f>
        <v/>
      </c>
      <c r="S64" s="68">
        <f>$M64+$N64</f>
        <v/>
      </c>
      <c r="T64" s="68">
        <f>$R64-$S64</f>
        <v/>
      </c>
      <c r="U64" s="67">
        <f>IFERROR(IF(($C64-INDEX(Techniciens!$G$2:$G$13,MATCH($F64,Techniciens!$A$2:$A$13,0)))&lt;=365,"Moins d'un an",IF(($C64-INDEX(Techniciens!$G$2:$G$13,MATCH($F64,Techniciens!$A$2:$A$13,0)))&lt;=730,"1 à 2 ans","Plus de 2 ans")),"")</f>
        <v/>
      </c>
    </row>
    <row r="65">
      <c r="A65" s="65" t="inlineStr">
        <is>
          <t>INT-00064</t>
        </is>
      </c>
      <c r="B65" s="65" t="inlineStr">
        <is>
          <t>DEV-00156</t>
        </is>
      </c>
      <c r="C65" s="66" t="n">
        <v>44910</v>
      </c>
      <c r="D65" s="65" t="inlineStr">
        <is>
          <t>2022-12</t>
        </is>
      </c>
      <c r="E65" s="65" t="inlineStr">
        <is>
          <t>2022-2023</t>
        </is>
      </c>
      <c r="F65" s="65" t="inlineStr">
        <is>
          <t>TEC-07</t>
        </is>
      </c>
      <c r="G65" s="65" t="inlineStr">
        <is>
          <t>Yannick Dubreuil</t>
        </is>
      </c>
      <c r="H65" s="65" t="inlineStr">
        <is>
          <t>Toulouse</t>
        </is>
      </c>
      <c r="I65" s="65" t="inlineStr">
        <is>
          <t>Salle de bain</t>
        </is>
      </c>
      <c r="J65" s="70" t="n">
        <v>31.4</v>
      </c>
      <c r="K65" s="70" t="n">
        <v>30.5</v>
      </c>
      <c r="L65" s="72" t="n">
        <v>30</v>
      </c>
      <c r="M65" s="68" t="n">
        <v>915</v>
      </c>
      <c r="N65" s="68" t="n">
        <v>3843.55</v>
      </c>
      <c r="O65" s="65" t="inlineStr">
        <is>
          <t>Terminée</t>
        </is>
      </c>
      <c r="P65" s="67">
        <f>$I65</f>
        <v/>
      </c>
      <c r="Q65" s="69">
        <f>1</f>
        <v/>
      </c>
      <c r="R65" s="68">
        <f>IFERROR(INDEX(Devis!$M$2:$M$3053,MATCH($B65,Devis!$A$2:$A$3053,0)),0)</f>
        <v/>
      </c>
      <c r="S65" s="68">
        <f>$M65+$N65</f>
        <v/>
      </c>
      <c r="T65" s="68">
        <f>$R65-$S65</f>
        <v/>
      </c>
      <c r="U65" s="67">
        <f>IFERROR(IF(($C65-INDEX(Techniciens!$G$2:$G$13,MATCH($F65,Techniciens!$A$2:$A$13,0)))&lt;=365,"Moins d'un an",IF(($C65-INDEX(Techniciens!$G$2:$G$13,MATCH($F65,Techniciens!$A$2:$A$13,0)))&lt;=730,"1 à 2 ans","Plus de 2 ans")),"")</f>
        <v/>
      </c>
    </row>
    <row r="66">
      <c r="A66" s="65" t="inlineStr">
        <is>
          <t>INT-00065</t>
        </is>
      </c>
      <c r="B66" s="65" t="inlineStr">
        <is>
          <t>DEV-00160</t>
        </is>
      </c>
      <c r="C66" s="66" t="n">
        <v>44904</v>
      </c>
      <c r="D66" s="65" t="inlineStr">
        <is>
          <t>2022-12</t>
        </is>
      </c>
      <c r="E66" s="65" t="inlineStr">
        <is>
          <t>2022-2023</t>
        </is>
      </c>
      <c r="F66" s="65" t="inlineStr">
        <is>
          <t>TEC-03</t>
        </is>
      </c>
      <c r="G66" s="65" t="inlineStr">
        <is>
          <t>Fabien Ortiz</t>
        </is>
      </c>
      <c r="H66" s="65" t="inlineStr">
        <is>
          <t>Bordeaux</t>
        </is>
      </c>
      <c r="I66" s="65" t="inlineStr">
        <is>
          <t>Électricité</t>
        </is>
      </c>
      <c r="J66" s="70" t="n">
        <v>17</v>
      </c>
      <c r="K66" s="70" t="n">
        <v>18.4</v>
      </c>
      <c r="L66" s="72" t="n">
        <v>33</v>
      </c>
      <c r="M66" s="68" t="n">
        <v>607.2</v>
      </c>
      <c r="N66" s="68" t="n">
        <v>2160.94</v>
      </c>
      <c r="O66" s="65" t="inlineStr">
        <is>
          <t>Terminée</t>
        </is>
      </c>
      <c r="P66" s="67">
        <f>$I66</f>
        <v/>
      </c>
      <c r="Q66" s="69">
        <f>1</f>
        <v/>
      </c>
      <c r="R66" s="68">
        <f>IFERROR(INDEX(Devis!$M$2:$M$3053,MATCH($B66,Devis!$A$2:$A$3053,0)),0)</f>
        <v/>
      </c>
      <c r="S66" s="68">
        <f>$M66+$N66</f>
        <v/>
      </c>
      <c r="T66" s="68">
        <f>$R66-$S66</f>
        <v/>
      </c>
      <c r="U66" s="67">
        <f>IFERROR(IF(($C66-INDEX(Techniciens!$G$2:$G$13,MATCH($F66,Techniciens!$A$2:$A$13,0)))&lt;=365,"Moins d'un an",IF(($C66-INDEX(Techniciens!$G$2:$G$13,MATCH($F66,Techniciens!$A$2:$A$13,0)))&lt;=730,"1 à 2 ans","Plus de 2 ans")),"")</f>
        <v/>
      </c>
    </row>
    <row r="67">
      <c r="A67" s="65" t="inlineStr">
        <is>
          <t>INT-00066</t>
        </is>
      </c>
      <c r="B67" s="65" t="inlineStr">
        <is>
          <t>DEV-00164</t>
        </is>
      </c>
      <c r="C67" s="66" t="n">
        <v>44915</v>
      </c>
      <c r="D67" s="65" t="inlineStr">
        <is>
          <t>2022-12</t>
        </is>
      </c>
      <c r="E67" s="65" t="inlineStr">
        <is>
          <t>2022-2023</t>
        </is>
      </c>
      <c r="F67" s="65" t="inlineStr">
        <is>
          <t>TEC-07</t>
        </is>
      </c>
      <c r="G67" s="65" t="inlineStr">
        <is>
          <t>Yannick Dubreuil</t>
        </is>
      </c>
      <c r="H67" s="65" t="inlineStr">
        <is>
          <t>Toulouse</t>
        </is>
      </c>
      <c r="I67" s="65" t="inlineStr">
        <is>
          <t>Plomberie</t>
        </is>
      </c>
      <c r="J67" s="70" t="n">
        <v>2.1</v>
      </c>
      <c r="K67" s="70" t="n">
        <v>2.4</v>
      </c>
      <c r="L67" s="72" t="n">
        <v>30</v>
      </c>
      <c r="M67" s="68" t="n">
        <v>72</v>
      </c>
      <c r="N67" s="68" t="n">
        <v>172.59</v>
      </c>
      <c r="O67" s="65" t="inlineStr">
        <is>
          <t>Terminée</t>
        </is>
      </c>
      <c r="P67" s="67">
        <f>$I67</f>
        <v/>
      </c>
      <c r="Q67" s="69">
        <f>1</f>
        <v/>
      </c>
      <c r="R67" s="68">
        <f>IFERROR(INDEX(Devis!$M$2:$M$3053,MATCH($B67,Devis!$A$2:$A$3053,0)),0)</f>
        <v/>
      </c>
      <c r="S67" s="68">
        <f>$M67+$N67</f>
        <v/>
      </c>
      <c r="T67" s="68">
        <f>$R67-$S67</f>
        <v/>
      </c>
      <c r="U67" s="67">
        <f>IFERROR(IF(($C67-INDEX(Techniciens!$G$2:$G$13,MATCH($F67,Techniciens!$A$2:$A$13,0)))&lt;=365,"Moins d'un an",IF(($C67-INDEX(Techniciens!$G$2:$G$13,MATCH($F67,Techniciens!$A$2:$A$13,0)))&lt;=730,"1 à 2 ans","Plus de 2 ans")),"")</f>
        <v/>
      </c>
    </row>
    <row r="68">
      <c r="A68" s="65" t="inlineStr">
        <is>
          <t>INT-00067</t>
        </is>
      </c>
      <c r="B68" s="65" t="inlineStr">
        <is>
          <t>DEV-00167</t>
        </is>
      </c>
      <c r="C68" s="66" t="n">
        <v>44909</v>
      </c>
      <c r="D68" s="65" t="inlineStr">
        <is>
          <t>2022-12</t>
        </is>
      </c>
      <c r="E68" s="65" t="inlineStr">
        <is>
          <t>2022-2023</t>
        </is>
      </c>
      <c r="F68" s="65" t="inlineStr">
        <is>
          <t>TEC-03</t>
        </is>
      </c>
      <c r="G68" s="65" t="inlineStr">
        <is>
          <t>Fabien Ortiz</t>
        </is>
      </c>
      <c r="H68" s="65" t="inlineStr">
        <is>
          <t>Bordeaux</t>
        </is>
      </c>
      <c r="I68" s="65" t="inlineStr">
        <is>
          <t>Électricité</t>
        </is>
      </c>
      <c r="J68" s="70" t="n">
        <v>10.3</v>
      </c>
      <c r="K68" s="70" t="n">
        <v>9.6</v>
      </c>
      <c r="L68" s="72" t="n">
        <v>33</v>
      </c>
      <c r="M68" s="68" t="n">
        <v>316.8</v>
      </c>
      <c r="N68" s="68" t="n">
        <v>1220.04</v>
      </c>
      <c r="O68" s="65" t="inlineStr">
        <is>
          <t>Terminée</t>
        </is>
      </c>
      <c r="P68" s="67">
        <f>$I68</f>
        <v/>
      </c>
      <c r="Q68" s="69">
        <f>1</f>
        <v/>
      </c>
      <c r="R68" s="68">
        <f>IFERROR(INDEX(Devis!$M$2:$M$3053,MATCH($B68,Devis!$A$2:$A$3053,0)),0)</f>
        <v/>
      </c>
      <c r="S68" s="68">
        <f>$M68+$N68</f>
        <v/>
      </c>
      <c r="T68" s="68">
        <f>$R68-$S68</f>
        <v/>
      </c>
      <c r="U68" s="67">
        <f>IFERROR(IF(($C68-INDEX(Techniciens!$G$2:$G$13,MATCH($F68,Techniciens!$A$2:$A$13,0)))&lt;=365,"Moins d'un an",IF(($C68-INDEX(Techniciens!$G$2:$G$13,MATCH($F68,Techniciens!$A$2:$A$13,0)))&lt;=730,"1 à 2 ans","Plus de 2 ans")),"")</f>
        <v/>
      </c>
    </row>
    <row r="69">
      <c r="A69" s="65" t="inlineStr">
        <is>
          <t>INT-00068</t>
        </is>
      </c>
      <c r="B69" s="65" t="inlineStr">
        <is>
          <t>DEV-00170</t>
        </is>
      </c>
      <c r="C69" s="66" t="n">
        <v>44915</v>
      </c>
      <c r="D69" s="65" t="inlineStr">
        <is>
          <t>2022-12</t>
        </is>
      </c>
      <c r="E69" s="65" t="inlineStr">
        <is>
          <t>2022-2023</t>
        </is>
      </c>
      <c r="F69" s="65" t="inlineStr">
        <is>
          <t>TEC-02</t>
        </is>
      </c>
      <c r="G69" s="65" t="inlineStr">
        <is>
          <t>Ahmed Zahiri</t>
        </is>
      </c>
      <c r="H69" s="65" t="inlineStr">
        <is>
          <t>Bordeaux</t>
        </is>
      </c>
      <c r="I69" s="65" t="inlineStr">
        <is>
          <t>Chauffage</t>
        </is>
      </c>
      <c r="J69" s="70" t="n">
        <v>13.1</v>
      </c>
      <c r="K69" s="70" t="n">
        <v>11.6</v>
      </c>
      <c r="L69" s="72" t="n">
        <v>35</v>
      </c>
      <c r="M69" s="68" t="n">
        <v>406</v>
      </c>
      <c r="N69" s="68" t="n">
        <v>2543.31</v>
      </c>
      <c r="O69" s="65" t="inlineStr">
        <is>
          <t>Terminée</t>
        </is>
      </c>
      <c r="P69" s="67">
        <f>$I69</f>
        <v/>
      </c>
      <c r="Q69" s="69">
        <f>1</f>
        <v/>
      </c>
      <c r="R69" s="68">
        <f>IFERROR(INDEX(Devis!$M$2:$M$3053,MATCH($B69,Devis!$A$2:$A$3053,0)),0)</f>
        <v/>
      </c>
      <c r="S69" s="68">
        <f>$M69+$N69</f>
        <v/>
      </c>
      <c r="T69" s="68">
        <f>$R69-$S69</f>
        <v/>
      </c>
      <c r="U69" s="67">
        <f>IFERROR(IF(($C69-INDEX(Techniciens!$G$2:$G$13,MATCH($F69,Techniciens!$A$2:$A$13,0)))&lt;=365,"Moins d'un an",IF(($C69-INDEX(Techniciens!$G$2:$G$13,MATCH($F69,Techniciens!$A$2:$A$13,0)))&lt;=730,"1 à 2 ans","Plus de 2 ans")),"")</f>
        <v/>
      </c>
    </row>
    <row r="70">
      <c r="A70" s="65" t="inlineStr">
        <is>
          <t>INT-00069</t>
        </is>
      </c>
      <c r="B70" s="65" t="inlineStr">
        <is>
          <t>DEV-00172</t>
        </is>
      </c>
      <c r="C70" s="66" t="n">
        <v>44935</v>
      </c>
      <c r="D70" s="65" t="inlineStr">
        <is>
          <t>2023-01</t>
        </is>
      </c>
      <c r="E70" s="65" t="inlineStr">
        <is>
          <t>2022-2023</t>
        </is>
      </c>
      <c r="F70" s="65" t="inlineStr">
        <is>
          <t>TEC-08</t>
        </is>
      </c>
      <c r="G70" s="65" t="inlineStr">
        <is>
          <t>Elodie Ravel</t>
        </is>
      </c>
      <c r="H70" s="65" t="inlineStr">
        <is>
          <t>Toulouse</t>
        </is>
      </c>
      <c r="I70" s="65" t="inlineStr">
        <is>
          <t>Électricité</t>
        </is>
      </c>
      <c r="J70" s="70" t="n">
        <v>16.3</v>
      </c>
      <c r="K70" s="70" t="n">
        <v>20.2</v>
      </c>
      <c r="L70" s="72" t="n">
        <v>32</v>
      </c>
      <c r="M70" s="68" t="n">
        <v>646.4</v>
      </c>
      <c r="N70" s="68" t="n">
        <v>1574.78</v>
      </c>
      <c r="O70" s="65" t="inlineStr">
        <is>
          <t>Terminée</t>
        </is>
      </c>
      <c r="P70" s="67">
        <f>$I70</f>
        <v/>
      </c>
      <c r="Q70" s="69">
        <f>1</f>
        <v/>
      </c>
      <c r="R70" s="68">
        <f>IFERROR(INDEX(Devis!$M$2:$M$3053,MATCH($B70,Devis!$A$2:$A$3053,0)),0)</f>
        <v/>
      </c>
      <c r="S70" s="68">
        <f>$M70+$N70</f>
        <v/>
      </c>
      <c r="T70" s="68">
        <f>$R70-$S70</f>
        <v/>
      </c>
      <c r="U70" s="67">
        <f>IFERROR(IF(($C70-INDEX(Techniciens!$G$2:$G$13,MATCH($F70,Techniciens!$A$2:$A$13,0)))&lt;=365,"Moins d'un an",IF(($C70-INDEX(Techniciens!$G$2:$G$13,MATCH($F70,Techniciens!$A$2:$A$13,0)))&lt;=730,"1 à 2 ans","Plus de 2 ans")),"")</f>
        <v/>
      </c>
    </row>
    <row r="71">
      <c r="A71" s="65" t="inlineStr">
        <is>
          <t>INT-00070</t>
        </is>
      </c>
      <c r="B71" s="65" t="inlineStr">
        <is>
          <t>DEV-00174</t>
        </is>
      </c>
      <c r="C71" s="66" t="n">
        <v>44914</v>
      </c>
      <c r="D71" s="65" t="inlineStr">
        <is>
          <t>2022-12</t>
        </is>
      </c>
      <c r="E71" s="65" t="inlineStr">
        <is>
          <t>2022-2023</t>
        </is>
      </c>
      <c r="F71" s="65" t="inlineStr">
        <is>
          <t>TEC-08</t>
        </is>
      </c>
      <c r="G71" s="65" t="inlineStr">
        <is>
          <t>Elodie Ravel</t>
        </is>
      </c>
      <c r="H71" s="65" t="inlineStr">
        <is>
          <t>Toulouse</t>
        </is>
      </c>
      <c r="I71" s="65" t="inlineStr">
        <is>
          <t>Dépannage</t>
        </is>
      </c>
      <c r="J71" s="70" t="n">
        <v>1</v>
      </c>
      <c r="K71" s="70" t="n">
        <v>1.2</v>
      </c>
      <c r="L71" s="72" t="n">
        <v>32</v>
      </c>
      <c r="M71" s="68" t="n">
        <v>38.4</v>
      </c>
      <c r="N71" s="68" t="n">
        <v>64.63</v>
      </c>
      <c r="O71" s="65" t="inlineStr">
        <is>
          <t>Terminée</t>
        </is>
      </c>
      <c r="P71" s="67">
        <f>$I71</f>
        <v/>
      </c>
      <c r="Q71" s="69">
        <f>1</f>
        <v/>
      </c>
      <c r="R71" s="68">
        <f>IFERROR(INDEX(Devis!$M$2:$M$3053,MATCH($B71,Devis!$A$2:$A$3053,0)),0)</f>
        <v/>
      </c>
      <c r="S71" s="68">
        <f>$M71+$N71</f>
        <v/>
      </c>
      <c r="T71" s="68">
        <f>$R71-$S71</f>
        <v/>
      </c>
      <c r="U71" s="67">
        <f>IFERROR(IF(($C71-INDEX(Techniciens!$G$2:$G$13,MATCH($F71,Techniciens!$A$2:$A$13,0)))&lt;=365,"Moins d'un an",IF(($C71-INDEX(Techniciens!$G$2:$G$13,MATCH($F71,Techniciens!$A$2:$A$13,0)))&lt;=730,"1 à 2 ans","Plus de 2 ans")),"")</f>
        <v/>
      </c>
    </row>
    <row r="72">
      <c r="A72" s="65" t="inlineStr">
        <is>
          <t>INT-00071</t>
        </is>
      </c>
      <c r="B72" s="65" t="inlineStr">
        <is>
          <t>DEV-00178</t>
        </is>
      </c>
      <c r="C72" s="66" t="n">
        <v>44938</v>
      </c>
      <c r="D72" s="65" t="inlineStr">
        <is>
          <t>2023-01</t>
        </is>
      </c>
      <c r="E72" s="65" t="inlineStr">
        <is>
          <t>2022-2023</t>
        </is>
      </c>
      <c r="F72" s="65" t="inlineStr">
        <is>
          <t>TEC-05</t>
        </is>
      </c>
      <c r="G72" s="65" t="inlineStr">
        <is>
          <t>Sonia Mercier</t>
        </is>
      </c>
      <c r="H72" s="65" t="inlineStr">
        <is>
          <t>Bordeaux</t>
        </is>
      </c>
      <c r="I72" s="65" t="inlineStr">
        <is>
          <t>Salle de bain</t>
        </is>
      </c>
      <c r="J72" s="70" t="n">
        <v>50.5</v>
      </c>
      <c r="K72" s="70" t="n">
        <v>49.5</v>
      </c>
      <c r="L72" s="72" t="n">
        <v>31</v>
      </c>
      <c r="M72" s="68" t="n">
        <v>1534.5</v>
      </c>
      <c r="N72" s="68" t="n">
        <v>5202.26</v>
      </c>
      <c r="O72" s="65" t="inlineStr">
        <is>
          <t>Terminée</t>
        </is>
      </c>
      <c r="P72" s="67">
        <f>$I72</f>
        <v/>
      </c>
      <c r="Q72" s="69">
        <f>1</f>
        <v/>
      </c>
      <c r="R72" s="68">
        <f>IFERROR(INDEX(Devis!$M$2:$M$3053,MATCH($B72,Devis!$A$2:$A$3053,0)),0)</f>
        <v/>
      </c>
      <c r="S72" s="68">
        <f>$M72+$N72</f>
        <v/>
      </c>
      <c r="T72" s="68">
        <f>$R72-$S72</f>
        <v/>
      </c>
      <c r="U72" s="67">
        <f>IFERROR(IF(($C72-INDEX(Techniciens!$G$2:$G$13,MATCH($F72,Techniciens!$A$2:$A$13,0)))&lt;=365,"Moins d'un an",IF(($C72-INDEX(Techniciens!$G$2:$G$13,MATCH($F72,Techniciens!$A$2:$A$13,0)))&lt;=730,"1 à 2 ans","Plus de 2 ans")),"")</f>
        <v/>
      </c>
    </row>
    <row r="73">
      <c r="A73" s="65" t="inlineStr">
        <is>
          <t>INT-00072</t>
        </is>
      </c>
      <c r="B73" s="65" t="inlineStr">
        <is>
          <t>DEV-00179</t>
        </is>
      </c>
      <c r="C73" s="66" t="n">
        <v>44921</v>
      </c>
      <c r="D73" s="65" t="inlineStr">
        <is>
          <t>2022-12</t>
        </is>
      </c>
      <c r="E73" s="65" t="inlineStr">
        <is>
          <t>2022-2023</t>
        </is>
      </c>
      <c r="F73" s="65" t="inlineStr">
        <is>
          <t>TEC-02</t>
        </is>
      </c>
      <c r="G73" s="65" t="inlineStr">
        <is>
          <t>Ahmed Zahiri</t>
        </is>
      </c>
      <c r="H73" s="65" t="inlineStr">
        <is>
          <t>Bordeaux</t>
        </is>
      </c>
      <c r="I73" s="65" t="inlineStr">
        <is>
          <t>Chauffage</t>
        </is>
      </c>
      <c r="J73" s="70" t="n">
        <v>9.5</v>
      </c>
      <c r="K73" s="70" t="n">
        <v>9.5</v>
      </c>
      <c r="L73" s="72" t="n">
        <v>35</v>
      </c>
      <c r="M73" s="68" t="n">
        <v>332.5</v>
      </c>
      <c r="N73" s="68" t="n">
        <v>1165.32</v>
      </c>
      <c r="O73" s="65" t="inlineStr">
        <is>
          <t>Terminée</t>
        </is>
      </c>
      <c r="P73" s="67">
        <f>$I73</f>
        <v/>
      </c>
      <c r="Q73" s="69">
        <f>1</f>
        <v/>
      </c>
      <c r="R73" s="68">
        <f>IFERROR(INDEX(Devis!$M$2:$M$3053,MATCH($B73,Devis!$A$2:$A$3053,0)),0)</f>
        <v/>
      </c>
      <c r="S73" s="68">
        <f>$M73+$N73</f>
        <v/>
      </c>
      <c r="T73" s="68">
        <f>$R73-$S73</f>
        <v/>
      </c>
      <c r="U73" s="67">
        <f>IFERROR(IF(($C73-INDEX(Techniciens!$G$2:$G$13,MATCH($F73,Techniciens!$A$2:$A$13,0)))&lt;=365,"Moins d'un an",IF(($C73-INDEX(Techniciens!$G$2:$G$13,MATCH($F73,Techniciens!$A$2:$A$13,0)))&lt;=730,"1 à 2 ans","Plus de 2 ans")),"")</f>
        <v/>
      </c>
    </row>
    <row r="74">
      <c r="A74" s="65" t="inlineStr">
        <is>
          <t>INT-00073</t>
        </is>
      </c>
      <c r="B74" s="65" t="inlineStr">
        <is>
          <t>DEV-00180</t>
        </is>
      </c>
      <c r="C74" s="66" t="n">
        <v>44928</v>
      </c>
      <c r="D74" s="65" t="inlineStr">
        <is>
          <t>2023-01</t>
        </is>
      </c>
      <c r="E74" s="65" t="inlineStr">
        <is>
          <t>2022-2023</t>
        </is>
      </c>
      <c r="F74" s="65" t="inlineStr">
        <is>
          <t>TEC-03</t>
        </is>
      </c>
      <c r="G74" s="65" t="inlineStr">
        <is>
          <t>Fabien Ortiz</t>
        </is>
      </c>
      <c r="H74" s="65" t="inlineStr">
        <is>
          <t>Bordeaux</t>
        </is>
      </c>
      <c r="I74" s="65" t="inlineStr">
        <is>
          <t>Électricité</t>
        </is>
      </c>
      <c r="J74" s="70" t="n">
        <v>44.6</v>
      </c>
      <c r="K74" s="70" t="n">
        <v>47.1</v>
      </c>
      <c r="L74" s="72" t="n">
        <v>33</v>
      </c>
      <c r="M74" s="68" t="n">
        <v>1554.3</v>
      </c>
      <c r="N74" s="68" t="n">
        <v>4883.82</v>
      </c>
      <c r="O74" s="65" t="inlineStr">
        <is>
          <t>Terminée</t>
        </is>
      </c>
      <c r="P74" s="67">
        <f>$I74</f>
        <v/>
      </c>
      <c r="Q74" s="69">
        <f>1</f>
        <v/>
      </c>
      <c r="R74" s="68">
        <f>IFERROR(INDEX(Devis!$M$2:$M$3053,MATCH($B74,Devis!$A$2:$A$3053,0)),0)</f>
        <v/>
      </c>
      <c r="S74" s="68">
        <f>$M74+$N74</f>
        <v/>
      </c>
      <c r="T74" s="68">
        <f>$R74-$S74</f>
        <v/>
      </c>
      <c r="U74" s="67">
        <f>IFERROR(IF(($C74-INDEX(Techniciens!$G$2:$G$13,MATCH($F74,Techniciens!$A$2:$A$13,0)))&lt;=365,"Moins d'un an",IF(($C74-INDEX(Techniciens!$G$2:$G$13,MATCH($F74,Techniciens!$A$2:$A$13,0)))&lt;=730,"1 à 2 ans","Plus de 2 ans")),"")</f>
        <v/>
      </c>
    </row>
    <row r="75">
      <c r="A75" s="65" t="inlineStr">
        <is>
          <t>INT-00074</t>
        </is>
      </c>
      <c r="B75" s="65" t="inlineStr">
        <is>
          <t>DEV-00181</t>
        </is>
      </c>
      <c r="C75" s="66" t="n">
        <v>44921</v>
      </c>
      <c r="D75" s="65" t="inlineStr">
        <is>
          <t>2022-12</t>
        </is>
      </c>
      <c r="E75" s="65" t="inlineStr">
        <is>
          <t>2022-2023</t>
        </is>
      </c>
      <c r="F75" s="65" t="inlineStr">
        <is>
          <t>TEC-08</t>
        </is>
      </c>
      <c r="G75" s="65" t="inlineStr">
        <is>
          <t>Elodie Ravel</t>
        </is>
      </c>
      <c r="H75" s="65" t="inlineStr">
        <is>
          <t>Toulouse</t>
        </is>
      </c>
      <c r="I75" s="65" t="inlineStr">
        <is>
          <t>Électricité</t>
        </is>
      </c>
      <c r="J75" s="70" t="n">
        <v>7.6</v>
      </c>
      <c r="K75" s="70" t="n">
        <v>8.800000000000001</v>
      </c>
      <c r="L75" s="72" t="n">
        <v>32</v>
      </c>
      <c r="M75" s="68" t="n">
        <v>281.6</v>
      </c>
      <c r="N75" s="68" t="n">
        <v>661.75</v>
      </c>
      <c r="O75" s="65" t="inlineStr">
        <is>
          <t>Terminée</t>
        </is>
      </c>
      <c r="P75" s="67">
        <f>$I75</f>
        <v/>
      </c>
      <c r="Q75" s="69">
        <f>1</f>
        <v/>
      </c>
      <c r="R75" s="68">
        <f>IFERROR(INDEX(Devis!$M$2:$M$3053,MATCH($B75,Devis!$A$2:$A$3053,0)),0)</f>
        <v/>
      </c>
      <c r="S75" s="68">
        <f>$M75+$N75</f>
        <v/>
      </c>
      <c r="T75" s="68">
        <f>$R75-$S75</f>
        <v/>
      </c>
      <c r="U75" s="67">
        <f>IFERROR(IF(($C75-INDEX(Techniciens!$G$2:$G$13,MATCH($F75,Techniciens!$A$2:$A$13,0)))&lt;=365,"Moins d'un an",IF(($C75-INDEX(Techniciens!$G$2:$G$13,MATCH($F75,Techniciens!$A$2:$A$13,0)))&lt;=730,"1 à 2 ans","Plus de 2 ans")),"")</f>
        <v/>
      </c>
    </row>
    <row r="76">
      <c r="A76" s="65" t="inlineStr">
        <is>
          <t>INT-00075</t>
        </is>
      </c>
      <c r="B76" s="65" t="inlineStr">
        <is>
          <t>DEV-00182</t>
        </is>
      </c>
      <c r="C76" s="66" t="n">
        <v>44914</v>
      </c>
      <c r="D76" s="65" t="inlineStr">
        <is>
          <t>2022-12</t>
        </is>
      </c>
      <c r="E76" s="65" t="inlineStr">
        <is>
          <t>2022-2023</t>
        </is>
      </c>
      <c r="F76" s="65" t="inlineStr">
        <is>
          <t>TEC-01</t>
        </is>
      </c>
      <c r="G76" s="65" t="inlineStr">
        <is>
          <t>Marc Delaunay</t>
        </is>
      </c>
      <c r="H76" s="65" t="inlineStr">
        <is>
          <t>Bordeaux</t>
        </is>
      </c>
      <c r="I76" s="65" t="inlineStr">
        <is>
          <t>Dépannage</t>
        </is>
      </c>
      <c r="J76" s="70" t="n">
        <v>1.4</v>
      </c>
      <c r="K76" s="70" t="n">
        <v>1.5</v>
      </c>
      <c r="L76" s="72" t="n">
        <v>32</v>
      </c>
      <c r="M76" s="68" t="n">
        <v>48</v>
      </c>
      <c r="N76" s="68" t="n">
        <v>85.44</v>
      </c>
      <c r="O76" s="65" t="inlineStr">
        <is>
          <t>Terminée</t>
        </is>
      </c>
      <c r="P76" s="67">
        <f>$I76</f>
        <v/>
      </c>
      <c r="Q76" s="69">
        <f>1</f>
        <v/>
      </c>
      <c r="R76" s="68">
        <f>IFERROR(INDEX(Devis!$M$2:$M$3053,MATCH($B76,Devis!$A$2:$A$3053,0)),0)</f>
        <v/>
      </c>
      <c r="S76" s="68">
        <f>$M76+$N76</f>
        <v/>
      </c>
      <c r="T76" s="68">
        <f>$R76-$S76</f>
        <v/>
      </c>
      <c r="U76" s="67">
        <f>IFERROR(IF(($C76-INDEX(Techniciens!$G$2:$G$13,MATCH($F76,Techniciens!$A$2:$A$13,0)))&lt;=365,"Moins d'un an",IF(($C76-INDEX(Techniciens!$G$2:$G$13,MATCH($F76,Techniciens!$A$2:$A$13,0)))&lt;=730,"1 à 2 ans","Plus de 2 ans")),"")</f>
        <v/>
      </c>
    </row>
    <row r="77">
      <c r="A77" s="65" t="inlineStr">
        <is>
          <t>INT-00076</t>
        </is>
      </c>
      <c r="B77" s="65" t="inlineStr">
        <is>
          <t>DEV-00185</t>
        </is>
      </c>
      <c r="C77" s="66" t="n">
        <v>44949</v>
      </c>
      <c r="D77" s="65" t="inlineStr">
        <is>
          <t>2023-01</t>
        </is>
      </c>
      <c r="E77" s="65" t="inlineStr">
        <is>
          <t>2022-2023</t>
        </is>
      </c>
      <c r="F77" s="65" t="inlineStr">
        <is>
          <t>TEC-08</t>
        </is>
      </c>
      <c r="G77" s="65" t="inlineStr">
        <is>
          <t>Elodie Ravel</t>
        </is>
      </c>
      <c r="H77" s="65" t="inlineStr">
        <is>
          <t>Toulouse</t>
        </is>
      </c>
      <c r="I77" s="65" t="inlineStr">
        <is>
          <t>Électricité</t>
        </is>
      </c>
      <c r="J77" s="70" t="n">
        <v>16.7</v>
      </c>
      <c r="K77" s="70" t="n">
        <v>18.2</v>
      </c>
      <c r="L77" s="72" t="n">
        <v>32</v>
      </c>
      <c r="M77" s="68" t="n">
        <v>582.4</v>
      </c>
      <c r="N77" s="68" t="n">
        <v>2800.12</v>
      </c>
      <c r="O77" s="65" t="inlineStr">
        <is>
          <t>Terminée</t>
        </is>
      </c>
      <c r="P77" s="67">
        <f>$I77</f>
        <v/>
      </c>
      <c r="Q77" s="69">
        <f>1</f>
        <v/>
      </c>
      <c r="R77" s="68">
        <f>IFERROR(INDEX(Devis!$M$2:$M$3053,MATCH($B77,Devis!$A$2:$A$3053,0)),0)</f>
        <v/>
      </c>
      <c r="S77" s="68">
        <f>$M77+$N77</f>
        <v/>
      </c>
      <c r="T77" s="68">
        <f>$R77-$S77</f>
        <v/>
      </c>
      <c r="U77" s="67">
        <f>IFERROR(IF(($C77-INDEX(Techniciens!$G$2:$G$13,MATCH($F77,Techniciens!$A$2:$A$13,0)))&lt;=365,"Moins d'un an",IF(($C77-INDEX(Techniciens!$G$2:$G$13,MATCH($F77,Techniciens!$A$2:$A$13,0)))&lt;=730,"1 à 2 ans","Plus de 2 ans")),"")</f>
        <v/>
      </c>
    </row>
    <row r="78">
      <c r="A78" s="65" t="inlineStr">
        <is>
          <t>INT-00077</t>
        </is>
      </c>
      <c r="B78" s="65" t="inlineStr">
        <is>
          <t>DEV-00188</t>
        </is>
      </c>
      <c r="C78" s="66" t="n">
        <v>44950</v>
      </c>
      <c r="D78" s="65" t="inlineStr">
        <is>
          <t>2023-01</t>
        </is>
      </c>
      <c r="E78" s="65" t="inlineStr">
        <is>
          <t>2022-2023</t>
        </is>
      </c>
      <c r="F78" s="65" t="inlineStr">
        <is>
          <t>TEC-08</t>
        </is>
      </c>
      <c r="G78" s="65" t="inlineStr">
        <is>
          <t>Elodie Ravel</t>
        </is>
      </c>
      <c r="H78" s="65" t="inlineStr">
        <is>
          <t>Toulouse</t>
        </is>
      </c>
      <c r="I78" s="65" t="inlineStr">
        <is>
          <t>Électricité</t>
        </is>
      </c>
      <c r="J78" s="70" t="n">
        <v>9.5</v>
      </c>
      <c r="K78" s="70" t="n">
        <v>11.5</v>
      </c>
      <c r="L78" s="72" t="n">
        <v>32</v>
      </c>
      <c r="M78" s="68" t="n">
        <v>368</v>
      </c>
      <c r="N78" s="68" t="n">
        <v>1255.84</v>
      </c>
      <c r="O78" s="65" t="inlineStr">
        <is>
          <t>Terminée</t>
        </is>
      </c>
      <c r="P78" s="67">
        <f>$I78</f>
        <v/>
      </c>
      <c r="Q78" s="69">
        <f>1</f>
        <v/>
      </c>
      <c r="R78" s="68">
        <f>IFERROR(INDEX(Devis!$M$2:$M$3053,MATCH($B78,Devis!$A$2:$A$3053,0)),0)</f>
        <v/>
      </c>
      <c r="S78" s="68">
        <f>$M78+$N78</f>
        <v/>
      </c>
      <c r="T78" s="68">
        <f>$R78-$S78</f>
        <v/>
      </c>
      <c r="U78" s="67">
        <f>IFERROR(IF(($C78-INDEX(Techniciens!$G$2:$G$13,MATCH($F78,Techniciens!$A$2:$A$13,0)))&lt;=365,"Moins d'un an",IF(($C78-INDEX(Techniciens!$G$2:$G$13,MATCH($F78,Techniciens!$A$2:$A$13,0)))&lt;=730,"1 à 2 ans","Plus de 2 ans")),"")</f>
        <v/>
      </c>
    </row>
    <row r="79">
      <c r="A79" s="65" t="inlineStr">
        <is>
          <t>INT-00078</t>
        </is>
      </c>
      <c r="B79" s="65" t="inlineStr">
        <is>
          <t>DEV-00189</t>
        </is>
      </c>
      <c r="C79" s="66" t="n">
        <v>44928</v>
      </c>
      <c r="D79" s="65" t="inlineStr">
        <is>
          <t>2023-01</t>
        </is>
      </c>
      <c r="E79" s="65" t="inlineStr">
        <is>
          <t>2022-2023</t>
        </is>
      </c>
      <c r="F79" s="65" t="inlineStr">
        <is>
          <t>TEC-03</t>
        </is>
      </c>
      <c r="G79" s="65" t="inlineStr">
        <is>
          <t>Fabien Ortiz</t>
        </is>
      </c>
      <c r="H79" s="65" t="inlineStr">
        <is>
          <t>Bordeaux</t>
        </is>
      </c>
      <c r="I79" s="65" t="inlineStr">
        <is>
          <t>Dépannage</t>
        </is>
      </c>
      <c r="J79" s="70" t="n">
        <v>1</v>
      </c>
      <c r="K79" s="70" t="n">
        <v>1</v>
      </c>
      <c r="L79" s="72" t="n">
        <v>33</v>
      </c>
      <c r="M79" s="68" t="n">
        <v>33</v>
      </c>
      <c r="N79" s="68" t="n">
        <v>134.61</v>
      </c>
      <c r="O79" s="65" t="inlineStr">
        <is>
          <t>Terminée</t>
        </is>
      </c>
      <c r="P79" s="67">
        <f>$I79</f>
        <v/>
      </c>
      <c r="Q79" s="69">
        <f>1</f>
        <v/>
      </c>
      <c r="R79" s="68">
        <f>IFERROR(INDEX(Devis!$M$2:$M$3053,MATCH($B79,Devis!$A$2:$A$3053,0)),0)</f>
        <v/>
      </c>
      <c r="S79" s="68">
        <f>$M79+$N79</f>
        <v/>
      </c>
      <c r="T79" s="68">
        <f>$R79-$S79</f>
        <v/>
      </c>
      <c r="U79" s="67">
        <f>IFERROR(IF(($C79-INDEX(Techniciens!$G$2:$G$13,MATCH($F79,Techniciens!$A$2:$A$13,0)))&lt;=365,"Moins d'un an",IF(($C79-INDEX(Techniciens!$G$2:$G$13,MATCH($F79,Techniciens!$A$2:$A$13,0)))&lt;=730,"1 à 2 ans","Plus de 2 ans")),"")</f>
        <v/>
      </c>
    </row>
    <row r="80">
      <c r="A80" s="65" t="inlineStr">
        <is>
          <t>INT-00079</t>
        </is>
      </c>
      <c r="B80" s="65" t="inlineStr">
        <is>
          <t>DEV-00193</t>
        </is>
      </c>
      <c r="C80" s="66" t="n">
        <v>44949</v>
      </c>
      <c r="D80" s="65" t="inlineStr">
        <is>
          <t>2023-01</t>
        </is>
      </c>
      <c r="E80" s="65" t="inlineStr">
        <is>
          <t>2022-2023</t>
        </is>
      </c>
      <c r="F80" s="65" t="inlineStr">
        <is>
          <t>TEC-02</t>
        </is>
      </c>
      <c r="G80" s="65" t="inlineStr">
        <is>
          <t>Ahmed Zahiri</t>
        </is>
      </c>
      <c r="H80" s="65" t="inlineStr">
        <is>
          <t>Bordeaux</t>
        </is>
      </c>
      <c r="I80" s="65" t="inlineStr">
        <is>
          <t>Chauffage</t>
        </is>
      </c>
      <c r="J80" s="70" t="n">
        <v>28.5</v>
      </c>
      <c r="K80" s="70" t="n">
        <v>29.5</v>
      </c>
      <c r="L80" s="72" t="n">
        <v>35</v>
      </c>
      <c r="M80" s="68" t="n">
        <v>1032.5</v>
      </c>
      <c r="N80" s="68" t="n">
        <v>8670.99</v>
      </c>
      <c r="O80" s="65" t="inlineStr">
        <is>
          <t>Terminée</t>
        </is>
      </c>
      <c r="P80" s="67">
        <f>$I80</f>
        <v/>
      </c>
      <c r="Q80" s="69">
        <f>1</f>
        <v/>
      </c>
      <c r="R80" s="68">
        <f>IFERROR(INDEX(Devis!$M$2:$M$3053,MATCH($B80,Devis!$A$2:$A$3053,0)),0)</f>
        <v/>
      </c>
      <c r="S80" s="68">
        <f>$M80+$N80</f>
        <v/>
      </c>
      <c r="T80" s="68">
        <f>$R80-$S80</f>
        <v/>
      </c>
      <c r="U80" s="67">
        <f>IFERROR(IF(($C80-INDEX(Techniciens!$G$2:$G$13,MATCH($F80,Techniciens!$A$2:$A$13,0)))&lt;=365,"Moins d'un an",IF(($C80-INDEX(Techniciens!$G$2:$G$13,MATCH($F80,Techniciens!$A$2:$A$13,0)))&lt;=730,"1 à 2 ans","Plus de 2 ans")),"")</f>
        <v/>
      </c>
    </row>
    <row r="81">
      <c r="A81" s="65" t="inlineStr">
        <is>
          <t>INT-00080</t>
        </is>
      </c>
      <c r="B81" s="65" t="inlineStr">
        <is>
          <t>DEV-00194</t>
        </is>
      </c>
      <c r="C81" s="66" t="n">
        <v>44916</v>
      </c>
      <c r="D81" s="65" t="inlineStr">
        <is>
          <t>2022-12</t>
        </is>
      </c>
      <c r="E81" s="65" t="inlineStr">
        <is>
          <t>2022-2023</t>
        </is>
      </c>
      <c r="F81" s="65" t="inlineStr">
        <is>
          <t>TEC-01</t>
        </is>
      </c>
      <c r="G81" s="65" t="inlineStr">
        <is>
          <t>Marc Delaunay</t>
        </is>
      </c>
      <c r="H81" s="65" t="inlineStr">
        <is>
          <t>Bordeaux</t>
        </is>
      </c>
      <c r="I81" s="65" t="inlineStr">
        <is>
          <t>Plomberie</t>
        </is>
      </c>
      <c r="J81" s="70" t="n">
        <v>4.8</v>
      </c>
      <c r="K81" s="70" t="n">
        <v>4.5</v>
      </c>
      <c r="L81" s="72" t="n">
        <v>32</v>
      </c>
      <c r="M81" s="68" t="n">
        <v>144</v>
      </c>
      <c r="N81" s="68" t="n">
        <v>600.71</v>
      </c>
      <c r="O81" s="65" t="inlineStr">
        <is>
          <t>Terminée</t>
        </is>
      </c>
      <c r="P81" s="67">
        <f>$I81</f>
        <v/>
      </c>
      <c r="Q81" s="69">
        <f>1</f>
        <v/>
      </c>
      <c r="R81" s="68">
        <f>IFERROR(INDEX(Devis!$M$2:$M$3053,MATCH($B81,Devis!$A$2:$A$3053,0)),0)</f>
        <v/>
      </c>
      <c r="S81" s="68">
        <f>$M81+$N81</f>
        <v/>
      </c>
      <c r="T81" s="68">
        <f>$R81-$S81</f>
        <v/>
      </c>
      <c r="U81" s="67">
        <f>IFERROR(IF(($C81-INDEX(Techniciens!$G$2:$G$13,MATCH($F81,Techniciens!$A$2:$A$13,0)))&lt;=365,"Moins d'un an",IF(($C81-INDEX(Techniciens!$G$2:$G$13,MATCH($F81,Techniciens!$A$2:$A$13,0)))&lt;=730,"1 à 2 ans","Plus de 2 ans")),"")</f>
        <v/>
      </c>
    </row>
    <row r="82">
      <c r="A82" s="65" t="inlineStr">
        <is>
          <t>INT-00081</t>
        </is>
      </c>
      <c r="B82" s="65" t="inlineStr">
        <is>
          <t>DEV-00195</t>
        </is>
      </c>
      <c r="C82" s="66" t="n">
        <v>44937</v>
      </c>
      <c r="D82" s="65" t="inlineStr">
        <is>
          <t>2023-01</t>
        </is>
      </c>
      <c r="E82" s="65" t="inlineStr">
        <is>
          <t>2022-2023</t>
        </is>
      </c>
      <c r="F82" s="65" t="inlineStr">
        <is>
          <t>TEC-06</t>
        </is>
      </c>
      <c r="G82" s="65" t="inlineStr">
        <is>
          <t>Pierre Vasseur</t>
        </is>
      </c>
      <c r="H82" s="65" t="inlineStr">
        <is>
          <t>Toulouse</t>
        </is>
      </c>
      <c r="I82" s="65" t="inlineStr">
        <is>
          <t>Chauffage</t>
        </is>
      </c>
      <c r="J82" s="70" t="n">
        <v>29.6</v>
      </c>
      <c r="K82" s="70" t="n">
        <v>29.4</v>
      </c>
      <c r="L82" s="72" t="n">
        <v>36</v>
      </c>
      <c r="M82" s="68" t="n">
        <v>1058.4</v>
      </c>
      <c r="N82" s="68" t="n">
        <v>6760.53</v>
      </c>
      <c r="O82" s="65" t="inlineStr">
        <is>
          <t>Terminée</t>
        </is>
      </c>
      <c r="P82" s="67">
        <f>$I82</f>
        <v/>
      </c>
      <c r="Q82" s="69">
        <f>1</f>
        <v/>
      </c>
      <c r="R82" s="68">
        <f>IFERROR(INDEX(Devis!$M$2:$M$3053,MATCH($B82,Devis!$A$2:$A$3053,0)),0)</f>
        <v/>
      </c>
      <c r="S82" s="68">
        <f>$M82+$N82</f>
        <v/>
      </c>
      <c r="T82" s="68">
        <f>$R82-$S82</f>
        <v/>
      </c>
      <c r="U82" s="67">
        <f>IFERROR(IF(($C82-INDEX(Techniciens!$G$2:$G$13,MATCH($F82,Techniciens!$A$2:$A$13,0)))&lt;=365,"Moins d'un an",IF(($C82-INDEX(Techniciens!$G$2:$G$13,MATCH($F82,Techniciens!$A$2:$A$13,0)))&lt;=730,"1 à 2 ans","Plus de 2 ans")),"")</f>
        <v/>
      </c>
    </row>
    <row r="83">
      <c r="A83" s="65" t="inlineStr">
        <is>
          <t>INT-00082</t>
        </is>
      </c>
      <c r="B83" s="65" t="inlineStr">
        <is>
          <t>DEV-00196</t>
        </is>
      </c>
      <c r="C83" s="66" t="n">
        <v>44956</v>
      </c>
      <c r="D83" s="65" t="inlineStr">
        <is>
          <t>2023-01</t>
        </is>
      </c>
      <c r="E83" s="65" t="inlineStr">
        <is>
          <t>2022-2023</t>
        </is>
      </c>
      <c r="F83" s="65" t="inlineStr">
        <is>
          <t>TEC-02</t>
        </is>
      </c>
      <c r="G83" s="65" t="inlineStr">
        <is>
          <t>Ahmed Zahiri</t>
        </is>
      </c>
      <c r="H83" s="65" t="inlineStr">
        <is>
          <t>Bordeaux</t>
        </is>
      </c>
      <c r="I83" s="65" t="inlineStr">
        <is>
          <t>Chauffage</t>
        </is>
      </c>
      <c r="J83" s="70" t="n">
        <v>6.3</v>
      </c>
      <c r="K83" s="70" t="n">
        <v>5.4</v>
      </c>
      <c r="L83" s="72" t="n">
        <v>35</v>
      </c>
      <c r="M83" s="68" t="n">
        <v>189</v>
      </c>
      <c r="N83" s="68" t="n">
        <v>428.62</v>
      </c>
      <c r="O83" s="65" t="inlineStr">
        <is>
          <t>Terminée</t>
        </is>
      </c>
      <c r="P83" s="67">
        <f>$I83</f>
        <v/>
      </c>
      <c r="Q83" s="69">
        <f>1</f>
        <v/>
      </c>
      <c r="R83" s="68">
        <f>IFERROR(INDEX(Devis!$M$2:$M$3053,MATCH($B83,Devis!$A$2:$A$3053,0)),0)</f>
        <v/>
      </c>
      <c r="S83" s="68">
        <f>$M83+$N83</f>
        <v/>
      </c>
      <c r="T83" s="68">
        <f>$R83-$S83</f>
        <v/>
      </c>
      <c r="U83" s="67">
        <f>IFERROR(IF(($C83-INDEX(Techniciens!$G$2:$G$13,MATCH($F83,Techniciens!$A$2:$A$13,0)))&lt;=365,"Moins d'un an",IF(($C83-INDEX(Techniciens!$G$2:$G$13,MATCH($F83,Techniciens!$A$2:$A$13,0)))&lt;=730,"1 à 2 ans","Plus de 2 ans")),"")</f>
        <v/>
      </c>
    </row>
    <row r="84">
      <c r="A84" s="65" t="inlineStr">
        <is>
          <t>INT-00083</t>
        </is>
      </c>
      <c r="B84" s="65" t="inlineStr">
        <is>
          <t>DEV-00199</t>
        </is>
      </c>
      <c r="C84" s="66" t="n">
        <v>44936</v>
      </c>
      <c r="D84" s="65" t="inlineStr">
        <is>
          <t>2023-01</t>
        </is>
      </c>
      <c r="E84" s="65" t="inlineStr">
        <is>
          <t>2022-2023</t>
        </is>
      </c>
      <c r="F84" s="65" t="inlineStr">
        <is>
          <t>TEC-07</t>
        </is>
      </c>
      <c r="G84" s="65" t="inlineStr">
        <is>
          <t>Yannick Dubreuil</t>
        </is>
      </c>
      <c r="H84" s="65" t="inlineStr">
        <is>
          <t>Toulouse</t>
        </is>
      </c>
      <c r="I84" s="65" t="inlineStr">
        <is>
          <t>Plomberie</t>
        </is>
      </c>
      <c r="J84" s="70" t="n">
        <v>14.3</v>
      </c>
      <c r="K84" s="70" t="n">
        <v>14.5</v>
      </c>
      <c r="L84" s="72" t="n">
        <v>30</v>
      </c>
      <c r="M84" s="68" t="n">
        <v>435</v>
      </c>
      <c r="N84" s="68" t="n">
        <v>1178.33</v>
      </c>
      <c r="O84" s="65" t="inlineStr">
        <is>
          <t>Terminée</t>
        </is>
      </c>
      <c r="P84" s="67">
        <f>$I84</f>
        <v/>
      </c>
      <c r="Q84" s="69">
        <f>1</f>
        <v/>
      </c>
      <c r="R84" s="68">
        <f>IFERROR(INDEX(Devis!$M$2:$M$3053,MATCH($B84,Devis!$A$2:$A$3053,0)),0)</f>
        <v/>
      </c>
      <c r="S84" s="68">
        <f>$M84+$N84</f>
        <v/>
      </c>
      <c r="T84" s="68">
        <f>$R84-$S84</f>
        <v/>
      </c>
      <c r="U84" s="67">
        <f>IFERROR(IF(($C84-INDEX(Techniciens!$G$2:$G$13,MATCH($F84,Techniciens!$A$2:$A$13,0)))&lt;=365,"Moins d'un an",IF(($C84-INDEX(Techniciens!$G$2:$G$13,MATCH($F84,Techniciens!$A$2:$A$13,0)))&lt;=730,"1 à 2 ans","Plus de 2 ans")),"")</f>
        <v/>
      </c>
    </row>
    <row r="85">
      <c r="A85" s="65" t="inlineStr">
        <is>
          <t>INT-00084</t>
        </is>
      </c>
      <c r="B85" s="65" t="inlineStr">
        <is>
          <t>DEV-00206</t>
        </is>
      </c>
      <c r="C85" s="66" t="n">
        <v>44973</v>
      </c>
      <c r="D85" s="65" t="inlineStr">
        <is>
          <t>2023-02</t>
        </is>
      </c>
      <c r="E85" s="65" t="inlineStr">
        <is>
          <t>2022-2023</t>
        </is>
      </c>
      <c r="F85" s="65" t="inlineStr">
        <is>
          <t>TEC-07</t>
        </is>
      </c>
      <c r="G85" s="65" t="inlineStr">
        <is>
          <t>Yannick Dubreuil</t>
        </is>
      </c>
      <c r="H85" s="65" t="inlineStr">
        <is>
          <t>Toulouse</t>
        </is>
      </c>
      <c r="I85" s="65" t="inlineStr">
        <is>
          <t>Salle de bain</t>
        </is>
      </c>
      <c r="J85" s="70" t="n">
        <v>5.5</v>
      </c>
      <c r="K85" s="70" t="n">
        <v>5.2</v>
      </c>
      <c r="L85" s="72" t="n">
        <v>30</v>
      </c>
      <c r="M85" s="68" t="n">
        <v>156</v>
      </c>
      <c r="N85" s="68" t="n">
        <v>595.6799999999999</v>
      </c>
      <c r="O85" s="65" t="inlineStr">
        <is>
          <t>Terminée</t>
        </is>
      </c>
      <c r="P85" s="67">
        <f>$I85</f>
        <v/>
      </c>
      <c r="Q85" s="69">
        <f>1</f>
        <v/>
      </c>
      <c r="R85" s="68">
        <f>IFERROR(INDEX(Devis!$M$2:$M$3053,MATCH($B85,Devis!$A$2:$A$3053,0)),0)</f>
        <v/>
      </c>
      <c r="S85" s="68">
        <f>$M85+$N85</f>
        <v/>
      </c>
      <c r="T85" s="68">
        <f>$R85-$S85</f>
        <v/>
      </c>
      <c r="U85" s="67">
        <f>IFERROR(IF(($C85-INDEX(Techniciens!$G$2:$G$13,MATCH($F85,Techniciens!$A$2:$A$13,0)))&lt;=365,"Moins d'un an",IF(($C85-INDEX(Techniciens!$G$2:$G$13,MATCH($F85,Techniciens!$A$2:$A$13,0)))&lt;=730,"1 à 2 ans","Plus de 2 ans")),"")</f>
        <v/>
      </c>
    </row>
    <row r="86">
      <c r="A86" s="65" t="inlineStr">
        <is>
          <t>INT-00085</t>
        </is>
      </c>
      <c r="B86" s="65" t="inlineStr">
        <is>
          <t>DEV-00207</t>
        </is>
      </c>
      <c r="C86" s="66" t="n">
        <v>44937</v>
      </c>
      <c r="D86" s="65" t="inlineStr">
        <is>
          <t>2023-01</t>
        </is>
      </c>
      <c r="E86" s="65" t="inlineStr">
        <is>
          <t>2022-2023</t>
        </is>
      </c>
      <c r="F86" s="65" t="inlineStr">
        <is>
          <t>TEC-01</t>
        </is>
      </c>
      <c r="G86" s="65" t="inlineStr">
        <is>
          <t>Marc Delaunay</t>
        </is>
      </c>
      <c r="H86" s="65" t="inlineStr">
        <is>
          <t>Bordeaux</t>
        </is>
      </c>
      <c r="I86" s="65" t="inlineStr">
        <is>
          <t>Dépannage</t>
        </is>
      </c>
      <c r="J86" s="70" t="n">
        <v>1.5</v>
      </c>
      <c r="K86" s="70" t="n">
        <v>1.6</v>
      </c>
      <c r="L86" s="72" t="n">
        <v>32</v>
      </c>
      <c r="M86" s="68" t="n">
        <v>51.2</v>
      </c>
      <c r="N86" s="68" t="n">
        <v>69.59999999999999</v>
      </c>
      <c r="O86" s="65" t="inlineStr">
        <is>
          <t>Terminée</t>
        </is>
      </c>
      <c r="P86" s="67">
        <f>$I86</f>
        <v/>
      </c>
      <c r="Q86" s="69">
        <f>1</f>
        <v/>
      </c>
      <c r="R86" s="68">
        <f>IFERROR(INDEX(Devis!$M$2:$M$3053,MATCH($B86,Devis!$A$2:$A$3053,0)),0)</f>
        <v/>
      </c>
      <c r="S86" s="68">
        <f>$M86+$N86</f>
        <v/>
      </c>
      <c r="T86" s="68">
        <f>$R86-$S86</f>
        <v/>
      </c>
      <c r="U86" s="67">
        <f>IFERROR(IF(($C86-INDEX(Techniciens!$G$2:$G$13,MATCH($F86,Techniciens!$A$2:$A$13,0)))&lt;=365,"Moins d'un an",IF(($C86-INDEX(Techniciens!$G$2:$G$13,MATCH($F86,Techniciens!$A$2:$A$13,0)))&lt;=730,"1 à 2 ans","Plus de 2 ans")),"")</f>
        <v/>
      </c>
    </row>
    <row r="87">
      <c r="A87" s="65" t="inlineStr">
        <is>
          <t>INT-00086</t>
        </is>
      </c>
      <c r="B87" s="65" t="inlineStr">
        <is>
          <t>DEV-00211</t>
        </is>
      </c>
      <c r="C87" s="66" t="n">
        <v>44952</v>
      </c>
      <c r="D87" s="65" t="inlineStr">
        <is>
          <t>2023-01</t>
        </is>
      </c>
      <c r="E87" s="65" t="inlineStr">
        <is>
          <t>2022-2023</t>
        </is>
      </c>
      <c r="F87" s="65" t="inlineStr">
        <is>
          <t>TEC-08</t>
        </is>
      </c>
      <c r="G87" s="65" t="inlineStr">
        <is>
          <t>Elodie Ravel</t>
        </is>
      </c>
      <c r="H87" s="65" t="inlineStr">
        <is>
          <t>Toulouse</t>
        </is>
      </c>
      <c r="I87" s="65" t="inlineStr">
        <is>
          <t>Électricité</t>
        </is>
      </c>
      <c r="J87" s="70" t="n">
        <v>42.8</v>
      </c>
      <c r="K87" s="70" t="n">
        <v>51.8</v>
      </c>
      <c r="L87" s="72" t="n">
        <v>32</v>
      </c>
      <c r="M87" s="68" t="n">
        <v>1657.6</v>
      </c>
      <c r="N87" s="68" t="n">
        <v>4946.51</v>
      </c>
      <c r="O87" s="65" t="inlineStr">
        <is>
          <t>Terminée</t>
        </is>
      </c>
      <c r="P87" s="67">
        <f>$I87</f>
        <v/>
      </c>
      <c r="Q87" s="69">
        <f>1</f>
        <v/>
      </c>
      <c r="R87" s="68">
        <f>IFERROR(INDEX(Devis!$M$2:$M$3053,MATCH($B87,Devis!$A$2:$A$3053,0)),0)</f>
        <v/>
      </c>
      <c r="S87" s="68">
        <f>$M87+$N87</f>
        <v/>
      </c>
      <c r="T87" s="68">
        <f>$R87-$S87</f>
        <v/>
      </c>
      <c r="U87" s="67">
        <f>IFERROR(IF(($C87-INDEX(Techniciens!$G$2:$G$13,MATCH($F87,Techniciens!$A$2:$A$13,0)))&lt;=365,"Moins d'un an",IF(($C87-INDEX(Techniciens!$G$2:$G$13,MATCH($F87,Techniciens!$A$2:$A$13,0)))&lt;=730,"1 à 2 ans","Plus de 2 ans")),"")</f>
        <v/>
      </c>
    </row>
    <row r="88">
      <c r="A88" s="65" t="inlineStr">
        <is>
          <t>INT-00087</t>
        </is>
      </c>
      <c r="B88" s="65" t="inlineStr">
        <is>
          <t>DEV-00212</t>
        </is>
      </c>
      <c r="C88" s="66" t="n">
        <v>44952</v>
      </c>
      <c r="D88" s="65" t="inlineStr">
        <is>
          <t>2023-01</t>
        </is>
      </c>
      <c r="E88" s="65" t="inlineStr">
        <is>
          <t>2022-2023</t>
        </is>
      </c>
      <c r="F88" s="65" t="inlineStr">
        <is>
          <t>TEC-05</t>
        </is>
      </c>
      <c r="G88" s="65" t="inlineStr">
        <is>
          <t>Sonia Mercier</t>
        </is>
      </c>
      <c r="H88" s="65" t="inlineStr">
        <is>
          <t>Bordeaux</t>
        </is>
      </c>
      <c r="I88" s="65" t="inlineStr">
        <is>
          <t>Dépannage</t>
        </is>
      </c>
      <c r="J88" s="70" t="n">
        <v>5</v>
      </c>
      <c r="K88" s="70" t="n">
        <v>5</v>
      </c>
      <c r="L88" s="72" t="n">
        <v>31</v>
      </c>
      <c r="M88" s="68" t="n">
        <v>155</v>
      </c>
      <c r="N88" s="68" t="n">
        <v>338.55</v>
      </c>
      <c r="O88" s="65" t="inlineStr">
        <is>
          <t>Terminée</t>
        </is>
      </c>
      <c r="P88" s="67">
        <f>$I88</f>
        <v/>
      </c>
      <c r="Q88" s="69">
        <f>1</f>
        <v/>
      </c>
      <c r="R88" s="68">
        <f>IFERROR(INDEX(Devis!$M$2:$M$3053,MATCH($B88,Devis!$A$2:$A$3053,0)),0)</f>
        <v/>
      </c>
      <c r="S88" s="68">
        <f>$M88+$N88</f>
        <v/>
      </c>
      <c r="T88" s="68">
        <f>$R88-$S88</f>
        <v/>
      </c>
      <c r="U88" s="67">
        <f>IFERROR(IF(($C88-INDEX(Techniciens!$G$2:$G$13,MATCH($F88,Techniciens!$A$2:$A$13,0)))&lt;=365,"Moins d'un an",IF(($C88-INDEX(Techniciens!$G$2:$G$13,MATCH($F88,Techniciens!$A$2:$A$13,0)))&lt;=730,"1 à 2 ans","Plus de 2 ans")),"")</f>
        <v/>
      </c>
    </row>
    <row r="89">
      <c r="A89" s="65" t="inlineStr">
        <is>
          <t>INT-00088</t>
        </is>
      </c>
      <c r="B89" s="65" t="inlineStr">
        <is>
          <t>DEV-00215</t>
        </is>
      </c>
      <c r="C89" s="66" t="n">
        <v>44931</v>
      </c>
      <c r="D89" s="65" t="inlineStr">
        <is>
          <t>2023-01</t>
        </is>
      </c>
      <c r="E89" s="65" t="inlineStr">
        <is>
          <t>2022-2023</t>
        </is>
      </c>
      <c r="F89" s="65" t="inlineStr">
        <is>
          <t>TEC-06</t>
        </is>
      </c>
      <c r="G89" s="65" t="inlineStr">
        <is>
          <t>Pierre Vasseur</t>
        </is>
      </c>
      <c r="H89" s="65" t="inlineStr">
        <is>
          <t>Toulouse</t>
        </is>
      </c>
      <c r="I89" s="65" t="inlineStr">
        <is>
          <t>Chauffage</t>
        </is>
      </c>
      <c r="J89" s="70" t="n">
        <v>27.5</v>
      </c>
      <c r="K89" s="70" t="n">
        <v>25.5</v>
      </c>
      <c r="L89" s="72" t="n">
        <v>36</v>
      </c>
      <c r="M89" s="68" t="n">
        <v>918</v>
      </c>
      <c r="N89" s="68" t="n">
        <v>7983.61</v>
      </c>
      <c r="O89" s="65" t="inlineStr">
        <is>
          <t>Terminée</t>
        </is>
      </c>
      <c r="P89" s="67">
        <f>$I89</f>
        <v/>
      </c>
      <c r="Q89" s="69">
        <f>1</f>
        <v/>
      </c>
      <c r="R89" s="68">
        <f>IFERROR(INDEX(Devis!$M$2:$M$3053,MATCH($B89,Devis!$A$2:$A$3053,0)),0)</f>
        <v/>
      </c>
      <c r="S89" s="68">
        <f>$M89+$N89</f>
        <v/>
      </c>
      <c r="T89" s="68">
        <f>$R89-$S89</f>
        <v/>
      </c>
      <c r="U89" s="67">
        <f>IFERROR(IF(($C89-INDEX(Techniciens!$G$2:$G$13,MATCH($F89,Techniciens!$A$2:$A$13,0)))&lt;=365,"Moins d'un an",IF(($C89-INDEX(Techniciens!$G$2:$G$13,MATCH($F89,Techniciens!$A$2:$A$13,0)))&lt;=730,"1 à 2 ans","Plus de 2 ans")),"")</f>
        <v/>
      </c>
    </row>
    <row r="90">
      <c r="A90" s="65" t="inlineStr">
        <is>
          <t>INT-00089</t>
        </is>
      </c>
      <c r="B90" s="65" t="inlineStr">
        <is>
          <t>DEV-00216</t>
        </is>
      </c>
      <c r="C90" s="66" t="n">
        <v>44970</v>
      </c>
      <c r="D90" s="65" t="inlineStr">
        <is>
          <t>2023-02</t>
        </is>
      </c>
      <c r="E90" s="65" t="inlineStr">
        <is>
          <t>2022-2023</t>
        </is>
      </c>
      <c r="F90" s="65" t="inlineStr">
        <is>
          <t>TEC-02</t>
        </is>
      </c>
      <c r="G90" s="65" t="inlineStr">
        <is>
          <t>Ahmed Zahiri</t>
        </is>
      </c>
      <c r="H90" s="65" t="inlineStr">
        <is>
          <t>Bordeaux</t>
        </is>
      </c>
      <c r="I90" s="65" t="inlineStr">
        <is>
          <t>Chauffage</t>
        </is>
      </c>
      <c r="J90" s="70" t="n">
        <v>28</v>
      </c>
      <c r="K90" s="70" t="n">
        <v>27.1</v>
      </c>
      <c r="L90" s="72" t="n">
        <v>35</v>
      </c>
      <c r="M90" s="68" t="n">
        <v>948.5</v>
      </c>
      <c r="N90" s="68" t="n">
        <v>11766.83</v>
      </c>
      <c r="O90" s="65" t="inlineStr">
        <is>
          <t>Terminée</t>
        </is>
      </c>
      <c r="P90" s="67">
        <f>$I90</f>
        <v/>
      </c>
      <c r="Q90" s="69">
        <f>1</f>
        <v/>
      </c>
      <c r="R90" s="68">
        <f>IFERROR(INDEX(Devis!$M$2:$M$3053,MATCH($B90,Devis!$A$2:$A$3053,0)),0)</f>
        <v/>
      </c>
      <c r="S90" s="68">
        <f>$M90+$N90</f>
        <v/>
      </c>
      <c r="T90" s="68">
        <f>$R90-$S90</f>
        <v/>
      </c>
      <c r="U90" s="67">
        <f>IFERROR(IF(($C90-INDEX(Techniciens!$G$2:$G$13,MATCH($F90,Techniciens!$A$2:$A$13,0)))&lt;=365,"Moins d'un an",IF(($C90-INDEX(Techniciens!$G$2:$G$13,MATCH($F90,Techniciens!$A$2:$A$13,0)))&lt;=730,"1 à 2 ans","Plus de 2 ans")),"")</f>
        <v/>
      </c>
    </row>
    <row r="91">
      <c r="A91" s="65" t="inlineStr">
        <is>
          <t>INT-00090</t>
        </is>
      </c>
      <c r="B91" s="65" t="inlineStr">
        <is>
          <t>DEV-00217</t>
        </is>
      </c>
      <c r="C91" s="66" t="n">
        <v>44964</v>
      </c>
      <c r="D91" s="65" t="inlineStr">
        <is>
          <t>2023-02</t>
        </is>
      </c>
      <c r="E91" s="65" t="inlineStr">
        <is>
          <t>2022-2023</t>
        </is>
      </c>
      <c r="F91" s="65" t="inlineStr">
        <is>
          <t>TEC-06</t>
        </is>
      </c>
      <c r="G91" s="65" t="inlineStr">
        <is>
          <t>Pierre Vasseur</t>
        </is>
      </c>
      <c r="H91" s="65" t="inlineStr">
        <is>
          <t>Toulouse</t>
        </is>
      </c>
      <c r="I91" s="65" t="inlineStr">
        <is>
          <t>Salle de bain</t>
        </is>
      </c>
      <c r="J91" s="70" t="n">
        <v>42</v>
      </c>
      <c r="K91" s="70" t="n">
        <v>41.1</v>
      </c>
      <c r="L91" s="72" t="n">
        <v>36</v>
      </c>
      <c r="M91" s="68" t="n">
        <v>1479.6</v>
      </c>
      <c r="N91" s="68" t="n">
        <v>10021.44</v>
      </c>
      <c r="O91" s="65" t="inlineStr">
        <is>
          <t>Terminée</t>
        </is>
      </c>
      <c r="P91" s="67">
        <f>$I91</f>
        <v/>
      </c>
      <c r="Q91" s="69">
        <f>1</f>
        <v/>
      </c>
      <c r="R91" s="68">
        <f>IFERROR(INDEX(Devis!$M$2:$M$3053,MATCH($B91,Devis!$A$2:$A$3053,0)),0)</f>
        <v/>
      </c>
      <c r="S91" s="68">
        <f>$M91+$N91</f>
        <v/>
      </c>
      <c r="T91" s="68">
        <f>$R91-$S91</f>
        <v/>
      </c>
      <c r="U91" s="67">
        <f>IFERROR(IF(($C91-INDEX(Techniciens!$G$2:$G$13,MATCH($F91,Techniciens!$A$2:$A$13,0)))&lt;=365,"Moins d'un an",IF(($C91-INDEX(Techniciens!$G$2:$G$13,MATCH($F91,Techniciens!$A$2:$A$13,0)))&lt;=730,"1 à 2 ans","Plus de 2 ans")),"")</f>
        <v/>
      </c>
    </row>
    <row r="92">
      <c r="A92" s="65" t="inlineStr">
        <is>
          <t>INT-00091</t>
        </is>
      </c>
      <c r="B92" s="65" t="inlineStr">
        <is>
          <t>DEV-00218</t>
        </is>
      </c>
      <c r="C92" s="66" t="n">
        <v>44945</v>
      </c>
      <c r="D92" s="65" t="inlineStr">
        <is>
          <t>2023-01</t>
        </is>
      </c>
      <c r="E92" s="65" t="inlineStr">
        <is>
          <t>2022-2023</t>
        </is>
      </c>
      <c r="F92" s="65" t="inlineStr">
        <is>
          <t>TEC-03</t>
        </is>
      </c>
      <c r="G92" s="65" t="inlineStr">
        <is>
          <t>Fabien Ortiz</t>
        </is>
      </c>
      <c r="H92" s="65" t="inlineStr">
        <is>
          <t>Bordeaux</t>
        </is>
      </c>
      <c r="I92" s="65" t="inlineStr">
        <is>
          <t>Électricité</t>
        </is>
      </c>
      <c r="J92" s="70" t="n">
        <v>10.5</v>
      </c>
      <c r="K92" s="70" t="n">
        <v>10.8</v>
      </c>
      <c r="L92" s="72" t="n">
        <v>33</v>
      </c>
      <c r="M92" s="68" t="n">
        <v>356.4</v>
      </c>
      <c r="N92" s="68" t="n">
        <v>1397.13</v>
      </c>
      <c r="O92" s="65" t="inlineStr">
        <is>
          <t>Terminée</t>
        </is>
      </c>
      <c r="P92" s="67">
        <f>$I92</f>
        <v/>
      </c>
      <c r="Q92" s="69">
        <f>1</f>
        <v/>
      </c>
      <c r="R92" s="68">
        <f>IFERROR(INDEX(Devis!$M$2:$M$3053,MATCH($B92,Devis!$A$2:$A$3053,0)),0)</f>
        <v/>
      </c>
      <c r="S92" s="68">
        <f>$M92+$N92</f>
        <v/>
      </c>
      <c r="T92" s="68">
        <f>$R92-$S92</f>
        <v/>
      </c>
      <c r="U92" s="67">
        <f>IFERROR(IF(($C92-INDEX(Techniciens!$G$2:$G$13,MATCH($F92,Techniciens!$A$2:$A$13,0)))&lt;=365,"Moins d'un an",IF(($C92-INDEX(Techniciens!$G$2:$G$13,MATCH($F92,Techniciens!$A$2:$A$13,0)))&lt;=730,"1 à 2 ans","Plus de 2 ans")),"")</f>
        <v/>
      </c>
    </row>
    <row r="93">
      <c r="A93" s="65" t="inlineStr">
        <is>
          <t>INT-00092</t>
        </is>
      </c>
      <c r="B93" s="65" t="inlineStr">
        <is>
          <t>DEV-00220</t>
        </is>
      </c>
      <c r="C93" s="66" t="n">
        <v>44956</v>
      </c>
      <c r="D93" s="65" t="inlineStr">
        <is>
          <t>2023-01</t>
        </is>
      </c>
      <c r="E93" s="65" t="inlineStr">
        <is>
          <t>2022-2023</t>
        </is>
      </c>
      <c r="F93" s="65" t="inlineStr">
        <is>
          <t>TEC-02</t>
        </is>
      </c>
      <c r="G93" s="65" t="inlineStr">
        <is>
          <t>Ahmed Zahiri</t>
        </is>
      </c>
      <c r="H93" s="65" t="inlineStr">
        <is>
          <t>Bordeaux</t>
        </is>
      </c>
      <c r="I93" s="65" t="inlineStr">
        <is>
          <t>Chauffage</t>
        </is>
      </c>
      <c r="J93" s="70" t="n">
        <v>13.6</v>
      </c>
      <c r="K93" s="70" t="n">
        <v>11.6</v>
      </c>
      <c r="L93" s="72" t="n">
        <v>35</v>
      </c>
      <c r="M93" s="68" t="n">
        <v>406</v>
      </c>
      <c r="N93" s="68" t="n">
        <v>2674.23</v>
      </c>
      <c r="O93" s="65" t="inlineStr">
        <is>
          <t>Terminée</t>
        </is>
      </c>
      <c r="P93" s="67">
        <f>$I93</f>
        <v/>
      </c>
      <c r="Q93" s="69">
        <f>1</f>
        <v/>
      </c>
      <c r="R93" s="68">
        <f>IFERROR(INDEX(Devis!$M$2:$M$3053,MATCH($B93,Devis!$A$2:$A$3053,0)),0)</f>
        <v/>
      </c>
      <c r="S93" s="68">
        <f>$M93+$N93</f>
        <v/>
      </c>
      <c r="T93" s="68">
        <f>$R93-$S93</f>
        <v/>
      </c>
      <c r="U93" s="67">
        <f>IFERROR(IF(($C93-INDEX(Techniciens!$G$2:$G$13,MATCH($F93,Techniciens!$A$2:$A$13,0)))&lt;=365,"Moins d'un an",IF(($C93-INDEX(Techniciens!$G$2:$G$13,MATCH($F93,Techniciens!$A$2:$A$13,0)))&lt;=730,"1 à 2 ans","Plus de 2 ans")),"")</f>
        <v/>
      </c>
    </row>
    <row r="94">
      <c r="A94" s="65" t="inlineStr">
        <is>
          <t>INT-00093</t>
        </is>
      </c>
      <c r="B94" s="65" t="inlineStr">
        <is>
          <t>DEV-00222</t>
        </is>
      </c>
      <c r="C94" s="66" t="n">
        <v>44960</v>
      </c>
      <c r="D94" s="65" t="inlineStr">
        <is>
          <t>2023-02</t>
        </is>
      </c>
      <c r="E94" s="65" t="inlineStr">
        <is>
          <t>2022-2023</t>
        </is>
      </c>
      <c r="F94" s="65" t="inlineStr">
        <is>
          <t>TEC-02</t>
        </is>
      </c>
      <c r="G94" s="65" t="inlineStr">
        <is>
          <t>Ahmed Zahiri</t>
        </is>
      </c>
      <c r="H94" s="65" t="inlineStr">
        <is>
          <t>Bordeaux</t>
        </is>
      </c>
      <c r="I94" s="65" t="inlineStr">
        <is>
          <t>Dépannage</t>
        </is>
      </c>
      <c r="J94" s="70" t="n">
        <v>1.8</v>
      </c>
      <c r="K94" s="70" t="n">
        <v>1.8</v>
      </c>
      <c r="L94" s="72" t="n">
        <v>35</v>
      </c>
      <c r="M94" s="68" t="n">
        <v>63</v>
      </c>
      <c r="N94" s="68" t="n">
        <v>265.15</v>
      </c>
      <c r="O94" s="65" t="inlineStr">
        <is>
          <t>Terminée</t>
        </is>
      </c>
      <c r="P94" s="67">
        <f>$I94</f>
        <v/>
      </c>
      <c r="Q94" s="69">
        <f>1</f>
        <v/>
      </c>
      <c r="R94" s="68">
        <f>IFERROR(INDEX(Devis!$M$2:$M$3053,MATCH($B94,Devis!$A$2:$A$3053,0)),0)</f>
        <v/>
      </c>
      <c r="S94" s="68">
        <f>$M94+$N94</f>
        <v/>
      </c>
      <c r="T94" s="68">
        <f>$R94-$S94</f>
        <v/>
      </c>
      <c r="U94" s="67">
        <f>IFERROR(IF(($C94-INDEX(Techniciens!$G$2:$G$13,MATCH($F94,Techniciens!$A$2:$A$13,0)))&lt;=365,"Moins d'un an",IF(($C94-INDEX(Techniciens!$G$2:$G$13,MATCH($F94,Techniciens!$A$2:$A$13,0)))&lt;=730,"1 à 2 ans","Plus de 2 ans")),"")</f>
        <v/>
      </c>
    </row>
    <row r="95">
      <c r="A95" s="65" t="inlineStr">
        <is>
          <t>INT-00094</t>
        </is>
      </c>
      <c r="B95" s="65" t="inlineStr">
        <is>
          <t>DEV-00226</t>
        </is>
      </c>
      <c r="C95" s="66" t="n">
        <v>44949</v>
      </c>
      <c r="D95" s="65" t="inlineStr">
        <is>
          <t>2023-01</t>
        </is>
      </c>
      <c r="E95" s="65" t="inlineStr">
        <is>
          <t>2022-2023</t>
        </is>
      </c>
      <c r="F95" s="65" t="inlineStr">
        <is>
          <t>TEC-02</t>
        </is>
      </c>
      <c r="G95" s="65" t="inlineStr">
        <is>
          <t>Ahmed Zahiri</t>
        </is>
      </c>
      <c r="H95" s="65" t="inlineStr">
        <is>
          <t>Bordeaux</t>
        </is>
      </c>
      <c r="I95" s="65" t="inlineStr">
        <is>
          <t>Chauffage</t>
        </is>
      </c>
      <c r="J95" s="70" t="n">
        <v>1.1</v>
      </c>
      <c r="K95" s="70" t="n">
        <v>1</v>
      </c>
      <c r="L95" s="72" t="n">
        <v>35</v>
      </c>
      <c r="M95" s="68" t="n">
        <v>35</v>
      </c>
      <c r="N95" s="68" t="n">
        <v>49.64</v>
      </c>
      <c r="O95" s="65" t="inlineStr">
        <is>
          <t>Terminée</t>
        </is>
      </c>
      <c r="P95" s="67">
        <f>$I95</f>
        <v/>
      </c>
      <c r="Q95" s="69">
        <f>1</f>
        <v/>
      </c>
      <c r="R95" s="68">
        <f>IFERROR(INDEX(Devis!$M$2:$M$3053,MATCH($B95,Devis!$A$2:$A$3053,0)),0)</f>
        <v/>
      </c>
      <c r="S95" s="68">
        <f>$M95+$N95</f>
        <v/>
      </c>
      <c r="T95" s="68">
        <f>$R95-$S95</f>
        <v/>
      </c>
      <c r="U95" s="67">
        <f>IFERROR(IF(($C95-INDEX(Techniciens!$G$2:$G$13,MATCH($F95,Techniciens!$A$2:$A$13,0)))&lt;=365,"Moins d'un an",IF(($C95-INDEX(Techniciens!$G$2:$G$13,MATCH($F95,Techniciens!$A$2:$A$13,0)))&lt;=730,"1 à 2 ans","Plus de 2 ans")),"")</f>
        <v/>
      </c>
    </row>
    <row r="96">
      <c r="A96" s="65" t="inlineStr">
        <is>
          <t>INT-00095</t>
        </is>
      </c>
      <c r="B96" s="65" t="inlineStr">
        <is>
          <t>DEV-00229</t>
        </is>
      </c>
      <c r="C96" s="66" t="n">
        <v>44963</v>
      </c>
      <c r="D96" s="65" t="inlineStr">
        <is>
          <t>2023-02</t>
        </is>
      </c>
      <c r="E96" s="65" t="inlineStr">
        <is>
          <t>2022-2023</t>
        </is>
      </c>
      <c r="F96" s="65" t="inlineStr">
        <is>
          <t>TEC-01</t>
        </is>
      </c>
      <c r="G96" s="65" t="inlineStr">
        <is>
          <t>Marc Delaunay</t>
        </is>
      </c>
      <c r="H96" s="65" t="inlineStr">
        <is>
          <t>Bordeaux</t>
        </is>
      </c>
      <c r="I96" s="65" t="inlineStr">
        <is>
          <t>Plomberie</t>
        </is>
      </c>
      <c r="J96" s="70" t="n">
        <v>2</v>
      </c>
      <c r="K96" s="70" t="n">
        <v>2</v>
      </c>
      <c r="L96" s="72" t="n">
        <v>32</v>
      </c>
      <c r="M96" s="68" t="n">
        <v>64</v>
      </c>
      <c r="N96" s="68" t="n">
        <v>164.2</v>
      </c>
      <c r="O96" s="65" t="inlineStr">
        <is>
          <t>Terminée</t>
        </is>
      </c>
      <c r="P96" s="67">
        <f>$I96</f>
        <v/>
      </c>
      <c r="Q96" s="69">
        <f>1</f>
        <v/>
      </c>
      <c r="R96" s="68">
        <f>IFERROR(INDEX(Devis!$M$2:$M$3053,MATCH($B96,Devis!$A$2:$A$3053,0)),0)</f>
        <v/>
      </c>
      <c r="S96" s="68">
        <f>$M96+$N96</f>
        <v/>
      </c>
      <c r="T96" s="68">
        <f>$R96-$S96</f>
        <v/>
      </c>
      <c r="U96" s="67">
        <f>IFERROR(IF(($C96-INDEX(Techniciens!$G$2:$G$13,MATCH($F96,Techniciens!$A$2:$A$13,0)))&lt;=365,"Moins d'un an",IF(($C96-INDEX(Techniciens!$G$2:$G$13,MATCH($F96,Techniciens!$A$2:$A$13,0)))&lt;=730,"1 à 2 ans","Plus de 2 ans")),"")</f>
        <v/>
      </c>
    </row>
    <row r="97">
      <c r="A97" s="65" t="inlineStr">
        <is>
          <t>INT-00096</t>
        </is>
      </c>
      <c r="B97" s="65" t="inlineStr">
        <is>
          <t>DEV-00232</t>
        </is>
      </c>
      <c r="C97" s="66" t="n">
        <v>44949</v>
      </c>
      <c r="D97" s="65" t="inlineStr">
        <is>
          <t>2023-01</t>
        </is>
      </c>
      <c r="E97" s="65" t="inlineStr">
        <is>
          <t>2022-2023</t>
        </is>
      </c>
      <c r="F97" s="65" t="inlineStr">
        <is>
          <t>TEC-05</t>
        </is>
      </c>
      <c r="G97" s="65" t="inlineStr">
        <is>
          <t>Sonia Mercier</t>
        </is>
      </c>
      <c r="H97" s="65" t="inlineStr">
        <is>
          <t>Bordeaux</t>
        </is>
      </c>
      <c r="I97" s="65" t="inlineStr">
        <is>
          <t>Dépannage</t>
        </is>
      </c>
      <c r="J97" s="70" t="n">
        <v>1</v>
      </c>
      <c r="K97" s="70" t="n">
        <v>1</v>
      </c>
      <c r="L97" s="72" t="n">
        <v>31</v>
      </c>
      <c r="M97" s="68" t="n">
        <v>31</v>
      </c>
      <c r="N97" s="68" t="n">
        <v>106.26</v>
      </c>
      <c r="O97" s="65" t="inlineStr">
        <is>
          <t>Terminée</t>
        </is>
      </c>
      <c r="P97" s="67">
        <f>$I97</f>
        <v/>
      </c>
      <c r="Q97" s="69">
        <f>1</f>
        <v/>
      </c>
      <c r="R97" s="68">
        <f>IFERROR(INDEX(Devis!$M$2:$M$3053,MATCH($B97,Devis!$A$2:$A$3053,0)),0)</f>
        <v/>
      </c>
      <c r="S97" s="68">
        <f>$M97+$N97</f>
        <v/>
      </c>
      <c r="T97" s="68">
        <f>$R97-$S97</f>
        <v/>
      </c>
      <c r="U97" s="67">
        <f>IFERROR(IF(($C97-INDEX(Techniciens!$G$2:$G$13,MATCH($F97,Techniciens!$A$2:$A$13,0)))&lt;=365,"Moins d'un an",IF(($C97-INDEX(Techniciens!$G$2:$G$13,MATCH($F97,Techniciens!$A$2:$A$13,0)))&lt;=730,"1 à 2 ans","Plus de 2 ans")),"")</f>
        <v/>
      </c>
    </row>
    <row r="98">
      <c r="A98" s="65" t="inlineStr">
        <is>
          <t>INT-00097</t>
        </is>
      </c>
      <c r="B98" s="65" t="inlineStr">
        <is>
          <t>DEV-00233</t>
        </is>
      </c>
      <c r="C98" s="66" t="n">
        <v>44965</v>
      </c>
      <c r="D98" s="65" t="inlineStr">
        <is>
          <t>2023-02</t>
        </is>
      </c>
      <c r="E98" s="65" t="inlineStr">
        <is>
          <t>2022-2023</t>
        </is>
      </c>
      <c r="F98" s="65" t="inlineStr">
        <is>
          <t>TEC-05</t>
        </is>
      </c>
      <c r="G98" s="65" t="inlineStr">
        <is>
          <t>Sonia Mercier</t>
        </is>
      </c>
      <c r="H98" s="65" t="inlineStr">
        <is>
          <t>Bordeaux</t>
        </is>
      </c>
      <c r="I98" s="65" t="inlineStr">
        <is>
          <t>Salle de bain</t>
        </is>
      </c>
      <c r="J98" s="70" t="n">
        <v>40.7</v>
      </c>
      <c r="K98" s="70" t="n">
        <v>38.5</v>
      </c>
      <c r="L98" s="72" t="n">
        <v>31</v>
      </c>
      <c r="M98" s="68" t="n">
        <v>1193.5</v>
      </c>
      <c r="N98" s="68" t="n">
        <v>10753.83</v>
      </c>
      <c r="O98" s="65" t="inlineStr">
        <is>
          <t>Terminée</t>
        </is>
      </c>
      <c r="P98" s="67">
        <f>$I98</f>
        <v/>
      </c>
      <c r="Q98" s="69">
        <f>1</f>
        <v/>
      </c>
      <c r="R98" s="68">
        <f>IFERROR(INDEX(Devis!$M$2:$M$3053,MATCH($B98,Devis!$A$2:$A$3053,0)),0)</f>
        <v/>
      </c>
      <c r="S98" s="68">
        <f>$M98+$N98</f>
        <v/>
      </c>
      <c r="T98" s="68">
        <f>$R98-$S98</f>
        <v/>
      </c>
      <c r="U98" s="67">
        <f>IFERROR(IF(($C98-INDEX(Techniciens!$G$2:$G$13,MATCH($F98,Techniciens!$A$2:$A$13,0)))&lt;=365,"Moins d'un an",IF(($C98-INDEX(Techniciens!$G$2:$G$13,MATCH($F98,Techniciens!$A$2:$A$13,0)))&lt;=730,"1 à 2 ans","Plus de 2 ans")),"")</f>
        <v/>
      </c>
    </row>
    <row r="99">
      <c r="A99" s="65" t="inlineStr">
        <is>
          <t>INT-00098</t>
        </is>
      </c>
      <c r="B99" s="65" t="inlineStr">
        <is>
          <t>DEV-00236</t>
        </is>
      </c>
      <c r="C99" s="66" t="n">
        <v>44967</v>
      </c>
      <c r="D99" s="65" t="inlineStr">
        <is>
          <t>2023-02</t>
        </is>
      </c>
      <c r="E99" s="65" t="inlineStr">
        <is>
          <t>2022-2023</t>
        </is>
      </c>
      <c r="F99" s="65" t="inlineStr">
        <is>
          <t>TEC-06</t>
        </is>
      </c>
      <c r="G99" s="65" t="inlineStr">
        <is>
          <t>Pierre Vasseur</t>
        </is>
      </c>
      <c r="H99" s="65" t="inlineStr">
        <is>
          <t>Toulouse</t>
        </is>
      </c>
      <c r="I99" s="65" t="inlineStr">
        <is>
          <t>Chauffage</t>
        </is>
      </c>
      <c r="J99" s="70" t="n">
        <v>3.5</v>
      </c>
      <c r="K99" s="70" t="n">
        <v>2.9</v>
      </c>
      <c r="L99" s="72" t="n">
        <v>36</v>
      </c>
      <c r="M99" s="68" t="n">
        <v>104.4</v>
      </c>
      <c r="N99" s="68" t="n">
        <v>274.77</v>
      </c>
      <c r="O99" s="65" t="inlineStr">
        <is>
          <t>Terminée</t>
        </is>
      </c>
      <c r="P99" s="67">
        <f>$I99</f>
        <v/>
      </c>
      <c r="Q99" s="69">
        <f>1</f>
        <v/>
      </c>
      <c r="R99" s="68">
        <f>IFERROR(INDEX(Devis!$M$2:$M$3053,MATCH($B99,Devis!$A$2:$A$3053,0)),0)</f>
        <v/>
      </c>
      <c r="S99" s="68">
        <f>$M99+$N99</f>
        <v/>
      </c>
      <c r="T99" s="68">
        <f>$R99-$S99</f>
        <v/>
      </c>
      <c r="U99" s="67">
        <f>IFERROR(IF(($C99-INDEX(Techniciens!$G$2:$G$13,MATCH($F99,Techniciens!$A$2:$A$13,0)))&lt;=365,"Moins d'un an",IF(($C99-INDEX(Techniciens!$G$2:$G$13,MATCH($F99,Techniciens!$A$2:$A$13,0)))&lt;=730,"1 à 2 ans","Plus de 2 ans")),"")</f>
        <v/>
      </c>
    </row>
    <row r="100">
      <c r="A100" s="65" t="inlineStr">
        <is>
          <t>INT-00099</t>
        </is>
      </c>
      <c r="B100" s="65" t="inlineStr">
        <is>
          <t>DEV-00241</t>
        </is>
      </c>
      <c r="C100" s="66" t="n">
        <v>44972</v>
      </c>
      <c r="D100" s="65" t="inlineStr">
        <is>
          <t>2023-02</t>
        </is>
      </c>
      <c r="E100" s="65" t="inlineStr">
        <is>
          <t>2022-2023</t>
        </is>
      </c>
      <c r="F100" s="65" t="inlineStr">
        <is>
          <t>TEC-07</t>
        </is>
      </c>
      <c r="G100" s="65" t="inlineStr">
        <is>
          <t>Yannick Dubreuil</t>
        </is>
      </c>
      <c r="H100" s="65" t="inlineStr">
        <is>
          <t>Toulouse</t>
        </is>
      </c>
      <c r="I100" s="65" t="inlineStr">
        <is>
          <t>Dépannage</t>
        </is>
      </c>
      <c r="J100" s="70" t="n">
        <v>1.4</v>
      </c>
      <c r="K100" s="70" t="n">
        <v>1.3</v>
      </c>
      <c r="L100" s="72" t="n">
        <v>30</v>
      </c>
      <c r="M100" s="68" t="n">
        <v>39</v>
      </c>
      <c r="N100" s="68" t="n">
        <v>111.77</v>
      </c>
      <c r="O100" s="65" t="inlineStr">
        <is>
          <t>Terminée</t>
        </is>
      </c>
      <c r="P100" s="67">
        <f>$I100</f>
        <v/>
      </c>
      <c r="Q100" s="69">
        <f>1</f>
        <v/>
      </c>
      <c r="R100" s="68">
        <f>IFERROR(INDEX(Devis!$M$2:$M$3053,MATCH($B100,Devis!$A$2:$A$3053,0)),0)</f>
        <v/>
      </c>
      <c r="S100" s="68">
        <f>$M100+$N100</f>
        <v/>
      </c>
      <c r="T100" s="68">
        <f>$R100-$S100</f>
        <v/>
      </c>
      <c r="U100" s="67">
        <f>IFERROR(IF(($C100-INDEX(Techniciens!$G$2:$G$13,MATCH($F100,Techniciens!$A$2:$A$13,0)))&lt;=365,"Moins d'un an",IF(($C100-INDEX(Techniciens!$G$2:$G$13,MATCH($F100,Techniciens!$A$2:$A$13,0)))&lt;=730,"1 à 2 ans","Plus de 2 ans")),"")</f>
        <v/>
      </c>
    </row>
    <row r="101">
      <c r="A101" s="65" t="inlineStr">
        <is>
          <t>INT-00100</t>
        </is>
      </c>
      <c r="B101" s="65" t="inlineStr">
        <is>
          <t>DEV-00244</t>
        </is>
      </c>
      <c r="C101" s="66" t="n">
        <v>44963</v>
      </c>
      <c r="D101" s="65" t="inlineStr">
        <is>
          <t>2023-02</t>
        </is>
      </c>
      <c r="E101" s="65" t="inlineStr">
        <is>
          <t>2022-2023</t>
        </is>
      </c>
      <c r="F101" s="65" t="inlineStr">
        <is>
          <t>TEC-06</t>
        </is>
      </c>
      <c r="G101" s="65" t="inlineStr">
        <is>
          <t>Pierre Vasseur</t>
        </is>
      </c>
      <c r="H101" s="65" t="inlineStr">
        <is>
          <t>Toulouse</t>
        </is>
      </c>
      <c r="I101" s="65" t="inlineStr">
        <is>
          <t>Chauffage</t>
        </is>
      </c>
      <c r="J101" s="70" t="n">
        <v>1</v>
      </c>
      <c r="K101" s="70" t="n">
        <v>1</v>
      </c>
      <c r="L101" s="72" t="n">
        <v>36</v>
      </c>
      <c r="M101" s="68" t="n">
        <v>36</v>
      </c>
      <c r="N101" s="68" t="n">
        <v>46.74</v>
      </c>
      <c r="O101" s="65" t="inlineStr">
        <is>
          <t>Terminée</t>
        </is>
      </c>
      <c r="P101" s="67">
        <f>$I101</f>
        <v/>
      </c>
      <c r="Q101" s="69">
        <f>1</f>
        <v/>
      </c>
      <c r="R101" s="68">
        <f>IFERROR(INDEX(Devis!$M$2:$M$3053,MATCH($B101,Devis!$A$2:$A$3053,0)),0)</f>
        <v/>
      </c>
      <c r="S101" s="68">
        <f>$M101+$N101</f>
        <v/>
      </c>
      <c r="T101" s="68">
        <f>$R101-$S101</f>
        <v/>
      </c>
      <c r="U101" s="67">
        <f>IFERROR(IF(($C101-INDEX(Techniciens!$G$2:$G$13,MATCH($F101,Techniciens!$A$2:$A$13,0)))&lt;=365,"Moins d'un an",IF(($C101-INDEX(Techniciens!$G$2:$G$13,MATCH($F101,Techniciens!$A$2:$A$13,0)))&lt;=730,"1 à 2 ans","Plus de 2 ans")),"")</f>
        <v/>
      </c>
    </row>
    <row r="102">
      <c r="A102" s="65" t="inlineStr">
        <is>
          <t>INT-00101</t>
        </is>
      </c>
      <c r="B102" s="65" t="inlineStr">
        <is>
          <t>DEV-00247</t>
        </is>
      </c>
      <c r="C102" s="66" t="n">
        <v>44963</v>
      </c>
      <c r="D102" s="65" t="inlineStr">
        <is>
          <t>2023-02</t>
        </is>
      </c>
      <c r="E102" s="65" t="inlineStr">
        <is>
          <t>2022-2023</t>
        </is>
      </c>
      <c r="F102" s="65" t="inlineStr">
        <is>
          <t>TEC-02</t>
        </is>
      </c>
      <c r="G102" s="65" t="inlineStr">
        <is>
          <t>Ahmed Zahiri</t>
        </is>
      </c>
      <c r="H102" s="65" t="inlineStr">
        <is>
          <t>Bordeaux</t>
        </is>
      </c>
      <c r="I102" s="65" t="inlineStr">
        <is>
          <t>Chauffage</t>
        </is>
      </c>
      <c r="J102" s="70" t="n">
        <v>12.7</v>
      </c>
      <c r="K102" s="70" t="n">
        <v>12.9</v>
      </c>
      <c r="L102" s="72" t="n">
        <v>35</v>
      </c>
      <c r="M102" s="68" t="n">
        <v>451.5</v>
      </c>
      <c r="N102" s="68" t="n">
        <v>3381.41</v>
      </c>
      <c r="O102" s="65" t="inlineStr">
        <is>
          <t>Terminée</t>
        </is>
      </c>
      <c r="P102" s="67">
        <f>$I102</f>
        <v/>
      </c>
      <c r="Q102" s="69">
        <f>1</f>
        <v/>
      </c>
      <c r="R102" s="68">
        <f>IFERROR(INDEX(Devis!$M$2:$M$3053,MATCH($B102,Devis!$A$2:$A$3053,0)),0)</f>
        <v/>
      </c>
      <c r="S102" s="68">
        <f>$M102+$N102</f>
        <v/>
      </c>
      <c r="T102" s="68">
        <f>$R102-$S102</f>
        <v/>
      </c>
      <c r="U102" s="67">
        <f>IFERROR(IF(($C102-INDEX(Techniciens!$G$2:$G$13,MATCH($F102,Techniciens!$A$2:$A$13,0)))&lt;=365,"Moins d'un an",IF(($C102-INDEX(Techniciens!$G$2:$G$13,MATCH($F102,Techniciens!$A$2:$A$13,0)))&lt;=730,"1 à 2 ans","Plus de 2 ans")),"")</f>
        <v/>
      </c>
    </row>
    <row r="103">
      <c r="A103" s="65" t="inlineStr">
        <is>
          <t>INT-00102</t>
        </is>
      </c>
      <c r="B103" s="65" t="inlineStr">
        <is>
          <t>DEV-00248</t>
        </is>
      </c>
      <c r="C103" s="66" t="n">
        <v>44970</v>
      </c>
      <c r="D103" s="65" t="inlineStr">
        <is>
          <t>2023-02</t>
        </is>
      </c>
      <c r="E103" s="65" t="inlineStr">
        <is>
          <t>2022-2023</t>
        </is>
      </c>
      <c r="F103" s="65" t="inlineStr">
        <is>
          <t>TEC-03</t>
        </is>
      </c>
      <c r="G103" s="65" t="inlineStr">
        <is>
          <t>Fabien Ortiz</t>
        </is>
      </c>
      <c r="H103" s="65" t="inlineStr">
        <is>
          <t>Bordeaux</t>
        </is>
      </c>
      <c r="I103" s="65" t="inlineStr">
        <is>
          <t>Électricité</t>
        </is>
      </c>
      <c r="J103" s="70" t="n">
        <v>44.4</v>
      </c>
      <c r="K103" s="70" t="n">
        <v>48.2</v>
      </c>
      <c r="L103" s="72" t="n">
        <v>33</v>
      </c>
      <c r="M103" s="68" t="n">
        <v>1590.6</v>
      </c>
      <c r="N103" s="68" t="n">
        <v>8463.629999999999</v>
      </c>
      <c r="O103" s="65" t="inlineStr">
        <is>
          <t>Terminée</t>
        </is>
      </c>
      <c r="P103" s="67">
        <f>$I103</f>
        <v/>
      </c>
      <c r="Q103" s="69">
        <f>1</f>
        <v/>
      </c>
      <c r="R103" s="68">
        <f>IFERROR(INDEX(Devis!$M$2:$M$3053,MATCH($B103,Devis!$A$2:$A$3053,0)),0)</f>
        <v/>
      </c>
      <c r="S103" s="68">
        <f>$M103+$N103</f>
        <v/>
      </c>
      <c r="T103" s="68">
        <f>$R103-$S103</f>
        <v/>
      </c>
      <c r="U103" s="67">
        <f>IFERROR(IF(($C103-INDEX(Techniciens!$G$2:$G$13,MATCH($F103,Techniciens!$A$2:$A$13,0)))&lt;=365,"Moins d'un an",IF(($C103-INDEX(Techniciens!$G$2:$G$13,MATCH($F103,Techniciens!$A$2:$A$13,0)))&lt;=730,"1 à 2 ans","Plus de 2 ans")),"")</f>
        <v/>
      </c>
    </row>
    <row r="104">
      <c r="A104" s="65" t="inlineStr">
        <is>
          <t>INT-00103</t>
        </is>
      </c>
      <c r="B104" s="65" t="inlineStr">
        <is>
          <t>DEV-00249</t>
        </is>
      </c>
      <c r="C104" s="66" t="n">
        <v>44977</v>
      </c>
      <c r="D104" s="65" t="inlineStr">
        <is>
          <t>2023-02</t>
        </is>
      </c>
      <c r="E104" s="65" t="inlineStr">
        <is>
          <t>2022-2023</t>
        </is>
      </c>
      <c r="F104" s="65" t="inlineStr">
        <is>
          <t>TEC-02</t>
        </is>
      </c>
      <c r="G104" s="65" t="inlineStr">
        <is>
          <t>Ahmed Zahiri</t>
        </is>
      </c>
      <c r="H104" s="65" t="inlineStr">
        <is>
          <t>Bordeaux</t>
        </is>
      </c>
      <c r="I104" s="65" t="inlineStr">
        <is>
          <t>Dépannage</t>
        </is>
      </c>
      <c r="J104" s="70" t="n">
        <v>1.4</v>
      </c>
      <c r="K104" s="70" t="n">
        <v>1.4</v>
      </c>
      <c r="L104" s="72" t="n">
        <v>35</v>
      </c>
      <c r="M104" s="68" t="n">
        <v>49</v>
      </c>
      <c r="N104" s="68" t="n">
        <v>89.06</v>
      </c>
      <c r="O104" s="65" t="inlineStr">
        <is>
          <t>Terminée</t>
        </is>
      </c>
      <c r="P104" s="67">
        <f>$I104</f>
        <v/>
      </c>
      <c r="Q104" s="69">
        <f>1</f>
        <v/>
      </c>
      <c r="R104" s="68">
        <f>IFERROR(INDEX(Devis!$M$2:$M$3053,MATCH($B104,Devis!$A$2:$A$3053,0)),0)</f>
        <v/>
      </c>
      <c r="S104" s="68">
        <f>$M104+$N104</f>
        <v/>
      </c>
      <c r="T104" s="68">
        <f>$R104-$S104</f>
        <v/>
      </c>
      <c r="U104" s="67">
        <f>IFERROR(IF(($C104-INDEX(Techniciens!$G$2:$G$13,MATCH($F104,Techniciens!$A$2:$A$13,0)))&lt;=365,"Moins d'un an",IF(($C104-INDEX(Techniciens!$G$2:$G$13,MATCH($F104,Techniciens!$A$2:$A$13,0)))&lt;=730,"1 à 2 ans","Plus de 2 ans")),"")</f>
        <v/>
      </c>
    </row>
    <row r="105">
      <c r="A105" s="65" t="inlineStr">
        <is>
          <t>INT-00104</t>
        </is>
      </c>
      <c r="B105" s="65" t="inlineStr">
        <is>
          <t>DEV-00252</t>
        </is>
      </c>
      <c r="C105" s="66" t="n">
        <v>44970</v>
      </c>
      <c r="D105" s="65" t="inlineStr">
        <is>
          <t>2023-02</t>
        </is>
      </c>
      <c r="E105" s="65" t="inlineStr">
        <is>
          <t>2022-2023</t>
        </is>
      </c>
      <c r="F105" s="65" t="inlineStr">
        <is>
          <t>TEC-05</t>
        </is>
      </c>
      <c r="G105" s="65" t="inlineStr">
        <is>
          <t>Sonia Mercier</t>
        </is>
      </c>
      <c r="H105" s="65" t="inlineStr">
        <is>
          <t>Bordeaux</t>
        </is>
      </c>
      <c r="I105" s="65" t="inlineStr">
        <is>
          <t>Salle de bain</t>
        </is>
      </c>
      <c r="J105" s="70" t="n">
        <v>40.9</v>
      </c>
      <c r="K105" s="70" t="n">
        <v>40.4</v>
      </c>
      <c r="L105" s="72" t="n">
        <v>31</v>
      </c>
      <c r="M105" s="68" t="n">
        <v>1252.4</v>
      </c>
      <c r="N105" s="68" t="n">
        <v>6213.05</v>
      </c>
      <c r="O105" s="65" t="inlineStr">
        <is>
          <t>Terminée</t>
        </is>
      </c>
      <c r="P105" s="67">
        <f>$I105</f>
        <v/>
      </c>
      <c r="Q105" s="69">
        <f>1</f>
        <v/>
      </c>
      <c r="R105" s="68">
        <f>IFERROR(INDEX(Devis!$M$2:$M$3053,MATCH($B105,Devis!$A$2:$A$3053,0)),0)</f>
        <v/>
      </c>
      <c r="S105" s="68">
        <f>$M105+$N105</f>
        <v/>
      </c>
      <c r="T105" s="68">
        <f>$R105-$S105</f>
        <v/>
      </c>
      <c r="U105" s="67">
        <f>IFERROR(IF(($C105-INDEX(Techniciens!$G$2:$G$13,MATCH($F105,Techniciens!$A$2:$A$13,0)))&lt;=365,"Moins d'un an",IF(($C105-INDEX(Techniciens!$G$2:$G$13,MATCH($F105,Techniciens!$A$2:$A$13,0)))&lt;=730,"1 à 2 ans","Plus de 2 ans")),"")</f>
        <v/>
      </c>
    </row>
    <row r="106">
      <c r="A106" s="65" t="inlineStr">
        <is>
          <t>INT-00105</t>
        </is>
      </c>
      <c r="B106" s="65" t="inlineStr">
        <is>
          <t>DEV-00253</t>
        </is>
      </c>
      <c r="C106" s="66" t="n">
        <v>44998</v>
      </c>
      <c r="D106" s="65" t="inlineStr">
        <is>
          <t>2023-03</t>
        </is>
      </c>
      <c r="E106" s="65" t="inlineStr">
        <is>
          <t>2022-2023</t>
        </is>
      </c>
      <c r="F106" s="65" t="inlineStr">
        <is>
          <t>TEC-01</t>
        </is>
      </c>
      <c r="G106" s="65" t="inlineStr">
        <is>
          <t>Marc Delaunay</t>
        </is>
      </c>
      <c r="H106" s="65" t="inlineStr">
        <is>
          <t>Bordeaux</t>
        </is>
      </c>
      <c r="I106" s="65" t="inlineStr">
        <is>
          <t>Plomberie</t>
        </is>
      </c>
      <c r="J106" s="70" t="n">
        <v>25.9</v>
      </c>
      <c r="K106" s="70" t="n">
        <v>25</v>
      </c>
      <c r="L106" s="72" t="n">
        <v>32</v>
      </c>
      <c r="M106" s="68" t="n">
        <v>800</v>
      </c>
      <c r="N106" s="68" t="n">
        <v>3600.51</v>
      </c>
      <c r="O106" s="65" t="inlineStr">
        <is>
          <t>Terminée</t>
        </is>
      </c>
      <c r="P106" s="67">
        <f>$I106</f>
        <v/>
      </c>
      <c r="Q106" s="69">
        <f>1</f>
        <v/>
      </c>
      <c r="R106" s="68">
        <f>IFERROR(INDEX(Devis!$M$2:$M$3053,MATCH($B106,Devis!$A$2:$A$3053,0)),0)</f>
        <v/>
      </c>
      <c r="S106" s="68">
        <f>$M106+$N106</f>
        <v/>
      </c>
      <c r="T106" s="68">
        <f>$R106-$S106</f>
        <v/>
      </c>
      <c r="U106" s="67">
        <f>IFERROR(IF(($C106-INDEX(Techniciens!$G$2:$G$13,MATCH($F106,Techniciens!$A$2:$A$13,0)))&lt;=365,"Moins d'un an",IF(($C106-INDEX(Techniciens!$G$2:$G$13,MATCH($F106,Techniciens!$A$2:$A$13,0)))&lt;=730,"1 à 2 ans","Plus de 2 ans")),"")</f>
        <v/>
      </c>
    </row>
    <row r="107">
      <c r="A107" s="65" t="inlineStr">
        <is>
          <t>INT-00106</t>
        </is>
      </c>
      <c r="B107" s="65" t="inlineStr">
        <is>
          <t>DEV-00256</t>
        </is>
      </c>
      <c r="C107" s="66" t="n">
        <v>44973</v>
      </c>
      <c r="D107" s="65" t="inlineStr">
        <is>
          <t>2023-02</t>
        </is>
      </c>
      <c r="E107" s="65" t="inlineStr">
        <is>
          <t>2022-2023</t>
        </is>
      </c>
      <c r="F107" s="65" t="inlineStr">
        <is>
          <t>TEC-08</t>
        </is>
      </c>
      <c r="G107" s="65" t="inlineStr">
        <is>
          <t>Elodie Ravel</t>
        </is>
      </c>
      <c r="H107" s="65" t="inlineStr">
        <is>
          <t>Toulouse</t>
        </is>
      </c>
      <c r="I107" s="65" t="inlineStr">
        <is>
          <t>Électricité</t>
        </is>
      </c>
      <c r="J107" s="70" t="n">
        <v>42.9</v>
      </c>
      <c r="K107" s="70" t="n">
        <v>53.2</v>
      </c>
      <c r="L107" s="72" t="n">
        <v>32</v>
      </c>
      <c r="M107" s="68" t="n">
        <v>1702.4</v>
      </c>
      <c r="N107" s="68" t="n">
        <v>8903.83</v>
      </c>
      <c r="O107" s="65" t="inlineStr">
        <is>
          <t>Terminée</t>
        </is>
      </c>
      <c r="P107" s="67">
        <f>$I107</f>
        <v/>
      </c>
      <c r="Q107" s="69">
        <f>1</f>
        <v/>
      </c>
      <c r="R107" s="68">
        <f>IFERROR(INDEX(Devis!$M$2:$M$3053,MATCH($B107,Devis!$A$2:$A$3053,0)),0)</f>
        <v/>
      </c>
      <c r="S107" s="68">
        <f>$M107+$N107</f>
        <v/>
      </c>
      <c r="T107" s="68">
        <f>$R107-$S107</f>
        <v/>
      </c>
      <c r="U107" s="67">
        <f>IFERROR(IF(($C107-INDEX(Techniciens!$G$2:$G$13,MATCH($F107,Techniciens!$A$2:$A$13,0)))&lt;=365,"Moins d'un an",IF(($C107-INDEX(Techniciens!$G$2:$G$13,MATCH($F107,Techniciens!$A$2:$A$13,0)))&lt;=730,"1 à 2 ans","Plus de 2 ans")),"")</f>
        <v/>
      </c>
    </row>
    <row r="108">
      <c r="A108" s="65" t="inlineStr">
        <is>
          <t>INT-00107</t>
        </is>
      </c>
      <c r="B108" s="65" t="inlineStr">
        <is>
          <t>DEV-00257</t>
        </is>
      </c>
      <c r="C108" s="66" t="n">
        <v>44998</v>
      </c>
      <c r="D108" s="65" t="inlineStr">
        <is>
          <t>2023-03</t>
        </is>
      </c>
      <c r="E108" s="65" t="inlineStr">
        <is>
          <t>2022-2023</t>
        </is>
      </c>
      <c r="F108" s="65" t="inlineStr">
        <is>
          <t>TEC-06</t>
        </is>
      </c>
      <c r="G108" s="65" t="inlineStr">
        <is>
          <t>Pierre Vasseur</t>
        </is>
      </c>
      <c r="H108" s="65" t="inlineStr">
        <is>
          <t>Toulouse</t>
        </is>
      </c>
      <c r="I108" s="65" t="inlineStr">
        <is>
          <t>Chauffage</t>
        </is>
      </c>
      <c r="J108" s="70" t="n">
        <v>26.7</v>
      </c>
      <c r="K108" s="70" t="n">
        <v>25.1</v>
      </c>
      <c r="L108" s="72" t="n">
        <v>36</v>
      </c>
      <c r="M108" s="68" t="n">
        <v>903.6</v>
      </c>
      <c r="N108" s="68" t="n">
        <v>17014.48</v>
      </c>
      <c r="O108" s="65" t="inlineStr">
        <is>
          <t>Terminée</t>
        </is>
      </c>
      <c r="P108" s="67">
        <f>$I108</f>
        <v/>
      </c>
      <c r="Q108" s="69">
        <f>1</f>
        <v/>
      </c>
      <c r="R108" s="68">
        <f>IFERROR(INDEX(Devis!$M$2:$M$3053,MATCH($B108,Devis!$A$2:$A$3053,0)),0)</f>
        <v/>
      </c>
      <c r="S108" s="68">
        <f>$M108+$N108</f>
        <v/>
      </c>
      <c r="T108" s="68">
        <f>$R108-$S108</f>
        <v/>
      </c>
      <c r="U108" s="67">
        <f>IFERROR(IF(($C108-INDEX(Techniciens!$G$2:$G$13,MATCH($F108,Techniciens!$A$2:$A$13,0)))&lt;=365,"Moins d'un an",IF(($C108-INDEX(Techniciens!$G$2:$G$13,MATCH($F108,Techniciens!$A$2:$A$13,0)))&lt;=730,"1 à 2 ans","Plus de 2 ans")),"")</f>
        <v/>
      </c>
    </row>
    <row r="109">
      <c r="A109" s="65" t="inlineStr">
        <is>
          <t>INT-00108</t>
        </is>
      </c>
      <c r="B109" s="65" t="inlineStr">
        <is>
          <t>DEV-00258</t>
        </is>
      </c>
      <c r="C109" s="66" t="n">
        <v>44999</v>
      </c>
      <c r="D109" s="65" t="inlineStr">
        <is>
          <t>2023-03</t>
        </is>
      </c>
      <c r="E109" s="65" t="inlineStr">
        <is>
          <t>2022-2023</t>
        </is>
      </c>
      <c r="F109" s="65" t="inlineStr">
        <is>
          <t>TEC-02</t>
        </is>
      </c>
      <c r="G109" s="65" t="inlineStr">
        <is>
          <t>Ahmed Zahiri</t>
        </is>
      </c>
      <c r="H109" s="65" t="inlineStr">
        <is>
          <t>Bordeaux</t>
        </is>
      </c>
      <c r="I109" s="65" t="inlineStr">
        <is>
          <t>Dépannage</t>
        </is>
      </c>
      <c r="J109" s="70" t="n">
        <v>3.1</v>
      </c>
      <c r="K109" s="70" t="n">
        <v>2.7</v>
      </c>
      <c r="L109" s="72" t="n">
        <v>35</v>
      </c>
      <c r="M109" s="68" t="n">
        <v>94.5</v>
      </c>
      <c r="N109" s="68" t="n">
        <v>200.2</v>
      </c>
      <c r="O109" s="65" t="inlineStr">
        <is>
          <t>Terminée</t>
        </is>
      </c>
      <c r="P109" s="67">
        <f>$I109</f>
        <v/>
      </c>
      <c r="Q109" s="69">
        <f>1</f>
        <v/>
      </c>
      <c r="R109" s="68">
        <f>IFERROR(INDEX(Devis!$M$2:$M$3053,MATCH($B109,Devis!$A$2:$A$3053,0)),0)</f>
        <v/>
      </c>
      <c r="S109" s="68">
        <f>$M109+$N109</f>
        <v/>
      </c>
      <c r="T109" s="68">
        <f>$R109-$S109</f>
        <v/>
      </c>
      <c r="U109" s="67">
        <f>IFERROR(IF(($C109-INDEX(Techniciens!$G$2:$G$13,MATCH($F109,Techniciens!$A$2:$A$13,0)))&lt;=365,"Moins d'un an",IF(($C109-INDEX(Techniciens!$G$2:$G$13,MATCH($F109,Techniciens!$A$2:$A$13,0)))&lt;=730,"1 à 2 ans","Plus de 2 ans")),"")</f>
        <v/>
      </c>
    </row>
    <row r="110">
      <c r="A110" s="65" t="inlineStr">
        <is>
          <t>INT-00109</t>
        </is>
      </c>
      <c r="B110" s="65" t="inlineStr">
        <is>
          <t>DEV-00261</t>
        </is>
      </c>
      <c r="C110" s="66" t="n">
        <v>44970</v>
      </c>
      <c r="D110" s="65" t="inlineStr">
        <is>
          <t>2023-02</t>
        </is>
      </c>
      <c r="E110" s="65" t="inlineStr">
        <is>
          <t>2022-2023</t>
        </is>
      </c>
      <c r="F110" s="65" t="inlineStr">
        <is>
          <t>TEC-05</t>
        </is>
      </c>
      <c r="G110" s="65" t="inlineStr">
        <is>
          <t>Sonia Mercier</t>
        </is>
      </c>
      <c r="H110" s="65" t="inlineStr">
        <is>
          <t>Bordeaux</t>
        </is>
      </c>
      <c r="I110" s="65" t="inlineStr">
        <is>
          <t>Dépannage</t>
        </is>
      </c>
      <c r="J110" s="70" t="n">
        <v>2.2</v>
      </c>
      <c r="K110" s="70" t="n">
        <v>2.5</v>
      </c>
      <c r="L110" s="72" t="n">
        <v>31</v>
      </c>
      <c r="M110" s="68" t="n">
        <v>77.5</v>
      </c>
      <c r="N110" s="68" t="n">
        <v>129.82</v>
      </c>
      <c r="O110" s="65" t="inlineStr">
        <is>
          <t>Terminée</t>
        </is>
      </c>
      <c r="P110" s="67">
        <f>$I110</f>
        <v/>
      </c>
      <c r="Q110" s="69">
        <f>1</f>
        <v/>
      </c>
      <c r="R110" s="68">
        <f>IFERROR(INDEX(Devis!$M$2:$M$3053,MATCH($B110,Devis!$A$2:$A$3053,0)),0)</f>
        <v/>
      </c>
      <c r="S110" s="68">
        <f>$M110+$N110</f>
        <v/>
      </c>
      <c r="T110" s="68">
        <f>$R110-$S110</f>
        <v/>
      </c>
      <c r="U110" s="67">
        <f>IFERROR(IF(($C110-INDEX(Techniciens!$G$2:$G$13,MATCH($F110,Techniciens!$A$2:$A$13,0)))&lt;=365,"Moins d'un an",IF(($C110-INDEX(Techniciens!$G$2:$G$13,MATCH($F110,Techniciens!$A$2:$A$13,0)))&lt;=730,"1 à 2 ans","Plus de 2 ans")),"")</f>
        <v/>
      </c>
    </row>
    <row r="111">
      <c r="A111" s="65" t="inlineStr">
        <is>
          <t>INT-00110</t>
        </is>
      </c>
      <c r="B111" s="65" t="inlineStr">
        <is>
          <t>DEV-00264</t>
        </is>
      </c>
      <c r="C111" s="66" t="n">
        <v>44998</v>
      </c>
      <c r="D111" s="65" t="inlineStr">
        <is>
          <t>2023-03</t>
        </is>
      </c>
      <c r="E111" s="65" t="inlineStr">
        <is>
          <t>2022-2023</t>
        </is>
      </c>
      <c r="F111" s="65" t="inlineStr">
        <is>
          <t>TEC-03</t>
        </is>
      </c>
      <c r="G111" s="65" t="inlineStr">
        <is>
          <t>Fabien Ortiz</t>
        </is>
      </c>
      <c r="H111" s="65" t="inlineStr">
        <is>
          <t>Bordeaux</t>
        </is>
      </c>
      <c r="I111" s="65" t="inlineStr">
        <is>
          <t>Dépannage</t>
        </is>
      </c>
      <c r="J111" s="70" t="n">
        <v>1.9</v>
      </c>
      <c r="K111" s="70" t="n">
        <v>1.9</v>
      </c>
      <c r="L111" s="72" t="n">
        <v>33</v>
      </c>
      <c r="M111" s="68" t="n">
        <v>62.7</v>
      </c>
      <c r="N111" s="68" t="n">
        <v>285.46</v>
      </c>
      <c r="O111" s="65" t="inlineStr">
        <is>
          <t>Terminée</t>
        </is>
      </c>
      <c r="P111" s="67">
        <f>$I111</f>
        <v/>
      </c>
      <c r="Q111" s="69">
        <f>1</f>
        <v/>
      </c>
      <c r="R111" s="68">
        <f>IFERROR(INDEX(Devis!$M$2:$M$3053,MATCH($B111,Devis!$A$2:$A$3053,0)),0)</f>
        <v/>
      </c>
      <c r="S111" s="68">
        <f>$M111+$N111</f>
        <v/>
      </c>
      <c r="T111" s="68">
        <f>$R111-$S111</f>
        <v/>
      </c>
      <c r="U111" s="67">
        <f>IFERROR(IF(($C111-INDEX(Techniciens!$G$2:$G$13,MATCH($F111,Techniciens!$A$2:$A$13,0)))&lt;=365,"Moins d'un an",IF(($C111-INDEX(Techniciens!$G$2:$G$13,MATCH($F111,Techniciens!$A$2:$A$13,0)))&lt;=730,"1 à 2 ans","Plus de 2 ans")),"")</f>
        <v/>
      </c>
    </row>
    <row r="112">
      <c r="A112" s="65" t="inlineStr">
        <is>
          <t>INT-00111</t>
        </is>
      </c>
      <c r="B112" s="65" t="inlineStr">
        <is>
          <t>DEV-00268</t>
        </is>
      </c>
      <c r="C112" s="66" t="n">
        <v>44991</v>
      </c>
      <c r="D112" s="65" t="inlineStr">
        <is>
          <t>2023-03</t>
        </is>
      </c>
      <c r="E112" s="65" t="inlineStr">
        <is>
          <t>2022-2023</t>
        </is>
      </c>
      <c r="F112" s="65" t="inlineStr">
        <is>
          <t>TEC-01</t>
        </is>
      </c>
      <c r="G112" s="65" t="inlineStr">
        <is>
          <t>Marc Delaunay</t>
        </is>
      </c>
      <c r="H112" s="65" t="inlineStr">
        <is>
          <t>Bordeaux</t>
        </is>
      </c>
      <c r="I112" s="65" t="inlineStr">
        <is>
          <t>Plomberie</t>
        </is>
      </c>
      <c r="J112" s="70" t="n">
        <v>29.8</v>
      </c>
      <c r="K112" s="70" t="n">
        <v>28.1</v>
      </c>
      <c r="L112" s="72" t="n">
        <v>32</v>
      </c>
      <c r="M112" s="68" t="n">
        <v>899.2</v>
      </c>
      <c r="N112" s="68" t="n">
        <v>3368.14</v>
      </c>
      <c r="O112" s="65" t="inlineStr">
        <is>
          <t>Terminée</t>
        </is>
      </c>
      <c r="P112" s="67">
        <f>$I112</f>
        <v/>
      </c>
      <c r="Q112" s="69">
        <f>1</f>
        <v/>
      </c>
      <c r="R112" s="68">
        <f>IFERROR(INDEX(Devis!$M$2:$M$3053,MATCH($B112,Devis!$A$2:$A$3053,0)),0)</f>
        <v/>
      </c>
      <c r="S112" s="68">
        <f>$M112+$N112</f>
        <v/>
      </c>
      <c r="T112" s="68">
        <f>$R112-$S112</f>
        <v/>
      </c>
      <c r="U112" s="67">
        <f>IFERROR(IF(($C112-INDEX(Techniciens!$G$2:$G$13,MATCH($F112,Techniciens!$A$2:$A$13,0)))&lt;=365,"Moins d'un an",IF(($C112-INDEX(Techniciens!$G$2:$G$13,MATCH($F112,Techniciens!$A$2:$A$13,0)))&lt;=730,"1 à 2 ans","Plus de 2 ans")),"")</f>
        <v/>
      </c>
    </row>
    <row r="113">
      <c r="A113" s="65" t="inlineStr">
        <is>
          <t>INT-00112</t>
        </is>
      </c>
      <c r="B113" s="65" t="inlineStr">
        <is>
          <t>DEV-00269</t>
        </is>
      </c>
      <c r="C113" s="66" t="n">
        <v>44993</v>
      </c>
      <c r="D113" s="65" t="inlineStr">
        <is>
          <t>2023-03</t>
        </is>
      </c>
      <c r="E113" s="65" t="inlineStr">
        <is>
          <t>2022-2023</t>
        </is>
      </c>
      <c r="F113" s="65" t="inlineStr">
        <is>
          <t>TEC-07</t>
        </is>
      </c>
      <c r="G113" s="65" t="inlineStr">
        <is>
          <t>Yannick Dubreuil</t>
        </is>
      </c>
      <c r="H113" s="65" t="inlineStr">
        <is>
          <t>Toulouse</t>
        </is>
      </c>
      <c r="I113" s="65" t="inlineStr">
        <is>
          <t>Salle de bain</t>
        </is>
      </c>
      <c r="J113" s="70" t="n">
        <v>16.1</v>
      </c>
      <c r="K113" s="70" t="n">
        <v>15.7</v>
      </c>
      <c r="L113" s="72" t="n">
        <v>30</v>
      </c>
      <c r="M113" s="68" t="n">
        <v>471</v>
      </c>
      <c r="N113" s="68" t="n">
        <v>2124.47</v>
      </c>
      <c r="O113" s="65" t="inlineStr">
        <is>
          <t>Terminée</t>
        </is>
      </c>
      <c r="P113" s="67">
        <f>$I113</f>
        <v/>
      </c>
      <c r="Q113" s="69">
        <f>1</f>
        <v/>
      </c>
      <c r="R113" s="68">
        <f>IFERROR(INDEX(Devis!$M$2:$M$3053,MATCH($B113,Devis!$A$2:$A$3053,0)),0)</f>
        <v/>
      </c>
      <c r="S113" s="68">
        <f>$M113+$N113</f>
        <v/>
      </c>
      <c r="T113" s="68">
        <f>$R113-$S113</f>
        <v/>
      </c>
      <c r="U113" s="67">
        <f>IFERROR(IF(($C113-INDEX(Techniciens!$G$2:$G$13,MATCH($F113,Techniciens!$A$2:$A$13,0)))&lt;=365,"Moins d'un an",IF(($C113-INDEX(Techniciens!$G$2:$G$13,MATCH($F113,Techniciens!$A$2:$A$13,0)))&lt;=730,"1 à 2 ans","Plus de 2 ans")),"")</f>
        <v/>
      </c>
    </row>
    <row r="114">
      <c r="A114" s="65" t="inlineStr">
        <is>
          <t>INT-00113</t>
        </is>
      </c>
      <c r="B114" s="65" t="inlineStr">
        <is>
          <t>DEV-00270</t>
        </is>
      </c>
      <c r="C114" s="66" t="n">
        <v>44963</v>
      </c>
      <c r="D114" s="65" t="inlineStr">
        <is>
          <t>2023-02</t>
        </is>
      </c>
      <c r="E114" s="65" t="inlineStr">
        <is>
          <t>2022-2023</t>
        </is>
      </c>
      <c r="F114" s="65" t="inlineStr">
        <is>
          <t>TEC-05</t>
        </is>
      </c>
      <c r="G114" s="65" t="inlineStr">
        <is>
          <t>Sonia Mercier</t>
        </is>
      </c>
      <c r="H114" s="65" t="inlineStr">
        <is>
          <t>Bordeaux</t>
        </is>
      </c>
      <c r="I114" s="65" t="inlineStr">
        <is>
          <t>Salle de bain</t>
        </is>
      </c>
      <c r="J114" s="70" t="n">
        <v>5.1</v>
      </c>
      <c r="K114" s="70" t="n">
        <v>5.7</v>
      </c>
      <c r="L114" s="72" t="n">
        <v>31</v>
      </c>
      <c r="M114" s="68" t="n">
        <v>176.7</v>
      </c>
      <c r="N114" s="68" t="n">
        <v>1041.43</v>
      </c>
      <c r="O114" s="65" t="inlineStr">
        <is>
          <t>Terminée</t>
        </is>
      </c>
      <c r="P114" s="67">
        <f>$I114</f>
        <v/>
      </c>
      <c r="Q114" s="69">
        <f>1</f>
        <v/>
      </c>
      <c r="R114" s="68">
        <f>IFERROR(INDEX(Devis!$M$2:$M$3053,MATCH($B114,Devis!$A$2:$A$3053,0)),0)</f>
        <v/>
      </c>
      <c r="S114" s="68">
        <f>$M114+$N114</f>
        <v/>
      </c>
      <c r="T114" s="68">
        <f>$R114-$S114</f>
        <v/>
      </c>
      <c r="U114" s="67">
        <f>IFERROR(IF(($C114-INDEX(Techniciens!$G$2:$G$13,MATCH($F114,Techniciens!$A$2:$A$13,0)))&lt;=365,"Moins d'un an",IF(($C114-INDEX(Techniciens!$G$2:$G$13,MATCH($F114,Techniciens!$A$2:$A$13,0)))&lt;=730,"1 à 2 ans","Plus de 2 ans")),"")</f>
        <v/>
      </c>
    </row>
    <row r="115">
      <c r="A115" s="65" t="inlineStr">
        <is>
          <t>INT-00114</t>
        </is>
      </c>
      <c r="B115" s="65" t="inlineStr">
        <is>
          <t>DEV-00271</t>
        </is>
      </c>
      <c r="C115" s="66" t="n">
        <v>44991</v>
      </c>
      <c r="D115" s="65" t="inlineStr">
        <is>
          <t>2023-03</t>
        </is>
      </c>
      <c r="E115" s="65" t="inlineStr">
        <is>
          <t>2022-2023</t>
        </is>
      </c>
      <c r="F115" s="65" t="inlineStr">
        <is>
          <t>TEC-02</t>
        </is>
      </c>
      <c r="G115" s="65" t="inlineStr">
        <is>
          <t>Ahmed Zahiri</t>
        </is>
      </c>
      <c r="H115" s="65" t="inlineStr">
        <is>
          <t>Bordeaux</t>
        </is>
      </c>
      <c r="I115" s="65" t="inlineStr">
        <is>
          <t>Dépannage</t>
        </is>
      </c>
      <c r="J115" s="70" t="n">
        <v>1.7</v>
      </c>
      <c r="K115" s="70" t="n">
        <v>1.5</v>
      </c>
      <c r="L115" s="72" t="n">
        <v>35</v>
      </c>
      <c r="M115" s="68" t="n">
        <v>52.5</v>
      </c>
      <c r="N115" s="68" t="n">
        <v>95.43000000000001</v>
      </c>
      <c r="O115" s="65" t="inlineStr">
        <is>
          <t>Terminée</t>
        </is>
      </c>
      <c r="P115" s="67">
        <f>$I115</f>
        <v/>
      </c>
      <c r="Q115" s="69">
        <f>1</f>
        <v/>
      </c>
      <c r="R115" s="68">
        <f>IFERROR(INDEX(Devis!$M$2:$M$3053,MATCH($B115,Devis!$A$2:$A$3053,0)),0)</f>
        <v/>
      </c>
      <c r="S115" s="68">
        <f>$M115+$N115</f>
        <v/>
      </c>
      <c r="T115" s="68">
        <f>$R115-$S115</f>
        <v/>
      </c>
      <c r="U115" s="67">
        <f>IFERROR(IF(($C115-INDEX(Techniciens!$G$2:$G$13,MATCH($F115,Techniciens!$A$2:$A$13,0)))&lt;=365,"Moins d'un an",IF(($C115-INDEX(Techniciens!$G$2:$G$13,MATCH($F115,Techniciens!$A$2:$A$13,0)))&lt;=730,"1 à 2 ans","Plus de 2 ans")),"")</f>
        <v/>
      </c>
    </row>
    <row r="116">
      <c r="A116" s="65" t="inlineStr">
        <is>
          <t>INT-00115</t>
        </is>
      </c>
      <c r="B116" s="65" t="inlineStr">
        <is>
          <t>DEV-00273</t>
        </is>
      </c>
      <c r="C116" s="66" t="n">
        <v>44992</v>
      </c>
      <c r="D116" s="65" t="inlineStr">
        <is>
          <t>2023-03</t>
        </is>
      </c>
      <c r="E116" s="65" t="inlineStr">
        <is>
          <t>2022-2023</t>
        </is>
      </c>
      <c r="F116" s="65" t="inlineStr">
        <is>
          <t>TEC-06</t>
        </is>
      </c>
      <c r="G116" s="65" t="inlineStr">
        <is>
          <t>Pierre Vasseur</t>
        </is>
      </c>
      <c r="H116" s="65" t="inlineStr">
        <is>
          <t>Toulouse</t>
        </is>
      </c>
      <c r="I116" s="65" t="inlineStr">
        <is>
          <t>Dépannage</t>
        </is>
      </c>
      <c r="J116" s="70" t="n">
        <v>1.5</v>
      </c>
      <c r="K116" s="70" t="n">
        <v>1.3</v>
      </c>
      <c r="L116" s="72" t="n">
        <v>36</v>
      </c>
      <c r="M116" s="68" t="n">
        <v>46.8</v>
      </c>
      <c r="N116" s="68" t="n">
        <v>105.6</v>
      </c>
      <c r="O116" s="65" t="inlineStr">
        <is>
          <t>Terminée</t>
        </is>
      </c>
      <c r="P116" s="67">
        <f>$I116</f>
        <v/>
      </c>
      <c r="Q116" s="69">
        <f>1</f>
        <v/>
      </c>
      <c r="R116" s="68">
        <f>IFERROR(INDEX(Devis!$M$2:$M$3053,MATCH($B116,Devis!$A$2:$A$3053,0)),0)</f>
        <v/>
      </c>
      <c r="S116" s="68">
        <f>$M116+$N116</f>
        <v/>
      </c>
      <c r="T116" s="68">
        <f>$R116-$S116</f>
        <v/>
      </c>
      <c r="U116" s="67">
        <f>IFERROR(IF(($C116-INDEX(Techniciens!$G$2:$G$13,MATCH($F116,Techniciens!$A$2:$A$13,0)))&lt;=365,"Moins d'un an",IF(($C116-INDEX(Techniciens!$G$2:$G$13,MATCH($F116,Techniciens!$A$2:$A$13,0)))&lt;=730,"1 à 2 ans","Plus de 2 ans")),"")</f>
        <v/>
      </c>
    </row>
    <row r="117">
      <c r="A117" s="65" t="inlineStr">
        <is>
          <t>INT-00116</t>
        </is>
      </c>
      <c r="B117" s="65" t="inlineStr">
        <is>
          <t>DEV-00276</t>
        </is>
      </c>
      <c r="C117" s="66" t="n">
        <v>45013</v>
      </c>
      <c r="D117" s="65" t="inlineStr">
        <is>
          <t>2023-03</t>
        </is>
      </c>
      <c r="E117" s="65" t="inlineStr">
        <is>
          <t>2022-2023</t>
        </is>
      </c>
      <c r="F117" s="65" t="inlineStr">
        <is>
          <t>TEC-07</t>
        </is>
      </c>
      <c r="G117" s="65" t="inlineStr">
        <is>
          <t>Yannick Dubreuil</t>
        </is>
      </c>
      <c r="H117" s="65" t="inlineStr">
        <is>
          <t>Toulouse</t>
        </is>
      </c>
      <c r="I117" s="65" t="inlineStr">
        <is>
          <t>Plomberie</t>
        </is>
      </c>
      <c r="J117" s="70" t="n">
        <v>4.3</v>
      </c>
      <c r="K117" s="70" t="n">
        <v>4.2</v>
      </c>
      <c r="L117" s="72" t="n">
        <v>30</v>
      </c>
      <c r="M117" s="68" t="n">
        <v>126</v>
      </c>
      <c r="N117" s="68" t="n">
        <v>691.76</v>
      </c>
      <c r="O117" s="65" t="inlineStr">
        <is>
          <t>Terminée</t>
        </is>
      </c>
      <c r="P117" s="67">
        <f>$I117</f>
        <v/>
      </c>
      <c r="Q117" s="69">
        <f>1</f>
        <v/>
      </c>
      <c r="R117" s="68">
        <f>IFERROR(INDEX(Devis!$M$2:$M$3053,MATCH($B117,Devis!$A$2:$A$3053,0)),0)</f>
        <v/>
      </c>
      <c r="S117" s="68">
        <f>$M117+$N117</f>
        <v/>
      </c>
      <c r="T117" s="68">
        <f>$R117-$S117</f>
        <v/>
      </c>
      <c r="U117" s="67">
        <f>IFERROR(IF(($C117-INDEX(Techniciens!$G$2:$G$13,MATCH($F117,Techniciens!$A$2:$A$13,0)))&lt;=365,"Moins d'un an",IF(($C117-INDEX(Techniciens!$G$2:$G$13,MATCH($F117,Techniciens!$A$2:$A$13,0)))&lt;=730,"1 à 2 ans","Plus de 2 ans")),"")</f>
        <v/>
      </c>
    </row>
    <row r="118">
      <c r="A118" s="65" t="inlineStr">
        <is>
          <t>INT-00117</t>
        </is>
      </c>
      <c r="B118" s="65" t="inlineStr">
        <is>
          <t>DEV-00277</t>
        </is>
      </c>
      <c r="C118" s="66" t="n">
        <v>45022</v>
      </c>
      <c r="D118" s="65" t="inlineStr">
        <is>
          <t>2023-04</t>
        </is>
      </c>
      <c r="E118" s="65" t="inlineStr">
        <is>
          <t>2022-2023</t>
        </is>
      </c>
      <c r="F118" s="65" t="inlineStr">
        <is>
          <t>TEC-02</t>
        </is>
      </c>
      <c r="G118" s="65" t="inlineStr">
        <is>
          <t>Ahmed Zahiri</t>
        </is>
      </c>
      <c r="H118" s="65" t="inlineStr">
        <is>
          <t>Bordeaux</t>
        </is>
      </c>
      <c r="I118" s="65" t="inlineStr">
        <is>
          <t>Chauffage</t>
        </is>
      </c>
      <c r="J118" s="70" t="n">
        <v>3.8</v>
      </c>
      <c r="K118" s="70" t="n">
        <v>3.7</v>
      </c>
      <c r="L118" s="72" t="n">
        <v>35</v>
      </c>
      <c r="M118" s="68" t="n">
        <v>129.5</v>
      </c>
      <c r="N118" s="68" t="n">
        <v>246.06</v>
      </c>
      <c r="O118" s="65" t="inlineStr">
        <is>
          <t>Terminée</t>
        </is>
      </c>
      <c r="P118" s="67">
        <f>$I118</f>
        <v/>
      </c>
      <c r="Q118" s="69">
        <f>1</f>
        <v/>
      </c>
      <c r="R118" s="68">
        <f>IFERROR(INDEX(Devis!$M$2:$M$3053,MATCH($B118,Devis!$A$2:$A$3053,0)),0)</f>
        <v/>
      </c>
      <c r="S118" s="68">
        <f>$M118+$N118</f>
        <v/>
      </c>
      <c r="T118" s="68">
        <f>$R118-$S118</f>
        <v/>
      </c>
      <c r="U118" s="67">
        <f>IFERROR(IF(($C118-INDEX(Techniciens!$G$2:$G$13,MATCH($F118,Techniciens!$A$2:$A$13,0)))&lt;=365,"Moins d'un an",IF(($C118-INDEX(Techniciens!$G$2:$G$13,MATCH($F118,Techniciens!$A$2:$A$13,0)))&lt;=730,"1 à 2 ans","Plus de 2 ans")),"")</f>
        <v/>
      </c>
    </row>
    <row r="119">
      <c r="A119" s="65" t="inlineStr">
        <is>
          <t>INT-00118</t>
        </is>
      </c>
      <c r="B119" s="65" t="inlineStr">
        <is>
          <t>DEV-00280</t>
        </is>
      </c>
      <c r="C119" s="66" t="n">
        <v>44998</v>
      </c>
      <c r="D119" s="65" t="inlineStr">
        <is>
          <t>2023-03</t>
        </is>
      </c>
      <c r="E119" s="65" t="inlineStr">
        <is>
          <t>2022-2023</t>
        </is>
      </c>
      <c r="F119" s="65" t="inlineStr">
        <is>
          <t>TEC-08</t>
        </is>
      </c>
      <c r="G119" s="65" t="inlineStr">
        <is>
          <t>Elodie Ravel</t>
        </is>
      </c>
      <c r="H119" s="65" t="inlineStr">
        <is>
          <t>Toulouse</t>
        </is>
      </c>
      <c r="I119" s="65" t="inlineStr">
        <is>
          <t>Dépannage</t>
        </is>
      </c>
      <c r="J119" s="70" t="n">
        <v>2.8</v>
      </c>
      <c r="K119" s="70" t="n">
        <v>2.8</v>
      </c>
      <c r="L119" s="72" t="n">
        <v>32</v>
      </c>
      <c r="M119" s="68" t="n">
        <v>89.59999999999999</v>
      </c>
      <c r="N119" s="68" t="n">
        <v>198.3</v>
      </c>
      <c r="O119" s="65" t="inlineStr">
        <is>
          <t>Terminée</t>
        </is>
      </c>
      <c r="P119" s="67">
        <f>$I119</f>
        <v/>
      </c>
      <c r="Q119" s="69">
        <f>1</f>
        <v/>
      </c>
      <c r="R119" s="68">
        <f>IFERROR(INDEX(Devis!$M$2:$M$3053,MATCH($B119,Devis!$A$2:$A$3053,0)),0)</f>
        <v/>
      </c>
      <c r="S119" s="68">
        <f>$M119+$N119</f>
        <v/>
      </c>
      <c r="T119" s="68">
        <f>$R119-$S119</f>
        <v/>
      </c>
      <c r="U119" s="67">
        <f>IFERROR(IF(($C119-INDEX(Techniciens!$G$2:$G$13,MATCH($F119,Techniciens!$A$2:$A$13,0)))&lt;=365,"Moins d'un an",IF(($C119-INDEX(Techniciens!$G$2:$G$13,MATCH($F119,Techniciens!$A$2:$A$13,0)))&lt;=730,"1 à 2 ans","Plus de 2 ans")),"")</f>
        <v/>
      </c>
    </row>
    <row r="120">
      <c r="A120" s="65" t="inlineStr">
        <is>
          <t>INT-00119</t>
        </is>
      </c>
      <c r="B120" s="65" t="inlineStr">
        <is>
          <t>DEV-00281</t>
        </is>
      </c>
      <c r="C120" s="66" t="n">
        <v>44992</v>
      </c>
      <c r="D120" s="65" t="inlineStr">
        <is>
          <t>2023-03</t>
        </is>
      </c>
      <c r="E120" s="65" t="inlineStr">
        <is>
          <t>2022-2023</t>
        </is>
      </c>
      <c r="F120" s="65" t="inlineStr">
        <is>
          <t>TEC-02</t>
        </is>
      </c>
      <c r="G120" s="65" t="inlineStr">
        <is>
          <t>Ahmed Zahiri</t>
        </is>
      </c>
      <c r="H120" s="65" t="inlineStr">
        <is>
          <t>Bordeaux</t>
        </is>
      </c>
      <c r="I120" s="65" t="inlineStr">
        <is>
          <t>Chauffage</t>
        </is>
      </c>
      <c r="J120" s="70" t="n">
        <v>3.8</v>
      </c>
      <c r="K120" s="70" t="n">
        <v>3.4</v>
      </c>
      <c r="L120" s="72" t="n">
        <v>35</v>
      </c>
      <c r="M120" s="68" t="n">
        <v>119</v>
      </c>
      <c r="N120" s="68" t="n">
        <v>279.17</v>
      </c>
      <c r="O120" s="65" t="inlineStr">
        <is>
          <t>Terminée</t>
        </is>
      </c>
      <c r="P120" s="67">
        <f>$I120</f>
        <v/>
      </c>
      <c r="Q120" s="69">
        <f>1</f>
        <v/>
      </c>
      <c r="R120" s="68">
        <f>IFERROR(INDEX(Devis!$M$2:$M$3053,MATCH($B120,Devis!$A$2:$A$3053,0)),0)</f>
        <v/>
      </c>
      <c r="S120" s="68">
        <f>$M120+$N120</f>
        <v/>
      </c>
      <c r="T120" s="68">
        <f>$R120-$S120</f>
        <v/>
      </c>
      <c r="U120" s="67">
        <f>IFERROR(IF(($C120-INDEX(Techniciens!$G$2:$G$13,MATCH($F120,Techniciens!$A$2:$A$13,0)))&lt;=365,"Moins d'un an",IF(($C120-INDEX(Techniciens!$G$2:$G$13,MATCH($F120,Techniciens!$A$2:$A$13,0)))&lt;=730,"1 à 2 ans","Plus de 2 ans")),"")</f>
        <v/>
      </c>
    </row>
    <row r="121">
      <c r="A121" s="65" t="inlineStr">
        <is>
          <t>INT-00120</t>
        </is>
      </c>
      <c r="B121" s="65" t="inlineStr">
        <is>
          <t>DEV-00283</t>
        </is>
      </c>
      <c r="C121" s="66" t="n">
        <v>44993</v>
      </c>
      <c r="D121" s="65" t="inlineStr">
        <is>
          <t>2023-03</t>
        </is>
      </c>
      <c r="E121" s="65" t="inlineStr">
        <is>
          <t>2022-2023</t>
        </is>
      </c>
      <c r="F121" s="65" t="inlineStr">
        <is>
          <t>TEC-08</t>
        </is>
      </c>
      <c r="G121" s="65" t="inlineStr">
        <is>
          <t>Elodie Ravel</t>
        </is>
      </c>
      <c r="H121" s="65" t="inlineStr">
        <is>
          <t>Toulouse</t>
        </is>
      </c>
      <c r="I121" s="65" t="inlineStr">
        <is>
          <t>Dépannage</t>
        </is>
      </c>
      <c r="J121" s="70" t="n">
        <v>1.4</v>
      </c>
      <c r="K121" s="70" t="n">
        <v>1.4</v>
      </c>
      <c r="L121" s="72" t="n">
        <v>32</v>
      </c>
      <c r="M121" s="68" t="n">
        <v>44.8</v>
      </c>
      <c r="N121" s="68" t="n">
        <v>106.29</v>
      </c>
      <c r="O121" s="65" t="inlineStr">
        <is>
          <t>Terminée</t>
        </is>
      </c>
      <c r="P121" s="67">
        <f>$I121</f>
        <v/>
      </c>
      <c r="Q121" s="69">
        <f>1</f>
        <v/>
      </c>
      <c r="R121" s="68">
        <f>IFERROR(INDEX(Devis!$M$2:$M$3053,MATCH($B121,Devis!$A$2:$A$3053,0)),0)</f>
        <v/>
      </c>
      <c r="S121" s="68">
        <f>$M121+$N121</f>
        <v/>
      </c>
      <c r="T121" s="68">
        <f>$R121-$S121</f>
        <v/>
      </c>
      <c r="U121" s="67">
        <f>IFERROR(IF(($C121-INDEX(Techniciens!$G$2:$G$13,MATCH($F121,Techniciens!$A$2:$A$13,0)))&lt;=365,"Moins d'un an",IF(($C121-INDEX(Techniciens!$G$2:$G$13,MATCH($F121,Techniciens!$A$2:$A$13,0)))&lt;=730,"1 à 2 ans","Plus de 2 ans")),"")</f>
        <v/>
      </c>
    </row>
    <row r="122">
      <c r="A122" s="65" t="inlineStr">
        <is>
          <t>INT-00121</t>
        </is>
      </c>
      <c r="B122" s="65" t="inlineStr">
        <is>
          <t>DEV-00286</t>
        </is>
      </c>
      <c r="C122" s="66" t="n">
        <v>44998</v>
      </c>
      <c r="D122" s="65" t="inlineStr">
        <is>
          <t>2023-03</t>
        </is>
      </c>
      <c r="E122" s="65" t="inlineStr">
        <is>
          <t>2022-2023</t>
        </is>
      </c>
      <c r="F122" s="65" t="inlineStr">
        <is>
          <t>TEC-06</t>
        </is>
      </c>
      <c r="G122" s="65" t="inlineStr">
        <is>
          <t>Pierre Vasseur</t>
        </is>
      </c>
      <c r="H122" s="65" t="inlineStr">
        <is>
          <t>Toulouse</t>
        </is>
      </c>
      <c r="I122" s="65" t="inlineStr">
        <is>
          <t>Dépannage</t>
        </is>
      </c>
      <c r="J122" s="70" t="n">
        <v>1.7</v>
      </c>
      <c r="K122" s="70" t="n">
        <v>1.6</v>
      </c>
      <c r="L122" s="72" t="n">
        <v>36</v>
      </c>
      <c r="M122" s="68" t="n">
        <v>57.6</v>
      </c>
      <c r="N122" s="68" t="n">
        <v>220.19</v>
      </c>
      <c r="O122" s="65" t="inlineStr">
        <is>
          <t>Terminée</t>
        </is>
      </c>
      <c r="P122" s="67">
        <f>$I122</f>
        <v/>
      </c>
      <c r="Q122" s="69">
        <f>1</f>
        <v/>
      </c>
      <c r="R122" s="68">
        <f>IFERROR(INDEX(Devis!$M$2:$M$3053,MATCH($B122,Devis!$A$2:$A$3053,0)),0)</f>
        <v/>
      </c>
      <c r="S122" s="68">
        <f>$M122+$N122</f>
        <v/>
      </c>
      <c r="T122" s="68">
        <f>$R122-$S122</f>
        <v/>
      </c>
      <c r="U122" s="67">
        <f>IFERROR(IF(($C122-INDEX(Techniciens!$G$2:$G$13,MATCH($F122,Techniciens!$A$2:$A$13,0)))&lt;=365,"Moins d'un an",IF(($C122-INDEX(Techniciens!$G$2:$G$13,MATCH($F122,Techniciens!$A$2:$A$13,0)))&lt;=730,"1 à 2 ans","Plus de 2 ans")),"")</f>
        <v/>
      </c>
    </row>
    <row r="123">
      <c r="A123" s="65" t="inlineStr">
        <is>
          <t>INT-00122</t>
        </is>
      </c>
      <c r="B123" s="65" t="inlineStr">
        <is>
          <t>DEV-00287</t>
        </is>
      </c>
      <c r="C123" s="66" t="n">
        <v>45007</v>
      </c>
      <c r="D123" s="65" t="inlineStr">
        <is>
          <t>2023-03</t>
        </is>
      </c>
      <c r="E123" s="65" t="inlineStr">
        <is>
          <t>2022-2023</t>
        </is>
      </c>
      <c r="F123" s="65" t="inlineStr">
        <is>
          <t>TEC-08</t>
        </is>
      </c>
      <c r="G123" s="65" t="inlineStr">
        <is>
          <t>Elodie Ravel</t>
        </is>
      </c>
      <c r="H123" s="65" t="inlineStr">
        <is>
          <t>Toulouse</t>
        </is>
      </c>
      <c r="I123" s="65" t="inlineStr">
        <is>
          <t>Électricité</t>
        </is>
      </c>
      <c r="J123" s="70" t="n">
        <v>17</v>
      </c>
      <c r="K123" s="70" t="n">
        <v>16.8</v>
      </c>
      <c r="L123" s="72" t="n">
        <v>32</v>
      </c>
      <c r="M123" s="68" t="n">
        <v>537.6</v>
      </c>
      <c r="N123" s="68" t="n">
        <v>3065.1</v>
      </c>
      <c r="O123" s="65" t="inlineStr">
        <is>
          <t>Terminée</t>
        </is>
      </c>
      <c r="P123" s="67">
        <f>$I123</f>
        <v/>
      </c>
      <c r="Q123" s="69">
        <f>1</f>
        <v/>
      </c>
      <c r="R123" s="68">
        <f>IFERROR(INDEX(Devis!$M$2:$M$3053,MATCH($B123,Devis!$A$2:$A$3053,0)),0)</f>
        <v/>
      </c>
      <c r="S123" s="68">
        <f>$M123+$N123</f>
        <v/>
      </c>
      <c r="T123" s="68">
        <f>$R123-$S123</f>
        <v/>
      </c>
      <c r="U123" s="67">
        <f>IFERROR(IF(($C123-INDEX(Techniciens!$G$2:$G$13,MATCH($F123,Techniciens!$A$2:$A$13,0)))&lt;=365,"Moins d'un an",IF(($C123-INDEX(Techniciens!$G$2:$G$13,MATCH($F123,Techniciens!$A$2:$A$13,0)))&lt;=730,"1 à 2 ans","Plus de 2 ans")),"")</f>
        <v/>
      </c>
    </row>
    <row r="124">
      <c r="A124" s="65" t="inlineStr">
        <is>
          <t>INT-00123</t>
        </is>
      </c>
      <c r="B124" s="65" t="inlineStr">
        <is>
          <t>DEV-00292</t>
        </is>
      </c>
      <c r="C124" s="66" t="n">
        <v>45019</v>
      </c>
      <c r="D124" s="65" t="inlineStr">
        <is>
          <t>2023-04</t>
        </is>
      </c>
      <c r="E124" s="65" t="inlineStr">
        <is>
          <t>2022-2023</t>
        </is>
      </c>
      <c r="F124" s="65" t="inlineStr">
        <is>
          <t>TEC-05</t>
        </is>
      </c>
      <c r="G124" s="65" t="inlineStr">
        <is>
          <t>Sonia Mercier</t>
        </is>
      </c>
      <c r="H124" s="65" t="inlineStr">
        <is>
          <t>Bordeaux</t>
        </is>
      </c>
      <c r="I124" s="65" t="inlineStr">
        <is>
          <t>Salle de bain</t>
        </is>
      </c>
      <c r="J124" s="70" t="n">
        <v>45.3</v>
      </c>
      <c r="K124" s="70" t="n">
        <v>43.7</v>
      </c>
      <c r="L124" s="72" t="n">
        <v>31</v>
      </c>
      <c r="M124" s="68" t="n">
        <v>1354.7</v>
      </c>
      <c r="N124" s="68" t="n">
        <v>8061.08</v>
      </c>
      <c r="O124" s="65" t="inlineStr">
        <is>
          <t>Terminée</t>
        </is>
      </c>
      <c r="P124" s="67">
        <f>$I124</f>
        <v/>
      </c>
      <c r="Q124" s="69">
        <f>1</f>
        <v/>
      </c>
      <c r="R124" s="68">
        <f>IFERROR(INDEX(Devis!$M$2:$M$3053,MATCH($B124,Devis!$A$2:$A$3053,0)),0)</f>
        <v/>
      </c>
      <c r="S124" s="68">
        <f>$M124+$N124</f>
        <v/>
      </c>
      <c r="T124" s="68">
        <f>$R124-$S124</f>
        <v/>
      </c>
      <c r="U124" s="67">
        <f>IFERROR(IF(($C124-INDEX(Techniciens!$G$2:$G$13,MATCH($F124,Techniciens!$A$2:$A$13,0)))&lt;=365,"Moins d'un an",IF(($C124-INDEX(Techniciens!$G$2:$G$13,MATCH($F124,Techniciens!$A$2:$A$13,0)))&lt;=730,"1 à 2 ans","Plus de 2 ans")),"")</f>
        <v/>
      </c>
    </row>
    <row r="125">
      <c r="A125" s="65" t="inlineStr">
        <is>
          <t>INT-00124</t>
        </is>
      </c>
      <c r="B125" s="65" t="inlineStr">
        <is>
          <t>DEV-00294</t>
        </is>
      </c>
      <c r="C125" s="66" t="n">
        <v>45006</v>
      </c>
      <c r="D125" s="65" t="inlineStr">
        <is>
          <t>2023-03</t>
        </is>
      </c>
      <c r="E125" s="65" t="inlineStr">
        <is>
          <t>2022-2023</t>
        </is>
      </c>
      <c r="F125" s="65" t="inlineStr">
        <is>
          <t>TEC-08</t>
        </is>
      </c>
      <c r="G125" s="65" t="inlineStr">
        <is>
          <t>Elodie Ravel</t>
        </is>
      </c>
      <c r="H125" s="65" t="inlineStr">
        <is>
          <t>Toulouse</t>
        </is>
      </c>
      <c r="I125" s="65" t="inlineStr">
        <is>
          <t>Dépannage</t>
        </is>
      </c>
      <c r="J125" s="70" t="n">
        <v>5.1</v>
      </c>
      <c r="K125" s="70" t="n">
        <v>5</v>
      </c>
      <c r="L125" s="72" t="n">
        <v>32</v>
      </c>
      <c r="M125" s="68" t="n">
        <v>160</v>
      </c>
      <c r="N125" s="68" t="n">
        <v>278.75</v>
      </c>
      <c r="O125" s="65" t="inlineStr">
        <is>
          <t>Terminée</t>
        </is>
      </c>
      <c r="P125" s="67">
        <f>$I125</f>
        <v/>
      </c>
      <c r="Q125" s="69">
        <f>1</f>
        <v/>
      </c>
      <c r="R125" s="68">
        <f>IFERROR(INDEX(Devis!$M$2:$M$3053,MATCH($B125,Devis!$A$2:$A$3053,0)),0)</f>
        <v/>
      </c>
      <c r="S125" s="68">
        <f>$M125+$N125</f>
        <v/>
      </c>
      <c r="T125" s="68">
        <f>$R125-$S125</f>
        <v/>
      </c>
      <c r="U125" s="67">
        <f>IFERROR(IF(($C125-INDEX(Techniciens!$G$2:$G$13,MATCH($F125,Techniciens!$A$2:$A$13,0)))&lt;=365,"Moins d'un an",IF(($C125-INDEX(Techniciens!$G$2:$G$13,MATCH($F125,Techniciens!$A$2:$A$13,0)))&lt;=730,"1 à 2 ans","Plus de 2 ans")),"")</f>
        <v/>
      </c>
    </row>
    <row r="126">
      <c r="A126" s="65" t="inlineStr">
        <is>
          <t>INT-00125</t>
        </is>
      </c>
      <c r="B126" s="65" t="inlineStr">
        <is>
          <t>DEV-00303</t>
        </is>
      </c>
      <c r="C126" s="66" t="n">
        <v>44992</v>
      </c>
      <c r="D126" s="65" t="inlineStr">
        <is>
          <t>2023-03</t>
        </is>
      </c>
      <c r="E126" s="65" t="inlineStr">
        <is>
          <t>2022-2023</t>
        </is>
      </c>
      <c r="F126" s="65" t="inlineStr">
        <is>
          <t>TEC-06</t>
        </is>
      </c>
      <c r="G126" s="65" t="inlineStr">
        <is>
          <t>Pierre Vasseur</t>
        </is>
      </c>
      <c r="H126" s="65" t="inlineStr">
        <is>
          <t>Toulouse</t>
        </is>
      </c>
      <c r="I126" s="65" t="inlineStr">
        <is>
          <t>Chauffage</t>
        </is>
      </c>
      <c r="J126" s="70" t="n">
        <v>28.8</v>
      </c>
      <c r="K126" s="70" t="n">
        <v>27.9</v>
      </c>
      <c r="L126" s="72" t="n">
        <v>36</v>
      </c>
      <c r="M126" s="68" t="n">
        <v>1004.4</v>
      </c>
      <c r="N126" s="68" t="n">
        <v>6206.53</v>
      </c>
      <c r="O126" s="65" t="inlineStr">
        <is>
          <t>Terminée</t>
        </is>
      </c>
      <c r="P126" s="67">
        <f>$I126</f>
        <v/>
      </c>
      <c r="Q126" s="69">
        <f>1</f>
        <v/>
      </c>
      <c r="R126" s="68">
        <f>IFERROR(INDEX(Devis!$M$2:$M$3053,MATCH($B126,Devis!$A$2:$A$3053,0)),0)</f>
        <v/>
      </c>
      <c r="S126" s="68">
        <f>$M126+$N126</f>
        <v/>
      </c>
      <c r="T126" s="68">
        <f>$R126-$S126</f>
        <v/>
      </c>
      <c r="U126" s="67">
        <f>IFERROR(IF(($C126-INDEX(Techniciens!$G$2:$G$13,MATCH($F126,Techniciens!$A$2:$A$13,0)))&lt;=365,"Moins d'un an",IF(($C126-INDEX(Techniciens!$G$2:$G$13,MATCH($F126,Techniciens!$A$2:$A$13,0)))&lt;=730,"1 à 2 ans","Plus de 2 ans")),"")</f>
        <v/>
      </c>
    </row>
    <row r="127">
      <c r="A127" s="65" t="inlineStr">
        <is>
          <t>INT-00126</t>
        </is>
      </c>
      <c r="B127" s="65" t="inlineStr">
        <is>
          <t>DEV-00305</t>
        </is>
      </c>
      <c r="C127" s="66" t="n">
        <v>45007</v>
      </c>
      <c r="D127" s="65" t="inlineStr">
        <is>
          <t>2023-03</t>
        </is>
      </c>
      <c r="E127" s="65" t="inlineStr">
        <is>
          <t>2022-2023</t>
        </is>
      </c>
      <c r="F127" s="65" t="inlineStr">
        <is>
          <t>TEC-03</t>
        </is>
      </c>
      <c r="G127" s="65" t="inlineStr">
        <is>
          <t>Fabien Ortiz</t>
        </is>
      </c>
      <c r="H127" s="65" t="inlineStr">
        <is>
          <t>Bordeaux</t>
        </is>
      </c>
      <c r="I127" s="65" t="inlineStr">
        <is>
          <t>Dépannage</t>
        </is>
      </c>
      <c r="J127" s="70" t="n">
        <v>1.1</v>
      </c>
      <c r="K127" s="70" t="n">
        <v>1.2</v>
      </c>
      <c r="L127" s="72" t="n">
        <v>33</v>
      </c>
      <c r="M127" s="68" t="n">
        <v>39.6</v>
      </c>
      <c r="N127" s="68" t="n">
        <v>61.61</v>
      </c>
      <c r="O127" s="65" t="inlineStr">
        <is>
          <t>Terminée</t>
        </is>
      </c>
      <c r="P127" s="67">
        <f>$I127</f>
        <v/>
      </c>
      <c r="Q127" s="69">
        <f>1</f>
        <v/>
      </c>
      <c r="R127" s="68">
        <f>IFERROR(INDEX(Devis!$M$2:$M$3053,MATCH($B127,Devis!$A$2:$A$3053,0)),0)</f>
        <v/>
      </c>
      <c r="S127" s="68">
        <f>$M127+$N127</f>
        <v/>
      </c>
      <c r="T127" s="68">
        <f>$R127-$S127</f>
        <v/>
      </c>
      <c r="U127" s="67">
        <f>IFERROR(IF(($C127-INDEX(Techniciens!$G$2:$G$13,MATCH($F127,Techniciens!$A$2:$A$13,0)))&lt;=365,"Moins d'un an",IF(($C127-INDEX(Techniciens!$G$2:$G$13,MATCH($F127,Techniciens!$A$2:$A$13,0)))&lt;=730,"1 à 2 ans","Plus de 2 ans")),"")</f>
        <v/>
      </c>
    </row>
    <row r="128">
      <c r="A128" s="65" t="inlineStr">
        <is>
          <t>INT-00127</t>
        </is>
      </c>
      <c r="B128" s="65" t="inlineStr">
        <is>
          <t>DEV-00311</t>
        </is>
      </c>
      <c r="C128" s="66" t="n">
        <v>45051</v>
      </c>
      <c r="D128" s="65" t="inlineStr">
        <is>
          <t>2023-05</t>
        </is>
      </c>
      <c r="E128" s="65" t="inlineStr">
        <is>
          <t>2022-2023</t>
        </is>
      </c>
      <c r="F128" s="65" t="inlineStr">
        <is>
          <t>TEC-02</t>
        </is>
      </c>
      <c r="G128" s="65" t="inlineStr">
        <is>
          <t>Ahmed Zahiri</t>
        </is>
      </c>
      <c r="H128" s="65" t="inlineStr">
        <is>
          <t>Bordeaux</t>
        </is>
      </c>
      <c r="I128" s="65" t="inlineStr">
        <is>
          <t>Chauffage</t>
        </is>
      </c>
      <c r="J128" s="70" t="n">
        <v>3.7</v>
      </c>
      <c r="K128" s="70" t="n">
        <v>3.2</v>
      </c>
      <c r="L128" s="72" t="n">
        <v>35</v>
      </c>
      <c r="M128" s="68" t="n">
        <v>112</v>
      </c>
      <c r="N128" s="68" t="n">
        <v>271.78</v>
      </c>
      <c r="O128" s="65" t="inlineStr">
        <is>
          <t>Terminée</t>
        </is>
      </c>
      <c r="P128" s="67">
        <f>$I128</f>
        <v/>
      </c>
      <c r="Q128" s="69">
        <f>1</f>
        <v/>
      </c>
      <c r="R128" s="68">
        <f>IFERROR(INDEX(Devis!$M$2:$M$3053,MATCH($B128,Devis!$A$2:$A$3053,0)),0)</f>
        <v/>
      </c>
      <c r="S128" s="68">
        <f>$M128+$N128</f>
        <v/>
      </c>
      <c r="T128" s="68">
        <f>$R128-$S128</f>
        <v/>
      </c>
      <c r="U128" s="67">
        <f>IFERROR(IF(($C128-INDEX(Techniciens!$G$2:$G$13,MATCH($F128,Techniciens!$A$2:$A$13,0)))&lt;=365,"Moins d'un an",IF(($C128-INDEX(Techniciens!$G$2:$G$13,MATCH($F128,Techniciens!$A$2:$A$13,0)))&lt;=730,"1 à 2 ans","Plus de 2 ans")),"")</f>
        <v/>
      </c>
    </row>
    <row r="129">
      <c r="A129" s="65" t="inlineStr">
        <is>
          <t>INT-00128</t>
        </is>
      </c>
      <c r="B129" s="65" t="inlineStr">
        <is>
          <t>DEV-00312</t>
        </is>
      </c>
      <c r="C129" s="66" t="n">
        <v>45019</v>
      </c>
      <c r="D129" s="65" t="inlineStr">
        <is>
          <t>2023-04</t>
        </is>
      </c>
      <c r="E129" s="65" t="inlineStr">
        <is>
          <t>2022-2023</t>
        </is>
      </c>
      <c r="F129" s="65" t="inlineStr">
        <is>
          <t>TEC-01</t>
        </is>
      </c>
      <c r="G129" s="65" t="inlineStr">
        <is>
          <t>Marc Delaunay</t>
        </is>
      </c>
      <c r="H129" s="65" t="inlineStr">
        <is>
          <t>Bordeaux</t>
        </is>
      </c>
      <c r="I129" s="65" t="inlineStr">
        <is>
          <t>Dépannage</t>
        </is>
      </c>
      <c r="J129" s="70" t="n">
        <v>4.1</v>
      </c>
      <c r="K129" s="70" t="n">
        <v>3.8</v>
      </c>
      <c r="L129" s="72" t="n">
        <v>32</v>
      </c>
      <c r="M129" s="68" t="n">
        <v>121.6</v>
      </c>
      <c r="N129" s="68" t="n">
        <v>240.35</v>
      </c>
      <c r="O129" s="65" t="inlineStr">
        <is>
          <t>Terminée</t>
        </is>
      </c>
      <c r="P129" s="67">
        <f>$I129</f>
        <v/>
      </c>
      <c r="Q129" s="69">
        <f>1</f>
        <v/>
      </c>
      <c r="R129" s="68">
        <f>IFERROR(INDEX(Devis!$M$2:$M$3053,MATCH($B129,Devis!$A$2:$A$3053,0)),0)</f>
        <v/>
      </c>
      <c r="S129" s="68">
        <f>$M129+$N129</f>
        <v/>
      </c>
      <c r="T129" s="68">
        <f>$R129-$S129</f>
        <v/>
      </c>
      <c r="U129" s="67">
        <f>IFERROR(IF(($C129-INDEX(Techniciens!$G$2:$G$13,MATCH($F129,Techniciens!$A$2:$A$13,0)))&lt;=365,"Moins d'un an",IF(($C129-INDEX(Techniciens!$G$2:$G$13,MATCH($F129,Techniciens!$A$2:$A$13,0)))&lt;=730,"1 à 2 ans","Plus de 2 ans")),"")</f>
        <v/>
      </c>
    </row>
    <row r="130">
      <c r="A130" s="65" t="inlineStr">
        <is>
          <t>INT-00129</t>
        </is>
      </c>
      <c r="B130" s="65" t="inlineStr">
        <is>
          <t>DEV-00316</t>
        </is>
      </c>
      <c r="C130" s="66" t="n">
        <v>45019</v>
      </c>
      <c r="D130" s="65" t="inlineStr">
        <is>
          <t>2023-04</t>
        </is>
      </c>
      <c r="E130" s="65" t="inlineStr">
        <is>
          <t>2022-2023</t>
        </is>
      </c>
      <c r="F130" s="65" t="inlineStr">
        <is>
          <t>TEC-08</t>
        </is>
      </c>
      <c r="G130" s="65" t="inlineStr">
        <is>
          <t>Elodie Ravel</t>
        </is>
      </c>
      <c r="H130" s="65" t="inlineStr">
        <is>
          <t>Toulouse</t>
        </is>
      </c>
      <c r="I130" s="65" t="inlineStr">
        <is>
          <t>Électricité</t>
        </is>
      </c>
      <c r="J130" s="70" t="n">
        <v>42.1</v>
      </c>
      <c r="K130" s="70" t="n">
        <v>45.6</v>
      </c>
      <c r="L130" s="72" t="n">
        <v>32</v>
      </c>
      <c r="M130" s="68" t="n">
        <v>1459.2</v>
      </c>
      <c r="N130" s="68" t="n">
        <v>5512.03</v>
      </c>
      <c r="O130" s="65" t="inlineStr">
        <is>
          <t>Terminée</t>
        </is>
      </c>
      <c r="P130" s="67">
        <f>$I130</f>
        <v/>
      </c>
      <c r="Q130" s="69">
        <f>1</f>
        <v/>
      </c>
      <c r="R130" s="68">
        <f>IFERROR(INDEX(Devis!$M$2:$M$3053,MATCH($B130,Devis!$A$2:$A$3053,0)),0)</f>
        <v/>
      </c>
      <c r="S130" s="68">
        <f>$M130+$N130</f>
        <v/>
      </c>
      <c r="T130" s="68">
        <f>$R130-$S130</f>
        <v/>
      </c>
      <c r="U130" s="67">
        <f>IFERROR(IF(($C130-INDEX(Techniciens!$G$2:$G$13,MATCH($F130,Techniciens!$A$2:$A$13,0)))&lt;=365,"Moins d'un an",IF(($C130-INDEX(Techniciens!$G$2:$G$13,MATCH($F130,Techniciens!$A$2:$A$13,0)))&lt;=730,"1 à 2 ans","Plus de 2 ans")),"")</f>
        <v/>
      </c>
    </row>
    <row r="131">
      <c r="A131" s="65" t="inlineStr">
        <is>
          <t>INT-00130</t>
        </is>
      </c>
      <c r="B131" s="65" t="inlineStr">
        <is>
          <t>DEV-00317</t>
        </is>
      </c>
      <c r="C131" s="66" t="n">
        <v>45043</v>
      </c>
      <c r="D131" s="65" t="inlineStr">
        <is>
          <t>2023-04</t>
        </is>
      </c>
      <c r="E131" s="65" t="inlineStr">
        <is>
          <t>2022-2023</t>
        </is>
      </c>
      <c r="F131" s="65" t="inlineStr">
        <is>
          <t>TEC-01</t>
        </is>
      </c>
      <c r="G131" s="65" t="inlineStr">
        <is>
          <t>Marc Delaunay</t>
        </is>
      </c>
      <c r="H131" s="65" t="inlineStr">
        <is>
          <t>Bordeaux</t>
        </is>
      </c>
      <c r="I131" s="65" t="inlineStr">
        <is>
          <t>Plomberie</t>
        </is>
      </c>
      <c r="J131" s="70" t="n">
        <v>2</v>
      </c>
      <c r="K131" s="70" t="n">
        <v>1.9</v>
      </c>
      <c r="L131" s="72" t="n">
        <v>32</v>
      </c>
      <c r="M131" s="68" t="n">
        <v>60.8</v>
      </c>
      <c r="N131" s="68" t="n">
        <v>153.44</v>
      </c>
      <c r="O131" s="65" t="inlineStr">
        <is>
          <t>Terminée</t>
        </is>
      </c>
      <c r="P131" s="67">
        <f>$I131</f>
        <v/>
      </c>
      <c r="Q131" s="69">
        <f>1</f>
        <v/>
      </c>
      <c r="R131" s="68">
        <f>IFERROR(INDEX(Devis!$M$2:$M$3053,MATCH($B131,Devis!$A$2:$A$3053,0)),0)</f>
        <v/>
      </c>
      <c r="S131" s="68">
        <f>$M131+$N131</f>
        <v/>
      </c>
      <c r="T131" s="68">
        <f>$R131-$S131</f>
        <v/>
      </c>
      <c r="U131" s="67">
        <f>IFERROR(IF(($C131-INDEX(Techniciens!$G$2:$G$13,MATCH($F131,Techniciens!$A$2:$A$13,0)))&lt;=365,"Moins d'un an",IF(($C131-INDEX(Techniciens!$G$2:$G$13,MATCH($F131,Techniciens!$A$2:$A$13,0)))&lt;=730,"1 à 2 ans","Plus de 2 ans")),"")</f>
        <v/>
      </c>
    </row>
    <row r="132">
      <c r="A132" s="65" t="inlineStr">
        <is>
          <t>INT-00131</t>
        </is>
      </c>
      <c r="B132" s="65" t="inlineStr">
        <is>
          <t>DEV-00318</t>
        </is>
      </c>
      <c r="C132" s="66" t="n">
        <v>45026</v>
      </c>
      <c r="D132" s="65" t="inlineStr">
        <is>
          <t>2023-04</t>
        </is>
      </c>
      <c r="E132" s="65" t="inlineStr">
        <is>
          <t>2022-2023</t>
        </is>
      </c>
      <c r="F132" s="65" t="inlineStr">
        <is>
          <t>TEC-06</t>
        </is>
      </c>
      <c r="G132" s="65" t="inlineStr">
        <is>
          <t>Pierre Vasseur</t>
        </is>
      </c>
      <c r="H132" s="65" t="inlineStr">
        <is>
          <t>Toulouse</t>
        </is>
      </c>
      <c r="I132" s="65" t="inlineStr">
        <is>
          <t>Dépannage</t>
        </is>
      </c>
      <c r="J132" s="70" t="n">
        <v>1.4</v>
      </c>
      <c r="K132" s="70" t="n">
        <v>1.3</v>
      </c>
      <c r="L132" s="72" t="n">
        <v>36</v>
      </c>
      <c r="M132" s="68" t="n">
        <v>46.8</v>
      </c>
      <c r="N132" s="68" t="n">
        <v>85.04000000000001</v>
      </c>
      <c r="O132" s="65" t="inlineStr">
        <is>
          <t>Terminée</t>
        </is>
      </c>
      <c r="P132" s="67">
        <f>$I132</f>
        <v/>
      </c>
      <c r="Q132" s="69">
        <f>1</f>
        <v/>
      </c>
      <c r="R132" s="68">
        <f>IFERROR(INDEX(Devis!$M$2:$M$3053,MATCH($B132,Devis!$A$2:$A$3053,0)),0)</f>
        <v/>
      </c>
      <c r="S132" s="68">
        <f>$M132+$N132</f>
        <v/>
      </c>
      <c r="T132" s="68">
        <f>$R132-$S132</f>
        <v/>
      </c>
      <c r="U132" s="67">
        <f>IFERROR(IF(($C132-INDEX(Techniciens!$G$2:$G$13,MATCH($F132,Techniciens!$A$2:$A$13,0)))&lt;=365,"Moins d'un an",IF(($C132-INDEX(Techniciens!$G$2:$G$13,MATCH($F132,Techniciens!$A$2:$A$13,0)))&lt;=730,"1 à 2 ans","Plus de 2 ans")),"")</f>
        <v/>
      </c>
    </row>
    <row r="133">
      <c r="A133" s="65" t="inlineStr">
        <is>
          <t>INT-00132</t>
        </is>
      </c>
      <c r="B133" s="65" t="inlineStr">
        <is>
          <t>DEV-00320</t>
        </is>
      </c>
      <c r="C133" s="66" t="n">
        <v>45019</v>
      </c>
      <c r="D133" s="65" t="inlineStr">
        <is>
          <t>2023-04</t>
        </is>
      </c>
      <c r="E133" s="65" t="inlineStr">
        <is>
          <t>2022-2023</t>
        </is>
      </c>
      <c r="F133" s="65" t="inlineStr">
        <is>
          <t>TEC-05</t>
        </is>
      </c>
      <c r="G133" s="65" t="inlineStr">
        <is>
          <t>Sonia Mercier</t>
        </is>
      </c>
      <c r="H133" s="65" t="inlineStr">
        <is>
          <t>Bordeaux</t>
        </is>
      </c>
      <c r="I133" s="65" t="inlineStr">
        <is>
          <t>Dépannage</t>
        </is>
      </c>
      <c r="J133" s="70" t="n">
        <v>1.1</v>
      </c>
      <c r="K133" s="70" t="n">
        <v>1.1</v>
      </c>
      <c r="L133" s="72" t="n">
        <v>31</v>
      </c>
      <c r="M133" s="68" t="n">
        <v>34.1</v>
      </c>
      <c r="N133" s="68" t="n">
        <v>75.90000000000001</v>
      </c>
      <c r="O133" s="65" t="inlineStr">
        <is>
          <t>Terminée</t>
        </is>
      </c>
      <c r="P133" s="67">
        <f>$I133</f>
        <v/>
      </c>
      <c r="Q133" s="69">
        <f>1</f>
        <v/>
      </c>
      <c r="R133" s="68">
        <f>IFERROR(INDEX(Devis!$M$2:$M$3053,MATCH($B133,Devis!$A$2:$A$3053,0)),0)</f>
        <v/>
      </c>
      <c r="S133" s="68">
        <f>$M133+$N133</f>
        <v/>
      </c>
      <c r="T133" s="68">
        <f>$R133-$S133</f>
        <v/>
      </c>
      <c r="U133" s="67">
        <f>IFERROR(IF(($C133-INDEX(Techniciens!$G$2:$G$13,MATCH($F133,Techniciens!$A$2:$A$13,0)))&lt;=365,"Moins d'un an",IF(($C133-INDEX(Techniciens!$G$2:$G$13,MATCH($F133,Techniciens!$A$2:$A$13,0)))&lt;=730,"1 à 2 ans","Plus de 2 ans")),"")</f>
        <v/>
      </c>
    </row>
    <row r="134">
      <c r="A134" s="65" t="inlineStr">
        <is>
          <t>INT-00133</t>
        </is>
      </c>
      <c r="B134" s="65" t="inlineStr">
        <is>
          <t>DEV-00326</t>
        </is>
      </c>
      <c r="C134" s="66" t="n">
        <v>45020</v>
      </c>
      <c r="D134" s="65" t="inlineStr">
        <is>
          <t>2023-04</t>
        </is>
      </c>
      <c r="E134" s="65" t="inlineStr">
        <is>
          <t>2022-2023</t>
        </is>
      </c>
      <c r="F134" s="65" t="inlineStr">
        <is>
          <t>TEC-01</t>
        </is>
      </c>
      <c r="G134" s="65" t="inlineStr">
        <is>
          <t>Marc Delaunay</t>
        </is>
      </c>
      <c r="H134" s="65" t="inlineStr">
        <is>
          <t>Bordeaux</t>
        </is>
      </c>
      <c r="I134" s="65" t="inlineStr">
        <is>
          <t>Plomberie</t>
        </is>
      </c>
      <c r="J134" s="70" t="n">
        <v>46.3</v>
      </c>
      <c r="K134" s="70" t="n">
        <v>43.2</v>
      </c>
      <c r="L134" s="72" t="n">
        <v>32</v>
      </c>
      <c r="M134" s="68" t="n">
        <v>1382.4</v>
      </c>
      <c r="N134" s="68" t="n">
        <v>4381.7</v>
      </c>
      <c r="O134" s="65" t="inlineStr">
        <is>
          <t>Terminée</t>
        </is>
      </c>
      <c r="P134" s="67">
        <f>$I134</f>
        <v/>
      </c>
      <c r="Q134" s="69">
        <f>1</f>
        <v/>
      </c>
      <c r="R134" s="68">
        <f>IFERROR(INDEX(Devis!$M$2:$M$3053,MATCH($B134,Devis!$A$2:$A$3053,0)),0)</f>
        <v/>
      </c>
      <c r="S134" s="68">
        <f>$M134+$N134</f>
        <v/>
      </c>
      <c r="T134" s="68">
        <f>$R134-$S134</f>
        <v/>
      </c>
      <c r="U134" s="67">
        <f>IFERROR(IF(($C134-INDEX(Techniciens!$G$2:$G$13,MATCH($F134,Techniciens!$A$2:$A$13,0)))&lt;=365,"Moins d'un an",IF(($C134-INDEX(Techniciens!$G$2:$G$13,MATCH($F134,Techniciens!$A$2:$A$13,0)))&lt;=730,"1 à 2 ans","Plus de 2 ans")),"")</f>
        <v/>
      </c>
    </row>
    <row r="135">
      <c r="A135" s="65" t="inlineStr">
        <is>
          <t>INT-00134</t>
        </is>
      </c>
      <c r="B135" s="65" t="inlineStr">
        <is>
          <t>DEV-00329</t>
        </is>
      </c>
      <c r="C135" s="66" t="n">
        <v>45037</v>
      </c>
      <c r="D135" s="65" t="inlineStr">
        <is>
          <t>2023-04</t>
        </is>
      </c>
      <c r="E135" s="65" t="inlineStr">
        <is>
          <t>2022-2023</t>
        </is>
      </c>
      <c r="F135" s="65" t="inlineStr">
        <is>
          <t>TEC-08</t>
        </is>
      </c>
      <c r="G135" s="65" t="inlineStr">
        <is>
          <t>Elodie Ravel</t>
        </is>
      </c>
      <c r="H135" s="65" t="inlineStr">
        <is>
          <t>Toulouse</t>
        </is>
      </c>
      <c r="I135" s="65" t="inlineStr">
        <is>
          <t>Électricité</t>
        </is>
      </c>
      <c r="J135" s="70" t="n">
        <v>13.8</v>
      </c>
      <c r="K135" s="70" t="n">
        <v>13.5</v>
      </c>
      <c r="L135" s="72" t="n">
        <v>32</v>
      </c>
      <c r="M135" s="68" t="n">
        <v>432</v>
      </c>
      <c r="N135" s="68" t="n">
        <v>3089.88</v>
      </c>
      <c r="O135" s="65" t="inlineStr">
        <is>
          <t>Terminée</t>
        </is>
      </c>
      <c r="P135" s="67">
        <f>$I135</f>
        <v/>
      </c>
      <c r="Q135" s="69">
        <f>1</f>
        <v/>
      </c>
      <c r="R135" s="68">
        <f>IFERROR(INDEX(Devis!$M$2:$M$3053,MATCH($B135,Devis!$A$2:$A$3053,0)),0)</f>
        <v/>
      </c>
      <c r="S135" s="68">
        <f>$M135+$N135</f>
        <v/>
      </c>
      <c r="T135" s="68">
        <f>$R135-$S135</f>
        <v/>
      </c>
      <c r="U135" s="67">
        <f>IFERROR(IF(($C135-INDEX(Techniciens!$G$2:$G$13,MATCH($F135,Techniciens!$A$2:$A$13,0)))&lt;=365,"Moins d'un an",IF(($C135-INDEX(Techniciens!$G$2:$G$13,MATCH($F135,Techniciens!$A$2:$A$13,0)))&lt;=730,"1 à 2 ans","Plus de 2 ans")),"")</f>
        <v/>
      </c>
    </row>
    <row r="136">
      <c r="A136" s="65" t="inlineStr">
        <is>
          <t>INT-00135</t>
        </is>
      </c>
      <c r="B136" s="65" t="inlineStr">
        <is>
          <t>DEV-00333</t>
        </is>
      </c>
      <c r="C136" s="66" t="n">
        <v>45016</v>
      </c>
      <c r="D136" s="65" t="inlineStr">
        <is>
          <t>2023-03</t>
        </is>
      </c>
      <c r="E136" s="65" t="inlineStr">
        <is>
          <t>2022-2023</t>
        </is>
      </c>
      <c r="F136" s="65" t="inlineStr">
        <is>
          <t>TEC-01</t>
        </is>
      </c>
      <c r="G136" s="65" t="inlineStr">
        <is>
          <t>Marc Delaunay</t>
        </is>
      </c>
      <c r="H136" s="65" t="inlineStr">
        <is>
          <t>Bordeaux</t>
        </is>
      </c>
      <c r="I136" s="65" t="inlineStr">
        <is>
          <t>Plomberie</t>
        </is>
      </c>
      <c r="J136" s="70" t="n">
        <v>5</v>
      </c>
      <c r="K136" s="70" t="n">
        <v>4.6</v>
      </c>
      <c r="L136" s="72" t="n">
        <v>32</v>
      </c>
      <c r="M136" s="68" t="n">
        <v>147.2</v>
      </c>
      <c r="N136" s="68" t="n">
        <v>660.49</v>
      </c>
      <c r="O136" s="65" t="inlineStr">
        <is>
          <t>Terminée</t>
        </is>
      </c>
      <c r="P136" s="67">
        <f>$I136</f>
        <v/>
      </c>
      <c r="Q136" s="69">
        <f>1</f>
        <v/>
      </c>
      <c r="R136" s="68">
        <f>IFERROR(INDEX(Devis!$M$2:$M$3053,MATCH($B136,Devis!$A$2:$A$3053,0)),0)</f>
        <v/>
      </c>
      <c r="S136" s="68">
        <f>$M136+$N136</f>
        <v/>
      </c>
      <c r="T136" s="68">
        <f>$R136-$S136</f>
        <v/>
      </c>
      <c r="U136" s="67">
        <f>IFERROR(IF(($C136-INDEX(Techniciens!$G$2:$G$13,MATCH($F136,Techniciens!$A$2:$A$13,0)))&lt;=365,"Moins d'un an",IF(($C136-INDEX(Techniciens!$G$2:$G$13,MATCH($F136,Techniciens!$A$2:$A$13,0)))&lt;=730,"1 à 2 ans","Plus de 2 ans")),"")</f>
        <v/>
      </c>
    </row>
    <row r="137">
      <c r="A137" s="65" t="inlineStr">
        <is>
          <t>INT-00136</t>
        </is>
      </c>
      <c r="B137" s="65" t="inlineStr">
        <is>
          <t>DEV-00335</t>
        </is>
      </c>
      <c r="C137" s="66" t="n">
        <v>45047</v>
      </c>
      <c r="D137" s="65" t="inlineStr">
        <is>
          <t>2023-05</t>
        </is>
      </c>
      <c r="E137" s="65" t="inlineStr">
        <is>
          <t>2022-2023</t>
        </is>
      </c>
      <c r="F137" s="65" t="inlineStr">
        <is>
          <t>TEC-06</t>
        </is>
      </c>
      <c r="G137" s="65" t="inlineStr">
        <is>
          <t>Pierre Vasseur</t>
        </is>
      </c>
      <c r="H137" s="65" t="inlineStr">
        <is>
          <t>Toulouse</t>
        </is>
      </c>
      <c r="I137" s="65" t="inlineStr">
        <is>
          <t>Salle de bain</t>
        </is>
      </c>
      <c r="J137" s="70" t="n">
        <v>15.8</v>
      </c>
      <c r="K137" s="70" t="n">
        <v>13.5</v>
      </c>
      <c r="L137" s="72" t="n">
        <v>36</v>
      </c>
      <c r="M137" s="68" t="n">
        <v>486</v>
      </c>
      <c r="N137" s="68" t="n">
        <v>1846.43</v>
      </c>
      <c r="O137" s="65" t="inlineStr">
        <is>
          <t>Terminée</t>
        </is>
      </c>
      <c r="P137" s="67">
        <f>$I137</f>
        <v/>
      </c>
      <c r="Q137" s="69">
        <f>1</f>
        <v/>
      </c>
      <c r="R137" s="68">
        <f>IFERROR(INDEX(Devis!$M$2:$M$3053,MATCH($B137,Devis!$A$2:$A$3053,0)),0)</f>
        <v/>
      </c>
      <c r="S137" s="68">
        <f>$M137+$N137</f>
        <v/>
      </c>
      <c r="T137" s="68">
        <f>$R137-$S137</f>
        <v/>
      </c>
      <c r="U137" s="67">
        <f>IFERROR(IF(($C137-INDEX(Techniciens!$G$2:$G$13,MATCH($F137,Techniciens!$A$2:$A$13,0)))&lt;=365,"Moins d'un an",IF(($C137-INDEX(Techniciens!$G$2:$G$13,MATCH($F137,Techniciens!$A$2:$A$13,0)))&lt;=730,"1 à 2 ans","Plus de 2 ans")),"")</f>
        <v/>
      </c>
    </row>
    <row r="138">
      <c r="A138" s="65" t="inlineStr">
        <is>
          <t>INT-00137</t>
        </is>
      </c>
      <c r="B138" s="65" t="inlineStr">
        <is>
          <t>DEV-00336</t>
        </is>
      </c>
      <c r="C138" s="66" t="n">
        <v>45040</v>
      </c>
      <c r="D138" s="65" t="inlineStr">
        <is>
          <t>2023-04</t>
        </is>
      </c>
      <c r="E138" s="65" t="inlineStr">
        <is>
          <t>2022-2023</t>
        </is>
      </c>
      <c r="F138" s="65" t="inlineStr">
        <is>
          <t>TEC-05</t>
        </is>
      </c>
      <c r="G138" s="65" t="inlineStr">
        <is>
          <t>Sonia Mercier</t>
        </is>
      </c>
      <c r="H138" s="65" t="inlineStr">
        <is>
          <t>Bordeaux</t>
        </is>
      </c>
      <c r="I138" s="65" t="inlineStr">
        <is>
          <t>Dépannage</t>
        </is>
      </c>
      <c r="J138" s="70" t="n">
        <v>4.5</v>
      </c>
      <c r="K138" s="70" t="n">
        <v>4.1</v>
      </c>
      <c r="L138" s="72" t="n">
        <v>31</v>
      </c>
      <c r="M138" s="68" t="n">
        <v>127.1</v>
      </c>
      <c r="N138" s="68" t="n">
        <v>294.17</v>
      </c>
      <c r="O138" s="65" t="inlineStr">
        <is>
          <t>Terminée</t>
        </is>
      </c>
      <c r="P138" s="67">
        <f>$I138</f>
        <v/>
      </c>
      <c r="Q138" s="69">
        <f>1</f>
        <v/>
      </c>
      <c r="R138" s="68">
        <f>IFERROR(INDEX(Devis!$M$2:$M$3053,MATCH($B138,Devis!$A$2:$A$3053,0)),0)</f>
        <v/>
      </c>
      <c r="S138" s="68">
        <f>$M138+$N138</f>
        <v/>
      </c>
      <c r="T138" s="68">
        <f>$R138-$S138</f>
        <v/>
      </c>
      <c r="U138" s="67">
        <f>IFERROR(IF(($C138-INDEX(Techniciens!$G$2:$G$13,MATCH($F138,Techniciens!$A$2:$A$13,0)))&lt;=365,"Moins d'un an",IF(($C138-INDEX(Techniciens!$G$2:$G$13,MATCH($F138,Techniciens!$A$2:$A$13,0)))&lt;=730,"1 à 2 ans","Plus de 2 ans")),"")</f>
        <v/>
      </c>
    </row>
    <row r="139">
      <c r="A139" s="65" t="inlineStr">
        <is>
          <t>INT-00138</t>
        </is>
      </c>
      <c r="B139" s="65" t="inlineStr">
        <is>
          <t>DEV-00337</t>
        </is>
      </c>
      <c r="C139" s="66" t="n">
        <v>45047</v>
      </c>
      <c r="D139" s="65" t="inlineStr">
        <is>
          <t>2023-05</t>
        </is>
      </c>
      <c r="E139" s="65" t="inlineStr">
        <is>
          <t>2022-2023</t>
        </is>
      </c>
      <c r="F139" s="65" t="inlineStr">
        <is>
          <t>TEC-03</t>
        </is>
      </c>
      <c r="G139" s="65" t="inlineStr">
        <is>
          <t>Fabien Ortiz</t>
        </is>
      </c>
      <c r="H139" s="65" t="inlineStr">
        <is>
          <t>Bordeaux</t>
        </is>
      </c>
      <c r="I139" s="65" t="inlineStr">
        <is>
          <t>Électricité</t>
        </is>
      </c>
      <c r="J139" s="70" t="n">
        <v>15.9</v>
      </c>
      <c r="K139" s="70" t="n">
        <v>16.4</v>
      </c>
      <c r="L139" s="72" t="n">
        <v>33</v>
      </c>
      <c r="M139" s="68" t="n">
        <v>541.2</v>
      </c>
      <c r="N139" s="68" t="n">
        <v>1429.73</v>
      </c>
      <c r="O139" s="65" t="inlineStr">
        <is>
          <t>Terminée</t>
        </is>
      </c>
      <c r="P139" s="67">
        <f>$I139</f>
        <v/>
      </c>
      <c r="Q139" s="69">
        <f>1</f>
        <v/>
      </c>
      <c r="R139" s="68">
        <f>IFERROR(INDEX(Devis!$M$2:$M$3053,MATCH($B139,Devis!$A$2:$A$3053,0)),0)</f>
        <v/>
      </c>
      <c r="S139" s="68">
        <f>$M139+$N139</f>
        <v/>
      </c>
      <c r="T139" s="68">
        <f>$R139-$S139</f>
        <v/>
      </c>
      <c r="U139" s="67">
        <f>IFERROR(IF(($C139-INDEX(Techniciens!$G$2:$G$13,MATCH($F139,Techniciens!$A$2:$A$13,0)))&lt;=365,"Moins d'un an",IF(($C139-INDEX(Techniciens!$G$2:$G$13,MATCH($F139,Techniciens!$A$2:$A$13,0)))&lt;=730,"1 à 2 ans","Plus de 2 ans")),"")</f>
        <v/>
      </c>
    </row>
    <row r="140">
      <c r="A140" s="65" t="inlineStr">
        <is>
          <t>INT-00139</t>
        </is>
      </c>
      <c r="B140" s="65" t="inlineStr">
        <is>
          <t>DEV-00338</t>
        </is>
      </c>
      <c r="C140" s="66" t="n">
        <v>45013</v>
      </c>
      <c r="D140" s="65" t="inlineStr">
        <is>
          <t>2023-03</t>
        </is>
      </c>
      <c r="E140" s="65" t="inlineStr">
        <is>
          <t>2022-2023</t>
        </is>
      </c>
      <c r="F140" s="65" t="inlineStr">
        <is>
          <t>TEC-07</t>
        </is>
      </c>
      <c r="G140" s="65" t="inlineStr">
        <is>
          <t>Yannick Dubreuil</t>
        </is>
      </c>
      <c r="H140" s="65" t="inlineStr">
        <is>
          <t>Toulouse</t>
        </is>
      </c>
      <c r="I140" s="65" t="inlineStr">
        <is>
          <t>Plomberie</t>
        </is>
      </c>
      <c r="J140" s="70" t="n">
        <v>28</v>
      </c>
      <c r="K140" s="70" t="n">
        <v>32.5</v>
      </c>
      <c r="L140" s="72" t="n">
        <v>30</v>
      </c>
      <c r="M140" s="68" t="n">
        <v>975</v>
      </c>
      <c r="N140" s="68" t="n">
        <v>2972.15</v>
      </c>
      <c r="O140" s="65" t="inlineStr">
        <is>
          <t>Terminée</t>
        </is>
      </c>
      <c r="P140" s="67">
        <f>$I140</f>
        <v/>
      </c>
      <c r="Q140" s="69">
        <f>1</f>
        <v/>
      </c>
      <c r="R140" s="68">
        <f>IFERROR(INDEX(Devis!$M$2:$M$3053,MATCH($B140,Devis!$A$2:$A$3053,0)),0)</f>
        <v/>
      </c>
      <c r="S140" s="68">
        <f>$M140+$N140</f>
        <v/>
      </c>
      <c r="T140" s="68">
        <f>$R140-$S140</f>
        <v/>
      </c>
      <c r="U140" s="67">
        <f>IFERROR(IF(($C140-INDEX(Techniciens!$G$2:$G$13,MATCH($F140,Techniciens!$A$2:$A$13,0)))&lt;=365,"Moins d'un an",IF(($C140-INDEX(Techniciens!$G$2:$G$13,MATCH($F140,Techniciens!$A$2:$A$13,0)))&lt;=730,"1 à 2 ans","Plus de 2 ans")),"")</f>
        <v/>
      </c>
    </row>
    <row r="141">
      <c r="A141" s="65" t="inlineStr">
        <is>
          <t>INT-00140</t>
        </is>
      </c>
      <c r="B141" s="65" t="inlineStr">
        <is>
          <t>DEV-00339</t>
        </is>
      </c>
      <c r="C141" s="66" t="n">
        <v>45030</v>
      </c>
      <c r="D141" s="65" t="inlineStr">
        <is>
          <t>2023-04</t>
        </is>
      </c>
      <c r="E141" s="65" t="inlineStr">
        <is>
          <t>2022-2023</t>
        </is>
      </c>
      <c r="F141" s="65" t="inlineStr">
        <is>
          <t>TEC-08</t>
        </is>
      </c>
      <c r="G141" s="65" t="inlineStr">
        <is>
          <t>Elodie Ravel</t>
        </is>
      </c>
      <c r="H141" s="65" t="inlineStr">
        <is>
          <t>Toulouse</t>
        </is>
      </c>
      <c r="I141" s="65" t="inlineStr">
        <is>
          <t>Électricité</t>
        </is>
      </c>
      <c r="J141" s="70" t="n">
        <v>44.8</v>
      </c>
      <c r="K141" s="70" t="n">
        <v>48.5</v>
      </c>
      <c r="L141" s="72" t="n">
        <v>32</v>
      </c>
      <c r="M141" s="68" t="n">
        <v>1552</v>
      </c>
      <c r="N141" s="68" t="n">
        <v>4925.74</v>
      </c>
      <c r="O141" s="65" t="inlineStr">
        <is>
          <t>Terminée</t>
        </is>
      </c>
      <c r="P141" s="67">
        <f>$I141</f>
        <v/>
      </c>
      <c r="Q141" s="69">
        <f>1</f>
        <v/>
      </c>
      <c r="R141" s="68">
        <f>IFERROR(INDEX(Devis!$M$2:$M$3053,MATCH($B141,Devis!$A$2:$A$3053,0)),0)</f>
        <v/>
      </c>
      <c r="S141" s="68">
        <f>$M141+$N141</f>
        <v/>
      </c>
      <c r="T141" s="68">
        <f>$R141-$S141</f>
        <v/>
      </c>
      <c r="U141" s="67">
        <f>IFERROR(IF(($C141-INDEX(Techniciens!$G$2:$G$13,MATCH($F141,Techniciens!$A$2:$A$13,0)))&lt;=365,"Moins d'un an",IF(($C141-INDEX(Techniciens!$G$2:$G$13,MATCH($F141,Techniciens!$A$2:$A$13,0)))&lt;=730,"1 à 2 ans","Plus de 2 ans")),"")</f>
        <v/>
      </c>
    </row>
    <row r="142">
      <c r="A142" s="65" t="inlineStr">
        <is>
          <t>INT-00141</t>
        </is>
      </c>
      <c r="B142" s="65" t="inlineStr">
        <is>
          <t>DEV-00341</t>
        </is>
      </c>
      <c r="C142" s="66" t="n">
        <v>45035</v>
      </c>
      <c r="D142" s="65" t="inlineStr">
        <is>
          <t>2023-04</t>
        </is>
      </c>
      <c r="E142" s="65" t="inlineStr">
        <is>
          <t>2022-2023</t>
        </is>
      </c>
      <c r="F142" s="65" t="inlineStr">
        <is>
          <t>TEC-06</t>
        </is>
      </c>
      <c r="G142" s="65" t="inlineStr">
        <is>
          <t>Pierre Vasseur</t>
        </is>
      </c>
      <c r="H142" s="65" t="inlineStr">
        <is>
          <t>Toulouse</t>
        </is>
      </c>
      <c r="I142" s="65" t="inlineStr">
        <is>
          <t>Dépannage</t>
        </is>
      </c>
      <c r="J142" s="70" t="n">
        <v>1.9</v>
      </c>
      <c r="K142" s="70" t="n">
        <v>1.6</v>
      </c>
      <c r="L142" s="72" t="n">
        <v>36</v>
      </c>
      <c r="M142" s="68" t="n">
        <v>57.6</v>
      </c>
      <c r="N142" s="68" t="n">
        <v>109.92</v>
      </c>
      <c r="O142" s="65" t="inlineStr">
        <is>
          <t>Terminée</t>
        </is>
      </c>
      <c r="P142" s="67">
        <f>$I142</f>
        <v/>
      </c>
      <c r="Q142" s="69">
        <f>1</f>
        <v/>
      </c>
      <c r="R142" s="68">
        <f>IFERROR(INDEX(Devis!$M$2:$M$3053,MATCH($B142,Devis!$A$2:$A$3053,0)),0)</f>
        <v/>
      </c>
      <c r="S142" s="68">
        <f>$M142+$N142</f>
        <v/>
      </c>
      <c r="T142" s="68">
        <f>$R142-$S142</f>
        <v/>
      </c>
      <c r="U142" s="67">
        <f>IFERROR(IF(($C142-INDEX(Techniciens!$G$2:$G$13,MATCH($F142,Techniciens!$A$2:$A$13,0)))&lt;=365,"Moins d'un an",IF(($C142-INDEX(Techniciens!$G$2:$G$13,MATCH($F142,Techniciens!$A$2:$A$13,0)))&lt;=730,"1 à 2 ans","Plus de 2 ans")),"")</f>
        <v/>
      </c>
    </row>
    <row r="143">
      <c r="A143" s="65" t="inlineStr">
        <is>
          <t>INT-00142</t>
        </is>
      </c>
      <c r="B143" s="65" t="inlineStr">
        <is>
          <t>DEV-00342</t>
        </is>
      </c>
      <c r="C143" s="66" t="n">
        <v>45049</v>
      </c>
      <c r="D143" s="65" t="inlineStr">
        <is>
          <t>2023-05</t>
        </is>
      </c>
      <c r="E143" s="65" t="inlineStr">
        <is>
          <t>2022-2023</t>
        </is>
      </c>
      <c r="F143" s="65" t="inlineStr">
        <is>
          <t>TEC-05</t>
        </is>
      </c>
      <c r="G143" s="65" t="inlineStr">
        <is>
          <t>Sonia Mercier</t>
        </is>
      </c>
      <c r="H143" s="65" t="inlineStr">
        <is>
          <t>Bordeaux</t>
        </is>
      </c>
      <c r="I143" s="65" t="inlineStr">
        <is>
          <t>Salle de bain</t>
        </is>
      </c>
      <c r="J143" s="70" t="n">
        <v>16.2</v>
      </c>
      <c r="K143" s="70" t="n">
        <v>15.8</v>
      </c>
      <c r="L143" s="72" t="n">
        <v>31</v>
      </c>
      <c r="M143" s="68" t="n">
        <v>489.8</v>
      </c>
      <c r="N143" s="68" t="n">
        <v>1843.77</v>
      </c>
      <c r="O143" s="65" t="inlineStr">
        <is>
          <t>Terminée</t>
        </is>
      </c>
      <c r="P143" s="67">
        <f>$I143</f>
        <v/>
      </c>
      <c r="Q143" s="69">
        <f>1</f>
        <v/>
      </c>
      <c r="R143" s="68">
        <f>IFERROR(INDEX(Devis!$M$2:$M$3053,MATCH($B143,Devis!$A$2:$A$3053,0)),0)</f>
        <v/>
      </c>
      <c r="S143" s="68">
        <f>$M143+$N143</f>
        <v/>
      </c>
      <c r="T143" s="68">
        <f>$R143-$S143</f>
        <v/>
      </c>
      <c r="U143" s="67">
        <f>IFERROR(IF(($C143-INDEX(Techniciens!$G$2:$G$13,MATCH($F143,Techniciens!$A$2:$A$13,0)))&lt;=365,"Moins d'un an",IF(($C143-INDEX(Techniciens!$G$2:$G$13,MATCH($F143,Techniciens!$A$2:$A$13,0)))&lt;=730,"1 à 2 ans","Plus de 2 ans")),"")</f>
        <v/>
      </c>
    </row>
    <row r="144">
      <c r="A144" s="65" t="inlineStr">
        <is>
          <t>INT-00143</t>
        </is>
      </c>
      <c r="B144" s="65" t="inlineStr">
        <is>
          <t>DEV-00344</t>
        </is>
      </c>
      <c r="C144" s="66" t="n">
        <v>45057</v>
      </c>
      <c r="D144" s="65" t="inlineStr">
        <is>
          <t>2023-05</t>
        </is>
      </c>
      <c r="E144" s="65" t="inlineStr">
        <is>
          <t>2022-2023</t>
        </is>
      </c>
      <c r="F144" s="65" t="inlineStr">
        <is>
          <t>TEC-05</t>
        </is>
      </c>
      <c r="G144" s="65" t="inlineStr">
        <is>
          <t>Sonia Mercier</t>
        </is>
      </c>
      <c r="H144" s="65" t="inlineStr">
        <is>
          <t>Bordeaux</t>
        </is>
      </c>
      <c r="I144" s="65" t="inlineStr">
        <is>
          <t>Dépannage</t>
        </is>
      </c>
      <c r="J144" s="70" t="n">
        <v>1</v>
      </c>
      <c r="K144" s="70" t="n">
        <v>1</v>
      </c>
      <c r="L144" s="72" t="n">
        <v>31</v>
      </c>
      <c r="M144" s="68" t="n">
        <v>31</v>
      </c>
      <c r="N144" s="68" t="n">
        <v>63.54</v>
      </c>
      <c r="O144" s="65" t="inlineStr">
        <is>
          <t>Terminée</t>
        </is>
      </c>
      <c r="P144" s="67">
        <f>$I144</f>
        <v/>
      </c>
      <c r="Q144" s="69">
        <f>1</f>
        <v/>
      </c>
      <c r="R144" s="68">
        <f>IFERROR(INDEX(Devis!$M$2:$M$3053,MATCH($B144,Devis!$A$2:$A$3053,0)),0)</f>
        <v/>
      </c>
      <c r="S144" s="68">
        <f>$M144+$N144</f>
        <v/>
      </c>
      <c r="T144" s="68">
        <f>$R144-$S144</f>
        <v/>
      </c>
      <c r="U144" s="67">
        <f>IFERROR(IF(($C144-INDEX(Techniciens!$G$2:$G$13,MATCH($F144,Techniciens!$A$2:$A$13,0)))&lt;=365,"Moins d'un an",IF(($C144-INDEX(Techniciens!$G$2:$G$13,MATCH($F144,Techniciens!$A$2:$A$13,0)))&lt;=730,"1 à 2 ans","Plus de 2 ans")),"")</f>
        <v/>
      </c>
    </row>
    <row r="145">
      <c r="A145" s="65" t="inlineStr">
        <is>
          <t>INT-00144</t>
        </is>
      </c>
      <c r="B145" s="65" t="inlineStr">
        <is>
          <t>DEV-00347</t>
        </is>
      </c>
      <c r="C145" s="66" t="n">
        <v>45047</v>
      </c>
      <c r="D145" s="65" t="inlineStr">
        <is>
          <t>2023-05</t>
        </is>
      </c>
      <c r="E145" s="65" t="inlineStr">
        <is>
          <t>2022-2023</t>
        </is>
      </c>
      <c r="F145" s="65" t="inlineStr">
        <is>
          <t>TEC-03</t>
        </is>
      </c>
      <c r="G145" s="65" t="inlineStr">
        <is>
          <t>Fabien Ortiz</t>
        </is>
      </c>
      <c r="H145" s="65" t="inlineStr">
        <is>
          <t>Bordeaux</t>
        </is>
      </c>
      <c r="I145" s="65" t="inlineStr">
        <is>
          <t>Électricité</t>
        </is>
      </c>
      <c r="J145" s="70" t="n">
        <v>6.7</v>
      </c>
      <c r="K145" s="70" t="n">
        <v>7</v>
      </c>
      <c r="L145" s="72" t="n">
        <v>33</v>
      </c>
      <c r="M145" s="68" t="n">
        <v>231</v>
      </c>
      <c r="N145" s="68" t="n">
        <v>1258.19</v>
      </c>
      <c r="O145" s="65" t="inlineStr">
        <is>
          <t>Terminée</t>
        </is>
      </c>
      <c r="P145" s="67">
        <f>$I145</f>
        <v/>
      </c>
      <c r="Q145" s="69">
        <f>1</f>
        <v/>
      </c>
      <c r="R145" s="68">
        <f>IFERROR(INDEX(Devis!$M$2:$M$3053,MATCH($B145,Devis!$A$2:$A$3053,0)),0)</f>
        <v/>
      </c>
      <c r="S145" s="68">
        <f>$M145+$N145</f>
        <v/>
      </c>
      <c r="T145" s="68">
        <f>$R145-$S145</f>
        <v/>
      </c>
      <c r="U145" s="67">
        <f>IFERROR(IF(($C145-INDEX(Techniciens!$G$2:$G$13,MATCH($F145,Techniciens!$A$2:$A$13,0)))&lt;=365,"Moins d'un an",IF(($C145-INDEX(Techniciens!$G$2:$G$13,MATCH($F145,Techniciens!$A$2:$A$13,0)))&lt;=730,"1 à 2 ans","Plus de 2 ans")),"")</f>
        <v/>
      </c>
    </row>
    <row r="146">
      <c r="A146" s="65" t="inlineStr">
        <is>
          <t>INT-00145</t>
        </is>
      </c>
      <c r="B146" s="65" t="inlineStr">
        <is>
          <t>DEV-00349</t>
        </is>
      </c>
      <c r="C146" s="66" t="n">
        <v>45071</v>
      </c>
      <c r="D146" s="65" t="inlineStr">
        <is>
          <t>2023-05</t>
        </is>
      </c>
      <c r="E146" s="65" t="inlineStr">
        <is>
          <t>2022-2023</t>
        </is>
      </c>
      <c r="F146" s="65" t="inlineStr">
        <is>
          <t>TEC-07</t>
        </is>
      </c>
      <c r="G146" s="65" t="inlineStr">
        <is>
          <t>Yannick Dubreuil</t>
        </is>
      </c>
      <c r="H146" s="65" t="inlineStr">
        <is>
          <t>Toulouse</t>
        </is>
      </c>
      <c r="I146" s="65" t="inlineStr">
        <is>
          <t>Salle de bain</t>
        </is>
      </c>
      <c r="J146" s="70" t="n">
        <v>48.2</v>
      </c>
      <c r="K146" s="70" t="n">
        <v>48.5</v>
      </c>
      <c r="L146" s="72" t="n">
        <v>30</v>
      </c>
      <c r="M146" s="68" t="n">
        <v>1455</v>
      </c>
      <c r="N146" s="68" t="n">
        <v>13194.45</v>
      </c>
      <c r="O146" s="65" t="inlineStr">
        <is>
          <t>Terminée</t>
        </is>
      </c>
      <c r="P146" s="67">
        <f>$I146</f>
        <v/>
      </c>
      <c r="Q146" s="69">
        <f>1</f>
        <v/>
      </c>
      <c r="R146" s="68">
        <f>IFERROR(INDEX(Devis!$M$2:$M$3053,MATCH($B146,Devis!$A$2:$A$3053,0)),0)</f>
        <v/>
      </c>
      <c r="S146" s="68">
        <f>$M146+$N146</f>
        <v/>
      </c>
      <c r="T146" s="68">
        <f>$R146-$S146</f>
        <v/>
      </c>
      <c r="U146" s="67">
        <f>IFERROR(IF(($C146-INDEX(Techniciens!$G$2:$G$13,MATCH($F146,Techniciens!$A$2:$A$13,0)))&lt;=365,"Moins d'un an",IF(($C146-INDEX(Techniciens!$G$2:$G$13,MATCH($F146,Techniciens!$A$2:$A$13,0)))&lt;=730,"1 à 2 ans","Plus de 2 ans")),"")</f>
        <v/>
      </c>
    </row>
    <row r="147">
      <c r="A147" s="65" t="inlineStr">
        <is>
          <t>INT-00146</t>
        </is>
      </c>
      <c r="B147" s="65" t="inlineStr">
        <is>
          <t>DEV-00351</t>
        </is>
      </c>
      <c r="C147" s="66" t="n">
        <v>45057</v>
      </c>
      <c r="D147" s="65" t="inlineStr">
        <is>
          <t>2023-05</t>
        </is>
      </c>
      <c r="E147" s="65" t="inlineStr">
        <is>
          <t>2022-2023</t>
        </is>
      </c>
      <c r="F147" s="65" t="inlineStr">
        <is>
          <t>TEC-03</t>
        </is>
      </c>
      <c r="G147" s="65" t="inlineStr">
        <is>
          <t>Fabien Ortiz</t>
        </is>
      </c>
      <c r="H147" s="65" t="inlineStr">
        <is>
          <t>Bordeaux</t>
        </is>
      </c>
      <c r="I147" s="65" t="inlineStr">
        <is>
          <t>Électricité</t>
        </is>
      </c>
      <c r="J147" s="70" t="n">
        <v>5.7</v>
      </c>
      <c r="K147" s="70" t="n">
        <v>6.1</v>
      </c>
      <c r="L147" s="72" t="n">
        <v>33</v>
      </c>
      <c r="M147" s="68" t="n">
        <v>201.3</v>
      </c>
      <c r="N147" s="68" t="n">
        <v>707.03</v>
      </c>
      <c r="O147" s="65" t="inlineStr">
        <is>
          <t>Terminée</t>
        </is>
      </c>
      <c r="P147" s="67">
        <f>$I147</f>
        <v/>
      </c>
      <c r="Q147" s="69">
        <f>1</f>
        <v/>
      </c>
      <c r="R147" s="68">
        <f>IFERROR(INDEX(Devis!$M$2:$M$3053,MATCH($B147,Devis!$A$2:$A$3053,0)),0)</f>
        <v/>
      </c>
      <c r="S147" s="68">
        <f>$M147+$N147</f>
        <v/>
      </c>
      <c r="T147" s="68">
        <f>$R147-$S147</f>
        <v/>
      </c>
      <c r="U147" s="67">
        <f>IFERROR(IF(($C147-INDEX(Techniciens!$G$2:$G$13,MATCH($F147,Techniciens!$A$2:$A$13,0)))&lt;=365,"Moins d'un an",IF(($C147-INDEX(Techniciens!$G$2:$G$13,MATCH($F147,Techniciens!$A$2:$A$13,0)))&lt;=730,"1 à 2 ans","Plus de 2 ans")),"")</f>
        <v/>
      </c>
    </row>
    <row r="148">
      <c r="A148" s="65" t="inlineStr">
        <is>
          <t>INT-00147</t>
        </is>
      </c>
      <c r="B148" s="65" t="inlineStr">
        <is>
          <t>DEV-00352</t>
        </is>
      </c>
      <c r="C148" s="66" t="n">
        <v>45043</v>
      </c>
      <c r="D148" s="65" t="inlineStr">
        <is>
          <t>2023-04</t>
        </is>
      </c>
      <c r="E148" s="65" t="inlineStr">
        <is>
          <t>2022-2023</t>
        </is>
      </c>
      <c r="F148" s="65" t="inlineStr">
        <is>
          <t>TEC-07</t>
        </is>
      </c>
      <c r="G148" s="65" t="inlineStr">
        <is>
          <t>Yannick Dubreuil</t>
        </is>
      </c>
      <c r="H148" s="65" t="inlineStr">
        <is>
          <t>Toulouse</t>
        </is>
      </c>
      <c r="I148" s="65" t="inlineStr">
        <is>
          <t>Plomberie</t>
        </is>
      </c>
      <c r="J148" s="70" t="n">
        <v>24.3</v>
      </c>
      <c r="K148" s="70" t="n">
        <v>23</v>
      </c>
      <c r="L148" s="72" t="n">
        <v>30</v>
      </c>
      <c r="M148" s="68" t="n">
        <v>690</v>
      </c>
      <c r="N148" s="68" t="n">
        <v>3462.24</v>
      </c>
      <c r="O148" s="65" t="inlineStr">
        <is>
          <t>Terminée</t>
        </is>
      </c>
      <c r="P148" s="67">
        <f>$I148</f>
        <v/>
      </c>
      <c r="Q148" s="69">
        <f>1</f>
        <v/>
      </c>
      <c r="R148" s="68">
        <f>IFERROR(INDEX(Devis!$M$2:$M$3053,MATCH($B148,Devis!$A$2:$A$3053,0)),0)</f>
        <v/>
      </c>
      <c r="S148" s="68">
        <f>$M148+$N148</f>
        <v/>
      </c>
      <c r="T148" s="68">
        <f>$R148-$S148</f>
        <v/>
      </c>
      <c r="U148" s="67">
        <f>IFERROR(IF(($C148-INDEX(Techniciens!$G$2:$G$13,MATCH($F148,Techniciens!$A$2:$A$13,0)))&lt;=365,"Moins d'un an",IF(($C148-INDEX(Techniciens!$G$2:$G$13,MATCH($F148,Techniciens!$A$2:$A$13,0)))&lt;=730,"1 à 2 ans","Plus de 2 ans")),"")</f>
        <v/>
      </c>
    </row>
    <row r="149">
      <c r="A149" s="65" t="inlineStr">
        <is>
          <t>INT-00148</t>
        </is>
      </c>
      <c r="B149" s="65" t="inlineStr">
        <is>
          <t>DEV-00353</t>
        </is>
      </c>
      <c r="C149" s="66" t="n">
        <v>45055</v>
      </c>
      <c r="D149" s="65" t="inlineStr">
        <is>
          <t>2023-05</t>
        </is>
      </c>
      <c r="E149" s="65" t="inlineStr">
        <is>
          <t>2022-2023</t>
        </is>
      </c>
      <c r="F149" s="65" t="inlineStr">
        <is>
          <t>TEC-01</t>
        </is>
      </c>
      <c r="G149" s="65" t="inlineStr">
        <is>
          <t>Marc Delaunay</t>
        </is>
      </c>
      <c r="H149" s="65" t="inlineStr">
        <is>
          <t>Bordeaux</t>
        </is>
      </c>
      <c r="I149" s="65" t="inlineStr">
        <is>
          <t>Plomberie</t>
        </is>
      </c>
      <c r="J149" s="70" t="n">
        <v>1.9</v>
      </c>
      <c r="K149" s="70" t="n">
        <v>1.7</v>
      </c>
      <c r="L149" s="72" t="n">
        <v>32</v>
      </c>
      <c r="M149" s="68" t="n">
        <v>54.4</v>
      </c>
      <c r="N149" s="68" t="n">
        <v>176.47</v>
      </c>
      <c r="O149" s="65" t="inlineStr">
        <is>
          <t>Terminée</t>
        </is>
      </c>
      <c r="P149" s="67">
        <f>$I149</f>
        <v/>
      </c>
      <c r="Q149" s="69">
        <f>1</f>
        <v/>
      </c>
      <c r="R149" s="68">
        <f>IFERROR(INDEX(Devis!$M$2:$M$3053,MATCH($B149,Devis!$A$2:$A$3053,0)),0)</f>
        <v/>
      </c>
      <c r="S149" s="68">
        <f>$M149+$N149</f>
        <v/>
      </c>
      <c r="T149" s="68">
        <f>$R149-$S149</f>
        <v/>
      </c>
      <c r="U149" s="67">
        <f>IFERROR(IF(($C149-INDEX(Techniciens!$G$2:$G$13,MATCH($F149,Techniciens!$A$2:$A$13,0)))&lt;=365,"Moins d'un an",IF(($C149-INDEX(Techniciens!$G$2:$G$13,MATCH($F149,Techniciens!$A$2:$A$13,0)))&lt;=730,"1 à 2 ans","Plus de 2 ans")),"")</f>
        <v/>
      </c>
    </row>
    <row r="150">
      <c r="A150" s="65" t="inlineStr">
        <is>
          <t>INT-00149</t>
        </is>
      </c>
      <c r="B150" s="65" t="inlineStr">
        <is>
          <t>DEV-00354</t>
        </is>
      </c>
      <c r="C150" s="66" t="n">
        <v>45048</v>
      </c>
      <c r="D150" s="65" t="inlineStr">
        <is>
          <t>2023-05</t>
        </is>
      </c>
      <c r="E150" s="65" t="inlineStr">
        <is>
          <t>2022-2023</t>
        </is>
      </c>
      <c r="F150" s="65" t="inlineStr">
        <is>
          <t>TEC-08</t>
        </is>
      </c>
      <c r="G150" s="65" t="inlineStr">
        <is>
          <t>Elodie Ravel</t>
        </is>
      </c>
      <c r="H150" s="65" t="inlineStr">
        <is>
          <t>Toulouse</t>
        </is>
      </c>
      <c r="I150" s="65" t="inlineStr">
        <is>
          <t>Électricité</t>
        </is>
      </c>
      <c r="J150" s="70" t="n">
        <v>6.4</v>
      </c>
      <c r="K150" s="70" t="n">
        <v>6.9</v>
      </c>
      <c r="L150" s="72" t="n">
        <v>32</v>
      </c>
      <c r="M150" s="68" t="n">
        <v>220.8</v>
      </c>
      <c r="N150" s="68" t="n">
        <v>1884.91</v>
      </c>
      <c r="O150" s="65" t="inlineStr">
        <is>
          <t>Terminée</t>
        </is>
      </c>
      <c r="P150" s="67">
        <f>$I150</f>
        <v/>
      </c>
      <c r="Q150" s="69">
        <f>1</f>
        <v/>
      </c>
      <c r="R150" s="68">
        <f>IFERROR(INDEX(Devis!$M$2:$M$3053,MATCH($B150,Devis!$A$2:$A$3053,0)),0)</f>
        <v/>
      </c>
      <c r="S150" s="68">
        <f>$M150+$N150</f>
        <v/>
      </c>
      <c r="T150" s="68">
        <f>$R150-$S150</f>
        <v/>
      </c>
      <c r="U150" s="67">
        <f>IFERROR(IF(($C150-INDEX(Techniciens!$G$2:$G$13,MATCH($F150,Techniciens!$A$2:$A$13,0)))&lt;=365,"Moins d'un an",IF(($C150-INDEX(Techniciens!$G$2:$G$13,MATCH($F150,Techniciens!$A$2:$A$13,0)))&lt;=730,"1 à 2 ans","Plus de 2 ans")),"")</f>
        <v/>
      </c>
    </row>
    <row r="151">
      <c r="A151" s="65" t="inlineStr">
        <is>
          <t>INT-00150</t>
        </is>
      </c>
      <c r="B151" s="65" t="inlineStr">
        <is>
          <t>DEV-00355</t>
        </is>
      </c>
      <c r="C151" s="66" t="n">
        <v>45034</v>
      </c>
      <c r="D151" s="65" t="inlineStr">
        <is>
          <t>2023-04</t>
        </is>
      </c>
      <c r="E151" s="65" t="inlineStr">
        <is>
          <t>2022-2023</t>
        </is>
      </c>
      <c r="F151" s="65" t="inlineStr">
        <is>
          <t>TEC-03</t>
        </is>
      </c>
      <c r="G151" s="65" t="inlineStr">
        <is>
          <t>Fabien Ortiz</t>
        </is>
      </c>
      <c r="H151" s="65" t="inlineStr">
        <is>
          <t>Bordeaux</t>
        </is>
      </c>
      <c r="I151" s="65" t="inlineStr">
        <is>
          <t>Électricité</t>
        </is>
      </c>
      <c r="J151" s="70" t="n">
        <v>42.5</v>
      </c>
      <c r="K151" s="70" t="n">
        <v>43.9</v>
      </c>
      <c r="L151" s="72" t="n">
        <v>33</v>
      </c>
      <c r="M151" s="68" t="n">
        <v>1448.7</v>
      </c>
      <c r="N151" s="68" t="n">
        <v>6242.02</v>
      </c>
      <c r="O151" s="65" t="inlineStr">
        <is>
          <t>Terminée</t>
        </is>
      </c>
      <c r="P151" s="67">
        <f>$I151</f>
        <v/>
      </c>
      <c r="Q151" s="69">
        <f>1</f>
        <v/>
      </c>
      <c r="R151" s="68">
        <f>IFERROR(INDEX(Devis!$M$2:$M$3053,MATCH($B151,Devis!$A$2:$A$3053,0)),0)</f>
        <v/>
      </c>
      <c r="S151" s="68">
        <f>$M151+$N151</f>
        <v/>
      </c>
      <c r="T151" s="68">
        <f>$R151-$S151</f>
        <v/>
      </c>
      <c r="U151" s="67">
        <f>IFERROR(IF(($C151-INDEX(Techniciens!$G$2:$G$13,MATCH($F151,Techniciens!$A$2:$A$13,0)))&lt;=365,"Moins d'un an",IF(($C151-INDEX(Techniciens!$G$2:$G$13,MATCH($F151,Techniciens!$A$2:$A$13,0)))&lt;=730,"1 à 2 ans","Plus de 2 ans")),"")</f>
        <v/>
      </c>
    </row>
    <row r="152">
      <c r="A152" s="65" t="inlineStr">
        <is>
          <t>INT-00151</t>
        </is>
      </c>
      <c r="B152" s="65" t="inlineStr">
        <is>
          <t>DEV-00356</t>
        </is>
      </c>
      <c r="C152" s="66" t="n">
        <v>45042</v>
      </c>
      <c r="D152" s="65" t="inlineStr">
        <is>
          <t>2023-04</t>
        </is>
      </c>
      <c r="E152" s="65" t="inlineStr">
        <is>
          <t>2022-2023</t>
        </is>
      </c>
      <c r="F152" s="65" t="inlineStr">
        <is>
          <t>TEC-01</t>
        </is>
      </c>
      <c r="G152" s="65" t="inlineStr">
        <is>
          <t>Marc Delaunay</t>
        </is>
      </c>
      <c r="H152" s="65" t="inlineStr">
        <is>
          <t>Bordeaux</t>
        </is>
      </c>
      <c r="I152" s="65" t="inlineStr">
        <is>
          <t>Plomberie</t>
        </is>
      </c>
      <c r="J152" s="70" t="n">
        <v>12.9</v>
      </c>
      <c r="K152" s="70" t="n">
        <v>13.3</v>
      </c>
      <c r="L152" s="72" t="n">
        <v>32</v>
      </c>
      <c r="M152" s="68" t="n">
        <v>425.6</v>
      </c>
      <c r="N152" s="68" t="n">
        <v>1765.54</v>
      </c>
      <c r="O152" s="65" t="inlineStr">
        <is>
          <t>Terminée</t>
        </is>
      </c>
      <c r="P152" s="67">
        <f>$I152</f>
        <v/>
      </c>
      <c r="Q152" s="69">
        <f>1</f>
        <v/>
      </c>
      <c r="R152" s="68">
        <f>IFERROR(INDEX(Devis!$M$2:$M$3053,MATCH($B152,Devis!$A$2:$A$3053,0)),0)</f>
        <v/>
      </c>
      <c r="S152" s="68">
        <f>$M152+$N152</f>
        <v/>
      </c>
      <c r="T152" s="68">
        <f>$R152-$S152</f>
        <v/>
      </c>
      <c r="U152" s="67">
        <f>IFERROR(IF(($C152-INDEX(Techniciens!$G$2:$G$13,MATCH($F152,Techniciens!$A$2:$A$13,0)))&lt;=365,"Moins d'un an",IF(($C152-INDEX(Techniciens!$G$2:$G$13,MATCH($F152,Techniciens!$A$2:$A$13,0)))&lt;=730,"1 à 2 ans","Plus de 2 ans")),"")</f>
        <v/>
      </c>
    </row>
    <row r="153">
      <c r="A153" s="65" t="inlineStr">
        <is>
          <t>INT-00152</t>
        </is>
      </c>
      <c r="B153" s="65" t="inlineStr">
        <is>
          <t>DEV-00360</t>
        </is>
      </c>
      <c r="C153" s="66" t="n">
        <v>45068</v>
      </c>
      <c r="D153" s="65" t="inlineStr">
        <is>
          <t>2023-05</t>
        </is>
      </c>
      <c r="E153" s="65" t="inlineStr">
        <is>
          <t>2022-2023</t>
        </is>
      </c>
      <c r="F153" s="65" t="inlineStr">
        <is>
          <t>TEC-05</t>
        </is>
      </c>
      <c r="G153" s="65" t="inlineStr">
        <is>
          <t>Sonia Mercier</t>
        </is>
      </c>
      <c r="H153" s="65" t="inlineStr">
        <is>
          <t>Bordeaux</t>
        </is>
      </c>
      <c r="I153" s="65" t="inlineStr">
        <is>
          <t>Dépannage</t>
        </is>
      </c>
      <c r="J153" s="70" t="n">
        <v>1.5</v>
      </c>
      <c r="K153" s="70" t="n">
        <v>1.6</v>
      </c>
      <c r="L153" s="72" t="n">
        <v>31</v>
      </c>
      <c r="M153" s="68" t="n">
        <v>49.6</v>
      </c>
      <c r="N153" s="68" t="n">
        <v>104.92</v>
      </c>
      <c r="O153" s="65" t="inlineStr">
        <is>
          <t>Terminée</t>
        </is>
      </c>
      <c r="P153" s="67">
        <f>$I153</f>
        <v/>
      </c>
      <c r="Q153" s="69">
        <f>1</f>
        <v/>
      </c>
      <c r="R153" s="68">
        <f>IFERROR(INDEX(Devis!$M$2:$M$3053,MATCH($B153,Devis!$A$2:$A$3053,0)),0)</f>
        <v/>
      </c>
      <c r="S153" s="68">
        <f>$M153+$N153</f>
        <v/>
      </c>
      <c r="T153" s="68">
        <f>$R153-$S153</f>
        <v/>
      </c>
      <c r="U153" s="67">
        <f>IFERROR(IF(($C153-INDEX(Techniciens!$G$2:$G$13,MATCH($F153,Techniciens!$A$2:$A$13,0)))&lt;=365,"Moins d'un an",IF(($C153-INDEX(Techniciens!$G$2:$G$13,MATCH($F153,Techniciens!$A$2:$A$13,0)))&lt;=730,"1 à 2 ans","Plus de 2 ans")),"")</f>
        <v/>
      </c>
    </row>
    <row r="154">
      <c r="A154" s="65" t="inlineStr">
        <is>
          <t>INT-00153</t>
        </is>
      </c>
      <c r="B154" s="65" t="inlineStr">
        <is>
          <t>DEV-00361</t>
        </is>
      </c>
      <c r="C154" s="66" t="n">
        <v>45050</v>
      </c>
      <c r="D154" s="65" t="inlineStr">
        <is>
          <t>2023-05</t>
        </is>
      </c>
      <c r="E154" s="65" t="inlineStr">
        <is>
          <t>2022-2023</t>
        </is>
      </c>
      <c r="F154" s="65" t="inlineStr">
        <is>
          <t>TEC-05</t>
        </is>
      </c>
      <c r="G154" s="65" t="inlineStr">
        <is>
          <t>Sonia Mercier</t>
        </is>
      </c>
      <c r="H154" s="65" t="inlineStr">
        <is>
          <t>Bordeaux</t>
        </is>
      </c>
      <c r="I154" s="65" t="inlineStr">
        <is>
          <t>Salle de bain</t>
        </is>
      </c>
      <c r="J154" s="70" t="n">
        <v>11.1</v>
      </c>
      <c r="K154" s="70" t="n">
        <v>11.5</v>
      </c>
      <c r="L154" s="72" t="n">
        <v>31</v>
      </c>
      <c r="M154" s="68" t="n">
        <v>356.5</v>
      </c>
      <c r="N154" s="68" t="n">
        <v>1162.25</v>
      </c>
      <c r="O154" s="65" t="inlineStr">
        <is>
          <t>Terminée</t>
        </is>
      </c>
      <c r="P154" s="67">
        <f>$I154</f>
        <v/>
      </c>
      <c r="Q154" s="69">
        <f>1</f>
        <v/>
      </c>
      <c r="R154" s="68">
        <f>IFERROR(INDEX(Devis!$M$2:$M$3053,MATCH($B154,Devis!$A$2:$A$3053,0)),0)</f>
        <v/>
      </c>
      <c r="S154" s="68">
        <f>$M154+$N154</f>
        <v/>
      </c>
      <c r="T154" s="68">
        <f>$R154-$S154</f>
        <v/>
      </c>
      <c r="U154" s="67">
        <f>IFERROR(IF(($C154-INDEX(Techniciens!$G$2:$G$13,MATCH($F154,Techniciens!$A$2:$A$13,0)))&lt;=365,"Moins d'un an",IF(($C154-INDEX(Techniciens!$G$2:$G$13,MATCH($F154,Techniciens!$A$2:$A$13,0)))&lt;=730,"1 à 2 ans","Plus de 2 ans")),"")</f>
        <v/>
      </c>
    </row>
    <row r="155">
      <c r="A155" s="65" t="inlineStr">
        <is>
          <t>INT-00154</t>
        </is>
      </c>
      <c r="B155" s="65" t="inlineStr">
        <is>
          <t>DEV-00364</t>
        </is>
      </c>
      <c r="C155" s="66" t="n">
        <v>45047</v>
      </c>
      <c r="D155" s="65" t="inlineStr">
        <is>
          <t>2023-05</t>
        </is>
      </c>
      <c r="E155" s="65" t="inlineStr">
        <is>
          <t>2022-2023</t>
        </is>
      </c>
      <c r="F155" s="65" t="inlineStr">
        <is>
          <t>TEC-05</t>
        </is>
      </c>
      <c r="G155" s="65" t="inlineStr">
        <is>
          <t>Sonia Mercier</t>
        </is>
      </c>
      <c r="H155" s="65" t="inlineStr">
        <is>
          <t>Bordeaux</t>
        </is>
      </c>
      <c r="I155" s="65" t="inlineStr">
        <is>
          <t>Salle de bain</t>
        </is>
      </c>
      <c r="J155" s="70" t="n">
        <v>16.1</v>
      </c>
      <c r="K155" s="70" t="n">
        <v>15.3</v>
      </c>
      <c r="L155" s="72" t="n">
        <v>31</v>
      </c>
      <c r="M155" s="68" t="n">
        <v>474.3</v>
      </c>
      <c r="N155" s="68" t="n">
        <v>1987.54</v>
      </c>
      <c r="O155" s="65" t="inlineStr">
        <is>
          <t>Terminée</t>
        </is>
      </c>
      <c r="P155" s="67">
        <f>$I155</f>
        <v/>
      </c>
      <c r="Q155" s="69">
        <f>1</f>
        <v/>
      </c>
      <c r="R155" s="68">
        <f>IFERROR(INDEX(Devis!$M$2:$M$3053,MATCH($B155,Devis!$A$2:$A$3053,0)),0)</f>
        <v/>
      </c>
      <c r="S155" s="68">
        <f>$M155+$N155</f>
        <v/>
      </c>
      <c r="T155" s="68">
        <f>$R155-$S155</f>
        <v/>
      </c>
      <c r="U155" s="67">
        <f>IFERROR(IF(($C155-INDEX(Techniciens!$G$2:$G$13,MATCH($F155,Techniciens!$A$2:$A$13,0)))&lt;=365,"Moins d'un an",IF(($C155-INDEX(Techniciens!$G$2:$G$13,MATCH($F155,Techniciens!$A$2:$A$13,0)))&lt;=730,"1 à 2 ans","Plus de 2 ans")),"")</f>
        <v/>
      </c>
    </row>
    <row r="156">
      <c r="A156" s="65" t="inlineStr">
        <is>
          <t>INT-00155</t>
        </is>
      </c>
      <c r="B156" s="65" t="inlineStr">
        <is>
          <t>DEV-00366</t>
        </is>
      </c>
      <c r="C156" s="66" t="n">
        <v>45055</v>
      </c>
      <c r="D156" s="65" t="inlineStr">
        <is>
          <t>2023-05</t>
        </is>
      </c>
      <c r="E156" s="65" t="inlineStr">
        <is>
          <t>2022-2023</t>
        </is>
      </c>
      <c r="F156" s="65" t="inlineStr">
        <is>
          <t>TEC-06</t>
        </is>
      </c>
      <c r="G156" s="65" t="inlineStr">
        <is>
          <t>Pierre Vasseur</t>
        </is>
      </c>
      <c r="H156" s="65" t="inlineStr">
        <is>
          <t>Toulouse</t>
        </is>
      </c>
      <c r="I156" s="65" t="inlineStr">
        <is>
          <t>Dépannage</t>
        </is>
      </c>
      <c r="J156" s="70" t="n">
        <v>1.4</v>
      </c>
      <c r="K156" s="70" t="n">
        <v>1.2</v>
      </c>
      <c r="L156" s="72" t="n">
        <v>36</v>
      </c>
      <c r="M156" s="68" t="n">
        <v>43.2</v>
      </c>
      <c r="N156" s="68" t="n">
        <v>202.15</v>
      </c>
      <c r="O156" s="65" t="inlineStr">
        <is>
          <t>Terminée</t>
        </is>
      </c>
      <c r="P156" s="67">
        <f>$I156</f>
        <v/>
      </c>
      <c r="Q156" s="69">
        <f>1</f>
        <v/>
      </c>
      <c r="R156" s="68">
        <f>IFERROR(INDEX(Devis!$M$2:$M$3053,MATCH($B156,Devis!$A$2:$A$3053,0)),0)</f>
        <v/>
      </c>
      <c r="S156" s="68">
        <f>$M156+$N156</f>
        <v/>
      </c>
      <c r="T156" s="68">
        <f>$R156-$S156</f>
        <v/>
      </c>
      <c r="U156" s="67">
        <f>IFERROR(IF(($C156-INDEX(Techniciens!$G$2:$G$13,MATCH($F156,Techniciens!$A$2:$A$13,0)))&lt;=365,"Moins d'un an",IF(($C156-INDEX(Techniciens!$G$2:$G$13,MATCH($F156,Techniciens!$A$2:$A$13,0)))&lt;=730,"1 à 2 ans","Plus de 2 ans")),"")</f>
        <v/>
      </c>
    </row>
    <row r="157">
      <c r="A157" s="65" t="inlineStr">
        <is>
          <t>INT-00156</t>
        </is>
      </c>
      <c r="B157" s="65" t="inlineStr">
        <is>
          <t>DEV-00368</t>
        </is>
      </c>
      <c r="C157" s="66" t="n">
        <v>45047</v>
      </c>
      <c r="D157" s="65" t="inlineStr">
        <is>
          <t>2023-05</t>
        </is>
      </c>
      <c r="E157" s="65" t="inlineStr">
        <is>
          <t>2022-2023</t>
        </is>
      </c>
      <c r="F157" s="65" t="inlineStr">
        <is>
          <t>TEC-03</t>
        </is>
      </c>
      <c r="G157" s="65" t="inlineStr">
        <is>
          <t>Fabien Ortiz</t>
        </is>
      </c>
      <c r="H157" s="65" t="inlineStr">
        <is>
          <t>Bordeaux</t>
        </is>
      </c>
      <c r="I157" s="65" t="inlineStr">
        <is>
          <t>Électricité</t>
        </is>
      </c>
      <c r="J157" s="70" t="n">
        <v>9.5</v>
      </c>
      <c r="K157" s="70" t="n">
        <v>9.699999999999999</v>
      </c>
      <c r="L157" s="72" t="n">
        <v>33</v>
      </c>
      <c r="M157" s="68" t="n">
        <v>320.1</v>
      </c>
      <c r="N157" s="68" t="n">
        <v>2514.29</v>
      </c>
      <c r="O157" s="65" t="inlineStr">
        <is>
          <t>Terminée</t>
        </is>
      </c>
      <c r="P157" s="67">
        <f>$I157</f>
        <v/>
      </c>
      <c r="Q157" s="69">
        <f>1</f>
        <v/>
      </c>
      <c r="R157" s="68">
        <f>IFERROR(INDEX(Devis!$M$2:$M$3053,MATCH($B157,Devis!$A$2:$A$3053,0)),0)</f>
        <v/>
      </c>
      <c r="S157" s="68">
        <f>$M157+$N157</f>
        <v/>
      </c>
      <c r="T157" s="68">
        <f>$R157-$S157</f>
        <v/>
      </c>
      <c r="U157" s="67">
        <f>IFERROR(IF(($C157-INDEX(Techniciens!$G$2:$G$13,MATCH($F157,Techniciens!$A$2:$A$13,0)))&lt;=365,"Moins d'un an",IF(($C157-INDEX(Techniciens!$G$2:$G$13,MATCH($F157,Techniciens!$A$2:$A$13,0)))&lt;=730,"1 à 2 ans","Plus de 2 ans")),"")</f>
        <v/>
      </c>
    </row>
    <row r="158">
      <c r="A158" s="65" t="inlineStr">
        <is>
          <t>INT-00157</t>
        </is>
      </c>
      <c r="B158" s="65" t="inlineStr">
        <is>
          <t>DEV-00369</t>
        </is>
      </c>
      <c r="C158" s="66" t="n">
        <v>45062</v>
      </c>
      <c r="D158" s="65" t="inlineStr">
        <is>
          <t>2023-05</t>
        </is>
      </c>
      <c r="E158" s="65" t="inlineStr">
        <is>
          <t>2022-2023</t>
        </is>
      </c>
      <c r="F158" s="65" t="inlineStr">
        <is>
          <t>TEC-08</t>
        </is>
      </c>
      <c r="G158" s="65" t="inlineStr">
        <is>
          <t>Elodie Ravel</t>
        </is>
      </c>
      <c r="H158" s="65" t="inlineStr">
        <is>
          <t>Toulouse</t>
        </is>
      </c>
      <c r="I158" s="65" t="inlineStr">
        <is>
          <t>Électricité</t>
        </is>
      </c>
      <c r="J158" s="70" t="n">
        <v>39.3</v>
      </c>
      <c r="K158" s="70" t="n">
        <v>38.1</v>
      </c>
      <c r="L158" s="72" t="n">
        <v>32</v>
      </c>
      <c r="M158" s="68" t="n">
        <v>1219.2</v>
      </c>
      <c r="N158" s="68" t="n">
        <v>4597.91</v>
      </c>
      <c r="O158" s="65" t="inlineStr">
        <is>
          <t>Terminée</t>
        </is>
      </c>
      <c r="P158" s="67">
        <f>$I158</f>
        <v/>
      </c>
      <c r="Q158" s="69">
        <f>1</f>
        <v/>
      </c>
      <c r="R158" s="68">
        <f>IFERROR(INDEX(Devis!$M$2:$M$3053,MATCH($B158,Devis!$A$2:$A$3053,0)),0)</f>
        <v/>
      </c>
      <c r="S158" s="68">
        <f>$M158+$N158</f>
        <v/>
      </c>
      <c r="T158" s="68">
        <f>$R158-$S158</f>
        <v/>
      </c>
      <c r="U158" s="67">
        <f>IFERROR(IF(($C158-INDEX(Techniciens!$G$2:$G$13,MATCH($F158,Techniciens!$A$2:$A$13,0)))&lt;=365,"Moins d'un an",IF(($C158-INDEX(Techniciens!$G$2:$G$13,MATCH($F158,Techniciens!$A$2:$A$13,0)))&lt;=730,"1 à 2 ans","Plus de 2 ans")),"")</f>
        <v/>
      </c>
    </row>
    <row r="159">
      <c r="A159" s="65" t="inlineStr">
        <is>
          <t>INT-00158</t>
        </is>
      </c>
      <c r="B159" s="65" t="inlineStr">
        <is>
          <t>DEV-00370</t>
        </is>
      </c>
      <c r="C159" s="66" t="n">
        <v>45093</v>
      </c>
      <c r="D159" s="65" t="inlineStr">
        <is>
          <t>2023-06</t>
        </is>
      </c>
      <c r="E159" s="65" t="inlineStr">
        <is>
          <t>2022-2023</t>
        </is>
      </c>
      <c r="F159" s="65" t="inlineStr">
        <is>
          <t>TEC-05</t>
        </is>
      </c>
      <c r="G159" s="65" t="inlineStr">
        <is>
          <t>Sonia Mercier</t>
        </is>
      </c>
      <c r="H159" s="65" t="inlineStr">
        <is>
          <t>Bordeaux</t>
        </is>
      </c>
      <c r="I159" s="65" t="inlineStr">
        <is>
          <t>Salle de bain</t>
        </is>
      </c>
      <c r="J159" s="70" t="n">
        <v>17.4</v>
      </c>
      <c r="K159" s="70" t="n">
        <v>16.6</v>
      </c>
      <c r="L159" s="72" t="n">
        <v>31</v>
      </c>
      <c r="M159" s="68" t="n">
        <v>514.6</v>
      </c>
      <c r="N159" s="68" t="n">
        <v>2474.32</v>
      </c>
      <c r="O159" s="65" t="inlineStr">
        <is>
          <t>Terminée</t>
        </is>
      </c>
      <c r="P159" s="67">
        <f>$I159</f>
        <v/>
      </c>
      <c r="Q159" s="69">
        <f>1</f>
        <v/>
      </c>
      <c r="R159" s="68">
        <f>IFERROR(INDEX(Devis!$M$2:$M$3053,MATCH($B159,Devis!$A$2:$A$3053,0)),0)</f>
        <v/>
      </c>
      <c r="S159" s="68">
        <f>$M159+$N159</f>
        <v/>
      </c>
      <c r="T159" s="68">
        <f>$R159-$S159</f>
        <v/>
      </c>
      <c r="U159" s="67">
        <f>IFERROR(IF(($C159-INDEX(Techniciens!$G$2:$G$13,MATCH($F159,Techniciens!$A$2:$A$13,0)))&lt;=365,"Moins d'un an",IF(($C159-INDEX(Techniciens!$G$2:$G$13,MATCH($F159,Techniciens!$A$2:$A$13,0)))&lt;=730,"1 à 2 ans","Plus de 2 ans")),"")</f>
        <v/>
      </c>
    </row>
    <row r="160">
      <c r="A160" s="65" t="inlineStr">
        <is>
          <t>INT-00159</t>
        </is>
      </c>
      <c r="B160" s="65" t="inlineStr">
        <is>
          <t>DEV-00373</t>
        </is>
      </c>
      <c r="C160" s="66" t="n">
        <v>45075</v>
      </c>
      <c r="D160" s="65" t="inlineStr">
        <is>
          <t>2023-05</t>
        </is>
      </c>
      <c r="E160" s="65" t="inlineStr">
        <is>
          <t>2022-2023</t>
        </is>
      </c>
      <c r="F160" s="65" t="inlineStr">
        <is>
          <t>TEC-05</t>
        </is>
      </c>
      <c r="G160" s="65" t="inlineStr">
        <is>
          <t>Sonia Mercier</t>
        </is>
      </c>
      <c r="H160" s="65" t="inlineStr">
        <is>
          <t>Bordeaux</t>
        </is>
      </c>
      <c r="I160" s="65" t="inlineStr">
        <is>
          <t>Salle de bain</t>
        </is>
      </c>
      <c r="J160" s="70" t="n">
        <v>17.5</v>
      </c>
      <c r="K160" s="70" t="n">
        <v>16.3</v>
      </c>
      <c r="L160" s="72" t="n">
        <v>31</v>
      </c>
      <c r="M160" s="68" t="n">
        <v>505.3</v>
      </c>
      <c r="N160" s="68" t="n">
        <v>1768.84</v>
      </c>
      <c r="O160" s="65" t="inlineStr">
        <is>
          <t>Terminée</t>
        </is>
      </c>
      <c r="P160" s="67">
        <f>$I160</f>
        <v/>
      </c>
      <c r="Q160" s="69">
        <f>1</f>
        <v/>
      </c>
      <c r="R160" s="68">
        <f>IFERROR(INDEX(Devis!$M$2:$M$3053,MATCH($B160,Devis!$A$2:$A$3053,0)),0)</f>
        <v/>
      </c>
      <c r="S160" s="68">
        <f>$M160+$N160</f>
        <v/>
      </c>
      <c r="T160" s="68">
        <f>$R160-$S160</f>
        <v/>
      </c>
      <c r="U160" s="67">
        <f>IFERROR(IF(($C160-INDEX(Techniciens!$G$2:$G$13,MATCH($F160,Techniciens!$A$2:$A$13,0)))&lt;=365,"Moins d'un an",IF(($C160-INDEX(Techniciens!$G$2:$G$13,MATCH($F160,Techniciens!$A$2:$A$13,0)))&lt;=730,"1 à 2 ans","Plus de 2 ans")),"")</f>
        <v/>
      </c>
    </row>
    <row r="161">
      <c r="A161" s="65" t="inlineStr">
        <is>
          <t>INT-00160</t>
        </is>
      </c>
      <c r="B161" s="65" t="inlineStr">
        <is>
          <t>DEV-00376</t>
        </is>
      </c>
      <c r="C161" s="66" t="n">
        <v>45061</v>
      </c>
      <c r="D161" s="65" t="inlineStr">
        <is>
          <t>2023-05</t>
        </is>
      </c>
      <c r="E161" s="65" t="inlineStr">
        <is>
          <t>2022-2023</t>
        </is>
      </c>
      <c r="F161" s="65" t="inlineStr">
        <is>
          <t>TEC-05</t>
        </is>
      </c>
      <c r="G161" s="65" t="inlineStr">
        <is>
          <t>Sonia Mercier</t>
        </is>
      </c>
      <c r="H161" s="65" t="inlineStr">
        <is>
          <t>Bordeaux</t>
        </is>
      </c>
      <c r="I161" s="65" t="inlineStr">
        <is>
          <t>Dépannage</t>
        </is>
      </c>
      <c r="J161" s="70" t="n">
        <v>2.3</v>
      </c>
      <c r="K161" s="70" t="n">
        <v>2.5</v>
      </c>
      <c r="L161" s="72" t="n">
        <v>31</v>
      </c>
      <c r="M161" s="68" t="n">
        <v>77.5</v>
      </c>
      <c r="N161" s="68" t="n">
        <v>122.98</v>
      </c>
      <c r="O161" s="65" t="inlineStr">
        <is>
          <t>Terminée</t>
        </is>
      </c>
      <c r="P161" s="67">
        <f>$I161</f>
        <v/>
      </c>
      <c r="Q161" s="69">
        <f>1</f>
        <v/>
      </c>
      <c r="R161" s="68">
        <f>IFERROR(INDEX(Devis!$M$2:$M$3053,MATCH($B161,Devis!$A$2:$A$3053,0)),0)</f>
        <v/>
      </c>
      <c r="S161" s="68">
        <f>$M161+$N161</f>
        <v/>
      </c>
      <c r="T161" s="68">
        <f>$R161-$S161</f>
        <v/>
      </c>
      <c r="U161" s="67">
        <f>IFERROR(IF(($C161-INDEX(Techniciens!$G$2:$G$13,MATCH($F161,Techniciens!$A$2:$A$13,0)))&lt;=365,"Moins d'un an",IF(($C161-INDEX(Techniciens!$G$2:$G$13,MATCH($F161,Techniciens!$A$2:$A$13,0)))&lt;=730,"1 à 2 ans","Plus de 2 ans")),"")</f>
        <v/>
      </c>
    </row>
    <row r="162">
      <c r="A162" s="65" t="inlineStr">
        <is>
          <t>INT-00161</t>
        </is>
      </c>
      <c r="B162" s="65" t="inlineStr">
        <is>
          <t>DEV-00379</t>
        </is>
      </c>
      <c r="C162" s="66" t="n">
        <v>45075</v>
      </c>
      <c r="D162" s="65" t="inlineStr">
        <is>
          <t>2023-05</t>
        </is>
      </c>
      <c r="E162" s="65" t="inlineStr">
        <is>
          <t>2022-2023</t>
        </is>
      </c>
      <c r="F162" s="65" t="inlineStr">
        <is>
          <t>TEC-05</t>
        </is>
      </c>
      <c r="G162" s="65" t="inlineStr">
        <is>
          <t>Sonia Mercier</t>
        </is>
      </c>
      <c r="H162" s="65" t="inlineStr">
        <is>
          <t>Bordeaux</t>
        </is>
      </c>
      <c r="I162" s="65" t="inlineStr">
        <is>
          <t>Salle de bain</t>
        </is>
      </c>
      <c r="J162" s="70" t="n">
        <v>50.2</v>
      </c>
      <c r="K162" s="70" t="n">
        <v>47.1</v>
      </c>
      <c r="L162" s="72" t="n">
        <v>31</v>
      </c>
      <c r="M162" s="68" t="n">
        <v>1460.1</v>
      </c>
      <c r="N162" s="68" t="n">
        <v>4706.55</v>
      </c>
      <c r="O162" s="65" t="inlineStr">
        <is>
          <t>Terminée</t>
        </is>
      </c>
      <c r="P162" s="67">
        <f>$I162</f>
        <v/>
      </c>
      <c r="Q162" s="69">
        <f>1</f>
        <v/>
      </c>
      <c r="R162" s="68">
        <f>IFERROR(INDEX(Devis!$M$2:$M$3053,MATCH($B162,Devis!$A$2:$A$3053,0)),0)</f>
        <v/>
      </c>
      <c r="S162" s="68">
        <f>$M162+$N162</f>
        <v/>
      </c>
      <c r="T162" s="68">
        <f>$R162-$S162</f>
        <v/>
      </c>
      <c r="U162" s="67">
        <f>IFERROR(IF(($C162-INDEX(Techniciens!$G$2:$G$13,MATCH($F162,Techniciens!$A$2:$A$13,0)))&lt;=365,"Moins d'un an",IF(($C162-INDEX(Techniciens!$G$2:$G$13,MATCH($F162,Techniciens!$A$2:$A$13,0)))&lt;=730,"1 à 2 ans","Plus de 2 ans")),"")</f>
        <v/>
      </c>
    </row>
    <row r="163">
      <c r="A163" s="65" t="inlineStr">
        <is>
          <t>INT-00162</t>
        </is>
      </c>
      <c r="B163" s="65" t="inlineStr">
        <is>
          <t>DEV-00382</t>
        </is>
      </c>
      <c r="C163" s="66" t="n">
        <v>45085</v>
      </c>
      <c r="D163" s="65" t="inlineStr">
        <is>
          <t>2023-06</t>
        </is>
      </c>
      <c r="E163" s="65" t="inlineStr">
        <is>
          <t>2022-2023</t>
        </is>
      </c>
      <c r="F163" s="65" t="inlineStr">
        <is>
          <t>TEC-08</t>
        </is>
      </c>
      <c r="G163" s="65" t="inlineStr">
        <is>
          <t>Elodie Ravel</t>
        </is>
      </c>
      <c r="H163" s="65" t="inlineStr">
        <is>
          <t>Toulouse</t>
        </is>
      </c>
      <c r="I163" s="65" t="inlineStr">
        <is>
          <t>Électricité</t>
        </is>
      </c>
      <c r="J163" s="70" t="n">
        <v>6.4</v>
      </c>
      <c r="K163" s="70" t="n">
        <v>7</v>
      </c>
      <c r="L163" s="72" t="n">
        <v>32</v>
      </c>
      <c r="M163" s="68" t="n">
        <v>224</v>
      </c>
      <c r="N163" s="68" t="n">
        <v>890.16</v>
      </c>
      <c r="O163" s="65" t="inlineStr">
        <is>
          <t>Terminée</t>
        </is>
      </c>
      <c r="P163" s="67">
        <f>$I163</f>
        <v/>
      </c>
      <c r="Q163" s="69">
        <f>1</f>
        <v/>
      </c>
      <c r="R163" s="68">
        <f>IFERROR(INDEX(Devis!$M$2:$M$3053,MATCH($B163,Devis!$A$2:$A$3053,0)),0)</f>
        <v/>
      </c>
      <c r="S163" s="68">
        <f>$M163+$N163</f>
        <v/>
      </c>
      <c r="T163" s="68">
        <f>$R163-$S163</f>
        <v/>
      </c>
      <c r="U163" s="67">
        <f>IFERROR(IF(($C163-INDEX(Techniciens!$G$2:$G$13,MATCH($F163,Techniciens!$A$2:$A$13,0)))&lt;=365,"Moins d'un an",IF(($C163-INDEX(Techniciens!$G$2:$G$13,MATCH($F163,Techniciens!$A$2:$A$13,0)))&lt;=730,"1 à 2 ans","Plus de 2 ans")),"")</f>
        <v/>
      </c>
    </row>
    <row r="164">
      <c r="A164" s="65" t="inlineStr">
        <is>
          <t>INT-00163</t>
        </is>
      </c>
      <c r="B164" s="65" t="inlineStr">
        <is>
          <t>DEV-00384</t>
        </is>
      </c>
      <c r="C164" s="66" t="n">
        <v>45058</v>
      </c>
      <c r="D164" s="65" t="inlineStr">
        <is>
          <t>2023-05</t>
        </is>
      </c>
      <c r="E164" s="65" t="inlineStr">
        <is>
          <t>2022-2023</t>
        </is>
      </c>
      <c r="F164" s="65" t="inlineStr">
        <is>
          <t>TEC-05</t>
        </is>
      </c>
      <c r="G164" s="65" t="inlineStr">
        <is>
          <t>Sonia Mercier</t>
        </is>
      </c>
      <c r="H164" s="65" t="inlineStr">
        <is>
          <t>Bordeaux</t>
        </is>
      </c>
      <c r="I164" s="65" t="inlineStr">
        <is>
          <t>Salle de bain</t>
        </is>
      </c>
      <c r="J164" s="70" t="n">
        <v>5.8</v>
      </c>
      <c r="K164" s="70" t="n">
        <v>6.2</v>
      </c>
      <c r="L164" s="72" t="n">
        <v>31</v>
      </c>
      <c r="M164" s="68" t="n">
        <v>192.2</v>
      </c>
      <c r="N164" s="68" t="n">
        <v>597.7</v>
      </c>
      <c r="O164" s="65" t="inlineStr">
        <is>
          <t>Terminée</t>
        </is>
      </c>
      <c r="P164" s="67">
        <f>$I164</f>
        <v/>
      </c>
      <c r="Q164" s="69">
        <f>1</f>
        <v/>
      </c>
      <c r="R164" s="68">
        <f>IFERROR(INDEX(Devis!$M$2:$M$3053,MATCH($B164,Devis!$A$2:$A$3053,0)),0)</f>
        <v/>
      </c>
      <c r="S164" s="68">
        <f>$M164+$N164</f>
        <v/>
      </c>
      <c r="T164" s="68">
        <f>$R164-$S164</f>
        <v/>
      </c>
      <c r="U164" s="67">
        <f>IFERROR(IF(($C164-INDEX(Techniciens!$G$2:$G$13,MATCH($F164,Techniciens!$A$2:$A$13,0)))&lt;=365,"Moins d'un an",IF(($C164-INDEX(Techniciens!$G$2:$G$13,MATCH($F164,Techniciens!$A$2:$A$13,0)))&lt;=730,"1 à 2 ans","Plus de 2 ans")),"")</f>
        <v/>
      </c>
    </row>
    <row r="165">
      <c r="A165" s="65" t="inlineStr">
        <is>
          <t>INT-00164</t>
        </is>
      </c>
      <c r="B165" s="65" t="inlineStr">
        <is>
          <t>DEV-00386</t>
        </is>
      </c>
      <c r="C165" s="66" t="n">
        <v>45058</v>
      </c>
      <c r="D165" s="65" t="inlineStr">
        <is>
          <t>2023-05</t>
        </is>
      </c>
      <c r="E165" s="65" t="inlineStr">
        <is>
          <t>2022-2023</t>
        </is>
      </c>
      <c r="F165" s="65" t="inlineStr">
        <is>
          <t>TEC-03</t>
        </is>
      </c>
      <c r="G165" s="65" t="inlineStr">
        <is>
          <t>Fabien Ortiz</t>
        </is>
      </c>
      <c r="H165" s="65" t="inlineStr">
        <is>
          <t>Bordeaux</t>
        </is>
      </c>
      <c r="I165" s="65" t="inlineStr">
        <is>
          <t>Électricité</t>
        </is>
      </c>
      <c r="J165" s="70" t="n">
        <v>41.2</v>
      </c>
      <c r="K165" s="70" t="n">
        <v>40</v>
      </c>
      <c r="L165" s="72" t="n">
        <v>33</v>
      </c>
      <c r="M165" s="68" t="n">
        <v>1320</v>
      </c>
      <c r="N165" s="68" t="n">
        <v>4731.04</v>
      </c>
      <c r="O165" s="65" t="inlineStr">
        <is>
          <t>Terminée</t>
        </is>
      </c>
      <c r="P165" s="67">
        <f>$I165</f>
        <v/>
      </c>
      <c r="Q165" s="69">
        <f>1</f>
        <v/>
      </c>
      <c r="R165" s="68">
        <f>IFERROR(INDEX(Devis!$M$2:$M$3053,MATCH($B165,Devis!$A$2:$A$3053,0)),0)</f>
        <v/>
      </c>
      <c r="S165" s="68">
        <f>$M165+$N165</f>
        <v/>
      </c>
      <c r="T165" s="68">
        <f>$R165-$S165</f>
        <v/>
      </c>
      <c r="U165" s="67">
        <f>IFERROR(IF(($C165-INDEX(Techniciens!$G$2:$G$13,MATCH($F165,Techniciens!$A$2:$A$13,0)))&lt;=365,"Moins d'un an",IF(($C165-INDEX(Techniciens!$G$2:$G$13,MATCH($F165,Techniciens!$A$2:$A$13,0)))&lt;=730,"1 à 2 ans","Plus de 2 ans")),"")</f>
        <v/>
      </c>
    </row>
    <row r="166">
      <c r="A166" s="65" t="inlineStr">
        <is>
          <t>INT-00165</t>
        </is>
      </c>
      <c r="B166" s="65" t="inlineStr">
        <is>
          <t>DEV-00387</t>
        </is>
      </c>
      <c r="C166" s="66" t="n">
        <v>45057</v>
      </c>
      <c r="D166" s="65" t="inlineStr">
        <is>
          <t>2023-05</t>
        </is>
      </c>
      <c r="E166" s="65" t="inlineStr">
        <is>
          <t>2022-2023</t>
        </is>
      </c>
      <c r="F166" s="65" t="inlineStr">
        <is>
          <t>TEC-03</t>
        </is>
      </c>
      <c r="G166" s="65" t="inlineStr">
        <is>
          <t>Fabien Ortiz</t>
        </is>
      </c>
      <c r="H166" s="65" t="inlineStr">
        <is>
          <t>Bordeaux</t>
        </is>
      </c>
      <c r="I166" s="65" t="inlineStr">
        <is>
          <t>Dépannage</t>
        </is>
      </c>
      <c r="J166" s="70" t="n">
        <v>3.1</v>
      </c>
      <c r="K166" s="70" t="n">
        <v>3.1</v>
      </c>
      <c r="L166" s="72" t="n">
        <v>33</v>
      </c>
      <c r="M166" s="68" t="n">
        <v>102.3</v>
      </c>
      <c r="N166" s="68" t="n">
        <v>261.97</v>
      </c>
      <c r="O166" s="65" t="inlineStr">
        <is>
          <t>Terminée</t>
        </is>
      </c>
      <c r="P166" s="67">
        <f>$I166</f>
        <v/>
      </c>
      <c r="Q166" s="69">
        <f>1</f>
        <v/>
      </c>
      <c r="R166" s="68">
        <f>IFERROR(INDEX(Devis!$M$2:$M$3053,MATCH($B166,Devis!$A$2:$A$3053,0)),0)</f>
        <v/>
      </c>
      <c r="S166" s="68">
        <f>$M166+$N166</f>
        <v/>
      </c>
      <c r="T166" s="68">
        <f>$R166-$S166</f>
        <v/>
      </c>
      <c r="U166" s="67">
        <f>IFERROR(IF(($C166-INDEX(Techniciens!$G$2:$G$13,MATCH($F166,Techniciens!$A$2:$A$13,0)))&lt;=365,"Moins d'un an",IF(($C166-INDEX(Techniciens!$G$2:$G$13,MATCH($F166,Techniciens!$A$2:$A$13,0)))&lt;=730,"1 à 2 ans","Plus de 2 ans")),"")</f>
        <v/>
      </c>
    </row>
    <row r="167">
      <c r="A167" s="65" t="inlineStr">
        <is>
          <t>INT-00166</t>
        </is>
      </c>
      <c r="B167" s="65" t="inlineStr">
        <is>
          <t>DEV-00388</t>
        </is>
      </c>
      <c r="C167" s="66" t="n">
        <v>45077</v>
      </c>
      <c r="D167" s="65" t="inlineStr">
        <is>
          <t>2023-05</t>
        </is>
      </c>
      <c r="E167" s="65" t="inlineStr">
        <is>
          <t>2022-2023</t>
        </is>
      </c>
      <c r="F167" s="65" t="inlineStr">
        <is>
          <t>TEC-02</t>
        </is>
      </c>
      <c r="G167" s="65" t="inlineStr">
        <is>
          <t>Ahmed Zahiri</t>
        </is>
      </c>
      <c r="H167" s="65" t="inlineStr">
        <is>
          <t>Bordeaux</t>
        </is>
      </c>
      <c r="I167" s="65" t="inlineStr">
        <is>
          <t>Dépannage</t>
        </is>
      </c>
      <c r="J167" s="70" t="n">
        <v>0.9</v>
      </c>
      <c r="K167" s="70" t="n">
        <v>0.9</v>
      </c>
      <c r="L167" s="72" t="n">
        <v>35</v>
      </c>
      <c r="M167" s="68" t="n">
        <v>31.5</v>
      </c>
      <c r="N167" s="68" t="n">
        <v>136.96</v>
      </c>
      <c r="O167" s="65" t="inlineStr">
        <is>
          <t>Terminée</t>
        </is>
      </c>
      <c r="P167" s="67">
        <f>$I167</f>
        <v/>
      </c>
      <c r="Q167" s="69">
        <f>1</f>
        <v/>
      </c>
      <c r="R167" s="68">
        <f>IFERROR(INDEX(Devis!$M$2:$M$3053,MATCH($B167,Devis!$A$2:$A$3053,0)),0)</f>
        <v/>
      </c>
      <c r="S167" s="68">
        <f>$M167+$N167</f>
        <v/>
      </c>
      <c r="T167" s="68">
        <f>$R167-$S167</f>
        <v/>
      </c>
      <c r="U167" s="67">
        <f>IFERROR(IF(($C167-INDEX(Techniciens!$G$2:$G$13,MATCH($F167,Techniciens!$A$2:$A$13,0)))&lt;=365,"Moins d'un an",IF(($C167-INDEX(Techniciens!$G$2:$G$13,MATCH($F167,Techniciens!$A$2:$A$13,0)))&lt;=730,"1 à 2 ans","Plus de 2 ans")),"")</f>
        <v/>
      </c>
    </row>
    <row r="168">
      <c r="A168" s="65" t="inlineStr">
        <is>
          <t>INT-00167</t>
        </is>
      </c>
      <c r="B168" s="65" t="inlineStr">
        <is>
          <t>DEV-00389</t>
        </is>
      </c>
      <c r="C168" s="66" t="n">
        <v>45092</v>
      </c>
      <c r="D168" s="65" t="inlineStr">
        <is>
          <t>2023-06</t>
        </is>
      </c>
      <c r="E168" s="65" t="inlineStr">
        <is>
          <t>2022-2023</t>
        </is>
      </c>
      <c r="F168" s="65" t="inlineStr">
        <is>
          <t>TEC-06</t>
        </is>
      </c>
      <c r="G168" s="65" t="inlineStr">
        <is>
          <t>Pierre Vasseur</t>
        </is>
      </c>
      <c r="H168" s="65" t="inlineStr">
        <is>
          <t>Toulouse</t>
        </is>
      </c>
      <c r="I168" s="65" t="inlineStr">
        <is>
          <t>Salle de bain</t>
        </is>
      </c>
      <c r="J168" s="70" t="n">
        <v>33.4</v>
      </c>
      <c r="K168" s="70" t="n">
        <v>27.8</v>
      </c>
      <c r="L168" s="72" t="n">
        <v>36</v>
      </c>
      <c r="M168" s="68" t="n">
        <v>1000.8</v>
      </c>
      <c r="N168" s="68" t="n">
        <v>3367.24</v>
      </c>
      <c r="O168" s="65" t="inlineStr">
        <is>
          <t>Terminée</t>
        </is>
      </c>
      <c r="P168" s="67">
        <f>$I168</f>
        <v/>
      </c>
      <c r="Q168" s="69">
        <f>1</f>
        <v/>
      </c>
      <c r="R168" s="68">
        <f>IFERROR(INDEX(Devis!$M$2:$M$3053,MATCH($B168,Devis!$A$2:$A$3053,0)),0)</f>
        <v/>
      </c>
      <c r="S168" s="68">
        <f>$M168+$N168</f>
        <v/>
      </c>
      <c r="T168" s="68">
        <f>$R168-$S168</f>
        <v/>
      </c>
      <c r="U168" s="67">
        <f>IFERROR(IF(($C168-INDEX(Techniciens!$G$2:$G$13,MATCH($F168,Techniciens!$A$2:$A$13,0)))&lt;=365,"Moins d'un an",IF(($C168-INDEX(Techniciens!$G$2:$G$13,MATCH($F168,Techniciens!$A$2:$A$13,0)))&lt;=730,"1 à 2 ans","Plus de 2 ans")),"")</f>
        <v/>
      </c>
    </row>
    <row r="169">
      <c r="A169" s="65" t="inlineStr">
        <is>
          <t>INT-00168</t>
        </is>
      </c>
      <c r="B169" s="65" t="inlineStr">
        <is>
          <t>DEV-00391</t>
        </is>
      </c>
      <c r="C169" s="66" t="n">
        <v>45069</v>
      </c>
      <c r="D169" s="65" t="inlineStr">
        <is>
          <t>2023-05</t>
        </is>
      </c>
      <c r="E169" s="65" t="inlineStr">
        <is>
          <t>2022-2023</t>
        </is>
      </c>
      <c r="F169" s="65" t="inlineStr">
        <is>
          <t>TEC-07</t>
        </is>
      </c>
      <c r="G169" s="65" t="inlineStr">
        <is>
          <t>Yannick Dubreuil</t>
        </is>
      </c>
      <c r="H169" s="65" t="inlineStr">
        <is>
          <t>Toulouse</t>
        </is>
      </c>
      <c r="I169" s="65" t="inlineStr">
        <is>
          <t>Dépannage</t>
        </is>
      </c>
      <c r="J169" s="70" t="n">
        <v>1.5</v>
      </c>
      <c r="K169" s="70" t="n">
        <v>1.7</v>
      </c>
      <c r="L169" s="72" t="n">
        <v>30</v>
      </c>
      <c r="M169" s="68" t="n">
        <v>51</v>
      </c>
      <c r="N169" s="68" t="n">
        <v>84.68000000000001</v>
      </c>
      <c r="O169" s="65" t="inlineStr">
        <is>
          <t>Terminée</t>
        </is>
      </c>
      <c r="P169" s="67">
        <f>$I169</f>
        <v/>
      </c>
      <c r="Q169" s="69">
        <f>1</f>
        <v/>
      </c>
      <c r="R169" s="68">
        <f>IFERROR(INDEX(Devis!$M$2:$M$3053,MATCH($B169,Devis!$A$2:$A$3053,0)),0)</f>
        <v/>
      </c>
      <c r="S169" s="68">
        <f>$M169+$N169</f>
        <v/>
      </c>
      <c r="T169" s="68">
        <f>$R169-$S169</f>
        <v/>
      </c>
      <c r="U169" s="67">
        <f>IFERROR(IF(($C169-INDEX(Techniciens!$G$2:$G$13,MATCH($F169,Techniciens!$A$2:$A$13,0)))&lt;=365,"Moins d'un an",IF(($C169-INDEX(Techniciens!$G$2:$G$13,MATCH($F169,Techniciens!$A$2:$A$13,0)))&lt;=730,"1 à 2 ans","Plus de 2 ans")),"")</f>
        <v/>
      </c>
    </row>
    <row r="170">
      <c r="A170" s="65" t="inlineStr">
        <is>
          <t>INT-00169</t>
        </is>
      </c>
      <c r="B170" s="65" t="inlineStr">
        <is>
          <t>DEV-00393</t>
        </is>
      </c>
      <c r="C170" s="66" t="n">
        <v>45089</v>
      </c>
      <c r="D170" s="65" t="inlineStr">
        <is>
          <t>2023-06</t>
        </is>
      </c>
      <c r="E170" s="65" t="inlineStr">
        <is>
          <t>2022-2023</t>
        </is>
      </c>
      <c r="F170" s="65" t="inlineStr">
        <is>
          <t>TEC-02</t>
        </is>
      </c>
      <c r="G170" s="65" t="inlineStr">
        <is>
          <t>Ahmed Zahiri</t>
        </is>
      </c>
      <c r="H170" s="65" t="inlineStr">
        <is>
          <t>Bordeaux</t>
        </is>
      </c>
      <c r="I170" s="65" t="inlineStr">
        <is>
          <t>Chauffage</t>
        </is>
      </c>
      <c r="J170" s="70" t="n">
        <v>1.8</v>
      </c>
      <c r="K170" s="70" t="n">
        <v>1.6</v>
      </c>
      <c r="L170" s="72" t="n">
        <v>35</v>
      </c>
      <c r="M170" s="68" t="n">
        <v>56</v>
      </c>
      <c r="N170" s="68" t="n">
        <v>177.79</v>
      </c>
      <c r="O170" s="65" t="inlineStr">
        <is>
          <t>Terminée</t>
        </is>
      </c>
      <c r="P170" s="67">
        <f>$I170</f>
        <v/>
      </c>
      <c r="Q170" s="69">
        <f>1</f>
        <v/>
      </c>
      <c r="R170" s="68">
        <f>IFERROR(INDEX(Devis!$M$2:$M$3053,MATCH($B170,Devis!$A$2:$A$3053,0)),0)</f>
        <v/>
      </c>
      <c r="S170" s="68">
        <f>$M170+$N170</f>
        <v/>
      </c>
      <c r="T170" s="68">
        <f>$R170-$S170</f>
        <v/>
      </c>
      <c r="U170" s="67">
        <f>IFERROR(IF(($C170-INDEX(Techniciens!$G$2:$G$13,MATCH($F170,Techniciens!$A$2:$A$13,0)))&lt;=365,"Moins d'un an",IF(($C170-INDEX(Techniciens!$G$2:$G$13,MATCH($F170,Techniciens!$A$2:$A$13,0)))&lt;=730,"1 à 2 ans","Plus de 2 ans")),"")</f>
        <v/>
      </c>
    </row>
    <row r="171">
      <c r="A171" s="65" t="inlineStr">
        <is>
          <t>INT-00170</t>
        </is>
      </c>
      <c r="B171" s="65" t="inlineStr">
        <is>
          <t>DEV-00394</t>
        </is>
      </c>
      <c r="C171" s="66" t="n">
        <v>45056</v>
      </c>
      <c r="D171" s="65" t="inlineStr">
        <is>
          <t>2023-05</t>
        </is>
      </c>
      <c r="E171" s="65" t="inlineStr">
        <is>
          <t>2022-2023</t>
        </is>
      </c>
      <c r="F171" s="65" t="inlineStr">
        <is>
          <t>TEC-07</t>
        </is>
      </c>
      <c r="G171" s="65" t="inlineStr">
        <is>
          <t>Yannick Dubreuil</t>
        </is>
      </c>
      <c r="H171" s="65" t="inlineStr">
        <is>
          <t>Toulouse</t>
        </is>
      </c>
      <c r="I171" s="65" t="inlineStr">
        <is>
          <t>Plomberie</t>
        </is>
      </c>
      <c r="J171" s="70" t="n">
        <v>14</v>
      </c>
      <c r="K171" s="70" t="n">
        <v>15.4</v>
      </c>
      <c r="L171" s="72" t="n">
        <v>30</v>
      </c>
      <c r="M171" s="68" t="n">
        <v>462</v>
      </c>
      <c r="N171" s="68" t="n">
        <v>1770.71</v>
      </c>
      <c r="O171" s="65" t="inlineStr">
        <is>
          <t>Terminée</t>
        </is>
      </c>
      <c r="P171" s="67">
        <f>$I171</f>
        <v/>
      </c>
      <c r="Q171" s="69">
        <f>1</f>
        <v/>
      </c>
      <c r="R171" s="68">
        <f>IFERROR(INDEX(Devis!$M$2:$M$3053,MATCH($B171,Devis!$A$2:$A$3053,0)),0)</f>
        <v/>
      </c>
      <c r="S171" s="68">
        <f>$M171+$N171</f>
        <v/>
      </c>
      <c r="T171" s="68">
        <f>$R171-$S171</f>
        <v/>
      </c>
      <c r="U171" s="67">
        <f>IFERROR(IF(($C171-INDEX(Techniciens!$G$2:$G$13,MATCH($F171,Techniciens!$A$2:$A$13,0)))&lt;=365,"Moins d'un an",IF(($C171-INDEX(Techniciens!$G$2:$G$13,MATCH($F171,Techniciens!$A$2:$A$13,0)))&lt;=730,"1 à 2 ans","Plus de 2 ans")),"")</f>
        <v/>
      </c>
    </row>
    <row r="172">
      <c r="A172" s="65" t="inlineStr">
        <is>
          <t>INT-00171</t>
        </is>
      </c>
      <c r="B172" s="65" t="inlineStr">
        <is>
          <t>DEV-00397</t>
        </is>
      </c>
      <c r="C172" s="66" t="n">
        <v>45082</v>
      </c>
      <c r="D172" s="65" t="inlineStr">
        <is>
          <t>2023-06</t>
        </is>
      </c>
      <c r="E172" s="65" t="inlineStr">
        <is>
          <t>2022-2023</t>
        </is>
      </c>
      <c r="F172" s="65" t="inlineStr">
        <is>
          <t>TEC-08</t>
        </is>
      </c>
      <c r="G172" s="65" t="inlineStr">
        <is>
          <t>Elodie Ravel</t>
        </is>
      </c>
      <c r="H172" s="65" t="inlineStr">
        <is>
          <t>Toulouse</t>
        </is>
      </c>
      <c r="I172" s="65" t="inlineStr">
        <is>
          <t>Électricité</t>
        </is>
      </c>
      <c r="J172" s="70" t="n">
        <v>16.5</v>
      </c>
      <c r="K172" s="70" t="n">
        <v>16.5</v>
      </c>
      <c r="L172" s="72" t="n">
        <v>32</v>
      </c>
      <c r="M172" s="68" t="n">
        <v>528</v>
      </c>
      <c r="N172" s="68" t="n">
        <v>1558.94</v>
      </c>
      <c r="O172" s="65" t="inlineStr">
        <is>
          <t>Terminée</t>
        </is>
      </c>
      <c r="P172" s="67">
        <f>$I172</f>
        <v/>
      </c>
      <c r="Q172" s="69">
        <f>1</f>
        <v/>
      </c>
      <c r="R172" s="68">
        <f>IFERROR(INDEX(Devis!$M$2:$M$3053,MATCH($B172,Devis!$A$2:$A$3053,0)),0)</f>
        <v/>
      </c>
      <c r="S172" s="68">
        <f>$M172+$N172</f>
        <v/>
      </c>
      <c r="T172" s="68">
        <f>$R172-$S172</f>
        <v/>
      </c>
      <c r="U172" s="67">
        <f>IFERROR(IF(($C172-INDEX(Techniciens!$G$2:$G$13,MATCH($F172,Techniciens!$A$2:$A$13,0)))&lt;=365,"Moins d'un an",IF(($C172-INDEX(Techniciens!$G$2:$G$13,MATCH($F172,Techniciens!$A$2:$A$13,0)))&lt;=730,"1 à 2 ans","Plus de 2 ans")),"")</f>
        <v/>
      </c>
    </row>
    <row r="173">
      <c r="A173" s="65" t="inlineStr">
        <is>
          <t>INT-00172</t>
        </is>
      </c>
      <c r="B173" s="65" t="inlineStr">
        <is>
          <t>DEV-00399</t>
        </is>
      </c>
      <c r="C173" s="66" t="n">
        <v>45079</v>
      </c>
      <c r="D173" s="65" t="inlineStr">
        <is>
          <t>2023-06</t>
        </is>
      </c>
      <c r="E173" s="65" t="inlineStr">
        <is>
          <t>2022-2023</t>
        </is>
      </c>
      <c r="F173" s="65" t="inlineStr">
        <is>
          <t>TEC-05</t>
        </is>
      </c>
      <c r="G173" s="65" t="inlineStr">
        <is>
          <t>Sonia Mercier</t>
        </is>
      </c>
      <c r="H173" s="65" t="inlineStr">
        <is>
          <t>Bordeaux</t>
        </is>
      </c>
      <c r="I173" s="65" t="inlineStr">
        <is>
          <t>Salle de bain</t>
        </is>
      </c>
      <c r="J173" s="70" t="n">
        <v>17.1</v>
      </c>
      <c r="K173" s="70" t="n">
        <v>16.8</v>
      </c>
      <c r="L173" s="72" t="n">
        <v>31</v>
      </c>
      <c r="M173" s="68" t="n">
        <v>520.8</v>
      </c>
      <c r="N173" s="68" t="n">
        <v>1677.08</v>
      </c>
      <c r="O173" s="65" t="inlineStr">
        <is>
          <t>Terminée</t>
        </is>
      </c>
      <c r="P173" s="67">
        <f>$I173</f>
        <v/>
      </c>
      <c r="Q173" s="69">
        <f>1</f>
        <v/>
      </c>
      <c r="R173" s="68">
        <f>IFERROR(INDEX(Devis!$M$2:$M$3053,MATCH($B173,Devis!$A$2:$A$3053,0)),0)</f>
        <v/>
      </c>
      <c r="S173" s="68">
        <f>$M173+$N173</f>
        <v/>
      </c>
      <c r="T173" s="68">
        <f>$R173-$S173</f>
        <v/>
      </c>
      <c r="U173" s="67">
        <f>IFERROR(IF(($C173-INDEX(Techniciens!$G$2:$G$13,MATCH($F173,Techniciens!$A$2:$A$13,0)))&lt;=365,"Moins d'un an",IF(($C173-INDEX(Techniciens!$G$2:$G$13,MATCH($F173,Techniciens!$A$2:$A$13,0)))&lt;=730,"1 à 2 ans","Plus de 2 ans")),"")</f>
        <v/>
      </c>
    </row>
    <row r="174">
      <c r="A174" s="65" t="inlineStr">
        <is>
          <t>INT-00173</t>
        </is>
      </c>
      <c r="B174" s="65" t="inlineStr">
        <is>
          <t>DEV-00405</t>
        </is>
      </c>
      <c r="C174" s="66" t="n">
        <v>45069</v>
      </c>
      <c r="D174" s="65" t="inlineStr">
        <is>
          <t>2023-05</t>
        </is>
      </c>
      <c r="E174" s="65" t="inlineStr">
        <is>
          <t>2022-2023</t>
        </is>
      </c>
      <c r="F174" s="65" t="inlineStr">
        <is>
          <t>TEC-02</t>
        </is>
      </c>
      <c r="G174" s="65" t="inlineStr">
        <is>
          <t>Ahmed Zahiri</t>
        </is>
      </c>
      <c r="H174" s="65" t="inlineStr">
        <is>
          <t>Bordeaux</t>
        </is>
      </c>
      <c r="I174" s="65" t="inlineStr">
        <is>
          <t>Chauffage</t>
        </is>
      </c>
      <c r="J174" s="70" t="n">
        <v>29.4</v>
      </c>
      <c r="K174" s="70" t="n">
        <v>24.7</v>
      </c>
      <c r="L174" s="72" t="n">
        <v>35</v>
      </c>
      <c r="M174" s="68" t="n">
        <v>864.5</v>
      </c>
      <c r="N174" s="68" t="n">
        <v>11669.33</v>
      </c>
      <c r="O174" s="65" t="inlineStr">
        <is>
          <t>Terminée</t>
        </is>
      </c>
      <c r="P174" s="67">
        <f>$I174</f>
        <v/>
      </c>
      <c r="Q174" s="69">
        <f>1</f>
        <v/>
      </c>
      <c r="R174" s="68">
        <f>IFERROR(INDEX(Devis!$M$2:$M$3053,MATCH($B174,Devis!$A$2:$A$3053,0)),0)</f>
        <v/>
      </c>
      <c r="S174" s="68">
        <f>$M174+$N174</f>
        <v/>
      </c>
      <c r="T174" s="68">
        <f>$R174-$S174</f>
        <v/>
      </c>
      <c r="U174" s="67">
        <f>IFERROR(IF(($C174-INDEX(Techniciens!$G$2:$G$13,MATCH($F174,Techniciens!$A$2:$A$13,0)))&lt;=365,"Moins d'un an",IF(($C174-INDEX(Techniciens!$G$2:$G$13,MATCH($F174,Techniciens!$A$2:$A$13,0)))&lt;=730,"1 à 2 ans","Plus de 2 ans")),"")</f>
        <v/>
      </c>
    </row>
    <row r="175">
      <c r="A175" s="65" t="inlineStr">
        <is>
          <t>INT-00174</t>
        </is>
      </c>
      <c r="B175" s="65" t="inlineStr">
        <is>
          <t>DEV-00406</t>
        </is>
      </c>
      <c r="C175" s="66" t="n">
        <v>45103</v>
      </c>
      <c r="D175" s="65" t="inlineStr">
        <is>
          <t>2023-06</t>
        </is>
      </c>
      <c r="E175" s="65" t="inlineStr">
        <is>
          <t>2022-2023</t>
        </is>
      </c>
      <c r="F175" s="65" t="inlineStr">
        <is>
          <t>TEC-01</t>
        </is>
      </c>
      <c r="G175" s="65" t="inlineStr">
        <is>
          <t>Marc Delaunay</t>
        </is>
      </c>
      <c r="H175" s="65" t="inlineStr">
        <is>
          <t>Bordeaux</t>
        </is>
      </c>
      <c r="I175" s="65" t="inlineStr">
        <is>
          <t>Plomberie</t>
        </is>
      </c>
      <c r="J175" s="70" t="n">
        <v>24.8</v>
      </c>
      <c r="K175" s="70" t="n">
        <v>21.6</v>
      </c>
      <c r="L175" s="72" t="n">
        <v>32</v>
      </c>
      <c r="M175" s="68" t="n">
        <v>691.2</v>
      </c>
      <c r="N175" s="68" t="n">
        <v>2739.66</v>
      </c>
      <c r="O175" s="65" t="inlineStr">
        <is>
          <t>Terminée</t>
        </is>
      </c>
      <c r="P175" s="67">
        <f>$I175</f>
        <v/>
      </c>
      <c r="Q175" s="69">
        <f>1</f>
        <v/>
      </c>
      <c r="R175" s="68">
        <f>IFERROR(INDEX(Devis!$M$2:$M$3053,MATCH($B175,Devis!$A$2:$A$3053,0)),0)</f>
        <v/>
      </c>
      <c r="S175" s="68">
        <f>$M175+$N175</f>
        <v/>
      </c>
      <c r="T175" s="68">
        <f>$R175-$S175</f>
        <v/>
      </c>
      <c r="U175" s="67">
        <f>IFERROR(IF(($C175-INDEX(Techniciens!$G$2:$G$13,MATCH($F175,Techniciens!$A$2:$A$13,0)))&lt;=365,"Moins d'un an",IF(($C175-INDEX(Techniciens!$G$2:$G$13,MATCH($F175,Techniciens!$A$2:$A$13,0)))&lt;=730,"1 à 2 ans","Plus de 2 ans")),"")</f>
        <v/>
      </c>
    </row>
    <row r="176">
      <c r="A176" s="65" t="inlineStr">
        <is>
          <t>INT-00175</t>
        </is>
      </c>
      <c r="B176" s="65" t="inlineStr">
        <is>
          <t>DEV-00407</t>
        </is>
      </c>
      <c r="C176" s="66" t="n">
        <v>45082</v>
      </c>
      <c r="D176" s="65" t="inlineStr">
        <is>
          <t>2023-06</t>
        </is>
      </c>
      <c r="E176" s="65" t="inlineStr">
        <is>
          <t>2022-2023</t>
        </is>
      </c>
      <c r="F176" s="65" t="inlineStr">
        <is>
          <t>TEC-05</t>
        </is>
      </c>
      <c r="G176" s="65" t="inlineStr">
        <is>
          <t>Sonia Mercier</t>
        </is>
      </c>
      <c r="H176" s="65" t="inlineStr">
        <is>
          <t>Bordeaux</t>
        </is>
      </c>
      <c r="I176" s="65" t="inlineStr">
        <is>
          <t>Salle de bain</t>
        </is>
      </c>
      <c r="J176" s="70" t="n">
        <v>5.9</v>
      </c>
      <c r="K176" s="70" t="n">
        <v>5.7</v>
      </c>
      <c r="L176" s="72" t="n">
        <v>31</v>
      </c>
      <c r="M176" s="68" t="n">
        <v>176.7</v>
      </c>
      <c r="N176" s="68" t="n">
        <v>787.75</v>
      </c>
      <c r="O176" s="65" t="inlineStr">
        <is>
          <t>Terminée</t>
        </is>
      </c>
      <c r="P176" s="67">
        <f>$I176</f>
        <v/>
      </c>
      <c r="Q176" s="69">
        <f>1</f>
        <v/>
      </c>
      <c r="R176" s="68">
        <f>IFERROR(INDEX(Devis!$M$2:$M$3053,MATCH($B176,Devis!$A$2:$A$3053,0)),0)</f>
        <v/>
      </c>
      <c r="S176" s="68">
        <f>$M176+$N176</f>
        <v/>
      </c>
      <c r="T176" s="68">
        <f>$R176-$S176</f>
        <v/>
      </c>
      <c r="U176" s="67">
        <f>IFERROR(IF(($C176-INDEX(Techniciens!$G$2:$G$13,MATCH($F176,Techniciens!$A$2:$A$13,0)))&lt;=365,"Moins d'un an",IF(($C176-INDEX(Techniciens!$G$2:$G$13,MATCH($F176,Techniciens!$A$2:$A$13,0)))&lt;=730,"1 à 2 ans","Plus de 2 ans")),"")</f>
        <v/>
      </c>
    </row>
    <row r="177">
      <c r="A177" s="65" t="inlineStr">
        <is>
          <t>INT-00176</t>
        </is>
      </c>
      <c r="B177" s="65" t="inlineStr">
        <is>
          <t>DEV-00408</t>
        </is>
      </c>
      <c r="C177" s="66" t="n">
        <v>45090</v>
      </c>
      <c r="D177" s="65" t="inlineStr">
        <is>
          <t>2023-06</t>
        </is>
      </c>
      <c r="E177" s="65" t="inlineStr">
        <is>
          <t>2022-2023</t>
        </is>
      </c>
      <c r="F177" s="65" t="inlineStr">
        <is>
          <t>TEC-07</t>
        </is>
      </c>
      <c r="G177" s="65" t="inlineStr">
        <is>
          <t>Yannick Dubreuil</t>
        </is>
      </c>
      <c r="H177" s="65" t="inlineStr">
        <is>
          <t>Toulouse</t>
        </is>
      </c>
      <c r="I177" s="65" t="inlineStr">
        <is>
          <t>Plomberie</t>
        </is>
      </c>
      <c r="J177" s="70" t="n">
        <v>24.4</v>
      </c>
      <c r="K177" s="70" t="n">
        <v>27.5</v>
      </c>
      <c r="L177" s="72" t="n">
        <v>30</v>
      </c>
      <c r="M177" s="68" t="n">
        <v>825</v>
      </c>
      <c r="N177" s="68" t="n">
        <v>3317.24</v>
      </c>
      <c r="O177" s="65" t="inlineStr">
        <is>
          <t>Terminée</t>
        </is>
      </c>
      <c r="P177" s="67">
        <f>$I177</f>
        <v/>
      </c>
      <c r="Q177" s="69">
        <f>1</f>
        <v/>
      </c>
      <c r="R177" s="68">
        <f>IFERROR(INDEX(Devis!$M$2:$M$3053,MATCH($B177,Devis!$A$2:$A$3053,0)),0)</f>
        <v/>
      </c>
      <c r="S177" s="68">
        <f>$M177+$N177</f>
        <v/>
      </c>
      <c r="T177" s="68">
        <f>$R177-$S177</f>
        <v/>
      </c>
      <c r="U177" s="67">
        <f>IFERROR(IF(($C177-INDEX(Techniciens!$G$2:$G$13,MATCH($F177,Techniciens!$A$2:$A$13,0)))&lt;=365,"Moins d'un an",IF(($C177-INDEX(Techniciens!$G$2:$G$13,MATCH($F177,Techniciens!$A$2:$A$13,0)))&lt;=730,"1 à 2 ans","Plus de 2 ans")),"")</f>
        <v/>
      </c>
    </row>
    <row r="178">
      <c r="A178" s="65" t="inlineStr">
        <is>
          <t>INT-00177</t>
        </is>
      </c>
      <c r="B178" s="65" t="inlineStr">
        <is>
          <t>DEV-00409</t>
        </is>
      </c>
      <c r="C178" s="66" t="n">
        <v>45071</v>
      </c>
      <c r="D178" s="65" t="inlineStr">
        <is>
          <t>2023-05</t>
        </is>
      </c>
      <c r="E178" s="65" t="inlineStr">
        <is>
          <t>2022-2023</t>
        </is>
      </c>
      <c r="F178" s="65" t="inlineStr">
        <is>
          <t>TEC-08</t>
        </is>
      </c>
      <c r="G178" s="65" t="inlineStr">
        <is>
          <t>Elodie Ravel</t>
        </is>
      </c>
      <c r="H178" s="65" t="inlineStr">
        <is>
          <t>Toulouse</t>
        </is>
      </c>
      <c r="I178" s="65" t="inlineStr">
        <is>
          <t>Dépannage</t>
        </is>
      </c>
      <c r="J178" s="70" t="n">
        <v>1.8</v>
      </c>
      <c r="K178" s="70" t="n">
        <v>1.8</v>
      </c>
      <c r="L178" s="72" t="n">
        <v>32</v>
      </c>
      <c r="M178" s="68" t="n">
        <v>57.6</v>
      </c>
      <c r="N178" s="68" t="n">
        <v>260.48</v>
      </c>
      <c r="O178" s="65" t="inlineStr">
        <is>
          <t>Terminée</t>
        </is>
      </c>
      <c r="P178" s="67">
        <f>$I178</f>
        <v/>
      </c>
      <c r="Q178" s="69">
        <f>1</f>
        <v/>
      </c>
      <c r="R178" s="68">
        <f>IFERROR(INDEX(Devis!$M$2:$M$3053,MATCH($B178,Devis!$A$2:$A$3053,0)),0)</f>
        <v/>
      </c>
      <c r="S178" s="68">
        <f>$M178+$N178</f>
        <v/>
      </c>
      <c r="T178" s="68">
        <f>$R178-$S178</f>
        <v/>
      </c>
      <c r="U178" s="67">
        <f>IFERROR(IF(($C178-INDEX(Techniciens!$G$2:$G$13,MATCH($F178,Techniciens!$A$2:$A$13,0)))&lt;=365,"Moins d'un an",IF(($C178-INDEX(Techniciens!$G$2:$G$13,MATCH($F178,Techniciens!$A$2:$A$13,0)))&lt;=730,"1 à 2 ans","Plus de 2 ans")),"")</f>
        <v/>
      </c>
    </row>
    <row r="179">
      <c r="A179" s="65" t="inlineStr">
        <is>
          <t>INT-00178</t>
        </is>
      </c>
      <c r="B179" s="65" t="inlineStr">
        <is>
          <t>DEV-00410</t>
        </is>
      </c>
      <c r="C179" s="66" t="n">
        <v>45121</v>
      </c>
      <c r="D179" s="65" t="inlineStr">
        <is>
          <t>2023-07</t>
        </is>
      </c>
      <c r="E179" s="65" t="inlineStr">
        <is>
          <t>2023-2024</t>
        </is>
      </c>
      <c r="F179" s="65" t="inlineStr">
        <is>
          <t>TEC-02</t>
        </is>
      </c>
      <c r="G179" s="65" t="inlineStr">
        <is>
          <t>Ahmed Zahiri</t>
        </is>
      </c>
      <c r="H179" s="65" t="inlineStr">
        <is>
          <t>Bordeaux</t>
        </is>
      </c>
      <c r="I179" s="65" t="inlineStr">
        <is>
          <t>Dépannage</t>
        </is>
      </c>
      <c r="J179" s="70" t="n">
        <v>1</v>
      </c>
      <c r="K179" s="70" t="n">
        <v>1</v>
      </c>
      <c r="L179" s="72" t="n">
        <v>35</v>
      </c>
      <c r="M179" s="68" t="n">
        <v>35</v>
      </c>
      <c r="N179" s="68" t="n">
        <v>164.52</v>
      </c>
      <c r="O179" s="65" t="inlineStr">
        <is>
          <t>Terminée</t>
        </is>
      </c>
      <c r="P179" s="67">
        <f>$I179</f>
        <v/>
      </c>
      <c r="Q179" s="69">
        <f>1</f>
        <v/>
      </c>
      <c r="R179" s="68">
        <f>IFERROR(INDEX(Devis!$M$2:$M$3053,MATCH($B179,Devis!$A$2:$A$3053,0)),0)</f>
        <v/>
      </c>
      <c r="S179" s="68">
        <f>$M179+$N179</f>
        <v/>
      </c>
      <c r="T179" s="68">
        <f>$R179-$S179</f>
        <v/>
      </c>
      <c r="U179" s="67">
        <f>IFERROR(IF(($C179-INDEX(Techniciens!$G$2:$G$13,MATCH($F179,Techniciens!$A$2:$A$13,0)))&lt;=365,"Moins d'un an",IF(($C179-INDEX(Techniciens!$G$2:$G$13,MATCH($F179,Techniciens!$A$2:$A$13,0)))&lt;=730,"1 à 2 ans","Plus de 2 ans")),"")</f>
        <v/>
      </c>
    </row>
    <row r="180">
      <c r="A180" s="65" t="inlineStr">
        <is>
          <t>INT-00179</t>
        </is>
      </c>
      <c r="B180" s="65" t="inlineStr">
        <is>
          <t>DEV-00414</t>
        </is>
      </c>
      <c r="C180" s="66" t="n">
        <v>45071</v>
      </c>
      <c r="D180" s="65" t="inlineStr">
        <is>
          <t>2023-05</t>
        </is>
      </c>
      <c r="E180" s="65" t="inlineStr">
        <is>
          <t>2022-2023</t>
        </is>
      </c>
      <c r="F180" s="65" t="inlineStr">
        <is>
          <t>TEC-01</t>
        </is>
      </c>
      <c r="G180" s="65" t="inlineStr">
        <is>
          <t>Marc Delaunay</t>
        </is>
      </c>
      <c r="H180" s="65" t="inlineStr">
        <is>
          <t>Bordeaux</t>
        </is>
      </c>
      <c r="I180" s="65" t="inlineStr">
        <is>
          <t>Plomberie</t>
        </is>
      </c>
      <c r="J180" s="70" t="n">
        <v>9.9</v>
      </c>
      <c r="K180" s="70" t="n">
        <v>9</v>
      </c>
      <c r="L180" s="72" t="n">
        <v>32</v>
      </c>
      <c r="M180" s="68" t="n">
        <v>288</v>
      </c>
      <c r="N180" s="68" t="n">
        <v>2144.7</v>
      </c>
      <c r="O180" s="65" t="inlineStr">
        <is>
          <t>Terminée</t>
        </is>
      </c>
      <c r="P180" s="67">
        <f>$I180</f>
        <v/>
      </c>
      <c r="Q180" s="69">
        <f>1</f>
        <v/>
      </c>
      <c r="R180" s="68">
        <f>IFERROR(INDEX(Devis!$M$2:$M$3053,MATCH($B180,Devis!$A$2:$A$3053,0)),0)</f>
        <v/>
      </c>
      <c r="S180" s="68">
        <f>$M180+$N180</f>
        <v/>
      </c>
      <c r="T180" s="68">
        <f>$R180-$S180</f>
        <v/>
      </c>
      <c r="U180" s="67">
        <f>IFERROR(IF(($C180-INDEX(Techniciens!$G$2:$G$13,MATCH($F180,Techniciens!$A$2:$A$13,0)))&lt;=365,"Moins d'un an",IF(($C180-INDEX(Techniciens!$G$2:$G$13,MATCH($F180,Techniciens!$A$2:$A$13,0)))&lt;=730,"1 à 2 ans","Plus de 2 ans")),"")</f>
        <v/>
      </c>
    </row>
    <row r="181">
      <c r="A181" s="65" t="inlineStr">
        <is>
          <t>INT-00180</t>
        </is>
      </c>
      <c r="B181" s="65" t="inlineStr">
        <is>
          <t>DEV-00415</t>
        </is>
      </c>
      <c r="C181" s="66" t="n">
        <v>45098</v>
      </c>
      <c r="D181" s="65" t="inlineStr">
        <is>
          <t>2023-06</t>
        </is>
      </c>
      <c r="E181" s="65" t="inlineStr">
        <is>
          <t>2022-2023</t>
        </is>
      </c>
      <c r="F181" s="65" t="inlineStr">
        <is>
          <t>TEC-01</t>
        </is>
      </c>
      <c r="G181" s="65" t="inlineStr">
        <is>
          <t>Marc Delaunay</t>
        </is>
      </c>
      <c r="H181" s="65" t="inlineStr">
        <is>
          <t>Bordeaux</t>
        </is>
      </c>
      <c r="I181" s="65" t="inlineStr">
        <is>
          <t>Plomberie</t>
        </is>
      </c>
      <c r="J181" s="70" t="n">
        <v>1.8</v>
      </c>
      <c r="K181" s="70" t="n">
        <v>1.7</v>
      </c>
      <c r="L181" s="72" t="n">
        <v>32</v>
      </c>
      <c r="M181" s="68" t="n">
        <v>54.4</v>
      </c>
      <c r="N181" s="68" t="n">
        <v>149.61</v>
      </c>
      <c r="O181" s="65" t="inlineStr">
        <is>
          <t>Terminée</t>
        </is>
      </c>
      <c r="P181" s="67">
        <f>$I181</f>
        <v/>
      </c>
      <c r="Q181" s="69">
        <f>1</f>
        <v/>
      </c>
      <c r="R181" s="68">
        <f>IFERROR(INDEX(Devis!$M$2:$M$3053,MATCH($B181,Devis!$A$2:$A$3053,0)),0)</f>
        <v/>
      </c>
      <c r="S181" s="68">
        <f>$M181+$N181</f>
        <v/>
      </c>
      <c r="T181" s="68">
        <f>$R181-$S181</f>
        <v/>
      </c>
      <c r="U181" s="67">
        <f>IFERROR(IF(($C181-INDEX(Techniciens!$G$2:$G$13,MATCH($F181,Techniciens!$A$2:$A$13,0)))&lt;=365,"Moins d'un an",IF(($C181-INDEX(Techniciens!$G$2:$G$13,MATCH($F181,Techniciens!$A$2:$A$13,0)))&lt;=730,"1 à 2 ans","Plus de 2 ans")),"")</f>
        <v/>
      </c>
    </row>
    <row r="182">
      <c r="A182" s="65" t="inlineStr">
        <is>
          <t>INT-00181</t>
        </is>
      </c>
      <c r="B182" s="65" t="inlineStr">
        <is>
          <t>DEV-00417</t>
        </is>
      </c>
      <c r="C182" s="66" t="n">
        <v>45077</v>
      </c>
      <c r="D182" s="65" t="inlineStr">
        <is>
          <t>2023-05</t>
        </is>
      </c>
      <c r="E182" s="65" t="inlineStr">
        <is>
          <t>2022-2023</t>
        </is>
      </c>
      <c r="F182" s="65" t="inlineStr">
        <is>
          <t>TEC-08</t>
        </is>
      </c>
      <c r="G182" s="65" t="inlineStr">
        <is>
          <t>Elodie Ravel</t>
        </is>
      </c>
      <c r="H182" s="65" t="inlineStr">
        <is>
          <t>Toulouse</t>
        </is>
      </c>
      <c r="I182" s="65" t="inlineStr">
        <is>
          <t>Salle de bain</t>
        </is>
      </c>
      <c r="J182" s="70" t="n">
        <v>18.4</v>
      </c>
      <c r="K182" s="70" t="n">
        <v>20.9</v>
      </c>
      <c r="L182" s="72" t="n">
        <v>32</v>
      </c>
      <c r="M182" s="68" t="n">
        <v>668.8</v>
      </c>
      <c r="N182" s="68" t="n">
        <v>2782.29</v>
      </c>
      <c r="O182" s="65" t="inlineStr">
        <is>
          <t>Terminée</t>
        </is>
      </c>
      <c r="P182" s="67">
        <f>$I182</f>
        <v/>
      </c>
      <c r="Q182" s="69">
        <f>1</f>
        <v/>
      </c>
      <c r="R182" s="68">
        <f>IFERROR(INDEX(Devis!$M$2:$M$3053,MATCH($B182,Devis!$A$2:$A$3053,0)),0)</f>
        <v/>
      </c>
      <c r="S182" s="68">
        <f>$M182+$N182</f>
        <v/>
      </c>
      <c r="T182" s="68">
        <f>$R182-$S182</f>
        <v/>
      </c>
      <c r="U182" s="67">
        <f>IFERROR(IF(($C182-INDEX(Techniciens!$G$2:$G$13,MATCH($F182,Techniciens!$A$2:$A$13,0)))&lt;=365,"Moins d'un an",IF(($C182-INDEX(Techniciens!$G$2:$G$13,MATCH($F182,Techniciens!$A$2:$A$13,0)))&lt;=730,"1 à 2 ans","Plus de 2 ans")),"")</f>
        <v/>
      </c>
    </row>
    <row r="183">
      <c r="A183" s="65" t="inlineStr">
        <is>
          <t>INT-00182</t>
        </is>
      </c>
      <c r="B183" s="65" t="inlineStr">
        <is>
          <t>DEV-00420</t>
        </is>
      </c>
      <c r="C183" s="66" t="n">
        <v>45103</v>
      </c>
      <c r="D183" s="65" t="inlineStr">
        <is>
          <t>2023-06</t>
        </is>
      </c>
      <c r="E183" s="65" t="inlineStr">
        <is>
          <t>2022-2023</t>
        </is>
      </c>
      <c r="F183" s="65" t="inlineStr">
        <is>
          <t>TEC-06</t>
        </is>
      </c>
      <c r="G183" s="65" t="inlineStr">
        <is>
          <t>Pierre Vasseur</t>
        </is>
      </c>
      <c r="H183" s="65" t="inlineStr">
        <is>
          <t>Toulouse</t>
        </is>
      </c>
      <c r="I183" s="65" t="inlineStr">
        <is>
          <t>Chauffage</t>
        </is>
      </c>
      <c r="J183" s="70" t="n">
        <v>4</v>
      </c>
      <c r="K183" s="70" t="n">
        <v>3.7</v>
      </c>
      <c r="L183" s="72" t="n">
        <v>36</v>
      </c>
      <c r="M183" s="68" t="n">
        <v>133.2</v>
      </c>
      <c r="N183" s="68" t="n">
        <v>299.48</v>
      </c>
      <c r="O183" s="65" t="inlineStr">
        <is>
          <t>Terminée</t>
        </is>
      </c>
      <c r="P183" s="67">
        <f>$I183</f>
        <v/>
      </c>
      <c r="Q183" s="69">
        <f>1</f>
        <v/>
      </c>
      <c r="R183" s="68">
        <f>IFERROR(INDEX(Devis!$M$2:$M$3053,MATCH($B183,Devis!$A$2:$A$3053,0)),0)</f>
        <v/>
      </c>
      <c r="S183" s="68">
        <f>$M183+$N183</f>
        <v/>
      </c>
      <c r="T183" s="68">
        <f>$R183-$S183</f>
        <v/>
      </c>
      <c r="U183" s="67">
        <f>IFERROR(IF(($C183-INDEX(Techniciens!$G$2:$G$13,MATCH($F183,Techniciens!$A$2:$A$13,0)))&lt;=365,"Moins d'un an",IF(($C183-INDEX(Techniciens!$G$2:$G$13,MATCH($F183,Techniciens!$A$2:$A$13,0)))&lt;=730,"1 à 2 ans","Plus de 2 ans")),"")</f>
        <v/>
      </c>
    </row>
    <row r="184">
      <c r="A184" s="65" t="inlineStr">
        <is>
          <t>INT-00183</t>
        </is>
      </c>
      <c r="B184" s="65" t="inlineStr">
        <is>
          <t>DEV-00422</t>
        </is>
      </c>
      <c r="C184" s="66" t="n">
        <v>45117</v>
      </c>
      <c r="D184" s="65" t="inlineStr">
        <is>
          <t>2023-07</t>
        </is>
      </c>
      <c r="E184" s="65" t="inlineStr">
        <is>
          <t>2023-2024</t>
        </is>
      </c>
      <c r="F184" s="65" t="inlineStr">
        <is>
          <t>TEC-03</t>
        </is>
      </c>
      <c r="G184" s="65" t="inlineStr">
        <is>
          <t>Fabien Ortiz</t>
        </is>
      </c>
      <c r="H184" s="65" t="inlineStr">
        <is>
          <t>Bordeaux</t>
        </is>
      </c>
      <c r="I184" s="65" t="inlineStr">
        <is>
          <t>Électricité</t>
        </is>
      </c>
      <c r="J184" s="70" t="n">
        <v>5.5</v>
      </c>
      <c r="K184" s="70" t="n">
        <v>5</v>
      </c>
      <c r="L184" s="72" t="n">
        <v>33</v>
      </c>
      <c r="M184" s="68" t="n">
        <v>165</v>
      </c>
      <c r="N184" s="68" t="n">
        <v>1362.37</v>
      </c>
      <c r="O184" s="65" t="inlineStr">
        <is>
          <t>Terminée</t>
        </is>
      </c>
      <c r="P184" s="67">
        <f>$I184</f>
        <v/>
      </c>
      <c r="Q184" s="69">
        <f>1</f>
        <v/>
      </c>
      <c r="R184" s="68">
        <f>IFERROR(INDEX(Devis!$M$2:$M$3053,MATCH($B184,Devis!$A$2:$A$3053,0)),0)</f>
        <v/>
      </c>
      <c r="S184" s="68">
        <f>$M184+$N184</f>
        <v/>
      </c>
      <c r="T184" s="68">
        <f>$R184-$S184</f>
        <v/>
      </c>
      <c r="U184" s="67">
        <f>IFERROR(IF(($C184-INDEX(Techniciens!$G$2:$G$13,MATCH($F184,Techniciens!$A$2:$A$13,0)))&lt;=365,"Moins d'un an",IF(($C184-INDEX(Techniciens!$G$2:$G$13,MATCH($F184,Techniciens!$A$2:$A$13,0)))&lt;=730,"1 à 2 ans","Plus de 2 ans")),"")</f>
        <v/>
      </c>
    </row>
    <row r="185">
      <c r="A185" s="65" t="inlineStr">
        <is>
          <t>INT-00184</t>
        </is>
      </c>
      <c r="B185" s="65" t="inlineStr">
        <is>
          <t>DEV-00425</t>
        </is>
      </c>
      <c r="C185" s="66" t="n">
        <v>45079</v>
      </c>
      <c r="D185" s="65" t="inlineStr">
        <is>
          <t>2023-06</t>
        </is>
      </c>
      <c r="E185" s="65" t="inlineStr">
        <is>
          <t>2022-2023</t>
        </is>
      </c>
      <c r="F185" s="65" t="inlineStr">
        <is>
          <t>TEC-01</t>
        </is>
      </c>
      <c r="G185" s="65" t="inlineStr">
        <is>
          <t>Marc Delaunay</t>
        </is>
      </c>
      <c r="H185" s="65" t="inlineStr">
        <is>
          <t>Bordeaux</t>
        </is>
      </c>
      <c r="I185" s="65" t="inlineStr">
        <is>
          <t>Plomberie</t>
        </is>
      </c>
      <c r="J185" s="70" t="n">
        <v>26.3</v>
      </c>
      <c r="K185" s="70" t="n">
        <v>25.5</v>
      </c>
      <c r="L185" s="72" t="n">
        <v>32</v>
      </c>
      <c r="M185" s="68" t="n">
        <v>816</v>
      </c>
      <c r="N185" s="68" t="n">
        <v>3418.39</v>
      </c>
      <c r="O185" s="65" t="inlineStr">
        <is>
          <t>Terminée</t>
        </is>
      </c>
      <c r="P185" s="67">
        <f>$I185</f>
        <v/>
      </c>
      <c r="Q185" s="69">
        <f>1</f>
        <v/>
      </c>
      <c r="R185" s="68">
        <f>IFERROR(INDEX(Devis!$M$2:$M$3053,MATCH($B185,Devis!$A$2:$A$3053,0)),0)</f>
        <v/>
      </c>
      <c r="S185" s="68">
        <f>$M185+$N185</f>
        <v/>
      </c>
      <c r="T185" s="68">
        <f>$R185-$S185</f>
        <v/>
      </c>
      <c r="U185" s="67">
        <f>IFERROR(IF(($C185-INDEX(Techniciens!$G$2:$G$13,MATCH($F185,Techniciens!$A$2:$A$13,0)))&lt;=365,"Moins d'un an",IF(($C185-INDEX(Techniciens!$G$2:$G$13,MATCH($F185,Techniciens!$A$2:$A$13,0)))&lt;=730,"1 à 2 ans","Plus de 2 ans")),"")</f>
        <v/>
      </c>
    </row>
    <row r="186">
      <c r="A186" s="65" t="inlineStr">
        <is>
          <t>INT-00185</t>
        </is>
      </c>
      <c r="B186" s="65" t="inlineStr">
        <is>
          <t>DEV-00430</t>
        </is>
      </c>
      <c r="C186" s="66" t="n">
        <v>45103</v>
      </c>
      <c r="D186" s="65" t="inlineStr">
        <is>
          <t>2023-06</t>
        </is>
      </c>
      <c r="E186" s="65" t="inlineStr">
        <is>
          <t>2022-2023</t>
        </is>
      </c>
      <c r="F186" s="65" t="inlineStr">
        <is>
          <t>TEC-01</t>
        </is>
      </c>
      <c r="G186" s="65" t="inlineStr">
        <is>
          <t>Marc Delaunay</t>
        </is>
      </c>
      <c r="H186" s="65" t="inlineStr">
        <is>
          <t>Bordeaux</t>
        </is>
      </c>
      <c r="I186" s="65" t="inlineStr">
        <is>
          <t>Plomberie</t>
        </is>
      </c>
      <c r="J186" s="70" t="n">
        <v>4.6</v>
      </c>
      <c r="K186" s="70" t="n">
        <v>4.2</v>
      </c>
      <c r="L186" s="72" t="n">
        <v>32</v>
      </c>
      <c r="M186" s="68" t="n">
        <v>134.4</v>
      </c>
      <c r="N186" s="68" t="n">
        <v>639.21</v>
      </c>
      <c r="O186" s="65" t="inlineStr">
        <is>
          <t>Terminée</t>
        </is>
      </c>
      <c r="P186" s="67">
        <f>$I186</f>
        <v/>
      </c>
      <c r="Q186" s="69">
        <f>1</f>
        <v/>
      </c>
      <c r="R186" s="68">
        <f>IFERROR(INDEX(Devis!$M$2:$M$3053,MATCH($B186,Devis!$A$2:$A$3053,0)),0)</f>
        <v/>
      </c>
      <c r="S186" s="68">
        <f>$M186+$N186</f>
        <v/>
      </c>
      <c r="T186" s="68">
        <f>$R186-$S186</f>
        <v/>
      </c>
      <c r="U186" s="67">
        <f>IFERROR(IF(($C186-INDEX(Techniciens!$G$2:$G$13,MATCH($F186,Techniciens!$A$2:$A$13,0)))&lt;=365,"Moins d'un an",IF(($C186-INDEX(Techniciens!$G$2:$G$13,MATCH($F186,Techniciens!$A$2:$A$13,0)))&lt;=730,"1 à 2 ans","Plus de 2 ans")),"")</f>
        <v/>
      </c>
    </row>
    <row r="187">
      <c r="A187" s="65" t="inlineStr">
        <is>
          <t>INT-00186</t>
        </is>
      </c>
      <c r="B187" s="65" t="inlineStr">
        <is>
          <t>DEV-00433</t>
        </is>
      </c>
      <c r="C187" s="66" t="n">
        <v>45103</v>
      </c>
      <c r="D187" s="65" t="inlineStr">
        <is>
          <t>2023-06</t>
        </is>
      </c>
      <c r="E187" s="65" t="inlineStr">
        <is>
          <t>2022-2023</t>
        </is>
      </c>
      <c r="F187" s="65" t="inlineStr">
        <is>
          <t>TEC-07</t>
        </is>
      </c>
      <c r="G187" s="65" t="inlineStr">
        <is>
          <t>Yannick Dubreuil</t>
        </is>
      </c>
      <c r="H187" s="65" t="inlineStr">
        <is>
          <t>Toulouse</t>
        </is>
      </c>
      <c r="I187" s="65" t="inlineStr">
        <is>
          <t>Plomberie</t>
        </is>
      </c>
      <c r="J187" s="70" t="n">
        <v>4.1</v>
      </c>
      <c r="K187" s="70" t="n">
        <v>4.4</v>
      </c>
      <c r="L187" s="72" t="n">
        <v>30</v>
      </c>
      <c r="M187" s="68" t="n">
        <v>132</v>
      </c>
      <c r="N187" s="68" t="n">
        <v>546.17</v>
      </c>
      <c r="O187" s="65" t="inlineStr">
        <is>
          <t>Terminée</t>
        </is>
      </c>
      <c r="P187" s="67">
        <f>$I187</f>
        <v/>
      </c>
      <c r="Q187" s="69">
        <f>1</f>
        <v/>
      </c>
      <c r="R187" s="68">
        <f>IFERROR(INDEX(Devis!$M$2:$M$3053,MATCH($B187,Devis!$A$2:$A$3053,0)),0)</f>
        <v/>
      </c>
      <c r="S187" s="68">
        <f>$M187+$N187</f>
        <v/>
      </c>
      <c r="T187" s="68">
        <f>$R187-$S187</f>
        <v/>
      </c>
      <c r="U187" s="67">
        <f>IFERROR(IF(($C187-INDEX(Techniciens!$G$2:$G$13,MATCH($F187,Techniciens!$A$2:$A$13,0)))&lt;=365,"Moins d'un an",IF(($C187-INDEX(Techniciens!$G$2:$G$13,MATCH($F187,Techniciens!$A$2:$A$13,0)))&lt;=730,"1 à 2 ans","Plus de 2 ans")),"")</f>
        <v/>
      </c>
    </row>
    <row r="188">
      <c r="A188" s="65" t="inlineStr">
        <is>
          <t>INT-00187</t>
        </is>
      </c>
      <c r="B188" s="65" t="inlineStr">
        <is>
          <t>DEV-00434</t>
        </is>
      </c>
      <c r="C188" s="66" t="n">
        <v>45132</v>
      </c>
      <c r="D188" s="65" t="inlineStr">
        <is>
          <t>2023-07</t>
        </is>
      </c>
      <c r="E188" s="65" t="inlineStr">
        <is>
          <t>2023-2024</t>
        </is>
      </c>
      <c r="F188" s="65" t="inlineStr">
        <is>
          <t>TEC-05</t>
        </is>
      </c>
      <c r="G188" s="65" t="inlineStr">
        <is>
          <t>Sonia Mercier</t>
        </is>
      </c>
      <c r="H188" s="65" t="inlineStr">
        <is>
          <t>Bordeaux</t>
        </is>
      </c>
      <c r="I188" s="65" t="inlineStr">
        <is>
          <t>Salle de bain</t>
        </is>
      </c>
      <c r="J188" s="70" t="n">
        <v>18</v>
      </c>
      <c r="K188" s="70" t="n">
        <v>18.6</v>
      </c>
      <c r="L188" s="72" t="n">
        <v>31</v>
      </c>
      <c r="M188" s="68" t="n">
        <v>576.6</v>
      </c>
      <c r="N188" s="68" t="n">
        <v>1743.16</v>
      </c>
      <c r="O188" s="65" t="inlineStr">
        <is>
          <t>Terminée</t>
        </is>
      </c>
      <c r="P188" s="67">
        <f>$I188</f>
        <v/>
      </c>
      <c r="Q188" s="69">
        <f>1</f>
        <v/>
      </c>
      <c r="R188" s="68">
        <f>IFERROR(INDEX(Devis!$M$2:$M$3053,MATCH($B188,Devis!$A$2:$A$3053,0)),0)</f>
        <v/>
      </c>
      <c r="S188" s="68">
        <f>$M188+$N188</f>
        <v/>
      </c>
      <c r="T188" s="68">
        <f>$R188-$S188</f>
        <v/>
      </c>
      <c r="U188" s="67">
        <f>IFERROR(IF(($C188-INDEX(Techniciens!$G$2:$G$13,MATCH($F188,Techniciens!$A$2:$A$13,0)))&lt;=365,"Moins d'un an",IF(($C188-INDEX(Techniciens!$G$2:$G$13,MATCH($F188,Techniciens!$A$2:$A$13,0)))&lt;=730,"1 à 2 ans","Plus de 2 ans")),"")</f>
        <v/>
      </c>
    </row>
    <row r="189">
      <c r="A189" s="65" t="inlineStr">
        <is>
          <t>INT-00188</t>
        </is>
      </c>
      <c r="B189" s="65" t="inlineStr">
        <is>
          <t>DEV-00435</t>
        </is>
      </c>
      <c r="C189" s="66" t="n">
        <v>45090</v>
      </c>
      <c r="D189" s="65" t="inlineStr">
        <is>
          <t>2023-06</t>
        </is>
      </c>
      <c r="E189" s="65" t="inlineStr">
        <is>
          <t>2022-2023</t>
        </is>
      </c>
      <c r="F189" s="65" t="inlineStr">
        <is>
          <t>TEC-01</t>
        </is>
      </c>
      <c r="G189" s="65" t="inlineStr">
        <is>
          <t>Marc Delaunay</t>
        </is>
      </c>
      <c r="H189" s="65" t="inlineStr">
        <is>
          <t>Bordeaux</t>
        </is>
      </c>
      <c r="I189" s="65" t="inlineStr">
        <is>
          <t>Plomberie</t>
        </is>
      </c>
      <c r="J189" s="70" t="n">
        <v>13.1</v>
      </c>
      <c r="K189" s="70" t="n">
        <v>11.9</v>
      </c>
      <c r="L189" s="72" t="n">
        <v>32</v>
      </c>
      <c r="M189" s="68" t="n">
        <v>380.8</v>
      </c>
      <c r="N189" s="68" t="n">
        <v>1556.24</v>
      </c>
      <c r="O189" s="65" t="inlineStr">
        <is>
          <t>Terminée</t>
        </is>
      </c>
      <c r="P189" s="67">
        <f>$I189</f>
        <v/>
      </c>
      <c r="Q189" s="69">
        <f>1</f>
        <v/>
      </c>
      <c r="R189" s="68">
        <f>IFERROR(INDEX(Devis!$M$2:$M$3053,MATCH($B189,Devis!$A$2:$A$3053,0)),0)</f>
        <v/>
      </c>
      <c r="S189" s="68">
        <f>$M189+$N189</f>
        <v/>
      </c>
      <c r="T189" s="68">
        <f>$R189-$S189</f>
        <v/>
      </c>
      <c r="U189" s="67">
        <f>IFERROR(IF(($C189-INDEX(Techniciens!$G$2:$G$13,MATCH($F189,Techniciens!$A$2:$A$13,0)))&lt;=365,"Moins d'un an",IF(($C189-INDEX(Techniciens!$G$2:$G$13,MATCH($F189,Techniciens!$A$2:$A$13,0)))&lt;=730,"1 à 2 ans","Plus de 2 ans")),"")</f>
        <v/>
      </c>
    </row>
    <row r="190">
      <c r="A190" s="65" t="inlineStr">
        <is>
          <t>INT-00189</t>
        </is>
      </c>
      <c r="B190" s="65" t="inlineStr">
        <is>
          <t>DEV-00436</t>
        </is>
      </c>
      <c r="C190" s="66" t="n">
        <v>45091</v>
      </c>
      <c r="D190" s="65" t="inlineStr">
        <is>
          <t>2023-06</t>
        </is>
      </c>
      <c r="E190" s="65" t="inlineStr">
        <is>
          <t>2022-2023</t>
        </is>
      </c>
      <c r="F190" s="65" t="inlineStr">
        <is>
          <t>TEC-01</t>
        </is>
      </c>
      <c r="G190" s="65" t="inlineStr">
        <is>
          <t>Marc Delaunay</t>
        </is>
      </c>
      <c r="H190" s="65" t="inlineStr">
        <is>
          <t>Bordeaux</t>
        </is>
      </c>
      <c r="I190" s="65" t="inlineStr">
        <is>
          <t>Dépannage</t>
        </is>
      </c>
      <c r="J190" s="70" t="n">
        <v>1.5</v>
      </c>
      <c r="K190" s="70" t="n">
        <v>1.4</v>
      </c>
      <c r="L190" s="72" t="n">
        <v>32</v>
      </c>
      <c r="M190" s="68" t="n">
        <v>44.8</v>
      </c>
      <c r="N190" s="68" t="n">
        <v>120.13</v>
      </c>
      <c r="O190" s="65" t="inlineStr">
        <is>
          <t>Terminée</t>
        </is>
      </c>
      <c r="P190" s="67">
        <f>$I190</f>
        <v/>
      </c>
      <c r="Q190" s="69">
        <f>1</f>
        <v/>
      </c>
      <c r="R190" s="68">
        <f>IFERROR(INDEX(Devis!$M$2:$M$3053,MATCH($B190,Devis!$A$2:$A$3053,0)),0)</f>
        <v/>
      </c>
      <c r="S190" s="68">
        <f>$M190+$N190</f>
        <v/>
      </c>
      <c r="T190" s="68">
        <f>$R190-$S190</f>
        <v/>
      </c>
      <c r="U190" s="67">
        <f>IFERROR(IF(($C190-INDEX(Techniciens!$G$2:$G$13,MATCH($F190,Techniciens!$A$2:$A$13,0)))&lt;=365,"Moins d'un an",IF(($C190-INDEX(Techniciens!$G$2:$G$13,MATCH($F190,Techniciens!$A$2:$A$13,0)))&lt;=730,"1 à 2 ans","Plus de 2 ans")),"")</f>
        <v/>
      </c>
    </row>
    <row r="191">
      <c r="A191" s="65" t="inlineStr">
        <is>
          <t>INT-00190</t>
        </is>
      </c>
      <c r="B191" s="65" t="inlineStr">
        <is>
          <t>DEV-00437</t>
        </is>
      </c>
      <c r="C191" s="66" t="n">
        <v>45082</v>
      </c>
      <c r="D191" s="65" t="inlineStr">
        <is>
          <t>2023-06</t>
        </is>
      </c>
      <c r="E191" s="65" t="inlineStr">
        <is>
          <t>2022-2023</t>
        </is>
      </c>
      <c r="F191" s="65" t="inlineStr">
        <is>
          <t>TEC-06</t>
        </is>
      </c>
      <c r="G191" s="65" t="inlineStr">
        <is>
          <t>Pierre Vasseur</t>
        </is>
      </c>
      <c r="H191" s="65" t="inlineStr">
        <is>
          <t>Toulouse</t>
        </is>
      </c>
      <c r="I191" s="65" t="inlineStr">
        <is>
          <t>Chauffage</t>
        </is>
      </c>
      <c r="J191" s="70" t="n">
        <v>3.9</v>
      </c>
      <c r="K191" s="70" t="n">
        <v>3.9</v>
      </c>
      <c r="L191" s="72" t="n">
        <v>36</v>
      </c>
      <c r="M191" s="68" t="n">
        <v>140.4</v>
      </c>
      <c r="N191" s="68" t="n">
        <v>230.21</v>
      </c>
      <c r="O191" s="65" t="inlineStr">
        <is>
          <t>Terminée</t>
        </is>
      </c>
      <c r="P191" s="67">
        <f>$I191</f>
        <v/>
      </c>
      <c r="Q191" s="69">
        <f>1</f>
        <v/>
      </c>
      <c r="R191" s="68">
        <f>IFERROR(INDEX(Devis!$M$2:$M$3053,MATCH($B191,Devis!$A$2:$A$3053,0)),0)</f>
        <v/>
      </c>
      <c r="S191" s="68">
        <f>$M191+$N191</f>
        <v/>
      </c>
      <c r="T191" s="68">
        <f>$R191-$S191</f>
        <v/>
      </c>
      <c r="U191" s="67">
        <f>IFERROR(IF(($C191-INDEX(Techniciens!$G$2:$G$13,MATCH($F191,Techniciens!$A$2:$A$13,0)))&lt;=365,"Moins d'un an",IF(($C191-INDEX(Techniciens!$G$2:$G$13,MATCH($F191,Techniciens!$A$2:$A$13,0)))&lt;=730,"1 à 2 ans","Plus de 2 ans")),"")</f>
        <v/>
      </c>
    </row>
    <row r="192">
      <c r="A192" s="65" t="inlineStr">
        <is>
          <t>INT-00191</t>
        </is>
      </c>
      <c r="B192" s="65" t="inlineStr">
        <is>
          <t>DEV-00439</t>
        </is>
      </c>
      <c r="C192" s="66" t="n">
        <v>45128</v>
      </c>
      <c r="D192" s="65" t="inlineStr">
        <is>
          <t>2023-07</t>
        </is>
      </c>
      <c r="E192" s="65" t="inlineStr">
        <is>
          <t>2023-2024</t>
        </is>
      </c>
      <c r="F192" s="65" t="inlineStr">
        <is>
          <t>TEC-05</t>
        </is>
      </c>
      <c r="G192" s="65" t="inlineStr">
        <is>
          <t>Sonia Mercier</t>
        </is>
      </c>
      <c r="H192" s="65" t="inlineStr">
        <is>
          <t>Bordeaux</t>
        </is>
      </c>
      <c r="I192" s="65" t="inlineStr">
        <is>
          <t>Salle de bain</t>
        </is>
      </c>
      <c r="J192" s="70" t="n">
        <v>5.7</v>
      </c>
      <c r="K192" s="70" t="n">
        <v>5.9</v>
      </c>
      <c r="L192" s="72" t="n">
        <v>31</v>
      </c>
      <c r="M192" s="68" t="n">
        <v>182.9</v>
      </c>
      <c r="N192" s="68" t="n">
        <v>1017.1</v>
      </c>
      <c r="O192" s="65" t="inlineStr">
        <is>
          <t>Terminée</t>
        </is>
      </c>
      <c r="P192" s="67">
        <f>$I192</f>
        <v/>
      </c>
      <c r="Q192" s="69">
        <f>1</f>
        <v/>
      </c>
      <c r="R192" s="68">
        <f>IFERROR(INDEX(Devis!$M$2:$M$3053,MATCH($B192,Devis!$A$2:$A$3053,0)),0)</f>
        <v/>
      </c>
      <c r="S192" s="68">
        <f>$M192+$N192</f>
        <v/>
      </c>
      <c r="T192" s="68">
        <f>$R192-$S192</f>
        <v/>
      </c>
      <c r="U192" s="67">
        <f>IFERROR(IF(($C192-INDEX(Techniciens!$G$2:$G$13,MATCH($F192,Techniciens!$A$2:$A$13,0)))&lt;=365,"Moins d'un an",IF(($C192-INDEX(Techniciens!$G$2:$G$13,MATCH($F192,Techniciens!$A$2:$A$13,0)))&lt;=730,"1 à 2 ans","Plus de 2 ans")),"")</f>
        <v/>
      </c>
    </row>
    <row r="193">
      <c r="A193" s="65" t="inlineStr">
        <is>
          <t>INT-00192</t>
        </is>
      </c>
      <c r="B193" s="65" t="inlineStr">
        <is>
          <t>DEV-00440</t>
        </is>
      </c>
      <c r="C193" s="66" t="n">
        <v>45097</v>
      </c>
      <c r="D193" s="65" t="inlineStr">
        <is>
          <t>2023-06</t>
        </is>
      </c>
      <c r="E193" s="65" t="inlineStr">
        <is>
          <t>2022-2023</t>
        </is>
      </c>
      <c r="F193" s="65" t="inlineStr">
        <is>
          <t>TEC-03</t>
        </is>
      </c>
      <c r="G193" s="65" t="inlineStr">
        <is>
          <t>Fabien Ortiz</t>
        </is>
      </c>
      <c r="H193" s="65" t="inlineStr">
        <is>
          <t>Bordeaux</t>
        </is>
      </c>
      <c r="I193" s="65" t="inlineStr">
        <is>
          <t>Dépannage</t>
        </is>
      </c>
      <c r="J193" s="70" t="n">
        <v>2.3</v>
      </c>
      <c r="K193" s="70" t="n">
        <v>2.3</v>
      </c>
      <c r="L193" s="72" t="n">
        <v>33</v>
      </c>
      <c r="M193" s="68" t="n">
        <v>75.90000000000001</v>
      </c>
      <c r="N193" s="68" t="n">
        <v>130.15</v>
      </c>
      <c r="O193" s="65" t="inlineStr">
        <is>
          <t>Terminée</t>
        </is>
      </c>
      <c r="P193" s="67">
        <f>$I193</f>
        <v/>
      </c>
      <c r="Q193" s="69">
        <f>1</f>
        <v/>
      </c>
      <c r="R193" s="68">
        <f>IFERROR(INDEX(Devis!$M$2:$M$3053,MATCH($B193,Devis!$A$2:$A$3053,0)),0)</f>
        <v/>
      </c>
      <c r="S193" s="68">
        <f>$M193+$N193</f>
        <v/>
      </c>
      <c r="T193" s="68">
        <f>$R193-$S193</f>
        <v/>
      </c>
      <c r="U193" s="67">
        <f>IFERROR(IF(($C193-INDEX(Techniciens!$G$2:$G$13,MATCH($F193,Techniciens!$A$2:$A$13,0)))&lt;=365,"Moins d'un an",IF(($C193-INDEX(Techniciens!$G$2:$G$13,MATCH($F193,Techniciens!$A$2:$A$13,0)))&lt;=730,"1 à 2 ans","Plus de 2 ans")),"")</f>
        <v/>
      </c>
    </row>
    <row r="194">
      <c r="A194" s="65" t="inlineStr">
        <is>
          <t>INT-00193</t>
        </is>
      </c>
      <c r="B194" s="65" t="inlineStr">
        <is>
          <t>DEV-00441</t>
        </is>
      </c>
      <c r="C194" s="66" t="n">
        <v>45117</v>
      </c>
      <c r="D194" s="65" t="inlineStr">
        <is>
          <t>2023-07</t>
        </is>
      </c>
      <c r="E194" s="65" t="inlineStr">
        <is>
          <t>2023-2024</t>
        </is>
      </c>
      <c r="F194" s="65" t="inlineStr">
        <is>
          <t>TEC-07</t>
        </is>
      </c>
      <c r="G194" s="65" t="inlineStr">
        <is>
          <t>Yannick Dubreuil</t>
        </is>
      </c>
      <c r="H194" s="65" t="inlineStr">
        <is>
          <t>Toulouse</t>
        </is>
      </c>
      <c r="I194" s="65" t="inlineStr">
        <is>
          <t>Plomberie</t>
        </is>
      </c>
      <c r="J194" s="70" t="n">
        <v>2.1</v>
      </c>
      <c r="K194" s="70" t="n">
        <v>2.4</v>
      </c>
      <c r="L194" s="72" t="n">
        <v>30</v>
      </c>
      <c r="M194" s="68" t="n">
        <v>72</v>
      </c>
      <c r="N194" s="68" t="n">
        <v>310.25</v>
      </c>
      <c r="O194" s="65" t="inlineStr">
        <is>
          <t>Terminée</t>
        </is>
      </c>
      <c r="P194" s="67">
        <f>$I194</f>
        <v/>
      </c>
      <c r="Q194" s="69">
        <f>1</f>
        <v/>
      </c>
      <c r="R194" s="68">
        <f>IFERROR(INDEX(Devis!$M$2:$M$3053,MATCH($B194,Devis!$A$2:$A$3053,0)),0)</f>
        <v/>
      </c>
      <c r="S194" s="68">
        <f>$M194+$N194</f>
        <v/>
      </c>
      <c r="T194" s="68">
        <f>$R194-$S194</f>
        <v/>
      </c>
      <c r="U194" s="67">
        <f>IFERROR(IF(($C194-INDEX(Techniciens!$G$2:$G$13,MATCH($F194,Techniciens!$A$2:$A$13,0)))&lt;=365,"Moins d'un an",IF(($C194-INDEX(Techniciens!$G$2:$G$13,MATCH($F194,Techniciens!$A$2:$A$13,0)))&lt;=730,"1 à 2 ans","Plus de 2 ans")),"")</f>
        <v/>
      </c>
    </row>
    <row r="195">
      <c r="A195" s="65" t="inlineStr">
        <is>
          <t>INT-00194</t>
        </is>
      </c>
      <c r="B195" s="65" t="inlineStr">
        <is>
          <t>DEV-00445</t>
        </is>
      </c>
      <c r="C195" s="66" t="n">
        <v>45096</v>
      </c>
      <c r="D195" s="65" t="inlineStr">
        <is>
          <t>2023-06</t>
        </is>
      </c>
      <c r="E195" s="65" t="inlineStr">
        <is>
          <t>2022-2023</t>
        </is>
      </c>
      <c r="F195" s="65" t="inlineStr">
        <is>
          <t>TEC-07</t>
        </is>
      </c>
      <c r="G195" s="65" t="inlineStr">
        <is>
          <t>Yannick Dubreuil</t>
        </is>
      </c>
      <c r="H195" s="65" t="inlineStr">
        <is>
          <t>Toulouse</t>
        </is>
      </c>
      <c r="I195" s="65" t="inlineStr">
        <is>
          <t>Dépannage</t>
        </is>
      </c>
      <c r="J195" s="70" t="n">
        <v>1.6</v>
      </c>
      <c r="K195" s="70" t="n">
        <v>1.8</v>
      </c>
      <c r="L195" s="72" t="n">
        <v>30</v>
      </c>
      <c r="M195" s="68" t="n">
        <v>54</v>
      </c>
      <c r="N195" s="68" t="n">
        <v>234.53</v>
      </c>
      <c r="O195" s="65" t="inlineStr">
        <is>
          <t>Terminée</t>
        </is>
      </c>
      <c r="P195" s="67">
        <f>$I195</f>
        <v/>
      </c>
      <c r="Q195" s="69">
        <f>1</f>
        <v/>
      </c>
      <c r="R195" s="68">
        <f>IFERROR(INDEX(Devis!$M$2:$M$3053,MATCH($B195,Devis!$A$2:$A$3053,0)),0)</f>
        <v/>
      </c>
      <c r="S195" s="68">
        <f>$M195+$N195</f>
        <v/>
      </c>
      <c r="T195" s="68">
        <f>$R195-$S195</f>
        <v/>
      </c>
      <c r="U195" s="67">
        <f>IFERROR(IF(($C195-INDEX(Techniciens!$G$2:$G$13,MATCH($F195,Techniciens!$A$2:$A$13,0)))&lt;=365,"Moins d'un an",IF(($C195-INDEX(Techniciens!$G$2:$G$13,MATCH($F195,Techniciens!$A$2:$A$13,0)))&lt;=730,"1 à 2 ans","Plus de 2 ans")),"")</f>
        <v/>
      </c>
    </row>
    <row r="196">
      <c r="A196" s="65" t="inlineStr">
        <is>
          <t>INT-00195</t>
        </is>
      </c>
      <c r="B196" s="65" t="inlineStr">
        <is>
          <t>DEV-00446</t>
        </is>
      </c>
      <c r="C196" s="66" t="n">
        <v>45127</v>
      </c>
      <c r="D196" s="65" t="inlineStr">
        <is>
          <t>2023-07</t>
        </is>
      </c>
      <c r="E196" s="65" t="inlineStr">
        <is>
          <t>2023-2024</t>
        </is>
      </c>
      <c r="F196" s="65" t="inlineStr">
        <is>
          <t>TEC-01</t>
        </is>
      </c>
      <c r="G196" s="65" t="inlineStr">
        <is>
          <t>Marc Delaunay</t>
        </is>
      </c>
      <c r="H196" s="65" t="inlineStr">
        <is>
          <t>Bordeaux</t>
        </is>
      </c>
      <c r="I196" s="65" t="inlineStr">
        <is>
          <t>Plomberie</t>
        </is>
      </c>
      <c r="J196" s="70" t="n">
        <v>13.3</v>
      </c>
      <c r="K196" s="70" t="n">
        <v>13</v>
      </c>
      <c r="L196" s="72" t="n">
        <v>32</v>
      </c>
      <c r="M196" s="68" t="n">
        <v>416</v>
      </c>
      <c r="N196" s="68" t="n">
        <v>3322.22</v>
      </c>
      <c r="O196" s="65" t="inlineStr">
        <is>
          <t>Terminée</t>
        </is>
      </c>
      <c r="P196" s="67">
        <f>$I196</f>
        <v/>
      </c>
      <c r="Q196" s="69">
        <f>1</f>
        <v/>
      </c>
      <c r="R196" s="68">
        <f>IFERROR(INDEX(Devis!$M$2:$M$3053,MATCH($B196,Devis!$A$2:$A$3053,0)),0)</f>
        <v/>
      </c>
      <c r="S196" s="68">
        <f>$M196+$N196</f>
        <v/>
      </c>
      <c r="T196" s="68">
        <f>$R196-$S196</f>
        <v/>
      </c>
      <c r="U196" s="67">
        <f>IFERROR(IF(($C196-INDEX(Techniciens!$G$2:$G$13,MATCH($F196,Techniciens!$A$2:$A$13,0)))&lt;=365,"Moins d'un an",IF(($C196-INDEX(Techniciens!$G$2:$G$13,MATCH($F196,Techniciens!$A$2:$A$13,0)))&lt;=730,"1 à 2 ans","Plus de 2 ans")),"")</f>
        <v/>
      </c>
    </row>
    <row r="197">
      <c r="A197" s="65" t="inlineStr">
        <is>
          <t>INT-00196</t>
        </is>
      </c>
      <c r="B197" s="65" t="inlineStr">
        <is>
          <t>DEV-00450</t>
        </is>
      </c>
      <c r="C197" s="66" t="n">
        <v>45082</v>
      </c>
      <c r="D197" s="65" t="inlineStr">
        <is>
          <t>2023-06</t>
        </is>
      </c>
      <c r="E197" s="65" t="inlineStr">
        <is>
          <t>2022-2023</t>
        </is>
      </c>
      <c r="F197" s="65" t="inlineStr">
        <is>
          <t>TEC-08</t>
        </is>
      </c>
      <c r="G197" s="65" t="inlineStr">
        <is>
          <t>Elodie Ravel</t>
        </is>
      </c>
      <c r="H197" s="65" t="inlineStr">
        <is>
          <t>Toulouse</t>
        </is>
      </c>
      <c r="I197" s="65" t="inlineStr">
        <is>
          <t>Salle de bain</t>
        </is>
      </c>
      <c r="J197" s="70" t="n">
        <v>6.1</v>
      </c>
      <c r="K197" s="70" t="n">
        <v>6.5</v>
      </c>
      <c r="L197" s="72" t="n">
        <v>32</v>
      </c>
      <c r="M197" s="68" t="n">
        <v>208</v>
      </c>
      <c r="N197" s="68" t="n">
        <v>586.04</v>
      </c>
      <c r="O197" s="65" t="inlineStr">
        <is>
          <t>Terminée</t>
        </is>
      </c>
      <c r="P197" s="67">
        <f>$I197</f>
        <v/>
      </c>
      <c r="Q197" s="69">
        <f>1</f>
        <v/>
      </c>
      <c r="R197" s="68">
        <f>IFERROR(INDEX(Devis!$M$2:$M$3053,MATCH($B197,Devis!$A$2:$A$3053,0)),0)</f>
        <v/>
      </c>
      <c r="S197" s="68">
        <f>$M197+$N197</f>
        <v/>
      </c>
      <c r="T197" s="68">
        <f>$R197-$S197</f>
        <v/>
      </c>
      <c r="U197" s="67">
        <f>IFERROR(IF(($C197-INDEX(Techniciens!$G$2:$G$13,MATCH($F197,Techniciens!$A$2:$A$13,0)))&lt;=365,"Moins d'un an",IF(($C197-INDEX(Techniciens!$G$2:$G$13,MATCH($F197,Techniciens!$A$2:$A$13,0)))&lt;=730,"1 à 2 ans","Plus de 2 ans")),"")</f>
        <v/>
      </c>
    </row>
    <row r="198">
      <c r="A198" s="65" t="inlineStr">
        <is>
          <t>INT-00197</t>
        </is>
      </c>
      <c r="B198" s="65" t="inlineStr">
        <is>
          <t>DEV-00451</t>
        </is>
      </c>
      <c r="C198" s="66" t="n">
        <v>45103</v>
      </c>
      <c r="D198" s="65" t="inlineStr">
        <is>
          <t>2023-06</t>
        </is>
      </c>
      <c r="E198" s="65" t="inlineStr">
        <is>
          <t>2022-2023</t>
        </is>
      </c>
      <c r="F198" s="65" t="inlineStr">
        <is>
          <t>TEC-07</t>
        </is>
      </c>
      <c r="G198" s="65" t="inlineStr">
        <is>
          <t>Yannick Dubreuil</t>
        </is>
      </c>
      <c r="H198" s="65" t="inlineStr">
        <is>
          <t>Toulouse</t>
        </is>
      </c>
      <c r="I198" s="65" t="inlineStr">
        <is>
          <t>Salle de bain</t>
        </is>
      </c>
      <c r="J198" s="70" t="n">
        <v>29.2</v>
      </c>
      <c r="K198" s="70" t="n">
        <v>29.7</v>
      </c>
      <c r="L198" s="72" t="n">
        <v>30</v>
      </c>
      <c r="M198" s="68" t="n">
        <v>891</v>
      </c>
      <c r="N198" s="68" t="n">
        <v>3794.99</v>
      </c>
      <c r="O198" s="65" t="inlineStr">
        <is>
          <t>Terminée</t>
        </is>
      </c>
      <c r="P198" s="67">
        <f>$I198</f>
        <v/>
      </c>
      <c r="Q198" s="69">
        <f>1</f>
        <v/>
      </c>
      <c r="R198" s="68">
        <f>IFERROR(INDEX(Devis!$M$2:$M$3053,MATCH($B198,Devis!$A$2:$A$3053,0)),0)</f>
        <v/>
      </c>
      <c r="S198" s="68">
        <f>$M198+$N198</f>
        <v/>
      </c>
      <c r="T198" s="68">
        <f>$R198-$S198</f>
        <v/>
      </c>
      <c r="U198" s="67">
        <f>IFERROR(IF(($C198-INDEX(Techniciens!$G$2:$G$13,MATCH($F198,Techniciens!$A$2:$A$13,0)))&lt;=365,"Moins d'un an",IF(($C198-INDEX(Techniciens!$G$2:$G$13,MATCH($F198,Techniciens!$A$2:$A$13,0)))&lt;=730,"1 à 2 ans","Plus de 2 ans")),"")</f>
        <v/>
      </c>
    </row>
    <row r="199">
      <c r="A199" s="65" t="inlineStr">
        <is>
          <t>INT-00198</t>
        </is>
      </c>
      <c r="B199" s="65" t="inlineStr">
        <is>
          <t>DEV-00455</t>
        </is>
      </c>
      <c r="C199" s="66" t="n">
        <v>45112</v>
      </c>
      <c r="D199" s="65" t="inlineStr">
        <is>
          <t>2023-07</t>
        </is>
      </c>
      <c r="E199" s="65" t="inlineStr">
        <is>
          <t>2023-2024</t>
        </is>
      </c>
      <c r="F199" s="65" t="inlineStr">
        <is>
          <t>TEC-03</t>
        </is>
      </c>
      <c r="G199" s="65" t="inlineStr">
        <is>
          <t>Fabien Ortiz</t>
        </is>
      </c>
      <c r="H199" s="65" t="inlineStr">
        <is>
          <t>Bordeaux</t>
        </is>
      </c>
      <c r="I199" s="65" t="inlineStr">
        <is>
          <t>Électricité</t>
        </is>
      </c>
      <c r="J199" s="70" t="n">
        <v>6.9</v>
      </c>
      <c r="K199" s="70" t="n">
        <v>6.3</v>
      </c>
      <c r="L199" s="72" t="n">
        <v>33</v>
      </c>
      <c r="M199" s="68" t="n">
        <v>207.9</v>
      </c>
      <c r="N199" s="68" t="n">
        <v>1714.63</v>
      </c>
      <c r="O199" s="65" t="inlineStr">
        <is>
          <t>Terminée</t>
        </is>
      </c>
      <c r="P199" s="67">
        <f>$I199</f>
        <v/>
      </c>
      <c r="Q199" s="69">
        <f>1</f>
        <v/>
      </c>
      <c r="R199" s="68">
        <f>IFERROR(INDEX(Devis!$M$2:$M$3053,MATCH($B199,Devis!$A$2:$A$3053,0)),0)</f>
        <v/>
      </c>
      <c r="S199" s="68">
        <f>$M199+$N199</f>
        <v/>
      </c>
      <c r="T199" s="68">
        <f>$R199-$S199</f>
        <v/>
      </c>
      <c r="U199" s="67">
        <f>IFERROR(IF(($C199-INDEX(Techniciens!$G$2:$G$13,MATCH($F199,Techniciens!$A$2:$A$13,0)))&lt;=365,"Moins d'un an",IF(($C199-INDEX(Techniciens!$G$2:$G$13,MATCH($F199,Techniciens!$A$2:$A$13,0)))&lt;=730,"1 à 2 ans","Plus de 2 ans")),"")</f>
        <v/>
      </c>
    </row>
    <row r="200">
      <c r="A200" s="65" t="inlineStr">
        <is>
          <t>INT-00199</t>
        </is>
      </c>
      <c r="B200" s="65" t="inlineStr">
        <is>
          <t>DEV-00456</t>
        </is>
      </c>
      <c r="C200" s="66" t="n">
        <v>45111</v>
      </c>
      <c r="D200" s="65" t="inlineStr">
        <is>
          <t>2023-07</t>
        </is>
      </c>
      <c r="E200" s="65" t="inlineStr">
        <is>
          <t>2023-2024</t>
        </is>
      </c>
      <c r="F200" s="65" t="inlineStr">
        <is>
          <t>TEC-08</t>
        </is>
      </c>
      <c r="G200" s="65" t="inlineStr">
        <is>
          <t>Elodie Ravel</t>
        </is>
      </c>
      <c r="H200" s="65" t="inlineStr">
        <is>
          <t>Toulouse</t>
        </is>
      </c>
      <c r="I200" s="65" t="inlineStr">
        <is>
          <t>Électricité</t>
        </is>
      </c>
      <c r="J200" s="70" t="n">
        <v>16.7</v>
      </c>
      <c r="K200" s="70" t="n">
        <v>18.9</v>
      </c>
      <c r="L200" s="72" t="n">
        <v>32</v>
      </c>
      <c r="M200" s="68" t="n">
        <v>604.8</v>
      </c>
      <c r="N200" s="68" t="n">
        <v>1499.28</v>
      </c>
      <c r="O200" s="65" t="inlineStr">
        <is>
          <t>Terminée</t>
        </is>
      </c>
      <c r="P200" s="67">
        <f>$I200</f>
        <v/>
      </c>
      <c r="Q200" s="69">
        <f>1</f>
        <v/>
      </c>
      <c r="R200" s="68">
        <f>IFERROR(INDEX(Devis!$M$2:$M$3053,MATCH($B200,Devis!$A$2:$A$3053,0)),0)</f>
        <v/>
      </c>
      <c r="S200" s="68">
        <f>$M200+$N200</f>
        <v/>
      </c>
      <c r="T200" s="68">
        <f>$R200-$S200</f>
        <v/>
      </c>
      <c r="U200" s="67">
        <f>IFERROR(IF(($C200-INDEX(Techniciens!$G$2:$G$13,MATCH($F200,Techniciens!$A$2:$A$13,0)))&lt;=365,"Moins d'un an",IF(($C200-INDEX(Techniciens!$G$2:$G$13,MATCH($F200,Techniciens!$A$2:$A$13,0)))&lt;=730,"1 à 2 ans","Plus de 2 ans")),"")</f>
        <v/>
      </c>
    </row>
    <row r="201">
      <c r="A201" s="65" t="inlineStr">
        <is>
          <t>INT-00200</t>
        </is>
      </c>
      <c r="B201" s="65" t="inlineStr">
        <is>
          <t>DEV-00466</t>
        </is>
      </c>
      <c r="C201" s="66" t="n">
        <v>45118</v>
      </c>
      <c r="D201" s="65" t="inlineStr">
        <is>
          <t>2023-07</t>
        </is>
      </c>
      <c r="E201" s="65" t="inlineStr">
        <is>
          <t>2023-2024</t>
        </is>
      </c>
      <c r="F201" s="65" t="inlineStr">
        <is>
          <t>TEC-08</t>
        </is>
      </c>
      <c r="G201" s="65" t="inlineStr">
        <is>
          <t>Elodie Ravel</t>
        </is>
      </c>
      <c r="H201" s="65" t="inlineStr">
        <is>
          <t>Toulouse</t>
        </is>
      </c>
      <c r="I201" s="65" t="inlineStr">
        <is>
          <t>Salle de bain</t>
        </is>
      </c>
      <c r="J201" s="70" t="n">
        <v>5.6</v>
      </c>
      <c r="K201" s="70" t="n">
        <v>6.5</v>
      </c>
      <c r="L201" s="72" t="n">
        <v>32</v>
      </c>
      <c r="M201" s="68" t="n">
        <v>208</v>
      </c>
      <c r="N201" s="68" t="n">
        <v>670.16</v>
      </c>
      <c r="O201" s="65" t="inlineStr">
        <is>
          <t>Terminée</t>
        </is>
      </c>
      <c r="P201" s="67">
        <f>$I201</f>
        <v/>
      </c>
      <c r="Q201" s="69">
        <f>1</f>
        <v/>
      </c>
      <c r="R201" s="68">
        <f>IFERROR(INDEX(Devis!$M$2:$M$3053,MATCH($B201,Devis!$A$2:$A$3053,0)),0)</f>
        <v/>
      </c>
      <c r="S201" s="68">
        <f>$M201+$N201</f>
        <v/>
      </c>
      <c r="T201" s="68">
        <f>$R201-$S201</f>
        <v/>
      </c>
      <c r="U201" s="67">
        <f>IFERROR(IF(($C201-INDEX(Techniciens!$G$2:$G$13,MATCH($F201,Techniciens!$A$2:$A$13,0)))&lt;=365,"Moins d'un an",IF(($C201-INDEX(Techniciens!$G$2:$G$13,MATCH($F201,Techniciens!$A$2:$A$13,0)))&lt;=730,"1 à 2 ans","Plus de 2 ans")),"")</f>
        <v/>
      </c>
    </row>
    <row r="202">
      <c r="A202" s="65" t="inlineStr">
        <is>
          <t>INT-00201</t>
        </is>
      </c>
      <c r="B202" s="65" t="inlineStr">
        <is>
          <t>DEV-00468</t>
        </is>
      </c>
      <c r="C202" s="66" t="n">
        <v>45134</v>
      </c>
      <c r="D202" s="65" t="inlineStr">
        <is>
          <t>2023-07</t>
        </is>
      </c>
      <c r="E202" s="65" t="inlineStr">
        <is>
          <t>2023-2024</t>
        </is>
      </c>
      <c r="F202" s="65" t="inlineStr">
        <is>
          <t>TEC-01</t>
        </is>
      </c>
      <c r="G202" s="65" t="inlineStr">
        <is>
          <t>Marc Delaunay</t>
        </is>
      </c>
      <c r="H202" s="65" t="inlineStr">
        <is>
          <t>Bordeaux</t>
        </is>
      </c>
      <c r="I202" s="65" t="inlineStr">
        <is>
          <t>Plomberie</t>
        </is>
      </c>
      <c r="J202" s="70" t="n">
        <v>13.9</v>
      </c>
      <c r="K202" s="70" t="n">
        <v>14.5</v>
      </c>
      <c r="L202" s="72" t="n">
        <v>32</v>
      </c>
      <c r="M202" s="68" t="n">
        <v>464</v>
      </c>
      <c r="N202" s="68" t="n">
        <v>1683.81</v>
      </c>
      <c r="O202" s="65" t="inlineStr">
        <is>
          <t>Terminée</t>
        </is>
      </c>
      <c r="P202" s="67">
        <f>$I202</f>
        <v/>
      </c>
      <c r="Q202" s="69">
        <f>1</f>
        <v/>
      </c>
      <c r="R202" s="68">
        <f>IFERROR(INDEX(Devis!$M$2:$M$3053,MATCH($B202,Devis!$A$2:$A$3053,0)),0)</f>
        <v/>
      </c>
      <c r="S202" s="68">
        <f>$M202+$N202</f>
        <v/>
      </c>
      <c r="T202" s="68">
        <f>$R202-$S202</f>
        <v/>
      </c>
      <c r="U202" s="67">
        <f>IFERROR(IF(($C202-INDEX(Techniciens!$G$2:$G$13,MATCH($F202,Techniciens!$A$2:$A$13,0)))&lt;=365,"Moins d'un an",IF(($C202-INDEX(Techniciens!$G$2:$G$13,MATCH($F202,Techniciens!$A$2:$A$13,0)))&lt;=730,"1 à 2 ans","Plus de 2 ans")),"")</f>
        <v/>
      </c>
    </row>
    <row r="203">
      <c r="A203" s="65" t="inlineStr">
        <is>
          <t>INT-00202</t>
        </is>
      </c>
      <c r="B203" s="65" t="inlineStr">
        <is>
          <t>DEV-00471</t>
        </is>
      </c>
      <c r="C203" s="66" t="n">
        <v>45107</v>
      </c>
      <c r="D203" s="65" t="inlineStr">
        <is>
          <t>2023-06</t>
        </is>
      </c>
      <c r="E203" s="65" t="inlineStr">
        <is>
          <t>2022-2023</t>
        </is>
      </c>
      <c r="F203" s="65" t="inlineStr">
        <is>
          <t>TEC-07</t>
        </is>
      </c>
      <c r="G203" s="65" t="inlineStr">
        <is>
          <t>Yannick Dubreuil</t>
        </is>
      </c>
      <c r="H203" s="65" t="inlineStr">
        <is>
          <t>Toulouse</t>
        </is>
      </c>
      <c r="I203" s="65" t="inlineStr">
        <is>
          <t>Plomberie</t>
        </is>
      </c>
      <c r="J203" s="70" t="n">
        <v>12.7</v>
      </c>
      <c r="K203" s="70" t="n">
        <v>13.1</v>
      </c>
      <c r="L203" s="72" t="n">
        <v>30</v>
      </c>
      <c r="M203" s="68" t="n">
        <v>393</v>
      </c>
      <c r="N203" s="68" t="n">
        <v>1816.81</v>
      </c>
      <c r="O203" s="65" t="inlineStr">
        <is>
          <t>Terminée</t>
        </is>
      </c>
      <c r="P203" s="67">
        <f>$I203</f>
        <v/>
      </c>
      <c r="Q203" s="69">
        <f>1</f>
        <v/>
      </c>
      <c r="R203" s="68">
        <f>IFERROR(INDEX(Devis!$M$2:$M$3053,MATCH($B203,Devis!$A$2:$A$3053,0)),0)</f>
        <v/>
      </c>
      <c r="S203" s="68">
        <f>$M203+$N203</f>
        <v/>
      </c>
      <c r="T203" s="68">
        <f>$R203-$S203</f>
        <v/>
      </c>
      <c r="U203" s="67">
        <f>IFERROR(IF(($C203-INDEX(Techniciens!$G$2:$G$13,MATCH($F203,Techniciens!$A$2:$A$13,0)))&lt;=365,"Moins d'un an",IF(($C203-INDEX(Techniciens!$G$2:$G$13,MATCH($F203,Techniciens!$A$2:$A$13,0)))&lt;=730,"1 à 2 ans","Plus de 2 ans")),"")</f>
        <v/>
      </c>
    </row>
    <row r="204">
      <c r="A204" s="65" t="inlineStr">
        <is>
          <t>INT-00203</t>
        </is>
      </c>
      <c r="B204" s="65" t="inlineStr">
        <is>
          <t>DEV-00474</t>
        </is>
      </c>
      <c r="C204" s="66" t="n">
        <v>45105</v>
      </c>
      <c r="D204" s="65" t="inlineStr">
        <is>
          <t>2023-06</t>
        </is>
      </c>
      <c r="E204" s="65" t="inlineStr">
        <is>
          <t>2022-2023</t>
        </is>
      </c>
      <c r="F204" s="65" t="inlineStr">
        <is>
          <t>TEC-07</t>
        </is>
      </c>
      <c r="G204" s="65" t="inlineStr">
        <is>
          <t>Yannick Dubreuil</t>
        </is>
      </c>
      <c r="H204" s="65" t="inlineStr">
        <is>
          <t>Toulouse</t>
        </is>
      </c>
      <c r="I204" s="65" t="inlineStr">
        <is>
          <t>Plomberie</t>
        </is>
      </c>
      <c r="J204" s="70" t="n">
        <v>4.4</v>
      </c>
      <c r="K204" s="70" t="n">
        <v>4.9</v>
      </c>
      <c r="L204" s="72" t="n">
        <v>30</v>
      </c>
      <c r="M204" s="68" t="n">
        <v>147</v>
      </c>
      <c r="N204" s="68" t="n">
        <v>789.75</v>
      </c>
      <c r="O204" s="65" t="inlineStr">
        <is>
          <t>Terminée</t>
        </is>
      </c>
      <c r="P204" s="67">
        <f>$I204</f>
        <v/>
      </c>
      <c r="Q204" s="69">
        <f>1</f>
        <v/>
      </c>
      <c r="R204" s="68">
        <f>IFERROR(INDEX(Devis!$M$2:$M$3053,MATCH($B204,Devis!$A$2:$A$3053,0)),0)</f>
        <v/>
      </c>
      <c r="S204" s="68">
        <f>$M204+$N204</f>
        <v/>
      </c>
      <c r="T204" s="68">
        <f>$R204-$S204</f>
        <v/>
      </c>
      <c r="U204" s="67">
        <f>IFERROR(IF(($C204-INDEX(Techniciens!$G$2:$G$13,MATCH($F204,Techniciens!$A$2:$A$13,0)))&lt;=365,"Moins d'un an",IF(($C204-INDEX(Techniciens!$G$2:$G$13,MATCH($F204,Techniciens!$A$2:$A$13,0)))&lt;=730,"1 à 2 ans","Plus de 2 ans")),"")</f>
        <v/>
      </c>
    </row>
    <row r="205">
      <c r="A205" s="65" t="inlineStr">
        <is>
          <t>INT-00204</t>
        </is>
      </c>
      <c r="B205" s="65" t="inlineStr">
        <is>
          <t>DEV-00475</t>
        </is>
      </c>
      <c r="C205" s="66" t="n">
        <v>45141</v>
      </c>
      <c r="D205" s="65" t="inlineStr">
        <is>
          <t>2023-08</t>
        </is>
      </c>
      <c r="E205" s="65" t="inlineStr">
        <is>
          <t>2023-2024</t>
        </is>
      </c>
      <c r="F205" s="65" t="inlineStr">
        <is>
          <t>TEC-06</t>
        </is>
      </c>
      <c r="G205" s="65" t="inlineStr">
        <is>
          <t>Pierre Vasseur</t>
        </is>
      </c>
      <c r="H205" s="65" t="inlineStr">
        <is>
          <t>Toulouse</t>
        </is>
      </c>
      <c r="I205" s="65" t="inlineStr">
        <is>
          <t>Salle de bain</t>
        </is>
      </c>
      <c r="J205" s="70" t="n">
        <v>5.2</v>
      </c>
      <c r="K205" s="70" t="n">
        <v>5.1</v>
      </c>
      <c r="L205" s="72" t="n">
        <v>36</v>
      </c>
      <c r="M205" s="68" t="n">
        <v>183.6</v>
      </c>
      <c r="N205" s="68" t="n">
        <v>640.33</v>
      </c>
      <c r="O205" s="65" t="inlineStr">
        <is>
          <t>Terminée</t>
        </is>
      </c>
      <c r="P205" s="67">
        <f>$I205</f>
        <v/>
      </c>
      <c r="Q205" s="69">
        <f>1</f>
        <v/>
      </c>
      <c r="R205" s="68">
        <f>IFERROR(INDEX(Devis!$M$2:$M$3053,MATCH($B205,Devis!$A$2:$A$3053,0)),0)</f>
        <v/>
      </c>
      <c r="S205" s="68">
        <f>$M205+$N205</f>
        <v/>
      </c>
      <c r="T205" s="68">
        <f>$R205-$S205</f>
        <v/>
      </c>
      <c r="U205" s="67">
        <f>IFERROR(IF(($C205-INDEX(Techniciens!$G$2:$G$13,MATCH($F205,Techniciens!$A$2:$A$13,0)))&lt;=365,"Moins d'un an",IF(($C205-INDEX(Techniciens!$G$2:$G$13,MATCH($F205,Techniciens!$A$2:$A$13,0)))&lt;=730,"1 à 2 ans","Plus de 2 ans")),"")</f>
        <v/>
      </c>
    </row>
    <row r="206">
      <c r="A206" s="65" t="inlineStr">
        <is>
          <t>INT-00205</t>
        </is>
      </c>
      <c r="B206" s="65" t="inlineStr">
        <is>
          <t>DEV-00478</t>
        </is>
      </c>
      <c r="C206" s="66" t="n">
        <v>45131</v>
      </c>
      <c r="D206" s="65" t="inlineStr">
        <is>
          <t>2023-07</t>
        </is>
      </c>
      <c r="E206" s="65" t="inlineStr">
        <is>
          <t>2023-2024</t>
        </is>
      </c>
      <c r="F206" s="65" t="inlineStr">
        <is>
          <t>TEC-01</t>
        </is>
      </c>
      <c r="G206" s="65" t="inlineStr">
        <is>
          <t>Marc Delaunay</t>
        </is>
      </c>
      <c r="H206" s="65" t="inlineStr">
        <is>
          <t>Bordeaux</t>
        </is>
      </c>
      <c r="I206" s="65" t="inlineStr">
        <is>
          <t>Plomberie</t>
        </is>
      </c>
      <c r="J206" s="70" t="n">
        <v>13.4</v>
      </c>
      <c r="K206" s="70" t="n">
        <v>12</v>
      </c>
      <c r="L206" s="72" t="n">
        <v>32</v>
      </c>
      <c r="M206" s="68" t="n">
        <v>384</v>
      </c>
      <c r="N206" s="68" t="n">
        <v>1703.18</v>
      </c>
      <c r="O206" s="65" t="inlineStr">
        <is>
          <t>Terminée</t>
        </is>
      </c>
      <c r="P206" s="67">
        <f>$I206</f>
        <v/>
      </c>
      <c r="Q206" s="69">
        <f>1</f>
        <v/>
      </c>
      <c r="R206" s="68">
        <f>IFERROR(INDEX(Devis!$M$2:$M$3053,MATCH($B206,Devis!$A$2:$A$3053,0)),0)</f>
        <v/>
      </c>
      <c r="S206" s="68">
        <f>$M206+$N206</f>
        <v/>
      </c>
      <c r="T206" s="68">
        <f>$R206-$S206</f>
        <v/>
      </c>
      <c r="U206" s="67">
        <f>IFERROR(IF(($C206-INDEX(Techniciens!$G$2:$G$13,MATCH($F206,Techniciens!$A$2:$A$13,0)))&lt;=365,"Moins d'un an",IF(($C206-INDEX(Techniciens!$G$2:$G$13,MATCH($F206,Techniciens!$A$2:$A$13,0)))&lt;=730,"1 à 2 ans","Plus de 2 ans")),"")</f>
        <v/>
      </c>
    </row>
    <row r="207">
      <c r="A207" s="65" t="inlineStr">
        <is>
          <t>INT-00206</t>
        </is>
      </c>
      <c r="B207" s="65" t="inlineStr">
        <is>
          <t>DEV-00479</t>
        </is>
      </c>
      <c r="C207" s="66" t="n">
        <v>45110</v>
      </c>
      <c r="D207" s="65" t="inlineStr">
        <is>
          <t>2023-07</t>
        </is>
      </c>
      <c r="E207" s="65" t="inlineStr">
        <is>
          <t>2023-2024</t>
        </is>
      </c>
      <c r="F207" s="65" t="inlineStr">
        <is>
          <t>TEC-08</t>
        </is>
      </c>
      <c r="G207" s="65" t="inlineStr">
        <is>
          <t>Elodie Ravel</t>
        </is>
      </c>
      <c r="H207" s="65" t="inlineStr">
        <is>
          <t>Toulouse</t>
        </is>
      </c>
      <c r="I207" s="65" t="inlineStr">
        <is>
          <t>Électricité</t>
        </is>
      </c>
      <c r="J207" s="70" t="n">
        <v>7.9</v>
      </c>
      <c r="K207" s="70" t="n">
        <v>8.6</v>
      </c>
      <c r="L207" s="72" t="n">
        <v>32</v>
      </c>
      <c r="M207" s="68" t="n">
        <v>275.2</v>
      </c>
      <c r="N207" s="68" t="n">
        <v>1799.12</v>
      </c>
      <c r="O207" s="65" t="inlineStr">
        <is>
          <t>Terminée</t>
        </is>
      </c>
      <c r="P207" s="67">
        <f>$I207</f>
        <v/>
      </c>
      <c r="Q207" s="69">
        <f>1</f>
        <v/>
      </c>
      <c r="R207" s="68">
        <f>IFERROR(INDEX(Devis!$M$2:$M$3053,MATCH($B207,Devis!$A$2:$A$3053,0)),0)</f>
        <v/>
      </c>
      <c r="S207" s="68">
        <f>$M207+$N207</f>
        <v/>
      </c>
      <c r="T207" s="68">
        <f>$R207-$S207</f>
        <v/>
      </c>
      <c r="U207" s="67">
        <f>IFERROR(IF(($C207-INDEX(Techniciens!$G$2:$G$13,MATCH($F207,Techniciens!$A$2:$A$13,0)))&lt;=365,"Moins d'un an",IF(($C207-INDEX(Techniciens!$G$2:$G$13,MATCH($F207,Techniciens!$A$2:$A$13,0)))&lt;=730,"1 à 2 ans","Plus de 2 ans")),"")</f>
        <v/>
      </c>
    </row>
    <row r="208">
      <c r="A208" s="65" t="inlineStr">
        <is>
          <t>INT-00207</t>
        </is>
      </c>
      <c r="B208" s="65" t="inlineStr">
        <is>
          <t>DEV-00483</t>
        </is>
      </c>
      <c r="C208" s="66" t="n">
        <v>45117</v>
      </c>
      <c r="D208" s="65" t="inlineStr">
        <is>
          <t>2023-07</t>
        </is>
      </c>
      <c r="E208" s="65" t="inlineStr">
        <is>
          <t>2023-2024</t>
        </is>
      </c>
      <c r="F208" s="65" t="inlineStr">
        <is>
          <t>TEC-03</t>
        </is>
      </c>
      <c r="G208" s="65" t="inlineStr">
        <is>
          <t>Fabien Ortiz</t>
        </is>
      </c>
      <c r="H208" s="65" t="inlineStr">
        <is>
          <t>Bordeaux</t>
        </is>
      </c>
      <c r="I208" s="65" t="inlineStr">
        <is>
          <t>Électricité</t>
        </is>
      </c>
      <c r="J208" s="70" t="n">
        <v>14.7</v>
      </c>
      <c r="K208" s="70" t="n">
        <v>15</v>
      </c>
      <c r="L208" s="72" t="n">
        <v>33</v>
      </c>
      <c r="M208" s="68" t="n">
        <v>495</v>
      </c>
      <c r="N208" s="68" t="n">
        <v>2864.75</v>
      </c>
      <c r="O208" s="65" t="inlineStr">
        <is>
          <t>Terminée</t>
        </is>
      </c>
      <c r="P208" s="67">
        <f>$I208</f>
        <v/>
      </c>
      <c r="Q208" s="69">
        <f>1</f>
        <v/>
      </c>
      <c r="R208" s="68">
        <f>IFERROR(INDEX(Devis!$M$2:$M$3053,MATCH($B208,Devis!$A$2:$A$3053,0)),0)</f>
        <v/>
      </c>
      <c r="S208" s="68">
        <f>$M208+$N208</f>
        <v/>
      </c>
      <c r="T208" s="68">
        <f>$R208-$S208</f>
        <v/>
      </c>
      <c r="U208" s="67">
        <f>IFERROR(IF(($C208-INDEX(Techniciens!$G$2:$G$13,MATCH($F208,Techniciens!$A$2:$A$13,0)))&lt;=365,"Moins d'un an",IF(($C208-INDEX(Techniciens!$G$2:$G$13,MATCH($F208,Techniciens!$A$2:$A$13,0)))&lt;=730,"1 à 2 ans","Plus de 2 ans")),"")</f>
        <v/>
      </c>
    </row>
    <row r="209">
      <c r="A209" s="65" t="inlineStr">
        <is>
          <t>INT-00208</t>
        </is>
      </c>
      <c r="B209" s="65" t="inlineStr">
        <is>
          <t>DEV-00486</t>
        </is>
      </c>
      <c r="C209" s="66" t="n">
        <v>45138</v>
      </c>
      <c r="D209" s="65" t="inlineStr">
        <is>
          <t>2023-07</t>
        </is>
      </c>
      <c r="E209" s="65" t="inlineStr">
        <is>
          <t>2023-2024</t>
        </is>
      </c>
      <c r="F209" s="65" t="inlineStr">
        <is>
          <t>TEC-06</t>
        </is>
      </c>
      <c r="G209" s="65" t="inlineStr">
        <is>
          <t>Pierre Vasseur</t>
        </is>
      </c>
      <c r="H209" s="65" t="inlineStr">
        <is>
          <t>Toulouse</t>
        </is>
      </c>
      <c r="I209" s="65" t="inlineStr">
        <is>
          <t>Chauffage</t>
        </is>
      </c>
      <c r="J209" s="70" t="n">
        <v>12.2</v>
      </c>
      <c r="K209" s="70" t="n">
        <v>11.7</v>
      </c>
      <c r="L209" s="72" t="n">
        <v>36</v>
      </c>
      <c r="M209" s="68" t="n">
        <v>421.2</v>
      </c>
      <c r="N209" s="68" t="n">
        <v>2464.62</v>
      </c>
      <c r="O209" s="65" t="inlineStr">
        <is>
          <t>Terminée</t>
        </is>
      </c>
      <c r="P209" s="67">
        <f>$I209</f>
        <v/>
      </c>
      <c r="Q209" s="69">
        <f>1</f>
        <v/>
      </c>
      <c r="R209" s="68">
        <f>IFERROR(INDEX(Devis!$M$2:$M$3053,MATCH($B209,Devis!$A$2:$A$3053,0)),0)</f>
        <v/>
      </c>
      <c r="S209" s="68">
        <f>$M209+$N209</f>
        <v/>
      </c>
      <c r="T209" s="68">
        <f>$R209-$S209</f>
        <v/>
      </c>
      <c r="U209" s="67">
        <f>IFERROR(IF(($C209-INDEX(Techniciens!$G$2:$G$13,MATCH($F209,Techniciens!$A$2:$A$13,0)))&lt;=365,"Moins d'un an",IF(($C209-INDEX(Techniciens!$G$2:$G$13,MATCH($F209,Techniciens!$A$2:$A$13,0)))&lt;=730,"1 à 2 ans","Plus de 2 ans")),"")</f>
        <v/>
      </c>
    </row>
    <row r="210">
      <c r="A210" s="65" t="inlineStr">
        <is>
          <t>INT-00209</t>
        </is>
      </c>
      <c r="B210" s="65" t="inlineStr">
        <is>
          <t>DEV-00489</t>
        </is>
      </c>
      <c r="C210" s="66" t="n">
        <v>45147</v>
      </c>
      <c r="D210" s="65" t="inlineStr">
        <is>
          <t>2023-08</t>
        </is>
      </c>
      <c r="E210" s="65" t="inlineStr">
        <is>
          <t>2023-2024</t>
        </is>
      </c>
      <c r="F210" s="65" t="inlineStr">
        <is>
          <t>TEC-01</t>
        </is>
      </c>
      <c r="G210" s="65" t="inlineStr">
        <is>
          <t>Marc Delaunay</t>
        </is>
      </c>
      <c r="H210" s="65" t="inlineStr">
        <is>
          <t>Bordeaux</t>
        </is>
      </c>
      <c r="I210" s="65" t="inlineStr">
        <is>
          <t>Plomberie</t>
        </is>
      </c>
      <c r="J210" s="70" t="n">
        <v>4.1</v>
      </c>
      <c r="K210" s="70" t="n">
        <v>3.9</v>
      </c>
      <c r="L210" s="72" t="n">
        <v>32</v>
      </c>
      <c r="M210" s="68" t="n">
        <v>124.8</v>
      </c>
      <c r="N210" s="68" t="n">
        <v>619.9</v>
      </c>
      <c r="O210" s="65" t="inlineStr">
        <is>
          <t>Terminée</t>
        </is>
      </c>
      <c r="P210" s="67">
        <f>$I210</f>
        <v/>
      </c>
      <c r="Q210" s="69">
        <f>1</f>
        <v/>
      </c>
      <c r="R210" s="68">
        <f>IFERROR(INDEX(Devis!$M$2:$M$3053,MATCH($B210,Devis!$A$2:$A$3053,0)),0)</f>
        <v/>
      </c>
      <c r="S210" s="68">
        <f>$M210+$N210</f>
        <v/>
      </c>
      <c r="T210" s="68">
        <f>$R210-$S210</f>
        <v/>
      </c>
      <c r="U210" s="67">
        <f>IFERROR(IF(($C210-INDEX(Techniciens!$G$2:$G$13,MATCH($F210,Techniciens!$A$2:$A$13,0)))&lt;=365,"Moins d'un an",IF(($C210-INDEX(Techniciens!$G$2:$G$13,MATCH($F210,Techniciens!$A$2:$A$13,0)))&lt;=730,"1 à 2 ans","Plus de 2 ans")),"")</f>
        <v/>
      </c>
    </row>
    <row r="211">
      <c r="A211" s="65" t="inlineStr">
        <is>
          <t>INT-00210</t>
        </is>
      </c>
      <c r="B211" s="65" t="inlineStr">
        <is>
          <t>DEV-00490</t>
        </is>
      </c>
      <c r="C211" s="66" t="n">
        <v>45138</v>
      </c>
      <c r="D211" s="65" t="inlineStr">
        <is>
          <t>2023-07</t>
        </is>
      </c>
      <c r="E211" s="65" t="inlineStr">
        <is>
          <t>2023-2024</t>
        </is>
      </c>
      <c r="F211" s="65" t="inlineStr">
        <is>
          <t>TEC-01</t>
        </is>
      </c>
      <c r="G211" s="65" t="inlineStr">
        <is>
          <t>Marc Delaunay</t>
        </is>
      </c>
      <c r="H211" s="65" t="inlineStr">
        <is>
          <t>Bordeaux</t>
        </is>
      </c>
      <c r="I211" s="65" t="inlineStr">
        <is>
          <t>Dépannage</t>
        </is>
      </c>
      <c r="J211" s="70" t="n">
        <v>1.6</v>
      </c>
      <c r="K211" s="70" t="n">
        <v>1.5</v>
      </c>
      <c r="L211" s="72" t="n">
        <v>32</v>
      </c>
      <c r="M211" s="68" t="n">
        <v>48</v>
      </c>
      <c r="N211" s="68" t="n">
        <v>95.36</v>
      </c>
      <c r="O211" s="65" t="inlineStr">
        <is>
          <t>Terminée</t>
        </is>
      </c>
      <c r="P211" s="67">
        <f>$I211</f>
        <v/>
      </c>
      <c r="Q211" s="69">
        <f>1</f>
        <v/>
      </c>
      <c r="R211" s="68">
        <f>IFERROR(INDEX(Devis!$M$2:$M$3053,MATCH($B211,Devis!$A$2:$A$3053,0)),0)</f>
        <v/>
      </c>
      <c r="S211" s="68">
        <f>$M211+$N211</f>
        <v/>
      </c>
      <c r="T211" s="68">
        <f>$R211-$S211</f>
        <v/>
      </c>
      <c r="U211" s="67">
        <f>IFERROR(IF(($C211-INDEX(Techniciens!$G$2:$G$13,MATCH($F211,Techniciens!$A$2:$A$13,0)))&lt;=365,"Moins d'un an",IF(($C211-INDEX(Techniciens!$G$2:$G$13,MATCH($F211,Techniciens!$A$2:$A$13,0)))&lt;=730,"1 à 2 ans","Plus de 2 ans")),"")</f>
        <v/>
      </c>
    </row>
    <row r="212">
      <c r="A212" s="65" t="inlineStr">
        <is>
          <t>INT-00211</t>
        </is>
      </c>
      <c r="B212" s="65" t="inlineStr">
        <is>
          <t>DEV-00491</t>
        </is>
      </c>
      <c r="C212" s="66" t="n">
        <v>45146</v>
      </c>
      <c r="D212" s="65" t="inlineStr">
        <is>
          <t>2023-08</t>
        </is>
      </c>
      <c r="E212" s="65" t="inlineStr">
        <is>
          <t>2023-2024</t>
        </is>
      </c>
      <c r="F212" s="65" t="inlineStr">
        <is>
          <t>TEC-07</t>
        </is>
      </c>
      <c r="G212" s="65" t="inlineStr">
        <is>
          <t>Yannick Dubreuil</t>
        </is>
      </c>
      <c r="H212" s="65" t="inlineStr">
        <is>
          <t>Toulouse</t>
        </is>
      </c>
      <c r="I212" s="65" t="inlineStr">
        <is>
          <t>Plomberie</t>
        </is>
      </c>
      <c r="J212" s="70" t="n">
        <v>2.1</v>
      </c>
      <c r="K212" s="70" t="n">
        <v>2.3</v>
      </c>
      <c r="L212" s="72" t="n">
        <v>30</v>
      </c>
      <c r="M212" s="68" t="n">
        <v>69</v>
      </c>
      <c r="N212" s="68" t="n">
        <v>302.88</v>
      </c>
      <c r="O212" s="65" t="inlineStr">
        <is>
          <t>Terminée</t>
        </is>
      </c>
      <c r="P212" s="67">
        <f>$I212</f>
        <v/>
      </c>
      <c r="Q212" s="69">
        <f>1</f>
        <v/>
      </c>
      <c r="R212" s="68">
        <f>IFERROR(INDEX(Devis!$M$2:$M$3053,MATCH($B212,Devis!$A$2:$A$3053,0)),0)</f>
        <v/>
      </c>
      <c r="S212" s="68">
        <f>$M212+$N212</f>
        <v/>
      </c>
      <c r="T212" s="68">
        <f>$R212-$S212</f>
        <v/>
      </c>
      <c r="U212" s="67">
        <f>IFERROR(IF(($C212-INDEX(Techniciens!$G$2:$G$13,MATCH($F212,Techniciens!$A$2:$A$13,0)))&lt;=365,"Moins d'un an",IF(($C212-INDEX(Techniciens!$G$2:$G$13,MATCH($F212,Techniciens!$A$2:$A$13,0)))&lt;=730,"1 à 2 ans","Plus de 2 ans")),"")</f>
        <v/>
      </c>
    </row>
    <row r="213">
      <c r="A213" s="65" t="inlineStr">
        <is>
          <t>INT-00212</t>
        </is>
      </c>
      <c r="B213" s="65" t="inlineStr">
        <is>
          <t>DEV-00492</t>
        </is>
      </c>
      <c r="C213" s="66" t="n">
        <v>45133</v>
      </c>
      <c r="D213" s="65" t="inlineStr">
        <is>
          <t>2023-07</t>
        </is>
      </c>
      <c r="E213" s="65" t="inlineStr">
        <is>
          <t>2023-2024</t>
        </is>
      </c>
      <c r="F213" s="65" t="inlineStr">
        <is>
          <t>TEC-08</t>
        </is>
      </c>
      <c r="G213" s="65" t="inlineStr">
        <is>
          <t>Elodie Ravel</t>
        </is>
      </c>
      <c r="H213" s="65" t="inlineStr">
        <is>
          <t>Toulouse</t>
        </is>
      </c>
      <c r="I213" s="65" t="inlineStr">
        <is>
          <t>Salle de bain</t>
        </is>
      </c>
      <c r="J213" s="70" t="n">
        <v>46.2</v>
      </c>
      <c r="K213" s="70" t="n">
        <v>54.1</v>
      </c>
      <c r="L213" s="72" t="n">
        <v>32</v>
      </c>
      <c r="M213" s="68" t="n">
        <v>1731.2</v>
      </c>
      <c r="N213" s="68" t="n">
        <v>11110.97</v>
      </c>
      <c r="O213" s="65" t="inlineStr">
        <is>
          <t>Terminée</t>
        </is>
      </c>
      <c r="P213" s="67">
        <f>$I213</f>
        <v/>
      </c>
      <c r="Q213" s="69">
        <f>1</f>
        <v/>
      </c>
      <c r="R213" s="68">
        <f>IFERROR(INDEX(Devis!$M$2:$M$3053,MATCH($B213,Devis!$A$2:$A$3053,0)),0)</f>
        <v/>
      </c>
      <c r="S213" s="68">
        <f>$M213+$N213</f>
        <v/>
      </c>
      <c r="T213" s="68">
        <f>$R213-$S213</f>
        <v/>
      </c>
      <c r="U213" s="67">
        <f>IFERROR(IF(($C213-INDEX(Techniciens!$G$2:$G$13,MATCH($F213,Techniciens!$A$2:$A$13,0)))&lt;=365,"Moins d'un an",IF(($C213-INDEX(Techniciens!$G$2:$G$13,MATCH($F213,Techniciens!$A$2:$A$13,0)))&lt;=730,"1 à 2 ans","Plus de 2 ans")),"")</f>
        <v/>
      </c>
    </row>
    <row r="214">
      <c r="A214" s="65" t="inlineStr">
        <is>
          <t>INT-00213</t>
        </is>
      </c>
      <c r="B214" s="65" t="inlineStr">
        <is>
          <t>DEV-00496</t>
        </is>
      </c>
      <c r="C214" s="66" t="n">
        <v>45154</v>
      </c>
      <c r="D214" s="65" t="inlineStr">
        <is>
          <t>2023-08</t>
        </is>
      </c>
      <c r="E214" s="65" t="inlineStr">
        <is>
          <t>2023-2024</t>
        </is>
      </c>
      <c r="F214" s="65" t="inlineStr">
        <is>
          <t>TEC-02</t>
        </is>
      </c>
      <c r="G214" s="65" t="inlineStr">
        <is>
          <t>Ahmed Zahiri</t>
        </is>
      </c>
      <c r="H214" s="65" t="inlineStr">
        <is>
          <t>Bordeaux</t>
        </is>
      </c>
      <c r="I214" s="65" t="inlineStr">
        <is>
          <t>Chauffage</t>
        </is>
      </c>
      <c r="J214" s="70" t="n">
        <v>31.3</v>
      </c>
      <c r="K214" s="70" t="n">
        <v>30.5</v>
      </c>
      <c r="L214" s="72" t="n">
        <v>35</v>
      </c>
      <c r="M214" s="68" t="n">
        <v>1067.5</v>
      </c>
      <c r="N214" s="68" t="n">
        <v>9131.07</v>
      </c>
      <c r="O214" s="65" t="inlineStr">
        <is>
          <t>Terminée</t>
        </is>
      </c>
      <c r="P214" s="67">
        <f>$I214</f>
        <v/>
      </c>
      <c r="Q214" s="69">
        <f>1</f>
        <v/>
      </c>
      <c r="R214" s="68">
        <f>IFERROR(INDEX(Devis!$M$2:$M$3053,MATCH($B214,Devis!$A$2:$A$3053,0)),0)</f>
        <v/>
      </c>
      <c r="S214" s="68">
        <f>$M214+$N214</f>
        <v/>
      </c>
      <c r="T214" s="68">
        <f>$R214-$S214</f>
        <v/>
      </c>
      <c r="U214" s="67">
        <f>IFERROR(IF(($C214-INDEX(Techniciens!$G$2:$G$13,MATCH($F214,Techniciens!$A$2:$A$13,0)))&lt;=365,"Moins d'un an",IF(($C214-INDEX(Techniciens!$G$2:$G$13,MATCH($F214,Techniciens!$A$2:$A$13,0)))&lt;=730,"1 à 2 ans","Plus de 2 ans")),"")</f>
        <v/>
      </c>
    </row>
    <row r="215">
      <c r="A215" s="65" t="inlineStr">
        <is>
          <t>INT-00214</t>
        </is>
      </c>
      <c r="B215" s="65" t="inlineStr">
        <is>
          <t>DEV-00499</t>
        </is>
      </c>
      <c r="C215" s="66" t="n">
        <v>45146</v>
      </c>
      <c r="D215" s="65" t="inlineStr">
        <is>
          <t>2023-08</t>
        </is>
      </c>
      <c r="E215" s="65" t="inlineStr">
        <is>
          <t>2023-2024</t>
        </is>
      </c>
      <c r="F215" s="65" t="inlineStr">
        <is>
          <t>TEC-05</t>
        </is>
      </c>
      <c r="G215" s="65" t="inlineStr">
        <is>
          <t>Sonia Mercier</t>
        </is>
      </c>
      <c r="H215" s="65" t="inlineStr">
        <is>
          <t>Bordeaux</t>
        </is>
      </c>
      <c r="I215" s="65" t="inlineStr">
        <is>
          <t>Salle de bain</t>
        </is>
      </c>
      <c r="J215" s="70" t="n">
        <v>6</v>
      </c>
      <c r="K215" s="70" t="n">
        <v>6.1</v>
      </c>
      <c r="L215" s="72" t="n">
        <v>31</v>
      </c>
      <c r="M215" s="68" t="n">
        <v>189.1</v>
      </c>
      <c r="N215" s="68" t="n">
        <v>1045.78</v>
      </c>
      <c r="O215" s="65" t="inlineStr">
        <is>
          <t>Terminée</t>
        </is>
      </c>
      <c r="P215" s="67">
        <f>$I215</f>
        <v/>
      </c>
      <c r="Q215" s="69">
        <f>1</f>
        <v/>
      </c>
      <c r="R215" s="68">
        <f>IFERROR(INDEX(Devis!$M$2:$M$3053,MATCH($B215,Devis!$A$2:$A$3053,0)),0)</f>
        <v/>
      </c>
      <c r="S215" s="68">
        <f>$M215+$N215</f>
        <v/>
      </c>
      <c r="T215" s="68">
        <f>$R215-$S215</f>
        <v/>
      </c>
      <c r="U215" s="67">
        <f>IFERROR(IF(($C215-INDEX(Techniciens!$G$2:$G$13,MATCH($F215,Techniciens!$A$2:$A$13,0)))&lt;=365,"Moins d'un an",IF(($C215-INDEX(Techniciens!$G$2:$G$13,MATCH($F215,Techniciens!$A$2:$A$13,0)))&lt;=730,"1 à 2 ans","Plus de 2 ans")),"")</f>
        <v/>
      </c>
    </row>
    <row r="216">
      <c r="A216" s="65" t="inlineStr">
        <is>
          <t>INT-00215</t>
        </is>
      </c>
      <c r="B216" s="65" t="inlineStr">
        <is>
          <t>DEV-00500</t>
        </is>
      </c>
      <c r="C216" s="66" t="n">
        <v>45142</v>
      </c>
      <c r="D216" s="65" t="inlineStr">
        <is>
          <t>2023-08</t>
        </is>
      </c>
      <c r="E216" s="65" t="inlineStr">
        <is>
          <t>2023-2024</t>
        </is>
      </c>
      <c r="F216" s="65" t="inlineStr">
        <is>
          <t>TEC-06</t>
        </is>
      </c>
      <c r="G216" s="65" t="inlineStr">
        <is>
          <t>Pierre Vasseur</t>
        </is>
      </c>
      <c r="H216" s="65" t="inlineStr">
        <is>
          <t>Toulouse</t>
        </is>
      </c>
      <c r="I216" s="65" t="inlineStr">
        <is>
          <t>Salle de bain</t>
        </is>
      </c>
      <c r="J216" s="70" t="n">
        <v>5.6</v>
      </c>
      <c r="K216" s="70" t="n">
        <v>5.1</v>
      </c>
      <c r="L216" s="72" t="n">
        <v>36</v>
      </c>
      <c r="M216" s="68" t="n">
        <v>183.6</v>
      </c>
      <c r="N216" s="68" t="n">
        <v>552.0599999999999</v>
      </c>
      <c r="O216" s="65" t="inlineStr">
        <is>
          <t>Terminée</t>
        </is>
      </c>
      <c r="P216" s="67">
        <f>$I216</f>
        <v/>
      </c>
      <c r="Q216" s="69">
        <f>1</f>
        <v/>
      </c>
      <c r="R216" s="68">
        <f>IFERROR(INDEX(Devis!$M$2:$M$3053,MATCH($B216,Devis!$A$2:$A$3053,0)),0)</f>
        <v/>
      </c>
      <c r="S216" s="68">
        <f>$M216+$N216</f>
        <v/>
      </c>
      <c r="T216" s="68">
        <f>$R216-$S216</f>
        <v/>
      </c>
      <c r="U216" s="67">
        <f>IFERROR(IF(($C216-INDEX(Techniciens!$G$2:$G$13,MATCH($F216,Techniciens!$A$2:$A$13,0)))&lt;=365,"Moins d'un an",IF(($C216-INDEX(Techniciens!$G$2:$G$13,MATCH($F216,Techniciens!$A$2:$A$13,0)))&lt;=730,"1 à 2 ans","Plus de 2 ans")),"")</f>
        <v/>
      </c>
    </row>
    <row r="217">
      <c r="A217" s="65" t="inlineStr">
        <is>
          <t>INT-00216</t>
        </is>
      </c>
      <c r="B217" s="65" t="inlineStr">
        <is>
          <t>DEV-00504</t>
        </is>
      </c>
      <c r="C217" s="66" t="n">
        <v>45173</v>
      </c>
      <c r="D217" s="65" t="inlineStr">
        <is>
          <t>2023-09</t>
        </is>
      </c>
      <c r="E217" s="65" t="inlineStr">
        <is>
          <t>2023-2024</t>
        </is>
      </c>
      <c r="F217" s="65" t="inlineStr">
        <is>
          <t>TEC-03</t>
        </is>
      </c>
      <c r="G217" s="65" t="inlineStr">
        <is>
          <t>Fabien Ortiz</t>
        </is>
      </c>
      <c r="H217" s="65" t="inlineStr">
        <is>
          <t>Bordeaux</t>
        </is>
      </c>
      <c r="I217" s="65" t="inlineStr">
        <is>
          <t>Dépannage</t>
        </is>
      </c>
      <c r="J217" s="70" t="n">
        <v>1.6</v>
      </c>
      <c r="K217" s="70" t="n">
        <v>1.6</v>
      </c>
      <c r="L217" s="72" t="n">
        <v>33</v>
      </c>
      <c r="M217" s="68" t="n">
        <v>52.8</v>
      </c>
      <c r="N217" s="68" t="n">
        <v>102.19</v>
      </c>
      <c r="O217" s="65" t="inlineStr">
        <is>
          <t>Terminée</t>
        </is>
      </c>
      <c r="P217" s="67">
        <f>$I217</f>
        <v/>
      </c>
      <c r="Q217" s="69">
        <f>1</f>
        <v/>
      </c>
      <c r="R217" s="68">
        <f>IFERROR(INDEX(Devis!$M$2:$M$3053,MATCH($B217,Devis!$A$2:$A$3053,0)),0)</f>
        <v/>
      </c>
      <c r="S217" s="68">
        <f>$M217+$N217</f>
        <v/>
      </c>
      <c r="T217" s="68">
        <f>$R217-$S217</f>
        <v/>
      </c>
      <c r="U217" s="67">
        <f>IFERROR(IF(($C217-INDEX(Techniciens!$G$2:$G$13,MATCH($F217,Techniciens!$A$2:$A$13,0)))&lt;=365,"Moins d'un an",IF(($C217-INDEX(Techniciens!$G$2:$G$13,MATCH($F217,Techniciens!$A$2:$A$13,0)))&lt;=730,"1 à 2 ans","Plus de 2 ans")),"")</f>
        <v/>
      </c>
    </row>
    <row r="218">
      <c r="A218" s="65" t="inlineStr">
        <is>
          <t>INT-00217</t>
        </is>
      </c>
      <c r="B218" s="65" t="inlineStr">
        <is>
          <t>DEV-00505</t>
        </is>
      </c>
      <c r="C218" s="66" t="n">
        <v>45132</v>
      </c>
      <c r="D218" s="65" t="inlineStr">
        <is>
          <t>2023-07</t>
        </is>
      </c>
      <c r="E218" s="65" t="inlineStr">
        <is>
          <t>2023-2024</t>
        </is>
      </c>
      <c r="F218" s="65" t="inlineStr">
        <is>
          <t>TEC-06</t>
        </is>
      </c>
      <c r="G218" s="65" t="inlineStr">
        <is>
          <t>Pierre Vasseur</t>
        </is>
      </c>
      <c r="H218" s="65" t="inlineStr">
        <is>
          <t>Toulouse</t>
        </is>
      </c>
      <c r="I218" s="65" t="inlineStr">
        <is>
          <t>Salle de bain</t>
        </is>
      </c>
      <c r="J218" s="70" t="n">
        <v>17.1</v>
      </c>
      <c r="K218" s="70" t="n">
        <v>16</v>
      </c>
      <c r="L218" s="72" t="n">
        <v>36</v>
      </c>
      <c r="M218" s="68" t="n">
        <v>576</v>
      </c>
      <c r="N218" s="68" t="n">
        <v>1959.42</v>
      </c>
      <c r="O218" s="65" t="inlineStr">
        <is>
          <t>Terminée</t>
        </is>
      </c>
      <c r="P218" s="67">
        <f>$I218</f>
        <v/>
      </c>
      <c r="Q218" s="69">
        <f>1</f>
        <v/>
      </c>
      <c r="R218" s="68">
        <f>IFERROR(INDEX(Devis!$M$2:$M$3053,MATCH($B218,Devis!$A$2:$A$3053,0)),0)</f>
        <v/>
      </c>
      <c r="S218" s="68">
        <f>$M218+$N218</f>
        <v/>
      </c>
      <c r="T218" s="68">
        <f>$R218-$S218</f>
        <v/>
      </c>
      <c r="U218" s="67">
        <f>IFERROR(IF(($C218-INDEX(Techniciens!$G$2:$G$13,MATCH($F218,Techniciens!$A$2:$A$13,0)))&lt;=365,"Moins d'un an",IF(($C218-INDEX(Techniciens!$G$2:$G$13,MATCH($F218,Techniciens!$A$2:$A$13,0)))&lt;=730,"1 à 2 ans","Plus de 2 ans")),"")</f>
        <v/>
      </c>
    </row>
    <row r="219">
      <c r="A219" s="65" t="inlineStr">
        <is>
          <t>INT-00218</t>
        </is>
      </c>
      <c r="B219" s="65" t="inlineStr">
        <is>
          <t>DEV-00506</t>
        </is>
      </c>
      <c r="C219" s="66" t="n">
        <v>45145</v>
      </c>
      <c r="D219" s="65" t="inlineStr">
        <is>
          <t>2023-08</t>
        </is>
      </c>
      <c r="E219" s="65" t="inlineStr">
        <is>
          <t>2023-2024</t>
        </is>
      </c>
      <c r="F219" s="65" t="inlineStr">
        <is>
          <t>TEC-03</t>
        </is>
      </c>
      <c r="G219" s="65" t="inlineStr">
        <is>
          <t>Fabien Ortiz</t>
        </is>
      </c>
      <c r="H219" s="65" t="inlineStr">
        <is>
          <t>Bordeaux</t>
        </is>
      </c>
      <c r="I219" s="65" t="inlineStr">
        <is>
          <t>Électricité</t>
        </is>
      </c>
      <c r="J219" s="70" t="n">
        <v>4.9</v>
      </c>
      <c r="K219" s="70" t="n">
        <v>5</v>
      </c>
      <c r="L219" s="72" t="n">
        <v>33</v>
      </c>
      <c r="M219" s="68" t="n">
        <v>165</v>
      </c>
      <c r="N219" s="68" t="n">
        <v>773.92</v>
      </c>
      <c r="O219" s="65" t="inlineStr">
        <is>
          <t>Terminée</t>
        </is>
      </c>
      <c r="P219" s="67">
        <f>$I219</f>
        <v/>
      </c>
      <c r="Q219" s="69">
        <f>1</f>
        <v/>
      </c>
      <c r="R219" s="68">
        <f>IFERROR(INDEX(Devis!$M$2:$M$3053,MATCH($B219,Devis!$A$2:$A$3053,0)),0)</f>
        <v/>
      </c>
      <c r="S219" s="68">
        <f>$M219+$N219</f>
        <v/>
      </c>
      <c r="T219" s="68">
        <f>$R219-$S219</f>
        <v/>
      </c>
      <c r="U219" s="67">
        <f>IFERROR(IF(($C219-INDEX(Techniciens!$G$2:$G$13,MATCH($F219,Techniciens!$A$2:$A$13,0)))&lt;=365,"Moins d'un an",IF(($C219-INDEX(Techniciens!$G$2:$G$13,MATCH($F219,Techniciens!$A$2:$A$13,0)))&lt;=730,"1 à 2 ans","Plus de 2 ans")),"")</f>
        <v/>
      </c>
    </row>
    <row r="220">
      <c r="A220" s="65" t="inlineStr">
        <is>
          <t>INT-00219</t>
        </is>
      </c>
      <c r="B220" s="65" t="inlineStr">
        <is>
          <t>DEV-00507</t>
        </is>
      </c>
      <c r="C220" s="66" t="n">
        <v>45138</v>
      </c>
      <c r="D220" s="65" t="inlineStr">
        <is>
          <t>2023-07</t>
        </is>
      </c>
      <c r="E220" s="65" t="inlineStr">
        <is>
          <t>2023-2024</t>
        </is>
      </c>
      <c r="F220" s="65" t="inlineStr">
        <is>
          <t>TEC-06</t>
        </is>
      </c>
      <c r="G220" s="65" t="inlineStr">
        <is>
          <t>Pierre Vasseur</t>
        </is>
      </c>
      <c r="H220" s="65" t="inlineStr">
        <is>
          <t>Toulouse</t>
        </is>
      </c>
      <c r="I220" s="65" t="inlineStr">
        <is>
          <t>Dépannage</t>
        </is>
      </c>
      <c r="J220" s="70" t="n">
        <v>1.6</v>
      </c>
      <c r="K220" s="70" t="n">
        <v>1.4</v>
      </c>
      <c r="L220" s="72" t="n">
        <v>36</v>
      </c>
      <c r="M220" s="68" t="n">
        <v>50.4</v>
      </c>
      <c r="N220" s="68" t="n">
        <v>125.11</v>
      </c>
      <c r="O220" s="65" t="inlineStr">
        <is>
          <t>Terminée</t>
        </is>
      </c>
      <c r="P220" s="67">
        <f>$I220</f>
        <v/>
      </c>
      <c r="Q220" s="69">
        <f>1</f>
        <v/>
      </c>
      <c r="R220" s="68">
        <f>IFERROR(INDEX(Devis!$M$2:$M$3053,MATCH($B220,Devis!$A$2:$A$3053,0)),0)</f>
        <v/>
      </c>
      <c r="S220" s="68">
        <f>$M220+$N220</f>
        <v/>
      </c>
      <c r="T220" s="68">
        <f>$R220-$S220</f>
        <v/>
      </c>
      <c r="U220" s="67">
        <f>IFERROR(IF(($C220-INDEX(Techniciens!$G$2:$G$13,MATCH($F220,Techniciens!$A$2:$A$13,0)))&lt;=365,"Moins d'un an",IF(($C220-INDEX(Techniciens!$G$2:$G$13,MATCH($F220,Techniciens!$A$2:$A$13,0)))&lt;=730,"1 à 2 ans","Plus de 2 ans")),"")</f>
        <v/>
      </c>
    </row>
    <row r="221">
      <c r="A221" s="65" t="inlineStr">
        <is>
          <t>INT-00220</t>
        </is>
      </c>
      <c r="B221" s="65" t="inlineStr">
        <is>
          <t>DEV-00509</t>
        </is>
      </c>
      <c r="C221" s="66" t="n">
        <v>45156</v>
      </c>
      <c r="D221" s="65" t="inlineStr">
        <is>
          <t>2023-08</t>
        </is>
      </c>
      <c r="E221" s="65" t="inlineStr">
        <is>
          <t>2023-2024</t>
        </is>
      </c>
      <c r="F221" s="65" t="inlineStr">
        <is>
          <t>TEC-01</t>
        </is>
      </c>
      <c r="G221" s="65" t="inlineStr">
        <is>
          <t>Marc Delaunay</t>
        </is>
      </c>
      <c r="H221" s="65" t="inlineStr">
        <is>
          <t>Bordeaux</t>
        </is>
      </c>
      <c r="I221" s="65" t="inlineStr">
        <is>
          <t>Dépannage</t>
        </is>
      </c>
      <c r="J221" s="70" t="n">
        <v>2</v>
      </c>
      <c r="K221" s="70" t="n">
        <v>2</v>
      </c>
      <c r="L221" s="72" t="n">
        <v>32</v>
      </c>
      <c r="M221" s="68" t="n">
        <v>64</v>
      </c>
      <c r="N221" s="68" t="n">
        <v>102.7</v>
      </c>
      <c r="O221" s="65" t="inlineStr">
        <is>
          <t>Terminée</t>
        </is>
      </c>
      <c r="P221" s="67">
        <f>$I221</f>
        <v/>
      </c>
      <c r="Q221" s="69">
        <f>1</f>
        <v/>
      </c>
      <c r="R221" s="68">
        <f>IFERROR(INDEX(Devis!$M$2:$M$3053,MATCH($B221,Devis!$A$2:$A$3053,0)),0)</f>
        <v/>
      </c>
      <c r="S221" s="68">
        <f>$M221+$N221</f>
        <v/>
      </c>
      <c r="T221" s="68">
        <f>$R221-$S221</f>
        <v/>
      </c>
      <c r="U221" s="67">
        <f>IFERROR(IF(($C221-INDEX(Techniciens!$G$2:$G$13,MATCH($F221,Techniciens!$A$2:$A$13,0)))&lt;=365,"Moins d'un an",IF(($C221-INDEX(Techniciens!$G$2:$G$13,MATCH($F221,Techniciens!$A$2:$A$13,0)))&lt;=730,"1 à 2 ans","Plus de 2 ans")),"")</f>
        <v/>
      </c>
    </row>
    <row r="222">
      <c r="A222" s="65" t="inlineStr">
        <is>
          <t>INT-00221</t>
        </is>
      </c>
      <c r="B222" s="65" t="inlineStr">
        <is>
          <t>DEV-00510</t>
        </is>
      </c>
      <c r="C222" s="66" t="n">
        <v>45148</v>
      </c>
      <c r="D222" s="65" t="inlineStr">
        <is>
          <t>2023-08</t>
        </is>
      </c>
      <c r="E222" s="65" t="inlineStr">
        <is>
          <t>2023-2024</t>
        </is>
      </c>
      <c r="F222" s="65" t="inlineStr">
        <is>
          <t>TEC-03</t>
        </is>
      </c>
      <c r="G222" s="65" t="inlineStr">
        <is>
          <t>Fabien Ortiz</t>
        </is>
      </c>
      <c r="H222" s="65" t="inlineStr">
        <is>
          <t>Bordeaux</t>
        </is>
      </c>
      <c r="I222" s="65" t="inlineStr">
        <is>
          <t>Électricité</t>
        </is>
      </c>
      <c r="J222" s="70" t="n">
        <v>5.7</v>
      </c>
      <c r="K222" s="70" t="n">
        <v>5.4</v>
      </c>
      <c r="L222" s="72" t="n">
        <v>33</v>
      </c>
      <c r="M222" s="68" t="n">
        <v>178.2</v>
      </c>
      <c r="N222" s="68" t="n">
        <v>742.13</v>
      </c>
      <c r="O222" s="65" t="inlineStr">
        <is>
          <t>Terminée</t>
        </is>
      </c>
      <c r="P222" s="67">
        <f>$I222</f>
        <v/>
      </c>
      <c r="Q222" s="69">
        <f>1</f>
        <v/>
      </c>
      <c r="R222" s="68">
        <f>IFERROR(INDEX(Devis!$M$2:$M$3053,MATCH($B222,Devis!$A$2:$A$3053,0)),0)</f>
        <v/>
      </c>
      <c r="S222" s="68">
        <f>$M222+$N222</f>
        <v/>
      </c>
      <c r="T222" s="68">
        <f>$R222-$S222</f>
        <v/>
      </c>
      <c r="U222" s="67">
        <f>IFERROR(IF(($C222-INDEX(Techniciens!$G$2:$G$13,MATCH($F222,Techniciens!$A$2:$A$13,0)))&lt;=365,"Moins d'un an",IF(($C222-INDEX(Techniciens!$G$2:$G$13,MATCH($F222,Techniciens!$A$2:$A$13,0)))&lt;=730,"1 à 2 ans","Plus de 2 ans")),"")</f>
        <v/>
      </c>
    </row>
    <row r="223">
      <c r="A223" s="65" t="inlineStr">
        <is>
          <t>INT-00222</t>
        </is>
      </c>
      <c r="B223" s="65" t="inlineStr">
        <is>
          <t>DEV-00513</t>
        </is>
      </c>
      <c r="C223" s="66" t="n">
        <v>45138</v>
      </c>
      <c r="D223" s="65" t="inlineStr">
        <is>
          <t>2023-07</t>
        </is>
      </c>
      <c r="E223" s="65" t="inlineStr">
        <is>
          <t>2023-2024</t>
        </is>
      </c>
      <c r="F223" s="65" t="inlineStr">
        <is>
          <t>TEC-02</t>
        </is>
      </c>
      <c r="G223" s="65" t="inlineStr">
        <is>
          <t>Ahmed Zahiri</t>
        </is>
      </c>
      <c r="H223" s="65" t="inlineStr">
        <is>
          <t>Bordeaux</t>
        </is>
      </c>
      <c r="I223" s="65" t="inlineStr">
        <is>
          <t>Dépannage</t>
        </is>
      </c>
      <c r="J223" s="70" t="n">
        <v>0.9</v>
      </c>
      <c r="K223" s="70" t="n">
        <v>0.8</v>
      </c>
      <c r="L223" s="72" t="n">
        <v>35</v>
      </c>
      <c r="M223" s="68" t="n">
        <v>28</v>
      </c>
      <c r="N223" s="68" t="n">
        <v>75.64</v>
      </c>
      <c r="O223" s="65" t="inlineStr">
        <is>
          <t>Terminée</t>
        </is>
      </c>
      <c r="P223" s="67">
        <f>$I223</f>
        <v/>
      </c>
      <c r="Q223" s="69">
        <f>1</f>
        <v/>
      </c>
      <c r="R223" s="68">
        <f>IFERROR(INDEX(Devis!$M$2:$M$3053,MATCH($B223,Devis!$A$2:$A$3053,0)),0)</f>
        <v/>
      </c>
      <c r="S223" s="68">
        <f>$M223+$N223</f>
        <v/>
      </c>
      <c r="T223" s="68">
        <f>$R223-$S223</f>
        <v/>
      </c>
      <c r="U223" s="67">
        <f>IFERROR(IF(($C223-INDEX(Techniciens!$G$2:$G$13,MATCH($F223,Techniciens!$A$2:$A$13,0)))&lt;=365,"Moins d'un an",IF(($C223-INDEX(Techniciens!$G$2:$G$13,MATCH($F223,Techniciens!$A$2:$A$13,0)))&lt;=730,"1 à 2 ans","Plus de 2 ans")),"")</f>
        <v/>
      </c>
    </row>
    <row r="224">
      <c r="A224" s="65" t="inlineStr">
        <is>
          <t>INT-00223</t>
        </is>
      </c>
      <c r="B224" s="65" t="inlineStr">
        <is>
          <t>DEV-00520</t>
        </is>
      </c>
      <c r="C224" s="66" t="n">
        <v>45159</v>
      </c>
      <c r="D224" s="65" t="inlineStr">
        <is>
          <t>2023-08</t>
        </is>
      </c>
      <c r="E224" s="65" t="inlineStr">
        <is>
          <t>2023-2024</t>
        </is>
      </c>
      <c r="F224" s="65" t="inlineStr">
        <is>
          <t>TEC-08</t>
        </is>
      </c>
      <c r="G224" s="65" t="inlineStr">
        <is>
          <t>Elodie Ravel</t>
        </is>
      </c>
      <c r="H224" s="65" t="inlineStr">
        <is>
          <t>Toulouse</t>
        </is>
      </c>
      <c r="I224" s="65" t="inlineStr">
        <is>
          <t>Électricité</t>
        </is>
      </c>
      <c r="J224" s="70" t="n">
        <v>37.7</v>
      </c>
      <c r="K224" s="70" t="n">
        <v>37.2</v>
      </c>
      <c r="L224" s="72" t="n">
        <v>32</v>
      </c>
      <c r="M224" s="68" t="n">
        <v>1190.4</v>
      </c>
      <c r="N224" s="68" t="n">
        <v>4939.79</v>
      </c>
      <c r="O224" s="65" t="inlineStr">
        <is>
          <t>Terminée</t>
        </is>
      </c>
      <c r="P224" s="67">
        <f>$I224</f>
        <v/>
      </c>
      <c r="Q224" s="69">
        <f>1</f>
        <v/>
      </c>
      <c r="R224" s="68">
        <f>IFERROR(INDEX(Devis!$M$2:$M$3053,MATCH($B224,Devis!$A$2:$A$3053,0)),0)</f>
        <v/>
      </c>
      <c r="S224" s="68">
        <f>$M224+$N224</f>
        <v/>
      </c>
      <c r="T224" s="68">
        <f>$R224-$S224</f>
        <v/>
      </c>
      <c r="U224" s="67">
        <f>IFERROR(IF(($C224-INDEX(Techniciens!$G$2:$G$13,MATCH($F224,Techniciens!$A$2:$A$13,0)))&lt;=365,"Moins d'un an",IF(($C224-INDEX(Techniciens!$G$2:$G$13,MATCH($F224,Techniciens!$A$2:$A$13,0)))&lt;=730,"1 à 2 ans","Plus de 2 ans")),"")</f>
        <v/>
      </c>
    </row>
    <row r="225">
      <c r="A225" s="65" t="inlineStr">
        <is>
          <t>INT-00224</t>
        </is>
      </c>
      <c r="B225" s="65" t="inlineStr">
        <is>
          <t>DEV-00522</t>
        </is>
      </c>
      <c r="C225" s="66" t="n">
        <v>45188</v>
      </c>
      <c r="D225" s="65" t="inlineStr">
        <is>
          <t>2023-09</t>
        </is>
      </c>
      <c r="E225" s="65" t="inlineStr">
        <is>
          <t>2023-2024</t>
        </is>
      </c>
      <c r="F225" s="65" t="inlineStr">
        <is>
          <t>TEC-08</t>
        </is>
      </c>
      <c r="G225" s="65" t="inlineStr">
        <is>
          <t>Elodie Ravel</t>
        </is>
      </c>
      <c r="H225" s="65" t="inlineStr">
        <is>
          <t>Toulouse</t>
        </is>
      </c>
      <c r="I225" s="65" t="inlineStr">
        <is>
          <t>Électricité</t>
        </is>
      </c>
      <c r="J225" s="70" t="n">
        <v>6.8</v>
      </c>
      <c r="K225" s="70" t="n">
        <v>7.1</v>
      </c>
      <c r="L225" s="72" t="n">
        <v>32</v>
      </c>
      <c r="M225" s="68" t="n">
        <v>227.2</v>
      </c>
      <c r="N225" s="68" t="n">
        <v>810.35</v>
      </c>
      <c r="O225" s="65" t="inlineStr">
        <is>
          <t>Terminée</t>
        </is>
      </c>
      <c r="P225" s="67">
        <f>$I225</f>
        <v/>
      </c>
      <c r="Q225" s="69">
        <f>1</f>
        <v/>
      </c>
      <c r="R225" s="68">
        <f>IFERROR(INDEX(Devis!$M$2:$M$3053,MATCH($B225,Devis!$A$2:$A$3053,0)),0)</f>
        <v/>
      </c>
      <c r="S225" s="68">
        <f>$M225+$N225</f>
        <v/>
      </c>
      <c r="T225" s="68">
        <f>$R225-$S225</f>
        <v/>
      </c>
      <c r="U225" s="67">
        <f>IFERROR(IF(($C225-INDEX(Techniciens!$G$2:$G$13,MATCH($F225,Techniciens!$A$2:$A$13,0)))&lt;=365,"Moins d'un an",IF(($C225-INDEX(Techniciens!$G$2:$G$13,MATCH($F225,Techniciens!$A$2:$A$13,0)))&lt;=730,"1 à 2 ans","Plus de 2 ans")),"")</f>
        <v/>
      </c>
    </row>
    <row r="226">
      <c r="A226" s="65" t="inlineStr">
        <is>
          <t>INT-00225</t>
        </is>
      </c>
      <c r="B226" s="65" t="inlineStr">
        <is>
          <t>DEV-00523</t>
        </is>
      </c>
      <c r="C226" s="66" t="n">
        <v>45168</v>
      </c>
      <c r="D226" s="65" t="inlineStr">
        <is>
          <t>2023-08</t>
        </is>
      </c>
      <c r="E226" s="65" t="inlineStr">
        <is>
          <t>2023-2024</t>
        </is>
      </c>
      <c r="F226" s="65" t="inlineStr">
        <is>
          <t>TEC-05</t>
        </is>
      </c>
      <c r="G226" s="65" t="inlineStr">
        <is>
          <t>Sonia Mercier</t>
        </is>
      </c>
      <c r="H226" s="65" t="inlineStr">
        <is>
          <t>Bordeaux</t>
        </is>
      </c>
      <c r="I226" s="65" t="inlineStr">
        <is>
          <t>Salle de bain</t>
        </is>
      </c>
      <c r="J226" s="70" t="n">
        <v>6</v>
      </c>
      <c r="K226" s="70" t="n">
        <v>5.6</v>
      </c>
      <c r="L226" s="72" t="n">
        <v>31</v>
      </c>
      <c r="M226" s="68" t="n">
        <v>173.6</v>
      </c>
      <c r="N226" s="68" t="n">
        <v>498.48</v>
      </c>
      <c r="O226" s="65" t="inlineStr">
        <is>
          <t>Terminée</t>
        </is>
      </c>
      <c r="P226" s="67">
        <f>$I226</f>
        <v/>
      </c>
      <c r="Q226" s="69">
        <f>1</f>
        <v/>
      </c>
      <c r="R226" s="68">
        <f>IFERROR(INDEX(Devis!$M$2:$M$3053,MATCH($B226,Devis!$A$2:$A$3053,0)),0)</f>
        <v/>
      </c>
      <c r="S226" s="68">
        <f>$M226+$N226</f>
        <v/>
      </c>
      <c r="T226" s="68">
        <f>$R226-$S226</f>
        <v/>
      </c>
      <c r="U226" s="67">
        <f>IFERROR(IF(($C226-INDEX(Techniciens!$G$2:$G$13,MATCH($F226,Techniciens!$A$2:$A$13,0)))&lt;=365,"Moins d'un an",IF(($C226-INDEX(Techniciens!$G$2:$G$13,MATCH($F226,Techniciens!$A$2:$A$13,0)))&lt;=730,"1 à 2 ans","Plus de 2 ans")),"")</f>
        <v/>
      </c>
    </row>
    <row r="227">
      <c r="A227" s="65" t="inlineStr">
        <is>
          <t>INT-00226</t>
        </is>
      </c>
      <c r="B227" s="65" t="inlineStr">
        <is>
          <t>DEV-00525</t>
        </is>
      </c>
      <c r="C227" s="66" t="n">
        <v>45161</v>
      </c>
      <c r="D227" s="65" t="inlineStr">
        <is>
          <t>2023-08</t>
        </is>
      </c>
      <c r="E227" s="65" t="inlineStr">
        <is>
          <t>2023-2024</t>
        </is>
      </c>
      <c r="F227" s="65" t="inlineStr">
        <is>
          <t>TEC-01</t>
        </is>
      </c>
      <c r="G227" s="65" t="inlineStr">
        <is>
          <t>Marc Delaunay</t>
        </is>
      </c>
      <c r="H227" s="65" t="inlineStr">
        <is>
          <t>Bordeaux</t>
        </is>
      </c>
      <c r="I227" s="65" t="inlineStr">
        <is>
          <t>Plomberie</t>
        </is>
      </c>
      <c r="J227" s="70" t="n">
        <v>2.2</v>
      </c>
      <c r="K227" s="70" t="n">
        <v>2.2</v>
      </c>
      <c r="L227" s="72" t="n">
        <v>32</v>
      </c>
      <c r="M227" s="68" t="n">
        <v>70.40000000000001</v>
      </c>
      <c r="N227" s="68" t="n">
        <v>240.77</v>
      </c>
      <c r="O227" s="65" t="inlineStr">
        <is>
          <t>Terminée</t>
        </is>
      </c>
      <c r="P227" s="67">
        <f>$I227</f>
        <v/>
      </c>
      <c r="Q227" s="69">
        <f>1</f>
        <v/>
      </c>
      <c r="R227" s="68">
        <f>IFERROR(INDEX(Devis!$M$2:$M$3053,MATCH($B227,Devis!$A$2:$A$3053,0)),0)</f>
        <v/>
      </c>
      <c r="S227" s="68">
        <f>$M227+$N227</f>
        <v/>
      </c>
      <c r="T227" s="68">
        <f>$R227-$S227</f>
        <v/>
      </c>
      <c r="U227" s="67">
        <f>IFERROR(IF(($C227-INDEX(Techniciens!$G$2:$G$13,MATCH($F227,Techniciens!$A$2:$A$13,0)))&lt;=365,"Moins d'un an",IF(($C227-INDEX(Techniciens!$G$2:$G$13,MATCH($F227,Techniciens!$A$2:$A$13,0)))&lt;=730,"1 à 2 ans","Plus de 2 ans")),"")</f>
        <v/>
      </c>
    </row>
    <row r="228">
      <c r="A228" s="65" t="inlineStr">
        <is>
          <t>INT-00227</t>
        </is>
      </c>
      <c r="B228" s="65" t="inlineStr">
        <is>
          <t>DEV-00528</t>
        </is>
      </c>
      <c r="C228" s="66" t="n">
        <v>45156</v>
      </c>
      <c r="D228" s="65" t="inlineStr">
        <is>
          <t>2023-08</t>
        </is>
      </c>
      <c r="E228" s="65" t="inlineStr">
        <is>
          <t>2023-2024</t>
        </is>
      </c>
      <c r="F228" s="65" t="inlineStr">
        <is>
          <t>TEC-01</t>
        </is>
      </c>
      <c r="G228" s="65" t="inlineStr">
        <is>
          <t>Marc Delaunay</t>
        </is>
      </c>
      <c r="H228" s="65" t="inlineStr">
        <is>
          <t>Bordeaux</t>
        </is>
      </c>
      <c r="I228" s="65" t="inlineStr">
        <is>
          <t>Dépannage</t>
        </is>
      </c>
      <c r="J228" s="70" t="n">
        <v>2.8</v>
      </c>
      <c r="K228" s="70" t="n">
        <v>2.4</v>
      </c>
      <c r="L228" s="72" t="n">
        <v>32</v>
      </c>
      <c r="M228" s="68" t="n">
        <v>76.8</v>
      </c>
      <c r="N228" s="68" t="n">
        <v>337.79</v>
      </c>
      <c r="O228" s="65" t="inlineStr">
        <is>
          <t>Terminée</t>
        </is>
      </c>
      <c r="P228" s="67">
        <f>$I228</f>
        <v/>
      </c>
      <c r="Q228" s="69">
        <f>1</f>
        <v/>
      </c>
      <c r="R228" s="68">
        <f>IFERROR(INDEX(Devis!$M$2:$M$3053,MATCH($B228,Devis!$A$2:$A$3053,0)),0)</f>
        <v/>
      </c>
      <c r="S228" s="68">
        <f>$M228+$N228</f>
        <v/>
      </c>
      <c r="T228" s="68">
        <f>$R228-$S228</f>
        <v/>
      </c>
      <c r="U228" s="67">
        <f>IFERROR(IF(($C228-INDEX(Techniciens!$G$2:$G$13,MATCH($F228,Techniciens!$A$2:$A$13,0)))&lt;=365,"Moins d'un an",IF(($C228-INDEX(Techniciens!$G$2:$G$13,MATCH($F228,Techniciens!$A$2:$A$13,0)))&lt;=730,"1 à 2 ans","Plus de 2 ans")),"")</f>
        <v/>
      </c>
    </row>
    <row r="229">
      <c r="A229" s="65" t="inlineStr">
        <is>
          <t>INT-00228</t>
        </is>
      </c>
      <c r="B229" s="65" t="inlineStr">
        <is>
          <t>DEV-00532</t>
        </is>
      </c>
      <c r="C229" s="66" t="n">
        <v>45160</v>
      </c>
      <c r="D229" s="65" t="inlineStr">
        <is>
          <t>2023-08</t>
        </is>
      </c>
      <c r="E229" s="65" t="inlineStr">
        <is>
          <t>2023-2024</t>
        </is>
      </c>
      <c r="F229" s="65" t="inlineStr">
        <is>
          <t>TEC-01</t>
        </is>
      </c>
      <c r="G229" s="65" t="inlineStr">
        <is>
          <t>Marc Delaunay</t>
        </is>
      </c>
      <c r="H229" s="65" t="inlineStr">
        <is>
          <t>Bordeaux</t>
        </is>
      </c>
      <c r="I229" s="65" t="inlineStr">
        <is>
          <t>Plomberie</t>
        </is>
      </c>
      <c r="J229" s="70" t="n">
        <v>15.5</v>
      </c>
      <c r="K229" s="70" t="n">
        <v>14.9</v>
      </c>
      <c r="L229" s="72" t="n">
        <v>32</v>
      </c>
      <c r="M229" s="68" t="n">
        <v>476.8</v>
      </c>
      <c r="N229" s="68" t="n">
        <v>2400.87</v>
      </c>
      <c r="O229" s="65" t="inlineStr">
        <is>
          <t>Terminée</t>
        </is>
      </c>
      <c r="P229" s="67">
        <f>$I229</f>
        <v/>
      </c>
      <c r="Q229" s="69">
        <f>1</f>
        <v/>
      </c>
      <c r="R229" s="68">
        <f>IFERROR(INDEX(Devis!$M$2:$M$3053,MATCH($B229,Devis!$A$2:$A$3053,0)),0)</f>
        <v/>
      </c>
      <c r="S229" s="68">
        <f>$M229+$N229</f>
        <v/>
      </c>
      <c r="T229" s="68">
        <f>$R229-$S229</f>
        <v/>
      </c>
      <c r="U229" s="67">
        <f>IFERROR(IF(($C229-INDEX(Techniciens!$G$2:$G$13,MATCH($F229,Techniciens!$A$2:$A$13,0)))&lt;=365,"Moins d'un an",IF(($C229-INDEX(Techniciens!$G$2:$G$13,MATCH($F229,Techniciens!$A$2:$A$13,0)))&lt;=730,"1 à 2 ans","Plus de 2 ans")),"")</f>
        <v/>
      </c>
    </row>
    <row r="230">
      <c r="A230" s="65" t="inlineStr">
        <is>
          <t>INT-00229</t>
        </is>
      </c>
      <c r="B230" s="65" t="inlineStr">
        <is>
          <t>DEV-00535</t>
        </is>
      </c>
      <c r="C230" s="66" t="n">
        <v>45153</v>
      </c>
      <c r="D230" s="65" t="inlineStr">
        <is>
          <t>2023-08</t>
        </is>
      </c>
      <c r="E230" s="65" t="inlineStr">
        <is>
          <t>2023-2024</t>
        </is>
      </c>
      <c r="F230" s="65" t="inlineStr">
        <is>
          <t>TEC-05</t>
        </is>
      </c>
      <c r="G230" s="65" t="inlineStr">
        <is>
          <t>Sonia Mercier</t>
        </is>
      </c>
      <c r="H230" s="65" t="inlineStr">
        <is>
          <t>Bordeaux</t>
        </is>
      </c>
      <c r="I230" s="65" t="inlineStr">
        <is>
          <t>Salle de bain</t>
        </is>
      </c>
      <c r="J230" s="70" t="n">
        <v>40.6</v>
      </c>
      <c r="K230" s="70" t="n">
        <v>39.4</v>
      </c>
      <c r="L230" s="72" t="n">
        <v>31</v>
      </c>
      <c r="M230" s="68" t="n">
        <v>1221.4</v>
      </c>
      <c r="N230" s="68" t="n">
        <v>5991.39</v>
      </c>
      <c r="O230" s="65" t="inlineStr">
        <is>
          <t>Terminée</t>
        </is>
      </c>
      <c r="P230" s="67">
        <f>$I230</f>
        <v/>
      </c>
      <c r="Q230" s="69">
        <f>1</f>
        <v/>
      </c>
      <c r="R230" s="68">
        <f>IFERROR(INDEX(Devis!$M$2:$M$3053,MATCH($B230,Devis!$A$2:$A$3053,0)),0)</f>
        <v/>
      </c>
      <c r="S230" s="68">
        <f>$M230+$N230</f>
        <v/>
      </c>
      <c r="T230" s="68">
        <f>$R230-$S230</f>
        <v/>
      </c>
      <c r="U230" s="67">
        <f>IFERROR(IF(($C230-INDEX(Techniciens!$G$2:$G$13,MATCH($F230,Techniciens!$A$2:$A$13,0)))&lt;=365,"Moins d'un an",IF(($C230-INDEX(Techniciens!$G$2:$G$13,MATCH($F230,Techniciens!$A$2:$A$13,0)))&lt;=730,"1 à 2 ans","Plus de 2 ans")),"")</f>
        <v/>
      </c>
    </row>
    <row r="231">
      <c r="A231" s="65" t="inlineStr">
        <is>
          <t>INT-00230</t>
        </is>
      </c>
      <c r="B231" s="65" t="inlineStr">
        <is>
          <t>DEV-00536</t>
        </is>
      </c>
      <c r="C231" s="66" t="n">
        <v>45161</v>
      </c>
      <c r="D231" s="65" t="inlineStr">
        <is>
          <t>2023-08</t>
        </is>
      </c>
      <c r="E231" s="65" t="inlineStr">
        <is>
          <t>2023-2024</t>
        </is>
      </c>
      <c r="F231" s="65" t="inlineStr">
        <is>
          <t>TEC-01</t>
        </is>
      </c>
      <c r="G231" s="65" t="inlineStr">
        <is>
          <t>Marc Delaunay</t>
        </is>
      </c>
      <c r="H231" s="65" t="inlineStr">
        <is>
          <t>Bordeaux</t>
        </is>
      </c>
      <c r="I231" s="65" t="inlineStr">
        <is>
          <t>Plomberie</t>
        </is>
      </c>
      <c r="J231" s="70" t="n">
        <v>2</v>
      </c>
      <c r="K231" s="70" t="n">
        <v>2.1</v>
      </c>
      <c r="L231" s="72" t="n">
        <v>32</v>
      </c>
      <c r="M231" s="68" t="n">
        <v>67.2</v>
      </c>
      <c r="N231" s="68" t="n">
        <v>145.96</v>
      </c>
      <c r="O231" s="65" t="inlineStr">
        <is>
          <t>Terminée</t>
        </is>
      </c>
      <c r="P231" s="67">
        <f>$I231</f>
        <v/>
      </c>
      <c r="Q231" s="69">
        <f>1</f>
        <v/>
      </c>
      <c r="R231" s="68">
        <f>IFERROR(INDEX(Devis!$M$2:$M$3053,MATCH($B231,Devis!$A$2:$A$3053,0)),0)</f>
        <v/>
      </c>
      <c r="S231" s="68">
        <f>$M231+$N231</f>
        <v/>
      </c>
      <c r="T231" s="68">
        <f>$R231-$S231</f>
        <v/>
      </c>
      <c r="U231" s="67">
        <f>IFERROR(IF(($C231-INDEX(Techniciens!$G$2:$G$13,MATCH($F231,Techniciens!$A$2:$A$13,0)))&lt;=365,"Moins d'un an",IF(($C231-INDEX(Techniciens!$G$2:$G$13,MATCH($F231,Techniciens!$A$2:$A$13,0)))&lt;=730,"1 à 2 ans","Plus de 2 ans")),"")</f>
        <v/>
      </c>
    </row>
    <row r="232">
      <c r="A232" s="65" t="inlineStr">
        <is>
          <t>INT-00231</t>
        </is>
      </c>
      <c r="B232" s="65" t="inlineStr">
        <is>
          <t>DEV-00542</t>
        </is>
      </c>
      <c r="C232" s="66" t="n">
        <v>45190</v>
      </c>
      <c r="D232" s="65" t="inlineStr">
        <is>
          <t>2023-09</t>
        </is>
      </c>
      <c r="E232" s="65" t="inlineStr">
        <is>
          <t>2023-2024</t>
        </is>
      </c>
      <c r="F232" s="65" t="inlineStr">
        <is>
          <t>TEC-06</t>
        </is>
      </c>
      <c r="G232" s="65" t="inlineStr">
        <is>
          <t>Pierre Vasseur</t>
        </is>
      </c>
      <c r="H232" s="65" t="inlineStr">
        <is>
          <t>Toulouse</t>
        </is>
      </c>
      <c r="I232" s="65" t="inlineStr">
        <is>
          <t>Salle de bain</t>
        </is>
      </c>
      <c r="J232" s="70" t="n">
        <v>5.1</v>
      </c>
      <c r="K232" s="70" t="n">
        <v>4.6</v>
      </c>
      <c r="L232" s="72" t="n">
        <v>36</v>
      </c>
      <c r="M232" s="68" t="n">
        <v>165.6</v>
      </c>
      <c r="N232" s="68" t="n">
        <v>519.92</v>
      </c>
      <c r="O232" s="65" t="inlineStr">
        <is>
          <t>Terminée</t>
        </is>
      </c>
      <c r="P232" s="67">
        <f>$I232</f>
        <v/>
      </c>
      <c r="Q232" s="69">
        <f>1</f>
        <v/>
      </c>
      <c r="R232" s="68">
        <f>IFERROR(INDEX(Devis!$M$2:$M$3053,MATCH($B232,Devis!$A$2:$A$3053,0)),0)</f>
        <v/>
      </c>
      <c r="S232" s="68">
        <f>$M232+$N232</f>
        <v/>
      </c>
      <c r="T232" s="68">
        <f>$R232-$S232</f>
        <v/>
      </c>
      <c r="U232" s="67">
        <f>IFERROR(IF(($C232-INDEX(Techniciens!$G$2:$G$13,MATCH($F232,Techniciens!$A$2:$A$13,0)))&lt;=365,"Moins d'un an",IF(($C232-INDEX(Techniciens!$G$2:$G$13,MATCH($F232,Techniciens!$A$2:$A$13,0)))&lt;=730,"1 à 2 ans","Plus de 2 ans")),"")</f>
        <v/>
      </c>
    </row>
    <row r="233">
      <c r="A233" s="65" t="inlineStr">
        <is>
          <t>INT-00232</t>
        </is>
      </c>
      <c r="B233" s="65" t="inlineStr">
        <is>
          <t>DEV-00544</t>
        </is>
      </c>
      <c r="C233" s="66" t="n">
        <v>45167</v>
      </c>
      <c r="D233" s="65" t="inlineStr">
        <is>
          <t>2023-08</t>
        </is>
      </c>
      <c r="E233" s="65" t="inlineStr">
        <is>
          <t>2023-2024</t>
        </is>
      </c>
      <c r="F233" s="65" t="inlineStr">
        <is>
          <t>TEC-08</t>
        </is>
      </c>
      <c r="G233" s="65" t="inlineStr">
        <is>
          <t>Elodie Ravel</t>
        </is>
      </c>
      <c r="H233" s="65" t="inlineStr">
        <is>
          <t>Toulouse</t>
        </is>
      </c>
      <c r="I233" s="65" t="inlineStr">
        <is>
          <t>Salle de bain</t>
        </is>
      </c>
      <c r="J233" s="70" t="n">
        <v>16.2</v>
      </c>
      <c r="K233" s="70" t="n">
        <v>18.1</v>
      </c>
      <c r="L233" s="72" t="n">
        <v>32</v>
      </c>
      <c r="M233" s="68" t="n">
        <v>579.2</v>
      </c>
      <c r="N233" s="68" t="n">
        <v>3483.57</v>
      </c>
      <c r="O233" s="65" t="inlineStr">
        <is>
          <t>Terminée</t>
        </is>
      </c>
      <c r="P233" s="67">
        <f>$I233</f>
        <v/>
      </c>
      <c r="Q233" s="69">
        <f>1</f>
        <v/>
      </c>
      <c r="R233" s="68">
        <f>IFERROR(INDEX(Devis!$M$2:$M$3053,MATCH($B233,Devis!$A$2:$A$3053,0)),0)</f>
        <v/>
      </c>
      <c r="S233" s="68">
        <f>$M233+$N233</f>
        <v/>
      </c>
      <c r="T233" s="68">
        <f>$R233-$S233</f>
        <v/>
      </c>
      <c r="U233" s="67">
        <f>IFERROR(IF(($C233-INDEX(Techniciens!$G$2:$G$13,MATCH($F233,Techniciens!$A$2:$A$13,0)))&lt;=365,"Moins d'un an",IF(($C233-INDEX(Techniciens!$G$2:$G$13,MATCH($F233,Techniciens!$A$2:$A$13,0)))&lt;=730,"1 à 2 ans","Plus de 2 ans")),"")</f>
        <v/>
      </c>
    </row>
    <row r="234">
      <c r="A234" s="65" t="inlineStr">
        <is>
          <t>INT-00233</t>
        </is>
      </c>
      <c r="B234" s="65" t="inlineStr">
        <is>
          <t>DEV-00546</t>
        </is>
      </c>
      <c r="C234" s="66" t="n">
        <v>45180</v>
      </c>
      <c r="D234" s="65" t="inlineStr">
        <is>
          <t>2023-09</t>
        </is>
      </c>
      <c r="E234" s="65" t="inlineStr">
        <is>
          <t>2023-2024</t>
        </is>
      </c>
      <c r="F234" s="65" t="inlineStr">
        <is>
          <t>TEC-06</t>
        </is>
      </c>
      <c r="G234" s="65" t="inlineStr">
        <is>
          <t>Pierre Vasseur</t>
        </is>
      </c>
      <c r="H234" s="65" t="inlineStr">
        <is>
          <t>Toulouse</t>
        </is>
      </c>
      <c r="I234" s="65" t="inlineStr">
        <is>
          <t>Chauffage</t>
        </is>
      </c>
      <c r="J234" s="70" t="n">
        <v>31</v>
      </c>
      <c r="K234" s="70" t="n">
        <v>25.6</v>
      </c>
      <c r="L234" s="72" t="n">
        <v>36</v>
      </c>
      <c r="M234" s="68" t="n">
        <v>921.6</v>
      </c>
      <c r="N234" s="68" t="n">
        <v>7262.77</v>
      </c>
      <c r="O234" s="65" t="inlineStr">
        <is>
          <t>Terminée</t>
        </is>
      </c>
      <c r="P234" s="67">
        <f>$I234</f>
        <v/>
      </c>
      <c r="Q234" s="69">
        <f>1</f>
        <v/>
      </c>
      <c r="R234" s="68">
        <f>IFERROR(INDEX(Devis!$M$2:$M$3053,MATCH($B234,Devis!$A$2:$A$3053,0)),0)</f>
        <v/>
      </c>
      <c r="S234" s="68">
        <f>$M234+$N234</f>
        <v/>
      </c>
      <c r="T234" s="68">
        <f>$R234-$S234</f>
        <v/>
      </c>
      <c r="U234" s="67">
        <f>IFERROR(IF(($C234-INDEX(Techniciens!$G$2:$G$13,MATCH($F234,Techniciens!$A$2:$A$13,0)))&lt;=365,"Moins d'un an",IF(($C234-INDEX(Techniciens!$G$2:$G$13,MATCH($F234,Techniciens!$A$2:$A$13,0)))&lt;=730,"1 à 2 ans","Plus de 2 ans")),"")</f>
        <v/>
      </c>
    </row>
    <row r="235">
      <c r="A235" s="65" t="inlineStr">
        <is>
          <t>INT-00234</t>
        </is>
      </c>
      <c r="B235" s="65" t="inlineStr">
        <is>
          <t>DEV-00550</t>
        </is>
      </c>
      <c r="C235" s="66" t="n">
        <v>45159</v>
      </c>
      <c r="D235" s="65" t="inlineStr">
        <is>
          <t>2023-08</t>
        </is>
      </c>
      <c r="E235" s="65" t="inlineStr">
        <is>
          <t>2023-2024</t>
        </is>
      </c>
      <c r="F235" s="65" t="inlineStr">
        <is>
          <t>TEC-03</t>
        </is>
      </c>
      <c r="G235" s="65" t="inlineStr">
        <is>
          <t>Fabien Ortiz</t>
        </is>
      </c>
      <c r="H235" s="65" t="inlineStr">
        <is>
          <t>Bordeaux</t>
        </is>
      </c>
      <c r="I235" s="65" t="inlineStr">
        <is>
          <t>Dépannage</t>
        </is>
      </c>
      <c r="J235" s="70" t="n">
        <v>4.2</v>
      </c>
      <c r="K235" s="70" t="n">
        <v>4.1</v>
      </c>
      <c r="L235" s="72" t="n">
        <v>33</v>
      </c>
      <c r="M235" s="68" t="n">
        <v>135.3</v>
      </c>
      <c r="N235" s="68" t="n">
        <v>185.09</v>
      </c>
      <c r="O235" s="65" t="inlineStr">
        <is>
          <t>Terminée</t>
        </is>
      </c>
      <c r="P235" s="67">
        <f>$I235</f>
        <v/>
      </c>
      <c r="Q235" s="69">
        <f>1</f>
        <v/>
      </c>
      <c r="R235" s="68">
        <f>IFERROR(INDEX(Devis!$M$2:$M$3053,MATCH($B235,Devis!$A$2:$A$3053,0)),0)</f>
        <v/>
      </c>
      <c r="S235" s="68">
        <f>$M235+$N235</f>
        <v/>
      </c>
      <c r="T235" s="68">
        <f>$R235-$S235</f>
        <v/>
      </c>
      <c r="U235" s="67">
        <f>IFERROR(IF(($C235-INDEX(Techniciens!$G$2:$G$13,MATCH($F235,Techniciens!$A$2:$A$13,0)))&lt;=365,"Moins d'un an",IF(($C235-INDEX(Techniciens!$G$2:$G$13,MATCH($F235,Techniciens!$A$2:$A$13,0)))&lt;=730,"1 à 2 ans","Plus de 2 ans")),"")</f>
        <v/>
      </c>
    </row>
    <row r="236">
      <c r="A236" s="65" t="inlineStr">
        <is>
          <t>INT-00235</t>
        </is>
      </c>
      <c r="B236" s="65" t="inlineStr">
        <is>
          <t>DEV-00551</t>
        </is>
      </c>
      <c r="C236" s="66" t="n">
        <v>45176</v>
      </c>
      <c r="D236" s="65" t="inlineStr">
        <is>
          <t>2023-09</t>
        </is>
      </c>
      <c r="E236" s="65" t="inlineStr">
        <is>
          <t>2023-2024</t>
        </is>
      </c>
      <c r="F236" s="65" t="inlineStr">
        <is>
          <t>TEC-07</t>
        </is>
      </c>
      <c r="G236" s="65" t="inlineStr">
        <is>
          <t>Yannick Dubreuil</t>
        </is>
      </c>
      <c r="H236" s="65" t="inlineStr">
        <is>
          <t>Toulouse</t>
        </is>
      </c>
      <c r="I236" s="65" t="inlineStr">
        <is>
          <t>Plomberie</t>
        </is>
      </c>
      <c r="J236" s="70" t="n">
        <v>5.1</v>
      </c>
      <c r="K236" s="70" t="n">
        <v>5.5</v>
      </c>
      <c r="L236" s="72" t="n">
        <v>30</v>
      </c>
      <c r="M236" s="68" t="n">
        <v>165</v>
      </c>
      <c r="N236" s="68" t="n">
        <v>953.95</v>
      </c>
      <c r="O236" s="65" t="inlineStr">
        <is>
          <t>Terminée</t>
        </is>
      </c>
      <c r="P236" s="67">
        <f>$I236</f>
        <v/>
      </c>
      <c r="Q236" s="69">
        <f>1</f>
        <v/>
      </c>
      <c r="R236" s="68">
        <f>IFERROR(INDEX(Devis!$M$2:$M$3053,MATCH($B236,Devis!$A$2:$A$3053,0)),0)</f>
        <v/>
      </c>
      <c r="S236" s="68">
        <f>$M236+$N236</f>
        <v/>
      </c>
      <c r="T236" s="68">
        <f>$R236-$S236</f>
        <v/>
      </c>
      <c r="U236" s="67">
        <f>IFERROR(IF(($C236-INDEX(Techniciens!$G$2:$G$13,MATCH($F236,Techniciens!$A$2:$A$13,0)))&lt;=365,"Moins d'un an",IF(($C236-INDEX(Techniciens!$G$2:$G$13,MATCH($F236,Techniciens!$A$2:$A$13,0)))&lt;=730,"1 à 2 ans","Plus de 2 ans")),"")</f>
        <v/>
      </c>
    </row>
    <row r="237">
      <c r="A237" s="65" t="inlineStr">
        <is>
          <t>INT-00236</t>
        </is>
      </c>
      <c r="B237" s="65" t="inlineStr">
        <is>
          <t>DEV-00554</t>
        </is>
      </c>
      <c r="C237" s="66" t="n">
        <v>45173</v>
      </c>
      <c r="D237" s="65" t="inlineStr">
        <is>
          <t>2023-09</t>
        </is>
      </c>
      <c r="E237" s="65" t="inlineStr">
        <is>
          <t>2023-2024</t>
        </is>
      </c>
      <c r="F237" s="65" t="inlineStr">
        <is>
          <t>TEC-08</t>
        </is>
      </c>
      <c r="G237" s="65" t="inlineStr">
        <is>
          <t>Elodie Ravel</t>
        </is>
      </c>
      <c r="H237" s="65" t="inlineStr">
        <is>
          <t>Toulouse</t>
        </is>
      </c>
      <c r="I237" s="65" t="inlineStr">
        <is>
          <t>Électricité</t>
        </is>
      </c>
      <c r="J237" s="70" t="n">
        <v>4.8</v>
      </c>
      <c r="K237" s="70" t="n">
        <v>4.6</v>
      </c>
      <c r="L237" s="72" t="n">
        <v>32</v>
      </c>
      <c r="M237" s="68" t="n">
        <v>147.2</v>
      </c>
      <c r="N237" s="68" t="n">
        <v>599.6900000000001</v>
      </c>
      <c r="O237" s="65" t="inlineStr">
        <is>
          <t>Terminée</t>
        </is>
      </c>
      <c r="P237" s="67">
        <f>$I237</f>
        <v/>
      </c>
      <c r="Q237" s="69">
        <f>1</f>
        <v/>
      </c>
      <c r="R237" s="68">
        <f>IFERROR(INDEX(Devis!$M$2:$M$3053,MATCH($B237,Devis!$A$2:$A$3053,0)),0)</f>
        <v/>
      </c>
      <c r="S237" s="68">
        <f>$M237+$N237</f>
        <v/>
      </c>
      <c r="T237" s="68">
        <f>$R237-$S237</f>
        <v/>
      </c>
      <c r="U237" s="67">
        <f>IFERROR(IF(($C237-INDEX(Techniciens!$G$2:$G$13,MATCH($F237,Techniciens!$A$2:$A$13,0)))&lt;=365,"Moins d'un an",IF(($C237-INDEX(Techniciens!$G$2:$G$13,MATCH($F237,Techniciens!$A$2:$A$13,0)))&lt;=730,"1 à 2 ans","Plus de 2 ans")),"")</f>
        <v/>
      </c>
    </row>
    <row r="238">
      <c r="A238" s="65" t="inlineStr">
        <is>
          <t>INT-00237</t>
        </is>
      </c>
      <c r="B238" s="65" t="inlineStr">
        <is>
          <t>DEV-00555</t>
        </is>
      </c>
      <c r="C238" s="66" t="n">
        <v>45188</v>
      </c>
      <c r="D238" s="65" t="inlineStr">
        <is>
          <t>2023-09</t>
        </is>
      </c>
      <c r="E238" s="65" t="inlineStr">
        <is>
          <t>2023-2024</t>
        </is>
      </c>
      <c r="F238" s="65" t="inlineStr">
        <is>
          <t>TEC-03</t>
        </is>
      </c>
      <c r="G238" s="65" t="inlineStr">
        <is>
          <t>Fabien Ortiz</t>
        </is>
      </c>
      <c r="H238" s="65" t="inlineStr">
        <is>
          <t>Bordeaux</t>
        </is>
      </c>
      <c r="I238" s="65" t="inlineStr">
        <is>
          <t>Électricité</t>
        </is>
      </c>
      <c r="J238" s="70" t="n">
        <v>44.6</v>
      </c>
      <c r="K238" s="70" t="n">
        <v>48.5</v>
      </c>
      <c r="L238" s="72" t="n">
        <v>33</v>
      </c>
      <c r="M238" s="68" t="n">
        <v>1600.5</v>
      </c>
      <c r="N238" s="68" t="n">
        <v>4624.17</v>
      </c>
      <c r="O238" s="65" t="inlineStr">
        <is>
          <t>Terminée</t>
        </is>
      </c>
      <c r="P238" s="67">
        <f>$I238</f>
        <v/>
      </c>
      <c r="Q238" s="69">
        <f>1</f>
        <v/>
      </c>
      <c r="R238" s="68">
        <f>IFERROR(INDEX(Devis!$M$2:$M$3053,MATCH($B238,Devis!$A$2:$A$3053,0)),0)</f>
        <v/>
      </c>
      <c r="S238" s="68">
        <f>$M238+$N238</f>
        <v/>
      </c>
      <c r="T238" s="68">
        <f>$R238-$S238</f>
        <v/>
      </c>
      <c r="U238" s="67">
        <f>IFERROR(IF(($C238-INDEX(Techniciens!$G$2:$G$13,MATCH($F238,Techniciens!$A$2:$A$13,0)))&lt;=365,"Moins d'un an",IF(($C238-INDEX(Techniciens!$G$2:$G$13,MATCH($F238,Techniciens!$A$2:$A$13,0)))&lt;=730,"1 à 2 ans","Plus de 2 ans")),"")</f>
        <v/>
      </c>
    </row>
    <row r="239">
      <c r="A239" s="65" t="inlineStr">
        <is>
          <t>INT-00238</t>
        </is>
      </c>
      <c r="B239" s="65" t="inlineStr">
        <is>
          <t>DEV-00559</t>
        </is>
      </c>
      <c r="C239" s="66" t="n">
        <v>45167</v>
      </c>
      <c r="D239" s="65" t="inlineStr">
        <is>
          <t>2023-08</t>
        </is>
      </c>
      <c r="E239" s="65" t="inlineStr">
        <is>
          <t>2023-2024</t>
        </is>
      </c>
      <c r="F239" s="65" t="inlineStr">
        <is>
          <t>TEC-06</t>
        </is>
      </c>
      <c r="G239" s="65" t="inlineStr">
        <is>
          <t>Pierre Vasseur</t>
        </is>
      </c>
      <c r="H239" s="65" t="inlineStr">
        <is>
          <t>Toulouse</t>
        </is>
      </c>
      <c r="I239" s="65" t="inlineStr">
        <is>
          <t>Dépannage</t>
        </is>
      </c>
      <c r="J239" s="70" t="n">
        <v>1.1</v>
      </c>
      <c r="K239" s="70" t="n">
        <v>0.9</v>
      </c>
      <c r="L239" s="72" t="n">
        <v>36</v>
      </c>
      <c r="M239" s="68" t="n">
        <v>32.4</v>
      </c>
      <c r="N239" s="68" t="n">
        <v>82.38</v>
      </c>
      <c r="O239" s="65" t="inlineStr">
        <is>
          <t>Terminée</t>
        </is>
      </c>
      <c r="P239" s="67">
        <f>$I239</f>
        <v/>
      </c>
      <c r="Q239" s="69">
        <f>1</f>
        <v/>
      </c>
      <c r="R239" s="68">
        <f>IFERROR(INDEX(Devis!$M$2:$M$3053,MATCH($B239,Devis!$A$2:$A$3053,0)),0)</f>
        <v/>
      </c>
      <c r="S239" s="68">
        <f>$M239+$N239</f>
        <v/>
      </c>
      <c r="T239" s="68">
        <f>$R239-$S239</f>
        <v/>
      </c>
      <c r="U239" s="67">
        <f>IFERROR(IF(($C239-INDEX(Techniciens!$G$2:$G$13,MATCH($F239,Techniciens!$A$2:$A$13,0)))&lt;=365,"Moins d'un an",IF(($C239-INDEX(Techniciens!$G$2:$G$13,MATCH($F239,Techniciens!$A$2:$A$13,0)))&lt;=730,"1 à 2 ans","Plus de 2 ans")),"")</f>
        <v/>
      </c>
    </row>
    <row r="240">
      <c r="A240" s="65" t="inlineStr">
        <is>
          <t>INT-00239</t>
        </is>
      </c>
      <c r="B240" s="65" t="inlineStr">
        <is>
          <t>DEV-00561</t>
        </is>
      </c>
      <c r="C240" s="66" t="n">
        <v>45194</v>
      </c>
      <c r="D240" s="65" t="inlineStr">
        <is>
          <t>2023-09</t>
        </is>
      </c>
      <c r="E240" s="65" t="inlineStr">
        <is>
          <t>2023-2024</t>
        </is>
      </c>
      <c r="F240" s="65" t="inlineStr">
        <is>
          <t>TEC-07</t>
        </is>
      </c>
      <c r="G240" s="65" t="inlineStr">
        <is>
          <t>Yannick Dubreuil</t>
        </is>
      </c>
      <c r="H240" s="65" t="inlineStr">
        <is>
          <t>Toulouse</t>
        </is>
      </c>
      <c r="I240" s="65" t="inlineStr">
        <is>
          <t>Plomberie</t>
        </is>
      </c>
      <c r="J240" s="70" t="n">
        <v>2.2</v>
      </c>
      <c r="K240" s="70" t="n">
        <v>2.2</v>
      </c>
      <c r="L240" s="72" t="n">
        <v>30</v>
      </c>
      <c r="M240" s="68" t="n">
        <v>66</v>
      </c>
      <c r="N240" s="68" t="n">
        <v>267.13</v>
      </c>
      <c r="O240" s="65" t="inlineStr">
        <is>
          <t>Terminée</t>
        </is>
      </c>
      <c r="P240" s="67">
        <f>$I240</f>
        <v/>
      </c>
      <c r="Q240" s="69">
        <f>1</f>
        <v/>
      </c>
      <c r="R240" s="68">
        <f>IFERROR(INDEX(Devis!$M$2:$M$3053,MATCH($B240,Devis!$A$2:$A$3053,0)),0)</f>
        <v/>
      </c>
      <c r="S240" s="68">
        <f>$M240+$N240</f>
        <v/>
      </c>
      <c r="T240" s="68">
        <f>$R240-$S240</f>
        <v/>
      </c>
      <c r="U240" s="67">
        <f>IFERROR(IF(($C240-INDEX(Techniciens!$G$2:$G$13,MATCH($F240,Techniciens!$A$2:$A$13,0)))&lt;=365,"Moins d'un an",IF(($C240-INDEX(Techniciens!$G$2:$G$13,MATCH($F240,Techniciens!$A$2:$A$13,0)))&lt;=730,"1 à 2 ans","Plus de 2 ans")),"")</f>
        <v/>
      </c>
    </row>
    <row r="241">
      <c r="A241" s="65" t="inlineStr">
        <is>
          <t>INT-00240</t>
        </is>
      </c>
      <c r="B241" s="65" t="inlineStr">
        <is>
          <t>DEV-00568</t>
        </is>
      </c>
      <c r="C241" s="66" t="n">
        <v>45183</v>
      </c>
      <c r="D241" s="65" t="inlineStr">
        <is>
          <t>2023-09</t>
        </is>
      </c>
      <c r="E241" s="65" t="inlineStr">
        <is>
          <t>2023-2024</t>
        </is>
      </c>
      <c r="F241" s="65" t="inlineStr">
        <is>
          <t>TEC-03</t>
        </is>
      </c>
      <c r="G241" s="65" t="inlineStr">
        <is>
          <t>Fabien Ortiz</t>
        </is>
      </c>
      <c r="H241" s="65" t="inlineStr">
        <is>
          <t>Bordeaux</t>
        </is>
      </c>
      <c r="I241" s="65" t="inlineStr">
        <is>
          <t>Électricité</t>
        </is>
      </c>
      <c r="J241" s="70" t="n">
        <v>42.5</v>
      </c>
      <c r="K241" s="70" t="n">
        <v>38.8</v>
      </c>
      <c r="L241" s="72" t="n">
        <v>33</v>
      </c>
      <c r="M241" s="68" t="n">
        <v>1280.4</v>
      </c>
      <c r="N241" s="68" t="n">
        <v>10138.09</v>
      </c>
      <c r="O241" s="65" t="inlineStr">
        <is>
          <t>Terminée</t>
        </is>
      </c>
      <c r="P241" s="67">
        <f>$I241</f>
        <v/>
      </c>
      <c r="Q241" s="69">
        <f>1</f>
        <v/>
      </c>
      <c r="R241" s="68">
        <f>IFERROR(INDEX(Devis!$M$2:$M$3053,MATCH($B241,Devis!$A$2:$A$3053,0)),0)</f>
        <v/>
      </c>
      <c r="S241" s="68">
        <f>$M241+$N241</f>
        <v/>
      </c>
      <c r="T241" s="68">
        <f>$R241-$S241</f>
        <v/>
      </c>
      <c r="U241" s="67">
        <f>IFERROR(IF(($C241-INDEX(Techniciens!$G$2:$G$13,MATCH($F241,Techniciens!$A$2:$A$13,0)))&lt;=365,"Moins d'un an",IF(($C241-INDEX(Techniciens!$G$2:$G$13,MATCH($F241,Techniciens!$A$2:$A$13,0)))&lt;=730,"1 à 2 ans","Plus de 2 ans")),"")</f>
        <v/>
      </c>
    </row>
    <row r="242">
      <c r="A242" s="65" t="inlineStr">
        <is>
          <t>INT-00241</t>
        </is>
      </c>
      <c r="B242" s="65" t="inlineStr">
        <is>
          <t>DEV-00569</t>
        </is>
      </c>
      <c r="C242" s="66" t="n">
        <v>45166</v>
      </c>
      <c r="D242" s="65" t="inlineStr">
        <is>
          <t>2023-08</t>
        </is>
      </c>
      <c r="E242" s="65" t="inlineStr">
        <is>
          <t>2023-2024</t>
        </is>
      </c>
      <c r="F242" s="65" t="inlineStr">
        <is>
          <t>TEC-07</t>
        </is>
      </c>
      <c r="G242" s="65" t="inlineStr">
        <is>
          <t>Yannick Dubreuil</t>
        </is>
      </c>
      <c r="H242" s="65" t="inlineStr">
        <is>
          <t>Toulouse</t>
        </is>
      </c>
      <c r="I242" s="65" t="inlineStr">
        <is>
          <t>Plomberie</t>
        </is>
      </c>
      <c r="J242" s="70" t="n">
        <v>1.9</v>
      </c>
      <c r="K242" s="70" t="n">
        <v>1.8</v>
      </c>
      <c r="L242" s="72" t="n">
        <v>30</v>
      </c>
      <c r="M242" s="68" t="n">
        <v>54</v>
      </c>
      <c r="N242" s="68" t="n">
        <v>288.86</v>
      </c>
      <c r="O242" s="65" t="inlineStr">
        <is>
          <t>Terminée</t>
        </is>
      </c>
      <c r="P242" s="67">
        <f>$I242</f>
        <v/>
      </c>
      <c r="Q242" s="69">
        <f>1</f>
        <v/>
      </c>
      <c r="R242" s="68">
        <f>IFERROR(INDEX(Devis!$M$2:$M$3053,MATCH($B242,Devis!$A$2:$A$3053,0)),0)</f>
        <v/>
      </c>
      <c r="S242" s="68">
        <f>$M242+$N242</f>
        <v/>
      </c>
      <c r="T242" s="68">
        <f>$R242-$S242</f>
        <v/>
      </c>
      <c r="U242" s="67">
        <f>IFERROR(IF(($C242-INDEX(Techniciens!$G$2:$G$13,MATCH($F242,Techniciens!$A$2:$A$13,0)))&lt;=365,"Moins d'un an",IF(($C242-INDEX(Techniciens!$G$2:$G$13,MATCH($F242,Techniciens!$A$2:$A$13,0)))&lt;=730,"1 à 2 ans","Plus de 2 ans")),"")</f>
        <v/>
      </c>
    </row>
    <row r="243">
      <c r="A243" s="65" t="inlineStr">
        <is>
          <t>INT-00242</t>
        </is>
      </c>
      <c r="B243" s="65" t="inlineStr">
        <is>
          <t>DEV-00572</t>
        </is>
      </c>
      <c r="C243" s="66" t="n">
        <v>45181</v>
      </c>
      <c r="D243" s="65" t="inlineStr">
        <is>
          <t>2023-09</t>
        </is>
      </c>
      <c r="E243" s="65" t="inlineStr">
        <is>
          <t>2023-2024</t>
        </is>
      </c>
      <c r="F243" s="65" t="inlineStr">
        <is>
          <t>TEC-06</t>
        </is>
      </c>
      <c r="G243" s="65" t="inlineStr">
        <is>
          <t>Pierre Vasseur</t>
        </is>
      </c>
      <c r="H243" s="65" t="inlineStr">
        <is>
          <t>Toulouse</t>
        </is>
      </c>
      <c r="I243" s="65" t="inlineStr">
        <is>
          <t>Salle de bain</t>
        </is>
      </c>
      <c r="J243" s="70" t="n">
        <v>51.1</v>
      </c>
      <c r="K243" s="70" t="n">
        <v>43.5</v>
      </c>
      <c r="L243" s="72" t="n">
        <v>36</v>
      </c>
      <c r="M243" s="68" t="n">
        <v>1566</v>
      </c>
      <c r="N243" s="68" t="n">
        <v>9004.58</v>
      </c>
      <c r="O243" s="65" t="inlineStr">
        <is>
          <t>Terminée</t>
        </is>
      </c>
      <c r="P243" s="67">
        <f>$I243</f>
        <v/>
      </c>
      <c r="Q243" s="69">
        <f>1</f>
        <v/>
      </c>
      <c r="R243" s="68">
        <f>IFERROR(INDEX(Devis!$M$2:$M$3053,MATCH($B243,Devis!$A$2:$A$3053,0)),0)</f>
        <v/>
      </c>
      <c r="S243" s="68">
        <f>$M243+$N243</f>
        <v/>
      </c>
      <c r="T243" s="68">
        <f>$R243-$S243</f>
        <v/>
      </c>
      <c r="U243" s="67">
        <f>IFERROR(IF(($C243-INDEX(Techniciens!$G$2:$G$13,MATCH($F243,Techniciens!$A$2:$A$13,0)))&lt;=365,"Moins d'un an",IF(($C243-INDEX(Techniciens!$G$2:$G$13,MATCH($F243,Techniciens!$A$2:$A$13,0)))&lt;=730,"1 à 2 ans","Plus de 2 ans")),"")</f>
        <v/>
      </c>
    </row>
    <row r="244">
      <c r="A244" s="65" t="inlineStr">
        <is>
          <t>INT-00243</t>
        </is>
      </c>
      <c r="B244" s="65" t="inlineStr">
        <is>
          <t>DEV-00573</t>
        </is>
      </c>
      <c r="C244" s="66" t="n">
        <v>45190</v>
      </c>
      <c r="D244" s="65" t="inlineStr">
        <is>
          <t>2023-09</t>
        </is>
      </c>
      <c r="E244" s="65" t="inlineStr">
        <is>
          <t>2023-2024</t>
        </is>
      </c>
      <c r="F244" s="65" t="inlineStr">
        <is>
          <t>TEC-04</t>
        </is>
      </c>
      <c r="G244" s="65" t="inlineStr">
        <is>
          <t>Lucas Bertin</t>
        </is>
      </c>
      <c r="H244" s="65" t="inlineStr">
        <is>
          <t>Bordeaux</t>
        </is>
      </c>
      <c r="I244" s="65" t="inlineStr">
        <is>
          <t>Dépannage</t>
        </is>
      </c>
      <c r="J244" s="70" t="n">
        <v>1.8</v>
      </c>
      <c r="K244" s="70" t="n">
        <v>2.5</v>
      </c>
      <c r="L244" s="72" t="n">
        <v>27</v>
      </c>
      <c r="M244" s="68" t="n">
        <v>67.5</v>
      </c>
      <c r="N244" s="68" t="n">
        <v>122.34</v>
      </c>
      <c r="O244" s="65" t="inlineStr">
        <is>
          <t>Terminée</t>
        </is>
      </c>
      <c r="P244" s="67">
        <f>$I244</f>
        <v/>
      </c>
      <c r="Q244" s="69">
        <f>1</f>
        <v/>
      </c>
      <c r="R244" s="68">
        <f>IFERROR(INDEX(Devis!$M$2:$M$3053,MATCH($B244,Devis!$A$2:$A$3053,0)),0)</f>
        <v/>
      </c>
      <c r="S244" s="68">
        <f>$M244+$N244</f>
        <v/>
      </c>
      <c r="T244" s="68">
        <f>$R244-$S244</f>
        <v/>
      </c>
      <c r="U244" s="67">
        <f>IFERROR(IF(($C244-INDEX(Techniciens!$G$2:$G$13,MATCH($F244,Techniciens!$A$2:$A$13,0)))&lt;=365,"Moins d'un an",IF(($C244-INDEX(Techniciens!$G$2:$G$13,MATCH($F244,Techniciens!$A$2:$A$13,0)))&lt;=730,"1 à 2 ans","Plus de 2 ans")),"")</f>
        <v/>
      </c>
    </row>
    <row r="245">
      <c r="A245" s="65" t="inlineStr">
        <is>
          <t>INT-00244</t>
        </is>
      </c>
      <c r="B245" s="65" t="inlineStr">
        <is>
          <t>DEV-00574</t>
        </is>
      </c>
      <c r="C245" s="66" t="n">
        <v>45204</v>
      </c>
      <c r="D245" s="65" t="inlineStr">
        <is>
          <t>2023-10</t>
        </is>
      </c>
      <c r="E245" s="65" t="inlineStr">
        <is>
          <t>2023-2024</t>
        </is>
      </c>
      <c r="F245" s="65" t="inlineStr">
        <is>
          <t>TEC-02</t>
        </is>
      </c>
      <c r="G245" s="65" t="inlineStr">
        <is>
          <t>Ahmed Zahiri</t>
        </is>
      </c>
      <c r="H245" s="65" t="inlineStr">
        <is>
          <t>Bordeaux</t>
        </is>
      </c>
      <c r="I245" s="65" t="inlineStr">
        <is>
          <t>Chauffage</t>
        </is>
      </c>
      <c r="J245" s="70" t="n">
        <v>26.8</v>
      </c>
      <c r="K245" s="70" t="n">
        <v>24.2</v>
      </c>
      <c r="L245" s="72" t="n">
        <v>35</v>
      </c>
      <c r="M245" s="68" t="n">
        <v>847</v>
      </c>
      <c r="N245" s="68" t="n">
        <v>7488.15</v>
      </c>
      <c r="O245" s="65" t="inlineStr">
        <is>
          <t>Terminée</t>
        </is>
      </c>
      <c r="P245" s="67">
        <f>$I245</f>
        <v/>
      </c>
      <c r="Q245" s="69">
        <f>1</f>
        <v/>
      </c>
      <c r="R245" s="68">
        <f>IFERROR(INDEX(Devis!$M$2:$M$3053,MATCH($B245,Devis!$A$2:$A$3053,0)),0)</f>
        <v/>
      </c>
      <c r="S245" s="68">
        <f>$M245+$N245</f>
        <v/>
      </c>
      <c r="T245" s="68">
        <f>$R245-$S245</f>
        <v/>
      </c>
      <c r="U245" s="67">
        <f>IFERROR(IF(($C245-INDEX(Techniciens!$G$2:$G$13,MATCH($F245,Techniciens!$A$2:$A$13,0)))&lt;=365,"Moins d'un an",IF(($C245-INDEX(Techniciens!$G$2:$G$13,MATCH($F245,Techniciens!$A$2:$A$13,0)))&lt;=730,"1 à 2 ans","Plus de 2 ans")),"")</f>
        <v/>
      </c>
    </row>
    <row r="246">
      <c r="A246" s="65" t="inlineStr">
        <is>
          <t>INT-00245</t>
        </is>
      </c>
      <c r="B246" s="65" t="inlineStr">
        <is>
          <t>DEV-00578</t>
        </is>
      </c>
      <c r="C246" s="66" t="n">
        <v>45205</v>
      </c>
      <c r="D246" s="65" t="inlineStr">
        <is>
          <t>2023-10</t>
        </is>
      </c>
      <c r="E246" s="65" t="inlineStr">
        <is>
          <t>2023-2024</t>
        </is>
      </c>
      <c r="F246" s="65" t="inlineStr">
        <is>
          <t>TEC-02</t>
        </is>
      </c>
      <c r="G246" s="65" t="inlineStr">
        <is>
          <t>Ahmed Zahiri</t>
        </is>
      </c>
      <c r="H246" s="65" t="inlineStr">
        <is>
          <t>Bordeaux</t>
        </is>
      </c>
      <c r="I246" s="65" t="inlineStr">
        <is>
          <t>Dépannage</t>
        </is>
      </c>
      <c r="J246" s="70" t="n">
        <v>1.8</v>
      </c>
      <c r="K246" s="70" t="n">
        <v>1.7</v>
      </c>
      <c r="L246" s="72" t="n">
        <v>35</v>
      </c>
      <c r="M246" s="68" t="n">
        <v>59.5</v>
      </c>
      <c r="N246" s="68" t="n">
        <v>250.56</v>
      </c>
      <c r="O246" s="65" t="inlineStr">
        <is>
          <t>Terminée</t>
        </is>
      </c>
      <c r="P246" s="67">
        <f>$I246</f>
        <v/>
      </c>
      <c r="Q246" s="69">
        <f>1</f>
        <v/>
      </c>
      <c r="R246" s="68">
        <f>IFERROR(INDEX(Devis!$M$2:$M$3053,MATCH($B246,Devis!$A$2:$A$3053,0)),0)</f>
        <v/>
      </c>
      <c r="S246" s="68">
        <f>$M246+$N246</f>
        <v/>
      </c>
      <c r="T246" s="68">
        <f>$R246-$S246</f>
        <v/>
      </c>
      <c r="U246" s="67">
        <f>IFERROR(IF(($C246-INDEX(Techniciens!$G$2:$G$13,MATCH($F246,Techniciens!$A$2:$A$13,0)))&lt;=365,"Moins d'un an",IF(($C246-INDEX(Techniciens!$G$2:$G$13,MATCH($F246,Techniciens!$A$2:$A$13,0)))&lt;=730,"1 à 2 ans","Plus de 2 ans")),"")</f>
        <v/>
      </c>
    </row>
    <row r="247">
      <c r="A247" s="65" t="inlineStr">
        <is>
          <t>INT-00246</t>
        </is>
      </c>
      <c r="B247" s="65" t="inlineStr">
        <is>
          <t>DEV-00581</t>
        </is>
      </c>
      <c r="C247" s="66" t="n">
        <v>45190</v>
      </c>
      <c r="D247" s="65" t="inlineStr">
        <is>
          <t>2023-09</t>
        </is>
      </c>
      <c r="E247" s="65" t="inlineStr">
        <is>
          <t>2023-2024</t>
        </is>
      </c>
      <c r="F247" s="65" t="inlineStr">
        <is>
          <t>TEC-01</t>
        </is>
      </c>
      <c r="G247" s="65" t="inlineStr">
        <is>
          <t>Marc Delaunay</t>
        </is>
      </c>
      <c r="H247" s="65" t="inlineStr">
        <is>
          <t>Bordeaux</t>
        </is>
      </c>
      <c r="I247" s="65" t="inlineStr">
        <is>
          <t>Plomberie</t>
        </is>
      </c>
      <c r="J247" s="70" t="n">
        <v>1.9</v>
      </c>
      <c r="K247" s="70" t="n">
        <v>1.9</v>
      </c>
      <c r="L247" s="72" t="n">
        <v>32</v>
      </c>
      <c r="M247" s="68" t="n">
        <v>60.8</v>
      </c>
      <c r="N247" s="68" t="n">
        <v>327.38</v>
      </c>
      <c r="O247" s="65" t="inlineStr">
        <is>
          <t>Terminée</t>
        </is>
      </c>
      <c r="P247" s="67">
        <f>$I247</f>
        <v/>
      </c>
      <c r="Q247" s="69">
        <f>1</f>
        <v/>
      </c>
      <c r="R247" s="68">
        <f>IFERROR(INDEX(Devis!$M$2:$M$3053,MATCH($B247,Devis!$A$2:$A$3053,0)),0)</f>
        <v/>
      </c>
      <c r="S247" s="68">
        <f>$M247+$N247</f>
        <v/>
      </c>
      <c r="T247" s="68">
        <f>$R247-$S247</f>
        <v/>
      </c>
      <c r="U247" s="67">
        <f>IFERROR(IF(($C247-INDEX(Techniciens!$G$2:$G$13,MATCH($F247,Techniciens!$A$2:$A$13,0)))&lt;=365,"Moins d'un an",IF(($C247-INDEX(Techniciens!$G$2:$G$13,MATCH($F247,Techniciens!$A$2:$A$13,0)))&lt;=730,"1 à 2 ans","Plus de 2 ans")),"")</f>
        <v/>
      </c>
    </row>
    <row r="248">
      <c r="A248" s="65" t="inlineStr">
        <is>
          <t>INT-00247</t>
        </is>
      </c>
      <c r="B248" s="65" t="inlineStr">
        <is>
          <t>DEV-00583</t>
        </is>
      </c>
      <c r="C248" s="66" t="n">
        <v>45195</v>
      </c>
      <c r="D248" s="65" t="inlineStr">
        <is>
          <t>2023-09</t>
        </is>
      </c>
      <c r="E248" s="65" t="inlineStr">
        <is>
          <t>2023-2024</t>
        </is>
      </c>
      <c r="F248" s="65" t="inlineStr">
        <is>
          <t>TEC-03</t>
        </is>
      </c>
      <c r="G248" s="65" t="inlineStr">
        <is>
          <t>Fabien Ortiz</t>
        </is>
      </c>
      <c r="H248" s="65" t="inlineStr">
        <is>
          <t>Bordeaux</t>
        </is>
      </c>
      <c r="I248" s="65" t="inlineStr">
        <is>
          <t>Électricité</t>
        </is>
      </c>
      <c r="J248" s="70" t="n">
        <v>7.4</v>
      </c>
      <c r="K248" s="70" t="n">
        <v>7.3</v>
      </c>
      <c r="L248" s="72" t="n">
        <v>33</v>
      </c>
      <c r="M248" s="68" t="n">
        <v>240.9</v>
      </c>
      <c r="N248" s="68" t="n">
        <v>1272.33</v>
      </c>
      <c r="O248" s="65" t="inlineStr">
        <is>
          <t>Terminée</t>
        </is>
      </c>
      <c r="P248" s="67">
        <f>$I248</f>
        <v/>
      </c>
      <c r="Q248" s="69">
        <f>1</f>
        <v/>
      </c>
      <c r="R248" s="68">
        <f>IFERROR(INDEX(Devis!$M$2:$M$3053,MATCH($B248,Devis!$A$2:$A$3053,0)),0)</f>
        <v/>
      </c>
      <c r="S248" s="68">
        <f>$M248+$N248</f>
        <v/>
      </c>
      <c r="T248" s="68">
        <f>$R248-$S248</f>
        <v/>
      </c>
      <c r="U248" s="67">
        <f>IFERROR(IF(($C248-INDEX(Techniciens!$G$2:$G$13,MATCH($F248,Techniciens!$A$2:$A$13,0)))&lt;=365,"Moins d'un an",IF(($C248-INDEX(Techniciens!$G$2:$G$13,MATCH($F248,Techniciens!$A$2:$A$13,0)))&lt;=730,"1 à 2 ans","Plus de 2 ans")),"")</f>
        <v/>
      </c>
    </row>
    <row r="249">
      <c r="A249" s="65" t="inlineStr">
        <is>
          <t>INT-00248</t>
        </is>
      </c>
      <c r="B249" s="65" t="inlineStr">
        <is>
          <t>DEV-00587</t>
        </is>
      </c>
      <c r="C249" s="66" t="n">
        <v>45180</v>
      </c>
      <c r="D249" s="65" t="inlineStr">
        <is>
          <t>2023-09</t>
        </is>
      </c>
      <c r="E249" s="65" t="inlineStr">
        <is>
          <t>2023-2024</t>
        </is>
      </c>
      <c r="F249" s="65" t="inlineStr">
        <is>
          <t>TEC-03</t>
        </is>
      </c>
      <c r="G249" s="65" t="inlineStr">
        <is>
          <t>Fabien Ortiz</t>
        </is>
      </c>
      <c r="H249" s="65" t="inlineStr">
        <is>
          <t>Bordeaux</t>
        </is>
      </c>
      <c r="I249" s="65" t="inlineStr">
        <is>
          <t>Électricité</t>
        </is>
      </c>
      <c r="J249" s="70" t="n">
        <v>5.6</v>
      </c>
      <c r="K249" s="70" t="n">
        <v>6.1</v>
      </c>
      <c r="L249" s="72" t="n">
        <v>33</v>
      </c>
      <c r="M249" s="68" t="n">
        <v>201.3</v>
      </c>
      <c r="N249" s="68" t="n">
        <v>1340.76</v>
      </c>
      <c r="O249" s="65" t="inlineStr">
        <is>
          <t>Terminée</t>
        </is>
      </c>
      <c r="P249" s="67">
        <f>$I249</f>
        <v/>
      </c>
      <c r="Q249" s="69">
        <f>1</f>
        <v/>
      </c>
      <c r="R249" s="68">
        <f>IFERROR(INDEX(Devis!$M$2:$M$3053,MATCH($B249,Devis!$A$2:$A$3053,0)),0)</f>
        <v/>
      </c>
      <c r="S249" s="68">
        <f>$M249+$N249</f>
        <v/>
      </c>
      <c r="T249" s="68">
        <f>$R249-$S249</f>
        <v/>
      </c>
      <c r="U249" s="67">
        <f>IFERROR(IF(($C249-INDEX(Techniciens!$G$2:$G$13,MATCH($F249,Techniciens!$A$2:$A$13,0)))&lt;=365,"Moins d'un an",IF(($C249-INDEX(Techniciens!$G$2:$G$13,MATCH($F249,Techniciens!$A$2:$A$13,0)))&lt;=730,"1 à 2 ans","Plus de 2 ans")),"")</f>
        <v/>
      </c>
    </row>
    <row r="250">
      <c r="A250" s="65" t="inlineStr">
        <is>
          <t>INT-00249</t>
        </is>
      </c>
      <c r="B250" s="65" t="inlineStr">
        <is>
          <t>DEV-00588</t>
        </is>
      </c>
      <c r="C250" s="66" t="n">
        <v>45210</v>
      </c>
      <c r="D250" s="65" t="inlineStr">
        <is>
          <t>2023-10</t>
        </is>
      </c>
      <c r="E250" s="65" t="inlineStr">
        <is>
          <t>2023-2024</t>
        </is>
      </c>
      <c r="F250" s="65" t="inlineStr">
        <is>
          <t>TEC-07</t>
        </is>
      </c>
      <c r="G250" s="65" t="inlineStr">
        <is>
          <t>Yannick Dubreuil</t>
        </is>
      </c>
      <c r="H250" s="65" t="inlineStr">
        <is>
          <t>Toulouse</t>
        </is>
      </c>
      <c r="I250" s="65" t="inlineStr">
        <is>
          <t>Plomberie</t>
        </is>
      </c>
      <c r="J250" s="70" t="n">
        <v>4.9</v>
      </c>
      <c r="K250" s="70" t="n">
        <v>4.9</v>
      </c>
      <c r="L250" s="72" t="n">
        <v>30</v>
      </c>
      <c r="M250" s="68" t="n">
        <v>147</v>
      </c>
      <c r="N250" s="68" t="n">
        <v>1547.18</v>
      </c>
      <c r="O250" s="65" t="inlineStr">
        <is>
          <t>Terminée</t>
        </is>
      </c>
      <c r="P250" s="67">
        <f>$I250</f>
        <v/>
      </c>
      <c r="Q250" s="69">
        <f>1</f>
        <v/>
      </c>
      <c r="R250" s="68">
        <f>IFERROR(INDEX(Devis!$M$2:$M$3053,MATCH($B250,Devis!$A$2:$A$3053,0)),0)</f>
        <v/>
      </c>
      <c r="S250" s="68">
        <f>$M250+$N250</f>
        <v/>
      </c>
      <c r="T250" s="68">
        <f>$R250-$S250</f>
        <v/>
      </c>
      <c r="U250" s="67">
        <f>IFERROR(IF(($C250-INDEX(Techniciens!$G$2:$G$13,MATCH($F250,Techniciens!$A$2:$A$13,0)))&lt;=365,"Moins d'un an",IF(($C250-INDEX(Techniciens!$G$2:$G$13,MATCH($F250,Techniciens!$A$2:$A$13,0)))&lt;=730,"1 à 2 ans","Plus de 2 ans")),"")</f>
        <v/>
      </c>
    </row>
    <row r="251">
      <c r="A251" s="65" t="inlineStr">
        <is>
          <t>INT-00250</t>
        </is>
      </c>
      <c r="B251" s="65" t="inlineStr">
        <is>
          <t>DEV-00589</t>
        </is>
      </c>
      <c r="C251" s="66" t="n">
        <v>45187</v>
      </c>
      <c r="D251" s="65" t="inlineStr">
        <is>
          <t>2023-09</t>
        </is>
      </c>
      <c r="E251" s="65" t="inlineStr">
        <is>
          <t>2023-2024</t>
        </is>
      </c>
      <c r="F251" s="65" t="inlineStr">
        <is>
          <t>TEC-05</t>
        </is>
      </c>
      <c r="G251" s="65" t="inlineStr">
        <is>
          <t>Sonia Mercier</t>
        </is>
      </c>
      <c r="H251" s="65" t="inlineStr">
        <is>
          <t>Bordeaux</t>
        </is>
      </c>
      <c r="I251" s="65" t="inlineStr">
        <is>
          <t>Salle de bain</t>
        </is>
      </c>
      <c r="J251" s="70" t="n">
        <v>34.4</v>
      </c>
      <c r="K251" s="70" t="n">
        <v>33.5</v>
      </c>
      <c r="L251" s="72" t="n">
        <v>31</v>
      </c>
      <c r="M251" s="68" t="n">
        <v>1038.5</v>
      </c>
      <c r="N251" s="68" t="n">
        <v>4217.67</v>
      </c>
      <c r="O251" s="65" t="inlineStr">
        <is>
          <t>Terminée</t>
        </is>
      </c>
      <c r="P251" s="67">
        <f>$I251</f>
        <v/>
      </c>
      <c r="Q251" s="69">
        <f>1</f>
        <v/>
      </c>
      <c r="R251" s="68">
        <f>IFERROR(INDEX(Devis!$M$2:$M$3053,MATCH($B251,Devis!$A$2:$A$3053,0)),0)</f>
        <v/>
      </c>
      <c r="S251" s="68">
        <f>$M251+$N251</f>
        <v/>
      </c>
      <c r="T251" s="68">
        <f>$R251-$S251</f>
        <v/>
      </c>
      <c r="U251" s="67">
        <f>IFERROR(IF(($C251-INDEX(Techniciens!$G$2:$G$13,MATCH($F251,Techniciens!$A$2:$A$13,0)))&lt;=365,"Moins d'un an",IF(($C251-INDEX(Techniciens!$G$2:$G$13,MATCH($F251,Techniciens!$A$2:$A$13,0)))&lt;=730,"1 à 2 ans","Plus de 2 ans")),"")</f>
        <v/>
      </c>
    </row>
    <row r="252">
      <c r="A252" s="65" t="inlineStr">
        <is>
          <t>INT-00251</t>
        </is>
      </c>
      <c r="B252" s="65" t="inlineStr">
        <is>
          <t>DEV-00590</t>
        </is>
      </c>
      <c r="C252" s="66" t="n">
        <v>45197</v>
      </c>
      <c r="D252" s="65" t="inlineStr">
        <is>
          <t>2023-09</t>
        </is>
      </c>
      <c r="E252" s="65" t="inlineStr">
        <is>
          <t>2023-2024</t>
        </is>
      </c>
      <c r="F252" s="65" t="inlineStr">
        <is>
          <t>TEC-05</t>
        </is>
      </c>
      <c r="G252" s="65" t="inlineStr">
        <is>
          <t>Sonia Mercier</t>
        </is>
      </c>
      <c r="H252" s="65" t="inlineStr">
        <is>
          <t>Bordeaux</t>
        </is>
      </c>
      <c r="I252" s="65" t="inlineStr">
        <is>
          <t>Salle de bain</t>
        </is>
      </c>
      <c r="J252" s="70" t="n">
        <v>5</v>
      </c>
      <c r="K252" s="70" t="n">
        <v>5</v>
      </c>
      <c r="L252" s="72" t="n">
        <v>31</v>
      </c>
      <c r="M252" s="68" t="n">
        <v>155</v>
      </c>
      <c r="N252" s="68" t="n">
        <v>587.53</v>
      </c>
      <c r="O252" s="65" t="inlineStr">
        <is>
          <t>Terminée</t>
        </is>
      </c>
      <c r="P252" s="67">
        <f>$I252</f>
        <v/>
      </c>
      <c r="Q252" s="69">
        <f>1</f>
        <v/>
      </c>
      <c r="R252" s="68">
        <f>IFERROR(INDEX(Devis!$M$2:$M$3053,MATCH($B252,Devis!$A$2:$A$3053,0)),0)</f>
        <v/>
      </c>
      <c r="S252" s="68">
        <f>$M252+$N252</f>
        <v/>
      </c>
      <c r="T252" s="68">
        <f>$R252-$S252</f>
        <v/>
      </c>
      <c r="U252" s="67">
        <f>IFERROR(IF(($C252-INDEX(Techniciens!$G$2:$G$13,MATCH($F252,Techniciens!$A$2:$A$13,0)))&lt;=365,"Moins d'un an",IF(($C252-INDEX(Techniciens!$G$2:$G$13,MATCH($F252,Techniciens!$A$2:$A$13,0)))&lt;=730,"1 à 2 ans","Plus de 2 ans")),"")</f>
        <v/>
      </c>
    </row>
    <row r="253">
      <c r="A253" s="65" t="inlineStr">
        <is>
          <t>INT-00252</t>
        </is>
      </c>
      <c r="B253" s="65" t="inlineStr">
        <is>
          <t>DEV-00593</t>
        </is>
      </c>
      <c r="C253" s="66" t="n">
        <v>45197</v>
      </c>
      <c r="D253" s="65" t="inlineStr">
        <is>
          <t>2023-09</t>
        </is>
      </c>
      <c r="E253" s="65" t="inlineStr">
        <is>
          <t>2023-2024</t>
        </is>
      </c>
      <c r="F253" s="65" t="inlineStr">
        <is>
          <t>TEC-03</t>
        </is>
      </c>
      <c r="G253" s="65" t="inlineStr">
        <is>
          <t>Fabien Ortiz</t>
        </is>
      </c>
      <c r="H253" s="65" t="inlineStr">
        <is>
          <t>Bordeaux</t>
        </is>
      </c>
      <c r="I253" s="65" t="inlineStr">
        <is>
          <t>Électricité</t>
        </is>
      </c>
      <c r="J253" s="70" t="n">
        <v>16.5</v>
      </c>
      <c r="K253" s="70" t="n">
        <v>17.7</v>
      </c>
      <c r="L253" s="72" t="n">
        <v>33</v>
      </c>
      <c r="M253" s="68" t="n">
        <v>584.1</v>
      </c>
      <c r="N253" s="68" t="n">
        <v>1351.16</v>
      </c>
      <c r="O253" s="65" t="inlineStr">
        <is>
          <t>Terminée</t>
        </is>
      </c>
      <c r="P253" s="67">
        <f>$I253</f>
        <v/>
      </c>
      <c r="Q253" s="69">
        <f>1</f>
        <v/>
      </c>
      <c r="R253" s="68">
        <f>IFERROR(INDEX(Devis!$M$2:$M$3053,MATCH($B253,Devis!$A$2:$A$3053,0)),0)</f>
        <v/>
      </c>
      <c r="S253" s="68">
        <f>$M253+$N253</f>
        <v/>
      </c>
      <c r="T253" s="68">
        <f>$R253-$S253</f>
        <v/>
      </c>
      <c r="U253" s="67">
        <f>IFERROR(IF(($C253-INDEX(Techniciens!$G$2:$G$13,MATCH($F253,Techniciens!$A$2:$A$13,0)))&lt;=365,"Moins d'un an",IF(($C253-INDEX(Techniciens!$G$2:$G$13,MATCH($F253,Techniciens!$A$2:$A$13,0)))&lt;=730,"1 à 2 ans","Plus de 2 ans")),"")</f>
        <v/>
      </c>
    </row>
    <row r="254">
      <c r="A254" s="65" t="inlineStr">
        <is>
          <t>INT-00253</t>
        </is>
      </c>
      <c r="B254" s="65" t="inlineStr">
        <is>
          <t>DEV-00599</t>
        </is>
      </c>
      <c r="C254" s="66" t="n">
        <v>45215</v>
      </c>
      <c r="D254" s="65" t="inlineStr">
        <is>
          <t>2023-10</t>
        </is>
      </c>
      <c r="E254" s="65" t="inlineStr">
        <is>
          <t>2023-2024</t>
        </is>
      </c>
      <c r="F254" s="65" t="inlineStr">
        <is>
          <t>TEC-08</t>
        </is>
      </c>
      <c r="G254" s="65" t="inlineStr">
        <is>
          <t>Elodie Ravel</t>
        </is>
      </c>
      <c r="H254" s="65" t="inlineStr">
        <is>
          <t>Toulouse</t>
        </is>
      </c>
      <c r="I254" s="65" t="inlineStr">
        <is>
          <t>Électricité</t>
        </is>
      </c>
      <c r="J254" s="70" t="n">
        <v>41.2</v>
      </c>
      <c r="K254" s="70" t="n">
        <v>45.4</v>
      </c>
      <c r="L254" s="72" t="n">
        <v>32</v>
      </c>
      <c r="M254" s="68" t="n">
        <v>1452.8</v>
      </c>
      <c r="N254" s="68" t="n">
        <v>10760.9</v>
      </c>
      <c r="O254" s="65" t="inlineStr">
        <is>
          <t>Terminée</t>
        </is>
      </c>
      <c r="P254" s="67">
        <f>$I254</f>
        <v/>
      </c>
      <c r="Q254" s="69">
        <f>1</f>
        <v/>
      </c>
      <c r="R254" s="68">
        <f>IFERROR(INDEX(Devis!$M$2:$M$3053,MATCH($B254,Devis!$A$2:$A$3053,0)),0)</f>
        <v/>
      </c>
      <c r="S254" s="68">
        <f>$M254+$N254</f>
        <v/>
      </c>
      <c r="T254" s="68">
        <f>$R254-$S254</f>
        <v/>
      </c>
      <c r="U254" s="67">
        <f>IFERROR(IF(($C254-INDEX(Techniciens!$G$2:$G$13,MATCH($F254,Techniciens!$A$2:$A$13,0)))&lt;=365,"Moins d'un an",IF(($C254-INDEX(Techniciens!$G$2:$G$13,MATCH($F254,Techniciens!$A$2:$A$13,0)))&lt;=730,"1 à 2 ans","Plus de 2 ans")),"")</f>
        <v/>
      </c>
    </row>
    <row r="255">
      <c r="A255" s="65" t="inlineStr">
        <is>
          <t>INT-00254</t>
        </is>
      </c>
      <c r="B255" s="65" t="inlineStr">
        <is>
          <t>DEV-00600</t>
        </is>
      </c>
      <c r="C255" s="66" t="n">
        <v>45203</v>
      </c>
      <c r="D255" s="65" t="inlineStr">
        <is>
          <t>2023-10</t>
        </is>
      </c>
      <c r="E255" s="65" t="inlineStr">
        <is>
          <t>2023-2024</t>
        </is>
      </c>
      <c r="F255" s="65" t="inlineStr">
        <is>
          <t>TEC-03</t>
        </is>
      </c>
      <c r="G255" s="65" t="inlineStr">
        <is>
          <t>Fabien Ortiz</t>
        </is>
      </c>
      <c r="H255" s="65" t="inlineStr">
        <is>
          <t>Bordeaux</t>
        </is>
      </c>
      <c r="I255" s="65" t="inlineStr">
        <is>
          <t>Électricité</t>
        </is>
      </c>
      <c r="J255" s="70" t="n">
        <v>5.5</v>
      </c>
      <c r="K255" s="70" t="n">
        <v>5.7</v>
      </c>
      <c r="L255" s="72" t="n">
        <v>33</v>
      </c>
      <c r="M255" s="68" t="n">
        <v>188.1</v>
      </c>
      <c r="N255" s="68" t="n">
        <v>793.96</v>
      </c>
      <c r="O255" s="65" t="inlineStr">
        <is>
          <t>Terminée</t>
        </is>
      </c>
      <c r="P255" s="67">
        <f>$I255</f>
        <v/>
      </c>
      <c r="Q255" s="69">
        <f>1</f>
        <v/>
      </c>
      <c r="R255" s="68">
        <f>IFERROR(INDEX(Devis!$M$2:$M$3053,MATCH($B255,Devis!$A$2:$A$3053,0)),0)</f>
        <v/>
      </c>
      <c r="S255" s="68">
        <f>$M255+$N255</f>
        <v/>
      </c>
      <c r="T255" s="68">
        <f>$R255-$S255</f>
        <v/>
      </c>
      <c r="U255" s="67">
        <f>IFERROR(IF(($C255-INDEX(Techniciens!$G$2:$G$13,MATCH($F255,Techniciens!$A$2:$A$13,0)))&lt;=365,"Moins d'un an",IF(($C255-INDEX(Techniciens!$G$2:$G$13,MATCH($F255,Techniciens!$A$2:$A$13,0)))&lt;=730,"1 à 2 ans","Plus de 2 ans")),"")</f>
        <v/>
      </c>
    </row>
    <row r="256">
      <c r="A256" s="65" t="inlineStr">
        <is>
          <t>INT-00255</t>
        </is>
      </c>
      <c r="B256" s="65" t="inlineStr">
        <is>
          <t>DEV-00602</t>
        </is>
      </c>
      <c r="C256" s="66" t="n">
        <v>45233</v>
      </c>
      <c r="D256" s="65" t="inlineStr">
        <is>
          <t>2023-11</t>
        </is>
      </c>
      <c r="E256" s="65" t="inlineStr">
        <is>
          <t>2023-2024</t>
        </is>
      </c>
      <c r="F256" s="65" t="inlineStr">
        <is>
          <t>TEC-06</t>
        </is>
      </c>
      <c r="G256" s="65" t="inlineStr">
        <is>
          <t>Pierre Vasseur</t>
        </is>
      </c>
      <c r="H256" s="65" t="inlineStr">
        <is>
          <t>Toulouse</t>
        </is>
      </c>
      <c r="I256" s="65" t="inlineStr">
        <is>
          <t>Dépannage</t>
        </is>
      </c>
      <c r="J256" s="70" t="n">
        <v>1.6</v>
      </c>
      <c r="K256" s="70" t="n">
        <v>1.4</v>
      </c>
      <c r="L256" s="72" t="n">
        <v>36</v>
      </c>
      <c r="M256" s="68" t="n">
        <v>50.4</v>
      </c>
      <c r="N256" s="68" t="n">
        <v>100.07</v>
      </c>
      <c r="O256" s="65" t="inlineStr">
        <is>
          <t>Terminée</t>
        </is>
      </c>
      <c r="P256" s="67">
        <f>$I256</f>
        <v/>
      </c>
      <c r="Q256" s="69">
        <f>1</f>
        <v/>
      </c>
      <c r="R256" s="68">
        <f>IFERROR(INDEX(Devis!$M$2:$M$3053,MATCH($B256,Devis!$A$2:$A$3053,0)),0)</f>
        <v/>
      </c>
      <c r="S256" s="68">
        <f>$M256+$N256</f>
        <v/>
      </c>
      <c r="T256" s="68">
        <f>$R256-$S256</f>
        <v/>
      </c>
      <c r="U256" s="67">
        <f>IFERROR(IF(($C256-INDEX(Techniciens!$G$2:$G$13,MATCH($F256,Techniciens!$A$2:$A$13,0)))&lt;=365,"Moins d'un an",IF(($C256-INDEX(Techniciens!$G$2:$G$13,MATCH($F256,Techniciens!$A$2:$A$13,0)))&lt;=730,"1 à 2 ans","Plus de 2 ans")),"")</f>
        <v/>
      </c>
    </row>
    <row r="257">
      <c r="A257" s="65" t="inlineStr">
        <is>
          <t>INT-00256</t>
        </is>
      </c>
      <c r="B257" s="65" t="inlineStr">
        <is>
          <t>DEV-00604</t>
        </is>
      </c>
      <c r="C257" s="66" t="n">
        <v>45204</v>
      </c>
      <c r="D257" s="65" t="inlineStr">
        <is>
          <t>2023-10</t>
        </is>
      </c>
      <c r="E257" s="65" t="inlineStr">
        <is>
          <t>2023-2024</t>
        </is>
      </c>
      <c r="F257" s="65" t="inlineStr">
        <is>
          <t>TEC-04</t>
        </is>
      </c>
      <c r="G257" s="65" t="inlineStr">
        <is>
          <t>Lucas Bertin</t>
        </is>
      </c>
      <c r="H257" s="65" t="inlineStr">
        <is>
          <t>Bordeaux</t>
        </is>
      </c>
      <c r="I257" s="65" t="inlineStr">
        <is>
          <t>Dépannage</t>
        </is>
      </c>
      <c r="J257" s="70" t="n">
        <v>1.7</v>
      </c>
      <c r="K257" s="70" t="n">
        <v>2.3</v>
      </c>
      <c r="L257" s="72" t="n">
        <v>27</v>
      </c>
      <c r="M257" s="68" t="n">
        <v>62.1</v>
      </c>
      <c r="N257" s="68" t="n">
        <v>120.66</v>
      </c>
      <c r="O257" s="65" t="inlineStr">
        <is>
          <t>Terminée</t>
        </is>
      </c>
      <c r="P257" s="67">
        <f>$I257</f>
        <v/>
      </c>
      <c r="Q257" s="69">
        <f>1</f>
        <v/>
      </c>
      <c r="R257" s="68">
        <f>IFERROR(INDEX(Devis!$M$2:$M$3053,MATCH($B257,Devis!$A$2:$A$3053,0)),0)</f>
        <v/>
      </c>
      <c r="S257" s="68">
        <f>$M257+$N257</f>
        <v/>
      </c>
      <c r="T257" s="68">
        <f>$R257-$S257</f>
        <v/>
      </c>
      <c r="U257" s="67">
        <f>IFERROR(IF(($C257-INDEX(Techniciens!$G$2:$G$13,MATCH($F257,Techniciens!$A$2:$A$13,0)))&lt;=365,"Moins d'un an",IF(($C257-INDEX(Techniciens!$G$2:$G$13,MATCH($F257,Techniciens!$A$2:$A$13,0)))&lt;=730,"1 à 2 ans","Plus de 2 ans")),"")</f>
        <v/>
      </c>
    </row>
    <row r="258">
      <c r="A258" s="65" t="inlineStr">
        <is>
          <t>INT-00257</t>
        </is>
      </c>
      <c r="B258" s="65" t="inlineStr">
        <is>
          <t>DEV-00605</t>
        </is>
      </c>
      <c r="C258" s="66" t="n">
        <v>45187</v>
      </c>
      <c r="D258" s="65" t="inlineStr">
        <is>
          <t>2023-09</t>
        </is>
      </c>
      <c r="E258" s="65" t="inlineStr">
        <is>
          <t>2023-2024</t>
        </is>
      </c>
      <c r="F258" s="65" t="inlineStr">
        <is>
          <t>TEC-01</t>
        </is>
      </c>
      <c r="G258" s="65" t="inlineStr">
        <is>
          <t>Marc Delaunay</t>
        </is>
      </c>
      <c r="H258" s="65" t="inlineStr">
        <is>
          <t>Bordeaux</t>
        </is>
      </c>
      <c r="I258" s="65" t="inlineStr">
        <is>
          <t>Dépannage</t>
        </is>
      </c>
      <c r="J258" s="70" t="n">
        <v>2.2</v>
      </c>
      <c r="K258" s="70" t="n">
        <v>2.2</v>
      </c>
      <c r="L258" s="72" t="n">
        <v>32</v>
      </c>
      <c r="M258" s="68" t="n">
        <v>70.40000000000001</v>
      </c>
      <c r="N258" s="68" t="n">
        <v>292.44</v>
      </c>
      <c r="O258" s="65" t="inlineStr">
        <is>
          <t>Terminée</t>
        </is>
      </c>
      <c r="P258" s="67">
        <f>$I258</f>
        <v/>
      </c>
      <c r="Q258" s="69">
        <f>1</f>
        <v/>
      </c>
      <c r="R258" s="68">
        <f>IFERROR(INDEX(Devis!$M$2:$M$3053,MATCH($B258,Devis!$A$2:$A$3053,0)),0)</f>
        <v/>
      </c>
      <c r="S258" s="68">
        <f>$M258+$N258</f>
        <v/>
      </c>
      <c r="T258" s="68">
        <f>$R258-$S258</f>
        <v/>
      </c>
      <c r="U258" s="67">
        <f>IFERROR(IF(($C258-INDEX(Techniciens!$G$2:$G$13,MATCH($F258,Techniciens!$A$2:$A$13,0)))&lt;=365,"Moins d'un an",IF(($C258-INDEX(Techniciens!$G$2:$G$13,MATCH($F258,Techniciens!$A$2:$A$13,0)))&lt;=730,"1 à 2 ans","Plus de 2 ans")),"")</f>
        <v/>
      </c>
    </row>
    <row r="259">
      <c r="A259" s="65" t="inlineStr">
        <is>
          <t>INT-00258</t>
        </is>
      </c>
      <c r="B259" s="65" t="inlineStr">
        <is>
          <t>DEV-00607</t>
        </is>
      </c>
      <c r="C259" s="66" t="n">
        <v>45208</v>
      </c>
      <c r="D259" s="65" t="inlineStr">
        <is>
          <t>2023-10</t>
        </is>
      </c>
      <c r="E259" s="65" t="inlineStr">
        <is>
          <t>2023-2024</t>
        </is>
      </c>
      <c r="F259" s="65" t="inlineStr">
        <is>
          <t>TEC-01</t>
        </is>
      </c>
      <c r="G259" s="65" t="inlineStr">
        <is>
          <t>Marc Delaunay</t>
        </is>
      </c>
      <c r="H259" s="65" t="inlineStr">
        <is>
          <t>Bordeaux</t>
        </is>
      </c>
      <c r="I259" s="65" t="inlineStr">
        <is>
          <t>Dépannage</t>
        </is>
      </c>
      <c r="J259" s="70" t="n">
        <v>1</v>
      </c>
      <c r="K259" s="70" t="n">
        <v>1</v>
      </c>
      <c r="L259" s="72" t="n">
        <v>32</v>
      </c>
      <c r="M259" s="68" t="n">
        <v>32</v>
      </c>
      <c r="N259" s="68" t="n">
        <v>98.94</v>
      </c>
      <c r="O259" s="65" t="inlineStr">
        <is>
          <t>Terminée</t>
        </is>
      </c>
      <c r="P259" s="67">
        <f>$I259</f>
        <v/>
      </c>
      <c r="Q259" s="69">
        <f>1</f>
        <v/>
      </c>
      <c r="R259" s="68">
        <f>IFERROR(INDEX(Devis!$M$2:$M$3053,MATCH($B259,Devis!$A$2:$A$3053,0)),0)</f>
        <v/>
      </c>
      <c r="S259" s="68">
        <f>$M259+$N259</f>
        <v/>
      </c>
      <c r="T259" s="68">
        <f>$R259-$S259</f>
        <v/>
      </c>
      <c r="U259" s="67">
        <f>IFERROR(IF(($C259-INDEX(Techniciens!$G$2:$G$13,MATCH($F259,Techniciens!$A$2:$A$13,0)))&lt;=365,"Moins d'un an",IF(($C259-INDEX(Techniciens!$G$2:$G$13,MATCH($F259,Techniciens!$A$2:$A$13,0)))&lt;=730,"1 à 2 ans","Plus de 2 ans")),"")</f>
        <v/>
      </c>
    </row>
    <row r="260">
      <c r="A260" s="65" t="inlineStr">
        <is>
          <t>INT-00259</t>
        </is>
      </c>
      <c r="B260" s="65" t="inlineStr">
        <is>
          <t>DEV-00611</t>
        </is>
      </c>
      <c r="C260" s="66" t="n">
        <v>45198</v>
      </c>
      <c r="D260" s="65" t="inlineStr">
        <is>
          <t>2023-09</t>
        </is>
      </c>
      <c r="E260" s="65" t="inlineStr">
        <is>
          <t>2023-2024</t>
        </is>
      </c>
      <c r="F260" s="65" t="inlineStr">
        <is>
          <t>TEC-02</t>
        </is>
      </c>
      <c r="G260" s="65" t="inlineStr">
        <is>
          <t>Ahmed Zahiri</t>
        </is>
      </c>
      <c r="H260" s="65" t="inlineStr">
        <is>
          <t>Bordeaux</t>
        </is>
      </c>
      <c r="I260" s="65" t="inlineStr">
        <is>
          <t>Chauffage</t>
        </is>
      </c>
      <c r="J260" s="70" t="n">
        <v>1.1</v>
      </c>
      <c r="K260" s="70" t="n">
        <v>1.1</v>
      </c>
      <c r="L260" s="72" t="n">
        <v>35</v>
      </c>
      <c r="M260" s="68" t="n">
        <v>38.5</v>
      </c>
      <c r="N260" s="68" t="n">
        <v>45.98</v>
      </c>
      <c r="O260" s="65" t="inlineStr">
        <is>
          <t>Terminée</t>
        </is>
      </c>
      <c r="P260" s="67">
        <f>$I260</f>
        <v/>
      </c>
      <c r="Q260" s="69">
        <f>1</f>
        <v/>
      </c>
      <c r="R260" s="68">
        <f>IFERROR(INDEX(Devis!$M$2:$M$3053,MATCH($B260,Devis!$A$2:$A$3053,0)),0)</f>
        <v/>
      </c>
      <c r="S260" s="68">
        <f>$M260+$N260</f>
        <v/>
      </c>
      <c r="T260" s="68">
        <f>$R260-$S260</f>
        <v/>
      </c>
      <c r="U260" s="67">
        <f>IFERROR(IF(($C260-INDEX(Techniciens!$G$2:$G$13,MATCH($F260,Techniciens!$A$2:$A$13,0)))&lt;=365,"Moins d'un an",IF(($C260-INDEX(Techniciens!$G$2:$G$13,MATCH($F260,Techniciens!$A$2:$A$13,0)))&lt;=730,"1 à 2 ans","Plus de 2 ans")),"")</f>
        <v/>
      </c>
    </row>
    <row r="261">
      <c r="A261" s="65" t="inlineStr">
        <is>
          <t>INT-00260</t>
        </is>
      </c>
      <c r="B261" s="65" t="inlineStr">
        <is>
          <t>DEV-00613</t>
        </is>
      </c>
      <c r="C261" s="66" t="n">
        <v>45212</v>
      </c>
      <c r="D261" s="65" t="inlineStr">
        <is>
          <t>2023-10</t>
        </is>
      </c>
      <c r="E261" s="65" t="inlineStr">
        <is>
          <t>2023-2024</t>
        </is>
      </c>
      <c r="F261" s="65" t="inlineStr">
        <is>
          <t>TEC-07</t>
        </is>
      </c>
      <c r="G261" s="65" t="inlineStr">
        <is>
          <t>Yannick Dubreuil</t>
        </is>
      </c>
      <c r="H261" s="65" t="inlineStr">
        <is>
          <t>Toulouse</t>
        </is>
      </c>
      <c r="I261" s="65" t="inlineStr">
        <is>
          <t>Plomberie</t>
        </is>
      </c>
      <c r="J261" s="70" t="n">
        <v>15.1</v>
      </c>
      <c r="K261" s="70" t="n">
        <v>16</v>
      </c>
      <c r="L261" s="72" t="n">
        <v>30</v>
      </c>
      <c r="M261" s="68" t="n">
        <v>480</v>
      </c>
      <c r="N261" s="68" t="n">
        <v>1409.63</v>
      </c>
      <c r="O261" s="65" t="inlineStr">
        <is>
          <t>Terminée</t>
        </is>
      </c>
      <c r="P261" s="67">
        <f>$I261</f>
        <v/>
      </c>
      <c r="Q261" s="69">
        <f>1</f>
        <v/>
      </c>
      <c r="R261" s="68">
        <f>IFERROR(INDEX(Devis!$M$2:$M$3053,MATCH($B261,Devis!$A$2:$A$3053,0)),0)</f>
        <v/>
      </c>
      <c r="S261" s="68">
        <f>$M261+$N261</f>
        <v/>
      </c>
      <c r="T261" s="68">
        <f>$R261-$S261</f>
        <v/>
      </c>
      <c r="U261" s="67">
        <f>IFERROR(IF(($C261-INDEX(Techniciens!$G$2:$G$13,MATCH($F261,Techniciens!$A$2:$A$13,0)))&lt;=365,"Moins d'un an",IF(($C261-INDEX(Techniciens!$G$2:$G$13,MATCH($F261,Techniciens!$A$2:$A$13,0)))&lt;=730,"1 à 2 ans","Plus de 2 ans")),"")</f>
        <v/>
      </c>
    </row>
    <row r="262">
      <c r="A262" s="65" t="inlineStr">
        <is>
          <t>INT-00261</t>
        </is>
      </c>
      <c r="B262" s="65" t="inlineStr">
        <is>
          <t>DEV-00616</t>
        </is>
      </c>
      <c r="C262" s="66" t="n">
        <v>45208</v>
      </c>
      <c r="D262" s="65" t="inlineStr">
        <is>
          <t>2023-10</t>
        </is>
      </c>
      <c r="E262" s="65" t="inlineStr">
        <is>
          <t>2023-2024</t>
        </is>
      </c>
      <c r="F262" s="65" t="inlineStr">
        <is>
          <t>TEC-05</t>
        </is>
      </c>
      <c r="G262" s="65" t="inlineStr">
        <is>
          <t>Sonia Mercier</t>
        </is>
      </c>
      <c r="H262" s="65" t="inlineStr">
        <is>
          <t>Bordeaux</t>
        </is>
      </c>
      <c r="I262" s="65" t="inlineStr">
        <is>
          <t>Dépannage</t>
        </is>
      </c>
      <c r="J262" s="70" t="n">
        <v>2.1</v>
      </c>
      <c r="K262" s="70" t="n">
        <v>2.2</v>
      </c>
      <c r="L262" s="72" t="n">
        <v>31</v>
      </c>
      <c r="M262" s="68" t="n">
        <v>68.2</v>
      </c>
      <c r="N262" s="68" t="n">
        <v>121.39</v>
      </c>
      <c r="O262" s="65" t="inlineStr">
        <is>
          <t>Terminée</t>
        </is>
      </c>
      <c r="P262" s="67">
        <f>$I262</f>
        <v/>
      </c>
      <c r="Q262" s="69">
        <f>1</f>
        <v/>
      </c>
      <c r="R262" s="68">
        <f>IFERROR(INDEX(Devis!$M$2:$M$3053,MATCH($B262,Devis!$A$2:$A$3053,0)),0)</f>
        <v/>
      </c>
      <c r="S262" s="68">
        <f>$M262+$N262</f>
        <v/>
      </c>
      <c r="T262" s="68">
        <f>$R262-$S262</f>
        <v/>
      </c>
      <c r="U262" s="67">
        <f>IFERROR(IF(($C262-INDEX(Techniciens!$G$2:$G$13,MATCH($F262,Techniciens!$A$2:$A$13,0)))&lt;=365,"Moins d'un an",IF(($C262-INDEX(Techniciens!$G$2:$G$13,MATCH($F262,Techniciens!$A$2:$A$13,0)))&lt;=730,"1 à 2 ans","Plus de 2 ans")),"")</f>
        <v/>
      </c>
    </row>
    <row r="263">
      <c r="A263" s="65" t="inlineStr">
        <is>
          <t>INT-00262</t>
        </is>
      </c>
      <c r="B263" s="65" t="inlineStr">
        <is>
          <t>DEV-00618</t>
        </is>
      </c>
      <c r="C263" s="66" t="n">
        <v>45236</v>
      </c>
      <c r="D263" s="65" t="inlineStr">
        <is>
          <t>2023-11</t>
        </is>
      </c>
      <c r="E263" s="65" t="inlineStr">
        <is>
          <t>2023-2024</t>
        </is>
      </c>
      <c r="F263" s="65" t="inlineStr">
        <is>
          <t>TEC-05</t>
        </is>
      </c>
      <c r="G263" s="65" t="inlineStr">
        <is>
          <t>Sonia Mercier</t>
        </is>
      </c>
      <c r="H263" s="65" t="inlineStr">
        <is>
          <t>Bordeaux</t>
        </is>
      </c>
      <c r="I263" s="65" t="inlineStr">
        <is>
          <t>Salle de bain</t>
        </is>
      </c>
      <c r="J263" s="70" t="n">
        <v>5.5</v>
      </c>
      <c r="K263" s="70" t="n">
        <v>5.2</v>
      </c>
      <c r="L263" s="72" t="n">
        <v>31</v>
      </c>
      <c r="M263" s="68" t="n">
        <v>161.2</v>
      </c>
      <c r="N263" s="68" t="n">
        <v>584.27</v>
      </c>
      <c r="O263" s="65" t="inlineStr">
        <is>
          <t>Terminée</t>
        </is>
      </c>
      <c r="P263" s="67">
        <f>$I263</f>
        <v/>
      </c>
      <c r="Q263" s="69">
        <f>1</f>
        <v/>
      </c>
      <c r="R263" s="68">
        <f>IFERROR(INDEX(Devis!$M$2:$M$3053,MATCH($B263,Devis!$A$2:$A$3053,0)),0)</f>
        <v/>
      </c>
      <c r="S263" s="68">
        <f>$M263+$N263</f>
        <v/>
      </c>
      <c r="T263" s="68">
        <f>$R263-$S263</f>
        <v/>
      </c>
      <c r="U263" s="67">
        <f>IFERROR(IF(($C263-INDEX(Techniciens!$G$2:$G$13,MATCH($F263,Techniciens!$A$2:$A$13,0)))&lt;=365,"Moins d'un an",IF(($C263-INDEX(Techniciens!$G$2:$G$13,MATCH($F263,Techniciens!$A$2:$A$13,0)))&lt;=730,"1 à 2 ans","Plus de 2 ans")),"")</f>
        <v/>
      </c>
    </row>
    <row r="264">
      <c r="A264" s="65" t="inlineStr">
        <is>
          <t>INT-00263</t>
        </is>
      </c>
      <c r="B264" s="65" t="inlineStr">
        <is>
          <t>DEV-00620</t>
        </is>
      </c>
      <c r="C264" s="66" t="n">
        <v>45208</v>
      </c>
      <c r="D264" s="65" t="inlineStr">
        <is>
          <t>2023-10</t>
        </is>
      </c>
      <c r="E264" s="65" t="inlineStr">
        <is>
          <t>2023-2024</t>
        </is>
      </c>
      <c r="F264" s="65" t="inlineStr">
        <is>
          <t>TEC-05</t>
        </is>
      </c>
      <c r="G264" s="65" t="inlineStr">
        <is>
          <t>Sonia Mercier</t>
        </is>
      </c>
      <c r="H264" s="65" t="inlineStr">
        <is>
          <t>Bordeaux</t>
        </is>
      </c>
      <c r="I264" s="65" t="inlineStr">
        <is>
          <t>Salle de bain</t>
        </is>
      </c>
      <c r="J264" s="70" t="n">
        <v>5.3</v>
      </c>
      <c r="K264" s="70" t="n">
        <v>5.1</v>
      </c>
      <c r="L264" s="72" t="n">
        <v>31</v>
      </c>
      <c r="M264" s="68" t="n">
        <v>158.1</v>
      </c>
      <c r="N264" s="68" t="n">
        <v>588.9400000000001</v>
      </c>
      <c r="O264" s="65" t="inlineStr">
        <is>
          <t>Terminée</t>
        </is>
      </c>
      <c r="P264" s="67">
        <f>$I264</f>
        <v/>
      </c>
      <c r="Q264" s="69">
        <f>1</f>
        <v/>
      </c>
      <c r="R264" s="68">
        <f>IFERROR(INDEX(Devis!$M$2:$M$3053,MATCH($B264,Devis!$A$2:$A$3053,0)),0)</f>
        <v/>
      </c>
      <c r="S264" s="68">
        <f>$M264+$N264</f>
        <v/>
      </c>
      <c r="T264" s="68">
        <f>$R264-$S264</f>
        <v/>
      </c>
      <c r="U264" s="67">
        <f>IFERROR(IF(($C264-INDEX(Techniciens!$G$2:$G$13,MATCH($F264,Techniciens!$A$2:$A$13,0)))&lt;=365,"Moins d'un an",IF(($C264-INDEX(Techniciens!$G$2:$G$13,MATCH($F264,Techniciens!$A$2:$A$13,0)))&lt;=730,"1 à 2 ans","Plus de 2 ans")),"")</f>
        <v/>
      </c>
    </row>
    <row r="265">
      <c r="A265" s="65" t="inlineStr">
        <is>
          <t>INT-00264</t>
        </is>
      </c>
      <c r="B265" s="65" t="inlineStr">
        <is>
          <t>DEV-00621</t>
        </is>
      </c>
      <c r="C265" s="66" t="n">
        <v>45208</v>
      </c>
      <c r="D265" s="65" t="inlineStr">
        <is>
          <t>2023-10</t>
        </is>
      </c>
      <c r="E265" s="65" t="inlineStr">
        <is>
          <t>2023-2024</t>
        </is>
      </c>
      <c r="F265" s="65" t="inlineStr">
        <is>
          <t>TEC-02</t>
        </is>
      </c>
      <c r="G265" s="65" t="inlineStr">
        <is>
          <t>Ahmed Zahiri</t>
        </is>
      </c>
      <c r="H265" s="65" t="inlineStr">
        <is>
          <t>Bordeaux</t>
        </is>
      </c>
      <c r="I265" s="65" t="inlineStr">
        <is>
          <t>Chauffage</t>
        </is>
      </c>
      <c r="J265" s="70" t="n">
        <v>9.699999999999999</v>
      </c>
      <c r="K265" s="70" t="n">
        <v>9.9</v>
      </c>
      <c r="L265" s="72" t="n">
        <v>35</v>
      </c>
      <c r="M265" s="68" t="n">
        <v>346.5</v>
      </c>
      <c r="N265" s="68" t="n">
        <v>1298.81</v>
      </c>
      <c r="O265" s="65" t="inlineStr">
        <is>
          <t>Terminée</t>
        </is>
      </c>
      <c r="P265" s="67">
        <f>$I265</f>
        <v/>
      </c>
      <c r="Q265" s="69">
        <f>1</f>
        <v/>
      </c>
      <c r="R265" s="68">
        <f>IFERROR(INDEX(Devis!$M$2:$M$3053,MATCH($B265,Devis!$A$2:$A$3053,0)),0)</f>
        <v/>
      </c>
      <c r="S265" s="68">
        <f>$M265+$N265</f>
        <v/>
      </c>
      <c r="T265" s="68">
        <f>$R265-$S265</f>
        <v/>
      </c>
      <c r="U265" s="67">
        <f>IFERROR(IF(($C265-INDEX(Techniciens!$G$2:$G$13,MATCH($F265,Techniciens!$A$2:$A$13,0)))&lt;=365,"Moins d'un an",IF(($C265-INDEX(Techniciens!$G$2:$G$13,MATCH($F265,Techniciens!$A$2:$A$13,0)))&lt;=730,"1 à 2 ans","Plus de 2 ans")),"")</f>
        <v/>
      </c>
    </row>
    <row r="266">
      <c r="A266" s="65" t="inlineStr">
        <is>
          <t>INT-00265</t>
        </is>
      </c>
      <c r="B266" s="65" t="inlineStr">
        <is>
          <t>DEV-00623</t>
        </is>
      </c>
      <c r="C266" s="66" t="n">
        <v>45217</v>
      </c>
      <c r="D266" s="65" t="inlineStr">
        <is>
          <t>2023-10</t>
        </is>
      </c>
      <c r="E266" s="65" t="inlineStr">
        <is>
          <t>2023-2024</t>
        </is>
      </c>
      <c r="F266" s="65" t="inlineStr">
        <is>
          <t>TEC-02</t>
        </is>
      </c>
      <c r="G266" s="65" t="inlineStr">
        <is>
          <t>Ahmed Zahiri</t>
        </is>
      </c>
      <c r="H266" s="65" t="inlineStr">
        <is>
          <t>Bordeaux</t>
        </is>
      </c>
      <c r="I266" s="65" t="inlineStr">
        <is>
          <t>Chauffage</t>
        </is>
      </c>
      <c r="J266" s="70" t="n">
        <v>9.4</v>
      </c>
      <c r="K266" s="70" t="n">
        <v>9</v>
      </c>
      <c r="L266" s="72" t="n">
        <v>35</v>
      </c>
      <c r="M266" s="68" t="n">
        <v>315</v>
      </c>
      <c r="N266" s="68" t="n">
        <v>1424.94</v>
      </c>
      <c r="O266" s="65" t="inlineStr">
        <is>
          <t>Terminée</t>
        </is>
      </c>
      <c r="P266" s="67">
        <f>$I266</f>
        <v/>
      </c>
      <c r="Q266" s="69">
        <f>1</f>
        <v/>
      </c>
      <c r="R266" s="68">
        <f>IFERROR(INDEX(Devis!$M$2:$M$3053,MATCH($B266,Devis!$A$2:$A$3053,0)),0)</f>
        <v/>
      </c>
      <c r="S266" s="68">
        <f>$M266+$N266</f>
        <v/>
      </c>
      <c r="T266" s="68">
        <f>$R266-$S266</f>
        <v/>
      </c>
      <c r="U266" s="67">
        <f>IFERROR(IF(($C266-INDEX(Techniciens!$G$2:$G$13,MATCH($F266,Techniciens!$A$2:$A$13,0)))&lt;=365,"Moins d'un an",IF(($C266-INDEX(Techniciens!$G$2:$G$13,MATCH($F266,Techniciens!$A$2:$A$13,0)))&lt;=730,"1 à 2 ans","Plus de 2 ans")),"")</f>
        <v/>
      </c>
    </row>
    <row r="267">
      <c r="A267" s="65" t="inlineStr">
        <is>
          <t>INT-00266</t>
        </is>
      </c>
      <c r="B267" s="65" t="inlineStr">
        <is>
          <t>DEV-00624</t>
        </is>
      </c>
      <c r="C267" s="66" t="n">
        <v>45230</v>
      </c>
      <c r="D267" s="65" t="inlineStr">
        <is>
          <t>2023-10</t>
        </is>
      </c>
      <c r="E267" s="65" t="inlineStr">
        <is>
          <t>2023-2024</t>
        </is>
      </c>
      <c r="F267" s="65" t="inlineStr">
        <is>
          <t>TEC-04</t>
        </is>
      </c>
      <c r="G267" s="65" t="inlineStr">
        <is>
          <t>Lucas Bertin</t>
        </is>
      </c>
      <c r="H267" s="65" t="inlineStr">
        <is>
          <t>Bordeaux</t>
        </is>
      </c>
      <c r="I267" s="65" t="inlineStr">
        <is>
          <t>Dépannage</t>
        </is>
      </c>
      <c r="J267" s="70" t="n">
        <v>0.9</v>
      </c>
      <c r="K267" s="70" t="n">
        <v>1.2</v>
      </c>
      <c r="L267" s="72" t="n">
        <v>27</v>
      </c>
      <c r="M267" s="68" t="n">
        <v>32.4</v>
      </c>
      <c r="N267" s="68" t="n">
        <v>72.77</v>
      </c>
      <c r="O267" s="65" t="inlineStr">
        <is>
          <t>Terminée</t>
        </is>
      </c>
      <c r="P267" s="67">
        <f>$I267</f>
        <v/>
      </c>
      <c r="Q267" s="69">
        <f>1</f>
        <v/>
      </c>
      <c r="R267" s="68">
        <f>IFERROR(INDEX(Devis!$M$2:$M$3053,MATCH($B267,Devis!$A$2:$A$3053,0)),0)</f>
        <v/>
      </c>
      <c r="S267" s="68">
        <f>$M267+$N267</f>
        <v/>
      </c>
      <c r="T267" s="68">
        <f>$R267-$S267</f>
        <v/>
      </c>
      <c r="U267" s="67">
        <f>IFERROR(IF(($C267-INDEX(Techniciens!$G$2:$G$13,MATCH($F267,Techniciens!$A$2:$A$13,0)))&lt;=365,"Moins d'un an",IF(($C267-INDEX(Techniciens!$G$2:$G$13,MATCH($F267,Techniciens!$A$2:$A$13,0)))&lt;=730,"1 à 2 ans","Plus de 2 ans")),"")</f>
        <v/>
      </c>
    </row>
    <row r="268">
      <c r="A268" s="65" t="inlineStr">
        <is>
          <t>INT-00267</t>
        </is>
      </c>
      <c r="B268" s="65" t="inlineStr">
        <is>
          <t>DEV-00629</t>
        </is>
      </c>
      <c r="C268" s="66" t="n">
        <v>45224</v>
      </c>
      <c r="D268" s="65" t="inlineStr">
        <is>
          <t>2023-10</t>
        </is>
      </c>
      <c r="E268" s="65" t="inlineStr">
        <is>
          <t>2023-2024</t>
        </is>
      </c>
      <c r="F268" s="65" t="inlineStr">
        <is>
          <t>TEC-06</t>
        </is>
      </c>
      <c r="G268" s="65" t="inlineStr">
        <is>
          <t>Pierre Vasseur</t>
        </is>
      </c>
      <c r="H268" s="65" t="inlineStr">
        <is>
          <t>Toulouse</t>
        </is>
      </c>
      <c r="I268" s="65" t="inlineStr">
        <is>
          <t>Salle de bain</t>
        </is>
      </c>
      <c r="J268" s="70" t="n">
        <v>17.9</v>
      </c>
      <c r="K268" s="70" t="n">
        <v>16.7</v>
      </c>
      <c r="L268" s="72" t="n">
        <v>36</v>
      </c>
      <c r="M268" s="68" t="n">
        <v>601.2</v>
      </c>
      <c r="N268" s="68" t="n">
        <v>3182.07</v>
      </c>
      <c r="O268" s="65" t="inlineStr">
        <is>
          <t>Terminée</t>
        </is>
      </c>
      <c r="P268" s="67">
        <f>$I268</f>
        <v/>
      </c>
      <c r="Q268" s="69">
        <f>1</f>
        <v/>
      </c>
      <c r="R268" s="68">
        <f>IFERROR(INDEX(Devis!$M$2:$M$3053,MATCH($B268,Devis!$A$2:$A$3053,0)),0)</f>
        <v/>
      </c>
      <c r="S268" s="68">
        <f>$M268+$N268</f>
        <v/>
      </c>
      <c r="T268" s="68">
        <f>$R268-$S268</f>
        <v/>
      </c>
      <c r="U268" s="67">
        <f>IFERROR(IF(($C268-INDEX(Techniciens!$G$2:$G$13,MATCH($F268,Techniciens!$A$2:$A$13,0)))&lt;=365,"Moins d'un an",IF(($C268-INDEX(Techniciens!$G$2:$G$13,MATCH($F268,Techniciens!$A$2:$A$13,0)))&lt;=730,"1 à 2 ans","Plus de 2 ans")),"")</f>
        <v/>
      </c>
    </row>
    <row r="269">
      <c r="A269" s="65" t="inlineStr">
        <is>
          <t>INT-00268</t>
        </is>
      </c>
      <c r="B269" s="65" t="inlineStr">
        <is>
          <t>DEV-00631</t>
        </is>
      </c>
      <c r="C269" s="66" t="n">
        <v>45204</v>
      </c>
      <c r="D269" s="65" t="inlineStr">
        <is>
          <t>2023-10</t>
        </is>
      </c>
      <c r="E269" s="65" t="inlineStr">
        <is>
          <t>2023-2024</t>
        </is>
      </c>
      <c r="F269" s="65" t="inlineStr">
        <is>
          <t>TEC-03</t>
        </is>
      </c>
      <c r="G269" s="65" t="inlineStr">
        <is>
          <t>Fabien Ortiz</t>
        </is>
      </c>
      <c r="H269" s="65" t="inlineStr">
        <is>
          <t>Bordeaux</t>
        </is>
      </c>
      <c r="I269" s="65" t="inlineStr">
        <is>
          <t>Électricité</t>
        </is>
      </c>
      <c r="J269" s="70" t="n">
        <v>13.8</v>
      </c>
      <c r="K269" s="70" t="n">
        <v>13.5</v>
      </c>
      <c r="L269" s="72" t="n">
        <v>33</v>
      </c>
      <c r="M269" s="68" t="n">
        <v>445.5</v>
      </c>
      <c r="N269" s="68" t="n">
        <v>1236.51</v>
      </c>
      <c r="O269" s="65" t="inlineStr">
        <is>
          <t>Terminée</t>
        </is>
      </c>
      <c r="P269" s="67">
        <f>$I269</f>
        <v/>
      </c>
      <c r="Q269" s="69">
        <f>1</f>
        <v/>
      </c>
      <c r="R269" s="68">
        <f>IFERROR(INDEX(Devis!$M$2:$M$3053,MATCH($B269,Devis!$A$2:$A$3053,0)),0)</f>
        <v/>
      </c>
      <c r="S269" s="68">
        <f>$M269+$N269</f>
        <v/>
      </c>
      <c r="T269" s="68">
        <f>$R269-$S269</f>
        <v/>
      </c>
      <c r="U269" s="67">
        <f>IFERROR(IF(($C269-INDEX(Techniciens!$G$2:$G$13,MATCH($F269,Techniciens!$A$2:$A$13,0)))&lt;=365,"Moins d'un an",IF(($C269-INDEX(Techniciens!$G$2:$G$13,MATCH($F269,Techniciens!$A$2:$A$13,0)))&lt;=730,"1 à 2 ans","Plus de 2 ans")),"")</f>
        <v/>
      </c>
    </row>
    <row r="270">
      <c r="A270" s="65" t="inlineStr">
        <is>
          <t>INT-00269</t>
        </is>
      </c>
      <c r="B270" s="65" t="inlineStr">
        <is>
          <t>DEV-00634</t>
        </is>
      </c>
      <c r="C270" s="66" t="n">
        <v>45215</v>
      </c>
      <c r="D270" s="65" t="inlineStr">
        <is>
          <t>2023-10</t>
        </is>
      </c>
      <c r="E270" s="65" t="inlineStr">
        <is>
          <t>2023-2024</t>
        </is>
      </c>
      <c r="F270" s="65" t="inlineStr">
        <is>
          <t>TEC-05</t>
        </is>
      </c>
      <c r="G270" s="65" t="inlineStr">
        <is>
          <t>Sonia Mercier</t>
        </is>
      </c>
      <c r="H270" s="65" t="inlineStr">
        <is>
          <t>Bordeaux</t>
        </is>
      </c>
      <c r="I270" s="65" t="inlineStr">
        <is>
          <t>Dépannage</t>
        </is>
      </c>
      <c r="J270" s="70" t="n">
        <v>1.6</v>
      </c>
      <c r="K270" s="70" t="n">
        <v>1.4</v>
      </c>
      <c r="L270" s="72" t="n">
        <v>31</v>
      </c>
      <c r="M270" s="68" t="n">
        <v>43.4</v>
      </c>
      <c r="N270" s="68" t="n">
        <v>241.49</v>
      </c>
      <c r="O270" s="65" t="inlineStr">
        <is>
          <t>Terminée</t>
        </is>
      </c>
      <c r="P270" s="67">
        <f>$I270</f>
        <v/>
      </c>
      <c r="Q270" s="69">
        <f>1</f>
        <v/>
      </c>
      <c r="R270" s="68">
        <f>IFERROR(INDEX(Devis!$M$2:$M$3053,MATCH($B270,Devis!$A$2:$A$3053,0)),0)</f>
        <v/>
      </c>
      <c r="S270" s="68">
        <f>$M270+$N270</f>
        <v/>
      </c>
      <c r="T270" s="68">
        <f>$R270-$S270</f>
        <v/>
      </c>
      <c r="U270" s="67">
        <f>IFERROR(IF(($C270-INDEX(Techniciens!$G$2:$G$13,MATCH($F270,Techniciens!$A$2:$A$13,0)))&lt;=365,"Moins d'un an",IF(($C270-INDEX(Techniciens!$G$2:$G$13,MATCH($F270,Techniciens!$A$2:$A$13,0)))&lt;=730,"1 à 2 ans","Plus de 2 ans")),"")</f>
        <v/>
      </c>
    </row>
    <row r="271">
      <c r="A271" s="65" t="inlineStr">
        <is>
          <t>INT-00270</t>
        </is>
      </c>
      <c r="B271" s="65" t="inlineStr">
        <is>
          <t>DEV-00636</t>
        </is>
      </c>
      <c r="C271" s="66" t="n">
        <v>45240</v>
      </c>
      <c r="D271" s="65" t="inlineStr">
        <is>
          <t>2023-11</t>
        </is>
      </c>
      <c r="E271" s="65" t="inlineStr">
        <is>
          <t>2023-2024</t>
        </is>
      </c>
      <c r="F271" s="65" t="inlineStr">
        <is>
          <t>TEC-04</t>
        </is>
      </c>
      <c r="G271" s="65" t="inlineStr">
        <is>
          <t>Lucas Bertin</t>
        </is>
      </c>
      <c r="H271" s="65" t="inlineStr">
        <is>
          <t>Bordeaux</t>
        </is>
      </c>
      <c r="I271" s="65" t="inlineStr">
        <is>
          <t>Plomberie</t>
        </is>
      </c>
      <c r="J271" s="70" t="n">
        <v>25</v>
      </c>
      <c r="K271" s="70" t="n">
        <v>33.3</v>
      </c>
      <c r="L271" s="72" t="n">
        <v>27</v>
      </c>
      <c r="M271" s="68" t="n">
        <v>899.1</v>
      </c>
      <c r="N271" s="68" t="n">
        <v>3404.19</v>
      </c>
      <c r="O271" s="65" t="inlineStr">
        <is>
          <t>Terminée</t>
        </is>
      </c>
      <c r="P271" s="67">
        <f>$I271</f>
        <v/>
      </c>
      <c r="Q271" s="69">
        <f>1</f>
        <v/>
      </c>
      <c r="R271" s="68">
        <f>IFERROR(INDEX(Devis!$M$2:$M$3053,MATCH($B271,Devis!$A$2:$A$3053,0)),0)</f>
        <v/>
      </c>
      <c r="S271" s="68">
        <f>$M271+$N271</f>
        <v/>
      </c>
      <c r="T271" s="68">
        <f>$R271-$S271</f>
        <v/>
      </c>
      <c r="U271" s="67">
        <f>IFERROR(IF(($C271-INDEX(Techniciens!$G$2:$G$13,MATCH($F271,Techniciens!$A$2:$A$13,0)))&lt;=365,"Moins d'un an",IF(($C271-INDEX(Techniciens!$G$2:$G$13,MATCH($F271,Techniciens!$A$2:$A$13,0)))&lt;=730,"1 à 2 ans","Plus de 2 ans")),"")</f>
        <v/>
      </c>
    </row>
    <row r="272">
      <c r="A272" s="65" t="inlineStr">
        <is>
          <t>INT-00271</t>
        </is>
      </c>
      <c r="B272" s="65" t="inlineStr">
        <is>
          <t>DEV-00637</t>
        </is>
      </c>
      <c r="C272" s="66" t="n">
        <v>45239</v>
      </c>
      <c r="D272" s="65" t="inlineStr">
        <is>
          <t>2023-11</t>
        </is>
      </c>
      <c r="E272" s="65" t="inlineStr">
        <is>
          <t>2023-2024</t>
        </is>
      </c>
      <c r="F272" s="65" t="inlineStr">
        <is>
          <t>TEC-04</t>
        </is>
      </c>
      <c r="G272" s="65" t="inlineStr">
        <is>
          <t>Lucas Bertin</t>
        </is>
      </c>
      <c r="H272" s="65" t="inlineStr">
        <is>
          <t>Bordeaux</t>
        </is>
      </c>
      <c r="I272" s="65" t="inlineStr">
        <is>
          <t>Dépannage</t>
        </is>
      </c>
      <c r="J272" s="70" t="n">
        <v>1.7</v>
      </c>
      <c r="K272" s="70" t="n">
        <v>2.1</v>
      </c>
      <c r="L272" s="72" t="n">
        <v>27</v>
      </c>
      <c r="M272" s="68" t="n">
        <v>56.7</v>
      </c>
      <c r="N272" s="68" t="n">
        <v>212.32</v>
      </c>
      <c r="O272" s="65" t="inlineStr">
        <is>
          <t>Terminée</t>
        </is>
      </c>
      <c r="P272" s="67">
        <f>$I272</f>
        <v/>
      </c>
      <c r="Q272" s="69">
        <f>1</f>
        <v/>
      </c>
      <c r="R272" s="68">
        <f>IFERROR(INDEX(Devis!$M$2:$M$3053,MATCH($B272,Devis!$A$2:$A$3053,0)),0)</f>
        <v/>
      </c>
      <c r="S272" s="68">
        <f>$M272+$N272</f>
        <v/>
      </c>
      <c r="T272" s="68">
        <f>$R272-$S272</f>
        <v/>
      </c>
      <c r="U272" s="67">
        <f>IFERROR(IF(($C272-INDEX(Techniciens!$G$2:$G$13,MATCH($F272,Techniciens!$A$2:$A$13,0)))&lt;=365,"Moins d'un an",IF(($C272-INDEX(Techniciens!$G$2:$G$13,MATCH($F272,Techniciens!$A$2:$A$13,0)))&lt;=730,"1 à 2 ans","Plus de 2 ans")),"")</f>
        <v/>
      </c>
    </row>
    <row r="273">
      <c r="A273" s="65" t="inlineStr">
        <is>
          <t>INT-00272</t>
        </is>
      </c>
      <c r="B273" s="65" t="inlineStr">
        <is>
          <t>DEV-00644</t>
        </is>
      </c>
      <c r="C273" s="66" t="n">
        <v>45240</v>
      </c>
      <c r="D273" s="65" t="inlineStr">
        <is>
          <t>2023-11</t>
        </is>
      </c>
      <c r="E273" s="65" t="inlineStr">
        <is>
          <t>2023-2024</t>
        </is>
      </c>
      <c r="F273" s="65" t="inlineStr">
        <is>
          <t>TEC-02</t>
        </is>
      </c>
      <c r="G273" s="65" t="inlineStr">
        <is>
          <t>Ahmed Zahiri</t>
        </is>
      </c>
      <c r="H273" s="65" t="inlineStr">
        <is>
          <t>Bordeaux</t>
        </is>
      </c>
      <c r="I273" s="65" t="inlineStr">
        <is>
          <t>Chauffage</t>
        </is>
      </c>
      <c r="J273" s="70" t="n">
        <v>3.9</v>
      </c>
      <c r="K273" s="70" t="n">
        <v>3.5</v>
      </c>
      <c r="L273" s="72" t="n">
        <v>35</v>
      </c>
      <c r="M273" s="68" t="n">
        <v>122.5</v>
      </c>
      <c r="N273" s="68" t="n">
        <v>337.66</v>
      </c>
      <c r="O273" s="65" t="inlineStr">
        <is>
          <t>Terminée</t>
        </is>
      </c>
      <c r="P273" s="67">
        <f>$I273</f>
        <v/>
      </c>
      <c r="Q273" s="69">
        <f>1</f>
        <v/>
      </c>
      <c r="R273" s="68">
        <f>IFERROR(INDEX(Devis!$M$2:$M$3053,MATCH($B273,Devis!$A$2:$A$3053,0)),0)</f>
        <v/>
      </c>
      <c r="S273" s="68">
        <f>$M273+$N273</f>
        <v/>
      </c>
      <c r="T273" s="68">
        <f>$R273-$S273</f>
        <v/>
      </c>
      <c r="U273" s="67">
        <f>IFERROR(IF(($C273-INDEX(Techniciens!$G$2:$G$13,MATCH($F273,Techniciens!$A$2:$A$13,0)))&lt;=365,"Moins d'un an",IF(($C273-INDEX(Techniciens!$G$2:$G$13,MATCH($F273,Techniciens!$A$2:$A$13,0)))&lt;=730,"1 à 2 ans","Plus de 2 ans")),"")</f>
        <v/>
      </c>
    </row>
    <row r="274">
      <c r="A274" s="65" t="inlineStr">
        <is>
          <t>INT-00273</t>
        </is>
      </c>
      <c r="B274" s="65" t="inlineStr">
        <is>
          <t>DEV-00645</t>
        </is>
      </c>
      <c r="C274" s="66" t="n">
        <v>45229</v>
      </c>
      <c r="D274" s="65" t="inlineStr">
        <is>
          <t>2023-10</t>
        </is>
      </c>
      <c r="E274" s="65" t="inlineStr">
        <is>
          <t>2023-2024</t>
        </is>
      </c>
      <c r="F274" s="65" t="inlineStr">
        <is>
          <t>TEC-05</t>
        </is>
      </c>
      <c r="G274" s="65" t="inlineStr">
        <is>
          <t>Sonia Mercier</t>
        </is>
      </c>
      <c r="H274" s="65" t="inlineStr">
        <is>
          <t>Bordeaux</t>
        </is>
      </c>
      <c r="I274" s="65" t="inlineStr">
        <is>
          <t>Salle de bain</t>
        </is>
      </c>
      <c r="J274" s="70" t="n">
        <v>50</v>
      </c>
      <c r="K274" s="70" t="n">
        <v>51.2</v>
      </c>
      <c r="L274" s="72" t="n">
        <v>31</v>
      </c>
      <c r="M274" s="68" t="n">
        <v>1587.2</v>
      </c>
      <c r="N274" s="68" t="n">
        <v>11381.85</v>
      </c>
      <c r="O274" s="65" t="inlineStr">
        <is>
          <t>Terminée</t>
        </is>
      </c>
      <c r="P274" s="67">
        <f>$I274</f>
        <v/>
      </c>
      <c r="Q274" s="69">
        <f>1</f>
        <v/>
      </c>
      <c r="R274" s="68">
        <f>IFERROR(INDEX(Devis!$M$2:$M$3053,MATCH($B274,Devis!$A$2:$A$3053,0)),0)</f>
        <v/>
      </c>
      <c r="S274" s="68">
        <f>$M274+$N274</f>
        <v/>
      </c>
      <c r="T274" s="68">
        <f>$R274-$S274</f>
        <v/>
      </c>
      <c r="U274" s="67">
        <f>IFERROR(IF(($C274-INDEX(Techniciens!$G$2:$G$13,MATCH($F274,Techniciens!$A$2:$A$13,0)))&lt;=365,"Moins d'un an",IF(($C274-INDEX(Techniciens!$G$2:$G$13,MATCH($F274,Techniciens!$A$2:$A$13,0)))&lt;=730,"1 à 2 ans","Plus de 2 ans")),"")</f>
        <v/>
      </c>
    </row>
    <row r="275">
      <c r="A275" s="65" t="inlineStr">
        <is>
          <t>INT-00274</t>
        </is>
      </c>
      <c r="B275" s="65" t="inlineStr">
        <is>
          <t>DEV-00647</t>
        </is>
      </c>
      <c r="C275" s="66" t="n">
        <v>45233</v>
      </c>
      <c r="D275" s="65" t="inlineStr">
        <is>
          <t>2023-11</t>
        </is>
      </c>
      <c r="E275" s="65" t="inlineStr">
        <is>
          <t>2023-2024</t>
        </is>
      </c>
      <c r="F275" s="65" t="inlineStr">
        <is>
          <t>TEC-02</t>
        </is>
      </c>
      <c r="G275" s="65" t="inlineStr">
        <is>
          <t>Ahmed Zahiri</t>
        </is>
      </c>
      <c r="H275" s="65" t="inlineStr">
        <is>
          <t>Bordeaux</t>
        </is>
      </c>
      <c r="I275" s="65" t="inlineStr">
        <is>
          <t>Chauffage</t>
        </is>
      </c>
      <c r="J275" s="70" t="n">
        <v>0.9</v>
      </c>
      <c r="K275" s="70" t="n">
        <v>0.8</v>
      </c>
      <c r="L275" s="72" t="n">
        <v>35</v>
      </c>
      <c r="M275" s="68" t="n">
        <v>28</v>
      </c>
      <c r="N275" s="68" t="n">
        <v>52.7</v>
      </c>
      <c r="O275" s="65" t="inlineStr">
        <is>
          <t>Terminée</t>
        </is>
      </c>
      <c r="P275" s="67">
        <f>$I275</f>
        <v/>
      </c>
      <c r="Q275" s="69">
        <f>1</f>
        <v/>
      </c>
      <c r="R275" s="68">
        <f>IFERROR(INDEX(Devis!$M$2:$M$3053,MATCH($B275,Devis!$A$2:$A$3053,0)),0)</f>
        <v/>
      </c>
      <c r="S275" s="68">
        <f>$M275+$N275</f>
        <v/>
      </c>
      <c r="T275" s="68">
        <f>$R275-$S275</f>
        <v/>
      </c>
      <c r="U275" s="67">
        <f>IFERROR(IF(($C275-INDEX(Techniciens!$G$2:$G$13,MATCH($F275,Techniciens!$A$2:$A$13,0)))&lt;=365,"Moins d'un an",IF(($C275-INDEX(Techniciens!$G$2:$G$13,MATCH($F275,Techniciens!$A$2:$A$13,0)))&lt;=730,"1 à 2 ans","Plus de 2 ans")),"")</f>
        <v/>
      </c>
    </row>
    <row r="276">
      <c r="A276" s="65" t="inlineStr">
        <is>
          <t>INT-00275</t>
        </is>
      </c>
      <c r="B276" s="65" t="inlineStr">
        <is>
          <t>DEV-00648</t>
        </is>
      </c>
      <c r="C276" s="66" t="n">
        <v>45250</v>
      </c>
      <c r="D276" s="65" t="inlineStr">
        <is>
          <t>2023-11</t>
        </is>
      </c>
      <c r="E276" s="65" t="inlineStr">
        <is>
          <t>2023-2024</t>
        </is>
      </c>
      <c r="F276" s="65" t="inlineStr">
        <is>
          <t>TEC-08</t>
        </is>
      </c>
      <c r="G276" s="65" t="inlineStr">
        <is>
          <t>Elodie Ravel</t>
        </is>
      </c>
      <c r="H276" s="65" t="inlineStr">
        <is>
          <t>Toulouse</t>
        </is>
      </c>
      <c r="I276" s="65" t="inlineStr">
        <is>
          <t>Électricité</t>
        </is>
      </c>
      <c r="J276" s="70" t="n">
        <v>15.7</v>
      </c>
      <c r="K276" s="70" t="n">
        <v>18.4</v>
      </c>
      <c r="L276" s="72" t="n">
        <v>32</v>
      </c>
      <c r="M276" s="68" t="n">
        <v>588.8</v>
      </c>
      <c r="N276" s="68" t="n">
        <v>1816.19</v>
      </c>
      <c r="O276" s="65" t="inlineStr">
        <is>
          <t>Terminée</t>
        </is>
      </c>
      <c r="P276" s="67">
        <f>$I276</f>
        <v/>
      </c>
      <c r="Q276" s="69">
        <f>1</f>
        <v/>
      </c>
      <c r="R276" s="68">
        <f>IFERROR(INDEX(Devis!$M$2:$M$3053,MATCH($B276,Devis!$A$2:$A$3053,0)),0)</f>
        <v/>
      </c>
      <c r="S276" s="68">
        <f>$M276+$N276</f>
        <v/>
      </c>
      <c r="T276" s="68">
        <f>$R276-$S276</f>
        <v/>
      </c>
      <c r="U276" s="67">
        <f>IFERROR(IF(($C276-INDEX(Techniciens!$G$2:$G$13,MATCH($F276,Techniciens!$A$2:$A$13,0)))&lt;=365,"Moins d'un an",IF(($C276-INDEX(Techniciens!$G$2:$G$13,MATCH($F276,Techniciens!$A$2:$A$13,0)))&lt;=730,"1 à 2 ans","Plus de 2 ans")),"")</f>
        <v/>
      </c>
    </row>
    <row r="277">
      <c r="A277" s="65" t="inlineStr">
        <is>
          <t>INT-00276</t>
        </is>
      </c>
      <c r="B277" s="65" t="inlineStr">
        <is>
          <t>DEV-00650</t>
        </is>
      </c>
      <c r="C277" s="66" t="n">
        <v>45240</v>
      </c>
      <c r="D277" s="65" t="inlineStr">
        <is>
          <t>2023-11</t>
        </is>
      </c>
      <c r="E277" s="65" t="inlineStr">
        <is>
          <t>2023-2024</t>
        </is>
      </c>
      <c r="F277" s="65" t="inlineStr">
        <is>
          <t>TEC-03</t>
        </is>
      </c>
      <c r="G277" s="65" t="inlineStr">
        <is>
          <t>Fabien Ortiz</t>
        </is>
      </c>
      <c r="H277" s="65" t="inlineStr">
        <is>
          <t>Bordeaux</t>
        </is>
      </c>
      <c r="I277" s="65" t="inlineStr">
        <is>
          <t>Électricité</t>
        </is>
      </c>
      <c r="J277" s="70" t="n">
        <v>5.1</v>
      </c>
      <c r="K277" s="70" t="n">
        <v>5.2</v>
      </c>
      <c r="L277" s="72" t="n">
        <v>33</v>
      </c>
      <c r="M277" s="68" t="n">
        <v>171.6</v>
      </c>
      <c r="N277" s="68" t="n">
        <v>733.55</v>
      </c>
      <c r="O277" s="65" t="inlineStr">
        <is>
          <t>Terminée</t>
        </is>
      </c>
      <c r="P277" s="67">
        <f>$I277</f>
        <v/>
      </c>
      <c r="Q277" s="69">
        <f>1</f>
        <v/>
      </c>
      <c r="R277" s="68">
        <f>IFERROR(INDEX(Devis!$M$2:$M$3053,MATCH($B277,Devis!$A$2:$A$3053,0)),0)</f>
        <v/>
      </c>
      <c r="S277" s="68">
        <f>$M277+$N277</f>
        <v/>
      </c>
      <c r="T277" s="68">
        <f>$R277-$S277</f>
        <v/>
      </c>
      <c r="U277" s="67">
        <f>IFERROR(IF(($C277-INDEX(Techniciens!$G$2:$G$13,MATCH($F277,Techniciens!$A$2:$A$13,0)))&lt;=365,"Moins d'un an",IF(($C277-INDEX(Techniciens!$G$2:$G$13,MATCH($F277,Techniciens!$A$2:$A$13,0)))&lt;=730,"1 à 2 ans","Plus de 2 ans")),"")</f>
        <v/>
      </c>
    </row>
    <row r="278">
      <c r="A278" s="65" t="inlineStr">
        <is>
          <t>INT-00277</t>
        </is>
      </c>
      <c r="B278" s="65" t="inlineStr">
        <is>
          <t>DEV-00653</t>
        </is>
      </c>
      <c r="C278" s="66" t="n">
        <v>45238</v>
      </c>
      <c r="D278" s="65" t="inlineStr">
        <is>
          <t>2023-11</t>
        </is>
      </c>
      <c r="E278" s="65" t="inlineStr">
        <is>
          <t>2023-2024</t>
        </is>
      </c>
      <c r="F278" s="65" t="inlineStr">
        <is>
          <t>TEC-04</t>
        </is>
      </c>
      <c r="G278" s="65" t="inlineStr">
        <is>
          <t>Lucas Bertin</t>
        </is>
      </c>
      <c r="H278" s="65" t="inlineStr">
        <is>
          <t>Bordeaux</t>
        </is>
      </c>
      <c r="I278" s="65" t="inlineStr">
        <is>
          <t>Plomberie</t>
        </is>
      </c>
      <c r="J278" s="70" t="n">
        <v>5.5</v>
      </c>
      <c r="K278" s="70" t="n">
        <v>7.3</v>
      </c>
      <c r="L278" s="72" t="n">
        <v>27</v>
      </c>
      <c r="M278" s="68" t="n">
        <v>197.1</v>
      </c>
      <c r="N278" s="68" t="n">
        <v>522.1900000000001</v>
      </c>
      <c r="O278" s="65" t="inlineStr">
        <is>
          <t>Terminée</t>
        </is>
      </c>
      <c r="P278" s="67">
        <f>$I278</f>
        <v/>
      </c>
      <c r="Q278" s="69">
        <f>1</f>
        <v/>
      </c>
      <c r="R278" s="68">
        <f>IFERROR(INDEX(Devis!$M$2:$M$3053,MATCH($B278,Devis!$A$2:$A$3053,0)),0)</f>
        <v/>
      </c>
      <c r="S278" s="68">
        <f>$M278+$N278</f>
        <v/>
      </c>
      <c r="T278" s="68">
        <f>$R278-$S278</f>
        <v/>
      </c>
      <c r="U278" s="67">
        <f>IFERROR(IF(($C278-INDEX(Techniciens!$G$2:$G$13,MATCH($F278,Techniciens!$A$2:$A$13,0)))&lt;=365,"Moins d'un an",IF(($C278-INDEX(Techniciens!$G$2:$G$13,MATCH($F278,Techniciens!$A$2:$A$13,0)))&lt;=730,"1 à 2 ans","Plus de 2 ans")),"")</f>
        <v/>
      </c>
    </row>
    <row r="279">
      <c r="A279" s="65" t="inlineStr">
        <is>
          <t>INT-00278</t>
        </is>
      </c>
      <c r="B279" s="65" t="inlineStr">
        <is>
          <t>DEV-00656</t>
        </is>
      </c>
      <c r="C279" s="66" t="n">
        <v>45271</v>
      </c>
      <c r="D279" s="65" t="inlineStr">
        <is>
          <t>2023-12</t>
        </is>
      </c>
      <c r="E279" s="65" t="inlineStr">
        <is>
          <t>2023-2024</t>
        </is>
      </c>
      <c r="F279" s="65" t="inlineStr">
        <is>
          <t>TEC-02</t>
        </is>
      </c>
      <c r="G279" s="65" t="inlineStr">
        <is>
          <t>Ahmed Zahiri</t>
        </is>
      </c>
      <c r="H279" s="65" t="inlineStr">
        <is>
          <t>Bordeaux</t>
        </is>
      </c>
      <c r="I279" s="65" t="inlineStr">
        <is>
          <t>Chauffage</t>
        </is>
      </c>
      <c r="J279" s="70" t="n">
        <v>10.1</v>
      </c>
      <c r="K279" s="70" t="n">
        <v>9.5</v>
      </c>
      <c r="L279" s="72" t="n">
        <v>35</v>
      </c>
      <c r="M279" s="68" t="n">
        <v>332.5</v>
      </c>
      <c r="N279" s="68" t="n">
        <v>1195.23</v>
      </c>
      <c r="O279" s="65" t="inlineStr">
        <is>
          <t>Terminée</t>
        </is>
      </c>
      <c r="P279" s="67">
        <f>$I279</f>
        <v/>
      </c>
      <c r="Q279" s="69">
        <f>1</f>
        <v/>
      </c>
      <c r="R279" s="68">
        <f>IFERROR(INDEX(Devis!$M$2:$M$3053,MATCH($B279,Devis!$A$2:$A$3053,0)),0)</f>
        <v/>
      </c>
      <c r="S279" s="68">
        <f>$M279+$N279</f>
        <v/>
      </c>
      <c r="T279" s="68">
        <f>$R279-$S279</f>
        <v/>
      </c>
      <c r="U279" s="67">
        <f>IFERROR(IF(($C279-INDEX(Techniciens!$G$2:$G$13,MATCH($F279,Techniciens!$A$2:$A$13,0)))&lt;=365,"Moins d'un an",IF(($C279-INDEX(Techniciens!$G$2:$G$13,MATCH($F279,Techniciens!$A$2:$A$13,0)))&lt;=730,"1 à 2 ans","Plus de 2 ans")),"")</f>
        <v/>
      </c>
    </row>
    <row r="280">
      <c r="A280" s="65" t="inlineStr">
        <is>
          <t>INT-00279</t>
        </is>
      </c>
      <c r="B280" s="65" t="inlineStr">
        <is>
          <t>DEV-00664</t>
        </is>
      </c>
      <c r="C280" s="66" t="n">
        <v>45257</v>
      </c>
      <c r="D280" s="65" t="inlineStr">
        <is>
          <t>2023-11</t>
        </is>
      </c>
      <c r="E280" s="65" t="inlineStr">
        <is>
          <t>2023-2024</t>
        </is>
      </c>
      <c r="F280" s="65" t="inlineStr">
        <is>
          <t>TEC-05</t>
        </is>
      </c>
      <c r="G280" s="65" t="inlineStr">
        <is>
          <t>Sonia Mercier</t>
        </is>
      </c>
      <c r="H280" s="65" t="inlineStr">
        <is>
          <t>Bordeaux</t>
        </is>
      </c>
      <c r="I280" s="65" t="inlineStr">
        <is>
          <t>Dépannage</t>
        </is>
      </c>
      <c r="J280" s="70" t="n">
        <v>1.4</v>
      </c>
      <c r="K280" s="70" t="n">
        <v>1.5</v>
      </c>
      <c r="L280" s="72" t="n">
        <v>31</v>
      </c>
      <c r="M280" s="68" t="n">
        <v>46.5</v>
      </c>
      <c r="N280" s="68" t="n">
        <v>131.47</v>
      </c>
      <c r="O280" s="65" t="inlineStr">
        <is>
          <t>Terminée</t>
        </is>
      </c>
      <c r="P280" s="67">
        <f>$I280</f>
        <v/>
      </c>
      <c r="Q280" s="69">
        <f>1</f>
        <v/>
      </c>
      <c r="R280" s="68">
        <f>IFERROR(INDEX(Devis!$M$2:$M$3053,MATCH($B280,Devis!$A$2:$A$3053,0)),0)</f>
        <v/>
      </c>
      <c r="S280" s="68">
        <f>$M280+$N280</f>
        <v/>
      </c>
      <c r="T280" s="68">
        <f>$R280-$S280</f>
        <v/>
      </c>
      <c r="U280" s="67">
        <f>IFERROR(IF(($C280-INDEX(Techniciens!$G$2:$G$13,MATCH($F280,Techniciens!$A$2:$A$13,0)))&lt;=365,"Moins d'un an",IF(($C280-INDEX(Techniciens!$G$2:$G$13,MATCH($F280,Techniciens!$A$2:$A$13,0)))&lt;=730,"1 à 2 ans","Plus de 2 ans")),"")</f>
        <v/>
      </c>
    </row>
    <row r="281">
      <c r="A281" s="65" t="inlineStr">
        <is>
          <t>INT-00280</t>
        </is>
      </c>
      <c r="B281" s="65" t="inlineStr">
        <is>
          <t>DEV-00665</t>
        </is>
      </c>
      <c r="C281" s="66" t="n">
        <v>45245</v>
      </c>
      <c r="D281" s="65" t="inlineStr">
        <is>
          <t>2023-11</t>
        </is>
      </c>
      <c r="E281" s="65" t="inlineStr">
        <is>
          <t>2023-2024</t>
        </is>
      </c>
      <c r="F281" s="65" t="inlineStr">
        <is>
          <t>TEC-05</t>
        </is>
      </c>
      <c r="G281" s="65" t="inlineStr">
        <is>
          <t>Sonia Mercier</t>
        </is>
      </c>
      <c r="H281" s="65" t="inlineStr">
        <is>
          <t>Bordeaux</t>
        </is>
      </c>
      <c r="I281" s="65" t="inlineStr">
        <is>
          <t>Dépannage</t>
        </is>
      </c>
      <c r="J281" s="70" t="n">
        <v>1.9</v>
      </c>
      <c r="K281" s="70" t="n">
        <v>1.9</v>
      </c>
      <c r="L281" s="72" t="n">
        <v>31</v>
      </c>
      <c r="M281" s="68" t="n">
        <v>58.9</v>
      </c>
      <c r="N281" s="68" t="n">
        <v>126.65</v>
      </c>
      <c r="O281" s="65" t="inlineStr">
        <is>
          <t>Terminée</t>
        </is>
      </c>
      <c r="P281" s="67">
        <f>$I281</f>
        <v/>
      </c>
      <c r="Q281" s="69">
        <f>1</f>
        <v/>
      </c>
      <c r="R281" s="68">
        <f>IFERROR(INDEX(Devis!$M$2:$M$3053,MATCH($B281,Devis!$A$2:$A$3053,0)),0)</f>
        <v/>
      </c>
      <c r="S281" s="68">
        <f>$M281+$N281</f>
        <v/>
      </c>
      <c r="T281" s="68">
        <f>$R281-$S281</f>
        <v/>
      </c>
      <c r="U281" s="67">
        <f>IFERROR(IF(($C281-INDEX(Techniciens!$G$2:$G$13,MATCH($F281,Techniciens!$A$2:$A$13,0)))&lt;=365,"Moins d'un an",IF(($C281-INDEX(Techniciens!$G$2:$G$13,MATCH($F281,Techniciens!$A$2:$A$13,0)))&lt;=730,"1 à 2 ans","Plus de 2 ans")),"")</f>
        <v/>
      </c>
    </row>
    <row r="282">
      <c r="A282" s="65" t="inlineStr">
        <is>
          <t>INT-00281</t>
        </is>
      </c>
      <c r="B282" s="65" t="inlineStr">
        <is>
          <t>DEV-00666</t>
        </is>
      </c>
      <c r="C282" s="66" t="n">
        <v>45264</v>
      </c>
      <c r="D282" s="65" t="inlineStr">
        <is>
          <t>2023-12</t>
        </is>
      </c>
      <c r="E282" s="65" t="inlineStr">
        <is>
          <t>2023-2024</t>
        </is>
      </c>
      <c r="F282" s="65" t="inlineStr">
        <is>
          <t>TEC-03</t>
        </is>
      </c>
      <c r="G282" s="65" t="inlineStr">
        <is>
          <t>Fabien Ortiz</t>
        </is>
      </c>
      <c r="H282" s="65" t="inlineStr">
        <is>
          <t>Bordeaux</t>
        </is>
      </c>
      <c r="I282" s="65" t="inlineStr">
        <is>
          <t>Électricité</t>
        </is>
      </c>
      <c r="J282" s="70" t="n">
        <v>5.3</v>
      </c>
      <c r="K282" s="70" t="n">
        <v>5.4</v>
      </c>
      <c r="L282" s="72" t="n">
        <v>33</v>
      </c>
      <c r="M282" s="68" t="n">
        <v>178.2</v>
      </c>
      <c r="N282" s="68" t="n">
        <v>1609.16</v>
      </c>
      <c r="O282" s="65" t="inlineStr">
        <is>
          <t>Terminée</t>
        </is>
      </c>
      <c r="P282" s="67">
        <f>$I282</f>
        <v/>
      </c>
      <c r="Q282" s="69">
        <f>1</f>
        <v/>
      </c>
      <c r="R282" s="68">
        <f>IFERROR(INDEX(Devis!$M$2:$M$3053,MATCH($B282,Devis!$A$2:$A$3053,0)),0)</f>
        <v/>
      </c>
      <c r="S282" s="68">
        <f>$M282+$N282</f>
        <v/>
      </c>
      <c r="T282" s="68">
        <f>$R282-$S282</f>
        <v/>
      </c>
      <c r="U282" s="67">
        <f>IFERROR(IF(($C282-INDEX(Techniciens!$G$2:$G$13,MATCH($F282,Techniciens!$A$2:$A$13,0)))&lt;=365,"Moins d'un an",IF(($C282-INDEX(Techniciens!$G$2:$G$13,MATCH($F282,Techniciens!$A$2:$A$13,0)))&lt;=730,"1 à 2 ans","Plus de 2 ans")),"")</f>
        <v/>
      </c>
    </row>
    <row r="283">
      <c r="A283" s="65" t="inlineStr">
        <is>
          <t>INT-00282</t>
        </is>
      </c>
      <c r="B283" s="65" t="inlineStr">
        <is>
          <t>DEV-00667</t>
        </is>
      </c>
      <c r="C283" s="66" t="n">
        <v>45240</v>
      </c>
      <c r="D283" s="65" t="inlineStr">
        <is>
          <t>2023-11</t>
        </is>
      </c>
      <c r="E283" s="65" t="inlineStr">
        <is>
          <t>2023-2024</t>
        </is>
      </c>
      <c r="F283" s="65" t="inlineStr">
        <is>
          <t>TEC-08</t>
        </is>
      </c>
      <c r="G283" s="65" t="inlineStr">
        <is>
          <t>Elodie Ravel</t>
        </is>
      </c>
      <c r="H283" s="65" t="inlineStr">
        <is>
          <t>Toulouse</t>
        </is>
      </c>
      <c r="I283" s="65" t="inlineStr">
        <is>
          <t>Électricité</t>
        </is>
      </c>
      <c r="J283" s="70" t="n">
        <v>5.4</v>
      </c>
      <c r="K283" s="70" t="n">
        <v>5.8</v>
      </c>
      <c r="L283" s="72" t="n">
        <v>32</v>
      </c>
      <c r="M283" s="68" t="n">
        <v>185.6</v>
      </c>
      <c r="N283" s="68" t="n">
        <v>810.4</v>
      </c>
      <c r="O283" s="65" t="inlineStr">
        <is>
          <t>Terminée</t>
        </is>
      </c>
      <c r="P283" s="67">
        <f>$I283</f>
        <v/>
      </c>
      <c r="Q283" s="69">
        <f>1</f>
        <v/>
      </c>
      <c r="R283" s="68">
        <f>IFERROR(INDEX(Devis!$M$2:$M$3053,MATCH($B283,Devis!$A$2:$A$3053,0)),0)</f>
        <v/>
      </c>
      <c r="S283" s="68">
        <f>$M283+$N283</f>
        <v/>
      </c>
      <c r="T283" s="68">
        <f>$R283-$S283</f>
        <v/>
      </c>
      <c r="U283" s="67">
        <f>IFERROR(IF(($C283-INDEX(Techniciens!$G$2:$G$13,MATCH($F283,Techniciens!$A$2:$A$13,0)))&lt;=365,"Moins d'un an",IF(($C283-INDEX(Techniciens!$G$2:$G$13,MATCH($F283,Techniciens!$A$2:$A$13,0)))&lt;=730,"1 à 2 ans","Plus de 2 ans")),"")</f>
        <v/>
      </c>
    </row>
    <row r="284">
      <c r="A284" s="65" t="inlineStr">
        <is>
          <t>INT-00283</t>
        </is>
      </c>
      <c r="B284" s="65" t="inlineStr">
        <is>
          <t>DEV-00668</t>
        </is>
      </c>
      <c r="C284" s="66" t="n">
        <v>45247</v>
      </c>
      <c r="D284" s="65" t="inlineStr">
        <is>
          <t>2023-11</t>
        </is>
      </c>
      <c r="E284" s="65" t="inlineStr">
        <is>
          <t>2023-2024</t>
        </is>
      </c>
      <c r="F284" s="65" t="inlineStr">
        <is>
          <t>TEC-06</t>
        </is>
      </c>
      <c r="G284" s="65" t="inlineStr">
        <is>
          <t>Pierre Vasseur</t>
        </is>
      </c>
      <c r="H284" s="65" t="inlineStr">
        <is>
          <t>Toulouse</t>
        </is>
      </c>
      <c r="I284" s="65" t="inlineStr">
        <is>
          <t>Chauffage</t>
        </is>
      </c>
      <c r="J284" s="70" t="n">
        <v>2.1</v>
      </c>
      <c r="K284" s="70" t="n">
        <v>1.9</v>
      </c>
      <c r="L284" s="72" t="n">
        <v>36</v>
      </c>
      <c r="M284" s="68" t="n">
        <v>68.40000000000001</v>
      </c>
      <c r="N284" s="68" t="n">
        <v>102.82</v>
      </c>
      <c r="O284" s="65" t="inlineStr">
        <is>
          <t>Terminée</t>
        </is>
      </c>
      <c r="P284" s="67">
        <f>$I284</f>
        <v/>
      </c>
      <c r="Q284" s="69">
        <f>1</f>
        <v/>
      </c>
      <c r="R284" s="68">
        <f>IFERROR(INDEX(Devis!$M$2:$M$3053,MATCH($B284,Devis!$A$2:$A$3053,0)),0)</f>
        <v/>
      </c>
      <c r="S284" s="68">
        <f>$M284+$N284</f>
        <v/>
      </c>
      <c r="T284" s="68">
        <f>$R284-$S284</f>
        <v/>
      </c>
      <c r="U284" s="67">
        <f>IFERROR(IF(($C284-INDEX(Techniciens!$G$2:$G$13,MATCH($F284,Techniciens!$A$2:$A$13,0)))&lt;=365,"Moins d'un an",IF(($C284-INDEX(Techniciens!$G$2:$G$13,MATCH($F284,Techniciens!$A$2:$A$13,0)))&lt;=730,"1 à 2 ans","Plus de 2 ans")),"")</f>
        <v/>
      </c>
    </row>
    <row r="285">
      <c r="A285" s="65" t="inlineStr">
        <is>
          <t>INT-00284</t>
        </is>
      </c>
      <c r="B285" s="65" t="inlineStr">
        <is>
          <t>DEV-00669</t>
        </is>
      </c>
      <c r="C285" s="66" t="n">
        <v>45258</v>
      </c>
      <c r="D285" s="65" t="inlineStr">
        <is>
          <t>2023-11</t>
        </is>
      </c>
      <c r="E285" s="65" t="inlineStr">
        <is>
          <t>2023-2024</t>
        </is>
      </c>
      <c r="F285" s="65" t="inlineStr">
        <is>
          <t>TEC-04</t>
        </is>
      </c>
      <c r="G285" s="65" t="inlineStr">
        <is>
          <t>Lucas Bertin</t>
        </is>
      </c>
      <c r="H285" s="65" t="inlineStr">
        <is>
          <t>Bordeaux</t>
        </is>
      </c>
      <c r="I285" s="65" t="inlineStr">
        <is>
          <t>Plomberie</t>
        </is>
      </c>
      <c r="J285" s="70" t="n">
        <v>13.4</v>
      </c>
      <c r="K285" s="70" t="n">
        <v>17.2</v>
      </c>
      <c r="L285" s="72" t="n">
        <v>27</v>
      </c>
      <c r="M285" s="68" t="n">
        <v>464.4</v>
      </c>
      <c r="N285" s="68" t="n">
        <v>3166.5</v>
      </c>
      <c r="O285" s="65" t="inlineStr">
        <is>
          <t>Terminée</t>
        </is>
      </c>
      <c r="P285" s="67">
        <f>$I285</f>
        <v/>
      </c>
      <c r="Q285" s="69">
        <f>1</f>
        <v/>
      </c>
      <c r="R285" s="68">
        <f>IFERROR(INDEX(Devis!$M$2:$M$3053,MATCH($B285,Devis!$A$2:$A$3053,0)),0)</f>
        <v/>
      </c>
      <c r="S285" s="68">
        <f>$M285+$N285</f>
        <v/>
      </c>
      <c r="T285" s="68">
        <f>$R285-$S285</f>
        <v/>
      </c>
      <c r="U285" s="67">
        <f>IFERROR(IF(($C285-INDEX(Techniciens!$G$2:$G$13,MATCH($F285,Techniciens!$A$2:$A$13,0)))&lt;=365,"Moins d'un an",IF(($C285-INDEX(Techniciens!$G$2:$G$13,MATCH($F285,Techniciens!$A$2:$A$13,0)))&lt;=730,"1 à 2 ans","Plus de 2 ans")),"")</f>
        <v/>
      </c>
    </row>
    <row r="286">
      <c r="A286" s="65" t="inlineStr">
        <is>
          <t>INT-00285</t>
        </is>
      </c>
      <c r="B286" s="65" t="inlineStr">
        <is>
          <t>DEV-00670</t>
        </is>
      </c>
      <c r="C286" s="66" t="n">
        <v>45243</v>
      </c>
      <c r="D286" s="65" t="inlineStr">
        <is>
          <t>2023-11</t>
        </is>
      </c>
      <c r="E286" s="65" t="inlineStr">
        <is>
          <t>2023-2024</t>
        </is>
      </c>
      <c r="F286" s="65" t="inlineStr">
        <is>
          <t>TEC-07</t>
        </is>
      </c>
      <c r="G286" s="65" t="inlineStr">
        <is>
          <t>Yannick Dubreuil</t>
        </is>
      </c>
      <c r="H286" s="65" t="inlineStr">
        <is>
          <t>Toulouse</t>
        </is>
      </c>
      <c r="I286" s="65" t="inlineStr">
        <is>
          <t>Plomberie</t>
        </is>
      </c>
      <c r="J286" s="70" t="n">
        <v>12.7</v>
      </c>
      <c r="K286" s="70" t="n">
        <v>13.5</v>
      </c>
      <c r="L286" s="72" t="n">
        <v>30</v>
      </c>
      <c r="M286" s="68" t="n">
        <v>405</v>
      </c>
      <c r="N286" s="68" t="n">
        <v>3298.11</v>
      </c>
      <c r="O286" s="65" t="inlineStr">
        <is>
          <t>Terminée</t>
        </is>
      </c>
      <c r="P286" s="67">
        <f>$I286</f>
        <v/>
      </c>
      <c r="Q286" s="69">
        <f>1</f>
        <v/>
      </c>
      <c r="R286" s="68">
        <f>IFERROR(INDEX(Devis!$M$2:$M$3053,MATCH($B286,Devis!$A$2:$A$3053,0)),0)</f>
        <v/>
      </c>
      <c r="S286" s="68">
        <f>$M286+$N286</f>
        <v/>
      </c>
      <c r="T286" s="68">
        <f>$R286-$S286</f>
        <v/>
      </c>
      <c r="U286" s="67">
        <f>IFERROR(IF(($C286-INDEX(Techniciens!$G$2:$G$13,MATCH($F286,Techniciens!$A$2:$A$13,0)))&lt;=365,"Moins d'un an",IF(($C286-INDEX(Techniciens!$G$2:$G$13,MATCH($F286,Techniciens!$A$2:$A$13,0)))&lt;=730,"1 à 2 ans","Plus de 2 ans")),"")</f>
        <v/>
      </c>
    </row>
    <row r="287">
      <c r="A287" s="65" t="inlineStr">
        <is>
          <t>INT-00286</t>
        </is>
      </c>
      <c r="B287" s="65" t="inlineStr">
        <is>
          <t>DEV-00676</t>
        </is>
      </c>
      <c r="C287" s="66" t="n">
        <v>45265</v>
      </c>
      <c r="D287" s="65" t="inlineStr">
        <is>
          <t>2023-12</t>
        </is>
      </c>
      <c r="E287" s="65" t="inlineStr">
        <is>
          <t>2023-2024</t>
        </is>
      </c>
      <c r="F287" s="65" t="inlineStr">
        <is>
          <t>TEC-09</t>
        </is>
      </c>
      <c r="G287" s="65" t="inlineStr">
        <is>
          <t>Mehdi Ouali</t>
        </is>
      </c>
      <c r="H287" s="65" t="inlineStr">
        <is>
          <t>Toulouse</t>
        </is>
      </c>
      <c r="I287" s="65" t="inlineStr">
        <is>
          <t>Dépannage</t>
        </is>
      </c>
      <c r="J287" s="70" t="n">
        <v>0.9</v>
      </c>
      <c r="K287" s="70" t="n">
        <v>1.2</v>
      </c>
      <c r="L287" s="72" t="n">
        <v>28</v>
      </c>
      <c r="M287" s="68" t="n">
        <v>33.6</v>
      </c>
      <c r="N287" s="68" t="n">
        <v>142.12</v>
      </c>
      <c r="O287" s="65" t="inlineStr">
        <is>
          <t>Terminée</t>
        </is>
      </c>
      <c r="P287" s="67">
        <f>$I287</f>
        <v/>
      </c>
      <c r="Q287" s="69">
        <f>1</f>
        <v/>
      </c>
      <c r="R287" s="68">
        <f>IFERROR(INDEX(Devis!$M$2:$M$3053,MATCH($B287,Devis!$A$2:$A$3053,0)),0)</f>
        <v/>
      </c>
      <c r="S287" s="68">
        <f>$M287+$N287</f>
        <v/>
      </c>
      <c r="T287" s="68">
        <f>$R287-$S287</f>
        <v/>
      </c>
      <c r="U287" s="67">
        <f>IFERROR(IF(($C287-INDEX(Techniciens!$G$2:$G$13,MATCH($F287,Techniciens!$A$2:$A$13,0)))&lt;=365,"Moins d'un an",IF(($C287-INDEX(Techniciens!$G$2:$G$13,MATCH($F287,Techniciens!$A$2:$A$13,0)))&lt;=730,"1 à 2 ans","Plus de 2 ans")),"")</f>
        <v/>
      </c>
    </row>
    <row r="288">
      <c r="A288" s="65" t="inlineStr">
        <is>
          <t>INT-00287</t>
        </is>
      </c>
      <c r="B288" s="65" t="inlineStr">
        <is>
          <t>DEV-00677</t>
        </is>
      </c>
      <c r="C288" s="66" t="n">
        <v>45281</v>
      </c>
      <c r="D288" s="65" t="inlineStr">
        <is>
          <t>2023-12</t>
        </is>
      </c>
      <c r="E288" s="65" t="inlineStr">
        <is>
          <t>2023-2024</t>
        </is>
      </c>
      <c r="F288" s="65" t="inlineStr">
        <is>
          <t>TEC-09</t>
        </is>
      </c>
      <c r="G288" s="65" t="inlineStr">
        <is>
          <t>Mehdi Ouali</t>
        </is>
      </c>
      <c r="H288" s="65" t="inlineStr">
        <is>
          <t>Toulouse</t>
        </is>
      </c>
      <c r="I288" s="65" t="inlineStr">
        <is>
          <t>Dépannage</t>
        </is>
      </c>
      <c r="J288" s="70" t="n">
        <v>2.1</v>
      </c>
      <c r="K288" s="70" t="n">
        <v>2.8</v>
      </c>
      <c r="L288" s="72" t="n">
        <v>28</v>
      </c>
      <c r="M288" s="68" t="n">
        <v>78.40000000000001</v>
      </c>
      <c r="N288" s="68" t="n">
        <v>135.52</v>
      </c>
      <c r="O288" s="65" t="inlineStr">
        <is>
          <t>Terminée</t>
        </is>
      </c>
      <c r="P288" s="67">
        <f>$I288</f>
        <v/>
      </c>
      <c r="Q288" s="69">
        <f>1</f>
        <v/>
      </c>
      <c r="R288" s="68">
        <f>IFERROR(INDEX(Devis!$M$2:$M$3053,MATCH($B288,Devis!$A$2:$A$3053,0)),0)</f>
        <v/>
      </c>
      <c r="S288" s="68">
        <f>$M288+$N288</f>
        <v/>
      </c>
      <c r="T288" s="68">
        <f>$R288-$S288</f>
        <v/>
      </c>
      <c r="U288" s="67">
        <f>IFERROR(IF(($C288-INDEX(Techniciens!$G$2:$G$13,MATCH($F288,Techniciens!$A$2:$A$13,0)))&lt;=365,"Moins d'un an",IF(($C288-INDEX(Techniciens!$G$2:$G$13,MATCH($F288,Techniciens!$A$2:$A$13,0)))&lt;=730,"1 à 2 ans","Plus de 2 ans")),"")</f>
        <v/>
      </c>
    </row>
    <row r="289">
      <c r="A289" s="65" t="inlineStr">
        <is>
          <t>INT-00288</t>
        </is>
      </c>
      <c r="B289" s="65" t="inlineStr">
        <is>
          <t>DEV-00679</t>
        </is>
      </c>
      <c r="C289" s="66" t="n">
        <v>45275</v>
      </c>
      <c r="D289" s="65" t="inlineStr">
        <is>
          <t>2023-12</t>
        </is>
      </c>
      <c r="E289" s="65" t="inlineStr">
        <is>
          <t>2023-2024</t>
        </is>
      </c>
      <c r="F289" s="65" t="inlineStr">
        <is>
          <t>TEC-05</t>
        </is>
      </c>
      <c r="G289" s="65" t="inlineStr">
        <is>
          <t>Sonia Mercier</t>
        </is>
      </c>
      <c r="H289" s="65" t="inlineStr">
        <is>
          <t>Bordeaux</t>
        </is>
      </c>
      <c r="I289" s="65" t="inlineStr">
        <is>
          <t>Salle de bain</t>
        </is>
      </c>
      <c r="J289" s="70" t="n">
        <v>5.1</v>
      </c>
      <c r="K289" s="70" t="n">
        <v>4.5</v>
      </c>
      <c r="L289" s="72" t="n">
        <v>31</v>
      </c>
      <c r="M289" s="68" t="n">
        <v>139.5</v>
      </c>
      <c r="N289" s="68" t="n">
        <v>539.14</v>
      </c>
      <c r="O289" s="65" t="inlineStr">
        <is>
          <t>Terminée</t>
        </is>
      </c>
      <c r="P289" s="67">
        <f>$I289</f>
        <v/>
      </c>
      <c r="Q289" s="69">
        <f>1</f>
        <v/>
      </c>
      <c r="R289" s="68">
        <f>IFERROR(INDEX(Devis!$M$2:$M$3053,MATCH($B289,Devis!$A$2:$A$3053,0)),0)</f>
        <v/>
      </c>
      <c r="S289" s="68">
        <f>$M289+$N289</f>
        <v/>
      </c>
      <c r="T289" s="68">
        <f>$R289-$S289</f>
        <v/>
      </c>
      <c r="U289" s="67">
        <f>IFERROR(IF(($C289-INDEX(Techniciens!$G$2:$G$13,MATCH($F289,Techniciens!$A$2:$A$13,0)))&lt;=365,"Moins d'un an",IF(($C289-INDEX(Techniciens!$G$2:$G$13,MATCH($F289,Techniciens!$A$2:$A$13,0)))&lt;=730,"1 à 2 ans","Plus de 2 ans")),"")</f>
        <v/>
      </c>
    </row>
    <row r="290">
      <c r="A290" s="65" t="inlineStr">
        <is>
          <t>INT-00289</t>
        </is>
      </c>
      <c r="B290" s="65" t="inlineStr">
        <is>
          <t>DEV-00681</t>
        </is>
      </c>
      <c r="C290" s="66" t="n">
        <v>45243</v>
      </c>
      <c r="D290" s="65" t="inlineStr">
        <is>
          <t>2023-11</t>
        </is>
      </c>
      <c r="E290" s="65" t="inlineStr">
        <is>
          <t>2023-2024</t>
        </is>
      </c>
      <c r="F290" s="65" t="inlineStr">
        <is>
          <t>TEC-04</t>
        </is>
      </c>
      <c r="G290" s="65" t="inlineStr">
        <is>
          <t>Lucas Bertin</t>
        </is>
      </c>
      <c r="H290" s="65" t="inlineStr">
        <is>
          <t>Bordeaux</t>
        </is>
      </c>
      <c r="I290" s="65" t="inlineStr">
        <is>
          <t>Plomberie</t>
        </is>
      </c>
      <c r="J290" s="70" t="n">
        <v>28.9</v>
      </c>
      <c r="K290" s="70" t="n">
        <v>41</v>
      </c>
      <c r="L290" s="72" t="n">
        <v>27</v>
      </c>
      <c r="M290" s="68" t="n">
        <v>1107</v>
      </c>
      <c r="N290" s="68" t="n">
        <v>3469.57</v>
      </c>
      <c r="O290" s="65" t="inlineStr">
        <is>
          <t>Terminée</t>
        </is>
      </c>
      <c r="P290" s="67">
        <f>$I290</f>
        <v/>
      </c>
      <c r="Q290" s="69">
        <f>1</f>
        <v/>
      </c>
      <c r="R290" s="68">
        <f>IFERROR(INDEX(Devis!$M$2:$M$3053,MATCH($B290,Devis!$A$2:$A$3053,0)),0)</f>
        <v/>
      </c>
      <c r="S290" s="68">
        <f>$M290+$N290</f>
        <v/>
      </c>
      <c r="T290" s="68">
        <f>$R290-$S290</f>
        <v/>
      </c>
      <c r="U290" s="67">
        <f>IFERROR(IF(($C290-INDEX(Techniciens!$G$2:$G$13,MATCH($F290,Techniciens!$A$2:$A$13,0)))&lt;=365,"Moins d'un an",IF(($C290-INDEX(Techniciens!$G$2:$G$13,MATCH($F290,Techniciens!$A$2:$A$13,0)))&lt;=730,"1 à 2 ans","Plus de 2 ans")),"")</f>
        <v/>
      </c>
    </row>
    <row r="291">
      <c r="A291" s="65" t="inlineStr">
        <is>
          <t>INT-00290</t>
        </is>
      </c>
      <c r="B291" s="65" t="inlineStr">
        <is>
          <t>DEV-00682</t>
        </is>
      </c>
      <c r="C291" s="66" t="n">
        <v>45232</v>
      </c>
      <c r="D291" s="65" t="inlineStr">
        <is>
          <t>2023-11</t>
        </is>
      </c>
      <c r="E291" s="65" t="inlineStr">
        <is>
          <t>2023-2024</t>
        </is>
      </c>
      <c r="F291" s="65" t="inlineStr">
        <is>
          <t>TEC-06</t>
        </is>
      </c>
      <c r="G291" s="65" t="inlineStr">
        <is>
          <t>Pierre Vasseur</t>
        </is>
      </c>
      <c r="H291" s="65" t="inlineStr">
        <is>
          <t>Toulouse</t>
        </is>
      </c>
      <c r="I291" s="65" t="inlineStr">
        <is>
          <t>Salle de bain</t>
        </is>
      </c>
      <c r="J291" s="70" t="n">
        <v>17.6</v>
      </c>
      <c r="K291" s="70" t="n">
        <v>15.3</v>
      </c>
      <c r="L291" s="72" t="n">
        <v>36</v>
      </c>
      <c r="M291" s="68" t="n">
        <v>550.8</v>
      </c>
      <c r="N291" s="68" t="n">
        <v>2274.94</v>
      </c>
      <c r="O291" s="65" t="inlineStr">
        <is>
          <t>Terminée</t>
        </is>
      </c>
      <c r="P291" s="67">
        <f>$I291</f>
        <v/>
      </c>
      <c r="Q291" s="69">
        <f>1</f>
        <v/>
      </c>
      <c r="R291" s="68">
        <f>IFERROR(INDEX(Devis!$M$2:$M$3053,MATCH($B291,Devis!$A$2:$A$3053,0)),0)</f>
        <v/>
      </c>
      <c r="S291" s="68">
        <f>$M291+$N291</f>
        <v/>
      </c>
      <c r="T291" s="68">
        <f>$R291-$S291</f>
        <v/>
      </c>
      <c r="U291" s="67">
        <f>IFERROR(IF(($C291-INDEX(Techniciens!$G$2:$G$13,MATCH($F291,Techniciens!$A$2:$A$13,0)))&lt;=365,"Moins d'un an",IF(($C291-INDEX(Techniciens!$G$2:$G$13,MATCH($F291,Techniciens!$A$2:$A$13,0)))&lt;=730,"1 à 2 ans","Plus de 2 ans")),"")</f>
        <v/>
      </c>
    </row>
    <row r="292">
      <c r="A292" s="65" t="inlineStr">
        <is>
          <t>INT-00291</t>
        </is>
      </c>
      <c r="B292" s="65" t="inlineStr">
        <is>
          <t>DEV-00683</t>
        </is>
      </c>
      <c r="C292" s="66" t="n">
        <v>45264</v>
      </c>
      <c r="D292" s="65" t="inlineStr">
        <is>
          <t>2023-12</t>
        </is>
      </c>
      <c r="E292" s="65" t="inlineStr">
        <is>
          <t>2023-2024</t>
        </is>
      </c>
      <c r="F292" s="65" t="inlineStr">
        <is>
          <t>TEC-05</t>
        </is>
      </c>
      <c r="G292" s="65" t="inlineStr">
        <is>
          <t>Sonia Mercier</t>
        </is>
      </c>
      <c r="H292" s="65" t="inlineStr">
        <is>
          <t>Bordeaux</t>
        </is>
      </c>
      <c r="I292" s="65" t="inlineStr">
        <is>
          <t>Salle de bain</t>
        </is>
      </c>
      <c r="J292" s="70" t="n">
        <v>5.3</v>
      </c>
      <c r="K292" s="70" t="n">
        <v>4.8</v>
      </c>
      <c r="L292" s="72" t="n">
        <v>31</v>
      </c>
      <c r="M292" s="68" t="n">
        <v>148.8</v>
      </c>
      <c r="N292" s="68" t="n">
        <v>661.67</v>
      </c>
      <c r="O292" s="65" t="inlineStr">
        <is>
          <t>Terminée</t>
        </is>
      </c>
      <c r="P292" s="67">
        <f>$I292</f>
        <v/>
      </c>
      <c r="Q292" s="69">
        <f>1</f>
        <v/>
      </c>
      <c r="R292" s="68">
        <f>IFERROR(INDEX(Devis!$M$2:$M$3053,MATCH($B292,Devis!$A$2:$A$3053,0)),0)</f>
        <v/>
      </c>
      <c r="S292" s="68">
        <f>$M292+$N292</f>
        <v/>
      </c>
      <c r="T292" s="68">
        <f>$R292-$S292</f>
        <v/>
      </c>
      <c r="U292" s="67">
        <f>IFERROR(IF(($C292-INDEX(Techniciens!$G$2:$G$13,MATCH($F292,Techniciens!$A$2:$A$13,0)))&lt;=365,"Moins d'un an",IF(($C292-INDEX(Techniciens!$G$2:$G$13,MATCH($F292,Techniciens!$A$2:$A$13,0)))&lt;=730,"1 à 2 ans","Plus de 2 ans")),"")</f>
        <v/>
      </c>
    </row>
    <row r="293">
      <c r="A293" s="65" t="inlineStr">
        <is>
          <t>INT-00292</t>
        </is>
      </c>
      <c r="B293" s="65" t="inlineStr">
        <is>
          <t>DEV-00685</t>
        </is>
      </c>
      <c r="C293" s="66" t="n">
        <v>45257</v>
      </c>
      <c r="D293" s="65" t="inlineStr">
        <is>
          <t>2023-11</t>
        </is>
      </c>
      <c r="E293" s="65" t="inlineStr">
        <is>
          <t>2023-2024</t>
        </is>
      </c>
      <c r="F293" s="65" t="inlineStr">
        <is>
          <t>TEC-02</t>
        </is>
      </c>
      <c r="G293" s="65" t="inlineStr">
        <is>
          <t>Ahmed Zahiri</t>
        </is>
      </c>
      <c r="H293" s="65" t="inlineStr">
        <is>
          <t>Bordeaux</t>
        </is>
      </c>
      <c r="I293" s="65" t="inlineStr">
        <is>
          <t>Chauffage</t>
        </is>
      </c>
      <c r="J293" s="70" t="n">
        <v>0.9</v>
      </c>
      <c r="K293" s="70" t="n">
        <v>0.8</v>
      </c>
      <c r="L293" s="72" t="n">
        <v>35</v>
      </c>
      <c r="M293" s="68" t="n">
        <v>28</v>
      </c>
      <c r="N293" s="68" t="n">
        <v>60.02</v>
      </c>
      <c r="O293" s="65" t="inlineStr">
        <is>
          <t>Terminée</t>
        </is>
      </c>
      <c r="P293" s="67">
        <f>$I293</f>
        <v/>
      </c>
      <c r="Q293" s="69">
        <f>1</f>
        <v/>
      </c>
      <c r="R293" s="68">
        <f>IFERROR(INDEX(Devis!$M$2:$M$3053,MATCH($B293,Devis!$A$2:$A$3053,0)),0)</f>
        <v/>
      </c>
      <c r="S293" s="68">
        <f>$M293+$N293</f>
        <v/>
      </c>
      <c r="T293" s="68">
        <f>$R293-$S293</f>
        <v/>
      </c>
      <c r="U293" s="67">
        <f>IFERROR(IF(($C293-INDEX(Techniciens!$G$2:$G$13,MATCH($F293,Techniciens!$A$2:$A$13,0)))&lt;=365,"Moins d'un an",IF(($C293-INDEX(Techniciens!$G$2:$G$13,MATCH($F293,Techniciens!$A$2:$A$13,0)))&lt;=730,"1 à 2 ans","Plus de 2 ans")),"")</f>
        <v/>
      </c>
    </row>
    <row r="294">
      <c r="A294" s="65" t="inlineStr">
        <is>
          <t>INT-00293</t>
        </is>
      </c>
      <c r="B294" s="65" t="inlineStr">
        <is>
          <t>DEV-00687</t>
        </is>
      </c>
      <c r="C294" s="66" t="n">
        <v>45264</v>
      </c>
      <c r="D294" s="65" t="inlineStr">
        <is>
          <t>2023-12</t>
        </is>
      </c>
      <c r="E294" s="65" t="inlineStr">
        <is>
          <t>2023-2024</t>
        </is>
      </c>
      <c r="F294" s="65" t="inlineStr">
        <is>
          <t>TEC-09</t>
        </is>
      </c>
      <c r="G294" s="65" t="inlineStr">
        <is>
          <t>Mehdi Ouali</t>
        </is>
      </c>
      <c r="H294" s="65" t="inlineStr">
        <is>
          <t>Toulouse</t>
        </is>
      </c>
      <c r="I294" s="65" t="inlineStr">
        <is>
          <t>Dépannage</t>
        </is>
      </c>
      <c r="J294" s="70" t="n">
        <v>1.5</v>
      </c>
      <c r="K294" s="70" t="n">
        <v>1.7</v>
      </c>
      <c r="L294" s="72" t="n">
        <v>28</v>
      </c>
      <c r="M294" s="68" t="n">
        <v>47.6</v>
      </c>
      <c r="N294" s="68" t="n">
        <v>88.39</v>
      </c>
      <c r="O294" s="65" t="inlineStr">
        <is>
          <t>Terminée</t>
        </is>
      </c>
      <c r="P294" s="67">
        <f>$I294</f>
        <v/>
      </c>
      <c r="Q294" s="69">
        <f>1</f>
        <v/>
      </c>
      <c r="R294" s="68">
        <f>IFERROR(INDEX(Devis!$M$2:$M$3053,MATCH($B294,Devis!$A$2:$A$3053,0)),0)</f>
        <v/>
      </c>
      <c r="S294" s="68">
        <f>$M294+$N294</f>
        <v/>
      </c>
      <c r="T294" s="68">
        <f>$R294-$S294</f>
        <v/>
      </c>
      <c r="U294" s="67">
        <f>IFERROR(IF(($C294-INDEX(Techniciens!$G$2:$G$13,MATCH($F294,Techniciens!$A$2:$A$13,0)))&lt;=365,"Moins d'un an",IF(($C294-INDEX(Techniciens!$G$2:$G$13,MATCH($F294,Techniciens!$A$2:$A$13,0)))&lt;=730,"1 à 2 ans","Plus de 2 ans")),"")</f>
        <v/>
      </c>
    </row>
    <row r="295">
      <c r="A295" s="65" t="inlineStr">
        <is>
          <t>INT-00294</t>
        </is>
      </c>
      <c r="B295" s="65" t="inlineStr">
        <is>
          <t>DEV-00688</t>
        </is>
      </c>
      <c r="C295" s="66" t="n">
        <v>45264</v>
      </c>
      <c r="D295" s="65" t="inlineStr">
        <is>
          <t>2023-12</t>
        </is>
      </c>
      <c r="E295" s="65" t="inlineStr">
        <is>
          <t>2023-2024</t>
        </is>
      </c>
      <c r="F295" s="65" t="inlineStr">
        <is>
          <t>TEC-02</t>
        </is>
      </c>
      <c r="G295" s="65" t="inlineStr">
        <is>
          <t>Ahmed Zahiri</t>
        </is>
      </c>
      <c r="H295" s="65" t="inlineStr">
        <is>
          <t>Bordeaux</t>
        </is>
      </c>
      <c r="I295" s="65" t="inlineStr">
        <is>
          <t>Dépannage</t>
        </is>
      </c>
      <c r="J295" s="70" t="n">
        <v>1.4</v>
      </c>
      <c r="K295" s="70" t="n">
        <v>1.3</v>
      </c>
      <c r="L295" s="72" t="n">
        <v>35</v>
      </c>
      <c r="M295" s="68" t="n">
        <v>45.5</v>
      </c>
      <c r="N295" s="68" t="n">
        <v>103.24</v>
      </c>
      <c r="O295" s="65" t="inlineStr">
        <is>
          <t>Terminée</t>
        </is>
      </c>
      <c r="P295" s="67">
        <f>$I295</f>
        <v/>
      </c>
      <c r="Q295" s="69">
        <f>1</f>
        <v/>
      </c>
      <c r="R295" s="68">
        <f>IFERROR(INDEX(Devis!$M$2:$M$3053,MATCH($B295,Devis!$A$2:$A$3053,0)),0)</f>
        <v/>
      </c>
      <c r="S295" s="68">
        <f>$M295+$N295</f>
        <v/>
      </c>
      <c r="T295" s="68">
        <f>$R295-$S295</f>
        <v/>
      </c>
      <c r="U295" s="67">
        <f>IFERROR(IF(($C295-INDEX(Techniciens!$G$2:$G$13,MATCH($F295,Techniciens!$A$2:$A$13,0)))&lt;=365,"Moins d'un an",IF(($C295-INDEX(Techniciens!$G$2:$G$13,MATCH($F295,Techniciens!$A$2:$A$13,0)))&lt;=730,"1 à 2 ans","Plus de 2 ans")),"")</f>
        <v/>
      </c>
    </row>
    <row r="296">
      <c r="A296" s="65" t="inlineStr">
        <is>
          <t>INT-00295</t>
        </is>
      </c>
      <c r="B296" s="65" t="inlineStr">
        <is>
          <t>DEV-00691</t>
        </is>
      </c>
      <c r="C296" s="66" t="n">
        <v>45289</v>
      </c>
      <c r="D296" s="65" t="inlineStr">
        <is>
          <t>2023-12</t>
        </is>
      </c>
      <c r="E296" s="65" t="inlineStr">
        <is>
          <t>2023-2024</t>
        </is>
      </c>
      <c r="F296" s="65" t="inlineStr">
        <is>
          <t>TEC-09</t>
        </is>
      </c>
      <c r="G296" s="65" t="inlineStr">
        <is>
          <t>Mehdi Ouali</t>
        </is>
      </c>
      <c r="H296" s="65" t="inlineStr">
        <is>
          <t>Toulouse</t>
        </is>
      </c>
      <c r="I296" s="65" t="inlineStr">
        <is>
          <t>Dépannage</t>
        </is>
      </c>
      <c r="J296" s="70" t="n">
        <v>1</v>
      </c>
      <c r="K296" s="70" t="n">
        <v>1.3</v>
      </c>
      <c r="L296" s="72" t="n">
        <v>28</v>
      </c>
      <c r="M296" s="68" t="n">
        <v>36.4</v>
      </c>
      <c r="N296" s="68" t="n">
        <v>94.92</v>
      </c>
      <c r="O296" s="65" t="inlineStr">
        <is>
          <t>Terminée</t>
        </is>
      </c>
      <c r="P296" s="67">
        <f>$I296</f>
        <v/>
      </c>
      <c r="Q296" s="69">
        <f>1</f>
        <v/>
      </c>
      <c r="R296" s="68">
        <f>IFERROR(INDEX(Devis!$M$2:$M$3053,MATCH($B296,Devis!$A$2:$A$3053,0)),0)</f>
        <v/>
      </c>
      <c r="S296" s="68">
        <f>$M296+$N296</f>
        <v/>
      </c>
      <c r="T296" s="68">
        <f>$R296-$S296</f>
        <v/>
      </c>
      <c r="U296" s="67">
        <f>IFERROR(IF(($C296-INDEX(Techniciens!$G$2:$G$13,MATCH($F296,Techniciens!$A$2:$A$13,0)))&lt;=365,"Moins d'un an",IF(($C296-INDEX(Techniciens!$G$2:$G$13,MATCH($F296,Techniciens!$A$2:$A$13,0)))&lt;=730,"1 à 2 ans","Plus de 2 ans")),"")</f>
        <v/>
      </c>
    </row>
    <row r="297">
      <c r="A297" s="65" t="inlineStr">
        <is>
          <t>INT-00296</t>
        </is>
      </c>
      <c r="B297" s="65" t="inlineStr">
        <is>
          <t>DEV-00692</t>
        </is>
      </c>
      <c r="C297" s="66" t="n">
        <v>45264</v>
      </c>
      <c r="D297" s="65" t="inlineStr">
        <is>
          <t>2023-12</t>
        </is>
      </c>
      <c r="E297" s="65" t="inlineStr">
        <is>
          <t>2023-2024</t>
        </is>
      </c>
      <c r="F297" s="65" t="inlineStr">
        <is>
          <t>TEC-09</t>
        </is>
      </c>
      <c r="G297" s="65" t="inlineStr">
        <is>
          <t>Mehdi Ouali</t>
        </is>
      </c>
      <c r="H297" s="65" t="inlineStr">
        <is>
          <t>Toulouse</t>
        </is>
      </c>
      <c r="I297" s="65" t="inlineStr">
        <is>
          <t>Dépannage</t>
        </is>
      </c>
      <c r="J297" s="70" t="n">
        <v>1.9</v>
      </c>
      <c r="K297" s="70" t="n">
        <v>2.4</v>
      </c>
      <c r="L297" s="72" t="n">
        <v>28</v>
      </c>
      <c r="M297" s="68" t="n">
        <v>67.2</v>
      </c>
      <c r="N297" s="68" t="n">
        <v>149.49</v>
      </c>
      <c r="O297" s="65" t="inlineStr">
        <is>
          <t>Terminée</t>
        </is>
      </c>
      <c r="P297" s="67">
        <f>$I297</f>
        <v/>
      </c>
      <c r="Q297" s="69">
        <f>1</f>
        <v/>
      </c>
      <c r="R297" s="68">
        <f>IFERROR(INDEX(Devis!$M$2:$M$3053,MATCH($B297,Devis!$A$2:$A$3053,0)),0)</f>
        <v/>
      </c>
      <c r="S297" s="68">
        <f>$M297+$N297</f>
        <v/>
      </c>
      <c r="T297" s="68">
        <f>$R297-$S297</f>
        <v/>
      </c>
      <c r="U297" s="67">
        <f>IFERROR(IF(($C297-INDEX(Techniciens!$G$2:$G$13,MATCH($F297,Techniciens!$A$2:$A$13,0)))&lt;=365,"Moins d'un an",IF(($C297-INDEX(Techniciens!$G$2:$G$13,MATCH($F297,Techniciens!$A$2:$A$13,0)))&lt;=730,"1 à 2 ans","Plus de 2 ans")),"")</f>
        <v/>
      </c>
    </row>
    <row r="298">
      <c r="A298" s="65" t="inlineStr">
        <is>
          <t>INT-00297</t>
        </is>
      </c>
      <c r="B298" s="65" t="inlineStr">
        <is>
          <t>DEV-00694</t>
        </is>
      </c>
      <c r="C298" s="66" t="n">
        <v>45267</v>
      </c>
      <c r="D298" s="65" t="inlineStr">
        <is>
          <t>2023-12</t>
        </is>
      </c>
      <c r="E298" s="65" t="inlineStr">
        <is>
          <t>2023-2024</t>
        </is>
      </c>
      <c r="F298" s="65" t="inlineStr">
        <is>
          <t>TEC-05</t>
        </is>
      </c>
      <c r="G298" s="65" t="inlineStr">
        <is>
          <t>Sonia Mercier</t>
        </is>
      </c>
      <c r="H298" s="65" t="inlineStr">
        <is>
          <t>Bordeaux</t>
        </is>
      </c>
      <c r="I298" s="65" t="inlineStr">
        <is>
          <t>Salle de bain</t>
        </is>
      </c>
      <c r="J298" s="70" t="n">
        <v>17.8</v>
      </c>
      <c r="K298" s="70" t="n">
        <v>19.2</v>
      </c>
      <c r="L298" s="72" t="n">
        <v>31</v>
      </c>
      <c r="M298" s="68" t="n">
        <v>595.2</v>
      </c>
      <c r="N298" s="68" t="n">
        <v>1982.63</v>
      </c>
      <c r="O298" s="65" t="inlineStr">
        <is>
          <t>Terminée</t>
        </is>
      </c>
      <c r="P298" s="67">
        <f>$I298</f>
        <v/>
      </c>
      <c r="Q298" s="69">
        <f>1</f>
        <v/>
      </c>
      <c r="R298" s="68">
        <f>IFERROR(INDEX(Devis!$M$2:$M$3053,MATCH($B298,Devis!$A$2:$A$3053,0)),0)</f>
        <v/>
      </c>
      <c r="S298" s="68">
        <f>$M298+$N298</f>
        <v/>
      </c>
      <c r="T298" s="68">
        <f>$R298-$S298</f>
        <v/>
      </c>
      <c r="U298" s="67">
        <f>IFERROR(IF(($C298-INDEX(Techniciens!$G$2:$G$13,MATCH($F298,Techniciens!$A$2:$A$13,0)))&lt;=365,"Moins d'un an",IF(($C298-INDEX(Techniciens!$G$2:$G$13,MATCH($F298,Techniciens!$A$2:$A$13,0)))&lt;=730,"1 à 2 ans","Plus de 2 ans")),"")</f>
        <v/>
      </c>
    </row>
    <row r="299">
      <c r="A299" s="65" t="inlineStr">
        <is>
          <t>INT-00298</t>
        </is>
      </c>
      <c r="B299" s="65" t="inlineStr">
        <is>
          <t>DEV-00695</t>
        </is>
      </c>
      <c r="C299" s="66" t="n">
        <v>45274</v>
      </c>
      <c r="D299" s="65" t="inlineStr">
        <is>
          <t>2023-12</t>
        </is>
      </c>
      <c r="E299" s="65" t="inlineStr">
        <is>
          <t>2023-2024</t>
        </is>
      </c>
      <c r="F299" s="65" t="inlineStr">
        <is>
          <t>TEC-04</t>
        </is>
      </c>
      <c r="G299" s="65" t="inlineStr">
        <is>
          <t>Lucas Bertin</t>
        </is>
      </c>
      <c r="H299" s="65" t="inlineStr">
        <is>
          <t>Bordeaux</t>
        </is>
      </c>
      <c r="I299" s="65" t="inlineStr">
        <is>
          <t>Dépannage</t>
        </is>
      </c>
      <c r="J299" s="70" t="n">
        <v>1.7</v>
      </c>
      <c r="K299" s="70" t="n">
        <v>2</v>
      </c>
      <c r="L299" s="72" t="n">
        <v>27</v>
      </c>
      <c r="M299" s="68" t="n">
        <v>54</v>
      </c>
      <c r="N299" s="68" t="n">
        <v>102</v>
      </c>
      <c r="O299" s="65" t="inlineStr">
        <is>
          <t>Terminée</t>
        </is>
      </c>
      <c r="P299" s="67">
        <f>$I299</f>
        <v/>
      </c>
      <c r="Q299" s="69">
        <f>1</f>
        <v/>
      </c>
      <c r="R299" s="68">
        <f>IFERROR(INDEX(Devis!$M$2:$M$3053,MATCH($B299,Devis!$A$2:$A$3053,0)),0)</f>
        <v/>
      </c>
      <c r="S299" s="68">
        <f>$M299+$N299</f>
        <v/>
      </c>
      <c r="T299" s="68">
        <f>$R299-$S299</f>
        <v/>
      </c>
      <c r="U299" s="67">
        <f>IFERROR(IF(($C299-INDEX(Techniciens!$G$2:$G$13,MATCH($F299,Techniciens!$A$2:$A$13,0)))&lt;=365,"Moins d'un an",IF(($C299-INDEX(Techniciens!$G$2:$G$13,MATCH($F299,Techniciens!$A$2:$A$13,0)))&lt;=730,"1 à 2 ans","Plus de 2 ans")),"")</f>
        <v/>
      </c>
    </row>
    <row r="300">
      <c r="A300" s="65" t="inlineStr">
        <is>
          <t>INT-00299</t>
        </is>
      </c>
      <c r="B300" s="65" t="inlineStr">
        <is>
          <t>DEV-00696</t>
        </is>
      </c>
      <c r="C300" s="66" t="n">
        <v>45260</v>
      </c>
      <c r="D300" s="65" t="inlineStr">
        <is>
          <t>2023-11</t>
        </is>
      </c>
      <c r="E300" s="65" t="inlineStr">
        <is>
          <t>2023-2024</t>
        </is>
      </c>
      <c r="F300" s="65" t="inlineStr">
        <is>
          <t>TEC-02</t>
        </is>
      </c>
      <c r="G300" s="65" t="inlineStr">
        <is>
          <t>Ahmed Zahiri</t>
        </is>
      </c>
      <c r="H300" s="65" t="inlineStr">
        <is>
          <t>Bordeaux</t>
        </is>
      </c>
      <c r="I300" s="65" t="inlineStr">
        <is>
          <t>Chauffage</t>
        </is>
      </c>
      <c r="J300" s="70" t="n">
        <v>11.3</v>
      </c>
      <c r="K300" s="70" t="n">
        <v>9.800000000000001</v>
      </c>
      <c r="L300" s="72" t="n">
        <v>35</v>
      </c>
      <c r="M300" s="68" t="n">
        <v>343</v>
      </c>
      <c r="N300" s="68" t="n">
        <v>2294.8</v>
      </c>
      <c r="O300" s="65" t="inlineStr">
        <is>
          <t>Terminée</t>
        </is>
      </c>
      <c r="P300" s="67">
        <f>$I300</f>
        <v/>
      </c>
      <c r="Q300" s="69">
        <f>1</f>
        <v/>
      </c>
      <c r="R300" s="68">
        <f>IFERROR(INDEX(Devis!$M$2:$M$3053,MATCH($B300,Devis!$A$2:$A$3053,0)),0)</f>
        <v/>
      </c>
      <c r="S300" s="68">
        <f>$M300+$N300</f>
        <v/>
      </c>
      <c r="T300" s="68">
        <f>$R300-$S300</f>
        <v/>
      </c>
      <c r="U300" s="67">
        <f>IFERROR(IF(($C300-INDEX(Techniciens!$G$2:$G$13,MATCH($F300,Techniciens!$A$2:$A$13,0)))&lt;=365,"Moins d'un an",IF(($C300-INDEX(Techniciens!$G$2:$G$13,MATCH($F300,Techniciens!$A$2:$A$13,0)))&lt;=730,"1 à 2 ans","Plus de 2 ans")),"")</f>
        <v/>
      </c>
    </row>
    <row r="301">
      <c r="A301" s="65" t="inlineStr">
        <is>
          <t>INT-00300</t>
        </is>
      </c>
      <c r="B301" s="65" t="inlineStr">
        <is>
          <t>DEV-00697</t>
        </is>
      </c>
      <c r="C301" s="66" t="n">
        <v>45281</v>
      </c>
      <c r="D301" s="65" t="inlineStr">
        <is>
          <t>2023-12</t>
        </is>
      </c>
      <c r="E301" s="65" t="inlineStr">
        <is>
          <t>2023-2024</t>
        </is>
      </c>
      <c r="F301" s="65" t="inlineStr">
        <is>
          <t>TEC-06</t>
        </is>
      </c>
      <c r="G301" s="65" t="inlineStr">
        <is>
          <t>Pierre Vasseur</t>
        </is>
      </c>
      <c r="H301" s="65" t="inlineStr">
        <is>
          <t>Toulouse</t>
        </is>
      </c>
      <c r="I301" s="65" t="inlineStr">
        <is>
          <t>Salle de bain</t>
        </is>
      </c>
      <c r="J301" s="70" t="n">
        <v>14.8</v>
      </c>
      <c r="K301" s="70" t="n">
        <v>13</v>
      </c>
      <c r="L301" s="72" t="n">
        <v>36</v>
      </c>
      <c r="M301" s="68" t="n">
        <v>468</v>
      </c>
      <c r="N301" s="68" t="n">
        <v>2021.44</v>
      </c>
      <c r="O301" s="65" t="inlineStr">
        <is>
          <t>Terminée</t>
        </is>
      </c>
      <c r="P301" s="67">
        <f>$I301</f>
        <v/>
      </c>
      <c r="Q301" s="69">
        <f>1</f>
        <v/>
      </c>
      <c r="R301" s="68">
        <f>IFERROR(INDEX(Devis!$M$2:$M$3053,MATCH($B301,Devis!$A$2:$A$3053,0)),0)</f>
        <v/>
      </c>
      <c r="S301" s="68">
        <f>$M301+$N301</f>
        <v/>
      </c>
      <c r="T301" s="68">
        <f>$R301-$S301</f>
        <v/>
      </c>
      <c r="U301" s="67">
        <f>IFERROR(IF(($C301-INDEX(Techniciens!$G$2:$G$13,MATCH($F301,Techniciens!$A$2:$A$13,0)))&lt;=365,"Moins d'un an",IF(($C301-INDEX(Techniciens!$G$2:$G$13,MATCH($F301,Techniciens!$A$2:$A$13,0)))&lt;=730,"1 à 2 ans","Plus de 2 ans")),"")</f>
        <v/>
      </c>
    </row>
    <row r="302">
      <c r="A302" s="65" t="inlineStr">
        <is>
          <t>INT-00301</t>
        </is>
      </c>
      <c r="B302" s="65" t="inlineStr">
        <is>
          <t>DEV-00698</t>
        </is>
      </c>
      <c r="C302" s="66" t="n">
        <v>45285</v>
      </c>
      <c r="D302" s="65" t="inlineStr">
        <is>
          <t>2023-12</t>
        </is>
      </c>
      <c r="E302" s="65" t="inlineStr">
        <is>
          <t>2023-2024</t>
        </is>
      </c>
      <c r="F302" s="65" t="inlineStr">
        <is>
          <t>TEC-02</t>
        </is>
      </c>
      <c r="G302" s="65" t="inlineStr">
        <is>
          <t>Ahmed Zahiri</t>
        </is>
      </c>
      <c r="H302" s="65" t="inlineStr">
        <is>
          <t>Bordeaux</t>
        </is>
      </c>
      <c r="I302" s="65" t="inlineStr">
        <is>
          <t>Dépannage</t>
        </is>
      </c>
      <c r="J302" s="70" t="n">
        <v>1.4</v>
      </c>
      <c r="K302" s="70" t="n">
        <v>1.3</v>
      </c>
      <c r="L302" s="72" t="n">
        <v>35</v>
      </c>
      <c r="M302" s="68" t="n">
        <v>45.5</v>
      </c>
      <c r="N302" s="68" t="n">
        <v>101.29</v>
      </c>
      <c r="O302" s="65" t="inlineStr">
        <is>
          <t>Terminée</t>
        </is>
      </c>
      <c r="P302" s="67">
        <f>$I302</f>
        <v/>
      </c>
      <c r="Q302" s="69">
        <f>1</f>
        <v/>
      </c>
      <c r="R302" s="68">
        <f>IFERROR(INDEX(Devis!$M$2:$M$3053,MATCH($B302,Devis!$A$2:$A$3053,0)),0)</f>
        <v/>
      </c>
      <c r="S302" s="68">
        <f>$M302+$N302</f>
        <v/>
      </c>
      <c r="T302" s="68">
        <f>$R302-$S302</f>
        <v/>
      </c>
      <c r="U302" s="67">
        <f>IFERROR(IF(($C302-INDEX(Techniciens!$G$2:$G$13,MATCH($F302,Techniciens!$A$2:$A$13,0)))&lt;=365,"Moins d'un an",IF(($C302-INDEX(Techniciens!$G$2:$G$13,MATCH($F302,Techniciens!$A$2:$A$13,0)))&lt;=730,"1 à 2 ans","Plus de 2 ans")),"")</f>
        <v/>
      </c>
    </row>
    <row r="303">
      <c r="A303" s="65" t="inlineStr">
        <is>
          <t>INT-00302</t>
        </is>
      </c>
      <c r="B303" s="65" t="inlineStr">
        <is>
          <t>DEV-00699</t>
        </is>
      </c>
      <c r="C303" s="66" t="n">
        <v>45264</v>
      </c>
      <c r="D303" s="65" t="inlineStr">
        <is>
          <t>2023-12</t>
        </is>
      </c>
      <c r="E303" s="65" t="inlineStr">
        <is>
          <t>2023-2024</t>
        </is>
      </c>
      <c r="F303" s="65" t="inlineStr">
        <is>
          <t>TEC-02</t>
        </is>
      </c>
      <c r="G303" s="65" t="inlineStr">
        <is>
          <t>Ahmed Zahiri</t>
        </is>
      </c>
      <c r="H303" s="65" t="inlineStr">
        <is>
          <t>Bordeaux</t>
        </is>
      </c>
      <c r="I303" s="65" t="inlineStr">
        <is>
          <t>Chauffage</t>
        </is>
      </c>
      <c r="J303" s="70" t="n">
        <v>3.4</v>
      </c>
      <c r="K303" s="70" t="n">
        <v>3.2</v>
      </c>
      <c r="L303" s="72" t="n">
        <v>35</v>
      </c>
      <c r="M303" s="68" t="n">
        <v>112</v>
      </c>
      <c r="N303" s="68" t="n">
        <v>281.53</v>
      </c>
      <c r="O303" s="65" t="inlineStr">
        <is>
          <t>Terminée</t>
        </is>
      </c>
      <c r="P303" s="67">
        <f>$I303</f>
        <v/>
      </c>
      <c r="Q303" s="69">
        <f>1</f>
        <v/>
      </c>
      <c r="R303" s="68">
        <f>IFERROR(INDEX(Devis!$M$2:$M$3053,MATCH($B303,Devis!$A$2:$A$3053,0)),0)</f>
        <v/>
      </c>
      <c r="S303" s="68">
        <f>$M303+$N303</f>
        <v/>
      </c>
      <c r="T303" s="68">
        <f>$R303-$S303</f>
        <v/>
      </c>
      <c r="U303" s="67">
        <f>IFERROR(IF(($C303-INDEX(Techniciens!$G$2:$G$13,MATCH($F303,Techniciens!$A$2:$A$13,0)))&lt;=365,"Moins d'un an",IF(($C303-INDEX(Techniciens!$G$2:$G$13,MATCH($F303,Techniciens!$A$2:$A$13,0)))&lt;=730,"1 à 2 ans","Plus de 2 ans")),"")</f>
        <v/>
      </c>
    </row>
    <row r="304">
      <c r="A304" s="65" t="inlineStr">
        <is>
          <t>INT-00303</t>
        </is>
      </c>
      <c r="B304" s="65" t="inlineStr">
        <is>
          <t>DEV-00704</t>
        </is>
      </c>
      <c r="C304" s="66" t="n">
        <v>45259</v>
      </c>
      <c r="D304" s="65" t="inlineStr">
        <is>
          <t>2023-11</t>
        </is>
      </c>
      <c r="E304" s="65" t="inlineStr">
        <is>
          <t>2023-2024</t>
        </is>
      </c>
      <c r="F304" s="65" t="inlineStr">
        <is>
          <t>TEC-06</t>
        </is>
      </c>
      <c r="G304" s="65" t="inlineStr">
        <is>
          <t>Pierre Vasseur</t>
        </is>
      </c>
      <c r="H304" s="65" t="inlineStr">
        <is>
          <t>Toulouse</t>
        </is>
      </c>
      <c r="I304" s="65" t="inlineStr">
        <is>
          <t>Chauffage</t>
        </is>
      </c>
      <c r="J304" s="70" t="n">
        <v>11.6</v>
      </c>
      <c r="K304" s="70" t="n">
        <v>11.1</v>
      </c>
      <c r="L304" s="72" t="n">
        <v>36</v>
      </c>
      <c r="M304" s="68" t="n">
        <v>399.6</v>
      </c>
      <c r="N304" s="68" t="n">
        <v>2892.98</v>
      </c>
      <c r="O304" s="65" t="inlineStr">
        <is>
          <t>Terminée</t>
        </is>
      </c>
      <c r="P304" s="67">
        <f>$I304</f>
        <v/>
      </c>
      <c r="Q304" s="69">
        <f>1</f>
        <v/>
      </c>
      <c r="R304" s="68">
        <f>IFERROR(INDEX(Devis!$M$2:$M$3053,MATCH($B304,Devis!$A$2:$A$3053,0)),0)</f>
        <v/>
      </c>
      <c r="S304" s="68">
        <f>$M304+$N304</f>
        <v/>
      </c>
      <c r="T304" s="68">
        <f>$R304-$S304</f>
        <v/>
      </c>
      <c r="U304" s="67">
        <f>IFERROR(IF(($C304-INDEX(Techniciens!$G$2:$G$13,MATCH($F304,Techniciens!$A$2:$A$13,0)))&lt;=365,"Moins d'un an",IF(($C304-INDEX(Techniciens!$G$2:$G$13,MATCH($F304,Techniciens!$A$2:$A$13,0)))&lt;=730,"1 à 2 ans","Plus de 2 ans")),"")</f>
        <v/>
      </c>
    </row>
    <row r="305">
      <c r="A305" s="65" t="inlineStr">
        <is>
          <t>INT-00304</t>
        </is>
      </c>
      <c r="B305" s="65" t="inlineStr">
        <is>
          <t>DEV-00705</t>
        </is>
      </c>
      <c r="C305" s="66" t="n">
        <v>45265</v>
      </c>
      <c r="D305" s="65" t="inlineStr">
        <is>
          <t>2023-12</t>
        </is>
      </c>
      <c r="E305" s="65" t="inlineStr">
        <is>
          <t>2023-2024</t>
        </is>
      </c>
      <c r="F305" s="65" t="inlineStr">
        <is>
          <t>TEC-06</t>
        </is>
      </c>
      <c r="G305" s="65" t="inlineStr">
        <is>
          <t>Pierre Vasseur</t>
        </is>
      </c>
      <c r="H305" s="65" t="inlineStr">
        <is>
          <t>Toulouse</t>
        </is>
      </c>
      <c r="I305" s="65" t="inlineStr">
        <is>
          <t>Salle de bain</t>
        </is>
      </c>
      <c r="J305" s="70" t="n">
        <v>16.4</v>
      </c>
      <c r="K305" s="70" t="n">
        <v>16.2</v>
      </c>
      <c r="L305" s="72" t="n">
        <v>36</v>
      </c>
      <c r="M305" s="68" t="n">
        <v>583.2</v>
      </c>
      <c r="N305" s="68" t="n">
        <v>4853.14</v>
      </c>
      <c r="O305" s="65" t="inlineStr">
        <is>
          <t>Terminée</t>
        </is>
      </c>
      <c r="P305" s="67">
        <f>$I305</f>
        <v/>
      </c>
      <c r="Q305" s="69">
        <f>1</f>
        <v/>
      </c>
      <c r="R305" s="68">
        <f>IFERROR(INDEX(Devis!$M$2:$M$3053,MATCH($B305,Devis!$A$2:$A$3053,0)),0)</f>
        <v/>
      </c>
      <c r="S305" s="68">
        <f>$M305+$N305</f>
        <v/>
      </c>
      <c r="T305" s="68">
        <f>$R305-$S305</f>
        <v/>
      </c>
      <c r="U305" s="67">
        <f>IFERROR(IF(($C305-INDEX(Techniciens!$G$2:$G$13,MATCH($F305,Techniciens!$A$2:$A$13,0)))&lt;=365,"Moins d'un an",IF(($C305-INDEX(Techniciens!$G$2:$G$13,MATCH($F305,Techniciens!$A$2:$A$13,0)))&lt;=730,"1 à 2 ans","Plus de 2 ans")),"")</f>
        <v/>
      </c>
    </row>
    <row r="306">
      <c r="A306" s="65" t="inlineStr">
        <is>
          <t>INT-00305</t>
        </is>
      </c>
      <c r="B306" s="65" t="inlineStr">
        <is>
          <t>DEV-00706</t>
        </is>
      </c>
      <c r="C306" s="66" t="n">
        <v>45267</v>
      </c>
      <c r="D306" s="65" t="inlineStr">
        <is>
          <t>2023-12</t>
        </is>
      </c>
      <c r="E306" s="65" t="inlineStr">
        <is>
          <t>2023-2024</t>
        </is>
      </c>
      <c r="F306" s="65" t="inlineStr">
        <is>
          <t>TEC-09</t>
        </is>
      </c>
      <c r="G306" s="65" t="inlineStr">
        <is>
          <t>Mehdi Ouali</t>
        </is>
      </c>
      <c r="H306" s="65" t="inlineStr">
        <is>
          <t>Toulouse</t>
        </is>
      </c>
      <c r="I306" s="65" t="inlineStr">
        <is>
          <t>Dépannage</t>
        </is>
      </c>
      <c r="J306" s="70" t="n">
        <v>1.6</v>
      </c>
      <c r="K306" s="70" t="n">
        <v>2</v>
      </c>
      <c r="L306" s="72" t="n">
        <v>28</v>
      </c>
      <c r="M306" s="68" t="n">
        <v>56</v>
      </c>
      <c r="N306" s="68" t="n">
        <v>118.19</v>
      </c>
      <c r="O306" s="65" t="inlineStr">
        <is>
          <t>Terminée</t>
        </is>
      </c>
      <c r="P306" s="67">
        <f>$I306</f>
        <v/>
      </c>
      <c r="Q306" s="69">
        <f>1</f>
        <v/>
      </c>
      <c r="R306" s="68">
        <f>IFERROR(INDEX(Devis!$M$2:$M$3053,MATCH($B306,Devis!$A$2:$A$3053,0)),0)</f>
        <v/>
      </c>
      <c r="S306" s="68">
        <f>$M306+$N306</f>
        <v/>
      </c>
      <c r="T306" s="68">
        <f>$R306-$S306</f>
        <v/>
      </c>
      <c r="U306" s="67">
        <f>IFERROR(IF(($C306-INDEX(Techniciens!$G$2:$G$13,MATCH($F306,Techniciens!$A$2:$A$13,0)))&lt;=365,"Moins d'un an",IF(($C306-INDEX(Techniciens!$G$2:$G$13,MATCH($F306,Techniciens!$A$2:$A$13,0)))&lt;=730,"1 à 2 ans","Plus de 2 ans")),"")</f>
        <v/>
      </c>
    </row>
    <row r="307">
      <c r="A307" s="65" t="inlineStr">
        <is>
          <t>INT-00306</t>
        </is>
      </c>
      <c r="B307" s="65" t="inlineStr">
        <is>
          <t>DEV-00709</t>
        </is>
      </c>
      <c r="C307" s="66" t="n">
        <v>45273</v>
      </c>
      <c r="D307" s="65" t="inlineStr">
        <is>
          <t>2023-12</t>
        </is>
      </c>
      <c r="E307" s="65" t="inlineStr">
        <is>
          <t>2023-2024</t>
        </is>
      </c>
      <c r="F307" s="65" t="inlineStr">
        <is>
          <t>TEC-04</t>
        </is>
      </c>
      <c r="G307" s="65" t="inlineStr">
        <is>
          <t>Lucas Bertin</t>
        </is>
      </c>
      <c r="H307" s="65" t="inlineStr">
        <is>
          <t>Bordeaux</t>
        </is>
      </c>
      <c r="I307" s="65" t="inlineStr">
        <is>
          <t>Plomberie</t>
        </is>
      </c>
      <c r="J307" s="70" t="n">
        <v>4.2</v>
      </c>
      <c r="K307" s="70" t="n">
        <v>5.7</v>
      </c>
      <c r="L307" s="72" t="n">
        <v>27</v>
      </c>
      <c r="M307" s="68" t="n">
        <v>153.9</v>
      </c>
      <c r="N307" s="68" t="n">
        <v>561</v>
      </c>
      <c r="O307" s="65" t="inlineStr">
        <is>
          <t>Terminée</t>
        </is>
      </c>
      <c r="P307" s="67">
        <f>$I307</f>
        <v/>
      </c>
      <c r="Q307" s="69">
        <f>1</f>
        <v/>
      </c>
      <c r="R307" s="68">
        <f>IFERROR(INDEX(Devis!$M$2:$M$3053,MATCH($B307,Devis!$A$2:$A$3053,0)),0)</f>
        <v/>
      </c>
      <c r="S307" s="68">
        <f>$M307+$N307</f>
        <v/>
      </c>
      <c r="T307" s="68">
        <f>$R307-$S307</f>
        <v/>
      </c>
      <c r="U307" s="67">
        <f>IFERROR(IF(($C307-INDEX(Techniciens!$G$2:$G$13,MATCH($F307,Techniciens!$A$2:$A$13,0)))&lt;=365,"Moins d'un an",IF(($C307-INDEX(Techniciens!$G$2:$G$13,MATCH($F307,Techniciens!$A$2:$A$13,0)))&lt;=730,"1 à 2 ans","Plus de 2 ans")),"")</f>
        <v/>
      </c>
    </row>
    <row r="308">
      <c r="A308" s="65" t="inlineStr">
        <is>
          <t>INT-00307</t>
        </is>
      </c>
      <c r="B308" s="65" t="inlineStr">
        <is>
          <t>DEV-00711</t>
        </is>
      </c>
      <c r="C308" s="66" t="n">
        <v>45313</v>
      </c>
      <c r="D308" s="65" t="inlineStr">
        <is>
          <t>2024-01</t>
        </is>
      </c>
      <c r="E308" s="65" t="inlineStr">
        <is>
          <t>2023-2024</t>
        </is>
      </c>
      <c r="F308" s="65" t="inlineStr">
        <is>
          <t>TEC-08</t>
        </is>
      </c>
      <c r="G308" s="65" t="inlineStr">
        <is>
          <t>Elodie Ravel</t>
        </is>
      </c>
      <c r="H308" s="65" t="inlineStr">
        <is>
          <t>Toulouse</t>
        </is>
      </c>
      <c r="I308" s="65" t="inlineStr">
        <is>
          <t>Électricité</t>
        </is>
      </c>
      <c r="J308" s="70" t="n">
        <v>7.4</v>
      </c>
      <c r="K308" s="70" t="n">
        <v>8.6</v>
      </c>
      <c r="L308" s="72" t="n">
        <v>32</v>
      </c>
      <c r="M308" s="68" t="n">
        <v>275.2</v>
      </c>
      <c r="N308" s="68" t="n">
        <v>1557.43</v>
      </c>
      <c r="O308" s="65" t="inlineStr">
        <is>
          <t>Terminée</t>
        </is>
      </c>
      <c r="P308" s="67">
        <f>$I308</f>
        <v/>
      </c>
      <c r="Q308" s="69">
        <f>1</f>
        <v/>
      </c>
      <c r="R308" s="68">
        <f>IFERROR(INDEX(Devis!$M$2:$M$3053,MATCH($B308,Devis!$A$2:$A$3053,0)),0)</f>
        <v/>
      </c>
      <c r="S308" s="68">
        <f>$M308+$N308</f>
        <v/>
      </c>
      <c r="T308" s="68">
        <f>$R308-$S308</f>
        <v/>
      </c>
      <c r="U308" s="67">
        <f>IFERROR(IF(($C308-INDEX(Techniciens!$G$2:$G$13,MATCH($F308,Techniciens!$A$2:$A$13,0)))&lt;=365,"Moins d'un an",IF(($C308-INDEX(Techniciens!$G$2:$G$13,MATCH($F308,Techniciens!$A$2:$A$13,0)))&lt;=730,"1 à 2 ans","Plus de 2 ans")),"")</f>
        <v/>
      </c>
    </row>
    <row r="309">
      <c r="A309" s="65" t="inlineStr">
        <is>
          <t>INT-00308</t>
        </is>
      </c>
      <c r="B309" s="65" t="inlineStr">
        <is>
          <t>DEV-00712</t>
        </is>
      </c>
      <c r="C309" s="66" t="n">
        <v>45279</v>
      </c>
      <c r="D309" s="65" t="inlineStr">
        <is>
          <t>2023-12</t>
        </is>
      </c>
      <c r="E309" s="65" t="inlineStr">
        <is>
          <t>2023-2024</t>
        </is>
      </c>
      <c r="F309" s="65" t="inlineStr">
        <is>
          <t>TEC-03</t>
        </is>
      </c>
      <c r="G309" s="65" t="inlineStr">
        <is>
          <t>Fabien Ortiz</t>
        </is>
      </c>
      <c r="H309" s="65" t="inlineStr">
        <is>
          <t>Bordeaux</t>
        </is>
      </c>
      <c r="I309" s="65" t="inlineStr">
        <is>
          <t>Électricité</t>
        </is>
      </c>
      <c r="J309" s="70" t="n">
        <v>7.6</v>
      </c>
      <c r="K309" s="70" t="n">
        <v>7.7</v>
      </c>
      <c r="L309" s="72" t="n">
        <v>33</v>
      </c>
      <c r="M309" s="68" t="n">
        <v>254.1</v>
      </c>
      <c r="N309" s="68" t="n">
        <v>931.95</v>
      </c>
      <c r="O309" s="65" t="inlineStr">
        <is>
          <t>Terminée</t>
        </is>
      </c>
      <c r="P309" s="67">
        <f>$I309</f>
        <v/>
      </c>
      <c r="Q309" s="69">
        <f>1</f>
        <v/>
      </c>
      <c r="R309" s="68">
        <f>IFERROR(INDEX(Devis!$M$2:$M$3053,MATCH($B309,Devis!$A$2:$A$3053,0)),0)</f>
        <v/>
      </c>
      <c r="S309" s="68">
        <f>$M309+$N309</f>
        <v/>
      </c>
      <c r="T309" s="68">
        <f>$R309-$S309</f>
        <v/>
      </c>
      <c r="U309" s="67">
        <f>IFERROR(IF(($C309-INDEX(Techniciens!$G$2:$G$13,MATCH($F309,Techniciens!$A$2:$A$13,0)))&lt;=365,"Moins d'un an",IF(($C309-INDEX(Techniciens!$G$2:$G$13,MATCH($F309,Techniciens!$A$2:$A$13,0)))&lt;=730,"1 à 2 ans","Plus de 2 ans")),"")</f>
        <v/>
      </c>
    </row>
    <row r="310">
      <c r="A310" s="65" t="inlineStr">
        <is>
          <t>INT-00309</t>
        </is>
      </c>
      <c r="B310" s="65" t="inlineStr">
        <is>
          <t>DEV-00715</t>
        </is>
      </c>
      <c r="C310" s="66" t="n">
        <v>45280</v>
      </c>
      <c r="D310" s="65" t="inlineStr">
        <is>
          <t>2023-12</t>
        </is>
      </c>
      <c r="E310" s="65" t="inlineStr">
        <is>
          <t>2023-2024</t>
        </is>
      </c>
      <c r="F310" s="65" t="inlineStr">
        <is>
          <t>TEC-06</t>
        </is>
      </c>
      <c r="G310" s="65" t="inlineStr">
        <is>
          <t>Pierre Vasseur</t>
        </is>
      </c>
      <c r="H310" s="65" t="inlineStr">
        <is>
          <t>Toulouse</t>
        </is>
      </c>
      <c r="I310" s="65" t="inlineStr">
        <is>
          <t>Chauffage</t>
        </is>
      </c>
      <c r="J310" s="70" t="n">
        <v>9.1</v>
      </c>
      <c r="K310" s="70" t="n">
        <v>8.6</v>
      </c>
      <c r="L310" s="72" t="n">
        <v>36</v>
      </c>
      <c r="M310" s="68" t="n">
        <v>309.6</v>
      </c>
      <c r="N310" s="68" t="n">
        <v>1271.98</v>
      </c>
      <c r="O310" s="65" t="inlineStr">
        <is>
          <t>Terminée</t>
        </is>
      </c>
      <c r="P310" s="67">
        <f>$I310</f>
        <v/>
      </c>
      <c r="Q310" s="69">
        <f>1</f>
        <v/>
      </c>
      <c r="R310" s="68">
        <f>IFERROR(INDEX(Devis!$M$2:$M$3053,MATCH($B310,Devis!$A$2:$A$3053,0)),0)</f>
        <v/>
      </c>
      <c r="S310" s="68">
        <f>$M310+$N310</f>
        <v/>
      </c>
      <c r="T310" s="68">
        <f>$R310-$S310</f>
        <v/>
      </c>
      <c r="U310" s="67">
        <f>IFERROR(IF(($C310-INDEX(Techniciens!$G$2:$G$13,MATCH($F310,Techniciens!$A$2:$A$13,0)))&lt;=365,"Moins d'un an",IF(($C310-INDEX(Techniciens!$G$2:$G$13,MATCH($F310,Techniciens!$A$2:$A$13,0)))&lt;=730,"1 à 2 ans","Plus de 2 ans")),"")</f>
        <v/>
      </c>
    </row>
    <row r="311">
      <c r="A311" s="65" t="inlineStr">
        <is>
          <t>INT-00310</t>
        </is>
      </c>
      <c r="B311" s="65" t="inlineStr">
        <is>
          <t>DEV-00716</t>
        </is>
      </c>
      <c r="C311" s="66" t="n">
        <v>45302</v>
      </c>
      <c r="D311" s="65" t="inlineStr">
        <is>
          <t>2024-01</t>
        </is>
      </c>
      <c r="E311" s="65" t="inlineStr">
        <is>
          <t>2023-2024</t>
        </is>
      </c>
      <c r="F311" s="65" t="inlineStr">
        <is>
          <t>TEC-06</t>
        </is>
      </c>
      <c r="G311" s="65" t="inlineStr">
        <is>
          <t>Pierre Vasseur</t>
        </is>
      </c>
      <c r="H311" s="65" t="inlineStr">
        <is>
          <t>Toulouse</t>
        </is>
      </c>
      <c r="I311" s="65" t="inlineStr">
        <is>
          <t>Chauffage</t>
        </is>
      </c>
      <c r="J311" s="70" t="n">
        <v>31.9</v>
      </c>
      <c r="K311" s="70" t="n">
        <v>29.6</v>
      </c>
      <c r="L311" s="72" t="n">
        <v>36</v>
      </c>
      <c r="M311" s="68" t="n">
        <v>1065.6</v>
      </c>
      <c r="N311" s="68" t="n">
        <v>7257.14</v>
      </c>
      <c r="O311" s="65" t="inlineStr">
        <is>
          <t>Terminée</t>
        </is>
      </c>
      <c r="P311" s="67">
        <f>$I311</f>
        <v/>
      </c>
      <c r="Q311" s="69">
        <f>1</f>
        <v/>
      </c>
      <c r="R311" s="68">
        <f>IFERROR(INDEX(Devis!$M$2:$M$3053,MATCH($B311,Devis!$A$2:$A$3053,0)),0)</f>
        <v/>
      </c>
      <c r="S311" s="68">
        <f>$M311+$N311</f>
        <v/>
      </c>
      <c r="T311" s="68">
        <f>$R311-$S311</f>
        <v/>
      </c>
      <c r="U311" s="67">
        <f>IFERROR(IF(($C311-INDEX(Techniciens!$G$2:$G$13,MATCH($F311,Techniciens!$A$2:$A$13,0)))&lt;=365,"Moins d'un an",IF(($C311-INDEX(Techniciens!$G$2:$G$13,MATCH($F311,Techniciens!$A$2:$A$13,0)))&lt;=730,"1 à 2 ans","Plus de 2 ans")),"")</f>
        <v/>
      </c>
    </row>
    <row r="312">
      <c r="A312" s="65" t="inlineStr">
        <is>
          <t>INT-00311</t>
        </is>
      </c>
      <c r="B312" s="65" t="inlineStr">
        <is>
          <t>DEV-00717</t>
        </is>
      </c>
      <c r="C312" s="66" t="n">
        <v>45280</v>
      </c>
      <c r="D312" s="65" t="inlineStr">
        <is>
          <t>2023-12</t>
        </is>
      </c>
      <c r="E312" s="65" t="inlineStr">
        <is>
          <t>2023-2024</t>
        </is>
      </c>
      <c r="F312" s="65" t="inlineStr">
        <is>
          <t>TEC-02</t>
        </is>
      </c>
      <c r="G312" s="65" t="inlineStr">
        <is>
          <t>Ahmed Zahiri</t>
        </is>
      </c>
      <c r="H312" s="65" t="inlineStr">
        <is>
          <t>Bordeaux</t>
        </is>
      </c>
      <c r="I312" s="65" t="inlineStr">
        <is>
          <t>Dépannage</t>
        </is>
      </c>
      <c r="J312" s="70" t="n">
        <v>1.5</v>
      </c>
      <c r="K312" s="70" t="n">
        <v>1.4</v>
      </c>
      <c r="L312" s="72" t="n">
        <v>35</v>
      </c>
      <c r="M312" s="68" t="n">
        <v>49</v>
      </c>
      <c r="N312" s="68" t="n">
        <v>101.34</v>
      </c>
      <c r="O312" s="65" t="inlineStr">
        <is>
          <t>Terminée</t>
        </is>
      </c>
      <c r="P312" s="67">
        <f>$I312</f>
        <v/>
      </c>
      <c r="Q312" s="69">
        <f>1</f>
        <v/>
      </c>
      <c r="R312" s="68">
        <f>IFERROR(INDEX(Devis!$M$2:$M$3053,MATCH($B312,Devis!$A$2:$A$3053,0)),0)</f>
        <v/>
      </c>
      <c r="S312" s="68">
        <f>$M312+$N312</f>
        <v/>
      </c>
      <c r="T312" s="68">
        <f>$R312-$S312</f>
        <v/>
      </c>
      <c r="U312" s="67">
        <f>IFERROR(IF(($C312-INDEX(Techniciens!$G$2:$G$13,MATCH($F312,Techniciens!$A$2:$A$13,0)))&lt;=365,"Moins d'un an",IF(($C312-INDEX(Techniciens!$G$2:$G$13,MATCH($F312,Techniciens!$A$2:$A$13,0)))&lt;=730,"1 à 2 ans","Plus de 2 ans")),"")</f>
        <v/>
      </c>
    </row>
    <row r="313">
      <c r="A313" s="65" t="inlineStr">
        <is>
          <t>INT-00312</t>
        </is>
      </c>
      <c r="B313" s="65" t="inlineStr">
        <is>
          <t>DEV-00720</t>
        </is>
      </c>
      <c r="C313" s="66" t="n">
        <v>45271</v>
      </c>
      <c r="D313" s="65" t="inlineStr">
        <is>
          <t>2023-12</t>
        </is>
      </c>
      <c r="E313" s="65" t="inlineStr">
        <is>
          <t>2023-2024</t>
        </is>
      </c>
      <c r="F313" s="65" t="inlineStr">
        <is>
          <t>TEC-02</t>
        </is>
      </c>
      <c r="G313" s="65" t="inlineStr">
        <is>
          <t>Ahmed Zahiri</t>
        </is>
      </c>
      <c r="H313" s="65" t="inlineStr">
        <is>
          <t>Bordeaux</t>
        </is>
      </c>
      <c r="I313" s="65" t="inlineStr">
        <is>
          <t>Chauffage</t>
        </is>
      </c>
      <c r="J313" s="70" t="n">
        <v>11.8</v>
      </c>
      <c r="K313" s="70" t="n">
        <v>12.1</v>
      </c>
      <c r="L313" s="72" t="n">
        <v>35</v>
      </c>
      <c r="M313" s="68" t="n">
        <v>423.5</v>
      </c>
      <c r="N313" s="68" t="n">
        <v>3015.62</v>
      </c>
      <c r="O313" s="65" t="inlineStr">
        <is>
          <t>Terminée</t>
        </is>
      </c>
      <c r="P313" s="67">
        <f>$I313</f>
        <v/>
      </c>
      <c r="Q313" s="69">
        <f>1</f>
        <v/>
      </c>
      <c r="R313" s="68">
        <f>IFERROR(INDEX(Devis!$M$2:$M$3053,MATCH($B313,Devis!$A$2:$A$3053,0)),0)</f>
        <v/>
      </c>
      <c r="S313" s="68">
        <f>$M313+$N313</f>
        <v/>
      </c>
      <c r="T313" s="68">
        <f>$R313-$S313</f>
        <v/>
      </c>
      <c r="U313" s="67">
        <f>IFERROR(IF(($C313-INDEX(Techniciens!$G$2:$G$13,MATCH($F313,Techniciens!$A$2:$A$13,0)))&lt;=365,"Moins d'un an",IF(($C313-INDEX(Techniciens!$G$2:$G$13,MATCH($F313,Techniciens!$A$2:$A$13,0)))&lt;=730,"1 à 2 ans","Plus de 2 ans")),"")</f>
        <v/>
      </c>
    </row>
    <row r="314">
      <c r="A314" s="65" t="inlineStr">
        <is>
          <t>INT-00313</t>
        </is>
      </c>
      <c r="B314" s="65" t="inlineStr">
        <is>
          <t>DEV-00721</t>
        </is>
      </c>
      <c r="C314" s="66" t="n">
        <v>45282</v>
      </c>
      <c r="D314" s="65" t="inlineStr">
        <is>
          <t>2023-12</t>
        </is>
      </c>
      <c r="E314" s="65" t="inlineStr">
        <is>
          <t>2023-2024</t>
        </is>
      </c>
      <c r="F314" s="65" t="inlineStr">
        <is>
          <t>TEC-09</t>
        </is>
      </c>
      <c r="G314" s="65" t="inlineStr">
        <is>
          <t>Mehdi Ouali</t>
        </is>
      </c>
      <c r="H314" s="65" t="inlineStr">
        <is>
          <t>Toulouse</t>
        </is>
      </c>
      <c r="I314" s="65" t="inlineStr">
        <is>
          <t>Dépannage</t>
        </is>
      </c>
      <c r="J314" s="70" t="n">
        <v>1.4</v>
      </c>
      <c r="K314" s="70" t="n">
        <v>1.7</v>
      </c>
      <c r="L314" s="72" t="n">
        <v>28</v>
      </c>
      <c r="M314" s="68" t="n">
        <v>47.6</v>
      </c>
      <c r="N314" s="68" t="n">
        <v>98.40000000000001</v>
      </c>
      <c r="O314" s="65" t="inlineStr">
        <is>
          <t>Terminée</t>
        </is>
      </c>
      <c r="P314" s="67">
        <f>$I314</f>
        <v/>
      </c>
      <c r="Q314" s="69">
        <f>1</f>
        <v/>
      </c>
      <c r="R314" s="68">
        <f>IFERROR(INDEX(Devis!$M$2:$M$3053,MATCH($B314,Devis!$A$2:$A$3053,0)),0)</f>
        <v/>
      </c>
      <c r="S314" s="68">
        <f>$M314+$N314</f>
        <v/>
      </c>
      <c r="T314" s="68">
        <f>$R314-$S314</f>
        <v/>
      </c>
      <c r="U314" s="67">
        <f>IFERROR(IF(($C314-INDEX(Techniciens!$G$2:$G$13,MATCH($F314,Techniciens!$A$2:$A$13,0)))&lt;=365,"Moins d'un an",IF(($C314-INDEX(Techniciens!$G$2:$G$13,MATCH($F314,Techniciens!$A$2:$A$13,0)))&lt;=730,"1 à 2 ans","Plus de 2 ans")),"")</f>
        <v/>
      </c>
    </row>
    <row r="315">
      <c r="A315" s="65" t="inlineStr">
        <is>
          <t>INT-00314</t>
        </is>
      </c>
      <c r="B315" s="65" t="inlineStr">
        <is>
          <t>DEV-00722</t>
        </is>
      </c>
      <c r="C315" s="66" t="n">
        <v>45299</v>
      </c>
      <c r="D315" s="65" t="inlineStr">
        <is>
          <t>2024-01</t>
        </is>
      </c>
      <c r="E315" s="65" t="inlineStr">
        <is>
          <t>2023-2024</t>
        </is>
      </c>
      <c r="F315" s="65" t="inlineStr">
        <is>
          <t>TEC-05</t>
        </is>
      </c>
      <c r="G315" s="65" t="inlineStr">
        <is>
          <t>Sonia Mercier</t>
        </is>
      </c>
      <c r="H315" s="65" t="inlineStr">
        <is>
          <t>Bordeaux</t>
        </is>
      </c>
      <c r="I315" s="65" t="inlineStr">
        <is>
          <t>Salle de bain</t>
        </is>
      </c>
      <c r="J315" s="70" t="n">
        <v>18.4</v>
      </c>
      <c r="K315" s="70" t="n">
        <v>17</v>
      </c>
      <c r="L315" s="72" t="n">
        <v>31</v>
      </c>
      <c r="M315" s="68" t="n">
        <v>527</v>
      </c>
      <c r="N315" s="68" t="n">
        <v>3426.42</v>
      </c>
      <c r="O315" s="65" t="inlineStr">
        <is>
          <t>Terminée</t>
        </is>
      </c>
      <c r="P315" s="67">
        <f>$I315</f>
        <v/>
      </c>
      <c r="Q315" s="69">
        <f>1</f>
        <v/>
      </c>
      <c r="R315" s="68">
        <f>IFERROR(INDEX(Devis!$M$2:$M$3053,MATCH($B315,Devis!$A$2:$A$3053,0)),0)</f>
        <v/>
      </c>
      <c r="S315" s="68">
        <f>$M315+$N315</f>
        <v/>
      </c>
      <c r="T315" s="68">
        <f>$R315-$S315</f>
        <v/>
      </c>
      <c r="U315" s="67">
        <f>IFERROR(IF(($C315-INDEX(Techniciens!$G$2:$G$13,MATCH($F315,Techniciens!$A$2:$A$13,0)))&lt;=365,"Moins d'un an",IF(($C315-INDEX(Techniciens!$G$2:$G$13,MATCH($F315,Techniciens!$A$2:$A$13,0)))&lt;=730,"1 à 2 ans","Plus de 2 ans")),"")</f>
        <v/>
      </c>
    </row>
    <row r="316">
      <c r="A316" s="65" t="inlineStr">
        <is>
          <t>INT-00315</t>
        </is>
      </c>
      <c r="B316" s="65" t="inlineStr">
        <is>
          <t>DEV-00726</t>
        </is>
      </c>
      <c r="C316" s="66" t="n">
        <v>45292</v>
      </c>
      <c r="D316" s="65" t="inlineStr">
        <is>
          <t>2024-01</t>
        </is>
      </c>
      <c r="E316" s="65" t="inlineStr">
        <is>
          <t>2023-2024</t>
        </is>
      </c>
      <c r="F316" s="65" t="inlineStr">
        <is>
          <t>TEC-04</t>
        </is>
      </c>
      <c r="G316" s="65" t="inlineStr">
        <is>
          <t>Lucas Bertin</t>
        </is>
      </c>
      <c r="H316" s="65" t="inlineStr">
        <is>
          <t>Bordeaux</t>
        </is>
      </c>
      <c r="I316" s="65" t="inlineStr">
        <is>
          <t>Plomberie</t>
        </is>
      </c>
      <c r="J316" s="70" t="n">
        <v>14.4</v>
      </c>
      <c r="K316" s="70" t="n">
        <v>20.6</v>
      </c>
      <c r="L316" s="72" t="n">
        <v>27</v>
      </c>
      <c r="M316" s="68" t="n">
        <v>556.2</v>
      </c>
      <c r="N316" s="68" t="n">
        <v>1784.82</v>
      </c>
      <c r="O316" s="65" t="inlineStr">
        <is>
          <t>Terminée</t>
        </is>
      </c>
      <c r="P316" s="67">
        <f>$I316</f>
        <v/>
      </c>
      <c r="Q316" s="69">
        <f>1</f>
        <v/>
      </c>
      <c r="R316" s="68">
        <f>IFERROR(INDEX(Devis!$M$2:$M$3053,MATCH($B316,Devis!$A$2:$A$3053,0)),0)</f>
        <v/>
      </c>
      <c r="S316" s="68">
        <f>$M316+$N316</f>
        <v/>
      </c>
      <c r="T316" s="68">
        <f>$R316-$S316</f>
        <v/>
      </c>
      <c r="U316" s="67">
        <f>IFERROR(IF(($C316-INDEX(Techniciens!$G$2:$G$13,MATCH($F316,Techniciens!$A$2:$A$13,0)))&lt;=365,"Moins d'un an",IF(($C316-INDEX(Techniciens!$G$2:$G$13,MATCH($F316,Techniciens!$A$2:$A$13,0)))&lt;=730,"1 à 2 ans","Plus de 2 ans")),"")</f>
        <v/>
      </c>
    </row>
    <row r="317">
      <c r="A317" s="65" t="inlineStr">
        <is>
          <t>INT-00316</t>
        </is>
      </c>
      <c r="B317" s="65" t="inlineStr">
        <is>
          <t>DEV-00728</t>
        </is>
      </c>
      <c r="C317" s="66" t="n">
        <v>45299</v>
      </c>
      <c r="D317" s="65" t="inlineStr">
        <is>
          <t>2024-01</t>
        </is>
      </c>
      <c r="E317" s="65" t="inlineStr">
        <is>
          <t>2023-2024</t>
        </is>
      </c>
      <c r="F317" s="65" t="inlineStr">
        <is>
          <t>TEC-09</t>
        </is>
      </c>
      <c r="G317" s="65" t="inlineStr">
        <is>
          <t>Mehdi Ouali</t>
        </is>
      </c>
      <c r="H317" s="65" t="inlineStr">
        <is>
          <t>Toulouse</t>
        </is>
      </c>
      <c r="I317" s="65" t="inlineStr">
        <is>
          <t>Dépannage</t>
        </is>
      </c>
      <c r="J317" s="70" t="n">
        <v>1.8</v>
      </c>
      <c r="K317" s="70" t="n">
        <v>2.3</v>
      </c>
      <c r="L317" s="72" t="n">
        <v>28</v>
      </c>
      <c r="M317" s="68" t="n">
        <v>64.40000000000001</v>
      </c>
      <c r="N317" s="68" t="n">
        <v>234.47</v>
      </c>
      <c r="O317" s="65" t="inlineStr">
        <is>
          <t>Terminée</t>
        </is>
      </c>
      <c r="P317" s="67">
        <f>$I317</f>
        <v/>
      </c>
      <c r="Q317" s="69">
        <f>1</f>
        <v/>
      </c>
      <c r="R317" s="68">
        <f>IFERROR(INDEX(Devis!$M$2:$M$3053,MATCH($B317,Devis!$A$2:$A$3053,0)),0)</f>
        <v/>
      </c>
      <c r="S317" s="68">
        <f>$M317+$N317</f>
        <v/>
      </c>
      <c r="T317" s="68">
        <f>$R317-$S317</f>
        <v/>
      </c>
      <c r="U317" s="67">
        <f>IFERROR(IF(($C317-INDEX(Techniciens!$G$2:$G$13,MATCH($F317,Techniciens!$A$2:$A$13,0)))&lt;=365,"Moins d'un an",IF(($C317-INDEX(Techniciens!$G$2:$G$13,MATCH($F317,Techniciens!$A$2:$A$13,0)))&lt;=730,"1 à 2 ans","Plus de 2 ans")),"")</f>
        <v/>
      </c>
    </row>
    <row r="318">
      <c r="A318" s="65" t="inlineStr">
        <is>
          <t>INT-00317</t>
        </is>
      </c>
      <c r="B318" s="65" t="inlineStr">
        <is>
          <t>DEV-00732</t>
        </is>
      </c>
      <c r="C318" s="66" t="n">
        <v>45273</v>
      </c>
      <c r="D318" s="65" t="inlineStr">
        <is>
          <t>2023-12</t>
        </is>
      </c>
      <c r="E318" s="65" t="inlineStr">
        <is>
          <t>2023-2024</t>
        </is>
      </c>
      <c r="F318" s="65" t="inlineStr">
        <is>
          <t>TEC-06</t>
        </is>
      </c>
      <c r="G318" s="65" t="inlineStr">
        <is>
          <t>Pierre Vasseur</t>
        </is>
      </c>
      <c r="H318" s="65" t="inlineStr">
        <is>
          <t>Toulouse</t>
        </is>
      </c>
      <c r="I318" s="65" t="inlineStr">
        <is>
          <t>Chauffage</t>
        </is>
      </c>
      <c r="J318" s="70" t="n">
        <v>12</v>
      </c>
      <c r="K318" s="70" t="n">
        <v>10.4</v>
      </c>
      <c r="L318" s="72" t="n">
        <v>36</v>
      </c>
      <c r="M318" s="68" t="n">
        <v>374.4</v>
      </c>
      <c r="N318" s="68" t="n">
        <v>5436.76</v>
      </c>
      <c r="O318" s="65" t="inlineStr">
        <is>
          <t>Terminée</t>
        </is>
      </c>
      <c r="P318" s="67">
        <f>$I318</f>
        <v/>
      </c>
      <c r="Q318" s="69">
        <f>1</f>
        <v/>
      </c>
      <c r="R318" s="68">
        <f>IFERROR(INDEX(Devis!$M$2:$M$3053,MATCH($B318,Devis!$A$2:$A$3053,0)),0)</f>
        <v/>
      </c>
      <c r="S318" s="68">
        <f>$M318+$N318</f>
        <v/>
      </c>
      <c r="T318" s="68">
        <f>$R318-$S318</f>
        <v/>
      </c>
      <c r="U318" s="67">
        <f>IFERROR(IF(($C318-INDEX(Techniciens!$G$2:$G$13,MATCH($F318,Techniciens!$A$2:$A$13,0)))&lt;=365,"Moins d'un an",IF(($C318-INDEX(Techniciens!$G$2:$G$13,MATCH($F318,Techniciens!$A$2:$A$13,0)))&lt;=730,"1 à 2 ans","Plus de 2 ans")),"")</f>
        <v/>
      </c>
    </row>
    <row r="319">
      <c r="A319" s="65" t="inlineStr">
        <is>
          <t>INT-00318</t>
        </is>
      </c>
      <c r="B319" s="65" t="inlineStr">
        <is>
          <t>DEV-00734</t>
        </is>
      </c>
      <c r="C319" s="66" t="n">
        <v>45274</v>
      </c>
      <c r="D319" s="65" t="inlineStr">
        <is>
          <t>2023-12</t>
        </is>
      </c>
      <c r="E319" s="65" t="inlineStr">
        <is>
          <t>2023-2024</t>
        </is>
      </c>
      <c r="F319" s="65" t="inlineStr">
        <is>
          <t>TEC-02</t>
        </is>
      </c>
      <c r="G319" s="65" t="inlineStr">
        <is>
          <t>Ahmed Zahiri</t>
        </is>
      </c>
      <c r="H319" s="65" t="inlineStr">
        <is>
          <t>Bordeaux</t>
        </is>
      </c>
      <c r="I319" s="65" t="inlineStr">
        <is>
          <t>Chauffage</t>
        </is>
      </c>
      <c r="J319" s="70" t="n">
        <v>3.7</v>
      </c>
      <c r="K319" s="70" t="n">
        <v>3.5</v>
      </c>
      <c r="L319" s="72" t="n">
        <v>35</v>
      </c>
      <c r="M319" s="68" t="n">
        <v>122.5</v>
      </c>
      <c r="N319" s="68" t="n">
        <v>251.39</v>
      </c>
      <c r="O319" s="65" t="inlineStr">
        <is>
          <t>Terminée</t>
        </is>
      </c>
      <c r="P319" s="67">
        <f>$I319</f>
        <v/>
      </c>
      <c r="Q319" s="69">
        <f>1</f>
        <v/>
      </c>
      <c r="R319" s="68">
        <f>IFERROR(INDEX(Devis!$M$2:$M$3053,MATCH($B319,Devis!$A$2:$A$3053,0)),0)</f>
        <v/>
      </c>
      <c r="S319" s="68">
        <f>$M319+$N319</f>
        <v/>
      </c>
      <c r="T319" s="68">
        <f>$R319-$S319</f>
        <v/>
      </c>
      <c r="U319" s="67">
        <f>IFERROR(IF(($C319-INDEX(Techniciens!$G$2:$G$13,MATCH($F319,Techniciens!$A$2:$A$13,0)))&lt;=365,"Moins d'un an",IF(($C319-INDEX(Techniciens!$G$2:$G$13,MATCH($F319,Techniciens!$A$2:$A$13,0)))&lt;=730,"1 à 2 ans","Plus de 2 ans")),"")</f>
        <v/>
      </c>
    </row>
    <row r="320">
      <c r="A320" s="65" t="inlineStr">
        <is>
          <t>INT-00319</t>
        </is>
      </c>
      <c r="B320" s="65" t="inlineStr">
        <is>
          <t>DEV-00736</t>
        </is>
      </c>
      <c r="C320" s="66" t="n">
        <v>45287</v>
      </c>
      <c r="D320" s="65" t="inlineStr">
        <is>
          <t>2023-12</t>
        </is>
      </c>
      <c r="E320" s="65" t="inlineStr">
        <is>
          <t>2023-2024</t>
        </is>
      </c>
      <c r="F320" s="65" t="inlineStr">
        <is>
          <t>TEC-03</t>
        </is>
      </c>
      <c r="G320" s="65" t="inlineStr">
        <is>
          <t>Fabien Ortiz</t>
        </is>
      </c>
      <c r="H320" s="65" t="inlineStr">
        <is>
          <t>Bordeaux</t>
        </is>
      </c>
      <c r="I320" s="65" t="inlineStr">
        <is>
          <t>Électricité</t>
        </is>
      </c>
      <c r="J320" s="70" t="n">
        <v>7</v>
      </c>
      <c r="K320" s="70" t="n">
        <v>7.4</v>
      </c>
      <c r="L320" s="72" t="n">
        <v>33</v>
      </c>
      <c r="M320" s="68" t="n">
        <v>244.2</v>
      </c>
      <c r="N320" s="68" t="n">
        <v>1063.27</v>
      </c>
      <c r="O320" s="65" t="inlineStr">
        <is>
          <t>Terminée</t>
        </is>
      </c>
      <c r="P320" s="67">
        <f>$I320</f>
        <v/>
      </c>
      <c r="Q320" s="69">
        <f>1</f>
        <v/>
      </c>
      <c r="R320" s="68">
        <f>IFERROR(INDEX(Devis!$M$2:$M$3053,MATCH($B320,Devis!$A$2:$A$3053,0)),0)</f>
        <v/>
      </c>
      <c r="S320" s="68">
        <f>$M320+$N320</f>
        <v/>
      </c>
      <c r="T320" s="68">
        <f>$R320-$S320</f>
        <v/>
      </c>
      <c r="U320" s="67">
        <f>IFERROR(IF(($C320-INDEX(Techniciens!$G$2:$G$13,MATCH($F320,Techniciens!$A$2:$A$13,0)))&lt;=365,"Moins d'un an",IF(($C320-INDEX(Techniciens!$G$2:$G$13,MATCH($F320,Techniciens!$A$2:$A$13,0)))&lt;=730,"1 à 2 ans","Plus de 2 ans")),"")</f>
        <v/>
      </c>
    </row>
    <row r="321">
      <c r="A321" s="65" t="inlineStr">
        <is>
          <t>INT-00320</t>
        </is>
      </c>
      <c r="B321" s="65" t="inlineStr">
        <is>
          <t>DEV-00737</t>
        </is>
      </c>
      <c r="C321" s="66" t="n">
        <v>45309</v>
      </c>
      <c r="D321" s="65" t="inlineStr">
        <is>
          <t>2024-01</t>
        </is>
      </c>
      <c r="E321" s="65" t="inlineStr">
        <is>
          <t>2023-2024</t>
        </is>
      </c>
      <c r="F321" s="65" t="inlineStr">
        <is>
          <t>TEC-09</t>
        </is>
      </c>
      <c r="G321" s="65" t="inlineStr">
        <is>
          <t>Mehdi Ouali</t>
        </is>
      </c>
      <c r="H321" s="65" t="inlineStr">
        <is>
          <t>Toulouse</t>
        </is>
      </c>
      <c r="I321" s="65" t="inlineStr">
        <is>
          <t>Dépannage</t>
        </is>
      </c>
      <c r="J321" s="70" t="n">
        <v>1.4</v>
      </c>
      <c r="K321" s="70" t="n">
        <v>1.9</v>
      </c>
      <c r="L321" s="72" t="n">
        <v>28</v>
      </c>
      <c r="M321" s="68" t="n">
        <v>53.2</v>
      </c>
      <c r="N321" s="68" t="n">
        <v>104.03</v>
      </c>
      <c r="O321" s="65" t="inlineStr">
        <is>
          <t>Terminée</t>
        </is>
      </c>
      <c r="P321" s="67">
        <f>$I321</f>
        <v/>
      </c>
      <c r="Q321" s="69">
        <f>1</f>
        <v/>
      </c>
      <c r="R321" s="68">
        <f>IFERROR(INDEX(Devis!$M$2:$M$3053,MATCH($B321,Devis!$A$2:$A$3053,0)),0)</f>
        <v/>
      </c>
      <c r="S321" s="68">
        <f>$M321+$N321</f>
        <v/>
      </c>
      <c r="T321" s="68">
        <f>$R321-$S321</f>
        <v/>
      </c>
      <c r="U321" s="67">
        <f>IFERROR(IF(($C321-INDEX(Techniciens!$G$2:$G$13,MATCH($F321,Techniciens!$A$2:$A$13,0)))&lt;=365,"Moins d'un an",IF(($C321-INDEX(Techniciens!$G$2:$G$13,MATCH($F321,Techniciens!$A$2:$A$13,0)))&lt;=730,"1 à 2 ans","Plus de 2 ans")),"")</f>
        <v/>
      </c>
    </row>
    <row r="322">
      <c r="A322" s="65" t="inlineStr">
        <is>
          <t>INT-00321</t>
        </is>
      </c>
      <c r="B322" s="65" t="inlineStr">
        <is>
          <t>DEV-00741</t>
        </is>
      </c>
      <c r="C322" s="66" t="n">
        <v>45313</v>
      </c>
      <c r="D322" s="65" t="inlineStr">
        <is>
          <t>2024-01</t>
        </is>
      </c>
      <c r="E322" s="65" t="inlineStr">
        <is>
          <t>2023-2024</t>
        </is>
      </c>
      <c r="F322" s="65" t="inlineStr">
        <is>
          <t>TEC-02</t>
        </is>
      </c>
      <c r="G322" s="65" t="inlineStr">
        <is>
          <t>Ahmed Zahiri</t>
        </is>
      </c>
      <c r="H322" s="65" t="inlineStr">
        <is>
          <t>Bordeaux</t>
        </is>
      </c>
      <c r="I322" s="65" t="inlineStr">
        <is>
          <t>Chauffage</t>
        </is>
      </c>
      <c r="J322" s="70" t="n">
        <v>29</v>
      </c>
      <c r="K322" s="70" t="n">
        <v>24.8</v>
      </c>
      <c r="L322" s="72" t="n">
        <v>35</v>
      </c>
      <c r="M322" s="68" t="n">
        <v>868</v>
      </c>
      <c r="N322" s="68" t="n">
        <v>9149.360000000001</v>
      </c>
      <c r="O322" s="65" t="inlineStr">
        <is>
          <t>Terminée</t>
        </is>
      </c>
      <c r="P322" s="67">
        <f>$I322</f>
        <v/>
      </c>
      <c r="Q322" s="69">
        <f>1</f>
        <v/>
      </c>
      <c r="R322" s="68">
        <f>IFERROR(INDEX(Devis!$M$2:$M$3053,MATCH($B322,Devis!$A$2:$A$3053,0)),0)</f>
        <v/>
      </c>
      <c r="S322" s="68">
        <f>$M322+$N322</f>
        <v/>
      </c>
      <c r="T322" s="68">
        <f>$R322-$S322</f>
        <v/>
      </c>
      <c r="U322" s="67">
        <f>IFERROR(IF(($C322-INDEX(Techniciens!$G$2:$G$13,MATCH($F322,Techniciens!$A$2:$A$13,0)))&lt;=365,"Moins d'un an",IF(($C322-INDEX(Techniciens!$G$2:$G$13,MATCH($F322,Techniciens!$A$2:$A$13,0)))&lt;=730,"1 à 2 ans","Plus de 2 ans")),"")</f>
        <v/>
      </c>
    </row>
    <row r="323">
      <c r="A323" s="65" t="inlineStr">
        <is>
          <t>INT-00322</t>
        </is>
      </c>
      <c r="B323" s="65" t="inlineStr">
        <is>
          <t>DEV-00743</t>
        </is>
      </c>
      <c r="C323" s="66" t="n">
        <v>45285</v>
      </c>
      <c r="D323" s="65" t="inlineStr">
        <is>
          <t>2023-12</t>
        </is>
      </c>
      <c r="E323" s="65" t="inlineStr">
        <is>
          <t>2023-2024</t>
        </is>
      </c>
      <c r="F323" s="65" t="inlineStr">
        <is>
          <t>TEC-07</t>
        </is>
      </c>
      <c r="G323" s="65" t="inlineStr">
        <is>
          <t>Yannick Dubreuil</t>
        </is>
      </c>
      <c r="H323" s="65" t="inlineStr">
        <is>
          <t>Toulouse</t>
        </is>
      </c>
      <c r="I323" s="65" t="inlineStr">
        <is>
          <t>Plomberie</t>
        </is>
      </c>
      <c r="J323" s="70" t="n">
        <v>14.3</v>
      </c>
      <c r="K323" s="70" t="n">
        <v>16.1</v>
      </c>
      <c r="L323" s="72" t="n">
        <v>30</v>
      </c>
      <c r="M323" s="68" t="n">
        <v>483</v>
      </c>
      <c r="N323" s="68" t="n">
        <v>1855.57</v>
      </c>
      <c r="O323" s="65" t="inlineStr">
        <is>
          <t>Terminée</t>
        </is>
      </c>
      <c r="P323" s="67">
        <f>$I323</f>
        <v/>
      </c>
      <c r="Q323" s="69">
        <f>1</f>
        <v/>
      </c>
      <c r="R323" s="68">
        <f>IFERROR(INDEX(Devis!$M$2:$M$3053,MATCH($B323,Devis!$A$2:$A$3053,0)),0)</f>
        <v/>
      </c>
      <c r="S323" s="68">
        <f>$M323+$N323</f>
        <v/>
      </c>
      <c r="T323" s="68">
        <f>$R323-$S323</f>
        <v/>
      </c>
      <c r="U323" s="67">
        <f>IFERROR(IF(($C323-INDEX(Techniciens!$G$2:$G$13,MATCH($F323,Techniciens!$A$2:$A$13,0)))&lt;=365,"Moins d'un an",IF(($C323-INDEX(Techniciens!$G$2:$G$13,MATCH($F323,Techniciens!$A$2:$A$13,0)))&lt;=730,"1 à 2 ans","Plus de 2 ans")),"")</f>
        <v/>
      </c>
    </row>
    <row r="324">
      <c r="A324" s="65" t="inlineStr">
        <is>
          <t>INT-00323</t>
        </is>
      </c>
      <c r="B324" s="65" t="inlineStr">
        <is>
          <t>DEV-00746</t>
        </is>
      </c>
      <c r="C324" s="66" t="n">
        <v>45306</v>
      </c>
      <c r="D324" s="65" t="inlineStr">
        <is>
          <t>2024-01</t>
        </is>
      </c>
      <c r="E324" s="65" t="inlineStr">
        <is>
          <t>2023-2024</t>
        </is>
      </c>
      <c r="F324" s="65" t="inlineStr">
        <is>
          <t>TEC-06</t>
        </is>
      </c>
      <c r="G324" s="65" t="inlineStr">
        <is>
          <t>Pierre Vasseur</t>
        </is>
      </c>
      <c r="H324" s="65" t="inlineStr">
        <is>
          <t>Toulouse</t>
        </is>
      </c>
      <c r="I324" s="65" t="inlineStr">
        <is>
          <t>Chauffage</t>
        </is>
      </c>
      <c r="J324" s="70" t="n">
        <v>3.6</v>
      </c>
      <c r="K324" s="70" t="n">
        <v>3.4</v>
      </c>
      <c r="L324" s="72" t="n">
        <v>36</v>
      </c>
      <c r="M324" s="68" t="n">
        <v>122.4</v>
      </c>
      <c r="N324" s="68" t="n">
        <v>267.68</v>
      </c>
      <c r="O324" s="65" t="inlineStr">
        <is>
          <t>Terminée</t>
        </is>
      </c>
      <c r="P324" s="67">
        <f>$I324</f>
        <v/>
      </c>
      <c r="Q324" s="69">
        <f>1</f>
        <v/>
      </c>
      <c r="R324" s="68">
        <f>IFERROR(INDEX(Devis!$M$2:$M$3053,MATCH($B324,Devis!$A$2:$A$3053,0)),0)</f>
        <v/>
      </c>
      <c r="S324" s="68">
        <f>$M324+$N324</f>
        <v/>
      </c>
      <c r="T324" s="68">
        <f>$R324-$S324</f>
        <v/>
      </c>
      <c r="U324" s="67">
        <f>IFERROR(IF(($C324-INDEX(Techniciens!$G$2:$G$13,MATCH($F324,Techniciens!$A$2:$A$13,0)))&lt;=365,"Moins d'un an",IF(($C324-INDEX(Techniciens!$G$2:$G$13,MATCH($F324,Techniciens!$A$2:$A$13,0)))&lt;=730,"1 à 2 ans","Plus de 2 ans")),"")</f>
        <v/>
      </c>
    </row>
    <row r="325">
      <c r="A325" s="65" t="inlineStr">
        <is>
          <t>INT-00324</t>
        </is>
      </c>
      <c r="B325" s="65" t="inlineStr">
        <is>
          <t>DEV-00747</t>
        </is>
      </c>
      <c r="C325" s="66" t="n">
        <v>45313</v>
      </c>
      <c r="D325" s="65" t="inlineStr">
        <is>
          <t>2024-01</t>
        </is>
      </c>
      <c r="E325" s="65" t="inlineStr">
        <is>
          <t>2023-2024</t>
        </is>
      </c>
      <c r="F325" s="65" t="inlineStr">
        <is>
          <t>TEC-07</t>
        </is>
      </c>
      <c r="G325" s="65" t="inlineStr">
        <is>
          <t>Yannick Dubreuil</t>
        </is>
      </c>
      <c r="H325" s="65" t="inlineStr">
        <is>
          <t>Toulouse</t>
        </is>
      </c>
      <c r="I325" s="65" t="inlineStr">
        <is>
          <t>Plomberie</t>
        </is>
      </c>
      <c r="J325" s="70" t="n">
        <v>50.9</v>
      </c>
      <c r="K325" s="70" t="n">
        <v>50.2</v>
      </c>
      <c r="L325" s="72" t="n">
        <v>30</v>
      </c>
      <c r="M325" s="68" t="n">
        <v>1506</v>
      </c>
      <c r="N325" s="68" t="n">
        <v>6635.77</v>
      </c>
      <c r="O325" s="65" t="inlineStr">
        <is>
          <t>Terminée</t>
        </is>
      </c>
      <c r="P325" s="67">
        <f>$I325</f>
        <v/>
      </c>
      <c r="Q325" s="69">
        <f>1</f>
        <v/>
      </c>
      <c r="R325" s="68">
        <f>IFERROR(INDEX(Devis!$M$2:$M$3053,MATCH($B325,Devis!$A$2:$A$3053,0)),0)</f>
        <v/>
      </c>
      <c r="S325" s="68">
        <f>$M325+$N325</f>
        <v/>
      </c>
      <c r="T325" s="68">
        <f>$R325-$S325</f>
        <v/>
      </c>
      <c r="U325" s="67">
        <f>IFERROR(IF(($C325-INDEX(Techniciens!$G$2:$G$13,MATCH($F325,Techniciens!$A$2:$A$13,0)))&lt;=365,"Moins d'un an",IF(($C325-INDEX(Techniciens!$G$2:$G$13,MATCH($F325,Techniciens!$A$2:$A$13,0)))&lt;=730,"1 à 2 ans","Plus de 2 ans")),"")</f>
        <v/>
      </c>
    </row>
    <row r="326">
      <c r="A326" s="65" t="inlineStr">
        <is>
          <t>INT-00325</t>
        </is>
      </c>
      <c r="B326" s="65" t="inlineStr">
        <is>
          <t>DEV-00750</t>
        </is>
      </c>
      <c r="C326" s="66" t="n">
        <v>45307</v>
      </c>
      <c r="D326" s="65" t="inlineStr">
        <is>
          <t>2024-01</t>
        </is>
      </c>
      <c r="E326" s="65" t="inlineStr">
        <is>
          <t>2023-2024</t>
        </is>
      </c>
      <c r="F326" s="65" t="inlineStr">
        <is>
          <t>TEC-02</t>
        </is>
      </c>
      <c r="G326" s="65" t="inlineStr">
        <is>
          <t>Ahmed Zahiri</t>
        </is>
      </c>
      <c r="H326" s="65" t="inlineStr">
        <is>
          <t>Bordeaux</t>
        </is>
      </c>
      <c r="I326" s="65" t="inlineStr">
        <is>
          <t>Chauffage</t>
        </is>
      </c>
      <c r="J326" s="70" t="n">
        <v>3.9</v>
      </c>
      <c r="K326" s="70" t="n">
        <v>3.9</v>
      </c>
      <c r="L326" s="72" t="n">
        <v>35</v>
      </c>
      <c r="M326" s="68" t="n">
        <v>136.5</v>
      </c>
      <c r="N326" s="68" t="n">
        <v>553.05</v>
      </c>
      <c r="O326" s="65" t="inlineStr">
        <is>
          <t>Terminée</t>
        </is>
      </c>
      <c r="P326" s="67">
        <f>$I326</f>
        <v/>
      </c>
      <c r="Q326" s="69">
        <f>1</f>
        <v/>
      </c>
      <c r="R326" s="68">
        <f>IFERROR(INDEX(Devis!$M$2:$M$3053,MATCH($B326,Devis!$A$2:$A$3053,0)),0)</f>
        <v/>
      </c>
      <c r="S326" s="68">
        <f>$M326+$N326</f>
        <v/>
      </c>
      <c r="T326" s="68">
        <f>$R326-$S326</f>
        <v/>
      </c>
      <c r="U326" s="67">
        <f>IFERROR(IF(($C326-INDEX(Techniciens!$G$2:$G$13,MATCH($F326,Techniciens!$A$2:$A$13,0)))&lt;=365,"Moins d'un an",IF(($C326-INDEX(Techniciens!$G$2:$G$13,MATCH($F326,Techniciens!$A$2:$A$13,0)))&lt;=730,"1 à 2 ans","Plus de 2 ans")),"")</f>
        <v/>
      </c>
    </row>
    <row r="327">
      <c r="A327" s="65" t="inlineStr">
        <is>
          <t>INT-00326</t>
        </is>
      </c>
      <c r="B327" s="65" t="inlineStr">
        <is>
          <t>DEV-00753</t>
        </is>
      </c>
      <c r="C327" s="66" t="n">
        <v>45300</v>
      </c>
      <c r="D327" s="65" t="inlineStr">
        <is>
          <t>2024-01</t>
        </is>
      </c>
      <c r="E327" s="65" t="inlineStr">
        <is>
          <t>2023-2024</t>
        </is>
      </c>
      <c r="F327" s="65" t="inlineStr">
        <is>
          <t>TEC-03</t>
        </is>
      </c>
      <c r="G327" s="65" t="inlineStr">
        <is>
          <t>Fabien Ortiz</t>
        </is>
      </c>
      <c r="H327" s="65" t="inlineStr">
        <is>
          <t>Bordeaux</t>
        </is>
      </c>
      <c r="I327" s="65" t="inlineStr">
        <is>
          <t>Dépannage</t>
        </is>
      </c>
      <c r="J327" s="70" t="n">
        <v>4.9</v>
      </c>
      <c r="K327" s="70" t="n">
        <v>5.1</v>
      </c>
      <c r="L327" s="72" t="n">
        <v>33</v>
      </c>
      <c r="M327" s="68" t="n">
        <v>168.3</v>
      </c>
      <c r="N327" s="68" t="n">
        <v>700.42</v>
      </c>
      <c r="O327" s="65" t="inlineStr">
        <is>
          <t>Terminée</t>
        </is>
      </c>
      <c r="P327" s="67">
        <f>$I327</f>
        <v/>
      </c>
      <c r="Q327" s="69">
        <f>1</f>
        <v/>
      </c>
      <c r="R327" s="68">
        <f>IFERROR(INDEX(Devis!$M$2:$M$3053,MATCH($B327,Devis!$A$2:$A$3053,0)),0)</f>
        <v/>
      </c>
      <c r="S327" s="68">
        <f>$M327+$N327</f>
        <v/>
      </c>
      <c r="T327" s="68">
        <f>$R327-$S327</f>
        <v/>
      </c>
      <c r="U327" s="67">
        <f>IFERROR(IF(($C327-INDEX(Techniciens!$G$2:$G$13,MATCH($F327,Techniciens!$A$2:$A$13,0)))&lt;=365,"Moins d'un an",IF(($C327-INDEX(Techniciens!$G$2:$G$13,MATCH($F327,Techniciens!$A$2:$A$13,0)))&lt;=730,"1 à 2 ans","Plus de 2 ans")),"")</f>
        <v/>
      </c>
    </row>
    <row r="328">
      <c r="A328" s="65" t="inlineStr">
        <is>
          <t>INT-00327</t>
        </is>
      </c>
      <c r="B328" s="65" t="inlineStr">
        <is>
          <t>DEV-00756</t>
        </is>
      </c>
      <c r="C328" s="66" t="n">
        <v>45296</v>
      </c>
      <c r="D328" s="65" t="inlineStr">
        <is>
          <t>2024-01</t>
        </is>
      </c>
      <c r="E328" s="65" t="inlineStr">
        <is>
          <t>2023-2024</t>
        </is>
      </c>
      <c r="F328" s="65" t="inlineStr">
        <is>
          <t>TEC-03</t>
        </is>
      </c>
      <c r="G328" s="65" t="inlineStr">
        <is>
          <t>Fabien Ortiz</t>
        </is>
      </c>
      <c r="H328" s="65" t="inlineStr">
        <is>
          <t>Bordeaux</t>
        </is>
      </c>
      <c r="I328" s="65" t="inlineStr">
        <is>
          <t>Dépannage</t>
        </is>
      </c>
      <c r="J328" s="70" t="n">
        <v>1.1</v>
      </c>
      <c r="K328" s="70" t="n">
        <v>1</v>
      </c>
      <c r="L328" s="72" t="n">
        <v>33</v>
      </c>
      <c r="M328" s="68" t="n">
        <v>33</v>
      </c>
      <c r="N328" s="68" t="n">
        <v>147.39</v>
      </c>
      <c r="O328" s="65" t="inlineStr">
        <is>
          <t>Terminée</t>
        </is>
      </c>
      <c r="P328" s="67">
        <f>$I328</f>
        <v/>
      </c>
      <c r="Q328" s="69">
        <f>1</f>
        <v/>
      </c>
      <c r="R328" s="68">
        <f>IFERROR(INDEX(Devis!$M$2:$M$3053,MATCH($B328,Devis!$A$2:$A$3053,0)),0)</f>
        <v/>
      </c>
      <c r="S328" s="68">
        <f>$M328+$N328</f>
        <v/>
      </c>
      <c r="T328" s="68">
        <f>$R328-$S328</f>
        <v/>
      </c>
      <c r="U328" s="67">
        <f>IFERROR(IF(($C328-INDEX(Techniciens!$G$2:$G$13,MATCH($F328,Techniciens!$A$2:$A$13,0)))&lt;=365,"Moins d'un an",IF(($C328-INDEX(Techniciens!$G$2:$G$13,MATCH($F328,Techniciens!$A$2:$A$13,0)))&lt;=730,"1 à 2 ans","Plus de 2 ans")),"")</f>
        <v/>
      </c>
    </row>
    <row r="329">
      <c r="A329" s="65" t="inlineStr">
        <is>
          <t>INT-00328</t>
        </is>
      </c>
      <c r="B329" s="65" t="inlineStr">
        <is>
          <t>DEV-00757</t>
        </is>
      </c>
      <c r="C329" s="66" t="n">
        <v>45309</v>
      </c>
      <c r="D329" s="65" t="inlineStr">
        <is>
          <t>2024-01</t>
        </is>
      </c>
      <c r="E329" s="65" t="inlineStr">
        <is>
          <t>2023-2024</t>
        </is>
      </c>
      <c r="F329" s="65" t="inlineStr">
        <is>
          <t>TEC-02</t>
        </is>
      </c>
      <c r="G329" s="65" t="inlineStr">
        <is>
          <t>Ahmed Zahiri</t>
        </is>
      </c>
      <c r="H329" s="65" t="inlineStr">
        <is>
          <t>Bordeaux</t>
        </is>
      </c>
      <c r="I329" s="65" t="inlineStr">
        <is>
          <t>Chauffage</t>
        </is>
      </c>
      <c r="J329" s="70" t="n">
        <v>9.5</v>
      </c>
      <c r="K329" s="70" t="n">
        <v>9.5</v>
      </c>
      <c r="L329" s="72" t="n">
        <v>35</v>
      </c>
      <c r="M329" s="68" t="n">
        <v>332.5</v>
      </c>
      <c r="N329" s="68" t="n">
        <v>1795.55</v>
      </c>
      <c r="O329" s="65" t="inlineStr">
        <is>
          <t>Terminée</t>
        </is>
      </c>
      <c r="P329" s="67">
        <f>$I329</f>
        <v/>
      </c>
      <c r="Q329" s="69">
        <f>1</f>
        <v/>
      </c>
      <c r="R329" s="68">
        <f>IFERROR(INDEX(Devis!$M$2:$M$3053,MATCH($B329,Devis!$A$2:$A$3053,0)),0)</f>
        <v/>
      </c>
      <c r="S329" s="68">
        <f>$M329+$N329</f>
        <v/>
      </c>
      <c r="T329" s="68">
        <f>$R329-$S329</f>
        <v/>
      </c>
      <c r="U329" s="67">
        <f>IFERROR(IF(($C329-INDEX(Techniciens!$G$2:$G$13,MATCH($F329,Techniciens!$A$2:$A$13,0)))&lt;=365,"Moins d'un an",IF(($C329-INDEX(Techniciens!$G$2:$G$13,MATCH($F329,Techniciens!$A$2:$A$13,0)))&lt;=730,"1 à 2 ans","Plus de 2 ans")),"")</f>
        <v/>
      </c>
    </row>
    <row r="330">
      <c r="A330" s="65" t="inlineStr">
        <is>
          <t>INT-00329</t>
        </is>
      </c>
      <c r="B330" s="65" t="inlineStr">
        <is>
          <t>DEV-00758</t>
        </is>
      </c>
      <c r="C330" s="66" t="n">
        <v>45299</v>
      </c>
      <c r="D330" s="65" t="inlineStr">
        <is>
          <t>2024-01</t>
        </is>
      </c>
      <c r="E330" s="65" t="inlineStr">
        <is>
          <t>2023-2024</t>
        </is>
      </c>
      <c r="F330" s="65" t="inlineStr">
        <is>
          <t>TEC-03</t>
        </is>
      </c>
      <c r="G330" s="65" t="inlineStr">
        <is>
          <t>Fabien Ortiz</t>
        </is>
      </c>
      <c r="H330" s="65" t="inlineStr">
        <is>
          <t>Bordeaux</t>
        </is>
      </c>
      <c r="I330" s="65" t="inlineStr">
        <is>
          <t>Électricité</t>
        </is>
      </c>
      <c r="J330" s="70" t="n">
        <v>7.4</v>
      </c>
      <c r="K330" s="70" t="n">
        <v>6.8</v>
      </c>
      <c r="L330" s="72" t="n">
        <v>33</v>
      </c>
      <c r="M330" s="68" t="n">
        <v>224.4</v>
      </c>
      <c r="N330" s="68" t="n">
        <v>1681.77</v>
      </c>
      <c r="O330" s="65" t="inlineStr">
        <is>
          <t>Terminée</t>
        </is>
      </c>
      <c r="P330" s="67">
        <f>$I330</f>
        <v/>
      </c>
      <c r="Q330" s="69">
        <f>1</f>
        <v/>
      </c>
      <c r="R330" s="68">
        <f>IFERROR(INDEX(Devis!$M$2:$M$3053,MATCH($B330,Devis!$A$2:$A$3053,0)),0)</f>
        <v/>
      </c>
      <c r="S330" s="68">
        <f>$M330+$N330</f>
        <v/>
      </c>
      <c r="T330" s="68">
        <f>$R330-$S330</f>
        <v/>
      </c>
      <c r="U330" s="67">
        <f>IFERROR(IF(($C330-INDEX(Techniciens!$G$2:$G$13,MATCH($F330,Techniciens!$A$2:$A$13,0)))&lt;=365,"Moins d'un an",IF(($C330-INDEX(Techniciens!$G$2:$G$13,MATCH($F330,Techniciens!$A$2:$A$13,0)))&lt;=730,"1 à 2 ans","Plus de 2 ans")),"")</f>
        <v/>
      </c>
    </row>
    <row r="331">
      <c r="A331" s="65" t="inlineStr">
        <is>
          <t>INT-00330</t>
        </is>
      </c>
      <c r="B331" s="65" t="inlineStr">
        <is>
          <t>DEV-00761</t>
        </is>
      </c>
      <c r="C331" s="66" t="n">
        <v>45320</v>
      </c>
      <c r="D331" s="65" t="inlineStr">
        <is>
          <t>2024-01</t>
        </is>
      </c>
      <c r="E331" s="65" t="inlineStr">
        <is>
          <t>2023-2024</t>
        </is>
      </c>
      <c r="F331" s="65" t="inlineStr">
        <is>
          <t>TEC-07</t>
        </is>
      </c>
      <c r="G331" s="65" t="inlineStr">
        <is>
          <t>Yannick Dubreuil</t>
        </is>
      </c>
      <c r="H331" s="65" t="inlineStr">
        <is>
          <t>Toulouse</t>
        </is>
      </c>
      <c r="I331" s="65" t="inlineStr">
        <is>
          <t>Plomberie</t>
        </is>
      </c>
      <c r="J331" s="70" t="n">
        <v>2</v>
      </c>
      <c r="K331" s="70" t="n">
        <v>2</v>
      </c>
      <c r="L331" s="72" t="n">
        <v>30</v>
      </c>
      <c r="M331" s="68" t="n">
        <v>60</v>
      </c>
      <c r="N331" s="68" t="n">
        <v>162.23</v>
      </c>
      <c r="O331" s="65" t="inlineStr">
        <is>
          <t>Terminée</t>
        </is>
      </c>
      <c r="P331" s="67">
        <f>$I331</f>
        <v/>
      </c>
      <c r="Q331" s="69">
        <f>1</f>
        <v/>
      </c>
      <c r="R331" s="68">
        <f>IFERROR(INDEX(Devis!$M$2:$M$3053,MATCH($B331,Devis!$A$2:$A$3053,0)),0)</f>
        <v/>
      </c>
      <c r="S331" s="68">
        <f>$M331+$N331</f>
        <v/>
      </c>
      <c r="T331" s="68">
        <f>$R331-$S331</f>
        <v/>
      </c>
      <c r="U331" s="67">
        <f>IFERROR(IF(($C331-INDEX(Techniciens!$G$2:$G$13,MATCH($F331,Techniciens!$A$2:$A$13,0)))&lt;=365,"Moins d'un an",IF(($C331-INDEX(Techniciens!$G$2:$G$13,MATCH($F331,Techniciens!$A$2:$A$13,0)))&lt;=730,"1 à 2 ans","Plus de 2 ans")),"")</f>
        <v/>
      </c>
    </row>
    <row r="332">
      <c r="A332" s="65" t="inlineStr">
        <is>
          <t>INT-00331</t>
        </is>
      </c>
      <c r="B332" s="65" t="inlineStr">
        <is>
          <t>DEV-00762</t>
        </is>
      </c>
      <c r="C332" s="66" t="n">
        <v>45314</v>
      </c>
      <c r="D332" s="65" t="inlineStr">
        <is>
          <t>2024-01</t>
        </is>
      </c>
      <c r="E332" s="65" t="inlineStr">
        <is>
          <t>2023-2024</t>
        </is>
      </c>
      <c r="F332" s="65" t="inlineStr">
        <is>
          <t>TEC-04</t>
        </is>
      </c>
      <c r="G332" s="65" t="inlineStr">
        <is>
          <t>Lucas Bertin</t>
        </is>
      </c>
      <c r="H332" s="65" t="inlineStr">
        <is>
          <t>Bordeaux</t>
        </is>
      </c>
      <c r="I332" s="65" t="inlineStr">
        <is>
          <t>Plomberie</t>
        </is>
      </c>
      <c r="J332" s="70" t="n">
        <v>4.6</v>
      </c>
      <c r="K332" s="70" t="n">
        <v>6.2</v>
      </c>
      <c r="L332" s="72" t="n">
        <v>27</v>
      </c>
      <c r="M332" s="68" t="n">
        <v>167.4</v>
      </c>
      <c r="N332" s="68" t="n">
        <v>619.8200000000001</v>
      </c>
      <c r="O332" s="65" t="inlineStr">
        <is>
          <t>Terminée</t>
        </is>
      </c>
      <c r="P332" s="67">
        <f>$I332</f>
        <v/>
      </c>
      <c r="Q332" s="69">
        <f>1</f>
        <v/>
      </c>
      <c r="R332" s="68">
        <f>IFERROR(INDEX(Devis!$M$2:$M$3053,MATCH($B332,Devis!$A$2:$A$3053,0)),0)</f>
        <v/>
      </c>
      <c r="S332" s="68">
        <f>$M332+$N332</f>
        <v/>
      </c>
      <c r="T332" s="68">
        <f>$R332-$S332</f>
        <v/>
      </c>
      <c r="U332" s="67">
        <f>IFERROR(IF(($C332-INDEX(Techniciens!$G$2:$G$13,MATCH($F332,Techniciens!$A$2:$A$13,0)))&lt;=365,"Moins d'un an",IF(($C332-INDEX(Techniciens!$G$2:$G$13,MATCH($F332,Techniciens!$A$2:$A$13,0)))&lt;=730,"1 à 2 ans","Plus de 2 ans")),"")</f>
        <v/>
      </c>
    </row>
    <row r="333">
      <c r="A333" s="65" t="inlineStr">
        <is>
          <t>INT-00332</t>
        </is>
      </c>
      <c r="B333" s="65" t="inlineStr">
        <is>
          <t>DEV-00770</t>
        </is>
      </c>
      <c r="C333" s="66" t="n">
        <v>45292</v>
      </c>
      <c r="D333" s="65" t="inlineStr">
        <is>
          <t>2024-01</t>
        </is>
      </c>
      <c r="E333" s="65" t="inlineStr">
        <is>
          <t>2023-2024</t>
        </is>
      </c>
      <c r="F333" s="65" t="inlineStr">
        <is>
          <t>TEC-07</t>
        </is>
      </c>
      <c r="G333" s="65" t="inlineStr">
        <is>
          <t>Yannick Dubreuil</t>
        </is>
      </c>
      <c r="H333" s="65" t="inlineStr">
        <is>
          <t>Toulouse</t>
        </is>
      </c>
      <c r="I333" s="65" t="inlineStr">
        <is>
          <t>Plomberie</t>
        </is>
      </c>
      <c r="J333" s="70" t="n">
        <v>4.8</v>
      </c>
      <c r="K333" s="70" t="n">
        <v>5.5</v>
      </c>
      <c r="L333" s="72" t="n">
        <v>30</v>
      </c>
      <c r="M333" s="68" t="n">
        <v>165</v>
      </c>
      <c r="N333" s="68" t="n">
        <v>1214.77</v>
      </c>
      <c r="O333" s="65" t="inlineStr">
        <is>
          <t>Terminée</t>
        </is>
      </c>
      <c r="P333" s="67">
        <f>$I333</f>
        <v/>
      </c>
      <c r="Q333" s="69">
        <f>1</f>
        <v/>
      </c>
      <c r="R333" s="68">
        <f>IFERROR(INDEX(Devis!$M$2:$M$3053,MATCH($B333,Devis!$A$2:$A$3053,0)),0)</f>
        <v/>
      </c>
      <c r="S333" s="68">
        <f>$M333+$N333</f>
        <v/>
      </c>
      <c r="T333" s="68">
        <f>$R333-$S333</f>
        <v/>
      </c>
      <c r="U333" s="67">
        <f>IFERROR(IF(($C333-INDEX(Techniciens!$G$2:$G$13,MATCH($F333,Techniciens!$A$2:$A$13,0)))&lt;=365,"Moins d'un an",IF(($C333-INDEX(Techniciens!$G$2:$G$13,MATCH($F333,Techniciens!$A$2:$A$13,0)))&lt;=730,"1 à 2 ans","Plus de 2 ans")),"")</f>
        <v/>
      </c>
    </row>
    <row r="334">
      <c r="A334" s="65" t="inlineStr">
        <is>
          <t>INT-00333</t>
        </is>
      </c>
      <c r="B334" s="65" t="inlineStr">
        <is>
          <t>DEV-00774</t>
        </is>
      </c>
      <c r="C334" s="66" t="n">
        <v>45313</v>
      </c>
      <c r="D334" s="65" t="inlineStr">
        <is>
          <t>2024-01</t>
        </is>
      </c>
      <c r="E334" s="65" t="inlineStr">
        <is>
          <t>2023-2024</t>
        </is>
      </c>
      <c r="F334" s="65" t="inlineStr">
        <is>
          <t>TEC-06</t>
        </is>
      </c>
      <c r="G334" s="65" t="inlineStr">
        <is>
          <t>Pierre Vasseur</t>
        </is>
      </c>
      <c r="H334" s="65" t="inlineStr">
        <is>
          <t>Toulouse</t>
        </is>
      </c>
      <c r="I334" s="65" t="inlineStr">
        <is>
          <t>Chauffage</t>
        </is>
      </c>
      <c r="J334" s="70" t="n">
        <v>1.1</v>
      </c>
      <c r="K334" s="70" t="n">
        <v>1.1</v>
      </c>
      <c r="L334" s="72" t="n">
        <v>36</v>
      </c>
      <c r="M334" s="68" t="n">
        <v>39.6</v>
      </c>
      <c r="N334" s="68" t="n">
        <v>51.43</v>
      </c>
      <c r="O334" s="65" t="inlineStr">
        <is>
          <t>Terminée</t>
        </is>
      </c>
      <c r="P334" s="67">
        <f>$I334</f>
        <v/>
      </c>
      <c r="Q334" s="69">
        <f>1</f>
        <v/>
      </c>
      <c r="R334" s="68">
        <f>IFERROR(INDEX(Devis!$M$2:$M$3053,MATCH($B334,Devis!$A$2:$A$3053,0)),0)</f>
        <v/>
      </c>
      <c r="S334" s="68">
        <f>$M334+$N334</f>
        <v/>
      </c>
      <c r="T334" s="68">
        <f>$R334-$S334</f>
        <v/>
      </c>
      <c r="U334" s="67">
        <f>IFERROR(IF(($C334-INDEX(Techniciens!$G$2:$G$13,MATCH($F334,Techniciens!$A$2:$A$13,0)))&lt;=365,"Moins d'un an",IF(($C334-INDEX(Techniciens!$G$2:$G$13,MATCH($F334,Techniciens!$A$2:$A$13,0)))&lt;=730,"1 à 2 ans","Plus de 2 ans")),"")</f>
        <v/>
      </c>
    </row>
    <row r="335">
      <c r="A335" s="65" t="inlineStr">
        <is>
          <t>INT-00334</t>
        </is>
      </c>
      <c r="B335" s="65" t="inlineStr">
        <is>
          <t>DEV-00776</t>
        </is>
      </c>
      <c r="C335" s="66" t="n">
        <v>45322</v>
      </c>
      <c r="D335" s="65" t="inlineStr">
        <is>
          <t>2024-01</t>
        </is>
      </c>
      <c r="E335" s="65" t="inlineStr">
        <is>
          <t>2023-2024</t>
        </is>
      </c>
      <c r="F335" s="65" t="inlineStr">
        <is>
          <t>TEC-05</t>
        </is>
      </c>
      <c r="G335" s="65" t="inlineStr">
        <is>
          <t>Sonia Mercier</t>
        </is>
      </c>
      <c r="H335" s="65" t="inlineStr">
        <is>
          <t>Bordeaux</t>
        </is>
      </c>
      <c r="I335" s="65" t="inlineStr">
        <is>
          <t>Salle de bain</t>
        </is>
      </c>
      <c r="J335" s="70" t="n">
        <v>11.4</v>
      </c>
      <c r="K335" s="70" t="n">
        <v>10.4</v>
      </c>
      <c r="L335" s="72" t="n">
        <v>31</v>
      </c>
      <c r="M335" s="68" t="n">
        <v>322.4</v>
      </c>
      <c r="N335" s="68" t="n">
        <v>1306.47</v>
      </c>
      <c r="O335" s="65" t="inlineStr">
        <is>
          <t>Terminée</t>
        </is>
      </c>
      <c r="P335" s="67">
        <f>$I335</f>
        <v/>
      </c>
      <c r="Q335" s="69">
        <f>1</f>
        <v/>
      </c>
      <c r="R335" s="68">
        <f>IFERROR(INDEX(Devis!$M$2:$M$3053,MATCH($B335,Devis!$A$2:$A$3053,0)),0)</f>
        <v/>
      </c>
      <c r="S335" s="68">
        <f>$M335+$N335</f>
        <v/>
      </c>
      <c r="T335" s="68">
        <f>$R335-$S335</f>
        <v/>
      </c>
      <c r="U335" s="67">
        <f>IFERROR(IF(($C335-INDEX(Techniciens!$G$2:$G$13,MATCH($F335,Techniciens!$A$2:$A$13,0)))&lt;=365,"Moins d'un an",IF(($C335-INDEX(Techniciens!$G$2:$G$13,MATCH($F335,Techniciens!$A$2:$A$13,0)))&lt;=730,"1 à 2 ans","Plus de 2 ans")),"")</f>
        <v/>
      </c>
    </row>
    <row r="336">
      <c r="A336" s="65" t="inlineStr">
        <is>
          <t>INT-00335</t>
        </is>
      </c>
      <c r="B336" s="65" t="inlineStr">
        <is>
          <t>DEV-00778</t>
        </is>
      </c>
      <c r="C336" s="66" t="n">
        <v>45321</v>
      </c>
      <c r="D336" s="65" t="inlineStr">
        <is>
          <t>2024-01</t>
        </is>
      </c>
      <c r="E336" s="65" t="inlineStr">
        <is>
          <t>2023-2024</t>
        </is>
      </c>
      <c r="F336" s="65" t="inlineStr">
        <is>
          <t>TEC-02</t>
        </is>
      </c>
      <c r="G336" s="65" t="inlineStr">
        <is>
          <t>Ahmed Zahiri</t>
        </is>
      </c>
      <c r="H336" s="65" t="inlineStr">
        <is>
          <t>Bordeaux</t>
        </is>
      </c>
      <c r="I336" s="65" t="inlineStr">
        <is>
          <t>Chauffage</t>
        </is>
      </c>
      <c r="J336" s="70" t="n">
        <v>3.4</v>
      </c>
      <c r="K336" s="70" t="n">
        <v>3.4</v>
      </c>
      <c r="L336" s="72" t="n">
        <v>35</v>
      </c>
      <c r="M336" s="68" t="n">
        <v>119</v>
      </c>
      <c r="N336" s="68" t="n">
        <v>279.56</v>
      </c>
      <c r="O336" s="65" t="inlineStr">
        <is>
          <t>Terminée</t>
        </is>
      </c>
      <c r="P336" s="67">
        <f>$I336</f>
        <v/>
      </c>
      <c r="Q336" s="69">
        <f>1</f>
        <v/>
      </c>
      <c r="R336" s="68">
        <f>IFERROR(INDEX(Devis!$M$2:$M$3053,MATCH($B336,Devis!$A$2:$A$3053,0)),0)</f>
        <v/>
      </c>
      <c r="S336" s="68">
        <f>$M336+$N336</f>
        <v/>
      </c>
      <c r="T336" s="68">
        <f>$R336-$S336</f>
        <v/>
      </c>
      <c r="U336" s="67">
        <f>IFERROR(IF(($C336-INDEX(Techniciens!$G$2:$G$13,MATCH($F336,Techniciens!$A$2:$A$13,0)))&lt;=365,"Moins d'un an",IF(($C336-INDEX(Techniciens!$G$2:$G$13,MATCH($F336,Techniciens!$A$2:$A$13,0)))&lt;=730,"1 à 2 ans","Plus de 2 ans")),"")</f>
        <v/>
      </c>
    </row>
    <row r="337">
      <c r="A337" s="65" t="inlineStr">
        <is>
          <t>INT-00336</t>
        </is>
      </c>
      <c r="B337" s="65" t="inlineStr">
        <is>
          <t>DEV-00779</t>
        </is>
      </c>
      <c r="C337" s="66" t="n">
        <v>45306</v>
      </c>
      <c r="D337" s="65" t="inlineStr">
        <is>
          <t>2024-01</t>
        </is>
      </c>
      <c r="E337" s="65" t="inlineStr">
        <is>
          <t>2023-2024</t>
        </is>
      </c>
      <c r="F337" s="65" t="inlineStr">
        <is>
          <t>TEC-05</t>
        </is>
      </c>
      <c r="G337" s="65" t="inlineStr">
        <is>
          <t>Sonia Mercier</t>
        </is>
      </c>
      <c r="H337" s="65" t="inlineStr">
        <is>
          <t>Bordeaux</t>
        </is>
      </c>
      <c r="I337" s="65" t="inlineStr">
        <is>
          <t>Salle de bain</t>
        </is>
      </c>
      <c r="J337" s="70" t="n">
        <v>16.2</v>
      </c>
      <c r="K337" s="70" t="n">
        <v>16</v>
      </c>
      <c r="L337" s="72" t="n">
        <v>31</v>
      </c>
      <c r="M337" s="68" t="n">
        <v>496</v>
      </c>
      <c r="N337" s="68" t="n">
        <v>2559.32</v>
      </c>
      <c r="O337" s="65" t="inlineStr">
        <is>
          <t>Terminée</t>
        </is>
      </c>
      <c r="P337" s="67">
        <f>$I337</f>
        <v/>
      </c>
      <c r="Q337" s="69">
        <f>1</f>
        <v/>
      </c>
      <c r="R337" s="68">
        <f>IFERROR(INDEX(Devis!$M$2:$M$3053,MATCH($B337,Devis!$A$2:$A$3053,0)),0)</f>
        <v/>
      </c>
      <c r="S337" s="68">
        <f>$M337+$N337</f>
        <v/>
      </c>
      <c r="T337" s="68">
        <f>$R337-$S337</f>
        <v/>
      </c>
      <c r="U337" s="67">
        <f>IFERROR(IF(($C337-INDEX(Techniciens!$G$2:$G$13,MATCH($F337,Techniciens!$A$2:$A$13,0)))&lt;=365,"Moins d'un an",IF(($C337-INDEX(Techniciens!$G$2:$G$13,MATCH($F337,Techniciens!$A$2:$A$13,0)))&lt;=730,"1 à 2 ans","Plus de 2 ans")),"")</f>
        <v/>
      </c>
    </row>
    <row r="338">
      <c r="A338" s="65" t="inlineStr">
        <is>
          <t>INT-00337</t>
        </is>
      </c>
      <c r="B338" s="65" t="inlineStr">
        <is>
          <t>DEV-00780</t>
        </is>
      </c>
      <c r="C338" s="66" t="n">
        <v>45324</v>
      </c>
      <c r="D338" s="65" t="inlineStr">
        <is>
          <t>2024-02</t>
        </is>
      </c>
      <c r="E338" s="65" t="inlineStr">
        <is>
          <t>2023-2024</t>
        </is>
      </c>
      <c r="F338" s="65" t="inlineStr">
        <is>
          <t>TEC-03</t>
        </is>
      </c>
      <c r="G338" s="65" t="inlineStr">
        <is>
          <t>Fabien Ortiz</t>
        </is>
      </c>
      <c r="H338" s="65" t="inlineStr">
        <is>
          <t>Bordeaux</t>
        </is>
      </c>
      <c r="I338" s="65" t="inlineStr">
        <is>
          <t>Dépannage</t>
        </is>
      </c>
      <c r="J338" s="70" t="n">
        <v>1.4</v>
      </c>
      <c r="K338" s="70" t="n">
        <v>1.4</v>
      </c>
      <c r="L338" s="72" t="n">
        <v>33</v>
      </c>
      <c r="M338" s="68" t="n">
        <v>46.2</v>
      </c>
      <c r="N338" s="68" t="n">
        <v>115.02</v>
      </c>
      <c r="O338" s="65" t="inlineStr">
        <is>
          <t>Terminée</t>
        </is>
      </c>
      <c r="P338" s="67">
        <f>$I338</f>
        <v/>
      </c>
      <c r="Q338" s="69">
        <f>1</f>
        <v/>
      </c>
      <c r="R338" s="68">
        <f>IFERROR(INDEX(Devis!$M$2:$M$3053,MATCH($B338,Devis!$A$2:$A$3053,0)),0)</f>
        <v/>
      </c>
      <c r="S338" s="68">
        <f>$M338+$N338</f>
        <v/>
      </c>
      <c r="T338" s="68">
        <f>$R338-$S338</f>
        <v/>
      </c>
      <c r="U338" s="67">
        <f>IFERROR(IF(($C338-INDEX(Techniciens!$G$2:$G$13,MATCH($F338,Techniciens!$A$2:$A$13,0)))&lt;=365,"Moins d'un an",IF(($C338-INDEX(Techniciens!$G$2:$G$13,MATCH($F338,Techniciens!$A$2:$A$13,0)))&lt;=730,"1 à 2 ans","Plus de 2 ans")),"")</f>
        <v/>
      </c>
    </row>
    <row r="339">
      <c r="A339" s="65" t="inlineStr">
        <is>
          <t>INT-00338</t>
        </is>
      </c>
      <c r="B339" s="65" t="inlineStr">
        <is>
          <t>DEV-00783</t>
        </is>
      </c>
      <c r="C339" s="66" t="n">
        <v>45309</v>
      </c>
      <c r="D339" s="65" t="inlineStr">
        <is>
          <t>2024-01</t>
        </is>
      </c>
      <c r="E339" s="65" t="inlineStr">
        <is>
          <t>2023-2024</t>
        </is>
      </c>
      <c r="F339" s="65" t="inlineStr">
        <is>
          <t>TEC-02</t>
        </is>
      </c>
      <c r="G339" s="65" t="inlineStr">
        <is>
          <t>Ahmed Zahiri</t>
        </is>
      </c>
      <c r="H339" s="65" t="inlineStr">
        <is>
          <t>Bordeaux</t>
        </is>
      </c>
      <c r="I339" s="65" t="inlineStr">
        <is>
          <t>Chauffage</t>
        </is>
      </c>
      <c r="J339" s="70" t="n">
        <v>9.5</v>
      </c>
      <c r="K339" s="70" t="n">
        <v>8.699999999999999</v>
      </c>
      <c r="L339" s="72" t="n">
        <v>35</v>
      </c>
      <c r="M339" s="68" t="n">
        <v>304.5</v>
      </c>
      <c r="N339" s="68" t="n">
        <v>1436.58</v>
      </c>
      <c r="O339" s="65" t="inlineStr">
        <is>
          <t>Terminée</t>
        </is>
      </c>
      <c r="P339" s="67">
        <f>$I339</f>
        <v/>
      </c>
      <c r="Q339" s="69">
        <f>1</f>
        <v/>
      </c>
      <c r="R339" s="68">
        <f>IFERROR(INDEX(Devis!$M$2:$M$3053,MATCH($B339,Devis!$A$2:$A$3053,0)),0)</f>
        <v/>
      </c>
      <c r="S339" s="68">
        <f>$M339+$N339</f>
        <v/>
      </c>
      <c r="T339" s="68">
        <f>$R339-$S339</f>
        <v/>
      </c>
      <c r="U339" s="67">
        <f>IFERROR(IF(($C339-INDEX(Techniciens!$G$2:$G$13,MATCH($F339,Techniciens!$A$2:$A$13,0)))&lt;=365,"Moins d'un an",IF(($C339-INDEX(Techniciens!$G$2:$G$13,MATCH($F339,Techniciens!$A$2:$A$13,0)))&lt;=730,"1 à 2 ans","Plus de 2 ans")),"")</f>
        <v/>
      </c>
    </row>
    <row r="340">
      <c r="A340" s="65" t="inlineStr">
        <is>
          <t>INT-00339</t>
        </is>
      </c>
      <c r="B340" s="65" t="inlineStr">
        <is>
          <t>DEV-00785</t>
        </is>
      </c>
      <c r="C340" s="66" t="n">
        <v>45324</v>
      </c>
      <c r="D340" s="65" t="inlineStr">
        <is>
          <t>2024-02</t>
        </is>
      </c>
      <c r="E340" s="65" t="inlineStr">
        <is>
          <t>2023-2024</t>
        </is>
      </c>
      <c r="F340" s="65" t="inlineStr">
        <is>
          <t>TEC-08</t>
        </is>
      </c>
      <c r="G340" s="65" t="inlineStr">
        <is>
          <t>Elodie Ravel</t>
        </is>
      </c>
      <c r="H340" s="65" t="inlineStr">
        <is>
          <t>Toulouse</t>
        </is>
      </c>
      <c r="I340" s="65" t="inlineStr">
        <is>
          <t>Électricité</t>
        </is>
      </c>
      <c r="J340" s="70" t="n">
        <v>22</v>
      </c>
      <c r="K340" s="70" t="n">
        <v>22.1</v>
      </c>
      <c r="L340" s="72" t="n">
        <v>32</v>
      </c>
      <c r="M340" s="68" t="n">
        <v>707.2</v>
      </c>
      <c r="N340" s="68" t="n">
        <v>4753.86</v>
      </c>
      <c r="O340" s="65" t="inlineStr">
        <is>
          <t>Terminée</t>
        </is>
      </c>
      <c r="P340" s="67">
        <f>$I340</f>
        <v/>
      </c>
      <c r="Q340" s="69">
        <f>1</f>
        <v/>
      </c>
      <c r="R340" s="68">
        <f>IFERROR(INDEX(Devis!$M$2:$M$3053,MATCH($B340,Devis!$A$2:$A$3053,0)),0)</f>
        <v/>
      </c>
      <c r="S340" s="68">
        <f>$M340+$N340</f>
        <v/>
      </c>
      <c r="T340" s="68">
        <f>$R340-$S340</f>
        <v/>
      </c>
      <c r="U340" s="67">
        <f>IFERROR(IF(($C340-INDEX(Techniciens!$G$2:$G$13,MATCH($F340,Techniciens!$A$2:$A$13,0)))&lt;=365,"Moins d'un an",IF(($C340-INDEX(Techniciens!$G$2:$G$13,MATCH($F340,Techniciens!$A$2:$A$13,0)))&lt;=730,"1 à 2 ans","Plus de 2 ans")),"")</f>
        <v/>
      </c>
    </row>
    <row r="341">
      <c r="A341" s="65" t="inlineStr">
        <is>
          <t>INT-00340</t>
        </is>
      </c>
      <c r="B341" s="65" t="inlineStr">
        <is>
          <t>DEV-00791</t>
        </is>
      </c>
      <c r="C341" s="66" t="n">
        <v>45335</v>
      </c>
      <c r="D341" s="65" t="inlineStr">
        <is>
          <t>2024-02</t>
        </is>
      </c>
      <c r="E341" s="65" t="inlineStr">
        <is>
          <t>2023-2024</t>
        </is>
      </c>
      <c r="F341" s="65" t="inlineStr">
        <is>
          <t>TEC-02</t>
        </is>
      </c>
      <c r="G341" s="65" t="inlineStr">
        <is>
          <t>Ahmed Zahiri</t>
        </is>
      </c>
      <c r="H341" s="65" t="inlineStr">
        <is>
          <t>Bordeaux</t>
        </is>
      </c>
      <c r="I341" s="65" t="inlineStr">
        <is>
          <t>Chauffage</t>
        </is>
      </c>
      <c r="J341" s="70" t="n">
        <v>2.2</v>
      </c>
      <c r="K341" s="70" t="n">
        <v>1.9</v>
      </c>
      <c r="L341" s="72" t="n">
        <v>35</v>
      </c>
      <c r="M341" s="68" t="n">
        <v>66.5</v>
      </c>
      <c r="N341" s="68" t="n">
        <v>115.4</v>
      </c>
      <c r="O341" s="65" t="inlineStr">
        <is>
          <t>Terminée</t>
        </is>
      </c>
      <c r="P341" s="67">
        <f>$I341</f>
        <v/>
      </c>
      <c r="Q341" s="69">
        <f>1</f>
        <v/>
      </c>
      <c r="R341" s="68">
        <f>IFERROR(INDEX(Devis!$M$2:$M$3053,MATCH($B341,Devis!$A$2:$A$3053,0)),0)</f>
        <v/>
      </c>
      <c r="S341" s="68">
        <f>$M341+$N341</f>
        <v/>
      </c>
      <c r="T341" s="68">
        <f>$R341-$S341</f>
        <v/>
      </c>
      <c r="U341" s="67">
        <f>IFERROR(IF(($C341-INDEX(Techniciens!$G$2:$G$13,MATCH($F341,Techniciens!$A$2:$A$13,0)))&lt;=365,"Moins d'un an",IF(($C341-INDEX(Techniciens!$G$2:$G$13,MATCH($F341,Techniciens!$A$2:$A$13,0)))&lt;=730,"1 à 2 ans","Plus de 2 ans")),"")</f>
        <v/>
      </c>
    </row>
    <row r="342">
      <c r="A342" s="65" t="inlineStr">
        <is>
          <t>INT-00341</t>
        </is>
      </c>
      <c r="B342" s="65" t="inlineStr">
        <is>
          <t>DEV-00794</t>
        </is>
      </c>
      <c r="C342" s="66" t="n">
        <v>45334</v>
      </c>
      <c r="D342" s="65" t="inlineStr">
        <is>
          <t>2024-02</t>
        </is>
      </c>
      <c r="E342" s="65" t="inlineStr">
        <is>
          <t>2023-2024</t>
        </is>
      </c>
      <c r="F342" s="65" t="inlineStr">
        <is>
          <t>TEC-01</t>
        </is>
      </c>
      <c r="G342" s="65" t="inlineStr">
        <is>
          <t>Marc Delaunay</t>
        </is>
      </c>
      <c r="H342" s="65" t="inlineStr">
        <is>
          <t>Bordeaux</t>
        </is>
      </c>
      <c r="I342" s="65" t="inlineStr">
        <is>
          <t>Dépannage</t>
        </is>
      </c>
      <c r="J342" s="70" t="n">
        <v>1.6</v>
      </c>
      <c r="K342" s="70" t="n">
        <v>1.4</v>
      </c>
      <c r="L342" s="72" t="n">
        <v>32</v>
      </c>
      <c r="M342" s="68" t="n">
        <v>44.8</v>
      </c>
      <c r="N342" s="68" t="n">
        <v>150.65</v>
      </c>
      <c r="O342" s="65" t="inlineStr">
        <is>
          <t>Terminée</t>
        </is>
      </c>
      <c r="P342" s="67">
        <f>$I342</f>
        <v/>
      </c>
      <c r="Q342" s="69">
        <f>1</f>
        <v/>
      </c>
      <c r="R342" s="68">
        <f>IFERROR(INDEX(Devis!$M$2:$M$3053,MATCH($B342,Devis!$A$2:$A$3053,0)),0)</f>
        <v/>
      </c>
      <c r="S342" s="68">
        <f>$M342+$N342</f>
        <v/>
      </c>
      <c r="T342" s="68">
        <f>$R342-$S342</f>
        <v/>
      </c>
      <c r="U342" s="67">
        <f>IFERROR(IF(($C342-INDEX(Techniciens!$G$2:$G$13,MATCH($F342,Techniciens!$A$2:$A$13,0)))&lt;=365,"Moins d'un an",IF(($C342-INDEX(Techniciens!$G$2:$G$13,MATCH($F342,Techniciens!$A$2:$A$13,0)))&lt;=730,"1 à 2 ans","Plus de 2 ans")),"")</f>
        <v/>
      </c>
    </row>
    <row r="343">
      <c r="A343" s="65" t="inlineStr">
        <is>
          <t>INT-00342</t>
        </is>
      </c>
      <c r="B343" s="65" t="inlineStr">
        <is>
          <t>DEV-00795</t>
        </is>
      </c>
      <c r="C343" s="66" t="n">
        <v>45306</v>
      </c>
      <c r="D343" s="65" t="inlineStr">
        <is>
          <t>2024-01</t>
        </is>
      </c>
      <c r="E343" s="65" t="inlineStr">
        <is>
          <t>2023-2024</t>
        </is>
      </c>
      <c r="F343" s="65" t="inlineStr">
        <is>
          <t>TEC-06</t>
        </is>
      </c>
      <c r="G343" s="65" t="inlineStr">
        <is>
          <t>Pierre Vasseur</t>
        </is>
      </c>
      <c r="H343" s="65" t="inlineStr">
        <is>
          <t>Toulouse</t>
        </is>
      </c>
      <c r="I343" s="65" t="inlineStr">
        <is>
          <t>Chauffage</t>
        </is>
      </c>
      <c r="J343" s="70" t="n">
        <v>28</v>
      </c>
      <c r="K343" s="70" t="n">
        <v>25</v>
      </c>
      <c r="L343" s="72" t="n">
        <v>36</v>
      </c>
      <c r="M343" s="68" t="n">
        <v>900</v>
      </c>
      <c r="N343" s="68" t="n">
        <v>9913.67</v>
      </c>
      <c r="O343" s="65" t="inlineStr">
        <is>
          <t>Terminée</t>
        </is>
      </c>
      <c r="P343" s="67">
        <f>$I343</f>
        <v/>
      </c>
      <c r="Q343" s="69">
        <f>1</f>
        <v/>
      </c>
      <c r="R343" s="68">
        <f>IFERROR(INDEX(Devis!$M$2:$M$3053,MATCH($B343,Devis!$A$2:$A$3053,0)),0)</f>
        <v/>
      </c>
      <c r="S343" s="68">
        <f>$M343+$N343</f>
        <v/>
      </c>
      <c r="T343" s="68">
        <f>$R343-$S343</f>
        <v/>
      </c>
      <c r="U343" s="67">
        <f>IFERROR(IF(($C343-INDEX(Techniciens!$G$2:$G$13,MATCH($F343,Techniciens!$A$2:$A$13,0)))&lt;=365,"Moins d'un an",IF(($C343-INDEX(Techniciens!$G$2:$G$13,MATCH($F343,Techniciens!$A$2:$A$13,0)))&lt;=730,"1 à 2 ans","Plus de 2 ans")),"")</f>
        <v/>
      </c>
    </row>
    <row r="344">
      <c r="A344" s="65" t="inlineStr">
        <is>
          <t>INT-00343</t>
        </is>
      </c>
      <c r="B344" s="65" t="inlineStr">
        <is>
          <t>DEV-00797</t>
        </is>
      </c>
      <c r="C344" s="66" t="n">
        <v>45328</v>
      </c>
      <c r="D344" s="65" t="inlineStr">
        <is>
          <t>2024-02</t>
        </is>
      </c>
      <c r="E344" s="65" t="inlineStr">
        <is>
          <t>2023-2024</t>
        </is>
      </c>
      <c r="F344" s="65" t="inlineStr">
        <is>
          <t>TEC-06</t>
        </is>
      </c>
      <c r="G344" s="65" t="inlineStr">
        <is>
          <t>Pierre Vasseur</t>
        </is>
      </c>
      <c r="H344" s="65" t="inlineStr">
        <is>
          <t>Toulouse</t>
        </is>
      </c>
      <c r="I344" s="65" t="inlineStr">
        <is>
          <t>Salle de bain</t>
        </is>
      </c>
      <c r="J344" s="70" t="n">
        <v>48.1</v>
      </c>
      <c r="K344" s="70" t="n">
        <v>40.4</v>
      </c>
      <c r="L344" s="72" t="n">
        <v>36</v>
      </c>
      <c r="M344" s="68" t="n">
        <v>1454.4</v>
      </c>
      <c r="N344" s="68" t="n">
        <v>6184.58</v>
      </c>
      <c r="O344" s="65" t="inlineStr">
        <is>
          <t>Terminée</t>
        </is>
      </c>
      <c r="P344" s="67">
        <f>$I344</f>
        <v/>
      </c>
      <c r="Q344" s="69">
        <f>1</f>
        <v/>
      </c>
      <c r="R344" s="68">
        <f>IFERROR(INDEX(Devis!$M$2:$M$3053,MATCH($B344,Devis!$A$2:$A$3053,0)),0)</f>
        <v/>
      </c>
      <c r="S344" s="68">
        <f>$M344+$N344</f>
        <v/>
      </c>
      <c r="T344" s="68">
        <f>$R344-$S344</f>
        <v/>
      </c>
      <c r="U344" s="67">
        <f>IFERROR(IF(($C344-INDEX(Techniciens!$G$2:$G$13,MATCH($F344,Techniciens!$A$2:$A$13,0)))&lt;=365,"Moins d'un an",IF(($C344-INDEX(Techniciens!$G$2:$G$13,MATCH($F344,Techniciens!$A$2:$A$13,0)))&lt;=730,"1 à 2 ans","Plus de 2 ans")),"")</f>
        <v/>
      </c>
    </row>
    <row r="345">
      <c r="A345" s="65" t="inlineStr">
        <is>
          <t>INT-00344</t>
        </is>
      </c>
      <c r="B345" s="65" t="inlineStr">
        <is>
          <t>DEV-00800</t>
        </is>
      </c>
      <c r="C345" s="66" t="n">
        <v>45330</v>
      </c>
      <c r="D345" s="65" t="inlineStr">
        <is>
          <t>2024-02</t>
        </is>
      </c>
      <c r="E345" s="65" t="inlineStr">
        <is>
          <t>2023-2024</t>
        </is>
      </c>
      <c r="F345" s="65" t="inlineStr">
        <is>
          <t>TEC-09</t>
        </is>
      </c>
      <c r="G345" s="65" t="inlineStr">
        <is>
          <t>Mehdi Ouali</t>
        </is>
      </c>
      <c r="H345" s="65" t="inlineStr">
        <is>
          <t>Toulouse</t>
        </is>
      </c>
      <c r="I345" s="65" t="inlineStr">
        <is>
          <t>Dépannage</t>
        </is>
      </c>
      <c r="J345" s="70" t="n">
        <v>1.7</v>
      </c>
      <c r="K345" s="70" t="n">
        <v>2.2</v>
      </c>
      <c r="L345" s="72" t="n">
        <v>28</v>
      </c>
      <c r="M345" s="68" t="n">
        <v>61.6</v>
      </c>
      <c r="N345" s="68" t="n">
        <v>121.57</v>
      </c>
      <c r="O345" s="65" t="inlineStr">
        <is>
          <t>Terminée</t>
        </is>
      </c>
      <c r="P345" s="67">
        <f>$I345</f>
        <v/>
      </c>
      <c r="Q345" s="69">
        <f>1</f>
        <v/>
      </c>
      <c r="R345" s="68">
        <f>IFERROR(INDEX(Devis!$M$2:$M$3053,MATCH($B345,Devis!$A$2:$A$3053,0)),0)</f>
        <v/>
      </c>
      <c r="S345" s="68">
        <f>$M345+$N345</f>
        <v/>
      </c>
      <c r="T345" s="68">
        <f>$R345-$S345</f>
        <v/>
      </c>
      <c r="U345" s="67">
        <f>IFERROR(IF(($C345-INDEX(Techniciens!$G$2:$G$13,MATCH($F345,Techniciens!$A$2:$A$13,0)))&lt;=365,"Moins d'un an",IF(($C345-INDEX(Techniciens!$G$2:$G$13,MATCH($F345,Techniciens!$A$2:$A$13,0)))&lt;=730,"1 à 2 ans","Plus de 2 ans")),"")</f>
        <v/>
      </c>
    </row>
    <row r="346">
      <c r="A346" s="65" t="inlineStr">
        <is>
          <t>INT-00345</t>
        </is>
      </c>
      <c r="B346" s="65" t="inlineStr">
        <is>
          <t>DEV-00801</t>
        </is>
      </c>
      <c r="C346" s="66" t="n">
        <v>45334</v>
      </c>
      <c r="D346" s="65" t="inlineStr">
        <is>
          <t>2024-02</t>
        </is>
      </c>
      <c r="E346" s="65" t="inlineStr">
        <is>
          <t>2023-2024</t>
        </is>
      </c>
      <c r="F346" s="65" t="inlineStr">
        <is>
          <t>TEC-08</t>
        </is>
      </c>
      <c r="G346" s="65" t="inlineStr">
        <is>
          <t>Elodie Ravel</t>
        </is>
      </c>
      <c r="H346" s="65" t="inlineStr">
        <is>
          <t>Toulouse</t>
        </is>
      </c>
      <c r="I346" s="65" t="inlineStr">
        <is>
          <t>Salle de bain</t>
        </is>
      </c>
      <c r="J346" s="70" t="n">
        <v>15.8</v>
      </c>
      <c r="K346" s="70" t="n">
        <v>17.1</v>
      </c>
      <c r="L346" s="72" t="n">
        <v>32</v>
      </c>
      <c r="M346" s="68" t="n">
        <v>547.2</v>
      </c>
      <c r="N346" s="68" t="n">
        <v>2037.93</v>
      </c>
      <c r="O346" s="65" t="inlineStr">
        <is>
          <t>Terminée</t>
        </is>
      </c>
      <c r="P346" s="67">
        <f>$I346</f>
        <v/>
      </c>
      <c r="Q346" s="69">
        <f>1</f>
        <v/>
      </c>
      <c r="R346" s="68">
        <f>IFERROR(INDEX(Devis!$M$2:$M$3053,MATCH($B346,Devis!$A$2:$A$3053,0)),0)</f>
        <v/>
      </c>
      <c r="S346" s="68">
        <f>$M346+$N346</f>
        <v/>
      </c>
      <c r="T346" s="68">
        <f>$R346-$S346</f>
        <v/>
      </c>
      <c r="U346" s="67">
        <f>IFERROR(IF(($C346-INDEX(Techniciens!$G$2:$G$13,MATCH($F346,Techniciens!$A$2:$A$13,0)))&lt;=365,"Moins d'un an",IF(($C346-INDEX(Techniciens!$G$2:$G$13,MATCH($F346,Techniciens!$A$2:$A$13,0)))&lt;=730,"1 à 2 ans","Plus de 2 ans")),"")</f>
        <v/>
      </c>
    </row>
    <row r="347">
      <c r="A347" s="65" t="inlineStr">
        <is>
          <t>INT-00346</t>
        </is>
      </c>
      <c r="B347" s="65" t="inlineStr">
        <is>
          <t>DEV-00802</t>
        </is>
      </c>
      <c r="C347" s="66" t="n">
        <v>45341</v>
      </c>
      <c r="D347" s="65" t="inlineStr">
        <is>
          <t>2024-02</t>
        </is>
      </c>
      <c r="E347" s="65" t="inlineStr">
        <is>
          <t>2023-2024</t>
        </is>
      </c>
      <c r="F347" s="65" t="inlineStr">
        <is>
          <t>TEC-02</t>
        </is>
      </c>
      <c r="G347" s="65" t="inlineStr">
        <is>
          <t>Ahmed Zahiri</t>
        </is>
      </c>
      <c r="H347" s="65" t="inlineStr">
        <is>
          <t>Bordeaux</t>
        </is>
      </c>
      <c r="I347" s="65" t="inlineStr">
        <is>
          <t>Chauffage</t>
        </is>
      </c>
      <c r="J347" s="70" t="n">
        <v>3.5</v>
      </c>
      <c r="K347" s="70" t="n">
        <v>3</v>
      </c>
      <c r="L347" s="72" t="n">
        <v>35</v>
      </c>
      <c r="M347" s="68" t="n">
        <v>105</v>
      </c>
      <c r="N347" s="68" t="n">
        <v>270.71</v>
      </c>
      <c r="O347" s="65" t="inlineStr">
        <is>
          <t>Terminée</t>
        </is>
      </c>
      <c r="P347" s="67">
        <f>$I347</f>
        <v/>
      </c>
      <c r="Q347" s="69">
        <f>1</f>
        <v/>
      </c>
      <c r="R347" s="68">
        <f>IFERROR(INDEX(Devis!$M$2:$M$3053,MATCH($B347,Devis!$A$2:$A$3053,0)),0)</f>
        <v/>
      </c>
      <c r="S347" s="68">
        <f>$M347+$N347</f>
        <v/>
      </c>
      <c r="T347" s="68">
        <f>$R347-$S347</f>
        <v/>
      </c>
      <c r="U347" s="67">
        <f>IFERROR(IF(($C347-INDEX(Techniciens!$G$2:$G$13,MATCH($F347,Techniciens!$A$2:$A$13,0)))&lt;=365,"Moins d'un an",IF(($C347-INDEX(Techniciens!$G$2:$G$13,MATCH($F347,Techniciens!$A$2:$A$13,0)))&lt;=730,"1 à 2 ans","Plus de 2 ans")),"")</f>
        <v/>
      </c>
    </row>
    <row r="348">
      <c r="A348" s="65" t="inlineStr">
        <is>
          <t>INT-00347</t>
        </is>
      </c>
      <c r="B348" s="65" t="inlineStr">
        <is>
          <t>DEV-00804</t>
        </is>
      </c>
      <c r="C348" s="66" t="n">
        <v>45320</v>
      </c>
      <c r="D348" s="65" t="inlineStr">
        <is>
          <t>2024-01</t>
        </is>
      </c>
      <c r="E348" s="65" t="inlineStr">
        <is>
          <t>2023-2024</t>
        </is>
      </c>
      <c r="F348" s="65" t="inlineStr">
        <is>
          <t>TEC-03</t>
        </is>
      </c>
      <c r="G348" s="65" t="inlineStr">
        <is>
          <t>Fabien Ortiz</t>
        </is>
      </c>
      <c r="H348" s="65" t="inlineStr">
        <is>
          <t>Bordeaux</t>
        </is>
      </c>
      <c r="I348" s="65" t="inlineStr">
        <is>
          <t>Électricité</t>
        </is>
      </c>
      <c r="J348" s="70" t="n">
        <v>15.1</v>
      </c>
      <c r="K348" s="70" t="n">
        <v>14.1</v>
      </c>
      <c r="L348" s="72" t="n">
        <v>33</v>
      </c>
      <c r="M348" s="68" t="n">
        <v>465.3</v>
      </c>
      <c r="N348" s="68" t="n">
        <v>1890.73</v>
      </c>
      <c r="O348" s="65" t="inlineStr">
        <is>
          <t>Terminée</t>
        </is>
      </c>
      <c r="P348" s="67">
        <f>$I348</f>
        <v/>
      </c>
      <c r="Q348" s="69">
        <f>1</f>
        <v/>
      </c>
      <c r="R348" s="68">
        <f>IFERROR(INDEX(Devis!$M$2:$M$3053,MATCH($B348,Devis!$A$2:$A$3053,0)),0)</f>
        <v/>
      </c>
      <c r="S348" s="68">
        <f>$M348+$N348</f>
        <v/>
      </c>
      <c r="T348" s="68">
        <f>$R348-$S348</f>
        <v/>
      </c>
      <c r="U348" s="67">
        <f>IFERROR(IF(($C348-INDEX(Techniciens!$G$2:$G$13,MATCH($F348,Techniciens!$A$2:$A$13,0)))&lt;=365,"Moins d'un an",IF(($C348-INDEX(Techniciens!$G$2:$G$13,MATCH($F348,Techniciens!$A$2:$A$13,0)))&lt;=730,"1 à 2 ans","Plus de 2 ans")),"")</f>
        <v/>
      </c>
    </row>
    <row r="349">
      <c r="A349" s="65" t="inlineStr">
        <is>
          <t>INT-00348</t>
        </is>
      </c>
      <c r="B349" s="65" t="inlineStr">
        <is>
          <t>DEV-00807</t>
        </is>
      </c>
      <c r="C349" s="66" t="n">
        <v>45335</v>
      </c>
      <c r="D349" s="65" t="inlineStr">
        <is>
          <t>2024-02</t>
        </is>
      </c>
      <c r="E349" s="65" t="inlineStr">
        <is>
          <t>2023-2024</t>
        </is>
      </c>
      <c r="F349" s="65" t="inlineStr">
        <is>
          <t>TEC-05</t>
        </is>
      </c>
      <c r="G349" s="65" t="inlineStr">
        <is>
          <t>Sonia Mercier</t>
        </is>
      </c>
      <c r="H349" s="65" t="inlineStr">
        <is>
          <t>Bordeaux</t>
        </is>
      </c>
      <c r="I349" s="65" t="inlineStr">
        <is>
          <t>Dépannage</t>
        </is>
      </c>
      <c r="J349" s="70" t="n">
        <v>1.5</v>
      </c>
      <c r="K349" s="70" t="n">
        <v>1.6</v>
      </c>
      <c r="L349" s="72" t="n">
        <v>31</v>
      </c>
      <c r="M349" s="68" t="n">
        <v>49.6</v>
      </c>
      <c r="N349" s="68" t="n">
        <v>196.64</v>
      </c>
      <c r="O349" s="65" t="inlineStr">
        <is>
          <t>Terminée</t>
        </is>
      </c>
      <c r="P349" s="67">
        <f>$I349</f>
        <v/>
      </c>
      <c r="Q349" s="69">
        <f>1</f>
        <v/>
      </c>
      <c r="R349" s="68">
        <f>IFERROR(INDEX(Devis!$M$2:$M$3053,MATCH($B349,Devis!$A$2:$A$3053,0)),0)</f>
        <v/>
      </c>
      <c r="S349" s="68">
        <f>$M349+$N349</f>
        <v/>
      </c>
      <c r="T349" s="68">
        <f>$R349-$S349</f>
        <v/>
      </c>
      <c r="U349" s="67">
        <f>IFERROR(IF(($C349-INDEX(Techniciens!$G$2:$G$13,MATCH($F349,Techniciens!$A$2:$A$13,0)))&lt;=365,"Moins d'un an",IF(($C349-INDEX(Techniciens!$G$2:$G$13,MATCH($F349,Techniciens!$A$2:$A$13,0)))&lt;=730,"1 à 2 ans","Plus de 2 ans")),"")</f>
        <v/>
      </c>
    </row>
    <row r="350">
      <c r="A350" s="65" t="inlineStr">
        <is>
          <t>INT-00349</t>
        </is>
      </c>
      <c r="B350" s="65" t="inlineStr">
        <is>
          <t>DEV-00808</t>
        </is>
      </c>
      <c r="C350" s="66" t="n">
        <v>45338</v>
      </c>
      <c r="D350" s="65" t="inlineStr">
        <is>
          <t>2024-02</t>
        </is>
      </c>
      <c r="E350" s="65" t="inlineStr">
        <is>
          <t>2023-2024</t>
        </is>
      </c>
      <c r="F350" s="65" t="inlineStr">
        <is>
          <t>TEC-06</t>
        </is>
      </c>
      <c r="G350" s="65" t="inlineStr">
        <is>
          <t>Pierre Vasseur</t>
        </is>
      </c>
      <c r="H350" s="65" t="inlineStr">
        <is>
          <t>Toulouse</t>
        </is>
      </c>
      <c r="I350" s="65" t="inlineStr">
        <is>
          <t>Salle de bain</t>
        </is>
      </c>
      <c r="J350" s="70" t="n">
        <v>48.6</v>
      </c>
      <c r="K350" s="70" t="n">
        <v>44.3</v>
      </c>
      <c r="L350" s="72" t="n">
        <v>36</v>
      </c>
      <c r="M350" s="68" t="n">
        <v>1594.8</v>
      </c>
      <c r="N350" s="68" t="n">
        <v>5610.85</v>
      </c>
      <c r="O350" s="65" t="inlineStr">
        <is>
          <t>Terminée</t>
        </is>
      </c>
      <c r="P350" s="67">
        <f>$I350</f>
        <v/>
      </c>
      <c r="Q350" s="69">
        <f>1</f>
        <v/>
      </c>
      <c r="R350" s="68">
        <f>IFERROR(INDEX(Devis!$M$2:$M$3053,MATCH($B350,Devis!$A$2:$A$3053,0)),0)</f>
        <v/>
      </c>
      <c r="S350" s="68">
        <f>$M350+$N350</f>
        <v/>
      </c>
      <c r="T350" s="68">
        <f>$R350-$S350</f>
        <v/>
      </c>
      <c r="U350" s="67">
        <f>IFERROR(IF(($C350-INDEX(Techniciens!$G$2:$G$13,MATCH($F350,Techniciens!$A$2:$A$13,0)))&lt;=365,"Moins d'un an",IF(($C350-INDEX(Techniciens!$G$2:$G$13,MATCH($F350,Techniciens!$A$2:$A$13,0)))&lt;=730,"1 à 2 ans","Plus de 2 ans")),"")</f>
        <v/>
      </c>
    </row>
    <row r="351">
      <c r="A351" s="65" t="inlineStr">
        <is>
          <t>INT-00350</t>
        </is>
      </c>
      <c r="B351" s="65" t="inlineStr">
        <is>
          <t>DEV-00809</t>
        </is>
      </c>
      <c r="C351" s="66" t="n">
        <v>45320</v>
      </c>
      <c r="D351" s="65" t="inlineStr">
        <is>
          <t>2024-01</t>
        </is>
      </c>
      <c r="E351" s="65" t="inlineStr">
        <is>
          <t>2023-2024</t>
        </is>
      </c>
      <c r="F351" s="65" t="inlineStr">
        <is>
          <t>TEC-01</t>
        </is>
      </c>
      <c r="G351" s="65" t="inlineStr">
        <is>
          <t>Marc Delaunay</t>
        </is>
      </c>
      <c r="H351" s="65" t="inlineStr">
        <is>
          <t>Bordeaux</t>
        </is>
      </c>
      <c r="I351" s="65" t="inlineStr">
        <is>
          <t>Dépannage</t>
        </is>
      </c>
      <c r="J351" s="70" t="n">
        <v>3.2</v>
      </c>
      <c r="K351" s="70" t="n">
        <v>3</v>
      </c>
      <c r="L351" s="72" t="n">
        <v>32</v>
      </c>
      <c r="M351" s="68" t="n">
        <v>96</v>
      </c>
      <c r="N351" s="68" t="n">
        <v>303.29</v>
      </c>
      <c r="O351" s="65" t="inlineStr">
        <is>
          <t>Terminée</t>
        </is>
      </c>
      <c r="P351" s="67">
        <f>$I351</f>
        <v/>
      </c>
      <c r="Q351" s="69">
        <f>1</f>
        <v/>
      </c>
      <c r="R351" s="68">
        <f>IFERROR(INDEX(Devis!$M$2:$M$3053,MATCH($B351,Devis!$A$2:$A$3053,0)),0)</f>
        <v/>
      </c>
      <c r="S351" s="68">
        <f>$M351+$N351</f>
        <v/>
      </c>
      <c r="T351" s="68">
        <f>$R351-$S351</f>
        <v/>
      </c>
      <c r="U351" s="67">
        <f>IFERROR(IF(($C351-INDEX(Techniciens!$G$2:$G$13,MATCH($F351,Techniciens!$A$2:$A$13,0)))&lt;=365,"Moins d'un an",IF(($C351-INDEX(Techniciens!$G$2:$G$13,MATCH($F351,Techniciens!$A$2:$A$13,0)))&lt;=730,"1 à 2 ans","Plus de 2 ans")),"")</f>
        <v/>
      </c>
    </row>
    <row r="352">
      <c r="A352" s="65" t="inlineStr">
        <is>
          <t>INT-00351</t>
        </is>
      </c>
      <c r="B352" s="65" t="inlineStr">
        <is>
          <t>DEV-00816</t>
        </is>
      </c>
      <c r="C352" s="66" t="n">
        <v>45344</v>
      </c>
      <c r="D352" s="65" t="inlineStr">
        <is>
          <t>2024-02</t>
        </is>
      </c>
      <c r="E352" s="65" t="inlineStr">
        <is>
          <t>2023-2024</t>
        </is>
      </c>
      <c r="F352" s="65" t="inlineStr">
        <is>
          <t>TEC-08</t>
        </is>
      </c>
      <c r="G352" s="65" t="inlineStr">
        <is>
          <t>Elodie Ravel</t>
        </is>
      </c>
      <c r="H352" s="65" t="inlineStr">
        <is>
          <t>Toulouse</t>
        </is>
      </c>
      <c r="I352" s="65" t="inlineStr">
        <is>
          <t>Électricité</t>
        </is>
      </c>
      <c r="J352" s="70" t="n">
        <v>6.6</v>
      </c>
      <c r="K352" s="70" t="n">
        <v>7.5</v>
      </c>
      <c r="L352" s="72" t="n">
        <v>32</v>
      </c>
      <c r="M352" s="68" t="n">
        <v>240</v>
      </c>
      <c r="N352" s="68" t="n">
        <v>842.1900000000001</v>
      </c>
      <c r="O352" s="65" t="inlineStr">
        <is>
          <t>Terminée</t>
        </is>
      </c>
      <c r="P352" s="67">
        <f>$I352</f>
        <v/>
      </c>
      <c r="Q352" s="69">
        <f>1</f>
        <v/>
      </c>
      <c r="R352" s="68">
        <f>IFERROR(INDEX(Devis!$M$2:$M$3053,MATCH($B352,Devis!$A$2:$A$3053,0)),0)</f>
        <v/>
      </c>
      <c r="S352" s="68">
        <f>$M352+$N352</f>
        <v/>
      </c>
      <c r="T352" s="68">
        <f>$R352-$S352</f>
        <v/>
      </c>
      <c r="U352" s="67">
        <f>IFERROR(IF(($C352-INDEX(Techniciens!$G$2:$G$13,MATCH($F352,Techniciens!$A$2:$A$13,0)))&lt;=365,"Moins d'un an",IF(($C352-INDEX(Techniciens!$G$2:$G$13,MATCH($F352,Techniciens!$A$2:$A$13,0)))&lt;=730,"1 à 2 ans","Plus de 2 ans")),"")</f>
        <v/>
      </c>
    </row>
    <row r="353">
      <c r="A353" s="65" t="inlineStr">
        <is>
          <t>INT-00352</t>
        </is>
      </c>
      <c r="B353" s="65" t="inlineStr">
        <is>
          <t>DEV-00817</t>
        </is>
      </c>
      <c r="C353" s="66" t="n">
        <v>45355</v>
      </c>
      <c r="D353" s="65" t="inlineStr">
        <is>
          <t>2024-03</t>
        </is>
      </c>
      <c r="E353" s="65" t="inlineStr">
        <is>
          <t>2023-2024</t>
        </is>
      </c>
      <c r="F353" s="65" t="inlineStr">
        <is>
          <t>TEC-05</t>
        </is>
      </c>
      <c r="G353" s="65" t="inlineStr">
        <is>
          <t>Sonia Mercier</t>
        </is>
      </c>
      <c r="H353" s="65" t="inlineStr">
        <is>
          <t>Bordeaux</t>
        </is>
      </c>
      <c r="I353" s="65" t="inlineStr">
        <is>
          <t>Salle de bain</t>
        </is>
      </c>
      <c r="J353" s="70" t="n">
        <v>41.1</v>
      </c>
      <c r="K353" s="70" t="n">
        <v>43.6</v>
      </c>
      <c r="L353" s="72" t="n">
        <v>31</v>
      </c>
      <c r="M353" s="68" t="n">
        <v>1351.6</v>
      </c>
      <c r="N353" s="68" t="n">
        <v>6207.97</v>
      </c>
      <c r="O353" s="65" t="inlineStr">
        <is>
          <t>Terminée</t>
        </is>
      </c>
      <c r="P353" s="67">
        <f>$I353</f>
        <v/>
      </c>
      <c r="Q353" s="69">
        <f>1</f>
        <v/>
      </c>
      <c r="R353" s="68">
        <f>IFERROR(INDEX(Devis!$M$2:$M$3053,MATCH($B353,Devis!$A$2:$A$3053,0)),0)</f>
        <v/>
      </c>
      <c r="S353" s="68">
        <f>$M353+$N353</f>
        <v/>
      </c>
      <c r="T353" s="68">
        <f>$R353-$S353</f>
        <v/>
      </c>
      <c r="U353" s="67">
        <f>IFERROR(IF(($C353-INDEX(Techniciens!$G$2:$G$13,MATCH($F353,Techniciens!$A$2:$A$13,0)))&lt;=365,"Moins d'un an",IF(($C353-INDEX(Techniciens!$G$2:$G$13,MATCH($F353,Techniciens!$A$2:$A$13,0)))&lt;=730,"1 à 2 ans","Plus de 2 ans")),"")</f>
        <v/>
      </c>
    </row>
    <row r="354">
      <c r="A354" s="65" t="inlineStr">
        <is>
          <t>INT-00353</t>
        </is>
      </c>
      <c r="B354" s="65" t="inlineStr">
        <is>
          <t>DEV-00818</t>
        </is>
      </c>
      <c r="C354" s="66" t="n">
        <v>45355</v>
      </c>
      <c r="D354" s="65" t="inlineStr">
        <is>
          <t>2024-03</t>
        </is>
      </c>
      <c r="E354" s="65" t="inlineStr">
        <is>
          <t>2023-2024</t>
        </is>
      </c>
      <c r="F354" s="65" t="inlineStr">
        <is>
          <t>TEC-05</t>
        </is>
      </c>
      <c r="G354" s="65" t="inlineStr">
        <is>
          <t>Sonia Mercier</t>
        </is>
      </c>
      <c r="H354" s="65" t="inlineStr">
        <is>
          <t>Bordeaux</t>
        </is>
      </c>
      <c r="I354" s="65" t="inlineStr">
        <is>
          <t>Dépannage</t>
        </is>
      </c>
      <c r="J354" s="70" t="n">
        <v>1.5</v>
      </c>
      <c r="K354" s="70" t="n">
        <v>1.5</v>
      </c>
      <c r="L354" s="72" t="n">
        <v>31</v>
      </c>
      <c r="M354" s="68" t="n">
        <v>46.5</v>
      </c>
      <c r="N354" s="68" t="n">
        <v>89.79000000000001</v>
      </c>
      <c r="O354" s="65" t="inlineStr">
        <is>
          <t>Terminée</t>
        </is>
      </c>
      <c r="P354" s="67">
        <f>$I354</f>
        <v/>
      </c>
      <c r="Q354" s="69">
        <f>1</f>
        <v/>
      </c>
      <c r="R354" s="68">
        <f>IFERROR(INDEX(Devis!$M$2:$M$3053,MATCH($B354,Devis!$A$2:$A$3053,0)),0)</f>
        <v/>
      </c>
      <c r="S354" s="68">
        <f>$M354+$N354</f>
        <v/>
      </c>
      <c r="T354" s="68">
        <f>$R354-$S354</f>
        <v/>
      </c>
      <c r="U354" s="67">
        <f>IFERROR(IF(($C354-INDEX(Techniciens!$G$2:$G$13,MATCH($F354,Techniciens!$A$2:$A$13,0)))&lt;=365,"Moins d'un an",IF(($C354-INDEX(Techniciens!$G$2:$G$13,MATCH($F354,Techniciens!$A$2:$A$13,0)))&lt;=730,"1 à 2 ans","Plus de 2 ans")),"")</f>
        <v/>
      </c>
    </row>
    <row r="355">
      <c r="A355" s="65" t="inlineStr">
        <is>
          <t>INT-00354</t>
        </is>
      </c>
      <c r="B355" s="65" t="inlineStr">
        <is>
          <t>DEV-00819</t>
        </is>
      </c>
      <c r="C355" s="66" t="n">
        <v>45327</v>
      </c>
      <c r="D355" s="65" t="inlineStr">
        <is>
          <t>2024-02</t>
        </is>
      </c>
      <c r="E355" s="65" t="inlineStr">
        <is>
          <t>2023-2024</t>
        </is>
      </c>
      <c r="F355" s="65" t="inlineStr">
        <is>
          <t>TEC-04</t>
        </is>
      </c>
      <c r="G355" s="65" t="inlineStr">
        <is>
          <t>Lucas Bertin</t>
        </is>
      </c>
      <c r="H355" s="65" t="inlineStr">
        <is>
          <t>Bordeaux</t>
        </is>
      </c>
      <c r="I355" s="65" t="inlineStr">
        <is>
          <t>Plomberie</t>
        </is>
      </c>
      <c r="J355" s="70" t="n">
        <v>15.1</v>
      </c>
      <c r="K355" s="70" t="n">
        <v>21.2</v>
      </c>
      <c r="L355" s="72" t="n">
        <v>27</v>
      </c>
      <c r="M355" s="68" t="n">
        <v>572.4</v>
      </c>
      <c r="N355" s="68" t="n">
        <v>1656.37</v>
      </c>
      <c r="O355" s="65" t="inlineStr">
        <is>
          <t>Terminée</t>
        </is>
      </c>
      <c r="P355" s="67">
        <f>$I355</f>
        <v/>
      </c>
      <c r="Q355" s="69">
        <f>1</f>
        <v/>
      </c>
      <c r="R355" s="68">
        <f>IFERROR(INDEX(Devis!$M$2:$M$3053,MATCH($B355,Devis!$A$2:$A$3053,0)),0)</f>
        <v/>
      </c>
      <c r="S355" s="68">
        <f>$M355+$N355</f>
        <v/>
      </c>
      <c r="T355" s="68">
        <f>$R355-$S355</f>
        <v/>
      </c>
      <c r="U355" s="67">
        <f>IFERROR(IF(($C355-INDEX(Techniciens!$G$2:$G$13,MATCH($F355,Techniciens!$A$2:$A$13,0)))&lt;=365,"Moins d'un an",IF(($C355-INDEX(Techniciens!$G$2:$G$13,MATCH($F355,Techniciens!$A$2:$A$13,0)))&lt;=730,"1 à 2 ans","Plus de 2 ans")),"")</f>
        <v/>
      </c>
    </row>
    <row r="356">
      <c r="A356" s="65" t="inlineStr">
        <is>
          <t>INT-00355</t>
        </is>
      </c>
      <c r="B356" s="65" t="inlineStr">
        <is>
          <t>DEV-00820</t>
        </is>
      </c>
      <c r="C356" s="66" t="n">
        <v>45348</v>
      </c>
      <c r="D356" s="65" t="inlineStr">
        <is>
          <t>2024-02</t>
        </is>
      </c>
      <c r="E356" s="65" t="inlineStr">
        <is>
          <t>2023-2024</t>
        </is>
      </c>
      <c r="F356" s="65" t="inlineStr">
        <is>
          <t>TEC-02</t>
        </is>
      </c>
      <c r="G356" s="65" t="inlineStr">
        <is>
          <t>Ahmed Zahiri</t>
        </is>
      </c>
      <c r="H356" s="65" t="inlineStr">
        <is>
          <t>Bordeaux</t>
        </is>
      </c>
      <c r="I356" s="65" t="inlineStr">
        <is>
          <t>Chauffage</t>
        </is>
      </c>
      <c r="J356" s="70" t="n">
        <v>30.2</v>
      </c>
      <c r="K356" s="70" t="n">
        <v>27.3</v>
      </c>
      <c r="L356" s="72" t="n">
        <v>35</v>
      </c>
      <c r="M356" s="68" t="n">
        <v>955.5</v>
      </c>
      <c r="N356" s="68" t="n">
        <v>7950.03</v>
      </c>
      <c r="O356" s="65" t="inlineStr">
        <is>
          <t>Terminée</t>
        </is>
      </c>
      <c r="P356" s="67">
        <f>$I356</f>
        <v/>
      </c>
      <c r="Q356" s="69">
        <f>1</f>
        <v/>
      </c>
      <c r="R356" s="68">
        <f>IFERROR(INDEX(Devis!$M$2:$M$3053,MATCH($B356,Devis!$A$2:$A$3053,0)),0)</f>
        <v/>
      </c>
      <c r="S356" s="68">
        <f>$M356+$N356</f>
        <v/>
      </c>
      <c r="T356" s="68">
        <f>$R356-$S356</f>
        <v/>
      </c>
      <c r="U356" s="67">
        <f>IFERROR(IF(($C356-INDEX(Techniciens!$G$2:$G$13,MATCH($F356,Techniciens!$A$2:$A$13,0)))&lt;=365,"Moins d'un an",IF(($C356-INDEX(Techniciens!$G$2:$G$13,MATCH($F356,Techniciens!$A$2:$A$13,0)))&lt;=730,"1 à 2 ans","Plus de 2 ans")),"")</f>
        <v/>
      </c>
    </row>
    <row r="357">
      <c r="A357" s="65" t="inlineStr">
        <is>
          <t>INT-00356</t>
        </is>
      </c>
      <c r="B357" s="65" t="inlineStr">
        <is>
          <t>DEV-00821</t>
        </is>
      </c>
      <c r="C357" s="66" t="n">
        <v>45356</v>
      </c>
      <c r="D357" s="65" t="inlineStr">
        <is>
          <t>2024-03</t>
        </is>
      </c>
      <c r="E357" s="65" t="inlineStr">
        <is>
          <t>2023-2024</t>
        </is>
      </c>
      <c r="F357" s="65" t="inlineStr">
        <is>
          <t>TEC-02</t>
        </is>
      </c>
      <c r="G357" s="65" t="inlineStr">
        <is>
          <t>Ahmed Zahiri</t>
        </is>
      </c>
      <c r="H357" s="65" t="inlineStr">
        <is>
          <t>Bordeaux</t>
        </is>
      </c>
      <c r="I357" s="65" t="inlineStr">
        <is>
          <t>Chauffage</t>
        </is>
      </c>
      <c r="J357" s="70" t="n">
        <v>3.2</v>
      </c>
      <c r="K357" s="70" t="n">
        <v>2.7</v>
      </c>
      <c r="L357" s="72" t="n">
        <v>35</v>
      </c>
      <c r="M357" s="68" t="n">
        <v>94.5</v>
      </c>
      <c r="N357" s="68" t="n">
        <v>241.2</v>
      </c>
      <c r="O357" s="65" t="inlineStr">
        <is>
          <t>Terminée</t>
        </is>
      </c>
      <c r="P357" s="67">
        <f>$I357</f>
        <v/>
      </c>
      <c r="Q357" s="69">
        <f>1</f>
        <v/>
      </c>
      <c r="R357" s="68">
        <f>IFERROR(INDEX(Devis!$M$2:$M$3053,MATCH($B357,Devis!$A$2:$A$3053,0)),0)</f>
        <v/>
      </c>
      <c r="S357" s="68">
        <f>$M357+$N357</f>
        <v/>
      </c>
      <c r="T357" s="68">
        <f>$R357-$S357</f>
        <v/>
      </c>
      <c r="U357" s="67">
        <f>IFERROR(IF(($C357-INDEX(Techniciens!$G$2:$G$13,MATCH($F357,Techniciens!$A$2:$A$13,0)))&lt;=365,"Moins d'un an",IF(($C357-INDEX(Techniciens!$G$2:$G$13,MATCH($F357,Techniciens!$A$2:$A$13,0)))&lt;=730,"1 à 2 ans","Plus de 2 ans")),"")</f>
        <v/>
      </c>
    </row>
    <row r="358">
      <c r="A358" s="65" t="inlineStr">
        <is>
          <t>INT-00357</t>
        </is>
      </c>
      <c r="B358" s="65" t="inlineStr">
        <is>
          <t>DEV-00823</t>
        </is>
      </c>
      <c r="C358" s="66" t="n">
        <v>45357</v>
      </c>
      <c r="D358" s="65" t="inlineStr">
        <is>
          <t>2024-03</t>
        </is>
      </c>
      <c r="E358" s="65" t="inlineStr">
        <is>
          <t>2023-2024</t>
        </is>
      </c>
      <c r="F358" s="65" t="inlineStr">
        <is>
          <t>TEC-07</t>
        </is>
      </c>
      <c r="G358" s="65" t="inlineStr">
        <is>
          <t>Yannick Dubreuil</t>
        </is>
      </c>
      <c r="H358" s="65" t="inlineStr">
        <is>
          <t>Toulouse</t>
        </is>
      </c>
      <c r="I358" s="65" t="inlineStr">
        <is>
          <t>Plomberie</t>
        </is>
      </c>
      <c r="J358" s="70" t="n">
        <v>2.1</v>
      </c>
      <c r="K358" s="70" t="n">
        <v>2</v>
      </c>
      <c r="L358" s="72" t="n">
        <v>30</v>
      </c>
      <c r="M358" s="68" t="n">
        <v>60</v>
      </c>
      <c r="N358" s="68" t="n">
        <v>215.72</v>
      </c>
      <c r="O358" s="65" t="inlineStr">
        <is>
          <t>Terminée</t>
        </is>
      </c>
      <c r="P358" s="67">
        <f>$I358</f>
        <v/>
      </c>
      <c r="Q358" s="69">
        <f>1</f>
        <v/>
      </c>
      <c r="R358" s="68">
        <f>IFERROR(INDEX(Devis!$M$2:$M$3053,MATCH($B358,Devis!$A$2:$A$3053,0)),0)</f>
        <v/>
      </c>
      <c r="S358" s="68">
        <f>$M358+$N358</f>
        <v/>
      </c>
      <c r="T358" s="68">
        <f>$R358-$S358</f>
        <v/>
      </c>
      <c r="U358" s="67">
        <f>IFERROR(IF(($C358-INDEX(Techniciens!$G$2:$G$13,MATCH($F358,Techniciens!$A$2:$A$13,0)))&lt;=365,"Moins d'un an",IF(($C358-INDEX(Techniciens!$G$2:$G$13,MATCH($F358,Techniciens!$A$2:$A$13,0)))&lt;=730,"1 à 2 ans","Plus de 2 ans")),"")</f>
        <v/>
      </c>
    </row>
    <row r="359">
      <c r="A359" s="65" t="inlineStr">
        <is>
          <t>INT-00358</t>
        </is>
      </c>
      <c r="B359" s="65" t="inlineStr">
        <is>
          <t>DEV-00824</t>
        </is>
      </c>
      <c r="C359" s="66" t="n">
        <v>45345</v>
      </c>
      <c r="D359" s="65" t="inlineStr">
        <is>
          <t>2024-02</t>
        </is>
      </c>
      <c r="E359" s="65" t="inlineStr">
        <is>
          <t>2023-2024</t>
        </is>
      </c>
      <c r="F359" s="65" t="inlineStr">
        <is>
          <t>TEC-07</t>
        </is>
      </c>
      <c r="G359" s="65" t="inlineStr">
        <is>
          <t>Yannick Dubreuil</t>
        </is>
      </c>
      <c r="H359" s="65" t="inlineStr">
        <is>
          <t>Toulouse</t>
        </is>
      </c>
      <c r="I359" s="65" t="inlineStr">
        <is>
          <t>Salle de bain</t>
        </is>
      </c>
      <c r="J359" s="70" t="n">
        <v>6.3</v>
      </c>
      <c r="K359" s="70" t="n">
        <v>6</v>
      </c>
      <c r="L359" s="72" t="n">
        <v>30</v>
      </c>
      <c r="M359" s="68" t="n">
        <v>180</v>
      </c>
      <c r="N359" s="68" t="n">
        <v>562.27</v>
      </c>
      <c r="O359" s="65" t="inlineStr">
        <is>
          <t>Terminée</t>
        </is>
      </c>
      <c r="P359" s="67">
        <f>$I359</f>
        <v/>
      </c>
      <c r="Q359" s="69">
        <f>1</f>
        <v/>
      </c>
      <c r="R359" s="68">
        <f>IFERROR(INDEX(Devis!$M$2:$M$3053,MATCH($B359,Devis!$A$2:$A$3053,0)),0)</f>
        <v/>
      </c>
      <c r="S359" s="68">
        <f>$M359+$N359</f>
        <v/>
      </c>
      <c r="T359" s="68">
        <f>$R359-$S359</f>
        <v/>
      </c>
      <c r="U359" s="67">
        <f>IFERROR(IF(($C359-INDEX(Techniciens!$G$2:$G$13,MATCH($F359,Techniciens!$A$2:$A$13,0)))&lt;=365,"Moins d'un an",IF(($C359-INDEX(Techniciens!$G$2:$G$13,MATCH($F359,Techniciens!$A$2:$A$13,0)))&lt;=730,"1 à 2 ans","Plus de 2 ans")),"")</f>
        <v/>
      </c>
    </row>
    <row r="360">
      <c r="A360" s="65" t="inlineStr">
        <is>
          <t>INT-00359</t>
        </is>
      </c>
      <c r="B360" s="65" t="inlineStr">
        <is>
          <t>DEV-00825</t>
        </is>
      </c>
      <c r="C360" s="66" t="n">
        <v>45334</v>
      </c>
      <c r="D360" s="65" t="inlineStr">
        <is>
          <t>2024-02</t>
        </is>
      </c>
      <c r="E360" s="65" t="inlineStr">
        <is>
          <t>2023-2024</t>
        </is>
      </c>
      <c r="F360" s="65" t="inlineStr">
        <is>
          <t>TEC-06</t>
        </is>
      </c>
      <c r="G360" s="65" t="inlineStr">
        <is>
          <t>Pierre Vasseur</t>
        </is>
      </c>
      <c r="H360" s="65" t="inlineStr">
        <is>
          <t>Toulouse</t>
        </is>
      </c>
      <c r="I360" s="65" t="inlineStr">
        <is>
          <t>Chauffage</t>
        </is>
      </c>
      <c r="J360" s="70" t="n">
        <v>8.5</v>
      </c>
      <c r="K360" s="70" t="n">
        <v>8.1</v>
      </c>
      <c r="L360" s="72" t="n">
        <v>36</v>
      </c>
      <c r="M360" s="68" t="n">
        <v>291.6</v>
      </c>
      <c r="N360" s="68" t="n">
        <v>1218.72</v>
      </c>
      <c r="O360" s="65" t="inlineStr">
        <is>
          <t>Terminée</t>
        </is>
      </c>
      <c r="P360" s="67">
        <f>$I360</f>
        <v/>
      </c>
      <c r="Q360" s="69">
        <f>1</f>
        <v/>
      </c>
      <c r="R360" s="68">
        <f>IFERROR(INDEX(Devis!$M$2:$M$3053,MATCH($B360,Devis!$A$2:$A$3053,0)),0)</f>
        <v/>
      </c>
      <c r="S360" s="68">
        <f>$M360+$N360</f>
        <v/>
      </c>
      <c r="T360" s="68">
        <f>$R360-$S360</f>
        <v/>
      </c>
      <c r="U360" s="67">
        <f>IFERROR(IF(($C360-INDEX(Techniciens!$G$2:$G$13,MATCH($F360,Techniciens!$A$2:$A$13,0)))&lt;=365,"Moins d'un an",IF(($C360-INDEX(Techniciens!$G$2:$G$13,MATCH($F360,Techniciens!$A$2:$A$13,0)))&lt;=730,"1 à 2 ans","Plus de 2 ans")),"")</f>
        <v/>
      </c>
    </row>
    <row r="361">
      <c r="A361" s="65" t="inlineStr">
        <is>
          <t>INT-00360</t>
        </is>
      </c>
      <c r="B361" s="65" t="inlineStr">
        <is>
          <t>DEV-00826</t>
        </is>
      </c>
      <c r="C361" s="66" t="n">
        <v>45344</v>
      </c>
      <c r="D361" s="65" t="inlineStr">
        <is>
          <t>2024-02</t>
        </is>
      </c>
      <c r="E361" s="65" t="inlineStr">
        <is>
          <t>2023-2024</t>
        </is>
      </c>
      <c r="F361" s="65" t="inlineStr">
        <is>
          <t>TEC-02</t>
        </is>
      </c>
      <c r="G361" s="65" t="inlineStr">
        <is>
          <t>Ahmed Zahiri</t>
        </is>
      </c>
      <c r="H361" s="65" t="inlineStr">
        <is>
          <t>Bordeaux</t>
        </is>
      </c>
      <c r="I361" s="65" t="inlineStr">
        <is>
          <t>Chauffage</t>
        </is>
      </c>
      <c r="J361" s="70" t="n">
        <v>7.3</v>
      </c>
      <c r="K361" s="70" t="n">
        <v>6.9</v>
      </c>
      <c r="L361" s="72" t="n">
        <v>35</v>
      </c>
      <c r="M361" s="68" t="n">
        <v>241.5</v>
      </c>
      <c r="N361" s="68" t="n">
        <v>497.09</v>
      </c>
      <c r="O361" s="65" t="inlineStr">
        <is>
          <t>Terminée</t>
        </is>
      </c>
      <c r="P361" s="67">
        <f>$I361</f>
        <v/>
      </c>
      <c r="Q361" s="69">
        <f>1</f>
        <v/>
      </c>
      <c r="R361" s="68">
        <f>IFERROR(INDEX(Devis!$M$2:$M$3053,MATCH($B361,Devis!$A$2:$A$3053,0)),0)</f>
        <v/>
      </c>
      <c r="S361" s="68">
        <f>$M361+$N361</f>
        <v/>
      </c>
      <c r="T361" s="68">
        <f>$R361-$S361</f>
        <v/>
      </c>
      <c r="U361" s="67">
        <f>IFERROR(IF(($C361-INDEX(Techniciens!$G$2:$G$13,MATCH($F361,Techniciens!$A$2:$A$13,0)))&lt;=365,"Moins d'un an",IF(($C361-INDEX(Techniciens!$G$2:$G$13,MATCH($F361,Techniciens!$A$2:$A$13,0)))&lt;=730,"1 à 2 ans","Plus de 2 ans")),"")</f>
        <v/>
      </c>
    </row>
    <row r="362">
      <c r="A362" s="65" t="inlineStr">
        <is>
          <t>INT-00361</t>
        </is>
      </c>
      <c r="B362" s="65" t="inlineStr">
        <is>
          <t>DEV-00827</t>
        </is>
      </c>
      <c r="C362" s="66" t="n">
        <v>45344</v>
      </c>
      <c r="D362" s="65" t="inlineStr">
        <is>
          <t>2024-02</t>
        </is>
      </c>
      <c r="E362" s="65" t="inlineStr">
        <is>
          <t>2023-2024</t>
        </is>
      </c>
      <c r="F362" s="65" t="inlineStr">
        <is>
          <t>TEC-05</t>
        </is>
      </c>
      <c r="G362" s="65" t="inlineStr">
        <is>
          <t>Sonia Mercier</t>
        </is>
      </c>
      <c r="H362" s="65" t="inlineStr">
        <is>
          <t>Bordeaux</t>
        </is>
      </c>
      <c r="I362" s="65" t="inlineStr">
        <is>
          <t>Salle de bain</t>
        </is>
      </c>
      <c r="J362" s="70" t="n">
        <v>17.7</v>
      </c>
      <c r="K362" s="70" t="n">
        <v>17.1</v>
      </c>
      <c r="L362" s="72" t="n">
        <v>31</v>
      </c>
      <c r="M362" s="68" t="n">
        <v>530.1</v>
      </c>
      <c r="N362" s="68" t="n">
        <v>2066.58</v>
      </c>
      <c r="O362" s="65" t="inlineStr">
        <is>
          <t>Terminée</t>
        </is>
      </c>
      <c r="P362" s="67">
        <f>$I362</f>
        <v/>
      </c>
      <c r="Q362" s="69">
        <f>1</f>
        <v/>
      </c>
      <c r="R362" s="68">
        <f>IFERROR(INDEX(Devis!$M$2:$M$3053,MATCH($B362,Devis!$A$2:$A$3053,0)),0)</f>
        <v/>
      </c>
      <c r="S362" s="68">
        <f>$M362+$N362</f>
        <v/>
      </c>
      <c r="T362" s="68">
        <f>$R362-$S362</f>
        <v/>
      </c>
      <c r="U362" s="67">
        <f>IFERROR(IF(($C362-INDEX(Techniciens!$G$2:$G$13,MATCH($F362,Techniciens!$A$2:$A$13,0)))&lt;=365,"Moins d'un an",IF(($C362-INDEX(Techniciens!$G$2:$G$13,MATCH($F362,Techniciens!$A$2:$A$13,0)))&lt;=730,"1 à 2 ans","Plus de 2 ans")),"")</f>
        <v/>
      </c>
    </row>
    <row r="363">
      <c r="A363" s="65" t="inlineStr">
        <is>
          <t>INT-00362</t>
        </is>
      </c>
      <c r="B363" s="65" t="inlineStr">
        <is>
          <t>DEV-00829</t>
        </is>
      </c>
      <c r="C363" s="66" t="n">
        <v>45334</v>
      </c>
      <c r="D363" s="65" t="inlineStr">
        <is>
          <t>2024-02</t>
        </is>
      </c>
      <c r="E363" s="65" t="inlineStr">
        <is>
          <t>2023-2024</t>
        </is>
      </c>
      <c r="F363" s="65" t="inlineStr">
        <is>
          <t>TEC-03</t>
        </is>
      </c>
      <c r="G363" s="65" t="inlineStr">
        <is>
          <t>Fabien Ortiz</t>
        </is>
      </c>
      <c r="H363" s="65" t="inlineStr">
        <is>
          <t>Bordeaux</t>
        </is>
      </c>
      <c r="I363" s="65" t="inlineStr">
        <is>
          <t>Dépannage</t>
        </is>
      </c>
      <c r="J363" s="70" t="n">
        <v>5.6</v>
      </c>
      <c r="K363" s="70" t="n">
        <v>5.5</v>
      </c>
      <c r="L363" s="72" t="n">
        <v>33</v>
      </c>
      <c r="M363" s="68" t="n">
        <v>181.5</v>
      </c>
      <c r="N363" s="68" t="n">
        <v>376.43</v>
      </c>
      <c r="O363" s="65" t="inlineStr">
        <is>
          <t>Terminée</t>
        </is>
      </c>
      <c r="P363" s="67">
        <f>$I363</f>
        <v/>
      </c>
      <c r="Q363" s="69">
        <f>1</f>
        <v/>
      </c>
      <c r="R363" s="68">
        <f>IFERROR(INDEX(Devis!$M$2:$M$3053,MATCH($B363,Devis!$A$2:$A$3053,0)),0)</f>
        <v/>
      </c>
      <c r="S363" s="68">
        <f>$M363+$N363</f>
        <v/>
      </c>
      <c r="T363" s="68">
        <f>$R363-$S363</f>
        <v/>
      </c>
      <c r="U363" s="67">
        <f>IFERROR(IF(($C363-INDEX(Techniciens!$G$2:$G$13,MATCH($F363,Techniciens!$A$2:$A$13,0)))&lt;=365,"Moins d'un an",IF(($C363-INDEX(Techniciens!$G$2:$G$13,MATCH($F363,Techniciens!$A$2:$A$13,0)))&lt;=730,"1 à 2 ans","Plus de 2 ans")),"")</f>
        <v/>
      </c>
    </row>
    <row r="364">
      <c r="A364" s="65" t="inlineStr">
        <is>
          <t>INT-00363</t>
        </is>
      </c>
      <c r="B364" s="65" t="inlineStr">
        <is>
          <t>DEV-00833</t>
        </is>
      </c>
      <c r="C364" s="66" t="n">
        <v>45334</v>
      </c>
      <c r="D364" s="65" t="inlineStr">
        <is>
          <t>2024-02</t>
        </is>
      </c>
      <c r="E364" s="65" t="inlineStr">
        <is>
          <t>2023-2024</t>
        </is>
      </c>
      <c r="F364" s="65" t="inlineStr">
        <is>
          <t>TEC-05</t>
        </is>
      </c>
      <c r="G364" s="65" t="inlineStr">
        <is>
          <t>Sonia Mercier</t>
        </is>
      </c>
      <c r="H364" s="65" t="inlineStr">
        <is>
          <t>Bordeaux</t>
        </is>
      </c>
      <c r="I364" s="65" t="inlineStr">
        <is>
          <t>Salle de bain</t>
        </is>
      </c>
      <c r="J364" s="70" t="n">
        <v>17.8</v>
      </c>
      <c r="K364" s="70" t="n">
        <v>18.3</v>
      </c>
      <c r="L364" s="72" t="n">
        <v>31</v>
      </c>
      <c r="M364" s="68" t="n">
        <v>567.3</v>
      </c>
      <c r="N364" s="68" t="n">
        <v>3992.2</v>
      </c>
      <c r="O364" s="65" t="inlineStr">
        <is>
          <t>Terminée</t>
        </is>
      </c>
      <c r="P364" s="67">
        <f>$I364</f>
        <v/>
      </c>
      <c r="Q364" s="69">
        <f>1</f>
        <v/>
      </c>
      <c r="R364" s="68">
        <f>IFERROR(INDEX(Devis!$M$2:$M$3053,MATCH($B364,Devis!$A$2:$A$3053,0)),0)</f>
        <v/>
      </c>
      <c r="S364" s="68">
        <f>$M364+$N364</f>
        <v/>
      </c>
      <c r="T364" s="68">
        <f>$R364-$S364</f>
        <v/>
      </c>
      <c r="U364" s="67">
        <f>IFERROR(IF(($C364-INDEX(Techniciens!$G$2:$G$13,MATCH($F364,Techniciens!$A$2:$A$13,0)))&lt;=365,"Moins d'un an",IF(($C364-INDEX(Techniciens!$G$2:$G$13,MATCH($F364,Techniciens!$A$2:$A$13,0)))&lt;=730,"1 à 2 ans","Plus de 2 ans")),"")</f>
        <v/>
      </c>
    </row>
    <row r="365">
      <c r="A365" s="65" t="inlineStr">
        <is>
          <t>INT-00364</t>
        </is>
      </c>
      <c r="B365" s="65" t="inlineStr">
        <is>
          <t>DEV-00834</t>
        </is>
      </c>
      <c r="C365" s="66" t="n">
        <v>45366</v>
      </c>
      <c r="D365" s="65" t="inlineStr">
        <is>
          <t>2024-03</t>
        </is>
      </c>
      <c r="E365" s="65" t="inlineStr">
        <is>
          <t>2023-2024</t>
        </is>
      </c>
      <c r="F365" s="65" t="inlineStr">
        <is>
          <t>TEC-05</t>
        </is>
      </c>
      <c r="G365" s="65" t="inlineStr">
        <is>
          <t>Sonia Mercier</t>
        </is>
      </c>
      <c r="H365" s="65" t="inlineStr">
        <is>
          <t>Bordeaux</t>
        </is>
      </c>
      <c r="I365" s="65" t="inlineStr">
        <is>
          <t>Dépannage</t>
        </is>
      </c>
      <c r="J365" s="70" t="n">
        <v>1.1</v>
      </c>
      <c r="K365" s="70" t="n">
        <v>1.1</v>
      </c>
      <c r="L365" s="72" t="n">
        <v>31</v>
      </c>
      <c r="M365" s="68" t="n">
        <v>34.1</v>
      </c>
      <c r="N365" s="68" t="n">
        <v>136.93</v>
      </c>
      <c r="O365" s="65" t="inlineStr">
        <is>
          <t>Terminée</t>
        </is>
      </c>
      <c r="P365" s="67">
        <f>$I365</f>
        <v/>
      </c>
      <c r="Q365" s="69">
        <f>1</f>
        <v/>
      </c>
      <c r="R365" s="68">
        <f>IFERROR(INDEX(Devis!$M$2:$M$3053,MATCH($B365,Devis!$A$2:$A$3053,0)),0)</f>
        <v/>
      </c>
      <c r="S365" s="68">
        <f>$M365+$N365</f>
        <v/>
      </c>
      <c r="T365" s="68">
        <f>$R365-$S365</f>
        <v/>
      </c>
      <c r="U365" s="67">
        <f>IFERROR(IF(($C365-INDEX(Techniciens!$G$2:$G$13,MATCH($F365,Techniciens!$A$2:$A$13,0)))&lt;=365,"Moins d'un an",IF(($C365-INDEX(Techniciens!$G$2:$G$13,MATCH($F365,Techniciens!$A$2:$A$13,0)))&lt;=730,"1 à 2 ans","Plus de 2 ans")),"")</f>
        <v/>
      </c>
    </row>
    <row r="366">
      <c r="A366" s="65" t="inlineStr">
        <is>
          <t>INT-00365</t>
        </is>
      </c>
      <c r="B366" s="65" t="inlineStr">
        <is>
          <t>DEV-00835</t>
        </is>
      </c>
      <c r="C366" s="66" t="n">
        <v>45350</v>
      </c>
      <c r="D366" s="65" t="inlineStr">
        <is>
          <t>2024-02</t>
        </is>
      </c>
      <c r="E366" s="65" t="inlineStr">
        <is>
          <t>2023-2024</t>
        </is>
      </c>
      <c r="F366" s="65" t="inlineStr">
        <is>
          <t>TEC-03</t>
        </is>
      </c>
      <c r="G366" s="65" t="inlineStr">
        <is>
          <t>Fabien Ortiz</t>
        </is>
      </c>
      <c r="H366" s="65" t="inlineStr">
        <is>
          <t>Bordeaux</t>
        </is>
      </c>
      <c r="I366" s="65" t="inlineStr">
        <is>
          <t>Électricité</t>
        </is>
      </c>
      <c r="J366" s="70" t="n">
        <v>7.8</v>
      </c>
      <c r="K366" s="70" t="n">
        <v>7.4</v>
      </c>
      <c r="L366" s="72" t="n">
        <v>33</v>
      </c>
      <c r="M366" s="68" t="n">
        <v>244.2</v>
      </c>
      <c r="N366" s="68" t="n">
        <v>1591.34</v>
      </c>
      <c r="O366" s="65" t="inlineStr">
        <is>
          <t>Terminée</t>
        </is>
      </c>
      <c r="P366" s="67">
        <f>$I366</f>
        <v/>
      </c>
      <c r="Q366" s="69">
        <f>1</f>
        <v/>
      </c>
      <c r="R366" s="68">
        <f>IFERROR(INDEX(Devis!$M$2:$M$3053,MATCH($B366,Devis!$A$2:$A$3053,0)),0)</f>
        <v/>
      </c>
      <c r="S366" s="68">
        <f>$M366+$N366</f>
        <v/>
      </c>
      <c r="T366" s="68">
        <f>$R366-$S366</f>
        <v/>
      </c>
      <c r="U366" s="67">
        <f>IFERROR(IF(($C366-INDEX(Techniciens!$G$2:$G$13,MATCH($F366,Techniciens!$A$2:$A$13,0)))&lt;=365,"Moins d'un an",IF(($C366-INDEX(Techniciens!$G$2:$G$13,MATCH($F366,Techniciens!$A$2:$A$13,0)))&lt;=730,"1 à 2 ans","Plus de 2 ans")),"")</f>
        <v/>
      </c>
    </row>
    <row r="367">
      <c r="A367" s="65" t="inlineStr">
        <is>
          <t>INT-00366</t>
        </is>
      </c>
      <c r="B367" s="65" t="inlineStr">
        <is>
          <t>DEV-00838</t>
        </is>
      </c>
      <c r="C367" s="66" t="n">
        <v>45359</v>
      </c>
      <c r="D367" s="65" t="inlineStr">
        <is>
          <t>2024-03</t>
        </is>
      </c>
      <c r="E367" s="65" t="inlineStr">
        <is>
          <t>2023-2024</t>
        </is>
      </c>
      <c r="F367" s="65" t="inlineStr">
        <is>
          <t>TEC-02</t>
        </is>
      </c>
      <c r="G367" s="65" t="inlineStr">
        <is>
          <t>Ahmed Zahiri</t>
        </is>
      </c>
      <c r="H367" s="65" t="inlineStr">
        <is>
          <t>Bordeaux</t>
        </is>
      </c>
      <c r="I367" s="65" t="inlineStr">
        <is>
          <t>Chauffage</t>
        </is>
      </c>
      <c r="J367" s="70" t="n">
        <v>10.3</v>
      </c>
      <c r="K367" s="70" t="n">
        <v>9.300000000000001</v>
      </c>
      <c r="L367" s="72" t="n">
        <v>35</v>
      </c>
      <c r="M367" s="68" t="n">
        <v>325.5</v>
      </c>
      <c r="N367" s="68" t="n">
        <v>1125.64</v>
      </c>
      <c r="O367" s="65" t="inlineStr">
        <is>
          <t>Terminée</t>
        </is>
      </c>
      <c r="P367" s="67">
        <f>$I367</f>
        <v/>
      </c>
      <c r="Q367" s="69">
        <f>1</f>
        <v/>
      </c>
      <c r="R367" s="68">
        <f>IFERROR(INDEX(Devis!$M$2:$M$3053,MATCH($B367,Devis!$A$2:$A$3053,0)),0)</f>
        <v/>
      </c>
      <c r="S367" s="68">
        <f>$M367+$N367</f>
        <v/>
      </c>
      <c r="T367" s="68">
        <f>$R367-$S367</f>
        <v/>
      </c>
      <c r="U367" s="67">
        <f>IFERROR(IF(($C367-INDEX(Techniciens!$G$2:$G$13,MATCH($F367,Techniciens!$A$2:$A$13,0)))&lt;=365,"Moins d'un an",IF(($C367-INDEX(Techniciens!$G$2:$G$13,MATCH($F367,Techniciens!$A$2:$A$13,0)))&lt;=730,"1 à 2 ans","Plus de 2 ans")),"")</f>
        <v/>
      </c>
    </row>
    <row r="368">
      <c r="A368" s="65" t="inlineStr">
        <is>
          <t>INT-00367</t>
        </is>
      </c>
      <c r="B368" s="65" t="inlineStr">
        <is>
          <t>DEV-00839</t>
        </is>
      </c>
      <c r="C368" s="66" t="n">
        <v>45362</v>
      </c>
      <c r="D368" s="65" t="inlineStr">
        <is>
          <t>2024-03</t>
        </is>
      </c>
      <c r="E368" s="65" t="inlineStr">
        <is>
          <t>2023-2024</t>
        </is>
      </c>
      <c r="F368" s="65" t="inlineStr">
        <is>
          <t>TEC-02</t>
        </is>
      </c>
      <c r="G368" s="65" t="inlineStr">
        <is>
          <t>Ahmed Zahiri</t>
        </is>
      </c>
      <c r="H368" s="65" t="inlineStr">
        <is>
          <t>Bordeaux</t>
        </is>
      </c>
      <c r="I368" s="65" t="inlineStr">
        <is>
          <t>Chauffage</t>
        </is>
      </c>
      <c r="J368" s="70" t="n">
        <v>2.3</v>
      </c>
      <c r="K368" s="70" t="n">
        <v>2</v>
      </c>
      <c r="L368" s="72" t="n">
        <v>35</v>
      </c>
      <c r="M368" s="68" t="n">
        <v>70</v>
      </c>
      <c r="N368" s="68" t="n">
        <v>156.87</v>
      </c>
      <c r="O368" s="65" t="inlineStr">
        <is>
          <t>Terminée</t>
        </is>
      </c>
      <c r="P368" s="67">
        <f>$I368</f>
        <v/>
      </c>
      <c r="Q368" s="69">
        <f>1</f>
        <v/>
      </c>
      <c r="R368" s="68">
        <f>IFERROR(INDEX(Devis!$M$2:$M$3053,MATCH($B368,Devis!$A$2:$A$3053,0)),0)</f>
        <v/>
      </c>
      <c r="S368" s="68">
        <f>$M368+$N368</f>
        <v/>
      </c>
      <c r="T368" s="68">
        <f>$R368-$S368</f>
        <v/>
      </c>
      <c r="U368" s="67">
        <f>IFERROR(IF(($C368-INDEX(Techniciens!$G$2:$G$13,MATCH($F368,Techniciens!$A$2:$A$13,0)))&lt;=365,"Moins d'un an",IF(($C368-INDEX(Techniciens!$G$2:$G$13,MATCH($F368,Techniciens!$A$2:$A$13,0)))&lt;=730,"1 à 2 ans","Plus de 2 ans")),"")</f>
        <v/>
      </c>
    </row>
    <row r="369">
      <c r="A369" s="65" t="inlineStr">
        <is>
          <t>INT-00368</t>
        </is>
      </c>
      <c r="B369" s="65" t="inlineStr">
        <is>
          <t>DEV-00844</t>
        </is>
      </c>
      <c r="C369" s="66" t="n">
        <v>45350</v>
      </c>
      <c r="D369" s="65" t="inlineStr">
        <is>
          <t>2024-02</t>
        </is>
      </c>
      <c r="E369" s="65" t="inlineStr">
        <is>
          <t>2023-2024</t>
        </is>
      </c>
      <c r="F369" s="65" t="inlineStr">
        <is>
          <t>TEC-04</t>
        </is>
      </c>
      <c r="G369" s="65" t="inlineStr">
        <is>
          <t>Lucas Bertin</t>
        </is>
      </c>
      <c r="H369" s="65" t="inlineStr">
        <is>
          <t>Bordeaux</t>
        </is>
      </c>
      <c r="I369" s="65" t="inlineStr">
        <is>
          <t>Dépannage</t>
        </is>
      </c>
      <c r="J369" s="70" t="n">
        <v>2.8</v>
      </c>
      <c r="K369" s="70" t="n">
        <v>3.5</v>
      </c>
      <c r="L369" s="72" t="n">
        <v>27</v>
      </c>
      <c r="M369" s="68" t="n">
        <v>94.5</v>
      </c>
      <c r="N369" s="68" t="n">
        <v>234.95</v>
      </c>
      <c r="O369" s="65" t="inlineStr">
        <is>
          <t>Terminée</t>
        </is>
      </c>
      <c r="P369" s="67">
        <f>$I369</f>
        <v/>
      </c>
      <c r="Q369" s="69">
        <f>1</f>
        <v/>
      </c>
      <c r="R369" s="68">
        <f>IFERROR(INDEX(Devis!$M$2:$M$3053,MATCH($B369,Devis!$A$2:$A$3053,0)),0)</f>
        <v/>
      </c>
      <c r="S369" s="68">
        <f>$M369+$N369</f>
        <v/>
      </c>
      <c r="T369" s="68">
        <f>$R369-$S369</f>
        <v/>
      </c>
      <c r="U369" s="67">
        <f>IFERROR(IF(($C369-INDEX(Techniciens!$G$2:$G$13,MATCH($F369,Techniciens!$A$2:$A$13,0)))&lt;=365,"Moins d'un an",IF(($C369-INDEX(Techniciens!$G$2:$G$13,MATCH($F369,Techniciens!$A$2:$A$13,0)))&lt;=730,"1 à 2 ans","Plus de 2 ans")),"")</f>
        <v/>
      </c>
    </row>
    <row r="370">
      <c r="A370" s="65" t="inlineStr">
        <is>
          <t>INT-00369</t>
        </is>
      </c>
      <c r="B370" s="65" t="inlineStr">
        <is>
          <t>DEV-00856</t>
        </is>
      </c>
      <c r="C370" s="66" t="n">
        <v>45366</v>
      </c>
      <c r="D370" s="65" t="inlineStr">
        <is>
          <t>2024-03</t>
        </is>
      </c>
      <c r="E370" s="65" t="inlineStr">
        <is>
          <t>2023-2024</t>
        </is>
      </c>
      <c r="F370" s="65" t="inlineStr">
        <is>
          <t>TEC-09</t>
        </is>
      </c>
      <c r="G370" s="65" t="inlineStr">
        <is>
          <t>Mehdi Ouali</t>
        </is>
      </c>
      <c r="H370" s="65" t="inlineStr">
        <is>
          <t>Toulouse</t>
        </is>
      </c>
      <c r="I370" s="65" t="inlineStr">
        <is>
          <t>Dépannage</t>
        </is>
      </c>
      <c r="J370" s="70" t="n">
        <v>1.5</v>
      </c>
      <c r="K370" s="70" t="n">
        <v>2</v>
      </c>
      <c r="L370" s="72" t="n">
        <v>28</v>
      </c>
      <c r="M370" s="68" t="n">
        <v>56</v>
      </c>
      <c r="N370" s="68" t="n">
        <v>108.19</v>
      </c>
      <c r="O370" s="65" t="inlineStr">
        <is>
          <t>Terminée</t>
        </is>
      </c>
      <c r="P370" s="67">
        <f>$I370</f>
        <v/>
      </c>
      <c r="Q370" s="69">
        <f>1</f>
        <v/>
      </c>
      <c r="R370" s="68">
        <f>IFERROR(INDEX(Devis!$M$2:$M$3053,MATCH($B370,Devis!$A$2:$A$3053,0)),0)</f>
        <v/>
      </c>
      <c r="S370" s="68">
        <f>$M370+$N370</f>
        <v/>
      </c>
      <c r="T370" s="68">
        <f>$R370-$S370</f>
        <v/>
      </c>
      <c r="U370" s="67">
        <f>IFERROR(IF(($C370-INDEX(Techniciens!$G$2:$G$13,MATCH($F370,Techniciens!$A$2:$A$13,0)))&lt;=365,"Moins d'un an",IF(($C370-INDEX(Techniciens!$G$2:$G$13,MATCH($F370,Techniciens!$A$2:$A$13,0)))&lt;=730,"1 à 2 ans","Plus de 2 ans")),"")</f>
        <v/>
      </c>
    </row>
    <row r="371">
      <c r="A371" s="65" t="inlineStr">
        <is>
          <t>INT-00370</t>
        </is>
      </c>
      <c r="B371" s="65" t="inlineStr">
        <is>
          <t>DEV-00858</t>
        </is>
      </c>
      <c r="C371" s="66" t="n">
        <v>45363</v>
      </c>
      <c r="D371" s="65" t="inlineStr">
        <is>
          <t>2024-03</t>
        </is>
      </c>
      <c r="E371" s="65" t="inlineStr">
        <is>
          <t>2023-2024</t>
        </is>
      </c>
      <c r="F371" s="65" t="inlineStr">
        <is>
          <t>TEC-02</t>
        </is>
      </c>
      <c r="G371" s="65" t="inlineStr">
        <is>
          <t>Ahmed Zahiri</t>
        </is>
      </c>
      <c r="H371" s="65" t="inlineStr">
        <is>
          <t>Bordeaux</t>
        </is>
      </c>
      <c r="I371" s="65" t="inlineStr">
        <is>
          <t>Dépannage</t>
        </is>
      </c>
      <c r="J371" s="70" t="n">
        <v>1.6</v>
      </c>
      <c r="K371" s="70" t="n">
        <v>1.5</v>
      </c>
      <c r="L371" s="72" t="n">
        <v>35</v>
      </c>
      <c r="M371" s="68" t="n">
        <v>52.5</v>
      </c>
      <c r="N371" s="68" t="n">
        <v>98.91</v>
      </c>
      <c r="O371" s="65" t="inlineStr">
        <is>
          <t>Terminée</t>
        </is>
      </c>
      <c r="P371" s="67">
        <f>$I371</f>
        <v/>
      </c>
      <c r="Q371" s="69">
        <f>1</f>
        <v/>
      </c>
      <c r="R371" s="68">
        <f>IFERROR(INDEX(Devis!$M$2:$M$3053,MATCH($B371,Devis!$A$2:$A$3053,0)),0)</f>
        <v/>
      </c>
      <c r="S371" s="68">
        <f>$M371+$N371</f>
        <v/>
      </c>
      <c r="T371" s="68">
        <f>$R371-$S371</f>
        <v/>
      </c>
      <c r="U371" s="67">
        <f>IFERROR(IF(($C371-INDEX(Techniciens!$G$2:$G$13,MATCH($F371,Techniciens!$A$2:$A$13,0)))&lt;=365,"Moins d'un an",IF(($C371-INDEX(Techniciens!$G$2:$G$13,MATCH($F371,Techniciens!$A$2:$A$13,0)))&lt;=730,"1 à 2 ans","Plus de 2 ans")),"")</f>
        <v/>
      </c>
    </row>
    <row r="372">
      <c r="A372" s="65" t="inlineStr">
        <is>
          <t>INT-00371</t>
        </is>
      </c>
      <c r="B372" s="65" t="inlineStr">
        <is>
          <t>DEV-00864</t>
        </is>
      </c>
      <c r="C372" s="66" t="n">
        <v>45351</v>
      </c>
      <c r="D372" s="65" t="inlineStr">
        <is>
          <t>2024-02</t>
        </is>
      </c>
      <c r="E372" s="65" t="inlineStr">
        <is>
          <t>2023-2024</t>
        </is>
      </c>
      <c r="F372" s="65" t="inlineStr">
        <is>
          <t>TEC-05</t>
        </is>
      </c>
      <c r="G372" s="65" t="inlineStr">
        <is>
          <t>Sonia Mercier</t>
        </is>
      </c>
      <c r="H372" s="65" t="inlineStr">
        <is>
          <t>Bordeaux</t>
        </is>
      </c>
      <c r="I372" s="65" t="inlineStr">
        <is>
          <t>Salle de bain</t>
        </is>
      </c>
      <c r="J372" s="70" t="n">
        <v>6</v>
      </c>
      <c r="K372" s="70" t="n">
        <v>6.3</v>
      </c>
      <c r="L372" s="72" t="n">
        <v>31</v>
      </c>
      <c r="M372" s="68" t="n">
        <v>195.3</v>
      </c>
      <c r="N372" s="68" t="n">
        <v>508.7</v>
      </c>
      <c r="O372" s="65" t="inlineStr">
        <is>
          <t>Terminée</t>
        </is>
      </c>
      <c r="P372" s="67">
        <f>$I372</f>
        <v/>
      </c>
      <c r="Q372" s="69">
        <f>1</f>
        <v/>
      </c>
      <c r="R372" s="68">
        <f>IFERROR(INDEX(Devis!$M$2:$M$3053,MATCH($B372,Devis!$A$2:$A$3053,0)),0)</f>
        <v/>
      </c>
      <c r="S372" s="68">
        <f>$M372+$N372</f>
        <v/>
      </c>
      <c r="T372" s="68">
        <f>$R372-$S372</f>
        <v/>
      </c>
      <c r="U372" s="67">
        <f>IFERROR(IF(($C372-INDEX(Techniciens!$G$2:$G$13,MATCH($F372,Techniciens!$A$2:$A$13,0)))&lt;=365,"Moins d'un an",IF(($C372-INDEX(Techniciens!$G$2:$G$13,MATCH($F372,Techniciens!$A$2:$A$13,0)))&lt;=730,"1 à 2 ans","Plus de 2 ans")),"")</f>
        <v/>
      </c>
    </row>
    <row r="373">
      <c r="A373" s="65" t="inlineStr">
        <is>
          <t>INT-00372</t>
        </is>
      </c>
      <c r="B373" s="65" t="inlineStr">
        <is>
          <t>DEV-00865</t>
        </is>
      </c>
      <c r="C373" s="66" t="n">
        <v>45383</v>
      </c>
      <c r="D373" s="65" t="inlineStr">
        <is>
          <t>2024-04</t>
        </is>
      </c>
      <c r="E373" s="65" t="inlineStr">
        <is>
          <t>2023-2024</t>
        </is>
      </c>
      <c r="F373" s="65" t="inlineStr">
        <is>
          <t>TEC-02</t>
        </is>
      </c>
      <c r="G373" s="65" t="inlineStr">
        <is>
          <t>Ahmed Zahiri</t>
        </is>
      </c>
      <c r="H373" s="65" t="inlineStr">
        <is>
          <t>Bordeaux</t>
        </is>
      </c>
      <c r="I373" s="65" t="inlineStr">
        <is>
          <t>Chauffage</t>
        </is>
      </c>
      <c r="J373" s="70" t="n">
        <v>3.2</v>
      </c>
      <c r="K373" s="70" t="n">
        <v>2.9</v>
      </c>
      <c r="L373" s="72" t="n">
        <v>35</v>
      </c>
      <c r="M373" s="68" t="n">
        <v>101.5</v>
      </c>
      <c r="N373" s="68" t="n">
        <v>548.8200000000001</v>
      </c>
      <c r="O373" s="65" t="inlineStr">
        <is>
          <t>Terminée</t>
        </is>
      </c>
      <c r="P373" s="67">
        <f>$I373</f>
        <v/>
      </c>
      <c r="Q373" s="69">
        <f>1</f>
        <v/>
      </c>
      <c r="R373" s="68">
        <f>IFERROR(INDEX(Devis!$M$2:$M$3053,MATCH($B373,Devis!$A$2:$A$3053,0)),0)</f>
        <v/>
      </c>
      <c r="S373" s="68">
        <f>$M373+$N373</f>
        <v/>
      </c>
      <c r="T373" s="68">
        <f>$R373-$S373</f>
        <v/>
      </c>
      <c r="U373" s="67">
        <f>IFERROR(IF(($C373-INDEX(Techniciens!$G$2:$G$13,MATCH($F373,Techniciens!$A$2:$A$13,0)))&lt;=365,"Moins d'un an",IF(($C373-INDEX(Techniciens!$G$2:$G$13,MATCH($F373,Techniciens!$A$2:$A$13,0)))&lt;=730,"1 à 2 ans","Plus de 2 ans")),"")</f>
        <v/>
      </c>
    </row>
    <row r="374">
      <c r="A374" s="65" t="inlineStr">
        <is>
          <t>INT-00373</t>
        </is>
      </c>
      <c r="B374" s="65" t="inlineStr">
        <is>
          <t>DEV-00867</t>
        </is>
      </c>
      <c r="C374" s="66" t="n">
        <v>45336</v>
      </c>
      <c r="D374" s="65" t="inlineStr">
        <is>
          <t>2024-02</t>
        </is>
      </c>
      <c r="E374" s="65" t="inlineStr">
        <is>
          <t>2023-2024</t>
        </is>
      </c>
      <c r="F374" s="65" t="inlineStr">
        <is>
          <t>TEC-02</t>
        </is>
      </c>
      <c r="G374" s="65" t="inlineStr">
        <is>
          <t>Ahmed Zahiri</t>
        </is>
      </c>
      <c r="H374" s="65" t="inlineStr">
        <is>
          <t>Bordeaux</t>
        </is>
      </c>
      <c r="I374" s="65" t="inlineStr">
        <is>
          <t>Chauffage</t>
        </is>
      </c>
      <c r="J374" s="70" t="n">
        <v>1</v>
      </c>
      <c r="K374" s="70" t="n">
        <v>0.8</v>
      </c>
      <c r="L374" s="72" t="n">
        <v>35</v>
      </c>
      <c r="M374" s="68" t="n">
        <v>28</v>
      </c>
      <c r="N374" s="68" t="n">
        <v>53.06</v>
      </c>
      <c r="O374" s="65" t="inlineStr">
        <is>
          <t>Terminée</t>
        </is>
      </c>
      <c r="P374" s="67">
        <f>$I374</f>
        <v/>
      </c>
      <c r="Q374" s="69">
        <f>1</f>
        <v/>
      </c>
      <c r="R374" s="68">
        <f>IFERROR(INDEX(Devis!$M$2:$M$3053,MATCH($B374,Devis!$A$2:$A$3053,0)),0)</f>
        <v/>
      </c>
      <c r="S374" s="68">
        <f>$M374+$N374</f>
        <v/>
      </c>
      <c r="T374" s="68">
        <f>$R374-$S374</f>
        <v/>
      </c>
      <c r="U374" s="67">
        <f>IFERROR(IF(($C374-INDEX(Techniciens!$G$2:$G$13,MATCH($F374,Techniciens!$A$2:$A$13,0)))&lt;=365,"Moins d'un an",IF(($C374-INDEX(Techniciens!$G$2:$G$13,MATCH($F374,Techniciens!$A$2:$A$13,0)))&lt;=730,"1 à 2 ans","Plus de 2 ans")),"")</f>
        <v/>
      </c>
    </row>
    <row r="375">
      <c r="A375" s="65" t="inlineStr">
        <is>
          <t>INT-00374</t>
        </is>
      </c>
      <c r="B375" s="65" t="inlineStr">
        <is>
          <t>DEV-00868</t>
        </is>
      </c>
      <c r="C375" s="66" t="n">
        <v>45366</v>
      </c>
      <c r="D375" s="65" t="inlineStr">
        <is>
          <t>2024-03</t>
        </is>
      </c>
      <c r="E375" s="65" t="inlineStr">
        <is>
          <t>2023-2024</t>
        </is>
      </c>
      <c r="F375" s="65" t="inlineStr">
        <is>
          <t>TEC-05</t>
        </is>
      </c>
      <c r="G375" s="65" t="inlineStr">
        <is>
          <t>Sonia Mercier</t>
        </is>
      </c>
      <c r="H375" s="65" t="inlineStr">
        <is>
          <t>Bordeaux</t>
        </is>
      </c>
      <c r="I375" s="65" t="inlineStr">
        <is>
          <t>Salle de bain</t>
        </is>
      </c>
      <c r="J375" s="70" t="n">
        <v>41.1</v>
      </c>
      <c r="K375" s="70" t="n">
        <v>36.5</v>
      </c>
      <c r="L375" s="72" t="n">
        <v>31</v>
      </c>
      <c r="M375" s="68" t="n">
        <v>1131.5</v>
      </c>
      <c r="N375" s="68" t="n">
        <v>5018.36</v>
      </c>
      <c r="O375" s="65" t="inlineStr">
        <is>
          <t>Terminée</t>
        </is>
      </c>
      <c r="P375" s="67">
        <f>$I375</f>
        <v/>
      </c>
      <c r="Q375" s="69">
        <f>1</f>
        <v/>
      </c>
      <c r="R375" s="68">
        <f>IFERROR(INDEX(Devis!$M$2:$M$3053,MATCH($B375,Devis!$A$2:$A$3053,0)),0)</f>
        <v/>
      </c>
      <c r="S375" s="68">
        <f>$M375+$N375</f>
        <v/>
      </c>
      <c r="T375" s="68">
        <f>$R375-$S375</f>
        <v/>
      </c>
      <c r="U375" s="67">
        <f>IFERROR(IF(($C375-INDEX(Techniciens!$G$2:$G$13,MATCH($F375,Techniciens!$A$2:$A$13,0)))&lt;=365,"Moins d'un an",IF(($C375-INDEX(Techniciens!$G$2:$G$13,MATCH($F375,Techniciens!$A$2:$A$13,0)))&lt;=730,"1 à 2 ans","Plus de 2 ans")),"")</f>
        <v/>
      </c>
    </row>
    <row r="376">
      <c r="A376" s="65" t="inlineStr">
        <is>
          <t>INT-00375</t>
        </is>
      </c>
      <c r="B376" s="65" t="inlineStr">
        <is>
          <t>DEV-00871</t>
        </is>
      </c>
      <c r="C376" s="66" t="n">
        <v>45371</v>
      </c>
      <c r="D376" s="65" t="inlineStr">
        <is>
          <t>2024-03</t>
        </is>
      </c>
      <c r="E376" s="65" t="inlineStr">
        <is>
          <t>2023-2024</t>
        </is>
      </c>
      <c r="F376" s="65" t="inlineStr">
        <is>
          <t>TEC-02</t>
        </is>
      </c>
      <c r="G376" s="65" t="inlineStr">
        <is>
          <t>Ahmed Zahiri</t>
        </is>
      </c>
      <c r="H376" s="65" t="inlineStr">
        <is>
          <t>Bordeaux</t>
        </is>
      </c>
      <c r="I376" s="65" t="inlineStr">
        <is>
          <t>Dépannage</t>
        </is>
      </c>
      <c r="J376" s="70" t="n">
        <v>1.6</v>
      </c>
      <c r="K376" s="70" t="n">
        <v>1.6</v>
      </c>
      <c r="L376" s="72" t="n">
        <v>35</v>
      </c>
      <c r="M376" s="68" t="n">
        <v>56</v>
      </c>
      <c r="N376" s="68" t="n">
        <v>118.21</v>
      </c>
      <c r="O376" s="65" t="inlineStr">
        <is>
          <t>Terminée</t>
        </is>
      </c>
      <c r="P376" s="67">
        <f>$I376</f>
        <v/>
      </c>
      <c r="Q376" s="69">
        <f>1</f>
        <v/>
      </c>
      <c r="R376" s="68">
        <f>IFERROR(INDEX(Devis!$M$2:$M$3053,MATCH($B376,Devis!$A$2:$A$3053,0)),0)</f>
        <v/>
      </c>
      <c r="S376" s="68">
        <f>$M376+$N376</f>
        <v/>
      </c>
      <c r="T376" s="68">
        <f>$R376-$S376</f>
        <v/>
      </c>
      <c r="U376" s="67">
        <f>IFERROR(IF(($C376-INDEX(Techniciens!$G$2:$G$13,MATCH($F376,Techniciens!$A$2:$A$13,0)))&lt;=365,"Moins d'un an",IF(($C376-INDEX(Techniciens!$G$2:$G$13,MATCH($F376,Techniciens!$A$2:$A$13,0)))&lt;=730,"1 à 2 ans","Plus de 2 ans")),"")</f>
        <v/>
      </c>
    </row>
    <row r="377">
      <c r="A377" s="65" t="inlineStr">
        <is>
          <t>INT-00376</t>
        </is>
      </c>
      <c r="B377" s="65" t="inlineStr">
        <is>
          <t>DEV-00876</t>
        </is>
      </c>
      <c r="C377" s="66" t="n">
        <v>45372</v>
      </c>
      <c r="D377" s="65" t="inlineStr">
        <is>
          <t>2024-03</t>
        </is>
      </c>
      <c r="E377" s="65" t="inlineStr">
        <is>
          <t>2023-2024</t>
        </is>
      </c>
      <c r="F377" s="65" t="inlineStr">
        <is>
          <t>TEC-04</t>
        </is>
      </c>
      <c r="G377" s="65" t="inlineStr">
        <is>
          <t>Lucas Bertin</t>
        </is>
      </c>
      <c r="H377" s="65" t="inlineStr">
        <is>
          <t>Bordeaux</t>
        </is>
      </c>
      <c r="I377" s="65" t="inlineStr">
        <is>
          <t>Plomberie</t>
        </is>
      </c>
      <c r="J377" s="70" t="n">
        <v>28.3</v>
      </c>
      <c r="K377" s="70" t="n">
        <v>36.2</v>
      </c>
      <c r="L377" s="72" t="n">
        <v>27</v>
      </c>
      <c r="M377" s="68" t="n">
        <v>977.4</v>
      </c>
      <c r="N377" s="68" t="n">
        <v>7258.11</v>
      </c>
      <c r="O377" s="65" t="inlineStr">
        <is>
          <t>Terminée</t>
        </is>
      </c>
      <c r="P377" s="67">
        <f>$I377</f>
        <v/>
      </c>
      <c r="Q377" s="69">
        <f>1</f>
        <v/>
      </c>
      <c r="R377" s="68">
        <f>IFERROR(INDEX(Devis!$M$2:$M$3053,MATCH($B377,Devis!$A$2:$A$3053,0)),0)</f>
        <v/>
      </c>
      <c r="S377" s="68">
        <f>$M377+$N377</f>
        <v/>
      </c>
      <c r="T377" s="68">
        <f>$R377-$S377</f>
        <v/>
      </c>
      <c r="U377" s="67">
        <f>IFERROR(IF(($C377-INDEX(Techniciens!$G$2:$G$13,MATCH($F377,Techniciens!$A$2:$A$13,0)))&lt;=365,"Moins d'un an",IF(($C377-INDEX(Techniciens!$G$2:$G$13,MATCH($F377,Techniciens!$A$2:$A$13,0)))&lt;=730,"1 à 2 ans","Plus de 2 ans")),"")</f>
        <v/>
      </c>
    </row>
    <row r="378">
      <c r="A378" s="65" t="inlineStr">
        <is>
          <t>INT-00377</t>
        </is>
      </c>
      <c r="B378" s="65" t="inlineStr">
        <is>
          <t>DEV-00877</t>
        </is>
      </c>
      <c r="C378" s="66" t="n">
        <v>45371</v>
      </c>
      <c r="D378" s="65" t="inlineStr">
        <is>
          <t>2024-03</t>
        </is>
      </c>
      <c r="E378" s="65" t="inlineStr">
        <is>
          <t>2023-2024</t>
        </is>
      </c>
      <c r="F378" s="65" t="inlineStr">
        <is>
          <t>TEC-02</t>
        </is>
      </c>
      <c r="G378" s="65" t="inlineStr">
        <is>
          <t>Ahmed Zahiri</t>
        </is>
      </c>
      <c r="H378" s="65" t="inlineStr">
        <is>
          <t>Bordeaux</t>
        </is>
      </c>
      <c r="I378" s="65" t="inlineStr">
        <is>
          <t>Chauffage</t>
        </is>
      </c>
      <c r="J378" s="70" t="n">
        <v>9.5</v>
      </c>
      <c r="K378" s="70" t="n">
        <v>8.9</v>
      </c>
      <c r="L378" s="72" t="n">
        <v>35</v>
      </c>
      <c r="M378" s="68" t="n">
        <v>311.5</v>
      </c>
      <c r="N378" s="68" t="n">
        <v>1085.66</v>
      </c>
      <c r="O378" s="65" t="inlineStr">
        <is>
          <t>Terminée</t>
        </is>
      </c>
      <c r="P378" s="67">
        <f>$I378</f>
        <v/>
      </c>
      <c r="Q378" s="69">
        <f>1</f>
        <v/>
      </c>
      <c r="R378" s="68">
        <f>IFERROR(INDEX(Devis!$M$2:$M$3053,MATCH($B378,Devis!$A$2:$A$3053,0)),0)</f>
        <v/>
      </c>
      <c r="S378" s="68">
        <f>$M378+$N378</f>
        <v/>
      </c>
      <c r="T378" s="68">
        <f>$R378-$S378</f>
        <v/>
      </c>
      <c r="U378" s="67">
        <f>IFERROR(IF(($C378-INDEX(Techniciens!$G$2:$G$13,MATCH($F378,Techniciens!$A$2:$A$13,0)))&lt;=365,"Moins d'un an",IF(($C378-INDEX(Techniciens!$G$2:$G$13,MATCH($F378,Techniciens!$A$2:$A$13,0)))&lt;=730,"1 à 2 ans","Plus de 2 ans")),"")</f>
        <v/>
      </c>
    </row>
    <row r="379">
      <c r="A379" s="65" t="inlineStr">
        <is>
          <t>INT-00378</t>
        </is>
      </c>
      <c r="B379" s="65" t="inlineStr">
        <is>
          <t>DEV-00880</t>
        </is>
      </c>
      <c r="C379" s="66" t="n">
        <v>45376</v>
      </c>
      <c r="D379" s="65" t="inlineStr">
        <is>
          <t>2024-03</t>
        </is>
      </c>
      <c r="E379" s="65" t="inlineStr">
        <is>
          <t>2023-2024</t>
        </is>
      </c>
      <c r="F379" s="65" t="inlineStr">
        <is>
          <t>TEC-03</t>
        </is>
      </c>
      <c r="G379" s="65" t="inlineStr">
        <is>
          <t>Fabien Ortiz</t>
        </is>
      </c>
      <c r="H379" s="65" t="inlineStr">
        <is>
          <t>Bordeaux</t>
        </is>
      </c>
      <c r="I379" s="65" t="inlineStr">
        <is>
          <t>Dépannage</t>
        </is>
      </c>
      <c r="J379" s="70" t="n">
        <v>1.6</v>
      </c>
      <c r="K379" s="70" t="n">
        <v>1.7</v>
      </c>
      <c r="L379" s="72" t="n">
        <v>33</v>
      </c>
      <c r="M379" s="68" t="n">
        <v>56.1</v>
      </c>
      <c r="N379" s="68" t="n">
        <v>96.59999999999999</v>
      </c>
      <c r="O379" s="65" t="inlineStr">
        <is>
          <t>Terminée</t>
        </is>
      </c>
      <c r="P379" s="67">
        <f>$I379</f>
        <v/>
      </c>
      <c r="Q379" s="69">
        <f>1</f>
        <v/>
      </c>
      <c r="R379" s="68">
        <f>IFERROR(INDEX(Devis!$M$2:$M$3053,MATCH($B379,Devis!$A$2:$A$3053,0)),0)</f>
        <v/>
      </c>
      <c r="S379" s="68">
        <f>$M379+$N379</f>
        <v/>
      </c>
      <c r="T379" s="68">
        <f>$R379-$S379</f>
        <v/>
      </c>
      <c r="U379" s="67">
        <f>IFERROR(IF(($C379-INDEX(Techniciens!$G$2:$G$13,MATCH($F379,Techniciens!$A$2:$A$13,0)))&lt;=365,"Moins d'un an",IF(($C379-INDEX(Techniciens!$G$2:$G$13,MATCH($F379,Techniciens!$A$2:$A$13,0)))&lt;=730,"1 à 2 ans","Plus de 2 ans")),"")</f>
        <v/>
      </c>
    </row>
    <row r="380">
      <c r="A380" s="65" t="inlineStr">
        <is>
          <t>INT-00379</t>
        </is>
      </c>
      <c r="B380" s="65" t="inlineStr">
        <is>
          <t>DEV-00881</t>
        </is>
      </c>
      <c r="C380" s="66" t="n">
        <v>45377</v>
      </c>
      <c r="D380" s="65" t="inlineStr">
        <is>
          <t>2024-03</t>
        </is>
      </c>
      <c r="E380" s="65" t="inlineStr">
        <is>
          <t>2023-2024</t>
        </is>
      </c>
      <c r="F380" s="65" t="inlineStr">
        <is>
          <t>TEC-01</t>
        </is>
      </c>
      <c r="G380" s="65" t="inlineStr">
        <is>
          <t>Marc Delaunay</t>
        </is>
      </c>
      <c r="H380" s="65" t="inlineStr">
        <is>
          <t>Bordeaux</t>
        </is>
      </c>
      <c r="I380" s="65" t="inlineStr">
        <is>
          <t>Plomberie</t>
        </is>
      </c>
      <c r="J380" s="70" t="n">
        <v>4.1</v>
      </c>
      <c r="K380" s="70" t="n">
        <v>3.7</v>
      </c>
      <c r="L380" s="72" t="n">
        <v>32</v>
      </c>
      <c r="M380" s="68" t="n">
        <v>118.4</v>
      </c>
      <c r="N380" s="68" t="n">
        <v>550.51</v>
      </c>
      <c r="O380" s="65" t="inlineStr">
        <is>
          <t>Terminée</t>
        </is>
      </c>
      <c r="P380" s="67">
        <f>$I380</f>
        <v/>
      </c>
      <c r="Q380" s="69">
        <f>1</f>
        <v/>
      </c>
      <c r="R380" s="68">
        <f>IFERROR(INDEX(Devis!$M$2:$M$3053,MATCH($B380,Devis!$A$2:$A$3053,0)),0)</f>
        <v/>
      </c>
      <c r="S380" s="68">
        <f>$M380+$N380</f>
        <v/>
      </c>
      <c r="T380" s="68">
        <f>$R380-$S380</f>
        <v/>
      </c>
      <c r="U380" s="67">
        <f>IFERROR(IF(($C380-INDEX(Techniciens!$G$2:$G$13,MATCH($F380,Techniciens!$A$2:$A$13,0)))&lt;=365,"Moins d'un an",IF(($C380-INDEX(Techniciens!$G$2:$G$13,MATCH($F380,Techniciens!$A$2:$A$13,0)))&lt;=730,"1 à 2 ans","Plus de 2 ans")),"")</f>
        <v/>
      </c>
    </row>
    <row r="381">
      <c r="A381" s="65" t="inlineStr">
        <is>
          <t>INT-00380</t>
        </is>
      </c>
      <c r="B381" s="65" t="inlineStr">
        <is>
          <t>DEV-00882</t>
        </is>
      </c>
      <c r="C381" s="66" t="n">
        <v>45392</v>
      </c>
      <c r="D381" s="65" t="inlineStr">
        <is>
          <t>2024-04</t>
        </is>
      </c>
      <c r="E381" s="65" t="inlineStr">
        <is>
          <t>2023-2024</t>
        </is>
      </c>
      <c r="F381" s="65" t="inlineStr">
        <is>
          <t>TEC-08</t>
        </is>
      </c>
      <c r="G381" s="65" t="inlineStr">
        <is>
          <t>Elodie Ravel</t>
        </is>
      </c>
      <c r="H381" s="65" t="inlineStr">
        <is>
          <t>Toulouse</t>
        </is>
      </c>
      <c r="I381" s="65" t="inlineStr">
        <is>
          <t>Électricité</t>
        </is>
      </c>
      <c r="J381" s="70" t="n">
        <v>8</v>
      </c>
      <c r="K381" s="70" t="n">
        <v>7.7</v>
      </c>
      <c r="L381" s="72" t="n">
        <v>32</v>
      </c>
      <c r="M381" s="68" t="n">
        <v>246.4</v>
      </c>
      <c r="N381" s="68" t="n">
        <v>703.99</v>
      </c>
      <c r="O381" s="65" t="inlineStr">
        <is>
          <t>Terminée</t>
        </is>
      </c>
      <c r="P381" s="67">
        <f>$I381</f>
        <v/>
      </c>
      <c r="Q381" s="69">
        <f>1</f>
        <v/>
      </c>
      <c r="R381" s="68">
        <f>IFERROR(INDEX(Devis!$M$2:$M$3053,MATCH($B381,Devis!$A$2:$A$3053,0)),0)</f>
        <v/>
      </c>
      <c r="S381" s="68">
        <f>$M381+$N381</f>
        <v/>
      </c>
      <c r="T381" s="68">
        <f>$R381-$S381</f>
        <v/>
      </c>
      <c r="U381" s="67">
        <f>IFERROR(IF(($C381-INDEX(Techniciens!$G$2:$G$13,MATCH($F381,Techniciens!$A$2:$A$13,0)))&lt;=365,"Moins d'un an",IF(($C381-INDEX(Techniciens!$G$2:$G$13,MATCH($F381,Techniciens!$A$2:$A$13,0)))&lt;=730,"1 à 2 ans","Plus de 2 ans")),"")</f>
        <v/>
      </c>
    </row>
    <row r="382">
      <c r="A382" s="65" t="inlineStr">
        <is>
          <t>INT-00381</t>
        </is>
      </c>
      <c r="B382" s="65" t="inlineStr">
        <is>
          <t>DEV-00884</t>
        </is>
      </c>
      <c r="C382" s="66" t="n">
        <v>45390</v>
      </c>
      <c r="D382" s="65" t="inlineStr">
        <is>
          <t>2024-04</t>
        </is>
      </c>
      <c r="E382" s="65" t="inlineStr">
        <is>
          <t>2023-2024</t>
        </is>
      </c>
      <c r="F382" s="65" t="inlineStr">
        <is>
          <t>TEC-02</t>
        </is>
      </c>
      <c r="G382" s="65" t="inlineStr">
        <is>
          <t>Ahmed Zahiri</t>
        </is>
      </c>
      <c r="H382" s="65" t="inlineStr">
        <is>
          <t>Bordeaux</t>
        </is>
      </c>
      <c r="I382" s="65" t="inlineStr">
        <is>
          <t>Chauffage</t>
        </is>
      </c>
      <c r="J382" s="70" t="n">
        <v>13.2</v>
      </c>
      <c r="K382" s="70" t="n">
        <v>11.3</v>
      </c>
      <c r="L382" s="72" t="n">
        <v>35</v>
      </c>
      <c r="M382" s="68" t="n">
        <v>395.5</v>
      </c>
      <c r="N382" s="68" t="n">
        <v>4298.33</v>
      </c>
      <c r="O382" s="65" t="inlineStr">
        <is>
          <t>Terminée</t>
        </is>
      </c>
      <c r="P382" s="67">
        <f>$I382</f>
        <v/>
      </c>
      <c r="Q382" s="69">
        <f>1</f>
        <v/>
      </c>
      <c r="R382" s="68">
        <f>IFERROR(INDEX(Devis!$M$2:$M$3053,MATCH($B382,Devis!$A$2:$A$3053,0)),0)</f>
        <v/>
      </c>
      <c r="S382" s="68">
        <f>$M382+$N382</f>
        <v/>
      </c>
      <c r="T382" s="68">
        <f>$R382-$S382</f>
        <v/>
      </c>
      <c r="U382" s="67">
        <f>IFERROR(IF(($C382-INDEX(Techniciens!$G$2:$G$13,MATCH($F382,Techniciens!$A$2:$A$13,0)))&lt;=365,"Moins d'un an",IF(($C382-INDEX(Techniciens!$G$2:$G$13,MATCH($F382,Techniciens!$A$2:$A$13,0)))&lt;=730,"1 à 2 ans","Plus de 2 ans")),"")</f>
        <v/>
      </c>
    </row>
    <row r="383">
      <c r="A383" s="65" t="inlineStr">
        <is>
          <t>INT-00382</t>
        </is>
      </c>
      <c r="B383" s="65" t="inlineStr">
        <is>
          <t>DEV-00890</t>
        </is>
      </c>
      <c r="C383" s="66" t="n">
        <v>45369</v>
      </c>
      <c r="D383" s="65" t="inlineStr">
        <is>
          <t>2024-03</t>
        </is>
      </c>
      <c r="E383" s="65" t="inlineStr">
        <is>
          <t>2023-2024</t>
        </is>
      </c>
      <c r="F383" s="65" t="inlineStr">
        <is>
          <t>TEC-06</t>
        </is>
      </c>
      <c r="G383" s="65" t="inlineStr">
        <is>
          <t>Pierre Vasseur</t>
        </is>
      </c>
      <c r="H383" s="65" t="inlineStr">
        <is>
          <t>Toulouse</t>
        </is>
      </c>
      <c r="I383" s="65" t="inlineStr">
        <is>
          <t>Chauffage</t>
        </is>
      </c>
      <c r="J383" s="70" t="n">
        <v>12.9</v>
      </c>
      <c r="K383" s="70" t="n">
        <v>11.5</v>
      </c>
      <c r="L383" s="72" t="n">
        <v>36</v>
      </c>
      <c r="M383" s="68" t="n">
        <v>414</v>
      </c>
      <c r="N383" s="68" t="n">
        <v>3309.01</v>
      </c>
      <c r="O383" s="65" t="inlineStr">
        <is>
          <t>Terminée</t>
        </is>
      </c>
      <c r="P383" s="67">
        <f>$I383</f>
        <v/>
      </c>
      <c r="Q383" s="69">
        <f>1</f>
        <v/>
      </c>
      <c r="R383" s="68">
        <f>IFERROR(INDEX(Devis!$M$2:$M$3053,MATCH($B383,Devis!$A$2:$A$3053,0)),0)</f>
        <v/>
      </c>
      <c r="S383" s="68">
        <f>$M383+$N383</f>
        <v/>
      </c>
      <c r="T383" s="68">
        <f>$R383-$S383</f>
        <v/>
      </c>
      <c r="U383" s="67">
        <f>IFERROR(IF(($C383-INDEX(Techniciens!$G$2:$G$13,MATCH($F383,Techniciens!$A$2:$A$13,0)))&lt;=365,"Moins d'un an",IF(($C383-INDEX(Techniciens!$G$2:$G$13,MATCH($F383,Techniciens!$A$2:$A$13,0)))&lt;=730,"1 à 2 ans","Plus de 2 ans")),"")</f>
        <v/>
      </c>
    </row>
    <row r="384">
      <c r="A384" s="65" t="inlineStr">
        <is>
          <t>INT-00383</t>
        </is>
      </c>
      <c r="B384" s="65" t="inlineStr">
        <is>
          <t>DEV-00892</t>
        </is>
      </c>
      <c r="C384" s="66" t="n">
        <v>45377</v>
      </c>
      <c r="D384" s="65" t="inlineStr">
        <is>
          <t>2024-03</t>
        </is>
      </c>
      <c r="E384" s="65" t="inlineStr">
        <is>
          <t>2023-2024</t>
        </is>
      </c>
      <c r="F384" s="65" t="inlineStr">
        <is>
          <t>TEC-05</t>
        </is>
      </c>
      <c r="G384" s="65" t="inlineStr">
        <is>
          <t>Sonia Mercier</t>
        </is>
      </c>
      <c r="H384" s="65" t="inlineStr">
        <is>
          <t>Bordeaux</t>
        </is>
      </c>
      <c r="I384" s="65" t="inlineStr">
        <is>
          <t>Salle de bain</t>
        </is>
      </c>
      <c r="J384" s="70" t="n">
        <v>47.9</v>
      </c>
      <c r="K384" s="70" t="n">
        <v>50.9</v>
      </c>
      <c r="L384" s="72" t="n">
        <v>31</v>
      </c>
      <c r="M384" s="68" t="n">
        <v>1577.9</v>
      </c>
      <c r="N384" s="68" t="n">
        <v>9320.49</v>
      </c>
      <c r="O384" s="65" t="inlineStr">
        <is>
          <t>Terminée</t>
        </is>
      </c>
      <c r="P384" s="67">
        <f>$I384</f>
        <v/>
      </c>
      <c r="Q384" s="69">
        <f>1</f>
        <v/>
      </c>
      <c r="R384" s="68">
        <f>IFERROR(INDEX(Devis!$M$2:$M$3053,MATCH($B384,Devis!$A$2:$A$3053,0)),0)</f>
        <v/>
      </c>
      <c r="S384" s="68">
        <f>$M384+$N384</f>
        <v/>
      </c>
      <c r="T384" s="68">
        <f>$R384-$S384</f>
        <v/>
      </c>
      <c r="U384" s="67">
        <f>IFERROR(IF(($C384-INDEX(Techniciens!$G$2:$G$13,MATCH($F384,Techniciens!$A$2:$A$13,0)))&lt;=365,"Moins d'un an",IF(($C384-INDEX(Techniciens!$G$2:$G$13,MATCH($F384,Techniciens!$A$2:$A$13,0)))&lt;=730,"1 à 2 ans","Plus de 2 ans")),"")</f>
        <v/>
      </c>
    </row>
    <row r="385">
      <c r="A385" s="65" t="inlineStr">
        <is>
          <t>INT-00384</t>
        </is>
      </c>
      <c r="B385" s="65" t="inlineStr">
        <is>
          <t>DEV-00893</t>
        </is>
      </c>
      <c r="C385" s="66" t="n">
        <v>45376</v>
      </c>
      <c r="D385" s="65" t="inlineStr">
        <is>
          <t>2024-03</t>
        </is>
      </c>
      <c r="E385" s="65" t="inlineStr">
        <is>
          <t>2023-2024</t>
        </is>
      </c>
      <c r="F385" s="65" t="inlineStr">
        <is>
          <t>TEC-01</t>
        </is>
      </c>
      <c r="G385" s="65" t="inlineStr">
        <is>
          <t>Marc Delaunay</t>
        </is>
      </c>
      <c r="H385" s="65" t="inlineStr">
        <is>
          <t>Bordeaux</t>
        </is>
      </c>
      <c r="I385" s="65" t="inlineStr">
        <is>
          <t>Plomberie</t>
        </is>
      </c>
      <c r="J385" s="70" t="n">
        <v>4.3</v>
      </c>
      <c r="K385" s="70" t="n">
        <v>3.9</v>
      </c>
      <c r="L385" s="72" t="n">
        <v>32</v>
      </c>
      <c r="M385" s="68" t="n">
        <v>124.8</v>
      </c>
      <c r="N385" s="68" t="n">
        <v>1137.52</v>
      </c>
      <c r="O385" s="65" t="inlineStr">
        <is>
          <t>Terminée</t>
        </is>
      </c>
      <c r="P385" s="67">
        <f>$I385</f>
        <v/>
      </c>
      <c r="Q385" s="69">
        <f>1</f>
        <v/>
      </c>
      <c r="R385" s="68">
        <f>IFERROR(INDEX(Devis!$M$2:$M$3053,MATCH($B385,Devis!$A$2:$A$3053,0)),0)</f>
        <v/>
      </c>
      <c r="S385" s="68">
        <f>$M385+$N385</f>
        <v/>
      </c>
      <c r="T385" s="68">
        <f>$R385-$S385</f>
        <v/>
      </c>
      <c r="U385" s="67">
        <f>IFERROR(IF(($C385-INDEX(Techniciens!$G$2:$G$13,MATCH($F385,Techniciens!$A$2:$A$13,0)))&lt;=365,"Moins d'un an",IF(($C385-INDEX(Techniciens!$G$2:$G$13,MATCH($F385,Techniciens!$A$2:$A$13,0)))&lt;=730,"1 à 2 ans","Plus de 2 ans")),"")</f>
        <v/>
      </c>
    </row>
    <row r="386">
      <c r="A386" s="65" t="inlineStr">
        <is>
          <t>INT-00385</t>
        </is>
      </c>
      <c r="B386" s="65" t="inlineStr">
        <is>
          <t>DEV-00898</t>
        </is>
      </c>
      <c r="C386" s="66" t="n">
        <v>45369</v>
      </c>
      <c r="D386" s="65" t="inlineStr">
        <is>
          <t>2024-03</t>
        </is>
      </c>
      <c r="E386" s="65" t="inlineStr">
        <is>
          <t>2023-2024</t>
        </is>
      </c>
      <c r="F386" s="65" t="inlineStr">
        <is>
          <t>TEC-02</t>
        </is>
      </c>
      <c r="G386" s="65" t="inlineStr">
        <is>
          <t>Ahmed Zahiri</t>
        </is>
      </c>
      <c r="H386" s="65" t="inlineStr">
        <is>
          <t>Bordeaux</t>
        </is>
      </c>
      <c r="I386" s="65" t="inlineStr">
        <is>
          <t>Chauffage</t>
        </is>
      </c>
      <c r="J386" s="70" t="n">
        <v>27.7</v>
      </c>
      <c r="K386" s="70" t="n">
        <v>28.1</v>
      </c>
      <c r="L386" s="72" t="n">
        <v>35</v>
      </c>
      <c r="M386" s="68" t="n">
        <v>983.5</v>
      </c>
      <c r="N386" s="68" t="n">
        <v>8102.25</v>
      </c>
      <c r="O386" s="65" t="inlineStr">
        <is>
          <t>Terminée</t>
        </is>
      </c>
      <c r="P386" s="67">
        <f>$I386</f>
        <v/>
      </c>
      <c r="Q386" s="69">
        <f>1</f>
        <v/>
      </c>
      <c r="R386" s="68">
        <f>IFERROR(INDEX(Devis!$M$2:$M$3053,MATCH($B386,Devis!$A$2:$A$3053,0)),0)</f>
        <v/>
      </c>
      <c r="S386" s="68">
        <f>$M386+$N386</f>
        <v/>
      </c>
      <c r="T386" s="68">
        <f>$R386-$S386</f>
        <v/>
      </c>
      <c r="U386" s="67">
        <f>IFERROR(IF(($C386-INDEX(Techniciens!$G$2:$G$13,MATCH($F386,Techniciens!$A$2:$A$13,0)))&lt;=365,"Moins d'un an",IF(($C386-INDEX(Techniciens!$G$2:$G$13,MATCH($F386,Techniciens!$A$2:$A$13,0)))&lt;=730,"1 à 2 ans","Plus de 2 ans")),"")</f>
        <v/>
      </c>
    </row>
    <row r="387">
      <c r="A387" s="65" t="inlineStr">
        <is>
          <t>INT-00386</t>
        </is>
      </c>
      <c r="B387" s="65" t="inlineStr">
        <is>
          <t>DEV-00901</t>
        </is>
      </c>
      <c r="C387" s="66" t="n">
        <v>45383</v>
      </c>
      <c r="D387" s="65" t="inlineStr">
        <is>
          <t>2024-04</t>
        </is>
      </c>
      <c r="E387" s="65" t="inlineStr">
        <is>
          <t>2023-2024</t>
        </is>
      </c>
      <c r="F387" s="65" t="inlineStr">
        <is>
          <t>TEC-01</t>
        </is>
      </c>
      <c r="G387" s="65" t="inlineStr">
        <is>
          <t>Marc Delaunay</t>
        </is>
      </c>
      <c r="H387" s="65" t="inlineStr">
        <is>
          <t>Bordeaux</t>
        </is>
      </c>
      <c r="I387" s="65" t="inlineStr">
        <is>
          <t>Dépannage</t>
        </is>
      </c>
      <c r="J387" s="70" t="n">
        <v>1.7</v>
      </c>
      <c r="K387" s="70" t="n">
        <v>1.7</v>
      </c>
      <c r="L387" s="72" t="n">
        <v>32</v>
      </c>
      <c r="M387" s="68" t="n">
        <v>54.4</v>
      </c>
      <c r="N387" s="68" t="n">
        <v>208.53</v>
      </c>
      <c r="O387" s="65" t="inlineStr">
        <is>
          <t>Terminée</t>
        </is>
      </c>
      <c r="P387" s="67">
        <f>$I387</f>
        <v/>
      </c>
      <c r="Q387" s="69">
        <f>1</f>
        <v/>
      </c>
      <c r="R387" s="68">
        <f>IFERROR(INDEX(Devis!$M$2:$M$3053,MATCH($B387,Devis!$A$2:$A$3053,0)),0)</f>
        <v/>
      </c>
      <c r="S387" s="68">
        <f>$M387+$N387</f>
        <v/>
      </c>
      <c r="T387" s="68">
        <f>$R387-$S387</f>
        <v/>
      </c>
      <c r="U387" s="67">
        <f>IFERROR(IF(($C387-INDEX(Techniciens!$G$2:$G$13,MATCH($F387,Techniciens!$A$2:$A$13,0)))&lt;=365,"Moins d'un an",IF(($C387-INDEX(Techniciens!$G$2:$G$13,MATCH($F387,Techniciens!$A$2:$A$13,0)))&lt;=730,"1 à 2 ans","Plus de 2 ans")),"")</f>
        <v/>
      </c>
    </row>
    <row r="388">
      <c r="A388" s="65" t="inlineStr">
        <is>
          <t>INT-00387</t>
        </is>
      </c>
      <c r="B388" s="65" t="inlineStr">
        <is>
          <t>DEV-00902</t>
        </is>
      </c>
      <c r="C388" s="66" t="n">
        <v>45363</v>
      </c>
      <c r="D388" s="65" t="inlineStr">
        <is>
          <t>2024-03</t>
        </is>
      </c>
      <c r="E388" s="65" t="inlineStr">
        <is>
          <t>2023-2024</t>
        </is>
      </c>
      <c r="F388" s="65" t="inlineStr">
        <is>
          <t>TEC-06</t>
        </is>
      </c>
      <c r="G388" s="65" t="inlineStr">
        <is>
          <t>Pierre Vasseur</t>
        </is>
      </c>
      <c r="H388" s="65" t="inlineStr">
        <is>
          <t>Toulouse</t>
        </is>
      </c>
      <c r="I388" s="65" t="inlineStr">
        <is>
          <t>Chauffage</t>
        </is>
      </c>
      <c r="J388" s="70" t="n">
        <v>1.1</v>
      </c>
      <c r="K388" s="70" t="n">
        <v>1.1</v>
      </c>
      <c r="L388" s="72" t="n">
        <v>36</v>
      </c>
      <c r="M388" s="68" t="n">
        <v>39.6</v>
      </c>
      <c r="N388" s="68" t="n">
        <v>49.89</v>
      </c>
      <c r="O388" s="65" t="inlineStr">
        <is>
          <t>Terminée</t>
        </is>
      </c>
      <c r="P388" s="67">
        <f>$I388</f>
        <v/>
      </c>
      <c r="Q388" s="69">
        <f>1</f>
        <v/>
      </c>
      <c r="R388" s="68">
        <f>IFERROR(INDEX(Devis!$M$2:$M$3053,MATCH($B388,Devis!$A$2:$A$3053,0)),0)</f>
        <v/>
      </c>
      <c r="S388" s="68">
        <f>$M388+$N388</f>
        <v/>
      </c>
      <c r="T388" s="68">
        <f>$R388-$S388</f>
        <v/>
      </c>
      <c r="U388" s="67">
        <f>IFERROR(IF(($C388-INDEX(Techniciens!$G$2:$G$13,MATCH($F388,Techniciens!$A$2:$A$13,0)))&lt;=365,"Moins d'un an",IF(($C388-INDEX(Techniciens!$G$2:$G$13,MATCH($F388,Techniciens!$A$2:$A$13,0)))&lt;=730,"1 à 2 ans","Plus de 2 ans")),"")</f>
        <v/>
      </c>
    </row>
    <row r="389">
      <c r="A389" s="65" t="inlineStr">
        <is>
          <t>INT-00388</t>
        </is>
      </c>
      <c r="B389" s="65" t="inlineStr">
        <is>
          <t>DEV-00905</t>
        </is>
      </c>
      <c r="C389" s="66" t="n">
        <v>45355</v>
      </c>
      <c r="D389" s="65" t="inlineStr">
        <is>
          <t>2024-03</t>
        </is>
      </c>
      <c r="E389" s="65" t="inlineStr">
        <is>
          <t>2023-2024</t>
        </is>
      </c>
      <c r="F389" s="65" t="inlineStr">
        <is>
          <t>TEC-06</t>
        </is>
      </c>
      <c r="G389" s="65" t="inlineStr">
        <is>
          <t>Pierre Vasseur</t>
        </is>
      </c>
      <c r="H389" s="65" t="inlineStr">
        <is>
          <t>Toulouse</t>
        </is>
      </c>
      <c r="I389" s="65" t="inlineStr">
        <is>
          <t>Chauffage</t>
        </is>
      </c>
      <c r="J389" s="70" t="n">
        <v>3.5</v>
      </c>
      <c r="K389" s="70" t="n">
        <v>3.3</v>
      </c>
      <c r="L389" s="72" t="n">
        <v>36</v>
      </c>
      <c r="M389" s="68" t="n">
        <v>118.8</v>
      </c>
      <c r="N389" s="68" t="n">
        <v>456.53</v>
      </c>
      <c r="O389" s="65" t="inlineStr">
        <is>
          <t>Terminée</t>
        </is>
      </c>
      <c r="P389" s="67">
        <f>$I389</f>
        <v/>
      </c>
      <c r="Q389" s="69">
        <f>1</f>
        <v/>
      </c>
      <c r="R389" s="68">
        <f>IFERROR(INDEX(Devis!$M$2:$M$3053,MATCH($B389,Devis!$A$2:$A$3053,0)),0)</f>
        <v/>
      </c>
      <c r="S389" s="68">
        <f>$M389+$N389</f>
        <v/>
      </c>
      <c r="T389" s="68">
        <f>$R389-$S389</f>
        <v/>
      </c>
      <c r="U389" s="67">
        <f>IFERROR(IF(($C389-INDEX(Techniciens!$G$2:$G$13,MATCH($F389,Techniciens!$A$2:$A$13,0)))&lt;=365,"Moins d'un an",IF(($C389-INDEX(Techniciens!$G$2:$G$13,MATCH($F389,Techniciens!$A$2:$A$13,0)))&lt;=730,"1 à 2 ans","Plus de 2 ans")),"")</f>
        <v/>
      </c>
    </row>
    <row r="390">
      <c r="A390" s="65" t="inlineStr">
        <is>
          <t>INT-00389</t>
        </is>
      </c>
      <c r="B390" s="65" t="inlineStr">
        <is>
          <t>DEV-00906</t>
        </is>
      </c>
      <c r="C390" s="66" t="n">
        <v>45400</v>
      </c>
      <c r="D390" s="65" t="inlineStr">
        <is>
          <t>2024-04</t>
        </is>
      </c>
      <c r="E390" s="65" t="inlineStr">
        <is>
          <t>2023-2024</t>
        </is>
      </c>
      <c r="F390" s="65" t="inlineStr">
        <is>
          <t>TEC-07</t>
        </is>
      </c>
      <c r="G390" s="65" t="inlineStr">
        <is>
          <t>Yannick Dubreuil</t>
        </is>
      </c>
      <c r="H390" s="65" t="inlineStr">
        <is>
          <t>Toulouse</t>
        </is>
      </c>
      <c r="I390" s="65" t="inlineStr">
        <is>
          <t>Plomberie</t>
        </is>
      </c>
      <c r="J390" s="70" t="n">
        <v>15.1</v>
      </c>
      <c r="K390" s="70" t="n">
        <v>14.9</v>
      </c>
      <c r="L390" s="72" t="n">
        <v>30</v>
      </c>
      <c r="M390" s="68" t="n">
        <v>447</v>
      </c>
      <c r="N390" s="68" t="n">
        <v>2887.44</v>
      </c>
      <c r="O390" s="65" t="inlineStr">
        <is>
          <t>Terminée</t>
        </is>
      </c>
      <c r="P390" s="67">
        <f>$I390</f>
        <v/>
      </c>
      <c r="Q390" s="69">
        <f>1</f>
        <v/>
      </c>
      <c r="R390" s="68">
        <f>IFERROR(INDEX(Devis!$M$2:$M$3053,MATCH($B390,Devis!$A$2:$A$3053,0)),0)</f>
        <v/>
      </c>
      <c r="S390" s="68">
        <f>$M390+$N390</f>
        <v/>
      </c>
      <c r="T390" s="68">
        <f>$R390-$S390</f>
        <v/>
      </c>
      <c r="U390" s="67">
        <f>IFERROR(IF(($C390-INDEX(Techniciens!$G$2:$G$13,MATCH($F390,Techniciens!$A$2:$A$13,0)))&lt;=365,"Moins d'un an",IF(($C390-INDEX(Techniciens!$G$2:$G$13,MATCH($F390,Techniciens!$A$2:$A$13,0)))&lt;=730,"1 à 2 ans","Plus de 2 ans")),"")</f>
        <v/>
      </c>
    </row>
    <row r="391">
      <c r="A391" s="65" t="inlineStr">
        <is>
          <t>INT-00390</t>
        </is>
      </c>
      <c r="B391" s="65" t="inlineStr">
        <is>
          <t>DEV-00915</t>
        </is>
      </c>
      <c r="C391" s="66" t="n">
        <v>45393</v>
      </c>
      <c r="D391" s="65" t="inlineStr">
        <is>
          <t>2024-04</t>
        </is>
      </c>
      <c r="E391" s="65" t="inlineStr">
        <is>
          <t>2023-2024</t>
        </is>
      </c>
      <c r="F391" s="65" t="inlineStr">
        <is>
          <t>TEC-06</t>
        </is>
      </c>
      <c r="G391" s="65" t="inlineStr">
        <is>
          <t>Pierre Vasseur</t>
        </is>
      </c>
      <c r="H391" s="65" t="inlineStr">
        <is>
          <t>Toulouse</t>
        </is>
      </c>
      <c r="I391" s="65" t="inlineStr">
        <is>
          <t>Salle de bain</t>
        </is>
      </c>
      <c r="J391" s="70" t="n">
        <v>17.4</v>
      </c>
      <c r="K391" s="70" t="n">
        <v>16.3</v>
      </c>
      <c r="L391" s="72" t="n">
        <v>36</v>
      </c>
      <c r="M391" s="68" t="n">
        <v>586.8</v>
      </c>
      <c r="N391" s="68" t="n">
        <v>1940.5</v>
      </c>
      <c r="O391" s="65" t="inlineStr">
        <is>
          <t>Terminée</t>
        </is>
      </c>
      <c r="P391" s="67">
        <f>$I391</f>
        <v/>
      </c>
      <c r="Q391" s="69">
        <f>1</f>
        <v/>
      </c>
      <c r="R391" s="68">
        <f>IFERROR(INDEX(Devis!$M$2:$M$3053,MATCH($B391,Devis!$A$2:$A$3053,0)),0)</f>
        <v/>
      </c>
      <c r="S391" s="68">
        <f>$M391+$N391</f>
        <v/>
      </c>
      <c r="T391" s="68">
        <f>$R391-$S391</f>
        <v/>
      </c>
      <c r="U391" s="67">
        <f>IFERROR(IF(($C391-INDEX(Techniciens!$G$2:$G$13,MATCH($F391,Techniciens!$A$2:$A$13,0)))&lt;=365,"Moins d'un an",IF(($C391-INDEX(Techniciens!$G$2:$G$13,MATCH($F391,Techniciens!$A$2:$A$13,0)))&lt;=730,"1 à 2 ans","Plus de 2 ans")),"")</f>
        <v/>
      </c>
    </row>
    <row r="392">
      <c r="A392" s="65" t="inlineStr">
        <is>
          <t>INT-00391</t>
        </is>
      </c>
      <c r="B392" s="65" t="inlineStr">
        <is>
          <t>DEV-00917</t>
        </is>
      </c>
      <c r="C392" s="66" t="n">
        <v>45370</v>
      </c>
      <c r="D392" s="65" t="inlineStr">
        <is>
          <t>2024-03</t>
        </is>
      </c>
      <c r="E392" s="65" t="inlineStr">
        <is>
          <t>2023-2024</t>
        </is>
      </c>
      <c r="F392" s="65" t="inlineStr">
        <is>
          <t>TEC-07</t>
        </is>
      </c>
      <c r="G392" s="65" t="inlineStr">
        <is>
          <t>Yannick Dubreuil</t>
        </is>
      </c>
      <c r="H392" s="65" t="inlineStr">
        <is>
          <t>Toulouse</t>
        </is>
      </c>
      <c r="I392" s="65" t="inlineStr">
        <is>
          <t>Plomberie</t>
        </is>
      </c>
      <c r="J392" s="70" t="n">
        <v>15.9</v>
      </c>
      <c r="K392" s="70" t="n">
        <v>15.2</v>
      </c>
      <c r="L392" s="72" t="n">
        <v>30</v>
      </c>
      <c r="M392" s="68" t="n">
        <v>456</v>
      </c>
      <c r="N392" s="68" t="n">
        <v>3835.46</v>
      </c>
      <c r="O392" s="65" t="inlineStr">
        <is>
          <t>Terminée</t>
        </is>
      </c>
      <c r="P392" s="67">
        <f>$I392</f>
        <v/>
      </c>
      <c r="Q392" s="69">
        <f>1</f>
        <v/>
      </c>
      <c r="R392" s="68">
        <f>IFERROR(INDEX(Devis!$M$2:$M$3053,MATCH($B392,Devis!$A$2:$A$3053,0)),0)</f>
        <v/>
      </c>
      <c r="S392" s="68">
        <f>$M392+$N392</f>
        <v/>
      </c>
      <c r="T392" s="68">
        <f>$R392-$S392</f>
        <v/>
      </c>
      <c r="U392" s="67">
        <f>IFERROR(IF(($C392-INDEX(Techniciens!$G$2:$G$13,MATCH($F392,Techniciens!$A$2:$A$13,0)))&lt;=365,"Moins d'un an",IF(($C392-INDEX(Techniciens!$G$2:$G$13,MATCH($F392,Techniciens!$A$2:$A$13,0)))&lt;=730,"1 à 2 ans","Plus de 2 ans")),"")</f>
        <v/>
      </c>
    </row>
    <row r="393">
      <c r="A393" s="65" t="inlineStr">
        <is>
          <t>INT-00392</t>
        </is>
      </c>
      <c r="B393" s="65" t="inlineStr">
        <is>
          <t>DEV-00918</t>
        </is>
      </c>
      <c r="C393" s="66" t="n">
        <v>45397</v>
      </c>
      <c r="D393" s="65" t="inlineStr">
        <is>
          <t>2024-04</t>
        </is>
      </c>
      <c r="E393" s="65" t="inlineStr">
        <is>
          <t>2023-2024</t>
        </is>
      </c>
      <c r="F393" s="65" t="inlineStr">
        <is>
          <t>TEC-03</t>
        </is>
      </c>
      <c r="G393" s="65" t="inlineStr">
        <is>
          <t>Fabien Ortiz</t>
        </is>
      </c>
      <c r="H393" s="65" t="inlineStr">
        <is>
          <t>Bordeaux</t>
        </is>
      </c>
      <c r="I393" s="65" t="inlineStr">
        <is>
          <t>Électricité</t>
        </is>
      </c>
      <c r="J393" s="70" t="n">
        <v>5.6</v>
      </c>
      <c r="K393" s="70" t="n">
        <v>5.2</v>
      </c>
      <c r="L393" s="72" t="n">
        <v>33</v>
      </c>
      <c r="M393" s="68" t="n">
        <v>171.6</v>
      </c>
      <c r="N393" s="68" t="n">
        <v>788.97</v>
      </c>
      <c r="O393" s="65" t="inlineStr">
        <is>
          <t>Terminée</t>
        </is>
      </c>
      <c r="P393" s="67">
        <f>$I393</f>
        <v/>
      </c>
      <c r="Q393" s="69">
        <f>1</f>
        <v/>
      </c>
      <c r="R393" s="68">
        <f>IFERROR(INDEX(Devis!$M$2:$M$3053,MATCH($B393,Devis!$A$2:$A$3053,0)),0)</f>
        <v/>
      </c>
      <c r="S393" s="68">
        <f>$M393+$N393</f>
        <v/>
      </c>
      <c r="T393" s="68">
        <f>$R393-$S393</f>
        <v/>
      </c>
      <c r="U393" s="67">
        <f>IFERROR(IF(($C393-INDEX(Techniciens!$G$2:$G$13,MATCH($F393,Techniciens!$A$2:$A$13,0)))&lt;=365,"Moins d'un an",IF(($C393-INDEX(Techniciens!$G$2:$G$13,MATCH($F393,Techniciens!$A$2:$A$13,0)))&lt;=730,"1 à 2 ans","Plus de 2 ans")),"")</f>
        <v/>
      </c>
    </row>
    <row r="394">
      <c r="A394" s="65" t="inlineStr">
        <is>
          <t>INT-00393</t>
        </is>
      </c>
      <c r="B394" s="65" t="inlineStr">
        <is>
          <t>DEV-00919</t>
        </is>
      </c>
      <c r="C394" s="66" t="n">
        <v>45376</v>
      </c>
      <c r="D394" s="65" t="inlineStr">
        <is>
          <t>2024-03</t>
        </is>
      </c>
      <c r="E394" s="65" t="inlineStr">
        <is>
          <t>2023-2024</t>
        </is>
      </c>
      <c r="F394" s="65" t="inlineStr">
        <is>
          <t>TEC-06</t>
        </is>
      </c>
      <c r="G394" s="65" t="inlineStr">
        <is>
          <t>Pierre Vasseur</t>
        </is>
      </c>
      <c r="H394" s="65" t="inlineStr">
        <is>
          <t>Toulouse</t>
        </is>
      </c>
      <c r="I394" s="65" t="inlineStr">
        <is>
          <t>Chauffage</t>
        </is>
      </c>
      <c r="J394" s="70" t="n">
        <v>12</v>
      </c>
      <c r="K394" s="70" t="n">
        <v>10.5</v>
      </c>
      <c r="L394" s="72" t="n">
        <v>36</v>
      </c>
      <c r="M394" s="68" t="n">
        <v>378</v>
      </c>
      <c r="N394" s="68" t="n">
        <v>1009.86</v>
      </c>
      <c r="O394" s="65" t="inlineStr">
        <is>
          <t>Terminée</t>
        </is>
      </c>
      <c r="P394" s="67">
        <f>$I394</f>
        <v/>
      </c>
      <c r="Q394" s="69">
        <f>1</f>
        <v/>
      </c>
      <c r="R394" s="68">
        <f>IFERROR(INDEX(Devis!$M$2:$M$3053,MATCH($B394,Devis!$A$2:$A$3053,0)),0)</f>
        <v/>
      </c>
      <c r="S394" s="68">
        <f>$M394+$N394</f>
        <v/>
      </c>
      <c r="T394" s="68">
        <f>$R394-$S394</f>
        <v/>
      </c>
      <c r="U394" s="67">
        <f>IFERROR(IF(($C394-INDEX(Techniciens!$G$2:$G$13,MATCH($F394,Techniciens!$A$2:$A$13,0)))&lt;=365,"Moins d'un an",IF(($C394-INDEX(Techniciens!$G$2:$G$13,MATCH($F394,Techniciens!$A$2:$A$13,0)))&lt;=730,"1 à 2 ans","Plus de 2 ans")),"")</f>
        <v/>
      </c>
    </row>
    <row r="395">
      <c r="A395" s="65" t="inlineStr">
        <is>
          <t>INT-00394</t>
        </is>
      </c>
      <c r="B395" s="65" t="inlineStr">
        <is>
          <t>DEV-00923</t>
        </is>
      </c>
      <c r="C395" s="66" t="n">
        <v>45404</v>
      </c>
      <c r="D395" s="65" t="inlineStr">
        <is>
          <t>2024-04</t>
        </is>
      </c>
      <c r="E395" s="65" t="inlineStr">
        <is>
          <t>2023-2024</t>
        </is>
      </c>
      <c r="F395" s="65" t="inlineStr">
        <is>
          <t>TEC-04</t>
        </is>
      </c>
      <c r="G395" s="65" t="inlineStr">
        <is>
          <t>Lucas Bertin</t>
        </is>
      </c>
      <c r="H395" s="65" t="inlineStr">
        <is>
          <t>Bordeaux</t>
        </is>
      </c>
      <c r="I395" s="65" t="inlineStr">
        <is>
          <t>Plomberie</t>
        </is>
      </c>
      <c r="J395" s="70" t="n">
        <v>30.3</v>
      </c>
      <c r="K395" s="70" t="n">
        <v>39.6</v>
      </c>
      <c r="L395" s="72" t="n">
        <v>27</v>
      </c>
      <c r="M395" s="68" t="n">
        <v>1069.2</v>
      </c>
      <c r="N395" s="68" t="n">
        <v>5516.47</v>
      </c>
      <c r="O395" s="65" t="inlineStr">
        <is>
          <t>Terminée</t>
        </is>
      </c>
      <c r="P395" s="67">
        <f>$I395</f>
        <v/>
      </c>
      <c r="Q395" s="69">
        <f>1</f>
        <v/>
      </c>
      <c r="R395" s="68">
        <f>IFERROR(INDEX(Devis!$M$2:$M$3053,MATCH($B395,Devis!$A$2:$A$3053,0)),0)</f>
        <v/>
      </c>
      <c r="S395" s="68">
        <f>$M395+$N395</f>
        <v/>
      </c>
      <c r="T395" s="68">
        <f>$R395-$S395</f>
        <v/>
      </c>
      <c r="U395" s="67">
        <f>IFERROR(IF(($C395-INDEX(Techniciens!$G$2:$G$13,MATCH($F395,Techniciens!$A$2:$A$13,0)))&lt;=365,"Moins d'un an",IF(($C395-INDEX(Techniciens!$G$2:$G$13,MATCH($F395,Techniciens!$A$2:$A$13,0)))&lt;=730,"1 à 2 ans","Plus de 2 ans")),"")</f>
        <v/>
      </c>
    </row>
    <row r="396">
      <c r="A396" s="65" t="inlineStr">
        <is>
          <t>INT-00395</t>
        </is>
      </c>
      <c r="B396" s="65" t="inlineStr">
        <is>
          <t>DEV-00926</t>
        </is>
      </c>
      <c r="C396" s="66" t="n">
        <v>45383</v>
      </c>
      <c r="D396" s="65" t="inlineStr">
        <is>
          <t>2024-04</t>
        </is>
      </c>
      <c r="E396" s="65" t="inlineStr">
        <is>
          <t>2023-2024</t>
        </is>
      </c>
      <c r="F396" s="65" t="inlineStr">
        <is>
          <t>TEC-03</t>
        </is>
      </c>
      <c r="G396" s="65" t="inlineStr">
        <is>
          <t>Fabien Ortiz</t>
        </is>
      </c>
      <c r="H396" s="65" t="inlineStr">
        <is>
          <t>Bordeaux</t>
        </is>
      </c>
      <c r="I396" s="65" t="inlineStr">
        <is>
          <t>Électricité</t>
        </is>
      </c>
      <c r="J396" s="70" t="n">
        <v>17.2</v>
      </c>
      <c r="K396" s="70" t="n">
        <v>17.9</v>
      </c>
      <c r="L396" s="72" t="n">
        <v>33</v>
      </c>
      <c r="M396" s="68" t="n">
        <v>590.7</v>
      </c>
      <c r="N396" s="68" t="n">
        <v>1964.67</v>
      </c>
      <c r="O396" s="65" t="inlineStr">
        <is>
          <t>Terminée</t>
        </is>
      </c>
      <c r="P396" s="67">
        <f>$I396</f>
        <v/>
      </c>
      <c r="Q396" s="69">
        <f>1</f>
        <v/>
      </c>
      <c r="R396" s="68">
        <f>IFERROR(INDEX(Devis!$M$2:$M$3053,MATCH($B396,Devis!$A$2:$A$3053,0)),0)</f>
        <v/>
      </c>
      <c r="S396" s="68">
        <f>$M396+$N396</f>
        <v/>
      </c>
      <c r="T396" s="68">
        <f>$R396-$S396</f>
        <v/>
      </c>
      <c r="U396" s="67">
        <f>IFERROR(IF(($C396-INDEX(Techniciens!$G$2:$G$13,MATCH($F396,Techniciens!$A$2:$A$13,0)))&lt;=365,"Moins d'un an",IF(($C396-INDEX(Techniciens!$G$2:$G$13,MATCH($F396,Techniciens!$A$2:$A$13,0)))&lt;=730,"1 à 2 ans","Plus de 2 ans")),"")</f>
        <v/>
      </c>
    </row>
    <row r="397">
      <c r="A397" s="65" t="inlineStr">
        <is>
          <t>INT-00396</t>
        </is>
      </c>
      <c r="B397" s="65" t="inlineStr">
        <is>
          <t>DEV-00930</t>
        </is>
      </c>
      <c r="C397" s="66" t="n">
        <v>45390</v>
      </c>
      <c r="D397" s="65" t="inlineStr">
        <is>
          <t>2024-04</t>
        </is>
      </c>
      <c r="E397" s="65" t="inlineStr">
        <is>
          <t>2023-2024</t>
        </is>
      </c>
      <c r="F397" s="65" t="inlineStr">
        <is>
          <t>TEC-07</t>
        </is>
      </c>
      <c r="G397" s="65" t="inlineStr">
        <is>
          <t>Yannick Dubreuil</t>
        </is>
      </c>
      <c r="H397" s="65" t="inlineStr">
        <is>
          <t>Toulouse</t>
        </is>
      </c>
      <c r="I397" s="65" t="inlineStr">
        <is>
          <t>Plomberie</t>
        </is>
      </c>
      <c r="J397" s="70" t="n">
        <v>4.4</v>
      </c>
      <c r="K397" s="70" t="n">
        <v>4.9</v>
      </c>
      <c r="L397" s="72" t="n">
        <v>30</v>
      </c>
      <c r="M397" s="68" t="n">
        <v>147</v>
      </c>
      <c r="N397" s="68" t="n">
        <v>1282.29</v>
      </c>
      <c r="O397" s="65" t="inlineStr">
        <is>
          <t>Terminée</t>
        </is>
      </c>
      <c r="P397" s="67">
        <f>$I397</f>
        <v/>
      </c>
      <c r="Q397" s="69">
        <f>1</f>
        <v/>
      </c>
      <c r="R397" s="68">
        <f>IFERROR(INDEX(Devis!$M$2:$M$3053,MATCH($B397,Devis!$A$2:$A$3053,0)),0)</f>
        <v/>
      </c>
      <c r="S397" s="68">
        <f>$M397+$N397</f>
        <v/>
      </c>
      <c r="T397" s="68">
        <f>$R397-$S397</f>
        <v/>
      </c>
      <c r="U397" s="67">
        <f>IFERROR(IF(($C397-INDEX(Techniciens!$G$2:$G$13,MATCH($F397,Techniciens!$A$2:$A$13,0)))&lt;=365,"Moins d'un an",IF(($C397-INDEX(Techniciens!$G$2:$G$13,MATCH($F397,Techniciens!$A$2:$A$13,0)))&lt;=730,"1 à 2 ans","Plus de 2 ans")),"")</f>
        <v/>
      </c>
    </row>
    <row r="398">
      <c r="A398" s="65" t="inlineStr">
        <is>
          <t>INT-00397</t>
        </is>
      </c>
      <c r="B398" s="65" t="inlineStr">
        <is>
          <t>DEV-00933</t>
        </is>
      </c>
      <c r="C398" s="66" t="n">
        <v>45419</v>
      </c>
      <c r="D398" s="65" t="inlineStr">
        <is>
          <t>2024-05</t>
        </is>
      </c>
      <c r="E398" s="65" t="inlineStr">
        <is>
          <t>2023-2024</t>
        </is>
      </c>
      <c r="F398" s="65" t="inlineStr">
        <is>
          <t>TEC-03</t>
        </is>
      </c>
      <c r="G398" s="65" t="inlineStr">
        <is>
          <t>Fabien Ortiz</t>
        </is>
      </c>
      <c r="H398" s="65" t="inlineStr">
        <is>
          <t>Bordeaux</t>
        </is>
      </c>
      <c r="I398" s="65" t="inlineStr">
        <is>
          <t>Électricité</t>
        </is>
      </c>
      <c r="J398" s="70" t="n">
        <v>42.4</v>
      </c>
      <c r="K398" s="70" t="n">
        <v>42.2</v>
      </c>
      <c r="L398" s="72" t="n">
        <v>33</v>
      </c>
      <c r="M398" s="68" t="n">
        <v>1392.6</v>
      </c>
      <c r="N398" s="68" t="n">
        <v>4837.6</v>
      </c>
      <c r="O398" s="65" t="inlineStr">
        <is>
          <t>Terminée</t>
        </is>
      </c>
      <c r="P398" s="67">
        <f>$I398</f>
        <v/>
      </c>
      <c r="Q398" s="69">
        <f>1</f>
        <v/>
      </c>
      <c r="R398" s="68">
        <f>IFERROR(INDEX(Devis!$M$2:$M$3053,MATCH($B398,Devis!$A$2:$A$3053,0)),0)</f>
        <v/>
      </c>
      <c r="S398" s="68">
        <f>$M398+$N398</f>
        <v/>
      </c>
      <c r="T398" s="68">
        <f>$R398-$S398</f>
        <v/>
      </c>
      <c r="U398" s="67">
        <f>IFERROR(IF(($C398-INDEX(Techniciens!$G$2:$G$13,MATCH($F398,Techniciens!$A$2:$A$13,0)))&lt;=365,"Moins d'un an",IF(($C398-INDEX(Techniciens!$G$2:$G$13,MATCH($F398,Techniciens!$A$2:$A$13,0)))&lt;=730,"1 à 2 ans","Plus de 2 ans")),"")</f>
        <v/>
      </c>
    </row>
    <row r="399">
      <c r="A399" s="65" t="inlineStr">
        <is>
          <t>INT-00398</t>
        </is>
      </c>
      <c r="B399" s="65" t="inlineStr">
        <is>
          <t>DEV-00938</t>
        </is>
      </c>
      <c r="C399" s="66" t="n">
        <v>45404</v>
      </c>
      <c r="D399" s="65" t="inlineStr">
        <is>
          <t>2024-04</t>
        </is>
      </c>
      <c r="E399" s="65" t="inlineStr">
        <is>
          <t>2023-2024</t>
        </is>
      </c>
      <c r="F399" s="65" t="inlineStr">
        <is>
          <t>TEC-06</t>
        </is>
      </c>
      <c r="G399" s="65" t="inlineStr">
        <is>
          <t>Pierre Vasseur</t>
        </is>
      </c>
      <c r="H399" s="65" t="inlineStr">
        <is>
          <t>Toulouse</t>
        </is>
      </c>
      <c r="I399" s="65" t="inlineStr">
        <is>
          <t>Salle de bain</t>
        </is>
      </c>
      <c r="J399" s="70" t="n">
        <v>16.2</v>
      </c>
      <c r="K399" s="70" t="n">
        <v>14</v>
      </c>
      <c r="L399" s="72" t="n">
        <v>36</v>
      </c>
      <c r="M399" s="68" t="n">
        <v>504</v>
      </c>
      <c r="N399" s="68" t="n">
        <v>3097.59</v>
      </c>
      <c r="O399" s="65" t="inlineStr">
        <is>
          <t>Terminée</t>
        </is>
      </c>
      <c r="P399" s="67">
        <f>$I399</f>
        <v/>
      </c>
      <c r="Q399" s="69">
        <f>1</f>
        <v/>
      </c>
      <c r="R399" s="68">
        <f>IFERROR(INDEX(Devis!$M$2:$M$3053,MATCH($B399,Devis!$A$2:$A$3053,0)),0)</f>
        <v/>
      </c>
      <c r="S399" s="68">
        <f>$M399+$N399</f>
        <v/>
      </c>
      <c r="T399" s="68">
        <f>$R399-$S399</f>
        <v/>
      </c>
      <c r="U399" s="67">
        <f>IFERROR(IF(($C399-INDEX(Techniciens!$G$2:$G$13,MATCH($F399,Techniciens!$A$2:$A$13,0)))&lt;=365,"Moins d'un an",IF(($C399-INDEX(Techniciens!$G$2:$G$13,MATCH($F399,Techniciens!$A$2:$A$13,0)))&lt;=730,"1 à 2 ans","Plus de 2 ans")),"")</f>
        <v/>
      </c>
    </row>
    <row r="400">
      <c r="A400" s="65" t="inlineStr">
        <is>
          <t>INT-00399</t>
        </is>
      </c>
      <c r="B400" s="65" t="inlineStr">
        <is>
          <t>DEV-00942</t>
        </is>
      </c>
      <c r="C400" s="66" t="n">
        <v>45405</v>
      </c>
      <c r="D400" s="65" t="inlineStr">
        <is>
          <t>2024-04</t>
        </is>
      </c>
      <c r="E400" s="65" t="inlineStr">
        <is>
          <t>2023-2024</t>
        </is>
      </c>
      <c r="F400" s="65" t="inlineStr">
        <is>
          <t>TEC-07</t>
        </is>
      </c>
      <c r="G400" s="65" t="inlineStr">
        <is>
          <t>Yannick Dubreuil</t>
        </is>
      </c>
      <c r="H400" s="65" t="inlineStr">
        <is>
          <t>Toulouse</t>
        </is>
      </c>
      <c r="I400" s="65" t="inlineStr">
        <is>
          <t>Plomberie</t>
        </is>
      </c>
      <c r="J400" s="70" t="n">
        <v>25.4</v>
      </c>
      <c r="K400" s="70" t="n">
        <v>26.6</v>
      </c>
      <c r="L400" s="72" t="n">
        <v>30</v>
      </c>
      <c r="M400" s="68" t="n">
        <v>798</v>
      </c>
      <c r="N400" s="68" t="n">
        <v>5875.94</v>
      </c>
      <c r="O400" s="65" t="inlineStr">
        <is>
          <t>Terminée</t>
        </is>
      </c>
      <c r="P400" s="67">
        <f>$I400</f>
        <v/>
      </c>
      <c r="Q400" s="69">
        <f>1</f>
        <v/>
      </c>
      <c r="R400" s="68">
        <f>IFERROR(INDEX(Devis!$M$2:$M$3053,MATCH($B400,Devis!$A$2:$A$3053,0)),0)</f>
        <v/>
      </c>
      <c r="S400" s="68">
        <f>$M400+$N400</f>
        <v/>
      </c>
      <c r="T400" s="68">
        <f>$R400-$S400</f>
        <v/>
      </c>
      <c r="U400" s="67">
        <f>IFERROR(IF(($C400-INDEX(Techniciens!$G$2:$G$13,MATCH($F400,Techniciens!$A$2:$A$13,0)))&lt;=365,"Moins d'un an",IF(($C400-INDEX(Techniciens!$G$2:$G$13,MATCH($F400,Techniciens!$A$2:$A$13,0)))&lt;=730,"1 à 2 ans","Plus de 2 ans")),"")</f>
        <v/>
      </c>
    </row>
    <row r="401">
      <c r="A401" s="65" t="inlineStr">
        <is>
          <t>INT-00400</t>
        </is>
      </c>
      <c r="B401" s="65" t="inlineStr">
        <is>
          <t>DEV-00945</t>
        </is>
      </c>
      <c r="C401" s="66" t="n">
        <v>45399</v>
      </c>
      <c r="D401" s="65" t="inlineStr">
        <is>
          <t>2024-04</t>
        </is>
      </c>
      <c r="E401" s="65" t="inlineStr">
        <is>
          <t>2023-2024</t>
        </is>
      </c>
      <c r="F401" s="65" t="inlineStr">
        <is>
          <t>TEC-05</t>
        </is>
      </c>
      <c r="G401" s="65" t="inlineStr">
        <is>
          <t>Sonia Mercier</t>
        </is>
      </c>
      <c r="H401" s="65" t="inlineStr">
        <is>
          <t>Bordeaux</t>
        </is>
      </c>
      <c r="I401" s="65" t="inlineStr">
        <is>
          <t>Salle de bain</t>
        </is>
      </c>
      <c r="J401" s="70" t="n">
        <v>5.4</v>
      </c>
      <c r="K401" s="70" t="n">
        <v>5.5</v>
      </c>
      <c r="L401" s="72" t="n">
        <v>31</v>
      </c>
      <c r="M401" s="68" t="n">
        <v>170.5</v>
      </c>
      <c r="N401" s="68" t="n">
        <v>546.6</v>
      </c>
      <c r="O401" s="65" t="inlineStr">
        <is>
          <t>Terminée</t>
        </is>
      </c>
      <c r="P401" s="67">
        <f>$I401</f>
        <v/>
      </c>
      <c r="Q401" s="69">
        <f>1</f>
        <v/>
      </c>
      <c r="R401" s="68">
        <f>IFERROR(INDEX(Devis!$M$2:$M$3053,MATCH($B401,Devis!$A$2:$A$3053,0)),0)</f>
        <v/>
      </c>
      <c r="S401" s="68">
        <f>$M401+$N401</f>
        <v/>
      </c>
      <c r="T401" s="68">
        <f>$R401-$S401</f>
        <v/>
      </c>
      <c r="U401" s="67">
        <f>IFERROR(IF(($C401-INDEX(Techniciens!$G$2:$G$13,MATCH($F401,Techniciens!$A$2:$A$13,0)))&lt;=365,"Moins d'un an",IF(($C401-INDEX(Techniciens!$G$2:$G$13,MATCH($F401,Techniciens!$A$2:$A$13,0)))&lt;=730,"1 à 2 ans","Plus de 2 ans")),"")</f>
        <v/>
      </c>
    </row>
    <row r="402">
      <c r="A402" s="65" t="inlineStr">
        <is>
          <t>INT-00401</t>
        </is>
      </c>
      <c r="B402" s="65" t="inlineStr">
        <is>
          <t>DEV-00946</t>
        </is>
      </c>
      <c r="C402" s="66" t="n">
        <v>45418</v>
      </c>
      <c r="D402" s="65" t="inlineStr">
        <is>
          <t>2024-05</t>
        </is>
      </c>
      <c r="E402" s="65" t="inlineStr">
        <is>
          <t>2023-2024</t>
        </is>
      </c>
      <c r="F402" s="65" t="inlineStr">
        <is>
          <t>TEC-03</t>
        </is>
      </c>
      <c r="G402" s="65" t="inlineStr">
        <is>
          <t>Fabien Ortiz</t>
        </is>
      </c>
      <c r="H402" s="65" t="inlineStr">
        <is>
          <t>Bordeaux</t>
        </is>
      </c>
      <c r="I402" s="65" t="inlineStr">
        <is>
          <t>Électricité</t>
        </is>
      </c>
      <c r="J402" s="70" t="n">
        <v>16.5</v>
      </c>
      <c r="K402" s="70" t="n">
        <v>15.5</v>
      </c>
      <c r="L402" s="72" t="n">
        <v>33</v>
      </c>
      <c r="M402" s="68" t="n">
        <v>511.5</v>
      </c>
      <c r="N402" s="68" t="n">
        <v>3415.33</v>
      </c>
      <c r="O402" s="65" t="inlineStr">
        <is>
          <t>Terminée</t>
        </is>
      </c>
      <c r="P402" s="67">
        <f>$I402</f>
        <v/>
      </c>
      <c r="Q402" s="69">
        <f>1</f>
        <v/>
      </c>
      <c r="R402" s="68">
        <f>IFERROR(INDEX(Devis!$M$2:$M$3053,MATCH($B402,Devis!$A$2:$A$3053,0)),0)</f>
        <v/>
      </c>
      <c r="S402" s="68">
        <f>$M402+$N402</f>
        <v/>
      </c>
      <c r="T402" s="68">
        <f>$R402-$S402</f>
        <v/>
      </c>
      <c r="U402" s="67">
        <f>IFERROR(IF(($C402-INDEX(Techniciens!$G$2:$G$13,MATCH($F402,Techniciens!$A$2:$A$13,0)))&lt;=365,"Moins d'un an",IF(($C402-INDEX(Techniciens!$G$2:$G$13,MATCH($F402,Techniciens!$A$2:$A$13,0)))&lt;=730,"1 à 2 ans","Plus de 2 ans")),"")</f>
        <v/>
      </c>
    </row>
    <row r="403">
      <c r="A403" s="65" t="inlineStr">
        <is>
          <t>INT-00402</t>
        </is>
      </c>
      <c r="B403" s="65" t="inlineStr">
        <is>
          <t>DEV-00947</t>
        </is>
      </c>
      <c r="C403" s="66" t="n">
        <v>45411</v>
      </c>
      <c r="D403" s="65" t="inlineStr">
        <is>
          <t>2024-04</t>
        </is>
      </c>
      <c r="E403" s="65" t="inlineStr">
        <is>
          <t>2023-2024</t>
        </is>
      </c>
      <c r="F403" s="65" t="inlineStr">
        <is>
          <t>TEC-01</t>
        </is>
      </c>
      <c r="G403" s="65" t="inlineStr">
        <is>
          <t>Marc Delaunay</t>
        </is>
      </c>
      <c r="H403" s="65" t="inlineStr">
        <is>
          <t>Bordeaux</t>
        </is>
      </c>
      <c r="I403" s="65" t="inlineStr">
        <is>
          <t>Dépannage</t>
        </is>
      </c>
      <c r="J403" s="70" t="n">
        <v>1.1</v>
      </c>
      <c r="K403" s="70" t="n">
        <v>1.2</v>
      </c>
      <c r="L403" s="72" t="n">
        <v>32</v>
      </c>
      <c r="M403" s="68" t="n">
        <v>38.4</v>
      </c>
      <c r="N403" s="68" t="n">
        <v>121.54</v>
      </c>
      <c r="O403" s="65" t="inlineStr">
        <is>
          <t>Terminée</t>
        </is>
      </c>
      <c r="P403" s="67">
        <f>$I403</f>
        <v/>
      </c>
      <c r="Q403" s="69">
        <f>1</f>
        <v/>
      </c>
      <c r="R403" s="68">
        <f>IFERROR(INDEX(Devis!$M$2:$M$3053,MATCH($B403,Devis!$A$2:$A$3053,0)),0)</f>
        <v/>
      </c>
      <c r="S403" s="68">
        <f>$M403+$N403</f>
        <v/>
      </c>
      <c r="T403" s="68">
        <f>$R403-$S403</f>
        <v/>
      </c>
      <c r="U403" s="67">
        <f>IFERROR(IF(($C403-INDEX(Techniciens!$G$2:$G$13,MATCH($F403,Techniciens!$A$2:$A$13,0)))&lt;=365,"Moins d'un an",IF(($C403-INDEX(Techniciens!$G$2:$G$13,MATCH($F403,Techniciens!$A$2:$A$13,0)))&lt;=730,"1 à 2 ans","Plus de 2 ans")),"")</f>
        <v/>
      </c>
    </row>
    <row r="404">
      <c r="A404" s="65" t="inlineStr">
        <is>
          <t>INT-00403</t>
        </is>
      </c>
      <c r="B404" s="65" t="inlineStr">
        <is>
          <t>DEV-00948</t>
        </is>
      </c>
      <c r="C404" s="66" t="n">
        <v>45418</v>
      </c>
      <c r="D404" s="65" t="inlineStr">
        <is>
          <t>2024-05</t>
        </is>
      </c>
      <c r="E404" s="65" t="inlineStr">
        <is>
          <t>2023-2024</t>
        </is>
      </c>
      <c r="F404" s="65" t="inlineStr">
        <is>
          <t>TEC-01</t>
        </is>
      </c>
      <c r="G404" s="65" t="inlineStr">
        <is>
          <t>Marc Delaunay</t>
        </is>
      </c>
      <c r="H404" s="65" t="inlineStr">
        <is>
          <t>Bordeaux</t>
        </is>
      </c>
      <c r="I404" s="65" t="inlineStr">
        <is>
          <t>Dépannage</t>
        </is>
      </c>
      <c r="J404" s="70" t="n">
        <v>1.1</v>
      </c>
      <c r="K404" s="70" t="n">
        <v>1.1</v>
      </c>
      <c r="L404" s="72" t="n">
        <v>32</v>
      </c>
      <c r="M404" s="68" t="n">
        <v>35.2</v>
      </c>
      <c r="N404" s="68" t="n">
        <v>78.81</v>
      </c>
      <c r="O404" s="65" t="inlineStr">
        <is>
          <t>Terminée</t>
        </is>
      </c>
      <c r="P404" s="67">
        <f>$I404</f>
        <v/>
      </c>
      <c r="Q404" s="69">
        <f>1</f>
        <v/>
      </c>
      <c r="R404" s="68">
        <f>IFERROR(INDEX(Devis!$M$2:$M$3053,MATCH($B404,Devis!$A$2:$A$3053,0)),0)</f>
        <v/>
      </c>
      <c r="S404" s="68">
        <f>$M404+$N404</f>
        <v/>
      </c>
      <c r="T404" s="68">
        <f>$R404-$S404</f>
        <v/>
      </c>
      <c r="U404" s="67">
        <f>IFERROR(IF(($C404-INDEX(Techniciens!$G$2:$G$13,MATCH($F404,Techniciens!$A$2:$A$13,0)))&lt;=365,"Moins d'un an",IF(($C404-INDEX(Techniciens!$G$2:$G$13,MATCH($F404,Techniciens!$A$2:$A$13,0)))&lt;=730,"1 à 2 ans","Plus de 2 ans")),"")</f>
        <v/>
      </c>
    </row>
    <row r="405">
      <c r="A405" s="65" t="inlineStr">
        <is>
          <t>INT-00404</t>
        </is>
      </c>
      <c r="B405" s="65" t="inlineStr">
        <is>
          <t>DEV-00951</t>
        </is>
      </c>
      <c r="C405" s="66" t="n">
        <v>45421</v>
      </c>
      <c r="D405" s="65" t="inlineStr">
        <is>
          <t>2024-05</t>
        </is>
      </c>
      <c r="E405" s="65" t="inlineStr">
        <is>
          <t>2023-2024</t>
        </is>
      </c>
      <c r="F405" s="65" t="inlineStr">
        <is>
          <t>TEC-09</t>
        </is>
      </c>
      <c r="G405" s="65" t="inlineStr">
        <is>
          <t>Mehdi Ouali</t>
        </is>
      </c>
      <c r="H405" s="65" t="inlineStr">
        <is>
          <t>Toulouse</t>
        </is>
      </c>
      <c r="I405" s="65" t="inlineStr">
        <is>
          <t>Dépannage</t>
        </is>
      </c>
      <c r="J405" s="70" t="n">
        <v>1.7</v>
      </c>
      <c r="K405" s="70" t="n">
        <v>2.3</v>
      </c>
      <c r="L405" s="72" t="n">
        <v>28</v>
      </c>
      <c r="M405" s="68" t="n">
        <v>64.40000000000001</v>
      </c>
      <c r="N405" s="68" t="n">
        <v>102.48</v>
      </c>
      <c r="O405" s="65" t="inlineStr">
        <is>
          <t>Terminée</t>
        </is>
      </c>
      <c r="P405" s="67">
        <f>$I405</f>
        <v/>
      </c>
      <c r="Q405" s="69">
        <f>1</f>
        <v/>
      </c>
      <c r="R405" s="68">
        <f>IFERROR(INDEX(Devis!$M$2:$M$3053,MATCH($B405,Devis!$A$2:$A$3053,0)),0)</f>
        <v/>
      </c>
      <c r="S405" s="68">
        <f>$M405+$N405</f>
        <v/>
      </c>
      <c r="T405" s="68">
        <f>$R405-$S405</f>
        <v/>
      </c>
      <c r="U405" s="67">
        <f>IFERROR(IF(($C405-INDEX(Techniciens!$G$2:$G$13,MATCH($F405,Techniciens!$A$2:$A$13,0)))&lt;=365,"Moins d'un an",IF(($C405-INDEX(Techniciens!$G$2:$G$13,MATCH($F405,Techniciens!$A$2:$A$13,0)))&lt;=730,"1 à 2 ans","Plus de 2 ans")),"")</f>
        <v/>
      </c>
    </row>
    <row r="406">
      <c r="A406" s="65" t="inlineStr">
        <is>
          <t>INT-00405</t>
        </is>
      </c>
      <c r="B406" s="65" t="inlineStr">
        <is>
          <t>DEV-00953</t>
        </is>
      </c>
      <c r="C406" s="66" t="n">
        <v>45404</v>
      </c>
      <c r="D406" s="65" t="inlineStr">
        <is>
          <t>2024-04</t>
        </is>
      </c>
      <c r="E406" s="65" t="inlineStr">
        <is>
          <t>2023-2024</t>
        </is>
      </c>
      <c r="F406" s="65" t="inlineStr">
        <is>
          <t>TEC-06</t>
        </is>
      </c>
      <c r="G406" s="65" t="inlineStr">
        <is>
          <t>Pierre Vasseur</t>
        </is>
      </c>
      <c r="H406" s="65" t="inlineStr">
        <is>
          <t>Toulouse</t>
        </is>
      </c>
      <c r="I406" s="65" t="inlineStr">
        <is>
          <t>Chauffage</t>
        </is>
      </c>
      <c r="J406" s="70" t="n">
        <v>1</v>
      </c>
      <c r="K406" s="70" t="n">
        <v>0.9</v>
      </c>
      <c r="L406" s="72" t="n">
        <v>36</v>
      </c>
      <c r="M406" s="68" t="n">
        <v>32.4</v>
      </c>
      <c r="N406" s="68" t="n">
        <v>43.78</v>
      </c>
      <c r="O406" s="65" t="inlineStr">
        <is>
          <t>Terminée</t>
        </is>
      </c>
      <c r="P406" s="67">
        <f>$I406</f>
        <v/>
      </c>
      <c r="Q406" s="69">
        <f>1</f>
        <v/>
      </c>
      <c r="R406" s="68">
        <f>IFERROR(INDEX(Devis!$M$2:$M$3053,MATCH($B406,Devis!$A$2:$A$3053,0)),0)</f>
        <v/>
      </c>
      <c r="S406" s="68">
        <f>$M406+$N406</f>
        <v/>
      </c>
      <c r="T406" s="68">
        <f>$R406-$S406</f>
        <v/>
      </c>
      <c r="U406" s="67">
        <f>IFERROR(IF(($C406-INDEX(Techniciens!$G$2:$G$13,MATCH($F406,Techniciens!$A$2:$A$13,0)))&lt;=365,"Moins d'un an",IF(($C406-INDEX(Techniciens!$G$2:$G$13,MATCH($F406,Techniciens!$A$2:$A$13,0)))&lt;=730,"1 à 2 ans","Plus de 2 ans")),"")</f>
        <v/>
      </c>
    </row>
    <row r="407">
      <c r="A407" s="65" t="inlineStr">
        <is>
          <t>INT-00406</t>
        </is>
      </c>
      <c r="B407" s="65" t="inlineStr">
        <is>
          <t>DEV-00954</t>
        </is>
      </c>
      <c r="C407" s="66" t="n">
        <v>45428</v>
      </c>
      <c r="D407" s="65" t="inlineStr">
        <is>
          <t>2024-05</t>
        </is>
      </c>
      <c r="E407" s="65" t="inlineStr">
        <is>
          <t>2023-2024</t>
        </is>
      </c>
      <c r="F407" s="65" t="inlineStr">
        <is>
          <t>TEC-02</t>
        </is>
      </c>
      <c r="G407" s="65" t="inlineStr">
        <is>
          <t>Ahmed Zahiri</t>
        </is>
      </c>
      <c r="H407" s="65" t="inlineStr">
        <is>
          <t>Bordeaux</t>
        </is>
      </c>
      <c r="I407" s="65" t="inlineStr">
        <is>
          <t>Chauffage</t>
        </is>
      </c>
      <c r="J407" s="70" t="n">
        <v>10.9</v>
      </c>
      <c r="K407" s="70" t="n">
        <v>9.300000000000001</v>
      </c>
      <c r="L407" s="72" t="n">
        <v>35</v>
      </c>
      <c r="M407" s="68" t="n">
        <v>325.5</v>
      </c>
      <c r="N407" s="68" t="n">
        <v>3235.03</v>
      </c>
      <c r="O407" s="65" t="inlineStr">
        <is>
          <t>Terminée</t>
        </is>
      </c>
      <c r="P407" s="67">
        <f>$I407</f>
        <v/>
      </c>
      <c r="Q407" s="69">
        <f>1</f>
        <v/>
      </c>
      <c r="R407" s="68">
        <f>IFERROR(INDEX(Devis!$M$2:$M$3053,MATCH($B407,Devis!$A$2:$A$3053,0)),0)</f>
        <v/>
      </c>
      <c r="S407" s="68">
        <f>$M407+$N407</f>
        <v/>
      </c>
      <c r="T407" s="68">
        <f>$R407-$S407</f>
        <v/>
      </c>
      <c r="U407" s="67">
        <f>IFERROR(IF(($C407-INDEX(Techniciens!$G$2:$G$13,MATCH($F407,Techniciens!$A$2:$A$13,0)))&lt;=365,"Moins d'un an",IF(($C407-INDEX(Techniciens!$G$2:$G$13,MATCH($F407,Techniciens!$A$2:$A$13,0)))&lt;=730,"1 à 2 ans","Plus de 2 ans")),"")</f>
        <v/>
      </c>
    </row>
    <row r="408">
      <c r="A408" s="65" t="inlineStr">
        <is>
          <t>INT-00407</t>
        </is>
      </c>
      <c r="B408" s="65" t="inlineStr">
        <is>
          <t>DEV-00958</t>
        </is>
      </c>
      <c r="C408" s="66" t="n">
        <v>45411</v>
      </c>
      <c r="D408" s="65" t="inlineStr">
        <is>
          <t>2024-04</t>
        </is>
      </c>
      <c r="E408" s="65" t="inlineStr">
        <is>
          <t>2023-2024</t>
        </is>
      </c>
      <c r="F408" s="65" t="inlineStr">
        <is>
          <t>TEC-04</t>
        </is>
      </c>
      <c r="G408" s="65" t="inlineStr">
        <is>
          <t>Lucas Bertin</t>
        </is>
      </c>
      <c r="H408" s="65" t="inlineStr">
        <is>
          <t>Bordeaux</t>
        </is>
      </c>
      <c r="I408" s="65" t="inlineStr">
        <is>
          <t>Dépannage</t>
        </is>
      </c>
      <c r="J408" s="70" t="n">
        <v>2.1</v>
      </c>
      <c r="K408" s="70" t="n">
        <v>2.9</v>
      </c>
      <c r="L408" s="72" t="n">
        <v>27</v>
      </c>
      <c r="M408" s="68" t="n">
        <v>78.3</v>
      </c>
      <c r="N408" s="68" t="n">
        <v>195.92</v>
      </c>
      <c r="O408" s="65" t="inlineStr">
        <is>
          <t>Terminée</t>
        </is>
      </c>
      <c r="P408" s="67">
        <f>$I408</f>
        <v/>
      </c>
      <c r="Q408" s="69">
        <f>1</f>
        <v/>
      </c>
      <c r="R408" s="68">
        <f>IFERROR(INDEX(Devis!$M$2:$M$3053,MATCH($B408,Devis!$A$2:$A$3053,0)),0)</f>
        <v/>
      </c>
      <c r="S408" s="68">
        <f>$M408+$N408</f>
        <v/>
      </c>
      <c r="T408" s="68">
        <f>$R408-$S408</f>
        <v/>
      </c>
      <c r="U408" s="67">
        <f>IFERROR(IF(($C408-INDEX(Techniciens!$G$2:$G$13,MATCH($F408,Techniciens!$A$2:$A$13,0)))&lt;=365,"Moins d'un an",IF(($C408-INDEX(Techniciens!$G$2:$G$13,MATCH($F408,Techniciens!$A$2:$A$13,0)))&lt;=730,"1 à 2 ans","Plus de 2 ans")),"")</f>
        <v/>
      </c>
    </row>
    <row r="409">
      <c r="A409" s="65" t="inlineStr">
        <is>
          <t>INT-00408</t>
        </is>
      </c>
      <c r="B409" s="65" t="inlineStr">
        <is>
          <t>DEV-00965</t>
        </is>
      </c>
      <c r="C409" s="66" t="n">
        <v>45412</v>
      </c>
      <c r="D409" s="65" t="inlineStr">
        <is>
          <t>2024-04</t>
        </is>
      </c>
      <c r="E409" s="65" t="inlineStr">
        <is>
          <t>2023-2024</t>
        </is>
      </c>
      <c r="F409" s="65" t="inlineStr">
        <is>
          <t>TEC-03</t>
        </is>
      </c>
      <c r="G409" s="65" t="inlineStr">
        <is>
          <t>Fabien Ortiz</t>
        </is>
      </c>
      <c r="H409" s="65" t="inlineStr">
        <is>
          <t>Bordeaux</t>
        </is>
      </c>
      <c r="I409" s="65" t="inlineStr">
        <is>
          <t>Électricité</t>
        </is>
      </c>
      <c r="J409" s="70" t="n">
        <v>7.8</v>
      </c>
      <c r="K409" s="70" t="n">
        <v>7.5</v>
      </c>
      <c r="L409" s="72" t="n">
        <v>33</v>
      </c>
      <c r="M409" s="68" t="n">
        <v>247.5</v>
      </c>
      <c r="N409" s="68" t="n">
        <v>1459.74</v>
      </c>
      <c r="O409" s="65" t="inlineStr">
        <is>
          <t>Terminée</t>
        </is>
      </c>
      <c r="P409" s="67">
        <f>$I409</f>
        <v/>
      </c>
      <c r="Q409" s="69">
        <f>1</f>
        <v/>
      </c>
      <c r="R409" s="68">
        <f>IFERROR(INDEX(Devis!$M$2:$M$3053,MATCH($B409,Devis!$A$2:$A$3053,0)),0)</f>
        <v/>
      </c>
      <c r="S409" s="68">
        <f>$M409+$N409</f>
        <v/>
      </c>
      <c r="T409" s="68">
        <f>$R409-$S409</f>
        <v/>
      </c>
      <c r="U409" s="67">
        <f>IFERROR(IF(($C409-INDEX(Techniciens!$G$2:$G$13,MATCH($F409,Techniciens!$A$2:$A$13,0)))&lt;=365,"Moins d'un an",IF(($C409-INDEX(Techniciens!$G$2:$G$13,MATCH($F409,Techniciens!$A$2:$A$13,0)))&lt;=730,"1 à 2 ans","Plus de 2 ans")),"")</f>
        <v/>
      </c>
    </row>
    <row r="410">
      <c r="A410" s="65" t="inlineStr">
        <is>
          <t>INT-00409</t>
        </is>
      </c>
      <c r="B410" s="65" t="inlineStr">
        <is>
          <t>DEV-00967</t>
        </is>
      </c>
      <c r="C410" s="66" t="n">
        <v>45422</v>
      </c>
      <c r="D410" s="65" t="inlineStr">
        <is>
          <t>2024-05</t>
        </is>
      </c>
      <c r="E410" s="65" t="inlineStr">
        <is>
          <t>2023-2024</t>
        </is>
      </c>
      <c r="F410" s="65" t="inlineStr">
        <is>
          <t>TEC-05</t>
        </is>
      </c>
      <c r="G410" s="65" t="inlineStr">
        <is>
          <t>Sonia Mercier</t>
        </is>
      </c>
      <c r="H410" s="65" t="inlineStr">
        <is>
          <t>Bordeaux</t>
        </is>
      </c>
      <c r="I410" s="65" t="inlineStr">
        <is>
          <t>Salle de bain</t>
        </is>
      </c>
      <c r="J410" s="70" t="n">
        <v>5</v>
      </c>
      <c r="K410" s="70" t="n">
        <v>5.4</v>
      </c>
      <c r="L410" s="72" t="n">
        <v>31</v>
      </c>
      <c r="M410" s="68" t="n">
        <v>167.4</v>
      </c>
      <c r="N410" s="68" t="n">
        <v>681.1</v>
      </c>
      <c r="O410" s="65" t="inlineStr">
        <is>
          <t>Terminée</t>
        </is>
      </c>
      <c r="P410" s="67">
        <f>$I410</f>
        <v/>
      </c>
      <c r="Q410" s="69">
        <f>1</f>
        <v/>
      </c>
      <c r="R410" s="68">
        <f>IFERROR(INDEX(Devis!$M$2:$M$3053,MATCH($B410,Devis!$A$2:$A$3053,0)),0)</f>
        <v/>
      </c>
      <c r="S410" s="68">
        <f>$M410+$N410</f>
        <v/>
      </c>
      <c r="T410" s="68">
        <f>$R410-$S410</f>
        <v/>
      </c>
      <c r="U410" s="67">
        <f>IFERROR(IF(($C410-INDEX(Techniciens!$G$2:$G$13,MATCH($F410,Techniciens!$A$2:$A$13,0)))&lt;=365,"Moins d'un an",IF(($C410-INDEX(Techniciens!$G$2:$G$13,MATCH($F410,Techniciens!$A$2:$A$13,0)))&lt;=730,"1 à 2 ans","Plus de 2 ans")),"")</f>
        <v/>
      </c>
    </row>
    <row r="411">
      <c r="A411" s="65" t="inlineStr">
        <is>
          <t>INT-00410</t>
        </is>
      </c>
      <c r="B411" s="65" t="inlineStr">
        <is>
          <t>DEV-00973</t>
        </is>
      </c>
      <c r="C411" s="66" t="n">
        <v>45432</v>
      </c>
      <c r="D411" s="65" t="inlineStr">
        <is>
          <t>2024-05</t>
        </is>
      </c>
      <c r="E411" s="65" t="inlineStr">
        <is>
          <t>2023-2024</t>
        </is>
      </c>
      <c r="F411" s="65" t="inlineStr">
        <is>
          <t>TEC-07</t>
        </is>
      </c>
      <c r="G411" s="65" t="inlineStr">
        <is>
          <t>Yannick Dubreuil</t>
        </is>
      </c>
      <c r="H411" s="65" t="inlineStr">
        <is>
          <t>Toulouse</t>
        </is>
      </c>
      <c r="I411" s="65" t="inlineStr">
        <is>
          <t>Plomberie</t>
        </is>
      </c>
      <c r="J411" s="70" t="n">
        <v>4.5</v>
      </c>
      <c r="K411" s="70" t="n">
        <v>4.4</v>
      </c>
      <c r="L411" s="72" t="n">
        <v>30</v>
      </c>
      <c r="M411" s="68" t="n">
        <v>132</v>
      </c>
      <c r="N411" s="68" t="n">
        <v>1293.81</v>
      </c>
      <c r="O411" s="65" t="inlineStr">
        <is>
          <t>Terminée</t>
        </is>
      </c>
      <c r="P411" s="67">
        <f>$I411</f>
        <v/>
      </c>
      <c r="Q411" s="69">
        <f>1</f>
        <v/>
      </c>
      <c r="R411" s="68">
        <f>IFERROR(INDEX(Devis!$M$2:$M$3053,MATCH($B411,Devis!$A$2:$A$3053,0)),0)</f>
        <v/>
      </c>
      <c r="S411" s="68">
        <f>$M411+$N411</f>
        <v/>
      </c>
      <c r="T411" s="68">
        <f>$R411-$S411</f>
        <v/>
      </c>
      <c r="U411" s="67">
        <f>IFERROR(IF(($C411-INDEX(Techniciens!$G$2:$G$13,MATCH($F411,Techniciens!$A$2:$A$13,0)))&lt;=365,"Moins d'un an",IF(($C411-INDEX(Techniciens!$G$2:$G$13,MATCH($F411,Techniciens!$A$2:$A$13,0)))&lt;=730,"1 à 2 ans","Plus de 2 ans")),"")</f>
        <v/>
      </c>
    </row>
    <row r="412">
      <c r="A412" s="65" t="inlineStr">
        <is>
          <t>INT-00411</t>
        </is>
      </c>
      <c r="B412" s="65" t="inlineStr">
        <is>
          <t>DEV-00975</t>
        </is>
      </c>
      <c r="C412" s="66" t="n">
        <v>45418</v>
      </c>
      <c r="D412" s="65" t="inlineStr">
        <is>
          <t>2024-05</t>
        </is>
      </c>
      <c r="E412" s="65" t="inlineStr">
        <is>
          <t>2023-2024</t>
        </is>
      </c>
      <c r="F412" s="65" t="inlineStr">
        <is>
          <t>TEC-06</t>
        </is>
      </c>
      <c r="G412" s="65" t="inlineStr">
        <is>
          <t>Pierre Vasseur</t>
        </is>
      </c>
      <c r="H412" s="65" t="inlineStr">
        <is>
          <t>Toulouse</t>
        </is>
      </c>
      <c r="I412" s="65" t="inlineStr">
        <is>
          <t>Salle de bain</t>
        </is>
      </c>
      <c r="J412" s="70" t="n">
        <v>6</v>
      </c>
      <c r="K412" s="70" t="n">
        <v>5.7</v>
      </c>
      <c r="L412" s="72" t="n">
        <v>36</v>
      </c>
      <c r="M412" s="68" t="n">
        <v>205.2</v>
      </c>
      <c r="N412" s="68" t="n">
        <v>616.14</v>
      </c>
      <c r="O412" s="65" t="inlineStr">
        <is>
          <t>Terminée</t>
        </is>
      </c>
      <c r="P412" s="67">
        <f>$I412</f>
        <v/>
      </c>
      <c r="Q412" s="69">
        <f>1</f>
        <v/>
      </c>
      <c r="R412" s="68">
        <f>IFERROR(INDEX(Devis!$M$2:$M$3053,MATCH($B412,Devis!$A$2:$A$3053,0)),0)</f>
        <v/>
      </c>
      <c r="S412" s="68">
        <f>$M412+$N412</f>
        <v/>
      </c>
      <c r="T412" s="68">
        <f>$R412-$S412</f>
        <v/>
      </c>
      <c r="U412" s="67">
        <f>IFERROR(IF(($C412-INDEX(Techniciens!$G$2:$G$13,MATCH($F412,Techniciens!$A$2:$A$13,0)))&lt;=365,"Moins d'un an",IF(($C412-INDEX(Techniciens!$G$2:$G$13,MATCH($F412,Techniciens!$A$2:$A$13,0)))&lt;=730,"1 à 2 ans","Plus de 2 ans")),"")</f>
        <v/>
      </c>
    </row>
    <row r="413">
      <c r="A413" s="65" t="inlineStr">
        <is>
          <t>INT-00412</t>
        </is>
      </c>
      <c r="B413" s="65" t="inlineStr">
        <is>
          <t>DEV-00977</t>
        </is>
      </c>
      <c r="C413" s="66" t="n">
        <v>45436</v>
      </c>
      <c r="D413" s="65" t="inlineStr">
        <is>
          <t>2024-05</t>
        </is>
      </c>
      <c r="E413" s="65" t="inlineStr">
        <is>
          <t>2023-2024</t>
        </is>
      </c>
      <c r="F413" s="65" t="inlineStr">
        <is>
          <t>TEC-06</t>
        </is>
      </c>
      <c r="G413" s="65" t="inlineStr">
        <is>
          <t>Pierre Vasseur</t>
        </is>
      </c>
      <c r="H413" s="65" t="inlineStr">
        <is>
          <t>Toulouse</t>
        </is>
      </c>
      <c r="I413" s="65" t="inlineStr">
        <is>
          <t>Salle de bain</t>
        </is>
      </c>
      <c r="J413" s="70" t="n">
        <v>6.1</v>
      </c>
      <c r="K413" s="70" t="n">
        <v>5.6</v>
      </c>
      <c r="L413" s="72" t="n">
        <v>36</v>
      </c>
      <c r="M413" s="68" t="n">
        <v>201.6</v>
      </c>
      <c r="N413" s="68" t="n">
        <v>554.03</v>
      </c>
      <c r="O413" s="65" t="inlineStr">
        <is>
          <t>Terminée</t>
        </is>
      </c>
      <c r="P413" s="67">
        <f>$I413</f>
        <v/>
      </c>
      <c r="Q413" s="69">
        <f>1</f>
        <v/>
      </c>
      <c r="R413" s="68">
        <f>IFERROR(INDEX(Devis!$M$2:$M$3053,MATCH($B413,Devis!$A$2:$A$3053,0)),0)</f>
        <v/>
      </c>
      <c r="S413" s="68">
        <f>$M413+$N413</f>
        <v/>
      </c>
      <c r="T413" s="68">
        <f>$R413-$S413</f>
        <v/>
      </c>
      <c r="U413" s="67">
        <f>IFERROR(IF(($C413-INDEX(Techniciens!$G$2:$G$13,MATCH($F413,Techniciens!$A$2:$A$13,0)))&lt;=365,"Moins d'un an",IF(($C413-INDEX(Techniciens!$G$2:$G$13,MATCH($F413,Techniciens!$A$2:$A$13,0)))&lt;=730,"1 à 2 ans","Plus de 2 ans")),"")</f>
        <v/>
      </c>
    </row>
    <row r="414">
      <c r="A414" s="65" t="inlineStr">
        <is>
          <t>INT-00413</t>
        </is>
      </c>
      <c r="B414" s="65" t="inlineStr">
        <is>
          <t>DEV-00979</t>
        </is>
      </c>
      <c r="C414" s="66" t="n">
        <v>45406</v>
      </c>
      <c r="D414" s="65" t="inlineStr">
        <is>
          <t>2024-04</t>
        </is>
      </c>
      <c r="E414" s="65" t="inlineStr">
        <is>
          <t>2023-2024</t>
        </is>
      </c>
      <c r="F414" s="65" t="inlineStr">
        <is>
          <t>TEC-02</t>
        </is>
      </c>
      <c r="G414" s="65" t="inlineStr">
        <is>
          <t>Ahmed Zahiri</t>
        </is>
      </c>
      <c r="H414" s="65" t="inlineStr">
        <is>
          <t>Bordeaux</t>
        </is>
      </c>
      <c r="I414" s="65" t="inlineStr">
        <is>
          <t>Chauffage</t>
        </is>
      </c>
      <c r="J414" s="70" t="n">
        <v>10.2</v>
      </c>
      <c r="K414" s="70" t="n">
        <v>10.4</v>
      </c>
      <c r="L414" s="72" t="n">
        <v>35</v>
      </c>
      <c r="M414" s="68" t="n">
        <v>364</v>
      </c>
      <c r="N414" s="68" t="n">
        <v>1470.17</v>
      </c>
      <c r="O414" s="65" t="inlineStr">
        <is>
          <t>Terminée</t>
        </is>
      </c>
      <c r="P414" s="67">
        <f>$I414</f>
        <v/>
      </c>
      <c r="Q414" s="69">
        <f>1</f>
        <v/>
      </c>
      <c r="R414" s="68">
        <f>IFERROR(INDEX(Devis!$M$2:$M$3053,MATCH($B414,Devis!$A$2:$A$3053,0)),0)</f>
        <v/>
      </c>
      <c r="S414" s="68">
        <f>$M414+$N414</f>
        <v/>
      </c>
      <c r="T414" s="68">
        <f>$R414-$S414</f>
        <v/>
      </c>
      <c r="U414" s="67">
        <f>IFERROR(IF(($C414-INDEX(Techniciens!$G$2:$G$13,MATCH($F414,Techniciens!$A$2:$A$13,0)))&lt;=365,"Moins d'un an",IF(($C414-INDEX(Techniciens!$G$2:$G$13,MATCH($F414,Techniciens!$A$2:$A$13,0)))&lt;=730,"1 à 2 ans","Plus de 2 ans")),"")</f>
        <v/>
      </c>
    </row>
    <row r="415">
      <c r="A415" s="65" t="inlineStr">
        <is>
          <t>INT-00414</t>
        </is>
      </c>
      <c r="B415" s="65" t="inlineStr">
        <is>
          <t>DEV-00982</t>
        </is>
      </c>
      <c r="C415" s="66" t="n">
        <v>45401</v>
      </c>
      <c r="D415" s="65" t="inlineStr">
        <is>
          <t>2024-04</t>
        </is>
      </c>
      <c r="E415" s="65" t="inlineStr">
        <is>
          <t>2023-2024</t>
        </is>
      </c>
      <c r="F415" s="65" t="inlineStr">
        <is>
          <t>TEC-05</t>
        </is>
      </c>
      <c r="G415" s="65" t="inlineStr">
        <is>
          <t>Sonia Mercier</t>
        </is>
      </c>
      <c r="H415" s="65" t="inlineStr">
        <is>
          <t>Bordeaux</t>
        </is>
      </c>
      <c r="I415" s="65" t="inlineStr">
        <is>
          <t>Salle de bain</t>
        </is>
      </c>
      <c r="J415" s="70" t="n">
        <v>17.8</v>
      </c>
      <c r="K415" s="70" t="n">
        <v>18.3</v>
      </c>
      <c r="L415" s="72" t="n">
        <v>31</v>
      </c>
      <c r="M415" s="68" t="n">
        <v>567.3</v>
      </c>
      <c r="N415" s="68" t="n">
        <v>3740.49</v>
      </c>
      <c r="O415" s="65" t="inlineStr">
        <is>
          <t>Terminée</t>
        </is>
      </c>
      <c r="P415" s="67">
        <f>$I415</f>
        <v/>
      </c>
      <c r="Q415" s="69">
        <f>1</f>
        <v/>
      </c>
      <c r="R415" s="68">
        <f>IFERROR(INDEX(Devis!$M$2:$M$3053,MATCH($B415,Devis!$A$2:$A$3053,0)),0)</f>
        <v/>
      </c>
      <c r="S415" s="68">
        <f>$M415+$N415</f>
        <v/>
      </c>
      <c r="T415" s="68">
        <f>$R415-$S415</f>
        <v/>
      </c>
      <c r="U415" s="67">
        <f>IFERROR(IF(($C415-INDEX(Techniciens!$G$2:$G$13,MATCH($F415,Techniciens!$A$2:$A$13,0)))&lt;=365,"Moins d'un an",IF(($C415-INDEX(Techniciens!$G$2:$G$13,MATCH($F415,Techniciens!$A$2:$A$13,0)))&lt;=730,"1 à 2 ans","Plus de 2 ans")),"")</f>
        <v/>
      </c>
    </row>
    <row r="416">
      <c r="A416" s="65" t="inlineStr">
        <is>
          <t>INT-00415</t>
        </is>
      </c>
      <c r="B416" s="65" t="inlineStr">
        <is>
          <t>DEV-00983</t>
        </is>
      </c>
      <c r="C416" s="66" t="n">
        <v>45404</v>
      </c>
      <c r="D416" s="65" t="inlineStr">
        <is>
          <t>2024-04</t>
        </is>
      </c>
      <c r="E416" s="65" t="inlineStr">
        <is>
          <t>2023-2024</t>
        </is>
      </c>
      <c r="F416" s="65" t="inlineStr">
        <is>
          <t>TEC-02</t>
        </is>
      </c>
      <c r="G416" s="65" t="inlineStr">
        <is>
          <t>Ahmed Zahiri</t>
        </is>
      </c>
      <c r="H416" s="65" t="inlineStr">
        <is>
          <t>Bordeaux</t>
        </is>
      </c>
      <c r="I416" s="65" t="inlineStr">
        <is>
          <t>Chauffage</t>
        </is>
      </c>
      <c r="J416" s="70" t="n">
        <v>4</v>
      </c>
      <c r="K416" s="70" t="n">
        <v>4.1</v>
      </c>
      <c r="L416" s="72" t="n">
        <v>35</v>
      </c>
      <c r="M416" s="68" t="n">
        <v>143.5</v>
      </c>
      <c r="N416" s="68" t="n">
        <v>266.16</v>
      </c>
      <c r="O416" s="65" t="inlineStr">
        <is>
          <t>Terminée</t>
        </is>
      </c>
      <c r="P416" s="67">
        <f>$I416</f>
        <v/>
      </c>
      <c r="Q416" s="69">
        <f>1</f>
        <v/>
      </c>
      <c r="R416" s="68">
        <f>IFERROR(INDEX(Devis!$M$2:$M$3053,MATCH($B416,Devis!$A$2:$A$3053,0)),0)</f>
        <v/>
      </c>
      <c r="S416" s="68">
        <f>$M416+$N416</f>
        <v/>
      </c>
      <c r="T416" s="68">
        <f>$R416-$S416</f>
        <v/>
      </c>
      <c r="U416" s="67">
        <f>IFERROR(IF(($C416-INDEX(Techniciens!$G$2:$G$13,MATCH($F416,Techniciens!$A$2:$A$13,0)))&lt;=365,"Moins d'un an",IF(($C416-INDEX(Techniciens!$G$2:$G$13,MATCH($F416,Techniciens!$A$2:$A$13,0)))&lt;=730,"1 à 2 ans","Plus de 2 ans")),"")</f>
        <v/>
      </c>
    </row>
    <row r="417">
      <c r="A417" s="65" t="inlineStr">
        <is>
          <t>INT-00416</t>
        </is>
      </c>
      <c r="B417" s="65" t="inlineStr">
        <is>
          <t>DEV-00988</t>
        </is>
      </c>
      <c r="C417" s="66" t="n">
        <v>45448</v>
      </c>
      <c r="D417" s="65" t="inlineStr">
        <is>
          <t>2024-06</t>
        </is>
      </c>
      <c r="E417" s="65" t="inlineStr">
        <is>
          <t>2023-2024</t>
        </is>
      </c>
      <c r="F417" s="65" t="inlineStr">
        <is>
          <t>TEC-09</t>
        </is>
      </c>
      <c r="G417" s="65" t="inlineStr">
        <is>
          <t>Mehdi Ouali</t>
        </is>
      </c>
      <c r="H417" s="65" t="inlineStr">
        <is>
          <t>Toulouse</t>
        </is>
      </c>
      <c r="I417" s="65" t="inlineStr">
        <is>
          <t>Dépannage</t>
        </is>
      </c>
      <c r="J417" s="70" t="n">
        <v>0.9</v>
      </c>
      <c r="K417" s="70" t="n">
        <v>1.1</v>
      </c>
      <c r="L417" s="72" t="n">
        <v>28</v>
      </c>
      <c r="M417" s="68" t="n">
        <v>30.8</v>
      </c>
      <c r="N417" s="68" t="n">
        <v>167.51</v>
      </c>
      <c r="O417" s="65" t="inlineStr">
        <is>
          <t>Terminée</t>
        </is>
      </c>
      <c r="P417" s="67">
        <f>$I417</f>
        <v/>
      </c>
      <c r="Q417" s="69">
        <f>1</f>
        <v/>
      </c>
      <c r="R417" s="68">
        <f>IFERROR(INDEX(Devis!$M$2:$M$3053,MATCH($B417,Devis!$A$2:$A$3053,0)),0)</f>
        <v/>
      </c>
      <c r="S417" s="68">
        <f>$M417+$N417</f>
        <v/>
      </c>
      <c r="T417" s="68">
        <f>$R417-$S417</f>
        <v/>
      </c>
      <c r="U417" s="67">
        <f>IFERROR(IF(($C417-INDEX(Techniciens!$G$2:$G$13,MATCH($F417,Techniciens!$A$2:$A$13,0)))&lt;=365,"Moins d'un an",IF(($C417-INDEX(Techniciens!$G$2:$G$13,MATCH($F417,Techniciens!$A$2:$A$13,0)))&lt;=730,"1 à 2 ans","Plus de 2 ans")),"")</f>
        <v/>
      </c>
    </row>
    <row r="418">
      <c r="A418" s="65" t="inlineStr">
        <is>
          <t>INT-00417</t>
        </is>
      </c>
      <c r="B418" s="65" t="inlineStr">
        <is>
          <t>DEV-00989</t>
        </is>
      </c>
      <c r="C418" s="66" t="n">
        <v>45435</v>
      </c>
      <c r="D418" s="65" t="inlineStr">
        <is>
          <t>2024-05</t>
        </is>
      </c>
      <c r="E418" s="65" t="inlineStr">
        <is>
          <t>2023-2024</t>
        </is>
      </c>
      <c r="F418" s="65" t="inlineStr">
        <is>
          <t>TEC-08</t>
        </is>
      </c>
      <c r="G418" s="65" t="inlineStr">
        <is>
          <t>Elodie Ravel</t>
        </is>
      </c>
      <c r="H418" s="65" t="inlineStr">
        <is>
          <t>Toulouse</t>
        </is>
      </c>
      <c r="I418" s="65" t="inlineStr">
        <is>
          <t>Électricité</t>
        </is>
      </c>
      <c r="J418" s="70" t="n">
        <v>4.8</v>
      </c>
      <c r="K418" s="70" t="n">
        <v>5</v>
      </c>
      <c r="L418" s="72" t="n">
        <v>32</v>
      </c>
      <c r="M418" s="68" t="n">
        <v>160</v>
      </c>
      <c r="N418" s="68" t="n">
        <v>663.7</v>
      </c>
      <c r="O418" s="65" t="inlineStr">
        <is>
          <t>Terminée</t>
        </is>
      </c>
      <c r="P418" s="67">
        <f>$I418</f>
        <v/>
      </c>
      <c r="Q418" s="69">
        <f>1</f>
        <v/>
      </c>
      <c r="R418" s="68">
        <f>IFERROR(INDEX(Devis!$M$2:$M$3053,MATCH($B418,Devis!$A$2:$A$3053,0)),0)</f>
        <v/>
      </c>
      <c r="S418" s="68">
        <f>$M418+$N418</f>
        <v/>
      </c>
      <c r="T418" s="68">
        <f>$R418-$S418</f>
        <v/>
      </c>
      <c r="U418" s="67">
        <f>IFERROR(IF(($C418-INDEX(Techniciens!$G$2:$G$13,MATCH($F418,Techniciens!$A$2:$A$13,0)))&lt;=365,"Moins d'un an",IF(($C418-INDEX(Techniciens!$G$2:$G$13,MATCH($F418,Techniciens!$A$2:$A$13,0)))&lt;=730,"1 à 2 ans","Plus de 2 ans")),"")</f>
        <v/>
      </c>
    </row>
    <row r="419">
      <c r="A419" s="65" t="inlineStr">
        <is>
          <t>INT-00418</t>
        </is>
      </c>
      <c r="B419" s="65" t="inlineStr">
        <is>
          <t>DEV-00990</t>
        </is>
      </c>
      <c r="C419" s="66" t="n">
        <v>45450</v>
      </c>
      <c r="D419" s="65" t="inlineStr">
        <is>
          <t>2024-06</t>
        </is>
      </c>
      <c r="E419" s="65" t="inlineStr">
        <is>
          <t>2023-2024</t>
        </is>
      </c>
      <c r="F419" s="65" t="inlineStr">
        <is>
          <t>TEC-09</t>
        </is>
      </c>
      <c r="G419" s="65" t="inlineStr">
        <is>
          <t>Mehdi Ouali</t>
        </is>
      </c>
      <c r="H419" s="65" t="inlineStr">
        <is>
          <t>Toulouse</t>
        </is>
      </c>
      <c r="I419" s="65" t="inlineStr">
        <is>
          <t>Dépannage</t>
        </is>
      </c>
      <c r="J419" s="70" t="n">
        <v>1.5</v>
      </c>
      <c r="K419" s="70" t="n">
        <v>1.7</v>
      </c>
      <c r="L419" s="72" t="n">
        <v>28</v>
      </c>
      <c r="M419" s="68" t="n">
        <v>47.6</v>
      </c>
      <c r="N419" s="68" t="n">
        <v>249.36</v>
      </c>
      <c r="O419" s="65" t="inlineStr">
        <is>
          <t>Terminée</t>
        </is>
      </c>
      <c r="P419" s="67">
        <f>$I419</f>
        <v/>
      </c>
      <c r="Q419" s="69">
        <f>1</f>
        <v/>
      </c>
      <c r="R419" s="68">
        <f>IFERROR(INDEX(Devis!$M$2:$M$3053,MATCH($B419,Devis!$A$2:$A$3053,0)),0)</f>
        <v/>
      </c>
      <c r="S419" s="68">
        <f>$M419+$N419</f>
        <v/>
      </c>
      <c r="T419" s="68">
        <f>$R419-$S419</f>
        <v/>
      </c>
      <c r="U419" s="67">
        <f>IFERROR(IF(($C419-INDEX(Techniciens!$G$2:$G$13,MATCH($F419,Techniciens!$A$2:$A$13,0)))&lt;=365,"Moins d'un an",IF(($C419-INDEX(Techniciens!$G$2:$G$13,MATCH($F419,Techniciens!$A$2:$A$13,0)))&lt;=730,"1 à 2 ans","Plus de 2 ans")),"")</f>
        <v/>
      </c>
    </row>
    <row r="420">
      <c r="A420" s="65" t="inlineStr">
        <is>
          <t>INT-00419</t>
        </is>
      </c>
      <c r="B420" s="65" t="inlineStr">
        <is>
          <t>DEV-00991</t>
        </is>
      </c>
      <c r="C420" s="66" t="n">
        <v>45440</v>
      </c>
      <c r="D420" s="65" t="inlineStr">
        <is>
          <t>2024-05</t>
        </is>
      </c>
      <c r="E420" s="65" t="inlineStr">
        <is>
          <t>2023-2024</t>
        </is>
      </c>
      <c r="F420" s="65" t="inlineStr">
        <is>
          <t>TEC-09</t>
        </is>
      </c>
      <c r="G420" s="65" t="inlineStr">
        <is>
          <t>Mehdi Ouali</t>
        </is>
      </c>
      <c r="H420" s="65" t="inlineStr">
        <is>
          <t>Toulouse</t>
        </is>
      </c>
      <c r="I420" s="65" t="inlineStr">
        <is>
          <t>Salle de bain</t>
        </is>
      </c>
      <c r="J420" s="70" t="n">
        <v>11</v>
      </c>
      <c r="K420" s="70" t="n">
        <v>13.6</v>
      </c>
      <c r="L420" s="72" t="n">
        <v>28</v>
      </c>
      <c r="M420" s="68" t="n">
        <v>380.8</v>
      </c>
      <c r="N420" s="68" t="n">
        <v>1365.66</v>
      </c>
      <c r="O420" s="65" t="inlineStr">
        <is>
          <t>Terminée</t>
        </is>
      </c>
      <c r="P420" s="67">
        <f>$I420</f>
        <v/>
      </c>
      <c r="Q420" s="69">
        <f>1</f>
        <v/>
      </c>
      <c r="R420" s="68">
        <f>IFERROR(INDEX(Devis!$M$2:$M$3053,MATCH($B420,Devis!$A$2:$A$3053,0)),0)</f>
        <v/>
      </c>
      <c r="S420" s="68">
        <f>$M420+$N420</f>
        <v/>
      </c>
      <c r="T420" s="68">
        <f>$R420-$S420</f>
        <v/>
      </c>
      <c r="U420" s="67">
        <f>IFERROR(IF(($C420-INDEX(Techniciens!$G$2:$G$13,MATCH($F420,Techniciens!$A$2:$A$13,0)))&lt;=365,"Moins d'un an",IF(($C420-INDEX(Techniciens!$G$2:$G$13,MATCH($F420,Techniciens!$A$2:$A$13,0)))&lt;=730,"1 à 2 ans","Plus de 2 ans")),"")</f>
        <v/>
      </c>
    </row>
    <row r="421">
      <c r="A421" s="65" t="inlineStr">
        <is>
          <t>INT-00420</t>
        </is>
      </c>
      <c r="B421" s="65" t="inlineStr">
        <is>
          <t>DEV-00992</t>
        </is>
      </c>
      <c r="C421" s="66" t="n">
        <v>45456</v>
      </c>
      <c r="D421" s="65" t="inlineStr">
        <is>
          <t>2024-06</t>
        </is>
      </c>
      <c r="E421" s="65" t="inlineStr">
        <is>
          <t>2023-2024</t>
        </is>
      </c>
      <c r="F421" s="65" t="inlineStr">
        <is>
          <t>TEC-09</t>
        </is>
      </c>
      <c r="G421" s="65" t="inlineStr">
        <is>
          <t>Mehdi Ouali</t>
        </is>
      </c>
      <c r="H421" s="65" t="inlineStr">
        <is>
          <t>Toulouse</t>
        </is>
      </c>
      <c r="I421" s="65" t="inlineStr">
        <is>
          <t>Dépannage</t>
        </is>
      </c>
      <c r="J421" s="70" t="n">
        <v>3.3</v>
      </c>
      <c r="K421" s="70" t="n">
        <v>3.7</v>
      </c>
      <c r="L421" s="72" t="n">
        <v>28</v>
      </c>
      <c r="M421" s="68" t="n">
        <v>103.6</v>
      </c>
      <c r="N421" s="68" t="n">
        <v>195.92</v>
      </c>
      <c r="O421" s="65" t="inlineStr">
        <is>
          <t>Terminée</t>
        </is>
      </c>
      <c r="P421" s="67">
        <f>$I421</f>
        <v/>
      </c>
      <c r="Q421" s="69">
        <f>1</f>
        <v/>
      </c>
      <c r="R421" s="68">
        <f>IFERROR(INDEX(Devis!$M$2:$M$3053,MATCH($B421,Devis!$A$2:$A$3053,0)),0)</f>
        <v/>
      </c>
      <c r="S421" s="68">
        <f>$M421+$N421</f>
        <v/>
      </c>
      <c r="T421" s="68">
        <f>$R421-$S421</f>
        <v/>
      </c>
      <c r="U421" s="67">
        <f>IFERROR(IF(($C421-INDEX(Techniciens!$G$2:$G$13,MATCH($F421,Techniciens!$A$2:$A$13,0)))&lt;=365,"Moins d'un an",IF(($C421-INDEX(Techniciens!$G$2:$G$13,MATCH($F421,Techniciens!$A$2:$A$13,0)))&lt;=730,"1 à 2 ans","Plus de 2 ans")),"")</f>
        <v/>
      </c>
    </row>
    <row r="422">
      <c r="A422" s="65" t="inlineStr">
        <is>
          <t>INT-00421</t>
        </is>
      </c>
      <c r="B422" s="65" t="inlineStr">
        <is>
          <t>DEV-00993</t>
        </is>
      </c>
      <c r="C422" s="66" t="n">
        <v>45432</v>
      </c>
      <c r="D422" s="65" t="inlineStr">
        <is>
          <t>2024-05</t>
        </is>
      </c>
      <c r="E422" s="65" t="inlineStr">
        <is>
          <t>2023-2024</t>
        </is>
      </c>
      <c r="F422" s="65" t="inlineStr">
        <is>
          <t>TEC-04</t>
        </is>
      </c>
      <c r="G422" s="65" t="inlineStr">
        <is>
          <t>Lucas Bertin</t>
        </is>
      </c>
      <c r="H422" s="65" t="inlineStr">
        <is>
          <t>Bordeaux</t>
        </is>
      </c>
      <c r="I422" s="65" t="inlineStr">
        <is>
          <t>Plomberie</t>
        </is>
      </c>
      <c r="J422" s="70" t="n">
        <v>4.1</v>
      </c>
      <c r="K422" s="70" t="n">
        <v>5.9</v>
      </c>
      <c r="L422" s="72" t="n">
        <v>27</v>
      </c>
      <c r="M422" s="68" t="n">
        <v>159.3</v>
      </c>
      <c r="N422" s="68" t="n">
        <v>670.6</v>
      </c>
      <c r="O422" s="65" t="inlineStr">
        <is>
          <t>Terminée</t>
        </is>
      </c>
      <c r="P422" s="67">
        <f>$I422</f>
        <v/>
      </c>
      <c r="Q422" s="69">
        <f>1</f>
        <v/>
      </c>
      <c r="R422" s="68">
        <f>IFERROR(INDEX(Devis!$M$2:$M$3053,MATCH($B422,Devis!$A$2:$A$3053,0)),0)</f>
        <v/>
      </c>
      <c r="S422" s="68">
        <f>$M422+$N422</f>
        <v/>
      </c>
      <c r="T422" s="68">
        <f>$R422-$S422</f>
        <v/>
      </c>
      <c r="U422" s="67">
        <f>IFERROR(IF(($C422-INDEX(Techniciens!$G$2:$G$13,MATCH($F422,Techniciens!$A$2:$A$13,0)))&lt;=365,"Moins d'un an",IF(($C422-INDEX(Techniciens!$G$2:$G$13,MATCH($F422,Techniciens!$A$2:$A$13,0)))&lt;=730,"1 à 2 ans","Plus de 2 ans")),"")</f>
        <v/>
      </c>
    </row>
    <row r="423">
      <c r="A423" s="65" t="inlineStr">
        <is>
          <t>INT-00422</t>
        </is>
      </c>
      <c r="B423" s="65" t="inlineStr">
        <is>
          <t>DEV-00994</t>
        </is>
      </c>
      <c r="C423" s="66" t="n">
        <v>45428</v>
      </c>
      <c r="D423" s="65" t="inlineStr">
        <is>
          <t>2024-05</t>
        </is>
      </c>
      <c r="E423" s="65" t="inlineStr">
        <is>
          <t>2023-2024</t>
        </is>
      </c>
      <c r="F423" s="65" t="inlineStr">
        <is>
          <t>TEC-05</t>
        </is>
      </c>
      <c r="G423" s="65" t="inlineStr">
        <is>
          <t>Sonia Mercier</t>
        </is>
      </c>
      <c r="H423" s="65" t="inlineStr">
        <is>
          <t>Bordeaux</t>
        </is>
      </c>
      <c r="I423" s="65" t="inlineStr">
        <is>
          <t>Salle de bain</t>
        </is>
      </c>
      <c r="J423" s="70" t="n">
        <v>5.6</v>
      </c>
      <c r="K423" s="70" t="n">
        <v>5.1</v>
      </c>
      <c r="L423" s="72" t="n">
        <v>31</v>
      </c>
      <c r="M423" s="68" t="n">
        <v>158.1</v>
      </c>
      <c r="N423" s="68" t="n">
        <v>609.23</v>
      </c>
      <c r="O423" s="65" t="inlineStr">
        <is>
          <t>Terminée</t>
        </is>
      </c>
      <c r="P423" s="67">
        <f>$I423</f>
        <v/>
      </c>
      <c r="Q423" s="69">
        <f>1</f>
        <v/>
      </c>
      <c r="R423" s="68">
        <f>IFERROR(INDEX(Devis!$M$2:$M$3053,MATCH($B423,Devis!$A$2:$A$3053,0)),0)</f>
        <v/>
      </c>
      <c r="S423" s="68">
        <f>$M423+$N423</f>
        <v/>
      </c>
      <c r="T423" s="68">
        <f>$R423-$S423</f>
        <v/>
      </c>
      <c r="U423" s="67">
        <f>IFERROR(IF(($C423-INDEX(Techniciens!$G$2:$G$13,MATCH($F423,Techniciens!$A$2:$A$13,0)))&lt;=365,"Moins d'un an",IF(($C423-INDEX(Techniciens!$G$2:$G$13,MATCH($F423,Techniciens!$A$2:$A$13,0)))&lt;=730,"1 à 2 ans","Plus de 2 ans")),"")</f>
        <v/>
      </c>
    </row>
    <row r="424">
      <c r="A424" s="65" t="inlineStr">
        <is>
          <t>INT-00423</t>
        </is>
      </c>
      <c r="B424" s="65" t="inlineStr">
        <is>
          <t>DEV-00997</t>
        </is>
      </c>
      <c r="C424" s="66" t="n">
        <v>45432</v>
      </c>
      <c r="D424" s="65" t="inlineStr">
        <is>
          <t>2024-05</t>
        </is>
      </c>
      <c r="E424" s="65" t="inlineStr">
        <is>
          <t>2023-2024</t>
        </is>
      </c>
      <c r="F424" s="65" t="inlineStr">
        <is>
          <t>TEC-05</t>
        </is>
      </c>
      <c r="G424" s="65" t="inlineStr">
        <is>
          <t>Sonia Mercier</t>
        </is>
      </c>
      <c r="H424" s="65" t="inlineStr">
        <is>
          <t>Bordeaux</t>
        </is>
      </c>
      <c r="I424" s="65" t="inlineStr">
        <is>
          <t>Salle de bain</t>
        </is>
      </c>
      <c r="J424" s="70" t="n">
        <v>5</v>
      </c>
      <c r="K424" s="70" t="n">
        <v>4.9</v>
      </c>
      <c r="L424" s="72" t="n">
        <v>31</v>
      </c>
      <c r="M424" s="68" t="n">
        <v>151.9</v>
      </c>
      <c r="N424" s="68" t="n">
        <v>650.23</v>
      </c>
      <c r="O424" s="65" t="inlineStr">
        <is>
          <t>Terminée</t>
        </is>
      </c>
      <c r="P424" s="67">
        <f>$I424</f>
        <v/>
      </c>
      <c r="Q424" s="69">
        <f>1</f>
        <v/>
      </c>
      <c r="R424" s="68">
        <f>IFERROR(INDEX(Devis!$M$2:$M$3053,MATCH($B424,Devis!$A$2:$A$3053,0)),0)</f>
        <v/>
      </c>
      <c r="S424" s="68">
        <f>$M424+$N424</f>
        <v/>
      </c>
      <c r="T424" s="68">
        <f>$R424-$S424</f>
        <v/>
      </c>
      <c r="U424" s="67">
        <f>IFERROR(IF(($C424-INDEX(Techniciens!$G$2:$G$13,MATCH($F424,Techniciens!$A$2:$A$13,0)))&lt;=365,"Moins d'un an",IF(($C424-INDEX(Techniciens!$G$2:$G$13,MATCH($F424,Techniciens!$A$2:$A$13,0)))&lt;=730,"1 à 2 ans","Plus de 2 ans")),"")</f>
        <v/>
      </c>
    </row>
    <row r="425">
      <c r="A425" s="65" t="inlineStr">
        <is>
          <t>INT-00424</t>
        </is>
      </c>
      <c r="B425" s="65" t="inlineStr">
        <is>
          <t>DEV-00998</t>
        </is>
      </c>
      <c r="C425" s="66" t="n">
        <v>45440</v>
      </c>
      <c r="D425" s="65" t="inlineStr">
        <is>
          <t>2024-05</t>
        </is>
      </c>
      <c r="E425" s="65" t="inlineStr">
        <is>
          <t>2023-2024</t>
        </is>
      </c>
      <c r="F425" s="65" t="inlineStr">
        <is>
          <t>TEC-02</t>
        </is>
      </c>
      <c r="G425" s="65" t="inlineStr">
        <is>
          <t>Ahmed Zahiri</t>
        </is>
      </c>
      <c r="H425" s="65" t="inlineStr">
        <is>
          <t>Bordeaux</t>
        </is>
      </c>
      <c r="I425" s="65" t="inlineStr">
        <is>
          <t>Dépannage</t>
        </is>
      </c>
      <c r="J425" s="70" t="n">
        <v>1.6</v>
      </c>
      <c r="K425" s="70" t="n">
        <v>1.5</v>
      </c>
      <c r="L425" s="72" t="n">
        <v>35</v>
      </c>
      <c r="M425" s="68" t="n">
        <v>52.5</v>
      </c>
      <c r="N425" s="68" t="n">
        <v>115.12</v>
      </c>
      <c r="O425" s="65" t="inlineStr">
        <is>
          <t>Terminée</t>
        </is>
      </c>
      <c r="P425" s="67">
        <f>$I425</f>
        <v/>
      </c>
      <c r="Q425" s="69">
        <f>1</f>
        <v/>
      </c>
      <c r="R425" s="68">
        <f>IFERROR(INDEX(Devis!$M$2:$M$3053,MATCH($B425,Devis!$A$2:$A$3053,0)),0)</f>
        <v/>
      </c>
      <c r="S425" s="68">
        <f>$M425+$N425</f>
        <v/>
      </c>
      <c r="T425" s="68">
        <f>$R425-$S425</f>
        <v/>
      </c>
      <c r="U425" s="67">
        <f>IFERROR(IF(($C425-INDEX(Techniciens!$G$2:$G$13,MATCH($F425,Techniciens!$A$2:$A$13,0)))&lt;=365,"Moins d'un an",IF(($C425-INDEX(Techniciens!$G$2:$G$13,MATCH($F425,Techniciens!$A$2:$A$13,0)))&lt;=730,"1 à 2 ans","Plus de 2 ans")),"")</f>
        <v/>
      </c>
    </row>
    <row r="426">
      <c r="A426" s="65" t="inlineStr">
        <is>
          <t>INT-00425</t>
        </is>
      </c>
      <c r="B426" s="65" t="inlineStr">
        <is>
          <t>DEV-01000</t>
        </is>
      </c>
      <c r="C426" s="66" t="n">
        <v>45435</v>
      </c>
      <c r="D426" s="65" t="inlineStr">
        <is>
          <t>2024-05</t>
        </is>
      </c>
      <c r="E426" s="65" t="inlineStr">
        <is>
          <t>2023-2024</t>
        </is>
      </c>
      <c r="F426" s="65" t="inlineStr">
        <is>
          <t>TEC-05</t>
        </is>
      </c>
      <c r="G426" s="65" t="inlineStr">
        <is>
          <t>Sonia Mercier</t>
        </is>
      </c>
      <c r="H426" s="65" t="inlineStr">
        <is>
          <t>Bordeaux</t>
        </is>
      </c>
      <c r="I426" s="65" t="inlineStr">
        <is>
          <t>Salle de bain</t>
        </is>
      </c>
      <c r="J426" s="70" t="n">
        <v>48.5</v>
      </c>
      <c r="K426" s="70" t="n">
        <v>46.2</v>
      </c>
      <c r="L426" s="72" t="n">
        <v>31</v>
      </c>
      <c r="M426" s="68" t="n">
        <v>1432.2</v>
      </c>
      <c r="N426" s="68" t="n">
        <v>5727.88</v>
      </c>
      <c r="O426" s="65" t="inlineStr">
        <is>
          <t>Terminée</t>
        </is>
      </c>
      <c r="P426" s="67">
        <f>$I426</f>
        <v/>
      </c>
      <c r="Q426" s="69">
        <f>1</f>
        <v/>
      </c>
      <c r="R426" s="68">
        <f>IFERROR(INDEX(Devis!$M$2:$M$3053,MATCH($B426,Devis!$A$2:$A$3053,0)),0)</f>
        <v/>
      </c>
      <c r="S426" s="68">
        <f>$M426+$N426</f>
        <v/>
      </c>
      <c r="T426" s="68">
        <f>$R426-$S426</f>
        <v/>
      </c>
      <c r="U426" s="67">
        <f>IFERROR(IF(($C426-INDEX(Techniciens!$G$2:$G$13,MATCH($F426,Techniciens!$A$2:$A$13,0)))&lt;=365,"Moins d'un an",IF(($C426-INDEX(Techniciens!$G$2:$G$13,MATCH($F426,Techniciens!$A$2:$A$13,0)))&lt;=730,"1 à 2 ans","Plus de 2 ans")),"")</f>
        <v/>
      </c>
    </row>
    <row r="427">
      <c r="A427" s="65" t="inlineStr">
        <is>
          <t>INT-00426</t>
        </is>
      </c>
      <c r="B427" s="65" t="inlineStr">
        <is>
          <t>DEV-01005</t>
        </is>
      </c>
      <c r="C427" s="66" t="n">
        <v>45432</v>
      </c>
      <c r="D427" s="65" t="inlineStr">
        <is>
          <t>2024-05</t>
        </is>
      </c>
      <c r="E427" s="65" t="inlineStr">
        <is>
          <t>2023-2024</t>
        </is>
      </c>
      <c r="F427" s="65" t="inlineStr">
        <is>
          <t>TEC-05</t>
        </is>
      </c>
      <c r="G427" s="65" t="inlineStr">
        <is>
          <t>Sonia Mercier</t>
        </is>
      </c>
      <c r="H427" s="65" t="inlineStr">
        <is>
          <t>Bordeaux</t>
        </is>
      </c>
      <c r="I427" s="65" t="inlineStr">
        <is>
          <t>Salle de bain</t>
        </is>
      </c>
      <c r="J427" s="70" t="n">
        <v>14.7</v>
      </c>
      <c r="K427" s="70" t="n">
        <v>14.3</v>
      </c>
      <c r="L427" s="72" t="n">
        <v>31</v>
      </c>
      <c r="M427" s="68" t="n">
        <v>443.3</v>
      </c>
      <c r="N427" s="68" t="n">
        <v>2076.19</v>
      </c>
      <c r="O427" s="65" t="inlineStr">
        <is>
          <t>Terminée</t>
        </is>
      </c>
      <c r="P427" s="67">
        <f>$I427</f>
        <v/>
      </c>
      <c r="Q427" s="69">
        <f>1</f>
        <v/>
      </c>
      <c r="R427" s="68">
        <f>IFERROR(INDEX(Devis!$M$2:$M$3053,MATCH($B427,Devis!$A$2:$A$3053,0)),0)</f>
        <v/>
      </c>
      <c r="S427" s="68">
        <f>$M427+$N427</f>
        <v/>
      </c>
      <c r="T427" s="68">
        <f>$R427-$S427</f>
        <v/>
      </c>
      <c r="U427" s="67">
        <f>IFERROR(IF(($C427-INDEX(Techniciens!$G$2:$G$13,MATCH($F427,Techniciens!$A$2:$A$13,0)))&lt;=365,"Moins d'un an",IF(($C427-INDEX(Techniciens!$G$2:$G$13,MATCH($F427,Techniciens!$A$2:$A$13,0)))&lt;=730,"1 à 2 ans","Plus de 2 ans")),"")</f>
        <v/>
      </c>
    </row>
    <row r="428">
      <c r="A428" s="65" t="inlineStr">
        <is>
          <t>INT-00427</t>
        </is>
      </c>
      <c r="B428" s="65" t="inlineStr">
        <is>
          <t>DEV-01010</t>
        </is>
      </c>
      <c r="C428" s="66" t="n">
        <v>45442</v>
      </c>
      <c r="D428" s="65" t="inlineStr">
        <is>
          <t>2024-05</t>
        </is>
      </c>
      <c r="E428" s="65" t="inlineStr">
        <is>
          <t>2023-2024</t>
        </is>
      </c>
      <c r="F428" s="65" t="inlineStr">
        <is>
          <t>TEC-08</t>
        </is>
      </c>
      <c r="G428" s="65" t="inlineStr">
        <is>
          <t>Elodie Ravel</t>
        </is>
      </c>
      <c r="H428" s="65" t="inlineStr">
        <is>
          <t>Toulouse</t>
        </is>
      </c>
      <c r="I428" s="65" t="inlineStr">
        <is>
          <t>Électricité</t>
        </is>
      </c>
      <c r="J428" s="70" t="n">
        <v>16.3</v>
      </c>
      <c r="K428" s="70" t="n">
        <v>18.1</v>
      </c>
      <c r="L428" s="72" t="n">
        <v>32</v>
      </c>
      <c r="M428" s="68" t="n">
        <v>579.2</v>
      </c>
      <c r="N428" s="68" t="n">
        <v>1953.4</v>
      </c>
      <c r="O428" s="65" t="inlineStr">
        <is>
          <t>Terminée</t>
        </is>
      </c>
      <c r="P428" s="67">
        <f>$I428</f>
        <v/>
      </c>
      <c r="Q428" s="69">
        <f>1</f>
        <v/>
      </c>
      <c r="R428" s="68">
        <f>IFERROR(INDEX(Devis!$M$2:$M$3053,MATCH($B428,Devis!$A$2:$A$3053,0)),0)</f>
        <v/>
      </c>
      <c r="S428" s="68">
        <f>$M428+$N428</f>
        <v/>
      </c>
      <c r="T428" s="68">
        <f>$R428-$S428</f>
        <v/>
      </c>
      <c r="U428" s="67">
        <f>IFERROR(IF(($C428-INDEX(Techniciens!$G$2:$G$13,MATCH($F428,Techniciens!$A$2:$A$13,0)))&lt;=365,"Moins d'un an",IF(($C428-INDEX(Techniciens!$G$2:$G$13,MATCH($F428,Techniciens!$A$2:$A$13,0)))&lt;=730,"1 à 2 ans","Plus de 2 ans")),"")</f>
        <v/>
      </c>
    </row>
    <row r="429">
      <c r="A429" s="65" t="inlineStr">
        <is>
          <t>INT-00428</t>
        </is>
      </c>
      <c r="B429" s="65" t="inlineStr">
        <is>
          <t>DEV-01013</t>
        </is>
      </c>
      <c r="C429" s="66" t="n">
        <v>45442</v>
      </c>
      <c r="D429" s="65" t="inlineStr">
        <is>
          <t>2024-05</t>
        </is>
      </c>
      <c r="E429" s="65" t="inlineStr">
        <is>
          <t>2023-2024</t>
        </is>
      </c>
      <c r="F429" s="65" t="inlineStr">
        <is>
          <t>TEC-02</t>
        </is>
      </c>
      <c r="G429" s="65" t="inlineStr">
        <is>
          <t>Ahmed Zahiri</t>
        </is>
      </c>
      <c r="H429" s="65" t="inlineStr">
        <is>
          <t>Bordeaux</t>
        </is>
      </c>
      <c r="I429" s="65" t="inlineStr">
        <is>
          <t>Dépannage</t>
        </is>
      </c>
      <c r="J429" s="70" t="n">
        <v>1.7</v>
      </c>
      <c r="K429" s="70" t="n">
        <v>1.7</v>
      </c>
      <c r="L429" s="72" t="n">
        <v>35</v>
      </c>
      <c r="M429" s="68" t="n">
        <v>59.5</v>
      </c>
      <c r="N429" s="68" t="n">
        <v>97.73999999999999</v>
      </c>
      <c r="O429" s="65" t="inlineStr">
        <is>
          <t>Terminée</t>
        </is>
      </c>
      <c r="P429" s="67">
        <f>$I429</f>
        <v/>
      </c>
      <c r="Q429" s="69">
        <f>1</f>
        <v/>
      </c>
      <c r="R429" s="68">
        <f>IFERROR(INDEX(Devis!$M$2:$M$3053,MATCH($B429,Devis!$A$2:$A$3053,0)),0)</f>
        <v/>
      </c>
      <c r="S429" s="68">
        <f>$M429+$N429</f>
        <v/>
      </c>
      <c r="T429" s="68">
        <f>$R429-$S429</f>
        <v/>
      </c>
      <c r="U429" s="67">
        <f>IFERROR(IF(($C429-INDEX(Techniciens!$G$2:$G$13,MATCH($F429,Techniciens!$A$2:$A$13,0)))&lt;=365,"Moins d'un an",IF(($C429-INDEX(Techniciens!$G$2:$G$13,MATCH($F429,Techniciens!$A$2:$A$13,0)))&lt;=730,"1 à 2 ans","Plus de 2 ans")),"")</f>
        <v/>
      </c>
    </row>
    <row r="430">
      <c r="A430" s="65" t="inlineStr">
        <is>
          <t>INT-00429</t>
        </is>
      </c>
      <c r="B430" s="65" t="inlineStr">
        <is>
          <t>DEV-01016</t>
        </is>
      </c>
      <c r="C430" s="66" t="n">
        <v>45428</v>
      </c>
      <c r="D430" s="65" t="inlineStr">
        <is>
          <t>2024-05</t>
        </is>
      </c>
      <c r="E430" s="65" t="inlineStr">
        <is>
          <t>2023-2024</t>
        </is>
      </c>
      <c r="F430" s="65" t="inlineStr">
        <is>
          <t>TEC-02</t>
        </is>
      </c>
      <c r="G430" s="65" t="inlineStr">
        <is>
          <t>Ahmed Zahiri</t>
        </is>
      </c>
      <c r="H430" s="65" t="inlineStr">
        <is>
          <t>Bordeaux</t>
        </is>
      </c>
      <c r="I430" s="65" t="inlineStr">
        <is>
          <t>Chauffage</t>
        </is>
      </c>
      <c r="J430" s="70" t="n">
        <v>3.5</v>
      </c>
      <c r="K430" s="70" t="n">
        <v>3.5</v>
      </c>
      <c r="L430" s="72" t="n">
        <v>35</v>
      </c>
      <c r="M430" s="68" t="n">
        <v>122.5</v>
      </c>
      <c r="N430" s="68" t="n">
        <v>325.67</v>
      </c>
      <c r="O430" s="65" t="inlineStr">
        <is>
          <t>Terminée</t>
        </is>
      </c>
      <c r="P430" s="67">
        <f>$I430</f>
        <v/>
      </c>
      <c r="Q430" s="69">
        <f>1</f>
        <v/>
      </c>
      <c r="R430" s="68">
        <f>IFERROR(INDEX(Devis!$M$2:$M$3053,MATCH($B430,Devis!$A$2:$A$3053,0)),0)</f>
        <v/>
      </c>
      <c r="S430" s="68">
        <f>$M430+$N430</f>
        <v/>
      </c>
      <c r="T430" s="68">
        <f>$R430-$S430</f>
        <v/>
      </c>
      <c r="U430" s="67">
        <f>IFERROR(IF(($C430-INDEX(Techniciens!$G$2:$G$13,MATCH($F430,Techniciens!$A$2:$A$13,0)))&lt;=365,"Moins d'un an",IF(($C430-INDEX(Techniciens!$G$2:$G$13,MATCH($F430,Techniciens!$A$2:$A$13,0)))&lt;=730,"1 à 2 ans","Plus de 2 ans")),"")</f>
        <v/>
      </c>
    </row>
    <row r="431">
      <c r="A431" s="65" t="inlineStr">
        <is>
          <t>INT-00430</t>
        </is>
      </c>
      <c r="B431" s="65" t="inlineStr">
        <is>
          <t>DEV-01017</t>
        </is>
      </c>
      <c r="C431" s="66" t="n">
        <v>45454</v>
      </c>
      <c r="D431" s="65" t="inlineStr">
        <is>
          <t>2024-06</t>
        </is>
      </c>
      <c r="E431" s="65" t="inlineStr">
        <is>
          <t>2023-2024</t>
        </is>
      </c>
      <c r="F431" s="65" t="inlineStr">
        <is>
          <t>TEC-09</t>
        </is>
      </c>
      <c r="G431" s="65" t="inlineStr">
        <is>
          <t>Mehdi Ouali</t>
        </is>
      </c>
      <c r="H431" s="65" t="inlineStr">
        <is>
          <t>Toulouse</t>
        </is>
      </c>
      <c r="I431" s="65" t="inlineStr">
        <is>
          <t>Dépannage</t>
        </is>
      </c>
      <c r="J431" s="70" t="n">
        <v>1.5</v>
      </c>
      <c r="K431" s="70" t="n">
        <v>2.1</v>
      </c>
      <c r="L431" s="72" t="n">
        <v>28</v>
      </c>
      <c r="M431" s="68" t="n">
        <v>58.8</v>
      </c>
      <c r="N431" s="68" t="n">
        <v>104.7</v>
      </c>
      <c r="O431" s="65" t="inlineStr">
        <is>
          <t>Terminée</t>
        </is>
      </c>
      <c r="P431" s="67">
        <f>$I431</f>
        <v/>
      </c>
      <c r="Q431" s="69">
        <f>1</f>
        <v/>
      </c>
      <c r="R431" s="68">
        <f>IFERROR(INDEX(Devis!$M$2:$M$3053,MATCH($B431,Devis!$A$2:$A$3053,0)),0)</f>
        <v/>
      </c>
      <c r="S431" s="68">
        <f>$M431+$N431</f>
        <v/>
      </c>
      <c r="T431" s="68">
        <f>$R431-$S431</f>
        <v/>
      </c>
      <c r="U431" s="67">
        <f>IFERROR(IF(($C431-INDEX(Techniciens!$G$2:$G$13,MATCH($F431,Techniciens!$A$2:$A$13,0)))&lt;=365,"Moins d'un an",IF(($C431-INDEX(Techniciens!$G$2:$G$13,MATCH($F431,Techniciens!$A$2:$A$13,0)))&lt;=730,"1 à 2 ans","Plus de 2 ans")),"")</f>
        <v/>
      </c>
    </row>
    <row r="432">
      <c r="A432" s="65" t="inlineStr">
        <is>
          <t>INT-00431</t>
        </is>
      </c>
      <c r="B432" s="65" t="inlineStr">
        <is>
          <t>DEV-01020</t>
        </is>
      </c>
      <c r="C432" s="66" t="n">
        <v>45429</v>
      </c>
      <c r="D432" s="65" t="inlineStr">
        <is>
          <t>2024-05</t>
        </is>
      </c>
      <c r="E432" s="65" t="inlineStr">
        <is>
          <t>2023-2024</t>
        </is>
      </c>
      <c r="F432" s="65" t="inlineStr">
        <is>
          <t>TEC-09</t>
        </is>
      </c>
      <c r="G432" s="65" t="inlineStr">
        <is>
          <t>Mehdi Ouali</t>
        </is>
      </c>
      <c r="H432" s="65" t="inlineStr">
        <is>
          <t>Toulouse</t>
        </is>
      </c>
      <c r="I432" s="65" t="inlineStr">
        <is>
          <t>Dépannage</t>
        </is>
      </c>
      <c r="J432" s="70" t="n">
        <v>2.3</v>
      </c>
      <c r="K432" s="70" t="n">
        <v>2.9</v>
      </c>
      <c r="L432" s="72" t="n">
        <v>28</v>
      </c>
      <c r="M432" s="68" t="n">
        <v>81.2</v>
      </c>
      <c r="N432" s="68" t="n">
        <v>177.09</v>
      </c>
      <c r="O432" s="65" t="inlineStr">
        <is>
          <t>Terminée</t>
        </is>
      </c>
      <c r="P432" s="67">
        <f>$I432</f>
        <v/>
      </c>
      <c r="Q432" s="69">
        <f>1</f>
        <v/>
      </c>
      <c r="R432" s="68">
        <f>IFERROR(INDEX(Devis!$M$2:$M$3053,MATCH($B432,Devis!$A$2:$A$3053,0)),0)</f>
        <v/>
      </c>
      <c r="S432" s="68">
        <f>$M432+$N432</f>
        <v/>
      </c>
      <c r="T432" s="68">
        <f>$R432-$S432</f>
        <v/>
      </c>
      <c r="U432" s="67">
        <f>IFERROR(IF(($C432-INDEX(Techniciens!$G$2:$G$13,MATCH($F432,Techniciens!$A$2:$A$13,0)))&lt;=365,"Moins d'un an",IF(($C432-INDEX(Techniciens!$G$2:$G$13,MATCH($F432,Techniciens!$A$2:$A$13,0)))&lt;=730,"1 à 2 ans","Plus de 2 ans")),"")</f>
        <v/>
      </c>
    </row>
    <row r="433">
      <c r="A433" s="65" t="inlineStr">
        <is>
          <t>INT-00432</t>
        </is>
      </c>
      <c r="B433" s="65" t="inlineStr">
        <is>
          <t>DEV-01023</t>
        </is>
      </c>
      <c r="C433" s="66" t="n">
        <v>45439</v>
      </c>
      <c r="D433" s="65" t="inlineStr">
        <is>
          <t>2024-05</t>
        </is>
      </c>
      <c r="E433" s="65" t="inlineStr">
        <is>
          <t>2023-2024</t>
        </is>
      </c>
      <c r="F433" s="65" t="inlineStr">
        <is>
          <t>TEC-03</t>
        </is>
      </c>
      <c r="G433" s="65" t="inlineStr">
        <is>
          <t>Fabien Ortiz</t>
        </is>
      </c>
      <c r="H433" s="65" t="inlineStr">
        <is>
          <t>Bordeaux</t>
        </is>
      </c>
      <c r="I433" s="65" t="inlineStr">
        <is>
          <t>Électricité</t>
        </is>
      </c>
      <c r="J433" s="70" t="n">
        <v>22.1</v>
      </c>
      <c r="K433" s="70" t="n">
        <v>20.6</v>
      </c>
      <c r="L433" s="72" t="n">
        <v>33</v>
      </c>
      <c r="M433" s="68" t="n">
        <v>679.8</v>
      </c>
      <c r="N433" s="68" t="n">
        <v>5016.16</v>
      </c>
      <c r="O433" s="65" t="inlineStr">
        <is>
          <t>Terminée</t>
        </is>
      </c>
      <c r="P433" s="67">
        <f>$I433</f>
        <v/>
      </c>
      <c r="Q433" s="69">
        <f>1</f>
        <v/>
      </c>
      <c r="R433" s="68">
        <f>IFERROR(INDEX(Devis!$M$2:$M$3053,MATCH($B433,Devis!$A$2:$A$3053,0)),0)</f>
        <v/>
      </c>
      <c r="S433" s="68">
        <f>$M433+$N433</f>
        <v/>
      </c>
      <c r="T433" s="68">
        <f>$R433-$S433</f>
        <v/>
      </c>
      <c r="U433" s="67">
        <f>IFERROR(IF(($C433-INDEX(Techniciens!$G$2:$G$13,MATCH($F433,Techniciens!$A$2:$A$13,0)))&lt;=365,"Moins d'un an",IF(($C433-INDEX(Techniciens!$G$2:$G$13,MATCH($F433,Techniciens!$A$2:$A$13,0)))&lt;=730,"1 à 2 ans","Plus de 2 ans")),"")</f>
        <v/>
      </c>
    </row>
    <row r="434">
      <c r="A434" s="65" t="inlineStr">
        <is>
          <t>INT-00433</t>
        </is>
      </c>
      <c r="B434" s="65" t="inlineStr">
        <is>
          <t>DEV-01024</t>
        </is>
      </c>
      <c r="C434" s="66" t="n">
        <v>45446</v>
      </c>
      <c r="D434" s="65" t="inlineStr">
        <is>
          <t>2024-06</t>
        </is>
      </c>
      <c r="E434" s="65" t="inlineStr">
        <is>
          <t>2023-2024</t>
        </is>
      </c>
      <c r="F434" s="65" t="inlineStr">
        <is>
          <t>TEC-07</t>
        </is>
      </c>
      <c r="G434" s="65" t="inlineStr">
        <is>
          <t>Yannick Dubreuil</t>
        </is>
      </c>
      <c r="H434" s="65" t="inlineStr">
        <is>
          <t>Toulouse</t>
        </is>
      </c>
      <c r="I434" s="65" t="inlineStr">
        <is>
          <t>Plomberie</t>
        </is>
      </c>
      <c r="J434" s="70" t="n">
        <v>4.3</v>
      </c>
      <c r="K434" s="70" t="n">
        <v>4.2</v>
      </c>
      <c r="L434" s="72" t="n">
        <v>30</v>
      </c>
      <c r="M434" s="68" t="n">
        <v>126</v>
      </c>
      <c r="N434" s="68" t="n">
        <v>686.91</v>
      </c>
      <c r="O434" s="65" t="inlineStr">
        <is>
          <t>Terminée</t>
        </is>
      </c>
      <c r="P434" s="67">
        <f>$I434</f>
        <v/>
      </c>
      <c r="Q434" s="69">
        <f>1</f>
        <v/>
      </c>
      <c r="R434" s="68">
        <f>IFERROR(INDEX(Devis!$M$2:$M$3053,MATCH($B434,Devis!$A$2:$A$3053,0)),0)</f>
        <v/>
      </c>
      <c r="S434" s="68">
        <f>$M434+$N434</f>
        <v/>
      </c>
      <c r="T434" s="68">
        <f>$R434-$S434</f>
        <v/>
      </c>
      <c r="U434" s="67">
        <f>IFERROR(IF(($C434-INDEX(Techniciens!$G$2:$G$13,MATCH($F434,Techniciens!$A$2:$A$13,0)))&lt;=365,"Moins d'un an",IF(($C434-INDEX(Techniciens!$G$2:$G$13,MATCH($F434,Techniciens!$A$2:$A$13,0)))&lt;=730,"1 à 2 ans","Plus de 2 ans")),"")</f>
        <v/>
      </c>
    </row>
    <row r="435">
      <c r="A435" s="65" t="inlineStr">
        <is>
          <t>INT-00434</t>
        </is>
      </c>
      <c r="B435" s="65" t="inlineStr">
        <is>
          <t>DEV-01030</t>
        </is>
      </c>
      <c r="C435" s="66" t="n">
        <v>45435</v>
      </c>
      <c r="D435" s="65" t="inlineStr">
        <is>
          <t>2024-05</t>
        </is>
      </c>
      <c r="E435" s="65" t="inlineStr">
        <is>
          <t>2023-2024</t>
        </is>
      </c>
      <c r="F435" s="65" t="inlineStr">
        <is>
          <t>TEC-04</t>
        </is>
      </c>
      <c r="G435" s="65" t="inlineStr">
        <is>
          <t>Lucas Bertin</t>
        </is>
      </c>
      <c r="H435" s="65" t="inlineStr">
        <is>
          <t>Bordeaux</t>
        </is>
      </c>
      <c r="I435" s="65" t="inlineStr">
        <is>
          <t>Plomberie</t>
        </is>
      </c>
      <c r="J435" s="70" t="n">
        <v>5.1</v>
      </c>
      <c r="K435" s="70" t="n">
        <v>7.2</v>
      </c>
      <c r="L435" s="72" t="n">
        <v>27</v>
      </c>
      <c r="M435" s="68" t="n">
        <v>194.4</v>
      </c>
      <c r="N435" s="68" t="n">
        <v>1133.72</v>
      </c>
      <c r="O435" s="65" t="inlineStr">
        <is>
          <t>Terminée</t>
        </is>
      </c>
      <c r="P435" s="67">
        <f>$I435</f>
        <v/>
      </c>
      <c r="Q435" s="69">
        <f>1</f>
        <v/>
      </c>
      <c r="R435" s="68">
        <f>IFERROR(INDEX(Devis!$M$2:$M$3053,MATCH($B435,Devis!$A$2:$A$3053,0)),0)</f>
        <v/>
      </c>
      <c r="S435" s="68">
        <f>$M435+$N435</f>
        <v/>
      </c>
      <c r="T435" s="68">
        <f>$R435-$S435</f>
        <v/>
      </c>
      <c r="U435" s="67">
        <f>IFERROR(IF(($C435-INDEX(Techniciens!$G$2:$G$13,MATCH($F435,Techniciens!$A$2:$A$13,0)))&lt;=365,"Moins d'un an",IF(($C435-INDEX(Techniciens!$G$2:$G$13,MATCH($F435,Techniciens!$A$2:$A$13,0)))&lt;=730,"1 à 2 ans","Plus de 2 ans")),"")</f>
        <v/>
      </c>
    </row>
    <row r="436">
      <c r="A436" s="65" t="inlineStr">
        <is>
          <t>INT-00435</t>
        </is>
      </c>
      <c r="B436" s="65" t="inlineStr">
        <is>
          <t>DEV-01032</t>
        </is>
      </c>
      <c r="C436" s="66" t="n">
        <v>45474</v>
      </c>
      <c r="D436" s="65" t="inlineStr">
        <is>
          <t>2024-07</t>
        </is>
      </c>
      <c r="E436" s="65" t="inlineStr">
        <is>
          <t>2024-2025</t>
        </is>
      </c>
      <c r="F436" s="65" t="inlineStr">
        <is>
          <t>TEC-08</t>
        </is>
      </c>
      <c r="G436" s="65" t="inlineStr">
        <is>
          <t>Elodie Ravel</t>
        </is>
      </c>
      <c r="H436" s="65" t="inlineStr">
        <is>
          <t>Toulouse</t>
        </is>
      </c>
      <c r="I436" s="65" t="inlineStr">
        <is>
          <t>Électricité</t>
        </is>
      </c>
      <c r="J436" s="70" t="n">
        <v>5.5</v>
      </c>
      <c r="K436" s="70" t="n">
        <v>6.1</v>
      </c>
      <c r="L436" s="72" t="n">
        <v>32</v>
      </c>
      <c r="M436" s="68" t="n">
        <v>195.2</v>
      </c>
      <c r="N436" s="68" t="n">
        <v>783.52</v>
      </c>
      <c r="O436" s="65" t="inlineStr">
        <is>
          <t>Terminée</t>
        </is>
      </c>
      <c r="P436" s="67">
        <f>$I436</f>
        <v/>
      </c>
      <c r="Q436" s="69">
        <f>1</f>
        <v/>
      </c>
      <c r="R436" s="68">
        <f>IFERROR(INDEX(Devis!$M$2:$M$3053,MATCH($B436,Devis!$A$2:$A$3053,0)),0)</f>
        <v/>
      </c>
      <c r="S436" s="68">
        <f>$M436+$N436</f>
        <v/>
      </c>
      <c r="T436" s="68">
        <f>$R436-$S436</f>
        <v/>
      </c>
      <c r="U436" s="67">
        <f>IFERROR(IF(($C436-INDEX(Techniciens!$G$2:$G$13,MATCH($F436,Techniciens!$A$2:$A$13,0)))&lt;=365,"Moins d'un an",IF(($C436-INDEX(Techniciens!$G$2:$G$13,MATCH($F436,Techniciens!$A$2:$A$13,0)))&lt;=730,"1 à 2 ans","Plus de 2 ans")),"")</f>
        <v/>
      </c>
    </row>
    <row r="437">
      <c r="A437" s="65" t="inlineStr">
        <is>
          <t>INT-00436</t>
        </is>
      </c>
      <c r="B437" s="65" t="inlineStr">
        <is>
          <t>DEV-01033</t>
        </is>
      </c>
      <c r="C437" s="66" t="n">
        <v>45461</v>
      </c>
      <c r="D437" s="65" t="inlineStr">
        <is>
          <t>2024-06</t>
        </is>
      </c>
      <c r="E437" s="65" t="inlineStr">
        <is>
          <t>2023-2024</t>
        </is>
      </c>
      <c r="F437" s="65" t="inlineStr">
        <is>
          <t>TEC-06</t>
        </is>
      </c>
      <c r="G437" s="65" t="inlineStr">
        <is>
          <t>Pierre Vasseur</t>
        </is>
      </c>
      <c r="H437" s="65" t="inlineStr">
        <is>
          <t>Toulouse</t>
        </is>
      </c>
      <c r="I437" s="65" t="inlineStr">
        <is>
          <t>Chauffage</t>
        </is>
      </c>
      <c r="J437" s="70" t="n">
        <v>10.8</v>
      </c>
      <c r="K437" s="70" t="n">
        <v>10.1</v>
      </c>
      <c r="L437" s="72" t="n">
        <v>36</v>
      </c>
      <c r="M437" s="68" t="n">
        <v>363.6</v>
      </c>
      <c r="N437" s="68" t="n">
        <v>5360.26</v>
      </c>
      <c r="O437" s="65" t="inlineStr">
        <is>
          <t>Terminée</t>
        </is>
      </c>
      <c r="P437" s="67">
        <f>$I437</f>
        <v/>
      </c>
      <c r="Q437" s="69">
        <f>1</f>
        <v/>
      </c>
      <c r="R437" s="68">
        <f>IFERROR(INDEX(Devis!$M$2:$M$3053,MATCH($B437,Devis!$A$2:$A$3053,0)),0)</f>
        <v/>
      </c>
      <c r="S437" s="68">
        <f>$M437+$N437</f>
        <v/>
      </c>
      <c r="T437" s="68">
        <f>$R437-$S437</f>
        <v/>
      </c>
      <c r="U437" s="67">
        <f>IFERROR(IF(($C437-INDEX(Techniciens!$G$2:$G$13,MATCH($F437,Techniciens!$A$2:$A$13,0)))&lt;=365,"Moins d'un an",IF(($C437-INDEX(Techniciens!$G$2:$G$13,MATCH($F437,Techniciens!$A$2:$A$13,0)))&lt;=730,"1 à 2 ans","Plus de 2 ans")),"")</f>
        <v/>
      </c>
    </row>
    <row r="438">
      <c r="A438" s="65" t="inlineStr">
        <is>
          <t>INT-00437</t>
        </is>
      </c>
      <c r="B438" s="65" t="inlineStr">
        <is>
          <t>DEV-01034</t>
        </is>
      </c>
      <c r="C438" s="66" t="n">
        <v>45467</v>
      </c>
      <c r="D438" s="65" t="inlineStr">
        <is>
          <t>2024-06</t>
        </is>
      </c>
      <c r="E438" s="65" t="inlineStr">
        <is>
          <t>2023-2024</t>
        </is>
      </c>
      <c r="F438" s="65" t="inlineStr">
        <is>
          <t>TEC-09</t>
        </is>
      </c>
      <c r="G438" s="65" t="inlineStr">
        <is>
          <t>Mehdi Ouali</t>
        </is>
      </c>
      <c r="H438" s="65" t="inlineStr">
        <is>
          <t>Toulouse</t>
        </is>
      </c>
      <c r="I438" s="65" t="inlineStr">
        <is>
          <t>Dépannage</t>
        </is>
      </c>
      <c r="J438" s="70" t="n">
        <v>2.3</v>
      </c>
      <c r="K438" s="70" t="n">
        <v>3.1</v>
      </c>
      <c r="L438" s="72" t="n">
        <v>28</v>
      </c>
      <c r="M438" s="68" t="n">
        <v>86.8</v>
      </c>
      <c r="N438" s="68" t="n">
        <v>136.51</v>
      </c>
      <c r="O438" s="65" t="inlineStr">
        <is>
          <t>Terminée</t>
        </is>
      </c>
      <c r="P438" s="67">
        <f>$I438</f>
        <v/>
      </c>
      <c r="Q438" s="69">
        <f>1</f>
        <v/>
      </c>
      <c r="R438" s="68">
        <f>IFERROR(INDEX(Devis!$M$2:$M$3053,MATCH($B438,Devis!$A$2:$A$3053,0)),0)</f>
        <v/>
      </c>
      <c r="S438" s="68">
        <f>$M438+$N438</f>
        <v/>
      </c>
      <c r="T438" s="68">
        <f>$R438-$S438</f>
        <v/>
      </c>
      <c r="U438" s="67">
        <f>IFERROR(IF(($C438-INDEX(Techniciens!$G$2:$G$13,MATCH($F438,Techniciens!$A$2:$A$13,0)))&lt;=365,"Moins d'un an",IF(($C438-INDEX(Techniciens!$G$2:$G$13,MATCH($F438,Techniciens!$A$2:$A$13,0)))&lt;=730,"1 à 2 ans","Plus de 2 ans")),"")</f>
        <v/>
      </c>
    </row>
    <row r="439">
      <c r="A439" s="65" t="inlineStr">
        <is>
          <t>INT-00438</t>
        </is>
      </c>
      <c r="B439" s="65" t="inlineStr">
        <is>
          <t>DEV-01035</t>
        </is>
      </c>
      <c r="C439" s="66" t="n">
        <v>45435</v>
      </c>
      <c r="D439" s="65" t="inlineStr">
        <is>
          <t>2024-05</t>
        </is>
      </c>
      <c r="E439" s="65" t="inlineStr">
        <is>
          <t>2023-2024</t>
        </is>
      </c>
      <c r="F439" s="65" t="inlineStr">
        <is>
          <t>TEC-04</t>
        </is>
      </c>
      <c r="G439" s="65" t="inlineStr">
        <is>
          <t>Lucas Bertin</t>
        </is>
      </c>
      <c r="H439" s="65" t="inlineStr">
        <is>
          <t>Bordeaux</t>
        </is>
      </c>
      <c r="I439" s="65" t="inlineStr">
        <is>
          <t>Plomberie</t>
        </is>
      </c>
      <c r="J439" s="70" t="n">
        <v>5</v>
      </c>
      <c r="K439" s="70" t="n">
        <v>6.3</v>
      </c>
      <c r="L439" s="72" t="n">
        <v>27</v>
      </c>
      <c r="M439" s="68" t="n">
        <v>170.1</v>
      </c>
      <c r="N439" s="68" t="n">
        <v>1648.56</v>
      </c>
      <c r="O439" s="65" t="inlineStr">
        <is>
          <t>Terminée</t>
        </is>
      </c>
      <c r="P439" s="67">
        <f>$I439</f>
        <v/>
      </c>
      <c r="Q439" s="69">
        <f>1</f>
        <v/>
      </c>
      <c r="R439" s="68">
        <f>IFERROR(INDEX(Devis!$M$2:$M$3053,MATCH($B439,Devis!$A$2:$A$3053,0)),0)</f>
        <v/>
      </c>
      <c r="S439" s="68">
        <f>$M439+$N439</f>
        <v/>
      </c>
      <c r="T439" s="68">
        <f>$R439-$S439</f>
        <v/>
      </c>
      <c r="U439" s="67">
        <f>IFERROR(IF(($C439-INDEX(Techniciens!$G$2:$G$13,MATCH($F439,Techniciens!$A$2:$A$13,0)))&lt;=365,"Moins d'un an",IF(($C439-INDEX(Techniciens!$G$2:$G$13,MATCH($F439,Techniciens!$A$2:$A$13,0)))&lt;=730,"1 à 2 ans","Plus de 2 ans")),"")</f>
        <v/>
      </c>
    </row>
    <row r="440">
      <c r="A440" s="65" t="inlineStr">
        <is>
          <t>INT-00439</t>
        </is>
      </c>
      <c r="B440" s="65" t="inlineStr">
        <is>
          <t>DEV-01036</t>
        </is>
      </c>
      <c r="C440" s="66" t="n">
        <v>45450</v>
      </c>
      <c r="D440" s="65" t="inlineStr">
        <is>
          <t>2024-06</t>
        </is>
      </c>
      <c r="E440" s="65" t="inlineStr">
        <is>
          <t>2023-2024</t>
        </is>
      </c>
      <c r="F440" s="65" t="inlineStr">
        <is>
          <t>TEC-03</t>
        </is>
      </c>
      <c r="G440" s="65" t="inlineStr">
        <is>
          <t>Fabien Ortiz</t>
        </is>
      </c>
      <c r="H440" s="65" t="inlineStr">
        <is>
          <t>Bordeaux</t>
        </is>
      </c>
      <c r="I440" s="65" t="inlineStr">
        <is>
          <t>Électricité</t>
        </is>
      </c>
      <c r="J440" s="70" t="n">
        <v>43.4</v>
      </c>
      <c r="K440" s="70" t="n">
        <v>42.7</v>
      </c>
      <c r="L440" s="72" t="n">
        <v>33</v>
      </c>
      <c r="M440" s="68" t="n">
        <v>1409.1</v>
      </c>
      <c r="N440" s="68" t="n">
        <v>5242.04</v>
      </c>
      <c r="O440" s="65" t="inlineStr">
        <is>
          <t>Terminée</t>
        </is>
      </c>
      <c r="P440" s="67">
        <f>$I440</f>
        <v/>
      </c>
      <c r="Q440" s="69">
        <f>1</f>
        <v/>
      </c>
      <c r="R440" s="68">
        <f>IFERROR(INDEX(Devis!$M$2:$M$3053,MATCH($B440,Devis!$A$2:$A$3053,0)),0)</f>
        <v/>
      </c>
      <c r="S440" s="68">
        <f>$M440+$N440</f>
        <v/>
      </c>
      <c r="T440" s="68">
        <f>$R440-$S440</f>
        <v/>
      </c>
      <c r="U440" s="67">
        <f>IFERROR(IF(($C440-INDEX(Techniciens!$G$2:$G$13,MATCH($F440,Techniciens!$A$2:$A$13,0)))&lt;=365,"Moins d'un an",IF(($C440-INDEX(Techniciens!$G$2:$G$13,MATCH($F440,Techniciens!$A$2:$A$13,0)))&lt;=730,"1 à 2 ans","Plus de 2 ans")),"")</f>
        <v/>
      </c>
    </row>
    <row r="441">
      <c r="A441" s="65" t="inlineStr">
        <is>
          <t>INT-00440</t>
        </is>
      </c>
      <c r="B441" s="65" t="inlineStr">
        <is>
          <t>DEV-01037</t>
        </is>
      </c>
      <c r="C441" s="66" t="n">
        <v>45454</v>
      </c>
      <c r="D441" s="65" t="inlineStr">
        <is>
          <t>2024-06</t>
        </is>
      </c>
      <c r="E441" s="65" t="inlineStr">
        <is>
          <t>2023-2024</t>
        </is>
      </c>
      <c r="F441" s="65" t="inlineStr">
        <is>
          <t>TEC-03</t>
        </is>
      </c>
      <c r="G441" s="65" t="inlineStr">
        <is>
          <t>Fabien Ortiz</t>
        </is>
      </c>
      <c r="H441" s="65" t="inlineStr">
        <is>
          <t>Bordeaux</t>
        </is>
      </c>
      <c r="I441" s="65" t="inlineStr">
        <is>
          <t>Électricité</t>
        </is>
      </c>
      <c r="J441" s="70" t="n">
        <v>5.1</v>
      </c>
      <c r="K441" s="70" t="n">
        <v>5.6</v>
      </c>
      <c r="L441" s="72" t="n">
        <v>33</v>
      </c>
      <c r="M441" s="68" t="n">
        <v>184.8</v>
      </c>
      <c r="N441" s="68" t="n">
        <v>1598.63</v>
      </c>
      <c r="O441" s="65" t="inlineStr">
        <is>
          <t>Terminée</t>
        </is>
      </c>
      <c r="P441" s="67">
        <f>$I441</f>
        <v/>
      </c>
      <c r="Q441" s="69">
        <f>1</f>
        <v/>
      </c>
      <c r="R441" s="68">
        <f>IFERROR(INDEX(Devis!$M$2:$M$3053,MATCH($B441,Devis!$A$2:$A$3053,0)),0)</f>
        <v/>
      </c>
      <c r="S441" s="68">
        <f>$M441+$N441</f>
        <v/>
      </c>
      <c r="T441" s="68">
        <f>$R441-$S441</f>
        <v/>
      </c>
      <c r="U441" s="67">
        <f>IFERROR(IF(($C441-INDEX(Techniciens!$G$2:$G$13,MATCH($F441,Techniciens!$A$2:$A$13,0)))&lt;=365,"Moins d'un an",IF(($C441-INDEX(Techniciens!$G$2:$G$13,MATCH($F441,Techniciens!$A$2:$A$13,0)))&lt;=730,"1 à 2 ans","Plus de 2 ans")),"")</f>
        <v/>
      </c>
    </row>
    <row r="442">
      <c r="A442" s="65" t="inlineStr">
        <is>
          <t>INT-00441</t>
        </is>
      </c>
      <c r="B442" s="65" t="inlineStr">
        <is>
          <t>DEV-01042</t>
        </is>
      </c>
      <c r="C442" s="66" t="n">
        <v>45464</v>
      </c>
      <c r="D442" s="65" t="inlineStr">
        <is>
          <t>2024-06</t>
        </is>
      </c>
      <c r="E442" s="65" t="inlineStr">
        <is>
          <t>2023-2024</t>
        </is>
      </c>
      <c r="F442" s="65" t="inlineStr">
        <is>
          <t>TEC-03</t>
        </is>
      </c>
      <c r="G442" s="65" t="inlineStr">
        <is>
          <t>Fabien Ortiz</t>
        </is>
      </c>
      <c r="H442" s="65" t="inlineStr">
        <is>
          <t>Bordeaux</t>
        </is>
      </c>
      <c r="I442" s="65" t="inlineStr">
        <is>
          <t>Électricité</t>
        </is>
      </c>
      <c r="J442" s="70" t="n">
        <v>16.5</v>
      </c>
      <c r="K442" s="70" t="n">
        <v>15.2</v>
      </c>
      <c r="L442" s="72" t="n">
        <v>33</v>
      </c>
      <c r="M442" s="68" t="n">
        <v>501.6</v>
      </c>
      <c r="N442" s="68" t="n">
        <v>2490.13</v>
      </c>
      <c r="O442" s="65" t="inlineStr">
        <is>
          <t>Terminée</t>
        </is>
      </c>
      <c r="P442" s="67">
        <f>$I442</f>
        <v/>
      </c>
      <c r="Q442" s="69">
        <f>1</f>
        <v/>
      </c>
      <c r="R442" s="68">
        <f>IFERROR(INDEX(Devis!$M$2:$M$3053,MATCH($B442,Devis!$A$2:$A$3053,0)),0)</f>
        <v/>
      </c>
      <c r="S442" s="68">
        <f>$M442+$N442</f>
        <v/>
      </c>
      <c r="T442" s="68">
        <f>$R442-$S442</f>
        <v/>
      </c>
      <c r="U442" s="67">
        <f>IFERROR(IF(($C442-INDEX(Techniciens!$G$2:$G$13,MATCH($F442,Techniciens!$A$2:$A$13,0)))&lt;=365,"Moins d'un an",IF(($C442-INDEX(Techniciens!$G$2:$G$13,MATCH($F442,Techniciens!$A$2:$A$13,0)))&lt;=730,"1 à 2 ans","Plus de 2 ans")),"")</f>
        <v/>
      </c>
    </row>
    <row r="443">
      <c r="A443" s="65" t="inlineStr">
        <is>
          <t>INT-00442</t>
        </is>
      </c>
      <c r="B443" s="65" t="inlineStr">
        <is>
          <t>DEV-01043</t>
        </is>
      </c>
      <c r="C443" s="66" t="n">
        <v>45440</v>
      </c>
      <c r="D443" s="65" t="inlineStr">
        <is>
          <t>2024-05</t>
        </is>
      </c>
      <c r="E443" s="65" t="inlineStr">
        <is>
          <t>2023-2024</t>
        </is>
      </c>
      <c r="F443" s="65" t="inlineStr">
        <is>
          <t>TEC-01</t>
        </is>
      </c>
      <c r="G443" s="65" t="inlineStr">
        <is>
          <t>Marc Delaunay</t>
        </is>
      </c>
      <c r="H443" s="65" t="inlineStr">
        <is>
          <t>Bordeaux</t>
        </is>
      </c>
      <c r="I443" s="65" t="inlineStr">
        <is>
          <t>Dépannage</t>
        </is>
      </c>
      <c r="J443" s="70" t="n">
        <v>0.9</v>
      </c>
      <c r="K443" s="70" t="n">
        <v>0.8</v>
      </c>
      <c r="L443" s="72" t="n">
        <v>32</v>
      </c>
      <c r="M443" s="68" t="n">
        <v>25.6</v>
      </c>
      <c r="N443" s="68" t="n">
        <v>172.9</v>
      </c>
      <c r="O443" s="65" t="inlineStr">
        <is>
          <t>Terminée</t>
        </is>
      </c>
      <c r="P443" s="67">
        <f>$I443</f>
        <v/>
      </c>
      <c r="Q443" s="69">
        <f>1</f>
        <v/>
      </c>
      <c r="R443" s="68">
        <f>IFERROR(INDEX(Devis!$M$2:$M$3053,MATCH($B443,Devis!$A$2:$A$3053,0)),0)</f>
        <v/>
      </c>
      <c r="S443" s="68">
        <f>$M443+$N443</f>
        <v/>
      </c>
      <c r="T443" s="68">
        <f>$R443-$S443</f>
        <v/>
      </c>
      <c r="U443" s="67">
        <f>IFERROR(IF(($C443-INDEX(Techniciens!$G$2:$G$13,MATCH($F443,Techniciens!$A$2:$A$13,0)))&lt;=365,"Moins d'un an",IF(($C443-INDEX(Techniciens!$G$2:$G$13,MATCH($F443,Techniciens!$A$2:$A$13,0)))&lt;=730,"1 à 2 ans","Plus de 2 ans")),"")</f>
        <v/>
      </c>
    </row>
    <row r="444">
      <c r="A444" s="65" t="inlineStr">
        <is>
          <t>INT-00443</t>
        </is>
      </c>
      <c r="B444" s="65" t="inlineStr">
        <is>
          <t>DEV-01044</t>
        </is>
      </c>
      <c r="C444" s="66" t="n">
        <v>45461</v>
      </c>
      <c r="D444" s="65" t="inlineStr">
        <is>
          <t>2024-06</t>
        </is>
      </c>
      <c r="E444" s="65" t="inlineStr">
        <is>
          <t>2023-2024</t>
        </is>
      </c>
      <c r="F444" s="65" t="inlineStr">
        <is>
          <t>TEC-02</t>
        </is>
      </c>
      <c r="G444" s="65" t="inlineStr">
        <is>
          <t>Ahmed Zahiri</t>
        </is>
      </c>
      <c r="H444" s="65" t="inlineStr">
        <is>
          <t>Bordeaux</t>
        </is>
      </c>
      <c r="I444" s="65" t="inlineStr">
        <is>
          <t>Chauffage</t>
        </is>
      </c>
      <c r="J444" s="70" t="n">
        <v>11.1</v>
      </c>
      <c r="K444" s="70" t="n">
        <v>10.7</v>
      </c>
      <c r="L444" s="72" t="n">
        <v>35</v>
      </c>
      <c r="M444" s="68" t="n">
        <v>374.5</v>
      </c>
      <c r="N444" s="68" t="n">
        <v>2893.88</v>
      </c>
      <c r="O444" s="65" t="inlineStr">
        <is>
          <t>Terminée</t>
        </is>
      </c>
      <c r="P444" s="67">
        <f>$I444</f>
        <v/>
      </c>
      <c r="Q444" s="69">
        <f>1</f>
        <v/>
      </c>
      <c r="R444" s="68">
        <f>IFERROR(INDEX(Devis!$M$2:$M$3053,MATCH($B444,Devis!$A$2:$A$3053,0)),0)</f>
        <v/>
      </c>
      <c r="S444" s="68">
        <f>$M444+$N444</f>
        <v/>
      </c>
      <c r="T444" s="68">
        <f>$R444-$S444</f>
        <v/>
      </c>
      <c r="U444" s="67">
        <f>IFERROR(IF(($C444-INDEX(Techniciens!$G$2:$G$13,MATCH($F444,Techniciens!$A$2:$A$13,0)))&lt;=365,"Moins d'un an",IF(($C444-INDEX(Techniciens!$G$2:$G$13,MATCH($F444,Techniciens!$A$2:$A$13,0)))&lt;=730,"1 à 2 ans","Plus de 2 ans")),"")</f>
        <v/>
      </c>
    </row>
    <row r="445">
      <c r="A445" s="65" t="inlineStr">
        <is>
          <t>INT-00444</t>
        </is>
      </c>
      <c r="B445" s="65" t="inlineStr">
        <is>
          <t>DEV-01049</t>
        </is>
      </c>
      <c r="C445" s="66" t="n">
        <v>45462</v>
      </c>
      <c r="D445" s="65" t="inlineStr">
        <is>
          <t>2024-06</t>
        </is>
      </c>
      <c r="E445" s="65" t="inlineStr">
        <is>
          <t>2023-2024</t>
        </is>
      </c>
      <c r="F445" s="65" t="inlineStr">
        <is>
          <t>TEC-03</t>
        </is>
      </c>
      <c r="G445" s="65" t="inlineStr">
        <is>
          <t>Fabien Ortiz</t>
        </is>
      </c>
      <c r="H445" s="65" t="inlineStr">
        <is>
          <t>Bordeaux</t>
        </is>
      </c>
      <c r="I445" s="65" t="inlineStr">
        <is>
          <t>Électricité</t>
        </is>
      </c>
      <c r="J445" s="70" t="n">
        <v>14.4</v>
      </c>
      <c r="K445" s="70" t="n">
        <v>15.4</v>
      </c>
      <c r="L445" s="72" t="n">
        <v>33</v>
      </c>
      <c r="M445" s="68" t="n">
        <v>508.2</v>
      </c>
      <c r="N445" s="68" t="n">
        <v>1662</v>
      </c>
      <c r="O445" s="65" t="inlineStr">
        <is>
          <t>Terminée</t>
        </is>
      </c>
      <c r="P445" s="67">
        <f>$I445</f>
        <v/>
      </c>
      <c r="Q445" s="69">
        <f>1</f>
        <v/>
      </c>
      <c r="R445" s="68">
        <f>IFERROR(INDEX(Devis!$M$2:$M$3053,MATCH($B445,Devis!$A$2:$A$3053,0)),0)</f>
        <v/>
      </c>
      <c r="S445" s="68">
        <f>$M445+$N445</f>
        <v/>
      </c>
      <c r="T445" s="68">
        <f>$R445-$S445</f>
        <v/>
      </c>
      <c r="U445" s="67">
        <f>IFERROR(IF(($C445-INDEX(Techniciens!$G$2:$G$13,MATCH($F445,Techniciens!$A$2:$A$13,0)))&lt;=365,"Moins d'un an",IF(($C445-INDEX(Techniciens!$G$2:$G$13,MATCH($F445,Techniciens!$A$2:$A$13,0)))&lt;=730,"1 à 2 ans","Plus de 2 ans")),"")</f>
        <v/>
      </c>
    </row>
    <row r="446">
      <c r="A446" s="65" t="inlineStr">
        <is>
          <t>INT-00445</t>
        </is>
      </c>
      <c r="B446" s="65" t="inlineStr">
        <is>
          <t>DEV-01052</t>
        </is>
      </c>
      <c r="C446" s="66" t="n">
        <v>45476</v>
      </c>
      <c r="D446" s="65" t="inlineStr">
        <is>
          <t>2024-07</t>
        </is>
      </c>
      <c r="E446" s="65" t="inlineStr">
        <is>
          <t>2024-2025</t>
        </is>
      </c>
      <c r="F446" s="65" t="inlineStr">
        <is>
          <t>TEC-09</t>
        </is>
      </c>
      <c r="G446" s="65" t="inlineStr">
        <is>
          <t>Mehdi Ouali</t>
        </is>
      </c>
      <c r="H446" s="65" t="inlineStr">
        <is>
          <t>Toulouse</t>
        </is>
      </c>
      <c r="I446" s="65" t="inlineStr">
        <is>
          <t>Dépannage</t>
        </is>
      </c>
      <c r="J446" s="70" t="n">
        <v>1.4</v>
      </c>
      <c r="K446" s="70" t="n">
        <v>1.6</v>
      </c>
      <c r="L446" s="72" t="n">
        <v>28</v>
      </c>
      <c r="M446" s="68" t="n">
        <v>44.8</v>
      </c>
      <c r="N446" s="68" t="n">
        <v>114.62</v>
      </c>
      <c r="O446" s="65" t="inlineStr">
        <is>
          <t>Terminée</t>
        </is>
      </c>
      <c r="P446" s="67">
        <f>$I446</f>
        <v/>
      </c>
      <c r="Q446" s="69">
        <f>1</f>
        <v/>
      </c>
      <c r="R446" s="68">
        <f>IFERROR(INDEX(Devis!$M$2:$M$3053,MATCH($B446,Devis!$A$2:$A$3053,0)),0)</f>
        <v/>
      </c>
      <c r="S446" s="68">
        <f>$M446+$N446</f>
        <v/>
      </c>
      <c r="T446" s="68">
        <f>$R446-$S446</f>
        <v/>
      </c>
      <c r="U446" s="67">
        <f>IFERROR(IF(($C446-INDEX(Techniciens!$G$2:$G$13,MATCH($F446,Techniciens!$A$2:$A$13,0)))&lt;=365,"Moins d'un an",IF(($C446-INDEX(Techniciens!$G$2:$G$13,MATCH($F446,Techniciens!$A$2:$A$13,0)))&lt;=730,"1 à 2 ans","Plus de 2 ans")),"")</f>
        <v/>
      </c>
    </row>
    <row r="447">
      <c r="A447" s="65" t="inlineStr">
        <is>
          <t>INT-00446</t>
        </is>
      </c>
      <c r="B447" s="65" t="inlineStr">
        <is>
          <t>DEV-01055</t>
        </is>
      </c>
      <c r="C447" s="66" t="n">
        <v>45463</v>
      </c>
      <c r="D447" s="65" t="inlineStr">
        <is>
          <t>2024-06</t>
        </is>
      </c>
      <c r="E447" s="65" t="inlineStr">
        <is>
          <t>2023-2024</t>
        </is>
      </c>
      <c r="F447" s="65" t="inlineStr">
        <is>
          <t>TEC-01</t>
        </is>
      </c>
      <c r="G447" s="65" t="inlineStr">
        <is>
          <t>Marc Delaunay</t>
        </is>
      </c>
      <c r="H447" s="65" t="inlineStr">
        <is>
          <t>Bordeaux</t>
        </is>
      </c>
      <c r="I447" s="65" t="inlineStr">
        <is>
          <t>Plomberie</t>
        </is>
      </c>
      <c r="J447" s="70" t="n">
        <v>24.4</v>
      </c>
      <c r="K447" s="70" t="n">
        <v>24.9</v>
      </c>
      <c r="L447" s="72" t="n">
        <v>32</v>
      </c>
      <c r="M447" s="68" t="n">
        <v>796.8</v>
      </c>
      <c r="N447" s="68" t="n">
        <v>3374.46</v>
      </c>
      <c r="O447" s="65" t="inlineStr">
        <is>
          <t>Terminée</t>
        </is>
      </c>
      <c r="P447" s="67">
        <f>$I447</f>
        <v/>
      </c>
      <c r="Q447" s="69">
        <f>1</f>
        <v/>
      </c>
      <c r="R447" s="68">
        <f>IFERROR(INDEX(Devis!$M$2:$M$3053,MATCH($B447,Devis!$A$2:$A$3053,0)),0)</f>
        <v/>
      </c>
      <c r="S447" s="68">
        <f>$M447+$N447</f>
        <v/>
      </c>
      <c r="T447" s="68">
        <f>$R447-$S447</f>
        <v/>
      </c>
      <c r="U447" s="67">
        <f>IFERROR(IF(($C447-INDEX(Techniciens!$G$2:$G$13,MATCH($F447,Techniciens!$A$2:$A$13,0)))&lt;=365,"Moins d'un an",IF(($C447-INDEX(Techniciens!$G$2:$G$13,MATCH($F447,Techniciens!$A$2:$A$13,0)))&lt;=730,"1 à 2 ans","Plus de 2 ans")),"")</f>
        <v/>
      </c>
    </row>
    <row r="448">
      <c r="A448" s="65" t="inlineStr">
        <is>
          <t>INT-00447</t>
        </is>
      </c>
      <c r="B448" s="65" t="inlineStr">
        <is>
          <t>DEV-01056</t>
        </is>
      </c>
      <c r="C448" s="66" t="n">
        <v>45455</v>
      </c>
      <c r="D448" s="65" t="inlineStr">
        <is>
          <t>2024-06</t>
        </is>
      </c>
      <c r="E448" s="65" t="inlineStr">
        <is>
          <t>2023-2024</t>
        </is>
      </c>
      <c r="F448" s="65" t="inlineStr">
        <is>
          <t>TEC-09</t>
        </is>
      </c>
      <c r="G448" s="65" t="inlineStr">
        <is>
          <t>Mehdi Ouali</t>
        </is>
      </c>
      <c r="H448" s="65" t="inlineStr">
        <is>
          <t>Toulouse</t>
        </is>
      </c>
      <c r="I448" s="65" t="inlineStr">
        <is>
          <t>Salle de bain</t>
        </is>
      </c>
      <c r="J448" s="70" t="n">
        <v>18</v>
      </c>
      <c r="K448" s="70" t="n">
        <v>21.6</v>
      </c>
      <c r="L448" s="72" t="n">
        <v>28</v>
      </c>
      <c r="M448" s="68" t="n">
        <v>604.8</v>
      </c>
      <c r="N448" s="68" t="n">
        <v>2442.23</v>
      </c>
      <c r="O448" s="65" t="inlineStr">
        <is>
          <t>Terminée</t>
        </is>
      </c>
      <c r="P448" s="67">
        <f>$I448</f>
        <v/>
      </c>
      <c r="Q448" s="69">
        <f>1</f>
        <v/>
      </c>
      <c r="R448" s="68">
        <f>IFERROR(INDEX(Devis!$M$2:$M$3053,MATCH($B448,Devis!$A$2:$A$3053,0)),0)</f>
        <v/>
      </c>
      <c r="S448" s="68">
        <f>$M448+$N448</f>
        <v/>
      </c>
      <c r="T448" s="68">
        <f>$R448-$S448</f>
        <v/>
      </c>
      <c r="U448" s="67">
        <f>IFERROR(IF(($C448-INDEX(Techniciens!$G$2:$G$13,MATCH($F448,Techniciens!$A$2:$A$13,0)))&lt;=365,"Moins d'un an",IF(($C448-INDEX(Techniciens!$G$2:$G$13,MATCH($F448,Techniciens!$A$2:$A$13,0)))&lt;=730,"1 à 2 ans","Plus de 2 ans")),"")</f>
        <v/>
      </c>
    </row>
    <row r="449">
      <c r="A449" s="65" t="inlineStr">
        <is>
          <t>INT-00448</t>
        </is>
      </c>
      <c r="B449" s="65" t="inlineStr">
        <is>
          <t>DEV-01057</t>
        </is>
      </c>
      <c r="C449" s="66" t="n">
        <v>45462</v>
      </c>
      <c r="D449" s="65" t="inlineStr">
        <is>
          <t>2024-06</t>
        </is>
      </c>
      <c r="E449" s="65" t="inlineStr">
        <is>
          <t>2023-2024</t>
        </is>
      </c>
      <c r="F449" s="65" t="inlineStr">
        <is>
          <t>TEC-08</t>
        </is>
      </c>
      <c r="G449" s="65" t="inlineStr">
        <is>
          <t>Elodie Ravel</t>
        </is>
      </c>
      <c r="H449" s="65" t="inlineStr">
        <is>
          <t>Toulouse</t>
        </is>
      </c>
      <c r="I449" s="65" t="inlineStr">
        <is>
          <t>Électricité</t>
        </is>
      </c>
      <c r="J449" s="70" t="n">
        <v>5</v>
      </c>
      <c r="K449" s="70" t="n">
        <v>4.7</v>
      </c>
      <c r="L449" s="72" t="n">
        <v>32</v>
      </c>
      <c r="M449" s="68" t="n">
        <v>150.4</v>
      </c>
      <c r="N449" s="68" t="n">
        <v>1751.3</v>
      </c>
      <c r="O449" s="65" t="inlineStr">
        <is>
          <t>Terminée</t>
        </is>
      </c>
      <c r="P449" s="67">
        <f>$I449</f>
        <v/>
      </c>
      <c r="Q449" s="69">
        <f>1</f>
        <v/>
      </c>
      <c r="R449" s="68">
        <f>IFERROR(INDEX(Devis!$M$2:$M$3053,MATCH($B449,Devis!$A$2:$A$3053,0)),0)</f>
        <v/>
      </c>
      <c r="S449" s="68">
        <f>$M449+$N449</f>
        <v/>
      </c>
      <c r="T449" s="68">
        <f>$R449-$S449</f>
        <v/>
      </c>
      <c r="U449" s="67">
        <f>IFERROR(IF(($C449-INDEX(Techniciens!$G$2:$G$13,MATCH($F449,Techniciens!$A$2:$A$13,0)))&lt;=365,"Moins d'un an",IF(($C449-INDEX(Techniciens!$G$2:$G$13,MATCH($F449,Techniciens!$A$2:$A$13,0)))&lt;=730,"1 à 2 ans","Plus de 2 ans")),"")</f>
        <v/>
      </c>
    </row>
    <row r="450">
      <c r="A450" s="65" t="inlineStr">
        <is>
          <t>INT-00449</t>
        </is>
      </c>
      <c r="B450" s="65" t="inlineStr">
        <is>
          <t>DEV-01062</t>
        </is>
      </c>
      <c r="C450" s="66" t="n">
        <v>45476</v>
      </c>
      <c r="D450" s="65" t="inlineStr">
        <is>
          <t>2024-07</t>
        </is>
      </c>
      <c r="E450" s="65" t="inlineStr">
        <is>
          <t>2024-2025</t>
        </is>
      </c>
      <c r="F450" s="65" t="inlineStr">
        <is>
          <t>TEC-08</t>
        </is>
      </c>
      <c r="G450" s="65" t="inlineStr">
        <is>
          <t>Elodie Ravel</t>
        </is>
      </c>
      <c r="H450" s="65" t="inlineStr">
        <is>
          <t>Toulouse</t>
        </is>
      </c>
      <c r="I450" s="65" t="inlineStr">
        <is>
          <t>Salle de bain</t>
        </is>
      </c>
      <c r="J450" s="70" t="n">
        <v>47.6</v>
      </c>
      <c r="K450" s="70" t="n">
        <v>45.7</v>
      </c>
      <c r="L450" s="72" t="n">
        <v>32</v>
      </c>
      <c r="M450" s="68" t="n">
        <v>1462.4</v>
      </c>
      <c r="N450" s="68" t="n">
        <v>6715.97</v>
      </c>
      <c r="O450" s="65" t="inlineStr">
        <is>
          <t>Terminée</t>
        </is>
      </c>
      <c r="P450" s="67">
        <f>$I450</f>
        <v/>
      </c>
      <c r="Q450" s="69">
        <f>1</f>
        <v/>
      </c>
      <c r="R450" s="68">
        <f>IFERROR(INDEX(Devis!$M$2:$M$3053,MATCH($B450,Devis!$A$2:$A$3053,0)),0)</f>
        <v/>
      </c>
      <c r="S450" s="68">
        <f>$M450+$N450</f>
        <v/>
      </c>
      <c r="T450" s="68">
        <f>$R450-$S450</f>
        <v/>
      </c>
      <c r="U450" s="67">
        <f>IFERROR(IF(($C450-INDEX(Techniciens!$G$2:$G$13,MATCH($F450,Techniciens!$A$2:$A$13,0)))&lt;=365,"Moins d'un an",IF(($C450-INDEX(Techniciens!$G$2:$G$13,MATCH($F450,Techniciens!$A$2:$A$13,0)))&lt;=730,"1 à 2 ans","Plus de 2 ans")),"")</f>
        <v/>
      </c>
    </row>
    <row r="451">
      <c r="A451" s="65" t="inlineStr">
        <is>
          <t>INT-00450</t>
        </is>
      </c>
      <c r="B451" s="65" t="inlineStr">
        <is>
          <t>DEV-01064</t>
        </is>
      </c>
      <c r="C451" s="66" t="n">
        <v>45467</v>
      </c>
      <c r="D451" s="65" t="inlineStr">
        <is>
          <t>2024-06</t>
        </is>
      </c>
      <c r="E451" s="65" t="inlineStr">
        <is>
          <t>2023-2024</t>
        </is>
      </c>
      <c r="F451" s="65" t="inlineStr">
        <is>
          <t>TEC-07</t>
        </is>
      </c>
      <c r="G451" s="65" t="inlineStr">
        <is>
          <t>Yannick Dubreuil</t>
        </is>
      </c>
      <c r="H451" s="65" t="inlineStr">
        <is>
          <t>Toulouse</t>
        </is>
      </c>
      <c r="I451" s="65" t="inlineStr">
        <is>
          <t>Plomberie</t>
        </is>
      </c>
      <c r="J451" s="70" t="n">
        <v>4.8</v>
      </c>
      <c r="K451" s="70" t="n">
        <v>4.9</v>
      </c>
      <c r="L451" s="72" t="n">
        <v>30</v>
      </c>
      <c r="M451" s="68" t="n">
        <v>147</v>
      </c>
      <c r="N451" s="68" t="n">
        <v>693.14</v>
      </c>
      <c r="O451" s="65" t="inlineStr">
        <is>
          <t>Terminée</t>
        </is>
      </c>
      <c r="P451" s="67">
        <f>$I451</f>
        <v/>
      </c>
      <c r="Q451" s="69">
        <f>1</f>
        <v/>
      </c>
      <c r="R451" s="68">
        <f>IFERROR(INDEX(Devis!$M$2:$M$3053,MATCH($B451,Devis!$A$2:$A$3053,0)),0)</f>
        <v/>
      </c>
      <c r="S451" s="68">
        <f>$M451+$N451</f>
        <v/>
      </c>
      <c r="T451" s="68">
        <f>$R451-$S451</f>
        <v/>
      </c>
      <c r="U451" s="67">
        <f>IFERROR(IF(($C451-INDEX(Techniciens!$G$2:$G$13,MATCH($F451,Techniciens!$A$2:$A$13,0)))&lt;=365,"Moins d'un an",IF(($C451-INDEX(Techniciens!$G$2:$G$13,MATCH($F451,Techniciens!$A$2:$A$13,0)))&lt;=730,"1 à 2 ans","Plus de 2 ans")),"")</f>
        <v/>
      </c>
    </row>
    <row r="452">
      <c r="A452" s="65" t="inlineStr">
        <is>
          <t>INT-00451</t>
        </is>
      </c>
      <c r="B452" s="65" t="inlineStr">
        <is>
          <t>DEV-01065</t>
        </is>
      </c>
      <c r="C452" s="66" t="n">
        <v>45457</v>
      </c>
      <c r="D452" s="65" t="inlineStr">
        <is>
          <t>2024-06</t>
        </is>
      </c>
      <c r="E452" s="65" t="inlineStr">
        <is>
          <t>2023-2024</t>
        </is>
      </c>
      <c r="F452" s="65" t="inlineStr">
        <is>
          <t>TEC-04</t>
        </is>
      </c>
      <c r="G452" s="65" t="inlineStr">
        <is>
          <t>Lucas Bertin</t>
        </is>
      </c>
      <c r="H452" s="65" t="inlineStr">
        <is>
          <t>Bordeaux</t>
        </is>
      </c>
      <c r="I452" s="65" t="inlineStr">
        <is>
          <t>Plomberie</t>
        </is>
      </c>
      <c r="J452" s="70" t="n">
        <v>4.1</v>
      </c>
      <c r="K452" s="70" t="n">
        <v>5.4</v>
      </c>
      <c r="L452" s="72" t="n">
        <v>27</v>
      </c>
      <c r="M452" s="68" t="n">
        <v>145.8</v>
      </c>
      <c r="N452" s="68" t="n">
        <v>714.04</v>
      </c>
      <c r="O452" s="65" t="inlineStr">
        <is>
          <t>Terminée</t>
        </is>
      </c>
      <c r="P452" s="67">
        <f>$I452</f>
        <v/>
      </c>
      <c r="Q452" s="69">
        <f>1</f>
        <v/>
      </c>
      <c r="R452" s="68">
        <f>IFERROR(INDEX(Devis!$M$2:$M$3053,MATCH($B452,Devis!$A$2:$A$3053,0)),0)</f>
        <v/>
      </c>
      <c r="S452" s="68">
        <f>$M452+$N452</f>
        <v/>
      </c>
      <c r="T452" s="68">
        <f>$R452-$S452</f>
        <v/>
      </c>
      <c r="U452" s="67">
        <f>IFERROR(IF(($C452-INDEX(Techniciens!$G$2:$G$13,MATCH($F452,Techniciens!$A$2:$A$13,0)))&lt;=365,"Moins d'un an",IF(($C452-INDEX(Techniciens!$G$2:$G$13,MATCH($F452,Techniciens!$A$2:$A$13,0)))&lt;=730,"1 à 2 ans","Plus de 2 ans")),"")</f>
        <v/>
      </c>
    </row>
    <row r="453">
      <c r="A453" s="65" t="inlineStr">
        <is>
          <t>INT-00452</t>
        </is>
      </c>
      <c r="B453" s="65" t="inlineStr">
        <is>
          <t>DEV-01069</t>
        </is>
      </c>
      <c r="C453" s="66" t="n">
        <v>45474</v>
      </c>
      <c r="D453" s="65" t="inlineStr">
        <is>
          <t>2024-07</t>
        </is>
      </c>
      <c r="E453" s="65" t="inlineStr">
        <is>
          <t>2024-2025</t>
        </is>
      </c>
      <c r="F453" s="65" t="inlineStr">
        <is>
          <t>TEC-08</t>
        </is>
      </c>
      <c r="G453" s="65" t="inlineStr">
        <is>
          <t>Elodie Ravel</t>
        </is>
      </c>
      <c r="H453" s="65" t="inlineStr">
        <is>
          <t>Toulouse</t>
        </is>
      </c>
      <c r="I453" s="65" t="inlineStr">
        <is>
          <t>Électricité</t>
        </is>
      </c>
      <c r="J453" s="70" t="n">
        <v>43.4</v>
      </c>
      <c r="K453" s="70" t="n">
        <v>45.9</v>
      </c>
      <c r="L453" s="72" t="n">
        <v>32</v>
      </c>
      <c r="M453" s="68" t="n">
        <v>1468.8</v>
      </c>
      <c r="N453" s="68" t="n">
        <v>10939.19</v>
      </c>
      <c r="O453" s="65" t="inlineStr">
        <is>
          <t>Terminée</t>
        </is>
      </c>
      <c r="P453" s="67">
        <f>$I453</f>
        <v/>
      </c>
      <c r="Q453" s="69">
        <f>1</f>
        <v/>
      </c>
      <c r="R453" s="68">
        <f>IFERROR(INDEX(Devis!$M$2:$M$3053,MATCH($B453,Devis!$A$2:$A$3053,0)),0)</f>
        <v/>
      </c>
      <c r="S453" s="68">
        <f>$M453+$N453</f>
        <v/>
      </c>
      <c r="T453" s="68">
        <f>$R453-$S453</f>
        <v/>
      </c>
      <c r="U453" s="67">
        <f>IFERROR(IF(($C453-INDEX(Techniciens!$G$2:$G$13,MATCH($F453,Techniciens!$A$2:$A$13,0)))&lt;=365,"Moins d'un an",IF(($C453-INDEX(Techniciens!$G$2:$G$13,MATCH($F453,Techniciens!$A$2:$A$13,0)))&lt;=730,"1 à 2 ans","Plus de 2 ans")),"")</f>
        <v/>
      </c>
    </row>
    <row r="454">
      <c r="A454" s="65" t="inlineStr">
        <is>
          <t>INT-00453</t>
        </is>
      </c>
      <c r="B454" s="65" t="inlineStr">
        <is>
          <t>DEV-01074</t>
        </is>
      </c>
      <c r="C454" s="66" t="n">
        <v>45461</v>
      </c>
      <c r="D454" s="65" t="inlineStr">
        <is>
          <t>2024-06</t>
        </is>
      </c>
      <c r="E454" s="65" t="inlineStr">
        <is>
          <t>2023-2024</t>
        </is>
      </c>
      <c r="F454" s="65" t="inlineStr">
        <is>
          <t>TEC-07</t>
        </is>
      </c>
      <c r="G454" s="65" t="inlineStr">
        <is>
          <t>Yannick Dubreuil</t>
        </is>
      </c>
      <c r="H454" s="65" t="inlineStr">
        <is>
          <t>Toulouse</t>
        </is>
      </c>
      <c r="I454" s="65" t="inlineStr">
        <is>
          <t>Salle de bain</t>
        </is>
      </c>
      <c r="J454" s="70" t="n">
        <v>49.7</v>
      </c>
      <c r="K454" s="70" t="n">
        <v>46.6</v>
      </c>
      <c r="L454" s="72" t="n">
        <v>30</v>
      </c>
      <c r="M454" s="68" t="n">
        <v>1398</v>
      </c>
      <c r="N454" s="68" t="n">
        <v>5842.46</v>
      </c>
      <c r="O454" s="65" t="inlineStr">
        <is>
          <t>Terminée</t>
        </is>
      </c>
      <c r="P454" s="67">
        <f>$I454</f>
        <v/>
      </c>
      <c r="Q454" s="69">
        <f>1</f>
        <v/>
      </c>
      <c r="R454" s="68">
        <f>IFERROR(INDEX(Devis!$M$2:$M$3053,MATCH($B454,Devis!$A$2:$A$3053,0)),0)</f>
        <v/>
      </c>
      <c r="S454" s="68">
        <f>$M454+$N454</f>
        <v/>
      </c>
      <c r="T454" s="68">
        <f>$R454-$S454</f>
        <v/>
      </c>
      <c r="U454" s="67">
        <f>IFERROR(IF(($C454-INDEX(Techniciens!$G$2:$G$13,MATCH($F454,Techniciens!$A$2:$A$13,0)))&lt;=365,"Moins d'un an",IF(($C454-INDEX(Techniciens!$G$2:$G$13,MATCH($F454,Techniciens!$A$2:$A$13,0)))&lt;=730,"1 à 2 ans","Plus de 2 ans")),"")</f>
        <v/>
      </c>
    </row>
    <row r="455">
      <c r="A455" s="65" t="inlineStr">
        <is>
          <t>INT-00454</t>
        </is>
      </c>
      <c r="B455" s="65" t="inlineStr">
        <is>
          <t>DEV-01075</t>
        </is>
      </c>
      <c r="C455" s="66" t="n">
        <v>45467</v>
      </c>
      <c r="D455" s="65" t="inlineStr">
        <is>
          <t>2024-06</t>
        </is>
      </c>
      <c r="E455" s="65" t="inlineStr">
        <is>
          <t>2023-2024</t>
        </is>
      </c>
      <c r="F455" s="65" t="inlineStr">
        <is>
          <t>TEC-01</t>
        </is>
      </c>
      <c r="G455" s="65" t="inlineStr">
        <is>
          <t>Marc Delaunay</t>
        </is>
      </c>
      <c r="H455" s="65" t="inlineStr">
        <is>
          <t>Bordeaux</t>
        </is>
      </c>
      <c r="I455" s="65" t="inlineStr">
        <is>
          <t>Plomberie</t>
        </is>
      </c>
      <c r="J455" s="70" t="n">
        <v>15.9</v>
      </c>
      <c r="K455" s="70" t="n">
        <v>15</v>
      </c>
      <c r="L455" s="72" t="n">
        <v>32</v>
      </c>
      <c r="M455" s="68" t="n">
        <v>480</v>
      </c>
      <c r="N455" s="68" t="n">
        <v>2198.69</v>
      </c>
      <c r="O455" s="65" t="inlineStr">
        <is>
          <t>Terminée</t>
        </is>
      </c>
      <c r="P455" s="67">
        <f>$I455</f>
        <v/>
      </c>
      <c r="Q455" s="69">
        <f>1</f>
        <v/>
      </c>
      <c r="R455" s="68">
        <f>IFERROR(INDEX(Devis!$M$2:$M$3053,MATCH($B455,Devis!$A$2:$A$3053,0)),0)</f>
        <v/>
      </c>
      <c r="S455" s="68">
        <f>$M455+$N455</f>
        <v/>
      </c>
      <c r="T455" s="68">
        <f>$R455-$S455</f>
        <v/>
      </c>
      <c r="U455" s="67">
        <f>IFERROR(IF(($C455-INDEX(Techniciens!$G$2:$G$13,MATCH($F455,Techniciens!$A$2:$A$13,0)))&lt;=365,"Moins d'un an",IF(($C455-INDEX(Techniciens!$G$2:$G$13,MATCH($F455,Techniciens!$A$2:$A$13,0)))&lt;=730,"1 à 2 ans","Plus de 2 ans")),"")</f>
        <v/>
      </c>
    </row>
    <row r="456">
      <c r="A456" s="65" t="inlineStr">
        <is>
          <t>INT-00455</t>
        </is>
      </c>
      <c r="B456" s="65" t="inlineStr">
        <is>
          <t>DEV-01076</t>
        </is>
      </c>
      <c r="C456" s="66" t="n">
        <v>45498</v>
      </c>
      <c r="D456" s="65" t="inlineStr">
        <is>
          <t>2024-07</t>
        </is>
      </c>
      <c r="E456" s="65" t="inlineStr">
        <is>
          <t>2024-2025</t>
        </is>
      </c>
      <c r="F456" s="65" t="inlineStr">
        <is>
          <t>TEC-04</t>
        </is>
      </c>
      <c r="G456" s="65" t="inlineStr">
        <is>
          <t>Lucas Bertin</t>
        </is>
      </c>
      <c r="H456" s="65" t="inlineStr">
        <is>
          <t>Bordeaux</t>
        </is>
      </c>
      <c r="I456" s="65" t="inlineStr">
        <is>
          <t>Dépannage</t>
        </is>
      </c>
      <c r="J456" s="70" t="n">
        <v>1.5</v>
      </c>
      <c r="K456" s="70" t="n">
        <v>2</v>
      </c>
      <c r="L456" s="72" t="n">
        <v>27</v>
      </c>
      <c r="M456" s="68" t="n">
        <v>54</v>
      </c>
      <c r="N456" s="68" t="n">
        <v>103.53</v>
      </c>
      <c r="O456" s="65" t="inlineStr">
        <is>
          <t>Terminée</t>
        </is>
      </c>
      <c r="P456" s="67">
        <f>$I456</f>
        <v/>
      </c>
      <c r="Q456" s="69">
        <f>1</f>
        <v/>
      </c>
      <c r="R456" s="68">
        <f>IFERROR(INDEX(Devis!$M$2:$M$3053,MATCH($B456,Devis!$A$2:$A$3053,0)),0)</f>
        <v/>
      </c>
      <c r="S456" s="68">
        <f>$M456+$N456</f>
        <v/>
      </c>
      <c r="T456" s="68">
        <f>$R456-$S456</f>
        <v/>
      </c>
      <c r="U456" s="67">
        <f>IFERROR(IF(($C456-INDEX(Techniciens!$G$2:$G$13,MATCH($F456,Techniciens!$A$2:$A$13,0)))&lt;=365,"Moins d'un an",IF(($C456-INDEX(Techniciens!$G$2:$G$13,MATCH($F456,Techniciens!$A$2:$A$13,0)))&lt;=730,"1 à 2 ans","Plus de 2 ans")),"")</f>
        <v/>
      </c>
    </row>
    <row r="457">
      <c r="A457" s="65" t="inlineStr">
        <is>
          <t>INT-00456</t>
        </is>
      </c>
      <c r="B457" s="65" t="inlineStr">
        <is>
          <t>DEV-01078</t>
        </is>
      </c>
      <c r="C457" s="66" t="n">
        <v>45475</v>
      </c>
      <c r="D457" s="65" t="inlineStr">
        <is>
          <t>2024-07</t>
        </is>
      </c>
      <c r="E457" s="65" t="inlineStr">
        <is>
          <t>2024-2025</t>
        </is>
      </c>
      <c r="F457" s="65" t="inlineStr">
        <is>
          <t>TEC-05</t>
        </is>
      </c>
      <c r="G457" s="65" t="inlineStr">
        <is>
          <t>Sonia Mercier</t>
        </is>
      </c>
      <c r="H457" s="65" t="inlineStr">
        <is>
          <t>Bordeaux</t>
        </is>
      </c>
      <c r="I457" s="65" t="inlineStr">
        <is>
          <t>Salle de bain</t>
        </is>
      </c>
      <c r="J457" s="70" t="n">
        <v>47.6</v>
      </c>
      <c r="K457" s="70" t="n">
        <v>49.4</v>
      </c>
      <c r="L457" s="72" t="n">
        <v>31</v>
      </c>
      <c r="M457" s="68" t="n">
        <v>1531.4</v>
      </c>
      <c r="N457" s="68" t="n">
        <v>5776.17</v>
      </c>
      <c r="O457" s="65" t="inlineStr">
        <is>
          <t>Terminée</t>
        </is>
      </c>
      <c r="P457" s="67">
        <f>$I457</f>
        <v/>
      </c>
      <c r="Q457" s="69">
        <f>1</f>
        <v/>
      </c>
      <c r="R457" s="68">
        <f>IFERROR(INDEX(Devis!$M$2:$M$3053,MATCH($B457,Devis!$A$2:$A$3053,0)),0)</f>
        <v/>
      </c>
      <c r="S457" s="68">
        <f>$M457+$N457</f>
        <v/>
      </c>
      <c r="T457" s="68">
        <f>$R457-$S457</f>
        <v/>
      </c>
      <c r="U457" s="67">
        <f>IFERROR(IF(($C457-INDEX(Techniciens!$G$2:$G$13,MATCH($F457,Techniciens!$A$2:$A$13,0)))&lt;=365,"Moins d'un an",IF(($C457-INDEX(Techniciens!$G$2:$G$13,MATCH($F457,Techniciens!$A$2:$A$13,0)))&lt;=730,"1 à 2 ans","Plus de 2 ans")),"")</f>
        <v/>
      </c>
    </row>
    <row r="458">
      <c r="A458" s="65" t="inlineStr">
        <is>
          <t>INT-00457</t>
        </is>
      </c>
      <c r="B458" s="65" t="inlineStr">
        <is>
          <t>DEV-01080</t>
        </is>
      </c>
      <c r="C458" s="66" t="n">
        <v>45478</v>
      </c>
      <c r="D458" s="65" t="inlineStr">
        <is>
          <t>2024-07</t>
        </is>
      </c>
      <c r="E458" s="65" t="inlineStr">
        <is>
          <t>2024-2025</t>
        </is>
      </c>
      <c r="F458" s="65" t="inlineStr">
        <is>
          <t>TEC-03</t>
        </is>
      </c>
      <c r="G458" s="65" t="inlineStr">
        <is>
          <t>Fabien Ortiz</t>
        </is>
      </c>
      <c r="H458" s="65" t="inlineStr">
        <is>
          <t>Bordeaux</t>
        </is>
      </c>
      <c r="I458" s="65" t="inlineStr">
        <is>
          <t>Électricité</t>
        </is>
      </c>
      <c r="J458" s="70" t="n">
        <v>48.5</v>
      </c>
      <c r="K458" s="70" t="n">
        <v>47.8</v>
      </c>
      <c r="L458" s="72" t="n">
        <v>33</v>
      </c>
      <c r="M458" s="68" t="n">
        <v>1577.4</v>
      </c>
      <c r="N458" s="68" t="n">
        <v>9952.33</v>
      </c>
      <c r="O458" s="65" t="inlineStr">
        <is>
          <t>Terminée</t>
        </is>
      </c>
      <c r="P458" s="67">
        <f>$I458</f>
        <v/>
      </c>
      <c r="Q458" s="69">
        <f>1</f>
        <v/>
      </c>
      <c r="R458" s="68">
        <f>IFERROR(INDEX(Devis!$M$2:$M$3053,MATCH($B458,Devis!$A$2:$A$3053,0)),0)</f>
        <v/>
      </c>
      <c r="S458" s="68">
        <f>$M458+$N458</f>
        <v/>
      </c>
      <c r="T458" s="68">
        <f>$R458-$S458</f>
        <v/>
      </c>
      <c r="U458" s="67">
        <f>IFERROR(IF(($C458-INDEX(Techniciens!$G$2:$G$13,MATCH($F458,Techniciens!$A$2:$A$13,0)))&lt;=365,"Moins d'un an",IF(($C458-INDEX(Techniciens!$G$2:$G$13,MATCH($F458,Techniciens!$A$2:$A$13,0)))&lt;=730,"1 à 2 ans","Plus de 2 ans")),"")</f>
        <v/>
      </c>
    </row>
    <row r="459">
      <c r="A459" s="65" t="inlineStr">
        <is>
          <t>INT-00458</t>
        </is>
      </c>
      <c r="B459" s="65" t="inlineStr">
        <is>
          <t>DEV-01083</t>
        </is>
      </c>
      <c r="C459" s="66" t="n">
        <v>45467</v>
      </c>
      <c r="D459" s="65" t="inlineStr">
        <is>
          <t>2024-06</t>
        </is>
      </c>
      <c r="E459" s="65" t="inlineStr">
        <is>
          <t>2023-2024</t>
        </is>
      </c>
      <c r="F459" s="65" t="inlineStr">
        <is>
          <t>TEC-07</t>
        </is>
      </c>
      <c r="G459" s="65" t="inlineStr">
        <is>
          <t>Yannick Dubreuil</t>
        </is>
      </c>
      <c r="H459" s="65" t="inlineStr">
        <is>
          <t>Toulouse</t>
        </is>
      </c>
      <c r="I459" s="65" t="inlineStr">
        <is>
          <t>Plomberie</t>
        </is>
      </c>
      <c r="J459" s="70" t="n">
        <v>2.1</v>
      </c>
      <c r="K459" s="70" t="n">
        <v>2.1</v>
      </c>
      <c r="L459" s="72" t="n">
        <v>30</v>
      </c>
      <c r="M459" s="68" t="n">
        <v>63</v>
      </c>
      <c r="N459" s="68" t="n">
        <v>191.59</v>
      </c>
      <c r="O459" s="65" t="inlineStr">
        <is>
          <t>Terminée</t>
        </is>
      </c>
      <c r="P459" s="67">
        <f>$I459</f>
        <v/>
      </c>
      <c r="Q459" s="69">
        <f>1</f>
        <v/>
      </c>
      <c r="R459" s="68">
        <f>IFERROR(INDEX(Devis!$M$2:$M$3053,MATCH($B459,Devis!$A$2:$A$3053,0)),0)</f>
        <v/>
      </c>
      <c r="S459" s="68">
        <f>$M459+$N459</f>
        <v/>
      </c>
      <c r="T459" s="68">
        <f>$R459-$S459</f>
        <v/>
      </c>
      <c r="U459" s="67">
        <f>IFERROR(IF(($C459-INDEX(Techniciens!$G$2:$G$13,MATCH($F459,Techniciens!$A$2:$A$13,0)))&lt;=365,"Moins d'un an",IF(($C459-INDEX(Techniciens!$G$2:$G$13,MATCH($F459,Techniciens!$A$2:$A$13,0)))&lt;=730,"1 à 2 ans","Plus de 2 ans")),"")</f>
        <v/>
      </c>
    </row>
    <row r="460">
      <c r="A460" s="65" t="inlineStr">
        <is>
          <t>INT-00459</t>
        </is>
      </c>
      <c r="B460" s="65" t="inlineStr">
        <is>
          <t>DEV-01086</t>
        </is>
      </c>
      <c r="C460" s="66" t="n">
        <v>45488</v>
      </c>
      <c r="D460" s="65" t="inlineStr">
        <is>
          <t>2024-07</t>
        </is>
      </c>
      <c r="E460" s="65" t="inlineStr">
        <is>
          <t>2024-2025</t>
        </is>
      </c>
      <c r="F460" s="65" t="inlineStr">
        <is>
          <t>TEC-06</t>
        </is>
      </c>
      <c r="G460" s="65" t="inlineStr">
        <is>
          <t>Pierre Vasseur</t>
        </is>
      </c>
      <c r="H460" s="65" t="inlineStr">
        <is>
          <t>Toulouse</t>
        </is>
      </c>
      <c r="I460" s="65" t="inlineStr">
        <is>
          <t>Chauffage</t>
        </is>
      </c>
      <c r="J460" s="70" t="n">
        <v>3.3</v>
      </c>
      <c r="K460" s="70" t="n">
        <v>2.8</v>
      </c>
      <c r="L460" s="72" t="n">
        <v>36</v>
      </c>
      <c r="M460" s="68" t="n">
        <v>100.8</v>
      </c>
      <c r="N460" s="68" t="n">
        <v>403.44</v>
      </c>
      <c r="O460" s="65" t="inlineStr">
        <is>
          <t>Terminée</t>
        </is>
      </c>
      <c r="P460" s="67">
        <f>$I460</f>
        <v/>
      </c>
      <c r="Q460" s="69">
        <f>1</f>
        <v/>
      </c>
      <c r="R460" s="68">
        <f>IFERROR(INDEX(Devis!$M$2:$M$3053,MATCH($B460,Devis!$A$2:$A$3053,0)),0)</f>
        <v/>
      </c>
      <c r="S460" s="68">
        <f>$M460+$N460</f>
        <v/>
      </c>
      <c r="T460" s="68">
        <f>$R460-$S460</f>
        <v/>
      </c>
      <c r="U460" s="67">
        <f>IFERROR(IF(($C460-INDEX(Techniciens!$G$2:$G$13,MATCH($F460,Techniciens!$A$2:$A$13,0)))&lt;=365,"Moins d'un an",IF(($C460-INDEX(Techniciens!$G$2:$G$13,MATCH($F460,Techniciens!$A$2:$A$13,0)))&lt;=730,"1 à 2 ans","Plus de 2 ans")),"")</f>
        <v/>
      </c>
    </row>
    <row r="461">
      <c r="A461" s="65" t="inlineStr">
        <is>
          <t>INT-00460</t>
        </is>
      </c>
      <c r="B461" s="65" t="inlineStr">
        <is>
          <t>DEV-01088</t>
        </is>
      </c>
      <c r="C461" s="66" t="n">
        <v>45491</v>
      </c>
      <c r="D461" s="65" t="inlineStr">
        <is>
          <t>2024-07</t>
        </is>
      </c>
      <c r="E461" s="65" t="inlineStr">
        <is>
          <t>2024-2025</t>
        </is>
      </c>
      <c r="F461" s="65" t="inlineStr">
        <is>
          <t>TEC-03</t>
        </is>
      </c>
      <c r="G461" s="65" t="inlineStr">
        <is>
          <t>Fabien Ortiz</t>
        </is>
      </c>
      <c r="H461" s="65" t="inlineStr">
        <is>
          <t>Bordeaux</t>
        </is>
      </c>
      <c r="I461" s="65" t="inlineStr">
        <is>
          <t>Électricité</t>
        </is>
      </c>
      <c r="J461" s="70" t="n">
        <v>15.5</v>
      </c>
      <c r="K461" s="70" t="n">
        <v>14.6</v>
      </c>
      <c r="L461" s="72" t="n">
        <v>33</v>
      </c>
      <c r="M461" s="68" t="n">
        <v>481.8</v>
      </c>
      <c r="N461" s="68" t="n">
        <v>1601.89</v>
      </c>
      <c r="O461" s="65" t="inlineStr">
        <is>
          <t>Terminée</t>
        </is>
      </c>
      <c r="P461" s="67">
        <f>$I461</f>
        <v/>
      </c>
      <c r="Q461" s="69">
        <f>1</f>
        <v/>
      </c>
      <c r="R461" s="68">
        <f>IFERROR(INDEX(Devis!$M$2:$M$3053,MATCH($B461,Devis!$A$2:$A$3053,0)),0)</f>
        <v/>
      </c>
      <c r="S461" s="68">
        <f>$M461+$N461</f>
        <v/>
      </c>
      <c r="T461" s="68">
        <f>$R461-$S461</f>
        <v/>
      </c>
      <c r="U461" s="67">
        <f>IFERROR(IF(($C461-INDEX(Techniciens!$G$2:$G$13,MATCH($F461,Techniciens!$A$2:$A$13,0)))&lt;=365,"Moins d'un an",IF(($C461-INDEX(Techniciens!$G$2:$G$13,MATCH($F461,Techniciens!$A$2:$A$13,0)))&lt;=730,"1 à 2 ans","Plus de 2 ans")),"")</f>
        <v/>
      </c>
    </row>
    <row r="462">
      <c r="A462" s="65" t="inlineStr">
        <is>
          <t>INT-00461</t>
        </is>
      </c>
      <c r="B462" s="65" t="inlineStr">
        <is>
          <t>DEV-01089</t>
        </is>
      </c>
      <c r="C462" s="66" t="n">
        <v>45490</v>
      </c>
      <c r="D462" s="65" t="inlineStr">
        <is>
          <t>2024-07</t>
        </is>
      </c>
      <c r="E462" s="65" t="inlineStr">
        <is>
          <t>2024-2025</t>
        </is>
      </c>
      <c r="F462" s="65" t="inlineStr">
        <is>
          <t>TEC-03</t>
        </is>
      </c>
      <c r="G462" s="65" t="inlineStr">
        <is>
          <t>Fabien Ortiz</t>
        </is>
      </c>
      <c r="H462" s="65" t="inlineStr">
        <is>
          <t>Bordeaux</t>
        </is>
      </c>
      <c r="I462" s="65" t="inlineStr">
        <is>
          <t>Électricité</t>
        </is>
      </c>
      <c r="J462" s="70" t="n">
        <v>39.4</v>
      </c>
      <c r="K462" s="70" t="n">
        <v>38.2</v>
      </c>
      <c r="L462" s="72" t="n">
        <v>33</v>
      </c>
      <c r="M462" s="68" t="n">
        <v>1260.6</v>
      </c>
      <c r="N462" s="68" t="n">
        <v>7739.25</v>
      </c>
      <c r="O462" s="65" t="inlineStr">
        <is>
          <t>Terminée</t>
        </is>
      </c>
      <c r="P462" s="67">
        <f>$I462</f>
        <v/>
      </c>
      <c r="Q462" s="69">
        <f>1</f>
        <v/>
      </c>
      <c r="R462" s="68">
        <f>IFERROR(INDEX(Devis!$M$2:$M$3053,MATCH($B462,Devis!$A$2:$A$3053,0)),0)</f>
        <v/>
      </c>
      <c r="S462" s="68">
        <f>$M462+$N462</f>
        <v/>
      </c>
      <c r="T462" s="68">
        <f>$R462-$S462</f>
        <v/>
      </c>
      <c r="U462" s="67">
        <f>IFERROR(IF(($C462-INDEX(Techniciens!$G$2:$G$13,MATCH($F462,Techniciens!$A$2:$A$13,0)))&lt;=365,"Moins d'un an",IF(($C462-INDEX(Techniciens!$G$2:$G$13,MATCH($F462,Techniciens!$A$2:$A$13,0)))&lt;=730,"1 à 2 ans","Plus de 2 ans")),"")</f>
        <v/>
      </c>
    </row>
    <row r="463">
      <c r="A463" s="65" t="inlineStr">
        <is>
          <t>INT-00462</t>
        </is>
      </c>
      <c r="B463" s="65" t="inlineStr">
        <is>
          <t>DEV-01097</t>
        </is>
      </c>
      <c r="C463" s="66" t="n">
        <v>45470</v>
      </c>
      <c r="D463" s="65" t="inlineStr">
        <is>
          <t>2024-06</t>
        </is>
      </c>
      <c r="E463" s="65" t="inlineStr">
        <is>
          <t>2023-2024</t>
        </is>
      </c>
      <c r="F463" s="65" t="inlineStr">
        <is>
          <t>TEC-01</t>
        </is>
      </c>
      <c r="G463" s="65" t="inlineStr">
        <is>
          <t>Marc Delaunay</t>
        </is>
      </c>
      <c r="H463" s="65" t="inlineStr">
        <is>
          <t>Bordeaux</t>
        </is>
      </c>
      <c r="I463" s="65" t="inlineStr">
        <is>
          <t>Dépannage</t>
        </is>
      </c>
      <c r="J463" s="70" t="n">
        <v>2.1</v>
      </c>
      <c r="K463" s="70" t="n">
        <v>2</v>
      </c>
      <c r="L463" s="72" t="n">
        <v>32</v>
      </c>
      <c r="M463" s="68" t="n">
        <v>64</v>
      </c>
      <c r="N463" s="68" t="n">
        <v>131.29</v>
      </c>
      <c r="O463" s="65" t="inlineStr">
        <is>
          <t>Terminée</t>
        </is>
      </c>
      <c r="P463" s="67">
        <f>$I463</f>
        <v/>
      </c>
      <c r="Q463" s="69">
        <f>1</f>
        <v/>
      </c>
      <c r="R463" s="68">
        <f>IFERROR(INDEX(Devis!$M$2:$M$3053,MATCH($B463,Devis!$A$2:$A$3053,0)),0)</f>
        <v/>
      </c>
      <c r="S463" s="68">
        <f>$M463+$N463</f>
        <v/>
      </c>
      <c r="T463" s="68">
        <f>$R463-$S463</f>
        <v/>
      </c>
      <c r="U463" s="67">
        <f>IFERROR(IF(($C463-INDEX(Techniciens!$G$2:$G$13,MATCH($F463,Techniciens!$A$2:$A$13,0)))&lt;=365,"Moins d'un an",IF(($C463-INDEX(Techniciens!$G$2:$G$13,MATCH($F463,Techniciens!$A$2:$A$13,0)))&lt;=730,"1 à 2 ans","Plus de 2 ans")),"")</f>
        <v/>
      </c>
    </row>
    <row r="464">
      <c r="A464" s="65" t="inlineStr">
        <is>
          <t>INT-00463</t>
        </is>
      </c>
      <c r="B464" s="65" t="inlineStr">
        <is>
          <t>DEV-01098</t>
        </is>
      </c>
      <c r="C464" s="66" t="n">
        <v>45481</v>
      </c>
      <c r="D464" s="65" t="inlineStr">
        <is>
          <t>2024-07</t>
        </is>
      </c>
      <c r="E464" s="65" t="inlineStr">
        <is>
          <t>2024-2025</t>
        </is>
      </c>
      <c r="F464" s="65" t="inlineStr">
        <is>
          <t>TEC-07</t>
        </is>
      </c>
      <c r="G464" s="65" t="inlineStr">
        <is>
          <t>Yannick Dubreuil</t>
        </is>
      </c>
      <c r="H464" s="65" t="inlineStr">
        <is>
          <t>Toulouse</t>
        </is>
      </c>
      <c r="I464" s="65" t="inlineStr">
        <is>
          <t>Plomberie</t>
        </is>
      </c>
      <c r="J464" s="70" t="n">
        <v>29.2</v>
      </c>
      <c r="K464" s="70" t="n">
        <v>30</v>
      </c>
      <c r="L464" s="72" t="n">
        <v>30</v>
      </c>
      <c r="M464" s="68" t="n">
        <v>900</v>
      </c>
      <c r="N464" s="68" t="n">
        <v>3185.11</v>
      </c>
      <c r="O464" s="65" t="inlineStr">
        <is>
          <t>Terminée</t>
        </is>
      </c>
      <c r="P464" s="67">
        <f>$I464</f>
        <v/>
      </c>
      <c r="Q464" s="69">
        <f>1</f>
        <v/>
      </c>
      <c r="R464" s="68">
        <f>IFERROR(INDEX(Devis!$M$2:$M$3053,MATCH($B464,Devis!$A$2:$A$3053,0)),0)</f>
        <v/>
      </c>
      <c r="S464" s="68">
        <f>$M464+$N464</f>
        <v/>
      </c>
      <c r="T464" s="68">
        <f>$R464-$S464</f>
        <v/>
      </c>
      <c r="U464" s="67">
        <f>IFERROR(IF(($C464-INDEX(Techniciens!$G$2:$G$13,MATCH($F464,Techniciens!$A$2:$A$13,0)))&lt;=365,"Moins d'un an",IF(($C464-INDEX(Techniciens!$G$2:$G$13,MATCH($F464,Techniciens!$A$2:$A$13,0)))&lt;=730,"1 à 2 ans","Plus de 2 ans")),"")</f>
        <v/>
      </c>
    </row>
    <row r="465">
      <c r="A465" s="65" t="inlineStr">
        <is>
          <t>INT-00464</t>
        </is>
      </c>
      <c r="B465" s="65" t="inlineStr">
        <is>
          <t>DEV-01099</t>
        </is>
      </c>
      <c r="C465" s="66" t="n">
        <v>45488</v>
      </c>
      <c r="D465" s="65" t="inlineStr">
        <is>
          <t>2024-07</t>
        </is>
      </c>
      <c r="E465" s="65" t="inlineStr">
        <is>
          <t>2024-2025</t>
        </is>
      </c>
      <c r="F465" s="65" t="inlineStr">
        <is>
          <t>TEC-05</t>
        </is>
      </c>
      <c r="G465" s="65" t="inlineStr">
        <is>
          <t>Sonia Mercier</t>
        </is>
      </c>
      <c r="H465" s="65" t="inlineStr">
        <is>
          <t>Bordeaux</t>
        </is>
      </c>
      <c r="I465" s="65" t="inlineStr">
        <is>
          <t>Salle de bain</t>
        </is>
      </c>
      <c r="J465" s="70" t="n">
        <v>18.1</v>
      </c>
      <c r="K465" s="70" t="n">
        <v>16.4</v>
      </c>
      <c r="L465" s="72" t="n">
        <v>31</v>
      </c>
      <c r="M465" s="68" t="n">
        <v>508.4</v>
      </c>
      <c r="N465" s="68" t="n">
        <v>2224.43</v>
      </c>
      <c r="O465" s="65" t="inlineStr">
        <is>
          <t>Terminée</t>
        </is>
      </c>
      <c r="P465" s="67">
        <f>$I465</f>
        <v/>
      </c>
      <c r="Q465" s="69">
        <f>1</f>
        <v/>
      </c>
      <c r="R465" s="68">
        <f>IFERROR(INDEX(Devis!$M$2:$M$3053,MATCH($B465,Devis!$A$2:$A$3053,0)),0)</f>
        <v/>
      </c>
      <c r="S465" s="68">
        <f>$M465+$N465</f>
        <v/>
      </c>
      <c r="T465" s="68">
        <f>$R465-$S465</f>
        <v/>
      </c>
      <c r="U465" s="67">
        <f>IFERROR(IF(($C465-INDEX(Techniciens!$G$2:$G$13,MATCH($F465,Techniciens!$A$2:$A$13,0)))&lt;=365,"Moins d'un an",IF(($C465-INDEX(Techniciens!$G$2:$G$13,MATCH($F465,Techniciens!$A$2:$A$13,0)))&lt;=730,"1 à 2 ans","Plus de 2 ans")),"")</f>
        <v/>
      </c>
    </row>
    <row r="466">
      <c r="A466" s="65" t="inlineStr">
        <is>
          <t>INT-00465</t>
        </is>
      </c>
      <c r="B466" s="65" t="inlineStr">
        <is>
          <t>DEV-01100</t>
        </is>
      </c>
      <c r="C466" s="66" t="n">
        <v>45460</v>
      </c>
      <c r="D466" s="65" t="inlineStr">
        <is>
          <t>2024-06</t>
        </is>
      </c>
      <c r="E466" s="65" t="inlineStr">
        <is>
          <t>2023-2024</t>
        </is>
      </c>
      <c r="F466" s="65" t="inlineStr">
        <is>
          <t>TEC-08</t>
        </is>
      </c>
      <c r="G466" s="65" t="inlineStr">
        <is>
          <t>Elodie Ravel</t>
        </is>
      </c>
      <c r="H466" s="65" t="inlineStr">
        <is>
          <t>Toulouse</t>
        </is>
      </c>
      <c r="I466" s="65" t="inlineStr">
        <is>
          <t>Salle de bain</t>
        </is>
      </c>
      <c r="J466" s="70" t="n">
        <v>5.4</v>
      </c>
      <c r="K466" s="70" t="n">
        <v>5.7</v>
      </c>
      <c r="L466" s="72" t="n">
        <v>32</v>
      </c>
      <c r="M466" s="68" t="n">
        <v>182.4</v>
      </c>
      <c r="N466" s="68" t="n">
        <v>658.86</v>
      </c>
      <c r="O466" s="65" t="inlineStr">
        <is>
          <t>Terminée</t>
        </is>
      </c>
      <c r="P466" s="67">
        <f>$I466</f>
        <v/>
      </c>
      <c r="Q466" s="69">
        <f>1</f>
        <v/>
      </c>
      <c r="R466" s="68">
        <f>IFERROR(INDEX(Devis!$M$2:$M$3053,MATCH($B466,Devis!$A$2:$A$3053,0)),0)</f>
        <v/>
      </c>
      <c r="S466" s="68">
        <f>$M466+$N466</f>
        <v/>
      </c>
      <c r="T466" s="68">
        <f>$R466-$S466</f>
        <v/>
      </c>
      <c r="U466" s="67">
        <f>IFERROR(IF(($C466-INDEX(Techniciens!$G$2:$G$13,MATCH($F466,Techniciens!$A$2:$A$13,0)))&lt;=365,"Moins d'un an",IF(($C466-INDEX(Techniciens!$G$2:$G$13,MATCH($F466,Techniciens!$A$2:$A$13,0)))&lt;=730,"1 à 2 ans","Plus de 2 ans")),"")</f>
        <v/>
      </c>
    </row>
    <row r="467">
      <c r="A467" s="65" t="inlineStr">
        <is>
          <t>INT-00466</t>
        </is>
      </c>
      <c r="B467" s="65" t="inlineStr">
        <is>
          <t>DEV-01102</t>
        </is>
      </c>
      <c r="C467" s="66" t="n">
        <v>45483</v>
      </c>
      <c r="D467" s="65" t="inlineStr">
        <is>
          <t>2024-07</t>
        </is>
      </c>
      <c r="E467" s="65" t="inlineStr">
        <is>
          <t>2024-2025</t>
        </is>
      </c>
      <c r="F467" s="65" t="inlineStr">
        <is>
          <t>TEC-04</t>
        </is>
      </c>
      <c r="G467" s="65" t="inlineStr">
        <is>
          <t>Lucas Bertin</t>
        </is>
      </c>
      <c r="H467" s="65" t="inlineStr">
        <is>
          <t>Bordeaux</t>
        </is>
      </c>
      <c r="I467" s="65" t="inlineStr">
        <is>
          <t>Plomberie</t>
        </is>
      </c>
      <c r="J467" s="70" t="n">
        <v>4.5</v>
      </c>
      <c r="K467" s="70" t="n">
        <v>6.3</v>
      </c>
      <c r="L467" s="72" t="n">
        <v>27</v>
      </c>
      <c r="M467" s="68" t="n">
        <v>170.1</v>
      </c>
      <c r="N467" s="68" t="n">
        <v>418.64</v>
      </c>
      <c r="O467" s="65" t="inlineStr">
        <is>
          <t>Terminée</t>
        </is>
      </c>
      <c r="P467" s="67">
        <f>$I467</f>
        <v/>
      </c>
      <c r="Q467" s="69">
        <f>1</f>
        <v/>
      </c>
      <c r="R467" s="68">
        <f>IFERROR(INDEX(Devis!$M$2:$M$3053,MATCH($B467,Devis!$A$2:$A$3053,0)),0)</f>
        <v/>
      </c>
      <c r="S467" s="68">
        <f>$M467+$N467</f>
        <v/>
      </c>
      <c r="T467" s="68">
        <f>$R467-$S467</f>
        <v/>
      </c>
      <c r="U467" s="67">
        <f>IFERROR(IF(($C467-INDEX(Techniciens!$G$2:$G$13,MATCH($F467,Techniciens!$A$2:$A$13,0)))&lt;=365,"Moins d'un an",IF(($C467-INDEX(Techniciens!$G$2:$G$13,MATCH($F467,Techniciens!$A$2:$A$13,0)))&lt;=730,"1 à 2 ans","Plus de 2 ans")),"")</f>
        <v/>
      </c>
    </row>
    <row r="468">
      <c r="A468" s="65" t="inlineStr">
        <is>
          <t>INT-00467</t>
        </is>
      </c>
      <c r="B468" s="65" t="inlineStr">
        <is>
          <t>DEV-01105</t>
        </is>
      </c>
      <c r="C468" s="66" t="n">
        <v>45488</v>
      </c>
      <c r="D468" s="65" t="inlineStr">
        <is>
          <t>2024-07</t>
        </is>
      </c>
      <c r="E468" s="65" t="inlineStr">
        <is>
          <t>2024-2025</t>
        </is>
      </c>
      <c r="F468" s="65" t="inlineStr">
        <is>
          <t>TEC-04</t>
        </is>
      </c>
      <c r="G468" s="65" t="inlineStr">
        <is>
          <t>Lucas Bertin</t>
        </is>
      </c>
      <c r="H468" s="65" t="inlineStr">
        <is>
          <t>Bordeaux</t>
        </is>
      </c>
      <c r="I468" s="65" t="inlineStr">
        <is>
          <t>Plomberie</t>
        </is>
      </c>
      <c r="J468" s="70" t="n">
        <v>25.2</v>
      </c>
      <c r="K468" s="70" t="n">
        <v>33.8</v>
      </c>
      <c r="L468" s="72" t="n">
        <v>27</v>
      </c>
      <c r="M468" s="68" t="n">
        <v>912.6</v>
      </c>
      <c r="N468" s="68" t="n">
        <v>2850.95</v>
      </c>
      <c r="O468" s="65" t="inlineStr">
        <is>
          <t>Terminée</t>
        </is>
      </c>
      <c r="P468" s="67">
        <f>$I468</f>
        <v/>
      </c>
      <c r="Q468" s="69">
        <f>1</f>
        <v/>
      </c>
      <c r="R468" s="68">
        <f>IFERROR(INDEX(Devis!$M$2:$M$3053,MATCH($B468,Devis!$A$2:$A$3053,0)),0)</f>
        <v/>
      </c>
      <c r="S468" s="68">
        <f>$M468+$N468</f>
        <v/>
      </c>
      <c r="T468" s="68">
        <f>$R468-$S468</f>
        <v/>
      </c>
      <c r="U468" s="67">
        <f>IFERROR(IF(($C468-INDEX(Techniciens!$G$2:$G$13,MATCH($F468,Techniciens!$A$2:$A$13,0)))&lt;=365,"Moins d'un an",IF(($C468-INDEX(Techniciens!$G$2:$G$13,MATCH($F468,Techniciens!$A$2:$A$13,0)))&lt;=730,"1 à 2 ans","Plus de 2 ans")),"")</f>
        <v/>
      </c>
    </row>
    <row r="469">
      <c r="A469" s="65" t="inlineStr">
        <is>
          <t>INT-00468</t>
        </is>
      </c>
      <c r="B469" s="65" t="inlineStr">
        <is>
          <t>DEV-01113</t>
        </is>
      </c>
      <c r="C469" s="66" t="n">
        <v>45503</v>
      </c>
      <c r="D469" s="65" t="inlineStr">
        <is>
          <t>2024-07</t>
        </is>
      </c>
      <c r="E469" s="65" t="inlineStr">
        <is>
          <t>2024-2025</t>
        </is>
      </c>
      <c r="F469" s="65" t="inlineStr">
        <is>
          <t>TEC-08</t>
        </is>
      </c>
      <c r="G469" s="65" t="inlineStr">
        <is>
          <t>Elodie Ravel</t>
        </is>
      </c>
      <c r="H469" s="65" t="inlineStr">
        <is>
          <t>Toulouse</t>
        </is>
      </c>
      <c r="I469" s="65" t="inlineStr">
        <is>
          <t>Électricité</t>
        </is>
      </c>
      <c r="J469" s="70" t="n">
        <v>8</v>
      </c>
      <c r="K469" s="70" t="n">
        <v>8.1</v>
      </c>
      <c r="L469" s="72" t="n">
        <v>32</v>
      </c>
      <c r="M469" s="68" t="n">
        <v>259.2</v>
      </c>
      <c r="N469" s="68" t="n">
        <v>876.42</v>
      </c>
      <c r="O469" s="65" t="inlineStr">
        <is>
          <t>Terminée</t>
        </is>
      </c>
      <c r="P469" s="67">
        <f>$I469</f>
        <v/>
      </c>
      <c r="Q469" s="69">
        <f>1</f>
        <v/>
      </c>
      <c r="R469" s="68">
        <f>IFERROR(INDEX(Devis!$M$2:$M$3053,MATCH($B469,Devis!$A$2:$A$3053,0)),0)</f>
        <v/>
      </c>
      <c r="S469" s="68">
        <f>$M469+$N469</f>
        <v/>
      </c>
      <c r="T469" s="68">
        <f>$R469-$S469</f>
        <v/>
      </c>
      <c r="U469" s="67">
        <f>IFERROR(IF(($C469-INDEX(Techniciens!$G$2:$G$13,MATCH($F469,Techniciens!$A$2:$A$13,0)))&lt;=365,"Moins d'un an",IF(($C469-INDEX(Techniciens!$G$2:$G$13,MATCH($F469,Techniciens!$A$2:$A$13,0)))&lt;=730,"1 à 2 ans","Plus de 2 ans")),"")</f>
        <v/>
      </c>
    </row>
    <row r="470">
      <c r="A470" s="65" t="inlineStr">
        <is>
          <t>INT-00469</t>
        </is>
      </c>
      <c r="B470" s="65" t="inlineStr">
        <is>
          <t>DEV-01114</t>
        </is>
      </c>
      <c r="C470" s="66" t="n">
        <v>45502</v>
      </c>
      <c r="D470" s="65" t="inlineStr">
        <is>
          <t>2024-07</t>
        </is>
      </c>
      <c r="E470" s="65" t="inlineStr">
        <is>
          <t>2024-2025</t>
        </is>
      </c>
      <c r="F470" s="65" t="inlineStr">
        <is>
          <t>TEC-07</t>
        </is>
      </c>
      <c r="G470" s="65" t="inlineStr">
        <is>
          <t>Yannick Dubreuil</t>
        </is>
      </c>
      <c r="H470" s="65" t="inlineStr">
        <is>
          <t>Toulouse</t>
        </is>
      </c>
      <c r="I470" s="65" t="inlineStr">
        <is>
          <t>Plomberie</t>
        </is>
      </c>
      <c r="J470" s="70" t="n">
        <v>4.9</v>
      </c>
      <c r="K470" s="70" t="n">
        <v>5.3</v>
      </c>
      <c r="L470" s="72" t="n">
        <v>30</v>
      </c>
      <c r="M470" s="68" t="n">
        <v>159</v>
      </c>
      <c r="N470" s="68" t="n">
        <v>714.27</v>
      </c>
      <c r="O470" s="65" t="inlineStr">
        <is>
          <t>Terminée</t>
        </is>
      </c>
      <c r="P470" s="67">
        <f>$I470</f>
        <v/>
      </c>
      <c r="Q470" s="69">
        <f>1</f>
        <v/>
      </c>
      <c r="R470" s="68">
        <f>IFERROR(INDEX(Devis!$M$2:$M$3053,MATCH($B470,Devis!$A$2:$A$3053,0)),0)</f>
        <v/>
      </c>
      <c r="S470" s="68">
        <f>$M470+$N470</f>
        <v/>
      </c>
      <c r="T470" s="68">
        <f>$R470-$S470</f>
        <v/>
      </c>
      <c r="U470" s="67">
        <f>IFERROR(IF(($C470-INDEX(Techniciens!$G$2:$G$13,MATCH($F470,Techniciens!$A$2:$A$13,0)))&lt;=365,"Moins d'un an",IF(($C470-INDEX(Techniciens!$G$2:$G$13,MATCH($F470,Techniciens!$A$2:$A$13,0)))&lt;=730,"1 à 2 ans","Plus de 2 ans")),"")</f>
        <v/>
      </c>
    </row>
    <row r="471">
      <c r="A471" s="65" t="inlineStr">
        <is>
          <t>INT-00470</t>
        </is>
      </c>
      <c r="B471" s="65" t="inlineStr">
        <is>
          <t>DEV-01122</t>
        </is>
      </c>
      <c r="C471" s="66" t="n">
        <v>45491</v>
      </c>
      <c r="D471" s="65" t="inlineStr">
        <is>
          <t>2024-07</t>
        </is>
      </c>
      <c r="E471" s="65" t="inlineStr">
        <is>
          <t>2024-2025</t>
        </is>
      </c>
      <c r="F471" s="65" t="inlineStr">
        <is>
          <t>TEC-05</t>
        </is>
      </c>
      <c r="G471" s="65" t="inlineStr">
        <is>
          <t>Sonia Mercier</t>
        </is>
      </c>
      <c r="H471" s="65" t="inlineStr">
        <is>
          <t>Bordeaux</t>
        </is>
      </c>
      <c r="I471" s="65" t="inlineStr">
        <is>
          <t>Salle de bain</t>
        </is>
      </c>
      <c r="J471" s="70" t="n">
        <v>49.4</v>
      </c>
      <c r="K471" s="70" t="n">
        <v>44.2</v>
      </c>
      <c r="L471" s="72" t="n">
        <v>31</v>
      </c>
      <c r="M471" s="68" t="n">
        <v>1370.2</v>
      </c>
      <c r="N471" s="68" t="n">
        <v>12863.77</v>
      </c>
      <c r="O471" s="65" t="inlineStr">
        <is>
          <t>Terminée</t>
        </is>
      </c>
      <c r="P471" s="67">
        <f>$I471</f>
        <v/>
      </c>
      <c r="Q471" s="69">
        <f>1</f>
        <v/>
      </c>
      <c r="R471" s="68">
        <f>IFERROR(INDEX(Devis!$M$2:$M$3053,MATCH($B471,Devis!$A$2:$A$3053,0)),0)</f>
        <v/>
      </c>
      <c r="S471" s="68">
        <f>$M471+$N471</f>
        <v/>
      </c>
      <c r="T471" s="68">
        <f>$R471-$S471</f>
        <v/>
      </c>
      <c r="U471" s="67">
        <f>IFERROR(IF(($C471-INDEX(Techniciens!$G$2:$G$13,MATCH($F471,Techniciens!$A$2:$A$13,0)))&lt;=365,"Moins d'un an",IF(($C471-INDEX(Techniciens!$G$2:$G$13,MATCH($F471,Techniciens!$A$2:$A$13,0)))&lt;=730,"1 à 2 ans","Plus de 2 ans")),"")</f>
        <v/>
      </c>
    </row>
    <row r="472">
      <c r="A472" s="65" t="inlineStr">
        <is>
          <t>INT-00471</t>
        </is>
      </c>
      <c r="B472" s="65" t="inlineStr">
        <is>
          <t>DEV-01126</t>
        </is>
      </c>
      <c r="C472" s="66" t="n">
        <v>45489</v>
      </c>
      <c r="D472" s="65" t="inlineStr">
        <is>
          <t>2024-07</t>
        </is>
      </c>
      <c r="E472" s="65" t="inlineStr">
        <is>
          <t>2024-2025</t>
        </is>
      </c>
      <c r="F472" s="65" t="inlineStr">
        <is>
          <t>TEC-09</t>
        </is>
      </c>
      <c r="G472" s="65" t="inlineStr">
        <is>
          <t>Mehdi Ouali</t>
        </is>
      </c>
      <c r="H472" s="65" t="inlineStr">
        <is>
          <t>Toulouse</t>
        </is>
      </c>
      <c r="I472" s="65" t="inlineStr">
        <is>
          <t>Dépannage</t>
        </is>
      </c>
      <c r="J472" s="70" t="n">
        <v>1.7</v>
      </c>
      <c r="K472" s="70" t="n">
        <v>2.3</v>
      </c>
      <c r="L472" s="72" t="n">
        <v>28</v>
      </c>
      <c r="M472" s="68" t="n">
        <v>64.40000000000001</v>
      </c>
      <c r="N472" s="68" t="n">
        <v>102.05</v>
      </c>
      <c r="O472" s="65" t="inlineStr">
        <is>
          <t>Terminée</t>
        </is>
      </c>
      <c r="P472" s="67">
        <f>$I472</f>
        <v/>
      </c>
      <c r="Q472" s="69">
        <f>1</f>
        <v/>
      </c>
      <c r="R472" s="68">
        <f>IFERROR(INDEX(Devis!$M$2:$M$3053,MATCH($B472,Devis!$A$2:$A$3053,0)),0)</f>
        <v/>
      </c>
      <c r="S472" s="68">
        <f>$M472+$N472</f>
        <v/>
      </c>
      <c r="T472" s="68">
        <f>$R472-$S472</f>
        <v/>
      </c>
      <c r="U472" s="67">
        <f>IFERROR(IF(($C472-INDEX(Techniciens!$G$2:$G$13,MATCH($F472,Techniciens!$A$2:$A$13,0)))&lt;=365,"Moins d'un an",IF(($C472-INDEX(Techniciens!$G$2:$G$13,MATCH($F472,Techniciens!$A$2:$A$13,0)))&lt;=730,"1 à 2 ans","Plus de 2 ans")),"")</f>
        <v/>
      </c>
    </row>
    <row r="473">
      <c r="A473" s="65" t="inlineStr">
        <is>
          <t>INT-00472</t>
        </is>
      </c>
      <c r="B473" s="65" t="inlineStr">
        <is>
          <t>DEV-01129</t>
        </is>
      </c>
      <c r="C473" s="66" t="n">
        <v>45491</v>
      </c>
      <c r="D473" s="65" t="inlineStr">
        <is>
          <t>2024-07</t>
        </is>
      </c>
      <c r="E473" s="65" t="inlineStr">
        <is>
          <t>2024-2025</t>
        </is>
      </c>
      <c r="F473" s="65" t="inlineStr">
        <is>
          <t>TEC-02</t>
        </is>
      </c>
      <c r="G473" s="65" t="inlineStr">
        <is>
          <t>Ahmed Zahiri</t>
        </is>
      </c>
      <c r="H473" s="65" t="inlineStr">
        <is>
          <t>Bordeaux</t>
        </is>
      </c>
      <c r="I473" s="65" t="inlineStr">
        <is>
          <t>Chauffage</t>
        </is>
      </c>
      <c r="J473" s="70" t="n">
        <v>3.9</v>
      </c>
      <c r="K473" s="70" t="n">
        <v>3.3</v>
      </c>
      <c r="L473" s="72" t="n">
        <v>35</v>
      </c>
      <c r="M473" s="68" t="n">
        <v>115.5</v>
      </c>
      <c r="N473" s="68" t="n">
        <v>244.65</v>
      </c>
      <c r="O473" s="65" t="inlineStr">
        <is>
          <t>Terminée</t>
        </is>
      </c>
      <c r="P473" s="67">
        <f>$I473</f>
        <v/>
      </c>
      <c r="Q473" s="69">
        <f>1</f>
        <v/>
      </c>
      <c r="R473" s="68">
        <f>IFERROR(INDEX(Devis!$M$2:$M$3053,MATCH($B473,Devis!$A$2:$A$3053,0)),0)</f>
        <v/>
      </c>
      <c r="S473" s="68">
        <f>$M473+$N473</f>
        <v/>
      </c>
      <c r="T473" s="68">
        <f>$R473-$S473</f>
        <v/>
      </c>
      <c r="U473" s="67">
        <f>IFERROR(IF(($C473-INDEX(Techniciens!$G$2:$G$13,MATCH($F473,Techniciens!$A$2:$A$13,0)))&lt;=365,"Moins d'un an",IF(($C473-INDEX(Techniciens!$G$2:$G$13,MATCH($F473,Techniciens!$A$2:$A$13,0)))&lt;=730,"1 à 2 ans","Plus de 2 ans")),"")</f>
        <v/>
      </c>
    </row>
    <row r="474">
      <c r="A474" s="65" t="inlineStr">
        <is>
          <t>INT-00473</t>
        </is>
      </c>
      <c r="B474" s="65" t="inlineStr">
        <is>
          <t>DEV-01131</t>
        </is>
      </c>
      <c r="C474" s="66" t="n">
        <v>45502</v>
      </c>
      <c r="D474" s="65" t="inlineStr">
        <is>
          <t>2024-07</t>
        </is>
      </c>
      <c r="E474" s="65" t="inlineStr">
        <is>
          <t>2024-2025</t>
        </is>
      </c>
      <c r="F474" s="65" t="inlineStr">
        <is>
          <t>TEC-04</t>
        </is>
      </c>
      <c r="G474" s="65" t="inlineStr">
        <is>
          <t>Lucas Bertin</t>
        </is>
      </c>
      <c r="H474" s="65" t="inlineStr">
        <is>
          <t>Bordeaux</t>
        </is>
      </c>
      <c r="I474" s="65" t="inlineStr">
        <is>
          <t>Plomberie</t>
        </is>
      </c>
      <c r="J474" s="70" t="n">
        <v>2.2</v>
      </c>
      <c r="K474" s="70" t="n">
        <v>3.1</v>
      </c>
      <c r="L474" s="72" t="n">
        <v>27</v>
      </c>
      <c r="M474" s="68" t="n">
        <v>83.7</v>
      </c>
      <c r="N474" s="68" t="n">
        <v>149.91</v>
      </c>
      <c r="O474" s="65" t="inlineStr">
        <is>
          <t>Terminée</t>
        </is>
      </c>
      <c r="P474" s="67">
        <f>$I474</f>
        <v/>
      </c>
      <c r="Q474" s="69">
        <f>1</f>
        <v/>
      </c>
      <c r="R474" s="68">
        <f>IFERROR(INDEX(Devis!$M$2:$M$3053,MATCH($B474,Devis!$A$2:$A$3053,0)),0)</f>
        <v/>
      </c>
      <c r="S474" s="68">
        <f>$M474+$N474</f>
        <v/>
      </c>
      <c r="T474" s="68">
        <f>$R474-$S474</f>
        <v/>
      </c>
      <c r="U474" s="67">
        <f>IFERROR(IF(($C474-INDEX(Techniciens!$G$2:$G$13,MATCH($F474,Techniciens!$A$2:$A$13,0)))&lt;=365,"Moins d'un an",IF(($C474-INDEX(Techniciens!$G$2:$G$13,MATCH($F474,Techniciens!$A$2:$A$13,0)))&lt;=730,"1 à 2 ans","Plus de 2 ans")),"")</f>
        <v/>
      </c>
    </row>
    <row r="475">
      <c r="A475" s="65" t="inlineStr">
        <is>
          <t>INT-00474</t>
        </is>
      </c>
      <c r="B475" s="65" t="inlineStr">
        <is>
          <t>DEV-01133</t>
        </is>
      </c>
      <c r="C475" s="66" t="n">
        <v>45509</v>
      </c>
      <c r="D475" s="65" t="inlineStr">
        <is>
          <t>2024-08</t>
        </is>
      </c>
      <c r="E475" s="65" t="inlineStr">
        <is>
          <t>2024-2025</t>
        </is>
      </c>
      <c r="F475" s="65" t="inlineStr">
        <is>
          <t>TEC-07</t>
        </is>
      </c>
      <c r="G475" s="65" t="inlineStr">
        <is>
          <t>Yannick Dubreuil</t>
        </is>
      </c>
      <c r="H475" s="65" t="inlineStr">
        <is>
          <t>Toulouse</t>
        </is>
      </c>
      <c r="I475" s="65" t="inlineStr">
        <is>
          <t>Salle de bain</t>
        </is>
      </c>
      <c r="J475" s="70" t="n">
        <v>41.2</v>
      </c>
      <c r="K475" s="70" t="n">
        <v>44.3</v>
      </c>
      <c r="L475" s="72" t="n">
        <v>30</v>
      </c>
      <c r="M475" s="68" t="n">
        <v>1329</v>
      </c>
      <c r="N475" s="68" t="n">
        <v>5801.27</v>
      </c>
      <c r="O475" s="65" t="inlineStr">
        <is>
          <t>Terminée</t>
        </is>
      </c>
      <c r="P475" s="67">
        <f>$I475</f>
        <v/>
      </c>
      <c r="Q475" s="69">
        <f>1</f>
        <v/>
      </c>
      <c r="R475" s="68">
        <f>IFERROR(INDEX(Devis!$M$2:$M$3053,MATCH($B475,Devis!$A$2:$A$3053,0)),0)</f>
        <v/>
      </c>
      <c r="S475" s="68">
        <f>$M475+$N475</f>
        <v/>
      </c>
      <c r="T475" s="68">
        <f>$R475-$S475</f>
        <v/>
      </c>
      <c r="U475" s="67">
        <f>IFERROR(IF(($C475-INDEX(Techniciens!$G$2:$G$13,MATCH($F475,Techniciens!$A$2:$A$13,0)))&lt;=365,"Moins d'un an",IF(($C475-INDEX(Techniciens!$G$2:$G$13,MATCH($F475,Techniciens!$A$2:$A$13,0)))&lt;=730,"1 à 2 ans","Plus de 2 ans")),"")</f>
        <v/>
      </c>
    </row>
    <row r="476">
      <c r="A476" s="65" t="inlineStr">
        <is>
          <t>INT-00475</t>
        </is>
      </c>
      <c r="B476" s="65" t="inlineStr">
        <is>
          <t>DEV-01134</t>
        </is>
      </c>
      <c r="C476" s="66" t="n">
        <v>45509</v>
      </c>
      <c r="D476" s="65" t="inlineStr">
        <is>
          <t>2024-08</t>
        </is>
      </c>
      <c r="E476" s="65" t="inlineStr">
        <is>
          <t>2024-2025</t>
        </is>
      </c>
      <c r="F476" s="65" t="inlineStr">
        <is>
          <t>TEC-07</t>
        </is>
      </c>
      <c r="G476" s="65" t="inlineStr">
        <is>
          <t>Yannick Dubreuil</t>
        </is>
      </c>
      <c r="H476" s="65" t="inlineStr">
        <is>
          <t>Toulouse</t>
        </is>
      </c>
      <c r="I476" s="65" t="inlineStr">
        <is>
          <t>Salle de bain</t>
        </is>
      </c>
      <c r="J476" s="70" t="n">
        <v>5.8</v>
      </c>
      <c r="K476" s="70" t="n">
        <v>5.7</v>
      </c>
      <c r="L476" s="72" t="n">
        <v>30</v>
      </c>
      <c r="M476" s="68" t="n">
        <v>171</v>
      </c>
      <c r="N476" s="68" t="n">
        <v>648.46</v>
      </c>
      <c r="O476" s="65" t="inlineStr">
        <is>
          <t>Terminée</t>
        </is>
      </c>
      <c r="P476" s="67">
        <f>$I476</f>
        <v/>
      </c>
      <c r="Q476" s="69">
        <f>1</f>
        <v/>
      </c>
      <c r="R476" s="68">
        <f>IFERROR(INDEX(Devis!$M$2:$M$3053,MATCH($B476,Devis!$A$2:$A$3053,0)),0)</f>
        <v/>
      </c>
      <c r="S476" s="68">
        <f>$M476+$N476</f>
        <v/>
      </c>
      <c r="T476" s="68">
        <f>$R476-$S476</f>
        <v/>
      </c>
      <c r="U476" s="67">
        <f>IFERROR(IF(($C476-INDEX(Techniciens!$G$2:$G$13,MATCH($F476,Techniciens!$A$2:$A$13,0)))&lt;=365,"Moins d'un an",IF(($C476-INDEX(Techniciens!$G$2:$G$13,MATCH($F476,Techniciens!$A$2:$A$13,0)))&lt;=730,"1 à 2 ans","Plus de 2 ans")),"")</f>
        <v/>
      </c>
    </row>
    <row r="477">
      <c r="A477" s="65" t="inlineStr">
        <is>
          <t>INT-00476</t>
        </is>
      </c>
      <c r="B477" s="65" t="inlineStr">
        <is>
          <t>DEV-01136</t>
        </is>
      </c>
      <c r="C477" s="66" t="n">
        <v>45497</v>
      </c>
      <c r="D477" s="65" t="inlineStr">
        <is>
          <t>2024-07</t>
        </is>
      </c>
      <c r="E477" s="65" t="inlineStr">
        <is>
          <t>2024-2025</t>
        </is>
      </c>
      <c r="F477" s="65" t="inlineStr">
        <is>
          <t>TEC-09</t>
        </is>
      </c>
      <c r="G477" s="65" t="inlineStr">
        <is>
          <t>Mehdi Ouali</t>
        </is>
      </c>
      <c r="H477" s="65" t="inlineStr">
        <is>
          <t>Toulouse</t>
        </is>
      </c>
      <c r="I477" s="65" t="inlineStr">
        <is>
          <t>Dépannage</t>
        </is>
      </c>
      <c r="J477" s="70" t="n">
        <v>1.8</v>
      </c>
      <c r="K477" s="70" t="n">
        <v>2.3</v>
      </c>
      <c r="L477" s="72" t="n">
        <v>28</v>
      </c>
      <c r="M477" s="68" t="n">
        <v>64.40000000000001</v>
      </c>
      <c r="N477" s="68" t="n">
        <v>131.72</v>
      </c>
      <c r="O477" s="65" t="inlineStr">
        <is>
          <t>Terminée</t>
        </is>
      </c>
      <c r="P477" s="67">
        <f>$I477</f>
        <v/>
      </c>
      <c r="Q477" s="69">
        <f>1</f>
        <v/>
      </c>
      <c r="R477" s="68">
        <f>IFERROR(INDEX(Devis!$M$2:$M$3053,MATCH($B477,Devis!$A$2:$A$3053,0)),0)</f>
        <v/>
      </c>
      <c r="S477" s="68">
        <f>$M477+$N477</f>
        <v/>
      </c>
      <c r="T477" s="68">
        <f>$R477-$S477</f>
        <v/>
      </c>
      <c r="U477" s="67">
        <f>IFERROR(IF(($C477-INDEX(Techniciens!$G$2:$G$13,MATCH($F477,Techniciens!$A$2:$A$13,0)))&lt;=365,"Moins d'un an",IF(($C477-INDEX(Techniciens!$G$2:$G$13,MATCH($F477,Techniciens!$A$2:$A$13,0)))&lt;=730,"1 à 2 ans","Plus de 2 ans")),"")</f>
        <v/>
      </c>
    </row>
    <row r="478">
      <c r="A478" s="65" t="inlineStr">
        <is>
          <t>INT-00477</t>
        </is>
      </c>
      <c r="B478" s="65" t="inlineStr">
        <is>
          <t>DEV-01138</t>
        </is>
      </c>
      <c r="C478" s="66" t="n">
        <v>45483</v>
      </c>
      <c r="D478" s="65" t="inlineStr">
        <is>
          <t>2024-07</t>
        </is>
      </c>
      <c r="E478" s="65" t="inlineStr">
        <is>
          <t>2024-2025</t>
        </is>
      </c>
      <c r="F478" s="65" t="inlineStr">
        <is>
          <t>TEC-08</t>
        </is>
      </c>
      <c r="G478" s="65" t="inlineStr">
        <is>
          <t>Elodie Ravel</t>
        </is>
      </c>
      <c r="H478" s="65" t="inlineStr">
        <is>
          <t>Toulouse</t>
        </is>
      </c>
      <c r="I478" s="65" t="inlineStr">
        <is>
          <t>Électricité</t>
        </is>
      </c>
      <c r="J478" s="70" t="n">
        <v>43.6</v>
      </c>
      <c r="K478" s="70" t="n">
        <v>40</v>
      </c>
      <c r="L478" s="72" t="n">
        <v>32</v>
      </c>
      <c r="M478" s="68" t="n">
        <v>1280</v>
      </c>
      <c r="N478" s="68" t="n">
        <v>8402.32</v>
      </c>
      <c r="O478" s="65" t="inlineStr">
        <is>
          <t>Terminée</t>
        </is>
      </c>
      <c r="P478" s="67">
        <f>$I478</f>
        <v/>
      </c>
      <c r="Q478" s="69">
        <f>1</f>
        <v/>
      </c>
      <c r="R478" s="68">
        <f>IFERROR(INDEX(Devis!$M$2:$M$3053,MATCH($B478,Devis!$A$2:$A$3053,0)),0)</f>
        <v/>
      </c>
      <c r="S478" s="68">
        <f>$M478+$N478</f>
        <v/>
      </c>
      <c r="T478" s="68">
        <f>$R478-$S478</f>
        <v/>
      </c>
      <c r="U478" s="67">
        <f>IFERROR(IF(($C478-INDEX(Techniciens!$G$2:$G$13,MATCH($F478,Techniciens!$A$2:$A$13,0)))&lt;=365,"Moins d'un an",IF(($C478-INDEX(Techniciens!$G$2:$G$13,MATCH($F478,Techniciens!$A$2:$A$13,0)))&lt;=730,"1 à 2 ans","Plus de 2 ans")),"")</f>
        <v/>
      </c>
    </row>
    <row r="479">
      <c r="A479" s="65" t="inlineStr">
        <is>
          <t>INT-00478</t>
        </is>
      </c>
      <c r="B479" s="65" t="inlineStr">
        <is>
          <t>DEV-01139</t>
        </is>
      </c>
      <c r="C479" s="66" t="n">
        <v>45509</v>
      </c>
      <c r="D479" s="65" t="inlineStr">
        <is>
          <t>2024-08</t>
        </is>
      </c>
      <c r="E479" s="65" t="inlineStr">
        <is>
          <t>2024-2025</t>
        </is>
      </c>
      <c r="F479" s="65" t="inlineStr">
        <is>
          <t>TEC-05</t>
        </is>
      </c>
      <c r="G479" s="65" t="inlineStr">
        <is>
          <t>Sonia Mercier</t>
        </is>
      </c>
      <c r="H479" s="65" t="inlineStr">
        <is>
          <t>Bordeaux</t>
        </is>
      </c>
      <c r="I479" s="65" t="inlineStr">
        <is>
          <t>Dépannage</t>
        </is>
      </c>
      <c r="J479" s="70" t="n">
        <v>6.7</v>
      </c>
      <c r="K479" s="70" t="n">
        <v>6.8</v>
      </c>
      <c r="L479" s="72" t="n">
        <v>31</v>
      </c>
      <c r="M479" s="68" t="n">
        <v>210.8</v>
      </c>
      <c r="N479" s="68" t="n">
        <v>318.91</v>
      </c>
      <c r="O479" s="65" t="inlineStr">
        <is>
          <t>Terminée</t>
        </is>
      </c>
      <c r="P479" s="67">
        <f>$I479</f>
        <v/>
      </c>
      <c r="Q479" s="69">
        <f>1</f>
        <v/>
      </c>
      <c r="R479" s="68">
        <f>IFERROR(INDEX(Devis!$M$2:$M$3053,MATCH($B479,Devis!$A$2:$A$3053,0)),0)</f>
        <v/>
      </c>
      <c r="S479" s="68">
        <f>$M479+$N479</f>
        <v/>
      </c>
      <c r="T479" s="68">
        <f>$R479-$S479</f>
        <v/>
      </c>
      <c r="U479" s="67">
        <f>IFERROR(IF(($C479-INDEX(Techniciens!$G$2:$G$13,MATCH($F479,Techniciens!$A$2:$A$13,0)))&lt;=365,"Moins d'un an",IF(($C479-INDEX(Techniciens!$G$2:$G$13,MATCH($F479,Techniciens!$A$2:$A$13,0)))&lt;=730,"1 à 2 ans","Plus de 2 ans")),"")</f>
        <v/>
      </c>
    </row>
    <row r="480">
      <c r="A480" s="65" t="inlineStr">
        <is>
          <t>INT-00479</t>
        </is>
      </c>
      <c r="B480" s="65" t="inlineStr">
        <is>
          <t>DEV-01140</t>
        </is>
      </c>
      <c r="C480" s="66" t="n">
        <v>45499</v>
      </c>
      <c r="D480" s="65" t="inlineStr">
        <is>
          <t>2024-07</t>
        </is>
      </c>
      <c r="E480" s="65" t="inlineStr">
        <is>
          <t>2024-2025</t>
        </is>
      </c>
      <c r="F480" s="65" t="inlineStr">
        <is>
          <t>TEC-05</t>
        </is>
      </c>
      <c r="G480" s="65" t="inlineStr">
        <is>
          <t>Sonia Mercier</t>
        </is>
      </c>
      <c r="H480" s="65" t="inlineStr">
        <is>
          <t>Bordeaux</t>
        </is>
      </c>
      <c r="I480" s="65" t="inlineStr">
        <is>
          <t>Salle de bain</t>
        </is>
      </c>
      <c r="J480" s="70" t="n">
        <v>5</v>
      </c>
      <c r="K480" s="70" t="n">
        <v>4.9</v>
      </c>
      <c r="L480" s="72" t="n">
        <v>31</v>
      </c>
      <c r="M480" s="68" t="n">
        <v>151.9</v>
      </c>
      <c r="N480" s="68" t="n">
        <v>517.29</v>
      </c>
      <c r="O480" s="65" t="inlineStr">
        <is>
          <t>Terminée</t>
        </is>
      </c>
      <c r="P480" s="67">
        <f>$I480</f>
        <v/>
      </c>
      <c r="Q480" s="69">
        <f>1</f>
        <v/>
      </c>
      <c r="R480" s="68">
        <f>IFERROR(INDEX(Devis!$M$2:$M$3053,MATCH($B480,Devis!$A$2:$A$3053,0)),0)</f>
        <v/>
      </c>
      <c r="S480" s="68">
        <f>$M480+$N480</f>
        <v/>
      </c>
      <c r="T480" s="68">
        <f>$R480-$S480</f>
        <v/>
      </c>
      <c r="U480" s="67">
        <f>IFERROR(IF(($C480-INDEX(Techniciens!$G$2:$G$13,MATCH($F480,Techniciens!$A$2:$A$13,0)))&lt;=365,"Moins d'un an",IF(($C480-INDEX(Techniciens!$G$2:$G$13,MATCH($F480,Techniciens!$A$2:$A$13,0)))&lt;=730,"1 à 2 ans","Plus de 2 ans")),"")</f>
        <v/>
      </c>
    </row>
    <row r="481">
      <c r="A481" s="65" t="inlineStr">
        <is>
          <t>INT-00480</t>
        </is>
      </c>
      <c r="B481" s="65" t="inlineStr">
        <is>
          <t>DEV-01141</t>
        </is>
      </c>
      <c r="C481" s="66" t="n">
        <v>45518</v>
      </c>
      <c r="D481" s="65" t="inlineStr">
        <is>
          <t>2024-08</t>
        </is>
      </c>
      <c r="E481" s="65" t="inlineStr">
        <is>
          <t>2024-2025</t>
        </is>
      </c>
      <c r="F481" s="65" t="inlineStr">
        <is>
          <t>TEC-05</t>
        </is>
      </c>
      <c r="G481" s="65" t="inlineStr">
        <is>
          <t>Sonia Mercier</t>
        </is>
      </c>
      <c r="H481" s="65" t="inlineStr">
        <is>
          <t>Bordeaux</t>
        </is>
      </c>
      <c r="I481" s="65" t="inlineStr">
        <is>
          <t>Salle de bain</t>
        </is>
      </c>
      <c r="J481" s="70" t="n">
        <v>16.7</v>
      </c>
      <c r="K481" s="70" t="n">
        <v>16.4</v>
      </c>
      <c r="L481" s="72" t="n">
        <v>31</v>
      </c>
      <c r="M481" s="68" t="n">
        <v>508.4</v>
      </c>
      <c r="N481" s="68" t="n">
        <v>2228.12</v>
      </c>
      <c r="O481" s="65" t="inlineStr">
        <is>
          <t>Terminée</t>
        </is>
      </c>
      <c r="P481" s="67">
        <f>$I481</f>
        <v/>
      </c>
      <c r="Q481" s="69">
        <f>1</f>
        <v/>
      </c>
      <c r="R481" s="68">
        <f>IFERROR(INDEX(Devis!$M$2:$M$3053,MATCH($B481,Devis!$A$2:$A$3053,0)),0)</f>
        <v/>
      </c>
      <c r="S481" s="68">
        <f>$M481+$N481</f>
        <v/>
      </c>
      <c r="T481" s="68">
        <f>$R481-$S481</f>
        <v/>
      </c>
      <c r="U481" s="67">
        <f>IFERROR(IF(($C481-INDEX(Techniciens!$G$2:$G$13,MATCH($F481,Techniciens!$A$2:$A$13,0)))&lt;=365,"Moins d'un an",IF(($C481-INDEX(Techniciens!$G$2:$G$13,MATCH($F481,Techniciens!$A$2:$A$13,0)))&lt;=730,"1 à 2 ans","Plus de 2 ans")),"")</f>
        <v/>
      </c>
    </row>
    <row r="482">
      <c r="A482" s="65" t="inlineStr">
        <is>
          <t>INT-00481</t>
        </is>
      </c>
      <c r="B482" s="65" t="inlineStr">
        <is>
          <t>DEV-01143</t>
        </is>
      </c>
      <c r="C482" s="66" t="n">
        <v>45544</v>
      </c>
      <c r="D482" s="65" t="inlineStr">
        <is>
          <t>2024-09</t>
        </is>
      </c>
      <c r="E482" s="65" t="inlineStr">
        <is>
          <t>2024-2025</t>
        </is>
      </c>
      <c r="F482" s="65" t="inlineStr">
        <is>
          <t>TEC-09</t>
        </is>
      </c>
      <c r="G482" s="65" t="inlineStr">
        <is>
          <t>Mehdi Ouali</t>
        </is>
      </c>
      <c r="H482" s="65" t="inlineStr">
        <is>
          <t>Toulouse</t>
        </is>
      </c>
      <c r="I482" s="65" t="inlineStr">
        <is>
          <t>Dépannage</t>
        </is>
      </c>
      <c r="J482" s="70" t="n">
        <v>1.6</v>
      </c>
      <c r="K482" s="70" t="n">
        <v>2.1</v>
      </c>
      <c r="L482" s="72" t="n">
        <v>28</v>
      </c>
      <c r="M482" s="68" t="n">
        <v>58.8</v>
      </c>
      <c r="N482" s="68" t="n">
        <v>106.48</v>
      </c>
      <c r="O482" s="65" t="inlineStr">
        <is>
          <t>Terminée</t>
        </is>
      </c>
      <c r="P482" s="67">
        <f>$I482</f>
        <v/>
      </c>
      <c r="Q482" s="69">
        <f>1</f>
        <v/>
      </c>
      <c r="R482" s="68">
        <f>IFERROR(INDEX(Devis!$M$2:$M$3053,MATCH($B482,Devis!$A$2:$A$3053,0)),0)</f>
        <v/>
      </c>
      <c r="S482" s="68">
        <f>$M482+$N482</f>
        <v/>
      </c>
      <c r="T482" s="68">
        <f>$R482-$S482</f>
        <v/>
      </c>
      <c r="U482" s="67">
        <f>IFERROR(IF(($C482-INDEX(Techniciens!$G$2:$G$13,MATCH($F482,Techniciens!$A$2:$A$13,0)))&lt;=365,"Moins d'un an",IF(($C482-INDEX(Techniciens!$G$2:$G$13,MATCH($F482,Techniciens!$A$2:$A$13,0)))&lt;=730,"1 à 2 ans","Plus de 2 ans")),"")</f>
        <v/>
      </c>
    </row>
    <row r="483">
      <c r="A483" s="65" t="inlineStr">
        <is>
          <t>INT-00482</t>
        </is>
      </c>
      <c r="B483" s="65" t="inlineStr">
        <is>
          <t>DEV-01147</t>
        </is>
      </c>
      <c r="C483" s="66" t="n">
        <v>45544</v>
      </c>
      <c r="D483" s="65" t="inlineStr">
        <is>
          <t>2024-09</t>
        </is>
      </c>
      <c r="E483" s="65" t="inlineStr">
        <is>
          <t>2024-2025</t>
        </is>
      </c>
      <c r="F483" s="65" t="inlineStr">
        <is>
          <t>TEC-01</t>
        </is>
      </c>
      <c r="G483" s="65" t="inlineStr">
        <is>
          <t>Marc Delaunay</t>
        </is>
      </c>
      <c r="H483" s="65" t="inlineStr">
        <is>
          <t>Bordeaux</t>
        </is>
      </c>
      <c r="I483" s="65" t="inlineStr">
        <is>
          <t>Plomberie</t>
        </is>
      </c>
      <c r="J483" s="70" t="n">
        <v>27.2</v>
      </c>
      <c r="K483" s="70" t="n">
        <v>26.6</v>
      </c>
      <c r="L483" s="72" t="n">
        <v>32</v>
      </c>
      <c r="M483" s="68" t="n">
        <v>851.2</v>
      </c>
      <c r="N483" s="68" t="n">
        <v>2975.01</v>
      </c>
      <c r="O483" s="65" t="inlineStr">
        <is>
          <t>Terminée</t>
        </is>
      </c>
      <c r="P483" s="67">
        <f>$I483</f>
        <v/>
      </c>
      <c r="Q483" s="69">
        <f>1</f>
        <v/>
      </c>
      <c r="R483" s="68">
        <f>IFERROR(INDEX(Devis!$M$2:$M$3053,MATCH($B483,Devis!$A$2:$A$3053,0)),0)</f>
        <v/>
      </c>
      <c r="S483" s="68">
        <f>$M483+$N483</f>
        <v/>
      </c>
      <c r="T483" s="68">
        <f>$R483-$S483</f>
        <v/>
      </c>
      <c r="U483" s="67">
        <f>IFERROR(IF(($C483-INDEX(Techniciens!$G$2:$G$13,MATCH($F483,Techniciens!$A$2:$A$13,0)))&lt;=365,"Moins d'un an",IF(($C483-INDEX(Techniciens!$G$2:$G$13,MATCH($F483,Techniciens!$A$2:$A$13,0)))&lt;=730,"1 à 2 ans","Plus de 2 ans")),"")</f>
        <v/>
      </c>
    </row>
    <row r="484">
      <c r="A484" s="65" t="inlineStr">
        <is>
          <t>INT-00483</t>
        </is>
      </c>
      <c r="B484" s="65" t="inlineStr">
        <is>
          <t>DEV-01150</t>
        </is>
      </c>
      <c r="C484" s="66" t="n">
        <v>45524</v>
      </c>
      <c r="D484" s="65" t="inlineStr">
        <is>
          <t>2024-08</t>
        </is>
      </c>
      <c r="E484" s="65" t="inlineStr">
        <is>
          <t>2024-2025</t>
        </is>
      </c>
      <c r="F484" s="65" t="inlineStr">
        <is>
          <t>TEC-09</t>
        </is>
      </c>
      <c r="G484" s="65" t="inlineStr">
        <is>
          <t>Mehdi Ouali</t>
        </is>
      </c>
      <c r="H484" s="65" t="inlineStr">
        <is>
          <t>Toulouse</t>
        </is>
      </c>
      <c r="I484" s="65" t="inlineStr">
        <is>
          <t>Dépannage</t>
        </is>
      </c>
      <c r="J484" s="70" t="n">
        <v>1.4</v>
      </c>
      <c r="K484" s="70" t="n">
        <v>1.8</v>
      </c>
      <c r="L484" s="72" t="n">
        <v>28</v>
      </c>
      <c r="M484" s="68" t="n">
        <v>50.4</v>
      </c>
      <c r="N484" s="68" t="n">
        <v>101.41</v>
      </c>
      <c r="O484" s="65" t="inlineStr">
        <is>
          <t>Terminée</t>
        </is>
      </c>
      <c r="P484" s="67">
        <f>$I484</f>
        <v/>
      </c>
      <c r="Q484" s="69">
        <f>1</f>
        <v/>
      </c>
      <c r="R484" s="68">
        <f>IFERROR(INDEX(Devis!$M$2:$M$3053,MATCH($B484,Devis!$A$2:$A$3053,0)),0)</f>
        <v/>
      </c>
      <c r="S484" s="68">
        <f>$M484+$N484</f>
        <v/>
      </c>
      <c r="T484" s="68">
        <f>$R484-$S484</f>
        <v/>
      </c>
      <c r="U484" s="67">
        <f>IFERROR(IF(($C484-INDEX(Techniciens!$G$2:$G$13,MATCH($F484,Techniciens!$A$2:$A$13,0)))&lt;=365,"Moins d'un an",IF(($C484-INDEX(Techniciens!$G$2:$G$13,MATCH($F484,Techniciens!$A$2:$A$13,0)))&lt;=730,"1 à 2 ans","Plus de 2 ans")),"")</f>
        <v/>
      </c>
    </row>
    <row r="485">
      <c r="A485" s="65" t="inlineStr">
        <is>
          <t>INT-00484</t>
        </is>
      </c>
      <c r="B485" s="65" t="inlineStr">
        <is>
          <t>DEV-01151</t>
        </is>
      </c>
      <c r="C485" s="66" t="n">
        <v>45516</v>
      </c>
      <c r="D485" s="65" t="inlineStr">
        <is>
          <t>2024-08</t>
        </is>
      </c>
      <c r="E485" s="65" t="inlineStr">
        <is>
          <t>2024-2025</t>
        </is>
      </c>
      <c r="F485" s="65" t="inlineStr">
        <is>
          <t>TEC-08</t>
        </is>
      </c>
      <c r="G485" s="65" t="inlineStr">
        <is>
          <t>Elodie Ravel</t>
        </is>
      </c>
      <c r="H485" s="65" t="inlineStr">
        <is>
          <t>Toulouse</t>
        </is>
      </c>
      <c r="I485" s="65" t="inlineStr">
        <is>
          <t>Électricité</t>
        </is>
      </c>
      <c r="J485" s="70" t="n">
        <v>14.3</v>
      </c>
      <c r="K485" s="70" t="n">
        <v>13.5</v>
      </c>
      <c r="L485" s="72" t="n">
        <v>32</v>
      </c>
      <c r="M485" s="68" t="n">
        <v>432</v>
      </c>
      <c r="N485" s="68" t="n">
        <v>1346.47</v>
      </c>
      <c r="O485" s="65" t="inlineStr">
        <is>
          <t>Terminée</t>
        </is>
      </c>
      <c r="P485" s="67">
        <f>$I485</f>
        <v/>
      </c>
      <c r="Q485" s="69">
        <f>1</f>
        <v/>
      </c>
      <c r="R485" s="68">
        <f>IFERROR(INDEX(Devis!$M$2:$M$3053,MATCH($B485,Devis!$A$2:$A$3053,0)),0)</f>
        <v/>
      </c>
      <c r="S485" s="68">
        <f>$M485+$N485</f>
        <v/>
      </c>
      <c r="T485" s="68">
        <f>$R485-$S485</f>
        <v/>
      </c>
      <c r="U485" s="67">
        <f>IFERROR(IF(($C485-INDEX(Techniciens!$G$2:$G$13,MATCH($F485,Techniciens!$A$2:$A$13,0)))&lt;=365,"Moins d'un an",IF(($C485-INDEX(Techniciens!$G$2:$G$13,MATCH($F485,Techniciens!$A$2:$A$13,0)))&lt;=730,"1 à 2 ans","Plus de 2 ans")),"")</f>
        <v/>
      </c>
    </row>
    <row r="486">
      <c r="A486" s="65" t="inlineStr">
        <is>
          <t>INT-00485</t>
        </is>
      </c>
      <c r="B486" s="65" t="inlineStr">
        <is>
          <t>DEV-01155</t>
        </is>
      </c>
      <c r="C486" s="66" t="n">
        <v>45518</v>
      </c>
      <c r="D486" s="65" t="inlineStr">
        <is>
          <t>2024-08</t>
        </is>
      </c>
      <c r="E486" s="65" t="inlineStr">
        <is>
          <t>2024-2025</t>
        </is>
      </c>
      <c r="F486" s="65" t="inlineStr">
        <is>
          <t>TEC-09</t>
        </is>
      </c>
      <c r="G486" s="65" t="inlineStr">
        <is>
          <t>Mehdi Ouali</t>
        </is>
      </c>
      <c r="H486" s="65" t="inlineStr">
        <is>
          <t>Toulouse</t>
        </is>
      </c>
      <c r="I486" s="65" t="inlineStr">
        <is>
          <t>Salle de bain</t>
        </is>
      </c>
      <c r="J486" s="70" t="n">
        <v>45.3</v>
      </c>
      <c r="K486" s="70" t="n">
        <v>56.9</v>
      </c>
      <c r="L486" s="72" t="n">
        <v>28</v>
      </c>
      <c r="M486" s="68" t="n">
        <v>1593.2</v>
      </c>
      <c r="N486" s="68" t="n">
        <v>12216.46</v>
      </c>
      <c r="O486" s="65" t="inlineStr">
        <is>
          <t>Terminée</t>
        </is>
      </c>
      <c r="P486" s="67">
        <f>$I486</f>
        <v/>
      </c>
      <c r="Q486" s="69">
        <f>1</f>
        <v/>
      </c>
      <c r="R486" s="68">
        <f>IFERROR(INDEX(Devis!$M$2:$M$3053,MATCH($B486,Devis!$A$2:$A$3053,0)),0)</f>
        <v/>
      </c>
      <c r="S486" s="68">
        <f>$M486+$N486</f>
        <v/>
      </c>
      <c r="T486" s="68">
        <f>$R486-$S486</f>
        <v/>
      </c>
      <c r="U486" s="67">
        <f>IFERROR(IF(($C486-INDEX(Techniciens!$G$2:$G$13,MATCH($F486,Techniciens!$A$2:$A$13,0)))&lt;=365,"Moins d'un an",IF(($C486-INDEX(Techniciens!$G$2:$G$13,MATCH($F486,Techniciens!$A$2:$A$13,0)))&lt;=730,"1 à 2 ans","Plus de 2 ans")),"")</f>
        <v/>
      </c>
    </row>
    <row r="487">
      <c r="A487" s="65" t="inlineStr">
        <is>
          <t>INT-00486</t>
        </is>
      </c>
      <c r="B487" s="65" t="inlineStr">
        <is>
          <t>DEV-01156</t>
        </is>
      </c>
      <c r="C487" s="66" t="n">
        <v>45511</v>
      </c>
      <c r="D487" s="65" t="inlineStr">
        <is>
          <t>2024-08</t>
        </is>
      </c>
      <c r="E487" s="65" t="inlineStr">
        <is>
          <t>2024-2025</t>
        </is>
      </c>
      <c r="F487" s="65" t="inlineStr">
        <is>
          <t>TEC-09</t>
        </is>
      </c>
      <c r="G487" s="65" t="inlineStr">
        <is>
          <t>Mehdi Ouali</t>
        </is>
      </c>
      <c r="H487" s="65" t="inlineStr">
        <is>
          <t>Toulouse</t>
        </is>
      </c>
      <c r="I487" s="65" t="inlineStr">
        <is>
          <t>Salle de bain</t>
        </is>
      </c>
      <c r="J487" s="70" t="n">
        <v>16.3</v>
      </c>
      <c r="K487" s="70" t="n">
        <v>19.9</v>
      </c>
      <c r="L487" s="72" t="n">
        <v>28</v>
      </c>
      <c r="M487" s="68" t="n">
        <v>557.2</v>
      </c>
      <c r="N487" s="68" t="n">
        <v>4171.47</v>
      </c>
      <c r="O487" s="65" t="inlineStr">
        <is>
          <t>Terminée</t>
        </is>
      </c>
      <c r="P487" s="67">
        <f>$I487</f>
        <v/>
      </c>
      <c r="Q487" s="69">
        <f>1</f>
        <v/>
      </c>
      <c r="R487" s="68">
        <f>IFERROR(INDEX(Devis!$M$2:$M$3053,MATCH($B487,Devis!$A$2:$A$3053,0)),0)</f>
        <v/>
      </c>
      <c r="S487" s="68">
        <f>$M487+$N487</f>
        <v/>
      </c>
      <c r="T487" s="68">
        <f>$R487-$S487</f>
        <v/>
      </c>
      <c r="U487" s="67">
        <f>IFERROR(IF(($C487-INDEX(Techniciens!$G$2:$G$13,MATCH($F487,Techniciens!$A$2:$A$13,0)))&lt;=365,"Moins d'un an",IF(($C487-INDEX(Techniciens!$G$2:$G$13,MATCH($F487,Techniciens!$A$2:$A$13,0)))&lt;=730,"1 à 2 ans","Plus de 2 ans")),"")</f>
        <v/>
      </c>
    </row>
    <row r="488">
      <c r="A488" s="65" t="inlineStr">
        <is>
          <t>INT-00487</t>
        </is>
      </c>
      <c r="B488" s="65" t="inlineStr">
        <is>
          <t>DEV-01158</t>
        </is>
      </c>
      <c r="C488" s="66" t="n">
        <v>45537</v>
      </c>
      <c r="D488" s="65" t="inlineStr">
        <is>
          <t>2024-09</t>
        </is>
      </c>
      <c r="E488" s="65" t="inlineStr">
        <is>
          <t>2024-2025</t>
        </is>
      </c>
      <c r="F488" s="65" t="inlineStr">
        <is>
          <t>TEC-01</t>
        </is>
      </c>
      <c r="G488" s="65" t="inlineStr">
        <is>
          <t>Marc Delaunay</t>
        </is>
      </c>
      <c r="H488" s="65" t="inlineStr">
        <is>
          <t>Bordeaux</t>
        </is>
      </c>
      <c r="I488" s="65" t="inlineStr">
        <is>
          <t>Plomberie</t>
        </is>
      </c>
      <c r="J488" s="70" t="n">
        <v>2.1</v>
      </c>
      <c r="K488" s="70" t="n">
        <v>1.9</v>
      </c>
      <c r="L488" s="72" t="n">
        <v>32</v>
      </c>
      <c r="M488" s="68" t="n">
        <v>60.8</v>
      </c>
      <c r="N488" s="68" t="n">
        <v>196.77</v>
      </c>
      <c r="O488" s="65" t="inlineStr">
        <is>
          <t>Terminée</t>
        </is>
      </c>
      <c r="P488" s="67">
        <f>$I488</f>
        <v/>
      </c>
      <c r="Q488" s="69">
        <f>1</f>
        <v/>
      </c>
      <c r="R488" s="68">
        <f>IFERROR(INDEX(Devis!$M$2:$M$3053,MATCH($B488,Devis!$A$2:$A$3053,0)),0)</f>
        <v/>
      </c>
      <c r="S488" s="68">
        <f>$M488+$N488</f>
        <v/>
      </c>
      <c r="T488" s="68">
        <f>$R488-$S488</f>
        <v/>
      </c>
      <c r="U488" s="67">
        <f>IFERROR(IF(($C488-INDEX(Techniciens!$G$2:$G$13,MATCH($F488,Techniciens!$A$2:$A$13,0)))&lt;=365,"Moins d'un an",IF(($C488-INDEX(Techniciens!$G$2:$G$13,MATCH($F488,Techniciens!$A$2:$A$13,0)))&lt;=730,"1 à 2 ans","Plus de 2 ans")),"")</f>
        <v/>
      </c>
    </row>
    <row r="489">
      <c r="A489" s="65" t="inlineStr">
        <is>
          <t>INT-00488</t>
        </is>
      </c>
      <c r="B489" s="65" t="inlineStr">
        <is>
          <t>DEV-01159</t>
        </is>
      </c>
      <c r="C489" s="66" t="n">
        <v>45491</v>
      </c>
      <c r="D489" s="65" t="inlineStr">
        <is>
          <t>2024-07</t>
        </is>
      </c>
      <c r="E489" s="65" t="inlineStr">
        <is>
          <t>2024-2025</t>
        </is>
      </c>
      <c r="F489" s="65" t="inlineStr">
        <is>
          <t>TEC-08</t>
        </is>
      </c>
      <c r="G489" s="65" t="inlineStr">
        <is>
          <t>Elodie Ravel</t>
        </is>
      </c>
      <c r="H489" s="65" t="inlineStr">
        <is>
          <t>Toulouse</t>
        </is>
      </c>
      <c r="I489" s="65" t="inlineStr">
        <is>
          <t>Salle de bain</t>
        </is>
      </c>
      <c r="J489" s="70" t="n">
        <v>14.9</v>
      </c>
      <c r="K489" s="70" t="n">
        <v>15.7</v>
      </c>
      <c r="L489" s="72" t="n">
        <v>32</v>
      </c>
      <c r="M489" s="68" t="n">
        <v>502.4</v>
      </c>
      <c r="N489" s="68" t="n">
        <v>4178.72</v>
      </c>
      <c r="O489" s="65" t="inlineStr">
        <is>
          <t>Terminée</t>
        </is>
      </c>
      <c r="P489" s="67">
        <f>$I489</f>
        <v/>
      </c>
      <c r="Q489" s="69">
        <f>1</f>
        <v/>
      </c>
      <c r="R489" s="68">
        <f>IFERROR(INDEX(Devis!$M$2:$M$3053,MATCH($B489,Devis!$A$2:$A$3053,0)),0)</f>
        <v/>
      </c>
      <c r="S489" s="68">
        <f>$M489+$N489</f>
        <v/>
      </c>
      <c r="T489" s="68">
        <f>$R489-$S489</f>
        <v/>
      </c>
      <c r="U489" s="67">
        <f>IFERROR(IF(($C489-INDEX(Techniciens!$G$2:$G$13,MATCH($F489,Techniciens!$A$2:$A$13,0)))&lt;=365,"Moins d'un an",IF(($C489-INDEX(Techniciens!$G$2:$G$13,MATCH($F489,Techniciens!$A$2:$A$13,0)))&lt;=730,"1 à 2 ans","Plus de 2 ans")),"")</f>
        <v/>
      </c>
    </row>
    <row r="490">
      <c r="A490" s="65" t="inlineStr">
        <is>
          <t>INT-00489</t>
        </is>
      </c>
      <c r="B490" s="65" t="inlineStr">
        <is>
          <t>DEV-01161</t>
        </is>
      </c>
      <c r="C490" s="66" t="n">
        <v>45519</v>
      </c>
      <c r="D490" s="65" t="inlineStr">
        <is>
          <t>2024-08</t>
        </is>
      </c>
      <c r="E490" s="65" t="inlineStr">
        <is>
          <t>2024-2025</t>
        </is>
      </c>
      <c r="F490" s="65" t="inlineStr">
        <is>
          <t>TEC-01</t>
        </is>
      </c>
      <c r="G490" s="65" t="inlineStr">
        <is>
          <t>Marc Delaunay</t>
        </is>
      </c>
      <c r="H490" s="65" t="inlineStr">
        <is>
          <t>Bordeaux</t>
        </is>
      </c>
      <c r="I490" s="65" t="inlineStr">
        <is>
          <t>Plomberie</t>
        </is>
      </c>
      <c r="J490" s="70" t="n">
        <v>25.2</v>
      </c>
      <c r="K490" s="70" t="n">
        <v>26.6</v>
      </c>
      <c r="L490" s="72" t="n">
        <v>32</v>
      </c>
      <c r="M490" s="68" t="n">
        <v>851.2</v>
      </c>
      <c r="N490" s="68" t="n">
        <v>3386.49</v>
      </c>
      <c r="O490" s="65" t="inlineStr">
        <is>
          <t>Terminée</t>
        </is>
      </c>
      <c r="P490" s="67">
        <f>$I490</f>
        <v/>
      </c>
      <c r="Q490" s="69">
        <f>1</f>
        <v/>
      </c>
      <c r="R490" s="68">
        <f>IFERROR(INDEX(Devis!$M$2:$M$3053,MATCH($B490,Devis!$A$2:$A$3053,0)),0)</f>
        <v/>
      </c>
      <c r="S490" s="68">
        <f>$M490+$N490</f>
        <v/>
      </c>
      <c r="T490" s="68">
        <f>$R490-$S490</f>
        <v/>
      </c>
      <c r="U490" s="67">
        <f>IFERROR(IF(($C490-INDEX(Techniciens!$G$2:$G$13,MATCH($F490,Techniciens!$A$2:$A$13,0)))&lt;=365,"Moins d'un an",IF(($C490-INDEX(Techniciens!$G$2:$G$13,MATCH($F490,Techniciens!$A$2:$A$13,0)))&lt;=730,"1 à 2 ans","Plus de 2 ans")),"")</f>
        <v/>
      </c>
    </row>
    <row r="491">
      <c r="A491" s="65" t="inlineStr">
        <is>
          <t>INT-00490</t>
        </is>
      </c>
      <c r="B491" s="65" t="inlineStr">
        <is>
          <t>DEV-01165</t>
        </is>
      </c>
      <c r="C491" s="66" t="n">
        <v>45509</v>
      </c>
      <c r="D491" s="65" t="inlineStr">
        <is>
          <t>2024-08</t>
        </is>
      </c>
      <c r="E491" s="65" t="inlineStr">
        <is>
          <t>2024-2025</t>
        </is>
      </c>
      <c r="F491" s="65" t="inlineStr">
        <is>
          <t>TEC-07</t>
        </is>
      </c>
      <c r="G491" s="65" t="inlineStr">
        <is>
          <t>Yannick Dubreuil</t>
        </is>
      </c>
      <c r="H491" s="65" t="inlineStr">
        <is>
          <t>Toulouse</t>
        </is>
      </c>
      <c r="I491" s="65" t="inlineStr">
        <is>
          <t>Plomberie</t>
        </is>
      </c>
      <c r="J491" s="70" t="n">
        <v>1.8</v>
      </c>
      <c r="K491" s="70" t="n">
        <v>1.9</v>
      </c>
      <c r="L491" s="72" t="n">
        <v>30</v>
      </c>
      <c r="M491" s="68" t="n">
        <v>57</v>
      </c>
      <c r="N491" s="68" t="n">
        <v>190.87</v>
      </c>
      <c r="O491" s="65" t="inlineStr">
        <is>
          <t>Terminée</t>
        </is>
      </c>
      <c r="P491" s="67">
        <f>$I491</f>
        <v/>
      </c>
      <c r="Q491" s="69">
        <f>1</f>
        <v/>
      </c>
      <c r="R491" s="68">
        <f>IFERROR(INDEX(Devis!$M$2:$M$3053,MATCH($B491,Devis!$A$2:$A$3053,0)),0)</f>
        <v/>
      </c>
      <c r="S491" s="68">
        <f>$M491+$N491</f>
        <v/>
      </c>
      <c r="T491" s="68">
        <f>$R491-$S491</f>
        <v/>
      </c>
      <c r="U491" s="67">
        <f>IFERROR(IF(($C491-INDEX(Techniciens!$G$2:$G$13,MATCH($F491,Techniciens!$A$2:$A$13,0)))&lt;=365,"Moins d'un an",IF(($C491-INDEX(Techniciens!$G$2:$G$13,MATCH($F491,Techniciens!$A$2:$A$13,0)))&lt;=730,"1 à 2 ans","Plus de 2 ans")),"")</f>
        <v/>
      </c>
    </row>
    <row r="492">
      <c r="A492" s="65" t="inlineStr">
        <is>
          <t>INT-00491</t>
        </is>
      </c>
      <c r="B492" s="65" t="inlineStr">
        <is>
          <t>DEV-01166</t>
        </is>
      </c>
      <c r="C492" s="66" t="n">
        <v>45520</v>
      </c>
      <c r="D492" s="65" t="inlineStr">
        <is>
          <t>2024-08</t>
        </is>
      </c>
      <c r="E492" s="65" t="inlineStr">
        <is>
          <t>2024-2025</t>
        </is>
      </c>
      <c r="F492" s="65" t="inlineStr">
        <is>
          <t>TEC-08</t>
        </is>
      </c>
      <c r="G492" s="65" t="inlineStr">
        <is>
          <t>Elodie Ravel</t>
        </is>
      </c>
      <c r="H492" s="65" t="inlineStr">
        <is>
          <t>Toulouse</t>
        </is>
      </c>
      <c r="I492" s="65" t="inlineStr">
        <is>
          <t>Électricité</t>
        </is>
      </c>
      <c r="J492" s="70" t="n">
        <v>6.5</v>
      </c>
      <c r="K492" s="70" t="n">
        <v>6.6</v>
      </c>
      <c r="L492" s="72" t="n">
        <v>32</v>
      </c>
      <c r="M492" s="68" t="n">
        <v>211.2</v>
      </c>
      <c r="N492" s="68" t="n">
        <v>993.77</v>
      </c>
      <c r="O492" s="65" t="inlineStr">
        <is>
          <t>Terminée</t>
        </is>
      </c>
      <c r="P492" s="67">
        <f>$I492</f>
        <v/>
      </c>
      <c r="Q492" s="69">
        <f>1</f>
        <v/>
      </c>
      <c r="R492" s="68">
        <f>IFERROR(INDEX(Devis!$M$2:$M$3053,MATCH($B492,Devis!$A$2:$A$3053,0)),0)</f>
        <v/>
      </c>
      <c r="S492" s="68">
        <f>$M492+$N492</f>
        <v/>
      </c>
      <c r="T492" s="68">
        <f>$R492-$S492</f>
        <v/>
      </c>
      <c r="U492" s="67">
        <f>IFERROR(IF(($C492-INDEX(Techniciens!$G$2:$G$13,MATCH($F492,Techniciens!$A$2:$A$13,0)))&lt;=365,"Moins d'un an",IF(($C492-INDEX(Techniciens!$G$2:$G$13,MATCH($F492,Techniciens!$A$2:$A$13,0)))&lt;=730,"1 à 2 ans","Plus de 2 ans")),"")</f>
        <v/>
      </c>
    </row>
    <row r="493">
      <c r="A493" s="65" t="inlineStr">
        <is>
          <t>INT-00492</t>
        </is>
      </c>
      <c r="B493" s="65" t="inlineStr">
        <is>
          <t>DEV-01167</t>
        </is>
      </c>
      <c r="C493" s="66" t="n">
        <v>45516</v>
      </c>
      <c r="D493" s="65" t="inlineStr">
        <is>
          <t>2024-08</t>
        </is>
      </c>
      <c r="E493" s="65" t="inlineStr">
        <is>
          <t>2024-2025</t>
        </is>
      </c>
      <c r="F493" s="65" t="inlineStr">
        <is>
          <t>TEC-01</t>
        </is>
      </c>
      <c r="G493" s="65" t="inlineStr">
        <is>
          <t>Marc Delaunay</t>
        </is>
      </c>
      <c r="H493" s="65" t="inlineStr">
        <is>
          <t>Bordeaux</t>
        </is>
      </c>
      <c r="I493" s="65" t="inlineStr">
        <is>
          <t>Dépannage</t>
        </is>
      </c>
      <c r="J493" s="70" t="n">
        <v>1.6</v>
      </c>
      <c r="K493" s="70" t="n">
        <v>1.7</v>
      </c>
      <c r="L493" s="72" t="n">
        <v>32</v>
      </c>
      <c r="M493" s="68" t="n">
        <v>54.4</v>
      </c>
      <c r="N493" s="68" t="n">
        <v>97.59</v>
      </c>
      <c r="O493" s="65" t="inlineStr">
        <is>
          <t>Terminée</t>
        </is>
      </c>
      <c r="P493" s="67">
        <f>$I493</f>
        <v/>
      </c>
      <c r="Q493" s="69">
        <f>1</f>
        <v/>
      </c>
      <c r="R493" s="68">
        <f>IFERROR(INDEX(Devis!$M$2:$M$3053,MATCH($B493,Devis!$A$2:$A$3053,0)),0)</f>
        <v/>
      </c>
      <c r="S493" s="68">
        <f>$M493+$N493</f>
        <v/>
      </c>
      <c r="T493" s="68">
        <f>$R493-$S493</f>
        <v/>
      </c>
      <c r="U493" s="67">
        <f>IFERROR(IF(($C493-INDEX(Techniciens!$G$2:$G$13,MATCH($F493,Techniciens!$A$2:$A$13,0)))&lt;=365,"Moins d'un an",IF(($C493-INDEX(Techniciens!$G$2:$G$13,MATCH($F493,Techniciens!$A$2:$A$13,0)))&lt;=730,"1 à 2 ans","Plus de 2 ans")),"")</f>
        <v/>
      </c>
    </row>
    <row r="494">
      <c r="A494" s="65" t="inlineStr">
        <is>
          <t>INT-00493</t>
        </is>
      </c>
      <c r="B494" s="65" t="inlineStr">
        <is>
          <t>DEV-01168</t>
        </is>
      </c>
      <c r="C494" s="66" t="n">
        <v>45530</v>
      </c>
      <c r="D494" s="65" t="inlineStr">
        <is>
          <t>2024-08</t>
        </is>
      </c>
      <c r="E494" s="65" t="inlineStr">
        <is>
          <t>2024-2025</t>
        </is>
      </c>
      <c r="F494" s="65" t="inlineStr">
        <is>
          <t>TEC-05</t>
        </is>
      </c>
      <c r="G494" s="65" t="inlineStr">
        <is>
          <t>Sonia Mercier</t>
        </is>
      </c>
      <c r="H494" s="65" t="inlineStr">
        <is>
          <t>Bordeaux</t>
        </is>
      </c>
      <c r="I494" s="65" t="inlineStr">
        <is>
          <t>Salle de bain</t>
        </is>
      </c>
      <c r="J494" s="70" t="n">
        <v>5.1</v>
      </c>
      <c r="K494" s="70" t="n">
        <v>5.2</v>
      </c>
      <c r="L494" s="72" t="n">
        <v>31</v>
      </c>
      <c r="M494" s="68" t="n">
        <v>161.2</v>
      </c>
      <c r="N494" s="68" t="n">
        <v>690.01</v>
      </c>
      <c r="O494" s="65" t="inlineStr">
        <is>
          <t>Terminée</t>
        </is>
      </c>
      <c r="P494" s="67">
        <f>$I494</f>
        <v/>
      </c>
      <c r="Q494" s="69">
        <f>1</f>
        <v/>
      </c>
      <c r="R494" s="68">
        <f>IFERROR(INDEX(Devis!$M$2:$M$3053,MATCH($B494,Devis!$A$2:$A$3053,0)),0)</f>
        <v/>
      </c>
      <c r="S494" s="68">
        <f>$M494+$N494</f>
        <v/>
      </c>
      <c r="T494" s="68">
        <f>$R494-$S494</f>
        <v/>
      </c>
      <c r="U494" s="67">
        <f>IFERROR(IF(($C494-INDEX(Techniciens!$G$2:$G$13,MATCH($F494,Techniciens!$A$2:$A$13,0)))&lt;=365,"Moins d'un an",IF(($C494-INDEX(Techniciens!$G$2:$G$13,MATCH($F494,Techniciens!$A$2:$A$13,0)))&lt;=730,"1 à 2 ans","Plus de 2 ans")),"")</f>
        <v/>
      </c>
    </row>
    <row r="495">
      <c r="A495" s="65" t="inlineStr">
        <is>
          <t>INT-00494</t>
        </is>
      </c>
      <c r="B495" s="65" t="inlineStr">
        <is>
          <t>DEV-01169</t>
        </is>
      </c>
      <c r="C495" s="66" t="n">
        <v>45525</v>
      </c>
      <c r="D495" s="65" t="inlineStr">
        <is>
          <t>2024-08</t>
        </is>
      </c>
      <c r="E495" s="65" t="inlineStr">
        <is>
          <t>2024-2025</t>
        </is>
      </c>
      <c r="F495" s="65" t="inlineStr">
        <is>
          <t>TEC-02</t>
        </is>
      </c>
      <c r="G495" s="65" t="inlineStr">
        <is>
          <t>Ahmed Zahiri</t>
        </is>
      </c>
      <c r="H495" s="65" t="inlineStr">
        <is>
          <t>Bordeaux</t>
        </is>
      </c>
      <c r="I495" s="65" t="inlineStr">
        <is>
          <t>Dépannage</t>
        </is>
      </c>
      <c r="J495" s="70" t="n">
        <v>1.4</v>
      </c>
      <c r="K495" s="70" t="n">
        <v>1.2</v>
      </c>
      <c r="L495" s="72" t="n">
        <v>35</v>
      </c>
      <c r="M495" s="68" t="n">
        <v>42</v>
      </c>
      <c r="N495" s="68" t="n">
        <v>250.7</v>
      </c>
      <c r="O495" s="65" t="inlineStr">
        <is>
          <t>Terminée</t>
        </is>
      </c>
      <c r="P495" s="67">
        <f>$I495</f>
        <v/>
      </c>
      <c r="Q495" s="69">
        <f>1</f>
        <v/>
      </c>
      <c r="R495" s="68">
        <f>IFERROR(INDEX(Devis!$M$2:$M$3053,MATCH($B495,Devis!$A$2:$A$3053,0)),0)</f>
        <v/>
      </c>
      <c r="S495" s="68">
        <f>$M495+$N495</f>
        <v/>
      </c>
      <c r="T495" s="68">
        <f>$R495-$S495</f>
        <v/>
      </c>
      <c r="U495" s="67">
        <f>IFERROR(IF(($C495-INDEX(Techniciens!$G$2:$G$13,MATCH($F495,Techniciens!$A$2:$A$13,0)))&lt;=365,"Moins d'un an",IF(($C495-INDEX(Techniciens!$G$2:$G$13,MATCH($F495,Techniciens!$A$2:$A$13,0)))&lt;=730,"1 à 2 ans","Plus de 2 ans")),"")</f>
        <v/>
      </c>
    </row>
    <row r="496">
      <c r="A496" s="65" t="inlineStr">
        <is>
          <t>INT-00495</t>
        </is>
      </c>
      <c r="B496" s="65" t="inlineStr">
        <is>
          <t>DEV-01171</t>
        </is>
      </c>
      <c r="C496" s="66" t="n">
        <v>45526</v>
      </c>
      <c r="D496" s="65" t="inlineStr">
        <is>
          <t>2024-08</t>
        </is>
      </c>
      <c r="E496" s="65" t="inlineStr">
        <is>
          <t>2024-2025</t>
        </is>
      </c>
      <c r="F496" s="65" t="inlineStr">
        <is>
          <t>TEC-06</t>
        </is>
      </c>
      <c r="G496" s="65" t="inlineStr">
        <is>
          <t>Pierre Vasseur</t>
        </is>
      </c>
      <c r="H496" s="65" t="inlineStr">
        <is>
          <t>Toulouse</t>
        </is>
      </c>
      <c r="I496" s="65" t="inlineStr">
        <is>
          <t>Salle de bain</t>
        </is>
      </c>
      <c r="J496" s="70" t="n">
        <v>16.3</v>
      </c>
      <c r="K496" s="70" t="n">
        <v>14.5</v>
      </c>
      <c r="L496" s="72" t="n">
        <v>36</v>
      </c>
      <c r="M496" s="68" t="n">
        <v>522</v>
      </c>
      <c r="N496" s="68" t="n">
        <v>2197.81</v>
      </c>
      <c r="O496" s="65" t="inlineStr">
        <is>
          <t>Terminée</t>
        </is>
      </c>
      <c r="P496" s="67">
        <f>$I496</f>
        <v/>
      </c>
      <c r="Q496" s="69">
        <f>1</f>
        <v/>
      </c>
      <c r="R496" s="68">
        <f>IFERROR(INDEX(Devis!$M$2:$M$3053,MATCH($B496,Devis!$A$2:$A$3053,0)),0)</f>
        <v/>
      </c>
      <c r="S496" s="68">
        <f>$M496+$N496</f>
        <v/>
      </c>
      <c r="T496" s="68">
        <f>$R496-$S496</f>
        <v/>
      </c>
      <c r="U496" s="67">
        <f>IFERROR(IF(($C496-INDEX(Techniciens!$G$2:$G$13,MATCH($F496,Techniciens!$A$2:$A$13,0)))&lt;=365,"Moins d'un an",IF(($C496-INDEX(Techniciens!$G$2:$G$13,MATCH($F496,Techniciens!$A$2:$A$13,0)))&lt;=730,"1 à 2 ans","Plus de 2 ans")),"")</f>
        <v/>
      </c>
    </row>
    <row r="497">
      <c r="A497" s="65" t="inlineStr">
        <is>
          <t>INT-00496</t>
        </is>
      </c>
      <c r="B497" s="65" t="inlineStr">
        <is>
          <t>DEV-01174</t>
        </is>
      </c>
      <c r="C497" s="66" t="n">
        <v>45498</v>
      </c>
      <c r="D497" s="65" t="inlineStr">
        <is>
          <t>2024-07</t>
        </is>
      </c>
      <c r="E497" s="65" t="inlineStr">
        <is>
          <t>2024-2025</t>
        </is>
      </c>
      <c r="F497" s="65" t="inlineStr">
        <is>
          <t>TEC-01</t>
        </is>
      </c>
      <c r="G497" s="65" t="inlineStr">
        <is>
          <t>Marc Delaunay</t>
        </is>
      </c>
      <c r="H497" s="65" t="inlineStr">
        <is>
          <t>Bordeaux</t>
        </is>
      </c>
      <c r="I497" s="65" t="inlineStr">
        <is>
          <t>Plomberie</t>
        </is>
      </c>
      <c r="J497" s="70" t="n">
        <v>5.1</v>
      </c>
      <c r="K497" s="70" t="n">
        <v>4.5</v>
      </c>
      <c r="L497" s="72" t="n">
        <v>32</v>
      </c>
      <c r="M497" s="68" t="n">
        <v>144</v>
      </c>
      <c r="N497" s="68" t="n">
        <v>977.75</v>
      </c>
      <c r="O497" s="65" t="inlineStr">
        <is>
          <t>Terminée</t>
        </is>
      </c>
      <c r="P497" s="67">
        <f>$I497</f>
        <v/>
      </c>
      <c r="Q497" s="69">
        <f>1</f>
        <v/>
      </c>
      <c r="R497" s="68">
        <f>IFERROR(INDEX(Devis!$M$2:$M$3053,MATCH($B497,Devis!$A$2:$A$3053,0)),0)</f>
        <v/>
      </c>
      <c r="S497" s="68">
        <f>$M497+$N497</f>
        <v/>
      </c>
      <c r="T497" s="68">
        <f>$R497-$S497</f>
        <v/>
      </c>
      <c r="U497" s="67">
        <f>IFERROR(IF(($C497-INDEX(Techniciens!$G$2:$G$13,MATCH($F497,Techniciens!$A$2:$A$13,0)))&lt;=365,"Moins d'un an",IF(($C497-INDEX(Techniciens!$G$2:$G$13,MATCH($F497,Techniciens!$A$2:$A$13,0)))&lt;=730,"1 à 2 ans","Plus de 2 ans")),"")</f>
        <v/>
      </c>
    </row>
    <row r="498">
      <c r="A498" s="65" t="inlineStr">
        <is>
          <t>INT-00497</t>
        </is>
      </c>
      <c r="B498" s="65" t="inlineStr">
        <is>
          <t>DEV-01175</t>
        </is>
      </c>
      <c r="C498" s="66" t="n">
        <v>45502</v>
      </c>
      <c r="D498" s="65" t="inlineStr">
        <is>
          <t>2024-07</t>
        </is>
      </c>
      <c r="E498" s="65" t="inlineStr">
        <is>
          <t>2024-2025</t>
        </is>
      </c>
      <c r="F498" s="65" t="inlineStr">
        <is>
          <t>TEC-03</t>
        </is>
      </c>
      <c r="G498" s="65" t="inlineStr">
        <is>
          <t>Fabien Ortiz</t>
        </is>
      </c>
      <c r="H498" s="65" t="inlineStr">
        <is>
          <t>Bordeaux</t>
        </is>
      </c>
      <c r="I498" s="65" t="inlineStr">
        <is>
          <t>Dépannage</t>
        </is>
      </c>
      <c r="J498" s="70" t="n">
        <v>1.1</v>
      </c>
      <c r="K498" s="70" t="n">
        <v>1.2</v>
      </c>
      <c r="L498" s="72" t="n">
        <v>33</v>
      </c>
      <c r="M498" s="68" t="n">
        <v>39.6</v>
      </c>
      <c r="N498" s="68" t="n">
        <v>78.47</v>
      </c>
      <c r="O498" s="65" t="inlineStr">
        <is>
          <t>Terminée</t>
        </is>
      </c>
      <c r="P498" s="67">
        <f>$I498</f>
        <v/>
      </c>
      <c r="Q498" s="69">
        <f>1</f>
        <v/>
      </c>
      <c r="R498" s="68">
        <f>IFERROR(INDEX(Devis!$M$2:$M$3053,MATCH($B498,Devis!$A$2:$A$3053,0)),0)</f>
        <v/>
      </c>
      <c r="S498" s="68">
        <f>$M498+$N498</f>
        <v/>
      </c>
      <c r="T498" s="68">
        <f>$R498-$S498</f>
        <v/>
      </c>
      <c r="U498" s="67">
        <f>IFERROR(IF(($C498-INDEX(Techniciens!$G$2:$G$13,MATCH($F498,Techniciens!$A$2:$A$13,0)))&lt;=365,"Moins d'un an",IF(($C498-INDEX(Techniciens!$G$2:$G$13,MATCH($F498,Techniciens!$A$2:$A$13,0)))&lt;=730,"1 à 2 ans","Plus de 2 ans")),"")</f>
        <v/>
      </c>
    </row>
    <row r="499">
      <c r="A499" s="65" t="inlineStr">
        <is>
          <t>INT-00498</t>
        </is>
      </c>
      <c r="B499" s="65" t="inlineStr">
        <is>
          <t>DEV-01178</t>
        </is>
      </c>
      <c r="C499" s="66" t="n">
        <v>45523</v>
      </c>
      <c r="D499" s="65" t="inlineStr">
        <is>
          <t>2024-08</t>
        </is>
      </c>
      <c r="E499" s="65" t="inlineStr">
        <is>
          <t>2024-2025</t>
        </is>
      </c>
      <c r="F499" s="65" t="inlineStr">
        <is>
          <t>TEC-05</t>
        </is>
      </c>
      <c r="G499" s="65" t="inlineStr">
        <is>
          <t>Sonia Mercier</t>
        </is>
      </c>
      <c r="H499" s="65" t="inlineStr">
        <is>
          <t>Bordeaux</t>
        </is>
      </c>
      <c r="I499" s="65" t="inlineStr">
        <is>
          <t>Salle de bain</t>
        </is>
      </c>
      <c r="J499" s="70" t="n">
        <v>5.6</v>
      </c>
      <c r="K499" s="70" t="n">
        <v>5</v>
      </c>
      <c r="L499" s="72" t="n">
        <v>31</v>
      </c>
      <c r="M499" s="68" t="n">
        <v>155</v>
      </c>
      <c r="N499" s="68" t="n">
        <v>568.17</v>
      </c>
      <c r="O499" s="65" t="inlineStr">
        <is>
          <t>Terminée</t>
        </is>
      </c>
      <c r="P499" s="67">
        <f>$I499</f>
        <v/>
      </c>
      <c r="Q499" s="69">
        <f>1</f>
        <v/>
      </c>
      <c r="R499" s="68">
        <f>IFERROR(INDEX(Devis!$M$2:$M$3053,MATCH($B499,Devis!$A$2:$A$3053,0)),0)</f>
        <v/>
      </c>
      <c r="S499" s="68">
        <f>$M499+$N499</f>
        <v/>
      </c>
      <c r="T499" s="68">
        <f>$R499-$S499</f>
        <v/>
      </c>
      <c r="U499" s="67">
        <f>IFERROR(IF(($C499-INDEX(Techniciens!$G$2:$G$13,MATCH($F499,Techniciens!$A$2:$A$13,0)))&lt;=365,"Moins d'un an",IF(($C499-INDEX(Techniciens!$G$2:$G$13,MATCH($F499,Techniciens!$A$2:$A$13,0)))&lt;=730,"1 à 2 ans","Plus de 2 ans")),"")</f>
        <v/>
      </c>
    </row>
    <row r="500">
      <c r="A500" s="65" t="inlineStr">
        <is>
          <t>INT-00499</t>
        </is>
      </c>
      <c r="B500" s="65" t="inlineStr">
        <is>
          <t>DEV-01179</t>
        </is>
      </c>
      <c r="C500" s="66" t="n">
        <v>45510</v>
      </c>
      <c r="D500" s="65" t="inlineStr">
        <is>
          <t>2024-08</t>
        </is>
      </c>
      <c r="E500" s="65" t="inlineStr">
        <is>
          <t>2024-2025</t>
        </is>
      </c>
      <c r="F500" s="65" t="inlineStr">
        <is>
          <t>TEC-09</t>
        </is>
      </c>
      <c r="G500" s="65" t="inlineStr">
        <is>
          <t>Mehdi Ouali</t>
        </is>
      </c>
      <c r="H500" s="65" t="inlineStr">
        <is>
          <t>Toulouse</t>
        </is>
      </c>
      <c r="I500" s="65" t="inlineStr">
        <is>
          <t>Salle de bain</t>
        </is>
      </c>
      <c r="J500" s="70" t="n">
        <v>11.1</v>
      </c>
      <c r="K500" s="70" t="n">
        <v>13.9</v>
      </c>
      <c r="L500" s="72" t="n">
        <v>28</v>
      </c>
      <c r="M500" s="68" t="n">
        <v>389.2</v>
      </c>
      <c r="N500" s="68" t="n">
        <v>1131.36</v>
      </c>
      <c r="O500" s="65" t="inlineStr">
        <is>
          <t>Terminée</t>
        </is>
      </c>
      <c r="P500" s="67">
        <f>$I500</f>
        <v/>
      </c>
      <c r="Q500" s="69">
        <f>1</f>
        <v/>
      </c>
      <c r="R500" s="68">
        <f>IFERROR(INDEX(Devis!$M$2:$M$3053,MATCH($B500,Devis!$A$2:$A$3053,0)),0)</f>
        <v/>
      </c>
      <c r="S500" s="68">
        <f>$M500+$N500</f>
        <v/>
      </c>
      <c r="T500" s="68">
        <f>$R500-$S500</f>
        <v/>
      </c>
      <c r="U500" s="67">
        <f>IFERROR(IF(($C500-INDEX(Techniciens!$G$2:$G$13,MATCH($F500,Techniciens!$A$2:$A$13,0)))&lt;=365,"Moins d'un an",IF(($C500-INDEX(Techniciens!$G$2:$G$13,MATCH($F500,Techniciens!$A$2:$A$13,0)))&lt;=730,"1 à 2 ans","Plus de 2 ans")),"")</f>
        <v/>
      </c>
    </row>
    <row r="501">
      <c r="A501" s="65" t="inlineStr">
        <is>
          <t>INT-00500</t>
        </is>
      </c>
      <c r="B501" s="65" t="inlineStr">
        <is>
          <t>DEV-01183</t>
        </is>
      </c>
      <c r="C501" s="66" t="n">
        <v>45545</v>
      </c>
      <c r="D501" s="65" t="inlineStr">
        <is>
          <t>2024-09</t>
        </is>
      </c>
      <c r="E501" s="65" t="inlineStr">
        <is>
          <t>2024-2025</t>
        </is>
      </c>
      <c r="F501" s="65" t="inlineStr">
        <is>
          <t>TEC-04</t>
        </is>
      </c>
      <c r="G501" s="65" t="inlineStr">
        <is>
          <t>Lucas Bertin</t>
        </is>
      </c>
      <c r="H501" s="65" t="inlineStr">
        <is>
          <t>Bordeaux</t>
        </is>
      </c>
      <c r="I501" s="65" t="inlineStr">
        <is>
          <t>Plomberie</t>
        </is>
      </c>
      <c r="J501" s="70" t="n">
        <v>26.2</v>
      </c>
      <c r="K501" s="70" t="n">
        <v>34.1</v>
      </c>
      <c r="L501" s="72" t="n">
        <v>27</v>
      </c>
      <c r="M501" s="68" t="n">
        <v>920.7</v>
      </c>
      <c r="N501" s="68" t="n">
        <v>5671.37</v>
      </c>
      <c r="O501" s="65" t="inlineStr">
        <is>
          <t>Terminée</t>
        </is>
      </c>
      <c r="P501" s="67">
        <f>$I501</f>
        <v/>
      </c>
      <c r="Q501" s="69">
        <f>1</f>
        <v/>
      </c>
      <c r="R501" s="68">
        <f>IFERROR(INDEX(Devis!$M$2:$M$3053,MATCH($B501,Devis!$A$2:$A$3053,0)),0)</f>
        <v/>
      </c>
      <c r="S501" s="68">
        <f>$M501+$N501</f>
        <v/>
      </c>
      <c r="T501" s="68">
        <f>$R501-$S501</f>
        <v/>
      </c>
      <c r="U501" s="67">
        <f>IFERROR(IF(($C501-INDEX(Techniciens!$G$2:$G$13,MATCH($F501,Techniciens!$A$2:$A$13,0)))&lt;=365,"Moins d'un an",IF(($C501-INDEX(Techniciens!$G$2:$G$13,MATCH($F501,Techniciens!$A$2:$A$13,0)))&lt;=730,"1 à 2 ans","Plus de 2 ans")),"")</f>
        <v/>
      </c>
    </row>
    <row r="502">
      <c r="A502" s="65" t="inlineStr">
        <is>
          <t>INT-00501</t>
        </is>
      </c>
      <c r="B502" s="65" t="inlineStr">
        <is>
          <t>DEV-01184</t>
        </is>
      </c>
      <c r="C502" s="66" t="n">
        <v>45531</v>
      </c>
      <c r="D502" s="65" t="inlineStr">
        <is>
          <t>2024-08</t>
        </is>
      </c>
      <c r="E502" s="65" t="inlineStr">
        <is>
          <t>2024-2025</t>
        </is>
      </c>
      <c r="F502" s="65" t="inlineStr">
        <is>
          <t>TEC-06</t>
        </is>
      </c>
      <c r="G502" s="65" t="inlineStr">
        <is>
          <t>Pierre Vasseur</t>
        </is>
      </c>
      <c r="H502" s="65" t="inlineStr">
        <is>
          <t>Toulouse</t>
        </is>
      </c>
      <c r="I502" s="65" t="inlineStr">
        <is>
          <t>Salle de bain</t>
        </is>
      </c>
      <c r="J502" s="70" t="n">
        <v>34.4</v>
      </c>
      <c r="K502" s="70" t="n">
        <v>32.1</v>
      </c>
      <c r="L502" s="72" t="n">
        <v>36</v>
      </c>
      <c r="M502" s="68" t="n">
        <v>1155.6</v>
      </c>
      <c r="N502" s="68" t="n">
        <v>4550.04</v>
      </c>
      <c r="O502" s="65" t="inlineStr">
        <is>
          <t>Terminée</t>
        </is>
      </c>
      <c r="P502" s="67">
        <f>$I502</f>
        <v/>
      </c>
      <c r="Q502" s="69">
        <f>1</f>
        <v/>
      </c>
      <c r="R502" s="68">
        <f>IFERROR(INDEX(Devis!$M$2:$M$3053,MATCH($B502,Devis!$A$2:$A$3053,0)),0)</f>
        <v/>
      </c>
      <c r="S502" s="68">
        <f>$M502+$N502</f>
        <v/>
      </c>
      <c r="T502" s="68">
        <f>$R502-$S502</f>
        <v/>
      </c>
      <c r="U502" s="67">
        <f>IFERROR(IF(($C502-INDEX(Techniciens!$G$2:$G$13,MATCH($F502,Techniciens!$A$2:$A$13,0)))&lt;=365,"Moins d'un an",IF(($C502-INDEX(Techniciens!$G$2:$G$13,MATCH($F502,Techniciens!$A$2:$A$13,0)))&lt;=730,"1 à 2 ans","Plus de 2 ans")),"")</f>
        <v/>
      </c>
    </row>
    <row r="503">
      <c r="A503" s="65" t="inlineStr">
        <is>
          <t>INT-00502</t>
        </is>
      </c>
      <c r="B503" s="65" t="inlineStr">
        <is>
          <t>DEV-01185</t>
        </is>
      </c>
      <c r="C503" s="66" t="n">
        <v>45558</v>
      </c>
      <c r="D503" s="65" t="inlineStr">
        <is>
          <t>2024-09</t>
        </is>
      </c>
      <c r="E503" s="65" t="inlineStr">
        <is>
          <t>2024-2025</t>
        </is>
      </c>
      <c r="F503" s="65" t="inlineStr">
        <is>
          <t>TEC-07</t>
        </is>
      </c>
      <c r="G503" s="65" t="inlineStr">
        <is>
          <t>Yannick Dubreuil</t>
        </is>
      </c>
      <c r="H503" s="65" t="inlineStr">
        <is>
          <t>Toulouse</t>
        </is>
      </c>
      <c r="I503" s="65" t="inlineStr">
        <is>
          <t>Plomberie</t>
        </is>
      </c>
      <c r="J503" s="70" t="n">
        <v>5</v>
      </c>
      <c r="K503" s="70" t="n">
        <v>5.2</v>
      </c>
      <c r="L503" s="72" t="n">
        <v>30</v>
      </c>
      <c r="M503" s="68" t="n">
        <v>156</v>
      </c>
      <c r="N503" s="68" t="n">
        <v>592.35</v>
      </c>
      <c r="O503" s="65" t="inlineStr">
        <is>
          <t>Terminée</t>
        </is>
      </c>
      <c r="P503" s="67">
        <f>$I503</f>
        <v/>
      </c>
      <c r="Q503" s="69">
        <f>1</f>
        <v/>
      </c>
      <c r="R503" s="68">
        <f>IFERROR(INDEX(Devis!$M$2:$M$3053,MATCH($B503,Devis!$A$2:$A$3053,0)),0)</f>
        <v/>
      </c>
      <c r="S503" s="68">
        <f>$M503+$N503</f>
        <v/>
      </c>
      <c r="T503" s="68">
        <f>$R503-$S503</f>
        <v/>
      </c>
      <c r="U503" s="67">
        <f>IFERROR(IF(($C503-INDEX(Techniciens!$G$2:$G$13,MATCH($F503,Techniciens!$A$2:$A$13,0)))&lt;=365,"Moins d'un an",IF(($C503-INDEX(Techniciens!$G$2:$G$13,MATCH($F503,Techniciens!$A$2:$A$13,0)))&lt;=730,"1 à 2 ans","Plus de 2 ans")),"")</f>
        <v/>
      </c>
    </row>
    <row r="504">
      <c r="A504" s="65" t="inlineStr">
        <is>
          <t>INT-00503</t>
        </is>
      </c>
      <c r="B504" s="65" t="inlineStr">
        <is>
          <t>DEV-01191</t>
        </is>
      </c>
      <c r="C504" s="66" t="n">
        <v>45517</v>
      </c>
      <c r="D504" s="65" t="inlineStr">
        <is>
          <t>2024-08</t>
        </is>
      </c>
      <c r="E504" s="65" t="inlineStr">
        <is>
          <t>2024-2025</t>
        </is>
      </c>
      <c r="F504" s="65" t="inlineStr">
        <is>
          <t>TEC-03</t>
        </is>
      </c>
      <c r="G504" s="65" t="inlineStr">
        <is>
          <t>Fabien Ortiz</t>
        </is>
      </c>
      <c r="H504" s="65" t="inlineStr">
        <is>
          <t>Bordeaux</t>
        </is>
      </c>
      <c r="I504" s="65" t="inlineStr">
        <is>
          <t>Électricité</t>
        </is>
      </c>
      <c r="J504" s="70" t="n">
        <v>6.8</v>
      </c>
      <c r="K504" s="70" t="n">
        <v>6.8</v>
      </c>
      <c r="L504" s="72" t="n">
        <v>33</v>
      </c>
      <c r="M504" s="68" t="n">
        <v>224.4</v>
      </c>
      <c r="N504" s="68" t="n">
        <v>1827.36</v>
      </c>
      <c r="O504" s="65" t="inlineStr">
        <is>
          <t>Terminée</t>
        </is>
      </c>
      <c r="P504" s="67">
        <f>$I504</f>
        <v/>
      </c>
      <c r="Q504" s="69">
        <f>1</f>
        <v/>
      </c>
      <c r="R504" s="68">
        <f>IFERROR(INDEX(Devis!$M$2:$M$3053,MATCH($B504,Devis!$A$2:$A$3053,0)),0)</f>
        <v/>
      </c>
      <c r="S504" s="68">
        <f>$M504+$N504</f>
        <v/>
      </c>
      <c r="T504" s="68">
        <f>$R504-$S504</f>
        <v/>
      </c>
      <c r="U504" s="67">
        <f>IFERROR(IF(($C504-INDEX(Techniciens!$G$2:$G$13,MATCH($F504,Techniciens!$A$2:$A$13,0)))&lt;=365,"Moins d'un an",IF(($C504-INDEX(Techniciens!$G$2:$G$13,MATCH($F504,Techniciens!$A$2:$A$13,0)))&lt;=730,"1 à 2 ans","Plus de 2 ans")),"")</f>
        <v/>
      </c>
    </row>
    <row r="505">
      <c r="A505" s="65" t="inlineStr">
        <is>
          <t>INT-00504</t>
        </is>
      </c>
      <c r="B505" s="65" t="inlineStr">
        <is>
          <t>DEV-01192</t>
        </is>
      </c>
      <c r="C505" s="66" t="n">
        <v>45523</v>
      </c>
      <c r="D505" s="65" t="inlineStr">
        <is>
          <t>2024-08</t>
        </is>
      </c>
      <c r="E505" s="65" t="inlineStr">
        <is>
          <t>2024-2025</t>
        </is>
      </c>
      <c r="F505" s="65" t="inlineStr">
        <is>
          <t>TEC-03</t>
        </is>
      </c>
      <c r="G505" s="65" t="inlineStr">
        <is>
          <t>Fabien Ortiz</t>
        </is>
      </c>
      <c r="H505" s="65" t="inlineStr">
        <is>
          <t>Bordeaux</t>
        </is>
      </c>
      <c r="I505" s="65" t="inlineStr">
        <is>
          <t>Électricité</t>
        </is>
      </c>
      <c r="J505" s="70" t="n">
        <v>15</v>
      </c>
      <c r="K505" s="70" t="n">
        <v>16</v>
      </c>
      <c r="L505" s="72" t="n">
        <v>33</v>
      </c>
      <c r="M505" s="68" t="n">
        <v>528</v>
      </c>
      <c r="N505" s="68" t="n">
        <v>1667.23</v>
      </c>
      <c r="O505" s="65" t="inlineStr">
        <is>
          <t>Terminée</t>
        </is>
      </c>
      <c r="P505" s="67">
        <f>$I505</f>
        <v/>
      </c>
      <c r="Q505" s="69">
        <f>1</f>
        <v/>
      </c>
      <c r="R505" s="68">
        <f>IFERROR(INDEX(Devis!$M$2:$M$3053,MATCH($B505,Devis!$A$2:$A$3053,0)),0)</f>
        <v/>
      </c>
      <c r="S505" s="68">
        <f>$M505+$N505</f>
        <v/>
      </c>
      <c r="T505" s="68">
        <f>$R505-$S505</f>
        <v/>
      </c>
      <c r="U505" s="67">
        <f>IFERROR(IF(($C505-INDEX(Techniciens!$G$2:$G$13,MATCH($F505,Techniciens!$A$2:$A$13,0)))&lt;=365,"Moins d'un an",IF(($C505-INDEX(Techniciens!$G$2:$G$13,MATCH($F505,Techniciens!$A$2:$A$13,0)))&lt;=730,"1 à 2 ans","Plus de 2 ans")),"")</f>
        <v/>
      </c>
    </row>
    <row r="506">
      <c r="A506" s="65" t="inlineStr">
        <is>
          <t>INT-00505</t>
        </is>
      </c>
      <c r="B506" s="65" t="inlineStr">
        <is>
          <t>DEV-01193</t>
        </is>
      </c>
      <c r="C506" s="66" t="n">
        <v>45518</v>
      </c>
      <c r="D506" s="65" t="inlineStr">
        <is>
          <t>2024-08</t>
        </is>
      </c>
      <c r="E506" s="65" t="inlineStr">
        <is>
          <t>2024-2025</t>
        </is>
      </c>
      <c r="F506" s="65" t="inlineStr">
        <is>
          <t>TEC-05</t>
        </is>
      </c>
      <c r="G506" s="65" t="inlineStr">
        <is>
          <t>Sonia Mercier</t>
        </is>
      </c>
      <c r="H506" s="65" t="inlineStr">
        <is>
          <t>Bordeaux</t>
        </is>
      </c>
      <c r="I506" s="65" t="inlineStr">
        <is>
          <t>Dépannage</t>
        </is>
      </c>
      <c r="J506" s="70" t="n">
        <v>3.4</v>
      </c>
      <c r="K506" s="70" t="n">
        <v>3.6</v>
      </c>
      <c r="L506" s="72" t="n">
        <v>31</v>
      </c>
      <c r="M506" s="68" t="n">
        <v>111.6</v>
      </c>
      <c r="N506" s="68" t="n">
        <v>179.2</v>
      </c>
      <c r="O506" s="65" t="inlineStr">
        <is>
          <t>Terminée</t>
        </is>
      </c>
      <c r="P506" s="67">
        <f>$I506</f>
        <v/>
      </c>
      <c r="Q506" s="69">
        <f>1</f>
        <v/>
      </c>
      <c r="R506" s="68">
        <f>IFERROR(INDEX(Devis!$M$2:$M$3053,MATCH($B506,Devis!$A$2:$A$3053,0)),0)</f>
        <v/>
      </c>
      <c r="S506" s="68">
        <f>$M506+$N506</f>
        <v/>
      </c>
      <c r="T506" s="68">
        <f>$R506-$S506</f>
        <v/>
      </c>
      <c r="U506" s="67">
        <f>IFERROR(IF(($C506-INDEX(Techniciens!$G$2:$G$13,MATCH($F506,Techniciens!$A$2:$A$13,0)))&lt;=365,"Moins d'un an",IF(($C506-INDEX(Techniciens!$G$2:$G$13,MATCH($F506,Techniciens!$A$2:$A$13,0)))&lt;=730,"1 à 2 ans","Plus de 2 ans")),"")</f>
        <v/>
      </c>
    </row>
    <row r="507">
      <c r="A507" s="65" t="inlineStr">
        <is>
          <t>INT-00506</t>
        </is>
      </c>
      <c r="B507" s="65" t="inlineStr">
        <is>
          <t>DEV-01205</t>
        </is>
      </c>
      <c r="C507" s="66" t="n">
        <v>45523</v>
      </c>
      <c r="D507" s="65" t="inlineStr">
        <is>
          <t>2024-08</t>
        </is>
      </c>
      <c r="E507" s="65" t="inlineStr">
        <is>
          <t>2024-2025</t>
        </is>
      </c>
      <c r="F507" s="65" t="inlineStr">
        <is>
          <t>TEC-04</t>
        </is>
      </c>
      <c r="G507" s="65" t="inlineStr">
        <is>
          <t>Lucas Bertin</t>
        </is>
      </c>
      <c r="H507" s="65" t="inlineStr">
        <is>
          <t>Bordeaux</t>
        </is>
      </c>
      <c r="I507" s="65" t="inlineStr">
        <is>
          <t>Dépannage</t>
        </is>
      </c>
      <c r="J507" s="70" t="n">
        <v>2.2</v>
      </c>
      <c r="K507" s="70" t="n">
        <v>2.6</v>
      </c>
      <c r="L507" s="72" t="n">
        <v>27</v>
      </c>
      <c r="M507" s="68" t="n">
        <v>70.2</v>
      </c>
      <c r="N507" s="68" t="n">
        <v>137.3</v>
      </c>
      <c r="O507" s="65" t="inlineStr">
        <is>
          <t>Terminée</t>
        </is>
      </c>
      <c r="P507" s="67">
        <f>$I507</f>
        <v/>
      </c>
      <c r="Q507" s="69">
        <f>1</f>
        <v/>
      </c>
      <c r="R507" s="68">
        <f>IFERROR(INDEX(Devis!$M$2:$M$3053,MATCH($B507,Devis!$A$2:$A$3053,0)),0)</f>
        <v/>
      </c>
      <c r="S507" s="68">
        <f>$M507+$N507</f>
        <v/>
      </c>
      <c r="T507" s="68">
        <f>$R507-$S507</f>
        <v/>
      </c>
      <c r="U507" s="67">
        <f>IFERROR(IF(($C507-INDEX(Techniciens!$G$2:$G$13,MATCH($F507,Techniciens!$A$2:$A$13,0)))&lt;=365,"Moins d'un an",IF(($C507-INDEX(Techniciens!$G$2:$G$13,MATCH($F507,Techniciens!$A$2:$A$13,0)))&lt;=730,"1 à 2 ans","Plus de 2 ans")),"")</f>
        <v/>
      </c>
    </row>
    <row r="508">
      <c r="A508" s="65" t="inlineStr">
        <is>
          <t>INT-00507</t>
        </is>
      </c>
      <c r="B508" s="65" t="inlineStr">
        <is>
          <t>DEV-01209</t>
        </is>
      </c>
      <c r="C508" s="66" t="n">
        <v>45530</v>
      </c>
      <c r="D508" s="65" t="inlineStr">
        <is>
          <t>2024-08</t>
        </is>
      </c>
      <c r="E508" s="65" t="inlineStr">
        <is>
          <t>2024-2025</t>
        </is>
      </c>
      <c r="F508" s="65" t="inlineStr">
        <is>
          <t>TEC-09</t>
        </is>
      </c>
      <c r="G508" s="65" t="inlineStr">
        <is>
          <t>Mehdi Ouali</t>
        </is>
      </c>
      <c r="H508" s="65" t="inlineStr">
        <is>
          <t>Toulouse</t>
        </is>
      </c>
      <c r="I508" s="65" t="inlineStr">
        <is>
          <t>Dépannage</t>
        </is>
      </c>
      <c r="J508" s="70" t="n">
        <v>1.9</v>
      </c>
      <c r="K508" s="70" t="n">
        <v>2.3</v>
      </c>
      <c r="L508" s="72" t="n">
        <v>28</v>
      </c>
      <c r="M508" s="68" t="n">
        <v>64.40000000000001</v>
      </c>
      <c r="N508" s="68" t="n">
        <v>106.68</v>
      </c>
      <c r="O508" s="65" t="inlineStr">
        <is>
          <t>Terminée</t>
        </is>
      </c>
      <c r="P508" s="67">
        <f>$I508</f>
        <v/>
      </c>
      <c r="Q508" s="69">
        <f>1</f>
        <v/>
      </c>
      <c r="R508" s="68">
        <f>IFERROR(INDEX(Devis!$M$2:$M$3053,MATCH($B508,Devis!$A$2:$A$3053,0)),0)</f>
        <v/>
      </c>
      <c r="S508" s="68">
        <f>$M508+$N508</f>
        <v/>
      </c>
      <c r="T508" s="68">
        <f>$R508-$S508</f>
        <v/>
      </c>
      <c r="U508" s="67">
        <f>IFERROR(IF(($C508-INDEX(Techniciens!$G$2:$G$13,MATCH($F508,Techniciens!$A$2:$A$13,0)))&lt;=365,"Moins d'un an",IF(($C508-INDEX(Techniciens!$G$2:$G$13,MATCH($F508,Techniciens!$A$2:$A$13,0)))&lt;=730,"1 à 2 ans","Plus de 2 ans")),"")</f>
        <v/>
      </c>
    </row>
    <row r="509">
      <c r="A509" s="65" t="inlineStr">
        <is>
          <t>INT-00508</t>
        </is>
      </c>
      <c r="B509" s="65" t="inlineStr">
        <is>
          <t>DEV-01211</t>
        </is>
      </c>
      <c r="C509" s="66" t="n">
        <v>45551</v>
      </c>
      <c r="D509" s="65" t="inlineStr">
        <is>
          <t>2024-09</t>
        </is>
      </c>
      <c r="E509" s="65" t="inlineStr">
        <is>
          <t>2024-2025</t>
        </is>
      </c>
      <c r="F509" s="65" t="inlineStr">
        <is>
          <t>TEC-02</t>
        </is>
      </c>
      <c r="G509" s="65" t="inlineStr">
        <is>
          <t>Ahmed Zahiri</t>
        </is>
      </c>
      <c r="H509" s="65" t="inlineStr">
        <is>
          <t>Bordeaux</t>
        </is>
      </c>
      <c r="I509" s="65" t="inlineStr">
        <is>
          <t>Dépannage</t>
        </is>
      </c>
      <c r="J509" s="70" t="n">
        <v>1.7</v>
      </c>
      <c r="K509" s="70" t="n">
        <v>1.5</v>
      </c>
      <c r="L509" s="72" t="n">
        <v>35</v>
      </c>
      <c r="M509" s="68" t="n">
        <v>52.5</v>
      </c>
      <c r="N509" s="68" t="n">
        <v>129.8</v>
      </c>
      <c r="O509" s="65" t="inlineStr">
        <is>
          <t>Terminée</t>
        </is>
      </c>
      <c r="P509" s="67">
        <f>$I509</f>
        <v/>
      </c>
      <c r="Q509" s="69">
        <f>1</f>
        <v/>
      </c>
      <c r="R509" s="68">
        <f>IFERROR(INDEX(Devis!$M$2:$M$3053,MATCH($B509,Devis!$A$2:$A$3053,0)),0)</f>
        <v/>
      </c>
      <c r="S509" s="68">
        <f>$M509+$N509</f>
        <v/>
      </c>
      <c r="T509" s="68">
        <f>$R509-$S509</f>
        <v/>
      </c>
      <c r="U509" s="67">
        <f>IFERROR(IF(($C509-INDEX(Techniciens!$G$2:$G$13,MATCH($F509,Techniciens!$A$2:$A$13,0)))&lt;=365,"Moins d'un an",IF(($C509-INDEX(Techniciens!$G$2:$G$13,MATCH($F509,Techniciens!$A$2:$A$13,0)))&lt;=730,"1 à 2 ans","Plus de 2 ans")),"")</f>
        <v/>
      </c>
    </row>
    <row r="510">
      <c r="A510" s="65" t="inlineStr">
        <is>
          <t>INT-00509</t>
        </is>
      </c>
      <c r="B510" s="65" t="inlineStr">
        <is>
          <t>DEV-01213</t>
        </is>
      </c>
      <c r="C510" s="66" t="n">
        <v>45546</v>
      </c>
      <c r="D510" s="65" t="inlineStr">
        <is>
          <t>2024-09</t>
        </is>
      </c>
      <c r="E510" s="65" t="inlineStr">
        <is>
          <t>2024-2025</t>
        </is>
      </c>
      <c r="F510" s="65" t="inlineStr">
        <is>
          <t>TEC-03</t>
        </is>
      </c>
      <c r="G510" s="65" t="inlineStr">
        <is>
          <t>Fabien Ortiz</t>
        </is>
      </c>
      <c r="H510" s="65" t="inlineStr">
        <is>
          <t>Bordeaux</t>
        </is>
      </c>
      <c r="I510" s="65" t="inlineStr">
        <is>
          <t>Électricité</t>
        </is>
      </c>
      <c r="J510" s="70" t="n">
        <v>14.6</v>
      </c>
      <c r="K510" s="70" t="n">
        <v>15.8</v>
      </c>
      <c r="L510" s="72" t="n">
        <v>33</v>
      </c>
      <c r="M510" s="68" t="n">
        <v>521.4</v>
      </c>
      <c r="N510" s="68" t="n">
        <v>1787.47</v>
      </c>
      <c r="O510" s="65" t="inlineStr">
        <is>
          <t>Terminée</t>
        </is>
      </c>
      <c r="P510" s="67">
        <f>$I510</f>
        <v/>
      </c>
      <c r="Q510" s="69">
        <f>1</f>
        <v/>
      </c>
      <c r="R510" s="68">
        <f>IFERROR(INDEX(Devis!$M$2:$M$3053,MATCH($B510,Devis!$A$2:$A$3053,0)),0)</f>
        <v/>
      </c>
      <c r="S510" s="68">
        <f>$M510+$N510</f>
        <v/>
      </c>
      <c r="T510" s="68">
        <f>$R510-$S510</f>
        <v/>
      </c>
      <c r="U510" s="67">
        <f>IFERROR(IF(($C510-INDEX(Techniciens!$G$2:$G$13,MATCH($F510,Techniciens!$A$2:$A$13,0)))&lt;=365,"Moins d'un an",IF(($C510-INDEX(Techniciens!$G$2:$G$13,MATCH($F510,Techniciens!$A$2:$A$13,0)))&lt;=730,"1 à 2 ans","Plus de 2 ans")),"")</f>
        <v/>
      </c>
    </row>
    <row r="511">
      <c r="A511" s="65" t="inlineStr">
        <is>
          <t>INT-00510</t>
        </is>
      </c>
      <c r="B511" s="65" t="inlineStr">
        <is>
          <t>DEV-01218</t>
        </is>
      </c>
      <c r="C511" s="66" t="n">
        <v>45573</v>
      </c>
      <c r="D511" s="65" t="inlineStr">
        <is>
          <t>2024-10</t>
        </is>
      </c>
      <c r="E511" s="65" t="inlineStr">
        <is>
          <t>2024-2025</t>
        </is>
      </c>
      <c r="F511" s="65" t="inlineStr">
        <is>
          <t>TEC-03</t>
        </is>
      </c>
      <c r="G511" s="65" t="inlineStr">
        <is>
          <t>Fabien Ortiz</t>
        </is>
      </c>
      <c r="H511" s="65" t="inlineStr">
        <is>
          <t>Bordeaux</t>
        </is>
      </c>
      <c r="I511" s="65" t="inlineStr">
        <is>
          <t>Électricité</t>
        </is>
      </c>
      <c r="J511" s="70" t="n">
        <v>17.2</v>
      </c>
      <c r="K511" s="70" t="n">
        <v>17.3</v>
      </c>
      <c r="L511" s="72" t="n">
        <v>33</v>
      </c>
      <c r="M511" s="68" t="n">
        <v>570.9</v>
      </c>
      <c r="N511" s="68" t="n">
        <v>1517.34</v>
      </c>
      <c r="O511" s="65" t="inlineStr">
        <is>
          <t>Terminée</t>
        </is>
      </c>
      <c r="P511" s="67">
        <f>$I511</f>
        <v/>
      </c>
      <c r="Q511" s="69">
        <f>1</f>
        <v/>
      </c>
      <c r="R511" s="68">
        <f>IFERROR(INDEX(Devis!$M$2:$M$3053,MATCH($B511,Devis!$A$2:$A$3053,0)),0)</f>
        <v/>
      </c>
      <c r="S511" s="68">
        <f>$M511+$N511</f>
        <v/>
      </c>
      <c r="T511" s="68">
        <f>$R511-$S511</f>
        <v/>
      </c>
      <c r="U511" s="67">
        <f>IFERROR(IF(($C511-INDEX(Techniciens!$G$2:$G$13,MATCH($F511,Techniciens!$A$2:$A$13,0)))&lt;=365,"Moins d'un an",IF(($C511-INDEX(Techniciens!$G$2:$G$13,MATCH($F511,Techniciens!$A$2:$A$13,0)))&lt;=730,"1 à 2 ans","Plus de 2 ans")),"")</f>
        <v/>
      </c>
    </row>
    <row r="512">
      <c r="A512" s="65" t="inlineStr">
        <is>
          <t>INT-00511</t>
        </is>
      </c>
      <c r="B512" s="65" t="inlineStr">
        <is>
          <t>DEV-01221</t>
        </is>
      </c>
      <c r="C512" s="66" t="n">
        <v>45532</v>
      </c>
      <c r="D512" s="65" t="inlineStr">
        <is>
          <t>2024-08</t>
        </is>
      </c>
      <c r="E512" s="65" t="inlineStr">
        <is>
          <t>2024-2025</t>
        </is>
      </c>
      <c r="F512" s="65" t="inlineStr">
        <is>
          <t>TEC-06</t>
        </is>
      </c>
      <c r="G512" s="65" t="inlineStr">
        <is>
          <t>Pierre Vasseur</t>
        </is>
      </c>
      <c r="H512" s="65" t="inlineStr">
        <is>
          <t>Toulouse</t>
        </is>
      </c>
      <c r="I512" s="65" t="inlineStr">
        <is>
          <t>Chauffage</t>
        </is>
      </c>
      <c r="J512" s="70" t="n">
        <v>3.3</v>
      </c>
      <c r="K512" s="70" t="n">
        <v>3.1</v>
      </c>
      <c r="L512" s="72" t="n">
        <v>36</v>
      </c>
      <c r="M512" s="68" t="n">
        <v>111.6</v>
      </c>
      <c r="N512" s="68" t="n">
        <v>327.69</v>
      </c>
      <c r="O512" s="65" t="inlineStr">
        <is>
          <t>Terminée</t>
        </is>
      </c>
      <c r="P512" s="67">
        <f>$I512</f>
        <v/>
      </c>
      <c r="Q512" s="69">
        <f>1</f>
        <v/>
      </c>
      <c r="R512" s="68">
        <f>IFERROR(INDEX(Devis!$M$2:$M$3053,MATCH($B512,Devis!$A$2:$A$3053,0)),0)</f>
        <v/>
      </c>
      <c r="S512" s="68">
        <f>$M512+$N512</f>
        <v/>
      </c>
      <c r="T512" s="68">
        <f>$R512-$S512</f>
        <v/>
      </c>
      <c r="U512" s="67">
        <f>IFERROR(IF(($C512-INDEX(Techniciens!$G$2:$G$13,MATCH($F512,Techniciens!$A$2:$A$13,0)))&lt;=365,"Moins d'un an",IF(($C512-INDEX(Techniciens!$G$2:$G$13,MATCH($F512,Techniciens!$A$2:$A$13,0)))&lt;=730,"1 à 2 ans","Plus de 2 ans")),"")</f>
        <v/>
      </c>
    </row>
    <row r="513">
      <c r="A513" s="65" t="inlineStr">
        <is>
          <t>INT-00512</t>
        </is>
      </c>
      <c r="B513" s="65" t="inlineStr">
        <is>
          <t>DEV-01226</t>
        </is>
      </c>
      <c r="C513" s="66" t="n">
        <v>45537</v>
      </c>
      <c r="D513" s="65" t="inlineStr">
        <is>
          <t>2024-09</t>
        </is>
      </c>
      <c r="E513" s="65" t="inlineStr">
        <is>
          <t>2024-2025</t>
        </is>
      </c>
      <c r="F513" s="65" t="inlineStr">
        <is>
          <t>TEC-07</t>
        </is>
      </c>
      <c r="G513" s="65" t="inlineStr">
        <is>
          <t>Yannick Dubreuil</t>
        </is>
      </c>
      <c r="H513" s="65" t="inlineStr">
        <is>
          <t>Toulouse</t>
        </is>
      </c>
      <c r="I513" s="65" t="inlineStr">
        <is>
          <t>Plomberie</t>
        </is>
      </c>
      <c r="J513" s="70" t="n">
        <v>31.2</v>
      </c>
      <c r="K513" s="70" t="n">
        <v>31</v>
      </c>
      <c r="L513" s="72" t="n">
        <v>30</v>
      </c>
      <c r="M513" s="68" t="n">
        <v>930</v>
      </c>
      <c r="N513" s="68" t="n">
        <v>3150.94</v>
      </c>
      <c r="O513" s="65" t="inlineStr">
        <is>
          <t>Terminée</t>
        </is>
      </c>
      <c r="P513" s="67">
        <f>$I513</f>
        <v/>
      </c>
      <c r="Q513" s="69">
        <f>1</f>
        <v/>
      </c>
      <c r="R513" s="68">
        <f>IFERROR(INDEX(Devis!$M$2:$M$3053,MATCH($B513,Devis!$A$2:$A$3053,0)),0)</f>
        <v/>
      </c>
      <c r="S513" s="68">
        <f>$M513+$N513</f>
        <v/>
      </c>
      <c r="T513" s="68">
        <f>$R513-$S513</f>
        <v/>
      </c>
      <c r="U513" s="67">
        <f>IFERROR(IF(($C513-INDEX(Techniciens!$G$2:$G$13,MATCH($F513,Techniciens!$A$2:$A$13,0)))&lt;=365,"Moins d'un an",IF(($C513-INDEX(Techniciens!$G$2:$G$13,MATCH($F513,Techniciens!$A$2:$A$13,0)))&lt;=730,"1 à 2 ans","Plus de 2 ans")),"")</f>
        <v/>
      </c>
    </row>
    <row r="514">
      <c r="A514" s="65" t="inlineStr">
        <is>
          <t>INT-00513</t>
        </is>
      </c>
      <c r="B514" s="65" t="inlineStr">
        <is>
          <t>DEV-01227</t>
        </is>
      </c>
      <c r="C514" s="66" t="n">
        <v>45537</v>
      </c>
      <c r="D514" s="65" t="inlineStr">
        <is>
          <t>2024-09</t>
        </is>
      </c>
      <c r="E514" s="65" t="inlineStr">
        <is>
          <t>2024-2025</t>
        </is>
      </c>
      <c r="F514" s="65" t="inlineStr">
        <is>
          <t>TEC-01</t>
        </is>
      </c>
      <c r="G514" s="65" t="inlineStr">
        <is>
          <t>Marc Delaunay</t>
        </is>
      </c>
      <c r="H514" s="65" t="inlineStr">
        <is>
          <t>Bordeaux</t>
        </is>
      </c>
      <c r="I514" s="65" t="inlineStr">
        <is>
          <t>Plomberie</t>
        </is>
      </c>
      <c r="J514" s="70" t="n">
        <v>15.1</v>
      </c>
      <c r="K514" s="70" t="n">
        <v>13.5</v>
      </c>
      <c r="L514" s="72" t="n">
        <v>32</v>
      </c>
      <c r="M514" s="68" t="n">
        <v>432</v>
      </c>
      <c r="N514" s="68" t="n">
        <v>2055.7</v>
      </c>
      <c r="O514" s="65" t="inlineStr">
        <is>
          <t>Terminée</t>
        </is>
      </c>
      <c r="P514" s="67">
        <f>$I514</f>
        <v/>
      </c>
      <c r="Q514" s="69">
        <f>1</f>
        <v/>
      </c>
      <c r="R514" s="68">
        <f>IFERROR(INDEX(Devis!$M$2:$M$3053,MATCH($B514,Devis!$A$2:$A$3053,0)),0)</f>
        <v/>
      </c>
      <c r="S514" s="68">
        <f>$M514+$N514</f>
        <v/>
      </c>
      <c r="T514" s="68">
        <f>$R514-$S514</f>
        <v/>
      </c>
      <c r="U514" s="67">
        <f>IFERROR(IF(($C514-INDEX(Techniciens!$G$2:$G$13,MATCH($F514,Techniciens!$A$2:$A$13,0)))&lt;=365,"Moins d'un an",IF(($C514-INDEX(Techniciens!$G$2:$G$13,MATCH($F514,Techniciens!$A$2:$A$13,0)))&lt;=730,"1 à 2 ans","Plus de 2 ans")),"")</f>
        <v/>
      </c>
    </row>
    <row r="515">
      <c r="A515" s="65" t="inlineStr">
        <is>
          <t>INT-00514</t>
        </is>
      </c>
      <c r="B515" s="65" t="inlineStr">
        <is>
          <t>DEV-01229</t>
        </is>
      </c>
      <c r="C515" s="66" t="n">
        <v>45548</v>
      </c>
      <c r="D515" s="65" t="inlineStr">
        <is>
          <t>2024-09</t>
        </is>
      </c>
      <c r="E515" s="65" t="inlineStr">
        <is>
          <t>2024-2025</t>
        </is>
      </c>
      <c r="F515" s="65" t="inlineStr">
        <is>
          <t>TEC-03</t>
        </is>
      </c>
      <c r="G515" s="65" t="inlineStr">
        <is>
          <t>Fabien Ortiz</t>
        </is>
      </c>
      <c r="H515" s="65" t="inlineStr">
        <is>
          <t>Bordeaux</t>
        </is>
      </c>
      <c r="I515" s="65" t="inlineStr">
        <is>
          <t>Électricité</t>
        </is>
      </c>
      <c r="J515" s="70" t="n">
        <v>16.5</v>
      </c>
      <c r="K515" s="70" t="n">
        <v>17.9</v>
      </c>
      <c r="L515" s="72" t="n">
        <v>33</v>
      </c>
      <c r="M515" s="68" t="n">
        <v>590.7</v>
      </c>
      <c r="N515" s="68" t="n">
        <v>1738.82</v>
      </c>
      <c r="O515" s="65" t="inlineStr">
        <is>
          <t>Terminée</t>
        </is>
      </c>
      <c r="P515" s="67">
        <f>$I515</f>
        <v/>
      </c>
      <c r="Q515" s="69">
        <f>1</f>
        <v/>
      </c>
      <c r="R515" s="68">
        <f>IFERROR(INDEX(Devis!$M$2:$M$3053,MATCH($B515,Devis!$A$2:$A$3053,0)),0)</f>
        <v/>
      </c>
      <c r="S515" s="68">
        <f>$M515+$N515</f>
        <v/>
      </c>
      <c r="T515" s="68">
        <f>$R515-$S515</f>
        <v/>
      </c>
      <c r="U515" s="67">
        <f>IFERROR(IF(($C515-INDEX(Techniciens!$G$2:$G$13,MATCH($F515,Techniciens!$A$2:$A$13,0)))&lt;=365,"Moins d'un an",IF(($C515-INDEX(Techniciens!$G$2:$G$13,MATCH($F515,Techniciens!$A$2:$A$13,0)))&lt;=730,"1 à 2 ans","Plus de 2 ans")),"")</f>
        <v/>
      </c>
    </row>
    <row r="516">
      <c r="A516" s="65" t="inlineStr">
        <is>
          <t>INT-00515</t>
        </is>
      </c>
      <c r="B516" s="65" t="inlineStr">
        <is>
          <t>DEV-01231</t>
        </is>
      </c>
      <c r="C516" s="66" t="n">
        <v>45555</v>
      </c>
      <c r="D516" s="65" t="inlineStr">
        <is>
          <t>2024-09</t>
        </is>
      </c>
      <c r="E516" s="65" t="inlineStr">
        <is>
          <t>2024-2025</t>
        </is>
      </c>
      <c r="F516" s="65" t="inlineStr">
        <is>
          <t>TEC-01</t>
        </is>
      </c>
      <c r="G516" s="65" t="inlineStr">
        <is>
          <t>Marc Delaunay</t>
        </is>
      </c>
      <c r="H516" s="65" t="inlineStr">
        <is>
          <t>Bordeaux</t>
        </is>
      </c>
      <c r="I516" s="65" t="inlineStr">
        <is>
          <t>Plomberie</t>
        </is>
      </c>
      <c r="J516" s="70" t="n">
        <v>4.1</v>
      </c>
      <c r="K516" s="70" t="n">
        <v>4.1</v>
      </c>
      <c r="L516" s="72" t="n">
        <v>32</v>
      </c>
      <c r="M516" s="68" t="n">
        <v>131.2</v>
      </c>
      <c r="N516" s="68" t="n">
        <v>695.15</v>
      </c>
      <c r="O516" s="65" t="inlineStr">
        <is>
          <t>Terminée</t>
        </is>
      </c>
      <c r="P516" s="67">
        <f>$I516</f>
        <v/>
      </c>
      <c r="Q516" s="69">
        <f>1</f>
        <v/>
      </c>
      <c r="R516" s="68">
        <f>IFERROR(INDEX(Devis!$M$2:$M$3053,MATCH($B516,Devis!$A$2:$A$3053,0)),0)</f>
        <v/>
      </c>
      <c r="S516" s="68">
        <f>$M516+$N516</f>
        <v/>
      </c>
      <c r="T516" s="68">
        <f>$R516-$S516</f>
        <v/>
      </c>
      <c r="U516" s="67">
        <f>IFERROR(IF(($C516-INDEX(Techniciens!$G$2:$G$13,MATCH($F516,Techniciens!$A$2:$A$13,0)))&lt;=365,"Moins d'un an",IF(($C516-INDEX(Techniciens!$G$2:$G$13,MATCH($F516,Techniciens!$A$2:$A$13,0)))&lt;=730,"1 à 2 ans","Plus de 2 ans")),"")</f>
        <v/>
      </c>
    </row>
    <row r="517">
      <c r="A517" s="65" t="inlineStr">
        <is>
          <t>INT-00516</t>
        </is>
      </c>
      <c r="B517" s="65" t="inlineStr">
        <is>
          <t>DEV-01232</t>
        </is>
      </c>
      <c r="C517" s="66" t="n">
        <v>45534</v>
      </c>
      <c r="D517" s="65" t="inlineStr">
        <is>
          <t>2024-08</t>
        </is>
      </c>
      <c r="E517" s="65" t="inlineStr">
        <is>
          <t>2024-2025</t>
        </is>
      </c>
      <c r="F517" s="65" t="inlineStr">
        <is>
          <t>TEC-03</t>
        </is>
      </c>
      <c r="G517" s="65" t="inlineStr">
        <is>
          <t>Fabien Ortiz</t>
        </is>
      </c>
      <c r="H517" s="65" t="inlineStr">
        <is>
          <t>Bordeaux</t>
        </is>
      </c>
      <c r="I517" s="65" t="inlineStr">
        <is>
          <t>Électricité</t>
        </is>
      </c>
      <c r="J517" s="70" t="n">
        <v>14.5</v>
      </c>
      <c r="K517" s="70" t="n">
        <v>14.7</v>
      </c>
      <c r="L517" s="72" t="n">
        <v>33</v>
      </c>
      <c r="M517" s="68" t="n">
        <v>485.1</v>
      </c>
      <c r="N517" s="68" t="n">
        <v>4610.45</v>
      </c>
      <c r="O517" s="65" t="inlineStr">
        <is>
          <t>Terminée</t>
        </is>
      </c>
      <c r="P517" s="67">
        <f>$I517</f>
        <v/>
      </c>
      <c r="Q517" s="69">
        <f>1</f>
        <v/>
      </c>
      <c r="R517" s="68">
        <f>IFERROR(INDEX(Devis!$M$2:$M$3053,MATCH($B517,Devis!$A$2:$A$3053,0)),0)</f>
        <v/>
      </c>
      <c r="S517" s="68">
        <f>$M517+$N517</f>
        <v/>
      </c>
      <c r="T517" s="68">
        <f>$R517-$S517</f>
        <v/>
      </c>
      <c r="U517" s="67">
        <f>IFERROR(IF(($C517-INDEX(Techniciens!$G$2:$G$13,MATCH($F517,Techniciens!$A$2:$A$13,0)))&lt;=365,"Moins d'un an",IF(($C517-INDEX(Techniciens!$G$2:$G$13,MATCH($F517,Techniciens!$A$2:$A$13,0)))&lt;=730,"1 à 2 ans","Plus de 2 ans")),"")</f>
        <v/>
      </c>
    </row>
    <row r="518">
      <c r="A518" s="65" t="inlineStr">
        <is>
          <t>INT-00517</t>
        </is>
      </c>
      <c r="B518" s="65" t="inlineStr">
        <is>
          <t>DEV-01233</t>
        </is>
      </c>
      <c r="C518" s="66" t="n">
        <v>45537</v>
      </c>
      <c r="D518" s="65" t="inlineStr">
        <is>
          <t>2024-09</t>
        </is>
      </c>
      <c r="E518" s="65" t="inlineStr">
        <is>
          <t>2024-2025</t>
        </is>
      </c>
      <c r="F518" s="65" t="inlineStr">
        <is>
          <t>TEC-08</t>
        </is>
      </c>
      <c r="G518" s="65" t="inlineStr">
        <is>
          <t>Elodie Ravel</t>
        </is>
      </c>
      <c r="H518" s="65" t="inlineStr">
        <is>
          <t>Toulouse</t>
        </is>
      </c>
      <c r="I518" s="65" t="inlineStr">
        <is>
          <t>Salle de bain</t>
        </is>
      </c>
      <c r="J518" s="70" t="n">
        <v>5.9</v>
      </c>
      <c r="K518" s="70" t="n">
        <v>5.6</v>
      </c>
      <c r="L518" s="72" t="n">
        <v>32</v>
      </c>
      <c r="M518" s="68" t="n">
        <v>179.2</v>
      </c>
      <c r="N518" s="68" t="n">
        <v>570.8200000000001</v>
      </c>
      <c r="O518" s="65" t="inlineStr">
        <is>
          <t>Terminée</t>
        </is>
      </c>
      <c r="P518" s="67">
        <f>$I518</f>
        <v/>
      </c>
      <c r="Q518" s="69">
        <f>1</f>
        <v/>
      </c>
      <c r="R518" s="68">
        <f>IFERROR(INDEX(Devis!$M$2:$M$3053,MATCH($B518,Devis!$A$2:$A$3053,0)),0)</f>
        <v/>
      </c>
      <c r="S518" s="68">
        <f>$M518+$N518</f>
        <v/>
      </c>
      <c r="T518" s="68">
        <f>$R518-$S518</f>
        <v/>
      </c>
      <c r="U518" s="67">
        <f>IFERROR(IF(($C518-INDEX(Techniciens!$G$2:$G$13,MATCH($F518,Techniciens!$A$2:$A$13,0)))&lt;=365,"Moins d'un an",IF(($C518-INDEX(Techniciens!$G$2:$G$13,MATCH($F518,Techniciens!$A$2:$A$13,0)))&lt;=730,"1 à 2 ans","Plus de 2 ans")),"")</f>
        <v/>
      </c>
    </row>
    <row r="519">
      <c r="A519" s="65" t="inlineStr">
        <is>
          <t>INT-00518</t>
        </is>
      </c>
      <c r="B519" s="65" t="inlineStr">
        <is>
          <t>DEV-01234</t>
        </is>
      </c>
      <c r="C519" s="66" t="n">
        <v>45562</v>
      </c>
      <c r="D519" s="65" t="inlineStr">
        <is>
          <t>2024-09</t>
        </is>
      </c>
      <c r="E519" s="65" t="inlineStr">
        <is>
          <t>2024-2025</t>
        </is>
      </c>
      <c r="F519" s="65" t="inlineStr">
        <is>
          <t>TEC-09</t>
        </is>
      </c>
      <c r="G519" s="65" t="inlineStr">
        <is>
          <t>Mehdi Ouali</t>
        </is>
      </c>
      <c r="H519" s="65" t="inlineStr">
        <is>
          <t>Toulouse</t>
        </is>
      </c>
      <c r="I519" s="65" t="inlineStr">
        <is>
          <t>Dépannage</t>
        </is>
      </c>
      <c r="J519" s="70" t="n">
        <v>1.5</v>
      </c>
      <c r="K519" s="70" t="n">
        <v>1.8</v>
      </c>
      <c r="L519" s="72" t="n">
        <v>28</v>
      </c>
      <c r="M519" s="68" t="n">
        <v>50.4</v>
      </c>
      <c r="N519" s="68" t="n">
        <v>139.2</v>
      </c>
      <c r="O519" s="65" t="inlineStr">
        <is>
          <t>Terminée</t>
        </is>
      </c>
      <c r="P519" s="67">
        <f>$I519</f>
        <v/>
      </c>
      <c r="Q519" s="69">
        <f>1</f>
        <v/>
      </c>
      <c r="R519" s="68">
        <f>IFERROR(INDEX(Devis!$M$2:$M$3053,MATCH($B519,Devis!$A$2:$A$3053,0)),0)</f>
        <v/>
      </c>
      <c r="S519" s="68">
        <f>$M519+$N519</f>
        <v/>
      </c>
      <c r="T519" s="68">
        <f>$R519-$S519</f>
        <v/>
      </c>
      <c r="U519" s="67">
        <f>IFERROR(IF(($C519-INDEX(Techniciens!$G$2:$G$13,MATCH($F519,Techniciens!$A$2:$A$13,0)))&lt;=365,"Moins d'un an",IF(($C519-INDEX(Techniciens!$G$2:$G$13,MATCH($F519,Techniciens!$A$2:$A$13,0)))&lt;=730,"1 à 2 ans","Plus de 2 ans")),"")</f>
        <v/>
      </c>
    </row>
    <row r="520">
      <c r="A520" s="65" t="inlineStr">
        <is>
          <t>INT-00519</t>
        </is>
      </c>
      <c r="B520" s="65" t="inlineStr">
        <is>
          <t>DEV-01236</t>
        </is>
      </c>
      <c r="C520" s="66" t="n">
        <v>45565</v>
      </c>
      <c r="D520" s="65" t="inlineStr">
        <is>
          <t>2024-09</t>
        </is>
      </c>
      <c r="E520" s="65" t="inlineStr">
        <is>
          <t>2024-2025</t>
        </is>
      </c>
      <c r="F520" s="65" t="inlineStr">
        <is>
          <t>TEC-07</t>
        </is>
      </c>
      <c r="G520" s="65" t="inlineStr">
        <is>
          <t>Yannick Dubreuil</t>
        </is>
      </c>
      <c r="H520" s="65" t="inlineStr">
        <is>
          <t>Toulouse</t>
        </is>
      </c>
      <c r="I520" s="65" t="inlineStr">
        <is>
          <t>Plomberie</t>
        </is>
      </c>
      <c r="J520" s="70" t="n">
        <v>13.4</v>
      </c>
      <c r="K520" s="70" t="n">
        <v>12.8</v>
      </c>
      <c r="L520" s="72" t="n">
        <v>30</v>
      </c>
      <c r="M520" s="68" t="n">
        <v>384</v>
      </c>
      <c r="N520" s="68" t="n">
        <v>2116.42</v>
      </c>
      <c r="O520" s="65" t="inlineStr">
        <is>
          <t>Terminée</t>
        </is>
      </c>
      <c r="P520" s="67">
        <f>$I520</f>
        <v/>
      </c>
      <c r="Q520" s="69">
        <f>1</f>
        <v/>
      </c>
      <c r="R520" s="68">
        <f>IFERROR(INDEX(Devis!$M$2:$M$3053,MATCH($B520,Devis!$A$2:$A$3053,0)),0)</f>
        <v/>
      </c>
      <c r="S520" s="68">
        <f>$M520+$N520</f>
        <v/>
      </c>
      <c r="T520" s="68">
        <f>$R520-$S520</f>
        <v/>
      </c>
      <c r="U520" s="67">
        <f>IFERROR(IF(($C520-INDEX(Techniciens!$G$2:$G$13,MATCH($F520,Techniciens!$A$2:$A$13,0)))&lt;=365,"Moins d'un an",IF(($C520-INDEX(Techniciens!$G$2:$G$13,MATCH($F520,Techniciens!$A$2:$A$13,0)))&lt;=730,"1 à 2 ans","Plus de 2 ans")),"")</f>
        <v/>
      </c>
    </row>
    <row r="521">
      <c r="A521" s="65" t="inlineStr">
        <is>
          <t>INT-00520</t>
        </is>
      </c>
      <c r="B521" s="65" t="inlineStr">
        <is>
          <t>DEV-01240</t>
        </is>
      </c>
      <c r="C521" s="66" t="n">
        <v>45560</v>
      </c>
      <c r="D521" s="65" t="inlineStr">
        <is>
          <t>2024-09</t>
        </is>
      </c>
      <c r="E521" s="65" t="inlineStr">
        <is>
          <t>2024-2025</t>
        </is>
      </c>
      <c r="F521" s="65" t="inlineStr">
        <is>
          <t>TEC-05</t>
        </is>
      </c>
      <c r="G521" s="65" t="inlineStr">
        <is>
          <t>Sonia Mercier</t>
        </is>
      </c>
      <c r="H521" s="65" t="inlineStr">
        <is>
          <t>Bordeaux</t>
        </is>
      </c>
      <c r="I521" s="65" t="inlineStr">
        <is>
          <t>Salle de bain</t>
        </is>
      </c>
      <c r="J521" s="70" t="n">
        <v>48.8</v>
      </c>
      <c r="K521" s="70" t="n">
        <v>48.5</v>
      </c>
      <c r="L521" s="72" t="n">
        <v>31</v>
      </c>
      <c r="M521" s="68" t="n">
        <v>1503.5</v>
      </c>
      <c r="N521" s="68" t="n">
        <v>6419.51</v>
      </c>
      <c r="O521" s="65" t="inlineStr">
        <is>
          <t>Terminée</t>
        </is>
      </c>
      <c r="P521" s="67">
        <f>$I521</f>
        <v/>
      </c>
      <c r="Q521" s="69">
        <f>1</f>
        <v/>
      </c>
      <c r="R521" s="68">
        <f>IFERROR(INDEX(Devis!$M$2:$M$3053,MATCH($B521,Devis!$A$2:$A$3053,0)),0)</f>
        <v/>
      </c>
      <c r="S521" s="68">
        <f>$M521+$N521</f>
        <v/>
      </c>
      <c r="T521" s="68">
        <f>$R521-$S521</f>
        <v/>
      </c>
      <c r="U521" s="67">
        <f>IFERROR(IF(($C521-INDEX(Techniciens!$G$2:$G$13,MATCH($F521,Techniciens!$A$2:$A$13,0)))&lt;=365,"Moins d'un an",IF(($C521-INDEX(Techniciens!$G$2:$G$13,MATCH($F521,Techniciens!$A$2:$A$13,0)))&lt;=730,"1 à 2 ans","Plus de 2 ans")),"")</f>
        <v/>
      </c>
    </row>
    <row r="522">
      <c r="A522" s="65" t="inlineStr">
        <is>
          <t>INT-00521</t>
        </is>
      </c>
      <c r="B522" s="65" t="inlineStr">
        <is>
          <t>DEV-01242</t>
        </is>
      </c>
      <c r="C522" s="66" t="n">
        <v>45537</v>
      </c>
      <c r="D522" s="65" t="inlineStr">
        <is>
          <t>2024-09</t>
        </is>
      </c>
      <c r="E522" s="65" t="inlineStr">
        <is>
          <t>2024-2025</t>
        </is>
      </c>
      <c r="F522" s="65" t="inlineStr">
        <is>
          <t>TEC-02</t>
        </is>
      </c>
      <c r="G522" s="65" t="inlineStr">
        <is>
          <t>Ahmed Zahiri</t>
        </is>
      </c>
      <c r="H522" s="65" t="inlineStr">
        <is>
          <t>Bordeaux</t>
        </is>
      </c>
      <c r="I522" s="65" t="inlineStr">
        <is>
          <t>Chauffage</t>
        </is>
      </c>
      <c r="J522" s="70" t="n">
        <v>3.8</v>
      </c>
      <c r="K522" s="70" t="n">
        <v>3.4</v>
      </c>
      <c r="L522" s="72" t="n">
        <v>35</v>
      </c>
      <c r="M522" s="68" t="n">
        <v>119</v>
      </c>
      <c r="N522" s="68" t="n">
        <v>332.73</v>
      </c>
      <c r="O522" s="65" t="inlineStr">
        <is>
          <t>Terminée</t>
        </is>
      </c>
      <c r="P522" s="67">
        <f>$I522</f>
        <v/>
      </c>
      <c r="Q522" s="69">
        <f>1</f>
        <v/>
      </c>
      <c r="R522" s="68">
        <f>IFERROR(INDEX(Devis!$M$2:$M$3053,MATCH($B522,Devis!$A$2:$A$3053,0)),0)</f>
        <v/>
      </c>
      <c r="S522" s="68">
        <f>$M522+$N522</f>
        <v/>
      </c>
      <c r="T522" s="68">
        <f>$R522-$S522</f>
        <v/>
      </c>
      <c r="U522" s="67">
        <f>IFERROR(IF(($C522-INDEX(Techniciens!$G$2:$G$13,MATCH($F522,Techniciens!$A$2:$A$13,0)))&lt;=365,"Moins d'un an",IF(($C522-INDEX(Techniciens!$G$2:$G$13,MATCH($F522,Techniciens!$A$2:$A$13,0)))&lt;=730,"1 à 2 ans","Plus de 2 ans")),"")</f>
        <v/>
      </c>
    </row>
    <row r="523">
      <c r="A523" s="65" t="inlineStr">
        <is>
          <t>INT-00522</t>
        </is>
      </c>
      <c r="B523" s="65" t="inlineStr">
        <is>
          <t>DEV-01243</t>
        </is>
      </c>
      <c r="C523" s="66" t="n">
        <v>45555</v>
      </c>
      <c r="D523" s="65" t="inlineStr">
        <is>
          <t>2024-09</t>
        </is>
      </c>
      <c r="E523" s="65" t="inlineStr">
        <is>
          <t>2024-2025</t>
        </is>
      </c>
      <c r="F523" s="65" t="inlineStr">
        <is>
          <t>TEC-05</t>
        </is>
      </c>
      <c r="G523" s="65" t="inlineStr">
        <is>
          <t>Sonia Mercier</t>
        </is>
      </c>
      <c r="H523" s="65" t="inlineStr">
        <is>
          <t>Bordeaux</t>
        </is>
      </c>
      <c r="I523" s="65" t="inlineStr">
        <is>
          <t>Salle de bain</t>
        </is>
      </c>
      <c r="J523" s="70" t="n">
        <v>47.9</v>
      </c>
      <c r="K523" s="70" t="n">
        <v>42.6</v>
      </c>
      <c r="L523" s="72" t="n">
        <v>31</v>
      </c>
      <c r="M523" s="68" t="n">
        <v>1320.6</v>
      </c>
      <c r="N523" s="68" t="n">
        <v>15690.67</v>
      </c>
      <c r="O523" s="65" t="inlineStr">
        <is>
          <t>Terminée</t>
        </is>
      </c>
      <c r="P523" s="67">
        <f>$I523</f>
        <v/>
      </c>
      <c r="Q523" s="69">
        <f>1</f>
        <v/>
      </c>
      <c r="R523" s="68">
        <f>IFERROR(INDEX(Devis!$M$2:$M$3053,MATCH($B523,Devis!$A$2:$A$3053,0)),0)</f>
        <v/>
      </c>
      <c r="S523" s="68">
        <f>$M523+$N523</f>
        <v/>
      </c>
      <c r="T523" s="68">
        <f>$R523-$S523</f>
        <v/>
      </c>
      <c r="U523" s="67">
        <f>IFERROR(IF(($C523-INDEX(Techniciens!$G$2:$G$13,MATCH($F523,Techniciens!$A$2:$A$13,0)))&lt;=365,"Moins d'un an",IF(($C523-INDEX(Techniciens!$G$2:$G$13,MATCH($F523,Techniciens!$A$2:$A$13,0)))&lt;=730,"1 à 2 ans","Plus de 2 ans")),"")</f>
        <v/>
      </c>
    </row>
    <row r="524">
      <c r="A524" s="65" t="inlineStr">
        <is>
          <t>INT-00523</t>
        </is>
      </c>
      <c r="B524" s="65" t="inlineStr">
        <is>
          <t>DEV-01244</t>
        </is>
      </c>
      <c r="C524" s="66" t="n">
        <v>45537</v>
      </c>
      <c r="D524" s="65" t="inlineStr">
        <is>
          <t>2024-09</t>
        </is>
      </c>
      <c r="E524" s="65" t="inlineStr">
        <is>
          <t>2024-2025</t>
        </is>
      </c>
      <c r="F524" s="65" t="inlineStr">
        <is>
          <t>TEC-05</t>
        </is>
      </c>
      <c r="G524" s="65" t="inlineStr">
        <is>
          <t>Sonia Mercier</t>
        </is>
      </c>
      <c r="H524" s="65" t="inlineStr">
        <is>
          <t>Bordeaux</t>
        </is>
      </c>
      <c r="I524" s="65" t="inlineStr">
        <is>
          <t>Salle de bain</t>
        </is>
      </c>
      <c r="J524" s="70" t="n">
        <v>41.9</v>
      </c>
      <c r="K524" s="70" t="n">
        <v>42.3</v>
      </c>
      <c r="L524" s="72" t="n">
        <v>31</v>
      </c>
      <c r="M524" s="68" t="n">
        <v>1311.3</v>
      </c>
      <c r="N524" s="68" t="n">
        <v>5358.48</v>
      </c>
      <c r="O524" s="65" t="inlineStr">
        <is>
          <t>Terminée</t>
        </is>
      </c>
      <c r="P524" s="67">
        <f>$I524</f>
        <v/>
      </c>
      <c r="Q524" s="69">
        <f>1</f>
        <v/>
      </c>
      <c r="R524" s="68">
        <f>IFERROR(INDEX(Devis!$M$2:$M$3053,MATCH($B524,Devis!$A$2:$A$3053,0)),0)</f>
        <v/>
      </c>
      <c r="S524" s="68">
        <f>$M524+$N524</f>
        <v/>
      </c>
      <c r="T524" s="68">
        <f>$R524-$S524</f>
        <v/>
      </c>
      <c r="U524" s="67">
        <f>IFERROR(IF(($C524-INDEX(Techniciens!$G$2:$G$13,MATCH($F524,Techniciens!$A$2:$A$13,0)))&lt;=365,"Moins d'un an",IF(($C524-INDEX(Techniciens!$G$2:$G$13,MATCH($F524,Techniciens!$A$2:$A$13,0)))&lt;=730,"1 à 2 ans","Plus de 2 ans")),"")</f>
        <v/>
      </c>
    </row>
    <row r="525">
      <c r="A525" s="65" t="inlineStr">
        <is>
          <t>INT-00524</t>
        </is>
      </c>
      <c r="B525" s="65" t="inlineStr">
        <is>
          <t>DEV-01245</t>
        </is>
      </c>
      <c r="C525" s="66" t="n">
        <v>45541</v>
      </c>
      <c r="D525" s="65" t="inlineStr">
        <is>
          <t>2024-09</t>
        </is>
      </c>
      <c r="E525" s="65" t="inlineStr">
        <is>
          <t>2024-2025</t>
        </is>
      </c>
      <c r="F525" s="65" t="inlineStr">
        <is>
          <t>TEC-05</t>
        </is>
      </c>
      <c r="G525" s="65" t="inlineStr">
        <is>
          <t>Sonia Mercier</t>
        </is>
      </c>
      <c r="H525" s="65" t="inlineStr">
        <is>
          <t>Bordeaux</t>
        </is>
      </c>
      <c r="I525" s="65" t="inlineStr">
        <is>
          <t>Salle de bain</t>
        </is>
      </c>
      <c r="J525" s="70" t="n">
        <v>14.5</v>
      </c>
      <c r="K525" s="70" t="n">
        <v>13.1</v>
      </c>
      <c r="L525" s="72" t="n">
        <v>31</v>
      </c>
      <c r="M525" s="68" t="n">
        <v>406.1</v>
      </c>
      <c r="N525" s="68" t="n">
        <v>4947.72</v>
      </c>
      <c r="O525" s="65" t="inlineStr">
        <is>
          <t>Terminée</t>
        </is>
      </c>
      <c r="P525" s="67">
        <f>$I525</f>
        <v/>
      </c>
      <c r="Q525" s="69">
        <f>1</f>
        <v/>
      </c>
      <c r="R525" s="68">
        <f>IFERROR(INDEX(Devis!$M$2:$M$3053,MATCH($B525,Devis!$A$2:$A$3053,0)),0)</f>
        <v/>
      </c>
      <c r="S525" s="68">
        <f>$M525+$N525</f>
        <v/>
      </c>
      <c r="T525" s="68">
        <f>$R525-$S525</f>
        <v/>
      </c>
      <c r="U525" s="67">
        <f>IFERROR(IF(($C525-INDEX(Techniciens!$G$2:$G$13,MATCH($F525,Techniciens!$A$2:$A$13,0)))&lt;=365,"Moins d'un an",IF(($C525-INDEX(Techniciens!$G$2:$G$13,MATCH($F525,Techniciens!$A$2:$A$13,0)))&lt;=730,"1 à 2 ans","Plus de 2 ans")),"")</f>
        <v/>
      </c>
    </row>
    <row r="526">
      <c r="A526" s="65" t="inlineStr">
        <is>
          <t>INT-00525</t>
        </is>
      </c>
      <c r="B526" s="65" t="inlineStr">
        <is>
          <t>DEV-01247</t>
        </is>
      </c>
      <c r="C526" s="66" t="n">
        <v>45565</v>
      </c>
      <c r="D526" s="65" t="inlineStr">
        <is>
          <t>2024-09</t>
        </is>
      </c>
      <c r="E526" s="65" t="inlineStr">
        <is>
          <t>2024-2025</t>
        </is>
      </c>
      <c r="F526" s="65" t="inlineStr">
        <is>
          <t>TEC-07</t>
        </is>
      </c>
      <c r="G526" s="65" t="inlineStr">
        <is>
          <t>Yannick Dubreuil</t>
        </is>
      </c>
      <c r="H526" s="65" t="inlineStr">
        <is>
          <t>Toulouse</t>
        </is>
      </c>
      <c r="I526" s="65" t="inlineStr">
        <is>
          <t>Plomberie</t>
        </is>
      </c>
      <c r="J526" s="70" t="n">
        <v>5</v>
      </c>
      <c r="K526" s="70" t="n">
        <v>5.6</v>
      </c>
      <c r="L526" s="72" t="n">
        <v>30</v>
      </c>
      <c r="M526" s="68" t="n">
        <v>168</v>
      </c>
      <c r="N526" s="68" t="n">
        <v>1264.45</v>
      </c>
      <c r="O526" s="65" t="inlineStr">
        <is>
          <t>Terminée</t>
        </is>
      </c>
      <c r="P526" s="67">
        <f>$I526</f>
        <v/>
      </c>
      <c r="Q526" s="69">
        <f>1</f>
        <v/>
      </c>
      <c r="R526" s="68">
        <f>IFERROR(INDEX(Devis!$M$2:$M$3053,MATCH($B526,Devis!$A$2:$A$3053,0)),0)</f>
        <v/>
      </c>
      <c r="S526" s="68">
        <f>$M526+$N526</f>
        <v/>
      </c>
      <c r="T526" s="68">
        <f>$R526-$S526</f>
        <v/>
      </c>
      <c r="U526" s="67">
        <f>IFERROR(IF(($C526-INDEX(Techniciens!$G$2:$G$13,MATCH($F526,Techniciens!$A$2:$A$13,0)))&lt;=365,"Moins d'un an",IF(($C526-INDEX(Techniciens!$G$2:$G$13,MATCH($F526,Techniciens!$A$2:$A$13,0)))&lt;=730,"1 à 2 ans","Plus de 2 ans")),"")</f>
        <v/>
      </c>
    </row>
    <row r="527">
      <c r="A527" s="65" t="inlineStr">
        <is>
          <t>INT-00526</t>
        </is>
      </c>
      <c r="B527" s="65" t="inlineStr">
        <is>
          <t>DEV-01248</t>
        </is>
      </c>
      <c r="C527" s="66" t="n">
        <v>45565</v>
      </c>
      <c r="D527" s="65" t="inlineStr">
        <is>
          <t>2024-09</t>
        </is>
      </c>
      <c r="E527" s="65" t="inlineStr">
        <is>
          <t>2024-2025</t>
        </is>
      </c>
      <c r="F527" s="65" t="inlineStr">
        <is>
          <t>TEC-09</t>
        </is>
      </c>
      <c r="G527" s="65" t="inlineStr">
        <is>
          <t>Mehdi Ouali</t>
        </is>
      </c>
      <c r="H527" s="65" t="inlineStr">
        <is>
          <t>Toulouse</t>
        </is>
      </c>
      <c r="I527" s="65" t="inlineStr">
        <is>
          <t>Salle de bain</t>
        </is>
      </c>
      <c r="J527" s="70" t="n">
        <v>41.9</v>
      </c>
      <c r="K527" s="70" t="n">
        <v>53.8</v>
      </c>
      <c r="L527" s="72" t="n">
        <v>28</v>
      </c>
      <c r="M527" s="68" t="n">
        <v>1506.4</v>
      </c>
      <c r="N527" s="68" t="n">
        <v>6068.84</v>
      </c>
      <c r="O527" s="65" t="inlineStr">
        <is>
          <t>Terminée</t>
        </is>
      </c>
      <c r="P527" s="67">
        <f>$I527</f>
        <v/>
      </c>
      <c r="Q527" s="69">
        <f>1</f>
        <v/>
      </c>
      <c r="R527" s="68">
        <f>IFERROR(INDEX(Devis!$M$2:$M$3053,MATCH($B527,Devis!$A$2:$A$3053,0)),0)</f>
        <v/>
      </c>
      <c r="S527" s="68">
        <f>$M527+$N527</f>
        <v/>
      </c>
      <c r="T527" s="68">
        <f>$R527-$S527</f>
        <v/>
      </c>
      <c r="U527" s="67">
        <f>IFERROR(IF(($C527-INDEX(Techniciens!$G$2:$G$13,MATCH($F527,Techniciens!$A$2:$A$13,0)))&lt;=365,"Moins d'un an",IF(($C527-INDEX(Techniciens!$G$2:$G$13,MATCH($F527,Techniciens!$A$2:$A$13,0)))&lt;=730,"1 à 2 ans","Plus de 2 ans")),"")</f>
        <v/>
      </c>
    </row>
    <row r="528">
      <c r="A528" s="65" t="inlineStr">
        <is>
          <t>INT-00527</t>
        </is>
      </c>
      <c r="B528" s="65" t="inlineStr">
        <is>
          <t>DEV-01249</t>
        </is>
      </c>
      <c r="C528" s="66" t="n">
        <v>45572</v>
      </c>
      <c r="D528" s="65" t="inlineStr">
        <is>
          <t>2024-10</t>
        </is>
      </c>
      <c r="E528" s="65" t="inlineStr">
        <is>
          <t>2024-2025</t>
        </is>
      </c>
      <c r="F528" s="65" t="inlineStr">
        <is>
          <t>TEC-07</t>
        </is>
      </c>
      <c r="G528" s="65" t="inlineStr">
        <is>
          <t>Yannick Dubreuil</t>
        </is>
      </c>
      <c r="H528" s="65" t="inlineStr">
        <is>
          <t>Toulouse</t>
        </is>
      </c>
      <c r="I528" s="65" t="inlineStr">
        <is>
          <t>Plomberie</t>
        </is>
      </c>
      <c r="J528" s="70" t="n">
        <v>25.7</v>
      </c>
      <c r="K528" s="70" t="n">
        <v>26.8</v>
      </c>
      <c r="L528" s="72" t="n">
        <v>30</v>
      </c>
      <c r="M528" s="68" t="n">
        <v>804</v>
      </c>
      <c r="N528" s="68" t="n">
        <v>5206.24</v>
      </c>
      <c r="O528" s="65" t="inlineStr">
        <is>
          <t>Terminée</t>
        </is>
      </c>
      <c r="P528" s="67">
        <f>$I528</f>
        <v/>
      </c>
      <c r="Q528" s="69">
        <f>1</f>
        <v/>
      </c>
      <c r="R528" s="68">
        <f>IFERROR(INDEX(Devis!$M$2:$M$3053,MATCH($B528,Devis!$A$2:$A$3053,0)),0)</f>
        <v/>
      </c>
      <c r="S528" s="68">
        <f>$M528+$N528</f>
        <v/>
      </c>
      <c r="T528" s="68">
        <f>$R528-$S528</f>
        <v/>
      </c>
      <c r="U528" s="67">
        <f>IFERROR(IF(($C528-INDEX(Techniciens!$G$2:$G$13,MATCH($F528,Techniciens!$A$2:$A$13,0)))&lt;=365,"Moins d'un an",IF(($C528-INDEX(Techniciens!$G$2:$G$13,MATCH($F528,Techniciens!$A$2:$A$13,0)))&lt;=730,"1 à 2 ans","Plus de 2 ans")),"")</f>
        <v/>
      </c>
    </row>
    <row r="529">
      <c r="A529" s="65" t="inlineStr">
        <is>
          <t>INT-00528</t>
        </is>
      </c>
      <c r="B529" s="65" t="inlineStr">
        <is>
          <t>DEV-01252</t>
        </is>
      </c>
      <c r="C529" s="66" t="n">
        <v>45582</v>
      </c>
      <c r="D529" s="65" t="inlineStr">
        <is>
          <t>2024-10</t>
        </is>
      </c>
      <c r="E529" s="65" t="inlineStr">
        <is>
          <t>2024-2025</t>
        </is>
      </c>
      <c r="F529" s="65" t="inlineStr">
        <is>
          <t>TEC-03</t>
        </is>
      </c>
      <c r="G529" s="65" t="inlineStr">
        <is>
          <t>Fabien Ortiz</t>
        </is>
      </c>
      <c r="H529" s="65" t="inlineStr">
        <is>
          <t>Bordeaux</t>
        </is>
      </c>
      <c r="I529" s="65" t="inlineStr">
        <is>
          <t>Dépannage</t>
        </is>
      </c>
      <c r="J529" s="70" t="n">
        <v>1</v>
      </c>
      <c r="K529" s="70" t="n">
        <v>1</v>
      </c>
      <c r="L529" s="72" t="n">
        <v>33</v>
      </c>
      <c r="M529" s="68" t="n">
        <v>33</v>
      </c>
      <c r="N529" s="68" t="n">
        <v>86.34999999999999</v>
      </c>
      <c r="O529" s="65" t="inlineStr">
        <is>
          <t>Terminée</t>
        </is>
      </c>
      <c r="P529" s="67">
        <f>$I529</f>
        <v/>
      </c>
      <c r="Q529" s="69">
        <f>1</f>
        <v/>
      </c>
      <c r="R529" s="68">
        <f>IFERROR(INDEX(Devis!$M$2:$M$3053,MATCH($B529,Devis!$A$2:$A$3053,0)),0)</f>
        <v/>
      </c>
      <c r="S529" s="68">
        <f>$M529+$N529</f>
        <v/>
      </c>
      <c r="T529" s="68">
        <f>$R529-$S529</f>
        <v/>
      </c>
      <c r="U529" s="67">
        <f>IFERROR(IF(($C529-INDEX(Techniciens!$G$2:$G$13,MATCH($F529,Techniciens!$A$2:$A$13,0)))&lt;=365,"Moins d'un an",IF(($C529-INDEX(Techniciens!$G$2:$G$13,MATCH($F529,Techniciens!$A$2:$A$13,0)))&lt;=730,"1 à 2 ans","Plus de 2 ans")),"")</f>
        <v/>
      </c>
    </row>
    <row r="530">
      <c r="A530" s="65" t="inlineStr">
        <is>
          <t>INT-00529</t>
        </is>
      </c>
      <c r="B530" s="65" t="inlineStr">
        <is>
          <t>DEV-01256</t>
        </is>
      </c>
      <c r="C530" s="66" t="n">
        <v>45545</v>
      </c>
      <c r="D530" s="65" t="inlineStr">
        <is>
          <t>2024-09</t>
        </is>
      </c>
      <c r="E530" s="65" t="inlineStr">
        <is>
          <t>2024-2025</t>
        </is>
      </c>
      <c r="F530" s="65" t="inlineStr">
        <is>
          <t>TEC-09</t>
        </is>
      </c>
      <c r="G530" s="65" t="inlineStr">
        <is>
          <t>Mehdi Ouali</t>
        </is>
      </c>
      <c r="H530" s="65" t="inlineStr">
        <is>
          <t>Toulouse</t>
        </is>
      </c>
      <c r="I530" s="65" t="inlineStr">
        <is>
          <t>Dépannage</t>
        </is>
      </c>
      <c r="J530" s="70" t="n">
        <v>1.7</v>
      </c>
      <c r="K530" s="70" t="n">
        <v>2.1</v>
      </c>
      <c r="L530" s="72" t="n">
        <v>28</v>
      </c>
      <c r="M530" s="68" t="n">
        <v>58.8</v>
      </c>
      <c r="N530" s="68" t="n">
        <v>131.18</v>
      </c>
      <c r="O530" s="65" t="inlineStr">
        <is>
          <t>Terminée</t>
        </is>
      </c>
      <c r="P530" s="67">
        <f>$I530</f>
        <v/>
      </c>
      <c r="Q530" s="69">
        <f>1</f>
        <v/>
      </c>
      <c r="R530" s="68">
        <f>IFERROR(INDEX(Devis!$M$2:$M$3053,MATCH($B530,Devis!$A$2:$A$3053,0)),0)</f>
        <v/>
      </c>
      <c r="S530" s="68">
        <f>$M530+$N530</f>
        <v/>
      </c>
      <c r="T530" s="68">
        <f>$R530-$S530</f>
        <v/>
      </c>
      <c r="U530" s="67">
        <f>IFERROR(IF(($C530-INDEX(Techniciens!$G$2:$G$13,MATCH($F530,Techniciens!$A$2:$A$13,0)))&lt;=365,"Moins d'un an",IF(($C530-INDEX(Techniciens!$G$2:$G$13,MATCH($F530,Techniciens!$A$2:$A$13,0)))&lt;=730,"1 à 2 ans","Plus de 2 ans")),"")</f>
        <v/>
      </c>
    </row>
    <row r="531">
      <c r="A531" s="65" t="inlineStr">
        <is>
          <t>INT-00530</t>
        </is>
      </c>
      <c r="B531" s="65" t="inlineStr">
        <is>
          <t>DEV-01257</t>
        </is>
      </c>
      <c r="C531" s="66" t="n">
        <v>45551</v>
      </c>
      <c r="D531" s="65" t="inlineStr">
        <is>
          <t>2024-09</t>
        </is>
      </c>
      <c r="E531" s="65" t="inlineStr">
        <is>
          <t>2024-2025</t>
        </is>
      </c>
      <c r="F531" s="65" t="inlineStr">
        <is>
          <t>TEC-03</t>
        </is>
      </c>
      <c r="G531" s="65" t="inlineStr">
        <is>
          <t>Fabien Ortiz</t>
        </is>
      </c>
      <c r="H531" s="65" t="inlineStr">
        <is>
          <t>Bordeaux</t>
        </is>
      </c>
      <c r="I531" s="65" t="inlineStr">
        <is>
          <t>Électricité</t>
        </is>
      </c>
      <c r="J531" s="70" t="n">
        <v>5.2</v>
      </c>
      <c r="K531" s="70" t="n">
        <v>5.6</v>
      </c>
      <c r="L531" s="72" t="n">
        <v>33</v>
      </c>
      <c r="M531" s="68" t="n">
        <v>184.8</v>
      </c>
      <c r="N531" s="68" t="n">
        <v>899.58</v>
      </c>
      <c r="O531" s="65" t="inlineStr">
        <is>
          <t>Terminée</t>
        </is>
      </c>
      <c r="P531" s="67">
        <f>$I531</f>
        <v/>
      </c>
      <c r="Q531" s="69">
        <f>1</f>
        <v/>
      </c>
      <c r="R531" s="68">
        <f>IFERROR(INDEX(Devis!$M$2:$M$3053,MATCH($B531,Devis!$A$2:$A$3053,0)),0)</f>
        <v/>
      </c>
      <c r="S531" s="68">
        <f>$M531+$N531</f>
        <v/>
      </c>
      <c r="T531" s="68">
        <f>$R531-$S531</f>
        <v/>
      </c>
      <c r="U531" s="67">
        <f>IFERROR(IF(($C531-INDEX(Techniciens!$G$2:$G$13,MATCH($F531,Techniciens!$A$2:$A$13,0)))&lt;=365,"Moins d'un an",IF(($C531-INDEX(Techniciens!$G$2:$G$13,MATCH($F531,Techniciens!$A$2:$A$13,0)))&lt;=730,"1 à 2 ans","Plus de 2 ans")),"")</f>
        <v/>
      </c>
    </row>
    <row r="532">
      <c r="A532" s="65" t="inlineStr">
        <is>
          <t>INT-00531</t>
        </is>
      </c>
      <c r="B532" s="65" t="inlineStr">
        <is>
          <t>DEV-01261</t>
        </is>
      </c>
      <c r="C532" s="66" t="n">
        <v>45553</v>
      </c>
      <c r="D532" s="65" t="inlineStr">
        <is>
          <t>2024-09</t>
        </is>
      </c>
      <c r="E532" s="65" t="inlineStr">
        <is>
          <t>2024-2025</t>
        </is>
      </c>
      <c r="F532" s="65" t="inlineStr">
        <is>
          <t>TEC-01</t>
        </is>
      </c>
      <c r="G532" s="65" t="inlineStr">
        <is>
          <t>Marc Delaunay</t>
        </is>
      </c>
      <c r="H532" s="65" t="inlineStr">
        <is>
          <t>Bordeaux</t>
        </is>
      </c>
      <c r="I532" s="65" t="inlineStr">
        <is>
          <t>Plomberie</t>
        </is>
      </c>
      <c r="J532" s="70" t="n">
        <v>77.09999999999999</v>
      </c>
      <c r="K532" s="70" t="n">
        <v>67.59999999999999</v>
      </c>
      <c r="L532" s="72" t="n">
        <v>32</v>
      </c>
      <c r="M532" s="68" t="n">
        <v>2163.2</v>
      </c>
      <c r="N532" s="68" t="n">
        <v>11991.66</v>
      </c>
      <c r="O532" s="65" t="inlineStr">
        <is>
          <t>Terminée</t>
        </is>
      </c>
      <c r="P532" s="67">
        <f>$I532</f>
        <v/>
      </c>
      <c r="Q532" s="69">
        <f>1</f>
        <v/>
      </c>
      <c r="R532" s="68">
        <f>IFERROR(INDEX(Devis!$M$2:$M$3053,MATCH($B532,Devis!$A$2:$A$3053,0)),0)</f>
        <v/>
      </c>
      <c r="S532" s="68">
        <f>$M532+$N532</f>
        <v/>
      </c>
      <c r="T532" s="68">
        <f>$R532-$S532</f>
        <v/>
      </c>
      <c r="U532" s="67">
        <f>IFERROR(IF(($C532-INDEX(Techniciens!$G$2:$G$13,MATCH($F532,Techniciens!$A$2:$A$13,0)))&lt;=365,"Moins d'un an",IF(($C532-INDEX(Techniciens!$G$2:$G$13,MATCH($F532,Techniciens!$A$2:$A$13,0)))&lt;=730,"1 à 2 ans","Plus de 2 ans")),"")</f>
        <v/>
      </c>
    </row>
    <row r="533">
      <c r="A533" s="65" t="inlineStr">
        <is>
          <t>INT-00532</t>
        </is>
      </c>
      <c r="B533" s="65" t="inlineStr">
        <is>
          <t>DEV-01262</t>
        </is>
      </c>
      <c r="C533" s="66" t="n">
        <v>45554</v>
      </c>
      <c r="D533" s="65" t="inlineStr">
        <is>
          <t>2024-09</t>
        </is>
      </c>
      <c r="E533" s="65" t="inlineStr">
        <is>
          <t>2024-2025</t>
        </is>
      </c>
      <c r="F533" s="65" t="inlineStr">
        <is>
          <t>TEC-05</t>
        </is>
      </c>
      <c r="G533" s="65" t="inlineStr">
        <is>
          <t>Sonia Mercier</t>
        </is>
      </c>
      <c r="H533" s="65" t="inlineStr">
        <is>
          <t>Bordeaux</t>
        </is>
      </c>
      <c r="I533" s="65" t="inlineStr">
        <is>
          <t>Dépannage</t>
        </is>
      </c>
      <c r="J533" s="70" t="n">
        <v>4.3</v>
      </c>
      <c r="K533" s="70" t="n">
        <v>4</v>
      </c>
      <c r="L533" s="72" t="n">
        <v>31</v>
      </c>
      <c r="M533" s="68" t="n">
        <v>124</v>
      </c>
      <c r="N533" s="68" t="n">
        <v>328.24</v>
      </c>
      <c r="O533" s="65" t="inlineStr">
        <is>
          <t>Terminée</t>
        </is>
      </c>
      <c r="P533" s="67">
        <f>$I533</f>
        <v/>
      </c>
      <c r="Q533" s="69">
        <f>1</f>
        <v/>
      </c>
      <c r="R533" s="68">
        <f>IFERROR(INDEX(Devis!$M$2:$M$3053,MATCH($B533,Devis!$A$2:$A$3053,0)),0)</f>
        <v/>
      </c>
      <c r="S533" s="68">
        <f>$M533+$N533</f>
        <v/>
      </c>
      <c r="T533" s="68">
        <f>$R533-$S533</f>
        <v/>
      </c>
      <c r="U533" s="67">
        <f>IFERROR(IF(($C533-INDEX(Techniciens!$G$2:$G$13,MATCH($F533,Techniciens!$A$2:$A$13,0)))&lt;=365,"Moins d'un an",IF(($C533-INDEX(Techniciens!$G$2:$G$13,MATCH($F533,Techniciens!$A$2:$A$13,0)))&lt;=730,"1 à 2 ans","Plus de 2 ans")),"")</f>
        <v/>
      </c>
    </row>
    <row r="534">
      <c r="A534" s="65" t="inlineStr">
        <is>
          <t>INT-00533</t>
        </is>
      </c>
      <c r="B534" s="65" t="inlineStr">
        <is>
          <t>DEV-01264</t>
        </is>
      </c>
      <c r="C534" s="66" t="n">
        <v>45580</v>
      </c>
      <c r="D534" s="65" t="inlineStr">
        <is>
          <t>2024-10</t>
        </is>
      </c>
      <c r="E534" s="65" t="inlineStr">
        <is>
          <t>2024-2025</t>
        </is>
      </c>
      <c r="F534" s="65" t="inlineStr">
        <is>
          <t>TEC-05</t>
        </is>
      </c>
      <c r="G534" s="65" t="inlineStr">
        <is>
          <t>Sonia Mercier</t>
        </is>
      </c>
      <c r="H534" s="65" t="inlineStr">
        <is>
          <t>Bordeaux</t>
        </is>
      </c>
      <c r="I534" s="65" t="inlineStr">
        <is>
          <t>Dépannage</t>
        </is>
      </c>
      <c r="J534" s="70" t="n">
        <v>2.2</v>
      </c>
      <c r="K534" s="70" t="n">
        <v>2</v>
      </c>
      <c r="L534" s="72" t="n">
        <v>31</v>
      </c>
      <c r="M534" s="68" t="n">
        <v>62</v>
      </c>
      <c r="N534" s="68" t="n">
        <v>261.79</v>
      </c>
      <c r="O534" s="65" t="inlineStr">
        <is>
          <t>Terminée</t>
        </is>
      </c>
      <c r="P534" s="67">
        <f>$I534</f>
        <v/>
      </c>
      <c r="Q534" s="69">
        <f>1</f>
        <v/>
      </c>
      <c r="R534" s="68">
        <f>IFERROR(INDEX(Devis!$M$2:$M$3053,MATCH($B534,Devis!$A$2:$A$3053,0)),0)</f>
        <v/>
      </c>
      <c r="S534" s="68">
        <f>$M534+$N534</f>
        <v/>
      </c>
      <c r="T534" s="68">
        <f>$R534-$S534</f>
        <v/>
      </c>
      <c r="U534" s="67">
        <f>IFERROR(IF(($C534-INDEX(Techniciens!$G$2:$G$13,MATCH($F534,Techniciens!$A$2:$A$13,0)))&lt;=365,"Moins d'un an",IF(($C534-INDEX(Techniciens!$G$2:$G$13,MATCH($F534,Techniciens!$A$2:$A$13,0)))&lt;=730,"1 à 2 ans","Plus de 2 ans")),"")</f>
        <v/>
      </c>
    </row>
    <row r="535">
      <c r="A535" s="65" t="inlineStr">
        <is>
          <t>INT-00534</t>
        </is>
      </c>
      <c r="B535" s="65" t="inlineStr">
        <is>
          <t>DEV-01266</t>
        </is>
      </c>
      <c r="C535" s="66" t="n">
        <v>45551</v>
      </c>
      <c r="D535" s="65" t="inlineStr">
        <is>
          <t>2024-09</t>
        </is>
      </c>
      <c r="E535" s="65" t="inlineStr">
        <is>
          <t>2024-2025</t>
        </is>
      </c>
      <c r="F535" s="65" t="inlineStr">
        <is>
          <t>TEC-08</t>
        </is>
      </c>
      <c r="G535" s="65" t="inlineStr">
        <is>
          <t>Elodie Ravel</t>
        </is>
      </c>
      <c r="H535" s="65" t="inlineStr">
        <is>
          <t>Toulouse</t>
        </is>
      </c>
      <c r="I535" s="65" t="inlineStr">
        <is>
          <t>Salle de bain</t>
        </is>
      </c>
      <c r="J535" s="70" t="n">
        <v>16.9</v>
      </c>
      <c r="K535" s="70" t="n">
        <v>16.1</v>
      </c>
      <c r="L535" s="72" t="n">
        <v>32</v>
      </c>
      <c r="M535" s="68" t="n">
        <v>515.2</v>
      </c>
      <c r="N535" s="68" t="n">
        <v>2017.32</v>
      </c>
      <c r="O535" s="65" t="inlineStr">
        <is>
          <t>Terminée</t>
        </is>
      </c>
      <c r="P535" s="67">
        <f>$I535</f>
        <v/>
      </c>
      <c r="Q535" s="69">
        <f>1</f>
        <v/>
      </c>
      <c r="R535" s="68">
        <f>IFERROR(INDEX(Devis!$M$2:$M$3053,MATCH($B535,Devis!$A$2:$A$3053,0)),0)</f>
        <v/>
      </c>
      <c r="S535" s="68">
        <f>$M535+$N535</f>
        <v/>
      </c>
      <c r="T535" s="68">
        <f>$R535-$S535</f>
        <v/>
      </c>
      <c r="U535" s="67">
        <f>IFERROR(IF(($C535-INDEX(Techniciens!$G$2:$G$13,MATCH($F535,Techniciens!$A$2:$A$13,0)))&lt;=365,"Moins d'un an",IF(($C535-INDEX(Techniciens!$G$2:$G$13,MATCH($F535,Techniciens!$A$2:$A$13,0)))&lt;=730,"1 à 2 ans","Plus de 2 ans")),"")</f>
        <v/>
      </c>
    </row>
    <row r="536">
      <c r="A536" s="65" t="inlineStr">
        <is>
          <t>INT-00535</t>
        </is>
      </c>
      <c r="B536" s="65" t="inlineStr">
        <is>
          <t>DEV-01268</t>
        </is>
      </c>
      <c r="C536" s="66" t="n">
        <v>45586</v>
      </c>
      <c r="D536" s="65" t="inlineStr">
        <is>
          <t>2024-10</t>
        </is>
      </c>
      <c r="E536" s="65" t="inlineStr">
        <is>
          <t>2024-2025</t>
        </is>
      </c>
      <c r="F536" s="65" t="inlineStr">
        <is>
          <t>TEC-09</t>
        </is>
      </c>
      <c r="G536" s="65" t="inlineStr">
        <is>
          <t>Mehdi Ouali</t>
        </is>
      </c>
      <c r="H536" s="65" t="inlineStr">
        <is>
          <t>Toulouse</t>
        </is>
      </c>
      <c r="I536" s="65" t="inlineStr">
        <is>
          <t>Dépannage</t>
        </is>
      </c>
      <c r="J536" s="70" t="n">
        <v>1.5</v>
      </c>
      <c r="K536" s="70" t="n">
        <v>1.9</v>
      </c>
      <c r="L536" s="72" t="n">
        <v>28</v>
      </c>
      <c r="M536" s="68" t="n">
        <v>53.2</v>
      </c>
      <c r="N536" s="68" t="n">
        <v>128.68</v>
      </c>
      <c r="O536" s="65" t="inlineStr">
        <is>
          <t>Terminée</t>
        </is>
      </c>
      <c r="P536" s="67">
        <f>$I536</f>
        <v/>
      </c>
      <c r="Q536" s="69">
        <f>1</f>
        <v/>
      </c>
      <c r="R536" s="68">
        <f>IFERROR(INDEX(Devis!$M$2:$M$3053,MATCH($B536,Devis!$A$2:$A$3053,0)),0)</f>
        <v/>
      </c>
      <c r="S536" s="68">
        <f>$M536+$N536</f>
        <v/>
      </c>
      <c r="T536" s="68">
        <f>$R536-$S536</f>
        <v/>
      </c>
      <c r="U536" s="67">
        <f>IFERROR(IF(($C536-INDEX(Techniciens!$G$2:$G$13,MATCH($F536,Techniciens!$A$2:$A$13,0)))&lt;=365,"Moins d'un an",IF(($C536-INDEX(Techniciens!$G$2:$G$13,MATCH($F536,Techniciens!$A$2:$A$13,0)))&lt;=730,"1 à 2 ans","Plus de 2 ans")),"")</f>
        <v/>
      </c>
    </row>
    <row r="537">
      <c r="A537" s="65" t="inlineStr">
        <is>
          <t>INT-00536</t>
        </is>
      </c>
      <c r="B537" s="65" t="inlineStr">
        <is>
          <t>DEV-01270</t>
        </is>
      </c>
      <c r="C537" s="66" t="n">
        <v>45565</v>
      </c>
      <c r="D537" s="65" t="inlineStr">
        <is>
          <t>2024-09</t>
        </is>
      </c>
      <c r="E537" s="65" t="inlineStr">
        <is>
          <t>2024-2025</t>
        </is>
      </c>
      <c r="F537" s="65" t="inlineStr">
        <is>
          <t>TEC-01</t>
        </is>
      </c>
      <c r="G537" s="65" t="inlineStr">
        <is>
          <t>Marc Delaunay</t>
        </is>
      </c>
      <c r="H537" s="65" t="inlineStr">
        <is>
          <t>Bordeaux</t>
        </is>
      </c>
      <c r="I537" s="65" t="inlineStr">
        <is>
          <t>Plomberie</t>
        </is>
      </c>
      <c r="J537" s="70" t="n">
        <v>4.1</v>
      </c>
      <c r="K537" s="70" t="n">
        <v>3.8</v>
      </c>
      <c r="L537" s="72" t="n">
        <v>32</v>
      </c>
      <c r="M537" s="68" t="n">
        <v>121.6</v>
      </c>
      <c r="N537" s="68" t="n">
        <v>606.6799999999999</v>
      </c>
      <c r="O537" s="65" t="inlineStr">
        <is>
          <t>Terminée</t>
        </is>
      </c>
      <c r="P537" s="67">
        <f>$I537</f>
        <v/>
      </c>
      <c r="Q537" s="69">
        <f>1</f>
        <v/>
      </c>
      <c r="R537" s="68">
        <f>IFERROR(INDEX(Devis!$M$2:$M$3053,MATCH($B537,Devis!$A$2:$A$3053,0)),0)</f>
        <v/>
      </c>
      <c r="S537" s="68">
        <f>$M537+$N537</f>
        <v/>
      </c>
      <c r="T537" s="68">
        <f>$R537-$S537</f>
        <v/>
      </c>
      <c r="U537" s="67">
        <f>IFERROR(IF(($C537-INDEX(Techniciens!$G$2:$G$13,MATCH($F537,Techniciens!$A$2:$A$13,0)))&lt;=365,"Moins d'un an",IF(($C537-INDEX(Techniciens!$G$2:$G$13,MATCH($F537,Techniciens!$A$2:$A$13,0)))&lt;=730,"1 à 2 ans","Plus de 2 ans")),"")</f>
        <v/>
      </c>
    </row>
    <row r="538">
      <c r="A538" s="65" t="inlineStr">
        <is>
          <t>INT-00537</t>
        </is>
      </c>
      <c r="B538" s="65" t="inlineStr">
        <is>
          <t>DEV-01272</t>
        </is>
      </c>
      <c r="C538" s="66" t="n">
        <v>45547</v>
      </c>
      <c r="D538" s="65" t="inlineStr">
        <is>
          <t>2024-09</t>
        </is>
      </c>
      <c r="E538" s="65" t="inlineStr">
        <is>
          <t>2024-2025</t>
        </is>
      </c>
      <c r="F538" s="65" t="inlineStr">
        <is>
          <t>TEC-03</t>
        </is>
      </c>
      <c r="G538" s="65" t="inlineStr">
        <is>
          <t>Fabien Ortiz</t>
        </is>
      </c>
      <c r="H538" s="65" t="inlineStr">
        <is>
          <t>Bordeaux</t>
        </is>
      </c>
      <c r="I538" s="65" t="inlineStr">
        <is>
          <t>Électricité</t>
        </is>
      </c>
      <c r="J538" s="70" t="n">
        <v>43.6</v>
      </c>
      <c r="K538" s="70" t="n">
        <v>46.2</v>
      </c>
      <c r="L538" s="72" t="n">
        <v>33</v>
      </c>
      <c r="M538" s="68" t="n">
        <v>1524.6</v>
      </c>
      <c r="N538" s="68" t="n">
        <v>5864.83</v>
      </c>
      <c r="O538" s="65" t="inlineStr">
        <is>
          <t>Terminée</t>
        </is>
      </c>
      <c r="P538" s="67">
        <f>$I538</f>
        <v/>
      </c>
      <c r="Q538" s="69">
        <f>1</f>
        <v/>
      </c>
      <c r="R538" s="68">
        <f>IFERROR(INDEX(Devis!$M$2:$M$3053,MATCH($B538,Devis!$A$2:$A$3053,0)),0)</f>
        <v/>
      </c>
      <c r="S538" s="68">
        <f>$M538+$N538</f>
        <v/>
      </c>
      <c r="T538" s="68">
        <f>$R538-$S538</f>
        <v/>
      </c>
      <c r="U538" s="67">
        <f>IFERROR(IF(($C538-INDEX(Techniciens!$G$2:$G$13,MATCH($F538,Techniciens!$A$2:$A$13,0)))&lt;=365,"Moins d'un an",IF(($C538-INDEX(Techniciens!$G$2:$G$13,MATCH($F538,Techniciens!$A$2:$A$13,0)))&lt;=730,"1 à 2 ans","Plus de 2 ans")),"")</f>
        <v/>
      </c>
    </row>
    <row r="539">
      <c r="A539" s="65" t="inlineStr">
        <is>
          <t>INT-00538</t>
        </is>
      </c>
      <c r="B539" s="65" t="inlineStr">
        <is>
          <t>DEV-01274</t>
        </is>
      </c>
      <c r="C539" s="66" t="n">
        <v>45553</v>
      </c>
      <c r="D539" s="65" t="inlineStr">
        <is>
          <t>2024-09</t>
        </is>
      </c>
      <c r="E539" s="65" t="inlineStr">
        <is>
          <t>2024-2025</t>
        </is>
      </c>
      <c r="F539" s="65" t="inlineStr">
        <is>
          <t>TEC-01</t>
        </is>
      </c>
      <c r="G539" s="65" t="inlineStr">
        <is>
          <t>Marc Delaunay</t>
        </is>
      </c>
      <c r="H539" s="65" t="inlineStr">
        <is>
          <t>Bordeaux</t>
        </is>
      </c>
      <c r="I539" s="65" t="inlineStr">
        <is>
          <t>Plomberie</t>
        </is>
      </c>
      <c r="J539" s="70" t="n">
        <v>2</v>
      </c>
      <c r="K539" s="70" t="n">
        <v>2.1</v>
      </c>
      <c r="L539" s="72" t="n">
        <v>32</v>
      </c>
      <c r="M539" s="68" t="n">
        <v>67.2</v>
      </c>
      <c r="N539" s="68" t="n">
        <v>191.56</v>
      </c>
      <c r="O539" s="65" t="inlineStr">
        <is>
          <t>Terminée</t>
        </is>
      </c>
      <c r="P539" s="67">
        <f>$I539</f>
        <v/>
      </c>
      <c r="Q539" s="69">
        <f>1</f>
        <v/>
      </c>
      <c r="R539" s="68">
        <f>IFERROR(INDEX(Devis!$M$2:$M$3053,MATCH($B539,Devis!$A$2:$A$3053,0)),0)</f>
        <v/>
      </c>
      <c r="S539" s="68">
        <f>$M539+$N539</f>
        <v/>
      </c>
      <c r="T539" s="68">
        <f>$R539-$S539</f>
        <v/>
      </c>
      <c r="U539" s="67">
        <f>IFERROR(IF(($C539-INDEX(Techniciens!$G$2:$G$13,MATCH($F539,Techniciens!$A$2:$A$13,0)))&lt;=365,"Moins d'un an",IF(($C539-INDEX(Techniciens!$G$2:$G$13,MATCH($F539,Techniciens!$A$2:$A$13,0)))&lt;=730,"1 à 2 ans","Plus de 2 ans")),"")</f>
        <v/>
      </c>
    </row>
    <row r="540">
      <c r="A540" s="65" t="inlineStr">
        <is>
          <t>INT-00539</t>
        </is>
      </c>
      <c r="B540" s="65" t="inlineStr">
        <is>
          <t>DEV-01275</t>
        </is>
      </c>
      <c r="C540" s="66" t="n">
        <v>45565</v>
      </c>
      <c r="D540" s="65" t="inlineStr">
        <is>
          <t>2024-09</t>
        </is>
      </c>
      <c r="E540" s="65" t="inlineStr">
        <is>
          <t>2024-2025</t>
        </is>
      </c>
      <c r="F540" s="65" t="inlineStr">
        <is>
          <t>TEC-05</t>
        </is>
      </c>
      <c r="G540" s="65" t="inlineStr">
        <is>
          <t>Sonia Mercier</t>
        </is>
      </c>
      <c r="H540" s="65" t="inlineStr">
        <is>
          <t>Bordeaux</t>
        </is>
      </c>
      <c r="I540" s="65" t="inlineStr">
        <is>
          <t>Dépannage</t>
        </is>
      </c>
      <c r="J540" s="70" t="n">
        <v>1.5</v>
      </c>
      <c r="K540" s="70" t="n">
        <v>1.5</v>
      </c>
      <c r="L540" s="72" t="n">
        <v>31</v>
      </c>
      <c r="M540" s="68" t="n">
        <v>46.5</v>
      </c>
      <c r="N540" s="68" t="n">
        <v>120.12</v>
      </c>
      <c r="O540" s="65" t="inlineStr">
        <is>
          <t>Terminée</t>
        </is>
      </c>
      <c r="P540" s="67">
        <f>$I540</f>
        <v/>
      </c>
      <c r="Q540" s="69">
        <f>1</f>
        <v/>
      </c>
      <c r="R540" s="68">
        <f>IFERROR(INDEX(Devis!$M$2:$M$3053,MATCH($B540,Devis!$A$2:$A$3053,0)),0)</f>
        <v/>
      </c>
      <c r="S540" s="68">
        <f>$M540+$N540</f>
        <v/>
      </c>
      <c r="T540" s="68">
        <f>$R540-$S540</f>
        <v/>
      </c>
      <c r="U540" s="67">
        <f>IFERROR(IF(($C540-INDEX(Techniciens!$G$2:$G$13,MATCH($F540,Techniciens!$A$2:$A$13,0)))&lt;=365,"Moins d'un an",IF(($C540-INDEX(Techniciens!$G$2:$G$13,MATCH($F540,Techniciens!$A$2:$A$13,0)))&lt;=730,"1 à 2 ans","Plus de 2 ans")),"")</f>
        <v/>
      </c>
    </row>
    <row r="541">
      <c r="A541" s="65" t="inlineStr">
        <is>
          <t>INT-00540</t>
        </is>
      </c>
      <c r="B541" s="65" t="inlineStr">
        <is>
          <t>DEV-01278</t>
        </is>
      </c>
      <c r="C541" s="66" t="n">
        <v>45579</v>
      </c>
      <c r="D541" s="65" t="inlineStr">
        <is>
          <t>2024-10</t>
        </is>
      </c>
      <c r="E541" s="65" t="inlineStr">
        <is>
          <t>2024-2025</t>
        </is>
      </c>
      <c r="F541" s="65" t="inlineStr">
        <is>
          <t>TEC-07</t>
        </is>
      </c>
      <c r="G541" s="65" t="inlineStr">
        <is>
          <t>Yannick Dubreuil</t>
        </is>
      </c>
      <c r="H541" s="65" t="inlineStr">
        <is>
          <t>Toulouse</t>
        </is>
      </c>
      <c r="I541" s="65" t="inlineStr">
        <is>
          <t>Salle de bain</t>
        </is>
      </c>
      <c r="J541" s="70" t="n">
        <v>6.1</v>
      </c>
      <c r="K541" s="70" t="n">
        <v>6.9</v>
      </c>
      <c r="L541" s="72" t="n">
        <v>30</v>
      </c>
      <c r="M541" s="68" t="n">
        <v>207</v>
      </c>
      <c r="N541" s="68" t="n">
        <v>594.35</v>
      </c>
      <c r="O541" s="65" t="inlineStr">
        <is>
          <t>Terminée</t>
        </is>
      </c>
      <c r="P541" s="67">
        <f>$I541</f>
        <v/>
      </c>
      <c r="Q541" s="69">
        <f>1</f>
        <v/>
      </c>
      <c r="R541" s="68">
        <f>IFERROR(INDEX(Devis!$M$2:$M$3053,MATCH($B541,Devis!$A$2:$A$3053,0)),0)</f>
        <v/>
      </c>
      <c r="S541" s="68">
        <f>$M541+$N541</f>
        <v/>
      </c>
      <c r="T541" s="68">
        <f>$R541-$S541</f>
        <v/>
      </c>
      <c r="U541" s="67">
        <f>IFERROR(IF(($C541-INDEX(Techniciens!$G$2:$G$13,MATCH($F541,Techniciens!$A$2:$A$13,0)))&lt;=365,"Moins d'un an",IF(($C541-INDEX(Techniciens!$G$2:$G$13,MATCH($F541,Techniciens!$A$2:$A$13,0)))&lt;=730,"1 à 2 ans","Plus de 2 ans")),"")</f>
        <v/>
      </c>
    </row>
    <row r="542">
      <c r="A542" s="65" t="inlineStr">
        <is>
          <t>INT-00541</t>
        </is>
      </c>
      <c r="B542" s="65" t="inlineStr">
        <is>
          <t>DEV-01279</t>
        </is>
      </c>
      <c r="C542" s="66" t="n">
        <v>45566</v>
      </c>
      <c r="D542" s="65" t="inlineStr">
        <is>
          <t>2024-10</t>
        </is>
      </c>
      <c r="E542" s="65" t="inlineStr">
        <is>
          <t>2024-2025</t>
        </is>
      </c>
      <c r="F542" s="65" t="inlineStr">
        <is>
          <t>TEC-07</t>
        </is>
      </c>
      <c r="G542" s="65" t="inlineStr">
        <is>
          <t>Yannick Dubreuil</t>
        </is>
      </c>
      <c r="H542" s="65" t="inlineStr">
        <is>
          <t>Toulouse</t>
        </is>
      </c>
      <c r="I542" s="65" t="inlineStr">
        <is>
          <t>Plomberie</t>
        </is>
      </c>
      <c r="J542" s="70" t="n">
        <v>2.1</v>
      </c>
      <c r="K542" s="70" t="n">
        <v>2.2</v>
      </c>
      <c r="L542" s="72" t="n">
        <v>30</v>
      </c>
      <c r="M542" s="68" t="n">
        <v>66</v>
      </c>
      <c r="N542" s="68" t="n">
        <v>176.48</v>
      </c>
      <c r="O542" s="65" t="inlineStr">
        <is>
          <t>Terminée</t>
        </is>
      </c>
      <c r="P542" s="67">
        <f>$I542</f>
        <v/>
      </c>
      <c r="Q542" s="69">
        <f>1</f>
        <v/>
      </c>
      <c r="R542" s="68">
        <f>IFERROR(INDEX(Devis!$M$2:$M$3053,MATCH($B542,Devis!$A$2:$A$3053,0)),0)</f>
        <v/>
      </c>
      <c r="S542" s="68">
        <f>$M542+$N542</f>
        <v/>
      </c>
      <c r="T542" s="68">
        <f>$R542-$S542</f>
        <v/>
      </c>
      <c r="U542" s="67">
        <f>IFERROR(IF(($C542-INDEX(Techniciens!$G$2:$G$13,MATCH($F542,Techniciens!$A$2:$A$13,0)))&lt;=365,"Moins d'un an",IF(($C542-INDEX(Techniciens!$G$2:$G$13,MATCH($F542,Techniciens!$A$2:$A$13,0)))&lt;=730,"1 à 2 ans","Plus de 2 ans")),"")</f>
        <v/>
      </c>
    </row>
    <row r="543">
      <c r="A543" s="65" t="inlineStr">
        <is>
          <t>INT-00542</t>
        </is>
      </c>
      <c r="B543" s="65" t="inlineStr">
        <is>
          <t>DEV-01284</t>
        </is>
      </c>
      <c r="C543" s="66" t="n">
        <v>45579</v>
      </c>
      <c r="D543" s="65" t="inlineStr">
        <is>
          <t>2024-10</t>
        </is>
      </c>
      <c r="E543" s="65" t="inlineStr">
        <is>
          <t>2024-2025</t>
        </is>
      </c>
      <c r="F543" s="65" t="inlineStr">
        <is>
          <t>TEC-08</t>
        </is>
      </c>
      <c r="G543" s="65" t="inlineStr">
        <is>
          <t>Elodie Ravel</t>
        </is>
      </c>
      <c r="H543" s="65" t="inlineStr">
        <is>
          <t>Toulouse</t>
        </is>
      </c>
      <c r="I543" s="65" t="inlineStr">
        <is>
          <t>Salle de bain</t>
        </is>
      </c>
      <c r="J543" s="70" t="n">
        <v>5.8</v>
      </c>
      <c r="K543" s="70" t="n">
        <v>5.6</v>
      </c>
      <c r="L543" s="72" t="n">
        <v>32</v>
      </c>
      <c r="M543" s="68" t="n">
        <v>179.2</v>
      </c>
      <c r="N543" s="68" t="n">
        <v>587.34</v>
      </c>
      <c r="O543" s="65" t="inlineStr">
        <is>
          <t>Terminée</t>
        </is>
      </c>
      <c r="P543" s="67">
        <f>$I543</f>
        <v/>
      </c>
      <c r="Q543" s="69">
        <f>1</f>
        <v/>
      </c>
      <c r="R543" s="68">
        <f>IFERROR(INDEX(Devis!$M$2:$M$3053,MATCH($B543,Devis!$A$2:$A$3053,0)),0)</f>
        <v/>
      </c>
      <c r="S543" s="68">
        <f>$M543+$N543</f>
        <v/>
      </c>
      <c r="T543" s="68">
        <f>$R543-$S543</f>
        <v/>
      </c>
      <c r="U543" s="67">
        <f>IFERROR(IF(($C543-INDEX(Techniciens!$G$2:$G$13,MATCH($F543,Techniciens!$A$2:$A$13,0)))&lt;=365,"Moins d'un an",IF(($C543-INDEX(Techniciens!$G$2:$G$13,MATCH($F543,Techniciens!$A$2:$A$13,0)))&lt;=730,"1 à 2 ans","Plus de 2 ans")),"")</f>
        <v/>
      </c>
    </row>
    <row r="544">
      <c r="A544" s="65" t="inlineStr">
        <is>
          <t>INT-00543</t>
        </is>
      </c>
      <c r="B544" s="65" t="inlineStr">
        <is>
          <t>DEV-01287</t>
        </is>
      </c>
      <c r="C544" s="66" t="n">
        <v>45575</v>
      </c>
      <c r="D544" s="65" t="inlineStr">
        <is>
          <t>2024-10</t>
        </is>
      </c>
      <c r="E544" s="65" t="inlineStr">
        <is>
          <t>2024-2025</t>
        </is>
      </c>
      <c r="F544" s="65" t="inlineStr">
        <is>
          <t>TEC-09</t>
        </is>
      </c>
      <c r="G544" s="65" t="inlineStr">
        <is>
          <t>Mehdi Ouali</t>
        </is>
      </c>
      <c r="H544" s="65" t="inlineStr">
        <is>
          <t>Toulouse</t>
        </is>
      </c>
      <c r="I544" s="65" t="inlineStr">
        <is>
          <t>Dépannage</t>
        </is>
      </c>
      <c r="J544" s="70" t="n">
        <v>2.2</v>
      </c>
      <c r="K544" s="70" t="n">
        <v>3</v>
      </c>
      <c r="L544" s="72" t="n">
        <v>28</v>
      </c>
      <c r="M544" s="68" t="n">
        <v>84</v>
      </c>
      <c r="N544" s="68" t="n">
        <v>139.89</v>
      </c>
      <c r="O544" s="65" t="inlineStr">
        <is>
          <t>Terminée</t>
        </is>
      </c>
      <c r="P544" s="67">
        <f>$I544</f>
        <v/>
      </c>
      <c r="Q544" s="69">
        <f>1</f>
        <v/>
      </c>
      <c r="R544" s="68">
        <f>IFERROR(INDEX(Devis!$M$2:$M$3053,MATCH($B544,Devis!$A$2:$A$3053,0)),0)</f>
        <v/>
      </c>
      <c r="S544" s="68">
        <f>$M544+$N544</f>
        <v/>
      </c>
      <c r="T544" s="68">
        <f>$R544-$S544</f>
        <v/>
      </c>
      <c r="U544" s="67">
        <f>IFERROR(IF(($C544-INDEX(Techniciens!$G$2:$G$13,MATCH($F544,Techniciens!$A$2:$A$13,0)))&lt;=365,"Moins d'un an",IF(($C544-INDEX(Techniciens!$G$2:$G$13,MATCH($F544,Techniciens!$A$2:$A$13,0)))&lt;=730,"1 à 2 ans","Plus de 2 ans")),"")</f>
        <v/>
      </c>
    </row>
    <row r="545">
      <c r="A545" s="65" t="inlineStr">
        <is>
          <t>INT-00544</t>
        </is>
      </c>
      <c r="B545" s="65" t="inlineStr">
        <is>
          <t>DEV-01293</t>
        </is>
      </c>
      <c r="C545" s="66" t="n">
        <v>45602</v>
      </c>
      <c r="D545" s="65" t="inlineStr">
        <is>
          <t>2024-11</t>
        </is>
      </c>
      <c r="E545" s="65" t="inlineStr">
        <is>
          <t>2024-2025</t>
        </is>
      </c>
      <c r="F545" s="65" t="inlineStr">
        <is>
          <t>TEC-02</t>
        </is>
      </c>
      <c r="G545" s="65" t="inlineStr">
        <is>
          <t>Ahmed Zahiri</t>
        </is>
      </c>
      <c r="H545" s="65" t="inlineStr">
        <is>
          <t>Bordeaux</t>
        </is>
      </c>
      <c r="I545" s="65" t="inlineStr">
        <is>
          <t>Chauffage</t>
        </is>
      </c>
      <c r="J545" s="70" t="n">
        <v>8.6</v>
      </c>
      <c r="K545" s="70" t="n">
        <v>8.800000000000001</v>
      </c>
      <c r="L545" s="72" t="n">
        <v>35</v>
      </c>
      <c r="M545" s="68" t="n">
        <v>308</v>
      </c>
      <c r="N545" s="68" t="n">
        <v>2327.55</v>
      </c>
      <c r="O545" s="65" t="inlineStr">
        <is>
          <t>Terminée</t>
        </is>
      </c>
      <c r="P545" s="67">
        <f>$I545</f>
        <v/>
      </c>
      <c r="Q545" s="69">
        <f>1</f>
        <v/>
      </c>
      <c r="R545" s="68">
        <f>IFERROR(INDEX(Devis!$M$2:$M$3053,MATCH($B545,Devis!$A$2:$A$3053,0)),0)</f>
        <v/>
      </c>
      <c r="S545" s="68">
        <f>$M545+$N545</f>
        <v/>
      </c>
      <c r="T545" s="68">
        <f>$R545-$S545</f>
        <v/>
      </c>
      <c r="U545" s="67">
        <f>IFERROR(IF(($C545-INDEX(Techniciens!$G$2:$G$13,MATCH($F545,Techniciens!$A$2:$A$13,0)))&lt;=365,"Moins d'un an",IF(($C545-INDEX(Techniciens!$G$2:$G$13,MATCH($F545,Techniciens!$A$2:$A$13,0)))&lt;=730,"1 à 2 ans","Plus de 2 ans")),"")</f>
        <v/>
      </c>
    </row>
    <row r="546">
      <c r="A546" s="65" t="inlineStr">
        <is>
          <t>INT-00545</t>
        </is>
      </c>
      <c r="B546" s="65" t="inlineStr">
        <is>
          <t>DEV-01296</t>
        </is>
      </c>
      <c r="C546" s="66" t="n">
        <v>45581</v>
      </c>
      <c r="D546" s="65" t="inlineStr">
        <is>
          <t>2024-10</t>
        </is>
      </c>
      <c r="E546" s="65" t="inlineStr">
        <is>
          <t>2024-2025</t>
        </is>
      </c>
      <c r="F546" s="65" t="inlineStr">
        <is>
          <t>TEC-07</t>
        </is>
      </c>
      <c r="G546" s="65" t="inlineStr">
        <is>
          <t>Yannick Dubreuil</t>
        </is>
      </c>
      <c r="H546" s="65" t="inlineStr">
        <is>
          <t>Toulouse</t>
        </is>
      </c>
      <c r="I546" s="65" t="inlineStr">
        <is>
          <t>Plomberie</t>
        </is>
      </c>
      <c r="J546" s="70" t="n">
        <v>4.8</v>
      </c>
      <c r="K546" s="70" t="n">
        <v>4.9</v>
      </c>
      <c r="L546" s="72" t="n">
        <v>30</v>
      </c>
      <c r="M546" s="68" t="n">
        <v>147</v>
      </c>
      <c r="N546" s="68" t="n">
        <v>741.88</v>
      </c>
      <c r="O546" s="65" t="inlineStr">
        <is>
          <t>Terminée</t>
        </is>
      </c>
      <c r="P546" s="67">
        <f>$I546</f>
        <v/>
      </c>
      <c r="Q546" s="69">
        <f>1</f>
        <v/>
      </c>
      <c r="R546" s="68">
        <f>IFERROR(INDEX(Devis!$M$2:$M$3053,MATCH($B546,Devis!$A$2:$A$3053,0)),0)</f>
        <v/>
      </c>
      <c r="S546" s="68">
        <f>$M546+$N546</f>
        <v/>
      </c>
      <c r="T546" s="68">
        <f>$R546-$S546</f>
        <v/>
      </c>
      <c r="U546" s="67">
        <f>IFERROR(IF(($C546-INDEX(Techniciens!$G$2:$G$13,MATCH($F546,Techniciens!$A$2:$A$13,0)))&lt;=365,"Moins d'un an",IF(($C546-INDEX(Techniciens!$G$2:$G$13,MATCH($F546,Techniciens!$A$2:$A$13,0)))&lt;=730,"1 à 2 ans","Plus de 2 ans")),"")</f>
        <v/>
      </c>
    </row>
    <row r="547">
      <c r="A547" s="65" t="inlineStr">
        <is>
          <t>INT-00546</t>
        </is>
      </c>
      <c r="B547" s="65" t="inlineStr">
        <is>
          <t>DEV-01305</t>
        </is>
      </c>
      <c r="C547" s="66" t="n">
        <v>45576</v>
      </c>
      <c r="D547" s="65" t="inlineStr">
        <is>
          <t>2024-10</t>
        </is>
      </c>
      <c r="E547" s="65" t="inlineStr">
        <is>
          <t>2024-2025</t>
        </is>
      </c>
      <c r="F547" s="65" t="inlineStr">
        <is>
          <t>TEC-06</t>
        </is>
      </c>
      <c r="G547" s="65" t="inlineStr">
        <is>
          <t>Pierre Vasseur</t>
        </is>
      </c>
      <c r="H547" s="65" t="inlineStr">
        <is>
          <t>Toulouse</t>
        </is>
      </c>
      <c r="I547" s="65" t="inlineStr">
        <is>
          <t>Chauffage</t>
        </is>
      </c>
      <c r="J547" s="70" t="n">
        <v>3.5</v>
      </c>
      <c r="K547" s="70" t="n">
        <v>2.9</v>
      </c>
      <c r="L547" s="72" t="n">
        <v>36</v>
      </c>
      <c r="M547" s="68" t="n">
        <v>104.4</v>
      </c>
      <c r="N547" s="68" t="n">
        <v>385.16</v>
      </c>
      <c r="O547" s="65" t="inlineStr">
        <is>
          <t>Terminée</t>
        </is>
      </c>
      <c r="P547" s="67">
        <f>$I547</f>
        <v/>
      </c>
      <c r="Q547" s="69">
        <f>1</f>
        <v/>
      </c>
      <c r="R547" s="68">
        <f>IFERROR(INDEX(Devis!$M$2:$M$3053,MATCH($B547,Devis!$A$2:$A$3053,0)),0)</f>
        <v/>
      </c>
      <c r="S547" s="68">
        <f>$M547+$N547</f>
        <v/>
      </c>
      <c r="T547" s="68">
        <f>$R547-$S547</f>
        <v/>
      </c>
      <c r="U547" s="67">
        <f>IFERROR(IF(($C547-INDEX(Techniciens!$G$2:$G$13,MATCH($F547,Techniciens!$A$2:$A$13,0)))&lt;=365,"Moins d'un an",IF(($C547-INDEX(Techniciens!$G$2:$G$13,MATCH($F547,Techniciens!$A$2:$A$13,0)))&lt;=730,"1 à 2 ans","Plus de 2 ans")),"")</f>
        <v/>
      </c>
    </row>
    <row r="548">
      <c r="A548" s="65" t="inlineStr">
        <is>
          <t>INT-00547</t>
        </is>
      </c>
      <c r="B548" s="65" t="inlineStr">
        <is>
          <t>DEV-01311</t>
        </is>
      </c>
      <c r="C548" s="66" t="n">
        <v>45603</v>
      </c>
      <c r="D548" s="65" t="inlineStr">
        <is>
          <t>2024-11</t>
        </is>
      </c>
      <c r="E548" s="65" t="inlineStr">
        <is>
          <t>2024-2025</t>
        </is>
      </c>
      <c r="F548" s="65" t="inlineStr">
        <is>
          <t>TEC-01</t>
        </is>
      </c>
      <c r="G548" s="65" t="inlineStr">
        <is>
          <t>Marc Delaunay</t>
        </is>
      </c>
      <c r="H548" s="65" t="inlineStr">
        <is>
          <t>Bordeaux</t>
        </is>
      </c>
      <c r="I548" s="65" t="inlineStr">
        <is>
          <t>Plomberie</t>
        </is>
      </c>
      <c r="J548" s="70" t="n">
        <v>25.7</v>
      </c>
      <c r="K548" s="70" t="n">
        <v>26.8</v>
      </c>
      <c r="L548" s="72" t="n">
        <v>32</v>
      </c>
      <c r="M548" s="68" t="n">
        <v>857.6</v>
      </c>
      <c r="N548" s="68" t="n">
        <v>6376.86</v>
      </c>
      <c r="O548" s="65" t="inlineStr">
        <is>
          <t>Terminée</t>
        </is>
      </c>
      <c r="P548" s="67">
        <f>$I548</f>
        <v/>
      </c>
      <c r="Q548" s="69">
        <f>1</f>
        <v/>
      </c>
      <c r="R548" s="68">
        <f>IFERROR(INDEX(Devis!$M$2:$M$3053,MATCH($B548,Devis!$A$2:$A$3053,0)),0)</f>
        <v/>
      </c>
      <c r="S548" s="68">
        <f>$M548+$N548</f>
        <v/>
      </c>
      <c r="T548" s="68">
        <f>$R548-$S548</f>
        <v/>
      </c>
      <c r="U548" s="67">
        <f>IFERROR(IF(($C548-INDEX(Techniciens!$G$2:$G$13,MATCH($F548,Techniciens!$A$2:$A$13,0)))&lt;=365,"Moins d'un an",IF(($C548-INDEX(Techniciens!$G$2:$G$13,MATCH($F548,Techniciens!$A$2:$A$13,0)))&lt;=730,"1 à 2 ans","Plus de 2 ans")),"")</f>
        <v/>
      </c>
    </row>
    <row r="549">
      <c r="A549" s="65" t="inlineStr">
        <is>
          <t>INT-00548</t>
        </is>
      </c>
      <c r="B549" s="65" t="inlineStr">
        <is>
          <t>DEV-01315</t>
        </is>
      </c>
      <c r="C549" s="66" t="n">
        <v>45583</v>
      </c>
      <c r="D549" s="65" t="inlineStr">
        <is>
          <t>2024-10</t>
        </is>
      </c>
      <c r="E549" s="65" t="inlineStr">
        <is>
          <t>2024-2025</t>
        </is>
      </c>
      <c r="F549" s="65" t="inlineStr">
        <is>
          <t>TEC-05</t>
        </is>
      </c>
      <c r="G549" s="65" t="inlineStr">
        <is>
          <t>Sonia Mercier</t>
        </is>
      </c>
      <c r="H549" s="65" t="inlineStr">
        <is>
          <t>Bordeaux</t>
        </is>
      </c>
      <c r="I549" s="65" t="inlineStr">
        <is>
          <t>Salle de bain</t>
        </is>
      </c>
      <c r="J549" s="70" t="n">
        <v>5.2</v>
      </c>
      <c r="K549" s="70" t="n">
        <v>5.2</v>
      </c>
      <c r="L549" s="72" t="n">
        <v>31</v>
      </c>
      <c r="M549" s="68" t="n">
        <v>161.2</v>
      </c>
      <c r="N549" s="68" t="n">
        <v>616.71</v>
      </c>
      <c r="O549" s="65" t="inlineStr">
        <is>
          <t>Terminée</t>
        </is>
      </c>
      <c r="P549" s="67">
        <f>$I549</f>
        <v/>
      </c>
      <c r="Q549" s="69">
        <f>1</f>
        <v/>
      </c>
      <c r="R549" s="68">
        <f>IFERROR(INDEX(Devis!$M$2:$M$3053,MATCH($B549,Devis!$A$2:$A$3053,0)),0)</f>
        <v/>
      </c>
      <c r="S549" s="68">
        <f>$M549+$N549</f>
        <v/>
      </c>
      <c r="T549" s="68">
        <f>$R549-$S549</f>
        <v/>
      </c>
      <c r="U549" s="67">
        <f>IFERROR(IF(($C549-INDEX(Techniciens!$G$2:$G$13,MATCH($F549,Techniciens!$A$2:$A$13,0)))&lt;=365,"Moins d'un an",IF(($C549-INDEX(Techniciens!$G$2:$G$13,MATCH($F549,Techniciens!$A$2:$A$13,0)))&lt;=730,"1 à 2 ans","Plus de 2 ans")),"")</f>
        <v/>
      </c>
    </row>
    <row r="550">
      <c r="A550" s="65" t="inlineStr">
        <is>
          <t>INT-00549</t>
        </is>
      </c>
      <c r="B550" s="65" t="inlineStr">
        <is>
          <t>DEV-01317</t>
        </is>
      </c>
      <c r="C550" s="66" t="n">
        <v>45600</v>
      </c>
      <c r="D550" s="65" t="inlineStr">
        <is>
          <t>2024-11</t>
        </is>
      </c>
      <c r="E550" s="65" t="inlineStr">
        <is>
          <t>2024-2025</t>
        </is>
      </c>
      <c r="F550" s="65" t="inlineStr">
        <is>
          <t>TEC-05</t>
        </is>
      </c>
      <c r="G550" s="65" t="inlineStr">
        <is>
          <t>Sonia Mercier</t>
        </is>
      </c>
      <c r="H550" s="65" t="inlineStr">
        <is>
          <t>Bordeaux</t>
        </is>
      </c>
      <c r="I550" s="65" t="inlineStr">
        <is>
          <t>Dépannage</t>
        </is>
      </c>
      <c r="J550" s="70" t="n">
        <v>1.4</v>
      </c>
      <c r="K550" s="70" t="n">
        <v>1.4</v>
      </c>
      <c r="L550" s="72" t="n">
        <v>31</v>
      </c>
      <c r="M550" s="68" t="n">
        <v>43.4</v>
      </c>
      <c r="N550" s="68" t="n">
        <v>127.75</v>
      </c>
      <c r="O550" s="65" t="inlineStr">
        <is>
          <t>Terminée</t>
        </is>
      </c>
      <c r="P550" s="67">
        <f>$I550</f>
        <v/>
      </c>
      <c r="Q550" s="69">
        <f>1</f>
        <v/>
      </c>
      <c r="R550" s="68">
        <f>IFERROR(INDEX(Devis!$M$2:$M$3053,MATCH($B550,Devis!$A$2:$A$3053,0)),0)</f>
        <v/>
      </c>
      <c r="S550" s="68">
        <f>$M550+$N550</f>
        <v/>
      </c>
      <c r="T550" s="68">
        <f>$R550-$S550</f>
        <v/>
      </c>
      <c r="U550" s="67">
        <f>IFERROR(IF(($C550-INDEX(Techniciens!$G$2:$G$13,MATCH($F550,Techniciens!$A$2:$A$13,0)))&lt;=365,"Moins d'un an",IF(($C550-INDEX(Techniciens!$G$2:$G$13,MATCH($F550,Techniciens!$A$2:$A$13,0)))&lt;=730,"1 à 2 ans","Plus de 2 ans")),"")</f>
        <v/>
      </c>
    </row>
    <row r="551">
      <c r="A551" s="65" t="inlineStr">
        <is>
          <t>INT-00550</t>
        </is>
      </c>
      <c r="B551" s="65" t="inlineStr">
        <is>
          <t>DEV-01321</t>
        </is>
      </c>
      <c r="C551" s="66" t="n">
        <v>45582</v>
      </c>
      <c r="D551" s="65" t="inlineStr">
        <is>
          <t>2024-10</t>
        </is>
      </c>
      <c r="E551" s="65" t="inlineStr">
        <is>
          <t>2024-2025</t>
        </is>
      </c>
      <c r="F551" s="65" t="inlineStr">
        <is>
          <t>TEC-01</t>
        </is>
      </c>
      <c r="G551" s="65" t="inlineStr">
        <is>
          <t>Marc Delaunay</t>
        </is>
      </c>
      <c r="H551" s="65" t="inlineStr">
        <is>
          <t>Bordeaux</t>
        </is>
      </c>
      <c r="I551" s="65" t="inlineStr">
        <is>
          <t>Plomberie</t>
        </is>
      </c>
      <c r="J551" s="70" t="n">
        <v>1.9</v>
      </c>
      <c r="K551" s="70" t="n">
        <v>1.8</v>
      </c>
      <c r="L551" s="72" t="n">
        <v>32</v>
      </c>
      <c r="M551" s="68" t="n">
        <v>57.6</v>
      </c>
      <c r="N551" s="68" t="n">
        <v>325.46</v>
      </c>
      <c r="O551" s="65" t="inlineStr">
        <is>
          <t>Terminée</t>
        </is>
      </c>
      <c r="P551" s="67">
        <f>$I551</f>
        <v/>
      </c>
      <c r="Q551" s="69">
        <f>1</f>
        <v/>
      </c>
      <c r="R551" s="68">
        <f>IFERROR(INDEX(Devis!$M$2:$M$3053,MATCH($B551,Devis!$A$2:$A$3053,0)),0)</f>
        <v/>
      </c>
      <c r="S551" s="68">
        <f>$M551+$N551</f>
        <v/>
      </c>
      <c r="T551" s="68">
        <f>$R551-$S551</f>
        <v/>
      </c>
      <c r="U551" s="67">
        <f>IFERROR(IF(($C551-INDEX(Techniciens!$G$2:$G$13,MATCH($F551,Techniciens!$A$2:$A$13,0)))&lt;=365,"Moins d'un an",IF(($C551-INDEX(Techniciens!$G$2:$G$13,MATCH($F551,Techniciens!$A$2:$A$13,0)))&lt;=730,"1 à 2 ans","Plus de 2 ans")),"")</f>
        <v/>
      </c>
    </row>
    <row r="552">
      <c r="A552" s="65" t="inlineStr">
        <is>
          <t>INT-00551</t>
        </is>
      </c>
      <c r="B552" s="65" t="inlineStr">
        <is>
          <t>DEV-01330</t>
        </is>
      </c>
      <c r="C552" s="66" t="n">
        <v>45588</v>
      </c>
      <c r="D552" s="65" t="inlineStr">
        <is>
          <t>2024-10</t>
        </is>
      </c>
      <c r="E552" s="65" t="inlineStr">
        <is>
          <t>2024-2025</t>
        </is>
      </c>
      <c r="F552" s="65" t="inlineStr">
        <is>
          <t>TEC-02</t>
        </is>
      </c>
      <c r="G552" s="65" t="inlineStr">
        <is>
          <t>Ahmed Zahiri</t>
        </is>
      </c>
      <c r="H552" s="65" t="inlineStr">
        <is>
          <t>Bordeaux</t>
        </is>
      </c>
      <c r="I552" s="65" t="inlineStr">
        <is>
          <t>Chauffage</t>
        </is>
      </c>
      <c r="J552" s="70" t="n">
        <v>9.699999999999999</v>
      </c>
      <c r="K552" s="70" t="n">
        <v>9.199999999999999</v>
      </c>
      <c r="L552" s="72" t="n">
        <v>35</v>
      </c>
      <c r="M552" s="68" t="n">
        <v>322</v>
      </c>
      <c r="N552" s="68" t="n">
        <v>1785.18</v>
      </c>
      <c r="O552" s="65" t="inlineStr">
        <is>
          <t>Terminée</t>
        </is>
      </c>
      <c r="P552" s="67">
        <f>$I552</f>
        <v/>
      </c>
      <c r="Q552" s="69">
        <f>1</f>
        <v/>
      </c>
      <c r="R552" s="68">
        <f>IFERROR(INDEX(Devis!$M$2:$M$3053,MATCH($B552,Devis!$A$2:$A$3053,0)),0)</f>
        <v/>
      </c>
      <c r="S552" s="68">
        <f>$M552+$N552</f>
        <v/>
      </c>
      <c r="T552" s="68">
        <f>$R552-$S552</f>
        <v/>
      </c>
      <c r="U552" s="67">
        <f>IFERROR(IF(($C552-INDEX(Techniciens!$G$2:$G$13,MATCH($F552,Techniciens!$A$2:$A$13,0)))&lt;=365,"Moins d'un an",IF(($C552-INDEX(Techniciens!$G$2:$G$13,MATCH($F552,Techniciens!$A$2:$A$13,0)))&lt;=730,"1 à 2 ans","Plus de 2 ans")),"")</f>
        <v/>
      </c>
    </row>
    <row r="553">
      <c r="A553" s="65" t="inlineStr">
        <is>
          <t>INT-00552</t>
        </is>
      </c>
      <c r="B553" s="65" t="inlineStr">
        <is>
          <t>DEV-01331</t>
        </is>
      </c>
      <c r="C553" s="66" t="n">
        <v>45576</v>
      </c>
      <c r="D553" s="65" t="inlineStr">
        <is>
          <t>2024-10</t>
        </is>
      </c>
      <c r="E553" s="65" t="inlineStr">
        <is>
          <t>2024-2025</t>
        </is>
      </c>
      <c r="F553" s="65" t="inlineStr">
        <is>
          <t>TEC-02</t>
        </is>
      </c>
      <c r="G553" s="65" t="inlineStr">
        <is>
          <t>Ahmed Zahiri</t>
        </is>
      </c>
      <c r="H553" s="65" t="inlineStr">
        <is>
          <t>Bordeaux</t>
        </is>
      </c>
      <c r="I553" s="65" t="inlineStr">
        <is>
          <t>Chauffage</t>
        </is>
      </c>
      <c r="J553" s="70" t="n">
        <v>26.8</v>
      </c>
      <c r="K553" s="70" t="n">
        <v>24.1</v>
      </c>
      <c r="L553" s="72" t="n">
        <v>35</v>
      </c>
      <c r="M553" s="68" t="n">
        <v>843.5</v>
      </c>
      <c r="N553" s="68" t="n">
        <v>5472.45</v>
      </c>
      <c r="O553" s="65" t="inlineStr">
        <is>
          <t>Terminée</t>
        </is>
      </c>
      <c r="P553" s="67">
        <f>$I553</f>
        <v/>
      </c>
      <c r="Q553" s="69">
        <f>1</f>
        <v/>
      </c>
      <c r="R553" s="68">
        <f>IFERROR(INDEX(Devis!$M$2:$M$3053,MATCH($B553,Devis!$A$2:$A$3053,0)),0)</f>
        <v/>
      </c>
      <c r="S553" s="68">
        <f>$M553+$N553</f>
        <v/>
      </c>
      <c r="T553" s="68">
        <f>$R553-$S553</f>
        <v/>
      </c>
      <c r="U553" s="67">
        <f>IFERROR(IF(($C553-INDEX(Techniciens!$G$2:$G$13,MATCH($F553,Techniciens!$A$2:$A$13,0)))&lt;=365,"Moins d'un an",IF(($C553-INDEX(Techniciens!$G$2:$G$13,MATCH($F553,Techniciens!$A$2:$A$13,0)))&lt;=730,"1 à 2 ans","Plus de 2 ans")),"")</f>
        <v/>
      </c>
    </row>
    <row r="554">
      <c r="A554" s="65" t="inlineStr">
        <is>
          <t>INT-00553</t>
        </is>
      </c>
      <c r="B554" s="65" t="inlineStr">
        <is>
          <t>DEV-01334</t>
        </is>
      </c>
      <c r="C554" s="66" t="n">
        <v>45600</v>
      </c>
      <c r="D554" s="65" t="inlineStr">
        <is>
          <t>2024-11</t>
        </is>
      </c>
      <c r="E554" s="65" t="inlineStr">
        <is>
          <t>2024-2025</t>
        </is>
      </c>
      <c r="F554" s="65" t="inlineStr">
        <is>
          <t>TEC-09</t>
        </is>
      </c>
      <c r="G554" s="65" t="inlineStr">
        <is>
          <t>Mehdi Ouali</t>
        </is>
      </c>
      <c r="H554" s="65" t="inlineStr">
        <is>
          <t>Toulouse</t>
        </is>
      </c>
      <c r="I554" s="65" t="inlineStr">
        <is>
          <t>Dépannage</t>
        </is>
      </c>
      <c r="J554" s="70" t="n">
        <v>1.8</v>
      </c>
      <c r="K554" s="70" t="n">
        <v>2.3</v>
      </c>
      <c r="L554" s="72" t="n">
        <v>28</v>
      </c>
      <c r="M554" s="68" t="n">
        <v>64.40000000000001</v>
      </c>
      <c r="N554" s="68" t="n">
        <v>127.07</v>
      </c>
      <c r="O554" s="65" t="inlineStr">
        <is>
          <t>Terminée</t>
        </is>
      </c>
      <c r="P554" s="67">
        <f>$I554</f>
        <v/>
      </c>
      <c r="Q554" s="69">
        <f>1</f>
        <v/>
      </c>
      <c r="R554" s="68">
        <f>IFERROR(INDEX(Devis!$M$2:$M$3053,MATCH($B554,Devis!$A$2:$A$3053,0)),0)</f>
        <v/>
      </c>
      <c r="S554" s="68">
        <f>$M554+$N554</f>
        <v/>
      </c>
      <c r="T554" s="68">
        <f>$R554-$S554</f>
        <v/>
      </c>
      <c r="U554" s="67">
        <f>IFERROR(IF(($C554-INDEX(Techniciens!$G$2:$G$13,MATCH($F554,Techniciens!$A$2:$A$13,0)))&lt;=365,"Moins d'un an",IF(($C554-INDEX(Techniciens!$G$2:$G$13,MATCH($F554,Techniciens!$A$2:$A$13,0)))&lt;=730,"1 à 2 ans","Plus de 2 ans")),"")</f>
        <v/>
      </c>
    </row>
    <row r="555">
      <c r="A555" s="65" t="inlineStr">
        <is>
          <t>INT-00554</t>
        </is>
      </c>
      <c r="B555" s="65" t="inlineStr">
        <is>
          <t>DEV-01335</t>
        </is>
      </c>
      <c r="C555" s="66" t="n">
        <v>45573</v>
      </c>
      <c r="D555" s="65" t="inlineStr">
        <is>
          <t>2024-10</t>
        </is>
      </c>
      <c r="E555" s="65" t="inlineStr">
        <is>
          <t>2024-2025</t>
        </is>
      </c>
      <c r="F555" s="65" t="inlineStr">
        <is>
          <t>TEC-05</t>
        </is>
      </c>
      <c r="G555" s="65" t="inlineStr">
        <is>
          <t>Sonia Mercier</t>
        </is>
      </c>
      <c r="H555" s="65" t="inlineStr">
        <is>
          <t>Bordeaux</t>
        </is>
      </c>
      <c r="I555" s="65" t="inlineStr">
        <is>
          <t>Salle de bain</t>
        </is>
      </c>
      <c r="J555" s="70" t="n">
        <v>46.4</v>
      </c>
      <c r="K555" s="70" t="n">
        <v>50.1</v>
      </c>
      <c r="L555" s="72" t="n">
        <v>31</v>
      </c>
      <c r="M555" s="68" t="n">
        <v>1553.1</v>
      </c>
      <c r="N555" s="68" t="n">
        <v>5948.96</v>
      </c>
      <c r="O555" s="65" t="inlineStr">
        <is>
          <t>Terminée</t>
        </is>
      </c>
      <c r="P555" s="67">
        <f>$I555</f>
        <v/>
      </c>
      <c r="Q555" s="69">
        <f>1</f>
        <v/>
      </c>
      <c r="R555" s="68">
        <f>IFERROR(INDEX(Devis!$M$2:$M$3053,MATCH($B555,Devis!$A$2:$A$3053,0)),0)</f>
        <v/>
      </c>
      <c r="S555" s="68">
        <f>$M555+$N555</f>
        <v/>
      </c>
      <c r="T555" s="68">
        <f>$R555-$S555</f>
        <v/>
      </c>
      <c r="U555" s="67">
        <f>IFERROR(IF(($C555-INDEX(Techniciens!$G$2:$G$13,MATCH($F555,Techniciens!$A$2:$A$13,0)))&lt;=365,"Moins d'un an",IF(($C555-INDEX(Techniciens!$G$2:$G$13,MATCH($F555,Techniciens!$A$2:$A$13,0)))&lt;=730,"1 à 2 ans","Plus de 2 ans")),"")</f>
        <v/>
      </c>
    </row>
    <row r="556">
      <c r="A556" s="65" t="inlineStr">
        <is>
          <t>INT-00555</t>
        </is>
      </c>
      <c r="B556" s="65" t="inlineStr">
        <is>
          <t>DEV-01336</t>
        </is>
      </c>
      <c r="C556" s="66" t="n">
        <v>45604</v>
      </c>
      <c r="D556" s="65" t="inlineStr">
        <is>
          <t>2024-11</t>
        </is>
      </c>
      <c r="E556" s="65" t="inlineStr">
        <is>
          <t>2024-2025</t>
        </is>
      </c>
      <c r="F556" s="65" t="inlineStr">
        <is>
          <t>TEC-05</t>
        </is>
      </c>
      <c r="G556" s="65" t="inlineStr">
        <is>
          <t>Sonia Mercier</t>
        </is>
      </c>
      <c r="H556" s="65" t="inlineStr">
        <is>
          <t>Bordeaux</t>
        </is>
      </c>
      <c r="I556" s="65" t="inlineStr">
        <is>
          <t>Salle de bain</t>
        </is>
      </c>
      <c r="J556" s="70" t="n">
        <v>6.3</v>
      </c>
      <c r="K556" s="70" t="n">
        <v>5.6</v>
      </c>
      <c r="L556" s="72" t="n">
        <v>31</v>
      </c>
      <c r="M556" s="68" t="n">
        <v>173.6</v>
      </c>
      <c r="N556" s="68" t="n">
        <v>1103.88</v>
      </c>
      <c r="O556" s="65" t="inlineStr">
        <is>
          <t>Terminée</t>
        </is>
      </c>
      <c r="P556" s="67">
        <f>$I556</f>
        <v/>
      </c>
      <c r="Q556" s="69">
        <f>1</f>
        <v/>
      </c>
      <c r="R556" s="68">
        <f>IFERROR(INDEX(Devis!$M$2:$M$3053,MATCH($B556,Devis!$A$2:$A$3053,0)),0)</f>
        <v/>
      </c>
      <c r="S556" s="68">
        <f>$M556+$N556</f>
        <v/>
      </c>
      <c r="T556" s="68">
        <f>$R556-$S556</f>
        <v/>
      </c>
      <c r="U556" s="67">
        <f>IFERROR(IF(($C556-INDEX(Techniciens!$G$2:$G$13,MATCH($F556,Techniciens!$A$2:$A$13,0)))&lt;=365,"Moins d'un an",IF(($C556-INDEX(Techniciens!$G$2:$G$13,MATCH($F556,Techniciens!$A$2:$A$13,0)))&lt;=730,"1 à 2 ans","Plus de 2 ans")),"")</f>
        <v/>
      </c>
    </row>
    <row r="557">
      <c r="A557" s="65" t="inlineStr">
        <is>
          <t>INT-00556</t>
        </is>
      </c>
      <c r="B557" s="65" t="inlineStr">
        <is>
          <t>DEV-01337</t>
        </is>
      </c>
      <c r="C557" s="66" t="n">
        <v>45616</v>
      </c>
      <c r="D557" s="65" t="inlineStr">
        <is>
          <t>2024-11</t>
        </is>
      </c>
      <c r="E557" s="65" t="inlineStr">
        <is>
          <t>2024-2025</t>
        </is>
      </c>
      <c r="F557" s="65" t="inlineStr">
        <is>
          <t>TEC-06</t>
        </is>
      </c>
      <c r="G557" s="65" t="inlineStr">
        <is>
          <t>Pierre Vasseur</t>
        </is>
      </c>
      <c r="H557" s="65" t="inlineStr">
        <is>
          <t>Toulouse</t>
        </is>
      </c>
      <c r="I557" s="65" t="inlineStr">
        <is>
          <t>Chauffage</t>
        </is>
      </c>
      <c r="J557" s="70" t="n">
        <v>29.3</v>
      </c>
      <c r="K557" s="70" t="n">
        <v>26.1</v>
      </c>
      <c r="L557" s="72" t="n">
        <v>36</v>
      </c>
      <c r="M557" s="68" t="n">
        <v>939.6</v>
      </c>
      <c r="N557" s="68" t="n">
        <v>11669.66</v>
      </c>
      <c r="O557" s="65" t="inlineStr">
        <is>
          <t>Terminée</t>
        </is>
      </c>
      <c r="P557" s="67">
        <f>$I557</f>
        <v/>
      </c>
      <c r="Q557" s="69">
        <f>1</f>
        <v/>
      </c>
      <c r="R557" s="68">
        <f>IFERROR(INDEX(Devis!$M$2:$M$3053,MATCH($B557,Devis!$A$2:$A$3053,0)),0)</f>
        <v/>
      </c>
      <c r="S557" s="68">
        <f>$M557+$N557</f>
        <v/>
      </c>
      <c r="T557" s="68">
        <f>$R557-$S557</f>
        <v/>
      </c>
      <c r="U557" s="67">
        <f>IFERROR(IF(($C557-INDEX(Techniciens!$G$2:$G$13,MATCH($F557,Techniciens!$A$2:$A$13,0)))&lt;=365,"Moins d'un an",IF(($C557-INDEX(Techniciens!$G$2:$G$13,MATCH($F557,Techniciens!$A$2:$A$13,0)))&lt;=730,"1 à 2 ans","Plus de 2 ans")),"")</f>
        <v/>
      </c>
    </row>
    <row r="558">
      <c r="A558" s="65" t="inlineStr">
        <is>
          <t>INT-00557</t>
        </is>
      </c>
      <c r="B558" s="65" t="inlineStr">
        <is>
          <t>DEV-01340</t>
        </is>
      </c>
      <c r="C558" s="66" t="n">
        <v>45595</v>
      </c>
      <c r="D558" s="65" t="inlineStr">
        <is>
          <t>2024-10</t>
        </is>
      </c>
      <c r="E558" s="65" t="inlineStr">
        <is>
          <t>2024-2025</t>
        </is>
      </c>
      <c r="F558" s="65" t="inlineStr">
        <is>
          <t>TEC-09</t>
        </is>
      </c>
      <c r="G558" s="65" t="inlineStr">
        <is>
          <t>Mehdi Ouali</t>
        </is>
      </c>
      <c r="H558" s="65" t="inlineStr">
        <is>
          <t>Toulouse</t>
        </is>
      </c>
      <c r="I558" s="65" t="inlineStr">
        <is>
          <t>Dépannage</t>
        </is>
      </c>
      <c r="J558" s="70" t="n">
        <v>5.5</v>
      </c>
      <c r="K558" s="70" t="n">
        <v>6.7</v>
      </c>
      <c r="L558" s="72" t="n">
        <v>28</v>
      </c>
      <c r="M558" s="68" t="n">
        <v>187.6</v>
      </c>
      <c r="N558" s="68" t="n">
        <v>388.48</v>
      </c>
      <c r="O558" s="65" t="inlineStr">
        <is>
          <t>Terminée</t>
        </is>
      </c>
      <c r="P558" s="67">
        <f>$I558</f>
        <v/>
      </c>
      <c r="Q558" s="69">
        <f>1</f>
        <v/>
      </c>
      <c r="R558" s="68">
        <f>IFERROR(INDEX(Devis!$M$2:$M$3053,MATCH($B558,Devis!$A$2:$A$3053,0)),0)</f>
        <v/>
      </c>
      <c r="S558" s="68">
        <f>$M558+$N558</f>
        <v/>
      </c>
      <c r="T558" s="68">
        <f>$R558-$S558</f>
        <v/>
      </c>
      <c r="U558" s="67">
        <f>IFERROR(IF(($C558-INDEX(Techniciens!$G$2:$G$13,MATCH($F558,Techniciens!$A$2:$A$13,0)))&lt;=365,"Moins d'un an",IF(($C558-INDEX(Techniciens!$G$2:$G$13,MATCH($F558,Techniciens!$A$2:$A$13,0)))&lt;=730,"1 à 2 ans","Plus de 2 ans")),"")</f>
        <v/>
      </c>
    </row>
    <row r="559">
      <c r="A559" s="65" t="inlineStr">
        <is>
          <t>INT-00558</t>
        </is>
      </c>
      <c r="B559" s="65" t="inlineStr">
        <is>
          <t>DEV-01342</t>
        </is>
      </c>
      <c r="C559" s="66" t="n">
        <v>45630</v>
      </c>
      <c r="D559" s="65" t="inlineStr">
        <is>
          <t>2024-12</t>
        </is>
      </c>
      <c r="E559" s="65" t="inlineStr">
        <is>
          <t>2024-2025</t>
        </is>
      </c>
      <c r="F559" s="65" t="inlineStr">
        <is>
          <t>TEC-07</t>
        </is>
      </c>
      <c r="G559" s="65" t="inlineStr">
        <is>
          <t>Yannick Dubreuil</t>
        </is>
      </c>
      <c r="H559" s="65" t="inlineStr">
        <is>
          <t>Toulouse</t>
        </is>
      </c>
      <c r="I559" s="65" t="inlineStr">
        <is>
          <t>Plomberie</t>
        </is>
      </c>
      <c r="J559" s="70" t="n">
        <v>4.4</v>
      </c>
      <c r="K559" s="70" t="n">
        <v>4.7</v>
      </c>
      <c r="L559" s="72" t="n">
        <v>30</v>
      </c>
      <c r="M559" s="68" t="n">
        <v>141</v>
      </c>
      <c r="N559" s="68" t="n">
        <v>425.74</v>
      </c>
      <c r="O559" s="65" t="inlineStr">
        <is>
          <t>Terminée</t>
        </is>
      </c>
      <c r="P559" s="67">
        <f>$I559</f>
        <v/>
      </c>
      <c r="Q559" s="69">
        <f>1</f>
        <v/>
      </c>
      <c r="R559" s="68">
        <f>IFERROR(INDEX(Devis!$M$2:$M$3053,MATCH($B559,Devis!$A$2:$A$3053,0)),0)</f>
        <v/>
      </c>
      <c r="S559" s="68">
        <f>$M559+$N559</f>
        <v/>
      </c>
      <c r="T559" s="68">
        <f>$R559-$S559</f>
        <v/>
      </c>
      <c r="U559" s="67">
        <f>IFERROR(IF(($C559-INDEX(Techniciens!$G$2:$G$13,MATCH($F559,Techniciens!$A$2:$A$13,0)))&lt;=365,"Moins d'un an",IF(($C559-INDEX(Techniciens!$G$2:$G$13,MATCH($F559,Techniciens!$A$2:$A$13,0)))&lt;=730,"1 à 2 ans","Plus de 2 ans")),"")</f>
        <v/>
      </c>
    </row>
    <row r="560">
      <c r="A560" s="65" t="inlineStr">
        <is>
          <t>INT-00559</t>
        </is>
      </c>
      <c r="B560" s="65" t="inlineStr">
        <is>
          <t>DEV-01344</t>
        </is>
      </c>
      <c r="C560" s="66" t="n">
        <v>45587</v>
      </c>
      <c r="D560" s="65" t="inlineStr">
        <is>
          <t>2024-10</t>
        </is>
      </c>
      <c r="E560" s="65" t="inlineStr">
        <is>
          <t>2024-2025</t>
        </is>
      </c>
      <c r="F560" s="65" t="inlineStr">
        <is>
          <t>TEC-02</t>
        </is>
      </c>
      <c r="G560" s="65" t="inlineStr">
        <is>
          <t>Ahmed Zahiri</t>
        </is>
      </c>
      <c r="H560" s="65" t="inlineStr">
        <is>
          <t>Bordeaux</t>
        </is>
      </c>
      <c r="I560" s="65" t="inlineStr">
        <is>
          <t>Chauffage</t>
        </is>
      </c>
      <c r="J560" s="70" t="n">
        <v>13.7</v>
      </c>
      <c r="K560" s="70" t="n">
        <v>13.7</v>
      </c>
      <c r="L560" s="72" t="n">
        <v>35</v>
      </c>
      <c r="M560" s="68" t="n">
        <v>479.5</v>
      </c>
      <c r="N560" s="68" t="n">
        <v>4551.09</v>
      </c>
      <c r="O560" s="65" t="inlineStr">
        <is>
          <t>Terminée</t>
        </is>
      </c>
      <c r="P560" s="67">
        <f>$I560</f>
        <v/>
      </c>
      <c r="Q560" s="69">
        <f>1</f>
        <v/>
      </c>
      <c r="R560" s="68">
        <f>IFERROR(INDEX(Devis!$M$2:$M$3053,MATCH($B560,Devis!$A$2:$A$3053,0)),0)</f>
        <v/>
      </c>
      <c r="S560" s="68">
        <f>$M560+$N560</f>
        <v/>
      </c>
      <c r="T560" s="68">
        <f>$R560-$S560</f>
        <v/>
      </c>
      <c r="U560" s="67">
        <f>IFERROR(IF(($C560-INDEX(Techniciens!$G$2:$G$13,MATCH($F560,Techniciens!$A$2:$A$13,0)))&lt;=365,"Moins d'un an",IF(($C560-INDEX(Techniciens!$G$2:$G$13,MATCH($F560,Techniciens!$A$2:$A$13,0)))&lt;=730,"1 à 2 ans","Plus de 2 ans")),"")</f>
        <v/>
      </c>
    </row>
    <row r="561">
      <c r="A561" s="65" t="inlineStr">
        <is>
          <t>INT-00560</t>
        </is>
      </c>
      <c r="B561" s="65" t="inlineStr">
        <is>
          <t>DEV-01345</t>
        </is>
      </c>
      <c r="C561" s="66" t="n">
        <v>45595</v>
      </c>
      <c r="D561" s="65" t="inlineStr">
        <is>
          <t>2024-10</t>
        </is>
      </c>
      <c r="E561" s="65" t="inlineStr">
        <is>
          <t>2024-2025</t>
        </is>
      </c>
      <c r="F561" s="65" t="inlineStr">
        <is>
          <t>TEC-08</t>
        </is>
      </c>
      <c r="G561" s="65" t="inlineStr">
        <is>
          <t>Elodie Ravel</t>
        </is>
      </c>
      <c r="H561" s="65" t="inlineStr">
        <is>
          <t>Toulouse</t>
        </is>
      </c>
      <c r="I561" s="65" t="inlineStr">
        <is>
          <t>Électricité</t>
        </is>
      </c>
      <c r="J561" s="70" t="n">
        <v>7.3</v>
      </c>
      <c r="K561" s="70" t="n">
        <v>7.4</v>
      </c>
      <c r="L561" s="72" t="n">
        <v>32</v>
      </c>
      <c r="M561" s="68" t="n">
        <v>236.8</v>
      </c>
      <c r="N561" s="68" t="n">
        <v>1751.11</v>
      </c>
      <c r="O561" s="65" t="inlineStr">
        <is>
          <t>Terminée</t>
        </is>
      </c>
      <c r="P561" s="67">
        <f>$I561</f>
        <v/>
      </c>
      <c r="Q561" s="69">
        <f>1</f>
        <v/>
      </c>
      <c r="R561" s="68">
        <f>IFERROR(INDEX(Devis!$M$2:$M$3053,MATCH($B561,Devis!$A$2:$A$3053,0)),0)</f>
        <v/>
      </c>
      <c r="S561" s="68">
        <f>$M561+$N561</f>
        <v/>
      </c>
      <c r="T561" s="68">
        <f>$R561-$S561</f>
        <v/>
      </c>
      <c r="U561" s="67">
        <f>IFERROR(IF(($C561-INDEX(Techniciens!$G$2:$G$13,MATCH($F561,Techniciens!$A$2:$A$13,0)))&lt;=365,"Moins d'un an",IF(($C561-INDEX(Techniciens!$G$2:$G$13,MATCH($F561,Techniciens!$A$2:$A$13,0)))&lt;=730,"1 à 2 ans","Plus de 2 ans")),"")</f>
        <v/>
      </c>
    </row>
    <row r="562">
      <c r="A562" s="65" t="inlineStr">
        <is>
          <t>INT-00561</t>
        </is>
      </c>
      <c r="B562" s="65" t="inlineStr">
        <is>
          <t>DEV-01346</t>
        </is>
      </c>
      <c r="C562" s="66" t="n">
        <v>45607</v>
      </c>
      <c r="D562" s="65" t="inlineStr">
        <is>
          <t>2024-11</t>
        </is>
      </c>
      <c r="E562" s="65" t="inlineStr">
        <is>
          <t>2024-2025</t>
        </is>
      </c>
      <c r="F562" s="65" t="inlineStr">
        <is>
          <t>TEC-09</t>
        </is>
      </c>
      <c r="G562" s="65" t="inlineStr">
        <is>
          <t>Mehdi Ouali</t>
        </is>
      </c>
      <c r="H562" s="65" t="inlineStr">
        <is>
          <t>Toulouse</t>
        </is>
      </c>
      <c r="I562" s="65" t="inlineStr">
        <is>
          <t>Dépannage</t>
        </is>
      </c>
      <c r="J562" s="70" t="n">
        <v>2.1</v>
      </c>
      <c r="K562" s="70" t="n">
        <v>2.5</v>
      </c>
      <c r="L562" s="72" t="n">
        <v>28</v>
      </c>
      <c r="M562" s="68" t="n">
        <v>70</v>
      </c>
      <c r="N562" s="68" t="n">
        <v>155.71</v>
      </c>
      <c r="O562" s="65" t="inlineStr">
        <is>
          <t>Terminée</t>
        </is>
      </c>
      <c r="P562" s="67">
        <f>$I562</f>
        <v/>
      </c>
      <c r="Q562" s="69">
        <f>1</f>
        <v/>
      </c>
      <c r="R562" s="68">
        <f>IFERROR(INDEX(Devis!$M$2:$M$3053,MATCH($B562,Devis!$A$2:$A$3053,0)),0)</f>
        <v/>
      </c>
      <c r="S562" s="68">
        <f>$M562+$N562</f>
        <v/>
      </c>
      <c r="T562" s="68">
        <f>$R562-$S562</f>
        <v/>
      </c>
      <c r="U562" s="67">
        <f>IFERROR(IF(($C562-INDEX(Techniciens!$G$2:$G$13,MATCH($F562,Techniciens!$A$2:$A$13,0)))&lt;=365,"Moins d'un an",IF(($C562-INDEX(Techniciens!$G$2:$G$13,MATCH($F562,Techniciens!$A$2:$A$13,0)))&lt;=730,"1 à 2 ans","Plus de 2 ans")),"")</f>
        <v/>
      </c>
    </row>
    <row r="563">
      <c r="A563" s="65" t="inlineStr">
        <is>
          <t>INT-00562</t>
        </is>
      </c>
      <c r="B563" s="65" t="inlineStr">
        <is>
          <t>DEV-01347</t>
        </is>
      </c>
      <c r="C563" s="66" t="n">
        <v>45629</v>
      </c>
      <c r="D563" s="65" t="inlineStr">
        <is>
          <t>2024-12</t>
        </is>
      </c>
      <c r="E563" s="65" t="inlineStr">
        <is>
          <t>2024-2025</t>
        </is>
      </c>
      <c r="F563" s="65" t="inlineStr">
        <is>
          <t>TEC-07</t>
        </is>
      </c>
      <c r="G563" s="65" t="inlineStr">
        <is>
          <t>Yannick Dubreuil</t>
        </is>
      </c>
      <c r="H563" s="65" t="inlineStr">
        <is>
          <t>Toulouse</t>
        </is>
      </c>
      <c r="I563" s="65" t="inlineStr">
        <is>
          <t>Plomberie</t>
        </is>
      </c>
      <c r="J563" s="70" t="n">
        <v>13.8</v>
      </c>
      <c r="K563" s="70" t="n">
        <v>15</v>
      </c>
      <c r="L563" s="72" t="n">
        <v>30</v>
      </c>
      <c r="M563" s="68" t="n">
        <v>450</v>
      </c>
      <c r="N563" s="68" t="n">
        <v>1873.2</v>
      </c>
      <c r="O563" s="65" t="inlineStr">
        <is>
          <t>Terminée</t>
        </is>
      </c>
      <c r="P563" s="67">
        <f>$I563</f>
        <v/>
      </c>
      <c r="Q563" s="69">
        <f>1</f>
        <v/>
      </c>
      <c r="R563" s="68">
        <f>IFERROR(INDEX(Devis!$M$2:$M$3053,MATCH($B563,Devis!$A$2:$A$3053,0)),0)</f>
        <v/>
      </c>
      <c r="S563" s="68">
        <f>$M563+$N563</f>
        <v/>
      </c>
      <c r="T563" s="68">
        <f>$R563-$S563</f>
        <v/>
      </c>
      <c r="U563" s="67">
        <f>IFERROR(IF(($C563-INDEX(Techniciens!$G$2:$G$13,MATCH($F563,Techniciens!$A$2:$A$13,0)))&lt;=365,"Moins d'un an",IF(($C563-INDEX(Techniciens!$G$2:$G$13,MATCH($F563,Techniciens!$A$2:$A$13,0)))&lt;=730,"1 à 2 ans","Plus de 2 ans")),"")</f>
        <v/>
      </c>
    </row>
    <row r="564">
      <c r="A564" s="65" t="inlineStr">
        <is>
          <t>INT-00563</t>
        </is>
      </c>
      <c r="B564" s="65" t="inlineStr">
        <is>
          <t>DEV-01350</t>
        </is>
      </c>
      <c r="C564" s="66" t="n">
        <v>45621</v>
      </c>
      <c r="D564" s="65" t="inlineStr">
        <is>
          <t>2024-11</t>
        </is>
      </c>
      <c r="E564" s="65" t="inlineStr">
        <is>
          <t>2024-2025</t>
        </is>
      </c>
      <c r="F564" s="65" t="inlineStr">
        <is>
          <t>TEC-02</t>
        </is>
      </c>
      <c r="G564" s="65" t="inlineStr">
        <is>
          <t>Ahmed Zahiri</t>
        </is>
      </c>
      <c r="H564" s="65" t="inlineStr">
        <is>
          <t>Bordeaux</t>
        </is>
      </c>
      <c r="I564" s="65" t="inlineStr">
        <is>
          <t>Chauffage</t>
        </is>
      </c>
      <c r="J564" s="70" t="n">
        <v>10.2</v>
      </c>
      <c r="K564" s="70" t="n">
        <v>9</v>
      </c>
      <c r="L564" s="72" t="n">
        <v>35</v>
      </c>
      <c r="M564" s="68" t="n">
        <v>315</v>
      </c>
      <c r="N564" s="68" t="n">
        <v>1660.06</v>
      </c>
      <c r="O564" s="65" t="inlineStr">
        <is>
          <t>Terminée</t>
        </is>
      </c>
      <c r="P564" s="67">
        <f>$I564</f>
        <v/>
      </c>
      <c r="Q564" s="69">
        <f>1</f>
        <v/>
      </c>
      <c r="R564" s="68">
        <f>IFERROR(INDEX(Devis!$M$2:$M$3053,MATCH($B564,Devis!$A$2:$A$3053,0)),0)</f>
        <v/>
      </c>
      <c r="S564" s="68">
        <f>$M564+$N564</f>
        <v/>
      </c>
      <c r="T564" s="68">
        <f>$R564-$S564</f>
        <v/>
      </c>
      <c r="U564" s="67">
        <f>IFERROR(IF(($C564-INDEX(Techniciens!$G$2:$G$13,MATCH($F564,Techniciens!$A$2:$A$13,0)))&lt;=365,"Moins d'un an",IF(($C564-INDEX(Techniciens!$G$2:$G$13,MATCH($F564,Techniciens!$A$2:$A$13,0)))&lt;=730,"1 à 2 ans","Plus de 2 ans")),"")</f>
        <v/>
      </c>
    </row>
    <row r="565">
      <c r="A565" s="65" t="inlineStr">
        <is>
          <t>INT-00564</t>
        </is>
      </c>
      <c r="B565" s="65" t="inlineStr">
        <is>
          <t>DEV-01351</t>
        </is>
      </c>
      <c r="C565" s="66" t="n">
        <v>45614</v>
      </c>
      <c r="D565" s="65" t="inlineStr">
        <is>
          <t>2024-11</t>
        </is>
      </c>
      <c r="E565" s="65" t="inlineStr">
        <is>
          <t>2024-2025</t>
        </is>
      </c>
      <c r="F565" s="65" t="inlineStr">
        <is>
          <t>TEC-05</t>
        </is>
      </c>
      <c r="G565" s="65" t="inlineStr">
        <is>
          <t>Sonia Mercier</t>
        </is>
      </c>
      <c r="H565" s="65" t="inlineStr">
        <is>
          <t>Bordeaux</t>
        </is>
      </c>
      <c r="I565" s="65" t="inlineStr">
        <is>
          <t>Salle de bain</t>
        </is>
      </c>
      <c r="J565" s="70" t="n">
        <v>6.1</v>
      </c>
      <c r="K565" s="70" t="n">
        <v>6</v>
      </c>
      <c r="L565" s="72" t="n">
        <v>31</v>
      </c>
      <c r="M565" s="68" t="n">
        <v>186</v>
      </c>
      <c r="N565" s="68" t="n">
        <v>1418.43</v>
      </c>
      <c r="O565" s="65" t="inlineStr">
        <is>
          <t>Terminée</t>
        </is>
      </c>
      <c r="P565" s="67">
        <f>$I565</f>
        <v/>
      </c>
      <c r="Q565" s="69">
        <f>1</f>
        <v/>
      </c>
      <c r="R565" s="68">
        <f>IFERROR(INDEX(Devis!$M$2:$M$3053,MATCH($B565,Devis!$A$2:$A$3053,0)),0)</f>
        <v/>
      </c>
      <c r="S565" s="68">
        <f>$M565+$N565</f>
        <v/>
      </c>
      <c r="T565" s="68">
        <f>$R565-$S565</f>
        <v/>
      </c>
      <c r="U565" s="67">
        <f>IFERROR(IF(($C565-INDEX(Techniciens!$G$2:$G$13,MATCH($F565,Techniciens!$A$2:$A$13,0)))&lt;=365,"Moins d'un an",IF(($C565-INDEX(Techniciens!$G$2:$G$13,MATCH($F565,Techniciens!$A$2:$A$13,0)))&lt;=730,"1 à 2 ans","Plus de 2 ans")),"")</f>
        <v/>
      </c>
    </row>
    <row r="566">
      <c r="A566" s="65" t="inlineStr">
        <is>
          <t>INT-00565</t>
        </is>
      </c>
      <c r="B566" s="65" t="inlineStr">
        <is>
          <t>DEV-01352</t>
        </is>
      </c>
      <c r="C566" s="66" t="n">
        <v>45590</v>
      </c>
      <c r="D566" s="65" t="inlineStr">
        <is>
          <t>2024-10</t>
        </is>
      </c>
      <c r="E566" s="65" t="inlineStr">
        <is>
          <t>2024-2025</t>
        </is>
      </c>
      <c r="F566" s="65" t="inlineStr">
        <is>
          <t>TEC-06</t>
        </is>
      </c>
      <c r="G566" s="65" t="inlineStr">
        <is>
          <t>Pierre Vasseur</t>
        </is>
      </c>
      <c r="H566" s="65" t="inlineStr">
        <is>
          <t>Toulouse</t>
        </is>
      </c>
      <c r="I566" s="65" t="inlineStr">
        <is>
          <t>Chauffage</t>
        </is>
      </c>
      <c r="J566" s="70" t="n">
        <v>1.1</v>
      </c>
      <c r="K566" s="70" t="n">
        <v>1.1</v>
      </c>
      <c r="L566" s="72" t="n">
        <v>36</v>
      </c>
      <c r="M566" s="68" t="n">
        <v>39.6</v>
      </c>
      <c r="N566" s="68" t="n">
        <v>48.93</v>
      </c>
      <c r="O566" s="65" t="inlineStr">
        <is>
          <t>Terminée</t>
        </is>
      </c>
      <c r="P566" s="67">
        <f>$I566</f>
        <v/>
      </c>
      <c r="Q566" s="69">
        <f>1</f>
        <v/>
      </c>
      <c r="R566" s="68">
        <f>IFERROR(INDEX(Devis!$M$2:$M$3053,MATCH($B566,Devis!$A$2:$A$3053,0)),0)</f>
        <v/>
      </c>
      <c r="S566" s="68">
        <f>$M566+$N566</f>
        <v/>
      </c>
      <c r="T566" s="68">
        <f>$R566-$S566</f>
        <v/>
      </c>
      <c r="U566" s="67">
        <f>IFERROR(IF(($C566-INDEX(Techniciens!$G$2:$G$13,MATCH($F566,Techniciens!$A$2:$A$13,0)))&lt;=365,"Moins d'un an",IF(($C566-INDEX(Techniciens!$G$2:$G$13,MATCH($F566,Techniciens!$A$2:$A$13,0)))&lt;=730,"1 à 2 ans","Plus de 2 ans")),"")</f>
        <v/>
      </c>
    </row>
    <row r="567">
      <c r="A567" s="65" t="inlineStr">
        <is>
          <t>INT-00566</t>
        </is>
      </c>
      <c r="B567" s="65" t="inlineStr">
        <is>
          <t>DEV-01355</t>
        </is>
      </c>
      <c r="C567" s="66" t="n">
        <v>45579</v>
      </c>
      <c r="D567" s="65" t="inlineStr">
        <is>
          <t>2024-10</t>
        </is>
      </c>
      <c r="E567" s="65" t="inlineStr">
        <is>
          <t>2024-2025</t>
        </is>
      </c>
      <c r="F567" s="65" t="inlineStr">
        <is>
          <t>TEC-09</t>
        </is>
      </c>
      <c r="G567" s="65" t="inlineStr">
        <is>
          <t>Mehdi Ouali</t>
        </is>
      </c>
      <c r="H567" s="65" t="inlineStr">
        <is>
          <t>Toulouse</t>
        </is>
      </c>
      <c r="I567" s="65" t="inlineStr">
        <is>
          <t>Dépannage</t>
        </is>
      </c>
      <c r="J567" s="70" t="n">
        <v>2.2</v>
      </c>
      <c r="K567" s="70" t="n">
        <v>2.5</v>
      </c>
      <c r="L567" s="72" t="n">
        <v>28</v>
      </c>
      <c r="M567" s="68" t="n">
        <v>70</v>
      </c>
      <c r="N567" s="68" t="n">
        <v>160.65</v>
      </c>
      <c r="O567" s="65" t="inlineStr">
        <is>
          <t>Terminée</t>
        </is>
      </c>
      <c r="P567" s="67">
        <f>$I567</f>
        <v/>
      </c>
      <c r="Q567" s="69">
        <f>1</f>
        <v/>
      </c>
      <c r="R567" s="68">
        <f>IFERROR(INDEX(Devis!$M$2:$M$3053,MATCH($B567,Devis!$A$2:$A$3053,0)),0)</f>
        <v/>
      </c>
      <c r="S567" s="68">
        <f>$M567+$N567</f>
        <v/>
      </c>
      <c r="T567" s="68">
        <f>$R567-$S567</f>
        <v/>
      </c>
      <c r="U567" s="67">
        <f>IFERROR(IF(($C567-INDEX(Techniciens!$G$2:$G$13,MATCH($F567,Techniciens!$A$2:$A$13,0)))&lt;=365,"Moins d'un an",IF(($C567-INDEX(Techniciens!$G$2:$G$13,MATCH($F567,Techniciens!$A$2:$A$13,0)))&lt;=730,"1 à 2 ans","Plus de 2 ans")),"")</f>
        <v/>
      </c>
    </row>
    <row r="568">
      <c r="A568" s="65" t="inlineStr">
        <is>
          <t>INT-00567</t>
        </is>
      </c>
      <c r="B568" s="65" t="inlineStr">
        <is>
          <t>DEV-01358</t>
        </is>
      </c>
      <c r="C568" s="66" t="n">
        <v>45600</v>
      </c>
      <c r="D568" s="65" t="inlineStr">
        <is>
          <t>2024-11</t>
        </is>
      </c>
      <c r="E568" s="65" t="inlineStr">
        <is>
          <t>2024-2025</t>
        </is>
      </c>
      <c r="F568" s="65" t="inlineStr">
        <is>
          <t>TEC-04</t>
        </is>
      </c>
      <c r="G568" s="65" t="inlineStr">
        <is>
          <t>Lucas Bertin</t>
        </is>
      </c>
      <c r="H568" s="65" t="inlineStr">
        <is>
          <t>Bordeaux</t>
        </is>
      </c>
      <c r="I568" s="65" t="inlineStr">
        <is>
          <t>Plomberie</t>
        </is>
      </c>
      <c r="J568" s="70" t="n">
        <v>2.3</v>
      </c>
      <c r="K568" s="70" t="n">
        <v>2.5</v>
      </c>
      <c r="L568" s="72" t="n">
        <v>27</v>
      </c>
      <c r="M568" s="68" t="n">
        <v>67.5</v>
      </c>
      <c r="N568" s="68" t="n">
        <v>193.87</v>
      </c>
      <c r="O568" s="65" t="inlineStr">
        <is>
          <t>Terminée</t>
        </is>
      </c>
      <c r="P568" s="67">
        <f>$I568</f>
        <v/>
      </c>
      <c r="Q568" s="69">
        <f>1</f>
        <v/>
      </c>
      <c r="R568" s="68">
        <f>IFERROR(INDEX(Devis!$M$2:$M$3053,MATCH($B568,Devis!$A$2:$A$3053,0)),0)</f>
        <v/>
      </c>
      <c r="S568" s="68">
        <f>$M568+$N568</f>
        <v/>
      </c>
      <c r="T568" s="68">
        <f>$R568-$S568</f>
        <v/>
      </c>
      <c r="U568" s="67">
        <f>IFERROR(IF(($C568-INDEX(Techniciens!$G$2:$G$13,MATCH($F568,Techniciens!$A$2:$A$13,0)))&lt;=365,"Moins d'un an",IF(($C568-INDEX(Techniciens!$G$2:$G$13,MATCH($F568,Techniciens!$A$2:$A$13,0)))&lt;=730,"1 à 2 ans","Plus de 2 ans")),"")</f>
        <v/>
      </c>
    </row>
    <row r="569">
      <c r="A569" s="65" t="inlineStr">
        <is>
          <t>INT-00568</t>
        </is>
      </c>
      <c r="B569" s="65" t="inlineStr">
        <is>
          <t>DEV-01359</t>
        </is>
      </c>
      <c r="C569" s="66" t="n">
        <v>45608</v>
      </c>
      <c r="D569" s="65" t="inlineStr">
        <is>
          <t>2024-11</t>
        </is>
      </c>
      <c r="E569" s="65" t="inlineStr">
        <is>
          <t>2024-2025</t>
        </is>
      </c>
      <c r="F569" s="65" t="inlineStr">
        <is>
          <t>TEC-03</t>
        </is>
      </c>
      <c r="G569" s="65" t="inlineStr">
        <is>
          <t>Fabien Ortiz</t>
        </is>
      </c>
      <c r="H569" s="65" t="inlineStr">
        <is>
          <t>Bordeaux</t>
        </is>
      </c>
      <c r="I569" s="65" t="inlineStr">
        <is>
          <t>Dépannage</t>
        </is>
      </c>
      <c r="J569" s="70" t="n">
        <v>1.7</v>
      </c>
      <c r="K569" s="70" t="n">
        <v>1.7</v>
      </c>
      <c r="L569" s="72" t="n">
        <v>33</v>
      </c>
      <c r="M569" s="68" t="n">
        <v>56.1</v>
      </c>
      <c r="N569" s="68" t="n">
        <v>94.73999999999999</v>
      </c>
      <c r="O569" s="65" t="inlineStr">
        <is>
          <t>Terminée</t>
        </is>
      </c>
      <c r="P569" s="67">
        <f>$I569</f>
        <v/>
      </c>
      <c r="Q569" s="69">
        <f>1</f>
        <v/>
      </c>
      <c r="R569" s="68">
        <f>IFERROR(INDEX(Devis!$M$2:$M$3053,MATCH($B569,Devis!$A$2:$A$3053,0)),0)</f>
        <v/>
      </c>
      <c r="S569" s="68">
        <f>$M569+$N569</f>
        <v/>
      </c>
      <c r="T569" s="68">
        <f>$R569-$S569</f>
        <v/>
      </c>
      <c r="U569" s="67">
        <f>IFERROR(IF(($C569-INDEX(Techniciens!$G$2:$G$13,MATCH($F569,Techniciens!$A$2:$A$13,0)))&lt;=365,"Moins d'un an",IF(($C569-INDEX(Techniciens!$G$2:$G$13,MATCH($F569,Techniciens!$A$2:$A$13,0)))&lt;=730,"1 à 2 ans","Plus de 2 ans")),"")</f>
        <v/>
      </c>
    </row>
    <row r="570">
      <c r="A570" s="65" t="inlineStr">
        <is>
          <t>INT-00569</t>
        </is>
      </c>
      <c r="B570" s="65" t="inlineStr">
        <is>
          <t>DEV-01366</t>
        </is>
      </c>
      <c r="C570" s="66" t="n">
        <v>45593</v>
      </c>
      <c r="D570" s="65" t="inlineStr">
        <is>
          <t>2024-10</t>
        </is>
      </c>
      <c r="E570" s="65" t="inlineStr">
        <is>
          <t>2024-2025</t>
        </is>
      </c>
      <c r="F570" s="65" t="inlineStr">
        <is>
          <t>TEC-05</t>
        </is>
      </c>
      <c r="G570" s="65" t="inlineStr">
        <is>
          <t>Sonia Mercier</t>
        </is>
      </c>
      <c r="H570" s="65" t="inlineStr">
        <is>
          <t>Bordeaux</t>
        </is>
      </c>
      <c r="I570" s="65" t="inlineStr">
        <is>
          <t>Salle de bain</t>
        </is>
      </c>
      <c r="J570" s="70" t="n">
        <v>15.5</v>
      </c>
      <c r="K570" s="70" t="n">
        <v>16.6</v>
      </c>
      <c r="L570" s="72" t="n">
        <v>31</v>
      </c>
      <c r="M570" s="68" t="n">
        <v>514.6</v>
      </c>
      <c r="N570" s="68" t="n">
        <v>2545.36</v>
      </c>
      <c r="O570" s="65" t="inlineStr">
        <is>
          <t>Terminée</t>
        </is>
      </c>
      <c r="P570" s="67">
        <f>$I570</f>
        <v/>
      </c>
      <c r="Q570" s="69">
        <f>1</f>
        <v/>
      </c>
      <c r="R570" s="68">
        <f>IFERROR(INDEX(Devis!$M$2:$M$3053,MATCH($B570,Devis!$A$2:$A$3053,0)),0)</f>
        <v/>
      </c>
      <c r="S570" s="68">
        <f>$M570+$N570</f>
        <v/>
      </c>
      <c r="T570" s="68">
        <f>$R570-$S570</f>
        <v/>
      </c>
      <c r="U570" s="67">
        <f>IFERROR(IF(($C570-INDEX(Techniciens!$G$2:$G$13,MATCH($F570,Techniciens!$A$2:$A$13,0)))&lt;=365,"Moins d'un an",IF(($C570-INDEX(Techniciens!$G$2:$G$13,MATCH($F570,Techniciens!$A$2:$A$13,0)))&lt;=730,"1 à 2 ans","Plus de 2 ans")),"")</f>
        <v/>
      </c>
    </row>
    <row r="571">
      <c r="A571" s="65" t="inlineStr">
        <is>
          <t>INT-00570</t>
        </is>
      </c>
      <c r="B571" s="65" t="inlineStr">
        <is>
          <t>DEV-01368</t>
        </is>
      </c>
      <c r="C571" s="66" t="n">
        <v>45596</v>
      </c>
      <c r="D571" s="65" t="inlineStr">
        <is>
          <t>2024-10</t>
        </is>
      </c>
      <c r="E571" s="65" t="inlineStr">
        <is>
          <t>2024-2025</t>
        </is>
      </c>
      <c r="F571" s="65" t="inlineStr">
        <is>
          <t>TEC-02</t>
        </is>
      </c>
      <c r="G571" s="65" t="inlineStr">
        <is>
          <t>Ahmed Zahiri</t>
        </is>
      </c>
      <c r="H571" s="65" t="inlineStr">
        <is>
          <t>Bordeaux</t>
        </is>
      </c>
      <c r="I571" s="65" t="inlineStr">
        <is>
          <t>Chauffage</t>
        </is>
      </c>
      <c r="J571" s="70" t="n">
        <v>12.3</v>
      </c>
      <c r="K571" s="70" t="n">
        <v>11</v>
      </c>
      <c r="L571" s="72" t="n">
        <v>35</v>
      </c>
      <c r="M571" s="68" t="n">
        <v>385</v>
      </c>
      <c r="N571" s="68" t="n">
        <v>3107.23</v>
      </c>
      <c r="O571" s="65" t="inlineStr">
        <is>
          <t>Terminée</t>
        </is>
      </c>
      <c r="P571" s="67">
        <f>$I571</f>
        <v/>
      </c>
      <c r="Q571" s="69">
        <f>1</f>
        <v/>
      </c>
      <c r="R571" s="68">
        <f>IFERROR(INDEX(Devis!$M$2:$M$3053,MATCH($B571,Devis!$A$2:$A$3053,0)),0)</f>
        <v/>
      </c>
      <c r="S571" s="68">
        <f>$M571+$N571</f>
        <v/>
      </c>
      <c r="T571" s="68">
        <f>$R571-$S571</f>
        <v/>
      </c>
      <c r="U571" s="67">
        <f>IFERROR(IF(($C571-INDEX(Techniciens!$G$2:$G$13,MATCH($F571,Techniciens!$A$2:$A$13,0)))&lt;=365,"Moins d'un an",IF(($C571-INDEX(Techniciens!$G$2:$G$13,MATCH($F571,Techniciens!$A$2:$A$13,0)))&lt;=730,"1 à 2 ans","Plus de 2 ans")),"")</f>
        <v/>
      </c>
    </row>
    <row r="572">
      <c r="A572" s="65" t="inlineStr">
        <is>
          <t>INT-00571</t>
        </is>
      </c>
      <c r="B572" s="65" t="inlineStr">
        <is>
          <t>DEV-01370</t>
        </is>
      </c>
      <c r="C572" s="66" t="n">
        <v>45611</v>
      </c>
      <c r="D572" s="65" t="inlineStr">
        <is>
          <t>2024-11</t>
        </is>
      </c>
      <c r="E572" s="65" t="inlineStr">
        <is>
          <t>2024-2025</t>
        </is>
      </c>
      <c r="F572" s="65" t="inlineStr">
        <is>
          <t>TEC-07</t>
        </is>
      </c>
      <c r="G572" s="65" t="inlineStr">
        <is>
          <t>Yannick Dubreuil</t>
        </is>
      </c>
      <c r="H572" s="65" t="inlineStr">
        <is>
          <t>Toulouse</t>
        </is>
      </c>
      <c r="I572" s="65" t="inlineStr">
        <is>
          <t>Salle de bain</t>
        </is>
      </c>
      <c r="J572" s="70" t="n">
        <v>47.5</v>
      </c>
      <c r="K572" s="70" t="n">
        <v>45.4</v>
      </c>
      <c r="L572" s="72" t="n">
        <v>30</v>
      </c>
      <c r="M572" s="68" t="n">
        <v>1362</v>
      </c>
      <c r="N572" s="68" t="n">
        <v>6768.58</v>
      </c>
      <c r="O572" s="65" t="inlineStr">
        <is>
          <t>Terminée</t>
        </is>
      </c>
      <c r="P572" s="67">
        <f>$I572</f>
        <v/>
      </c>
      <c r="Q572" s="69">
        <f>1</f>
        <v/>
      </c>
      <c r="R572" s="68">
        <f>IFERROR(INDEX(Devis!$M$2:$M$3053,MATCH($B572,Devis!$A$2:$A$3053,0)),0)</f>
        <v/>
      </c>
      <c r="S572" s="68">
        <f>$M572+$N572</f>
        <v/>
      </c>
      <c r="T572" s="68">
        <f>$R572-$S572</f>
        <v/>
      </c>
      <c r="U572" s="67">
        <f>IFERROR(IF(($C572-INDEX(Techniciens!$G$2:$G$13,MATCH($F572,Techniciens!$A$2:$A$13,0)))&lt;=365,"Moins d'un an",IF(($C572-INDEX(Techniciens!$G$2:$G$13,MATCH($F572,Techniciens!$A$2:$A$13,0)))&lt;=730,"1 à 2 ans","Plus de 2 ans")),"")</f>
        <v/>
      </c>
    </row>
    <row r="573">
      <c r="A573" s="65" t="inlineStr">
        <is>
          <t>INT-00572</t>
        </is>
      </c>
      <c r="B573" s="65" t="inlineStr">
        <is>
          <t>DEV-01372</t>
        </is>
      </c>
      <c r="C573" s="66" t="n">
        <v>45624</v>
      </c>
      <c r="D573" s="65" t="inlineStr">
        <is>
          <t>2024-11</t>
        </is>
      </c>
      <c r="E573" s="65" t="inlineStr">
        <is>
          <t>2024-2025</t>
        </is>
      </c>
      <c r="F573" s="65" t="inlineStr">
        <is>
          <t>TEC-07</t>
        </is>
      </c>
      <c r="G573" s="65" t="inlineStr">
        <is>
          <t>Yannick Dubreuil</t>
        </is>
      </c>
      <c r="H573" s="65" t="inlineStr">
        <is>
          <t>Toulouse</t>
        </is>
      </c>
      <c r="I573" s="65" t="inlineStr">
        <is>
          <t>Plomberie</t>
        </is>
      </c>
      <c r="J573" s="70" t="n">
        <v>4.8</v>
      </c>
      <c r="K573" s="70" t="n">
        <v>4.5</v>
      </c>
      <c r="L573" s="72" t="n">
        <v>30</v>
      </c>
      <c r="M573" s="68" t="n">
        <v>135</v>
      </c>
      <c r="N573" s="68" t="n">
        <v>792.5599999999999</v>
      </c>
      <c r="O573" s="65" t="inlineStr">
        <is>
          <t>Terminée</t>
        </is>
      </c>
      <c r="P573" s="67">
        <f>$I573</f>
        <v/>
      </c>
      <c r="Q573" s="69">
        <f>1</f>
        <v/>
      </c>
      <c r="R573" s="68">
        <f>IFERROR(INDEX(Devis!$M$2:$M$3053,MATCH($B573,Devis!$A$2:$A$3053,0)),0)</f>
        <v/>
      </c>
      <c r="S573" s="68">
        <f>$M573+$N573</f>
        <v/>
      </c>
      <c r="T573" s="68">
        <f>$R573-$S573</f>
        <v/>
      </c>
      <c r="U573" s="67">
        <f>IFERROR(IF(($C573-INDEX(Techniciens!$G$2:$G$13,MATCH($F573,Techniciens!$A$2:$A$13,0)))&lt;=365,"Moins d'un an",IF(($C573-INDEX(Techniciens!$G$2:$G$13,MATCH($F573,Techniciens!$A$2:$A$13,0)))&lt;=730,"1 à 2 ans","Plus de 2 ans")),"")</f>
        <v/>
      </c>
    </row>
    <row r="574">
      <c r="A574" s="65" t="inlineStr">
        <is>
          <t>INT-00573</t>
        </is>
      </c>
      <c r="B574" s="65" t="inlineStr">
        <is>
          <t>DEV-01373</t>
        </is>
      </c>
      <c r="C574" s="66" t="n">
        <v>45614</v>
      </c>
      <c r="D574" s="65" t="inlineStr">
        <is>
          <t>2024-11</t>
        </is>
      </c>
      <c r="E574" s="65" t="inlineStr">
        <is>
          <t>2024-2025</t>
        </is>
      </c>
      <c r="F574" s="65" t="inlineStr">
        <is>
          <t>TEC-09</t>
        </is>
      </c>
      <c r="G574" s="65" t="inlineStr">
        <is>
          <t>Mehdi Ouali</t>
        </is>
      </c>
      <c r="H574" s="65" t="inlineStr">
        <is>
          <t>Toulouse</t>
        </is>
      </c>
      <c r="I574" s="65" t="inlineStr">
        <is>
          <t>Dépannage</t>
        </is>
      </c>
      <c r="J574" s="70" t="n">
        <v>1.5</v>
      </c>
      <c r="K574" s="70" t="n">
        <v>1.9</v>
      </c>
      <c r="L574" s="72" t="n">
        <v>28</v>
      </c>
      <c r="M574" s="68" t="n">
        <v>53.2</v>
      </c>
      <c r="N574" s="68" t="n">
        <v>113.74</v>
      </c>
      <c r="O574" s="65" t="inlineStr">
        <is>
          <t>Terminée</t>
        </is>
      </c>
      <c r="P574" s="67">
        <f>$I574</f>
        <v/>
      </c>
      <c r="Q574" s="69">
        <f>1</f>
        <v/>
      </c>
      <c r="R574" s="68">
        <f>IFERROR(INDEX(Devis!$M$2:$M$3053,MATCH($B574,Devis!$A$2:$A$3053,0)),0)</f>
        <v/>
      </c>
      <c r="S574" s="68">
        <f>$M574+$N574</f>
        <v/>
      </c>
      <c r="T574" s="68">
        <f>$R574-$S574</f>
        <v/>
      </c>
      <c r="U574" s="67">
        <f>IFERROR(IF(($C574-INDEX(Techniciens!$G$2:$G$13,MATCH($F574,Techniciens!$A$2:$A$13,0)))&lt;=365,"Moins d'un an",IF(($C574-INDEX(Techniciens!$G$2:$G$13,MATCH($F574,Techniciens!$A$2:$A$13,0)))&lt;=730,"1 à 2 ans","Plus de 2 ans")),"")</f>
        <v/>
      </c>
    </row>
    <row r="575">
      <c r="A575" s="65" t="inlineStr">
        <is>
          <t>INT-00574</t>
        </is>
      </c>
      <c r="B575" s="65" t="inlineStr">
        <is>
          <t>DEV-01376</t>
        </is>
      </c>
      <c r="C575" s="66" t="n">
        <v>45623</v>
      </c>
      <c r="D575" s="65" t="inlineStr">
        <is>
          <t>2024-11</t>
        </is>
      </c>
      <c r="E575" s="65" t="inlineStr">
        <is>
          <t>2024-2025</t>
        </is>
      </c>
      <c r="F575" s="65" t="inlineStr">
        <is>
          <t>TEC-02</t>
        </is>
      </c>
      <c r="G575" s="65" t="inlineStr">
        <is>
          <t>Ahmed Zahiri</t>
        </is>
      </c>
      <c r="H575" s="65" t="inlineStr">
        <is>
          <t>Bordeaux</t>
        </is>
      </c>
      <c r="I575" s="65" t="inlineStr">
        <is>
          <t>Chauffage</t>
        </is>
      </c>
      <c r="J575" s="70" t="n">
        <v>25.7</v>
      </c>
      <c r="K575" s="70" t="n">
        <v>22.1</v>
      </c>
      <c r="L575" s="72" t="n">
        <v>35</v>
      </c>
      <c r="M575" s="68" t="n">
        <v>773.5</v>
      </c>
      <c r="N575" s="68" t="n">
        <v>6972.91</v>
      </c>
      <c r="O575" s="65" t="inlineStr">
        <is>
          <t>Terminée</t>
        </is>
      </c>
      <c r="P575" s="67">
        <f>$I575</f>
        <v/>
      </c>
      <c r="Q575" s="69">
        <f>1</f>
        <v/>
      </c>
      <c r="R575" s="68">
        <f>IFERROR(INDEX(Devis!$M$2:$M$3053,MATCH($B575,Devis!$A$2:$A$3053,0)),0)</f>
        <v/>
      </c>
      <c r="S575" s="68">
        <f>$M575+$N575</f>
        <v/>
      </c>
      <c r="T575" s="68">
        <f>$R575-$S575</f>
        <v/>
      </c>
      <c r="U575" s="67">
        <f>IFERROR(IF(($C575-INDEX(Techniciens!$G$2:$G$13,MATCH($F575,Techniciens!$A$2:$A$13,0)))&lt;=365,"Moins d'un an",IF(($C575-INDEX(Techniciens!$G$2:$G$13,MATCH($F575,Techniciens!$A$2:$A$13,0)))&lt;=730,"1 à 2 ans","Plus de 2 ans")),"")</f>
        <v/>
      </c>
    </row>
    <row r="576">
      <c r="A576" s="65" t="inlineStr">
        <is>
          <t>INT-00575</t>
        </is>
      </c>
      <c r="B576" s="65" t="inlineStr">
        <is>
          <t>DEV-01388</t>
        </is>
      </c>
      <c r="C576" s="66" t="n">
        <v>45600</v>
      </c>
      <c r="D576" s="65" t="inlineStr">
        <is>
          <t>2024-11</t>
        </is>
      </c>
      <c r="E576" s="65" t="inlineStr">
        <is>
          <t>2024-2025</t>
        </is>
      </c>
      <c r="F576" s="65" t="inlineStr">
        <is>
          <t>TEC-05</t>
        </is>
      </c>
      <c r="G576" s="65" t="inlineStr">
        <is>
          <t>Sonia Mercier</t>
        </is>
      </c>
      <c r="H576" s="65" t="inlineStr">
        <is>
          <t>Bordeaux</t>
        </is>
      </c>
      <c r="I576" s="65" t="inlineStr">
        <is>
          <t>Salle de bain</t>
        </is>
      </c>
      <c r="J576" s="70" t="n">
        <v>42.2</v>
      </c>
      <c r="K576" s="70" t="n">
        <v>45.8</v>
      </c>
      <c r="L576" s="72" t="n">
        <v>31</v>
      </c>
      <c r="M576" s="68" t="n">
        <v>1419.8</v>
      </c>
      <c r="N576" s="68" t="n">
        <v>12413.01</v>
      </c>
      <c r="O576" s="65" t="inlineStr">
        <is>
          <t>Terminée</t>
        </is>
      </c>
      <c r="P576" s="67">
        <f>$I576</f>
        <v/>
      </c>
      <c r="Q576" s="69">
        <f>1</f>
        <v/>
      </c>
      <c r="R576" s="68">
        <f>IFERROR(INDEX(Devis!$M$2:$M$3053,MATCH($B576,Devis!$A$2:$A$3053,0)),0)</f>
        <v/>
      </c>
      <c r="S576" s="68">
        <f>$M576+$N576</f>
        <v/>
      </c>
      <c r="T576" s="68">
        <f>$R576-$S576</f>
        <v/>
      </c>
      <c r="U576" s="67">
        <f>IFERROR(IF(($C576-INDEX(Techniciens!$G$2:$G$13,MATCH($F576,Techniciens!$A$2:$A$13,0)))&lt;=365,"Moins d'un an",IF(($C576-INDEX(Techniciens!$G$2:$G$13,MATCH($F576,Techniciens!$A$2:$A$13,0)))&lt;=730,"1 à 2 ans","Plus de 2 ans")),"")</f>
        <v/>
      </c>
    </row>
    <row r="577">
      <c r="A577" s="65" t="inlineStr">
        <is>
          <t>INT-00576</t>
        </is>
      </c>
      <c r="B577" s="65" t="inlineStr">
        <is>
          <t>DEV-01391</t>
        </is>
      </c>
      <c r="C577" s="66" t="n">
        <v>45617</v>
      </c>
      <c r="D577" s="65" t="inlineStr">
        <is>
          <t>2024-11</t>
        </is>
      </c>
      <c r="E577" s="65" t="inlineStr">
        <is>
          <t>2024-2025</t>
        </is>
      </c>
      <c r="F577" s="65" t="inlineStr">
        <is>
          <t>TEC-07</t>
        </is>
      </c>
      <c r="G577" s="65" t="inlineStr">
        <is>
          <t>Yannick Dubreuil</t>
        </is>
      </c>
      <c r="H577" s="65" t="inlineStr">
        <is>
          <t>Toulouse</t>
        </is>
      </c>
      <c r="I577" s="65" t="inlineStr">
        <is>
          <t>Plomberie</t>
        </is>
      </c>
      <c r="J577" s="70" t="n">
        <v>2.1</v>
      </c>
      <c r="K577" s="70" t="n">
        <v>2.1</v>
      </c>
      <c r="L577" s="72" t="n">
        <v>30</v>
      </c>
      <c r="M577" s="68" t="n">
        <v>63</v>
      </c>
      <c r="N577" s="68" t="n">
        <v>321.58</v>
      </c>
      <c r="O577" s="65" t="inlineStr">
        <is>
          <t>Terminée</t>
        </is>
      </c>
      <c r="P577" s="67">
        <f>$I577</f>
        <v/>
      </c>
      <c r="Q577" s="69">
        <f>1</f>
        <v/>
      </c>
      <c r="R577" s="68">
        <f>IFERROR(INDEX(Devis!$M$2:$M$3053,MATCH($B577,Devis!$A$2:$A$3053,0)),0)</f>
        <v/>
      </c>
      <c r="S577" s="68">
        <f>$M577+$N577</f>
        <v/>
      </c>
      <c r="T577" s="68">
        <f>$R577-$S577</f>
        <v/>
      </c>
      <c r="U577" s="67">
        <f>IFERROR(IF(($C577-INDEX(Techniciens!$G$2:$G$13,MATCH($F577,Techniciens!$A$2:$A$13,0)))&lt;=365,"Moins d'un an",IF(($C577-INDEX(Techniciens!$G$2:$G$13,MATCH($F577,Techniciens!$A$2:$A$13,0)))&lt;=730,"1 à 2 ans","Plus de 2 ans")),"")</f>
        <v/>
      </c>
    </row>
    <row r="578">
      <c r="A578" s="65" t="inlineStr">
        <is>
          <t>INT-00577</t>
        </is>
      </c>
      <c r="B578" s="65" t="inlineStr">
        <is>
          <t>DEV-01393</t>
        </is>
      </c>
      <c r="C578" s="66" t="n">
        <v>45615</v>
      </c>
      <c r="D578" s="65" t="inlineStr">
        <is>
          <t>2024-11</t>
        </is>
      </c>
      <c r="E578" s="65" t="inlineStr">
        <is>
          <t>2024-2025</t>
        </is>
      </c>
      <c r="F578" s="65" t="inlineStr">
        <is>
          <t>TEC-06</t>
        </is>
      </c>
      <c r="G578" s="65" t="inlineStr">
        <is>
          <t>Pierre Vasseur</t>
        </is>
      </c>
      <c r="H578" s="65" t="inlineStr">
        <is>
          <t>Toulouse</t>
        </is>
      </c>
      <c r="I578" s="65" t="inlineStr">
        <is>
          <t>Salle de bain</t>
        </is>
      </c>
      <c r="J578" s="70" t="n">
        <v>15.3</v>
      </c>
      <c r="K578" s="70" t="n">
        <v>14.6</v>
      </c>
      <c r="L578" s="72" t="n">
        <v>36</v>
      </c>
      <c r="M578" s="68" t="n">
        <v>525.6</v>
      </c>
      <c r="N578" s="68" t="n">
        <v>1860.82</v>
      </c>
      <c r="O578" s="65" t="inlineStr">
        <is>
          <t>Terminée</t>
        </is>
      </c>
      <c r="P578" s="67">
        <f>$I578</f>
        <v/>
      </c>
      <c r="Q578" s="69">
        <f>1</f>
        <v/>
      </c>
      <c r="R578" s="68">
        <f>IFERROR(INDEX(Devis!$M$2:$M$3053,MATCH($B578,Devis!$A$2:$A$3053,0)),0)</f>
        <v/>
      </c>
      <c r="S578" s="68">
        <f>$M578+$N578</f>
        <v/>
      </c>
      <c r="T578" s="68">
        <f>$R578-$S578</f>
        <v/>
      </c>
      <c r="U578" s="67">
        <f>IFERROR(IF(($C578-INDEX(Techniciens!$G$2:$G$13,MATCH($F578,Techniciens!$A$2:$A$13,0)))&lt;=365,"Moins d'un an",IF(($C578-INDEX(Techniciens!$G$2:$G$13,MATCH($F578,Techniciens!$A$2:$A$13,0)))&lt;=730,"1 à 2 ans","Plus de 2 ans")),"")</f>
        <v/>
      </c>
    </row>
    <row r="579">
      <c r="A579" s="65" t="inlineStr">
        <is>
          <t>INT-00578</t>
        </is>
      </c>
      <c r="B579" s="65" t="inlineStr">
        <is>
          <t>DEV-01397</t>
        </is>
      </c>
      <c r="C579" s="66" t="n">
        <v>45630</v>
      </c>
      <c r="D579" s="65" t="inlineStr">
        <is>
          <t>2024-12</t>
        </is>
      </c>
      <c r="E579" s="65" t="inlineStr">
        <is>
          <t>2024-2025</t>
        </is>
      </c>
      <c r="F579" s="65" t="inlineStr">
        <is>
          <t>TEC-03</t>
        </is>
      </c>
      <c r="G579" s="65" t="inlineStr">
        <is>
          <t>Fabien Ortiz</t>
        </is>
      </c>
      <c r="H579" s="65" t="inlineStr">
        <is>
          <t>Bordeaux</t>
        </is>
      </c>
      <c r="I579" s="65" t="inlineStr">
        <is>
          <t>Électricité</t>
        </is>
      </c>
      <c r="J579" s="70" t="n">
        <v>15.6</v>
      </c>
      <c r="K579" s="70" t="n">
        <v>15.5</v>
      </c>
      <c r="L579" s="72" t="n">
        <v>33</v>
      </c>
      <c r="M579" s="68" t="n">
        <v>511.5</v>
      </c>
      <c r="N579" s="68" t="n">
        <v>4237.15</v>
      </c>
      <c r="O579" s="65" t="inlineStr">
        <is>
          <t>Terminée</t>
        </is>
      </c>
      <c r="P579" s="67">
        <f>$I579</f>
        <v/>
      </c>
      <c r="Q579" s="69">
        <f>1</f>
        <v/>
      </c>
      <c r="R579" s="68">
        <f>IFERROR(INDEX(Devis!$M$2:$M$3053,MATCH($B579,Devis!$A$2:$A$3053,0)),0)</f>
        <v/>
      </c>
      <c r="S579" s="68">
        <f>$M579+$N579</f>
        <v/>
      </c>
      <c r="T579" s="68">
        <f>$R579-$S579</f>
        <v/>
      </c>
      <c r="U579" s="67">
        <f>IFERROR(IF(($C579-INDEX(Techniciens!$G$2:$G$13,MATCH($F579,Techniciens!$A$2:$A$13,0)))&lt;=365,"Moins d'un an",IF(($C579-INDEX(Techniciens!$G$2:$G$13,MATCH($F579,Techniciens!$A$2:$A$13,0)))&lt;=730,"1 à 2 ans","Plus de 2 ans")),"")</f>
        <v/>
      </c>
    </row>
    <row r="580">
      <c r="A580" s="65" t="inlineStr">
        <is>
          <t>INT-00579</t>
        </is>
      </c>
      <c r="B580" s="65" t="inlineStr">
        <is>
          <t>DEV-01398</t>
        </is>
      </c>
      <c r="C580" s="66" t="n">
        <v>45638</v>
      </c>
      <c r="D580" s="65" t="inlineStr">
        <is>
          <t>2024-12</t>
        </is>
      </c>
      <c r="E580" s="65" t="inlineStr">
        <is>
          <t>2024-2025</t>
        </is>
      </c>
      <c r="F580" s="65" t="inlineStr">
        <is>
          <t>TEC-07</t>
        </is>
      </c>
      <c r="G580" s="65" t="inlineStr">
        <is>
          <t>Yannick Dubreuil</t>
        </is>
      </c>
      <c r="H580" s="65" t="inlineStr">
        <is>
          <t>Toulouse</t>
        </is>
      </c>
      <c r="I580" s="65" t="inlineStr">
        <is>
          <t>Plomberie</t>
        </is>
      </c>
      <c r="J580" s="70" t="n">
        <v>5.1</v>
      </c>
      <c r="K580" s="70" t="n">
        <v>5.6</v>
      </c>
      <c r="L580" s="72" t="n">
        <v>30</v>
      </c>
      <c r="M580" s="68" t="n">
        <v>168</v>
      </c>
      <c r="N580" s="68" t="n">
        <v>1966.03</v>
      </c>
      <c r="O580" s="65" t="inlineStr">
        <is>
          <t>Terminée</t>
        </is>
      </c>
      <c r="P580" s="67">
        <f>$I580</f>
        <v/>
      </c>
      <c r="Q580" s="69">
        <f>1</f>
        <v/>
      </c>
      <c r="R580" s="68">
        <f>IFERROR(INDEX(Devis!$M$2:$M$3053,MATCH($B580,Devis!$A$2:$A$3053,0)),0)</f>
        <v/>
      </c>
      <c r="S580" s="68">
        <f>$M580+$N580</f>
        <v/>
      </c>
      <c r="T580" s="68">
        <f>$R580-$S580</f>
        <v/>
      </c>
      <c r="U580" s="67">
        <f>IFERROR(IF(($C580-INDEX(Techniciens!$G$2:$G$13,MATCH($F580,Techniciens!$A$2:$A$13,0)))&lt;=365,"Moins d'un an",IF(($C580-INDEX(Techniciens!$G$2:$G$13,MATCH($F580,Techniciens!$A$2:$A$13,0)))&lt;=730,"1 à 2 ans","Plus de 2 ans")),"")</f>
        <v/>
      </c>
    </row>
    <row r="581">
      <c r="A581" s="65" t="inlineStr">
        <is>
          <t>INT-00580</t>
        </is>
      </c>
      <c r="B581" s="65" t="inlineStr">
        <is>
          <t>DEV-01400</t>
        </is>
      </c>
      <c r="C581" s="66" t="n">
        <v>45611</v>
      </c>
      <c r="D581" s="65" t="inlineStr">
        <is>
          <t>2024-11</t>
        </is>
      </c>
      <c r="E581" s="65" t="inlineStr">
        <is>
          <t>2024-2025</t>
        </is>
      </c>
      <c r="F581" s="65" t="inlineStr">
        <is>
          <t>TEC-02</t>
        </is>
      </c>
      <c r="G581" s="65" t="inlineStr">
        <is>
          <t>Ahmed Zahiri</t>
        </is>
      </c>
      <c r="H581" s="65" t="inlineStr">
        <is>
          <t>Bordeaux</t>
        </is>
      </c>
      <c r="I581" s="65" t="inlineStr">
        <is>
          <t>Chauffage</t>
        </is>
      </c>
      <c r="J581" s="70" t="n">
        <v>12.5</v>
      </c>
      <c r="K581" s="70" t="n">
        <v>11.9</v>
      </c>
      <c r="L581" s="72" t="n">
        <v>35</v>
      </c>
      <c r="M581" s="68" t="n">
        <v>416.5</v>
      </c>
      <c r="N581" s="68" t="n">
        <v>4892.52</v>
      </c>
      <c r="O581" s="65" t="inlineStr">
        <is>
          <t>Terminée</t>
        </is>
      </c>
      <c r="P581" s="67">
        <f>$I581</f>
        <v/>
      </c>
      <c r="Q581" s="69">
        <f>1</f>
        <v/>
      </c>
      <c r="R581" s="68">
        <f>IFERROR(INDEX(Devis!$M$2:$M$3053,MATCH($B581,Devis!$A$2:$A$3053,0)),0)</f>
        <v/>
      </c>
      <c r="S581" s="68">
        <f>$M581+$N581</f>
        <v/>
      </c>
      <c r="T581" s="68">
        <f>$R581-$S581</f>
        <v/>
      </c>
      <c r="U581" s="67">
        <f>IFERROR(IF(($C581-INDEX(Techniciens!$G$2:$G$13,MATCH($F581,Techniciens!$A$2:$A$13,0)))&lt;=365,"Moins d'un an",IF(($C581-INDEX(Techniciens!$G$2:$G$13,MATCH($F581,Techniciens!$A$2:$A$13,0)))&lt;=730,"1 à 2 ans","Plus de 2 ans")),"")</f>
        <v/>
      </c>
    </row>
    <row r="582">
      <c r="A582" s="65" t="inlineStr">
        <is>
          <t>INT-00581</t>
        </is>
      </c>
      <c r="B582" s="65" t="inlineStr">
        <is>
          <t>DEV-01401</t>
        </is>
      </c>
      <c r="C582" s="66" t="n">
        <v>45614</v>
      </c>
      <c r="D582" s="65" t="inlineStr">
        <is>
          <t>2024-11</t>
        </is>
      </c>
      <c r="E582" s="65" t="inlineStr">
        <is>
          <t>2024-2025</t>
        </is>
      </c>
      <c r="F582" s="65" t="inlineStr">
        <is>
          <t>TEC-02</t>
        </is>
      </c>
      <c r="G582" s="65" t="inlineStr">
        <is>
          <t>Ahmed Zahiri</t>
        </is>
      </c>
      <c r="H582" s="65" t="inlineStr">
        <is>
          <t>Bordeaux</t>
        </is>
      </c>
      <c r="I582" s="65" t="inlineStr">
        <is>
          <t>Chauffage</t>
        </is>
      </c>
      <c r="J582" s="70" t="n">
        <v>10</v>
      </c>
      <c r="K582" s="70" t="n">
        <v>9.199999999999999</v>
      </c>
      <c r="L582" s="72" t="n">
        <v>35</v>
      </c>
      <c r="M582" s="68" t="n">
        <v>322</v>
      </c>
      <c r="N582" s="68" t="n">
        <v>1269.22</v>
      </c>
      <c r="O582" s="65" t="inlineStr">
        <is>
          <t>Terminée</t>
        </is>
      </c>
      <c r="P582" s="67">
        <f>$I582</f>
        <v/>
      </c>
      <c r="Q582" s="69">
        <f>1</f>
        <v/>
      </c>
      <c r="R582" s="68">
        <f>IFERROR(INDEX(Devis!$M$2:$M$3053,MATCH($B582,Devis!$A$2:$A$3053,0)),0)</f>
        <v/>
      </c>
      <c r="S582" s="68">
        <f>$M582+$N582</f>
        <v/>
      </c>
      <c r="T582" s="68">
        <f>$R582-$S582</f>
        <v/>
      </c>
      <c r="U582" s="67">
        <f>IFERROR(IF(($C582-INDEX(Techniciens!$G$2:$G$13,MATCH($F582,Techniciens!$A$2:$A$13,0)))&lt;=365,"Moins d'un an",IF(($C582-INDEX(Techniciens!$G$2:$G$13,MATCH($F582,Techniciens!$A$2:$A$13,0)))&lt;=730,"1 à 2 ans","Plus de 2 ans")),"")</f>
        <v/>
      </c>
    </row>
    <row r="583">
      <c r="A583" s="65" t="inlineStr">
        <is>
          <t>INT-00582</t>
        </is>
      </c>
      <c r="B583" s="65" t="inlineStr">
        <is>
          <t>DEV-01411</t>
        </is>
      </c>
      <c r="C583" s="66" t="n">
        <v>45629</v>
      </c>
      <c r="D583" s="65" t="inlineStr">
        <is>
          <t>2024-12</t>
        </is>
      </c>
      <c r="E583" s="65" t="inlineStr">
        <is>
          <t>2024-2025</t>
        </is>
      </c>
      <c r="F583" s="65" t="inlineStr">
        <is>
          <t>TEC-09</t>
        </is>
      </c>
      <c r="G583" s="65" t="inlineStr">
        <is>
          <t>Mehdi Ouali</t>
        </is>
      </c>
      <c r="H583" s="65" t="inlineStr">
        <is>
          <t>Toulouse</t>
        </is>
      </c>
      <c r="I583" s="65" t="inlineStr">
        <is>
          <t>Salle de bain</t>
        </is>
      </c>
      <c r="J583" s="70" t="n">
        <v>16.2</v>
      </c>
      <c r="K583" s="70" t="n">
        <v>20</v>
      </c>
      <c r="L583" s="72" t="n">
        <v>28</v>
      </c>
      <c r="M583" s="68" t="n">
        <v>560</v>
      </c>
      <c r="N583" s="68" t="n">
        <v>4111.84</v>
      </c>
      <c r="O583" s="65" t="inlineStr">
        <is>
          <t>Terminée</t>
        </is>
      </c>
      <c r="P583" s="67">
        <f>$I583</f>
        <v/>
      </c>
      <c r="Q583" s="69">
        <f>1</f>
        <v/>
      </c>
      <c r="R583" s="68">
        <f>IFERROR(INDEX(Devis!$M$2:$M$3053,MATCH($B583,Devis!$A$2:$A$3053,0)),0)</f>
        <v/>
      </c>
      <c r="S583" s="68">
        <f>$M583+$N583</f>
        <v/>
      </c>
      <c r="T583" s="68">
        <f>$R583-$S583</f>
        <v/>
      </c>
      <c r="U583" s="67">
        <f>IFERROR(IF(($C583-INDEX(Techniciens!$G$2:$G$13,MATCH($F583,Techniciens!$A$2:$A$13,0)))&lt;=365,"Moins d'un an",IF(($C583-INDEX(Techniciens!$G$2:$G$13,MATCH($F583,Techniciens!$A$2:$A$13,0)))&lt;=730,"1 à 2 ans","Plus de 2 ans")),"")</f>
        <v/>
      </c>
    </row>
    <row r="584">
      <c r="A584" s="65" t="inlineStr">
        <is>
          <t>INT-00583</t>
        </is>
      </c>
      <c r="B584" s="65" t="inlineStr">
        <is>
          <t>DEV-01414</t>
        </is>
      </c>
      <c r="C584" s="66" t="n">
        <v>45639</v>
      </c>
      <c r="D584" s="65" t="inlineStr">
        <is>
          <t>2024-12</t>
        </is>
      </c>
      <c r="E584" s="65" t="inlineStr">
        <is>
          <t>2024-2025</t>
        </is>
      </c>
      <c r="F584" s="65" t="inlineStr">
        <is>
          <t>TEC-05</t>
        </is>
      </c>
      <c r="G584" s="65" t="inlineStr">
        <is>
          <t>Sonia Mercier</t>
        </is>
      </c>
      <c r="H584" s="65" t="inlineStr">
        <is>
          <t>Bordeaux</t>
        </is>
      </c>
      <c r="I584" s="65" t="inlineStr">
        <is>
          <t>Dépannage</t>
        </is>
      </c>
      <c r="J584" s="70" t="n">
        <v>1.9</v>
      </c>
      <c r="K584" s="70" t="n">
        <v>1.7</v>
      </c>
      <c r="L584" s="72" t="n">
        <v>31</v>
      </c>
      <c r="M584" s="68" t="n">
        <v>52.7</v>
      </c>
      <c r="N584" s="68" t="n">
        <v>306.65</v>
      </c>
      <c r="O584" s="65" t="inlineStr">
        <is>
          <t>Terminée</t>
        </is>
      </c>
      <c r="P584" s="67">
        <f>$I584</f>
        <v/>
      </c>
      <c r="Q584" s="69">
        <f>1</f>
        <v/>
      </c>
      <c r="R584" s="68">
        <f>IFERROR(INDEX(Devis!$M$2:$M$3053,MATCH($B584,Devis!$A$2:$A$3053,0)),0)</f>
        <v/>
      </c>
      <c r="S584" s="68">
        <f>$M584+$N584</f>
        <v/>
      </c>
      <c r="T584" s="68">
        <f>$R584-$S584</f>
        <v/>
      </c>
      <c r="U584" s="67">
        <f>IFERROR(IF(($C584-INDEX(Techniciens!$G$2:$G$13,MATCH($F584,Techniciens!$A$2:$A$13,0)))&lt;=365,"Moins d'un an",IF(($C584-INDEX(Techniciens!$G$2:$G$13,MATCH($F584,Techniciens!$A$2:$A$13,0)))&lt;=730,"1 à 2 ans","Plus de 2 ans")),"")</f>
        <v/>
      </c>
    </row>
    <row r="585">
      <c r="A585" s="65" t="inlineStr">
        <is>
          <t>INT-00584</t>
        </is>
      </c>
      <c r="B585" s="65" t="inlineStr">
        <is>
          <t>DEV-01417</t>
        </is>
      </c>
      <c r="C585" s="66" t="n">
        <v>45632</v>
      </c>
      <c r="D585" s="65" t="inlineStr">
        <is>
          <t>2024-12</t>
        </is>
      </c>
      <c r="E585" s="65" t="inlineStr">
        <is>
          <t>2024-2025</t>
        </is>
      </c>
      <c r="F585" s="65" t="inlineStr">
        <is>
          <t>TEC-05</t>
        </is>
      </c>
      <c r="G585" s="65" t="inlineStr">
        <is>
          <t>Sonia Mercier</t>
        </is>
      </c>
      <c r="H585" s="65" t="inlineStr">
        <is>
          <t>Bordeaux</t>
        </is>
      </c>
      <c r="I585" s="65" t="inlineStr">
        <is>
          <t>Dépannage</t>
        </is>
      </c>
      <c r="J585" s="70" t="n">
        <v>2.3</v>
      </c>
      <c r="K585" s="70" t="n">
        <v>2.5</v>
      </c>
      <c r="L585" s="72" t="n">
        <v>31</v>
      </c>
      <c r="M585" s="68" t="n">
        <v>77.5</v>
      </c>
      <c r="N585" s="68" t="n">
        <v>122.8</v>
      </c>
      <c r="O585" s="65" t="inlineStr">
        <is>
          <t>Terminée</t>
        </is>
      </c>
      <c r="P585" s="67">
        <f>$I585</f>
        <v/>
      </c>
      <c r="Q585" s="69">
        <f>1</f>
        <v/>
      </c>
      <c r="R585" s="68">
        <f>IFERROR(INDEX(Devis!$M$2:$M$3053,MATCH($B585,Devis!$A$2:$A$3053,0)),0)</f>
        <v/>
      </c>
      <c r="S585" s="68">
        <f>$M585+$N585</f>
        <v/>
      </c>
      <c r="T585" s="68">
        <f>$R585-$S585</f>
        <v/>
      </c>
      <c r="U585" s="67">
        <f>IFERROR(IF(($C585-INDEX(Techniciens!$G$2:$G$13,MATCH($F585,Techniciens!$A$2:$A$13,0)))&lt;=365,"Moins d'un an",IF(($C585-INDEX(Techniciens!$G$2:$G$13,MATCH($F585,Techniciens!$A$2:$A$13,0)))&lt;=730,"1 à 2 ans","Plus de 2 ans")),"")</f>
        <v/>
      </c>
    </row>
    <row r="586">
      <c r="A586" s="65" t="inlineStr">
        <is>
          <t>INT-00585</t>
        </is>
      </c>
      <c r="B586" s="65" t="inlineStr">
        <is>
          <t>DEV-01420</t>
        </is>
      </c>
      <c r="C586" s="66" t="n">
        <v>45635</v>
      </c>
      <c r="D586" s="65" t="inlineStr">
        <is>
          <t>2024-12</t>
        </is>
      </c>
      <c r="E586" s="65" t="inlineStr">
        <is>
          <t>2024-2025</t>
        </is>
      </c>
      <c r="F586" s="65" t="inlineStr">
        <is>
          <t>TEC-01</t>
        </is>
      </c>
      <c r="G586" s="65" t="inlineStr">
        <is>
          <t>Marc Delaunay</t>
        </is>
      </c>
      <c r="H586" s="65" t="inlineStr">
        <is>
          <t>Bordeaux</t>
        </is>
      </c>
      <c r="I586" s="65" t="inlineStr">
        <is>
          <t>Dépannage</t>
        </is>
      </c>
      <c r="J586" s="70" t="n">
        <v>1.5</v>
      </c>
      <c r="K586" s="70" t="n">
        <v>1.4</v>
      </c>
      <c r="L586" s="72" t="n">
        <v>32</v>
      </c>
      <c r="M586" s="68" t="n">
        <v>44.8</v>
      </c>
      <c r="N586" s="68" t="n">
        <v>139.29</v>
      </c>
      <c r="O586" s="65" t="inlineStr">
        <is>
          <t>Terminée</t>
        </is>
      </c>
      <c r="P586" s="67">
        <f>$I586</f>
        <v/>
      </c>
      <c r="Q586" s="69">
        <f>1</f>
        <v/>
      </c>
      <c r="R586" s="68">
        <f>IFERROR(INDEX(Devis!$M$2:$M$3053,MATCH($B586,Devis!$A$2:$A$3053,0)),0)</f>
        <v/>
      </c>
      <c r="S586" s="68">
        <f>$M586+$N586</f>
        <v/>
      </c>
      <c r="T586" s="68">
        <f>$R586-$S586</f>
        <v/>
      </c>
      <c r="U586" s="67">
        <f>IFERROR(IF(($C586-INDEX(Techniciens!$G$2:$G$13,MATCH($F586,Techniciens!$A$2:$A$13,0)))&lt;=365,"Moins d'un an",IF(($C586-INDEX(Techniciens!$G$2:$G$13,MATCH($F586,Techniciens!$A$2:$A$13,0)))&lt;=730,"1 à 2 ans","Plus de 2 ans")),"")</f>
        <v/>
      </c>
    </row>
    <row r="587">
      <c r="A587" s="65" t="inlineStr">
        <is>
          <t>INT-00586</t>
        </is>
      </c>
      <c r="B587" s="65" t="inlineStr">
        <is>
          <t>DEV-01421</t>
        </is>
      </c>
      <c r="C587" s="66" t="n">
        <v>45628</v>
      </c>
      <c r="D587" s="65" t="inlineStr">
        <is>
          <t>2024-12</t>
        </is>
      </c>
      <c r="E587" s="65" t="inlineStr">
        <is>
          <t>2024-2025</t>
        </is>
      </c>
      <c r="F587" s="65" t="inlineStr">
        <is>
          <t>TEC-08</t>
        </is>
      </c>
      <c r="G587" s="65" t="inlineStr">
        <is>
          <t>Elodie Ravel</t>
        </is>
      </c>
      <c r="H587" s="65" t="inlineStr">
        <is>
          <t>Toulouse</t>
        </is>
      </c>
      <c r="I587" s="65" t="inlineStr">
        <is>
          <t>Électricité</t>
        </is>
      </c>
      <c r="J587" s="70" t="n">
        <v>7.2</v>
      </c>
      <c r="K587" s="70" t="n">
        <v>7.9</v>
      </c>
      <c r="L587" s="72" t="n">
        <v>32</v>
      </c>
      <c r="M587" s="68" t="n">
        <v>252.8</v>
      </c>
      <c r="N587" s="68" t="n">
        <v>1586.79</v>
      </c>
      <c r="O587" s="65" t="inlineStr">
        <is>
          <t>Terminée</t>
        </is>
      </c>
      <c r="P587" s="67">
        <f>$I587</f>
        <v/>
      </c>
      <c r="Q587" s="69">
        <f>1</f>
        <v/>
      </c>
      <c r="R587" s="68">
        <f>IFERROR(INDEX(Devis!$M$2:$M$3053,MATCH($B587,Devis!$A$2:$A$3053,0)),0)</f>
        <v/>
      </c>
      <c r="S587" s="68">
        <f>$M587+$N587</f>
        <v/>
      </c>
      <c r="T587" s="68">
        <f>$R587-$S587</f>
        <v/>
      </c>
      <c r="U587" s="67">
        <f>IFERROR(IF(($C587-INDEX(Techniciens!$G$2:$G$13,MATCH($F587,Techniciens!$A$2:$A$13,0)))&lt;=365,"Moins d'un an",IF(($C587-INDEX(Techniciens!$G$2:$G$13,MATCH($F587,Techniciens!$A$2:$A$13,0)))&lt;=730,"1 à 2 ans","Plus de 2 ans")),"")</f>
        <v/>
      </c>
    </row>
    <row r="588">
      <c r="A588" s="65" t="inlineStr">
        <is>
          <t>INT-00587</t>
        </is>
      </c>
      <c r="B588" s="65" t="inlineStr">
        <is>
          <t>DEV-01422</t>
        </is>
      </c>
      <c r="C588" s="66" t="n">
        <v>45656</v>
      </c>
      <c r="D588" s="65" t="inlineStr">
        <is>
          <t>2024-12</t>
        </is>
      </c>
      <c r="E588" s="65" t="inlineStr">
        <is>
          <t>2024-2025</t>
        </is>
      </c>
      <c r="F588" s="65" t="inlineStr">
        <is>
          <t>TEC-05</t>
        </is>
      </c>
      <c r="G588" s="65" t="inlineStr">
        <is>
          <t>Sonia Mercier</t>
        </is>
      </c>
      <c r="H588" s="65" t="inlineStr">
        <is>
          <t>Bordeaux</t>
        </is>
      </c>
      <c r="I588" s="65" t="inlineStr">
        <is>
          <t>Salle de bain</t>
        </is>
      </c>
      <c r="J588" s="70" t="n">
        <v>5.8</v>
      </c>
      <c r="K588" s="70" t="n">
        <v>5.7</v>
      </c>
      <c r="L588" s="72" t="n">
        <v>31</v>
      </c>
      <c r="M588" s="68" t="n">
        <v>176.7</v>
      </c>
      <c r="N588" s="68" t="n">
        <v>574.4299999999999</v>
      </c>
      <c r="O588" s="65" t="inlineStr">
        <is>
          <t>Terminée</t>
        </is>
      </c>
      <c r="P588" s="67">
        <f>$I588</f>
        <v/>
      </c>
      <c r="Q588" s="69">
        <f>1</f>
        <v/>
      </c>
      <c r="R588" s="68">
        <f>IFERROR(INDEX(Devis!$M$2:$M$3053,MATCH($B588,Devis!$A$2:$A$3053,0)),0)</f>
        <v/>
      </c>
      <c r="S588" s="68">
        <f>$M588+$N588</f>
        <v/>
      </c>
      <c r="T588" s="68">
        <f>$R588-$S588</f>
        <v/>
      </c>
      <c r="U588" s="67">
        <f>IFERROR(IF(($C588-INDEX(Techniciens!$G$2:$G$13,MATCH($F588,Techniciens!$A$2:$A$13,0)))&lt;=365,"Moins d'un an",IF(($C588-INDEX(Techniciens!$G$2:$G$13,MATCH($F588,Techniciens!$A$2:$A$13,0)))&lt;=730,"1 à 2 ans","Plus de 2 ans")),"")</f>
        <v/>
      </c>
    </row>
    <row r="589">
      <c r="A589" s="65" t="inlineStr">
        <is>
          <t>INT-00588</t>
        </is>
      </c>
      <c r="B589" s="65" t="inlineStr">
        <is>
          <t>DEV-01424</t>
        </is>
      </c>
      <c r="C589" s="66" t="n">
        <v>45624</v>
      </c>
      <c r="D589" s="65" t="inlineStr">
        <is>
          <t>2024-11</t>
        </is>
      </c>
      <c r="E589" s="65" t="inlineStr">
        <is>
          <t>2024-2025</t>
        </is>
      </c>
      <c r="F589" s="65" t="inlineStr">
        <is>
          <t>TEC-09</t>
        </is>
      </c>
      <c r="G589" s="65" t="inlineStr">
        <is>
          <t>Mehdi Ouali</t>
        </is>
      </c>
      <c r="H589" s="65" t="inlineStr">
        <is>
          <t>Toulouse</t>
        </is>
      </c>
      <c r="I589" s="65" t="inlineStr">
        <is>
          <t>Dépannage</t>
        </is>
      </c>
      <c r="J589" s="70" t="n">
        <v>1.5</v>
      </c>
      <c r="K589" s="70" t="n">
        <v>1.6</v>
      </c>
      <c r="L589" s="72" t="n">
        <v>28</v>
      </c>
      <c r="M589" s="68" t="n">
        <v>44.8</v>
      </c>
      <c r="N589" s="68" t="n">
        <v>119.2</v>
      </c>
      <c r="O589" s="65" t="inlineStr">
        <is>
          <t>Terminée</t>
        </is>
      </c>
      <c r="P589" s="67">
        <f>$I589</f>
        <v/>
      </c>
      <c r="Q589" s="69">
        <f>1</f>
        <v/>
      </c>
      <c r="R589" s="68">
        <f>IFERROR(INDEX(Devis!$M$2:$M$3053,MATCH($B589,Devis!$A$2:$A$3053,0)),0)</f>
        <v/>
      </c>
      <c r="S589" s="68">
        <f>$M589+$N589</f>
        <v/>
      </c>
      <c r="T589" s="68">
        <f>$R589-$S589</f>
        <v/>
      </c>
      <c r="U589" s="67">
        <f>IFERROR(IF(($C589-INDEX(Techniciens!$G$2:$G$13,MATCH($F589,Techniciens!$A$2:$A$13,0)))&lt;=365,"Moins d'un an",IF(($C589-INDEX(Techniciens!$G$2:$G$13,MATCH($F589,Techniciens!$A$2:$A$13,0)))&lt;=730,"1 à 2 ans","Plus de 2 ans")),"")</f>
        <v/>
      </c>
    </row>
    <row r="590">
      <c r="A590" s="65" t="inlineStr">
        <is>
          <t>INT-00589</t>
        </is>
      </c>
      <c r="B590" s="65" t="inlineStr">
        <is>
          <t>DEV-01425</t>
        </is>
      </c>
      <c r="C590" s="66" t="n">
        <v>45651</v>
      </c>
      <c r="D590" s="65" t="inlineStr">
        <is>
          <t>2024-12</t>
        </is>
      </c>
      <c r="E590" s="65" t="inlineStr">
        <is>
          <t>2024-2025</t>
        </is>
      </c>
      <c r="F590" s="65" t="inlineStr">
        <is>
          <t>TEC-03</t>
        </is>
      </c>
      <c r="G590" s="65" t="inlineStr">
        <is>
          <t>Fabien Ortiz</t>
        </is>
      </c>
      <c r="H590" s="65" t="inlineStr">
        <is>
          <t>Bordeaux</t>
        </is>
      </c>
      <c r="I590" s="65" t="inlineStr">
        <is>
          <t>Électricité</t>
        </is>
      </c>
      <c r="J590" s="70" t="n">
        <v>4.5</v>
      </c>
      <c r="K590" s="70" t="n">
        <v>5</v>
      </c>
      <c r="L590" s="72" t="n">
        <v>33</v>
      </c>
      <c r="M590" s="68" t="n">
        <v>165</v>
      </c>
      <c r="N590" s="68" t="n">
        <v>934.13</v>
      </c>
      <c r="O590" s="65" t="inlineStr">
        <is>
          <t>Terminée</t>
        </is>
      </c>
      <c r="P590" s="67">
        <f>$I590</f>
        <v/>
      </c>
      <c r="Q590" s="69">
        <f>1</f>
        <v/>
      </c>
      <c r="R590" s="68">
        <f>IFERROR(INDEX(Devis!$M$2:$M$3053,MATCH($B590,Devis!$A$2:$A$3053,0)),0)</f>
        <v/>
      </c>
      <c r="S590" s="68">
        <f>$M590+$N590</f>
        <v/>
      </c>
      <c r="T590" s="68">
        <f>$R590-$S590</f>
        <v/>
      </c>
      <c r="U590" s="67">
        <f>IFERROR(IF(($C590-INDEX(Techniciens!$G$2:$G$13,MATCH($F590,Techniciens!$A$2:$A$13,0)))&lt;=365,"Moins d'un an",IF(($C590-INDEX(Techniciens!$G$2:$G$13,MATCH($F590,Techniciens!$A$2:$A$13,0)))&lt;=730,"1 à 2 ans","Plus de 2 ans")),"")</f>
        <v/>
      </c>
    </row>
    <row r="591">
      <c r="A591" s="65" t="inlineStr">
        <is>
          <t>INT-00590</t>
        </is>
      </c>
      <c r="B591" s="65" t="inlineStr">
        <is>
          <t>DEV-01427</t>
        </is>
      </c>
      <c r="C591" s="66" t="n">
        <v>45639</v>
      </c>
      <c r="D591" s="65" t="inlineStr">
        <is>
          <t>2024-12</t>
        </is>
      </c>
      <c r="E591" s="65" t="inlineStr">
        <is>
          <t>2024-2025</t>
        </is>
      </c>
      <c r="F591" s="65" t="inlineStr">
        <is>
          <t>TEC-02</t>
        </is>
      </c>
      <c r="G591" s="65" t="inlineStr">
        <is>
          <t>Ahmed Zahiri</t>
        </is>
      </c>
      <c r="H591" s="65" t="inlineStr">
        <is>
          <t>Bordeaux</t>
        </is>
      </c>
      <c r="I591" s="65" t="inlineStr">
        <is>
          <t>Dépannage</t>
        </is>
      </c>
      <c r="J591" s="70" t="n">
        <v>1</v>
      </c>
      <c r="K591" s="70" t="n">
        <v>1</v>
      </c>
      <c r="L591" s="72" t="n">
        <v>35</v>
      </c>
      <c r="M591" s="68" t="n">
        <v>35</v>
      </c>
      <c r="N591" s="68" t="n">
        <v>86.70999999999999</v>
      </c>
      <c r="O591" s="65" t="inlineStr">
        <is>
          <t>Terminée</t>
        </is>
      </c>
      <c r="P591" s="67">
        <f>$I591</f>
        <v/>
      </c>
      <c r="Q591" s="69">
        <f>1</f>
        <v/>
      </c>
      <c r="R591" s="68">
        <f>IFERROR(INDEX(Devis!$M$2:$M$3053,MATCH($B591,Devis!$A$2:$A$3053,0)),0)</f>
        <v/>
      </c>
      <c r="S591" s="68">
        <f>$M591+$N591</f>
        <v/>
      </c>
      <c r="T591" s="68">
        <f>$R591-$S591</f>
        <v/>
      </c>
      <c r="U591" s="67">
        <f>IFERROR(IF(($C591-INDEX(Techniciens!$G$2:$G$13,MATCH($F591,Techniciens!$A$2:$A$13,0)))&lt;=365,"Moins d'un an",IF(($C591-INDEX(Techniciens!$G$2:$G$13,MATCH($F591,Techniciens!$A$2:$A$13,0)))&lt;=730,"1 à 2 ans","Plus de 2 ans")),"")</f>
        <v/>
      </c>
    </row>
    <row r="592">
      <c r="A592" s="65" t="inlineStr">
        <is>
          <t>INT-00591</t>
        </is>
      </c>
      <c r="B592" s="65" t="inlineStr">
        <is>
          <t>DEV-01428</t>
        </is>
      </c>
      <c r="C592" s="66" t="n">
        <v>45632</v>
      </c>
      <c r="D592" s="65" t="inlineStr">
        <is>
          <t>2024-12</t>
        </is>
      </c>
      <c r="E592" s="65" t="inlineStr">
        <is>
          <t>2024-2025</t>
        </is>
      </c>
      <c r="F592" s="65" t="inlineStr">
        <is>
          <t>TEC-05</t>
        </is>
      </c>
      <c r="G592" s="65" t="inlineStr">
        <is>
          <t>Sonia Mercier</t>
        </is>
      </c>
      <c r="H592" s="65" t="inlineStr">
        <is>
          <t>Bordeaux</t>
        </is>
      </c>
      <c r="I592" s="65" t="inlineStr">
        <is>
          <t>Salle de bain</t>
        </is>
      </c>
      <c r="J592" s="70" t="n">
        <v>5.6</v>
      </c>
      <c r="K592" s="70" t="n">
        <v>5.1</v>
      </c>
      <c r="L592" s="72" t="n">
        <v>31</v>
      </c>
      <c r="M592" s="68" t="n">
        <v>158.1</v>
      </c>
      <c r="N592" s="68" t="n">
        <v>1268.91</v>
      </c>
      <c r="O592" s="65" t="inlineStr">
        <is>
          <t>Terminée</t>
        </is>
      </c>
      <c r="P592" s="67">
        <f>$I592</f>
        <v/>
      </c>
      <c r="Q592" s="69">
        <f>1</f>
        <v/>
      </c>
      <c r="R592" s="68">
        <f>IFERROR(INDEX(Devis!$M$2:$M$3053,MATCH($B592,Devis!$A$2:$A$3053,0)),0)</f>
        <v/>
      </c>
      <c r="S592" s="68">
        <f>$M592+$N592</f>
        <v/>
      </c>
      <c r="T592" s="68">
        <f>$R592-$S592</f>
        <v/>
      </c>
      <c r="U592" s="67">
        <f>IFERROR(IF(($C592-INDEX(Techniciens!$G$2:$G$13,MATCH($F592,Techniciens!$A$2:$A$13,0)))&lt;=365,"Moins d'un an",IF(($C592-INDEX(Techniciens!$G$2:$G$13,MATCH($F592,Techniciens!$A$2:$A$13,0)))&lt;=730,"1 à 2 ans","Plus de 2 ans")),"")</f>
        <v/>
      </c>
    </row>
    <row r="593">
      <c r="A593" s="65" t="inlineStr">
        <is>
          <t>INT-00592</t>
        </is>
      </c>
      <c r="B593" s="65" t="inlineStr">
        <is>
          <t>DEV-01433</t>
        </is>
      </c>
      <c r="C593" s="66" t="n">
        <v>45623</v>
      </c>
      <c r="D593" s="65" t="inlineStr">
        <is>
          <t>2024-11</t>
        </is>
      </c>
      <c r="E593" s="65" t="inlineStr">
        <is>
          <t>2024-2025</t>
        </is>
      </c>
      <c r="F593" s="65" t="inlineStr">
        <is>
          <t>TEC-09</t>
        </is>
      </c>
      <c r="G593" s="65" t="inlineStr">
        <is>
          <t>Mehdi Ouali</t>
        </is>
      </c>
      <c r="H593" s="65" t="inlineStr">
        <is>
          <t>Toulouse</t>
        </is>
      </c>
      <c r="I593" s="65" t="inlineStr">
        <is>
          <t>Dépannage</t>
        </is>
      </c>
      <c r="J593" s="70" t="n">
        <v>1.6</v>
      </c>
      <c r="K593" s="70" t="n">
        <v>1.9</v>
      </c>
      <c r="L593" s="72" t="n">
        <v>28</v>
      </c>
      <c r="M593" s="68" t="n">
        <v>53.2</v>
      </c>
      <c r="N593" s="68" t="n">
        <v>215.57</v>
      </c>
      <c r="O593" s="65" t="inlineStr">
        <is>
          <t>Terminée</t>
        </is>
      </c>
      <c r="P593" s="67">
        <f>$I593</f>
        <v/>
      </c>
      <c r="Q593" s="69">
        <f>1</f>
        <v/>
      </c>
      <c r="R593" s="68">
        <f>IFERROR(INDEX(Devis!$M$2:$M$3053,MATCH($B593,Devis!$A$2:$A$3053,0)),0)</f>
        <v/>
      </c>
      <c r="S593" s="68">
        <f>$M593+$N593</f>
        <v/>
      </c>
      <c r="T593" s="68">
        <f>$R593-$S593</f>
        <v/>
      </c>
      <c r="U593" s="67">
        <f>IFERROR(IF(($C593-INDEX(Techniciens!$G$2:$G$13,MATCH($F593,Techniciens!$A$2:$A$13,0)))&lt;=365,"Moins d'un an",IF(($C593-INDEX(Techniciens!$G$2:$G$13,MATCH($F593,Techniciens!$A$2:$A$13,0)))&lt;=730,"1 à 2 ans","Plus de 2 ans")),"")</f>
        <v/>
      </c>
    </row>
    <row r="594">
      <c r="A594" s="65" t="inlineStr">
        <is>
          <t>INT-00593</t>
        </is>
      </c>
      <c r="B594" s="65" t="inlineStr">
        <is>
          <t>DEV-01434</t>
        </is>
      </c>
      <c r="C594" s="66" t="n">
        <v>45639</v>
      </c>
      <c r="D594" s="65" t="inlineStr">
        <is>
          <t>2024-12</t>
        </is>
      </c>
      <c r="E594" s="65" t="inlineStr">
        <is>
          <t>2024-2025</t>
        </is>
      </c>
      <c r="F594" s="65" t="inlineStr">
        <is>
          <t>TEC-09</t>
        </is>
      </c>
      <c r="G594" s="65" t="inlineStr">
        <is>
          <t>Mehdi Ouali</t>
        </is>
      </c>
      <c r="H594" s="65" t="inlineStr">
        <is>
          <t>Toulouse</t>
        </is>
      </c>
      <c r="I594" s="65" t="inlineStr">
        <is>
          <t>Dépannage</t>
        </is>
      </c>
      <c r="J594" s="70" t="n">
        <v>2.2</v>
      </c>
      <c r="K594" s="70" t="n">
        <v>2.5</v>
      </c>
      <c r="L594" s="72" t="n">
        <v>28</v>
      </c>
      <c r="M594" s="68" t="n">
        <v>70</v>
      </c>
      <c r="N594" s="68" t="n">
        <v>128.33</v>
      </c>
      <c r="O594" s="65" t="inlineStr">
        <is>
          <t>Terminée</t>
        </is>
      </c>
      <c r="P594" s="67">
        <f>$I594</f>
        <v/>
      </c>
      <c r="Q594" s="69">
        <f>1</f>
        <v/>
      </c>
      <c r="R594" s="68">
        <f>IFERROR(INDEX(Devis!$M$2:$M$3053,MATCH($B594,Devis!$A$2:$A$3053,0)),0)</f>
        <v/>
      </c>
      <c r="S594" s="68">
        <f>$M594+$N594</f>
        <v/>
      </c>
      <c r="T594" s="68">
        <f>$R594-$S594</f>
        <v/>
      </c>
      <c r="U594" s="67">
        <f>IFERROR(IF(($C594-INDEX(Techniciens!$G$2:$G$13,MATCH($F594,Techniciens!$A$2:$A$13,0)))&lt;=365,"Moins d'un an",IF(($C594-INDEX(Techniciens!$G$2:$G$13,MATCH($F594,Techniciens!$A$2:$A$13,0)))&lt;=730,"1 à 2 ans","Plus de 2 ans")),"")</f>
        <v/>
      </c>
    </row>
    <row r="595">
      <c r="A595" s="65" t="inlineStr">
        <is>
          <t>INT-00594</t>
        </is>
      </c>
      <c r="B595" s="65" t="inlineStr">
        <is>
          <t>DEV-01435</t>
        </is>
      </c>
      <c r="C595" s="66" t="n">
        <v>45635</v>
      </c>
      <c r="D595" s="65" t="inlineStr">
        <is>
          <t>2024-12</t>
        </is>
      </c>
      <c r="E595" s="65" t="inlineStr">
        <is>
          <t>2024-2025</t>
        </is>
      </c>
      <c r="F595" s="65" t="inlineStr">
        <is>
          <t>TEC-05</t>
        </is>
      </c>
      <c r="G595" s="65" t="inlineStr">
        <is>
          <t>Sonia Mercier</t>
        </is>
      </c>
      <c r="H595" s="65" t="inlineStr">
        <is>
          <t>Bordeaux</t>
        </is>
      </c>
      <c r="I595" s="65" t="inlineStr">
        <is>
          <t>Dépannage</t>
        </is>
      </c>
      <c r="J595" s="70" t="n">
        <v>1</v>
      </c>
      <c r="K595" s="70" t="n">
        <v>1.1</v>
      </c>
      <c r="L595" s="72" t="n">
        <v>31</v>
      </c>
      <c r="M595" s="68" t="n">
        <v>34.1</v>
      </c>
      <c r="N595" s="68" t="n">
        <v>89.72</v>
      </c>
      <c r="O595" s="65" t="inlineStr">
        <is>
          <t>Terminée</t>
        </is>
      </c>
      <c r="P595" s="67">
        <f>$I595</f>
        <v/>
      </c>
      <c r="Q595" s="69">
        <f>1</f>
        <v/>
      </c>
      <c r="R595" s="68">
        <f>IFERROR(INDEX(Devis!$M$2:$M$3053,MATCH($B595,Devis!$A$2:$A$3053,0)),0)</f>
        <v/>
      </c>
      <c r="S595" s="68">
        <f>$M595+$N595</f>
        <v/>
      </c>
      <c r="T595" s="68">
        <f>$R595-$S595</f>
        <v/>
      </c>
      <c r="U595" s="67">
        <f>IFERROR(IF(($C595-INDEX(Techniciens!$G$2:$G$13,MATCH($F595,Techniciens!$A$2:$A$13,0)))&lt;=365,"Moins d'un an",IF(($C595-INDEX(Techniciens!$G$2:$G$13,MATCH($F595,Techniciens!$A$2:$A$13,0)))&lt;=730,"1 à 2 ans","Plus de 2 ans")),"")</f>
        <v/>
      </c>
    </row>
    <row r="596">
      <c r="A596" s="65" t="inlineStr">
        <is>
          <t>INT-00595</t>
        </is>
      </c>
      <c r="B596" s="65" t="inlineStr">
        <is>
          <t>DEV-01436</t>
        </is>
      </c>
      <c r="C596" s="66" t="n">
        <v>45635</v>
      </c>
      <c r="D596" s="65" t="inlineStr">
        <is>
          <t>2024-12</t>
        </is>
      </c>
      <c r="E596" s="65" t="inlineStr">
        <is>
          <t>2024-2025</t>
        </is>
      </c>
      <c r="F596" s="65" t="inlineStr">
        <is>
          <t>TEC-07</t>
        </is>
      </c>
      <c r="G596" s="65" t="inlineStr">
        <is>
          <t>Yannick Dubreuil</t>
        </is>
      </c>
      <c r="H596" s="65" t="inlineStr">
        <is>
          <t>Toulouse</t>
        </is>
      </c>
      <c r="I596" s="65" t="inlineStr">
        <is>
          <t>Plomberie</t>
        </is>
      </c>
      <c r="J596" s="70" t="n">
        <v>14.8</v>
      </c>
      <c r="K596" s="70" t="n">
        <v>15.2</v>
      </c>
      <c r="L596" s="72" t="n">
        <v>30</v>
      </c>
      <c r="M596" s="68" t="n">
        <v>456</v>
      </c>
      <c r="N596" s="68" t="n">
        <v>1899.09</v>
      </c>
      <c r="O596" s="65" t="inlineStr">
        <is>
          <t>Terminée</t>
        </is>
      </c>
      <c r="P596" s="67">
        <f>$I596</f>
        <v/>
      </c>
      <c r="Q596" s="69">
        <f>1</f>
        <v/>
      </c>
      <c r="R596" s="68">
        <f>IFERROR(INDEX(Devis!$M$2:$M$3053,MATCH($B596,Devis!$A$2:$A$3053,0)),0)</f>
        <v/>
      </c>
      <c r="S596" s="68">
        <f>$M596+$N596</f>
        <v/>
      </c>
      <c r="T596" s="68">
        <f>$R596-$S596</f>
        <v/>
      </c>
      <c r="U596" s="67">
        <f>IFERROR(IF(($C596-INDEX(Techniciens!$G$2:$G$13,MATCH($F596,Techniciens!$A$2:$A$13,0)))&lt;=365,"Moins d'un an",IF(($C596-INDEX(Techniciens!$G$2:$G$13,MATCH($F596,Techniciens!$A$2:$A$13,0)))&lt;=730,"1 à 2 ans","Plus de 2 ans")),"")</f>
        <v/>
      </c>
    </row>
    <row r="597">
      <c r="A597" s="65" t="inlineStr">
        <is>
          <t>INT-00596</t>
        </is>
      </c>
      <c r="B597" s="65" t="inlineStr">
        <is>
          <t>DEV-01437</t>
        </is>
      </c>
      <c r="C597" s="66" t="n">
        <v>45611</v>
      </c>
      <c r="D597" s="65" t="inlineStr">
        <is>
          <t>2024-11</t>
        </is>
      </c>
      <c r="E597" s="65" t="inlineStr">
        <is>
          <t>2024-2025</t>
        </is>
      </c>
      <c r="F597" s="65" t="inlineStr">
        <is>
          <t>TEC-08</t>
        </is>
      </c>
      <c r="G597" s="65" t="inlineStr">
        <is>
          <t>Elodie Ravel</t>
        </is>
      </c>
      <c r="H597" s="65" t="inlineStr">
        <is>
          <t>Toulouse</t>
        </is>
      </c>
      <c r="I597" s="65" t="inlineStr">
        <is>
          <t>Salle de bain</t>
        </is>
      </c>
      <c r="J597" s="70" t="n">
        <v>14.8</v>
      </c>
      <c r="K597" s="70" t="n">
        <v>15.1</v>
      </c>
      <c r="L597" s="72" t="n">
        <v>32</v>
      </c>
      <c r="M597" s="68" t="n">
        <v>483.2</v>
      </c>
      <c r="N597" s="68" t="n">
        <v>2146.56</v>
      </c>
      <c r="O597" s="65" t="inlineStr">
        <is>
          <t>Terminée</t>
        </is>
      </c>
      <c r="P597" s="67">
        <f>$I597</f>
        <v/>
      </c>
      <c r="Q597" s="69">
        <f>1</f>
        <v/>
      </c>
      <c r="R597" s="68">
        <f>IFERROR(INDEX(Devis!$M$2:$M$3053,MATCH($B597,Devis!$A$2:$A$3053,0)),0)</f>
        <v/>
      </c>
      <c r="S597" s="68">
        <f>$M597+$N597</f>
        <v/>
      </c>
      <c r="T597" s="68">
        <f>$R597-$S597</f>
        <v/>
      </c>
      <c r="U597" s="67">
        <f>IFERROR(IF(($C597-INDEX(Techniciens!$G$2:$G$13,MATCH($F597,Techniciens!$A$2:$A$13,0)))&lt;=365,"Moins d'un an",IF(($C597-INDEX(Techniciens!$G$2:$G$13,MATCH($F597,Techniciens!$A$2:$A$13,0)))&lt;=730,"1 à 2 ans","Plus de 2 ans")),"")</f>
        <v/>
      </c>
    </row>
    <row r="598">
      <c r="A598" s="65" t="inlineStr">
        <is>
          <t>INT-00597</t>
        </is>
      </c>
      <c r="B598" s="65" t="inlineStr">
        <is>
          <t>DEV-01438</t>
        </is>
      </c>
      <c r="C598" s="66" t="n">
        <v>45631</v>
      </c>
      <c r="D598" s="65" t="inlineStr">
        <is>
          <t>2024-12</t>
        </is>
      </c>
      <c r="E598" s="65" t="inlineStr">
        <is>
          <t>2024-2025</t>
        </is>
      </c>
      <c r="F598" s="65" t="inlineStr">
        <is>
          <t>TEC-06</t>
        </is>
      </c>
      <c r="G598" s="65" t="inlineStr">
        <is>
          <t>Pierre Vasseur</t>
        </is>
      </c>
      <c r="H598" s="65" t="inlineStr">
        <is>
          <t>Toulouse</t>
        </is>
      </c>
      <c r="I598" s="65" t="inlineStr">
        <is>
          <t>Salle de bain</t>
        </is>
      </c>
      <c r="J598" s="70" t="n">
        <v>5.3</v>
      </c>
      <c r="K598" s="70" t="n">
        <v>5</v>
      </c>
      <c r="L598" s="72" t="n">
        <v>36</v>
      </c>
      <c r="M598" s="68" t="n">
        <v>180</v>
      </c>
      <c r="N598" s="68" t="n">
        <v>545.97</v>
      </c>
      <c r="O598" s="65" t="inlineStr">
        <is>
          <t>Terminée</t>
        </is>
      </c>
      <c r="P598" s="67">
        <f>$I598</f>
        <v/>
      </c>
      <c r="Q598" s="69">
        <f>1</f>
        <v/>
      </c>
      <c r="R598" s="68">
        <f>IFERROR(INDEX(Devis!$M$2:$M$3053,MATCH($B598,Devis!$A$2:$A$3053,0)),0)</f>
        <v/>
      </c>
      <c r="S598" s="68">
        <f>$M598+$N598</f>
        <v/>
      </c>
      <c r="T598" s="68">
        <f>$R598-$S598</f>
        <v/>
      </c>
      <c r="U598" s="67">
        <f>IFERROR(IF(($C598-INDEX(Techniciens!$G$2:$G$13,MATCH($F598,Techniciens!$A$2:$A$13,0)))&lt;=365,"Moins d'un an",IF(($C598-INDEX(Techniciens!$G$2:$G$13,MATCH($F598,Techniciens!$A$2:$A$13,0)))&lt;=730,"1 à 2 ans","Plus de 2 ans")),"")</f>
        <v/>
      </c>
    </row>
    <row r="599">
      <c r="A599" s="65" t="inlineStr">
        <is>
          <t>INT-00598</t>
        </is>
      </c>
      <c r="B599" s="65" t="inlineStr">
        <is>
          <t>DEV-01444</t>
        </is>
      </c>
      <c r="C599" s="66" t="n">
        <v>45632</v>
      </c>
      <c r="D599" s="65" t="inlineStr">
        <is>
          <t>2024-12</t>
        </is>
      </c>
      <c r="E599" s="65" t="inlineStr">
        <is>
          <t>2024-2025</t>
        </is>
      </c>
      <c r="F599" s="65" t="inlineStr">
        <is>
          <t>TEC-04</t>
        </is>
      </c>
      <c r="G599" s="65" t="inlineStr">
        <is>
          <t>Lucas Bertin</t>
        </is>
      </c>
      <c r="H599" s="65" t="inlineStr">
        <is>
          <t>Bordeaux</t>
        </is>
      </c>
      <c r="I599" s="65" t="inlineStr">
        <is>
          <t>Plomberie</t>
        </is>
      </c>
      <c r="J599" s="70" t="n">
        <v>2.2</v>
      </c>
      <c r="K599" s="70" t="n">
        <v>2.5</v>
      </c>
      <c r="L599" s="72" t="n">
        <v>27</v>
      </c>
      <c r="M599" s="68" t="n">
        <v>67.5</v>
      </c>
      <c r="N599" s="68" t="n">
        <v>414.79</v>
      </c>
      <c r="O599" s="65" t="inlineStr">
        <is>
          <t>Terminée</t>
        </is>
      </c>
      <c r="P599" s="67">
        <f>$I599</f>
        <v/>
      </c>
      <c r="Q599" s="69">
        <f>1</f>
        <v/>
      </c>
      <c r="R599" s="68">
        <f>IFERROR(INDEX(Devis!$M$2:$M$3053,MATCH($B599,Devis!$A$2:$A$3053,0)),0)</f>
        <v/>
      </c>
      <c r="S599" s="68">
        <f>$M599+$N599</f>
        <v/>
      </c>
      <c r="T599" s="68">
        <f>$R599-$S599</f>
        <v/>
      </c>
      <c r="U599" s="67">
        <f>IFERROR(IF(($C599-INDEX(Techniciens!$G$2:$G$13,MATCH($F599,Techniciens!$A$2:$A$13,0)))&lt;=365,"Moins d'un an",IF(($C599-INDEX(Techniciens!$G$2:$G$13,MATCH($F599,Techniciens!$A$2:$A$13,0)))&lt;=730,"1 à 2 ans","Plus de 2 ans")),"")</f>
        <v/>
      </c>
    </row>
    <row r="600">
      <c r="A600" s="65" t="inlineStr">
        <is>
          <t>INT-00599</t>
        </is>
      </c>
      <c r="B600" s="65" t="inlineStr">
        <is>
          <t>DEV-01447</t>
        </is>
      </c>
      <c r="C600" s="66" t="n">
        <v>45651</v>
      </c>
      <c r="D600" s="65" t="inlineStr">
        <is>
          <t>2024-12</t>
        </is>
      </c>
      <c r="E600" s="65" t="inlineStr">
        <is>
          <t>2024-2025</t>
        </is>
      </c>
      <c r="F600" s="65" t="inlineStr">
        <is>
          <t>TEC-03</t>
        </is>
      </c>
      <c r="G600" s="65" t="inlineStr">
        <is>
          <t>Fabien Ortiz</t>
        </is>
      </c>
      <c r="H600" s="65" t="inlineStr">
        <is>
          <t>Bordeaux</t>
        </is>
      </c>
      <c r="I600" s="65" t="inlineStr">
        <is>
          <t>Électricité</t>
        </is>
      </c>
      <c r="J600" s="70" t="n">
        <v>4.6</v>
      </c>
      <c r="K600" s="70" t="n">
        <v>5</v>
      </c>
      <c r="L600" s="72" t="n">
        <v>33</v>
      </c>
      <c r="M600" s="68" t="n">
        <v>165</v>
      </c>
      <c r="N600" s="68" t="n">
        <v>890.14</v>
      </c>
      <c r="O600" s="65" t="inlineStr">
        <is>
          <t>Terminée</t>
        </is>
      </c>
      <c r="P600" s="67">
        <f>$I600</f>
        <v/>
      </c>
      <c r="Q600" s="69">
        <f>1</f>
        <v/>
      </c>
      <c r="R600" s="68">
        <f>IFERROR(INDEX(Devis!$M$2:$M$3053,MATCH($B600,Devis!$A$2:$A$3053,0)),0)</f>
        <v/>
      </c>
      <c r="S600" s="68">
        <f>$M600+$N600</f>
        <v/>
      </c>
      <c r="T600" s="68">
        <f>$R600-$S600</f>
        <v/>
      </c>
      <c r="U600" s="67">
        <f>IFERROR(IF(($C600-INDEX(Techniciens!$G$2:$G$13,MATCH($F600,Techniciens!$A$2:$A$13,0)))&lt;=365,"Moins d'un an",IF(($C600-INDEX(Techniciens!$G$2:$G$13,MATCH($F600,Techniciens!$A$2:$A$13,0)))&lt;=730,"1 à 2 ans","Plus de 2 ans")),"")</f>
        <v/>
      </c>
    </row>
    <row r="601">
      <c r="A601" s="65" t="inlineStr">
        <is>
          <t>INT-00600</t>
        </is>
      </c>
      <c r="B601" s="65" t="inlineStr">
        <is>
          <t>DEV-01448</t>
        </is>
      </c>
      <c r="C601" s="66" t="n">
        <v>45642</v>
      </c>
      <c r="D601" s="65" t="inlineStr">
        <is>
          <t>2024-12</t>
        </is>
      </c>
      <c r="E601" s="65" t="inlineStr">
        <is>
          <t>2024-2025</t>
        </is>
      </c>
      <c r="F601" s="65" t="inlineStr">
        <is>
          <t>TEC-02</t>
        </is>
      </c>
      <c r="G601" s="65" t="inlineStr">
        <is>
          <t>Ahmed Zahiri</t>
        </is>
      </c>
      <c r="H601" s="65" t="inlineStr">
        <is>
          <t>Bordeaux</t>
        </is>
      </c>
      <c r="I601" s="65" t="inlineStr">
        <is>
          <t>Chauffage</t>
        </is>
      </c>
      <c r="J601" s="70" t="n">
        <v>3.9</v>
      </c>
      <c r="K601" s="70" t="n">
        <v>3.8</v>
      </c>
      <c r="L601" s="72" t="n">
        <v>35</v>
      </c>
      <c r="M601" s="68" t="n">
        <v>133</v>
      </c>
      <c r="N601" s="68" t="n">
        <v>340.09</v>
      </c>
      <c r="O601" s="65" t="inlineStr">
        <is>
          <t>Terminée</t>
        </is>
      </c>
      <c r="P601" s="67">
        <f>$I601</f>
        <v/>
      </c>
      <c r="Q601" s="69">
        <f>1</f>
        <v/>
      </c>
      <c r="R601" s="68">
        <f>IFERROR(INDEX(Devis!$M$2:$M$3053,MATCH($B601,Devis!$A$2:$A$3053,0)),0)</f>
        <v/>
      </c>
      <c r="S601" s="68">
        <f>$M601+$N601</f>
        <v/>
      </c>
      <c r="T601" s="68">
        <f>$R601-$S601</f>
        <v/>
      </c>
      <c r="U601" s="67">
        <f>IFERROR(IF(($C601-INDEX(Techniciens!$G$2:$G$13,MATCH($F601,Techniciens!$A$2:$A$13,0)))&lt;=365,"Moins d'un an",IF(($C601-INDEX(Techniciens!$G$2:$G$13,MATCH($F601,Techniciens!$A$2:$A$13,0)))&lt;=730,"1 à 2 ans","Plus de 2 ans")),"")</f>
        <v/>
      </c>
    </row>
    <row r="602">
      <c r="A602" s="65" t="inlineStr">
        <is>
          <t>INT-00601</t>
        </is>
      </c>
      <c r="B602" s="65" t="inlineStr">
        <is>
          <t>DEV-01450</t>
        </is>
      </c>
      <c r="C602" s="66" t="n">
        <v>45664</v>
      </c>
      <c r="D602" s="65" t="inlineStr">
        <is>
          <t>2025-01</t>
        </is>
      </c>
      <c r="E602" s="65" t="inlineStr">
        <is>
          <t>2024-2025</t>
        </is>
      </c>
      <c r="F602" s="65" t="inlineStr">
        <is>
          <t>TEC-07</t>
        </is>
      </c>
      <c r="G602" s="65" t="inlineStr">
        <is>
          <t>Yannick Dubreuil</t>
        </is>
      </c>
      <c r="H602" s="65" t="inlineStr">
        <is>
          <t>Toulouse</t>
        </is>
      </c>
      <c r="I602" s="65" t="inlineStr">
        <is>
          <t>Plomberie</t>
        </is>
      </c>
      <c r="J602" s="70" t="n">
        <v>15.7</v>
      </c>
      <c r="K602" s="70" t="n">
        <v>16</v>
      </c>
      <c r="L602" s="72" t="n">
        <v>30</v>
      </c>
      <c r="M602" s="68" t="n">
        <v>480</v>
      </c>
      <c r="N602" s="68" t="n">
        <v>1816.63</v>
      </c>
      <c r="O602" s="65" t="inlineStr">
        <is>
          <t>Terminée</t>
        </is>
      </c>
      <c r="P602" s="67">
        <f>$I602</f>
        <v/>
      </c>
      <c r="Q602" s="69">
        <f>1</f>
        <v/>
      </c>
      <c r="R602" s="68">
        <f>IFERROR(INDEX(Devis!$M$2:$M$3053,MATCH($B602,Devis!$A$2:$A$3053,0)),0)</f>
        <v/>
      </c>
      <c r="S602" s="68">
        <f>$M602+$N602</f>
        <v/>
      </c>
      <c r="T602" s="68">
        <f>$R602-$S602</f>
        <v/>
      </c>
      <c r="U602" s="67">
        <f>IFERROR(IF(($C602-INDEX(Techniciens!$G$2:$G$13,MATCH($F602,Techniciens!$A$2:$A$13,0)))&lt;=365,"Moins d'un an",IF(($C602-INDEX(Techniciens!$G$2:$G$13,MATCH($F602,Techniciens!$A$2:$A$13,0)))&lt;=730,"1 à 2 ans","Plus de 2 ans")),"")</f>
        <v/>
      </c>
    </row>
    <row r="603">
      <c r="A603" s="65" t="inlineStr">
        <is>
          <t>INT-00602</t>
        </is>
      </c>
      <c r="B603" s="65" t="inlineStr">
        <is>
          <t>DEV-01451</t>
        </is>
      </c>
      <c r="C603" s="66" t="n">
        <v>45632</v>
      </c>
      <c r="D603" s="65" t="inlineStr">
        <is>
          <t>2024-12</t>
        </is>
      </c>
      <c r="E603" s="65" t="inlineStr">
        <is>
          <t>2024-2025</t>
        </is>
      </c>
      <c r="F603" s="65" t="inlineStr">
        <is>
          <t>TEC-08</t>
        </is>
      </c>
      <c r="G603" s="65" t="inlineStr">
        <is>
          <t>Elodie Ravel</t>
        </is>
      </c>
      <c r="H603" s="65" t="inlineStr">
        <is>
          <t>Toulouse</t>
        </is>
      </c>
      <c r="I603" s="65" t="inlineStr">
        <is>
          <t>Électricité</t>
        </is>
      </c>
      <c r="J603" s="70" t="n">
        <v>13.9</v>
      </c>
      <c r="K603" s="70" t="n">
        <v>13</v>
      </c>
      <c r="L603" s="72" t="n">
        <v>32</v>
      </c>
      <c r="M603" s="68" t="n">
        <v>416</v>
      </c>
      <c r="N603" s="68" t="n">
        <v>1666.19</v>
      </c>
      <c r="O603" s="65" t="inlineStr">
        <is>
          <t>Terminée</t>
        </is>
      </c>
      <c r="P603" s="67">
        <f>$I603</f>
        <v/>
      </c>
      <c r="Q603" s="69">
        <f>1</f>
        <v/>
      </c>
      <c r="R603" s="68">
        <f>IFERROR(INDEX(Devis!$M$2:$M$3053,MATCH($B603,Devis!$A$2:$A$3053,0)),0)</f>
        <v/>
      </c>
      <c r="S603" s="68">
        <f>$M603+$N603</f>
        <v/>
      </c>
      <c r="T603" s="68">
        <f>$R603-$S603</f>
        <v/>
      </c>
      <c r="U603" s="67">
        <f>IFERROR(IF(($C603-INDEX(Techniciens!$G$2:$G$13,MATCH($F603,Techniciens!$A$2:$A$13,0)))&lt;=365,"Moins d'un an",IF(($C603-INDEX(Techniciens!$G$2:$G$13,MATCH($F603,Techniciens!$A$2:$A$13,0)))&lt;=730,"1 à 2 ans","Plus de 2 ans")),"")</f>
        <v/>
      </c>
    </row>
    <row r="604">
      <c r="A604" s="65" t="inlineStr">
        <is>
          <t>INT-00603</t>
        </is>
      </c>
      <c r="B604" s="65" t="inlineStr">
        <is>
          <t>DEV-01452</t>
        </is>
      </c>
      <c r="C604" s="66" t="n">
        <v>45644</v>
      </c>
      <c r="D604" s="65" t="inlineStr">
        <is>
          <t>2024-12</t>
        </is>
      </c>
      <c r="E604" s="65" t="inlineStr">
        <is>
          <t>2024-2025</t>
        </is>
      </c>
      <c r="F604" s="65" t="inlineStr">
        <is>
          <t>TEC-09</t>
        </is>
      </c>
      <c r="G604" s="65" t="inlineStr">
        <is>
          <t>Mehdi Ouali</t>
        </is>
      </c>
      <c r="H604" s="65" t="inlineStr">
        <is>
          <t>Toulouse</t>
        </is>
      </c>
      <c r="I604" s="65" t="inlineStr">
        <is>
          <t>Dépannage</t>
        </is>
      </c>
      <c r="J604" s="70" t="n">
        <v>1.4</v>
      </c>
      <c r="K604" s="70" t="n">
        <v>1.6</v>
      </c>
      <c r="L604" s="72" t="n">
        <v>28</v>
      </c>
      <c r="M604" s="68" t="n">
        <v>44.8</v>
      </c>
      <c r="N604" s="68" t="n">
        <v>117.89</v>
      </c>
      <c r="O604" s="65" t="inlineStr">
        <is>
          <t>Terminée</t>
        </is>
      </c>
      <c r="P604" s="67">
        <f>$I604</f>
        <v/>
      </c>
      <c r="Q604" s="69">
        <f>1</f>
        <v/>
      </c>
      <c r="R604" s="68">
        <f>IFERROR(INDEX(Devis!$M$2:$M$3053,MATCH($B604,Devis!$A$2:$A$3053,0)),0)</f>
        <v/>
      </c>
      <c r="S604" s="68">
        <f>$M604+$N604</f>
        <v/>
      </c>
      <c r="T604" s="68">
        <f>$R604-$S604</f>
        <v/>
      </c>
      <c r="U604" s="67">
        <f>IFERROR(IF(($C604-INDEX(Techniciens!$G$2:$G$13,MATCH($F604,Techniciens!$A$2:$A$13,0)))&lt;=365,"Moins d'un an",IF(($C604-INDEX(Techniciens!$G$2:$G$13,MATCH($F604,Techniciens!$A$2:$A$13,0)))&lt;=730,"1 à 2 ans","Plus de 2 ans")),"")</f>
        <v/>
      </c>
    </row>
    <row r="605">
      <c r="A605" s="65" t="inlineStr">
        <is>
          <t>INT-00604</t>
        </is>
      </c>
      <c r="B605" s="65" t="inlineStr">
        <is>
          <t>DEV-01454</t>
        </is>
      </c>
      <c r="C605" s="66" t="n">
        <v>45656</v>
      </c>
      <c r="D605" s="65" t="inlineStr">
        <is>
          <t>2024-12</t>
        </is>
      </c>
      <c r="E605" s="65" t="inlineStr">
        <is>
          <t>2024-2025</t>
        </is>
      </c>
      <c r="F605" s="65" t="inlineStr">
        <is>
          <t>TEC-03</t>
        </is>
      </c>
      <c r="G605" s="65" t="inlineStr">
        <is>
          <t>Fabien Ortiz</t>
        </is>
      </c>
      <c r="H605" s="65" t="inlineStr">
        <is>
          <t>Bordeaux</t>
        </is>
      </c>
      <c r="I605" s="65" t="inlineStr">
        <is>
          <t>Électricité</t>
        </is>
      </c>
      <c r="J605" s="70" t="n">
        <v>5.4</v>
      </c>
      <c r="K605" s="70" t="n">
        <v>5.6</v>
      </c>
      <c r="L605" s="72" t="n">
        <v>33</v>
      </c>
      <c r="M605" s="68" t="n">
        <v>184.8</v>
      </c>
      <c r="N605" s="68" t="n">
        <v>2068.36</v>
      </c>
      <c r="O605" s="65" t="inlineStr">
        <is>
          <t>Terminée</t>
        </is>
      </c>
      <c r="P605" s="67">
        <f>$I605</f>
        <v/>
      </c>
      <c r="Q605" s="69">
        <f>1</f>
        <v/>
      </c>
      <c r="R605" s="68">
        <f>IFERROR(INDEX(Devis!$M$2:$M$3053,MATCH($B605,Devis!$A$2:$A$3053,0)),0)</f>
        <v/>
      </c>
      <c r="S605" s="68">
        <f>$M605+$N605</f>
        <v/>
      </c>
      <c r="T605" s="68">
        <f>$R605-$S605</f>
        <v/>
      </c>
      <c r="U605" s="67">
        <f>IFERROR(IF(($C605-INDEX(Techniciens!$G$2:$G$13,MATCH($F605,Techniciens!$A$2:$A$13,0)))&lt;=365,"Moins d'un an",IF(($C605-INDEX(Techniciens!$G$2:$G$13,MATCH($F605,Techniciens!$A$2:$A$13,0)))&lt;=730,"1 à 2 ans","Plus de 2 ans")),"")</f>
        <v/>
      </c>
    </row>
    <row r="606">
      <c r="A606" s="65" t="inlineStr">
        <is>
          <t>INT-00605</t>
        </is>
      </c>
      <c r="B606" s="65" t="inlineStr">
        <is>
          <t>DEV-01458</t>
        </is>
      </c>
      <c r="C606" s="66" t="n">
        <v>45635</v>
      </c>
      <c r="D606" s="65" t="inlineStr">
        <is>
          <t>2024-12</t>
        </is>
      </c>
      <c r="E606" s="65" t="inlineStr">
        <is>
          <t>2024-2025</t>
        </is>
      </c>
      <c r="F606" s="65" t="inlineStr">
        <is>
          <t>TEC-01</t>
        </is>
      </c>
      <c r="G606" s="65" t="inlineStr">
        <is>
          <t>Marc Delaunay</t>
        </is>
      </c>
      <c r="H606" s="65" t="inlineStr">
        <is>
          <t>Bordeaux</t>
        </is>
      </c>
      <c r="I606" s="65" t="inlineStr">
        <is>
          <t>Plomberie</t>
        </is>
      </c>
      <c r="J606" s="70" t="n">
        <v>27.9</v>
      </c>
      <c r="K606" s="70" t="n">
        <v>24.2</v>
      </c>
      <c r="L606" s="72" t="n">
        <v>32</v>
      </c>
      <c r="M606" s="68" t="n">
        <v>774.4</v>
      </c>
      <c r="N606" s="68" t="n">
        <v>7149.96</v>
      </c>
      <c r="O606" s="65" t="inlineStr">
        <is>
          <t>Terminée</t>
        </is>
      </c>
      <c r="P606" s="67">
        <f>$I606</f>
        <v/>
      </c>
      <c r="Q606" s="69">
        <f>1</f>
        <v/>
      </c>
      <c r="R606" s="68">
        <f>IFERROR(INDEX(Devis!$M$2:$M$3053,MATCH($B606,Devis!$A$2:$A$3053,0)),0)</f>
        <v/>
      </c>
      <c r="S606" s="68">
        <f>$M606+$N606</f>
        <v/>
      </c>
      <c r="T606" s="68">
        <f>$R606-$S606</f>
        <v/>
      </c>
      <c r="U606" s="67">
        <f>IFERROR(IF(($C606-INDEX(Techniciens!$G$2:$G$13,MATCH($F606,Techniciens!$A$2:$A$13,0)))&lt;=365,"Moins d'un an",IF(($C606-INDEX(Techniciens!$G$2:$G$13,MATCH($F606,Techniciens!$A$2:$A$13,0)))&lt;=730,"1 à 2 ans","Plus de 2 ans")),"")</f>
        <v/>
      </c>
    </row>
    <row r="607">
      <c r="A607" s="65" t="inlineStr">
        <is>
          <t>INT-00606</t>
        </is>
      </c>
      <c r="B607" s="65" t="inlineStr">
        <is>
          <t>DEV-01459</t>
        </is>
      </c>
      <c r="C607" s="66" t="n">
        <v>45658</v>
      </c>
      <c r="D607" s="65" t="inlineStr">
        <is>
          <t>2025-01</t>
        </is>
      </c>
      <c r="E607" s="65" t="inlineStr">
        <is>
          <t>2024-2025</t>
        </is>
      </c>
      <c r="F607" s="65" t="inlineStr">
        <is>
          <t>TEC-05</t>
        </is>
      </c>
      <c r="G607" s="65" t="inlineStr">
        <is>
          <t>Sonia Mercier</t>
        </is>
      </c>
      <c r="H607" s="65" t="inlineStr">
        <is>
          <t>Bordeaux</t>
        </is>
      </c>
      <c r="I607" s="65" t="inlineStr">
        <is>
          <t>Dépannage</t>
        </is>
      </c>
      <c r="J607" s="70" t="n">
        <v>1.9</v>
      </c>
      <c r="K607" s="70" t="n">
        <v>1.8</v>
      </c>
      <c r="L607" s="72" t="n">
        <v>31</v>
      </c>
      <c r="M607" s="68" t="n">
        <v>55.8</v>
      </c>
      <c r="N607" s="68" t="n">
        <v>143.99</v>
      </c>
      <c r="O607" s="65" t="inlineStr">
        <is>
          <t>Terminée</t>
        </is>
      </c>
      <c r="P607" s="67">
        <f>$I607</f>
        <v/>
      </c>
      <c r="Q607" s="69">
        <f>1</f>
        <v/>
      </c>
      <c r="R607" s="68">
        <f>IFERROR(INDEX(Devis!$M$2:$M$3053,MATCH($B607,Devis!$A$2:$A$3053,0)),0)</f>
        <v/>
      </c>
      <c r="S607" s="68">
        <f>$M607+$N607</f>
        <v/>
      </c>
      <c r="T607" s="68">
        <f>$R607-$S607</f>
        <v/>
      </c>
      <c r="U607" s="67">
        <f>IFERROR(IF(($C607-INDEX(Techniciens!$G$2:$G$13,MATCH($F607,Techniciens!$A$2:$A$13,0)))&lt;=365,"Moins d'un an",IF(($C607-INDEX(Techniciens!$G$2:$G$13,MATCH($F607,Techniciens!$A$2:$A$13,0)))&lt;=730,"1 à 2 ans","Plus de 2 ans")),"")</f>
        <v/>
      </c>
    </row>
    <row r="608">
      <c r="A608" s="65" t="inlineStr">
        <is>
          <t>INT-00607</t>
        </is>
      </c>
      <c r="B608" s="65" t="inlineStr">
        <is>
          <t>DEV-01463</t>
        </is>
      </c>
      <c r="C608" s="66" t="n">
        <v>45630</v>
      </c>
      <c r="D608" s="65" t="inlineStr">
        <is>
          <t>2024-12</t>
        </is>
      </c>
      <c r="E608" s="65" t="inlineStr">
        <is>
          <t>2024-2025</t>
        </is>
      </c>
      <c r="F608" s="65" t="inlineStr">
        <is>
          <t>TEC-08</t>
        </is>
      </c>
      <c r="G608" s="65" t="inlineStr">
        <is>
          <t>Elodie Ravel</t>
        </is>
      </c>
      <c r="H608" s="65" t="inlineStr">
        <is>
          <t>Toulouse</t>
        </is>
      </c>
      <c r="I608" s="65" t="inlineStr">
        <is>
          <t>Électricité</t>
        </is>
      </c>
      <c r="J608" s="70" t="n">
        <v>42.6</v>
      </c>
      <c r="K608" s="70" t="n">
        <v>47.8</v>
      </c>
      <c r="L608" s="72" t="n">
        <v>32</v>
      </c>
      <c r="M608" s="68" t="n">
        <v>1529.6</v>
      </c>
      <c r="N608" s="68" t="n">
        <v>6806.9</v>
      </c>
      <c r="O608" s="65" t="inlineStr">
        <is>
          <t>Terminée</t>
        </is>
      </c>
      <c r="P608" s="67">
        <f>$I608</f>
        <v/>
      </c>
      <c r="Q608" s="69">
        <f>1</f>
        <v/>
      </c>
      <c r="R608" s="68">
        <f>IFERROR(INDEX(Devis!$M$2:$M$3053,MATCH($B608,Devis!$A$2:$A$3053,0)),0)</f>
        <v/>
      </c>
      <c r="S608" s="68">
        <f>$M608+$N608</f>
        <v/>
      </c>
      <c r="T608" s="68">
        <f>$R608-$S608</f>
        <v/>
      </c>
      <c r="U608" s="67">
        <f>IFERROR(IF(($C608-INDEX(Techniciens!$G$2:$G$13,MATCH($F608,Techniciens!$A$2:$A$13,0)))&lt;=365,"Moins d'un an",IF(($C608-INDEX(Techniciens!$G$2:$G$13,MATCH($F608,Techniciens!$A$2:$A$13,0)))&lt;=730,"1 à 2 ans","Plus de 2 ans")),"")</f>
        <v/>
      </c>
    </row>
    <row r="609">
      <c r="A609" s="65" t="inlineStr">
        <is>
          <t>INT-00608</t>
        </is>
      </c>
      <c r="B609" s="65" t="inlineStr">
        <is>
          <t>DEV-01465</t>
        </is>
      </c>
      <c r="C609" s="66" t="n">
        <v>45660</v>
      </c>
      <c r="D609" s="65" t="inlineStr">
        <is>
          <t>2025-01</t>
        </is>
      </c>
      <c r="E609" s="65" t="inlineStr">
        <is>
          <t>2024-2025</t>
        </is>
      </c>
      <c r="F609" s="65" t="inlineStr">
        <is>
          <t>TEC-02</t>
        </is>
      </c>
      <c r="G609" s="65" t="inlineStr">
        <is>
          <t>Ahmed Zahiri</t>
        </is>
      </c>
      <c r="H609" s="65" t="inlineStr">
        <is>
          <t>Bordeaux</t>
        </is>
      </c>
      <c r="I609" s="65" t="inlineStr">
        <is>
          <t>Chauffage</t>
        </is>
      </c>
      <c r="J609" s="70" t="n">
        <v>9.300000000000001</v>
      </c>
      <c r="K609" s="70" t="n">
        <v>8.4</v>
      </c>
      <c r="L609" s="72" t="n">
        <v>35</v>
      </c>
      <c r="M609" s="68" t="n">
        <v>294</v>
      </c>
      <c r="N609" s="68" t="n">
        <v>1213.53</v>
      </c>
      <c r="O609" s="65" t="inlineStr">
        <is>
          <t>Terminée</t>
        </is>
      </c>
      <c r="P609" s="67">
        <f>$I609</f>
        <v/>
      </c>
      <c r="Q609" s="69">
        <f>1</f>
        <v/>
      </c>
      <c r="R609" s="68">
        <f>IFERROR(INDEX(Devis!$M$2:$M$3053,MATCH($B609,Devis!$A$2:$A$3053,0)),0)</f>
        <v/>
      </c>
      <c r="S609" s="68">
        <f>$M609+$N609</f>
        <v/>
      </c>
      <c r="T609" s="68">
        <f>$R609-$S609</f>
        <v/>
      </c>
      <c r="U609" s="67">
        <f>IFERROR(IF(($C609-INDEX(Techniciens!$G$2:$G$13,MATCH($F609,Techniciens!$A$2:$A$13,0)))&lt;=365,"Moins d'un an",IF(($C609-INDEX(Techniciens!$G$2:$G$13,MATCH($F609,Techniciens!$A$2:$A$13,0)))&lt;=730,"1 à 2 ans","Plus de 2 ans")),"")</f>
        <v/>
      </c>
    </row>
    <row r="610">
      <c r="A610" s="65" t="inlineStr">
        <is>
          <t>INT-00609</t>
        </is>
      </c>
      <c r="B610" s="65" t="inlineStr">
        <is>
          <t>DEV-01466</t>
        </is>
      </c>
      <c r="C610" s="66" t="n">
        <v>45651</v>
      </c>
      <c r="D610" s="65" t="inlineStr">
        <is>
          <t>2024-12</t>
        </is>
      </c>
      <c r="E610" s="65" t="inlineStr">
        <is>
          <t>2024-2025</t>
        </is>
      </c>
      <c r="F610" s="65" t="inlineStr">
        <is>
          <t>TEC-01</t>
        </is>
      </c>
      <c r="G610" s="65" t="inlineStr">
        <is>
          <t>Marc Delaunay</t>
        </is>
      </c>
      <c r="H610" s="65" t="inlineStr">
        <is>
          <t>Bordeaux</t>
        </is>
      </c>
      <c r="I610" s="65" t="inlineStr">
        <is>
          <t>Plomberie</t>
        </is>
      </c>
      <c r="J610" s="70" t="n">
        <v>15.6</v>
      </c>
      <c r="K610" s="70" t="n">
        <v>14.8</v>
      </c>
      <c r="L610" s="72" t="n">
        <v>32</v>
      </c>
      <c r="M610" s="68" t="n">
        <v>473.6</v>
      </c>
      <c r="N610" s="68" t="n">
        <v>2342.73</v>
      </c>
      <c r="O610" s="65" t="inlineStr">
        <is>
          <t>Terminée</t>
        </is>
      </c>
      <c r="P610" s="67">
        <f>$I610</f>
        <v/>
      </c>
      <c r="Q610" s="69">
        <f>1</f>
        <v/>
      </c>
      <c r="R610" s="68">
        <f>IFERROR(INDEX(Devis!$M$2:$M$3053,MATCH($B610,Devis!$A$2:$A$3053,0)),0)</f>
        <v/>
      </c>
      <c r="S610" s="68">
        <f>$M610+$N610</f>
        <v/>
      </c>
      <c r="T610" s="68">
        <f>$R610-$S610</f>
        <v/>
      </c>
      <c r="U610" s="67">
        <f>IFERROR(IF(($C610-INDEX(Techniciens!$G$2:$G$13,MATCH($F610,Techniciens!$A$2:$A$13,0)))&lt;=365,"Moins d'un an",IF(($C610-INDEX(Techniciens!$G$2:$G$13,MATCH($F610,Techniciens!$A$2:$A$13,0)))&lt;=730,"1 à 2 ans","Plus de 2 ans")),"")</f>
        <v/>
      </c>
    </row>
    <row r="611">
      <c r="A611" s="65" t="inlineStr">
        <is>
          <t>INT-00610</t>
        </is>
      </c>
      <c r="B611" s="65" t="inlineStr">
        <is>
          <t>DEV-01467</t>
        </is>
      </c>
      <c r="C611" s="66" t="n">
        <v>45644</v>
      </c>
      <c r="D611" s="65" t="inlineStr">
        <is>
          <t>2024-12</t>
        </is>
      </c>
      <c r="E611" s="65" t="inlineStr">
        <is>
          <t>2024-2025</t>
        </is>
      </c>
      <c r="F611" s="65" t="inlineStr">
        <is>
          <t>TEC-08</t>
        </is>
      </c>
      <c r="G611" s="65" t="inlineStr">
        <is>
          <t>Elodie Ravel</t>
        </is>
      </c>
      <c r="H611" s="65" t="inlineStr">
        <is>
          <t>Toulouse</t>
        </is>
      </c>
      <c r="I611" s="65" t="inlineStr">
        <is>
          <t>Électricité</t>
        </is>
      </c>
      <c r="J611" s="70" t="n">
        <v>6.6</v>
      </c>
      <c r="K611" s="70" t="n">
        <v>6.9</v>
      </c>
      <c r="L611" s="72" t="n">
        <v>32</v>
      </c>
      <c r="M611" s="68" t="n">
        <v>220.8</v>
      </c>
      <c r="N611" s="68" t="n">
        <v>1502.37</v>
      </c>
      <c r="O611" s="65" t="inlineStr">
        <is>
          <t>Terminée</t>
        </is>
      </c>
      <c r="P611" s="67">
        <f>$I611</f>
        <v/>
      </c>
      <c r="Q611" s="69">
        <f>1</f>
        <v/>
      </c>
      <c r="R611" s="68">
        <f>IFERROR(INDEX(Devis!$M$2:$M$3053,MATCH($B611,Devis!$A$2:$A$3053,0)),0)</f>
        <v/>
      </c>
      <c r="S611" s="68">
        <f>$M611+$N611</f>
        <v/>
      </c>
      <c r="T611" s="68">
        <f>$R611-$S611</f>
        <v/>
      </c>
      <c r="U611" s="67">
        <f>IFERROR(IF(($C611-INDEX(Techniciens!$G$2:$G$13,MATCH($F611,Techniciens!$A$2:$A$13,0)))&lt;=365,"Moins d'un an",IF(($C611-INDEX(Techniciens!$G$2:$G$13,MATCH($F611,Techniciens!$A$2:$A$13,0)))&lt;=730,"1 à 2 ans","Plus de 2 ans")),"")</f>
        <v/>
      </c>
    </row>
    <row r="612">
      <c r="A612" s="65" t="inlineStr">
        <is>
          <t>INT-00611</t>
        </is>
      </c>
      <c r="B612" s="65" t="inlineStr">
        <is>
          <t>DEV-01469</t>
        </is>
      </c>
      <c r="C612" s="66" t="n">
        <v>45644</v>
      </c>
      <c r="D612" s="65" t="inlineStr">
        <is>
          <t>2024-12</t>
        </is>
      </c>
      <c r="E612" s="65" t="inlineStr">
        <is>
          <t>2024-2025</t>
        </is>
      </c>
      <c r="F612" s="65" t="inlineStr">
        <is>
          <t>TEC-09</t>
        </is>
      </c>
      <c r="G612" s="65" t="inlineStr">
        <is>
          <t>Mehdi Ouali</t>
        </is>
      </c>
      <c r="H612" s="65" t="inlineStr">
        <is>
          <t>Toulouse</t>
        </is>
      </c>
      <c r="I612" s="65" t="inlineStr">
        <is>
          <t>Salle de bain</t>
        </is>
      </c>
      <c r="J612" s="70" t="n">
        <v>47</v>
      </c>
      <c r="K612" s="70" t="n">
        <v>56.2</v>
      </c>
      <c r="L612" s="72" t="n">
        <v>28</v>
      </c>
      <c r="M612" s="68" t="n">
        <v>1573.6</v>
      </c>
      <c r="N612" s="68" t="n">
        <v>6097.1</v>
      </c>
      <c r="O612" s="65" t="inlineStr">
        <is>
          <t>Terminée</t>
        </is>
      </c>
      <c r="P612" s="67">
        <f>$I612</f>
        <v/>
      </c>
      <c r="Q612" s="69">
        <f>1</f>
        <v/>
      </c>
      <c r="R612" s="68">
        <f>IFERROR(INDEX(Devis!$M$2:$M$3053,MATCH($B612,Devis!$A$2:$A$3053,0)),0)</f>
        <v/>
      </c>
      <c r="S612" s="68">
        <f>$M612+$N612</f>
        <v/>
      </c>
      <c r="T612" s="68">
        <f>$R612-$S612</f>
        <v/>
      </c>
      <c r="U612" s="67">
        <f>IFERROR(IF(($C612-INDEX(Techniciens!$G$2:$G$13,MATCH($F612,Techniciens!$A$2:$A$13,0)))&lt;=365,"Moins d'un an",IF(($C612-INDEX(Techniciens!$G$2:$G$13,MATCH($F612,Techniciens!$A$2:$A$13,0)))&lt;=730,"1 à 2 ans","Plus de 2 ans")),"")</f>
        <v/>
      </c>
    </row>
    <row r="613">
      <c r="A613" s="65" t="inlineStr">
        <is>
          <t>INT-00612</t>
        </is>
      </c>
      <c r="B613" s="65" t="inlineStr">
        <is>
          <t>DEV-01471</t>
        </is>
      </c>
      <c r="C613" s="66" t="n">
        <v>45667</v>
      </c>
      <c r="D613" s="65" t="inlineStr">
        <is>
          <t>2025-01</t>
        </is>
      </c>
      <c r="E613" s="65" t="inlineStr">
        <is>
          <t>2024-2025</t>
        </is>
      </c>
      <c r="F613" s="65" t="inlineStr">
        <is>
          <t>TEC-08</t>
        </is>
      </c>
      <c r="G613" s="65" t="inlineStr">
        <is>
          <t>Elodie Ravel</t>
        </is>
      </c>
      <c r="H613" s="65" t="inlineStr">
        <is>
          <t>Toulouse</t>
        </is>
      </c>
      <c r="I613" s="65" t="inlineStr">
        <is>
          <t>Électricité</t>
        </is>
      </c>
      <c r="J613" s="70" t="n">
        <v>14.6</v>
      </c>
      <c r="K613" s="70" t="n">
        <v>15.9</v>
      </c>
      <c r="L613" s="72" t="n">
        <v>32</v>
      </c>
      <c r="M613" s="68" t="n">
        <v>508.8</v>
      </c>
      <c r="N613" s="68" t="n">
        <v>1656.37</v>
      </c>
      <c r="O613" s="65" t="inlineStr">
        <is>
          <t>Terminée</t>
        </is>
      </c>
      <c r="P613" s="67">
        <f>$I613</f>
        <v/>
      </c>
      <c r="Q613" s="69">
        <f>1</f>
        <v/>
      </c>
      <c r="R613" s="68">
        <f>IFERROR(INDEX(Devis!$M$2:$M$3053,MATCH($B613,Devis!$A$2:$A$3053,0)),0)</f>
        <v/>
      </c>
      <c r="S613" s="68">
        <f>$M613+$N613</f>
        <v/>
      </c>
      <c r="T613" s="68">
        <f>$R613-$S613</f>
        <v/>
      </c>
      <c r="U613" s="67">
        <f>IFERROR(IF(($C613-INDEX(Techniciens!$G$2:$G$13,MATCH($F613,Techniciens!$A$2:$A$13,0)))&lt;=365,"Moins d'un an",IF(($C613-INDEX(Techniciens!$G$2:$G$13,MATCH($F613,Techniciens!$A$2:$A$13,0)))&lt;=730,"1 à 2 ans","Plus de 2 ans")),"")</f>
        <v/>
      </c>
    </row>
    <row r="614">
      <c r="A614" s="65" t="inlineStr">
        <is>
          <t>INT-00613</t>
        </is>
      </c>
      <c r="B614" s="65" t="inlineStr">
        <is>
          <t>DEV-01473</t>
        </is>
      </c>
      <c r="C614" s="66" t="n">
        <v>45642</v>
      </c>
      <c r="D614" s="65" t="inlineStr">
        <is>
          <t>2024-12</t>
        </is>
      </c>
      <c r="E614" s="65" t="inlineStr">
        <is>
          <t>2024-2025</t>
        </is>
      </c>
      <c r="F614" s="65" t="inlineStr">
        <is>
          <t>TEC-09</t>
        </is>
      </c>
      <c r="G614" s="65" t="inlineStr">
        <is>
          <t>Mehdi Ouali</t>
        </is>
      </c>
      <c r="H614" s="65" t="inlineStr">
        <is>
          <t>Toulouse</t>
        </is>
      </c>
      <c r="I614" s="65" t="inlineStr">
        <is>
          <t>Dépannage</t>
        </is>
      </c>
      <c r="J614" s="70" t="n">
        <v>2</v>
      </c>
      <c r="K614" s="70" t="n">
        <v>2.4</v>
      </c>
      <c r="L614" s="72" t="n">
        <v>28</v>
      </c>
      <c r="M614" s="68" t="n">
        <v>67.2</v>
      </c>
      <c r="N614" s="68" t="n">
        <v>123.72</v>
      </c>
      <c r="O614" s="65" t="inlineStr">
        <is>
          <t>Terminée</t>
        </is>
      </c>
      <c r="P614" s="67">
        <f>$I614</f>
        <v/>
      </c>
      <c r="Q614" s="69">
        <f>1</f>
        <v/>
      </c>
      <c r="R614" s="68">
        <f>IFERROR(INDEX(Devis!$M$2:$M$3053,MATCH($B614,Devis!$A$2:$A$3053,0)),0)</f>
        <v/>
      </c>
      <c r="S614" s="68">
        <f>$M614+$N614</f>
        <v/>
      </c>
      <c r="T614" s="68">
        <f>$R614-$S614</f>
        <v/>
      </c>
      <c r="U614" s="67">
        <f>IFERROR(IF(($C614-INDEX(Techniciens!$G$2:$G$13,MATCH($F614,Techniciens!$A$2:$A$13,0)))&lt;=365,"Moins d'un an",IF(($C614-INDEX(Techniciens!$G$2:$G$13,MATCH($F614,Techniciens!$A$2:$A$13,0)))&lt;=730,"1 à 2 ans","Plus de 2 ans")),"")</f>
        <v/>
      </c>
    </row>
    <row r="615">
      <c r="A615" s="65" t="inlineStr">
        <is>
          <t>INT-00614</t>
        </is>
      </c>
      <c r="B615" s="65" t="inlineStr">
        <is>
          <t>DEV-01475</t>
        </is>
      </c>
      <c r="C615" s="66" t="n">
        <v>45677</v>
      </c>
      <c r="D615" s="65" t="inlineStr">
        <is>
          <t>2025-01</t>
        </is>
      </c>
      <c r="E615" s="65" t="inlineStr">
        <is>
          <t>2024-2025</t>
        </is>
      </c>
      <c r="F615" s="65" t="inlineStr">
        <is>
          <t>TEC-02</t>
        </is>
      </c>
      <c r="G615" s="65" t="inlineStr">
        <is>
          <t>Ahmed Zahiri</t>
        </is>
      </c>
      <c r="H615" s="65" t="inlineStr">
        <is>
          <t>Bordeaux</t>
        </is>
      </c>
      <c r="I615" s="65" t="inlineStr">
        <is>
          <t>Chauffage</t>
        </is>
      </c>
      <c r="J615" s="70" t="n">
        <v>3.7</v>
      </c>
      <c r="K615" s="70" t="n">
        <v>3.2</v>
      </c>
      <c r="L615" s="72" t="n">
        <v>35</v>
      </c>
      <c r="M615" s="68" t="n">
        <v>112</v>
      </c>
      <c r="N615" s="68" t="n">
        <v>481.53</v>
      </c>
      <c r="O615" s="65" t="inlineStr">
        <is>
          <t>Terminée</t>
        </is>
      </c>
      <c r="P615" s="67">
        <f>$I615</f>
        <v/>
      </c>
      <c r="Q615" s="69">
        <f>1</f>
        <v/>
      </c>
      <c r="R615" s="68">
        <f>IFERROR(INDEX(Devis!$M$2:$M$3053,MATCH($B615,Devis!$A$2:$A$3053,0)),0)</f>
        <v/>
      </c>
      <c r="S615" s="68">
        <f>$M615+$N615</f>
        <v/>
      </c>
      <c r="T615" s="68">
        <f>$R615-$S615</f>
        <v/>
      </c>
      <c r="U615" s="67">
        <f>IFERROR(IF(($C615-INDEX(Techniciens!$G$2:$G$13,MATCH($F615,Techniciens!$A$2:$A$13,0)))&lt;=365,"Moins d'un an",IF(($C615-INDEX(Techniciens!$G$2:$G$13,MATCH($F615,Techniciens!$A$2:$A$13,0)))&lt;=730,"1 à 2 ans","Plus de 2 ans")),"")</f>
        <v/>
      </c>
    </row>
    <row r="616">
      <c r="A616" s="65" t="inlineStr">
        <is>
          <t>INT-00615</t>
        </is>
      </c>
      <c r="B616" s="65" t="inlineStr">
        <is>
          <t>DEV-01477</t>
        </is>
      </c>
      <c r="C616" s="66" t="n">
        <v>45670</v>
      </c>
      <c r="D616" s="65" t="inlineStr">
        <is>
          <t>2025-01</t>
        </is>
      </c>
      <c r="E616" s="65" t="inlineStr">
        <is>
          <t>2024-2025</t>
        </is>
      </c>
      <c r="F616" s="65" t="inlineStr">
        <is>
          <t>TEC-01</t>
        </is>
      </c>
      <c r="G616" s="65" t="inlineStr">
        <is>
          <t>Marc Delaunay</t>
        </is>
      </c>
      <c r="H616" s="65" t="inlineStr">
        <is>
          <t>Bordeaux</t>
        </is>
      </c>
      <c r="I616" s="65" t="inlineStr">
        <is>
          <t>Dépannage</t>
        </is>
      </c>
      <c r="J616" s="70" t="n">
        <v>6.1</v>
      </c>
      <c r="K616" s="70" t="n">
        <v>6.1</v>
      </c>
      <c r="L616" s="72" t="n">
        <v>32</v>
      </c>
      <c r="M616" s="68" t="n">
        <v>195.2</v>
      </c>
      <c r="N616" s="68" t="n">
        <v>470.09</v>
      </c>
      <c r="O616" s="65" t="inlineStr">
        <is>
          <t>Terminée</t>
        </is>
      </c>
      <c r="P616" s="67">
        <f>$I616</f>
        <v/>
      </c>
      <c r="Q616" s="69">
        <f>1</f>
        <v/>
      </c>
      <c r="R616" s="68">
        <f>IFERROR(INDEX(Devis!$M$2:$M$3053,MATCH($B616,Devis!$A$2:$A$3053,0)),0)</f>
        <v/>
      </c>
      <c r="S616" s="68">
        <f>$M616+$N616</f>
        <v/>
      </c>
      <c r="T616" s="68">
        <f>$R616-$S616</f>
        <v/>
      </c>
      <c r="U616" s="67">
        <f>IFERROR(IF(($C616-INDEX(Techniciens!$G$2:$G$13,MATCH($F616,Techniciens!$A$2:$A$13,0)))&lt;=365,"Moins d'un an",IF(($C616-INDEX(Techniciens!$G$2:$G$13,MATCH($F616,Techniciens!$A$2:$A$13,0)))&lt;=730,"1 à 2 ans","Plus de 2 ans")),"")</f>
        <v/>
      </c>
    </row>
    <row r="617">
      <c r="A617" s="65" t="inlineStr">
        <is>
          <t>INT-00616</t>
        </is>
      </c>
      <c r="B617" s="65" t="inlineStr">
        <is>
          <t>DEV-01480</t>
        </is>
      </c>
      <c r="C617" s="66" t="n">
        <v>45664</v>
      </c>
      <c r="D617" s="65" t="inlineStr">
        <is>
          <t>2025-01</t>
        </is>
      </c>
      <c r="E617" s="65" t="inlineStr">
        <is>
          <t>2024-2025</t>
        </is>
      </c>
      <c r="F617" s="65" t="inlineStr">
        <is>
          <t>TEC-06</t>
        </is>
      </c>
      <c r="G617" s="65" t="inlineStr">
        <is>
          <t>Pierre Vasseur</t>
        </is>
      </c>
      <c r="H617" s="65" t="inlineStr">
        <is>
          <t>Toulouse</t>
        </is>
      </c>
      <c r="I617" s="65" t="inlineStr">
        <is>
          <t>Chauffage</t>
        </is>
      </c>
      <c r="J617" s="70" t="n">
        <v>8.800000000000001</v>
      </c>
      <c r="K617" s="70" t="n">
        <v>8.5</v>
      </c>
      <c r="L617" s="72" t="n">
        <v>36</v>
      </c>
      <c r="M617" s="68" t="n">
        <v>306</v>
      </c>
      <c r="N617" s="68" t="n">
        <v>3078</v>
      </c>
      <c r="O617" s="65" t="inlineStr">
        <is>
          <t>Terminée</t>
        </is>
      </c>
      <c r="P617" s="67">
        <f>$I617</f>
        <v/>
      </c>
      <c r="Q617" s="69">
        <f>1</f>
        <v/>
      </c>
      <c r="R617" s="68">
        <f>IFERROR(INDEX(Devis!$M$2:$M$3053,MATCH($B617,Devis!$A$2:$A$3053,0)),0)</f>
        <v/>
      </c>
      <c r="S617" s="68">
        <f>$M617+$N617</f>
        <v/>
      </c>
      <c r="T617" s="68">
        <f>$R617-$S617</f>
        <v/>
      </c>
      <c r="U617" s="67">
        <f>IFERROR(IF(($C617-INDEX(Techniciens!$G$2:$G$13,MATCH($F617,Techniciens!$A$2:$A$13,0)))&lt;=365,"Moins d'un an",IF(($C617-INDEX(Techniciens!$G$2:$G$13,MATCH($F617,Techniciens!$A$2:$A$13,0)))&lt;=730,"1 à 2 ans","Plus de 2 ans")),"")</f>
        <v/>
      </c>
    </row>
    <row r="618">
      <c r="A618" s="65" t="inlineStr">
        <is>
          <t>INT-00617</t>
        </is>
      </c>
      <c r="B618" s="65" t="inlineStr">
        <is>
          <t>DEV-01483</t>
        </is>
      </c>
      <c r="C618" s="66" t="n">
        <v>45663</v>
      </c>
      <c r="D618" s="65" t="inlineStr">
        <is>
          <t>2025-01</t>
        </is>
      </c>
      <c r="E618" s="65" t="inlineStr">
        <is>
          <t>2024-2025</t>
        </is>
      </c>
      <c r="F618" s="65" t="inlineStr">
        <is>
          <t>TEC-07</t>
        </is>
      </c>
      <c r="G618" s="65" t="inlineStr">
        <is>
          <t>Yannick Dubreuil</t>
        </is>
      </c>
      <c r="H618" s="65" t="inlineStr">
        <is>
          <t>Toulouse</t>
        </is>
      </c>
      <c r="I618" s="65" t="inlineStr">
        <is>
          <t>Plomberie</t>
        </is>
      </c>
      <c r="J618" s="70" t="n">
        <v>28.7</v>
      </c>
      <c r="K618" s="70" t="n">
        <v>29.2</v>
      </c>
      <c r="L618" s="72" t="n">
        <v>30</v>
      </c>
      <c r="M618" s="68" t="n">
        <v>876</v>
      </c>
      <c r="N618" s="68" t="n">
        <v>4356.58</v>
      </c>
      <c r="O618" s="65" t="inlineStr">
        <is>
          <t>Terminée</t>
        </is>
      </c>
      <c r="P618" s="67">
        <f>$I618</f>
        <v/>
      </c>
      <c r="Q618" s="69">
        <f>1</f>
        <v/>
      </c>
      <c r="R618" s="68">
        <f>IFERROR(INDEX(Devis!$M$2:$M$3053,MATCH($B618,Devis!$A$2:$A$3053,0)),0)</f>
        <v/>
      </c>
      <c r="S618" s="68">
        <f>$M618+$N618</f>
        <v/>
      </c>
      <c r="T618" s="68">
        <f>$R618-$S618</f>
        <v/>
      </c>
      <c r="U618" s="67">
        <f>IFERROR(IF(($C618-INDEX(Techniciens!$G$2:$G$13,MATCH($F618,Techniciens!$A$2:$A$13,0)))&lt;=365,"Moins d'un an",IF(($C618-INDEX(Techniciens!$G$2:$G$13,MATCH($F618,Techniciens!$A$2:$A$13,0)))&lt;=730,"1 à 2 ans","Plus de 2 ans")),"")</f>
        <v/>
      </c>
    </row>
    <row r="619">
      <c r="A619" s="65" t="inlineStr">
        <is>
          <t>INT-00618</t>
        </is>
      </c>
      <c r="B619" s="65" t="inlineStr">
        <is>
          <t>DEV-01484</t>
        </is>
      </c>
      <c r="C619" s="66" t="n">
        <v>45636</v>
      </c>
      <c r="D619" s="65" t="inlineStr">
        <is>
          <t>2024-12</t>
        </is>
      </c>
      <c r="E619" s="65" t="inlineStr">
        <is>
          <t>2024-2025</t>
        </is>
      </c>
      <c r="F619" s="65" t="inlineStr">
        <is>
          <t>TEC-02</t>
        </is>
      </c>
      <c r="G619" s="65" t="inlineStr">
        <is>
          <t>Ahmed Zahiri</t>
        </is>
      </c>
      <c r="H619" s="65" t="inlineStr">
        <is>
          <t>Bordeaux</t>
        </is>
      </c>
      <c r="I619" s="65" t="inlineStr">
        <is>
          <t>Chauffage</t>
        </is>
      </c>
      <c r="J619" s="70" t="n">
        <v>26.6</v>
      </c>
      <c r="K619" s="70" t="n">
        <v>24.2</v>
      </c>
      <c r="L619" s="72" t="n">
        <v>35</v>
      </c>
      <c r="M619" s="68" t="n">
        <v>847</v>
      </c>
      <c r="N619" s="68" t="n">
        <v>21511.56</v>
      </c>
      <c r="O619" s="65" t="inlineStr">
        <is>
          <t>Terminée</t>
        </is>
      </c>
      <c r="P619" s="67">
        <f>$I619</f>
        <v/>
      </c>
      <c r="Q619" s="69">
        <f>1</f>
        <v/>
      </c>
      <c r="R619" s="68">
        <f>IFERROR(INDEX(Devis!$M$2:$M$3053,MATCH($B619,Devis!$A$2:$A$3053,0)),0)</f>
        <v/>
      </c>
      <c r="S619" s="68">
        <f>$M619+$N619</f>
        <v/>
      </c>
      <c r="T619" s="68">
        <f>$R619-$S619</f>
        <v/>
      </c>
      <c r="U619" s="67">
        <f>IFERROR(IF(($C619-INDEX(Techniciens!$G$2:$G$13,MATCH($F619,Techniciens!$A$2:$A$13,0)))&lt;=365,"Moins d'un an",IF(($C619-INDEX(Techniciens!$G$2:$G$13,MATCH($F619,Techniciens!$A$2:$A$13,0)))&lt;=730,"1 à 2 ans","Plus de 2 ans")),"")</f>
        <v/>
      </c>
    </row>
    <row r="620">
      <c r="A620" s="65" t="inlineStr">
        <is>
          <t>INT-00619</t>
        </is>
      </c>
      <c r="B620" s="65" t="inlineStr">
        <is>
          <t>DEV-01490</t>
        </is>
      </c>
      <c r="C620" s="66" t="n">
        <v>45635</v>
      </c>
      <c r="D620" s="65" t="inlineStr">
        <is>
          <t>2024-12</t>
        </is>
      </c>
      <c r="E620" s="65" t="inlineStr">
        <is>
          <t>2024-2025</t>
        </is>
      </c>
      <c r="F620" s="65" t="inlineStr">
        <is>
          <t>TEC-02</t>
        </is>
      </c>
      <c r="G620" s="65" t="inlineStr">
        <is>
          <t>Ahmed Zahiri</t>
        </is>
      </c>
      <c r="H620" s="65" t="inlineStr">
        <is>
          <t>Bordeaux</t>
        </is>
      </c>
      <c r="I620" s="65" t="inlineStr">
        <is>
          <t>Chauffage</t>
        </is>
      </c>
      <c r="J620" s="70" t="n">
        <v>3.3</v>
      </c>
      <c r="K620" s="70" t="n">
        <v>3.3</v>
      </c>
      <c r="L620" s="72" t="n">
        <v>35</v>
      </c>
      <c r="M620" s="68" t="n">
        <v>115.5</v>
      </c>
      <c r="N620" s="68" t="n">
        <v>711.12</v>
      </c>
      <c r="O620" s="65" t="inlineStr">
        <is>
          <t>Terminée</t>
        </is>
      </c>
      <c r="P620" s="67">
        <f>$I620</f>
        <v/>
      </c>
      <c r="Q620" s="69">
        <f>1</f>
        <v/>
      </c>
      <c r="R620" s="68">
        <f>IFERROR(INDEX(Devis!$M$2:$M$3053,MATCH($B620,Devis!$A$2:$A$3053,0)),0)</f>
        <v/>
      </c>
      <c r="S620" s="68">
        <f>$M620+$N620</f>
        <v/>
      </c>
      <c r="T620" s="68">
        <f>$R620-$S620</f>
        <v/>
      </c>
      <c r="U620" s="67">
        <f>IFERROR(IF(($C620-INDEX(Techniciens!$G$2:$G$13,MATCH($F620,Techniciens!$A$2:$A$13,0)))&lt;=365,"Moins d'un an",IF(($C620-INDEX(Techniciens!$G$2:$G$13,MATCH($F620,Techniciens!$A$2:$A$13,0)))&lt;=730,"1 à 2 ans","Plus de 2 ans")),"")</f>
        <v/>
      </c>
    </row>
    <row r="621">
      <c r="A621" s="65" t="inlineStr">
        <is>
          <t>INT-00620</t>
        </is>
      </c>
      <c r="B621" s="65" t="inlineStr">
        <is>
          <t>DEV-01491</t>
        </is>
      </c>
      <c r="C621" s="66" t="n">
        <v>45659</v>
      </c>
      <c r="D621" s="65" t="inlineStr">
        <is>
          <t>2025-01</t>
        </is>
      </c>
      <c r="E621" s="65" t="inlineStr">
        <is>
          <t>2024-2025</t>
        </is>
      </c>
      <c r="F621" s="65" t="inlineStr">
        <is>
          <t>TEC-02</t>
        </is>
      </c>
      <c r="G621" s="65" t="inlineStr">
        <is>
          <t>Ahmed Zahiri</t>
        </is>
      </c>
      <c r="H621" s="65" t="inlineStr">
        <is>
          <t>Bordeaux</t>
        </is>
      </c>
      <c r="I621" s="65" t="inlineStr">
        <is>
          <t>Chauffage</t>
        </is>
      </c>
      <c r="J621" s="70" t="n">
        <v>3.3</v>
      </c>
      <c r="K621" s="70" t="n">
        <v>2.8</v>
      </c>
      <c r="L621" s="72" t="n">
        <v>35</v>
      </c>
      <c r="M621" s="68" t="n">
        <v>98</v>
      </c>
      <c r="N621" s="68" t="n">
        <v>381.38</v>
      </c>
      <c r="O621" s="65" t="inlineStr">
        <is>
          <t>Terminée</t>
        </is>
      </c>
      <c r="P621" s="67">
        <f>$I621</f>
        <v/>
      </c>
      <c r="Q621" s="69">
        <f>1</f>
        <v/>
      </c>
      <c r="R621" s="68">
        <f>IFERROR(INDEX(Devis!$M$2:$M$3053,MATCH($B621,Devis!$A$2:$A$3053,0)),0)</f>
        <v/>
      </c>
      <c r="S621" s="68">
        <f>$M621+$N621</f>
        <v/>
      </c>
      <c r="T621" s="68">
        <f>$R621-$S621</f>
        <v/>
      </c>
      <c r="U621" s="67">
        <f>IFERROR(IF(($C621-INDEX(Techniciens!$G$2:$G$13,MATCH($F621,Techniciens!$A$2:$A$13,0)))&lt;=365,"Moins d'un an",IF(($C621-INDEX(Techniciens!$G$2:$G$13,MATCH($F621,Techniciens!$A$2:$A$13,0)))&lt;=730,"1 à 2 ans","Plus de 2 ans")),"")</f>
        <v/>
      </c>
    </row>
    <row r="622">
      <c r="A622" s="65" t="inlineStr">
        <is>
          <t>INT-00621</t>
        </is>
      </c>
      <c r="B622" s="65" t="inlineStr">
        <is>
          <t>DEV-01492</t>
        </is>
      </c>
      <c r="C622" s="66" t="n">
        <v>45666</v>
      </c>
      <c r="D622" s="65" t="inlineStr">
        <is>
          <t>2025-01</t>
        </is>
      </c>
      <c r="E622" s="65" t="inlineStr">
        <is>
          <t>2024-2025</t>
        </is>
      </c>
      <c r="F622" s="65" t="inlineStr">
        <is>
          <t>TEC-04</t>
        </is>
      </c>
      <c r="G622" s="65" t="inlineStr">
        <is>
          <t>Lucas Bertin</t>
        </is>
      </c>
      <c r="H622" s="65" t="inlineStr">
        <is>
          <t>Bordeaux</t>
        </is>
      </c>
      <c r="I622" s="65" t="inlineStr">
        <is>
          <t>Plomberie</t>
        </is>
      </c>
      <c r="J622" s="70" t="n">
        <v>2.2</v>
      </c>
      <c r="K622" s="70" t="n">
        <v>2.7</v>
      </c>
      <c r="L622" s="72" t="n">
        <v>27</v>
      </c>
      <c r="M622" s="68" t="n">
        <v>72.90000000000001</v>
      </c>
      <c r="N622" s="68" t="n">
        <v>231.73</v>
      </c>
      <c r="O622" s="65" t="inlineStr">
        <is>
          <t>Terminée</t>
        </is>
      </c>
      <c r="P622" s="67">
        <f>$I622</f>
        <v/>
      </c>
      <c r="Q622" s="69">
        <f>1</f>
        <v/>
      </c>
      <c r="R622" s="68">
        <f>IFERROR(INDEX(Devis!$M$2:$M$3053,MATCH($B622,Devis!$A$2:$A$3053,0)),0)</f>
        <v/>
      </c>
      <c r="S622" s="68">
        <f>$M622+$N622</f>
        <v/>
      </c>
      <c r="T622" s="68">
        <f>$R622-$S622</f>
        <v/>
      </c>
      <c r="U622" s="67">
        <f>IFERROR(IF(($C622-INDEX(Techniciens!$G$2:$G$13,MATCH($F622,Techniciens!$A$2:$A$13,0)))&lt;=365,"Moins d'un an",IF(($C622-INDEX(Techniciens!$G$2:$G$13,MATCH($F622,Techniciens!$A$2:$A$13,0)))&lt;=730,"1 à 2 ans","Plus de 2 ans")),"")</f>
        <v/>
      </c>
    </row>
    <row r="623">
      <c r="A623" s="65" t="inlineStr">
        <is>
          <t>INT-00622</t>
        </is>
      </c>
      <c r="B623" s="65" t="inlineStr">
        <is>
          <t>DEV-01493</t>
        </is>
      </c>
      <c r="C623" s="66" t="n">
        <v>45644</v>
      </c>
      <c r="D623" s="65" t="inlineStr">
        <is>
          <t>2024-12</t>
        </is>
      </c>
      <c r="E623" s="65" t="inlineStr">
        <is>
          <t>2024-2025</t>
        </is>
      </c>
      <c r="F623" s="65" t="inlineStr">
        <is>
          <t>TEC-06</t>
        </is>
      </c>
      <c r="G623" s="65" t="inlineStr">
        <is>
          <t>Pierre Vasseur</t>
        </is>
      </c>
      <c r="H623" s="65" t="inlineStr">
        <is>
          <t>Toulouse</t>
        </is>
      </c>
      <c r="I623" s="65" t="inlineStr">
        <is>
          <t>Chauffage</t>
        </is>
      </c>
      <c r="J623" s="70" t="n">
        <v>3.4</v>
      </c>
      <c r="K623" s="70" t="n">
        <v>2.9</v>
      </c>
      <c r="L623" s="72" t="n">
        <v>36</v>
      </c>
      <c r="M623" s="68" t="n">
        <v>104.4</v>
      </c>
      <c r="N623" s="68" t="n">
        <v>289.04</v>
      </c>
      <c r="O623" s="65" t="inlineStr">
        <is>
          <t>Terminée</t>
        </is>
      </c>
      <c r="P623" s="67">
        <f>$I623</f>
        <v/>
      </c>
      <c r="Q623" s="69">
        <f>1</f>
        <v/>
      </c>
      <c r="R623" s="68">
        <f>IFERROR(INDEX(Devis!$M$2:$M$3053,MATCH($B623,Devis!$A$2:$A$3053,0)),0)</f>
        <v/>
      </c>
      <c r="S623" s="68">
        <f>$M623+$N623</f>
        <v/>
      </c>
      <c r="T623" s="68">
        <f>$R623-$S623</f>
        <v/>
      </c>
      <c r="U623" s="67">
        <f>IFERROR(IF(($C623-INDEX(Techniciens!$G$2:$G$13,MATCH($F623,Techniciens!$A$2:$A$13,0)))&lt;=365,"Moins d'un an",IF(($C623-INDEX(Techniciens!$G$2:$G$13,MATCH($F623,Techniciens!$A$2:$A$13,0)))&lt;=730,"1 à 2 ans","Plus de 2 ans")),"")</f>
        <v/>
      </c>
    </row>
    <row r="624">
      <c r="A624" s="65" t="inlineStr">
        <is>
          <t>INT-00623</t>
        </is>
      </c>
      <c r="B624" s="65" t="inlineStr">
        <is>
          <t>DEV-01494</t>
        </is>
      </c>
      <c r="C624" s="66" t="n">
        <v>45660</v>
      </c>
      <c r="D624" s="65" t="inlineStr">
        <is>
          <t>2025-01</t>
        </is>
      </c>
      <c r="E624" s="65" t="inlineStr">
        <is>
          <t>2024-2025</t>
        </is>
      </c>
      <c r="F624" s="65" t="inlineStr">
        <is>
          <t>TEC-09</t>
        </is>
      </c>
      <c r="G624" s="65" t="inlineStr">
        <is>
          <t>Mehdi Ouali</t>
        </is>
      </c>
      <c r="H624" s="65" t="inlineStr">
        <is>
          <t>Toulouse</t>
        </is>
      </c>
      <c r="I624" s="65" t="inlineStr">
        <is>
          <t>Dépannage</t>
        </is>
      </c>
      <c r="J624" s="70" t="n">
        <v>0.9</v>
      </c>
      <c r="K624" s="70" t="n">
        <v>1</v>
      </c>
      <c r="L624" s="72" t="n">
        <v>28</v>
      </c>
      <c r="M624" s="68" t="n">
        <v>28</v>
      </c>
      <c r="N624" s="68" t="n">
        <v>84.3</v>
      </c>
      <c r="O624" s="65" t="inlineStr">
        <is>
          <t>Terminée</t>
        </is>
      </c>
      <c r="P624" s="67">
        <f>$I624</f>
        <v/>
      </c>
      <c r="Q624" s="69">
        <f>1</f>
        <v/>
      </c>
      <c r="R624" s="68">
        <f>IFERROR(INDEX(Devis!$M$2:$M$3053,MATCH($B624,Devis!$A$2:$A$3053,0)),0)</f>
        <v/>
      </c>
      <c r="S624" s="68">
        <f>$M624+$N624</f>
        <v/>
      </c>
      <c r="T624" s="68">
        <f>$R624-$S624</f>
        <v/>
      </c>
      <c r="U624" s="67">
        <f>IFERROR(IF(($C624-INDEX(Techniciens!$G$2:$G$13,MATCH($F624,Techniciens!$A$2:$A$13,0)))&lt;=365,"Moins d'un an",IF(($C624-INDEX(Techniciens!$G$2:$G$13,MATCH($F624,Techniciens!$A$2:$A$13,0)))&lt;=730,"1 à 2 ans","Plus de 2 ans")),"")</f>
        <v/>
      </c>
    </row>
    <row r="625">
      <c r="A625" s="65" t="inlineStr">
        <is>
          <t>INT-00624</t>
        </is>
      </c>
      <c r="B625" s="65" t="inlineStr">
        <is>
          <t>DEV-01496</t>
        </is>
      </c>
      <c r="C625" s="66" t="n">
        <v>45685</v>
      </c>
      <c r="D625" s="65" t="inlineStr">
        <is>
          <t>2025-01</t>
        </is>
      </c>
      <c r="E625" s="65" t="inlineStr">
        <is>
          <t>2024-2025</t>
        </is>
      </c>
      <c r="F625" s="65" t="inlineStr">
        <is>
          <t>TEC-09</t>
        </is>
      </c>
      <c r="G625" s="65" t="inlineStr">
        <is>
          <t>Mehdi Ouali</t>
        </is>
      </c>
      <c r="H625" s="65" t="inlineStr">
        <is>
          <t>Toulouse</t>
        </is>
      </c>
      <c r="I625" s="65" t="inlineStr">
        <is>
          <t>Dépannage</t>
        </is>
      </c>
      <c r="J625" s="70" t="n">
        <v>1.5</v>
      </c>
      <c r="K625" s="70" t="n">
        <v>1.6</v>
      </c>
      <c r="L625" s="72" t="n">
        <v>28</v>
      </c>
      <c r="M625" s="68" t="n">
        <v>44.8</v>
      </c>
      <c r="N625" s="68" t="n">
        <v>109.92</v>
      </c>
      <c r="O625" s="65" t="inlineStr">
        <is>
          <t>Terminée</t>
        </is>
      </c>
      <c r="P625" s="67">
        <f>$I625</f>
        <v/>
      </c>
      <c r="Q625" s="69">
        <f>1</f>
        <v/>
      </c>
      <c r="R625" s="68">
        <f>IFERROR(INDEX(Devis!$M$2:$M$3053,MATCH($B625,Devis!$A$2:$A$3053,0)),0)</f>
        <v/>
      </c>
      <c r="S625" s="68">
        <f>$M625+$N625</f>
        <v/>
      </c>
      <c r="T625" s="68">
        <f>$R625-$S625</f>
        <v/>
      </c>
      <c r="U625" s="67">
        <f>IFERROR(IF(($C625-INDEX(Techniciens!$G$2:$G$13,MATCH($F625,Techniciens!$A$2:$A$13,0)))&lt;=365,"Moins d'un an",IF(($C625-INDEX(Techniciens!$G$2:$G$13,MATCH($F625,Techniciens!$A$2:$A$13,0)))&lt;=730,"1 à 2 ans","Plus de 2 ans")),"")</f>
        <v/>
      </c>
    </row>
    <row r="626">
      <c r="A626" s="65" t="inlineStr">
        <is>
          <t>INT-00625</t>
        </is>
      </c>
      <c r="B626" s="65" t="inlineStr">
        <is>
          <t>DEV-01497</t>
        </is>
      </c>
      <c r="C626" s="66" t="n">
        <v>45658</v>
      </c>
      <c r="D626" s="65" t="inlineStr">
        <is>
          <t>2025-01</t>
        </is>
      </c>
      <c r="E626" s="65" t="inlineStr">
        <is>
          <t>2024-2025</t>
        </is>
      </c>
      <c r="F626" s="65" t="inlineStr">
        <is>
          <t>TEC-03</t>
        </is>
      </c>
      <c r="G626" s="65" t="inlineStr">
        <is>
          <t>Fabien Ortiz</t>
        </is>
      </c>
      <c r="H626" s="65" t="inlineStr">
        <is>
          <t>Bordeaux</t>
        </is>
      </c>
      <c r="I626" s="65" t="inlineStr">
        <is>
          <t>Dépannage</t>
        </is>
      </c>
      <c r="J626" s="70" t="n">
        <v>1</v>
      </c>
      <c r="K626" s="70" t="n">
        <v>1.1</v>
      </c>
      <c r="L626" s="72" t="n">
        <v>33</v>
      </c>
      <c r="M626" s="68" t="n">
        <v>36.3</v>
      </c>
      <c r="N626" s="68" t="n">
        <v>83.78</v>
      </c>
      <c r="O626" s="65" t="inlineStr">
        <is>
          <t>Terminée</t>
        </is>
      </c>
      <c r="P626" s="67">
        <f>$I626</f>
        <v/>
      </c>
      <c r="Q626" s="69">
        <f>1</f>
        <v/>
      </c>
      <c r="R626" s="68">
        <f>IFERROR(INDEX(Devis!$M$2:$M$3053,MATCH($B626,Devis!$A$2:$A$3053,0)),0)</f>
        <v/>
      </c>
      <c r="S626" s="68">
        <f>$M626+$N626</f>
        <v/>
      </c>
      <c r="T626" s="68">
        <f>$R626-$S626</f>
        <v/>
      </c>
      <c r="U626" s="67">
        <f>IFERROR(IF(($C626-INDEX(Techniciens!$G$2:$G$13,MATCH($F626,Techniciens!$A$2:$A$13,0)))&lt;=365,"Moins d'un an",IF(($C626-INDEX(Techniciens!$G$2:$G$13,MATCH($F626,Techniciens!$A$2:$A$13,0)))&lt;=730,"1 à 2 ans","Plus de 2 ans")),"")</f>
        <v/>
      </c>
    </row>
    <row r="627">
      <c r="A627" s="65" t="inlineStr">
        <is>
          <t>INT-00626</t>
        </is>
      </c>
      <c r="B627" s="65" t="inlineStr">
        <is>
          <t>DEV-01499</t>
        </is>
      </c>
      <c r="C627" s="66" t="n">
        <v>45663</v>
      </c>
      <c r="D627" s="65" t="inlineStr">
        <is>
          <t>2025-01</t>
        </is>
      </c>
      <c r="E627" s="65" t="inlineStr">
        <is>
          <t>2024-2025</t>
        </is>
      </c>
      <c r="F627" s="65" t="inlineStr">
        <is>
          <t>TEC-05</t>
        </is>
      </c>
      <c r="G627" s="65" t="inlineStr">
        <is>
          <t>Sonia Mercier</t>
        </is>
      </c>
      <c r="H627" s="65" t="inlineStr">
        <is>
          <t>Bordeaux</t>
        </is>
      </c>
      <c r="I627" s="65" t="inlineStr">
        <is>
          <t>Salle de bain</t>
        </is>
      </c>
      <c r="J627" s="70" t="n">
        <v>5.7</v>
      </c>
      <c r="K627" s="70" t="n">
        <v>5.4</v>
      </c>
      <c r="L627" s="72" t="n">
        <v>31</v>
      </c>
      <c r="M627" s="68" t="n">
        <v>167.4</v>
      </c>
      <c r="N627" s="68" t="n">
        <v>578.75</v>
      </c>
      <c r="O627" s="65" t="inlineStr">
        <is>
          <t>Terminée</t>
        </is>
      </c>
      <c r="P627" s="67">
        <f>$I627</f>
        <v/>
      </c>
      <c r="Q627" s="69">
        <f>1</f>
        <v/>
      </c>
      <c r="R627" s="68">
        <f>IFERROR(INDEX(Devis!$M$2:$M$3053,MATCH($B627,Devis!$A$2:$A$3053,0)),0)</f>
        <v/>
      </c>
      <c r="S627" s="68">
        <f>$M627+$N627</f>
        <v/>
      </c>
      <c r="T627" s="68">
        <f>$R627-$S627</f>
        <v/>
      </c>
      <c r="U627" s="67">
        <f>IFERROR(IF(($C627-INDEX(Techniciens!$G$2:$G$13,MATCH($F627,Techniciens!$A$2:$A$13,0)))&lt;=365,"Moins d'un an",IF(($C627-INDEX(Techniciens!$G$2:$G$13,MATCH($F627,Techniciens!$A$2:$A$13,0)))&lt;=730,"1 à 2 ans","Plus de 2 ans")),"")</f>
        <v/>
      </c>
    </row>
    <row r="628">
      <c r="A628" s="65" t="inlineStr">
        <is>
          <t>INT-00627</t>
        </is>
      </c>
      <c r="B628" s="65" t="inlineStr">
        <is>
          <t>DEV-01501</t>
        </is>
      </c>
      <c r="C628" s="66" t="n">
        <v>45642</v>
      </c>
      <c r="D628" s="65" t="inlineStr">
        <is>
          <t>2024-12</t>
        </is>
      </c>
      <c r="E628" s="65" t="inlineStr">
        <is>
          <t>2024-2025</t>
        </is>
      </c>
      <c r="F628" s="65" t="inlineStr">
        <is>
          <t>TEC-04</t>
        </is>
      </c>
      <c r="G628" s="65" t="inlineStr">
        <is>
          <t>Lucas Bertin</t>
        </is>
      </c>
      <c r="H628" s="65" t="inlineStr">
        <is>
          <t>Bordeaux</t>
        </is>
      </c>
      <c r="I628" s="65" t="inlineStr">
        <is>
          <t>Plomberie</t>
        </is>
      </c>
      <c r="J628" s="70" t="n">
        <v>2</v>
      </c>
      <c r="K628" s="70" t="n">
        <v>2.4</v>
      </c>
      <c r="L628" s="72" t="n">
        <v>27</v>
      </c>
      <c r="M628" s="68" t="n">
        <v>64.8</v>
      </c>
      <c r="N628" s="68" t="n">
        <v>200.72</v>
      </c>
      <c r="O628" s="65" t="inlineStr">
        <is>
          <t>Terminée</t>
        </is>
      </c>
      <c r="P628" s="67">
        <f>$I628</f>
        <v/>
      </c>
      <c r="Q628" s="69">
        <f>1</f>
        <v/>
      </c>
      <c r="R628" s="68">
        <f>IFERROR(INDEX(Devis!$M$2:$M$3053,MATCH($B628,Devis!$A$2:$A$3053,0)),0)</f>
        <v/>
      </c>
      <c r="S628" s="68">
        <f>$M628+$N628</f>
        <v/>
      </c>
      <c r="T628" s="68">
        <f>$R628-$S628</f>
        <v/>
      </c>
      <c r="U628" s="67">
        <f>IFERROR(IF(($C628-INDEX(Techniciens!$G$2:$G$13,MATCH($F628,Techniciens!$A$2:$A$13,0)))&lt;=365,"Moins d'un an",IF(($C628-INDEX(Techniciens!$G$2:$G$13,MATCH($F628,Techniciens!$A$2:$A$13,0)))&lt;=730,"1 à 2 ans","Plus de 2 ans")),"")</f>
        <v/>
      </c>
    </row>
    <row r="629">
      <c r="A629" s="65" t="inlineStr">
        <is>
          <t>INT-00628</t>
        </is>
      </c>
      <c r="B629" s="65" t="inlineStr">
        <is>
          <t>DEV-01506</t>
        </is>
      </c>
      <c r="C629" s="66" t="n">
        <v>45672</v>
      </c>
      <c r="D629" s="65" t="inlineStr">
        <is>
          <t>2025-01</t>
        </is>
      </c>
      <c r="E629" s="65" t="inlineStr">
        <is>
          <t>2024-2025</t>
        </is>
      </c>
      <c r="F629" s="65" t="inlineStr">
        <is>
          <t>TEC-03</t>
        </is>
      </c>
      <c r="G629" s="65" t="inlineStr">
        <is>
          <t>Fabien Ortiz</t>
        </is>
      </c>
      <c r="H629" s="65" t="inlineStr">
        <is>
          <t>Bordeaux</t>
        </is>
      </c>
      <c r="I629" s="65" t="inlineStr">
        <is>
          <t>Électricité</t>
        </is>
      </c>
      <c r="J629" s="70" t="n">
        <v>5.1</v>
      </c>
      <c r="K629" s="70" t="n">
        <v>5.6</v>
      </c>
      <c r="L629" s="72" t="n">
        <v>33</v>
      </c>
      <c r="M629" s="68" t="n">
        <v>184.8</v>
      </c>
      <c r="N629" s="68" t="n">
        <v>722.08</v>
      </c>
      <c r="O629" s="65" t="inlineStr">
        <is>
          <t>Terminée</t>
        </is>
      </c>
      <c r="P629" s="67">
        <f>$I629</f>
        <v/>
      </c>
      <c r="Q629" s="69">
        <f>1</f>
        <v/>
      </c>
      <c r="R629" s="68">
        <f>IFERROR(INDEX(Devis!$M$2:$M$3053,MATCH($B629,Devis!$A$2:$A$3053,0)),0)</f>
        <v/>
      </c>
      <c r="S629" s="68">
        <f>$M629+$N629</f>
        <v/>
      </c>
      <c r="T629" s="68">
        <f>$R629-$S629</f>
        <v/>
      </c>
      <c r="U629" s="67">
        <f>IFERROR(IF(($C629-INDEX(Techniciens!$G$2:$G$13,MATCH($F629,Techniciens!$A$2:$A$13,0)))&lt;=365,"Moins d'un an",IF(($C629-INDEX(Techniciens!$G$2:$G$13,MATCH($F629,Techniciens!$A$2:$A$13,0)))&lt;=730,"1 à 2 ans","Plus de 2 ans")),"")</f>
        <v/>
      </c>
    </row>
    <row r="630">
      <c r="A630" s="65" t="inlineStr">
        <is>
          <t>INT-00629</t>
        </is>
      </c>
      <c r="B630" s="65" t="inlineStr">
        <is>
          <t>DEV-01507</t>
        </is>
      </c>
      <c r="C630" s="66" t="n">
        <v>45673</v>
      </c>
      <c r="D630" s="65" t="inlineStr">
        <is>
          <t>2025-01</t>
        </is>
      </c>
      <c r="E630" s="65" t="inlineStr">
        <is>
          <t>2024-2025</t>
        </is>
      </c>
      <c r="F630" s="65" t="inlineStr">
        <is>
          <t>TEC-02</t>
        </is>
      </c>
      <c r="G630" s="65" t="inlineStr">
        <is>
          <t>Ahmed Zahiri</t>
        </is>
      </c>
      <c r="H630" s="65" t="inlineStr">
        <is>
          <t>Bordeaux</t>
        </is>
      </c>
      <c r="I630" s="65" t="inlineStr">
        <is>
          <t>Chauffage</t>
        </is>
      </c>
      <c r="J630" s="70" t="n">
        <v>12.7</v>
      </c>
      <c r="K630" s="70" t="n">
        <v>13</v>
      </c>
      <c r="L630" s="72" t="n">
        <v>35</v>
      </c>
      <c r="M630" s="68" t="n">
        <v>455</v>
      </c>
      <c r="N630" s="68" t="n">
        <v>3474.55</v>
      </c>
      <c r="O630" s="65" t="inlineStr">
        <is>
          <t>Terminée</t>
        </is>
      </c>
      <c r="P630" s="67">
        <f>$I630</f>
        <v/>
      </c>
      <c r="Q630" s="69">
        <f>1</f>
        <v/>
      </c>
      <c r="R630" s="68">
        <f>IFERROR(INDEX(Devis!$M$2:$M$3053,MATCH($B630,Devis!$A$2:$A$3053,0)),0)</f>
        <v/>
      </c>
      <c r="S630" s="68">
        <f>$M630+$N630</f>
        <v/>
      </c>
      <c r="T630" s="68">
        <f>$R630-$S630</f>
        <v/>
      </c>
      <c r="U630" s="67">
        <f>IFERROR(IF(($C630-INDEX(Techniciens!$G$2:$G$13,MATCH($F630,Techniciens!$A$2:$A$13,0)))&lt;=365,"Moins d'un an",IF(($C630-INDEX(Techniciens!$G$2:$G$13,MATCH($F630,Techniciens!$A$2:$A$13,0)))&lt;=730,"1 à 2 ans","Plus de 2 ans")),"")</f>
        <v/>
      </c>
    </row>
    <row r="631">
      <c r="A631" s="65" t="inlineStr">
        <is>
          <t>INT-00630</t>
        </is>
      </c>
      <c r="B631" s="65" t="inlineStr">
        <is>
          <t>DEV-01511</t>
        </is>
      </c>
      <c r="C631" s="66" t="n">
        <v>45671</v>
      </c>
      <c r="D631" s="65" t="inlineStr">
        <is>
          <t>2025-01</t>
        </is>
      </c>
      <c r="E631" s="65" t="inlineStr">
        <is>
          <t>2024-2025</t>
        </is>
      </c>
      <c r="F631" s="65" t="inlineStr">
        <is>
          <t>TEC-02</t>
        </is>
      </c>
      <c r="G631" s="65" t="inlineStr">
        <is>
          <t>Ahmed Zahiri</t>
        </is>
      </c>
      <c r="H631" s="65" t="inlineStr">
        <is>
          <t>Bordeaux</t>
        </is>
      </c>
      <c r="I631" s="65" t="inlineStr">
        <is>
          <t>Chauffage</t>
        </is>
      </c>
      <c r="J631" s="70" t="n">
        <v>1.1</v>
      </c>
      <c r="K631" s="70" t="n">
        <v>1</v>
      </c>
      <c r="L631" s="72" t="n">
        <v>35</v>
      </c>
      <c r="M631" s="68" t="n">
        <v>35</v>
      </c>
      <c r="N631" s="68" t="n">
        <v>52.92</v>
      </c>
      <c r="O631" s="65" t="inlineStr">
        <is>
          <t>Terminée</t>
        </is>
      </c>
      <c r="P631" s="67">
        <f>$I631</f>
        <v/>
      </c>
      <c r="Q631" s="69">
        <f>1</f>
        <v/>
      </c>
      <c r="R631" s="68">
        <f>IFERROR(INDEX(Devis!$M$2:$M$3053,MATCH($B631,Devis!$A$2:$A$3053,0)),0)</f>
        <v/>
      </c>
      <c r="S631" s="68">
        <f>$M631+$N631</f>
        <v/>
      </c>
      <c r="T631" s="68">
        <f>$R631-$S631</f>
        <v/>
      </c>
      <c r="U631" s="67">
        <f>IFERROR(IF(($C631-INDEX(Techniciens!$G$2:$G$13,MATCH($F631,Techniciens!$A$2:$A$13,0)))&lt;=365,"Moins d'un an",IF(($C631-INDEX(Techniciens!$G$2:$G$13,MATCH($F631,Techniciens!$A$2:$A$13,0)))&lt;=730,"1 à 2 ans","Plus de 2 ans")),"")</f>
        <v/>
      </c>
    </row>
    <row r="632">
      <c r="A632" s="65" t="inlineStr">
        <is>
          <t>INT-00631</t>
        </is>
      </c>
      <c r="B632" s="65" t="inlineStr">
        <is>
          <t>DEV-01512</t>
        </is>
      </c>
      <c r="C632" s="66" t="n">
        <v>45652</v>
      </c>
      <c r="D632" s="65" t="inlineStr">
        <is>
          <t>2024-12</t>
        </is>
      </c>
      <c r="E632" s="65" t="inlineStr">
        <is>
          <t>2024-2025</t>
        </is>
      </c>
      <c r="F632" s="65" t="inlineStr">
        <is>
          <t>TEC-09</t>
        </is>
      </c>
      <c r="G632" s="65" t="inlineStr">
        <is>
          <t>Mehdi Ouali</t>
        </is>
      </c>
      <c r="H632" s="65" t="inlineStr">
        <is>
          <t>Toulouse</t>
        </is>
      </c>
      <c r="I632" s="65" t="inlineStr">
        <is>
          <t>Dépannage</t>
        </is>
      </c>
      <c r="J632" s="70" t="n">
        <v>1.8</v>
      </c>
      <c r="K632" s="70" t="n">
        <v>2.2</v>
      </c>
      <c r="L632" s="72" t="n">
        <v>28</v>
      </c>
      <c r="M632" s="68" t="n">
        <v>61.6</v>
      </c>
      <c r="N632" s="68" t="n">
        <v>221.24</v>
      </c>
      <c r="O632" s="65" t="inlineStr">
        <is>
          <t>Terminée</t>
        </is>
      </c>
      <c r="P632" s="67">
        <f>$I632</f>
        <v/>
      </c>
      <c r="Q632" s="69">
        <f>1</f>
        <v/>
      </c>
      <c r="R632" s="68">
        <f>IFERROR(INDEX(Devis!$M$2:$M$3053,MATCH($B632,Devis!$A$2:$A$3053,0)),0)</f>
        <v/>
      </c>
      <c r="S632" s="68">
        <f>$M632+$N632</f>
        <v/>
      </c>
      <c r="T632" s="68">
        <f>$R632-$S632</f>
        <v/>
      </c>
      <c r="U632" s="67">
        <f>IFERROR(IF(($C632-INDEX(Techniciens!$G$2:$G$13,MATCH($F632,Techniciens!$A$2:$A$13,0)))&lt;=365,"Moins d'un an",IF(($C632-INDEX(Techniciens!$G$2:$G$13,MATCH($F632,Techniciens!$A$2:$A$13,0)))&lt;=730,"1 à 2 ans","Plus de 2 ans")),"")</f>
        <v/>
      </c>
    </row>
    <row r="633">
      <c r="A633" s="65" t="inlineStr">
        <is>
          <t>INT-00632</t>
        </is>
      </c>
      <c r="B633" s="65" t="inlineStr">
        <is>
          <t>DEV-01516</t>
        </is>
      </c>
      <c r="C633" s="66" t="n">
        <v>45653</v>
      </c>
      <c r="D633" s="65" t="inlineStr">
        <is>
          <t>2024-12</t>
        </is>
      </c>
      <c r="E633" s="65" t="inlineStr">
        <is>
          <t>2024-2025</t>
        </is>
      </c>
      <c r="F633" s="65" t="inlineStr">
        <is>
          <t>TEC-05</t>
        </is>
      </c>
      <c r="G633" s="65" t="inlineStr">
        <is>
          <t>Sonia Mercier</t>
        </is>
      </c>
      <c r="H633" s="65" t="inlineStr">
        <is>
          <t>Bordeaux</t>
        </is>
      </c>
      <c r="I633" s="65" t="inlineStr">
        <is>
          <t>Dépannage</t>
        </is>
      </c>
      <c r="J633" s="70" t="n">
        <v>2.3</v>
      </c>
      <c r="K633" s="70" t="n">
        <v>2.2</v>
      </c>
      <c r="L633" s="72" t="n">
        <v>31</v>
      </c>
      <c r="M633" s="68" t="n">
        <v>68.2</v>
      </c>
      <c r="N633" s="68" t="n">
        <v>238.41</v>
      </c>
      <c r="O633" s="65" t="inlineStr">
        <is>
          <t>Terminée</t>
        </is>
      </c>
      <c r="P633" s="67">
        <f>$I633</f>
        <v/>
      </c>
      <c r="Q633" s="69">
        <f>1</f>
        <v/>
      </c>
      <c r="R633" s="68">
        <f>IFERROR(INDEX(Devis!$M$2:$M$3053,MATCH($B633,Devis!$A$2:$A$3053,0)),0)</f>
        <v/>
      </c>
      <c r="S633" s="68">
        <f>$M633+$N633</f>
        <v/>
      </c>
      <c r="T633" s="68">
        <f>$R633-$S633</f>
        <v/>
      </c>
      <c r="U633" s="67">
        <f>IFERROR(IF(($C633-INDEX(Techniciens!$G$2:$G$13,MATCH($F633,Techniciens!$A$2:$A$13,0)))&lt;=365,"Moins d'un an",IF(($C633-INDEX(Techniciens!$G$2:$G$13,MATCH($F633,Techniciens!$A$2:$A$13,0)))&lt;=730,"1 à 2 ans","Plus de 2 ans")),"")</f>
        <v/>
      </c>
    </row>
    <row r="634">
      <c r="A634" s="65" t="inlineStr">
        <is>
          <t>INT-00633</t>
        </is>
      </c>
      <c r="B634" s="65" t="inlineStr">
        <is>
          <t>DEV-01517</t>
        </is>
      </c>
      <c r="C634" s="66" t="n">
        <v>45663</v>
      </c>
      <c r="D634" s="65" t="inlineStr">
        <is>
          <t>2025-01</t>
        </is>
      </c>
      <c r="E634" s="65" t="inlineStr">
        <is>
          <t>2024-2025</t>
        </is>
      </c>
      <c r="F634" s="65" t="inlineStr">
        <is>
          <t>TEC-04</t>
        </is>
      </c>
      <c r="G634" s="65" t="inlineStr">
        <is>
          <t>Lucas Bertin</t>
        </is>
      </c>
      <c r="H634" s="65" t="inlineStr">
        <is>
          <t>Bordeaux</t>
        </is>
      </c>
      <c r="I634" s="65" t="inlineStr">
        <is>
          <t>Dépannage</t>
        </is>
      </c>
      <c r="J634" s="70" t="n">
        <v>4.2</v>
      </c>
      <c r="K634" s="70" t="n">
        <v>4.9</v>
      </c>
      <c r="L634" s="72" t="n">
        <v>27</v>
      </c>
      <c r="M634" s="68" t="n">
        <v>132.3</v>
      </c>
      <c r="N634" s="68" t="n">
        <v>376.13</v>
      </c>
      <c r="O634" s="65" t="inlineStr">
        <is>
          <t>Terminée</t>
        </is>
      </c>
      <c r="P634" s="67">
        <f>$I634</f>
        <v/>
      </c>
      <c r="Q634" s="69">
        <f>1</f>
        <v/>
      </c>
      <c r="R634" s="68">
        <f>IFERROR(INDEX(Devis!$M$2:$M$3053,MATCH($B634,Devis!$A$2:$A$3053,0)),0)</f>
        <v/>
      </c>
      <c r="S634" s="68">
        <f>$M634+$N634</f>
        <v/>
      </c>
      <c r="T634" s="68">
        <f>$R634-$S634</f>
        <v/>
      </c>
      <c r="U634" s="67">
        <f>IFERROR(IF(($C634-INDEX(Techniciens!$G$2:$G$13,MATCH($F634,Techniciens!$A$2:$A$13,0)))&lt;=365,"Moins d'un an",IF(($C634-INDEX(Techniciens!$G$2:$G$13,MATCH($F634,Techniciens!$A$2:$A$13,0)))&lt;=730,"1 à 2 ans","Plus de 2 ans")),"")</f>
        <v/>
      </c>
    </row>
    <row r="635">
      <c r="A635" s="65" t="inlineStr">
        <is>
          <t>INT-00634</t>
        </is>
      </c>
      <c r="B635" s="65" t="inlineStr">
        <is>
          <t>DEV-01518</t>
        </is>
      </c>
      <c r="C635" s="66" t="n">
        <v>45663</v>
      </c>
      <c r="D635" s="65" t="inlineStr">
        <is>
          <t>2025-01</t>
        </is>
      </c>
      <c r="E635" s="65" t="inlineStr">
        <is>
          <t>2024-2025</t>
        </is>
      </c>
      <c r="F635" s="65" t="inlineStr">
        <is>
          <t>TEC-02</t>
        </is>
      </c>
      <c r="G635" s="65" t="inlineStr">
        <is>
          <t>Ahmed Zahiri</t>
        </is>
      </c>
      <c r="H635" s="65" t="inlineStr">
        <is>
          <t>Bordeaux</t>
        </is>
      </c>
      <c r="I635" s="65" t="inlineStr">
        <is>
          <t>Chauffage</t>
        </is>
      </c>
      <c r="J635" s="70" t="n">
        <v>3.4</v>
      </c>
      <c r="K635" s="70" t="n">
        <v>2.9</v>
      </c>
      <c r="L635" s="72" t="n">
        <v>35</v>
      </c>
      <c r="M635" s="68" t="n">
        <v>101.5</v>
      </c>
      <c r="N635" s="68" t="n">
        <v>332.28</v>
      </c>
      <c r="O635" s="65" t="inlineStr">
        <is>
          <t>Terminée</t>
        </is>
      </c>
      <c r="P635" s="67">
        <f>$I635</f>
        <v/>
      </c>
      <c r="Q635" s="69">
        <f>1</f>
        <v/>
      </c>
      <c r="R635" s="68">
        <f>IFERROR(INDEX(Devis!$M$2:$M$3053,MATCH($B635,Devis!$A$2:$A$3053,0)),0)</f>
        <v/>
      </c>
      <c r="S635" s="68">
        <f>$M635+$N635</f>
        <v/>
      </c>
      <c r="T635" s="68">
        <f>$R635-$S635</f>
        <v/>
      </c>
      <c r="U635" s="67">
        <f>IFERROR(IF(($C635-INDEX(Techniciens!$G$2:$G$13,MATCH($F635,Techniciens!$A$2:$A$13,0)))&lt;=365,"Moins d'un an",IF(($C635-INDEX(Techniciens!$G$2:$G$13,MATCH($F635,Techniciens!$A$2:$A$13,0)))&lt;=730,"1 à 2 ans","Plus de 2 ans")),"")</f>
        <v/>
      </c>
    </row>
    <row r="636">
      <c r="A636" s="65" t="inlineStr">
        <is>
          <t>INT-00635</t>
        </is>
      </c>
      <c r="B636" s="65" t="inlineStr">
        <is>
          <t>DEV-01521</t>
        </is>
      </c>
      <c r="C636" s="66" t="n">
        <v>45674</v>
      </c>
      <c r="D636" s="65" t="inlineStr">
        <is>
          <t>2025-01</t>
        </is>
      </c>
      <c r="E636" s="65" t="inlineStr">
        <is>
          <t>2024-2025</t>
        </is>
      </c>
      <c r="F636" s="65" t="inlineStr">
        <is>
          <t>TEC-09</t>
        </is>
      </c>
      <c r="G636" s="65" t="inlineStr">
        <is>
          <t>Mehdi Ouali</t>
        </is>
      </c>
      <c r="H636" s="65" t="inlineStr">
        <is>
          <t>Toulouse</t>
        </is>
      </c>
      <c r="I636" s="65" t="inlineStr">
        <is>
          <t>Dépannage</t>
        </is>
      </c>
      <c r="J636" s="70" t="n">
        <v>1</v>
      </c>
      <c r="K636" s="70" t="n">
        <v>1</v>
      </c>
      <c r="L636" s="72" t="n">
        <v>28</v>
      </c>
      <c r="M636" s="68" t="n">
        <v>28</v>
      </c>
      <c r="N636" s="68" t="n">
        <v>100.12</v>
      </c>
      <c r="O636" s="65" t="inlineStr">
        <is>
          <t>Terminée</t>
        </is>
      </c>
      <c r="P636" s="67">
        <f>$I636</f>
        <v/>
      </c>
      <c r="Q636" s="69">
        <f>1</f>
        <v/>
      </c>
      <c r="R636" s="68">
        <f>IFERROR(INDEX(Devis!$M$2:$M$3053,MATCH($B636,Devis!$A$2:$A$3053,0)),0)</f>
        <v/>
      </c>
      <c r="S636" s="68">
        <f>$M636+$N636</f>
        <v/>
      </c>
      <c r="T636" s="68">
        <f>$R636-$S636</f>
        <v/>
      </c>
      <c r="U636" s="67">
        <f>IFERROR(IF(($C636-INDEX(Techniciens!$G$2:$G$13,MATCH($F636,Techniciens!$A$2:$A$13,0)))&lt;=365,"Moins d'un an",IF(($C636-INDEX(Techniciens!$G$2:$G$13,MATCH($F636,Techniciens!$A$2:$A$13,0)))&lt;=730,"1 à 2 ans","Plus de 2 ans")),"")</f>
        <v/>
      </c>
    </row>
    <row r="637">
      <c r="A637" s="65" t="inlineStr">
        <is>
          <t>INT-00636</t>
        </is>
      </c>
      <c r="B637" s="65" t="inlineStr">
        <is>
          <t>DEV-01524</t>
        </is>
      </c>
      <c r="C637" s="66" t="n">
        <v>45698</v>
      </c>
      <c r="D637" s="65" t="inlineStr">
        <is>
          <t>2025-02</t>
        </is>
      </c>
      <c r="E637" s="65" t="inlineStr">
        <is>
          <t>2024-2025</t>
        </is>
      </c>
      <c r="F637" s="65" t="inlineStr">
        <is>
          <t>TEC-04</t>
        </is>
      </c>
      <c r="G637" s="65" t="inlineStr">
        <is>
          <t>Lucas Bertin</t>
        </is>
      </c>
      <c r="H637" s="65" t="inlineStr">
        <is>
          <t>Bordeaux</t>
        </is>
      </c>
      <c r="I637" s="65" t="inlineStr">
        <is>
          <t>Dépannage</t>
        </is>
      </c>
      <c r="J637" s="70" t="n">
        <v>4.9</v>
      </c>
      <c r="K637" s="70" t="n">
        <v>5.3</v>
      </c>
      <c r="L637" s="72" t="n">
        <v>27</v>
      </c>
      <c r="M637" s="68" t="n">
        <v>143.1</v>
      </c>
      <c r="N637" s="68" t="n">
        <v>328.57</v>
      </c>
      <c r="O637" s="65" t="inlineStr">
        <is>
          <t>Terminée</t>
        </is>
      </c>
      <c r="P637" s="67">
        <f>$I637</f>
        <v/>
      </c>
      <c r="Q637" s="69">
        <f>1</f>
        <v/>
      </c>
      <c r="R637" s="68">
        <f>IFERROR(INDEX(Devis!$M$2:$M$3053,MATCH($B637,Devis!$A$2:$A$3053,0)),0)</f>
        <v/>
      </c>
      <c r="S637" s="68">
        <f>$M637+$N637</f>
        <v/>
      </c>
      <c r="T637" s="68">
        <f>$R637-$S637</f>
        <v/>
      </c>
      <c r="U637" s="67">
        <f>IFERROR(IF(($C637-INDEX(Techniciens!$G$2:$G$13,MATCH($F637,Techniciens!$A$2:$A$13,0)))&lt;=365,"Moins d'un an",IF(($C637-INDEX(Techniciens!$G$2:$G$13,MATCH($F637,Techniciens!$A$2:$A$13,0)))&lt;=730,"1 à 2 ans","Plus de 2 ans")),"")</f>
        <v/>
      </c>
    </row>
    <row r="638">
      <c r="A638" s="65" t="inlineStr">
        <is>
          <t>INT-00637</t>
        </is>
      </c>
      <c r="B638" s="65" t="inlineStr">
        <is>
          <t>DEV-01527</t>
        </is>
      </c>
      <c r="C638" s="66" t="n">
        <v>45656</v>
      </c>
      <c r="D638" s="65" t="inlineStr">
        <is>
          <t>2024-12</t>
        </is>
      </c>
      <c r="E638" s="65" t="inlineStr">
        <is>
          <t>2024-2025</t>
        </is>
      </c>
      <c r="F638" s="65" t="inlineStr">
        <is>
          <t>TEC-02</t>
        </is>
      </c>
      <c r="G638" s="65" t="inlineStr">
        <is>
          <t>Ahmed Zahiri</t>
        </is>
      </c>
      <c r="H638" s="65" t="inlineStr">
        <is>
          <t>Bordeaux</t>
        </is>
      </c>
      <c r="I638" s="65" t="inlineStr">
        <is>
          <t>Dépannage</t>
        </is>
      </c>
      <c r="J638" s="70" t="n">
        <v>1</v>
      </c>
      <c r="K638" s="70" t="n">
        <v>1</v>
      </c>
      <c r="L638" s="72" t="n">
        <v>35</v>
      </c>
      <c r="M638" s="68" t="n">
        <v>35</v>
      </c>
      <c r="N638" s="68" t="n">
        <v>167.86</v>
      </c>
      <c r="O638" s="65" t="inlineStr">
        <is>
          <t>Terminée</t>
        </is>
      </c>
      <c r="P638" s="67">
        <f>$I638</f>
        <v/>
      </c>
      <c r="Q638" s="69">
        <f>1</f>
        <v/>
      </c>
      <c r="R638" s="68">
        <f>IFERROR(INDEX(Devis!$M$2:$M$3053,MATCH($B638,Devis!$A$2:$A$3053,0)),0)</f>
        <v/>
      </c>
      <c r="S638" s="68">
        <f>$M638+$N638</f>
        <v/>
      </c>
      <c r="T638" s="68">
        <f>$R638-$S638</f>
        <v/>
      </c>
      <c r="U638" s="67">
        <f>IFERROR(IF(($C638-INDEX(Techniciens!$G$2:$G$13,MATCH($F638,Techniciens!$A$2:$A$13,0)))&lt;=365,"Moins d'un an",IF(($C638-INDEX(Techniciens!$G$2:$G$13,MATCH($F638,Techniciens!$A$2:$A$13,0)))&lt;=730,"1 à 2 ans","Plus de 2 ans")),"")</f>
        <v/>
      </c>
    </row>
    <row r="639">
      <c r="A639" s="65" t="inlineStr">
        <is>
          <t>INT-00638</t>
        </is>
      </c>
      <c r="B639" s="65" t="inlineStr">
        <is>
          <t>DEV-01528</t>
        </is>
      </c>
      <c r="C639" s="66" t="n">
        <v>45702</v>
      </c>
      <c r="D639" s="65" t="inlineStr">
        <is>
          <t>2025-02</t>
        </is>
      </c>
      <c r="E639" s="65" t="inlineStr">
        <is>
          <t>2024-2025</t>
        </is>
      </c>
      <c r="F639" s="65" t="inlineStr">
        <is>
          <t>TEC-05</t>
        </is>
      </c>
      <c r="G639" s="65" t="inlineStr">
        <is>
          <t>Sonia Mercier</t>
        </is>
      </c>
      <c r="H639" s="65" t="inlineStr">
        <is>
          <t>Bordeaux</t>
        </is>
      </c>
      <c r="I639" s="65" t="inlineStr">
        <is>
          <t>Salle de bain</t>
        </is>
      </c>
      <c r="J639" s="70" t="n">
        <v>5.5</v>
      </c>
      <c r="K639" s="70" t="n">
        <v>5.7</v>
      </c>
      <c r="L639" s="72" t="n">
        <v>31</v>
      </c>
      <c r="M639" s="68" t="n">
        <v>176.7</v>
      </c>
      <c r="N639" s="68" t="n">
        <v>1237.6</v>
      </c>
      <c r="O639" s="65" t="inlineStr">
        <is>
          <t>Terminée</t>
        </is>
      </c>
      <c r="P639" s="67">
        <f>$I639</f>
        <v/>
      </c>
      <c r="Q639" s="69">
        <f>1</f>
        <v/>
      </c>
      <c r="R639" s="68">
        <f>IFERROR(INDEX(Devis!$M$2:$M$3053,MATCH($B639,Devis!$A$2:$A$3053,0)),0)</f>
        <v/>
      </c>
      <c r="S639" s="68">
        <f>$M639+$N639</f>
        <v/>
      </c>
      <c r="T639" s="68">
        <f>$R639-$S639</f>
        <v/>
      </c>
      <c r="U639" s="67">
        <f>IFERROR(IF(($C639-INDEX(Techniciens!$G$2:$G$13,MATCH($F639,Techniciens!$A$2:$A$13,0)))&lt;=365,"Moins d'un an",IF(($C639-INDEX(Techniciens!$G$2:$G$13,MATCH($F639,Techniciens!$A$2:$A$13,0)))&lt;=730,"1 à 2 ans","Plus de 2 ans")),"")</f>
        <v/>
      </c>
    </row>
    <row r="640">
      <c r="A640" s="65" t="inlineStr">
        <is>
          <t>INT-00639</t>
        </is>
      </c>
      <c r="B640" s="65" t="inlineStr">
        <is>
          <t>DEV-01529</t>
        </is>
      </c>
      <c r="C640" s="66" t="n">
        <v>45681</v>
      </c>
      <c r="D640" s="65" t="inlineStr">
        <is>
          <t>2025-01</t>
        </is>
      </c>
      <c r="E640" s="65" t="inlineStr">
        <is>
          <t>2024-2025</t>
        </is>
      </c>
      <c r="F640" s="65" t="inlineStr">
        <is>
          <t>TEC-02</t>
        </is>
      </c>
      <c r="G640" s="65" t="inlineStr">
        <is>
          <t>Ahmed Zahiri</t>
        </is>
      </c>
      <c r="H640" s="65" t="inlineStr">
        <is>
          <t>Bordeaux</t>
        </is>
      </c>
      <c r="I640" s="65" t="inlineStr">
        <is>
          <t>Chauffage</t>
        </is>
      </c>
      <c r="J640" s="70" t="n">
        <v>30.1</v>
      </c>
      <c r="K640" s="70" t="n">
        <v>28.9</v>
      </c>
      <c r="L640" s="72" t="n">
        <v>35</v>
      </c>
      <c r="M640" s="68" t="n">
        <v>1011.5</v>
      </c>
      <c r="N640" s="68" t="n">
        <v>15831.82</v>
      </c>
      <c r="O640" s="65" t="inlineStr">
        <is>
          <t>Terminée</t>
        </is>
      </c>
      <c r="P640" s="67">
        <f>$I640</f>
        <v/>
      </c>
      <c r="Q640" s="69">
        <f>1</f>
        <v/>
      </c>
      <c r="R640" s="68">
        <f>IFERROR(INDEX(Devis!$M$2:$M$3053,MATCH($B640,Devis!$A$2:$A$3053,0)),0)</f>
        <v/>
      </c>
      <c r="S640" s="68">
        <f>$M640+$N640</f>
        <v/>
      </c>
      <c r="T640" s="68">
        <f>$R640-$S640</f>
        <v/>
      </c>
      <c r="U640" s="67">
        <f>IFERROR(IF(($C640-INDEX(Techniciens!$G$2:$G$13,MATCH($F640,Techniciens!$A$2:$A$13,0)))&lt;=365,"Moins d'un an",IF(($C640-INDEX(Techniciens!$G$2:$G$13,MATCH($F640,Techniciens!$A$2:$A$13,0)))&lt;=730,"1 à 2 ans","Plus de 2 ans")),"")</f>
        <v/>
      </c>
    </row>
    <row r="641">
      <c r="A641" s="65" t="inlineStr">
        <is>
          <t>INT-00640</t>
        </is>
      </c>
      <c r="B641" s="65" t="inlineStr">
        <is>
          <t>DEV-01531</t>
        </is>
      </c>
      <c r="C641" s="66" t="n">
        <v>45681</v>
      </c>
      <c r="D641" s="65" t="inlineStr">
        <is>
          <t>2025-01</t>
        </is>
      </c>
      <c r="E641" s="65" t="inlineStr">
        <is>
          <t>2024-2025</t>
        </is>
      </c>
      <c r="F641" s="65" t="inlineStr">
        <is>
          <t>TEC-02</t>
        </is>
      </c>
      <c r="G641" s="65" t="inlineStr">
        <is>
          <t>Ahmed Zahiri</t>
        </is>
      </c>
      <c r="H641" s="65" t="inlineStr">
        <is>
          <t>Bordeaux</t>
        </is>
      </c>
      <c r="I641" s="65" t="inlineStr">
        <is>
          <t>Chauffage</t>
        </is>
      </c>
      <c r="J641" s="70" t="n">
        <v>12.9</v>
      </c>
      <c r="K641" s="70" t="n">
        <v>11.8</v>
      </c>
      <c r="L641" s="72" t="n">
        <v>35</v>
      </c>
      <c r="M641" s="68" t="n">
        <v>413</v>
      </c>
      <c r="N641" s="68" t="n">
        <v>6330.58</v>
      </c>
      <c r="O641" s="65" t="inlineStr">
        <is>
          <t>Terminée</t>
        </is>
      </c>
      <c r="P641" s="67">
        <f>$I641</f>
        <v/>
      </c>
      <c r="Q641" s="69">
        <f>1</f>
        <v/>
      </c>
      <c r="R641" s="68">
        <f>IFERROR(INDEX(Devis!$M$2:$M$3053,MATCH($B641,Devis!$A$2:$A$3053,0)),0)</f>
        <v/>
      </c>
      <c r="S641" s="68">
        <f>$M641+$N641</f>
        <v/>
      </c>
      <c r="T641" s="68">
        <f>$R641-$S641</f>
        <v/>
      </c>
      <c r="U641" s="67">
        <f>IFERROR(IF(($C641-INDEX(Techniciens!$G$2:$G$13,MATCH($F641,Techniciens!$A$2:$A$13,0)))&lt;=365,"Moins d'un an",IF(($C641-INDEX(Techniciens!$G$2:$G$13,MATCH($F641,Techniciens!$A$2:$A$13,0)))&lt;=730,"1 à 2 ans","Plus de 2 ans")),"")</f>
        <v/>
      </c>
    </row>
    <row r="642">
      <c r="A642" s="65" t="inlineStr">
        <is>
          <t>INT-00641</t>
        </is>
      </c>
      <c r="B642" s="65" t="inlineStr">
        <is>
          <t>DEV-01536</t>
        </is>
      </c>
      <c r="C642" s="66" t="n">
        <v>45663</v>
      </c>
      <c r="D642" s="65" t="inlineStr">
        <is>
          <t>2025-01</t>
        </is>
      </c>
      <c r="E642" s="65" t="inlineStr">
        <is>
          <t>2024-2025</t>
        </is>
      </c>
      <c r="F642" s="65" t="inlineStr">
        <is>
          <t>TEC-11</t>
        </is>
      </c>
      <c r="G642" s="65" t="inlineStr">
        <is>
          <t>Damien Roche</t>
        </is>
      </c>
      <c r="H642" s="65" t="inlineStr">
        <is>
          <t>Montpellier</t>
        </is>
      </c>
      <c r="I642" s="65" t="inlineStr">
        <is>
          <t>Salle de bain</t>
        </is>
      </c>
      <c r="J642" s="70" t="n">
        <v>5.6</v>
      </c>
      <c r="K642" s="70" t="n">
        <v>7.3</v>
      </c>
      <c r="L642" s="72" t="n">
        <v>34</v>
      </c>
      <c r="M642" s="68" t="n">
        <v>248.2</v>
      </c>
      <c r="N642" s="68" t="n">
        <v>1341.99</v>
      </c>
      <c r="O642" s="65" t="inlineStr">
        <is>
          <t>Terminée</t>
        </is>
      </c>
      <c r="P642" s="67">
        <f>$I642</f>
        <v/>
      </c>
      <c r="Q642" s="69">
        <f>1</f>
        <v/>
      </c>
      <c r="R642" s="68">
        <f>IFERROR(INDEX(Devis!$M$2:$M$3053,MATCH($B642,Devis!$A$2:$A$3053,0)),0)</f>
        <v/>
      </c>
      <c r="S642" s="68">
        <f>$M642+$N642</f>
        <v/>
      </c>
      <c r="T642" s="68">
        <f>$R642-$S642</f>
        <v/>
      </c>
      <c r="U642" s="67">
        <f>IFERROR(IF(($C642-INDEX(Techniciens!$G$2:$G$13,MATCH($F642,Techniciens!$A$2:$A$13,0)))&lt;=365,"Moins d'un an",IF(($C642-INDEX(Techniciens!$G$2:$G$13,MATCH($F642,Techniciens!$A$2:$A$13,0)))&lt;=730,"1 à 2 ans","Plus de 2 ans")),"")</f>
        <v/>
      </c>
    </row>
    <row r="643">
      <c r="A643" s="65" t="inlineStr">
        <is>
          <t>INT-00642</t>
        </is>
      </c>
      <c r="B643" s="65" t="inlineStr">
        <is>
          <t>DEV-01537</t>
        </is>
      </c>
      <c r="C643" s="66" t="n">
        <v>45698</v>
      </c>
      <c r="D643" s="65" t="inlineStr">
        <is>
          <t>2025-02</t>
        </is>
      </c>
      <c r="E643" s="65" t="inlineStr">
        <is>
          <t>2024-2025</t>
        </is>
      </c>
      <c r="F643" s="65" t="inlineStr">
        <is>
          <t>TEC-09</t>
        </is>
      </c>
      <c r="G643" s="65" t="inlineStr">
        <is>
          <t>Mehdi Ouali</t>
        </is>
      </c>
      <c r="H643" s="65" t="inlineStr">
        <is>
          <t>Toulouse</t>
        </is>
      </c>
      <c r="I643" s="65" t="inlineStr">
        <is>
          <t>Dépannage</t>
        </is>
      </c>
      <c r="J643" s="70" t="n">
        <v>3.3</v>
      </c>
      <c r="K643" s="70" t="n">
        <v>4.1</v>
      </c>
      <c r="L643" s="72" t="n">
        <v>28</v>
      </c>
      <c r="M643" s="68" t="n">
        <v>114.8</v>
      </c>
      <c r="N643" s="68" t="n">
        <v>409.97</v>
      </c>
      <c r="O643" s="65" t="inlineStr">
        <is>
          <t>Terminée</t>
        </is>
      </c>
      <c r="P643" s="67">
        <f>$I643</f>
        <v/>
      </c>
      <c r="Q643" s="69">
        <f>1</f>
        <v/>
      </c>
      <c r="R643" s="68">
        <f>IFERROR(INDEX(Devis!$M$2:$M$3053,MATCH($B643,Devis!$A$2:$A$3053,0)),0)</f>
        <v/>
      </c>
      <c r="S643" s="68">
        <f>$M643+$N643</f>
        <v/>
      </c>
      <c r="T643" s="68">
        <f>$R643-$S643</f>
        <v/>
      </c>
      <c r="U643" s="67">
        <f>IFERROR(IF(($C643-INDEX(Techniciens!$G$2:$G$13,MATCH($F643,Techniciens!$A$2:$A$13,0)))&lt;=365,"Moins d'un an",IF(($C643-INDEX(Techniciens!$G$2:$G$13,MATCH($F643,Techniciens!$A$2:$A$13,0)))&lt;=730,"1 à 2 ans","Plus de 2 ans")),"")</f>
        <v/>
      </c>
    </row>
    <row r="644">
      <c r="A644" s="65" t="inlineStr">
        <is>
          <t>INT-00643</t>
        </is>
      </c>
      <c r="B644" s="65" t="inlineStr">
        <is>
          <t>DEV-01541</t>
        </is>
      </c>
      <c r="C644" s="66" t="n">
        <v>45674</v>
      </c>
      <c r="D644" s="65" t="inlineStr">
        <is>
          <t>2025-01</t>
        </is>
      </c>
      <c r="E644" s="65" t="inlineStr">
        <is>
          <t>2024-2025</t>
        </is>
      </c>
      <c r="F644" s="65" t="inlineStr">
        <is>
          <t>TEC-05</t>
        </is>
      </c>
      <c r="G644" s="65" t="inlineStr">
        <is>
          <t>Sonia Mercier</t>
        </is>
      </c>
      <c r="H644" s="65" t="inlineStr">
        <is>
          <t>Bordeaux</t>
        </is>
      </c>
      <c r="I644" s="65" t="inlineStr">
        <is>
          <t>Salle de bain</t>
        </is>
      </c>
      <c r="J644" s="70" t="n">
        <v>45.1</v>
      </c>
      <c r="K644" s="70" t="n">
        <v>49.2</v>
      </c>
      <c r="L644" s="72" t="n">
        <v>31</v>
      </c>
      <c r="M644" s="68" t="n">
        <v>1525.2</v>
      </c>
      <c r="N644" s="68" t="n">
        <v>6039.95</v>
      </c>
      <c r="O644" s="65" t="inlineStr">
        <is>
          <t>Terminée</t>
        </is>
      </c>
      <c r="P644" s="67">
        <f>$I644</f>
        <v/>
      </c>
      <c r="Q644" s="69">
        <f>1</f>
        <v/>
      </c>
      <c r="R644" s="68">
        <f>IFERROR(INDEX(Devis!$M$2:$M$3053,MATCH($B644,Devis!$A$2:$A$3053,0)),0)</f>
        <v/>
      </c>
      <c r="S644" s="68">
        <f>$M644+$N644</f>
        <v/>
      </c>
      <c r="T644" s="68">
        <f>$R644-$S644</f>
        <v/>
      </c>
      <c r="U644" s="67">
        <f>IFERROR(IF(($C644-INDEX(Techniciens!$G$2:$G$13,MATCH($F644,Techniciens!$A$2:$A$13,0)))&lt;=365,"Moins d'un an",IF(($C644-INDEX(Techniciens!$G$2:$G$13,MATCH($F644,Techniciens!$A$2:$A$13,0)))&lt;=730,"1 à 2 ans","Plus de 2 ans")),"")</f>
        <v/>
      </c>
    </row>
    <row r="645">
      <c r="A645" s="65" t="inlineStr">
        <is>
          <t>INT-00644</t>
        </is>
      </c>
      <c r="B645" s="65" t="inlineStr">
        <is>
          <t>DEV-01542</t>
        </is>
      </c>
      <c r="C645" s="66" t="n">
        <v>45684</v>
      </c>
      <c r="D645" s="65" t="inlineStr">
        <is>
          <t>2025-01</t>
        </is>
      </c>
      <c r="E645" s="65" t="inlineStr">
        <is>
          <t>2024-2025</t>
        </is>
      </c>
      <c r="F645" s="65" t="inlineStr">
        <is>
          <t>TEC-02</t>
        </is>
      </c>
      <c r="G645" s="65" t="inlineStr">
        <is>
          <t>Ahmed Zahiri</t>
        </is>
      </c>
      <c r="H645" s="65" t="inlineStr">
        <is>
          <t>Bordeaux</t>
        </is>
      </c>
      <c r="I645" s="65" t="inlineStr">
        <is>
          <t>Dépannage</t>
        </is>
      </c>
      <c r="J645" s="70" t="n">
        <v>1.7</v>
      </c>
      <c r="K645" s="70" t="n">
        <v>1.5</v>
      </c>
      <c r="L645" s="72" t="n">
        <v>35</v>
      </c>
      <c r="M645" s="68" t="n">
        <v>52.5</v>
      </c>
      <c r="N645" s="68" t="n">
        <v>154.24</v>
      </c>
      <c r="O645" s="65" t="inlineStr">
        <is>
          <t>Terminée</t>
        </is>
      </c>
      <c r="P645" s="67">
        <f>$I645</f>
        <v/>
      </c>
      <c r="Q645" s="69">
        <f>1</f>
        <v/>
      </c>
      <c r="R645" s="68">
        <f>IFERROR(INDEX(Devis!$M$2:$M$3053,MATCH($B645,Devis!$A$2:$A$3053,0)),0)</f>
        <v/>
      </c>
      <c r="S645" s="68">
        <f>$M645+$N645</f>
        <v/>
      </c>
      <c r="T645" s="68">
        <f>$R645-$S645</f>
        <v/>
      </c>
      <c r="U645" s="67">
        <f>IFERROR(IF(($C645-INDEX(Techniciens!$G$2:$G$13,MATCH($F645,Techniciens!$A$2:$A$13,0)))&lt;=365,"Moins d'un an",IF(($C645-INDEX(Techniciens!$G$2:$G$13,MATCH($F645,Techniciens!$A$2:$A$13,0)))&lt;=730,"1 à 2 ans","Plus de 2 ans")),"")</f>
        <v/>
      </c>
    </row>
    <row r="646">
      <c r="A646" s="65" t="inlineStr">
        <is>
          <t>INT-00645</t>
        </is>
      </c>
      <c r="B646" s="65" t="inlineStr">
        <is>
          <t>DEV-01544</t>
        </is>
      </c>
      <c r="C646" s="66" t="n">
        <v>45691</v>
      </c>
      <c r="D646" s="65" t="inlineStr">
        <is>
          <t>2025-02</t>
        </is>
      </c>
      <c r="E646" s="65" t="inlineStr">
        <is>
          <t>2024-2025</t>
        </is>
      </c>
      <c r="F646" s="65" t="inlineStr">
        <is>
          <t>TEC-08</t>
        </is>
      </c>
      <c r="G646" s="65" t="inlineStr">
        <is>
          <t>Elodie Ravel</t>
        </is>
      </c>
      <c r="H646" s="65" t="inlineStr">
        <is>
          <t>Toulouse</t>
        </is>
      </c>
      <c r="I646" s="65" t="inlineStr">
        <is>
          <t>Électricité</t>
        </is>
      </c>
      <c r="J646" s="70" t="n">
        <v>7.8</v>
      </c>
      <c r="K646" s="70" t="n">
        <v>7.7</v>
      </c>
      <c r="L646" s="72" t="n">
        <v>32</v>
      </c>
      <c r="M646" s="68" t="n">
        <v>246.4</v>
      </c>
      <c r="N646" s="68" t="n">
        <v>948.16</v>
      </c>
      <c r="O646" s="65" t="inlineStr">
        <is>
          <t>Terminée</t>
        </is>
      </c>
      <c r="P646" s="67">
        <f>$I646</f>
        <v/>
      </c>
      <c r="Q646" s="69">
        <f>1</f>
        <v/>
      </c>
      <c r="R646" s="68">
        <f>IFERROR(INDEX(Devis!$M$2:$M$3053,MATCH($B646,Devis!$A$2:$A$3053,0)),0)</f>
        <v/>
      </c>
      <c r="S646" s="68">
        <f>$M646+$N646</f>
        <v/>
      </c>
      <c r="T646" s="68">
        <f>$R646-$S646</f>
        <v/>
      </c>
      <c r="U646" s="67">
        <f>IFERROR(IF(($C646-INDEX(Techniciens!$G$2:$G$13,MATCH($F646,Techniciens!$A$2:$A$13,0)))&lt;=365,"Moins d'un an",IF(($C646-INDEX(Techniciens!$G$2:$G$13,MATCH($F646,Techniciens!$A$2:$A$13,0)))&lt;=730,"1 à 2 ans","Plus de 2 ans")),"")</f>
        <v/>
      </c>
    </row>
    <row r="647">
      <c r="A647" s="65" t="inlineStr">
        <is>
          <t>INT-00646</t>
        </is>
      </c>
      <c r="B647" s="65" t="inlineStr">
        <is>
          <t>DEV-01551</t>
        </is>
      </c>
      <c r="C647" s="66" t="n">
        <v>45705</v>
      </c>
      <c r="D647" s="65" t="inlineStr">
        <is>
          <t>2025-02</t>
        </is>
      </c>
      <c r="E647" s="65" t="inlineStr">
        <is>
          <t>2024-2025</t>
        </is>
      </c>
      <c r="F647" s="65" t="inlineStr">
        <is>
          <t>TEC-05</t>
        </is>
      </c>
      <c r="G647" s="65" t="inlineStr">
        <is>
          <t>Sonia Mercier</t>
        </is>
      </c>
      <c r="H647" s="65" t="inlineStr">
        <is>
          <t>Bordeaux</t>
        </is>
      </c>
      <c r="I647" s="65" t="inlineStr">
        <is>
          <t>Dépannage</t>
        </is>
      </c>
      <c r="J647" s="70" t="n">
        <v>1.1</v>
      </c>
      <c r="K647" s="70" t="n">
        <v>1.1</v>
      </c>
      <c r="L647" s="72" t="n">
        <v>31</v>
      </c>
      <c r="M647" s="68" t="n">
        <v>34.1</v>
      </c>
      <c r="N647" s="68" t="n">
        <v>99.87</v>
      </c>
      <c r="O647" s="65" t="inlineStr">
        <is>
          <t>Terminée</t>
        </is>
      </c>
      <c r="P647" s="67">
        <f>$I647</f>
        <v/>
      </c>
      <c r="Q647" s="69">
        <f>1</f>
        <v/>
      </c>
      <c r="R647" s="68">
        <f>IFERROR(INDEX(Devis!$M$2:$M$3053,MATCH($B647,Devis!$A$2:$A$3053,0)),0)</f>
        <v/>
      </c>
      <c r="S647" s="68">
        <f>$M647+$N647</f>
        <v/>
      </c>
      <c r="T647" s="68">
        <f>$R647-$S647</f>
        <v/>
      </c>
      <c r="U647" s="67">
        <f>IFERROR(IF(($C647-INDEX(Techniciens!$G$2:$G$13,MATCH($F647,Techniciens!$A$2:$A$13,0)))&lt;=365,"Moins d'un an",IF(($C647-INDEX(Techniciens!$G$2:$G$13,MATCH($F647,Techniciens!$A$2:$A$13,0)))&lt;=730,"1 à 2 ans","Plus de 2 ans")),"")</f>
        <v/>
      </c>
    </row>
    <row r="648">
      <c r="A648" s="65" t="inlineStr">
        <is>
          <t>INT-00647</t>
        </is>
      </c>
      <c r="B648" s="65" t="inlineStr">
        <is>
          <t>DEV-01553</t>
        </is>
      </c>
      <c r="C648" s="66" t="n">
        <v>45705</v>
      </c>
      <c r="D648" s="65" t="inlineStr">
        <is>
          <t>2025-02</t>
        </is>
      </c>
      <c r="E648" s="65" t="inlineStr">
        <is>
          <t>2024-2025</t>
        </is>
      </c>
      <c r="F648" s="65" t="inlineStr">
        <is>
          <t>TEC-02</t>
        </is>
      </c>
      <c r="G648" s="65" t="inlineStr">
        <is>
          <t>Ahmed Zahiri</t>
        </is>
      </c>
      <c r="H648" s="65" t="inlineStr">
        <is>
          <t>Bordeaux</t>
        </is>
      </c>
      <c r="I648" s="65" t="inlineStr">
        <is>
          <t>Chauffage</t>
        </is>
      </c>
      <c r="J648" s="70" t="n">
        <v>30.3</v>
      </c>
      <c r="K648" s="70" t="n">
        <v>30.7</v>
      </c>
      <c r="L648" s="72" t="n">
        <v>35</v>
      </c>
      <c r="M648" s="68" t="n">
        <v>1074.5</v>
      </c>
      <c r="N648" s="68" t="n">
        <v>18362.38</v>
      </c>
      <c r="O648" s="65" t="inlineStr">
        <is>
          <t>Terminée</t>
        </is>
      </c>
      <c r="P648" s="67">
        <f>$I648</f>
        <v/>
      </c>
      <c r="Q648" s="69">
        <f>1</f>
        <v/>
      </c>
      <c r="R648" s="68">
        <f>IFERROR(INDEX(Devis!$M$2:$M$3053,MATCH($B648,Devis!$A$2:$A$3053,0)),0)</f>
        <v/>
      </c>
      <c r="S648" s="68">
        <f>$M648+$N648</f>
        <v/>
      </c>
      <c r="T648" s="68">
        <f>$R648-$S648</f>
        <v/>
      </c>
      <c r="U648" s="67">
        <f>IFERROR(IF(($C648-INDEX(Techniciens!$G$2:$G$13,MATCH($F648,Techniciens!$A$2:$A$13,0)))&lt;=365,"Moins d'un an",IF(($C648-INDEX(Techniciens!$G$2:$G$13,MATCH($F648,Techniciens!$A$2:$A$13,0)))&lt;=730,"1 à 2 ans","Plus de 2 ans")),"")</f>
        <v/>
      </c>
    </row>
    <row r="649">
      <c r="A649" s="65" t="inlineStr">
        <is>
          <t>INT-00648</t>
        </is>
      </c>
      <c r="B649" s="65" t="inlineStr">
        <is>
          <t>DEV-01554</t>
        </is>
      </c>
      <c r="C649" s="66" t="n">
        <v>45702</v>
      </c>
      <c r="D649" s="65" t="inlineStr">
        <is>
          <t>2025-02</t>
        </is>
      </c>
      <c r="E649" s="65" t="inlineStr">
        <is>
          <t>2024-2025</t>
        </is>
      </c>
      <c r="F649" s="65" t="inlineStr">
        <is>
          <t>TEC-09</t>
        </is>
      </c>
      <c r="G649" s="65" t="inlineStr">
        <is>
          <t>Mehdi Ouali</t>
        </is>
      </c>
      <c r="H649" s="65" t="inlineStr">
        <is>
          <t>Toulouse</t>
        </is>
      </c>
      <c r="I649" s="65" t="inlineStr">
        <is>
          <t>Dépannage</t>
        </is>
      </c>
      <c r="J649" s="70" t="n">
        <v>1.5</v>
      </c>
      <c r="K649" s="70" t="n">
        <v>1.6</v>
      </c>
      <c r="L649" s="72" t="n">
        <v>28</v>
      </c>
      <c r="M649" s="68" t="n">
        <v>44.8</v>
      </c>
      <c r="N649" s="68" t="n">
        <v>128.86</v>
      </c>
      <c r="O649" s="65" t="inlineStr">
        <is>
          <t>Terminée</t>
        </is>
      </c>
      <c r="P649" s="67">
        <f>$I649</f>
        <v/>
      </c>
      <c r="Q649" s="69">
        <f>1</f>
        <v/>
      </c>
      <c r="R649" s="68">
        <f>IFERROR(INDEX(Devis!$M$2:$M$3053,MATCH($B649,Devis!$A$2:$A$3053,0)),0)</f>
        <v/>
      </c>
      <c r="S649" s="68">
        <f>$M649+$N649</f>
        <v/>
      </c>
      <c r="T649" s="68">
        <f>$R649-$S649</f>
        <v/>
      </c>
      <c r="U649" s="67">
        <f>IFERROR(IF(($C649-INDEX(Techniciens!$G$2:$G$13,MATCH($F649,Techniciens!$A$2:$A$13,0)))&lt;=365,"Moins d'un an",IF(($C649-INDEX(Techniciens!$G$2:$G$13,MATCH($F649,Techniciens!$A$2:$A$13,0)))&lt;=730,"1 à 2 ans","Plus de 2 ans")),"")</f>
        <v/>
      </c>
    </row>
    <row r="650">
      <c r="A650" s="65" t="inlineStr">
        <is>
          <t>INT-00649</t>
        </is>
      </c>
      <c r="B650" s="65" t="inlineStr">
        <is>
          <t>DEV-01556</t>
        </is>
      </c>
      <c r="C650" s="66" t="n">
        <v>45715</v>
      </c>
      <c r="D650" s="65" t="inlineStr">
        <is>
          <t>2025-02</t>
        </is>
      </c>
      <c r="E650" s="65" t="inlineStr">
        <is>
          <t>2024-2025</t>
        </is>
      </c>
      <c r="F650" s="65" t="inlineStr">
        <is>
          <t>TEC-01</t>
        </is>
      </c>
      <c r="G650" s="65" t="inlineStr">
        <is>
          <t>Marc Delaunay</t>
        </is>
      </c>
      <c r="H650" s="65" t="inlineStr">
        <is>
          <t>Bordeaux</t>
        </is>
      </c>
      <c r="I650" s="65" t="inlineStr">
        <is>
          <t>Plomberie</t>
        </is>
      </c>
      <c r="J650" s="70" t="n">
        <v>28</v>
      </c>
      <c r="K650" s="70" t="n">
        <v>26</v>
      </c>
      <c r="L650" s="72" t="n">
        <v>32</v>
      </c>
      <c r="M650" s="68" t="n">
        <v>832</v>
      </c>
      <c r="N650" s="68" t="n">
        <v>3382.56</v>
      </c>
      <c r="O650" s="65" t="inlineStr">
        <is>
          <t>Terminée</t>
        </is>
      </c>
      <c r="P650" s="67">
        <f>$I650</f>
        <v/>
      </c>
      <c r="Q650" s="69">
        <f>1</f>
        <v/>
      </c>
      <c r="R650" s="68">
        <f>IFERROR(INDEX(Devis!$M$2:$M$3053,MATCH($B650,Devis!$A$2:$A$3053,0)),0)</f>
        <v/>
      </c>
      <c r="S650" s="68">
        <f>$M650+$N650</f>
        <v/>
      </c>
      <c r="T650" s="68">
        <f>$R650-$S650</f>
        <v/>
      </c>
      <c r="U650" s="67">
        <f>IFERROR(IF(($C650-INDEX(Techniciens!$G$2:$G$13,MATCH($F650,Techniciens!$A$2:$A$13,0)))&lt;=365,"Moins d'un an",IF(($C650-INDEX(Techniciens!$G$2:$G$13,MATCH($F650,Techniciens!$A$2:$A$13,0)))&lt;=730,"1 à 2 ans","Plus de 2 ans")),"")</f>
        <v/>
      </c>
    </row>
    <row r="651">
      <c r="A651" s="65" t="inlineStr">
        <is>
          <t>INT-00650</t>
        </is>
      </c>
      <c r="B651" s="65" t="inlineStr">
        <is>
          <t>DEV-01558</t>
        </is>
      </c>
      <c r="C651" s="66" t="n">
        <v>45719</v>
      </c>
      <c r="D651" s="65" t="inlineStr">
        <is>
          <t>2025-03</t>
        </is>
      </c>
      <c r="E651" s="65" t="inlineStr">
        <is>
          <t>2024-2025</t>
        </is>
      </c>
      <c r="F651" s="65" t="inlineStr">
        <is>
          <t>TEC-02</t>
        </is>
      </c>
      <c r="G651" s="65" t="inlineStr">
        <is>
          <t>Ahmed Zahiri</t>
        </is>
      </c>
      <c r="H651" s="65" t="inlineStr">
        <is>
          <t>Bordeaux</t>
        </is>
      </c>
      <c r="I651" s="65" t="inlineStr">
        <is>
          <t>Dépannage</t>
        </is>
      </c>
      <c r="J651" s="70" t="n">
        <v>2.7</v>
      </c>
      <c r="K651" s="70" t="n">
        <v>2.7</v>
      </c>
      <c r="L651" s="72" t="n">
        <v>35</v>
      </c>
      <c r="M651" s="68" t="n">
        <v>94.5</v>
      </c>
      <c r="N651" s="68" t="n">
        <v>232.51</v>
      </c>
      <c r="O651" s="65" t="inlineStr">
        <is>
          <t>Terminée</t>
        </is>
      </c>
      <c r="P651" s="67">
        <f>$I651</f>
        <v/>
      </c>
      <c r="Q651" s="69">
        <f>1</f>
        <v/>
      </c>
      <c r="R651" s="68">
        <f>IFERROR(INDEX(Devis!$M$2:$M$3053,MATCH($B651,Devis!$A$2:$A$3053,0)),0)</f>
        <v/>
      </c>
      <c r="S651" s="68">
        <f>$M651+$N651</f>
        <v/>
      </c>
      <c r="T651" s="68">
        <f>$R651-$S651</f>
        <v/>
      </c>
      <c r="U651" s="67">
        <f>IFERROR(IF(($C651-INDEX(Techniciens!$G$2:$G$13,MATCH($F651,Techniciens!$A$2:$A$13,0)))&lt;=365,"Moins d'un an",IF(($C651-INDEX(Techniciens!$G$2:$G$13,MATCH($F651,Techniciens!$A$2:$A$13,0)))&lt;=730,"1 à 2 ans","Plus de 2 ans")),"")</f>
        <v/>
      </c>
    </row>
    <row r="652">
      <c r="A652" s="65" t="inlineStr">
        <is>
          <t>INT-00651</t>
        </is>
      </c>
      <c r="B652" s="65" t="inlineStr">
        <is>
          <t>DEV-01559</t>
        </is>
      </c>
      <c r="C652" s="66" t="n">
        <v>45679</v>
      </c>
      <c r="D652" s="65" t="inlineStr">
        <is>
          <t>2025-01</t>
        </is>
      </c>
      <c r="E652" s="65" t="inlineStr">
        <is>
          <t>2024-2025</t>
        </is>
      </c>
      <c r="F652" s="65" t="inlineStr">
        <is>
          <t>TEC-02</t>
        </is>
      </c>
      <c r="G652" s="65" t="inlineStr">
        <is>
          <t>Ahmed Zahiri</t>
        </is>
      </c>
      <c r="H652" s="65" t="inlineStr">
        <is>
          <t>Bordeaux</t>
        </is>
      </c>
      <c r="I652" s="65" t="inlineStr">
        <is>
          <t>Chauffage</t>
        </is>
      </c>
      <c r="J652" s="70" t="n">
        <v>12.2</v>
      </c>
      <c r="K652" s="70" t="n">
        <v>10.8</v>
      </c>
      <c r="L652" s="72" t="n">
        <v>35</v>
      </c>
      <c r="M652" s="68" t="n">
        <v>378</v>
      </c>
      <c r="N652" s="68" t="n">
        <v>3419.17</v>
      </c>
      <c r="O652" s="65" t="inlineStr">
        <is>
          <t>Terminée</t>
        </is>
      </c>
      <c r="P652" s="67">
        <f>$I652</f>
        <v/>
      </c>
      <c r="Q652" s="69">
        <f>1</f>
        <v/>
      </c>
      <c r="R652" s="68">
        <f>IFERROR(INDEX(Devis!$M$2:$M$3053,MATCH($B652,Devis!$A$2:$A$3053,0)),0)</f>
        <v/>
      </c>
      <c r="S652" s="68">
        <f>$M652+$N652</f>
        <v/>
      </c>
      <c r="T652" s="68">
        <f>$R652-$S652</f>
        <v/>
      </c>
      <c r="U652" s="67">
        <f>IFERROR(IF(($C652-INDEX(Techniciens!$G$2:$G$13,MATCH($F652,Techniciens!$A$2:$A$13,0)))&lt;=365,"Moins d'un an",IF(($C652-INDEX(Techniciens!$G$2:$G$13,MATCH($F652,Techniciens!$A$2:$A$13,0)))&lt;=730,"1 à 2 ans","Plus de 2 ans")),"")</f>
        <v/>
      </c>
    </row>
    <row r="653">
      <c r="A653" s="65" t="inlineStr">
        <is>
          <t>INT-00652</t>
        </is>
      </c>
      <c r="B653" s="65" t="inlineStr">
        <is>
          <t>DEV-01563</t>
        </is>
      </c>
      <c r="C653" s="66" t="n">
        <v>45699</v>
      </c>
      <c r="D653" s="65" t="inlineStr">
        <is>
          <t>2025-02</t>
        </is>
      </c>
      <c r="E653" s="65" t="inlineStr">
        <is>
          <t>2024-2025</t>
        </is>
      </c>
      <c r="F653" s="65" t="inlineStr">
        <is>
          <t>TEC-02</t>
        </is>
      </c>
      <c r="G653" s="65" t="inlineStr">
        <is>
          <t>Ahmed Zahiri</t>
        </is>
      </c>
      <c r="H653" s="65" t="inlineStr">
        <is>
          <t>Bordeaux</t>
        </is>
      </c>
      <c r="I653" s="65" t="inlineStr">
        <is>
          <t>Chauffage</t>
        </is>
      </c>
      <c r="J653" s="70" t="n">
        <v>3.6</v>
      </c>
      <c r="K653" s="70" t="n">
        <v>3.5</v>
      </c>
      <c r="L653" s="72" t="n">
        <v>35</v>
      </c>
      <c r="M653" s="68" t="n">
        <v>122.5</v>
      </c>
      <c r="N653" s="68" t="n">
        <v>578.78</v>
      </c>
      <c r="O653" s="65" t="inlineStr">
        <is>
          <t>Terminée</t>
        </is>
      </c>
      <c r="P653" s="67">
        <f>$I653</f>
        <v/>
      </c>
      <c r="Q653" s="69">
        <f>1</f>
        <v/>
      </c>
      <c r="R653" s="68">
        <f>IFERROR(INDEX(Devis!$M$2:$M$3053,MATCH($B653,Devis!$A$2:$A$3053,0)),0)</f>
        <v/>
      </c>
      <c r="S653" s="68">
        <f>$M653+$N653</f>
        <v/>
      </c>
      <c r="T653" s="68">
        <f>$R653-$S653</f>
        <v/>
      </c>
      <c r="U653" s="67">
        <f>IFERROR(IF(($C653-INDEX(Techniciens!$G$2:$G$13,MATCH($F653,Techniciens!$A$2:$A$13,0)))&lt;=365,"Moins d'un an",IF(($C653-INDEX(Techniciens!$G$2:$G$13,MATCH($F653,Techniciens!$A$2:$A$13,0)))&lt;=730,"1 à 2 ans","Plus de 2 ans")),"")</f>
        <v/>
      </c>
    </row>
    <row r="654">
      <c r="A654" s="65" t="inlineStr">
        <is>
          <t>INT-00653</t>
        </is>
      </c>
      <c r="B654" s="65" t="inlineStr">
        <is>
          <t>DEV-01564</t>
        </is>
      </c>
      <c r="C654" s="66" t="n">
        <v>45688</v>
      </c>
      <c r="D654" s="65" t="inlineStr">
        <is>
          <t>2025-01</t>
        </is>
      </c>
      <c r="E654" s="65" t="inlineStr">
        <is>
          <t>2024-2025</t>
        </is>
      </c>
      <c r="F654" s="65" t="inlineStr">
        <is>
          <t>TEC-03</t>
        </is>
      </c>
      <c r="G654" s="65" t="inlineStr">
        <is>
          <t>Fabien Ortiz</t>
        </is>
      </c>
      <c r="H654" s="65" t="inlineStr">
        <is>
          <t>Bordeaux</t>
        </is>
      </c>
      <c r="I654" s="65" t="inlineStr">
        <is>
          <t>Électricité</t>
        </is>
      </c>
      <c r="J654" s="70" t="n">
        <v>4.9</v>
      </c>
      <c r="K654" s="70" t="n">
        <v>4.5</v>
      </c>
      <c r="L654" s="72" t="n">
        <v>33</v>
      </c>
      <c r="M654" s="68" t="n">
        <v>148.5</v>
      </c>
      <c r="N654" s="68" t="n">
        <v>665.9400000000001</v>
      </c>
      <c r="O654" s="65" t="inlineStr">
        <is>
          <t>Terminée</t>
        </is>
      </c>
      <c r="P654" s="67">
        <f>$I654</f>
        <v/>
      </c>
      <c r="Q654" s="69">
        <f>1</f>
        <v/>
      </c>
      <c r="R654" s="68">
        <f>IFERROR(INDEX(Devis!$M$2:$M$3053,MATCH($B654,Devis!$A$2:$A$3053,0)),0)</f>
        <v/>
      </c>
      <c r="S654" s="68">
        <f>$M654+$N654</f>
        <v/>
      </c>
      <c r="T654" s="68">
        <f>$R654-$S654</f>
        <v/>
      </c>
      <c r="U654" s="67">
        <f>IFERROR(IF(($C654-INDEX(Techniciens!$G$2:$G$13,MATCH($F654,Techniciens!$A$2:$A$13,0)))&lt;=365,"Moins d'un an",IF(($C654-INDEX(Techniciens!$G$2:$G$13,MATCH($F654,Techniciens!$A$2:$A$13,0)))&lt;=730,"1 à 2 ans","Plus de 2 ans")),"")</f>
        <v/>
      </c>
    </row>
    <row r="655">
      <c r="A655" s="65" t="inlineStr">
        <is>
          <t>INT-00654</t>
        </is>
      </c>
      <c r="B655" s="65" t="inlineStr">
        <is>
          <t>DEV-01568</t>
        </is>
      </c>
      <c r="C655" s="66" t="n">
        <v>45713</v>
      </c>
      <c r="D655" s="65" t="inlineStr">
        <is>
          <t>2025-02</t>
        </is>
      </c>
      <c r="E655" s="65" t="inlineStr">
        <is>
          <t>2024-2025</t>
        </is>
      </c>
      <c r="F655" s="65" t="inlineStr">
        <is>
          <t>TEC-09</t>
        </is>
      </c>
      <c r="G655" s="65" t="inlineStr">
        <is>
          <t>Mehdi Ouali</t>
        </is>
      </c>
      <c r="H655" s="65" t="inlineStr">
        <is>
          <t>Toulouse</t>
        </is>
      </c>
      <c r="I655" s="65" t="inlineStr">
        <is>
          <t>Dépannage</t>
        </is>
      </c>
      <c r="J655" s="70" t="n">
        <v>1.4</v>
      </c>
      <c r="K655" s="70" t="n">
        <v>1.7</v>
      </c>
      <c r="L655" s="72" t="n">
        <v>28</v>
      </c>
      <c r="M655" s="68" t="n">
        <v>47.6</v>
      </c>
      <c r="N655" s="68" t="n">
        <v>91.14</v>
      </c>
      <c r="O655" s="65" t="inlineStr">
        <is>
          <t>Terminée</t>
        </is>
      </c>
      <c r="P655" s="67">
        <f>$I655</f>
        <v/>
      </c>
      <c r="Q655" s="69">
        <f>1</f>
        <v/>
      </c>
      <c r="R655" s="68">
        <f>IFERROR(INDEX(Devis!$M$2:$M$3053,MATCH($B655,Devis!$A$2:$A$3053,0)),0)</f>
        <v/>
      </c>
      <c r="S655" s="68">
        <f>$M655+$N655</f>
        <v/>
      </c>
      <c r="T655" s="68">
        <f>$R655-$S655</f>
        <v/>
      </c>
      <c r="U655" s="67">
        <f>IFERROR(IF(($C655-INDEX(Techniciens!$G$2:$G$13,MATCH($F655,Techniciens!$A$2:$A$13,0)))&lt;=365,"Moins d'un an",IF(($C655-INDEX(Techniciens!$G$2:$G$13,MATCH($F655,Techniciens!$A$2:$A$13,0)))&lt;=730,"1 à 2 ans","Plus de 2 ans")),"")</f>
        <v/>
      </c>
    </row>
    <row r="656">
      <c r="A656" s="65" t="inlineStr">
        <is>
          <t>INT-00655</t>
        </is>
      </c>
      <c r="B656" s="65" t="inlineStr">
        <is>
          <t>DEV-01570</t>
        </is>
      </c>
      <c r="C656" s="66" t="n">
        <v>45721</v>
      </c>
      <c r="D656" s="65" t="inlineStr">
        <is>
          <t>2025-03</t>
        </is>
      </c>
      <c r="E656" s="65" t="inlineStr">
        <is>
          <t>2024-2025</t>
        </is>
      </c>
      <c r="F656" s="65" t="inlineStr">
        <is>
          <t>TEC-02</t>
        </is>
      </c>
      <c r="G656" s="65" t="inlineStr">
        <is>
          <t>Ahmed Zahiri</t>
        </is>
      </c>
      <c r="H656" s="65" t="inlineStr">
        <is>
          <t>Bordeaux</t>
        </is>
      </c>
      <c r="I656" s="65" t="inlineStr">
        <is>
          <t>Chauffage</t>
        </is>
      </c>
      <c r="J656" s="70" t="n">
        <v>32.8</v>
      </c>
      <c r="K656" s="70" t="n">
        <v>27.8</v>
      </c>
      <c r="L656" s="72" t="n">
        <v>35</v>
      </c>
      <c r="M656" s="68" t="n">
        <v>973</v>
      </c>
      <c r="N656" s="68" t="n">
        <v>10790.23</v>
      </c>
      <c r="O656" s="65" t="inlineStr">
        <is>
          <t>Terminée</t>
        </is>
      </c>
      <c r="P656" s="67">
        <f>$I656</f>
        <v/>
      </c>
      <c r="Q656" s="69">
        <f>1</f>
        <v/>
      </c>
      <c r="R656" s="68">
        <f>IFERROR(INDEX(Devis!$M$2:$M$3053,MATCH($B656,Devis!$A$2:$A$3053,0)),0)</f>
        <v/>
      </c>
      <c r="S656" s="68">
        <f>$M656+$N656</f>
        <v/>
      </c>
      <c r="T656" s="68">
        <f>$R656-$S656</f>
        <v/>
      </c>
      <c r="U656" s="67">
        <f>IFERROR(IF(($C656-INDEX(Techniciens!$G$2:$G$13,MATCH($F656,Techniciens!$A$2:$A$13,0)))&lt;=365,"Moins d'un an",IF(($C656-INDEX(Techniciens!$G$2:$G$13,MATCH($F656,Techniciens!$A$2:$A$13,0)))&lt;=730,"1 à 2 ans","Plus de 2 ans")),"")</f>
        <v/>
      </c>
    </row>
    <row r="657">
      <c r="A657" s="65" t="inlineStr">
        <is>
          <t>INT-00656</t>
        </is>
      </c>
      <c r="B657" s="65" t="inlineStr">
        <is>
          <t>DEV-01574</t>
        </is>
      </c>
      <c r="C657" s="66" t="n">
        <v>45709</v>
      </c>
      <c r="D657" s="65" t="inlineStr">
        <is>
          <t>2025-02</t>
        </is>
      </c>
      <c r="E657" s="65" t="inlineStr">
        <is>
          <t>2024-2025</t>
        </is>
      </c>
      <c r="F657" s="65" t="inlineStr">
        <is>
          <t>TEC-05</t>
        </is>
      </c>
      <c r="G657" s="65" t="inlineStr">
        <is>
          <t>Sonia Mercier</t>
        </is>
      </c>
      <c r="H657" s="65" t="inlineStr">
        <is>
          <t>Bordeaux</t>
        </is>
      </c>
      <c r="I657" s="65" t="inlineStr">
        <is>
          <t>Salle de bain</t>
        </is>
      </c>
      <c r="J657" s="70" t="n">
        <v>5.5</v>
      </c>
      <c r="K657" s="70" t="n">
        <v>5.2</v>
      </c>
      <c r="L657" s="72" t="n">
        <v>31</v>
      </c>
      <c r="M657" s="68" t="n">
        <v>161.2</v>
      </c>
      <c r="N657" s="68" t="n">
        <v>585.5599999999999</v>
      </c>
      <c r="O657" s="65" t="inlineStr">
        <is>
          <t>Terminée</t>
        </is>
      </c>
      <c r="P657" s="67">
        <f>$I657</f>
        <v/>
      </c>
      <c r="Q657" s="69">
        <f>1</f>
        <v/>
      </c>
      <c r="R657" s="68">
        <f>IFERROR(INDEX(Devis!$M$2:$M$3053,MATCH($B657,Devis!$A$2:$A$3053,0)),0)</f>
        <v/>
      </c>
      <c r="S657" s="68">
        <f>$M657+$N657</f>
        <v/>
      </c>
      <c r="T657" s="68">
        <f>$R657-$S657</f>
        <v/>
      </c>
      <c r="U657" s="67">
        <f>IFERROR(IF(($C657-INDEX(Techniciens!$G$2:$G$13,MATCH($F657,Techniciens!$A$2:$A$13,0)))&lt;=365,"Moins d'un an",IF(($C657-INDEX(Techniciens!$G$2:$G$13,MATCH($F657,Techniciens!$A$2:$A$13,0)))&lt;=730,"1 à 2 ans","Plus de 2 ans")),"")</f>
        <v/>
      </c>
    </row>
    <row r="658">
      <c r="A658" s="65" t="inlineStr">
        <is>
          <t>INT-00657</t>
        </is>
      </c>
      <c r="B658" s="65" t="inlineStr">
        <is>
          <t>DEV-01576</t>
        </is>
      </c>
      <c r="C658" s="66" t="n">
        <v>45705</v>
      </c>
      <c r="D658" s="65" t="inlineStr">
        <is>
          <t>2025-02</t>
        </is>
      </c>
      <c r="E658" s="65" t="inlineStr">
        <is>
          <t>2024-2025</t>
        </is>
      </c>
      <c r="F658" s="65" t="inlineStr">
        <is>
          <t>TEC-03</t>
        </is>
      </c>
      <c r="G658" s="65" t="inlineStr">
        <is>
          <t>Fabien Ortiz</t>
        </is>
      </c>
      <c r="H658" s="65" t="inlineStr">
        <is>
          <t>Bordeaux</t>
        </is>
      </c>
      <c r="I658" s="65" t="inlineStr">
        <is>
          <t>Électricité</t>
        </is>
      </c>
      <c r="J658" s="70" t="n">
        <v>38.8</v>
      </c>
      <c r="K658" s="70" t="n">
        <v>42.8</v>
      </c>
      <c r="L658" s="72" t="n">
        <v>33</v>
      </c>
      <c r="M658" s="68" t="n">
        <v>1412.4</v>
      </c>
      <c r="N658" s="68" t="n">
        <v>5277.89</v>
      </c>
      <c r="O658" s="65" t="inlineStr">
        <is>
          <t>Terminée</t>
        </is>
      </c>
      <c r="P658" s="67">
        <f>$I658</f>
        <v/>
      </c>
      <c r="Q658" s="69">
        <f>1</f>
        <v/>
      </c>
      <c r="R658" s="68">
        <f>IFERROR(INDEX(Devis!$M$2:$M$3053,MATCH($B658,Devis!$A$2:$A$3053,0)),0)</f>
        <v/>
      </c>
      <c r="S658" s="68">
        <f>$M658+$N658</f>
        <v/>
      </c>
      <c r="T658" s="68">
        <f>$R658-$S658</f>
        <v/>
      </c>
      <c r="U658" s="67">
        <f>IFERROR(IF(($C658-INDEX(Techniciens!$G$2:$G$13,MATCH($F658,Techniciens!$A$2:$A$13,0)))&lt;=365,"Moins d'un an",IF(($C658-INDEX(Techniciens!$G$2:$G$13,MATCH($F658,Techniciens!$A$2:$A$13,0)))&lt;=730,"1 à 2 ans","Plus de 2 ans")),"")</f>
        <v/>
      </c>
    </row>
    <row r="659">
      <c r="A659" s="65" t="inlineStr">
        <is>
          <t>INT-00658</t>
        </is>
      </c>
      <c r="B659" s="65" t="inlineStr">
        <is>
          <t>DEV-01578</t>
        </is>
      </c>
      <c r="C659" s="66" t="n">
        <v>45719</v>
      </c>
      <c r="D659" s="65" t="inlineStr">
        <is>
          <t>2025-03</t>
        </is>
      </c>
      <c r="E659" s="65" t="inlineStr">
        <is>
          <t>2024-2025</t>
        </is>
      </c>
      <c r="F659" s="65" t="inlineStr">
        <is>
          <t>TEC-08</t>
        </is>
      </c>
      <c r="G659" s="65" t="inlineStr">
        <is>
          <t>Elodie Ravel</t>
        </is>
      </c>
      <c r="H659" s="65" t="inlineStr">
        <is>
          <t>Toulouse</t>
        </is>
      </c>
      <c r="I659" s="65" t="inlineStr">
        <is>
          <t>Électricité</t>
        </is>
      </c>
      <c r="J659" s="70" t="n">
        <v>6.9</v>
      </c>
      <c r="K659" s="70" t="n">
        <v>6.8</v>
      </c>
      <c r="L659" s="72" t="n">
        <v>32</v>
      </c>
      <c r="M659" s="68" t="n">
        <v>217.6</v>
      </c>
      <c r="N659" s="68" t="n">
        <v>1131.91</v>
      </c>
      <c r="O659" s="65" t="inlineStr">
        <is>
          <t>Terminée</t>
        </is>
      </c>
      <c r="P659" s="67">
        <f>$I659</f>
        <v/>
      </c>
      <c r="Q659" s="69">
        <f>1</f>
        <v/>
      </c>
      <c r="R659" s="68">
        <f>IFERROR(INDEX(Devis!$M$2:$M$3053,MATCH($B659,Devis!$A$2:$A$3053,0)),0)</f>
        <v/>
      </c>
      <c r="S659" s="68">
        <f>$M659+$N659</f>
        <v/>
      </c>
      <c r="T659" s="68">
        <f>$R659-$S659</f>
        <v/>
      </c>
      <c r="U659" s="67">
        <f>IFERROR(IF(($C659-INDEX(Techniciens!$G$2:$G$13,MATCH($F659,Techniciens!$A$2:$A$13,0)))&lt;=365,"Moins d'un an",IF(($C659-INDEX(Techniciens!$G$2:$G$13,MATCH($F659,Techniciens!$A$2:$A$13,0)))&lt;=730,"1 à 2 ans","Plus de 2 ans")),"")</f>
        <v/>
      </c>
    </row>
    <row r="660">
      <c r="A660" s="65" t="inlineStr">
        <is>
          <t>INT-00659</t>
        </is>
      </c>
      <c r="B660" s="65" t="inlineStr">
        <is>
          <t>DEV-01580</t>
        </is>
      </c>
      <c r="C660" s="66" t="n">
        <v>45685</v>
      </c>
      <c r="D660" s="65" t="inlineStr">
        <is>
          <t>2025-01</t>
        </is>
      </c>
      <c r="E660" s="65" t="inlineStr">
        <is>
          <t>2024-2025</t>
        </is>
      </c>
      <c r="F660" s="65" t="inlineStr">
        <is>
          <t>TEC-09</t>
        </is>
      </c>
      <c r="G660" s="65" t="inlineStr">
        <is>
          <t>Mehdi Ouali</t>
        </is>
      </c>
      <c r="H660" s="65" t="inlineStr">
        <is>
          <t>Toulouse</t>
        </is>
      </c>
      <c r="I660" s="65" t="inlineStr">
        <is>
          <t>Dépannage</t>
        </is>
      </c>
      <c r="J660" s="70" t="n">
        <v>1.6</v>
      </c>
      <c r="K660" s="70" t="n">
        <v>1.8</v>
      </c>
      <c r="L660" s="72" t="n">
        <v>28</v>
      </c>
      <c r="M660" s="68" t="n">
        <v>50.4</v>
      </c>
      <c r="N660" s="68" t="n">
        <v>133.58</v>
      </c>
      <c r="O660" s="65" t="inlineStr">
        <is>
          <t>Terminée</t>
        </is>
      </c>
      <c r="P660" s="67">
        <f>$I660</f>
        <v/>
      </c>
      <c r="Q660" s="69">
        <f>1</f>
        <v/>
      </c>
      <c r="R660" s="68">
        <f>IFERROR(INDEX(Devis!$M$2:$M$3053,MATCH($B660,Devis!$A$2:$A$3053,0)),0)</f>
        <v/>
      </c>
      <c r="S660" s="68">
        <f>$M660+$N660</f>
        <v/>
      </c>
      <c r="T660" s="68">
        <f>$R660-$S660</f>
        <v/>
      </c>
      <c r="U660" s="67">
        <f>IFERROR(IF(($C660-INDEX(Techniciens!$G$2:$G$13,MATCH($F660,Techniciens!$A$2:$A$13,0)))&lt;=365,"Moins d'un an",IF(($C660-INDEX(Techniciens!$G$2:$G$13,MATCH($F660,Techniciens!$A$2:$A$13,0)))&lt;=730,"1 à 2 ans","Plus de 2 ans")),"")</f>
        <v/>
      </c>
    </row>
    <row r="661">
      <c r="A661" s="65" t="inlineStr">
        <is>
          <t>INT-00660</t>
        </is>
      </c>
      <c r="B661" s="65" t="inlineStr">
        <is>
          <t>DEV-01587</t>
        </is>
      </c>
      <c r="C661" s="66" t="n">
        <v>45708</v>
      </c>
      <c r="D661" s="65" t="inlineStr">
        <is>
          <t>2025-02</t>
        </is>
      </c>
      <c r="E661" s="65" t="inlineStr">
        <is>
          <t>2024-2025</t>
        </is>
      </c>
      <c r="F661" s="65" t="inlineStr">
        <is>
          <t>TEC-07</t>
        </is>
      </c>
      <c r="G661" s="65" t="inlineStr">
        <is>
          <t>Yannick Dubreuil</t>
        </is>
      </c>
      <c r="H661" s="65" t="inlineStr">
        <is>
          <t>Toulouse</t>
        </is>
      </c>
      <c r="I661" s="65" t="inlineStr">
        <is>
          <t>Plomberie</t>
        </is>
      </c>
      <c r="J661" s="70" t="n">
        <v>15.4</v>
      </c>
      <c r="K661" s="70" t="n">
        <v>16.5</v>
      </c>
      <c r="L661" s="72" t="n">
        <v>30</v>
      </c>
      <c r="M661" s="68" t="n">
        <v>495</v>
      </c>
      <c r="N661" s="68" t="n">
        <v>1704.67</v>
      </c>
      <c r="O661" s="65" t="inlineStr">
        <is>
          <t>Terminée</t>
        </is>
      </c>
      <c r="P661" s="67">
        <f>$I661</f>
        <v/>
      </c>
      <c r="Q661" s="69">
        <f>1</f>
        <v/>
      </c>
      <c r="R661" s="68">
        <f>IFERROR(INDEX(Devis!$M$2:$M$3053,MATCH($B661,Devis!$A$2:$A$3053,0)),0)</f>
        <v/>
      </c>
      <c r="S661" s="68">
        <f>$M661+$N661</f>
        <v/>
      </c>
      <c r="T661" s="68">
        <f>$R661-$S661</f>
        <v/>
      </c>
      <c r="U661" s="67">
        <f>IFERROR(IF(($C661-INDEX(Techniciens!$G$2:$G$13,MATCH($F661,Techniciens!$A$2:$A$13,0)))&lt;=365,"Moins d'un an",IF(($C661-INDEX(Techniciens!$G$2:$G$13,MATCH($F661,Techniciens!$A$2:$A$13,0)))&lt;=730,"1 à 2 ans","Plus de 2 ans")),"")</f>
        <v/>
      </c>
    </row>
    <row r="662">
      <c r="A662" s="65" t="inlineStr">
        <is>
          <t>INT-00661</t>
        </is>
      </c>
      <c r="B662" s="65" t="inlineStr">
        <is>
          <t>DEV-01589</t>
        </is>
      </c>
      <c r="C662" s="66" t="n">
        <v>45698</v>
      </c>
      <c r="D662" s="65" t="inlineStr">
        <is>
          <t>2025-02</t>
        </is>
      </c>
      <c r="E662" s="65" t="inlineStr">
        <is>
          <t>2024-2025</t>
        </is>
      </c>
      <c r="F662" s="65" t="inlineStr">
        <is>
          <t>TEC-06</t>
        </is>
      </c>
      <c r="G662" s="65" t="inlineStr">
        <is>
          <t>Pierre Vasseur</t>
        </is>
      </c>
      <c r="H662" s="65" t="inlineStr">
        <is>
          <t>Toulouse</t>
        </is>
      </c>
      <c r="I662" s="65" t="inlineStr">
        <is>
          <t>Salle de bain</t>
        </is>
      </c>
      <c r="J662" s="70" t="n">
        <v>10.2</v>
      </c>
      <c r="K662" s="70" t="n">
        <v>9.800000000000001</v>
      </c>
      <c r="L662" s="72" t="n">
        <v>36</v>
      </c>
      <c r="M662" s="68" t="n">
        <v>352.8</v>
      </c>
      <c r="N662" s="68" t="n">
        <v>2489.44</v>
      </c>
      <c r="O662" s="65" t="inlineStr">
        <is>
          <t>Terminée</t>
        </is>
      </c>
      <c r="P662" s="67">
        <f>$I662</f>
        <v/>
      </c>
      <c r="Q662" s="69">
        <f>1</f>
        <v/>
      </c>
      <c r="R662" s="68">
        <f>IFERROR(INDEX(Devis!$M$2:$M$3053,MATCH($B662,Devis!$A$2:$A$3053,0)),0)</f>
        <v/>
      </c>
      <c r="S662" s="68">
        <f>$M662+$N662</f>
        <v/>
      </c>
      <c r="T662" s="68">
        <f>$R662-$S662</f>
        <v/>
      </c>
      <c r="U662" s="67">
        <f>IFERROR(IF(($C662-INDEX(Techniciens!$G$2:$G$13,MATCH($F662,Techniciens!$A$2:$A$13,0)))&lt;=365,"Moins d'un an",IF(($C662-INDEX(Techniciens!$G$2:$G$13,MATCH($F662,Techniciens!$A$2:$A$13,0)))&lt;=730,"1 à 2 ans","Plus de 2 ans")),"")</f>
        <v/>
      </c>
    </row>
    <row r="663">
      <c r="A663" s="65" t="inlineStr">
        <is>
          <t>INT-00662</t>
        </is>
      </c>
      <c r="B663" s="65" t="inlineStr">
        <is>
          <t>DEV-01590</t>
        </is>
      </c>
      <c r="C663" s="66" t="n">
        <v>45716</v>
      </c>
      <c r="D663" s="65" t="inlineStr">
        <is>
          <t>2025-02</t>
        </is>
      </c>
      <c r="E663" s="65" t="inlineStr">
        <is>
          <t>2024-2025</t>
        </is>
      </c>
      <c r="F663" s="65" t="inlineStr">
        <is>
          <t>TEC-08</t>
        </is>
      </c>
      <c r="G663" s="65" t="inlineStr">
        <is>
          <t>Elodie Ravel</t>
        </is>
      </c>
      <c r="H663" s="65" t="inlineStr">
        <is>
          <t>Toulouse</t>
        </is>
      </c>
      <c r="I663" s="65" t="inlineStr">
        <is>
          <t>Salle de bain</t>
        </is>
      </c>
      <c r="J663" s="70" t="n">
        <v>16.4</v>
      </c>
      <c r="K663" s="70" t="n">
        <v>15.4</v>
      </c>
      <c r="L663" s="72" t="n">
        <v>32</v>
      </c>
      <c r="M663" s="68" t="n">
        <v>492.8</v>
      </c>
      <c r="N663" s="68" t="n">
        <v>2107.85</v>
      </c>
      <c r="O663" s="65" t="inlineStr">
        <is>
          <t>Terminée</t>
        </is>
      </c>
      <c r="P663" s="67">
        <f>$I663</f>
        <v/>
      </c>
      <c r="Q663" s="69">
        <f>1</f>
        <v/>
      </c>
      <c r="R663" s="68">
        <f>IFERROR(INDEX(Devis!$M$2:$M$3053,MATCH($B663,Devis!$A$2:$A$3053,0)),0)</f>
        <v/>
      </c>
      <c r="S663" s="68">
        <f>$M663+$N663</f>
        <v/>
      </c>
      <c r="T663" s="68">
        <f>$R663-$S663</f>
        <v/>
      </c>
      <c r="U663" s="67">
        <f>IFERROR(IF(($C663-INDEX(Techniciens!$G$2:$G$13,MATCH($F663,Techniciens!$A$2:$A$13,0)))&lt;=365,"Moins d'un an",IF(($C663-INDEX(Techniciens!$G$2:$G$13,MATCH($F663,Techniciens!$A$2:$A$13,0)))&lt;=730,"1 à 2 ans","Plus de 2 ans")),"")</f>
        <v/>
      </c>
    </row>
    <row r="664">
      <c r="A664" s="65" t="inlineStr">
        <is>
          <t>INT-00663</t>
        </is>
      </c>
      <c r="B664" s="65" t="inlineStr">
        <is>
          <t>DEV-01592</t>
        </is>
      </c>
      <c r="C664" s="66" t="n">
        <v>45705</v>
      </c>
      <c r="D664" s="65" t="inlineStr">
        <is>
          <t>2025-02</t>
        </is>
      </c>
      <c r="E664" s="65" t="inlineStr">
        <is>
          <t>2024-2025</t>
        </is>
      </c>
      <c r="F664" s="65" t="inlineStr">
        <is>
          <t>TEC-05</t>
        </is>
      </c>
      <c r="G664" s="65" t="inlineStr">
        <is>
          <t>Sonia Mercier</t>
        </is>
      </c>
      <c r="H664" s="65" t="inlineStr">
        <is>
          <t>Bordeaux</t>
        </is>
      </c>
      <c r="I664" s="65" t="inlineStr">
        <is>
          <t>Dépannage</t>
        </is>
      </c>
      <c r="J664" s="70" t="n">
        <v>2.3</v>
      </c>
      <c r="K664" s="70" t="n">
        <v>2.2</v>
      </c>
      <c r="L664" s="72" t="n">
        <v>31</v>
      </c>
      <c r="M664" s="68" t="n">
        <v>68.2</v>
      </c>
      <c r="N664" s="68" t="n">
        <v>121.9</v>
      </c>
      <c r="O664" s="65" t="inlineStr">
        <is>
          <t>Terminée</t>
        </is>
      </c>
      <c r="P664" s="67">
        <f>$I664</f>
        <v/>
      </c>
      <c r="Q664" s="69">
        <f>1</f>
        <v/>
      </c>
      <c r="R664" s="68">
        <f>IFERROR(INDEX(Devis!$M$2:$M$3053,MATCH($B664,Devis!$A$2:$A$3053,0)),0)</f>
        <v/>
      </c>
      <c r="S664" s="68">
        <f>$M664+$N664</f>
        <v/>
      </c>
      <c r="T664" s="68">
        <f>$R664-$S664</f>
        <v/>
      </c>
      <c r="U664" s="67">
        <f>IFERROR(IF(($C664-INDEX(Techniciens!$G$2:$G$13,MATCH($F664,Techniciens!$A$2:$A$13,0)))&lt;=365,"Moins d'un an",IF(($C664-INDEX(Techniciens!$G$2:$G$13,MATCH($F664,Techniciens!$A$2:$A$13,0)))&lt;=730,"1 à 2 ans","Plus de 2 ans")),"")</f>
        <v/>
      </c>
    </row>
    <row r="665">
      <c r="A665" s="65" t="inlineStr">
        <is>
          <t>INT-00664</t>
        </is>
      </c>
      <c r="B665" s="65" t="inlineStr">
        <is>
          <t>DEV-01594</t>
        </is>
      </c>
      <c r="C665" s="66" t="n">
        <v>45712</v>
      </c>
      <c r="D665" s="65" t="inlineStr">
        <is>
          <t>2025-02</t>
        </is>
      </c>
      <c r="E665" s="65" t="inlineStr">
        <is>
          <t>2024-2025</t>
        </is>
      </c>
      <c r="F665" s="65" t="inlineStr">
        <is>
          <t>TEC-03</t>
        </is>
      </c>
      <c r="G665" s="65" t="inlineStr">
        <is>
          <t>Fabien Ortiz</t>
        </is>
      </c>
      <c r="H665" s="65" t="inlineStr">
        <is>
          <t>Bordeaux</t>
        </is>
      </c>
      <c r="I665" s="65" t="inlineStr">
        <is>
          <t>Dépannage</t>
        </is>
      </c>
      <c r="J665" s="70" t="n">
        <v>2.1</v>
      </c>
      <c r="K665" s="70" t="n">
        <v>2.1</v>
      </c>
      <c r="L665" s="72" t="n">
        <v>33</v>
      </c>
      <c r="M665" s="68" t="n">
        <v>69.3</v>
      </c>
      <c r="N665" s="68" t="n">
        <v>133.83</v>
      </c>
      <c r="O665" s="65" t="inlineStr">
        <is>
          <t>Terminée</t>
        </is>
      </c>
      <c r="P665" s="67">
        <f>$I665</f>
        <v/>
      </c>
      <c r="Q665" s="69">
        <f>1</f>
        <v/>
      </c>
      <c r="R665" s="68">
        <f>IFERROR(INDEX(Devis!$M$2:$M$3053,MATCH($B665,Devis!$A$2:$A$3053,0)),0)</f>
        <v/>
      </c>
      <c r="S665" s="68">
        <f>$M665+$N665</f>
        <v/>
      </c>
      <c r="T665" s="68">
        <f>$R665-$S665</f>
        <v/>
      </c>
      <c r="U665" s="67">
        <f>IFERROR(IF(($C665-INDEX(Techniciens!$G$2:$G$13,MATCH($F665,Techniciens!$A$2:$A$13,0)))&lt;=365,"Moins d'un an",IF(($C665-INDEX(Techniciens!$G$2:$G$13,MATCH($F665,Techniciens!$A$2:$A$13,0)))&lt;=730,"1 à 2 ans","Plus de 2 ans")),"")</f>
        <v/>
      </c>
    </row>
    <row r="666">
      <c r="A666" s="65" t="inlineStr">
        <is>
          <t>INT-00665</t>
        </is>
      </c>
      <c r="B666" s="65" t="inlineStr">
        <is>
          <t>DEV-01596</t>
        </is>
      </c>
      <c r="C666" s="66" t="n">
        <v>45691</v>
      </c>
      <c r="D666" s="65" t="inlineStr">
        <is>
          <t>2025-02</t>
        </is>
      </c>
      <c r="E666" s="65" t="inlineStr">
        <is>
          <t>2024-2025</t>
        </is>
      </c>
      <c r="F666" s="65" t="inlineStr">
        <is>
          <t>TEC-07</t>
        </is>
      </c>
      <c r="G666" s="65" t="inlineStr">
        <is>
          <t>Yannick Dubreuil</t>
        </is>
      </c>
      <c r="H666" s="65" t="inlineStr">
        <is>
          <t>Toulouse</t>
        </is>
      </c>
      <c r="I666" s="65" t="inlineStr">
        <is>
          <t>Plomberie</t>
        </is>
      </c>
      <c r="J666" s="70" t="n">
        <v>2.1</v>
      </c>
      <c r="K666" s="70" t="n">
        <v>2.1</v>
      </c>
      <c r="L666" s="72" t="n">
        <v>30</v>
      </c>
      <c r="M666" s="68" t="n">
        <v>63</v>
      </c>
      <c r="N666" s="68" t="n">
        <v>249.73</v>
      </c>
      <c r="O666" s="65" t="inlineStr">
        <is>
          <t>Terminée</t>
        </is>
      </c>
      <c r="P666" s="67">
        <f>$I666</f>
        <v/>
      </c>
      <c r="Q666" s="69">
        <f>1</f>
        <v/>
      </c>
      <c r="R666" s="68">
        <f>IFERROR(INDEX(Devis!$M$2:$M$3053,MATCH($B666,Devis!$A$2:$A$3053,0)),0)</f>
        <v/>
      </c>
      <c r="S666" s="68">
        <f>$M666+$N666</f>
        <v/>
      </c>
      <c r="T666" s="68">
        <f>$R666-$S666</f>
        <v/>
      </c>
      <c r="U666" s="67">
        <f>IFERROR(IF(($C666-INDEX(Techniciens!$G$2:$G$13,MATCH($F666,Techniciens!$A$2:$A$13,0)))&lt;=365,"Moins d'un an",IF(($C666-INDEX(Techniciens!$G$2:$G$13,MATCH($F666,Techniciens!$A$2:$A$13,0)))&lt;=730,"1 à 2 ans","Plus de 2 ans")),"")</f>
        <v/>
      </c>
    </row>
    <row r="667">
      <c r="A667" s="65" t="inlineStr">
        <is>
          <t>INT-00666</t>
        </is>
      </c>
      <c r="B667" s="65" t="inlineStr">
        <is>
          <t>DEV-01599</t>
        </is>
      </c>
      <c r="C667" s="66" t="n">
        <v>45714</v>
      </c>
      <c r="D667" s="65" t="inlineStr">
        <is>
          <t>2025-02</t>
        </is>
      </c>
      <c r="E667" s="65" t="inlineStr">
        <is>
          <t>2024-2025</t>
        </is>
      </c>
      <c r="F667" s="65" t="inlineStr">
        <is>
          <t>TEC-01</t>
        </is>
      </c>
      <c r="G667" s="65" t="inlineStr">
        <is>
          <t>Marc Delaunay</t>
        </is>
      </c>
      <c r="H667" s="65" t="inlineStr">
        <is>
          <t>Bordeaux</t>
        </is>
      </c>
      <c r="I667" s="65" t="inlineStr">
        <is>
          <t>Plomberie</t>
        </is>
      </c>
      <c r="J667" s="70" t="n">
        <v>1.9</v>
      </c>
      <c r="K667" s="70" t="n">
        <v>2</v>
      </c>
      <c r="L667" s="72" t="n">
        <v>32</v>
      </c>
      <c r="M667" s="68" t="n">
        <v>64</v>
      </c>
      <c r="N667" s="68" t="n">
        <v>349.82</v>
      </c>
      <c r="O667" s="65" t="inlineStr">
        <is>
          <t>Terminée</t>
        </is>
      </c>
      <c r="P667" s="67">
        <f>$I667</f>
        <v/>
      </c>
      <c r="Q667" s="69">
        <f>1</f>
        <v/>
      </c>
      <c r="R667" s="68">
        <f>IFERROR(INDEX(Devis!$M$2:$M$3053,MATCH($B667,Devis!$A$2:$A$3053,0)),0)</f>
        <v/>
      </c>
      <c r="S667" s="68">
        <f>$M667+$N667</f>
        <v/>
      </c>
      <c r="T667" s="68">
        <f>$R667-$S667</f>
        <v/>
      </c>
      <c r="U667" s="67">
        <f>IFERROR(IF(($C667-INDEX(Techniciens!$G$2:$G$13,MATCH($F667,Techniciens!$A$2:$A$13,0)))&lt;=365,"Moins d'un an",IF(($C667-INDEX(Techniciens!$G$2:$G$13,MATCH($F667,Techniciens!$A$2:$A$13,0)))&lt;=730,"1 à 2 ans","Plus de 2 ans")),"")</f>
        <v/>
      </c>
    </row>
    <row r="668">
      <c r="A668" s="65" t="inlineStr">
        <is>
          <t>INT-00667</t>
        </is>
      </c>
      <c r="B668" s="65" t="inlineStr">
        <is>
          <t>DEV-01601</t>
        </is>
      </c>
      <c r="C668" s="66" t="n">
        <v>45691</v>
      </c>
      <c r="D668" s="65" t="inlineStr">
        <is>
          <t>2025-02</t>
        </is>
      </c>
      <c r="E668" s="65" t="inlineStr">
        <is>
          <t>2024-2025</t>
        </is>
      </c>
      <c r="F668" s="65" t="inlineStr">
        <is>
          <t>TEC-02</t>
        </is>
      </c>
      <c r="G668" s="65" t="inlineStr">
        <is>
          <t>Ahmed Zahiri</t>
        </is>
      </c>
      <c r="H668" s="65" t="inlineStr">
        <is>
          <t>Bordeaux</t>
        </is>
      </c>
      <c r="I668" s="65" t="inlineStr">
        <is>
          <t>Chauffage</t>
        </is>
      </c>
      <c r="J668" s="70" t="n">
        <v>3.7</v>
      </c>
      <c r="K668" s="70" t="n">
        <v>3.3</v>
      </c>
      <c r="L668" s="72" t="n">
        <v>35</v>
      </c>
      <c r="M668" s="68" t="n">
        <v>115.5</v>
      </c>
      <c r="N668" s="68" t="n">
        <v>230.94</v>
      </c>
      <c r="O668" s="65" t="inlineStr">
        <is>
          <t>Terminée</t>
        </is>
      </c>
      <c r="P668" s="67">
        <f>$I668</f>
        <v/>
      </c>
      <c r="Q668" s="69">
        <f>1</f>
        <v/>
      </c>
      <c r="R668" s="68">
        <f>IFERROR(INDEX(Devis!$M$2:$M$3053,MATCH($B668,Devis!$A$2:$A$3053,0)),0)</f>
        <v/>
      </c>
      <c r="S668" s="68">
        <f>$M668+$N668</f>
        <v/>
      </c>
      <c r="T668" s="68">
        <f>$R668-$S668</f>
        <v/>
      </c>
      <c r="U668" s="67">
        <f>IFERROR(IF(($C668-INDEX(Techniciens!$G$2:$G$13,MATCH($F668,Techniciens!$A$2:$A$13,0)))&lt;=365,"Moins d'un an",IF(($C668-INDEX(Techniciens!$G$2:$G$13,MATCH($F668,Techniciens!$A$2:$A$13,0)))&lt;=730,"1 à 2 ans","Plus de 2 ans")),"")</f>
        <v/>
      </c>
    </row>
    <row r="669">
      <c r="A669" s="65" t="inlineStr">
        <is>
          <t>INT-00668</t>
        </is>
      </c>
      <c r="B669" s="65" t="inlineStr">
        <is>
          <t>DEV-01602</t>
        </is>
      </c>
      <c r="C669" s="66" t="n">
        <v>45709</v>
      </c>
      <c r="D669" s="65" t="inlineStr">
        <is>
          <t>2025-02</t>
        </is>
      </c>
      <c r="E669" s="65" t="inlineStr">
        <is>
          <t>2024-2025</t>
        </is>
      </c>
      <c r="F669" s="65" t="inlineStr">
        <is>
          <t>TEC-04</t>
        </is>
      </c>
      <c r="G669" s="65" t="inlineStr">
        <is>
          <t>Lucas Bertin</t>
        </is>
      </c>
      <c r="H669" s="65" t="inlineStr">
        <is>
          <t>Bordeaux</t>
        </is>
      </c>
      <c r="I669" s="65" t="inlineStr">
        <is>
          <t>Plomberie</t>
        </is>
      </c>
      <c r="J669" s="70" t="n">
        <v>23.6</v>
      </c>
      <c r="K669" s="70" t="n">
        <v>27.3</v>
      </c>
      <c r="L669" s="72" t="n">
        <v>27</v>
      </c>
      <c r="M669" s="68" t="n">
        <v>737.1</v>
      </c>
      <c r="N669" s="68" t="n">
        <v>4078.84</v>
      </c>
      <c r="O669" s="65" t="inlineStr">
        <is>
          <t>Terminée</t>
        </is>
      </c>
      <c r="P669" s="67">
        <f>$I669</f>
        <v/>
      </c>
      <c r="Q669" s="69">
        <f>1</f>
        <v/>
      </c>
      <c r="R669" s="68">
        <f>IFERROR(INDEX(Devis!$M$2:$M$3053,MATCH($B669,Devis!$A$2:$A$3053,0)),0)</f>
        <v/>
      </c>
      <c r="S669" s="68">
        <f>$M669+$N669</f>
        <v/>
      </c>
      <c r="T669" s="68">
        <f>$R669-$S669</f>
        <v/>
      </c>
      <c r="U669" s="67">
        <f>IFERROR(IF(($C669-INDEX(Techniciens!$G$2:$G$13,MATCH($F669,Techniciens!$A$2:$A$13,0)))&lt;=365,"Moins d'un an",IF(($C669-INDEX(Techniciens!$G$2:$G$13,MATCH($F669,Techniciens!$A$2:$A$13,0)))&lt;=730,"1 à 2 ans","Plus de 2 ans")),"")</f>
        <v/>
      </c>
    </row>
    <row r="670">
      <c r="A670" s="65" t="inlineStr">
        <is>
          <t>INT-00669</t>
        </is>
      </c>
      <c r="B670" s="65" t="inlineStr">
        <is>
          <t>DEV-01605</t>
        </is>
      </c>
      <c r="C670" s="66" t="n">
        <v>45712</v>
      </c>
      <c r="D670" s="65" t="inlineStr">
        <is>
          <t>2025-02</t>
        </is>
      </c>
      <c r="E670" s="65" t="inlineStr">
        <is>
          <t>2024-2025</t>
        </is>
      </c>
      <c r="F670" s="65" t="inlineStr">
        <is>
          <t>TEC-04</t>
        </is>
      </c>
      <c r="G670" s="65" t="inlineStr">
        <is>
          <t>Lucas Bertin</t>
        </is>
      </c>
      <c r="H670" s="65" t="inlineStr">
        <is>
          <t>Bordeaux</t>
        </is>
      </c>
      <c r="I670" s="65" t="inlineStr">
        <is>
          <t>Plomberie</t>
        </is>
      </c>
      <c r="J670" s="70" t="n">
        <v>26</v>
      </c>
      <c r="K670" s="70" t="n">
        <v>33.2</v>
      </c>
      <c r="L670" s="72" t="n">
        <v>27</v>
      </c>
      <c r="M670" s="68" t="n">
        <v>896.4</v>
      </c>
      <c r="N670" s="68" t="n">
        <v>3733.63</v>
      </c>
      <c r="O670" s="65" t="inlineStr">
        <is>
          <t>Terminée</t>
        </is>
      </c>
      <c r="P670" s="67">
        <f>$I670</f>
        <v/>
      </c>
      <c r="Q670" s="69">
        <f>1</f>
        <v/>
      </c>
      <c r="R670" s="68">
        <f>IFERROR(INDEX(Devis!$M$2:$M$3053,MATCH($B670,Devis!$A$2:$A$3053,0)),0)</f>
        <v/>
      </c>
      <c r="S670" s="68">
        <f>$M670+$N670</f>
        <v/>
      </c>
      <c r="T670" s="68">
        <f>$R670-$S670</f>
        <v/>
      </c>
      <c r="U670" s="67">
        <f>IFERROR(IF(($C670-INDEX(Techniciens!$G$2:$G$13,MATCH($F670,Techniciens!$A$2:$A$13,0)))&lt;=365,"Moins d'un an",IF(($C670-INDEX(Techniciens!$G$2:$G$13,MATCH($F670,Techniciens!$A$2:$A$13,0)))&lt;=730,"1 à 2 ans","Plus de 2 ans")),"")</f>
        <v/>
      </c>
    </row>
    <row r="671">
      <c r="A671" s="65" t="inlineStr">
        <is>
          <t>INT-00670</t>
        </is>
      </c>
      <c r="B671" s="65" t="inlineStr">
        <is>
          <t>DEV-01618</t>
        </is>
      </c>
      <c r="C671" s="66" t="n">
        <v>45726</v>
      </c>
      <c r="D671" s="65" t="inlineStr">
        <is>
          <t>2025-03</t>
        </is>
      </c>
      <c r="E671" s="65" t="inlineStr">
        <is>
          <t>2024-2025</t>
        </is>
      </c>
      <c r="F671" s="65" t="inlineStr">
        <is>
          <t>TEC-08</t>
        </is>
      </c>
      <c r="G671" s="65" t="inlineStr">
        <is>
          <t>Elodie Ravel</t>
        </is>
      </c>
      <c r="H671" s="65" t="inlineStr">
        <is>
          <t>Toulouse</t>
        </is>
      </c>
      <c r="I671" s="65" t="inlineStr">
        <is>
          <t>Électricité</t>
        </is>
      </c>
      <c r="J671" s="70" t="n">
        <v>5.5</v>
      </c>
      <c r="K671" s="70" t="n">
        <v>5.3</v>
      </c>
      <c r="L671" s="72" t="n">
        <v>32</v>
      </c>
      <c r="M671" s="68" t="n">
        <v>169.6</v>
      </c>
      <c r="N671" s="68" t="n">
        <v>748.66</v>
      </c>
      <c r="O671" s="65" t="inlineStr">
        <is>
          <t>Terminée</t>
        </is>
      </c>
      <c r="P671" s="67">
        <f>$I671</f>
        <v/>
      </c>
      <c r="Q671" s="69">
        <f>1</f>
        <v/>
      </c>
      <c r="R671" s="68">
        <f>IFERROR(INDEX(Devis!$M$2:$M$3053,MATCH($B671,Devis!$A$2:$A$3053,0)),0)</f>
        <v/>
      </c>
      <c r="S671" s="68">
        <f>$M671+$N671</f>
        <v/>
      </c>
      <c r="T671" s="68">
        <f>$R671-$S671</f>
        <v/>
      </c>
      <c r="U671" s="67">
        <f>IFERROR(IF(($C671-INDEX(Techniciens!$G$2:$G$13,MATCH($F671,Techniciens!$A$2:$A$13,0)))&lt;=365,"Moins d'un an",IF(($C671-INDEX(Techniciens!$G$2:$G$13,MATCH($F671,Techniciens!$A$2:$A$13,0)))&lt;=730,"1 à 2 ans","Plus de 2 ans")),"")</f>
        <v/>
      </c>
    </row>
    <row r="672">
      <c r="A672" s="65" t="inlineStr">
        <is>
          <t>INT-00671</t>
        </is>
      </c>
      <c r="B672" s="65" t="inlineStr">
        <is>
          <t>DEV-01620</t>
        </is>
      </c>
      <c r="C672" s="66" t="n">
        <v>45707</v>
      </c>
      <c r="D672" s="65" t="inlineStr">
        <is>
          <t>2025-02</t>
        </is>
      </c>
      <c r="E672" s="65" t="inlineStr">
        <is>
          <t>2024-2025</t>
        </is>
      </c>
      <c r="F672" s="65" t="inlineStr">
        <is>
          <t>TEC-04</t>
        </is>
      </c>
      <c r="G672" s="65" t="inlineStr">
        <is>
          <t>Lucas Bertin</t>
        </is>
      </c>
      <c r="H672" s="65" t="inlineStr">
        <is>
          <t>Bordeaux</t>
        </is>
      </c>
      <c r="I672" s="65" t="inlineStr">
        <is>
          <t>Dépannage</t>
        </is>
      </c>
      <c r="J672" s="70" t="n">
        <v>1.6</v>
      </c>
      <c r="K672" s="70" t="n">
        <v>1.8</v>
      </c>
      <c r="L672" s="72" t="n">
        <v>27</v>
      </c>
      <c r="M672" s="68" t="n">
        <v>48.6</v>
      </c>
      <c r="N672" s="68" t="n">
        <v>196.85</v>
      </c>
      <c r="O672" s="65" t="inlineStr">
        <is>
          <t>Terminée</t>
        </is>
      </c>
      <c r="P672" s="67">
        <f>$I672</f>
        <v/>
      </c>
      <c r="Q672" s="69">
        <f>1</f>
        <v/>
      </c>
      <c r="R672" s="68">
        <f>IFERROR(INDEX(Devis!$M$2:$M$3053,MATCH($B672,Devis!$A$2:$A$3053,0)),0)</f>
        <v/>
      </c>
      <c r="S672" s="68">
        <f>$M672+$N672</f>
        <v/>
      </c>
      <c r="T672" s="68">
        <f>$R672-$S672</f>
        <v/>
      </c>
      <c r="U672" s="67">
        <f>IFERROR(IF(($C672-INDEX(Techniciens!$G$2:$G$13,MATCH($F672,Techniciens!$A$2:$A$13,0)))&lt;=365,"Moins d'un an",IF(($C672-INDEX(Techniciens!$G$2:$G$13,MATCH($F672,Techniciens!$A$2:$A$13,0)))&lt;=730,"1 à 2 ans","Plus de 2 ans")),"")</f>
        <v/>
      </c>
    </row>
    <row r="673">
      <c r="A673" s="65" t="inlineStr">
        <is>
          <t>INT-00672</t>
        </is>
      </c>
      <c r="B673" s="65" t="inlineStr">
        <is>
          <t>DEV-01621</t>
        </is>
      </c>
      <c r="C673" s="66" t="n">
        <v>45712</v>
      </c>
      <c r="D673" s="65" t="inlineStr">
        <is>
          <t>2025-02</t>
        </is>
      </c>
      <c r="E673" s="65" t="inlineStr">
        <is>
          <t>2024-2025</t>
        </is>
      </c>
      <c r="F673" s="65" t="inlineStr">
        <is>
          <t>TEC-07</t>
        </is>
      </c>
      <c r="G673" s="65" t="inlineStr">
        <is>
          <t>Yannick Dubreuil</t>
        </is>
      </c>
      <c r="H673" s="65" t="inlineStr">
        <is>
          <t>Toulouse</t>
        </is>
      </c>
      <c r="I673" s="65" t="inlineStr">
        <is>
          <t>Plomberie</t>
        </is>
      </c>
      <c r="J673" s="70" t="n">
        <v>2</v>
      </c>
      <c r="K673" s="70" t="n">
        <v>2.3</v>
      </c>
      <c r="L673" s="72" t="n">
        <v>30</v>
      </c>
      <c r="M673" s="68" t="n">
        <v>69</v>
      </c>
      <c r="N673" s="68" t="n">
        <v>190.53</v>
      </c>
      <c r="O673" s="65" t="inlineStr">
        <is>
          <t>Terminée</t>
        </is>
      </c>
      <c r="P673" s="67">
        <f>$I673</f>
        <v/>
      </c>
      <c r="Q673" s="69">
        <f>1</f>
        <v/>
      </c>
      <c r="R673" s="68">
        <f>IFERROR(INDEX(Devis!$M$2:$M$3053,MATCH($B673,Devis!$A$2:$A$3053,0)),0)</f>
        <v/>
      </c>
      <c r="S673" s="68">
        <f>$M673+$N673</f>
        <v/>
      </c>
      <c r="T673" s="68">
        <f>$R673-$S673</f>
        <v/>
      </c>
      <c r="U673" s="67">
        <f>IFERROR(IF(($C673-INDEX(Techniciens!$G$2:$G$13,MATCH($F673,Techniciens!$A$2:$A$13,0)))&lt;=365,"Moins d'un an",IF(($C673-INDEX(Techniciens!$G$2:$G$13,MATCH($F673,Techniciens!$A$2:$A$13,0)))&lt;=730,"1 à 2 ans","Plus de 2 ans")),"")</f>
        <v/>
      </c>
    </row>
    <row r="674">
      <c r="A674" s="65" t="inlineStr">
        <is>
          <t>INT-00673</t>
        </is>
      </c>
      <c r="B674" s="65" t="inlineStr">
        <is>
          <t>DEV-01623</t>
        </is>
      </c>
      <c r="C674" s="66" t="n">
        <v>45702</v>
      </c>
      <c r="D674" s="65" t="inlineStr">
        <is>
          <t>2025-02</t>
        </is>
      </c>
      <c r="E674" s="65" t="inlineStr">
        <is>
          <t>2024-2025</t>
        </is>
      </c>
      <c r="F674" s="65" t="inlineStr">
        <is>
          <t>TEC-06</t>
        </is>
      </c>
      <c r="G674" s="65" t="inlineStr">
        <is>
          <t>Pierre Vasseur</t>
        </is>
      </c>
      <c r="H674" s="65" t="inlineStr">
        <is>
          <t>Toulouse</t>
        </is>
      </c>
      <c r="I674" s="65" t="inlineStr">
        <is>
          <t>Chauffage</t>
        </is>
      </c>
      <c r="J674" s="70" t="n">
        <v>11</v>
      </c>
      <c r="K674" s="70" t="n">
        <v>10.7</v>
      </c>
      <c r="L674" s="72" t="n">
        <v>36</v>
      </c>
      <c r="M674" s="68" t="n">
        <v>385.2</v>
      </c>
      <c r="N674" s="68" t="n">
        <v>2666.89</v>
      </c>
      <c r="O674" s="65" t="inlineStr">
        <is>
          <t>Terminée</t>
        </is>
      </c>
      <c r="P674" s="67">
        <f>$I674</f>
        <v/>
      </c>
      <c r="Q674" s="69">
        <f>1</f>
        <v/>
      </c>
      <c r="R674" s="68">
        <f>IFERROR(INDEX(Devis!$M$2:$M$3053,MATCH($B674,Devis!$A$2:$A$3053,0)),0)</f>
        <v/>
      </c>
      <c r="S674" s="68">
        <f>$M674+$N674</f>
        <v/>
      </c>
      <c r="T674" s="68">
        <f>$R674-$S674</f>
        <v/>
      </c>
      <c r="U674" s="67">
        <f>IFERROR(IF(($C674-INDEX(Techniciens!$G$2:$G$13,MATCH($F674,Techniciens!$A$2:$A$13,0)))&lt;=365,"Moins d'un an",IF(($C674-INDEX(Techniciens!$G$2:$G$13,MATCH($F674,Techniciens!$A$2:$A$13,0)))&lt;=730,"1 à 2 ans","Plus de 2 ans")),"")</f>
        <v/>
      </c>
    </row>
    <row r="675">
      <c r="A675" s="65" t="inlineStr">
        <is>
          <t>INT-00674</t>
        </is>
      </c>
      <c r="B675" s="65" t="inlineStr">
        <is>
          <t>DEV-01624</t>
        </is>
      </c>
      <c r="C675" s="66" t="n">
        <v>45726</v>
      </c>
      <c r="D675" s="65" t="inlineStr">
        <is>
          <t>2025-03</t>
        </is>
      </c>
      <c r="E675" s="65" t="inlineStr">
        <is>
          <t>2024-2025</t>
        </is>
      </c>
      <c r="F675" s="65" t="inlineStr">
        <is>
          <t>TEC-01</t>
        </is>
      </c>
      <c r="G675" s="65" t="inlineStr">
        <is>
          <t>Marc Delaunay</t>
        </is>
      </c>
      <c r="H675" s="65" t="inlineStr">
        <is>
          <t>Bordeaux</t>
        </is>
      </c>
      <c r="I675" s="65" t="inlineStr">
        <is>
          <t>Dépannage</t>
        </is>
      </c>
      <c r="J675" s="70" t="n">
        <v>1.4</v>
      </c>
      <c r="K675" s="70" t="n">
        <v>1.2</v>
      </c>
      <c r="L675" s="72" t="n">
        <v>32</v>
      </c>
      <c r="M675" s="68" t="n">
        <v>38.4</v>
      </c>
      <c r="N675" s="68" t="n">
        <v>240.02</v>
      </c>
      <c r="O675" s="65" t="inlineStr">
        <is>
          <t>Terminée</t>
        </is>
      </c>
      <c r="P675" s="67">
        <f>$I675</f>
        <v/>
      </c>
      <c r="Q675" s="69">
        <f>1</f>
        <v/>
      </c>
      <c r="R675" s="68">
        <f>IFERROR(INDEX(Devis!$M$2:$M$3053,MATCH($B675,Devis!$A$2:$A$3053,0)),0)</f>
        <v/>
      </c>
      <c r="S675" s="68">
        <f>$M675+$N675</f>
        <v/>
      </c>
      <c r="T675" s="68">
        <f>$R675-$S675</f>
        <v/>
      </c>
      <c r="U675" s="67">
        <f>IFERROR(IF(($C675-INDEX(Techniciens!$G$2:$G$13,MATCH($F675,Techniciens!$A$2:$A$13,0)))&lt;=365,"Moins d'un an",IF(($C675-INDEX(Techniciens!$G$2:$G$13,MATCH($F675,Techniciens!$A$2:$A$13,0)))&lt;=730,"1 à 2 ans","Plus de 2 ans")),"")</f>
        <v/>
      </c>
    </row>
    <row r="676">
      <c r="A676" s="65" t="inlineStr">
        <is>
          <t>INT-00675</t>
        </is>
      </c>
      <c r="B676" s="65" t="inlineStr">
        <is>
          <t>DEV-01629</t>
        </is>
      </c>
      <c r="C676" s="66" t="n">
        <v>45720</v>
      </c>
      <c r="D676" s="65" t="inlineStr">
        <is>
          <t>2025-03</t>
        </is>
      </c>
      <c r="E676" s="65" t="inlineStr">
        <is>
          <t>2024-2025</t>
        </is>
      </c>
      <c r="F676" s="65" t="inlineStr">
        <is>
          <t>TEC-09</t>
        </is>
      </c>
      <c r="G676" s="65" t="inlineStr">
        <is>
          <t>Mehdi Ouali</t>
        </is>
      </c>
      <c r="H676" s="65" t="inlineStr">
        <is>
          <t>Toulouse</t>
        </is>
      </c>
      <c r="I676" s="65" t="inlineStr">
        <is>
          <t>Salle de bain</t>
        </is>
      </c>
      <c r="J676" s="70" t="n">
        <v>5.4</v>
      </c>
      <c r="K676" s="70" t="n">
        <v>6.1</v>
      </c>
      <c r="L676" s="72" t="n">
        <v>28</v>
      </c>
      <c r="M676" s="68" t="n">
        <v>170.8</v>
      </c>
      <c r="N676" s="68" t="n">
        <v>649.95</v>
      </c>
      <c r="O676" s="65" t="inlineStr">
        <is>
          <t>Terminée</t>
        </is>
      </c>
      <c r="P676" s="67">
        <f>$I676</f>
        <v/>
      </c>
      <c r="Q676" s="69">
        <f>1</f>
        <v/>
      </c>
      <c r="R676" s="68">
        <f>IFERROR(INDEX(Devis!$M$2:$M$3053,MATCH($B676,Devis!$A$2:$A$3053,0)),0)</f>
        <v/>
      </c>
      <c r="S676" s="68">
        <f>$M676+$N676</f>
        <v/>
      </c>
      <c r="T676" s="68">
        <f>$R676-$S676</f>
        <v/>
      </c>
      <c r="U676" s="67">
        <f>IFERROR(IF(($C676-INDEX(Techniciens!$G$2:$G$13,MATCH($F676,Techniciens!$A$2:$A$13,0)))&lt;=365,"Moins d'un an",IF(($C676-INDEX(Techniciens!$G$2:$G$13,MATCH($F676,Techniciens!$A$2:$A$13,0)))&lt;=730,"1 à 2 ans","Plus de 2 ans")),"")</f>
        <v/>
      </c>
    </row>
    <row r="677">
      <c r="A677" s="65" t="inlineStr">
        <is>
          <t>INT-00676</t>
        </is>
      </c>
      <c r="B677" s="65" t="inlineStr">
        <is>
          <t>DEV-01630</t>
        </is>
      </c>
      <c r="C677" s="66" t="n">
        <v>45712</v>
      </c>
      <c r="D677" s="65" t="inlineStr">
        <is>
          <t>2025-02</t>
        </is>
      </c>
      <c r="E677" s="65" t="inlineStr">
        <is>
          <t>2024-2025</t>
        </is>
      </c>
      <c r="F677" s="65" t="inlineStr">
        <is>
          <t>TEC-01</t>
        </is>
      </c>
      <c r="G677" s="65" t="inlineStr">
        <is>
          <t>Marc Delaunay</t>
        </is>
      </c>
      <c r="H677" s="65" t="inlineStr">
        <is>
          <t>Bordeaux</t>
        </is>
      </c>
      <c r="I677" s="65" t="inlineStr">
        <is>
          <t>Dépannage</t>
        </is>
      </c>
      <c r="J677" s="70" t="n">
        <v>1</v>
      </c>
      <c r="K677" s="70" t="n">
        <v>1</v>
      </c>
      <c r="L677" s="72" t="n">
        <v>32</v>
      </c>
      <c r="M677" s="68" t="n">
        <v>32</v>
      </c>
      <c r="N677" s="68" t="n">
        <v>86.34</v>
      </c>
      <c r="O677" s="65" t="inlineStr">
        <is>
          <t>Terminée</t>
        </is>
      </c>
      <c r="P677" s="67">
        <f>$I677</f>
        <v/>
      </c>
      <c r="Q677" s="69">
        <f>1</f>
        <v/>
      </c>
      <c r="R677" s="68">
        <f>IFERROR(INDEX(Devis!$M$2:$M$3053,MATCH($B677,Devis!$A$2:$A$3053,0)),0)</f>
        <v/>
      </c>
      <c r="S677" s="68">
        <f>$M677+$N677</f>
        <v/>
      </c>
      <c r="T677" s="68">
        <f>$R677-$S677</f>
        <v/>
      </c>
      <c r="U677" s="67">
        <f>IFERROR(IF(($C677-INDEX(Techniciens!$G$2:$G$13,MATCH($F677,Techniciens!$A$2:$A$13,0)))&lt;=365,"Moins d'un an",IF(($C677-INDEX(Techniciens!$G$2:$G$13,MATCH($F677,Techniciens!$A$2:$A$13,0)))&lt;=730,"1 à 2 ans","Plus de 2 ans")),"")</f>
        <v/>
      </c>
    </row>
    <row r="678">
      <c r="A678" s="65" t="inlineStr">
        <is>
          <t>INT-00677</t>
        </is>
      </c>
      <c r="B678" s="65" t="inlineStr">
        <is>
          <t>DEV-01633</t>
        </is>
      </c>
      <c r="C678" s="66" t="n">
        <v>45719</v>
      </c>
      <c r="D678" s="65" t="inlineStr">
        <is>
          <t>2025-03</t>
        </is>
      </c>
      <c r="E678" s="65" t="inlineStr">
        <is>
          <t>2024-2025</t>
        </is>
      </c>
      <c r="F678" s="65" t="inlineStr">
        <is>
          <t>TEC-03</t>
        </is>
      </c>
      <c r="G678" s="65" t="inlineStr">
        <is>
          <t>Fabien Ortiz</t>
        </is>
      </c>
      <c r="H678" s="65" t="inlineStr">
        <is>
          <t>Bordeaux</t>
        </is>
      </c>
      <c r="I678" s="65" t="inlineStr">
        <is>
          <t>Électricité</t>
        </is>
      </c>
      <c r="J678" s="70" t="n">
        <v>7.9</v>
      </c>
      <c r="K678" s="70" t="n">
        <v>8.6</v>
      </c>
      <c r="L678" s="72" t="n">
        <v>33</v>
      </c>
      <c r="M678" s="68" t="n">
        <v>283.8</v>
      </c>
      <c r="N678" s="68" t="n">
        <v>905.33</v>
      </c>
      <c r="O678" s="65" t="inlineStr">
        <is>
          <t>Terminée</t>
        </is>
      </c>
      <c r="P678" s="67">
        <f>$I678</f>
        <v/>
      </c>
      <c r="Q678" s="69">
        <f>1</f>
        <v/>
      </c>
      <c r="R678" s="68">
        <f>IFERROR(INDEX(Devis!$M$2:$M$3053,MATCH($B678,Devis!$A$2:$A$3053,0)),0)</f>
        <v/>
      </c>
      <c r="S678" s="68">
        <f>$M678+$N678</f>
        <v/>
      </c>
      <c r="T678" s="68">
        <f>$R678-$S678</f>
        <v/>
      </c>
      <c r="U678" s="67">
        <f>IFERROR(IF(($C678-INDEX(Techniciens!$G$2:$G$13,MATCH($F678,Techniciens!$A$2:$A$13,0)))&lt;=365,"Moins d'un an",IF(($C678-INDEX(Techniciens!$G$2:$G$13,MATCH($F678,Techniciens!$A$2:$A$13,0)))&lt;=730,"1 à 2 ans","Plus de 2 ans")),"")</f>
        <v/>
      </c>
    </row>
    <row r="679">
      <c r="A679" s="65" t="inlineStr">
        <is>
          <t>INT-00678</t>
        </is>
      </c>
      <c r="B679" s="65" t="inlineStr">
        <is>
          <t>DEV-01638</t>
        </is>
      </c>
      <c r="C679" s="66" t="n">
        <v>45713</v>
      </c>
      <c r="D679" s="65" t="inlineStr">
        <is>
          <t>2025-02</t>
        </is>
      </c>
      <c r="E679" s="65" t="inlineStr">
        <is>
          <t>2024-2025</t>
        </is>
      </c>
      <c r="F679" s="65" t="inlineStr">
        <is>
          <t>TEC-05</t>
        </is>
      </c>
      <c r="G679" s="65" t="inlineStr">
        <is>
          <t>Sonia Mercier</t>
        </is>
      </c>
      <c r="H679" s="65" t="inlineStr">
        <is>
          <t>Bordeaux</t>
        </is>
      </c>
      <c r="I679" s="65" t="inlineStr">
        <is>
          <t>Dépannage</t>
        </is>
      </c>
      <c r="J679" s="70" t="n">
        <v>1</v>
      </c>
      <c r="K679" s="70" t="n">
        <v>1</v>
      </c>
      <c r="L679" s="72" t="n">
        <v>31</v>
      </c>
      <c r="M679" s="68" t="n">
        <v>31</v>
      </c>
      <c r="N679" s="68" t="n">
        <v>88.51000000000001</v>
      </c>
      <c r="O679" s="65" t="inlineStr">
        <is>
          <t>Terminée</t>
        </is>
      </c>
      <c r="P679" s="67">
        <f>$I679</f>
        <v/>
      </c>
      <c r="Q679" s="69">
        <f>1</f>
        <v/>
      </c>
      <c r="R679" s="68">
        <f>IFERROR(INDEX(Devis!$M$2:$M$3053,MATCH($B679,Devis!$A$2:$A$3053,0)),0)</f>
        <v/>
      </c>
      <c r="S679" s="68">
        <f>$M679+$N679</f>
        <v/>
      </c>
      <c r="T679" s="68">
        <f>$R679-$S679</f>
        <v/>
      </c>
      <c r="U679" s="67">
        <f>IFERROR(IF(($C679-INDEX(Techniciens!$G$2:$G$13,MATCH($F679,Techniciens!$A$2:$A$13,0)))&lt;=365,"Moins d'un an",IF(($C679-INDEX(Techniciens!$G$2:$G$13,MATCH($F679,Techniciens!$A$2:$A$13,0)))&lt;=730,"1 à 2 ans","Plus de 2 ans")),"")</f>
        <v/>
      </c>
    </row>
    <row r="680">
      <c r="A680" s="65" t="inlineStr">
        <is>
          <t>INT-00679</t>
        </is>
      </c>
      <c r="B680" s="65" t="inlineStr">
        <is>
          <t>DEV-01639</t>
        </is>
      </c>
      <c r="C680" s="66" t="n">
        <v>45719</v>
      </c>
      <c r="D680" s="65" t="inlineStr">
        <is>
          <t>2025-03</t>
        </is>
      </c>
      <c r="E680" s="65" t="inlineStr">
        <is>
          <t>2024-2025</t>
        </is>
      </c>
      <c r="F680" s="65" t="inlineStr">
        <is>
          <t>TEC-06</t>
        </is>
      </c>
      <c r="G680" s="65" t="inlineStr">
        <is>
          <t>Pierre Vasseur</t>
        </is>
      </c>
      <c r="H680" s="65" t="inlineStr">
        <is>
          <t>Toulouse</t>
        </is>
      </c>
      <c r="I680" s="65" t="inlineStr">
        <is>
          <t>Salle de bain</t>
        </is>
      </c>
      <c r="J680" s="70" t="n">
        <v>47.8</v>
      </c>
      <c r="K680" s="70" t="n">
        <v>41.3</v>
      </c>
      <c r="L680" s="72" t="n">
        <v>36</v>
      </c>
      <c r="M680" s="68" t="n">
        <v>1486.8</v>
      </c>
      <c r="N680" s="68" t="n">
        <v>7951.86</v>
      </c>
      <c r="O680" s="65" t="inlineStr">
        <is>
          <t>Terminée</t>
        </is>
      </c>
      <c r="P680" s="67">
        <f>$I680</f>
        <v/>
      </c>
      <c r="Q680" s="69">
        <f>1</f>
        <v/>
      </c>
      <c r="R680" s="68">
        <f>IFERROR(INDEX(Devis!$M$2:$M$3053,MATCH($B680,Devis!$A$2:$A$3053,0)),0)</f>
        <v/>
      </c>
      <c r="S680" s="68">
        <f>$M680+$N680</f>
        <v/>
      </c>
      <c r="T680" s="68">
        <f>$R680-$S680</f>
        <v/>
      </c>
      <c r="U680" s="67">
        <f>IFERROR(IF(($C680-INDEX(Techniciens!$G$2:$G$13,MATCH($F680,Techniciens!$A$2:$A$13,0)))&lt;=365,"Moins d'un an",IF(($C680-INDEX(Techniciens!$G$2:$G$13,MATCH($F680,Techniciens!$A$2:$A$13,0)))&lt;=730,"1 à 2 ans","Plus de 2 ans")),"")</f>
        <v/>
      </c>
    </row>
    <row r="681">
      <c r="A681" s="65" t="inlineStr">
        <is>
          <t>INT-00680</t>
        </is>
      </c>
      <c r="B681" s="65" t="inlineStr">
        <is>
          <t>DEV-01641</t>
        </is>
      </c>
      <c r="C681" s="66" t="n">
        <v>45720</v>
      </c>
      <c r="D681" s="65" t="inlineStr">
        <is>
          <t>2025-03</t>
        </is>
      </c>
      <c r="E681" s="65" t="inlineStr">
        <is>
          <t>2024-2025</t>
        </is>
      </c>
      <c r="F681" s="65" t="inlineStr">
        <is>
          <t>TEC-09</t>
        </is>
      </c>
      <c r="G681" s="65" t="inlineStr">
        <is>
          <t>Mehdi Ouali</t>
        </is>
      </c>
      <c r="H681" s="65" t="inlineStr">
        <is>
          <t>Toulouse</t>
        </is>
      </c>
      <c r="I681" s="65" t="inlineStr">
        <is>
          <t>Dépannage</t>
        </is>
      </c>
      <c r="J681" s="70" t="n">
        <v>2.1</v>
      </c>
      <c r="K681" s="70" t="n">
        <v>2.5</v>
      </c>
      <c r="L681" s="72" t="n">
        <v>28</v>
      </c>
      <c r="M681" s="68" t="n">
        <v>70</v>
      </c>
      <c r="N681" s="68" t="n">
        <v>319.47</v>
      </c>
      <c r="O681" s="65" t="inlineStr">
        <is>
          <t>Terminée</t>
        </is>
      </c>
      <c r="P681" s="67">
        <f>$I681</f>
        <v/>
      </c>
      <c r="Q681" s="69">
        <f>1</f>
        <v/>
      </c>
      <c r="R681" s="68">
        <f>IFERROR(INDEX(Devis!$M$2:$M$3053,MATCH($B681,Devis!$A$2:$A$3053,0)),0)</f>
        <v/>
      </c>
      <c r="S681" s="68">
        <f>$M681+$N681</f>
        <v/>
      </c>
      <c r="T681" s="68">
        <f>$R681-$S681</f>
        <v/>
      </c>
      <c r="U681" s="67">
        <f>IFERROR(IF(($C681-INDEX(Techniciens!$G$2:$G$13,MATCH($F681,Techniciens!$A$2:$A$13,0)))&lt;=365,"Moins d'un an",IF(($C681-INDEX(Techniciens!$G$2:$G$13,MATCH($F681,Techniciens!$A$2:$A$13,0)))&lt;=730,"1 à 2 ans","Plus de 2 ans")),"")</f>
        <v/>
      </c>
    </row>
    <row r="682">
      <c r="A682" s="65" t="inlineStr">
        <is>
          <t>INT-00681</t>
        </is>
      </c>
      <c r="B682" s="65" t="inlineStr">
        <is>
          <t>DEV-01645</t>
        </is>
      </c>
      <c r="C682" s="66" t="n">
        <v>45719</v>
      </c>
      <c r="D682" s="65" t="inlineStr">
        <is>
          <t>2025-03</t>
        </is>
      </c>
      <c r="E682" s="65" t="inlineStr">
        <is>
          <t>2024-2025</t>
        </is>
      </c>
      <c r="F682" s="65" t="inlineStr">
        <is>
          <t>TEC-02</t>
        </is>
      </c>
      <c r="G682" s="65" t="inlineStr">
        <is>
          <t>Ahmed Zahiri</t>
        </is>
      </c>
      <c r="H682" s="65" t="inlineStr">
        <is>
          <t>Bordeaux</t>
        </is>
      </c>
      <c r="I682" s="65" t="inlineStr">
        <is>
          <t>Dépannage</t>
        </is>
      </c>
      <c r="J682" s="70" t="n">
        <v>4.5</v>
      </c>
      <c r="K682" s="70" t="n">
        <v>4</v>
      </c>
      <c r="L682" s="72" t="n">
        <v>35</v>
      </c>
      <c r="M682" s="68" t="n">
        <v>140</v>
      </c>
      <c r="N682" s="68" t="n">
        <v>314.8</v>
      </c>
      <c r="O682" s="65" t="inlineStr">
        <is>
          <t>Terminée</t>
        </is>
      </c>
      <c r="P682" s="67">
        <f>$I682</f>
        <v/>
      </c>
      <c r="Q682" s="69">
        <f>1</f>
        <v/>
      </c>
      <c r="R682" s="68">
        <f>IFERROR(INDEX(Devis!$M$2:$M$3053,MATCH($B682,Devis!$A$2:$A$3053,0)),0)</f>
        <v/>
      </c>
      <c r="S682" s="68">
        <f>$M682+$N682</f>
        <v/>
      </c>
      <c r="T682" s="68">
        <f>$R682-$S682</f>
        <v/>
      </c>
      <c r="U682" s="67">
        <f>IFERROR(IF(($C682-INDEX(Techniciens!$G$2:$G$13,MATCH($F682,Techniciens!$A$2:$A$13,0)))&lt;=365,"Moins d'un an",IF(($C682-INDEX(Techniciens!$G$2:$G$13,MATCH($F682,Techniciens!$A$2:$A$13,0)))&lt;=730,"1 à 2 ans","Plus de 2 ans")),"")</f>
        <v/>
      </c>
    </row>
    <row r="683">
      <c r="A683" s="65" t="inlineStr">
        <is>
          <t>INT-00682</t>
        </is>
      </c>
      <c r="B683" s="65" t="inlineStr">
        <is>
          <t>DEV-01647</t>
        </is>
      </c>
      <c r="C683" s="66" t="n">
        <v>45715</v>
      </c>
      <c r="D683" s="65" t="inlineStr">
        <is>
          <t>2025-02</t>
        </is>
      </c>
      <c r="E683" s="65" t="inlineStr">
        <is>
          <t>2024-2025</t>
        </is>
      </c>
      <c r="F683" s="65" t="inlineStr">
        <is>
          <t>TEC-04</t>
        </is>
      </c>
      <c r="G683" s="65" t="inlineStr">
        <is>
          <t>Lucas Bertin</t>
        </is>
      </c>
      <c r="H683" s="65" t="inlineStr">
        <is>
          <t>Bordeaux</t>
        </is>
      </c>
      <c r="I683" s="65" t="inlineStr">
        <is>
          <t>Plomberie</t>
        </is>
      </c>
      <c r="J683" s="70" t="n">
        <v>1.9</v>
      </c>
      <c r="K683" s="70" t="n">
        <v>2.3</v>
      </c>
      <c r="L683" s="72" t="n">
        <v>27</v>
      </c>
      <c r="M683" s="68" t="n">
        <v>62.1</v>
      </c>
      <c r="N683" s="68" t="n">
        <v>227.48</v>
      </c>
      <c r="O683" s="65" t="inlineStr">
        <is>
          <t>Terminée</t>
        </is>
      </c>
      <c r="P683" s="67">
        <f>$I683</f>
        <v/>
      </c>
      <c r="Q683" s="69">
        <f>1</f>
        <v/>
      </c>
      <c r="R683" s="68">
        <f>IFERROR(INDEX(Devis!$M$2:$M$3053,MATCH($B683,Devis!$A$2:$A$3053,0)),0)</f>
        <v/>
      </c>
      <c r="S683" s="68">
        <f>$M683+$N683</f>
        <v/>
      </c>
      <c r="T683" s="68">
        <f>$R683-$S683</f>
        <v/>
      </c>
      <c r="U683" s="67">
        <f>IFERROR(IF(($C683-INDEX(Techniciens!$G$2:$G$13,MATCH($F683,Techniciens!$A$2:$A$13,0)))&lt;=365,"Moins d'un an",IF(($C683-INDEX(Techniciens!$G$2:$G$13,MATCH($F683,Techniciens!$A$2:$A$13,0)))&lt;=730,"1 à 2 ans","Plus de 2 ans")),"")</f>
        <v/>
      </c>
    </row>
    <row r="684">
      <c r="A684" s="65" t="inlineStr">
        <is>
          <t>INT-00683</t>
        </is>
      </c>
      <c r="B684" s="65" t="inlineStr">
        <is>
          <t>DEV-01649</t>
        </is>
      </c>
      <c r="C684" s="66" t="n">
        <v>45736</v>
      </c>
      <c r="D684" s="65" t="inlineStr">
        <is>
          <t>2025-03</t>
        </is>
      </c>
      <c r="E684" s="65" t="inlineStr">
        <is>
          <t>2024-2025</t>
        </is>
      </c>
      <c r="F684" s="65" t="inlineStr">
        <is>
          <t>TEC-09</t>
        </is>
      </c>
      <c r="G684" s="65" t="inlineStr">
        <is>
          <t>Mehdi Ouali</t>
        </is>
      </c>
      <c r="H684" s="65" t="inlineStr">
        <is>
          <t>Toulouse</t>
        </is>
      </c>
      <c r="I684" s="65" t="inlineStr">
        <is>
          <t>Dépannage</t>
        </is>
      </c>
      <c r="J684" s="70" t="n">
        <v>2.3</v>
      </c>
      <c r="K684" s="70" t="n">
        <v>2.7</v>
      </c>
      <c r="L684" s="72" t="n">
        <v>28</v>
      </c>
      <c r="M684" s="68" t="n">
        <v>75.59999999999999</v>
      </c>
      <c r="N684" s="68" t="n">
        <v>238.05</v>
      </c>
      <c r="O684" s="65" t="inlineStr">
        <is>
          <t>Terminée</t>
        </is>
      </c>
      <c r="P684" s="67">
        <f>$I684</f>
        <v/>
      </c>
      <c r="Q684" s="69">
        <f>1</f>
        <v/>
      </c>
      <c r="R684" s="68">
        <f>IFERROR(INDEX(Devis!$M$2:$M$3053,MATCH($B684,Devis!$A$2:$A$3053,0)),0)</f>
        <v/>
      </c>
      <c r="S684" s="68">
        <f>$M684+$N684</f>
        <v/>
      </c>
      <c r="T684" s="68">
        <f>$R684-$S684</f>
        <v/>
      </c>
      <c r="U684" s="67">
        <f>IFERROR(IF(($C684-INDEX(Techniciens!$G$2:$G$13,MATCH($F684,Techniciens!$A$2:$A$13,0)))&lt;=365,"Moins d'un an",IF(($C684-INDEX(Techniciens!$G$2:$G$13,MATCH($F684,Techniciens!$A$2:$A$13,0)))&lt;=730,"1 à 2 ans","Plus de 2 ans")),"")</f>
        <v/>
      </c>
    </row>
    <row r="685">
      <c r="A685" s="65" t="inlineStr">
        <is>
          <t>INT-00684</t>
        </is>
      </c>
      <c r="B685" s="65" t="inlineStr">
        <is>
          <t>DEV-01651</t>
        </is>
      </c>
      <c r="C685" s="66" t="n">
        <v>45712</v>
      </c>
      <c r="D685" s="65" t="inlineStr">
        <is>
          <t>2025-02</t>
        </is>
      </c>
      <c r="E685" s="65" t="inlineStr">
        <is>
          <t>2024-2025</t>
        </is>
      </c>
      <c r="F685" s="65" t="inlineStr">
        <is>
          <t>TEC-03</t>
        </is>
      </c>
      <c r="G685" s="65" t="inlineStr">
        <is>
          <t>Fabien Ortiz</t>
        </is>
      </c>
      <c r="H685" s="65" t="inlineStr">
        <is>
          <t>Bordeaux</t>
        </is>
      </c>
      <c r="I685" s="65" t="inlineStr">
        <is>
          <t>Électricité</t>
        </is>
      </c>
      <c r="J685" s="70" t="n">
        <v>38.4</v>
      </c>
      <c r="K685" s="70" t="n">
        <v>36.2</v>
      </c>
      <c r="L685" s="72" t="n">
        <v>33</v>
      </c>
      <c r="M685" s="68" t="n">
        <v>1194.6</v>
      </c>
      <c r="N685" s="68" t="n">
        <v>5116.67</v>
      </c>
      <c r="O685" s="65" t="inlineStr">
        <is>
          <t>Terminée</t>
        </is>
      </c>
      <c r="P685" s="67">
        <f>$I685</f>
        <v/>
      </c>
      <c r="Q685" s="69">
        <f>1</f>
        <v/>
      </c>
      <c r="R685" s="68">
        <f>IFERROR(INDEX(Devis!$M$2:$M$3053,MATCH($B685,Devis!$A$2:$A$3053,0)),0)</f>
        <v/>
      </c>
      <c r="S685" s="68">
        <f>$M685+$N685</f>
        <v/>
      </c>
      <c r="T685" s="68">
        <f>$R685-$S685</f>
        <v/>
      </c>
      <c r="U685" s="67">
        <f>IFERROR(IF(($C685-INDEX(Techniciens!$G$2:$G$13,MATCH($F685,Techniciens!$A$2:$A$13,0)))&lt;=365,"Moins d'un an",IF(($C685-INDEX(Techniciens!$G$2:$G$13,MATCH($F685,Techniciens!$A$2:$A$13,0)))&lt;=730,"1 à 2 ans","Plus de 2 ans")),"")</f>
        <v/>
      </c>
    </row>
    <row r="686">
      <c r="A686" s="65" t="inlineStr">
        <is>
          <t>INT-00685</t>
        </is>
      </c>
      <c r="B686" s="65" t="inlineStr">
        <is>
          <t>DEV-01661</t>
        </is>
      </c>
      <c r="C686" s="66" t="n">
        <v>45736</v>
      </c>
      <c r="D686" s="65" t="inlineStr">
        <is>
          <t>2025-03</t>
        </is>
      </c>
      <c r="E686" s="65" t="inlineStr">
        <is>
          <t>2024-2025</t>
        </is>
      </c>
      <c r="F686" s="65" t="inlineStr">
        <is>
          <t>TEC-01</t>
        </is>
      </c>
      <c r="G686" s="65" t="inlineStr">
        <is>
          <t>Marc Delaunay</t>
        </is>
      </c>
      <c r="H686" s="65" t="inlineStr">
        <is>
          <t>Bordeaux</t>
        </is>
      </c>
      <c r="I686" s="65" t="inlineStr">
        <is>
          <t>Plomberie</t>
        </is>
      </c>
      <c r="J686" s="70" t="n">
        <v>56.7</v>
      </c>
      <c r="K686" s="70" t="n">
        <v>49.4</v>
      </c>
      <c r="L686" s="72" t="n">
        <v>32</v>
      </c>
      <c r="M686" s="68" t="n">
        <v>1580.8</v>
      </c>
      <c r="N686" s="68" t="n">
        <v>7619.54</v>
      </c>
      <c r="O686" s="65" t="inlineStr">
        <is>
          <t>Terminée</t>
        </is>
      </c>
      <c r="P686" s="67">
        <f>$I686</f>
        <v/>
      </c>
      <c r="Q686" s="69">
        <f>1</f>
        <v/>
      </c>
      <c r="R686" s="68">
        <f>IFERROR(INDEX(Devis!$M$2:$M$3053,MATCH($B686,Devis!$A$2:$A$3053,0)),0)</f>
        <v/>
      </c>
      <c r="S686" s="68">
        <f>$M686+$N686</f>
        <v/>
      </c>
      <c r="T686" s="68">
        <f>$R686-$S686</f>
        <v/>
      </c>
      <c r="U686" s="67">
        <f>IFERROR(IF(($C686-INDEX(Techniciens!$G$2:$G$13,MATCH($F686,Techniciens!$A$2:$A$13,0)))&lt;=365,"Moins d'un an",IF(($C686-INDEX(Techniciens!$G$2:$G$13,MATCH($F686,Techniciens!$A$2:$A$13,0)))&lt;=730,"1 à 2 ans","Plus de 2 ans")),"")</f>
        <v/>
      </c>
    </row>
    <row r="687">
      <c r="A687" s="65" t="inlineStr">
        <is>
          <t>INT-00686</t>
        </is>
      </c>
      <c r="B687" s="65" t="inlineStr">
        <is>
          <t>DEV-01662</t>
        </is>
      </c>
      <c r="C687" s="66" t="n">
        <v>45765</v>
      </c>
      <c r="D687" s="65" t="inlineStr">
        <is>
          <t>2025-04</t>
        </is>
      </c>
      <c r="E687" s="65" t="inlineStr">
        <is>
          <t>2024-2025</t>
        </is>
      </c>
      <c r="F687" s="65" t="inlineStr">
        <is>
          <t>TEC-08</t>
        </is>
      </c>
      <c r="G687" s="65" t="inlineStr">
        <is>
          <t>Elodie Ravel</t>
        </is>
      </c>
      <c r="H687" s="65" t="inlineStr">
        <is>
          <t>Toulouse</t>
        </is>
      </c>
      <c r="I687" s="65" t="inlineStr">
        <is>
          <t>Électricité</t>
        </is>
      </c>
      <c r="J687" s="70" t="n">
        <v>45.3</v>
      </c>
      <c r="K687" s="70" t="n">
        <v>49.8</v>
      </c>
      <c r="L687" s="72" t="n">
        <v>32</v>
      </c>
      <c r="M687" s="68" t="n">
        <v>1593.6</v>
      </c>
      <c r="N687" s="68" t="n">
        <v>11124.6</v>
      </c>
      <c r="O687" s="65" t="inlineStr">
        <is>
          <t>Terminée</t>
        </is>
      </c>
      <c r="P687" s="67">
        <f>$I687</f>
        <v/>
      </c>
      <c r="Q687" s="69">
        <f>1</f>
        <v/>
      </c>
      <c r="R687" s="68">
        <f>IFERROR(INDEX(Devis!$M$2:$M$3053,MATCH($B687,Devis!$A$2:$A$3053,0)),0)</f>
        <v/>
      </c>
      <c r="S687" s="68">
        <f>$M687+$N687</f>
        <v/>
      </c>
      <c r="T687" s="68">
        <f>$R687-$S687</f>
        <v/>
      </c>
      <c r="U687" s="67">
        <f>IFERROR(IF(($C687-INDEX(Techniciens!$G$2:$G$13,MATCH($F687,Techniciens!$A$2:$A$13,0)))&lt;=365,"Moins d'un an",IF(($C687-INDEX(Techniciens!$G$2:$G$13,MATCH($F687,Techniciens!$A$2:$A$13,0)))&lt;=730,"1 à 2 ans","Plus de 2 ans")),"")</f>
        <v/>
      </c>
    </row>
    <row r="688">
      <c r="A688" s="65" t="inlineStr">
        <is>
          <t>INT-00687</t>
        </is>
      </c>
      <c r="B688" s="65" t="inlineStr">
        <is>
          <t>DEV-01664</t>
        </is>
      </c>
      <c r="C688" s="66" t="n">
        <v>45715</v>
      </c>
      <c r="D688" s="65" t="inlineStr">
        <is>
          <t>2025-02</t>
        </is>
      </c>
      <c r="E688" s="65" t="inlineStr">
        <is>
          <t>2024-2025</t>
        </is>
      </c>
      <c r="F688" s="65" t="inlineStr">
        <is>
          <t>TEC-02</t>
        </is>
      </c>
      <c r="G688" s="65" t="inlineStr">
        <is>
          <t>Ahmed Zahiri</t>
        </is>
      </c>
      <c r="H688" s="65" t="inlineStr">
        <is>
          <t>Bordeaux</t>
        </is>
      </c>
      <c r="I688" s="65" t="inlineStr">
        <is>
          <t>Dépannage</t>
        </is>
      </c>
      <c r="J688" s="70" t="n">
        <v>2.1</v>
      </c>
      <c r="K688" s="70" t="n">
        <v>2.1</v>
      </c>
      <c r="L688" s="72" t="n">
        <v>35</v>
      </c>
      <c r="M688" s="68" t="n">
        <v>73.5</v>
      </c>
      <c r="N688" s="68" t="n">
        <v>306.37</v>
      </c>
      <c r="O688" s="65" t="inlineStr">
        <is>
          <t>Terminée</t>
        </is>
      </c>
      <c r="P688" s="67">
        <f>$I688</f>
        <v/>
      </c>
      <c r="Q688" s="69">
        <f>1</f>
        <v/>
      </c>
      <c r="R688" s="68">
        <f>IFERROR(INDEX(Devis!$M$2:$M$3053,MATCH($B688,Devis!$A$2:$A$3053,0)),0)</f>
        <v/>
      </c>
      <c r="S688" s="68">
        <f>$M688+$N688</f>
        <v/>
      </c>
      <c r="T688" s="68">
        <f>$R688-$S688</f>
        <v/>
      </c>
      <c r="U688" s="67">
        <f>IFERROR(IF(($C688-INDEX(Techniciens!$G$2:$G$13,MATCH($F688,Techniciens!$A$2:$A$13,0)))&lt;=365,"Moins d'un an",IF(($C688-INDEX(Techniciens!$G$2:$G$13,MATCH($F688,Techniciens!$A$2:$A$13,0)))&lt;=730,"1 à 2 ans","Plus de 2 ans")),"")</f>
        <v/>
      </c>
    </row>
    <row r="689">
      <c r="A689" s="65" t="inlineStr">
        <is>
          <t>INT-00688</t>
        </is>
      </c>
      <c r="B689" s="65" t="inlineStr">
        <is>
          <t>DEV-01667</t>
        </is>
      </c>
      <c r="C689" s="66" t="n">
        <v>45761</v>
      </c>
      <c r="D689" s="65" t="inlineStr">
        <is>
          <t>2025-04</t>
        </is>
      </c>
      <c r="E689" s="65" t="inlineStr">
        <is>
          <t>2024-2025</t>
        </is>
      </c>
      <c r="F689" s="65" t="inlineStr">
        <is>
          <t>TEC-02</t>
        </is>
      </c>
      <c r="G689" s="65" t="inlineStr">
        <is>
          <t>Ahmed Zahiri</t>
        </is>
      </c>
      <c r="H689" s="65" t="inlineStr">
        <is>
          <t>Bordeaux</t>
        </is>
      </c>
      <c r="I689" s="65" t="inlineStr">
        <is>
          <t>Chauffage</t>
        </is>
      </c>
      <c r="J689" s="70" t="n">
        <v>13.3</v>
      </c>
      <c r="K689" s="70" t="n">
        <v>12.2</v>
      </c>
      <c r="L689" s="72" t="n">
        <v>35</v>
      </c>
      <c r="M689" s="68" t="n">
        <v>427</v>
      </c>
      <c r="N689" s="68" t="n">
        <v>2976.66</v>
      </c>
      <c r="O689" s="65" t="inlineStr">
        <is>
          <t>Terminée</t>
        </is>
      </c>
      <c r="P689" s="67">
        <f>$I689</f>
        <v/>
      </c>
      <c r="Q689" s="69">
        <f>1</f>
        <v/>
      </c>
      <c r="R689" s="68">
        <f>IFERROR(INDEX(Devis!$M$2:$M$3053,MATCH($B689,Devis!$A$2:$A$3053,0)),0)</f>
        <v/>
      </c>
      <c r="S689" s="68">
        <f>$M689+$N689</f>
        <v/>
      </c>
      <c r="T689" s="68">
        <f>$R689-$S689</f>
        <v/>
      </c>
      <c r="U689" s="67">
        <f>IFERROR(IF(($C689-INDEX(Techniciens!$G$2:$G$13,MATCH($F689,Techniciens!$A$2:$A$13,0)))&lt;=365,"Moins d'un an",IF(($C689-INDEX(Techniciens!$G$2:$G$13,MATCH($F689,Techniciens!$A$2:$A$13,0)))&lt;=730,"1 à 2 ans","Plus de 2 ans")),"")</f>
        <v/>
      </c>
    </row>
    <row r="690">
      <c r="A690" s="65" t="inlineStr">
        <is>
          <t>INT-00689</t>
        </is>
      </c>
      <c r="B690" s="65" t="inlineStr">
        <is>
          <t>DEV-01671</t>
        </is>
      </c>
      <c r="C690" s="66" t="n">
        <v>45719</v>
      </c>
      <c r="D690" s="65" t="inlineStr">
        <is>
          <t>2025-03</t>
        </is>
      </c>
      <c r="E690" s="65" t="inlineStr">
        <is>
          <t>2024-2025</t>
        </is>
      </c>
      <c r="F690" s="65" t="inlineStr">
        <is>
          <t>TEC-06</t>
        </is>
      </c>
      <c r="G690" s="65" t="inlineStr">
        <is>
          <t>Pierre Vasseur</t>
        </is>
      </c>
      <c r="H690" s="65" t="inlineStr">
        <is>
          <t>Toulouse</t>
        </is>
      </c>
      <c r="I690" s="65" t="inlineStr">
        <is>
          <t>Chauffage</t>
        </is>
      </c>
      <c r="J690" s="70" t="n">
        <v>1.1</v>
      </c>
      <c r="K690" s="70" t="n">
        <v>0.9</v>
      </c>
      <c r="L690" s="72" t="n">
        <v>36</v>
      </c>
      <c r="M690" s="68" t="n">
        <v>32.4</v>
      </c>
      <c r="N690" s="68" t="n">
        <v>53.05</v>
      </c>
      <c r="O690" s="65" t="inlineStr">
        <is>
          <t>Terminée</t>
        </is>
      </c>
      <c r="P690" s="67">
        <f>$I690</f>
        <v/>
      </c>
      <c r="Q690" s="69">
        <f>1</f>
        <v/>
      </c>
      <c r="R690" s="68">
        <f>IFERROR(INDEX(Devis!$M$2:$M$3053,MATCH($B690,Devis!$A$2:$A$3053,0)),0)</f>
        <v/>
      </c>
      <c r="S690" s="68">
        <f>$M690+$N690</f>
        <v/>
      </c>
      <c r="T690" s="68">
        <f>$R690-$S690</f>
        <v/>
      </c>
      <c r="U690" s="67">
        <f>IFERROR(IF(($C690-INDEX(Techniciens!$G$2:$G$13,MATCH($F690,Techniciens!$A$2:$A$13,0)))&lt;=365,"Moins d'un an",IF(($C690-INDEX(Techniciens!$G$2:$G$13,MATCH($F690,Techniciens!$A$2:$A$13,0)))&lt;=730,"1 à 2 ans","Plus de 2 ans")),"")</f>
        <v/>
      </c>
    </row>
    <row r="691">
      <c r="A691" s="65" t="inlineStr">
        <is>
          <t>INT-00690</t>
        </is>
      </c>
      <c r="B691" s="65" t="inlineStr">
        <is>
          <t>DEV-01673</t>
        </is>
      </c>
      <c r="C691" s="66" t="n">
        <v>45741</v>
      </c>
      <c r="D691" s="65" t="inlineStr">
        <is>
          <t>2025-03</t>
        </is>
      </c>
      <c r="E691" s="65" t="inlineStr">
        <is>
          <t>2024-2025</t>
        </is>
      </c>
      <c r="F691" s="65" t="inlineStr">
        <is>
          <t>TEC-02</t>
        </is>
      </c>
      <c r="G691" s="65" t="inlineStr">
        <is>
          <t>Ahmed Zahiri</t>
        </is>
      </c>
      <c r="H691" s="65" t="inlineStr">
        <is>
          <t>Bordeaux</t>
        </is>
      </c>
      <c r="I691" s="65" t="inlineStr">
        <is>
          <t>Dépannage</t>
        </is>
      </c>
      <c r="J691" s="70" t="n">
        <v>3.4</v>
      </c>
      <c r="K691" s="70" t="n">
        <v>3</v>
      </c>
      <c r="L691" s="72" t="n">
        <v>35</v>
      </c>
      <c r="M691" s="68" t="n">
        <v>105</v>
      </c>
      <c r="N691" s="68" t="n">
        <v>206.66</v>
      </c>
      <c r="O691" s="65" t="inlineStr">
        <is>
          <t>Terminée</t>
        </is>
      </c>
      <c r="P691" s="67">
        <f>$I691</f>
        <v/>
      </c>
      <c r="Q691" s="69">
        <f>1</f>
        <v/>
      </c>
      <c r="R691" s="68">
        <f>IFERROR(INDEX(Devis!$M$2:$M$3053,MATCH($B691,Devis!$A$2:$A$3053,0)),0)</f>
        <v/>
      </c>
      <c r="S691" s="68">
        <f>$M691+$N691</f>
        <v/>
      </c>
      <c r="T691" s="68">
        <f>$R691-$S691</f>
        <v/>
      </c>
      <c r="U691" s="67">
        <f>IFERROR(IF(($C691-INDEX(Techniciens!$G$2:$G$13,MATCH($F691,Techniciens!$A$2:$A$13,0)))&lt;=365,"Moins d'un an",IF(($C691-INDEX(Techniciens!$G$2:$G$13,MATCH($F691,Techniciens!$A$2:$A$13,0)))&lt;=730,"1 à 2 ans","Plus de 2 ans")),"")</f>
        <v/>
      </c>
    </row>
    <row r="692">
      <c r="A692" s="65" t="inlineStr">
        <is>
          <t>INT-00691</t>
        </is>
      </c>
      <c r="B692" s="65" t="inlineStr">
        <is>
          <t>DEV-01679</t>
        </is>
      </c>
      <c r="C692" s="66" t="n">
        <v>45754</v>
      </c>
      <c r="D692" s="65" t="inlineStr">
        <is>
          <t>2025-04</t>
        </is>
      </c>
      <c r="E692" s="65" t="inlineStr">
        <is>
          <t>2024-2025</t>
        </is>
      </c>
      <c r="F692" s="65" t="inlineStr">
        <is>
          <t>TEC-05</t>
        </is>
      </c>
      <c r="G692" s="65" t="inlineStr">
        <is>
          <t>Sonia Mercier</t>
        </is>
      </c>
      <c r="H692" s="65" t="inlineStr">
        <is>
          <t>Bordeaux</t>
        </is>
      </c>
      <c r="I692" s="65" t="inlineStr">
        <is>
          <t>Salle de bain</t>
        </is>
      </c>
      <c r="J692" s="70" t="n">
        <v>51.5</v>
      </c>
      <c r="K692" s="70" t="n">
        <v>46.2</v>
      </c>
      <c r="L692" s="72" t="n">
        <v>31</v>
      </c>
      <c r="M692" s="68" t="n">
        <v>1432.2</v>
      </c>
      <c r="N692" s="68" t="n">
        <v>5734.32</v>
      </c>
      <c r="O692" s="65" t="inlineStr">
        <is>
          <t>Terminée</t>
        </is>
      </c>
      <c r="P692" s="67">
        <f>$I692</f>
        <v/>
      </c>
      <c r="Q692" s="69">
        <f>1</f>
        <v/>
      </c>
      <c r="R692" s="68">
        <f>IFERROR(INDEX(Devis!$M$2:$M$3053,MATCH($B692,Devis!$A$2:$A$3053,0)),0)</f>
        <v/>
      </c>
      <c r="S692" s="68">
        <f>$M692+$N692</f>
        <v/>
      </c>
      <c r="T692" s="68">
        <f>$R692-$S692</f>
        <v/>
      </c>
      <c r="U692" s="67">
        <f>IFERROR(IF(($C692-INDEX(Techniciens!$G$2:$G$13,MATCH($F692,Techniciens!$A$2:$A$13,0)))&lt;=365,"Moins d'un an",IF(($C692-INDEX(Techniciens!$G$2:$G$13,MATCH($F692,Techniciens!$A$2:$A$13,0)))&lt;=730,"1 à 2 ans","Plus de 2 ans")),"")</f>
        <v/>
      </c>
    </row>
    <row r="693">
      <c r="A693" s="65" t="inlineStr">
        <is>
          <t>INT-00692</t>
        </is>
      </c>
      <c r="B693" s="65" t="inlineStr">
        <is>
          <t>DEV-01683</t>
        </is>
      </c>
      <c r="C693" s="66" t="n">
        <v>45743</v>
      </c>
      <c r="D693" s="65" t="inlineStr">
        <is>
          <t>2025-03</t>
        </is>
      </c>
      <c r="E693" s="65" t="inlineStr">
        <is>
          <t>2024-2025</t>
        </is>
      </c>
      <c r="F693" s="65" t="inlineStr">
        <is>
          <t>TEC-03</t>
        </is>
      </c>
      <c r="G693" s="65" t="inlineStr">
        <is>
          <t>Fabien Ortiz</t>
        </is>
      </c>
      <c r="H693" s="65" t="inlineStr">
        <is>
          <t>Bordeaux</t>
        </is>
      </c>
      <c r="I693" s="65" t="inlineStr">
        <is>
          <t>Électricité</t>
        </is>
      </c>
      <c r="J693" s="70" t="n">
        <v>7.9</v>
      </c>
      <c r="K693" s="70" t="n">
        <v>7.9</v>
      </c>
      <c r="L693" s="72" t="n">
        <v>33</v>
      </c>
      <c r="M693" s="68" t="n">
        <v>260.7</v>
      </c>
      <c r="N693" s="68" t="n">
        <v>859.67</v>
      </c>
      <c r="O693" s="65" t="inlineStr">
        <is>
          <t>Terminée</t>
        </is>
      </c>
      <c r="P693" s="67">
        <f>$I693</f>
        <v/>
      </c>
      <c r="Q693" s="69">
        <f>1</f>
        <v/>
      </c>
      <c r="R693" s="68">
        <f>IFERROR(INDEX(Devis!$M$2:$M$3053,MATCH($B693,Devis!$A$2:$A$3053,0)),0)</f>
        <v/>
      </c>
      <c r="S693" s="68">
        <f>$M693+$N693</f>
        <v/>
      </c>
      <c r="T693" s="68">
        <f>$R693-$S693</f>
        <v/>
      </c>
      <c r="U693" s="67">
        <f>IFERROR(IF(($C693-INDEX(Techniciens!$G$2:$G$13,MATCH($F693,Techniciens!$A$2:$A$13,0)))&lt;=365,"Moins d'un an",IF(($C693-INDEX(Techniciens!$G$2:$G$13,MATCH($F693,Techniciens!$A$2:$A$13,0)))&lt;=730,"1 à 2 ans","Plus de 2 ans")),"")</f>
        <v/>
      </c>
    </row>
    <row r="694">
      <c r="A694" s="65" t="inlineStr">
        <is>
          <t>INT-00693</t>
        </is>
      </c>
      <c r="B694" s="65" t="inlineStr">
        <is>
          <t>DEV-01686</t>
        </is>
      </c>
      <c r="C694" s="66" t="n">
        <v>45777</v>
      </c>
      <c r="D694" s="65" t="inlineStr">
        <is>
          <t>2025-04</t>
        </is>
      </c>
      <c r="E694" s="65" t="inlineStr">
        <is>
          <t>2024-2025</t>
        </is>
      </c>
      <c r="F694" s="65" t="inlineStr">
        <is>
          <t>TEC-07</t>
        </is>
      </c>
      <c r="G694" s="65" t="inlineStr">
        <is>
          <t>Yannick Dubreuil</t>
        </is>
      </c>
      <c r="H694" s="65" t="inlineStr">
        <is>
          <t>Toulouse</t>
        </is>
      </c>
      <c r="I694" s="65" t="inlineStr">
        <is>
          <t>Plomberie</t>
        </is>
      </c>
      <c r="J694" s="70" t="n">
        <v>5.1</v>
      </c>
      <c r="K694" s="70" t="n">
        <v>5.4</v>
      </c>
      <c r="L694" s="72" t="n">
        <v>30</v>
      </c>
      <c r="M694" s="68" t="n">
        <v>162</v>
      </c>
      <c r="N694" s="68" t="n">
        <v>1214.37</v>
      </c>
      <c r="O694" s="65" t="inlineStr">
        <is>
          <t>Terminée</t>
        </is>
      </c>
      <c r="P694" s="67">
        <f>$I694</f>
        <v/>
      </c>
      <c r="Q694" s="69">
        <f>1</f>
        <v/>
      </c>
      <c r="R694" s="68">
        <f>IFERROR(INDEX(Devis!$M$2:$M$3053,MATCH($B694,Devis!$A$2:$A$3053,0)),0)</f>
        <v/>
      </c>
      <c r="S694" s="68">
        <f>$M694+$N694</f>
        <v/>
      </c>
      <c r="T694" s="68">
        <f>$R694-$S694</f>
        <v/>
      </c>
      <c r="U694" s="67">
        <f>IFERROR(IF(($C694-INDEX(Techniciens!$G$2:$G$13,MATCH($F694,Techniciens!$A$2:$A$13,0)))&lt;=365,"Moins d'un an",IF(($C694-INDEX(Techniciens!$G$2:$G$13,MATCH($F694,Techniciens!$A$2:$A$13,0)))&lt;=730,"1 à 2 ans","Plus de 2 ans")),"")</f>
        <v/>
      </c>
    </row>
    <row r="695">
      <c r="A695" s="65" t="inlineStr">
        <is>
          <t>INT-00694</t>
        </is>
      </c>
      <c r="B695" s="65" t="inlineStr">
        <is>
          <t>DEV-01689</t>
        </is>
      </c>
      <c r="C695" s="66" t="n">
        <v>45723</v>
      </c>
      <c r="D695" s="65" t="inlineStr">
        <is>
          <t>2025-03</t>
        </is>
      </c>
      <c r="E695" s="65" t="inlineStr">
        <is>
          <t>2024-2025</t>
        </is>
      </c>
      <c r="F695" s="65" t="inlineStr">
        <is>
          <t>TEC-03</t>
        </is>
      </c>
      <c r="G695" s="65" t="inlineStr">
        <is>
          <t>Fabien Ortiz</t>
        </is>
      </c>
      <c r="H695" s="65" t="inlineStr">
        <is>
          <t>Bordeaux</t>
        </is>
      </c>
      <c r="I695" s="65" t="inlineStr">
        <is>
          <t>Électricité</t>
        </is>
      </c>
      <c r="J695" s="70" t="n">
        <v>6.6</v>
      </c>
      <c r="K695" s="70" t="n">
        <v>6.6</v>
      </c>
      <c r="L695" s="72" t="n">
        <v>33</v>
      </c>
      <c r="M695" s="68" t="n">
        <v>217.8</v>
      </c>
      <c r="N695" s="68" t="n">
        <v>2399.57</v>
      </c>
      <c r="O695" s="65" t="inlineStr">
        <is>
          <t>Terminée</t>
        </is>
      </c>
      <c r="P695" s="67">
        <f>$I695</f>
        <v/>
      </c>
      <c r="Q695" s="69">
        <f>1</f>
        <v/>
      </c>
      <c r="R695" s="68">
        <f>IFERROR(INDEX(Devis!$M$2:$M$3053,MATCH($B695,Devis!$A$2:$A$3053,0)),0)</f>
        <v/>
      </c>
      <c r="S695" s="68">
        <f>$M695+$N695</f>
        <v/>
      </c>
      <c r="T695" s="68">
        <f>$R695-$S695</f>
        <v/>
      </c>
      <c r="U695" s="67">
        <f>IFERROR(IF(($C695-INDEX(Techniciens!$G$2:$G$13,MATCH($F695,Techniciens!$A$2:$A$13,0)))&lt;=365,"Moins d'un an",IF(($C695-INDEX(Techniciens!$G$2:$G$13,MATCH($F695,Techniciens!$A$2:$A$13,0)))&lt;=730,"1 à 2 ans","Plus de 2 ans")),"")</f>
        <v/>
      </c>
    </row>
    <row r="696">
      <c r="A696" s="65" t="inlineStr">
        <is>
          <t>INT-00695</t>
        </is>
      </c>
      <c r="B696" s="65" t="inlineStr">
        <is>
          <t>DEV-01695</t>
        </is>
      </c>
      <c r="C696" s="66" t="n">
        <v>45740</v>
      </c>
      <c r="D696" s="65" t="inlineStr">
        <is>
          <t>2025-03</t>
        </is>
      </c>
      <c r="E696" s="65" t="inlineStr">
        <is>
          <t>2024-2025</t>
        </is>
      </c>
      <c r="F696" s="65" t="inlineStr">
        <is>
          <t>TEC-04</t>
        </is>
      </c>
      <c r="G696" s="65" t="inlineStr">
        <is>
          <t>Lucas Bertin</t>
        </is>
      </c>
      <c r="H696" s="65" t="inlineStr">
        <is>
          <t>Bordeaux</t>
        </is>
      </c>
      <c r="I696" s="65" t="inlineStr">
        <is>
          <t>Plomberie</t>
        </is>
      </c>
      <c r="J696" s="70" t="n">
        <v>4.1</v>
      </c>
      <c r="K696" s="70" t="n">
        <v>5.2</v>
      </c>
      <c r="L696" s="72" t="n">
        <v>27</v>
      </c>
      <c r="M696" s="68" t="n">
        <v>140.4</v>
      </c>
      <c r="N696" s="68" t="n">
        <v>1424.08</v>
      </c>
      <c r="O696" s="65" t="inlineStr">
        <is>
          <t>Terminée</t>
        </is>
      </c>
      <c r="P696" s="67">
        <f>$I696</f>
        <v/>
      </c>
      <c r="Q696" s="69">
        <f>1</f>
        <v/>
      </c>
      <c r="R696" s="68">
        <f>IFERROR(INDEX(Devis!$M$2:$M$3053,MATCH($B696,Devis!$A$2:$A$3053,0)),0)</f>
        <v/>
      </c>
      <c r="S696" s="68">
        <f>$M696+$N696</f>
        <v/>
      </c>
      <c r="T696" s="68">
        <f>$R696-$S696</f>
        <v/>
      </c>
      <c r="U696" s="67">
        <f>IFERROR(IF(($C696-INDEX(Techniciens!$G$2:$G$13,MATCH($F696,Techniciens!$A$2:$A$13,0)))&lt;=365,"Moins d'un an",IF(($C696-INDEX(Techniciens!$G$2:$G$13,MATCH($F696,Techniciens!$A$2:$A$13,0)))&lt;=730,"1 à 2 ans","Plus de 2 ans")),"")</f>
        <v/>
      </c>
    </row>
    <row r="697">
      <c r="A697" s="65" t="inlineStr">
        <is>
          <t>INT-00696</t>
        </is>
      </c>
      <c r="B697" s="65" t="inlineStr">
        <is>
          <t>DEV-01696</t>
        </is>
      </c>
      <c r="C697" s="66" t="n">
        <v>45768</v>
      </c>
      <c r="D697" s="65" t="inlineStr">
        <is>
          <t>2025-04</t>
        </is>
      </c>
      <c r="E697" s="65" t="inlineStr">
        <is>
          <t>2024-2025</t>
        </is>
      </c>
      <c r="F697" s="65" t="inlineStr">
        <is>
          <t>TEC-05</t>
        </is>
      </c>
      <c r="G697" s="65" t="inlineStr">
        <is>
          <t>Sonia Mercier</t>
        </is>
      </c>
      <c r="H697" s="65" t="inlineStr">
        <is>
          <t>Bordeaux</t>
        </is>
      </c>
      <c r="I697" s="65" t="inlineStr">
        <is>
          <t>Dépannage</t>
        </is>
      </c>
      <c r="J697" s="70" t="n">
        <v>3.1</v>
      </c>
      <c r="K697" s="70" t="n">
        <v>3.1</v>
      </c>
      <c r="L697" s="72" t="n">
        <v>31</v>
      </c>
      <c r="M697" s="68" t="n">
        <v>96.09999999999999</v>
      </c>
      <c r="N697" s="68" t="n">
        <v>169.89</v>
      </c>
      <c r="O697" s="65" t="inlineStr">
        <is>
          <t>Terminée</t>
        </is>
      </c>
      <c r="P697" s="67">
        <f>$I697</f>
        <v/>
      </c>
      <c r="Q697" s="69">
        <f>1</f>
        <v/>
      </c>
      <c r="R697" s="68">
        <f>IFERROR(INDEX(Devis!$M$2:$M$3053,MATCH($B697,Devis!$A$2:$A$3053,0)),0)</f>
        <v/>
      </c>
      <c r="S697" s="68">
        <f>$M697+$N697</f>
        <v/>
      </c>
      <c r="T697" s="68">
        <f>$R697-$S697</f>
        <v/>
      </c>
      <c r="U697" s="67">
        <f>IFERROR(IF(($C697-INDEX(Techniciens!$G$2:$G$13,MATCH($F697,Techniciens!$A$2:$A$13,0)))&lt;=365,"Moins d'un an",IF(($C697-INDEX(Techniciens!$G$2:$G$13,MATCH($F697,Techniciens!$A$2:$A$13,0)))&lt;=730,"1 à 2 ans","Plus de 2 ans")),"")</f>
        <v/>
      </c>
    </row>
    <row r="698">
      <c r="A698" s="65" t="inlineStr">
        <is>
          <t>INT-00697</t>
        </is>
      </c>
      <c r="B698" s="65" t="inlineStr">
        <is>
          <t>DEV-01701</t>
        </is>
      </c>
      <c r="C698" s="66" t="n">
        <v>45756</v>
      </c>
      <c r="D698" s="65" t="inlineStr">
        <is>
          <t>2025-04</t>
        </is>
      </c>
      <c r="E698" s="65" t="inlineStr">
        <is>
          <t>2024-2025</t>
        </is>
      </c>
      <c r="F698" s="65" t="inlineStr">
        <is>
          <t>TEC-05</t>
        </is>
      </c>
      <c r="G698" s="65" t="inlineStr">
        <is>
          <t>Sonia Mercier</t>
        </is>
      </c>
      <c r="H698" s="65" t="inlineStr">
        <is>
          <t>Bordeaux</t>
        </is>
      </c>
      <c r="I698" s="65" t="inlineStr">
        <is>
          <t>Salle de bain</t>
        </is>
      </c>
      <c r="J698" s="70" t="n">
        <v>16.8</v>
      </c>
      <c r="K698" s="70" t="n">
        <v>17.1</v>
      </c>
      <c r="L698" s="72" t="n">
        <v>31</v>
      </c>
      <c r="M698" s="68" t="n">
        <v>530.1</v>
      </c>
      <c r="N698" s="68" t="n">
        <v>2305.15</v>
      </c>
      <c r="O698" s="65" t="inlineStr">
        <is>
          <t>Terminée</t>
        </is>
      </c>
      <c r="P698" s="67">
        <f>$I698</f>
        <v/>
      </c>
      <c r="Q698" s="69">
        <f>1</f>
        <v/>
      </c>
      <c r="R698" s="68">
        <f>IFERROR(INDEX(Devis!$M$2:$M$3053,MATCH($B698,Devis!$A$2:$A$3053,0)),0)</f>
        <v/>
      </c>
      <c r="S698" s="68">
        <f>$M698+$N698</f>
        <v/>
      </c>
      <c r="T698" s="68">
        <f>$R698-$S698</f>
        <v/>
      </c>
      <c r="U698" s="67">
        <f>IFERROR(IF(($C698-INDEX(Techniciens!$G$2:$G$13,MATCH($F698,Techniciens!$A$2:$A$13,0)))&lt;=365,"Moins d'un an",IF(($C698-INDEX(Techniciens!$G$2:$G$13,MATCH($F698,Techniciens!$A$2:$A$13,0)))&lt;=730,"1 à 2 ans","Plus de 2 ans")),"")</f>
        <v/>
      </c>
    </row>
    <row r="699">
      <c r="A699" s="65" t="inlineStr">
        <is>
          <t>INT-00698</t>
        </is>
      </c>
      <c r="B699" s="65" t="inlineStr">
        <is>
          <t>DEV-01704</t>
        </is>
      </c>
      <c r="C699" s="66" t="n">
        <v>45740</v>
      </c>
      <c r="D699" s="65" t="inlineStr">
        <is>
          <t>2025-03</t>
        </is>
      </c>
      <c r="E699" s="65" t="inlineStr">
        <is>
          <t>2024-2025</t>
        </is>
      </c>
      <c r="F699" s="65" t="inlineStr">
        <is>
          <t>TEC-02</t>
        </is>
      </c>
      <c r="G699" s="65" t="inlineStr">
        <is>
          <t>Ahmed Zahiri</t>
        </is>
      </c>
      <c r="H699" s="65" t="inlineStr">
        <is>
          <t>Bordeaux</t>
        </is>
      </c>
      <c r="I699" s="65" t="inlineStr">
        <is>
          <t>Dépannage</t>
        </is>
      </c>
      <c r="J699" s="70" t="n">
        <v>1.4</v>
      </c>
      <c r="K699" s="70" t="n">
        <v>1.3</v>
      </c>
      <c r="L699" s="72" t="n">
        <v>35</v>
      </c>
      <c r="M699" s="68" t="n">
        <v>45.5</v>
      </c>
      <c r="N699" s="68" t="n">
        <v>200.58</v>
      </c>
      <c r="O699" s="65" t="inlineStr">
        <is>
          <t>Terminée</t>
        </is>
      </c>
      <c r="P699" s="67">
        <f>$I699</f>
        <v/>
      </c>
      <c r="Q699" s="69">
        <f>1</f>
        <v/>
      </c>
      <c r="R699" s="68">
        <f>IFERROR(INDEX(Devis!$M$2:$M$3053,MATCH($B699,Devis!$A$2:$A$3053,0)),0)</f>
        <v/>
      </c>
      <c r="S699" s="68">
        <f>$M699+$N699</f>
        <v/>
      </c>
      <c r="T699" s="68">
        <f>$R699-$S699</f>
        <v/>
      </c>
      <c r="U699" s="67">
        <f>IFERROR(IF(($C699-INDEX(Techniciens!$G$2:$G$13,MATCH($F699,Techniciens!$A$2:$A$13,0)))&lt;=365,"Moins d'un an",IF(($C699-INDEX(Techniciens!$G$2:$G$13,MATCH($F699,Techniciens!$A$2:$A$13,0)))&lt;=730,"1 à 2 ans","Plus de 2 ans")),"")</f>
        <v/>
      </c>
    </row>
    <row r="700">
      <c r="A700" s="65" t="inlineStr">
        <is>
          <t>INT-00699</t>
        </is>
      </c>
      <c r="B700" s="65" t="inlineStr">
        <is>
          <t>DEV-01707</t>
        </is>
      </c>
      <c r="C700" s="66" t="n">
        <v>45750</v>
      </c>
      <c r="D700" s="65" t="inlineStr">
        <is>
          <t>2025-04</t>
        </is>
      </c>
      <c r="E700" s="65" t="inlineStr">
        <is>
          <t>2024-2025</t>
        </is>
      </c>
      <c r="F700" s="65" t="inlineStr">
        <is>
          <t>TEC-01</t>
        </is>
      </c>
      <c r="G700" s="65" t="inlineStr">
        <is>
          <t>Marc Delaunay</t>
        </is>
      </c>
      <c r="H700" s="65" t="inlineStr">
        <is>
          <t>Bordeaux</t>
        </is>
      </c>
      <c r="I700" s="65" t="inlineStr">
        <is>
          <t>Plomberie</t>
        </is>
      </c>
      <c r="J700" s="70" t="n">
        <v>6</v>
      </c>
      <c r="K700" s="70" t="n">
        <v>6</v>
      </c>
      <c r="L700" s="72" t="n">
        <v>32</v>
      </c>
      <c r="M700" s="68" t="n">
        <v>192</v>
      </c>
      <c r="N700" s="68" t="n">
        <v>1118.3</v>
      </c>
      <c r="O700" s="65" t="inlineStr">
        <is>
          <t>Terminée</t>
        </is>
      </c>
      <c r="P700" s="67">
        <f>$I700</f>
        <v/>
      </c>
      <c r="Q700" s="69">
        <f>1</f>
        <v/>
      </c>
      <c r="R700" s="68">
        <f>IFERROR(INDEX(Devis!$M$2:$M$3053,MATCH($B700,Devis!$A$2:$A$3053,0)),0)</f>
        <v/>
      </c>
      <c r="S700" s="68">
        <f>$M700+$N700</f>
        <v/>
      </c>
      <c r="T700" s="68">
        <f>$R700-$S700</f>
        <v/>
      </c>
      <c r="U700" s="67">
        <f>IFERROR(IF(($C700-INDEX(Techniciens!$G$2:$G$13,MATCH($F700,Techniciens!$A$2:$A$13,0)))&lt;=365,"Moins d'un an",IF(($C700-INDEX(Techniciens!$G$2:$G$13,MATCH($F700,Techniciens!$A$2:$A$13,0)))&lt;=730,"1 à 2 ans","Plus de 2 ans")),"")</f>
        <v/>
      </c>
    </row>
    <row r="701">
      <c r="A701" s="65" t="inlineStr">
        <is>
          <t>INT-00700</t>
        </is>
      </c>
      <c r="B701" s="65" t="inlineStr">
        <is>
          <t>DEV-01709</t>
        </is>
      </c>
      <c r="C701" s="66" t="n">
        <v>45782</v>
      </c>
      <c r="D701" s="65" t="inlineStr">
        <is>
          <t>2025-05</t>
        </is>
      </c>
      <c r="E701" s="65" t="inlineStr">
        <is>
          <t>2024-2025</t>
        </is>
      </c>
      <c r="F701" s="65" t="inlineStr">
        <is>
          <t>TEC-09</t>
        </is>
      </c>
      <c r="G701" s="65" t="inlineStr">
        <is>
          <t>Mehdi Ouali</t>
        </is>
      </c>
      <c r="H701" s="65" t="inlineStr">
        <is>
          <t>Toulouse</t>
        </is>
      </c>
      <c r="I701" s="65" t="inlineStr">
        <is>
          <t>Salle de bain</t>
        </is>
      </c>
      <c r="J701" s="70" t="n">
        <v>48.2</v>
      </c>
      <c r="K701" s="70" t="n">
        <v>50.8</v>
      </c>
      <c r="L701" s="72" t="n">
        <v>28</v>
      </c>
      <c r="M701" s="68" t="n">
        <v>1422.4</v>
      </c>
      <c r="N701" s="68" t="n">
        <v>7839.11</v>
      </c>
      <c r="O701" s="65" t="inlineStr">
        <is>
          <t>Terminée</t>
        </is>
      </c>
      <c r="P701" s="67">
        <f>$I701</f>
        <v/>
      </c>
      <c r="Q701" s="69">
        <f>1</f>
        <v/>
      </c>
      <c r="R701" s="68">
        <f>IFERROR(INDEX(Devis!$M$2:$M$3053,MATCH($B701,Devis!$A$2:$A$3053,0)),0)</f>
        <v/>
      </c>
      <c r="S701" s="68">
        <f>$M701+$N701</f>
        <v/>
      </c>
      <c r="T701" s="68">
        <f>$R701-$S701</f>
        <v/>
      </c>
      <c r="U701" s="67">
        <f>IFERROR(IF(($C701-INDEX(Techniciens!$G$2:$G$13,MATCH($F701,Techniciens!$A$2:$A$13,0)))&lt;=365,"Moins d'un an",IF(($C701-INDEX(Techniciens!$G$2:$G$13,MATCH($F701,Techniciens!$A$2:$A$13,0)))&lt;=730,"1 à 2 ans","Plus de 2 ans")),"")</f>
        <v/>
      </c>
    </row>
    <row r="702">
      <c r="A702" s="65" t="inlineStr">
        <is>
          <t>INT-00701</t>
        </is>
      </c>
      <c r="B702" s="65" t="inlineStr">
        <is>
          <t>DEV-01710</t>
        </is>
      </c>
      <c r="C702" s="66" t="n">
        <v>45754</v>
      </c>
      <c r="D702" s="65" t="inlineStr">
        <is>
          <t>2025-04</t>
        </is>
      </c>
      <c r="E702" s="65" t="inlineStr">
        <is>
          <t>2024-2025</t>
        </is>
      </c>
      <c r="F702" s="65" t="inlineStr">
        <is>
          <t>TEC-04</t>
        </is>
      </c>
      <c r="G702" s="65" t="inlineStr">
        <is>
          <t>Lucas Bertin</t>
        </is>
      </c>
      <c r="H702" s="65" t="inlineStr">
        <is>
          <t>Bordeaux</t>
        </is>
      </c>
      <c r="I702" s="65" t="inlineStr">
        <is>
          <t>Dépannage</t>
        </is>
      </c>
      <c r="J702" s="70" t="n">
        <v>1.5</v>
      </c>
      <c r="K702" s="70" t="n">
        <v>1.8</v>
      </c>
      <c r="L702" s="72" t="n">
        <v>27</v>
      </c>
      <c r="M702" s="68" t="n">
        <v>48.6</v>
      </c>
      <c r="N702" s="68" t="n">
        <v>111.61</v>
      </c>
      <c r="O702" s="65" t="inlineStr">
        <is>
          <t>Terminée</t>
        </is>
      </c>
      <c r="P702" s="67">
        <f>$I702</f>
        <v/>
      </c>
      <c r="Q702" s="69">
        <f>1</f>
        <v/>
      </c>
      <c r="R702" s="68">
        <f>IFERROR(INDEX(Devis!$M$2:$M$3053,MATCH($B702,Devis!$A$2:$A$3053,0)),0)</f>
        <v/>
      </c>
      <c r="S702" s="68">
        <f>$M702+$N702</f>
        <v/>
      </c>
      <c r="T702" s="68">
        <f>$R702-$S702</f>
        <v/>
      </c>
      <c r="U702" s="67">
        <f>IFERROR(IF(($C702-INDEX(Techniciens!$G$2:$G$13,MATCH($F702,Techniciens!$A$2:$A$13,0)))&lt;=365,"Moins d'un an",IF(($C702-INDEX(Techniciens!$G$2:$G$13,MATCH($F702,Techniciens!$A$2:$A$13,0)))&lt;=730,"1 à 2 ans","Plus de 2 ans")),"")</f>
        <v/>
      </c>
    </row>
    <row r="703">
      <c r="A703" s="65" t="inlineStr">
        <is>
          <t>INT-00702</t>
        </is>
      </c>
      <c r="B703" s="65" t="inlineStr">
        <is>
          <t>DEV-01718</t>
        </is>
      </c>
      <c r="C703" s="66" t="n">
        <v>45762</v>
      </c>
      <c r="D703" s="65" t="inlineStr">
        <is>
          <t>2025-04</t>
        </is>
      </c>
      <c r="E703" s="65" t="inlineStr">
        <is>
          <t>2024-2025</t>
        </is>
      </c>
      <c r="F703" s="65" t="inlineStr">
        <is>
          <t>TEC-05</t>
        </is>
      </c>
      <c r="G703" s="65" t="inlineStr">
        <is>
          <t>Sonia Mercier</t>
        </is>
      </c>
      <c r="H703" s="65" t="inlineStr">
        <is>
          <t>Bordeaux</t>
        </is>
      </c>
      <c r="I703" s="65" t="inlineStr">
        <is>
          <t>Salle de bain</t>
        </is>
      </c>
      <c r="J703" s="70" t="n">
        <v>46.5</v>
      </c>
      <c r="K703" s="70" t="n">
        <v>42.7</v>
      </c>
      <c r="L703" s="72" t="n">
        <v>31</v>
      </c>
      <c r="M703" s="68" t="n">
        <v>1323.7</v>
      </c>
      <c r="N703" s="68" t="n">
        <v>5991.59</v>
      </c>
      <c r="O703" s="65" t="inlineStr">
        <is>
          <t>Terminée</t>
        </is>
      </c>
      <c r="P703" s="67">
        <f>$I703</f>
        <v/>
      </c>
      <c r="Q703" s="69">
        <f>1</f>
        <v/>
      </c>
      <c r="R703" s="68">
        <f>IFERROR(INDEX(Devis!$M$2:$M$3053,MATCH($B703,Devis!$A$2:$A$3053,0)),0)</f>
        <v/>
      </c>
      <c r="S703" s="68">
        <f>$M703+$N703</f>
        <v/>
      </c>
      <c r="T703" s="68">
        <f>$R703-$S703</f>
        <v/>
      </c>
      <c r="U703" s="67">
        <f>IFERROR(IF(($C703-INDEX(Techniciens!$G$2:$G$13,MATCH($F703,Techniciens!$A$2:$A$13,0)))&lt;=365,"Moins d'un an",IF(($C703-INDEX(Techniciens!$G$2:$G$13,MATCH($F703,Techniciens!$A$2:$A$13,0)))&lt;=730,"1 à 2 ans","Plus de 2 ans")),"")</f>
        <v/>
      </c>
    </row>
    <row r="704">
      <c r="A704" s="65" t="inlineStr">
        <is>
          <t>INT-00703</t>
        </is>
      </c>
      <c r="B704" s="65" t="inlineStr">
        <is>
          <t>DEV-01719</t>
        </is>
      </c>
      <c r="C704" s="66" t="n">
        <v>45748</v>
      </c>
      <c r="D704" s="65" t="inlineStr">
        <is>
          <t>2025-04</t>
        </is>
      </c>
      <c r="E704" s="65" t="inlineStr">
        <is>
          <t>2024-2025</t>
        </is>
      </c>
      <c r="F704" s="65" t="inlineStr">
        <is>
          <t>TEC-06</t>
        </is>
      </c>
      <c r="G704" s="65" t="inlineStr">
        <is>
          <t>Pierre Vasseur</t>
        </is>
      </c>
      <c r="H704" s="65" t="inlineStr">
        <is>
          <t>Toulouse</t>
        </is>
      </c>
      <c r="I704" s="65" t="inlineStr">
        <is>
          <t>Salle de bain</t>
        </is>
      </c>
      <c r="J704" s="70" t="n">
        <v>16.7</v>
      </c>
      <c r="K704" s="70" t="n">
        <v>15.8</v>
      </c>
      <c r="L704" s="72" t="n">
        <v>36</v>
      </c>
      <c r="M704" s="68" t="n">
        <v>568.8</v>
      </c>
      <c r="N704" s="68" t="n">
        <v>4679.94</v>
      </c>
      <c r="O704" s="65" t="inlineStr">
        <is>
          <t>Terminée</t>
        </is>
      </c>
      <c r="P704" s="67">
        <f>$I704</f>
        <v/>
      </c>
      <c r="Q704" s="69">
        <f>1</f>
        <v/>
      </c>
      <c r="R704" s="68">
        <f>IFERROR(INDEX(Devis!$M$2:$M$3053,MATCH($B704,Devis!$A$2:$A$3053,0)),0)</f>
        <v/>
      </c>
      <c r="S704" s="68">
        <f>$M704+$N704</f>
        <v/>
      </c>
      <c r="T704" s="68">
        <f>$R704-$S704</f>
        <v/>
      </c>
      <c r="U704" s="67">
        <f>IFERROR(IF(($C704-INDEX(Techniciens!$G$2:$G$13,MATCH($F704,Techniciens!$A$2:$A$13,0)))&lt;=365,"Moins d'un an",IF(($C704-INDEX(Techniciens!$G$2:$G$13,MATCH($F704,Techniciens!$A$2:$A$13,0)))&lt;=730,"1 à 2 ans","Plus de 2 ans")),"")</f>
        <v/>
      </c>
    </row>
    <row r="705">
      <c r="A705" s="65" t="inlineStr">
        <is>
          <t>INT-00704</t>
        </is>
      </c>
      <c r="B705" s="65" t="inlineStr">
        <is>
          <t>DEV-01720</t>
        </is>
      </c>
      <c r="C705" s="66" t="n">
        <v>45757</v>
      </c>
      <c r="D705" s="65" t="inlineStr">
        <is>
          <t>2025-04</t>
        </is>
      </c>
      <c r="E705" s="65" t="inlineStr">
        <is>
          <t>2024-2025</t>
        </is>
      </c>
      <c r="F705" s="65" t="inlineStr">
        <is>
          <t>TEC-12</t>
        </is>
      </c>
      <c r="G705" s="65" t="inlineStr">
        <is>
          <t>Inès Bonnaud</t>
        </is>
      </c>
      <c r="H705" s="65" t="inlineStr">
        <is>
          <t>Montpellier</t>
        </is>
      </c>
      <c r="I705" s="65" t="inlineStr">
        <is>
          <t>Dépannage</t>
        </is>
      </c>
      <c r="J705" s="70" t="n">
        <v>1.7</v>
      </c>
      <c r="K705" s="70" t="n">
        <v>2.2</v>
      </c>
      <c r="L705" s="72" t="n">
        <v>29</v>
      </c>
      <c r="M705" s="68" t="n">
        <v>63.8</v>
      </c>
      <c r="N705" s="68" t="n">
        <v>135.08</v>
      </c>
      <c r="O705" s="65" t="inlineStr">
        <is>
          <t>Terminée</t>
        </is>
      </c>
      <c r="P705" s="67">
        <f>$I705</f>
        <v/>
      </c>
      <c r="Q705" s="69">
        <f>1</f>
        <v/>
      </c>
      <c r="R705" s="68">
        <f>IFERROR(INDEX(Devis!$M$2:$M$3053,MATCH($B705,Devis!$A$2:$A$3053,0)),0)</f>
        <v/>
      </c>
      <c r="S705" s="68">
        <f>$M705+$N705</f>
        <v/>
      </c>
      <c r="T705" s="68">
        <f>$R705-$S705</f>
        <v/>
      </c>
      <c r="U705" s="67">
        <f>IFERROR(IF(($C705-INDEX(Techniciens!$G$2:$G$13,MATCH($F705,Techniciens!$A$2:$A$13,0)))&lt;=365,"Moins d'un an",IF(($C705-INDEX(Techniciens!$G$2:$G$13,MATCH($F705,Techniciens!$A$2:$A$13,0)))&lt;=730,"1 à 2 ans","Plus de 2 ans")),"")</f>
        <v/>
      </c>
    </row>
    <row r="706">
      <c r="A706" s="65" t="inlineStr">
        <is>
          <t>INT-00705</t>
        </is>
      </c>
      <c r="B706" s="65" t="inlineStr">
        <is>
          <t>DEV-01721</t>
        </is>
      </c>
      <c r="C706" s="66" t="n">
        <v>45792</v>
      </c>
      <c r="D706" s="65" t="inlineStr">
        <is>
          <t>2025-05</t>
        </is>
      </c>
      <c r="E706" s="65" t="inlineStr">
        <is>
          <t>2024-2025</t>
        </is>
      </c>
      <c r="F706" s="65" t="inlineStr">
        <is>
          <t>TEC-02</t>
        </is>
      </c>
      <c r="G706" s="65" t="inlineStr">
        <is>
          <t>Ahmed Zahiri</t>
        </is>
      </c>
      <c r="H706" s="65" t="inlineStr">
        <is>
          <t>Bordeaux</t>
        </is>
      </c>
      <c r="I706" s="65" t="inlineStr">
        <is>
          <t>Chauffage</t>
        </is>
      </c>
      <c r="J706" s="70" t="n">
        <v>1</v>
      </c>
      <c r="K706" s="70" t="n">
        <v>1</v>
      </c>
      <c r="L706" s="72" t="n">
        <v>35</v>
      </c>
      <c r="M706" s="68" t="n">
        <v>35</v>
      </c>
      <c r="N706" s="68" t="n">
        <v>92.66</v>
      </c>
      <c r="O706" s="65" t="inlineStr">
        <is>
          <t>Terminée</t>
        </is>
      </c>
      <c r="P706" s="67">
        <f>$I706</f>
        <v/>
      </c>
      <c r="Q706" s="69">
        <f>1</f>
        <v/>
      </c>
      <c r="R706" s="68">
        <f>IFERROR(INDEX(Devis!$M$2:$M$3053,MATCH($B706,Devis!$A$2:$A$3053,0)),0)</f>
        <v/>
      </c>
      <c r="S706" s="68">
        <f>$M706+$N706</f>
        <v/>
      </c>
      <c r="T706" s="68">
        <f>$R706-$S706</f>
        <v/>
      </c>
      <c r="U706" s="67">
        <f>IFERROR(IF(($C706-INDEX(Techniciens!$G$2:$G$13,MATCH($F706,Techniciens!$A$2:$A$13,0)))&lt;=365,"Moins d'un an",IF(($C706-INDEX(Techniciens!$G$2:$G$13,MATCH($F706,Techniciens!$A$2:$A$13,0)))&lt;=730,"1 à 2 ans","Plus de 2 ans")),"")</f>
        <v/>
      </c>
    </row>
    <row r="707">
      <c r="A707" s="65" t="inlineStr">
        <is>
          <t>INT-00706</t>
        </is>
      </c>
      <c r="B707" s="65" t="inlineStr">
        <is>
          <t>DEV-01722</t>
        </is>
      </c>
      <c r="C707" s="66" t="n">
        <v>45750</v>
      </c>
      <c r="D707" s="65" t="inlineStr">
        <is>
          <t>2025-04</t>
        </is>
      </c>
      <c r="E707" s="65" t="inlineStr">
        <is>
          <t>2024-2025</t>
        </is>
      </c>
      <c r="F707" s="65" t="inlineStr">
        <is>
          <t>TEC-02</t>
        </is>
      </c>
      <c r="G707" s="65" t="inlineStr">
        <is>
          <t>Ahmed Zahiri</t>
        </is>
      </c>
      <c r="H707" s="65" t="inlineStr">
        <is>
          <t>Bordeaux</t>
        </is>
      </c>
      <c r="I707" s="65" t="inlineStr">
        <is>
          <t>Chauffage</t>
        </is>
      </c>
      <c r="J707" s="70" t="n">
        <v>0.9</v>
      </c>
      <c r="K707" s="70" t="n">
        <v>0.8</v>
      </c>
      <c r="L707" s="72" t="n">
        <v>35</v>
      </c>
      <c r="M707" s="68" t="n">
        <v>28</v>
      </c>
      <c r="N707" s="68" t="n">
        <v>110.91</v>
      </c>
      <c r="O707" s="65" t="inlineStr">
        <is>
          <t>Terminée</t>
        </is>
      </c>
      <c r="P707" s="67">
        <f>$I707</f>
        <v/>
      </c>
      <c r="Q707" s="69">
        <f>1</f>
        <v/>
      </c>
      <c r="R707" s="68">
        <f>IFERROR(INDEX(Devis!$M$2:$M$3053,MATCH($B707,Devis!$A$2:$A$3053,0)),0)</f>
        <v/>
      </c>
      <c r="S707" s="68">
        <f>$M707+$N707</f>
        <v/>
      </c>
      <c r="T707" s="68">
        <f>$R707-$S707</f>
        <v/>
      </c>
      <c r="U707" s="67">
        <f>IFERROR(IF(($C707-INDEX(Techniciens!$G$2:$G$13,MATCH($F707,Techniciens!$A$2:$A$13,0)))&lt;=365,"Moins d'un an",IF(($C707-INDEX(Techniciens!$G$2:$G$13,MATCH($F707,Techniciens!$A$2:$A$13,0)))&lt;=730,"1 à 2 ans","Plus de 2 ans")),"")</f>
        <v/>
      </c>
    </row>
    <row r="708">
      <c r="A708" s="65" t="inlineStr">
        <is>
          <t>INT-00707</t>
        </is>
      </c>
      <c r="B708" s="65" t="inlineStr">
        <is>
          <t>DEV-01723</t>
        </is>
      </c>
      <c r="C708" s="66" t="n">
        <v>45765</v>
      </c>
      <c r="D708" s="65" t="inlineStr">
        <is>
          <t>2025-04</t>
        </is>
      </c>
      <c r="E708" s="65" t="inlineStr">
        <is>
          <t>2024-2025</t>
        </is>
      </c>
      <c r="F708" s="65" t="inlineStr">
        <is>
          <t>TEC-04</t>
        </is>
      </c>
      <c r="G708" s="65" t="inlineStr">
        <is>
          <t>Lucas Bertin</t>
        </is>
      </c>
      <c r="H708" s="65" t="inlineStr">
        <is>
          <t>Bordeaux</t>
        </is>
      </c>
      <c r="I708" s="65" t="inlineStr">
        <is>
          <t>Plomberie</t>
        </is>
      </c>
      <c r="J708" s="70" t="n">
        <v>13.1</v>
      </c>
      <c r="K708" s="70" t="n">
        <v>15.4</v>
      </c>
      <c r="L708" s="72" t="n">
        <v>27</v>
      </c>
      <c r="M708" s="68" t="n">
        <v>415.8</v>
      </c>
      <c r="N708" s="68" t="n">
        <v>2030.61</v>
      </c>
      <c r="O708" s="65" t="inlineStr">
        <is>
          <t>Terminée</t>
        </is>
      </c>
      <c r="P708" s="67">
        <f>$I708</f>
        <v/>
      </c>
      <c r="Q708" s="69">
        <f>1</f>
        <v/>
      </c>
      <c r="R708" s="68">
        <f>IFERROR(INDEX(Devis!$M$2:$M$3053,MATCH($B708,Devis!$A$2:$A$3053,0)),0)</f>
        <v/>
      </c>
      <c r="S708" s="68">
        <f>$M708+$N708</f>
        <v/>
      </c>
      <c r="T708" s="68">
        <f>$R708-$S708</f>
        <v/>
      </c>
      <c r="U708" s="67">
        <f>IFERROR(IF(($C708-INDEX(Techniciens!$G$2:$G$13,MATCH($F708,Techniciens!$A$2:$A$13,0)))&lt;=365,"Moins d'un an",IF(($C708-INDEX(Techniciens!$G$2:$G$13,MATCH($F708,Techniciens!$A$2:$A$13,0)))&lt;=730,"1 à 2 ans","Plus de 2 ans")),"")</f>
        <v/>
      </c>
    </row>
    <row r="709">
      <c r="A709" s="65" t="inlineStr">
        <is>
          <t>INT-00708</t>
        </is>
      </c>
      <c r="B709" s="65" t="inlineStr">
        <is>
          <t>DEV-01724</t>
        </is>
      </c>
      <c r="C709" s="66" t="n">
        <v>45768</v>
      </c>
      <c r="D709" s="65" t="inlineStr">
        <is>
          <t>2025-04</t>
        </is>
      </c>
      <c r="E709" s="65" t="inlineStr">
        <is>
          <t>2024-2025</t>
        </is>
      </c>
      <c r="F709" s="65" t="inlineStr">
        <is>
          <t>TEC-07</t>
        </is>
      </c>
      <c r="G709" s="65" t="inlineStr">
        <is>
          <t>Yannick Dubreuil</t>
        </is>
      </c>
      <c r="H709" s="65" t="inlineStr">
        <is>
          <t>Toulouse</t>
        </is>
      </c>
      <c r="I709" s="65" t="inlineStr">
        <is>
          <t>Plomberie</t>
        </is>
      </c>
      <c r="J709" s="70" t="n">
        <v>2.1</v>
      </c>
      <c r="K709" s="70" t="n">
        <v>2.4</v>
      </c>
      <c r="L709" s="72" t="n">
        <v>30</v>
      </c>
      <c r="M709" s="68" t="n">
        <v>72</v>
      </c>
      <c r="N709" s="68" t="n">
        <v>200.01</v>
      </c>
      <c r="O709" s="65" t="inlineStr">
        <is>
          <t>Terminée</t>
        </is>
      </c>
      <c r="P709" s="67">
        <f>$I709</f>
        <v/>
      </c>
      <c r="Q709" s="69">
        <f>1</f>
        <v/>
      </c>
      <c r="R709" s="68">
        <f>IFERROR(INDEX(Devis!$M$2:$M$3053,MATCH($B709,Devis!$A$2:$A$3053,0)),0)</f>
        <v/>
      </c>
      <c r="S709" s="68">
        <f>$M709+$N709</f>
        <v/>
      </c>
      <c r="T709" s="68">
        <f>$R709-$S709</f>
        <v/>
      </c>
      <c r="U709" s="67">
        <f>IFERROR(IF(($C709-INDEX(Techniciens!$G$2:$G$13,MATCH($F709,Techniciens!$A$2:$A$13,0)))&lt;=365,"Moins d'un an",IF(($C709-INDEX(Techniciens!$G$2:$G$13,MATCH($F709,Techniciens!$A$2:$A$13,0)))&lt;=730,"1 à 2 ans","Plus de 2 ans")),"")</f>
        <v/>
      </c>
    </row>
    <row r="710">
      <c r="A710" s="65" t="inlineStr">
        <is>
          <t>INT-00709</t>
        </is>
      </c>
      <c r="B710" s="65" t="inlineStr">
        <is>
          <t>DEV-01729</t>
        </is>
      </c>
      <c r="C710" s="66" t="n">
        <v>45775</v>
      </c>
      <c r="D710" s="65" t="inlineStr">
        <is>
          <t>2025-04</t>
        </is>
      </c>
      <c r="E710" s="65" t="inlineStr">
        <is>
          <t>2024-2025</t>
        </is>
      </c>
      <c r="F710" s="65" t="inlineStr">
        <is>
          <t>TEC-04</t>
        </is>
      </c>
      <c r="G710" s="65" t="inlineStr">
        <is>
          <t>Lucas Bertin</t>
        </is>
      </c>
      <c r="H710" s="65" t="inlineStr">
        <is>
          <t>Bordeaux</t>
        </is>
      </c>
      <c r="I710" s="65" t="inlineStr">
        <is>
          <t>Dépannage</t>
        </is>
      </c>
      <c r="J710" s="70" t="n">
        <v>1.4</v>
      </c>
      <c r="K710" s="70" t="n">
        <v>1.8</v>
      </c>
      <c r="L710" s="72" t="n">
        <v>27</v>
      </c>
      <c r="M710" s="68" t="n">
        <v>48.6</v>
      </c>
      <c r="N710" s="68" t="n">
        <v>137.24</v>
      </c>
      <c r="O710" s="65" t="inlineStr">
        <is>
          <t>Terminée</t>
        </is>
      </c>
      <c r="P710" s="67">
        <f>$I710</f>
        <v/>
      </c>
      <c r="Q710" s="69">
        <f>1</f>
        <v/>
      </c>
      <c r="R710" s="68">
        <f>IFERROR(INDEX(Devis!$M$2:$M$3053,MATCH($B710,Devis!$A$2:$A$3053,0)),0)</f>
        <v/>
      </c>
      <c r="S710" s="68">
        <f>$M710+$N710</f>
        <v/>
      </c>
      <c r="T710" s="68">
        <f>$R710-$S710</f>
        <v/>
      </c>
      <c r="U710" s="67">
        <f>IFERROR(IF(($C710-INDEX(Techniciens!$G$2:$G$13,MATCH($F710,Techniciens!$A$2:$A$13,0)))&lt;=365,"Moins d'un an",IF(($C710-INDEX(Techniciens!$G$2:$G$13,MATCH($F710,Techniciens!$A$2:$A$13,0)))&lt;=730,"1 à 2 ans","Plus de 2 ans")),"")</f>
        <v/>
      </c>
    </row>
    <row r="711">
      <c r="A711" s="65" t="inlineStr">
        <is>
          <t>INT-00710</t>
        </is>
      </c>
      <c r="B711" s="65" t="inlineStr">
        <is>
          <t>DEV-01733</t>
        </is>
      </c>
      <c r="C711" s="66" t="n">
        <v>45763</v>
      </c>
      <c r="D711" s="65" t="inlineStr">
        <is>
          <t>2025-04</t>
        </is>
      </c>
      <c r="E711" s="65" t="inlineStr">
        <is>
          <t>2024-2025</t>
        </is>
      </c>
      <c r="F711" s="65" t="inlineStr">
        <is>
          <t>TEC-09</t>
        </is>
      </c>
      <c r="G711" s="65" t="inlineStr">
        <is>
          <t>Mehdi Ouali</t>
        </is>
      </c>
      <c r="H711" s="65" t="inlineStr">
        <is>
          <t>Toulouse</t>
        </is>
      </c>
      <c r="I711" s="65" t="inlineStr">
        <is>
          <t>Dépannage</t>
        </is>
      </c>
      <c r="J711" s="70" t="n">
        <v>1.1</v>
      </c>
      <c r="K711" s="70" t="n">
        <v>1.2</v>
      </c>
      <c r="L711" s="72" t="n">
        <v>28</v>
      </c>
      <c r="M711" s="68" t="n">
        <v>33.6</v>
      </c>
      <c r="N711" s="68" t="n">
        <v>185.69</v>
      </c>
      <c r="O711" s="65" t="inlineStr">
        <is>
          <t>Terminée</t>
        </is>
      </c>
      <c r="P711" s="67">
        <f>$I711</f>
        <v/>
      </c>
      <c r="Q711" s="69">
        <f>1</f>
        <v/>
      </c>
      <c r="R711" s="68">
        <f>IFERROR(INDEX(Devis!$M$2:$M$3053,MATCH($B711,Devis!$A$2:$A$3053,0)),0)</f>
        <v/>
      </c>
      <c r="S711" s="68">
        <f>$M711+$N711</f>
        <v/>
      </c>
      <c r="T711" s="68">
        <f>$R711-$S711</f>
        <v/>
      </c>
      <c r="U711" s="67">
        <f>IFERROR(IF(($C711-INDEX(Techniciens!$G$2:$G$13,MATCH($F711,Techniciens!$A$2:$A$13,0)))&lt;=365,"Moins d'un an",IF(($C711-INDEX(Techniciens!$G$2:$G$13,MATCH($F711,Techniciens!$A$2:$A$13,0)))&lt;=730,"1 à 2 ans","Plus de 2 ans")),"")</f>
        <v/>
      </c>
    </row>
    <row r="712">
      <c r="A712" s="65" t="inlineStr">
        <is>
          <t>INT-00711</t>
        </is>
      </c>
      <c r="B712" s="65" t="inlineStr">
        <is>
          <t>DEV-01736</t>
        </is>
      </c>
      <c r="C712" s="66" t="n">
        <v>45754</v>
      </c>
      <c r="D712" s="65" t="inlineStr">
        <is>
          <t>2025-04</t>
        </is>
      </c>
      <c r="E712" s="65" t="inlineStr">
        <is>
          <t>2024-2025</t>
        </is>
      </c>
      <c r="F712" s="65" t="inlineStr">
        <is>
          <t>TEC-04</t>
        </is>
      </c>
      <c r="G712" s="65" t="inlineStr">
        <is>
          <t>Lucas Bertin</t>
        </is>
      </c>
      <c r="H712" s="65" t="inlineStr">
        <is>
          <t>Bordeaux</t>
        </is>
      </c>
      <c r="I712" s="65" t="inlineStr">
        <is>
          <t>Plomberie</t>
        </is>
      </c>
      <c r="J712" s="70" t="n">
        <v>2</v>
      </c>
      <c r="K712" s="70" t="n">
        <v>2.3</v>
      </c>
      <c r="L712" s="72" t="n">
        <v>27</v>
      </c>
      <c r="M712" s="68" t="n">
        <v>62.1</v>
      </c>
      <c r="N712" s="68" t="n">
        <v>244.32</v>
      </c>
      <c r="O712" s="65" t="inlineStr">
        <is>
          <t>Terminée</t>
        </is>
      </c>
      <c r="P712" s="67">
        <f>$I712</f>
        <v/>
      </c>
      <c r="Q712" s="69">
        <f>1</f>
        <v/>
      </c>
      <c r="R712" s="68">
        <f>IFERROR(INDEX(Devis!$M$2:$M$3053,MATCH($B712,Devis!$A$2:$A$3053,0)),0)</f>
        <v/>
      </c>
      <c r="S712" s="68">
        <f>$M712+$N712</f>
        <v/>
      </c>
      <c r="T712" s="68">
        <f>$R712-$S712</f>
        <v/>
      </c>
      <c r="U712" s="67">
        <f>IFERROR(IF(($C712-INDEX(Techniciens!$G$2:$G$13,MATCH($F712,Techniciens!$A$2:$A$13,0)))&lt;=365,"Moins d'un an",IF(($C712-INDEX(Techniciens!$G$2:$G$13,MATCH($F712,Techniciens!$A$2:$A$13,0)))&lt;=730,"1 à 2 ans","Plus de 2 ans")),"")</f>
        <v/>
      </c>
    </row>
    <row r="713">
      <c r="A713" s="65" t="inlineStr">
        <is>
          <t>INT-00712</t>
        </is>
      </c>
      <c r="B713" s="65" t="inlineStr">
        <is>
          <t>DEV-01738</t>
        </is>
      </c>
      <c r="C713" s="66" t="n">
        <v>45751</v>
      </c>
      <c r="D713" s="65" t="inlineStr">
        <is>
          <t>2025-04</t>
        </is>
      </c>
      <c r="E713" s="65" t="inlineStr">
        <is>
          <t>2024-2025</t>
        </is>
      </c>
      <c r="F713" s="65" t="inlineStr">
        <is>
          <t>TEC-02</t>
        </is>
      </c>
      <c r="G713" s="65" t="inlineStr">
        <is>
          <t>Ahmed Zahiri</t>
        </is>
      </c>
      <c r="H713" s="65" t="inlineStr">
        <is>
          <t>Bordeaux</t>
        </is>
      </c>
      <c r="I713" s="65" t="inlineStr">
        <is>
          <t>Chauffage</t>
        </is>
      </c>
      <c r="J713" s="70" t="n">
        <v>8.1</v>
      </c>
      <c r="K713" s="70" t="n">
        <v>8.199999999999999</v>
      </c>
      <c r="L713" s="72" t="n">
        <v>35</v>
      </c>
      <c r="M713" s="68" t="n">
        <v>287</v>
      </c>
      <c r="N713" s="68" t="n">
        <v>1229.37</v>
      </c>
      <c r="O713" s="65" t="inlineStr">
        <is>
          <t>Terminée</t>
        </is>
      </c>
      <c r="P713" s="67">
        <f>$I713</f>
        <v/>
      </c>
      <c r="Q713" s="69">
        <f>1</f>
        <v/>
      </c>
      <c r="R713" s="68">
        <f>IFERROR(INDEX(Devis!$M$2:$M$3053,MATCH($B713,Devis!$A$2:$A$3053,0)),0)</f>
        <v/>
      </c>
      <c r="S713" s="68">
        <f>$M713+$N713</f>
        <v/>
      </c>
      <c r="T713" s="68">
        <f>$R713-$S713</f>
        <v/>
      </c>
      <c r="U713" s="67">
        <f>IFERROR(IF(($C713-INDEX(Techniciens!$G$2:$G$13,MATCH($F713,Techniciens!$A$2:$A$13,0)))&lt;=365,"Moins d'un an",IF(($C713-INDEX(Techniciens!$G$2:$G$13,MATCH($F713,Techniciens!$A$2:$A$13,0)))&lt;=730,"1 à 2 ans","Plus de 2 ans")),"")</f>
        <v/>
      </c>
    </row>
    <row r="714">
      <c r="A714" s="65" t="inlineStr">
        <is>
          <t>INT-00713</t>
        </is>
      </c>
      <c r="B714" s="65" t="inlineStr">
        <is>
          <t>DEV-01743</t>
        </is>
      </c>
      <c r="C714" s="66" t="n">
        <v>45799</v>
      </c>
      <c r="D714" s="65" t="inlineStr">
        <is>
          <t>2025-05</t>
        </is>
      </c>
      <c r="E714" s="65" t="inlineStr">
        <is>
          <t>2024-2025</t>
        </is>
      </c>
      <c r="F714" s="65" t="inlineStr">
        <is>
          <t>TEC-03</t>
        </is>
      </c>
      <c r="G714" s="65" t="inlineStr">
        <is>
          <t>Fabien Ortiz</t>
        </is>
      </c>
      <c r="H714" s="65" t="inlineStr">
        <is>
          <t>Bordeaux</t>
        </is>
      </c>
      <c r="I714" s="65" t="inlineStr">
        <is>
          <t>Électricité</t>
        </is>
      </c>
      <c r="J714" s="70" t="n">
        <v>5.6</v>
      </c>
      <c r="K714" s="70" t="n">
        <v>5.6</v>
      </c>
      <c r="L714" s="72" t="n">
        <v>33</v>
      </c>
      <c r="M714" s="68" t="n">
        <v>184.8</v>
      </c>
      <c r="N714" s="68" t="n">
        <v>1638.19</v>
      </c>
      <c r="O714" s="65" t="inlineStr">
        <is>
          <t>Terminée</t>
        </is>
      </c>
      <c r="P714" s="67">
        <f>$I714</f>
        <v/>
      </c>
      <c r="Q714" s="69">
        <f>1</f>
        <v/>
      </c>
      <c r="R714" s="68">
        <f>IFERROR(INDEX(Devis!$M$2:$M$3053,MATCH($B714,Devis!$A$2:$A$3053,0)),0)</f>
        <v/>
      </c>
      <c r="S714" s="68">
        <f>$M714+$N714</f>
        <v/>
      </c>
      <c r="T714" s="68">
        <f>$R714-$S714</f>
        <v/>
      </c>
      <c r="U714" s="67">
        <f>IFERROR(IF(($C714-INDEX(Techniciens!$G$2:$G$13,MATCH($F714,Techniciens!$A$2:$A$13,0)))&lt;=365,"Moins d'un an",IF(($C714-INDEX(Techniciens!$G$2:$G$13,MATCH($F714,Techniciens!$A$2:$A$13,0)))&lt;=730,"1 à 2 ans","Plus de 2 ans")),"")</f>
        <v/>
      </c>
    </row>
    <row r="715">
      <c r="A715" s="65" t="inlineStr">
        <is>
          <t>INT-00714</t>
        </is>
      </c>
      <c r="B715" s="65" t="inlineStr">
        <is>
          <t>DEV-01747</t>
        </is>
      </c>
      <c r="C715" s="66" t="n">
        <v>45771</v>
      </c>
      <c r="D715" s="65" t="inlineStr">
        <is>
          <t>2025-04</t>
        </is>
      </c>
      <c r="E715" s="65" t="inlineStr">
        <is>
          <t>2024-2025</t>
        </is>
      </c>
      <c r="F715" s="65" t="inlineStr">
        <is>
          <t>TEC-05</t>
        </is>
      </c>
      <c r="G715" s="65" t="inlineStr">
        <is>
          <t>Sonia Mercier</t>
        </is>
      </c>
      <c r="H715" s="65" t="inlineStr">
        <is>
          <t>Bordeaux</t>
        </is>
      </c>
      <c r="I715" s="65" t="inlineStr">
        <is>
          <t>Salle de bain</t>
        </is>
      </c>
      <c r="J715" s="70" t="n">
        <v>17.5</v>
      </c>
      <c r="K715" s="70" t="n">
        <v>17.9</v>
      </c>
      <c r="L715" s="72" t="n">
        <v>31</v>
      </c>
      <c r="M715" s="68" t="n">
        <v>554.9</v>
      </c>
      <c r="N715" s="68" t="n">
        <v>2423.53</v>
      </c>
      <c r="O715" s="65" t="inlineStr">
        <is>
          <t>Terminée</t>
        </is>
      </c>
      <c r="P715" s="67">
        <f>$I715</f>
        <v/>
      </c>
      <c r="Q715" s="69">
        <f>1</f>
        <v/>
      </c>
      <c r="R715" s="68">
        <f>IFERROR(INDEX(Devis!$M$2:$M$3053,MATCH($B715,Devis!$A$2:$A$3053,0)),0)</f>
        <v/>
      </c>
      <c r="S715" s="68">
        <f>$M715+$N715</f>
        <v/>
      </c>
      <c r="T715" s="68">
        <f>$R715-$S715</f>
        <v/>
      </c>
      <c r="U715" s="67">
        <f>IFERROR(IF(($C715-INDEX(Techniciens!$G$2:$G$13,MATCH($F715,Techniciens!$A$2:$A$13,0)))&lt;=365,"Moins d'un an",IF(($C715-INDEX(Techniciens!$G$2:$G$13,MATCH($F715,Techniciens!$A$2:$A$13,0)))&lt;=730,"1 à 2 ans","Plus de 2 ans")),"")</f>
        <v/>
      </c>
    </row>
    <row r="716">
      <c r="A716" s="65" t="inlineStr">
        <is>
          <t>INT-00715</t>
        </is>
      </c>
      <c r="B716" s="65" t="inlineStr">
        <is>
          <t>DEV-01750</t>
        </is>
      </c>
      <c r="C716" s="66" t="n">
        <v>45761</v>
      </c>
      <c r="D716" s="65" t="inlineStr">
        <is>
          <t>2025-04</t>
        </is>
      </c>
      <c r="E716" s="65" t="inlineStr">
        <is>
          <t>2024-2025</t>
        </is>
      </c>
      <c r="F716" s="65" t="inlineStr">
        <is>
          <t>TEC-06</t>
        </is>
      </c>
      <c r="G716" s="65" t="inlineStr">
        <is>
          <t>Pierre Vasseur</t>
        </is>
      </c>
      <c r="H716" s="65" t="inlineStr">
        <is>
          <t>Toulouse</t>
        </is>
      </c>
      <c r="I716" s="65" t="inlineStr">
        <is>
          <t>Chauffage</t>
        </is>
      </c>
      <c r="J716" s="70" t="n">
        <v>9.300000000000001</v>
      </c>
      <c r="K716" s="70" t="n">
        <v>9.199999999999999</v>
      </c>
      <c r="L716" s="72" t="n">
        <v>36</v>
      </c>
      <c r="M716" s="68" t="n">
        <v>331.2</v>
      </c>
      <c r="N716" s="68" t="n">
        <v>2876.63</v>
      </c>
      <c r="O716" s="65" t="inlineStr">
        <is>
          <t>Terminée</t>
        </is>
      </c>
      <c r="P716" s="67">
        <f>$I716</f>
        <v/>
      </c>
      <c r="Q716" s="69">
        <f>1</f>
        <v/>
      </c>
      <c r="R716" s="68">
        <f>IFERROR(INDEX(Devis!$M$2:$M$3053,MATCH($B716,Devis!$A$2:$A$3053,0)),0)</f>
        <v/>
      </c>
      <c r="S716" s="68">
        <f>$M716+$N716</f>
        <v/>
      </c>
      <c r="T716" s="68">
        <f>$R716-$S716</f>
        <v/>
      </c>
      <c r="U716" s="67">
        <f>IFERROR(IF(($C716-INDEX(Techniciens!$G$2:$G$13,MATCH($F716,Techniciens!$A$2:$A$13,0)))&lt;=365,"Moins d'un an",IF(($C716-INDEX(Techniciens!$G$2:$G$13,MATCH($F716,Techniciens!$A$2:$A$13,0)))&lt;=730,"1 à 2 ans","Plus de 2 ans")),"")</f>
        <v/>
      </c>
    </row>
    <row r="717">
      <c r="A717" s="65" t="inlineStr">
        <is>
          <t>INT-00716</t>
        </is>
      </c>
      <c r="B717" s="65" t="inlineStr">
        <is>
          <t>DEV-01758</t>
        </is>
      </c>
      <c r="C717" s="66" t="n">
        <v>45782</v>
      </c>
      <c r="D717" s="65" t="inlineStr">
        <is>
          <t>2025-05</t>
        </is>
      </c>
      <c r="E717" s="65" t="inlineStr">
        <is>
          <t>2024-2025</t>
        </is>
      </c>
      <c r="F717" s="65" t="inlineStr">
        <is>
          <t>TEC-12</t>
        </is>
      </c>
      <c r="G717" s="65" t="inlineStr">
        <is>
          <t>Inès Bonnaud</t>
        </is>
      </c>
      <c r="H717" s="65" t="inlineStr">
        <is>
          <t>Montpellier</t>
        </is>
      </c>
      <c r="I717" s="65" t="inlineStr">
        <is>
          <t>Électricité</t>
        </is>
      </c>
      <c r="J717" s="70" t="n">
        <v>7.4</v>
      </c>
      <c r="K717" s="70" t="n">
        <v>9.9</v>
      </c>
      <c r="L717" s="72" t="n">
        <v>29</v>
      </c>
      <c r="M717" s="68" t="n">
        <v>287.1</v>
      </c>
      <c r="N717" s="68" t="n">
        <v>884.7</v>
      </c>
      <c r="O717" s="65" t="inlineStr">
        <is>
          <t>Terminée</t>
        </is>
      </c>
      <c r="P717" s="67">
        <f>$I717</f>
        <v/>
      </c>
      <c r="Q717" s="69">
        <f>1</f>
        <v/>
      </c>
      <c r="R717" s="68">
        <f>IFERROR(INDEX(Devis!$M$2:$M$3053,MATCH($B717,Devis!$A$2:$A$3053,0)),0)</f>
        <v/>
      </c>
      <c r="S717" s="68">
        <f>$M717+$N717</f>
        <v/>
      </c>
      <c r="T717" s="68">
        <f>$R717-$S717</f>
        <v/>
      </c>
      <c r="U717" s="67">
        <f>IFERROR(IF(($C717-INDEX(Techniciens!$G$2:$G$13,MATCH($F717,Techniciens!$A$2:$A$13,0)))&lt;=365,"Moins d'un an",IF(($C717-INDEX(Techniciens!$G$2:$G$13,MATCH($F717,Techniciens!$A$2:$A$13,0)))&lt;=730,"1 à 2 ans","Plus de 2 ans")),"")</f>
        <v/>
      </c>
    </row>
    <row r="718">
      <c r="A718" s="65" t="inlineStr">
        <is>
          <t>INT-00717</t>
        </is>
      </c>
      <c r="B718" s="65" t="inlineStr">
        <is>
          <t>DEV-01760</t>
        </is>
      </c>
      <c r="C718" s="66" t="n">
        <v>45796</v>
      </c>
      <c r="D718" s="65" t="inlineStr">
        <is>
          <t>2025-05</t>
        </is>
      </c>
      <c r="E718" s="65" t="inlineStr">
        <is>
          <t>2024-2025</t>
        </is>
      </c>
      <c r="F718" s="65" t="inlineStr">
        <is>
          <t>TEC-08</t>
        </is>
      </c>
      <c r="G718" s="65" t="inlineStr">
        <is>
          <t>Elodie Ravel</t>
        </is>
      </c>
      <c r="H718" s="65" t="inlineStr">
        <is>
          <t>Toulouse</t>
        </is>
      </c>
      <c r="I718" s="65" t="inlineStr">
        <is>
          <t>Électricité</t>
        </is>
      </c>
      <c r="J718" s="70" t="n">
        <v>7.9</v>
      </c>
      <c r="K718" s="70" t="n">
        <v>8</v>
      </c>
      <c r="L718" s="72" t="n">
        <v>32</v>
      </c>
      <c r="M718" s="68" t="n">
        <v>256</v>
      </c>
      <c r="N718" s="68" t="n">
        <v>858.15</v>
      </c>
      <c r="O718" s="65" t="inlineStr">
        <is>
          <t>Terminée</t>
        </is>
      </c>
      <c r="P718" s="67">
        <f>$I718</f>
        <v/>
      </c>
      <c r="Q718" s="69">
        <f>1</f>
        <v/>
      </c>
      <c r="R718" s="68">
        <f>IFERROR(INDEX(Devis!$M$2:$M$3053,MATCH($B718,Devis!$A$2:$A$3053,0)),0)</f>
        <v/>
      </c>
      <c r="S718" s="68">
        <f>$M718+$N718</f>
        <v/>
      </c>
      <c r="T718" s="68">
        <f>$R718-$S718</f>
        <v/>
      </c>
      <c r="U718" s="67">
        <f>IFERROR(IF(($C718-INDEX(Techniciens!$G$2:$G$13,MATCH($F718,Techniciens!$A$2:$A$13,0)))&lt;=365,"Moins d'un an",IF(($C718-INDEX(Techniciens!$G$2:$G$13,MATCH($F718,Techniciens!$A$2:$A$13,0)))&lt;=730,"1 à 2 ans","Plus de 2 ans")),"")</f>
        <v/>
      </c>
    </row>
    <row r="719">
      <c r="A719" s="65" t="inlineStr">
        <is>
          <t>INT-00718</t>
        </is>
      </c>
      <c r="B719" s="65" t="inlineStr">
        <is>
          <t>DEV-01761</t>
        </is>
      </c>
      <c r="C719" s="66" t="n">
        <v>45778</v>
      </c>
      <c r="D719" s="65" t="inlineStr">
        <is>
          <t>2025-05</t>
        </is>
      </c>
      <c r="E719" s="65" t="inlineStr">
        <is>
          <t>2024-2025</t>
        </is>
      </c>
      <c r="F719" s="65" t="inlineStr">
        <is>
          <t>TEC-04</t>
        </is>
      </c>
      <c r="G719" s="65" t="inlineStr">
        <is>
          <t>Lucas Bertin</t>
        </is>
      </c>
      <c r="H719" s="65" t="inlineStr">
        <is>
          <t>Bordeaux</t>
        </is>
      </c>
      <c r="I719" s="65" t="inlineStr">
        <is>
          <t>Dépannage</t>
        </is>
      </c>
      <c r="J719" s="70" t="n">
        <v>1.6</v>
      </c>
      <c r="K719" s="70" t="n">
        <v>1.9</v>
      </c>
      <c r="L719" s="72" t="n">
        <v>27</v>
      </c>
      <c r="M719" s="68" t="n">
        <v>51.3</v>
      </c>
      <c r="N719" s="68" t="n">
        <v>271.61</v>
      </c>
      <c r="O719" s="65" t="inlineStr">
        <is>
          <t>Terminée</t>
        </is>
      </c>
      <c r="P719" s="67">
        <f>$I719</f>
        <v/>
      </c>
      <c r="Q719" s="69">
        <f>1</f>
        <v/>
      </c>
      <c r="R719" s="68">
        <f>IFERROR(INDEX(Devis!$M$2:$M$3053,MATCH($B719,Devis!$A$2:$A$3053,0)),0)</f>
        <v/>
      </c>
      <c r="S719" s="68">
        <f>$M719+$N719</f>
        <v/>
      </c>
      <c r="T719" s="68">
        <f>$R719-$S719</f>
        <v/>
      </c>
      <c r="U719" s="67">
        <f>IFERROR(IF(($C719-INDEX(Techniciens!$G$2:$G$13,MATCH($F719,Techniciens!$A$2:$A$13,0)))&lt;=365,"Moins d'un an",IF(($C719-INDEX(Techniciens!$G$2:$G$13,MATCH($F719,Techniciens!$A$2:$A$13,0)))&lt;=730,"1 à 2 ans","Plus de 2 ans")),"")</f>
        <v/>
      </c>
    </row>
    <row r="720">
      <c r="A720" s="65" t="inlineStr">
        <is>
          <t>INT-00719</t>
        </is>
      </c>
      <c r="B720" s="65" t="inlineStr">
        <is>
          <t>DEV-01762</t>
        </is>
      </c>
      <c r="C720" s="66" t="n">
        <v>45782</v>
      </c>
      <c r="D720" s="65" t="inlineStr">
        <is>
          <t>2025-05</t>
        </is>
      </c>
      <c r="E720" s="65" t="inlineStr">
        <is>
          <t>2024-2025</t>
        </is>
      </c>
      <c r="F720" s="65" t="inlineStr">
        <is>
          <t>TEC-02</t>
        </is>
      </c>
      <c r="G720" s="65" t="inlineStr">
        <is>
          <t>Ahmed Zahiri</t>
        </is>
      </c>
      <c r="H720" s="65" t="inlineStr">
        <is>
          <t>Bordeaux</t>
        </is>
      </c>
      <c r="I720" s="65" t="inlineStr">
        <is>
          <t>Dépannage</t>
        </is>
      </c>
      <c r="J720" s="70" t="n">
        <v>2</v>
      </c>
      <c r="K720" s="70" t="n">
        <v>1.7</v>
      </c>
      <c r="L720" s="72" t="n">
        <v>35</v>
      </c>
      <c r="M720" s="68" t="n">
        <v>59.5</v>
      </c>
      <c r="N720" s="68" t="n">
        <v>148.12</v>
      </c>
      <c r="O720" s="65" t="inlineStr">
        <is>
          <t>Terminée</t>
        </is>
      </c>
      <c r="P720" s="67">
        <f>$I720</f>
        <v/>
      </c>
      <c r="Q720" s="69">
        <f>1</f>
        <v/>
      </c>
      <c r="R720" s="68">
        <f>IFERROR(INDEX(Devis!$M$2:$M$3053,MATCH($B720,Devis!$A$2:$A$3053,0)),0)</f>
        <v/>
      </c>
      <c r="S720" s="68">
        <f>$M720+$N720</f>
        <v/>
      </c>
      <c r="T720" s="68">
        <f>$R720-$S720</f>
        <v/>
      </c>
      <c r="U720" s="67">
        <f>IFERROR(IF(($C720-INDEX(Techniciens!$G$2:$G$13,MATCH($F720,Techniciens!$A$2:$A$13,0)))&lt;=365,"Moins d'un an",IF(($C720-INDEX(Techniciens!$G$2:$G$13,MATCH($F720,Techniciens!$A$2:$A$13,0)))&lt;=730,"1 à 2 ans","Plus de 2 ans")),"")</f>
        <v/>
      </c>
    </row>
    <row r="721">
      <c r="A721" s="65" t="inlineStr">
        <is>
          <t>INT-00720</t>
        </is>
      </c>
      <c r="B721" s="65" t="inlineStr">
        <is>
          <t>DEV-01764</t>
        </is>
      </c>
      <c r="C721" s="66" t="n">
        <v>45798</v>
      </c>
      <c r="D721" s="65" t="inlineStr">
        <is>
          <t>2025-05</t>
        </is>
      </c>
      <c r="E721" s="65" t="inlineStr">
        <is>
          <t>2024-2025</t>
        </is>
      </c>
      <c r="F721" s="65" t="inlineStr">
        <is>
          <t>TEC-02</t>
        </is>
      </c>
      <c r="G721" s="65" t="inlineStr">
        <is>
          <t>Ahmed Zahiri</t>
        </is>
      </c>
      <c r="H721" s="65" t="inlineStr">
        <is>
          <t>Bordeaux</t>
        </is>
      </c>
      <c r="I721" s="65" t="inlineStr">
        <is>
          <t>Dépannage</t>
        </is>
      </c>
      <c r="J721" s="70" t="n">
        <v>1</v>
      </c>
      <c r="K721" s="70" t="n">
        <v>1</v>
      </c>
      <c r="L721" s="72" t="n">
        <v>35</v>
      </c>
      <c r="M721" s="68" t="n">
        <v>35</v>
      </c>
      <c r="N721" s="68" t="n">
        <v>95.94</v>
      </c>
      <c r="O721" s="65" t="inlineStr">
        <is>
          <t>Terminée</t>
        </is>
      </c>
      <c r="P721" s="67">
        <f>$I721</f>
        <v/>
      </c>
      <c r="Q721" s="69">
        <f>1</f>
        <v/>
      </c>
      <c r="R721" s="68">
        <f>IFERROR(INDEX(Devis!$M$2:$M$3053,MATCH($B721,Devis!$A$2:$A$3053,0)),0)</f>
        <v/>
      </c>
      <c r="S721" s="68">
        <f>$M721+$N721</f>
        <v/>
      </c>
      <c r="T721" s="68">
        <f>$R721-$S721</f>
        <v/>
      </c>
      <c r="U721" s="67">
        <f>IFERROR(IF(($C721-INDEX(Techniciens!$G$2:$G$13,MATCH($F721,Techniciens!$A$2:$A$13,0)))&lt;=365,"Moins d'un an",IF(($C721-INDEX(Techniciens!$G$2:$G$13,MATCH($F721,Techniciens!$A$2:$A$13,0)))&lt;=730,"1 à 2 ans","Plus de 2 ans")),"")</f>
        <v/>
      </c>
    </row>
    <row r="722">
      <c r="A722" s="65" t="inlineStr">
        <is>
          <t>INT-00721</t>
        </is>
      </c>
      <c r="B722" s="65" t="inlineStr">
        <is>
          <t>DEV-01767</t>
        </is>
      </c>
      <c r="C722" s="66" t="n">
        <v>45768</v>
      </c>
      <c r="D722" s="65" t="inlineStr">
        <is>
          <t>2025-04</t>
        </is>
      </c>
      <c r="E722" s="65" t="inlineStr">
        <is>
          <t>2024-2025</t>
        </is>
      </c>
      <c r="F722" s="65" t="inlineStr">
        <is>
          <t>TEC-02</t>
        </is>
      </c>
      <c r="G722" s="65" t="inlineStr">
        <is>
          <t>Ahmed Zahiri</t>
        </is>
      </c>
      <c r="H722" s="65" t="inlineStr">
        <is>
          <t>Bordeaux</t>
        </is>
      </c>
      <c r="I722" s="65" t="inlineStr">
        <is>
          <t>Chauffage</t>
        </is>
      </c>
      <c r="J722" s="70" t="n">
        <v>30.2</v>
      </c>
      <c r="K722" s="70" t="n">
        <v>30.7</v>
      </c>
      <c r="L722" s="72" t="n">
        <v>35</v>
      </c>
      <c r="M722" s="68" t="n">
        <v>1074.5</v>
      </c>
      <c r="N722" s="68" t="n">
        <v>8557.17</v>
      </c>
      <c r="O722" s="65" t="inlineStr">
        <is>
          <t>Terminée</t>
        </is>
      </c>
      <c r="P722" s="67">
        <f>$I722</f>
        <v/>
      </c>
      <c r="Q722" s="69">
        <f>1</f>
        <v/>
      </c>
      <c r="R722" s="68">
        <f>IFERROR(INDEX(Devis!$M$2:$M$3053,MATCH($B722,Devis!$A$2:$A$3053,0)),0)</f>
        <v/>
      </c>
      <c r="S722" s="68">
        <f>$M722+$N722</f>
        <v/>
      </c>
      <c r="T722" s="68">
        <f>$R722-$S722</f>
        <v/>
      </c>
      <c r="U722" s="67">
        <f>IFERROR(IF(($C722-INDEX(Techniciens!$G$2:$G$13,MATCH($F722,Techniciens!$A$2:$A$13,0)))&lt;=365,"Moins d'un an",IF(($C722-INDEX(Techniciens!$G$2:$G$13,MATCH($F722,Techniciens!$A$2:$A$13,0)))&lt;=730,"1 à 2 ans","Plus de 2 ans")),"")</f>
        <v/>
      </c>
    </row>
    <row r="723">
      <c r="A723" s="65" t="inlineStr">
        <is>
          <t>INT-00722</t>
        </is>
      </c>
      <c r="B723" s="65" t="inlineStr">
        <is>
          <t>DEV-01769</t>
        </is>
      </c>
      <c r="C723" s="66" t="n">
        <v>45782</v>
      </c>
      <c r="D723" s="65" t="inlineStr">
        <is>
          <t>2025-05</t>
        </is>
      </c>
      <c r="E723" s="65" t="inlineStr">
        <is>
          <t>2024-2025</t>
        </is>
      </c>
      <c r="F723" s="65" t="inlineStr">
        <is>
          <t>TEC-09</t>
        </is>
      </c>
      <c r="G723" s="65" t="inlineStr">
        <is>
          <t>Mehdi Ouali</t>
        </is>
      </c>
      <c r="H723" s="65" t="inlineStr">
        <is>
          <t>Toulouse</t>
        </is>
      </c>
      <c r="I723" s="65" t="inlineStr">
        <is>
          <t>Dépannage</t>
        </is>
      </c>
      <c r="J723" s="70" t="n">
        <v>1.7</v>
      </c>
      <c r="K723" s="70" t="n">
        <v>2</v>
      </c>
      <c r="L723" s="72" t="n">
        <v>28</v>
      </c>
      <c r="M723" s="68" t="n">
        <v>56</v>
      </c>
      <c r="N723" s="68" t="n">
        <v>267.21</v>
      </c>
      <c r="O723" s="65" t="inlineStr">
        <is>
          <t>Terminée</t>
        </is>
      </c>
      <c r="P723" s="67">
        <f>$I723</f>
        <v/>
      </c>
      <c r="Q723" s="69">
        <f>1</f>
        <v/>
      </c>
      <c r="R723" s="68">
        <f>IFERROR(INDEX(Devis!$M$2:$M$3053,MATCH($B723,Devis!$A$2:$A$3053,0)),0)</f>
        <v/>
      </c>
      <c r="S723" s="68">
        <f>$M723+$N723</f>
        <v/>
      </c>
      <c r="T723" s="68">
        <f>$R723-$S723</f>
        <v/>
      </c>
      <c r="U723" s="67">
        <f>IFERROR(IF(($C723-INDEX(Techniciens!$G$2:$G$13,MATCH($F723,Techniciens!$A$2:$A$13,0)))&lt;=365,"Moins d'un an",IF(($C723-INDEX(Techniciens!$G$2:$G$13,MATCH($F723,Techniciens!$A$2:$A$13,0)))&lt;=730,"1 à 2 ans","Plus de 2 ans")),"")</f>
        <v/>
      </c>
    </row>
    <row r="724">
      <c r="A724" s="65" t="inlineStr">
        <is>
          <t>INT-00723</t>
        </is>
      </c>
      <c r="B724" s="65" t="inlineStr">
        <is>
          <t>DEV-01770</t>
        </is>
      </c>
      <c r="C724" s="66" t="n">
        <v>45791</v>
      </c>
      <c r="D724" s="65" t="inlineStr">
        <is>
          <t>2025-05</t>
        </is>
      </c>
      <c r="E724" s="65" t="inlineStr">
        <is>
          <t>2024-2025</t>
        </is>
      </c>
      <c r="F724" s="65" t="inlineStr">
        <is>
          <t>TEC-02</t>
        </is>
      </c>
      <c r="G724" s="65" t="inlineStr">
        <is>
          <t>Ahmed Zahiri</t>
        </is>
      </c>
      <c r="H724" s="65" t="inlineStr">
        <is>
          <t>Bordeaux</t>
        </is>
      </c>
      <c r="I724" s="65" t="inlineStr">
        <is>
          <t>Chauffage</t>
        </is>
      </c>
      <c r="J724" s="70" t="n">
        <v>11.2</v>
      </c>
      <c r="K724" s="70" t="n">
        <v>10.6</v>
      </c>
      <c r="L724" s="72" t="n">
        <v>35</v>
      </c>
      <c r="M724" s="68" t="n">
        <v>371</v>
      </c>
      <c r="N724" s="68" t="n">
        <v>2886.71</v>
      </c>
      <c r="O724" s="65" t="inlineStr">
        <is>
          <t>Terminée</t>
        </is>
      </c>
      <c r="P724" s="67">
        <f>$I724</f>
        <v/>
      </c>
      <c r="Q724" s="69">
        <f>1</f>
        <v/>
      </c>
      <c r="R724" s="68">
        <f>IFERROR(INDEX(Devis!$M$2:$M$3053,MATCH($B724,Devis!$A$2:$A$3053,0)),0)</f>
        <v/>
      </c>
      <c r="S724" s="68">
        <f>$M724+$N724</f>
        <v/>
      </c>
      <c r="T724" s="68">
        <f>$R724-$S724</f>
        <v/>
      </c>
      <c r="U724" s="67">
        <f>IFERROR(IF(($C724-INDEX(Techniciens!$G$2:$G$13,MATCH($F724,Techniciens!$A$2:$A$13,0)))&lt;=365,"Moins d'un an",IF(($C724-INDEX(Techniciens!$G$2:$G$13,MATCH($F724,Techniciens!$A$2:$A$13,0)))&lt;=730,"1 à 2 ans","Plus de 2 ans")),"")</f>
        <v/>
      </c>
    </row>
    <row r="725">
      <c r="A725" s="65" t="inlineStr">
        <is>
          <t>INT-00724</t>
        </is>
      </c>
      <c r="B725" s="65" t="inlineStr">
        <is>
          <t>DEV-01771</t>
        </is>
      </c>
      <c r="C725" s="66" t="n">
        <v>45768</v>
      </c>
      <c r="D725" s="65" t="inlineStr">
        <is>
          <t>2025-04</t>
        </is>
      </c>
      <c r="E725" s="65" t="inlineStr">
        <is>
          <t>2024-2025</t>
        </is>
      </c>
      <c r="F725" s="65" t="inlineStr">
        <is>
          <t>TEC-09</t>
        </is>
      </c>
      <c r="G725" s="65" t="inlineStr">
        <is>
          <t>Mehdi Ouali</t>
        </is>
      </c>
      <c r="H725" s="65" t="inlineStr">
        <is>
          <t>Toulouse</t>
        </is>
      </c>
      <c r="I725" s="65" t="inlineStr">
        <is>
          <t>Dépannage</t>
        </is>
      </c>
      <c r="J725" s="70" t="n">
        <v>1.1</v>
      </c>
      <c r="K725" s="70" t="n">
        <v>1.2</v>
      </c>
      <c r="L725" s="72" t="n">
        <v>28</v>
      </c>
      <c r="M725" s="68" t="n">
        <v>33.6</v>
      </c>
      <c r="N725" s="68" t="n">
        <v>144.72</v>
      </c>
      <c r="O725" s="65" t="inlineStr">
        <is>
          <t>Terminée</t>
        </is>
      </c>
      <c r="P725" s="67">
        <f>$I725</f>
        <v/>
      </c>
      <c r="Q725" s="69">
        <f>1</f>
        <v/>
      </c>
      <c r="R725" s="68">
        <f>IFERROR(INDEX(Devis!$M$2:$M$3053,MATCH($B725,Devis!$A$2:$A$3053,0)),0)</f>
        <v/>
      </c>
      <c r="S725" s="68">
        <f>$M725+$N725</f>
        <v/>
      </c>
      <c r="T725" s="68">
        <f>$R725-$S725</f>
        <v/>
      </c>
      <c r="U725" s="67">
        <f>IFERROR(IF(($C725-INDEX(Techniciens!$G$2:$G$13,MATCH($F725,Techniciens!$A$2:$A$13,0)))&lt;=365,"Moins d'un an",IF(($C725-INDEX(Techniciens!$G$2:$G$13,MATCH($F725,Techniciens!$A$2:$A$13,0)))&lt;=730,"1 à 2 ans","Plus de 2 ans")),"")</f>
        <v/>
      </c>
    </row>
    <row r="726">
      <c r="A726" s="65" t="inlineStr">
        <is>
          <t>INT-00725</t>
        </is>
      </c>
      <c r="B726" s="65" t="inlineStr">
        <is>
          <t>DEV-01775</t>
        </is>
      </c>
      <c r="C726" s="66" t="n">
        <v>45768</v>
      </c>
      <c r="D726" s="65" t="inlineStr">
        <is>
          <t>2025-04</t>
        </is>
      </c>
      <c r="E726" s="65" t="inlineStr">
        <is>
          <t>2024-2025</t>
        </is>
      </c>
      <c r="F726" s="65" t="inlineStr">
        <is>
          <t>TEC-02</t>
        </is>
      </c>
      <c r="G726" s="65" t="inlineStr">
        <is>
          <t>Ahmed Zahiri</t>
        </is>
      </c>
      <c r="H726" s="65" t="inlineStr">
        <is>
          <t>Bordeaux</t>
        </is>
      </c>
      <c r="I726" s="65" t="inlineStr">
        <is>
          <t>Dépannage</t>
        </is>
      </c>
      <c r="J726" s="70" t="n">
        <v>2.1</v>
      </c>
      <c r="K726" s="70" t="n">
        <v>2</v>
      </c>
      <c r="L726" s="72" t="n">
        <v>35</v>
      </c>
      <c r="M726" s="68" t="n">
        <v>70</v>
      </c>
      <c r="N726" s="68" t="n">
        <v>151.96</v>
      </c>
      <c r="O726" s="65" t="inlineStr">
        <is>
          <t>Terminée</t>
        </is>
      </c>
      <c r="P726" s="67">
        <f>$I726</f>
        <v/>
      </c>
      <c r="Q726" s="69">
        <f>1</f>
        <v/>
      </c>
      <c r="R726" s="68">
        <f>IFERROR(INDEX(Devis!$M$2:$M$3053,MATCH($B726,Devis!$A$2:$A$3053,0)),0)</f>
        <v/>
      </c>
      <c r="S726" s="68">
        <f>$M726+$N726</f>
        <v/>
      </c>
      <c r="T726" s="68">
        <f>$R726-$S726</f>
        <v/>
      </c>
      <c r="U726" s="67">
        <f>IFERROR(IF(($C726-INDEX(Techniciens!$G$2:$G$13,MATCH($F726,Techniciens!$A$2:$A$13,0)))&lt;=365,"Moins d'un an",IF(($C726-INDEX(Techniciens!$G$2:$G$13,MATCH($F726,Techniciens!$A$2:$A$13,0)))&lt;=730,"1 à 2 ans","Plus de 2 ans")),"")</f>
        <v/>
      </c>
    </row>
    <row r="727">
      <c r="A727" s="65" t="inlineStr">
        <is>
          <t>INT-00726</t>
        </is>
      </c>
      <c r="B727" s="65" t="inlineStr">
        <is>
          <t>DEV-01777</t>
        </is>
      </c>
      <c r="C727" s="66" t="n">
        <v>45782</v>
      </c>
      <c r="D727" s="65" t="inlineStr">
        <is>
          <t>2025-05</t>
        </is>
      </c>
      <c r="E727" s="65" t="inlineStr">
        <is>
          <t>2024-2025</t>
        </is>
      </c>
      <c r="F727" s="65" t="inlineStr">
        <is>
          <t>TEC-05</t>
        </is>
      </c>
      <c r="G727" s="65" t="inlineStr">
        <is>
          <t>Sonia Mercier</t>
        </is>
      </c>
      <c r="H727" s="65" t="inlineStr">
        <is>
          <t>Bordeaux</t>
        </is>
      </c>
      <c r="I727" s="65" t="inlineStr">
        <is>
          <t>Salle de bain</t>
        </is>
      </c>
      <c r="J727" s="70" t="n">
        <v>5.8</v>
      </c>
      <c r="K727" s="70" t="n">
        <v>5.5</v>
      </c>
      <c r="L727" s="72" t="n">
        <v>31</v>
      </c>
      <c r="M727" s="68" t="n">
        <v>170.5</v>
      </c>
      <c r="N727" s="68" t="n">
        <v>599.26</v>
      </c>
      <c r="O727" s="65" t="inlineStr">
        <is>
          <t>Terminée</t>
        </is>
      </c>
      <c r="P727" s="67">
        <f>$I727</f>
        <v/>
      </c>
      <c r="Q727" s="69">
        <f>1</f>
        <v/>
      </c>
      <c r="R727" s="68">
        <f>IFERROR(INDEX(Devis!$M$2:$M$3053,MATCH($B727,Devis!$A$2:$A$3053,0)),0)</f>
        <v/>
      </c>
      <c r="S727" s="68">
        <f>$M727+$N727</f>
        <v/>
      </c>
      <c r="T727" s="68">
        <f>$R727-$S727</f>
        <v/>
      </c>
      <c r="U727" s="67">
        <f>IFERROR(IF(($C727-INDEX(Techniciens!$G$2:$G$13,MATCH($F727,Techniciens!$A$2:$A$13,0)))&lt;=365,"Moins d'un an",IF(($C727-INDEX(Techniciens!$G$2:$G$13,MATCH($F727,Techniciens!$A$2:$A$13,0)))&lt;=730,"1 à 2 ans","Plus de 2 ans")),"")</f>
        <v/>
      </c>
    </row>
    <row r="728">
      <c r="A728" s="65" t="inlineStr">
        <is>
          <t>INT-00727</t>
        </is>
      </c>
      <c r="B728" s="65" t="inlineStr">
        <is>
          <t>DEV-01780</t>
        </is>
      </c>
      <c r="C728" s="66" t="n">
        <v>45789</v>
      </c>
      <c r="D728" s="65" t="inlineStr">
        <is>
          <t>2025-05</t>
        </is>
      </c>
      <c r="E728" s="65" t="inlineStr">
        <is>
          <t>2024-2025</t>
        </is>
      </c>
      <c r="F728" s="65" t="inlineStr">
        <is>
          <t>TEC-10</t>
        </is>
      </c>
      <c r="G728" s="65" t="inlineStr">
        <is>
          <t>Bruno Castel</t>
        </is>
      </c>
      <c r="H728" s="65" t="inlineStr">
        <is>
          <t>Montpellier</t>
        </is>
      </c>
      <c r="I728" s="65" t="inlineStr">
        <is>
          <t>Salle de bain</t>
        </is>
      </c>
      <c r="J728" s="70" t="n">
        <v>15.6</v>
      </c>
      <c r="K728" s="70" t="n">
        <v>20.6</v>
      </c>
      <c r="L728" s="72" t="n">
        <v>31</v>
      </c>
      <c r="M728" s="68" t="n">
        <v>638.6</v>
      </c>
      <c r="N728" s="68" t="n">
        <v>2329.5</v>
      </c>
      <c r="O728" s="65" t="inlineStr">
        <is>
          <t>Terminée</t>
        </is>
      </c>
      <c r="P728" s="67">
        <f>$I728</f>
        <v/>
      </c>
      <c r="Q728" s="69">
        <f>1</f>
        <v/>
      </c>
      <c r="R728" s="68">
        <f>IFERROR(INDEX(Devis!$M$2:$M$3053,MATCH($B728,Devis!$A$2:$A$3053,0)),0)</f>
        <v/>
      </c>
      <c r="S728" s="68">
        <f>$M728+$N728</f>
        <v/>
      </c>
      <c r="T728" s="68">
        <f>$R728-$S728</f>
        <v/>
      </c>
      <c r="U728" s="67">
        <f>IFERROR(IF(($C728-INDEX(Techniciens!$G$2:$G$13,MATCH($F728,Techniciens!$A$2:$A$13,0)))&lt;=365,"Moins d'un an",IF(($C728-INDEX(Techniciens!$G$2:$G$13,MATCH($F728,Techniciens!$A$2:$A$13,0)))&lt;=730,"1 à 2 ans","Plus de 2 ans")),"")</f>
        <v/>
      </c>
    </row>
    <row r="729">
      <c r="A729" s="65" t="inlineStr">
        <is>
          <t>INT-00728</t>
        </is>
      </c>
      <c r="B729" s="65" t="inlineStr">
        <is>
          <t>DEV-01788</t>
        </is>
      </c>
      <c r="C729" s="66" t="n">
        <v>45825</v>
      </c>
      <c r="D729" s="65" t="inlineStr">
        <is>
          <t>2025-06</t>
        </is>
      </c>
      <c r="E729" s="65" t="inlineStr">
        <is>
          <t>2024-2025</t>
        </is>
      </c>
      <c r="F729" s="65" t="inlineStr">
        <is>
          <t>TEC-06</t>
        </is>
      </c>
      <c r="G729" s="65" t="inlineStr">
        <is>
          <t>Pierre Vasseur</t>
        </is>
      </c>
      <c r="H729" s="65" t="inlineStr">
        <is>
          <t>Toulouse</t>
        </is>
      </c>
      <c r="I729" s="65" t="inlineStr">
        <is>
          <t>Chauffage</t>
        </is>
      </c>
      <c r="J729" s="70" t="n">
        <v>3.2</v>
      </c>
      <c r="K729" s="70" t="n">
        <v>3.1</v>
      </c>
      <c r="L729" s="72" t="n">
        <v>36</v>
      </c>
      <c r="M729" s="68" t="n">
        <v>111.6</v>
      </c>
      <c r="N729" s="68" t="n">
        <v>302.57</v>
      </c>
      <c r="O729" s="65" t="inlineStr">
        <is>
          <t>Terminée</t>
        </is>
      </c>
      <c r="P729" s="67">
        <f>$I729</f>
        <v/>
      </c>
      <c r="Q729" s="69">
        <f>1</f>
        <v/>
      </c>
      <c r="R729" s="68">
        <f>IFERROR(INDEX(Devis!$M$2:$M$3053,MATCH($B729,Devis!$A$2:$A$3053,0)),0)</f>
        <v/>
      </c>
      <c r="S729" s="68">
        <f>$M729+$N729</f>
        <v/>
      </c>
      <c r="T729" s="68">
        <f>$R729-$S729</f>
        <v/>
      </c>
      <c r="U729" s="67">
        <f>IFERROR(IF(($C729-INDEX(Techniciens!$G$2:$G$13,MATCH($F729,Techniciens!$A$2:$A$13,0)))&lt;=365,"Moins d'un an",IF(($C729-INDEX(Techniciens!$G$2:$G$13,MATCH($F729,Techniciens!$A$2:$A$13,0)))&lt;=730,"1 à 2 ans","Plus de 2 ans")),"")</f>
        <v/>
      </c>
    </row>
    <row r="730">
      <c r="A730" s="65" t="inlineStr">
        <is>
          <t>INT-00729</t>
        </is>
      </c>
      <c r="B730" s="65" t="inlineStr">
        <is>
          <t>DEV-01793</t>
        </is>
      </c>
      <c r="C730" s="66" t="n">
        <v>45782</v>
      </c>
      <c r="D730" s="65" t="inlineStr">
        <is>
          <t>2025-05</t>
        </is>
      </c>
      <c r="E730" s="65" t="inlineStr">
        <is>
          <t>2024-2025</t>
        </is>
      </c>
      <c r="F730" s="65" t="inlineStr">
        <is>
          <t>TEC-07</t>
        </is>
      </c>
      <c r="G730" s="65" t="inlineStr">
        <is>
          <t>Yannick Dubreuil</t>
        </is>
      </c>
      <c r="H730" s="65" t="inlineStr">
        <is>
          <t>Toulouse</t>
        </is>
      </c>
      <c r="I730" s="65" t="inlineStr">
        <is>
          <t>Salle de bain</t>
        </is>
      </c>
      <c r="J730" s="70" t="n">
        <v>10.6</v>
      </c>
      <c r="K730" s="70" t="n">
        <v>12.2</v>
      </c>
      <c r="L730" s="72" t="n">
        <v>30</v>
      </c>
      <c r="M730" s="68" t="n">
        <v>366</v>
      </c>
      <c r="N730" s="68" t="n">
        <v>1123.01</v>
      </c>
      <c r="O730" s="65" t="inlineStr">
        <is>
          <t>Terminée</t>
        </is>
      </c>
      <c r="P730" s="67">
        <f>$I730</f>
        <v/>
      </c>
      <c r="Q730" s="69">
        <f>1</f>
        <v/>
      </c>
      <c r="R730" s="68">
        <f>IFERROR(INDEX(Devis!$M$2:$M$3053,MATCH($B730,Devis!$A$2:$A$3053,0)),0)</f>
        <v/>
      </c>
      <c r="S730" s="68">
        <f>$M730+$N730</f>
        <v/>
      </c>
      <c r="T730" s="68">
        <f>$R730-$S730</f>
        <v/>
      </c>
      <c r="U730" s="67">
        <f>IFERROR(IF(($C730-INDEX(Techniciens!$G$2:$G$13,MATCH($F730,Techniciens!$A$2:$A$13,0)))&lt;=365,"Moins d'un an",IF(($C730-INDEX(Techniciens!$G$2:$G$13,MATCH($F730,Techniciens!$A$2:$A$13,0)))&lt;=730,"1 à 2 ans","Plus de 2 ans")),"")</f>
        <v/>
      </c>
    </row>
    <row r="731">
      <c r="A731" s="65" t="inlineStr">
        <is>
          <t>INT-00730</t>
        </is>
      </c>
      <c r="B731" s="65" t="inlineStr">
        <is>
          <t>DEV-01795</t>
        </is>
      </c>
      <c r="C731" s="66" t="n">
        <v>45792</v>
      </c>
      <c r="D731" s="65" t="inlineStr">
        <is>
          <t>2025-05</t>
        </is>
      </c>
      <c r="E731" s="65" t="inlineStr">
        <is>
          <t>2024-2025</t>
        </is>
      </c>
      <c r="F731" s="65" t="inlineStr">
        <is>
          <t>TEC-07</t>
        </is>
      </c>
      <c r="G731" s="65" t="inlineStr">
        <is>
          <t>Yannick Dubreuil</t>
        </is>
      </c>
      <c r="H731" s="65" t="inlineStr">
        <is>
          <t>Toulouse</t>
        </is>
      </c>
      <c r="I731" s="65" t="inlineStr">
        <is>
          <t>Plomberie</t>
        </is>
      </c>
      <c r="J731" s="70" t="n">
        <v>1.8</v>
      </c>
      <c r="K731" s="70" t="n">
        <v>1.8</v>
      </c>
      <c r="L731" s="72" t="n">
        <v>30</v>
      </c>
      <c r="M731" s="68" t="n">
        <v>54</v>
      </c>
      <c r="N731" s="68" t="n">
        <v>213.31</v>
      </c>
      <c r="O731" s="65" t="inlineStr">
        <is>
          <t>Terminée</t>
        </is>
      </c>
      <c r="P731" s="67">
        <f>$I731</f>
        <v/>
      </c>
      <c r="Q731" s="69">
        <f>1</f>
        <v/>
      </c>
      <c r="R731" s="68">
        <f>IFERROR(INDEX(Devis!$M$2:$M$3053,MATCH($B731,Devis!$A$2:$A$3053,0)),0)</f>
        <v/>
      </c>
      <c r="S731" s="68">
        <f>$M731+$N731</f>
        <v/>
      </c>
      <c r="T731" s="68">
        <f>$R731-$S731</f>
        <v/>
      </c>
      <c r="U731" s="67">
        <f>IFERROR(IF(($C731-INDEX(Techniciens!$G$2:$G$13,MATCH($F731,Techniciens!$A$2:$A$13,0)))&lt;=365,"Moins d'un an",IF(($C731-INDEX(Techniciens!$G$2:$G$13,MATCH($F731,Techniciens!$A$2:$A$13,0)))&lt;=730,"1 à 2 ans","Plus de 2 ans")),"")</f>
        <v/>
      </c>
    </row>
    <row r="732">
      <c r="A732" s="65" t="inlineStr">
        <is>
          <t>INT-00731</t>
        </is>
      </c>
      <c r="B732" s="65" t="inlineStr">
        <is>
          <t>DEV-01796</t>
        </is>
      </c>
      <c r="C732" s="66" t="n">
        <v>45796</v>
      </c>
      <c r="D732" s="65" t="inlineStr">
        <is>
          <t>2025-05</t>
        </is>
      </c>
      <c r="E732" s="65" t="inlineStr">
        <is>
          <t>2024-2025</t>
        </is>
      </c>
      <c r="F732" s="65" t="inlineStr">
        <is>
          <t>TEC-08</t>
        </is>
      </c>
      <c r="G732" s="65" t="inlineStr">
        <is>
          <t>Elodie Ravel</t>
        </is>
      </c>
      <c r="H732" s="65" t="inlineStr">
        <is>
          <t>Toulouse</t>
        </is>
      </c>
      <c r="I732" s="65" t="inlineStr">
        <is>
          <t>Électricité</t>
        </is>
      </c>
      <c r="J732" s="70" t="n">
        <v>27.1</v>
      </c>
      <c r="K732" s="70" t="n">
        <v>26.4</v>
      </c>
      <c r="L732" s="72" t="n">
        <v>32</v>
      </c>
      <c r="M732" s="68" t="n">
        <v>844.8</v>
      </c>
      <c r="N732" s="68" t="n">
        <v>7600.87</v>
      </c>
      <c r="O732" s="65" t="inlineStr">
        <is>
          <t>Terminée</t>
        </is>
      </c>
      <c r="P732" s="67">
        <f>$I732</f>
        <v/>
      </c>
      <c r="Q732" s="69">
        <f>1</f>
        <v/>
      </c>
      <c r="R732" s="68">
        <f>IFERROR(INDEX(Devis!$M$2:$M$3053,MATCH($B732,Devis!$A$2:$A$3053,0)),0)</f>
        <v/>
      </c>
      <c r="S732" s="68">
        <f>$M732+$N732</f>
        <v/>
      </c>
      <c r="T732" s="68">
        <f>$R732-$S732</f>
        <v/>
      </c>
      <c r="U732" s="67">
        <f>IFERROR(IF(($C732-INDEX(Techniciens!$G$2:$G$13,MATCH($F732,Techniciens!$A$2:$A$13,0)))&lt;=365,"Moins d'un an",IF(($C732-INDEX(Techniciens!$G$2:$G$13,MATCH($F732,Techniciens!$A$2:$A$13,0)))&lt;=730,"1 à 2 ans","Plus de 2 ans")),"")</f>
        <v/>
      </c>
    </row>
    <row r="733">
      <c r="A733" s="65" t="inlineStr">
        <is>
          <t>INT-00732</t>
        </is>
      </c>
      <c r="B733" s="65" t="inlineStr">
        <is>
          <t>DEV-01801</t>
        </is>
      </c>
      <c r="C733" s="66" t="n">
        <v>45799</v>
      </c>
      <c r="D733" s="65" t="inlineStr">
        <is>
          <t>2025-05</t>
        </is>
      </c>
      <c r="E733" s="65" t="inlineStr">
        <is>
          <t>2024-2025</t>
        </is>
      </c>
      <c r="F733" s="65" t="inlineStr">
        <is>
          <t>TEC-01</t>
        </is>
      </c>
      <c r="G733" s="65" t="inlineStr">
        <is>
          <t>Marc Delaunay</t>
        </is>
      </c>
      <c r="H733" s="65" t="inlineStr">
        <is>
          <t>Bordeaux</t>
        </is>
      </c>
      <c r="I733" s="65" t="inlineStr">
        <is>
          <t>Dépannage</t>
        </is>
      </c>
      <c r="J733" s="70" t="n">
        <v>1.9</v>
      </c>
      <c r="K733" s="70" t="n">
        <v>1.7</v>
      </c>
      <c r="L733" s="72" t="n">
        <v>32</v>
      </c>
      <c r="M733" s="68" t="n">
        <v>54.4</v>
      </c>
      <c r="N733" s="68" t="n">
        <v>116.12</v>
      </c>
      <c r="O733" s="65" t="inlineStr">
        <is>
          <t>Terminée</t>
        </is>
      </c>
      <c r="P733" s="67">
        <f>$I733</f>
        <v/>
      </c>
      <c r="Q733" s="69">
        <f>1</f>
        <v/>
      </c>
      <c r="R733" s="68">
        <f>IFERROR(INDEX(Devis!$M$2:$M$3053,MATCH($B733,Devis!$A$2:$A$3053,0)),0)</f>
        <v/>
      </c>
      <c r="S733" s="68">
        <f>$M733+$N733</f>
        <v/>
      </c>
      <c r="T733" s="68">
        <f>$R733-$S733</f>
        <v/>
      </c>
      <c r="U733" s="67">
        <f>IFERROR(IF(($C733-INDEX(Techniciens!$G$2:$G$13,MATCH($F733,Techniciens!$A$2:$A$13,0)))&lt;=365,"Moins d'un an",IF(($C733-INDEX(Techniciens!$G$2:$G$13,MATCH($F733,Techniciens!$A$2:$A$13,0)))&lt;=730,"1 à 2 ans","Plus de 2 ans")),"")</f>
        <v/>
      </c>
    </row>
    <row r="734">
      <c r="A734" s="65" t="inlineStr">
        <is>
          <t>INT-00733</t>
        </is>
      </c>
      <c r="B734" s="65" t="inlineStr">
        <is>
          <t>DEV-01810</t>
        </is>
      </c>
      <c r="C734" s="66" t="n">
        <v>45805</v>
      </c>
      <c r="D734" s="65" t="inlineStr">
        <is>
          <t>2025-05</t>
        </is>
      </c>
      <c r="E734" s="65" t="inlineStr">
        <is>
          <t>2024-2025</t>
        </is>
      </c>
      <c r="F734" s="65" t="inlineStr">
        <is>
          <t>TEC-09</t>
        </is>
      </c>
      <c r="G734" s="65" t="inlineStr">
        <is>
          <t>Mehdi Ouali</t>
        </is>
      </c>
      <c r="H734" s="65" t="inlineStr">
        <is>
          <t>Toulouse</t>
        </is>
      </c>
      <c r="I734" s="65" t="inlineStr">
        <is>
          <t>Dépannage</t>
        </is>
      </c>
      <c r="J734" s="70" t="n">
        <v>1.5</v>
      </c>
      <c r="K734" s="70" t="n">
        <v>1.6</v>
      </c>
      <c r="L734" s="72" t="n">
        <v>28</v>
      </c>
      <c r="M734" s="68" t="n">
        <v>44.8</v>
      </c>
      <c r="N734" s="68" t="n">
        <v>118.11</v>
      </c>
      <c r="O734" s="65" t="inlineStr">
        <is>
          <t>Terminée</t>
        </is>
      </c>
      <c r="P734" s="67">
        <f>$I734</f>
        <v/>
      </c>
      <c r="Q734" s="69">
        <f>1</f>
        <v/>
      </c>
      <c r="R734" s="68">
        <f>IFERROR(INDEX(Devis!$M$2:$M$3053,MATCH($B734,Devis!$A$2:$A$3053,0)),0)</f>
        <v/>
      </c>
      <c r="S734" s="68">
        <f>$M734+$N734</f>
        <v/>
      </c>
      <c r="T734" s="68">
        <f>$R734-$S734</f>
        <v/>
      </c>
      <c r="U734" s="67">
        <f>IFERROR(IF(($C734-INDEX(Techniciens!$G$2:$G$13,MATCH($F734,Techniciens!$A$2:$A$13,0)))&lt;=365,"Moins d'un an",IF(($C734-INDEX(Techniciens!$G$2:$G$13,MATCH($F734,Techniciens!$A$2:$A$13,0)))&lt;=730,"1 à 2 ans","Plus de 2 ans")),"")</f>
        <v/>
      </c>
    </row>
    <row r="735">
      <c r="A735" s="65" t="inlineStr">
        <is>
          <t>INT-00734</t>
        </is>
      </c>
      <c r="B735" s="65" t="inlineStr">
        <is>
          <t>DEV-01812</t>
        </is>
      </c>
      <c r="C735" s="66" t="n">
        <v>45796</v>
      </c>
      <c r="D735" s="65" t="inlineStr">
        <is>
          <t>2025-05</t>
        </is>
      </c>
      <c r="E735" s="65" t="inlineStr">
        <is>
          <t>2024-2025</t>
        </is>
      </c>
      <c r="F735" s="65" t="inlineStr">
        <is>
          <t>TEC-04</t>
        </is>
      </c>
      <c r="G735" s="65" t="inlineStr">
        <is>
          <t>Lucas Bertin</t>
        </is>
      </c>
      <c r="H735" s="65" t="inlineStr">
        <is>
          <t>Bordeaux</t>
        </is>
      </c>
      <c r="I735" s="65" t="inlineStr">
        <is>
          <t>Plomberie</t>
        </is>
      </c>
      <c r="J735" s="70" t="n">
        <v>28.7</v>
      </c>
      <c r="K735" s="70" t="n">
        <v>33.4</v>
      </c>
      <c r="L735" s="72" t="n">
        <v>27</v>
      </c>
      <c r="M735" s="68" t="n">
        <v>901.8</v>
      </c>
      <c r="N735" s="68" t="n">
        <v>6148.65</v>
      </c>
      <c r="O735" s="65" t="inlineStr">
        <is>
          <t>Terminée</t>
        </is>
      </c>
      <c r="P735" s="67">
        <f>$I735</f>
        <v/>
      </c>
      <c r="Q735" s="69">
        <f>1</f>
        <v/>
      </c>
      <c r="R735" s="68">
        <f>IFERROR(INDEX(Devis!$M$2:$M$3053,MATCH($B735,Devis!$A$2:$A$3053,0)),0)</f>
        <v/>
      </c>
      <c r="S735" s="68">
        <f>$M735+$N735</f>
        <v/>
      </c>
      <c r="T735" s="68">
        <f>$R735-$S735</f>
        <v/>
      </c>
      <c r="U735" s="67">
        <f>IFERROR(IF(($C735-INDEX(Techniciens!$G$2:$G$13,MATCH($F735,Techniciens!$A$2:$A$13,0)))&lt;=365,"Moins d'un an",IF(($C735-INDEX(Techniciens!$G$2:$G$13,MATCH($F735,Techniciens!$A$2:$A$13,0)))&lt;=730,"1 à 2 ans","Plus de 2 ans")),"")</f>
        <v/>
      </c>
    </row>
    <row r="736">
      <c r="A736" s="65" t="inlineStr">
        <is>
          <t>INT-00735</t>
        </is>
      </c>
      <c r="B736" s="65" t="inlineStr">
        <is>
          <t>DEV-01814</t>
        </is>
      </c>
      <c r="C736" s="66" t="n">
        <v>45790</v>
      </c>
      <c r="D736" s="65" t="inlineStr">
        <is>
          <t>2025-05</t>
        </is>
      </c>
      <c r="E736" s="65" t="inlineStr">
        <is>
          <t>2024-2025</t>
        </is>
      </c>
      <c r="F736" s="65" t="inlineStr">
        <is>
          <t>TEC-11</t>
        </is>
      </c>
      <c r="G736" s="65" t="inlineStr">
        <is>
          <t>Damien Roche</t>
        </is>
      </c>
      <c r="H736" s="65" t="inlineStr">
        <is>
          <t>Montpellier</t>
        </is>
      </c>
      <c r="I736" s="65" t="inlineStr">
        <is>
          <t>Chauffage</t>
        </is>
      </c>
      <c r="J736" s="70" t="n">
        <v>8.9</v>
      </c>
      <c r="K736" s="70" t="n">
        <v>10.3</v>
      </c>
      <c r="L736" s="72" t="n">
        <v>34</v>
      </c>
      <c r="M736" s="68" t="n">
        <v>350.2</v>
      </c>
      <c r="N736" s="68" t="n">
        <v>2739.05</v>
      </c>
      <c r="O736" s="65" t="inlineStr">
        <is>
          <t>Terminée</t>
        </is>
      </c>
      <c r="P736" s="67">
        <f>$I736</f>
        <v/>
      </c>
      <c r="Q736" s="69">
        <f>1</f>
        <v/>
      </c>
      <c r="R736" s="68">
        <f>IFERROR(INDEX(Devis!$M$2:$M$3053,MATCH($B736,Devis!$A$2:$A$3053,0)),0)</f>
        <v/>
      </c>
      <c r="S736" s="68">
        <f>$M736+$N736</f>
        <v/>
      </c>
      <c r="T736" s="68">
        <f>$R736-$S736</f>
        <v/>
      </c>
      <c r="U736" s="67">
        <f>IFERROR(IF(($C736-INDEX(Techniciens!$G$2:$G$13,MATCH($F736,Techniciens!$A$2:$A$13,0)))&lt;=365,"Moins d'un an",IF(($C736-INDEX(Techniciens!$G$2:$G$13,MATCH($F736,Techniciens!$A$2:$A$13,0)))&lt;=730,"1 à 2 ans","Plus de 2 ans")),"")</f>
        <v/>
      </c>
    </row>
    <row r="737">
      <c r="A737" s="65" t="inlineStr">
        <is>
          <t>INT-00736</t>
        </is>
      </c>
      <c r="B737" s="65" t="inlineStr">
        <is>
          <t>DEV-01816</t>
        </is>
      </c>
      <c r="C737" s="66" t="n">
        <v>45831</v>
      </c>
      <c r="D737" s="65" t="inlineStr">
        <is>
          <t>2025-06</t>
        </is>
      </c>
      <c r="E737" s="65" t="inlineStr">
        <is>
          <t>2024-2025</t>
        </is>
      </c>
      <c r="F737" s="65" t="inlineStr">
        <is>
          <t>TEC-02</t>
        </is>
      </c>
      <c r="G737" s="65" t="inlineStr">
        <is>
          <t>Ahmed Zahiri</t>
        </is>
      </c>
      <c r="H737" s="65" t="inlineStr">
        <is>
          <t>Bordeaux</t>
        </is>
      </c>
      <c r="I737" s="65" t="inlineStr">
        <is>
          <t>Dépannage</t>
        </is>
      </c>
      <c r="J737" s="70" t="n">
        <v>0.9</v>
      </c>
      <c r="K737" s="70" t="n">
        <v>0.8</v>
      </c>
      <c r="L737" s="72" t="n">
        <v>35</v>
      </c>
      <c r="M737" s="68" t="n">
        <v>28</v>
      </c>
      <c r="N737" s="68" t="n">
        <v>80.75</v>
      </c>
      <c r="O737" s="65" t="inlineStr">
        <is>
          <t>Terminée</t>
        </is>
      </c>
      <c r="P737" s="67">
        <f>$I737</f>
        <v/>
      </c>
      <c r="Q737" s="69">
        <f>1</f>
        <v/>
      </c>
      <c r="R737" s="68">
        <f>IFERROR(INDEX(Devis!$M$2:$M$3053,MATCH($B737,Devis!$A$2:$A$3053,0)),0)</f>
        <v/>
      </c>
      <c r="S737" s="68">
        <f>$M737+$N737</f>
        <v/>
      </c>
      <c r="T737" s="68">
        <f>$R737-$S737</f>
        <v/>
      </c>
      <c r="U737" s="67">
        <f>IFERROR(IF(($C737-INDEX(Techniciens!$G$2:$G$13,MATCH($F737,Techniciens!$A$2:$A$13,0)))&lt;=365,"Moins d'un an",IF(($C737-INDEX(Techniciens!$G$2:$G$13,MATCH($F737,Techniciens!$A$2:$A$13,0)))&lt;=730,"1 à 2 ans","Plus de 2 ans")),"")</f>
        <v/>
      </c>
    </row>
    <row r="738">
      <c r="A738" s="65" t="inlineStr">
        <is>
          <t>INT-00737</t>
        </is>
      </c>
      <c r="B738" s="65" t="inlineStr">
        <is>
          <t>DEV-01822</t>
        </is>
      </c>
      <c r="C738" s="66" t="n">
        <v>45810</v>
      </c>
      <c r="D738" s="65" t="inlineStr">
        <is>
          <t>2025-06</t>
        </is>
      </c>
      <c r="E738" s="65" t="inlineStr">
        <is>
          <t>2024-2025</t>
        </is>
      </c>
      <c r="F738" s="65" t="inlineStr">
        <is>
          <t>TEC-01</t>
        </is>
      </c>
      <c r="G738" s="65" t="inlineStr">
        <is>
          <t>Marc Delaunay</t>
        </is>
      </c>
      <c r="H738" s="65" t="inlineStr">
        <is>
          <t>Bordeaux</t>
        </is>
      </c>
      <c r="I738" s="65" t="inlineStr">
        <is>
          <t>Plomberie</t>
        </is>
      </c>
      <c r="J738" s="70" t="n">
        <v>4.3</v>
      </c>
      <c r="K738" s="70" t="n">
        <v>4.3</v>
      </c>
      <c r="L738" s="72" t="n">
        <v>32</v>
      </c>
      <c r="M738" s="68" t="n">
        <v>137.6</v>
      </c>
      <c r="N738" s="68" t="n">
        <v>688.29</v>
      </c>
      <c r="O738" s="65" t="inlineStr">
        <is>
          <t>Terminée</t>
        </is>
      </c>
      <c r="P738" s="67">
        <f>$I738</f>
        <v/>
      </c>
      <c r="Q738" s="69">
        <f>1</f>
        <v/>
      </c>
      <c r="R738" s="68">
        <f>IFERROR(INDEX(Devis!$M$2:$M$3053,MATCH($B738,Devis!$A$2:$A$3053,0)),0)</f>
        <v/>
      </c>
      <c r="S738" s="68">
        <f>$M738+$N738</f>
        <v/>
      </c>
      <c r="T738" s="68">
        <f>$R738-$S738</f>
        <v/>
      </c>
      <c r="U738" s="67">
        <f>IFERROR(IF(($C738-INDEX(Techniciens!$G$2:$G$13,MATCH($F738,Techniciens!$A$2:$A$13,0)))&lt;=365,"Moins d'un an",IF(($C738-INDEX(Techniciens!$G$2:$G$13,MATCH($F738,Techniciens!$A$2:$A$13,0)))&lt;=730,"1 à 2 ans","Plus de 2 ans")),"")</f>
        <v/>
      </c>
    </row>
    <row r="739">
      <c r="A739" s="65" t="inlineStr">
        <is>
          <t>INT-00738</t>
        </is>
      </c>
      <c r="B739" s="65" t="inlineStr">
        <is>
          <t>DEV-01825</t>
        </is>
      </c>
      <c r="C739" s="66" t="n">
        <v>45818</v>
      </c>
      <c r="D739" s="65" t="inlineStr">
        <is>
          <t>2025-06</t>
        </is>
      </c>
      <c r="E739" s="65" t="inlineStr">
        <is>
          <t>2024-2025</t>
        </is>
      </c>
      <c r="F739" s="65" t="inlineStr">
        <is>
          <t>TEC-08</t>
        </is>
      </c>
      <c r="G739" s="65" t="inlineStr">
        <is>
          <t>Elodie Ravel</t>
        </is>
      </c>
      <c r="H739" s="65" t="inlineStr">
        <is>
          <t>Toulouse</t>
        </is>
      </c>
      <c r="I739" s="65" t="inlineStr">
        <is>
          <t>Électricité</t>
        </is>
      </c>
      <c r="J739" s="70" t="n">
        <v>13.8</v>
      </c>
      <c r="K739" s="70" t="n">
        <v>12.8</v>
      </c>
      <c r="L739" s="72" t="n">
        <v>32</v>
      </c>
      <c r="M739" s="68" t="n">
        <v>409.6</v>
      </c>
      <c r="N739" s="68" t="n">
        <v>1575.6</v>
      </c>
      <c r="O739" s="65" t="inlineStr">
        <is>
          <t>Terminée</t>
        </is>
      </c>
      <c r="P739" s="67">
        <f>$I739</f>
        <v/>
      </c>
      <c r="Q739" s="69">
        <f>1</f>
        <v/>
      </c>
      <c r="R739" s="68">
        <f>IFERROR(INDEX(Devis!$M$2:$M$3053,MATCH($B739,Devis!$A$2:$A$3053,0)),0)</f>
        <v/>
      </c>
      <c r="S739" s="68">
        <f>$M739+$N739</f>
        <v/>
      </c>
      <c r="T739" s="68">
        <f>$R739-$S739</f>
        <v/>
      </c>
      <c r="U739" s="67">
        <f>IFERROR(IF(($C739-INDEX(Techniciens!$G$2:$G$13,MATCH($F739,Techniciens!$A$2:$A$13,0)))&lt;=365,"Moins d'un an",IF(($C739-INDEX(Techniciens!$G$2:$G$13,MATCH($F739,Techniciens!$A$2:$A$13,0)))&lt;=730,"1 à 2 ans","Plus de 2 ans")),"")</f>
        <v/>
      </c>
    </row>
    <row r="740">
      <c r="A740" s="65" t="inlineStr">
        <is>
          <t>INT-00739</t>
        </is>
      </c>
      <c r="B740" s="65" t="inlineStr">
        <is>
          <t>DEV-01826</t>
        </is>
      </c>
      <c r="C740" s="66" t="n">
        <v>45782</v>
      </c>
      <c r="D740" s="65" t="inlineStr">
        <is>
          <t>2025-05</t>
        </is>
      </c>
      <c r="E740" s="65" t="inlineStr">
        <is>
          <t>2024-2025</t>
        </is>
      </c>
      <c r="F740" s="65" t="inlineStr">
        <is>
          <t>TEC-12</t>
        </is>
      </c>
      <c r="G740" s="65" t="inlineStr">
        <is>
          <t>Inès Bonnaud</t>
        </is>
      </c>
      <c r="H740" s="65" t="inlineStr">
        <is>
          <t>Montpellier</t>
        </is>
      </c>
      <c r="I740" s="65" t="inlineStr">
        <is>
          <t>Salle de bain</t>
        </is>
      </c>
      <c r="J740" s="70" t="n">
        <v>5.7</v>
      </c>
      <c r="K740" s="70" t="n">
        <v>7.8</v>
      </c>
      <c r="L740" s="72" t="n">
        <v>29</v>
      </c>
      <c r="M740" s="68" t="n">
        <v>226.2</v>
      </c>
      <c r="N740" s="68" t="n">
        <v>828.59</v>
      </c>
      <c r="O740" s="65" t="inlineStr">
        <is>
          <t>Terminée</t>
        </is>
      </c>
      <c r="P740" s="67">
        <f>$I740</f>
        <v/>
      </c>
      <c r="Q740" s="69">
        <f>1</f>
        <v/>
      </c>
      <c r="R740" s="68">
        <f>IFERROR(INDEX(Devis!$M$2:$M$3053,MATCH($B740,Devis!$A$2:$A$3053,0)),0)</f>
        <v/>
      </c>
      <c r="S740" s="68">
        <f>$M740+$N740</f>
        <v/>
      </c>
      <c r="T740" s="68">
        <f>$R740-$S740</f>
        <v/>
      </c>
      <c r="U740" s="67">
        <f>IFERROR(IF(($C740-INDEX(Techniciens!$G$2:$G$13,MATCH($F740,Techniciens!$A$2:$A$13,0)))&lt;=365,"Moins d'un an",IF(($C740-INDEX(Techniciens!$G$2:$G$13,MATCH($F740,Techniciens!$A$2:$A$13,0)))&lt;=730,"1 à 2 ans","Plus de 2 ans")),"")</f>
        <v/>
      </c>
    </row>
    <row r="741">
      <c r="A741" s="65" t="inlineStr">
        <is>
          <t>INT-00740</t>
        </is>
      </c>
      <c r="B741" s="65" t="inlineStr">
        <is>
          <t>DEV-01829</t>
        </is>
      </c>
      <c r="C741" s="66" t="n">
        <v>45800</v>
      </c>
      <c r="D741" s="65" t="inlineStr">
        <is>
          <t>2025-05</t>
        </is>
      </c>
      <c r="E741" s="65" t="inlineStr">
        <is>
          <t>2024-2025</t>
        </is>
      </c>
      <c r="F741" s="65" t="inlineStr">
        <is>
          <t>TEC-04</t>
        </is>
      </c>
      <c r="G741" s="65" t="inlineStr">
        <is>
          <t>Lucas Bertin</t>
        </is>
      </c>
      <c r="H741" s="65" t="inlineStr">
        <is>
          <t>Bordeaux</t>
        </is>
      </c>
      <c r="I741" s="65" t="inlineStr">
        <is>
          <t>Plomberie</t>
        </is>
      </c>
      <c r="J741" s="70" t="n">
        <v>4.9</v>
      </c>
      <c r="K741" s="70" t="n">
        <v>6.1</v>
      </c>
      <c r="L741" s="72" t="n">
        <v>27</v>
      </c>
      <c r="M741" s="68" t="n">
        <v>164.7</v>
      </c>
      <c r="N741" s="68" t="n">
        <v>569.38</v>
      </c>
      <c r="O741" s="65" t="inlineStr">
        <is>
          <t>Terminée</t>
        </is>
      </c>
      <c r="P741" s="67">
        <f>$I741</f>
        <v/>
      </c>
      <c r="Q741" s="69">
        <f>1</f>
        <v/>
      </c>
      <c r="R741" s="68">
        <f>IFERROR(INDEX(Devis!$M$2:$M$3053,MATCH($B741,Devis!$A$2:$A$3053,0)),0)</f>
        <v/>
      </c>
      <c r="S741" s="68">
        <f>$M741+$N741</f>
        <v/>
      </c>
      <c r="T741" s="68">
        <f>$R741-$S741</f>
        <v/>
      </c>
      <c r="U741" s="67">
        <f>IFERROR(IF(($C741-INDEX(Techniciens!$G$2:$G$13,MATCH($F741,Techniciens!$A$2:$A$13,0)))&lt;=365,"Moins d'un an",IF(($C741-INDEX(Techniciens!$G$2:$G$13,MATCH($F741,Techniciens!$A$2:$A$13,0)))&lt;=730,"1 à 2 ans","Plus de 2 ans")),"")</f>
        <v/>
      </c>
    </row>
    <row r="742">
      <c r="A742" s="65" t="inlineStr">
        <is>
          <t>INT-00741</t>
        </is>
      </c>
      <c r="B742" s="65" t="inlineStr">
        <is>
          <t>DEV-01835</t>
        </is>
      </c>
      <c r="C742" s="66" t="n">
        <v>45813</v>
      </c>
      <c r="D742" s="65" t="inlineStr">
        <is>
          <t>2025-06</t>
        </is>
      </c>
      <c r="E742" s="65" t="inlineStr">
        <is>
          <t>2024-2025</t>
        </is>
      </c>
      <c r="F742" s="65" t="inlineStr">
        <is>
          <t>TEC-05</t>
        </is>
      </c>
      <c r="G742" s="65" t="inlineStr">
        <is>
          <t>Sonia Mercier</t>
        </is>
      </c>
      <c r="H742" s="65" t="inlineStr">
        <is>
          <t>Bordeaux</t>
        </is>
      </c>
      <c r="I742" s="65" t="inlineStr">
        <is>
          <t>Salle de bain</t>
        </is>
      </c>
      <c r="J742" s="70" t="n">
        <v>46</v>
      </c>
      <c r="K742" s="70" t="n">
        <v>43.1</v>
      </c>
      <c r="L742" s="72" t="n">
        <v>31</v>
      </c>
      <c r="M742" s="68" t="n">
        <v>1336.1</v>
      </c>
      <c r="N742" s="68" t="n">
        <v>4866.6</v>
      </c>
      <c r="O742" s="65" t="inlineStr">
        <is>
          <t>Terminée</t>
        </is>
      </c>
      <c r="P742" s="67">
        <f>$I742</f>
        <v/>
      </c>
      <c r="Q742" s="69">
        <f>1</f>
        <v/>
      </c>
      <c r="R742" s="68">
        <f>IFERROR(INDEX(Devis!$M$2:$M$3053,MATCH($B742,Devis!$A$2:$A$3053,0)),0)</f>
        <v/>
      </c>
      <c r="S742" s="68">
        <f>$M742+$N742</f>
        <v/>
      </c>
      <c r="T742" s="68">
        <f>$R742-$S742</f>
        <v/>
      </c>
      <c r="U742" s="67">
        <f>IFERROR(IF(($C742-INDEX(Techniciens!$G$2:$G$13,MATCH($F742,Techniciens!$A$2:$A$13,0)))&lt;=365,"Moins d'un an",IF(($C742-INDEX(Techniciens!$G$2:$G$13,MATCH($F742,Techniciens!$A$2:$A$13,0)))&lt;=730,"1 à 2 ans","Plus de 2 ans")),"")</f>
        <v/>
      </c>
    </row>
    <row r="743">
      <c r="A743" s="65" t="inlineStr">
        <is>
          <t>INT-00742</t>
        </is>
      </c>
      <c r="B743" s="65" t="inlineStr">
        <is>
          <t>DEV-01837</t>
        </is>
      </c>
      <c r="C743" s="66" t="n">
        <v>45803</v>
      </c>
      <c r="D743" s="65" t="inlineStr">
        <is>
          <t>2025-05</t>
        </is>
      </c>
      <c r="E743" s="65" t="inlineStr">
        <is>
          <t>2024-2025</t>
        </is>
      </c>
      <c r="F743" s="65" t="inlineStr">
        <is>
          <t>TEC-05</t>
        </is>
      </c>
      <c r="G743" s="65" t="inlineStr">
        <is>
          <t>Sonia Mercier</t>
        </is>
      </c>
      <c r="H743" s="65" t="inlineStr">
        <is>
          <t>Bordeaux</t>
        </is>
      </c>
      <c r="I743" s="65" t="inlineStr">
        <is>
          <t>Salle de bain</t>
        </is>
      </c>
      <c r="J743" s="70" t="n">
        <v>43.3</v>
      </c>
      <c r="K743" s="70" t="n">
        <v>44</v>
      </c>
      <c r="L743" s="72" t="n">
        <v>31</v>
      </c>
      <c r="M743" s="68" t="n">
        <v>1364</v>
      </c>
      <c r="N743" s="68" t="n">
        <v>6529.35</v>
      </c>
      <c r="O743" s="65" t="inlineStr">
        <is>
          <t>Terminée</t>
        </is>
      </c>
      <c r="P743" s="67">
        <f>$I743</f>
        <v/>
      </c>
      <c r="Q743" s="69">
        <f>1</f>
        <v/>
      </c>
      <c r="R743" s="68">
        <f>IFERROR(INDEX(Devis!$M$2:$M$3053,MATCH($B743,Devis!$A$2:$A$3053,0)),0)</f>
        <v/>
      </c>
      <c r="S743" s="68">
        <f>$M743+$N743</f>
        <v/>
      </c>
      <c r="T743" s="68">
        <f>$R743-$S743</f>
        <v/>
      </c>
      <c r="U743" s="67">
        <f>IFERROR(IF(($C743-INDEX(Techniciens!$G$2:$G$13,MATCH($F743,Techniciens!$A$2:$A$13,0)))&lt;=365,"Moins d'un an",IF(($C743-INDEX(Techniciens!$G$2:$G$13,MATCH($F743,Techniciens!$A$2:$A$13,0)))&lt;=730,"1 à 2 ans","Plus de 2 ans")),"")</f>
        <v/>
      </c>
    </row>
    <row r="744">
      <c r="A744" s="65" t="inlineStr">
        <is>
          <t>INT-00743</t>
        </is>
      </c>
      <c r="B744" s="65" t="inlineStr">
        <is>
          <t>DEV-01839</t>
        </is>
      </c>
      <c r="C744" s="66" t="n">
        <v>45786</v>
      </c>
      <c r="D744" s="65" t="inlineStr">
        <is>
          <t>2025-05</t>
        </is>
      </c>
      <c r="E744" s="65" t="inlineStr">
        <is>
          <t>2024-2025</t>
        </is>
      </c>
      <c r="F744" s="65" t="inlineStr">
        <is>
          <t>TEC-12</t>
        </is>
      </c>
      <c r="G744" s="65" t="inlineStr">
        <is>
          <t>Inès Bonnaud</t>
        </is>
      </c>
      <c r="H744" s="65" t="inlineStr">
        <is>
          <t>Montpellier</t>
        </is>
      </c>
      <c r="I744" s="65" t="inlineStr">
        <is>
          <t>Électricité</t>
        </is>
      </c>
      <c r="J744" s="70" t="n">
        <v>5.3</v>
      </c>
      <c r="K744" s="70" t="n">
        <v>7.4</v>
      </c>
      <c r="L744" s="72" t="n">
        <v>29</v>
      </c>
      <c r="M744" s="68" t="n">
        <v>214.6</v>
      </c>
      <c r="N744" s="68" t="n">
        <v>1823.39</v>
      </c>
      <c r="O744" s="65" t="inlineStr">
        <is>
          <t>Terminée</t>
        </is>
      </c>
      <c r="P744" s="67">
        <f>$I744</f>
        <v/>
      </c>
      <c r="Q744" s="69">
        <f>1</f>
        <v/>
      </c>
      <c r="R744" s="68">
        <f>IFERROR(INDEX(Devis!$M$2:$M$3053,MATCH($B744,Devis!$A$2:$A$3053,0)),0)</f>
        <v/>
      </c>
      <c r="S744" s="68">
        <f>$M744+$N744</f>
        <v/>
      </c>
      <c r="T744" s="68">
        <f>$R744-$S744</f>
        <v/>
      </c>
      <c r="U744" s="67">
        <f>IFERROR(IF(($C744-INDEX(Techniciens!$G$2:$G$13,MATCH($F744,Techniciens!$A$2:$A$13,0)))&lt;=365,"Moins d'un an",IF(($C744-INDEX(Techniciens!$G$2:$G$13,MATCH($F744,Techniciens!$A$2:$A$13,0)))&lt;=730,"1 à 2 ans","Plus de 2 ans")),"")</f>
        <v/>
      </c>
    </row>
    <row r="745">
      <c r="A745" s="65" t="inlineStr">
        <is>
          <t>INT-00744</t>
        </is>
      </c>
      <c r="B745" s="65" t="inlineStr">
        <is>
          <t>DEV-01842</t>
        </is>
      </c>
      <c r="C745" s="66" t="n">
        <v>45800</v>
      </c>
      <c r="D745" s="65" t="inlineStr">
        <is>
          <t>2025-05</t>
        </is>
      </c>
      <c r="E745" s="65" t="inlineStr">
        <is>
          <t>2024-2025</t>
        </is>
      </c>
      <c r="F745" s="65" t="inlineStr">
        <is>
          <t>TEC-09</t>
        </is>
      </c>
      <c r="G745" s="65" t="inlineStr">
        <is>
          <t>Mehdi Ouali</t>
        </is>
      </c>
      <c r="H745" s="65" t="inlineStr">
        <is>
          <t>Toulouse</t>
        </is>
      </c>
      <c r="I745" s="65" t="inlineStr">
        <is>
          <t>Dépannage</t>
        </is>
      </c>
      <c r="J745" s="70" t="n">
        <v>1.1</v>
      </c>
      <c r="K745" s="70" t="n">
        <v>1.3</v>
      </c>
      <c r="L745" s="72" t="n">
        <v>28</v>
      </c>
      <c r="M745" s="68" t="n">
        <v>36.4</v>
      </c>
      <c r="N745" s="68" t="n">
        <v>184.13</v>
      </c>
      <c r="O745" s="65" t="inlineStr">
        <is>
          <t>Terminée</t>
        </is>
      </c>
      <c r="P745" s="67">
        <f>$I745</f>
        <v/>
      </c>
      <c r="Q745" s="69">
        <f>1</f>
        <v/>
      </c>
      <c r="R745" s="68">
        <f>IFERROR(INDEX(Devis!$M$2:$M$3053,MATCH($B745,Devis!$A$2:$A$3053,0)),0)</f>
        <v/>
      </c>
      <c r="S745" s="68">
        <f>$M745+$N745</f>
        <v/>
      </c>
      <c r="T745" s="68">
        <f>$R745-$S745</f>
        <v/>
      </c>
      <c r="U745" s="67">
        <f>IFERROR(IF(($C745-INDEX(Techniciens!$G$2:$G$13,MATCH($F745,Techniciens!$A$2:$A$13,0)))&lt;=365,"Moins d'un an",IF(($C745-INDEX(Techniciens!$G$2:$G$13,MATCH($F745,Techniciens!$A$2:$A$13,0)))&lt;=730,"1 à 2 ans","Plus de 2 ans")),"")</f>
        <v/>
      </c>
    </row>
    <row r="746">
      <c r="A746" s="65" t="inlineStr">
        <is>
          <t>INT-00745</t>
        </is>
      </c>
      <c r="B746" s="65" t="inlineStr">
        <is>
          <t>DEV-01852</t>
        </is>
      </c>
      <c r="C746" s="66" t="n">
        <v>45800</v>
      </c>
      <c r="D746" s="65" t="inlineStr">
        <is>
          <t>2025-05</t>
        </is>
      </c>
      <c r="E746" s="65" t="inlineStr">
        <is>
          <t>2024-2025</t>
        </is>
      </c>
      <c r="F746" s="65" t="inlineStr">
        <is>
          <t>TEC-09</t>
        </is>
      </c>
      <c r="G746" s="65" t="inlineStr">
        <is>
          <t>Mehdi Ouali</t>
        </is>
      </c>
      <c r="H746" s="65" t="inlineStr">
        <is>
          <t>Toulouse</t>
        </is>
      </c>
      <c r="I746" s="65" t="inlineStr">
        <is>
          <t>Dépannage</t>
        </is>
      </c>
      <c r="J746" s="70" t="n">
        <v>1.6</v>
      </c>
      <c r="K746" s="70" t="n">
        <v>1.7</v>
      </c>
      <c r="L746" s="72" t="n">
        <v>28</v>
      </c>
      <c r="M746" s="68" t="n">
        <v>47.6</v>
      </c>
      <c r="N746" s="68" t="n">
        <v>287.4</v>
      </c>
      <c r="O746" s="65" t="inlineStr">
        <is>
          <t>Terminée</t>
        </is>
      </c>
      <c r="P746" s="67">
        <f>$I746</f>
        <v/>
      </c>
      <c r="Q746" s="69">
        <f>1</f>
        <v/>
      </c>
      <c r="R746" s="68">
        <f>IFERROR(INDEX(Devis!$M$2:$M$3053,MATCH($B746,Devis!$A$2:$A$3053,0)),0)</f>
        <v/>
      </c>
      <c r="S746" s="68">
        <f>$M746+$N746</f>
        <v/>
      </c>
      <c r="T746" s="68">
        <f>$R746-$S746</f>
        <v/>
      </c>
      <c r="U746" s="67">
        <f>IFERROR(IF(($C746-INDEX(Techniciens!$G$2:$G$13,MATCH($F746,Techniciens!$A$2:$A$13,0)))&lt;=365,"Moins d'un an",IF(($C746-INDEX(Techniciens!$G$2:$G$13,MATCH($F746,Techniciens!$A$2:$A$13,0)))&lt;=730,"1 à 2 ans","Plus de 2 ans")),"")</f>
        <v/>
      </c>
    </row>
    <row r="747">
      <c r="A747" s="65" t="inlineStr">
        <is>
          <t>INT-00746</t>
        </is>
      </c>
      <c r="B747" s="65" t="inlineStr">
        <is>
          <t>DEV-01859</t>
        </is>
      </c>
      <c r="C747" s="66" t="n">
        <v>45807</v>
      </c>
      <c r="D747" s="65" t="inlineStr">
        <is>
          <t>2025-05</t>
        </is>
      </c>
      <c r="E747" s="65" t="inlineStr">
        <is>
          <t>2024-2025</t>
        </is>
      </c>
      <c r="F747" s="65" t="inlineStr">
        <is>
          <t>TEC-03</t>
        </is>
      </c>
      <c r="G747" s="65" t="inlineStr">
        <is>
          <t>Fabien Ortiz</t>
        </is>
      </c>
      <c r="H747" s="65" t="inlineStr">
        <is>
          <t>Bordeaux</t>
        </is>
      </c>
      <c r="I747" s="65" t="inlineStr">
        <is>
          <t>Dépannage</t>
        </is>
      </c>
      <c r="J747" s="70" t="n">
        <v>1.1</v>
      </c>
      <c r="K747" s="70" t="n">
        <v>1.2</v>
      </c>
      <c r="L747" s="72" t="n">
        <v>33</v>
      </c>
      <c r="M747" s="68" t="n">
        <v>39.6</v>
      </c>
      <c r="N747" s="68" t="n">
        <v>141.7</v>
      </c>
      <c r="O747" s="65" t="inlineStr">
        <is>
          <t>Terminée</t>
        </is>
      </c>
      <c r="P747" s="67">
        <f>$I747</f>
        <v/>
      </c>
      <c r="Q747" s="69">
        <f>1</f>
        <v/>
      </c>
      <c r="R747" s="68">
        <f>IFERROR(INDEX(Devis!$M$2:$M$3053,MATCH($B747,Devis!$A$2:$A$3053,0)),0)</f>
        <v/>
      </c>
      <c r="S747" s="68">
        <f>$M747+$N747</f>
        <v/>
      </c>
      <c r="T747" s="68">
        <f>$R747-$S747</f>
        <v/>
      </c>
      <c r="U747" s="67">
        <f>IFERROR(IF(($C747-INDEX(Techniciens!$G$2:$G$13,MATCH($F747,Techniciens!$A$2:$A$13,0)))&lt;=365,"Moins d'un an",IF(($C747-INDEX(Techniciens!$G$2:$G$13,MATCH($F747,Techniciens!$A$2:$A$13,0)))&lt;=730,"1 à 2 ans","Plus de 2 ans")),"")</f>
        <v/>
      </c>
    </row>
    <row r="748">
      <c r="A748" s="65" t="inlineStr">
        <is>
          <t>INT-00747</t>
        </is>
      </c>
      <c r="B748" s="65" t="inlineStr">
        <is>
          <t>DEV-01860</t>
        </is>
      </c>
      <c r="C748" s="66" t="n">
        <v>45807</v>
      </c>
      <c r="D748" s="65" t="inlineStr">
        <is>
          <t>2025-05</t>
        </is>
      </c>
      <c r="E748" s="65" t="inlineStr">
        <is>
          <t>2024-2025</t>
        </is>
      </c>
      <c r="F748" s="65" t="inlineStr">
        <is>
          <t>TEC-07</t>
        </is>
      </c>
      <c r="G748" s="65" t="inlineStr">
        <is>
          <t>Yannick Dubreuil</t>
        </is>
      </c>
      <c r="H748" s="65" t="inlineStr">
        <is>
          <t>Toulouse</t>
        </is>
      </c>
      <c r="I748" s="65" t="inlineStr">
        <is>
          <t>Plomberie</t>
        </is>
      </c>
      <c r="J748" s="70" t="n">
        <v>4.3</v>
      </c>
      <c r="K748" s="70" t="n">
        <v>4.4</v>
      </c>
      <c r="L748" s="72" t="n">
        <v>30</v>
      </c>
      <c r="M748" s="68" t="n">
        <v>132</v>
      </c>
      <c r="N748" s="68" t="n">
        <v>860.92</v>
      </c>
      <c r="O748" s="65" t="inlineStr">
        <is>
          <t>Terminée</t>
        </is>
      </c>
      <c r="P748" s="67">
        <f>$I748</f>
        <v/>
      </c>
      <c r="Q748" s="69">
        <f>1</f>
        <v/>
      </c>
      <c r="R748" s="68">
        <f>IFERROR(INDEX(Devis!$M$2:$M$3053,MATCH($B748,Devis!$A$2:$A$3053,0)),0)</f>
        <v/>
      </c>
      <c r="S748" s="68">
        <f>$M748+$N748</f>
        <v/>
      </c>
      <c r="T748" s="68">
        <f>$R748-$S748</f>
        <v/>
      </c>
      <c r="U748" s="67">
        <f>IFERROR(IF(($C748-INDEX(Techniciens!$G$2:$G$13,MATCH($F748,Techniciens!$A$2:$A$13,0)))&lt;=365,"Moins d'un an",IF(($C748-INDEX(Techniciens!$G$2:$G$13,MATCH($F748,Techniciens!$A$2:$A$13,0)))&lt;=730,"1 à 2 ans","Plus de 2 ans")),"")</f>
        <v/>
      </c>
    </row>
    <row r="749">
      <c r="A749" s="65" t="inlineStr">
        <is>
          <t>INT-00748</t>
        </is>
      </c>
      <c r="B749" s="65" t="inlineStr">
        <is>
          <t>DEV-01861</t>
        </is>
      </c>
      <c r="C749" s="66" t="n">
        <v>45835</v>
      </c>
      <c r="D749" s="65" t="inlineStr">
        <is>
          <t>2025-06</t>
        </is>
      </c>
      <c r="E749" s="65" t="inlineStr">
        <is>
          <t>2024-2025</t>
        </is>
      </c>
      <c r="F749" s="65" t="inlineStr">
        <is>
          <t>TEC-12</t>
        </is>
      </c>
      <c r="G749" s="65" t="inlineStr">
        <is>
          <t>Inès Bonnaud</t>
        </is>
      </c>
      <c r="H749" s="65" t="inlineStr">
        <is>
          <t>Montpellier</t>
        </is>
      </c>
      <c r="I749" s="65" t="inlineStr">
        <is>
          <t>Salle de bain</t>
        </is>
      </c>
      <c r="J749" s="70" t="n">
        <v>43.9</v>
      </c>
      <c r="K749" s="70" t="n">
        <v>60.2</v>
      </c>
      <c r="L749" s="72" t="n">
        <v>29</v>
      </c>
      <c r="M749" s="68" t="n">
        <v>1745.8</v>
      </c>
      <c r="N749" s="68" t="n">
        <v>5733.56</v>
      </c>
      <c r="O749" s="65" t="inlineStr">
        <is>
          <t>Terminée</t>
        </is>
      </c>
      <c r="P749" s="67">
        <f>$I749</f>
        <v/>
      </c>
      <c r="Q749" s="69">
        <f>1</f>
        <v/>
      </c>
      <c r="R749" s="68">
        <f>IFERROR(INDEX(Devis!$M$2:$M$3053,MATCH($B749,Devis!$A$2:$A$3053,0)),0)</f>
        <v/>
      </c>
      <c r="S749" s="68">
        <f>$M749+$N749</f>
        <v/>
      </c>
      <c r="T749" s="68">
        <f>$R749-$S749</f>
        <v/>
      </c>
      <c r="U749" s="67">
        <f>IFERROR(IF(($C749-INDEX(Techniciens!$G$2:$G$13,MATCH($F749,Techniciens!$A$2:$A$13,0)))&lt;=365,"Moins d'un an",IF(($C749-INDEX(Techniciens!$G$2:$G$13,MATCH($F749,Techniciens!$A$2:$A$13,0)))&lt;=730,"1 à 2 ans","Plus de 2 ans")),"")</f>
        <v/>
      </c>
    </row>
    <row r="750">
      <c r="A750" s="65" t="inlineStr">
        <is>
          <t>INT-00749</t>
        </is>
      </c>
      <c r="B750" s="65" t="inlineStr">
        <is>
          <t>DEV-01862</t>
        </is>
      </c>
      <c r="C750" s="66" t="n">
        <v>45805</v>
      </c>
      <c r="D750" s="65" t="inlineStr">
        <is>
          <t>2025-05</t>
        </is>
      </c>
      <c r="E750" s="65" t="inlineStr">
        <is>
          <t>2024-2025</t>
        </is>
      </c>
      <c r="F750" s="65" t="inlineStr">
        <is>
          <t>TEC-03</t>
        </is>
      </c>
      <c r="G750" s="65" t="inlineStr">
        <is>
          <t>Fabien Ortiz</t>
        </is>
      </c>
      <c r="H750" s="65" t="inlineStr">
        <is>
          <t>Bordeaux</t>
        </is>
      </c>
      <c r="I750" s="65" t="inlineStr">
        <is>
          <t>Électricité</t>
        </is>
      </c>
      <c r="J750" s="70" t="n">
        <v>14.1</v>
      </c>
      <c r="K750" s="70" t="n">
        <v>15</v>
      </c>
      <c r="L750" s="72" t="n">
        <v>33</v>
      </c>
      <c r="M750" s="68" t="n">
        <v>495</v>
      </c>
      <c r="N750" s="68" t="n">
        <v>2065.49</v>
      </c>
      <c r="O750" s="65" t="inlineStr">
        <is>
          <t>Terminée</t>
        </is>
      </c>
      <c r="P750" s="67">
        <f>$I750</f>
        <v/>
      </c>
      <c r="Q750" s="69">
        <f>1</f>
        <v/>
      </c>
      <c r="R750" s="68">
        <f>IFERROR(INDEX(Devis!$M$2:$M$3053,MATCH($B750,Devis!$A$2:$A$3053,0)),0)</f>
        <v/>
      </c>
      <c r="S750" s="68">
        <f>$M750+$N750</f>
        <v/>
      </c>
      <c r="T750" s="68">
        <f>$R750-$S750</f>
        <v/>
      </c>
      <c r="U750" s="67">
        <f>IFERROR(IF(($C750-INDEX(Techniciens!$G$2:$G$13,MATCH($F750,Techniciens!$A$2:$A$13,0)))&lt;=365,"Moins d'un an",IF(($C750-INDEX(Techniciens!$G$2:$G$13,MATCH($F750,Techniciens!$A$2:$A$13,0)))&lt;=730,"1 à 2 ans","Plus de 2 ans")),"")</f>
        <v/>
      </c>
    </row>
    <row r="751">
      <c r="A751" s="65" t="inlineStr">
        <is>
          <t>INT-00750</t>
        </is>
      </c>
      <c r="B751" s="65" t="inlineStr">
        <is>
          <t>DEV-01875</t>
        </is>
      </c>
      <c r="C751" s="66" t="n">
        <v>45841</v>
      </c>
      <c r="D751" s="65" t="inlineStr">
        <is>
          <t>2025-07</t>
        </is>
      </c>
      <c r="E751" s="65" t="inlineStr">
        <is>
          <t>2025-2026</t>
        </is>
      </c>
      <c r="F751" s="65" t="inlineStr">
        <is>
          <t>TEC-03</t>
        </is>
      </c>
      <c r="G751" s="65" t="inlineStr">
        <is>
          <t>Fabien Ortiz</t>
        </is>
      </c>
      <c r="H751" s="65" t="inlineStr">
        <is>
          <t>Bordeaux</t>
        </is>
      </c>
      <c r="I751" s="65" t="inlineStr">
        <is>
          <t>Électricité</t>
        </is>
      </c>
      <c r="J751" s="70" t="n">
        <v>16.2</v>
      </c>
      <c r="K751" s="70" t="n">
        <v>16.1</v>
      </c>
      <c r="L751" s="72" t="n">
        <v>33</v>
      </c>
      <c r="M751" s="68" t="n">
        <v>531.3</v>
      </c>
      <c r="N751" s="68" t="n">
        <v>1595.57</v>
      </c>
      <c r="O751" s="65" t="inlineStr">
        <is>
          <t>Terminée</t>
        </is>
      </c>
      <c r="P751" s="67">
        <f>$I751</f>
        <v/>
      </c>
      <c r="Q751" s="69">
        <f>1</f>
        <v/>
      </c>
      <c r="R751" s="68">
        <f>IFERROR(INDEX(Devis!$M$2:$M$3053,MATCH($B751,Devis!$A$2:$A$3053,0)),0)</f>
        <v/>
      </c>
      <c r="S751" s="68">
        <f>$M751+$N751</f>
        <v/>
      </c>
      <c r="T751" s="68">
        <f>$R751-$S751</f>
        <v/>
      </c>
      <c r="U751" s="67">
        <f>IFERROR(IF(($C751-INDEX(Techniciens!$G$2:$G$13,MATCH($F751,Techniciens!$A$2:$A$13,0)))&lt;=365,"Moins d'un an",IF(($C751-INDEX(Techniciens!$G$2:$G$13,MATCH($F751,Techniciens!$A$2:$A$13,0)))&lt;=730,"1 à 2 ans","Plus de 2 ans")),"")</f>
        <v/>
      </c>
    </row>
    <row r="752">
      <c r="A752" s="65" t="inlineStr">
        <is>
          <t>INT-00751</t>
        </is>
      </c>
      <c r="B752" s="65" t="inlineStr">
        <is>
          <t>DEV-01878</t>
        </is>
      </c>
      <c r="C752" s="66" t="n">
        <v>45826</v>
      </c>
      <c r="D752" s="65" t="inlineStr">
        <is>
          <t>2025-06</t>
        </is>
      </c>
      <c r="E752" s="65" t="inlineStr">
        <is>
          <t>2024-2025</t>
        </is>
      </c>
      <c r="F752" s="65" t="inlineStr">
        <is>
          <t>TEC-03</t>
        </is>
      </c>
      <c r="G752" s="65" t="inlineStr">
        <is>
          <t>Fabien Ortiz</t>
        </is>
      </c>
      <c r="H752" s="65" t="inlineStr">
        <is>
          <t>Bordeaux</t>
        </is>
      </c>
      <c r="I752" s="65" t="inlineStr">
        <is>
          <t>Électricité</t>
        </is>
      </c>
      <c r="J752" s="70" t="n">
        <v>15.2</v>
      </c>
      <c r="K752" s="70" t="n">
        <v>16</v>
      </c>
      <c r="L752" s="72" t="n">
        <v>33</v>
      </c>
      <c r="M752" s="68" t="n">
        <v>528</v>
      </c>
      <c r="N752" s="68" t="n">
        <v>2895.47</v>
      </c>
      <c r="O752" s="65" t="inlineStr">
        <is>
          <t>Terminée</t>
        </is>
      </c>
      <c r="P752" s="67">
        <f>$I752</f>
        <v/>
      </c>
      <c r="Q752" s="69">
        <f>1</f>
        <v/>
      </c>
      <c r="R752" s="68">
        <f>IFERROR(INDEX(Devis!$M$2:$M$3053,MATCH($B752,Devis!$A$2:$A$3053,0)),0)</f>
        <v/>
      </c>
      <c r="S752" s="68">
        <f>$M752+$N752</f>
        <v/>
      </c>
      <c r="T752" s="68">
        <f>$R752-$S752</f>
        <v/>
      </c>
      <c r="U752" s="67">
        <f>IFERROR(IF(($C752-INDEX(Techniciens!$G$2:$G$13,MATCH($F752,Techniciens!$A$2:$A$13,0)))&lt;=365,"Moins d'un an",IF(($C752-INDEX(Techniciens!$G$2:$G$13,MATCH($F752,Techniciens!$A$2:$A$13,0)))&lt;=730,"1 à 2 ans","Plus de 2 ans")),"")</f>
        <v/>
      </c>
    </row>
    <row r="753">
      <c r="A753" s="65" t="inlineStr">
        <is>
          <t>INT-00752</t>
        </is>
      </c>
      <c r="B753" s="65" t="inlineStr">
        <is>
          <t>DEV-01882</t>
        </is>
      </c>
      <c r="C753" s="66" t="n">
        <v>45797</v>
      </c>
      <c r="D753" s="65" t="inlineStr">
        <is>
          <t>2025-05</t>
        </is>
      </c>
      <c r="E753" s="65" t="inlineStr">
        <is>
          <t>2024-2025</t>
        </is>
      </c>
      <c r="F753" s="65" t="inlineStr">
        <is>
          <t>TEC-11</t>
        </is>
      </c>
      <c r="G753" s="65" t="inlineStr">
        <is>
          <t>Damien Roche</t>
        </is>
      </c>
      <c r="H753" s="65" t="inlineStr">
        <is>
          <t>Montpellier</t>
        </is>
      </c>
      <c r="I753" s="65" t="inlineStr">
        <is>
          <t>Dépannage</t>
        </is>
      </c>
      <c r="J753" s="70" t="n">
        <v>1.4</v>
      </c>
      <c r="K753" s="70" t="n">
        <v>1.5</v>
      </c>
      <c r="L753" s="72" t="n">
        <v>34</v>
      </c>
      <c r="M753" s="68" t="n">
        <v>51</v>
      </c>
      <c r="N753" s="68" t="n">
        <v>209.78</v>
      </c>
      <c r="O753" s="65" t="inlineStr">
        <is>
          <t>Terminée</t>
        </is>
      </c>
      <c r="P753" s="67">
        <f>$I753</f>
        <v/>
      </c>
      <c r="Q753" s="69">
        <f>1</f>
        <v/>
      </c>
      <c r="R753" s="68">
        <f>IFERROR(INDEX(Devis!$M$2:$M$3053,MATCH($B753,Devis!$A$2:$A$3053,0)),0)</f>
        <v/>
      </c>
      <c r="S753" s="68">
        <f>$M753+$N753</f>
        <v/>
      </c>
      <c r="T753" s="68">
        <f>$R753-$S753</f>
        <v/>
      </c>
      <c r="U753" s="67">
        <f>IFERROR(IF(($C753-INDEX(Techniciens!$G$2:$G$13,MATCH($F753,Techniciens!$A$2:$A$13,0)))&lt;=365,"Moins d'un an",IF(($C753-INDEX(Techniciens!$G$2:$G$13,MATCH($F753,Techniciens!$A$2:$A$13,0)))&lt;=730,"1 à 2 ans","Plus de 2 ans")),"")</f>
        <v/>
      </c>
    </row>
    <row r="754">
      <c r="A754" s="65" t="inlineStr">
        <is>
          <t>INT-00753</t>
        </is>
      </c>
      <c r="B754" s="65" t="inlineStr">
        <is>
          <t>DEV-01883</t>
        </is>
      </c>
      <c r="C754" s="66" t="n">
        <v>45821</v>
      </c>
      <c r="D754" s="65" t="inlineStr">
        <is>
          <t>2025-06</t>
        </is>
      </c>
      <c r="E754" s="65" t="inlineStr">
        <is>
          <t>2024-2025</t>
        </is>
      </c>
      <c r="F754" s="65" t="inlineStr">
        <is>
          <t>TEC-01</t>
        </is>
      </c>
      <c r="G754" s="65" t="inlineStr">
        <is>
          <t>Marc Delaunay</t>
        </is>
      </c>
      <c r="H754" s="65" t="inlineStr">
        <is>
          <t>Bordeaux</t>
        </is>
      </c>
      <c r="I754" s="65" t="inlineStr">
        <is>
          <t>Dépannage</t>
        </is>
      </c>
      <c r="J754" s="70" t="n">
        <v>1</v>
      </c>
      <c r="K754" s="70" t="n">
        <v>0.9</v>
      </c>
      <c r="L754" s="72" t="n">
        <v>32</v>
      </c>
      <c r="M754" s="68" t="n">
        <v>28.8</v>
      </c>
      <c r="N754" s="68" t="n">
        <v>93.86</v>
      </c>
      <c r="O754" s="65" t="inlineStr">
        <is>
          <t>Terminée</t>
        </is>
      </c>
      <c r="P754" s="67">
        <f>$I754</f>
        <v/>
      </c>
      <c r="Q754" s="69">
        <f>1</f>
        <v/>
      </c>
      <c r="R754" s="68">
        <f>IFERROR(INDEX(Devis!$M$2:$M$3053,MATCH($B754,Devis!$A$2:$A$3053,0)),0)</f>
        <v/>
      </c>
      <c r="S754" s="68">
        <f>$M754+$N754</f>
        <v/>
      </c>
      <c r="T754" s="68">
        <f>$R754-$S754</f>
        <v/>
      </c>
      <c r="U754" s="67">
        <f>IFERROR(IF(($C754-INDEX(Techniciens!$G$2:$G$13,MATCH($F754,Techniciens!$A$2:$A$13,0)))&lt;=365,"Moins d'un an",IF(($C754-INDEX(Techniciens!$G$2:$G$13,MATCH($F754,Techniciens!$A$2:$A$13,0)))&lt;=730,"1 à 2 ans","Plus de 2 ans")),"")</f>
        <v/>
      </c>
    </row>
    <row r="755">
      <c r="A755" s="65" t="inlineStr">
        <is>
          <t>INT-00754</t>
        </is>
      </c>
      <c r="B755" s="65" t="inlineStr">
        <is>
          <t>DEV-01886</t>
        </is>
      </c>
      <c r="C755" s="66" t="n">
        <v>45824</v>
      </c>
      <c r="D755" s="65" t="inlineStr">
        <is>
          <t>2025-06</t>
        </is>
      </c>
      <c r="E755" s="65" t="inlineStr">
        <is>
          <t>2024-2025</t>
        </is>
      </c>
      <c r="F755" s="65" t="inlineStr">
        <is>
          <t>TEC-05</t>
        </is>
      </c>
      <c r="G755" s="65" t="inlineStr">
        <is>
          <t>Sonia Mercier</t>
        </is>
      </c>
      <c r="H755" s="65" t="inlineStr">
        <is>
          <t>Bordeaux</t>
        </is>
      </c>
      <c r="I755" s="65" t="inlineStr">
        <is>
          <t>Dépannage</t>
        </is>
      </c>
      <c r="J755" s="70" t="n">
        <v>1.9</v>
      </c>
      <c r="K755" s="70" t="n">
        <v>1.7</v>
      </c>
      <c r="L755" s="72" t="n">
        <v>31</v>
      </c>
      <c r="M755" s="68" t="n">
        <v>52.7</v>
      </c>
      <c r="N755" s="68" t="n">
        <v>355.39</v>
      </c>
      <c r="O755" s="65" t="inlineStr">
        <is>
          <t>Terminée</t>
        </is>
      </c>
      <c r="P755" s="67">
        <f>$I755</f>
        <v/>
      </c>
      <c r="Q755" s="69">
        <f>1</f>
        <v/>
      </c>
      <c r="R755" s="68">
        <f>IFERROR(INDEX(Devis!$M$2:$M$3053,MATCH($B755,Devis!$A$2:$A$3053,0)),0)</f>
        <v/>
      </c>
      <c r="S755" s="68">
        <f>$M755+$N755</f>
        <v/>
      </c>
      <c r="T755" s="68">
        <f>$R755-$S755</f>
        <v/>
      </c>
      <c r="U755" s="67">
        <f>IFERROR(IF(($C755-INDEX(Techniciens!$G$2:$G$13,MATCH($F755,Techniciens!$A$2:$A$13,0)))&lt;=365,"Moins d'un an",IF(($C755-INDEX(Techniciens!$G$2:$G$13,MATCH($F755,Techniciens!$A$2:$A$13,0)))&lt;=730,"1 à 2 ans","Plus de 2 ans")),"")</f>
        <v/>
      </c>
    </row>
    <row r="756">
      <c r="A756" s="65" t="inlineStr">
        <is>
          <t>INT-00755</t>
        </is>
      </c>
      <c r="B756" s="65" t="inlineStr">
        <is>
          <t>DEV-01887</t>
        </is>
      </c>
      <c r="C756" s="66" t="n">
        <v>45824</v>
      </c>
      <c r="D756" s="65" t="inlineStr">
        <is>
          <t>2025-06</t>
        </is>
      </c>
      <c r="E756" s="65" t="inlineStr">
        <is>
          <t>2024-2025</t>
        </is>
      </c>
      <c r="F756" s="65" t="inlineStr">
        <is>
          <t>TEC-06</t>
        </is>
      </c>
      <c r="G756" s="65" t="inlineStr">
        <is>
          <t>Pierre Vasseur</t>
        </is>
      </c>
      <c r="H756" s="65" t="inlineStr">
        <is>
          <t>Toulouse</t>
        </is>
      </c>
      <c r="I756" s="65" t="inlineStr">
        <is>
          <t>Chauffage</t>
        </is>
      </c>
      <c r="J756" s="70" t="n">
        <v>3.2</v>
      </c>
      <c r="K756" s="70" t="n">
        <v>2.9</v>
      </c>
      <c r="L756" s="72" t="n">
        <v>36</v>
      </c>
      <c r="M756" s="68" t="n">
        <v>104.4</v>
      </c>
      <c r="N756" s="68" t="n">
        <v>171.92</v>
      </c>
      <c r="O756" s="65" t="inlineStr">
        <is>
          <t>Terminée</t>
        </is>
      </c>
      <c r="P756" s="67">
        <f>$I756</f>
        <v/>
      </c>
      <c r="Q756" s="69">
        <f>1</f>
        <v/>
      </c>
      <c r="R756" s="68">
        <f>IFERROR(INDEX(Devis!$M$2:$M$3053,MATCH($B756,Devis!$A$2:$A$3053,0)),0)</f>
        <v/>
      </c>
      <c r="S756" s="68">
        <f>$M756+$N756</f>
        <v/>
      </c>
      <c r="T756" s="68">
        <f>$R756-$S756</f>
        <v/>
      </c>
      <c r="U756" s="67">
        <f>IFERROR(IF(($C756-INDEX(Techniciens!$G$2:$G$13,MATCH($F756,Techniciens!$A$2:$A$13,0)))&lt;=365,"Moins d'un an",IF(($C756-INDEX(Techniciens!$G$2:$G$13,MATCH($F756,Techniciens!$A$2:$A$13,0)))&lt;=730,"1 à 2 ans","Plus de 2 ans")),"")</f>
        <v/>
      </c>
    </row>
    <row r="757">
      <c r="A757" s="65" t="inlineStr">
        <is>
          <t>INT-00756</t>
        </is>
      </c>
      <c r="B757" s="65" t="inlineStr">
        <is>
          <t>DEV-01888</t>
        </is>
      </c>
      <c r="C757" s="66" t="n">
        <v>45817</v>
      </c>
      <c r="D757" s="65" t="inlineStr">
        <is>
          <t>2025-06</t>
        </is>
      </c>
      <c r="E757" s="65" t="inlineStr">
        <is>
          <t>2024-2025</t>
        </is>
      </c>
      <c r="F757" s="65" t="inlineStr">
        <is>
          <t>TEC-03</t>
        </is>
      </c>
      <c r="G757" s="65" t="inlineStr">
        <is>
          <t>Fabien Ortiz</t>
        </is>
      </c>
      <c r="H757" s="65" t="inlineStr">
        <is>
          <t>Bordeaux</t>
        </is>
      </c>
      <c r="I757" s="65" t="inlineStr">
        <is>
          <t>Dépannage</t>
        </is>
      </c>
      <c r="J757" s="70" t="n">
        <v>1.7</v>
      </c>
      <c r="K757" s="70" t="n">
        <v>1.6</v>
      </c>
      <c r="L757" s="72" t="n">
        <v>33</v>
      </c>
      <c r="M757" s="68" t="n">
        <v>52.8</v>
      </c>
      <c r="N757" s="68" t="n">
        <v>240.02</v>
      </c>
      <c r="O757" s="65" t="inlineStr">
        <is>
          <t>Terminée</t>
        </is>
      </c>
      <c r="P757" s="67">
        <f>$I757</f>
        <v/>
      </c>
      <c r="Q757" s="69">
        <f>1</f>
        <v/>
      </c>
      <c r="R757" s="68">
        <f>IFERROR(INDEX(Devis!$M$2:$M$3053,MATCH($B757,Devis!$A$2:$A$3053,0)),0)</f>
        <v/>
      </c>
      <c r="S757" s="68">
        <f>$M757+$N757</f>
        <v/>
      </c>
      <c r="T757" s="68">
        <f>$R757-$S757</f>
        <v/>
      </c>
      <c r="U757" s="67">
        <f>IFERROR(IF(($C757-INDEX(Techniciens!$G$2:$G$13,MATCH($F757,Techniciens!$A$2:$A$13,0)))&lt;=365,"Moins d'un an",IF(($C757-INDEX(Techniciens!$G$2:$G$13,MATCH($F757,Techniciens!$A$2:$A$13,0)))&lt;=730,"1 à 2 ans","Plus de 2 ans")),"")</f>
        <v/>
      </c>
    </row>
    <row r="758">
      <c r="A758" s="65" t="inlineStr">
        <is>
          <t>INT-00757</t>
        </is>
      </c>
      <c r="B758" s="65" t="inlineStr">
        <is>
          <t>DEV-01893</t>
        </is>
      </c>
      <c r="C758" s="66" t="n">
        <v>45819</v>
      </c>
      <c r="D758" s="65" t="inlineStr">
        <is>
          <t>2025-06</t>
        </is>
      </c>
      <c r="E758" s="65" t="inlineStr">
        <is>
          <t>2024-2025</t>
        </is>
      </c>
      <c r="F758" s="65" t="inlineStr">
        <is>
          <t>TEC-03</t>
        </is>
      </c>
      <c r="G758" s="65" t="inlineStr">
        <is>
          <t>Fabien Ortiz</t>
        </is>
      </c>
      <c r="H758" s="65" t="inlineStr">
        <is>
          <t>Bordeaux</t>
        </is>
      </c>
      <c r="I758" s="65" t="inlineStr">
        <is>
          <t>Électricité</t>
        </is>
      </c>
      <c r="J758" s="70" t="n">
        <v>16.3</v>
      </c>
      <c r="K758" s="70" t="n">
        <v>15.9</v>
      </c>
      <c r="L758" s="72" t="n">
        <v>33</v>
      </c>
      <c r="M758" s="68" t="n">
        <v>524.7</v>
      </c>
      <c r="N758" s="68" t="n">
        <v>1852.39</v>
      </c>
      <c r="O758" s="65" t="inlineStr">
        <is>
          <t>Terminée</t>
        </is>
      </c>
      <c r="P758" s="67">
        <f>$I758</f>
        <v/>
      </c>
      <c r="Q758" s="69">
        <f>1</f>
        <v/>
      </c>
      <c r="R758" s="68">
        <f>IFERROR(INDEX(Devis!$M$2:$M$3053,MATCH($B758,Devis!$A$2:$A$3053,0)),0)</f>
        <v/>
      </c>
      <c r="S758" s="68">
        <f>$M758+$N758</f>
        <v/>
      </c>
      <c r="T758" s="68">
        <f>$R758-$S758</f>
        <v/>
      </c>
      <c r="U758" s="67">
        <f>IFERROR(IF(($C758-INDEX(Techniciens!$G$2:$G$13,MATCH($F758,Techniciens!$A$2:$A$13,0)))&lt;=365,"Moins d'un an",IF(($C758-INDEX(Techniciens!$G$2:$G$13,MATCH($F758,Techniciens!$A$2:$A$13,0)))&lt;=730,"1 à 2 ans","Plus de 2 ans")),"")</f>
        <v/>
      </c>
    </row>
    <row r="759">
      <c r="A759" s="65" t="inlineStr">
        <is>
          <t>INT-00758</t>
        </is>
      </c>
      <c r="B759" s="65" t="inlineStr">
        <is>
          <t>DEV-01895</t>
        </is>
      </c>
      <c r="C759" s="66" t="n">
        <v>45831</v>
      </c>
      <c r="D759" s="65" t="inlineStr">
        <is>
          <t>2025-06</t>
        </is>
      </c>
      <c r="E759" s="65" t="inlineStr">
        <is>
          <t>2024-2025</t>
        </is>
      </c>
      <c r="F759" s="65" t="inlineStr">
        <is>
          <t>TEC-05</t>
        </is>
      </c>
      <c r="G759" s="65" t="inlineStr">
        <is>
          <t>Sonia Mercier</t>
        </is>
      </c>
      <c r="H759" s="65" t="inlineStr">
        <is>
          <t>Bordeaux</t>
        </is>
      </c>
      <c r="I759" s="65" t="inlineStr">
        <is>
          <t>Salle de bain</t>
        </is>
      </c>
      <c r="J759" s="70" t="n">
        <v>6</v>
      </c>
      <c r="K759" s="70" t="n">
        <v>6.5</v>
      </c>
      <c r="L759" s="72" t="n">
        <v>31</v>
      </c>
      <c r="M759" s="68" t="n">
        <v>201.5</v>
      </c>
      <c r="N759" s="68" t="n">
        <v>589.02</v>
      </c>
      <c r="O759" s="65" t="inlineStr">
        <is>
          <t>Terminée</t>
        </is>
      </c>
      <c r="P759" s="67">
        <f>$I759</f>
        <v/>
      </c>
      <c r="Q759" s="69">
        <f>1</f>
        <v/>
      </c>
      <c r="R759" s="68">
        <f>IFERROR(INDEX(Devis!$M$2:$M$3053,MATCH($B759,Devis!$A$2:$A$3053,0)),0)</f>
        <v/>
      </c>
      <c r="S759" s="68">
        <f>$M759+$N759</f>
        <v/>
      </c>
      <c r="T759" s="68">
        <f>$R759-$S759</f>
        <v/>
      </c>
      <c r="U759" s="67">
        <f>IFERROR(IF(($C759-INDEX(Techniciens!$G$2:$G$13,MATCH($F759,Techniciens!$A$2:$A$13,0)))&lt;=365,"Moins d'un an",IF(($C759-INDEX(Techniciens!$G$2:$G$13,MATCH($F759,Techniciens!$A$2:$A$13,0)))&lt;=730,"1 à 2 ans","Plus de 2 ans")),"")</f>
        <v/>
      </c>
    </row>
    <row r="760">
      <c r="A760" s="65" t="inlineStr">
        <is>
          <t>INT-00759</t>
        </is>
      </c>
      <c r="B760" s="65" t="inlineStr">
        <is>
          <t>DEV-01897</t>
        </is>
      </c>
      <c r="C760" s="66" t="n">
        <v>45817</v>
      </c>
      <c r="D760" s="65" t="inlineStr">
        <is>
          <t>2025-06</t>
        </is>
      </c>
      <c r="E760" s="65" t="inlineStr">
        <is>
          <t>2024-2025</t>
        </is>
      </c>
      <c r="F760" s="65" t="inlineStr">
        <is>
          <t>TEC-03</t>
        </is>
      </c>
      <c r="G760" s="65" t="inlineStr">
        <is>
          <t>Fabien Ortiz</t>
        </is>
      </c>
      <c r="H760" s="65" t="inlineStr">
        <is>
          <t>Bordeaux</t>
        </is>
      </c>
      <c r="I760" s="65" t="inlineStr">
        <is>
          <t>Électricité</t>
        </is>
      </c>
      <c r="J760" s="70" t="n">
        <v>16.4</v>
      </c>
      <c r="K760" s="70" t="n">
        <v>16.8</v>
      </c>
      <c r="L760" s="72" t="n">
        <v>33</v>
      </c>
      <c r="M760" s="68" t="n">
        <v>554.4</v>
      </c>
      <c r="N760" s="68" t="n">
        <v>2285.32</v>
      </c>
      <c r="O760" s="65" t="inlineStr">
        <is>
          <t>Terminée</t>
        </is>
      </c>
      <c r="P760" s="67">
        <f>$I760</f>
        <v/>
      </c>
      <c r="Q760" s="69">
        <f>1</f>
        <v/>
      </c>
      <c r="R760" s="68">
        <f>IFERROR(INDEX(Devis!$M$2:$M$3053,MATCH($B760,Devis!$A$2:$A$3053,0)),0)</f>
        <v/>
      </c>
      <c r="S760" s="68">
        <f>$M760+$N760</f>
        <v/>
      </c>
      <c r="T760" s="68">
        <f>$R760-$S760</f>
        <v/>
      </c>
      <c r="U760" s="67">
        <f>IFERROR(IF(($C760-INDEX(Techniciens!$G$2:$G$13,MATCH($F760,Techniciens!$A$2:$A$13,0)))&lt;=365,"Moins d'un an",IF(($C760-INDEX(Techniciens!$G$2:$G$13,MATCH($F760,Techniciens!$A$2:$A$13,0)))&lt;=730,"1 à 2 ans","Plus de 2 ans")),"")</f>
        <v/>
      </c>
    </row>
    <row r="761">
      <c r="A761" s="65" t="inlineStr">
        <is>
          <t>INT-00760</t>
        </is>
      </c>
      <c r="B761" s="65" t="inlineStr">
        <is>
          <t>DEV-01899</t>
        </is>
      </c>
      <c r="C761" s="66" t="n">
        <v>45800</v>
      </c>
      <c r="D761" s="65" t="inlineStr">
        <is>
          <t>2025-05</t>
        </is>
      </c>
      <c r="E761" s="65" t="inlineStr">
        <is>
          <t>2024-2025</t>
        </is>
      </c>
      <c r="F761" s="65" t="inlineStr">
        <is>
          <t>TEC-05</t>
        </is>
      </c>
      <c r="G761" s="65" t="inlineStr">
        <is>
          <t>Sonia Mercier</t>
        </is>
      </c>
      <c r="H761" s="65" t="inlineStr">
        <is>
          <t>Bordeaux</t>
        </is>
      </c>
      <c r="I761" s="65" t="inlineStr">
        <is>
          <t>Salle de bain</t>
        </is>
      </c>
      <c r="J761" s="70" t="n">
        <v>5.6</v>
      </c>
      <c r="K761" s="70" t="n">
        <v>5.6</v>
      </c>
      <c r="L761" s="72" t="n">
        <v>31</v>
      </c>
      <c r="M761" s="68" t="n">
        <v>173.6</v>
      </c>
      <c r="N761" s="68" t="n">
        <v>1590.7</v>
      </c>
      <c r="O761" s="65" t="inlineStr">
        <is>
          <t>Terminée</t>
        </is>
      </c>
      <c r="P761" s="67">
        <f>$I761</f>
        <v/>
      </c>
      <c r="Q761" s="69">
        <f>1</f>
        <v/>
      </c>
      <c r="R761" s="68">
        <f>IFERROR(INDEX(Devis!$M$2:$M$3053,MATCH($B761,Devis!$A$2:$A$3053,0)),0)</f>
        <v/>
      </c>
      <c r="S761" s="68">
        <f>$M761+$N761</f>
        <v/>
      </c>
      <c r="T761" s="68">
        <f>$R761-$S761</f>
        <v/>
      </c>
      <c r="U761" s="67">
        <f>IFERROR(IF(($C761-INDEX(Techniciens!$G$2:$G$13,MATCH($F761,Techniciens!$A$2:$A$13,0)))&lt;=365,"Moins d'un an",IF(($C761-INDEX(Techniciens!$G$2:$G$13,MATCH($F761,Techniciens!$A$2:$A$13,0)))&lt;=730,"1 à 2 ans","Plus de 2 ans")),"")</f>
        <v/>
      </c>
    </row>
    <row r="762">
      <c r="A762" s="65" t="inlineStr">
        <is>
          <t>INT-00761</t>
        </is>
      </c>
      <c r="B762" s="65" t="inlineStr">
        <is>
          <t>DEV-01901</t>
        </is>
      </c>
      <c r="C762" s="66" t="n">
        <v>45838</v>
      </c>
      <c r="D762" s="65" t="inlineStr">
        <is>
          <t>2025-06</t>
        </is>
      </c>
      <c r="E762" s="65" t="inlineStr">
        <is>
          <t>2024-2025</t>
        </is>
      </c>
      <c r="F762" s="65" t="inlineStr">
        <is>
          <t>TEC-03</t>
        </is>
      </c>
      <c r="G762" s="65" t="inlineStr">
        <is>
          <t>Fabien Ortiz</t>
        </is>
      </c>
      <c r="H762" s="65" t="inlineStr">
        <is>
          <t>Bordeaux</t>
        </is>
      </c>
      <c r="I762" s="65" t="inlineStr">
        <is>
          <t>Électricité</t>
        </is>
      </c>
      <c r="J762" s="70" t="n">
        <v>14.4</v>
      </c>
      <c r="K762" s="70" t="n">
        <v>13</v>
      </c>
      <c r="L762" s="72" t="n">
        <v>33</v>
      </c>
      <c r="M762" s="68" t="n">
        <v>429</v>
      </c>
      <c r="N762" s="68" t="n">
        <v>3090.72</v>
      </c>
      <c r="O762" s="65" t="inlineStr">
        <is>
          <t>Terminée</t>
        </is>
      </c>
      <c r="P762" s="67">
        <f>$I762</f>
        <v/>
      </c>
      <c r="Q762" s="69">
        <f>1</f>
        <v/>
      </c>
      <c r="R762" s="68">
        <f>IFERROR(INDEX(Devis!$M$2:$M$3053,MATCH($B762,Devis!$A$2:$A$3053,0)),0)</f>
        <v/>
      </c>
      <c r="S762" s="68">
        <f>$M762+$N762</f>
        <v/>
      </c>
      <c r="T762" s="68">
        <f>$R762-$S762</f>
        <v/>
      </c>
      <c r="U762" s="67">
        <f>IFERROR(IF(($C762-INDEX(Techniciens!$G$2:$G$13,MATCH($F762,Techniciens!$A$2:$A$13,0)))&lt;=365,"Moins d'un an",IF(($C762-INDEX(Techniciens!$G$2:$G$13,MATCH($F762,Techniciens!$A$2:$A$13,0)))&lt;=730,"1 à 2 ans","Plus de 2 ans")),"")</f>
        <v/>
      </c>
    </row>
    <row r="763">
      <c r="A763" s="65" t="inlineStr">
        <is>
          <t>INT-00762</t>
        </is>
      </c>
      <c r="B763" s="65" t="inlineStr">
        <is>
          <t>DEV-01904</t>
        </is>
      </c>
      <c r="C763" s="66" t="n">
        <v>45845</v>
      </c>
      <c r="D763" s="65" t="inlineStr">
        <is>
          <t>2025-07</t>
        </is>
      </c>
      <c r="E763" s="65" t="inlineStr">
        <is>
          <t>2025-2026</t>
        </is>
      </c>
      <c r="F763" s="65" t="inlineStr">
        <is>
          <t>TEC-07</t>
        </is>
      </c>
      <c r="G763" s="65" t="inlineStr">
        <is>
          <t>Yannick Dubreuil</t>
        </is>
      </c>
      <c r="H763" s="65" t="inlineStr">
        <is>
          <t>Toulouse</t>
        </is>
      </c>
      <c r="I763" s="65" t="inlineStr">
        <is>
          <t>Plomberie</t>
        </is>
      </c>
      <c r="J763" s="70" t="n">
        <v>8.5</v>
      </c>
      <c r="K763" s="70" t="n">
        <v>8.5</v>
      </c>
      <c r="L763" s="72" t="n">
        <v>30</v>
      </c>
      <c r="M763" s="68" t="n">
        <v>255</v>
      </c>
      <c r="N763" s="68" t="n">
        <v>1242.6</v>
      </c>
      <c r="O763" s="65" t="inlineStr">
        <is>
          <t>Terminée</t>
        </is>
      </c>
      <c r="P763" s="67">
        <f>$I763</f>
        <v/>
      </c>
      <c r="Q763" s="69">
        <f>1</f>
        <v/>
      </c>
      <c r="R763" s="68">
        <f>IFERROR(INDEX(Devis!$M$2:$M$3053,MATCH($B763,Devis!$A$2:$A$3053,0)),0)</f>
        <v/>
      </c>
      <c r="S763" s="68">
        <f>$M763+$N763</f>
        <v/>
      </c>
      <c r="T763" s="68">
        <f>$R763-$S763</f>
        <v/>
      </c>
      <c r="U763" s="67">
        <f>IFERROR(IF(($C763-INDEX(Techniciens!$G$2:$G$13,MATCH($F763,Techniciens!$A$2:$A$13,0)))&lt;=365,"Moins d'un an",IF(($C763-INDEX(Techniciens!$G$2:$G$13,MATCH($F763,Techniciens!$A$2:$A$13,0)))&lt;=730,"1 à 2 ans","Plus de 2 ans")),"")</f>
        <v/>
      </c>
    </row>
    <row r="764">
      <c r="A764" s="65" t="inlineStr">
        <is>
          <t>INT-00763</t>
        </is>
      </c>
      <c r="B764" s="65" t="inlineStr">
        <is>
          <t>DEV-01916</t>
        </is>
      </c>
      <c r="C764" s="66" t="n">
        <v>45852</v>
      </c>
      <c r="D764" s="65" t="inlineStr">
        <is>
          <t>2025-07</t>
        </is>
      </c>
      <c r="E764" s="65" t="inlineStr">
        <is>
          <t>2025-2026</t>
        </is>
      </c>
      <c r="F764" s="65" t="inlineStr">
        <is>
          <t>TEC-08</t>
        </is>
      </c>
      <c r="G764" s="65" t="inlineStr">
        <is>
          <t>Elodie Ravel</t>
        </is>
      </c>
      <c r="H764" s="65" t="inlineStr">
        <is>
          <t>Toulouse</t>
        </is>
      </c>
      <c r="I764" s="65" t="inlineStr">
        <is>
          <t>Électricité</t>
        </is>
      </c>
      <c r="J764" s="70" t="n">
        <v>5.7</v>
      </c>
      <c r="K764" s="70" t="n">
        <v>5.9</v>
      </c>
      <c r="L764" s="72" t="n">
        <v>32</v>
      </c>
      <c r="M764" s="68" t="n">
        <v>188.8</v>
      </c>
      <c r="N764" s="68" t="n">
        <v>940.9</v>
      </c>
      <c r="O764" s="65" t="inlineStr">
        <is>
          <t>Terminée</t>
        </is>
      </c>
      <c r="P764" s="67">
        <f>$I764</f>
        <v/>
      </c>
      <c r="Q764" s="69">
        <f>1</f>
        <v/>
      </c>
      <c r="R764" s="68">
        <f>IFERROR(INDEX(Devis!$M$2:$M$3053,MATCH($B764,Devis!$A$2:$A$3053,0)),0)</f>
        <v/>
      </c>
      <c r="S764" s="68">
        <f>$M764+$N764</f>
        <v/>
      </c>
      <c r="T764" s="68">
        <f>$R764-$S764</f>
        <v/>
      </c>
      <c r="U764" s="67">
        <f>IFERROR(IF(($C764-INDEX(Techniciens!$G$2:$G$13,MATCH($F764,Techniciens!$A$2:$A$13,0)))&lt;=365,"Moins d'un an",IF(($C764-INDEX(Techniciens!$G$2:$G$13,MATCH($F764,Techniciens!$A$2:$A$13,0)))&lt;=730,"1 à 2 ans","Plus de 2 ans")),"")</f>
        <v/>
      </c>
    </row>
    <row r="765">
      <c r="A765" s="65" t="inlineStr">
        <is>
          <t>INT-00764</t>
        </is>
      </c>
      <c r="B765" s="65" t="inlineStr">
        <is>
          <t>DEV-01918</t>
        </is>
      </c>
      <c r="C765" s="66" t="n">
        <v>45852</v>
      </c>
      <c r="D765" s="65" t="inlineStr">
        <is>
          <t>2025-07</t>
        </is>
      </c>
      <c r="E765" s="65" t="inlineStr">
        <is>
          <t>2025-2026</t>
        </is>
      </c>
      <c r="F765" s="65" t="inlineStr">
        <is>
          <t>TEC-09</t>
        </is>
      </c>
      <c r="G765" s="65" t="inlineStr">
        <is>
          <t>Mehdi Ouali</t>
        </is>
      </c>
      <c r="H765" s="65" t="inlineStr">
        <is>
          <t>Toulouse</t>
        </is>
      </c>
      <c r="I765" s="65" t="inlineStr">
        <is>
          <t>Dépannage</t>
        </is>
      </c>
      <c r="J765" s="70" t="n">
        <v>1.1</v>
      </c>
      <c r="K765" s="70" t="n">
        <v>1.3</v>
      </c>
      <c r="L765" s="72" t="n">
        <v>28</v>
      </c>
      <c r="M765" s="68" t="n">
        <v>36.4</v>
      </c>
      <c r="N765" s="68" t="n">
        <v>81.87</v>
      </c>
      <c r="O765" s="65" t="inlineStr">
        <is>
          <t>Terminée</t>
        </is>
      </c>
      <c r="P765" s="67">
        <f>$I765</f>
        <v/>
      </c>
      <c r="Q765" s="69">
        <f>1</f>
        <v/>
      </c>
      <c r="R765" s="68">
        <f>IFERROR(INDEX(Devis!$M$2:$M$3053,MATCH($B765,Devis!$A$2:$A$3053,0)),0)</f>
        <v/>
      </c>
      <c r="S765" s="68">
        <f>$M765+$N765</f>
        <v/>
      </c>
      <c r="T765" s="68">
        <f>$R765-$S765</f>
        <v/>
      </c>
      <c r="U765" s="67">
        <f>IFERROR(IF(($C765-INDEX(Techniciens!$G$2:$G$13,MATCH($F765,Techniciens!$A$2:$A$13,0)))&lt;=365,"Moins d'un an",IF(($C765-INDEX(Techniciens!$G$2:$G$13,MATCH($F765,Techniciens!$A$2:$A$13,0)))&lt;=730,"1 à 2 ans","Plus de 2 ans")),"")</f>
        <v/>
      </c>
    </row>
    <row r="766">
      <c r="A766" s="65" t="inlineStr">
        <is>
          <t>INT-00765</t>
        </is>
      </c>
      <c r="B766" s="65" t="inlineStr">
        <is>
          <t>DEV-01920</t>
        </is>
      </c>
      <c r="C766" s="66" t="n">
        <v>45819</v>
      </c>
      <c r="D766" s="65" t="inlineStr">
        <is>
          <t>2025-06</t>
        </is>
      </c>
      <c r="E766" s="65" t="inlineStr">
        <is>
          <t>2024-2025</t>
        </is>
      </c>
      <c r="F766" s="65" t="inlineStr">
        <is>
          <t>TEC-03</t>
        </is>
      </c>
      <c r="G766" s="65" t="inlineStr">
        <is>
          <t>Fabien Ortiz</t>
        </is>
      </c>
      <c r="H766" s="65" t="inlineStr">
        <is>
          <t>Bordeaux</t>
        </is>
      </c>
      <c r="I766" s="65" t="inlineStr">
        <is>
          <t>Dépannage</t>
        </is>
      </c>
      <c r="J766" s="70" t="n">
        <v>1.1</v>
      </c>
      <c r="K766" s="70" t="n">
        <v>1.1</v>
      </c>
      <c r="L766" s="72" t="n">
        <v>33</v>
      </c>
      <c r="M766" s="68" t="n">
        <v>36.3</v>
      </c>
      <c r="N766" s="68" t="n">
        <v>199.3</v>
      </c>
      <c r="O766" s="65" t="inlineStr">
        <is>
          <t>Terminée</t>
        </is>
      </c>
      <c r="P766" s="67">
        <f>$I766</f>
        <v/>
      </c>
      <c r="Q766" s="69">
        <f>1</f>
        <v/>
      </c>
      <c r="R766" s="68">
        <f>IFERROR(INDEX(Devis!$M$2:$M$3053,MATCH($B766,Devis!$A$2:$A$3053,0)),0)</f>
        <v/>
      </c>
      <c r="S766" s="68">
        <f>$M766+$N766</f>
        <v/>
      </c>
      <c r="T766" s="68">
        <f>$R766-$S766</f>
        <v/>
      </c>
      <c r="U766" s="67">
        <f>IFERROR(IF(($C766-INDEX(Techniciens!$G$2:$G$13,MATCH($F766,Techniciens!$A$2:$A$13,0)))&lt;=365,"Moins d'un an",IF(($C766-INDEX(Techniciens!$G$2:$G$13,MATCH($F766,Techniciens!$A$2:$A$13,0)))&lt;=730,"1 à 2 ans","Plus de 2 ans")),"")</f>
        <v/>
      </c>
    </row>
    <row r="767">
      <c r="A767" s="65" t="inlineStr">
        <is>
          <t>INT-00766</t>
        </is>
      </c>
      <c r="B767" s="65" t="inlineStr">
        <is>
          <t>DEV-01922</t>
        </is>
      </c>
      <c r="C767" s="66" t="n">
        <v>45831</v>
      </c>
      <c r="D767" s="65" t="inlineStr">
        <is>
          <t>2025-06</t>
        </is>
      </c>
      <c r="E767" s="65" t="inlineStr">
        <is>
          <t>2024-2025</t>
        </is>
      </c>
      <c r="F767" s="65" t="inlineStr">
        <is>
          <t>TEC-09</t>
        </is>
      </c>
      <c r="G767" s="65" t="inlineStr">
        <is>
          <t>Mehdi Ouali</t>
        </is>
      </c>
      <c r="H767" s="65" t="inlineStr">
        <is>
          <t>Toulouse</t>
        </is>
      </c>
      <c r="I767" s="65" t="inlineStr">
        <is>
          <t>Dépannage</t>
        </is>
      </c>
      <c r="J767" s="70" t="n">
        <v>1.5</v>
      </c>
      <c r="K767" s="70" t="n">
        <v>1.6</v>
      </c>
      <c r="L767" s="72" t="n">
        <v>28</v>
      </c>
      <c r="M767" s="68" t="n">
        <v>44.8</v>
      </c>
      <c r="N767" s="68" t="n">
        <v>109.11</v>
      </c>
      <c r="O767" s="65" t="inlineStr">
        <is>
          <t>Terminée</t>
        </is>
      </c>
      <c r="P767" s="67">
        <f>$I767</f>
        <v/>
      </c>
      <c r="Q767" s="69">
        <f>1</f>
        <v/>
      </c>
      <c r="R767" s="68">
        <f>IFERROR(INDEX(Devis!$M$2:$M$3053,MATCH($B767,Devis!$A$2:$A$3053,0)),0)</f>
        <v/>
      </c>
      <c r="S767" s="68">
        <f>$M767+$N767</f>
        <v/>
      </c>
      <c r="T767" s="68">
        <f>$R767-$S767</f>
        <v/>
      </c>
      <c r="U767" s="67">
        <f>IFERROR(IF(($C767-INDEX(Techniciens!$G$2:$G$13,MATCH($F767,Techniciens!$A$2:$A$13,0)))&lt;=365,"Moins d'un an",IF(($C767-INDEX(Techniciens!$G$2:$G$13,MATCH($F767,Techniciens!$A$2:$A$13,0)))&lt;=730,"1 à 2 ans","Plus de 2 ans")),"")</f>
        <v/>
      </c>
    </row>
    <row r="768">
      <c r="A768" s="65" t="inlineStr">
        <is>
          <t>INT-00767</t>
        </is>
      </c>
      <c r="B768" s="65" t="inlineStr">
        <is>
          <t>DEV-01928</t>
        </is>
      </c>
      <c r="C768" s="66" t="n">
        <v>45827</v>
      </c>
      <c r="D768" s="65" t="inlineStr">
        <is>
          <t>2025-06</t>
        </is>
      </c>
      <c r="E768" s="65" t="inlineStr">
        <is>
          <t>2024-2025</t>
        </is>
      </c>
      <c r="F768" s="65" t="inlineStr">
        <is>
          <t>TEC-09</t>
        </is>
      </c>
      <c r="G768" s="65" t="inlineStr">
        <is>
          <t>Mehdi Ouali</t>
        </is>
      </c>
      <c r="H768" s="65" t="inlineStr">
        <is>
          <t>Toulouse</t>
        </is>
      </c>
      <c r="I768" s="65" t="inlineStr">
        <is>
          <t>Dépannage</t>
        </is>
      </c>
      <c r="J768" s="70" t="n">
        <v>1</v>
      </c>
      <c r="K768" s="70" t="n">
        <v>1.1</v>
      </c>
      <c r="L768" s="72" t="n">
        <v>28</v>
      </c>
      <c r="M768" s="68" t="n">
        <v>30.8</v>
      </c>
      <c r="N768" s="68" t="n">
        <v>73.89</v>
      </c>
      <c r="O768" s="65" t="inlineStr">
        <is>
          <t>Terminée</t>
        </is>
      </c>
      <c r="P768" s="67">
        <f>$I768</f>
        <v/>
      </c>
      <c r="Q768" s="69">
        <f>1</f>
        <v/>
      </c>
      <c r="R768" s="68">
        <f>IFERROR(INDEX(Devis!$M$2:$M$3053,MATCH($B768,Devis!$A$2:$A$3053,0)),0)</f>
        <v/>
      </c>
      <c r="S768" s="68">
        <f>$M768+$N768</f>
        <v/>
      </c>
      <c r="T768" s="68">
        <f>$R768-$S768</f>
        <v/>
      </c>
      <c r="U768" s="67">
        <f>IFERROR(IF(($C768-INDEX(Techniciens!$G$2:$G$13,MATCH($F768,Techniciens!$A$2:$A$13,0)))&lt;=365,"Moins d'un an",IF(($C768-INDEX(Techniciens!$G$2:$G$13,MATCH($F768,Techniciens!$A$2:$A$13,0)))&lt;=730,"1 à 2 ans","Plus de 2 ans")),"")</f>
        <v/>
      </c>
    </row>
    <row r="769">
      <c r="A769" s="65" t="inlineStr">
        <is>
          <t>INT-00768</t>
        </is>
      </c>
      <c r="B769" s="65" t="inlineStr">
        <is>
          <t>DEV-01930</t>
        </is>
      </c>
      <c r="C769" s="66" t="n">
        <v>45838</v>
      </c>
      <c r="D769" s="65" t="inlineStr">
        <is>
          <t>2025-06</t>
        </is>
      </c>
      <c r="E769" s="65" t="inlineStr">
        <is>
          <t>2024-2025</t>
        </is>
      </c>
      <c r="F769" s="65" t="inlineStr">
        <is>
          <t>TEC-03</t>
        </is>
      </c>
      <c r="G769" s="65" t="inlineStr">
        <is>
          <t>Fabien Ortiz</t>
        </is>
      </c>
      <c r="H769" s="65" t="inlineStr">
        <is>
          <t>Bordeaux</t>
        </is>
      </c>
      <c r="I769" s="65" t="inlineStr">
        <is>
          <t>Dépannage</t>
        </is>
      </c>
      <c r="J769" s="70" t="n">
        <v>4.2</v>
      </c>
      <c r="K769" s="70" t="n">
        <v>3.9</v>
      </c>
      <c r="L769" s="72" t="n">
        <v>33</v>
      </c>
      <c r="M769" s="68" t="n">
        <v>128.7</v>
      </c>
      <c r="N769" s="68" t="n">
        <v>604.59</v>
      </c>
      <c r="O769" s="65" t="inlineStr">
        <is>
          <t>Terminée</t>
        </is>
      </c>
      <c r="P769" s="67">
        <f>$I769</f>
        <v/>
      </c>
      <c r="Q769" s="69">
        <f>1</f>
        <v/>
      </c>
      <c r="R769" s="68">
        <f>IFERROR(INDEX(Devis!$M$2:$M$3053,MATCH($B769,Devis!$A$2:$A$3053,0)),0)</f>
        <v/>
      </c>
      <c r="S769" s="68">
        <f>$M769+$N769</f>
        <v/>
      </c>
      <c r="T769" s="68">
        <f>$R769-$S769</f>
        <v/>
      </c>
      <c r="U769" s="67">
        <f>IFERROR(IF(($C769-INDEX(Techniciens!$G$2:$G$13,MATCH($F769,Techniciens!$A$2:$A$13,0)))&lt;=365,"Moins d'un an",IF(($C769-INDEX(Techniciens!$G$2:$G$13,MATCH($F769,Techniciens!$A$2:$A$13,0)))&lt;=730,"1 à 2 ans","Plus de 2 ans")),"")</f>
        <v/>
      </c>
    </row>
    <row r="770">
      <c r="A770" s="65" t="inlineStr">
        <is>
          <t>INT-00769</t>
        </is>
      </c>
      <c r="B770" s="65" t="inlineStr">
        <is>
          <t>DEV-01932</t>
        </is>
      </c>
      <c r="C770" s="66" t="n">
        <v>45831</v>
      </c>
      <c r="D770" s="65" t="inlineStr">
        <is>
          <t>2025-06</t>
        </is>
      </c>
      <c r="E770" s="65" t="inlineStr">
        <is>
          <t>2024-2025</t>
        </is>
      </c>
      <c r="F770" s="65" t="inlineStr">
        <is>
          <t>TEC-04</t>
        </is>
      </c>
      <c r="G770" s="65" t="inlineStr">
        <is>
          <t>Lucas Bertin</t>
        </is>
      </c>
      <c r="H770" s="65" t="inlineStr">
        <is>
          <t>Bordeaux</t>
        </is>
      </c>
      <c r="I770" s="65" t="inlineStr">
        <is>
          <t>Plomberie</t>
        </is>
      </c>
      <c r="J770" s="70" t="n">
        <v>4.4</v>
      </c>
      <c r="K770" s="70" t="n">
        <v>4.8</v>
      </c>
      <c r="L770" s="72" t="n">
        <v>27</v>
      </c>
      <c r="M770" s="68" t="n">
        <v>129.6</v>
      </c>
      <c r="N770" s="68" t="n">
        <v>1754.14</v>
      </c>
      <c r="O770" s="65" t="inlineStr">
        <is>
          <t>Terminée</t>
        </is>
      </c>
      <c r="P770" s="67">
        <f>$I770</f>
        <v/>
      </c>
      <c r="Q770" s="69">
        <f>1</f>
        <v/>
      </c>
      <c r="R770" s="68">
        <f>IFERROR(INDEX(Devis!$M$2:$M$3053,MATCH($B770,Devis!$A$2:$A$3053,0)),0)</f>
        <v/>
      </c>
      <c r="S770" s="68">
        <f>$M770+$N770</f>
        <v/>
      </c>
      <c r="T770" s="68">
        <f>$R770-$S770</f>
        <v/>
      </c>
      <c r="U770" s="67">
        <f>IFERROR(IF(($C770-INDEX(Techniciens!$G$2:$G$13,MATCH($F770,Techniciens!$A$2:$A$13,0)))&lt;=365,"Moins d'un an",IF(($C770-INDEX(Techniciens!$G$2:$G$13,MATCH($F770,Techniciens!$A$2:$A$13,0)))&lt;=730,"1 à 2 ans","Plus de 2 ans")),"")</f>
        <v/>
      </c>
    </row>
    <row r="771">
      <c r="A771" s="65" t="inlineStr">
        <is>
          <t>INT-00770</t>
        </is>
      </c>
      <c r="B771" s="65" t="inlineStr">
        <is>
          <t>DEV-01933</t>
        </is>
      </c>
      <c r="C771" s="66" t="n">
        <v>45824</v>
      </c>
      <c r="D771" s="65" t="inlineStr">
        <is>
          <t>2025-06</t>
        </is>
      </c>
      <c r="E771" s="65" t="inlineStr">
        <is>
          <t>2024-2025</t>
        </is>
      </c>
      <c r="F771" s="65" t="inlineStr">
        <is>
          <t>TEC-03</t>
        </is>
      </c>
      <c r="G771" s="65" t="inlineStr">
        <is>
          <t>Fabien Ortiz</t>
        </is>
      </c>
      <c r="H771" s="65" t="inlineStr">
        <is>
          <t>Bordeaux</t>
        </is>
      </c>
      <c r="I771" s="65" t="inlineStr">
        <is>
          <t>Électricité</t>
        </is>
      </c>
      <c r="J771" s="70" t="n">
        <v>4.7</v>
      </c>
      <c r="K771" s="70" t="n">
        <v>5.2</v>
      </c>
      <c r="L771" s="72" t="n">
        <v>33</v>
      </c>
      <c r="M771" s="68" t="n">
        <v>171.6</v>
      </c>
      <c r="N771" s="68" t="n">
        <v>1704.87</v>
      </c>
      <c r="O771" s="65" t="inlineStr">
        <is>
          <t>Terminée</t>
        </is>
      </c>
      <c r="P771" s="67">
        <f>$I771</f>
        <v/>
      </c>
      <c r="Q771" s="69">
        <f>1</f>
        <v/>
      </c>
      <c r="R771" s="68">
        <f>IFERROR(INDEX(Devis!$M$2:$M$3053,MATCH($B771,Devis!$A$2:$A$3053,0)),0)</f>
        <v/>
      </c>
      <c r="S771" s="68">
        <f>$M771+$N771</f>
        <v/>
      </c>
      <c r="T771" s="68">
        <f>$R771-$S771</f>
        <v/>
      </c>
      <c r="U771" s="67">
        <f>IFERROR(IF(($C771-INDEX(Techniciens!$G$2:$G$13,MATCH($F771,Techniciens!$A$2:$A$13,0)))&lt;=365,"Moins d'un an",IF(($C771-INDEX(Techniciens!$G$2:$G$13,MATCH($F771,Techniciens!$A$2:$A$13,0)))&lt;=730,"1 à 2 ans","Plus de 2 ans")),"")</f>
        <v/>
      </c>
    </row>
    <row r="772">
      <c r="A772" s="65" t="inlineStr">
        <is>
          <t>INT-00771</t>
        </is>
      </c>
      <c r="B772" s="65" t="inlineStr">
        <is>
          <t>DEV-01934</t>
        </is>
      </c>
      <c r="C772" s="66" t="n">
        <v>45814</v>
      </c>
      <c r="D772" s="65" t="inlineStr">
        <is>
          <t>2025-06</t>
        </is>
      </c>
      <c r="E772" s="65" t="inlineStr">
        <is>
          <t>2024-2025</t>
        </is>
      </c>
      <c r="F772" s="65" t="inlineStr">
        <is>
          <t>TEC-08</t>
        </is>
      </c>
      <c r="G772" s="65" t="inlineStr">
        <is>
          <t>Elodie Ravel</t>
        </is>
      </c>
      <c r="H772" s="65" t="inlineStr">
        <is>
          <t>Toulouse</t>
        </is>
      </c>
      <c r="I772" s="65" t="inlineStr">
        <is>
          <t>Électricité</t>
        </is>
      </c>
      <c r="J772" s="70" t="n">
        <v>14.3</v>
      </c>
      <c r="K772" s="70" t="n">
        <v>15.4</v>
      </c>
      <c r="L772" s="72" t="n">
        <v>32</v>
      </c>
      <c r="M772" s="68" t="n">
        <v>492.8</v>
      </c>
      <c r="N772" s="68" t="n">
        <v>1527.24</v>
      </c>
      <c r="O772" s="65" t="inlineStr">
        <is>
          <t>Terminée</t>
        </is>
      </c>
      <c r="P772" s="67">
        <f>$I772</f>
        <v/>
      </c>
      <c r="Q772" s="69">
        <f>1</f>
        <v/>
      </c>
      <c r="R772" s="68">
        <f>IFERROR(INDEX(Devis!$M$2:$M$3053,MATCH($B772,Devis!$A$2:$A$3053,0)),0)</f>
        <v/>
      </c>
      <c r="S772" s="68">
        <f>$M772+$N772</f>
        <v/>
      </c>
      <c r="T772" s="68">
        <f>$R772-$S772</f>
        <v/>
      </c>
      <c r="U772" s="67">
        <f>IFERROR(IF(($C772-INDEX(Techniciens!$G$2:$G$13,MATCH($F772,Techniciens!$A$2:$A$13,0)))&lt;=365,"Moins d'un an",IF(($C772-INDEX(Techniciens!$G$2:$G$13,MATCH($F772,Techniciens!$A$2:$A$13,0)))&lt;=730,"1 à 2 ans","Plus de 2 ans")),"")</f>
        <v/>
      </c>
    </row>
    <row r="773">
      <c r="A773" s="65" t="inlineStr">
        <is>
          <t>INT-00772</t>
        </is>
      </c>
      <c r="B773" s="65" t="inlineStr">
        <is>
          <t>DEV-01937</t>
        </is>
      </c>
      <c r="C773" s="66" t="n">
        <v>45834</v>
      </c>
      <c r="D773" s="65" t="inlineStr">
        <is>
          <t>2025-06</t>
        </is>
      </c>
      <c r="E773" s="65" t="inlineStr">
        <is>
          <t>2024-2025</t>
        </is>
      </c>
      <c r="F773" s="65" t="inlineStr">
        <is>
          <t>TEC-05</t>
        </is>
      </c>
      <c r="G773" s="65" t="inlineStr">
        <is>
          <t>Sonia Mercier</t>
        </is>
      </c>
      <c r="H773" s="65" t="inlineStr">
        <is>
          <t>Bordeaux</t>
        </is>
      </c>
      <c r="I773" s="65" t="inlineStr">
        <is>
          <t>Salle de bain</t>
        </is>
      </c>
      <c r="J773" s="70" t="n">
        <v>17.8</v>
      </c>
      <c r="K773" s="70" t="n">
        <v>16.3</v>
      </c>
      <c r="L773" s="72" t="n">
        <v>31</v>
      </c>
      <c r="M773" s="68" t="n">
        <v>505.3</v>
      </c>
      <c r="N773" s="68" t="n">
        <v>2815.29</v>
      </c>
      <c r="O773" s="65" t="inlineStr">
        <is>
          <t>Terminée</t>
        </is>
      </c>
      <c r="P773" s="67">
        <f>$I773</f>
        <v/>
      </c>
      <c r="Q773" s="69">
        <f>1</f>
        <v/>
      </c>
      <c r="R773" s="68">
        <f>IFERROR(INDEX(Devis!$M$2:$M$3053,MATCH($B773,Devis!$A$2:$A$3053,0)),0)</f>
        <v/>
      </c>
      <c r="S773" s="68">
        <f>$M773+$N773</f>
        <v/>
      </c>
      <c r="T773" s="68">
        <f>$R773-$S773</f>
        <v/>
      </c>
      <c r="U773" s="67">
        <f>IFERROR(IF(($C773-INDEX(Techniciens!$G$2:$G$13,MATCH($F773,Techniciens!$A$2:$A$13,0)))&lt;=365,"Moins d'un an",IF(($C773-INDEX(Techniciens!$G$2:$G$13,MATCH($F773,Techniciens!$A$2:$A$13,0)))&lt;=730,"1 à 2 ans","Plus de 2 ans")),"")</f>
        <v/>
      </c>
    </row>
    <row r="774">
      <c r="A774" s="65" t="inlineStr">
        <is>
          <t>INT-00773</t>
        </is>
      </c>
      <c r="B774" s="65" t="inlineStr">
        <is>
          <t>DEV-01938</t>
        </is>
      </c>
      <c r="C774" s="66" t="n">
        <v>45833</v>
      </c>
      <c r="D774" s="65" t="inlineStr">
        <is>
          <t>2025-06</t>
        </is>
      </c>
      <c r="E774" s="65" t="inlineStr">
        <is>
          <t>2024-2025</t>
        </is>
      </c>
      <c r="F774" s="65" t="inlineStr">
        <is>
          <t>TEC-04</t>
        </is>
      </c>
      <c r="G774" s="65" t="inlineStr">
        <is>
          <t>Lucas Bertin</t>
        </is>
      </c>
      <c r="H774" s="65" t="inlineStr">
        <is>
          <t>Bordeaux</t>
        </is>
      </c>
      <c r="I774" s="65" t="inlineStr">
        <is>
          <t>Plomberie</t>
        </is>
      </c>
      <c r="J774" s="70" t="n">
        <v>55.6</v>
      </c>
      <c r="K774" s="70" t="n">
        <v>62.9</v>
      </c>
      <c r="L774" s="72" t="n">
        <v>27</v>
      </c>
      <c r="M774" s="68" t="n">
        <v>1698.3</v>
      </c>
      <c r="N774" s="68" t="n">
        <v>8630.940000000001</v>
      </c>
      <c r="O774" s="65" t="inlineStr">
        <is>
          <t>Terminée</t>
        </is>
      </c>
      <c r="P774" s="67">
        <f>$I774</f>
        <v/>
      </c>
      <c r="Q774" s="69">
        <f>1</f>
        <v/>
      </c>
      <c r="R774" s="68">
        <f>IFERROR(INDEX(Devis!$M$2:$M$3053,MATCH($B774,Devis!$A$2:$A$3053,0)),0)</f>
        <v/>
      </c>
      <c r="S774" s="68">
        <f>$M774+$N774</f>
        <v/>
      </c>
      <c r="T774" s="68">
        <f>$R774-$S774</f>
        <v/>
      </c>
      <c r="U774" s="67">
        <f>IFERROR(IF(($C774-INDEX(Techniciens!$G$2:$G$13,MATCH($F774,Techniciens!$A$2:$A$13,0)))&lt;=365,"Moins d'un an",IF(($C774-INDEX(Techniciens!$G$2:$G$13,MATCH($F774,Techniciens!$A$2:$A$13,0)))&lt;=730,"1 à 2 ans","Plus de 2 ans")),"")</f>
        <v/>
      </c>
    </row>
    <row r="775">
      <c r="A775" s="65" t="inlineStr">
        <is>
          <t>INT-00774</t>
        </is>
      </c>
      <c r="B775" s="65" t="inlineStr">
        <is>
          <t>DEV-01941</t>
        </is>
      </c>
      <c r="C775" s="66" t="n">
        <v>45845</v>
      </c>
      <c r="D775" s="65" t="inlineStr">
        <is>
          <t>2025-07</t>
        </is>
      </c>
      <c r="E775" s="65" t="inlineStr">
        <is>
          <t>2025-2026</t>
        </is>
      </c>
      <c r="F775" s="65" t="inlineStr">
        <is>
          <t>TEC-09</t>
        </is>
      </c>
      <c r="G775" s="65" t="inlineStr">
        <is>
          <t>Mehdi Ouali</t>
        </is>
      </c>
      <c r="H775" s="65" t="inlineStr">
        <is>
          <t>Toulouse</t>
        </is>
      </c>
      <c r="I775" s="65" t="inlineStr">
        <is>
          <t>Dépannage</t>
        </is>
      </c>
      <c r="J775" s="70" t="n">
        <v>1.5</v>
      </c>
      <c r="K775" s="70" t="n">
        <v>1.7</v>
      </c>
      <c r="L775" s="72" t="n">
        <v>28</v>
      </c>
      <c r="M775" s="68" t="n">
        <v>47.6</v>
      </c>
      <c r="N775" s="68" t="n">
        <v>131.5</v>
      </c>
      <c r="O775" s="65" t="inlineStr">
        <is>
          <t>Terminée</t>
        </is>
      </c>
      <c r="P775" s="67">
        <f>$I775</f>
        <v/>
      </c>
      <c r="Q775" s="69">
        <f>1</f>
        <v/>
      </c>
      <c r="R775" s="68">
        <f>IFERROR(INDEX(Devis!$M$2:$M$3053,MATCH($B775,Devis!$A$2:$A$3053,0)),0)</f>
        <v/>
      </c>
      <c r="S775" s="68">
        <f>$M775+$N775</f>
        <v/>
      </c>
      <c r="T775" s="68">
        <f>$R775-$S775</f>
        <v/>
      </c>
      <c r="U775" s="67">
        <f>IFERROR(IF(($C775-INDEX(Techniciens!$G$2:$G$13,MATCH($F775,Techniciens!$A$2:$A$13,0)))&lt;=365,"Moins d'un an",IF(($C775-INDEX(Techniciens!$G$2:$G$13,MATCH($F775,Techniciens!$A$2:$A$13,0)))&lt;=730,"1 à 2 ans","Plus de 2 ans")),"")</f>
        <v/>
      </c>
    </row>
    <row r="776">
      <c r="A776" s="65" t="inlineStr">
        <is>
          <t>INT-00775</t>
        </is>
      </c>
      <c r="B776" s="65" t="inlineStr">
        <is>
          <t>DEV-01942</t>
        </is>
      </c>
      <c r="C776" s="66" t="n">
        <v>45860</v>
      </c>
      <c r="D776" s="65" t="inlineStr">
        <is>
          <t>2025-07</t>
        </is>
      </c>
      <c r="E776" s="65" t="inlineStr">
        <is>
          <t>2025-2026</t>
        </is>
      </c>
      <c r="F776" s="65" t="inlineStr">
        <is>
          <t>TEC-01</t>
        </is>
      </c>
      <c r="G776" s="65" t="inlineStr">
        <is>
          <t>Marc Delaunay</t>
        </is>
      </c>
      <c r="H776" s="65" t="inlineStr">
        <is>
          <t>Bordeaux</t>
        </is>
      </c>
      <c r="I776" s="65" t="inlineStr">
        <is>
          <t>Plomberie</t>
        </is>
      </c>
      <c r="J776" s="70" t="n">
        <v>25.2</v>
      </c>
      <c r="K776" s="70" t="n">
        <v>24.8</v>
      </c>
      <c r="L776" s="72" t="n">
        <v>32</v>
      </c>
      <c r="M776" s="68" t="n">
        <v>793.6</v>
      </c>
      <c r="N776" s="68" t="n">
        <v>4046.31</v>
      </c>
      <c r="O776" s="65" t="inlineStr">
        <is>
          <t>Terminée</t>
        </is>
      </c>
      <c r="P776" s="67">
        <f>$I776</f>
        <v/>
      </c>
      <c r="Q776" s="69">
        <f>1</f>
        <v/>
      </c>
      <c r="R776" s="68">
        <f>IFERROR(INDEX(Devis!$M$2:$M$3053,MATCH($B776,Devis!$A$2:$A$3053,0)),0)</f>
        <v/>
      </c>
      <c r="S776" s="68">
        <f>$M776+$N776</f>
        <v/>
      </c>
      <c r="T776" s="68">
        <f>$R776-$S776</f>
        <v/>
      </c>
      <c r="U776" s="67">
        <f>IFERROR(IF(($C776-INDEX(Techniciens!$G$2:$G$13,MATCH($F776,Techniciens!$A$2:$A$13,0)))&lt;=365,"Moins d'un an",IF(($C776-INDEX(Techniciens!$G$2:$G$13,MATCH($F776,Techniciens!$A$2:$A$13,0)))&lt;=730,"1 à 2 ans","Plus de 2 ans")),"")</f>
        <v/>
      </c>
    </row>
    <row r="777">
      <c r="A777" s="65" t="inlineStr">
        <is>
          <t>INT-00776</t>
        </is>
      </c>
      <c r="B777" s="65" t="inlineStr">
        <is>
          <t>DEV-01944</t>
        </is>
      </c>
      <c r="C777" s="66" t="n">
        <v>45833</v>
      </c>
      <c r="D777" s="65" t="inlineStr">
        <is>
          <t>2025-06</t>
        </is>
      </c>
      <c r="E777" s="65" t="inlineStr">
        <is>
          <t>2024-2025</t>
        </is>
      </c>
      <c r="F777" s="65" t="inlineStr">
        <is>
          <t>TEC-09</t>
        </is>
      </c>
      <c r="G777" s="65" t="inlineStr">
        <is>
          <t>Mehdi Ouali</t>
        </is>
      </c>
      <c r="H777" s="65" t="inlineStr">
        <is>
          <t>Toulouse</t>
        </is>
      </c>
      <c r="I777" s="65" t="inlineStr">
        <is>
          <t>Dépannage</t>
        </is>
      </c>
      <c r="J777" s="70" t="n">
        <v>1.5</v>
      </c>
      <c r="K777" s="70" t="n">
        <v>1.5</v>
      </c>
      <c r="L777" s="72" t="n">
        <v>28</v>
      </c>
      <c r="M777" s="68" t="n">
        <v>42</v>
      </c>
      <c r="N777" s="68" t="n">
        <v>118.17</v>
      </c>
      <c r="O777" s="65" t="inlineStr">
        <is>
          <t>Terminée</t>
        </is>
      </c>
      <c r="P777" s="67">
        <f>$I777</f>
        <v/>
      </c>
      <c r="Q777" s="69">
        <f>1</f>
        <v/>
      </c>
      <c r="R777" s="68">
        <f>IFERROR(INDEX(Devis!$M$2:$M$3053,MATCH($B777,Devis!$A$2:$A$3053,0)),0)</f>
        <v/>
      </c>
      <c r="S777" s="68">
        <f>$M777+$N777</f>
        <v/>
      </c>
      <c r="T777" s="68">
        <f>$R777-$S777</f>
        <v/>
      </c>
      <c r="U777" s="67">
        <f>IFERROR(IF(($C777-INDEX(Techniciens!$G$2:$G$13,MATCH($F777,Techniciens!$A$2:$A$13,0)))&lt;=365,"Moins d'un an",IF(($C777-INDEX(Techniciens!$G$2:$G$13,MATCH($F777,Techniciens!$A$2:$A$13,0)))&lt;=730,"1 à 2 ans","Plus de 2 ans")),"")</f>
        <v/>
      </c>
    </row>
    <row r="778">
      <c r="A778" s="65" t="inlineStr">
        <is>
          <t>INT-00777</t>
        </is>
      </c>
      <c r="B778" s="65" t="inlineStr">
        <is>
          <t>DEV-01948</t>
        </is>
      </c>
      <c r="C778" s="66" t="n">
        <v>45845</v>
      </c>
      <c r="D778" s="65" t="inlineStr">
        <is>
          <t>2025-07</t>
        </is>
      </c>
      <c r="E778" s="65" t="inlineStr">
        <is>
          <t>2025-2026</t>
        </is>
      </c>
      <c r="F778" s="65" t="inlineStr">
        <is>
          <t>TEC-04</t>
        </is>
      </c>
      <c r="G778" s="65" t="inlineStr">
        <is>
          <t>Lucas Bertin</t>
        </is>
      </c>
      <c r="H778" s="65" t="inlineStr">
        <is>
          <t>Bordeaux</t>
        </is>
      </c>
      <c r="I778" s="65" t="inlineStr">
        <is>
          <t>Plomberie</t>
        </is>
      </c>
      <c r="J778" s="70" t="n">
        <v>15.4</v>
      </c>
      <c r="K778" s="70" t="n">
        <v>19.6</v>
      </c>
      <c r="L778" s="72" t="n">
        <v>27</v>
      </c>
      <c r="M778" s="68" t="n">
        <v>529.2</v>
      </c>
      <c r="N778" s="68" t="n">
        <v>1712.33</v>
      </c>
      <c r="O778" s="65" t="inlineStr">
        <is>
          <t>Terminée</t>
        </is>
      </c>
      <c r="P778" s="67">
        <f>$I778</f>
        <v/>
      </c>
      <c r="Q778" s="69">
        <f>1</f>
        <v/>
      </c>
      <c r="R778" s="68">
        <f>IFERROR(INDEX(Devis!$M$2:$M$3053,MATCH($B778,Devis!$A$2:$A$3053,0)),0)</f>
        <v/>
      </c>
      <c r="S778" s="68">
        <f>$M778+$N778</f>
        <v/>
      </c>
      <c r="T778" s="68">
        <f>$R778-$S778</f>
        <v/>
      </c>
      <c r="U778" s="67">
        <f>IFERROR(IF(($C778-INDEX(Techniciens!$G$2:$G$13,MATCH($F778,Techniciens!$A$2:$A$13,0)))&lt;=365,"Moins d'un an",IF(($C778-INDEX(Techniciens!$G$2:$G$13,MATCH($F778,Techniciens!$A$2:$A$13,0)))&lt;=730,"1 à 2 ans","Plus de 2 ans")),"")</f>
        <v/>
      </c>
    </row>
    <row r="779">
      <c r="A779" s="65" t="inlineStr">
        <is>
          <t>INT-00778</t>
        </is>
      </c>
      <c r="B779" s="65" t="inlineStr">
        <is>
          <t>DEV-01952</t>
        </is>
      </c>
      <c r="C779" s="66" t="n">
        <v>45847</v>
      </c>
      <c r="D779" s="65" t="inlineStr">
        <is>
          <t>2025-07</t>
        </is>
      </c>
      <c r="E779" s="65" t="inlineStr">
        <is>
          <t>2025-2026</t>
        </is>
      </c>
      <c r="F779" s="65" t="inlineStr">
        <is>
          <t>TEC-04</t>
        </is>
      </c>
      <c r="G779" s="65" t="inlineStr">
        <is>
          <t>Lucas Bertin</t>
        </is>
      </c>
      <c r="H779" s="65" t="inlineStr">
        <is>
          <t>Bordeaux</t>
        </is>
      </c>
      <c r="I779" s="65" t="inlineStr">
        <is>
          <t>Plomberie</t>
        </is>
      </c>
      <c r="J779" s="70" t="n">
        <v>47.6</v>
      </c>
      <c r="K779" s="70" t="n">
        <v>54.1</v>
      </c>
      <c r="L779" s="72" t="n">
        <v>27</v>
      </c>
      <c r="M779" s="68" t="n">
        <v>1460.7</v>
      </c>
      <c r="N779" s="68" t="n">
        <v>14096.89</v>
      </c>
      <c r="O779" s="65" t="inlineStr">
        <is>
          <t>Terminée</t>
        </is>
      </c>
      <c r="P779" s="67">
        <f>$I779</f>
        <v/>
      </c>
      <c r="Q779" s="69">
        <f>1</f>
        <v/>
      </c>
      <c r="R779" s="68">
        <f>IFERROR(INDEX(Devis!$M$2:$M$3053,MATCH($B779,Devis!$A$2:$A$3053,0)),0)</f>
        <v/>
      </c>
      <c r="S779" s="68">
        <f>$M779+$N779</f>
        <v/>
      </c>
      <c r="T779" s="68">
        <f>$R779-$S779</f>
        <v/>
      </c>
      <c r="U779" s="67">
        <f>IFERROR(IF(($C779-INDEX(Techniciens!$G$2:$G$13,MATCH($F779,Techniciens!$A$2:$A$13,0)))&lt;=365,"Moins d'un an",IF(($C779-INDEX(Techniciens!$G$2:$G$13,MATCH($F779,Techniciens!$A$2:$A$13,0)))&lt;=730,"1 à 2 ans","Plus de 2 ans")),"")</f>
        <v/>
      </c>
    </row>
    <row r="780">
      <c r="A780" s="65" t="inlineStr">
        <is>
          <t>INT-00779</t>
        </is>
      </c>
      <c r="B780" s="65" t="inlineStr">
        <is>
          <t>DEV-01954</t>
        </is>
      </c>
      <c r="C780" s="66" t="n">
        <v>45866</v>
      </c>
      <c r="D780" s="65" t="inlineStr">
        <is>
          <t>2025-07</t>
        </is>
      </c>
      <c r="E780" s="65" t="inlineStr">
        <is>
          <t>2025-2026</t>
        </is>
      </c>
      <c r="F780" s="65" t="inlineStr">
        <is>
          <t>TEC-09</t>
        </is>
      </c>
      <c r="G780" s="65" t="inlineStr">
        <is>
          <t>Mehdi Ouali</t>
        </is>
      </c>
      <c r="H780" s="65" t="inlineStr">
        <is>
          <t>Toulouse</t>
        </is>
      </c>
      <c r="I780" s="65" t="inlineStr">
        <is>
          <t>Dépannage</t>
        </is>
      </c>
      <c r="J780" s="70" t="n">
        <v>1.6</v>
      </c>
      <c r="K780" s="70" t="n">
        <v>1.7</v>
      </c>
      <c r="L780" s="72" t="n">
        <v>28</v>
      </c>
      <c r="M780" s="68" t="n">
        <v>47.6</v>
      </c>
      <c r="N780" s="68" t="n">
        <v>132.95</v>
      </c>
      <c r="O780" s="65" t="inlineStr">
        <is>
          <t>Terminée</t>
        </is>
      </c>
      <c r="P780" s="67">
        <f>$I780</f>
        <v/>
      </c>
      <c r="Q780" s="69">
        <f>1</f>
        <v/>
      </c>
      <c r="R780" s="68">
        <f>IFERROR(INDEX(Devis!$M$2:$M$3053,MATCH($B780,Devis!$A$2:$A$3053,0)),0)</f>
        <v/>
      </c>
      <c r="S780" s="68">
        <f>$M780+$N780</f>
        <v/>
      </c>
      <c r="T780" s="68">
        <f>$R780-$S780</f>
        <v/>
      </c>
      <c r="U780" s="67">
        <f>IFERROR(IF(($C780-INDEX(Techniciens!$G$2:$G$13,MATCH($F780,Techniciens!$A$2:$A$13,0)))&lt;=365,"Moins d'un an",IF(($C780-INDEX(Techniciens!$G$2:$G$13,MATCH($F780,Techniciens!$A$2:$A$13,0)))&lt;=730,"1 à 2 ans","Plus de 2 ans")),"")</f>
        <v/>
      </c>
    </row>
    <row r="781">
      <c r="A781" s="65" t="inlineStr">
        <is>
          <t>INT-00780</t>
        </is>
      </c>
      <c r="B781" s="65" t="inlineStr">
        <is>
          <t>DEV-01955</t>
        </is>
      </c>
      <c r="C781" s="66" t="n">
        <v>45853</v>
      </c>
      <c r="D781" s="65" t="inlineStr">
        <is>
          <t>2025-07</t>
        </is>
      </c>
      <c r="E781" s="65" t="inlineStr">
        <is>
          <t>2025-2026</t>
        </is>
      </c>
      <c r="F781" s="65" t="inlineStr">
        <is>
          <t>TEC-03</t>
        </is>
      </c>
      <c r="G781" s="65" t="inlineStr">
        <is>
          <t>Fabien Ortiz</t>
        </is>
      </c>
      <c r="H781" s="65" t="inlineStr">
        <is>
          <t>Bordeaux</t>
        </is>
      </c>
      <c r="I781" s="65" t="inlineStr">
        <is>
          <t>Électricité</t>
        </is>
      </c>
      <c r="J781" s="70" t="n">
        <v>4.9</v>
      </c>
      <c r="K781" s="70" t="n">
        <v>4.8</v>
      </c>
      <c r="L781" s="72" t="n">
        <v>33</v>
      </c>
      <c r="M781" s="68" t="n">
        <v>158.4</v>
      </c>
      <c r="N781" s="68" t="n">
        <v>773.13</v>
      </c>
      <c r="O781" s="65" t="inlineStr">
        <is>
          <t>Terminée</t>
        </is>
      </c>
      <c r="P781" s="67">
        <f>$I781</f>
        <v/>
      </c>
      <c r="Q781" s="69">
        <f>1</f>
        <v/>
      </c>
      <c r="R781" s="68">
        <f>IFERROR(INDEX(Devis!$M$2:$M$3053,MATCH($B781,Devis!$A$2:$A$3053,0)),0)</f>
        <v/>
      </c>
      <c r="S781" s="68">
        <f>$M781+$N781</f>
        <v/>
      </c>
      <c r="T781" s="68">
        <f>$R781-$S781</f>
        <v/>
      </c>
      <c r="U781" s="67">
        <f>IFERROR(IF(($C781-INDEX(Techniciens!$G$2:$G$13,MATCH($F781,Techniciens!$A$2:$A$13,0)))&lt;=365,"Moins d'un an",IF(($C781-INDEX(Techniciens!$G$2:$G$13,MATCH($F781,Techniciens!$A$2:$A$13,0)))&lt;=730,"1 à 2 ans","Plus de 2 ans")),"")</f>
        <v/>
      </c>
    </row>
    <row r="782">
      <c r="A782" s="65" t="inlineStr">
        <is>
          <t>INT-00781</t>
        </is>
      </c>
      <c r="B782" s="65" t="inlineStr">
        <is>
          <t>DEV-01957</t>
        </is>
      </c>
      <c r="C782" s="66" t="n">
        <v>45835</v>
      </c>
      <c r="D782" s="65" t="inlineStr">
        <is>
          <t>2025-06</t>
        </is>
      </c>
      <c r="E782" s="65" t="inlineStr">
        <is>
          <t>2024-2025</t>
        </is>
      </c>
      <c r="F782" s="65" t="inlineStr">
        <is>
          <t>TEC-01</t>
        </is>
      </c>
      <c r="G782" s="65" t="inlineStr">
        <is>
          <t>Marc Delaunay</t>
        </is>
      </c>
      <c r="H782" s="65" t="inlineStr">
        <is>
          <t>Bordeaux</t>
        </is>
      </c>
      <c r="I782" s="65" t="inlineStr">
        <is>
          <t>Plomberie</t>
        </is>
      </c>
      <c r="J782" s="70" t="n">
        <v>4.9</v>
      </c>
      <c r="K782" s="70" t="n">
        <v>5.1</v>
      </c>
      <c r="L782" s="72" t="n">
        <v>32</v>
      </c>
      <c r="M782" s="68" t="n">
        <v>163.2</v>
      </c>
      <c r="N782" s="68" t="n">
        <v>827.47</v>
      </c>
      <c r="O782" s="65" t="inlineStr">
        <is>
          <t>Terminée</t>
        </is>
      </c>
      <c r="P782" s="67">
        <f>$I782</f>
        <v/>
      </c>
      <c r="Q782" s="69">
        <f>1</f>
        <v/>
      </c>
      <c r="R782" s="68">
        <f>IFERROR(INDEX(Devis!$M$2:$M$3053,MATCH($B782,Devis!$A$2:$A$3053,0)),0)</f>
        <v/>
      </c>
      <c r="S782" s="68">
        <f>$M782+$N782</f>
        <v/>
      </c>
      <c r="T782" s="68">
        <f>$R782-$S782</f>
        <v/>
      </c>
      <c r="U782" s="67">
        <f>IFERROR(IF(($C782-INDEX(Techniciens!$G$2:$G$13,MATCH($F782,Techniciens!$A$2:$A$13,0)))&lt;=365,"Moins d'un an",IF(($C782-INDEX(Techniciens!$G$2:$G$13,MATCH($F782,Techniciens!$A$2:$A$13,0)))&lt;=730,"1 à 2 ans","Plus de 2 ans")),"")</f>
        <v/>
      </c>
    </row>
    <row r="783">
      <c r="A783" s="65" t="inlineStr">
        <is>
          <t>INT-00782</t>
        </is>
      </c>
      <c r="B783" s="65" t="inlineStr">
        <is>
          <t>DEV-01958</t>
        </is>
      </c>
      <c r="C783" s="66" t="n">
        <v>45852</v>
      </c>
      <c r="D783" s="65" t="inlineStr">
        <is>
          <t>2025-07</t>
        </is>
      </c>
      <c r="E783" s="65" t="inlineStr">
        <is>
          <t>2025-2026</t>
        </is>
      </c>
      <c r="F783" s="65" t="inlineStr">
        <is>
          <t>TEC-03</t>
        </is>
      </c>
      <c r="G783" s="65" t="inlineStr">
        <is>
          <t>Fabien Ortiz</t>
        </is>
      </c>
      <c r="H783" s="65" t="inlineStr">
        <is>
          <t>Bordeaux</t>
        </is>
      </c>
      <c r="I783" s="65" t="inlineStr">
        <is>
          <t>Électricité</t>
        </is>
      </c>
      <c r="J783" s="70" t="n">
        <v>40.7</v>
      </c>
      <c r="K783" s="70" t="n">
        <v>39.3</v>
      </c>
      <c r="L783" s="72" t="n">
        <v>33</v>
      </c>
      <c r="M783" s="68" t="n">
        <v>1296.9</v>
      </c>
      <c r="N783" s="68" t="n">
        <v>14420.61</v>
      </c>
      <c r="O783" s="65" t="inlineStr">
        <is>
          <t>Terminée</t>
        </is>
      </c>
      <c r="P783" s="67">
        <f>$I783</f>
        <v/>
      </c>
      <c r="Q783" s="69">
        <f>1</f>
        <v/>
      </c>
      <c r="R783" s="68">
        <f>IFERROR(INDEX(Devis!$M$2:$M$3053,MATCH($B783,Devis!$A$2:$A$3053,0)),0)</f>
        <v/>
      </c>
      <c r="S783" s="68">
        <f>$M783+$N783</f>
        <v/>
      </c>
      <c r="T783" s="68">
        <f>$R783-$S783</f>
        <v/>
      </c>
      <c r="U783" s="67">
        <f>IFERROR(IF(($C783-INDEX(Techniciens!$G$2:$G$13,MATCH($F783,Techniciens!$A$2:$A$13,0)))&lt;=365,"Moins d'un an",IF(($C783-INDEX(Techniciens!$G$2:$G$13,MATCH($F783,Techniciens!$A$2:$A$13,0)))&lt;=730,"1 à 2 ans","Plus de 2 ans")),"")</f>
        <v/>
      </c>
    </row>
    <row r="784">
      <c r="A784" s="65" t="inlineStr">
        <is>
          <t>INT-00783</t>
        </is>
      </c>
      <c r="B784" s="65" t="inlineStr">
        <is>
          <t>DEV-01961</t>
        </is>
      </c>
      <c r="C784" s="66" t="n">
        <v>45854</v>
      </c>
      <c r="D784" s="65" t="inlineStr">
        <is>
          <t>2025-07</t>
        </is>
      </c>
      <c r="E784" s="65" t="inlineStr">
        <is>
          <t>2025-2026</t>
        </is>
      </c>
      <c r="F784" s="65" t="inlineStr">
        <is>
          <t>TEC-12</t>
        </is>
      </c>
      <c r="G784" s="65" t="inlineStr">
        <is>
          <t>Inès Bonnaud</t>
        </is>
      </c>
      <c r="H784" s="65" t="inlineStr">
        <is>
          <t>Montpellier</t>
        </is>
      </c>
      <c r="I784" s="65" t="inlineStr">
        <is>
          <t>Électricité</t>
        </is>
      </c>
      <c r="J784" s="70" t="n">
        <v>6.4</v>
      </c>
      <c r="K784" s="70" t="n">
        <v>9</v>
      </c>
      <c r="L784" s="72" t="n">
        <v>29</v>
      </c>
      <c r="M784" s="68" t="n">
        <v>261</v>
      </c>
      <c r="N784" s="68" t="n">
        <v>1789.28</v>
      </c>
      <c r="O784" s="65" t="inlineStr">
        <is>
          <t>Terminée</t>
        </is>
      </c>
      <c r="P784" s="67">
        <f>$I784</f>
        <v/>
      </c>
      <c r="Q784" s="69">
        <f>1</f>
        <v/>
      </c>
      <c r="R784" s="68">
        <f>IFERROR(INDEX(Devis!$M$2:$M$3053,MATCH($B784,Devis!$A$2:$A$3053,0)),0)</f>
        <v/>
      </c>
      <c r="S784" s="68">
        <f>$M784+$N784</f>
        <v/>
      </c>
      <c r="T784" s="68">
        <f>$R784-$S784</f>
        <v/>
      </c>
      <c r="U784" s="67">
        <f>IFERROR(IF(($C784-INDEX(Techniciens!$G$2:$G$13,MATCH($F784,Techniciens!$A$2:$A$13,0)))&lt;=365,"Moins d'un an",IF(($C784-INDEX(Techniciens!$G$2:$G$13,MATCH($F784,Techniciens!$A$2:$A$13,0)))&lt;=730,"1 à 2 ans","Plus de 2 ans")),"")</f>
        <v/>
      </c>
    </row>
    <row r="785">
      <c r="A785" s="65" t="inlineStr">
        <is>
          <t>INT-00784</t>
        </is>
      </c>
      <c r="B785" s="65" t="inlineStr">
        <is>
          <t>DEV-01962</t>
        </is>
      </c>
      <c r="C785" s="66" t="n">
        <v>45866</v>
      </c>
      <c r="D785" s="65" t="inlineStr">
        <is>
          <t>2025-07</t>
        </is>
      </c>
      <c r="E785" s="65" t="inlineStr">
        <is>
          <t>2025-2026</t>
        </is>
      </c>
      <c r="F785" s="65" t="inlineStr">
        <is>
          <t>TEC-03</t>
        </is>
      </c>
      <c r="G785" s="65" t="inlineStr">
        <is>
          <t>Fabien Ortiz</t>
        </is>
      </c>
      <c r="H785" s="65" t="inlineStr">
        <is>
          <t>Bordeaux</t>
        </is>
      </c>
      <c r="I785" s="65" t="inlineStr">
        <is>
          <t>Électricité</t>
        </is>
      </c>
      <c r="J785" s="70" t="n">
        <v>5.1</v>
      </c>
      <c r="K785" s="70" t="n">
        <v>4.8</v>
      </c>
      <c r="L785" s="72" t="n">
        <v>33</v>
      </c>
      <c r="M785" s="68" t="n">
        <v>158.4</v>
      </c>
      <c r="N785" s="68" t="n">
        <v>849.4400000000001</v>
      </c>
      <c r="O785" s="65" t="inlineStr">
        <is>
          <t>Terminée</t>
        </is>
      </c>
      <c r="P785" s="67">
        <f>$I785</f>
        <v/>
      </c>
      <c r="Q785" s="69">
        <f>1</f>
        <v/>
      </c>
      <c r="R785" s="68">
        <f>IFERROR(INDEX(Devis!$M$2:$M$3053,MATCH($B785,Devis!$A$2:$A$3053,0)),0)</f>
        <v/>
      </c>
      <c r="S785" s="68">
        <f>$M785+$N785</f>
        <v/>
      </c>
      <c r="T785" s="68">
        <f>$R785-$S785</f>
        <v/>
      </c>
      <c r="U785" s="67">
        <f>IFERROR(IF(($C785-INDEX(Techniciens!$G$2:$G$13,MATCH($F785,Techniciens!$A$2:$A$13,0)))&lt;=365,"Moins d'un an",IF(($C785-INDEX(Techniciens!$G$2:$G$13,MATCH($F785,Techniciens!$A$2:$A$13,0)))&lt;=730,"1 à 2 ans","Plus de 2 ans")),"")</f>
        <v/>
      </c>
    </row>
    <row r="786">
      <c r="A786" s="65" t="inlineStr">
        <is>
          <t>INT-00785</t>
        </is>
      </c>
      <c r="B786" s="65" t="inlineStr">
        <is>
          <t>DEV-01963</t>
        </is>
      </c>
      <c r="C786" s="66" t="n">
        <v>45852</v>
      </c>
      <c r="D786" s="65" t="inlineStr">
        <is>
          <t>2025-07</t>
        </is>
      </c>
      <c r="E786" s="65" t="inlineStr">
        <is>
          <t>2025-2026</t>
        </is>
      </c>
      <c r="F786" s="65" t="inlineStr">
        <is>
          <t>TEC-04</t>
        </is>
      </c>
      <c r="G786" s="65" t="inlineStr">
        <is>
          <t>Lucas Bertin</t>
        </is>
      </c>
      <c r="H786" s="65" t="inlineStr">
        <is>
          <t>Bordeaux</t>
        </is>
      </c>
      <c r="I786" s="65" t="inlineStr">
        <is>
          <t>Plomberie</t>
        </is>
      </c>
      <c r="J786" s="70" t="n">
        <v>28.3</v>
      </c>
      <c r="K786" s="70" t="n">
        <v>36.4</v>
      </c>
      <c r="L786" s="72" t="n">
        <v>27</v>
      </c>
      <c r="M786" s="68" t="n">
        <v>982.8</v>
      </c>
      <c r="N786" s="68" t="n">
        <v>3526.43</v>
      </c>
      <c r="O786" s="65" t="inlineStr">
        <is>
          <t>Terminée</t>
        </is>
      </c>
      <c r="P786" s="67">
        <f>$I786</f>
        <v/>
      </c>
      <c r="Q786" s="69">
        <f>1</f>
        <v/>
      </c>
      <c r="R786" s="68">
        <f>IFERROR(INDEX(Devis!$M$2:$M$3053,MATCH($B786,Devis!$A$2:$A$3053,0)),0)</f>
        <v/>
      </c>
      <c r="S786" s="68">
        <f>$M786+$N786</f>
        <v/>
      </c>
      <c r="T786" s="68">
        <f>$R786-$S786</f>
        <v/>
      </c>
      <c r="U786" s="67">
        <f>IFERROR(IF(($C786-INDEX(Techniciens!$G$2:$G$13,MATCH($F786,Techniciens!$A$2:$A$13,0)))&lt;=365,"Moins d'un an",IF(($C786-INDEX(Techniciens!$G$2:$G$13,MATCH($F786,Techniciens!$A$2:$A$13,0)))&lt;=730,"1 à 2 ans","Plus de 2 ans")),"")</f>
        <v/>
      </c>
    </row>
    <row r="787">
      <c r="A787" s="65" t="inlineStr">
        <is>
          <t>INT-00786</t>
        </is>
      </c>
      <c r="B787" s="65" t="inlineStr">
        <is>
          <t>DEV-01965</t>
        </is>
      </c>
      <c r="C787" s="66" t="n">
        <v>45868</v>
      </c>
      <c r="D787" s="65" t="inlineStr">
        <is>
          <t>2025-07</t>
        </is>
      </c>
      <c r="E787" s="65" t="inlineStr">
        <is>
          <t>2025-2026</t>
        </is>
      </c>
      <c r="F787" s="65" t="inlineStr">
        <is>
          <t>TEC-05</t>
        </is>
      </c>
      <c r="G787" s="65" t="inlineStr">
        <is>
          <t>Sonia Mercier</t>
        </is>
      </c>
      <c r="H787" s="65" t="inlineStr">
        <is>
          <t>Bordeaux</t>
        </is>
      </c>
      <c r="I787" s="65" t="inlineStr">
        <is>
          <t>Salle de bain</t>
        </is>
      </c>
      <c r="J787" s="70" t="n">
        <v>17.6</v>
      </c>
      <c r="K787" s="70" t="n">
        <v>18</v>
      </c>
      <c r="L787" s="72" t="n">
        <v>31</v>
      </c>
      <c r="M787" s="68" t="n">
        <v>558</v>
      </c>
      <c r="N787" s="68" t="n">
        <v>2725.69</v>
      </c>
      <c r="O787" s="65" t="inlineStr">
        <is>
          <t>Terminée</t>
        </is>
      </c>
      <c r="P787" s="67">
        <f>$I787</f>
        <v/>
      </c>
      <c r="Q787" s="69">
        <f>1</f>
        <v/>
      </c>
      <c r="R787" s="68">
        <f>IFERROR(INDEX(Devis!$M$2:$M$3053,MATCH($B787,Devis!$A$2:$A$3053,0)),0)</f>
        <v/>
      </c>
      <c r="S787" s="68">
        <f>$M787+$N787</f>
        <v/>
      </c>
      <c r="T787" s="68">
        <f>$R787-$S787</f>
        <v/>
      </c>
      <c r="U787" s="67">
        <f>IFERROR(IF(($C787-INDEX(Techniciens!$G$2:$G$13,MATCH($F787,Techniciens!$A$2:$A$13,0)))&lt;=365,"Moins d'un an",IF(($C787-INDEX(Techniciens!$G$2:$G$13,MATCH($F787,Techniciens!$A$2:$A$13,0)))&lt;=730,"1 à 2 ans","Plus de 2 ans")),"")</f>
        <v/>
      </c>
    </row>
    <row r="788">
      <c r="A788" s="65" t="inlineStr">
        <is>
          <t>INT-00787</t>
        </is>
      </c>
      <c r="B788" s="65" t="inlineStr">
        <is>
          <t>DEV-01969</t>
        </is>
      </c>
      <c r="C788" s="66" t="n">
        <v>45866</v>
      </c>
      <c r="D788" s="65" t="inlineStr">
        <is>
          <t>2025-07</t>
        </is>
      </c>
      <c r="E788" s="65" t="inlineStr">
        <is>
          <t>2025-2026</t>
        </is>
      </c>
      <c r="F788" s="65" t="inlineStr">
        <is>
          <t>TEC-02</t>
        </is>
      </c>
      <c r="G788" s="65" t="inlineStr">
        <is>
          <t>Ahmed Zahiri</t>
        </is>
      </c>
      <c r="H788" s="65" t="inlineStr">
        <is>
          <t>Bordeaux</t>
        </is>
      </c>
      <c r="I788" s="65" t="inlineStr">
        <is>
          <t>Dépannage</t>
        </is>
      </c>
      <c r="J788" s="70" t="n">
        <v>2.2</v>
      </c>
      <c r="K788" s="70" t="n">
        <v>2.2</v>
      </c>
      <c r="L788" s="72" t="n">
        <v>35</v>
      </c>
      <c r="M788" s="68" t="n">
        <v>77</v>
      </c>
      <c r="N788" s="68" t="n">
        <v>116.71</v>
      </c>
      <c r="O788" s="65" t="inlineStr">
        <is>
          <t>Terminée</t>
        </is>
      </c>
      <c r="P788" s="67">
        <f>$I788</f>
        <v/>
      </c>
      <c r="Q788" s="69">
        <f>1</f>
        <v/>
      </c>
      <c r="R788" s="68">
        <f>IFERROR(INDEX(Devis!$M$2:$M$3053,MATCH($B788,Devis!$A$2:$A$3053,0)),0)</f>
        <v/>
      </c>
      <c r="S788" s="68">
        <f>$M788+$N788</f>
        <v/>
      </c>
      <c r="T788" s="68">
        <f>$R788-$S788</f>
        <v/>
      </c>
      <c r="U788" s="67">
        <f>IFERROR(IF(($C788-INDEX(Techniciens!$G$2:$G$13,MATCH($F788,Techniciens!$A$2:$A$13,0)))&lt;=365,"Moins d'un an",IF(($C788-INDEX(Techniciens!$G$2:$G$13,MATCH($F788,Techniciens!$A$2:$A$13,0)))&lt;=730,"1 à 2 ans","Plus de 2 ans")),"")</f>
        <v/>
      </c>
    </row>
    <row r="789">
      <c r="A789" s="65" t="inlineStr">
        <is>
          <t>INT-00788</t>
        </is>
      </c>
      <c r="B789" s="65" t="inlineStr">
        <is>
          <t>DEV-01970</t>
        </is>
      </c>
      <c r="C789" s="66" t="n">
        <v>45866</v>
      </c>
      <c r="D789" s="65" t="inlineStr">
        <is>
          <t>2025-07</t>
        </is>
      </c>
      <c r="E789" s="65" t="inlineStr">
        <is>
          <t>2025-2026</t>
        </is>
      </c>
      <c r="F789" s="65" t="inlineStr">
        <is>
          <t>TEC-03</t>
        </is>
      </c>
      <c r="G789" s="65" t="inlineStr">
        <is>
          <t>Fabien Ortiz</t>
        </is>
      </c>
      <c r="H789" s="65" t="inlineStr">
        <is>
          <t>Bordeaux</t>
        </is>
      </c>
      <c r="I789" s="65" t="inlineStr">
        <is>
          <t>Électricité</t>
        </is>
      </c>
      <c r="J789" s="70" t="n">
        <v>39.4</v>
      </c>
      <c r="K789" s="70" t="n">
        <v>38</v>
      </c>
      <c r="L789" s="72" t="n">
        <v>33</v>
      </c>
      <c r="M789" s="68" t="n">
        <v>1254</v>
      </c>
      <c r="N789" s="68" t="n">
        <v>6769.3</v>
      </c>
      <c r="O789" s="65" t="inlineStr">
        <is>
          <t>Terminée</t>
        </is>
      </c>
      <c r="P789" s="67">
        <f>$I789</f>
        <v/>
      </c>
      <c r="Q789" s="69">
        <f>1</f>
        <v/>
      </c>
      <c r="R789" s="68">
        <f>IFERROR(INDEX(Devis!$M$2:$M$3053,MATCH($B789,Devis!$A$2:$A$3053,0)),0)</f>
        <v/>
      </c>
      <c r="S789" s="68">
        <f>$M789+$N789</f>
        <v/>
      </c>
      <c r="T789" s="68">
        <f>$R789-$S789</f>
        <v/>
      </c>
      <c r="U789" s="67">
        <f>IFERROR(IF(($C789-INDEX(Techniciens!$G$2:$G$13,MATCH($F789,Techniciens!$A$2:$A$13,0)))&lt;=365,"Moins d'un an",IF(($C789-INDEX(Techniciens!$G$2:$G$13,MATCH($F789,Techniciens!$A$2:$A$13,0)))&lt;=730,"1 à 2 ans","Plus de 2 ans")),"")</f>
        <v/>
      </c>
    </row>
    <row r="790">
      <c r="A790" s="65" t="inlineStr">
        <is>
          <t>INT-00789</t>
        </is>
      </c>
      <c r="B790" s="65" t="inlineStr">
        <is>
          <t>DEV-01972</t>
        </is>
      </c>
      <c r="C790" s="66" t="n">
        <v>45863</v>
      </c>
      <c r="D790" s="65" t="inlineStr">
        <is>
          <t>2025-07</t>
        </is>
      </c>
      <c r="E790" s="65" t="inlineStr">
        <is>
          <t>2025-2026</t>
        </is>
      </c>
      <c r="F790" s="65" t="inlineStr">
        <is>
          <t>TEC-09</t>
        </is>
      </c>
      <c r="G790" s="65" t="inlineStr">
        <is>
          <t>Mehdi Ouali</t>
        </is>
      </c>
      <c r="H790" s="65" t="inlineStr">
        <is>
          <t>Toulouse</t>
        </is>
      </c>
      <c r="I790" s="65" t="inlineStr">
        <is>
          <t>Dépannage</t>
        </is>
      </c>
      <c r="J790" s="70" t="n">
        <v>1.4</v>
      </c>
      <c r="K790" s="70" t="n">
        <v>1.7</v>
      </c>
      <c r="L790" s="72" t="n">
        <v>28</v>
      </c>
      <c r="M790" s="68" t="n">
        <v>47.6</v>
      </c>
      <c r="N790" s="68" t="n">
        <v>134.56</v>
      </c>
      <c r="O790" s="65" t="inlineStr">
        <is>
          <t>Terminée</t>
        </is>
      </c>
      <c r="P790" s="67">
        <f>$I790</f>
        <v/>
      </c>
      <c r="Q790" s="69">
        <f>1</f>
        <v/>
      </c>
      <c r="R790" s="68">
        <f>IFERROR(INDEX(Devis!$M$2:$M$3053,MATCH($B790,Devis!$A$2:$A$3053,0)),0)</f>
        <v/>
      </c>
      <c r="S790" s="68">
        <f>$M790+$N790</f>
        <v/>
      </c>
      <c r="T790" s="68">
        <f>$R790-$S790</f>
        <v/>
      </c>
      <c r="U790" s="67">
        <f>IFERROR(IF(($C790-INDEX(Techniciens!$G$2:$G$13,MATCH($F790,Techniciens!$A$2:$A$13,0)))&lt;=365,"Moins d'un an",IF(($C790-INDEX(Techniciens!$G$2:$G$13,MATCH($F790,Techniciens!$A$2:$A$13,0)))&lt;=730,"1 à 2 ans","Plus de 2 ans")),"")</f>
        <v/>
      </c>
    </row>
    <row r="791">
      <c r="A791" s="65" t="inlineStr">
        <is>
          <t>INT-00790</t>
        </is>
      </c>
      <c r="B791" s="65" t="inlineStr">
        <is>
          <t>DEV-01983</t>
        </is>
      </c>
      <c r="C791" s="66" t="n">
        <v>45866</v>
      </c>
      <c r="D791" s="65" t="inlineStr">
        <is>
          <t>2025-07</t>
        </is>
      </c>
      <c r="E791" s="65" t="inlineStr">
        <is>
          <t>2025-2026</t>
        </is>
      </c>
      <c r="F791" s="65" t="inlineStr">
        <is>
          <t>TEC-07</t>
        </is>
      </c>
      <c r="G791" s="65" t="inlineStr">
        <is>
          <t>Yannick Dubreuil</t>
        </is>
      </c>
      <c r="H791" s="65" t="inlineStr">
        <is>
          <t>Toulouse</t>
        </is>
      </c>
      <c r="I791" s="65" t="inlineStr">
        <is>
          <t>Plomberie</t>
        </is>
      </c>
      <c r="J791" s="70" t="n">
        <v>1.8</v>
      </c>
      <c r="K791" s="70" t="n">
        <v>1.9</v>
      </c>
      <c r="L791" s="72" t="n">
        <v>30</v>
      </c>
      <c r="M791" s="68" t="n">
        <v>57</v>
      </c>
      <c r="N791" s="68" t="n">
        <v>327.11</v>
      </c>
      <c r="O791" s="65" t="inlineStr">
        <is>
          <t>Terminée</t>
        </is>
      </c>
      <c r="P791" s="67">
        <f>$I791</f>
        <v/>
      </c>
      <c r="Q791" s="69">
        <f>1</f>
        <v/>
      </c>
      <c r="R791" s="68">
        <f>IFERROR(INDEX(Devis!$M$2:$M$3053,MATCH($B791,Devis!$A$2:$A$3053,0)),0)</f>
        <v/>
      </c>
      <c r="S791" s="68">
        <f>$M791+$N791</f>
        <v/>
      </c>
      <c r="T791" s="68">
        <f>$R791-$S791</f>
        <v/>
      </c>
      <c r="U791" s="67">
        <f>IFERROR(IF(($C791-INDEX(Techniciens!$G$2:$G$13,MATCH($F791,Techniciens!$A$2:$A$13,0)))&lt;=365,"Moins d'un an",IF(($C791-INDEX(Techniciens!$G$2:$G$13,MATCH($F791,Techniciens!$A$2:$A$13,0)))&lt;=730,"1 à 2 ans","Plus de 2 ans")),"")</f>
        <v/>
      </c>
    </row>
    <row r="792">
      <c r="A792" s="65" t="inlineStr">
        <is>
          <t>INT-00791</t>
        </is>
      </c>
      <c r="B792" s="65" t="inlineStr">
        <is>
          <t>DEV-01984</t>
        </is>
      </c>
      <c r="C792" s="66" t="n">
        <v>45846</v>
      </c>
      <c r="D792" s="65" t="inlineStr">
        <is>
          <t>2025-07</t>
        </is>
      </c>
      <c r="E792" s="65" t="inlineStr">
        <is>
          <t>2025-2026</t>
        </is>
      </c>
      <c r="F792" s="65" t="inlineStr">
        <is>
          <t>TEC-03</t>
        </is>
      </c>
      <c r="G792" s="65" t="inlineStr">
        <is>
          <t>Fabien Ortiz</t>
        </is>
      </c>
      <c r="H792" s="65" t="inlineStr">
        <is>
          <t>Bordeaux</t>
        </is>
      </c>
      <c r="I792" s="65" t="inlineStr">
        <is>
          <t>Électricité</t>
        </is>
      </c>
      <c r="J792" s="70" t="n">
        <v>37.1</v>
      </c>
      <c r="K792" s="70" t="n">
        <v>36.1</v>
      </c>
      <c r="L792" s="72" t="n">
        <v>33</v>
      </c>
      <c r="M792" s="68" t="n">
        <v>1191.3</v>
      </c>
      <c r="N792" s="68" t="n">
        <v>6704.06</v>
      </c>
      <c r="O792" s="65" t="inlineStr">
        <is>
          <t>Terminée</t>
        </is>
      </c>
      <c r="P792" s="67">
        <f>$I792</f>
        <v/>
      </c>
      <c r="Q792" s="69">
        <f>1</f>
        <v/>
      </c>
      <c r="R792" s="68">
        <f>IFERROR(INDEX(Devis!$M$2:$M$3053,MATCH($B792,Devis!$A$2:$A$3053,0)),0)</f>
        <v/>
      </c>
      <c r="S792" s="68">
        <f>$M792+$N792</f>
        <v/>
      </c>
      <c r="T792" s="68">
        <f>$R792-$S792</f>
        <v/>
      </c>
      <c r="U792" s="67">
        <f>IFERROR(IF(($C792-INDEX(Techniciens!$G$2:$G$13,MATCH($F792,Techniciens!$A$2:$A$13,0)))&lt;=365,"Moins d'un an",IF(($C792-INDEX(Techniciens!$G$2:$G$13,MATCH($F792,Techniciens!$A$2:$A$13,0)))&lt;=730,"1 à 2 ans","Plus de 2 ans")),"")</f>
        <v/>
      </c>
    </row>
    <row r="793">
      <c r="A793" s="65" t="inlineStr">
        <is>
          <t>INT-00792</t>
        </is>
      </c>
      <c r="B793" s="65" t="inlineStr">
        <is>
          <t>DEV-01990</t>
        </is>
      </c>
      <c r="C793" s="66" t="n">
        <v>45876</v>
      </c>
      <c r="D793" s="65" t="inlineStr">
        <is>
          <t>2025-08</t>
        </is>
      </c>
      <c r="E793" s="65" t="inlineStr">
        <is>
          <t>2025-2026</t>
        </is>
      </c>
      <c r="F793" s="65" t="inlineStr">
        <is>
          <t>TEC-03</t>
        </is>
      </c>
      <c r="G793" s="65" t="inlineStr">
        <is>
          <t>Fabien Ortiz</t>
        </is>
      </c>
      <c r="H793" s="65" t="inlineStr">
        <is>
          <t>Bordeaux</t>
        </is>
      </c>
      <c r="I793" s="65" t="inlineStr">
        <is>
          <t>Électricité</t>
        </is>
      </c>
      <c r="J793" s="70" t="n">
        <v>6.9</v>
      </c>
      <c r="K793" s="70" t="n">
        <v>6.2</v>
      </c>
      <c r="L793" s="72" t="n">
        <v>33</v>
      </c>
      <c r="M793" s="68" t="n">
        <v>204.6</v>
      </c>
      <c r="N793" s="68" t="n">
        <v>2041.01</v>
      </c>
      <c r="O793" s="65" t="inlineStr">
        <is>
          <t>Terminée</t>
        </is>
      </c>
      <c r="P793" s="67">
        <f>$I793</f>
        <v/>
      </c>
      <c r="Q793" s="69">
        <f>1</f>
        <v/>
      </c>
      <c r="R793" s="68">
        <f>IFERROR(INDEX(Devis!$M$2:$M$3053,MATCH($B793,Devis!$A$2:$A$3053,0)),0)</f>
        <v/>
      </c>
      <c r="S793" s="68">
        <f>$M793+$N793</f>
        <v/>
      </c>
      <c r="T793" s="68">
        <f>$R793-$S793</f>
        <v/>
      </c>
      <c r="U793" s="67">
        <f>IFERROR(IF(($C793-INDEX(Techniciens!$G$2:$G$13,MATCH($F793,Techniciens!$A$2:$A$13,0)))&lt;=365,"Moins d'un an",IF(($C793-INDEX(Techniciens!$G$2:$G$13,MATCH($F793,Techniciens!$A$2:$A$13,0)))&lt;=730,"1 à 2 ans","Plus de 2 ans")),"")</f>
        <v/>
      </c>
    </row>
    <row r="794">
      <c r="A794" s="65" t="inlineStr">
        <is>
          <t>INT-00793</t>
        </is>
      </c>
      <c r="B794" s="65" t="inlineStr">
        <is>
          <t>DEV-01993</t>
        </is>
      </c>
      <c r="C794" s="66" t="n">
        <v>45852</v>
      </c>
      <c r="D794" s="65" t="inlineStr">
        <is>
          <t>2025-07</t>
        </is>
      </c>
      <c r="E794" s="65" t="inlineStr">
        <is>
          <t>2025-2026</t>
        </is>
      </c>
      <c r="F794" s="65" t="inlineStr">
        <is>
          <t>TEC-07</t>
        </is>
      </c>
      <c r="G794" s="65" t="inlineStr">
        <is>
          <t>Yannick Dubreuil</t>
        </is>
      </c>
      <c r="H794" s="65" t="inlineStr">
        <is>
          <t>Toulouse</t>
        </is>
      </c>
      <c r="I794" s="65" t="inlineStr">
        <is>
          <t>Plomberie</t>
        </is>
      </c>
      <c r="J794" s="70" t="n">
        <v>15.5</v>
      </c>
      <c r="K794" s="70" t="n">
        <v>17.4</v>
      </c>
      <c r="L794" s="72" t="n">
        <v>30</v>
      </c>
      <c r="M794" s="68" t="n">
        <v>522</v>
      </c>
      <c r="N794" s="68" t="n">
        <v>1810.78</v>
      </c>
      <c r="O794" s="65" t="inlineStr">
        <is>
          <t>Terminée</t>
        </is>
      </c>
      <c r="P794" s="67">
        <f>$I794</f>
        <v/>
      </c>
      <c r="Q794" s="69">
        <f>1</f>
        <v/>
      </c>
      <c r="R794" s="68">
        <f>IFERROR(INDEX(Devis!$M$2:$M$3053,MATCH($B794,Devis!$A$2:$A$3053,0)),0)</f>
        <v/>
      </c>
      <c r="S794" s="68">
        <f>$M794+$N794</f>
        <v/>
      </c>
      <c r="T794" s="68">
        <f>$R794-$S794</f>
        <v/>
      </c>
      <c r="U794" s="67">
        <f>IFERROR(IF(($C794-INDEX(Techniciens!$G$2:$G$13,MATCH($F794,Techniciens!$A$2:$A$13,0)))&lt;=365,"Moins d'un an",IF(($C794-INDEX(Techniciens!$G$2:$G$13,MATCH($F794,Techniciens!$A$2:$A$13,0)))&lt;=730,"1 à 2 ans","Plus de 2 ans")),"")</f>
        <v/>
      </c>
    </row>
    <row r="795">
      <c r="A795" s="65" t="inlineStr">
        <is>
          <t>INT-00794</t>
        </is>
      </c>
      <c r="B795" s="65" t="inlineStr">
        <is>
          <t>DEV-01996</t>
        </is>
      </c>
      <c r="C795" s="66" t="n">
        <v>45868</v>
      </c>
      <c r="D795" s="65" t="inlineStr">
        <is>
          <t>2025-07</t>
        </is>
      </c>
      <c r="E795" s="65" t="inlineStr">
        <is>
          <t>2025-2026</t>
        </is>
      </c>
      <c r="F795" s="65" t="inlineStr">
        <is>
          <t>TEC-01</t>
        </is>
      </c>
      <c r="G795" s="65" t="inlineStr">
        <is>
          <t>Marc Delaunay</t>
        </is>
      </c>
      <c r="H795" s="65" t="inlineStr">
        <is>
          <t>Bordeaux</t>
        </is>
      </c>
      <c r="I795" s="65" t="inlineStr">
        <is>
          <t>Dépannage</t>
        </is>
      </c>
      <c r="J795" s="70" t="n">
        <v>2</v>
      </c>
      <c r="K795" s="70" t="n">
        <v>2</v>
      </c>
      <c r="L795" s="72" t="n">
        <v>32</v>
      </c>
      <c r="M795" s="68" t="n">
        <v>64</v>
      </c>
      <c r="N795" s="68" t="n">
        <v>165.03</v>
      </c>
      <c r="O795" s="65" t="inlineStr">
        <is>
          <t>Terminée</t>
        </is>
      </c>
      <c r="P795" s="67">
        <f>$I795</f>
        <v/>
      </c>
      <c r="Q795" s="69">
        <f>1</f>
        <v/>
      </c>
      <c r="R795" s="68">
        <f>IFERROR(INDEX(Devis!$M$2:$M$3053,MATCH($B795,Devis!$A$2:$A$3053,0)),0)</f>
        <v/>
      </c>
      <c r="S795" s="68">
        <f>$M795+$N795</f>
        <v/>
      </c>
      <c r="T795" s="68">
        <f>$R795-$S795</f>
        <v/>
      </c>
      <c r="U795" s="67">
        <f>IFERROR(IF(($C795-INDEX(Techniciens!$G$2:$G$13,MATCH($F795,Techniciens!$A$2:$A$13,0)))&lt;=365,"Moins d'un an",IF(($C795-INDEX(Techniciens!$G$2:$G$13,MATCH($F795,Techniciens!$A$2:$A$13,0)))&lt;=730,"1 à 2 ans","Plus de 2 ans")),"")</f>
        <v/>
      </c>
    </row>
    <row r="796">
      <c r="A796" s="65" t="inlineStr">
        <is>
          <t>INT-00795</t>
        </is>
      </c>
      <c r="B796" s="65" t="inlineStr">
        <is>
          <t>DEV-01997</t>
        </is>
      </c>
      <c r="C796" s="66" t="n">
        <v>45854</v>
      </c>
      <c r="D796" s="65" t="inlineStr">
        <is>
          <t>2025-07</t>
        </is>
      </c>
      <c r="E796" s="65" t="inlineStr">
        <is>
          <t>2025-2026</t>
        </is>
      </c>
      <c r="F796" s="65" t="inlineStr">
        <is>
          <t>TEC-09</t>
        </is>
      </c>
      <c r="G796" s="65" t="inlineStr">
        <is>
          <t>Mehdi Ouali</t>
        </is>
      </c>
      <c r="H796" s="65" t="inlineStr">
        <is>
          <t>Toulouse</t>
        </is>
      </c>
      <c r="I796" s="65" t="inlineStr">
        <is>
          <t>Dépannage</t>
        </is>
      </c>
      <c r="J796" s="70" t="n">
        <v>1</v>
      </c>
      <c r="K796" s="70" t="n">
        <v>1.3</v>
      </c>
      <c r="L796" s="72" t="n">
        <v>28</v>
      </c>
      <c r="M796" s="68" t="n">
        <v>36.4</v>
      </c>
      <c r="N796" s="68" t="n">
        <v>100.19</v>
      </c>
      <c r="O796" s="65" t="inlineStr">
        <is>
          <t>Terminée</t>
        </is>
      </c>
      <c r="P796" s="67">
        <f>$I796</f>
        <v/>
      </c>
      <c r="Q796" s="69">
        <f>1</f>
        <v/>
      </c>
      <c r="R796" s="68">
        <f>IFERROR(INDEX(Devis!$M$2:$M$3053,MATCH($B796,Devis!$A$2:$A$3053,0)),0)</f>
        <v/>
      </c>
      <c r="S796" s="68">
        <f>$M796+$N796</f>
        <v/>
      </c>
      <c r="T796" s="68">
        <f>$R796-$S796</f>
        <v/>
      </c>
      <c r="U796" s="67">
        <f>IFERROR(IF(($C796-INDEX(Techniciens!$G$2:$G$13,MATCH($F796,Techniciens!$A$2:$A$13,0)))&lt;=365,"Moins d'un an",IF(($C796-INDEX(Techniciens!$G$2:$G$13,MATCH($F796,Techniciens!$A$2:$A$13,0)))&lt;=730,"1 à 2 ans","Plus de 2 ans")),"")</f>
        <v/>
      </c>
    </row>
    <row r="797">
      <c r="A797" s="65" t="inlineStr">
        <is>
          <t>INT-00796</t>
        </is>
      </c>
      <c r="B797" s="65" t="inlineStr">
        <is>
          <t>DEV-01998</t>
        </is>
      </c>
      <c r="C797" s="66" t="n">
        <v>45845</v>
      </c>
      <c r="D797" s="65" t="inlineStr">
        <is>
          <t>2025-07</t>
        </is>
      </c>
      <c r="E797" s="65" t="inlineStr">
        <is>
          <t>2025-2026</t>
        </is>
      </c>
      <c r="F797" s="65" t="inlineStr">
        <is>
          <t>TEC-10</t>
        </is>
      </c>
      <c r="G797" s="65" t="inlineStr">
        <is>
          <t>Bruno Castel</t>
        </is>
      </c>
      <c r="H797" s="65" t="inlineStr">
        <is>
          <t>Montpellier</t>
        </is>
      </c>
      <c r="I797" s="65" t="inlineStr">
        <is>
          <t>Plomberie</t>
        </is>
      </c>
      <c r="J797" s="70" t="n">
        <v>5</v>
      </c>
      <c r="K797" s="70" t="n">
        <v>6.3</v>
      </c>
      <c r="L797" s="72" t="n">
        <v>31</v>
      </c>
      <c r="M797" s="68" t="n">
        <v>195.3</v>
      </c>
      <c r="N797" s="68" t="n">
        <v>629.24</v>
      </c>
      <c r="O797" s="65" t="inlineStr">
        <is>
          <t>Terminée</t>
        </is>
      </c>
      <c r="P797" s="67">
        <f>$I797</f>
        <v/>
      </c>
      <c r="Q797" s="69">
        <f>1</f>
        <v/>
      </c>
      <c r="R797" s="68">
        <f>IFERROR(INDEX(Devis!$M$2:$M$3053,MATCH($B797,Devis!$A$2:$A$3053,0)),0)</f>
        <v/>
      </c>
      <c r="S797" s="68">
        <f>$M797+$N797</f>
        <v/>
      </c>
      <c r="T797" s="68">
        <f>$R797-$S797</f>
        <v/>
      </c>
      <c r="U797" s="67">
        <f>IFERROR(IF(($C797-INDEX(Techniciens!$G$2:$G$13,MATCH($F797,Techniciens!$A$2:$A$13,0)))&lt;=365,"Moins d'un an",IF(($C797-INDEX(Techniciens!$G$2:$G$13,MATCH($F797,Techniciens!$A$2:$A$13,0)))&lt;=730,"1 à 2 ans","Plus de 2 ans")),"")</f>
        <v/>
      </c>
    </row>
    <row r="798">
      <c r="A798" s="65" t="inlineStr">
        <is>
          <t>INT-00797</t>
        </is>
      </c>
      <c r="B798" s="65" t="inlineStr">
        <is>
          <t>DEV-01999</t>
        </is>
      </c>
      <c r="C798" s="66" t="n">
        <v>45846</v>
      </c>
      <c r="D798" s="65" t="inlineStr">
        <is>
          <t>2025-07</t>
        </is>
      </c>
      <c r="E798" s="65" t="inlineStr">
        <is>
          <t>2025-2026</t>
        </is>
      </c>
      <c r="F798" s="65" t="inlineStr">
        <is>
          <t>TEC-04</t>
        </is>
      </c>
      <c r="G798" s="65" t="inlineStr">
        <is>
          <t>Lucas Bertin</t>
        </is>
      </c>
      <c r="H798" s="65" t="inlineStr">
        <is>
          <t>Bordeaux</t>
        </is>
      </c>
      <c r="I798" s="65" t="inlineStr">
        <is>
          <t>Plomberie</t>
        </is>
      </c>
      <c r="J798" s="70" t="n">
        <v>4.1</v>
      </c>
      <c r="K798" s="70" t="n">
        <v>5.3</v>
      </c>
      <c r="L798" s="72" t="n">
        <v>27</v>
      </c>
      <c r="M798" s="68" t="n">
        <v>143.1</v>
      </c>
      <c r="N798" s="68" t="n">
        <v>429.09</v>
      </c>
      <c r="O798" s="65" t="inlineStr">
        <is>
          <t>Terminée</t>
        </is>
      </c>
      <c r="P798" s="67">
        <f>$I798</f>
        <v/>
      </c>
      <c r="Q798" s="69">
        <f>1</f>
        <v/>
      </c>
      <c r="R798" s="68">
        <f>IFERROR(INDEX(Devis!$M$2:$M$3053,MATCH($B798,Devis!$A$2:$A$3053,0)),0)</f>
        <v/>
      </c>
      <c r="S798" s="68">
        <f>$M798+$N798</f>
        <v/>
      </c>
      <c r="T798" s="68">
        <f>$R798-$S798</f>
        <v/>
      </c>
      <c r="U798" s="67">
        <f>IFERROR(IF(($C798-INDEX(Techniciens!$G$2:$G$13,MATCH($F798,Techniciens!$A$2:$A$13,0)))&lt;=365,"Moins d'un an",IF(($C798-INDEX(Techniciens!$G$2:$G$13,MATCH($F798,Techniciens!$A$2:$A$13,0)))&lt;=730,"1 à 2 ans","Plus de 2 ans")),"")</f>
        <v/>
      </c>
    </row>
    <row r="799">
      <c r="A799" s="65" t="inlineStr">
        <is>
          <t>INT-00798</t>
        </is>
      </c>
      <c r="B799" s="65" t="inlineStr">
        <is>
          <t>DEV-02001</t>
        </is>
      </c>
      <c r="C799" s="66" t="n">
        <v>45873</v>
      </c>
      <c r="D799" s="65" t="inlineStr">
        <is>
          <t>2025-08</t>
        </is>
      </c>
      <c r="E799" s="65" t="inlineStr">
        <is>
          <t>2025-2026</t>
        </is>
      </c>
      <c r="F799" s="65" t="inlineStr">
        <is>
          <t>TEC-07</t>
        </is>
      </c>
      <c r="G799" s="65" t="inlineStr">
        <is>
          <t>Yannick Dubreuil</t>
        </is>
      </c>
      <c r="H799" s="65" t="inlineStr">
        <is>
          <t>Toulouse</t>
        </is>
      </c>
      <c r="I799" s="65" t="inlineStr">
        <is>
          <t>Plomberie</t>
        </is>
      </c>
      <c r="J799" s="70" t="n">
        <v>27.8</v>
      </c>
      <c r="K799" s="70" t="n">
        <v>27.6</v>
      </c>
      <c r="L799" s="72" t="n">
        <v>30</v>
      </c>
      <c r="M799" s="68" t="n">
        <v>828</v>
      </c>
      <c r="N799" s="68" t="n">
        <v>4192.36</v>
      </c>
      <c r="O799" s="65" t="inlineStr">
        <is>
          <t>Terminée</t>
        </is>
      </c>
      <c r="P799" s="67">
        <f>$I799</f>
        <v/>
      </c>
      <c r="Q799" s="69">
        <f>1</f>
        <v/>
      </c>
      <c r="R799" s="68">
        <f>IFERROR(INDEX(Devis!$M$2:$M$3053,MATCH($B799,Devis!$A$2:$A$3053,0)),0)</f>
        <v/>
      </c>
      <c r="S799" s="68">
        <f>$M799+$N799</f>
        <v/>
      </c>
      <c r="T799" s="68">
        <f>$R799-$S799</f>
        <v/>
      </c>
      <c r="U799" s="67">
        <f>IFERROR(IF(($C799-INDEX(Techniciens!$G$2:$G$13,MATCH($F799,Techniciens!$A$2:$A$13,0)))&lt;=365,"Moins d'un an",IF(($C799-INDEX(Techniciens!$G$2:$G$13,MATCH($F799,Techniciens!$A$2:$A$13,0)))&lt;=730,"1 à 2 ans","Plus de 2 ans")),"")</f>
        <v/>
      </c>
    </row>
    <row r="800">
      <c r="A800" s="65" t="inlineStr">
        <is>
          <t>INT-00799</t>
        </is>
      </c>
      <c r="B800" s="65" t="inlineStr">
        <is>
          <t>DEV-02005</t>
        </is>
      </c>
      <c r="C800" s="66" t="n">
        <v>45847</v>
      </c>
      <c r="D800" s="65" t="inlineStr">
        <is>
          <t>2025-07</t>
        </is>
      </c>
      <c r="E800" s="65" t="inlineStr">
        <is>
          <t>2025-2026</t>
        </is>
      </c>
      <c r="F800" s="65" t="inlineStr">
        <is>
          <t>TEC-03</t>
        </is>
      </c>
      <c r="G800" s="65" t="inlineStr">
        <is>
          <t>Fabien Ortiz</t>
        </is>
      </c>
      <c r="H800" s="65" t="inlineStr">
        <is>
          <t>Bordeaux</t>
        </is>
      </c>
      <c r="I800" s="65" t="inlineStr">
        <is>
          <t>Électricité</t>
        </is>
      </c>
      <c r="J800" s="70" t="n">
        <v>44.9</v>
      </c>
      <c r="K800" s="70" t="n">
        <v>42.3</v>
      </c>
      <c r="L800" s="72" t="n">
        <v>33</v>
      </c>
      <c r="M800" s="68" t="n">
        <v>1395.9</v>
      </c>
      <c r="N800" s="68" t="n">
        <v>6212.58</v>
      </c>
      <c r="O800" s="65" t="inlineStr">
        <is>
          <t>Terminée</t>
        </is>
      </c>
      <c r="P800" s="67">
        <f>$I800</f>
        <v/>
      </c>
      <c r="Q800" s="69">
        <f>1</f>
        <v/>
      </c>
      <c r="R800" s="68">
        <f>IFERROR(INDEX(Devis!$M$2:$M$3053,MATCH($B800,Devis!$A$2:$A$3053,0)),0)</f>
        <v/>
      </c>
      <c r="S800" s="68">
        <f>$M800+$N800</f>
        <v/>
      </c>
      <c r="T800" s="68">
        <f>$R800-$S800</f>
        <v/>
      </c>
      <c r="U800" s="67">
        <f>IFERROR(IF(($C800-INDEX(Techniciens!$G$2:$G$13,MATCH($F800,Techniciens!$A$2:$A$13,0)))&lt;=365,"Moins d'un an",IF(($C800-INDEX(Techniciens!$G$2:$G$13,MATCH($F800,Techniciens!$A$2:$A$13,0)))&lt;=730,"1 à 2 ans","Plus de 2 ans")),"")</f>
        <v/>
      </c>
    </row>
    <row r="801">
      <c r="A801" s="65" t="inlineStr">
        <is>
          <t>INT-00800</t>
        </is>
      </c>
      <c r="B801" s="65" t="inlineStr">
        <is>
          <t>DEV-02006</t>
        </is>
      </c>
      <c r="C801" s="66" t="n">
        <v>45881</v>
      </c>
      <c r="D801" s="65" t="inlineStr">
        <is>
          <t>2025-08</t>
        </is>
      </c>
      <c r="E801" s="65" t="inlineStr">
        <is>
          <t>2025-2026</t>
        </is>
      </c>
      <c r="F801" s="65" t="inlineStr">
        <is>
          <t>TEC-04</t>
        </is>
      </c>
      <c r="G801" s="65" t="inlineStr">
        <is>
          <t>Lucas Bertin</t>
        </is>
      </c>
      <c r="H801" s="65" t="inlineStr">
        <is>
          <t>Bordeaux</t>
        </is>
      </c>
      <c r="I801" s="65" t="inlineStr">
        <is>
          <t>Dépannage</t>
        </is>
      </c>
      <c r="J801" s="70" t="n">
        <v>1.6</v>
      </c>
      <c r="K801" s="70" t="n">
        <v>2.1</v>
      </c>
      <c r="L801" s="72" t="n">
        <v>27</v>
      </c>
      <c r="M801" s="68" t="n">
        <v>56.7</v>
      </c>
      <c r="N801" s="68" t="n">
        <v>206.5</v>
      </c>
      <c r="O801" s="65" t="inlineStr">
        <is>
          <t>Terminée</t>
        </is>
      </c>
      <c r="P801" s="67">
        <f>$I801</f>
        <v/>
      </c>
      <c r="Q801" s="69">
        <f>1</f>
        <v/>
      </c>
      <c r="R801" s="68">
        <f>IFERROR(INDEX(Devis!$M$2:$M$3053,MATCH($B801,Devis!$A$2:$A$3053,0)),0)</f>
        <v/>
      </c>
      <c r="S801" s="68">
        <f>$M801+$N801</f>
        <v/>
      </c>
      <c r="T801" s="68">
        <f>$R801-$S801</f>
        <v/>
      </c>
      <c r="U801" s="67">
        <f>IFERROR(IF(($C801-INDEX(Techniciens!$G$2:$G$13,MATCH($F801,Techniciens!$A$2:$A$13,0)))&lt;=365,"Moins d'un an",IF(($C801-INDEX(Techniciens!$G$2:$G$13,MATCH($F801,Techniciens!$A$2:$A$13,0)))&lt;=730,"1 à 2 ans","Plus de 2 ans")),"")</f>
        <v/>
      </c>
    </row>
    <row r="802">
      <c r="A802" s="65" t="inlineStr">
        <is>
          <t>INT-00801</t>
        </is>
      </c>
      <c r="B802" s="65" t="inlineStr">
        <is>
          <t>DEV-02007</t>
        </is>
      </c>
      <c r="C802" s="66" t="n">
        <v>45853</v>
      </c>
      <c r="D802" s="65" t="inlineStr">
        <is>
          <t>2025-07</t>
        </is>
      </c>
      <c r="E802" s="65" t="inlineStr">
        <is>
          <t>2025-2026</t>
        </is>
      </c>
      <c r="F802" s="65" t="inlineStr">
        <is>
          <t>TEC-08</t>
        </is>
      </c>
      <c r="G802" s="65" t="inlineStr">
        <is>
          <t>Elodie Ravel</t>
        </is>
      </c>
      <c r="H802" s="65" t="inlineStr">
        <is>
          <t>Toulouse</t>
        </is>
      </c>
      <c r="I802" s="65" t="inlineStr">
        <is>
          <t>Électricité</t>
        </is>
      </c>
      <c r="J802" s="70" t="n">
        <v>7.8</v>
      </c>
      <c r="K802" s="70" t="n">
        <v>8.699999999999999</v>
      </c>
      <c r="L802" s="72" t="n">
        <v>32</v>
      </c>
      <c r="M802" s="68" t="n">
        <v>278.4</v>
      </c>
      <c r="N802" s="68" t="n">
        <v>1036.37</v>
      </c>
      <c r="O802" s="65" t="inlineStr">
        <is>
          <t>Terminée</t>
        </is>
      </c>
      <c r="P802" s="67">
        <f>$I802</f>
        <v/>
      </c>
      <c r="Q802" s="69">
        <f>1</f>
        <v/>
      </c>
      <c r="R802" s="68">
        <f>IFERROR(INDEX(Devis!$M$2:$M$3053,MATCH($B802,Devis!$A$2:$A$3053,0)),0)</f>
        <v/>
      </c>
      <c r="S802" s="68">
        <f>$M802+$N802</f>
        <v/>
      </c>
      <c r="T802" s="68">
        <f>$R802-$S802</f>
        <v/>
      </c>
      <c r="U802" s="67">
        <f>IFERROR(IF(($C802-INDEX(Techniciens!$G$2:$G$13,MATCH($F802,Techniciens!$A$2:$A$13,0)))&lt;=365,"Moins d'un an",IF(($C802-INDEX(Techniciens!$G$2:$G$13,MATCH($F802,Techniciens!$A$2:$A$13,0)))&lt;=730,"1 à 2 ans","Plus de 2 ans")),"")</f>
        <v/>
      </c>
    </row>
    <row r="803">
      <c r="A803" s="65" t="inlineStr">
        <is>
          <t>INT-00802</t>
        </is>
      </c>
      <c r="B803" s="65" t="inlineStr">
        <is>
          <t>DEV-02009</t>
        </is>
      </c>
      <c r="C803" s="66" t="n">
        <v>45860</v>
      </c>
      <c r="D803" s="65" t="inlineStr">
        <is>
          <t>2025-07</t>
        </is>
      </c>
      <c r="E803" s="65" t="inlineStr">
        <is>
          <t>2025-2026</t>
        </is>
      </c>
      <c r="F803" s="65" t="inlineStr">
        <is>
          <t>TEC-04</t>
        </is>
      </c>
      <c r="G803" s="65" t="inlineStr">
        <is>
          <t>Lucas Bertin</t>
        </is>
      </c>
      <c r="H803" s="65" t="inlineStr">
        <is>
          <t>Bordeaux</t>
        </is>
      </c>
      <c r="I803" s="65" t="inlineStr">
        <is>
          <t>Plomberie</t>
        </is>
      </c>
      <c r="J803" s="70" t="n">
        <v>4.7</v>
      </c>
      <c r="K803" s="70" t="n">
        <v>5.5</v>
      </c>
      <c r="L803" s="72" t="n">
        <v>27</v>
      </c>
      <c r="M803" s="68" t="n">
        <v>148.5</v>
      </c>
      <c r="N803" s="68" t="n">
        <v>697.5700000000001</v>
      </c>
      <c r="O803" s="65" t="inlineStr">
        <is>
          <t>Terminée</t>
        </is>
      </c>
      <c r="P803" s="67">
        <f>$I803</f>
        <v/>
      </c>
      <c r="Q803" s="69">
        <f>1</f>
        <v/>
      </c>
      <c r="R803" s="68">
        <f>IFERROR(INDEX(Devis!$M$2:$M$3053,MATCH($B803,Devis!$A$2:$A$3053,0)),0)</f>
        <v/>
      </c>
      <c r="S803" s="68">
        <f>$M803+$N803</f>
        <v/>
      </c>
      <c r="T803" s="68">
        <f>$R803-$S803</f>
        <v/>
      </c>
      <c r="U803" s="67">
        <f>IFERROR(IF(($C803-INDEX(Techniciens!$G$2:$G$13,MATCH($F803,Techniciens!$A$2:$A$13,0)))&lt;=365,"Moins d'un an",IF(($C803-INDEX(Techniciens!$G$2:$G$13,MATCH($F803,Techniciens!$A$2:$A$13,0)))&lt;=730,"1 à 2 ans","Plus de 2 ans")),"")</f>
        <v/>
      </c>
    </row>
    <row r="804">
      <c r="A804" s="65" t="inlineStr">
        <is>
          <t>INT-00803</t>
        </is>
      </c>
      <c r="B804" s="65" t="inlineStr">
        <is>
          <t>DEV-02010</t>
        </is>
      </c>
      <c r="C804" s="66" t="n">
        <v>45856</v>
      </c>
      <c r="D804" s="65" t="inlineStr">
        <is>
          <t>2025-07</t>
        </is>
      </c>
      <c r="E804" s="65" t="inlineStr">
        <is>
          <t>2025-2026</t>
        </is>
      </c>
      <c r="F804" s="65" t="inlineStr">
        <is>
          <t>TEC-04</t>
        </is>
      </c>
      <c r="G804" s="65" t="inlineStr">
        <is>
          <t>Lucas Bertin</t>
        </is>
      </c>
      <c r="H804" s="65" t="inlineStr">
        <is>
          <t>Bordeaux</t>
        </is>
      </c>
      <c r="I804" s="65" t="inlineStr">
        <is>
          <t>Dépannage</t>
        </is>
      </c>
      <c r="J804" s="70" t="n">
        <v>1.5</v>
      </c>
      <c r="K804" s="70" t="n">
        <v>1.9</v>
      </c>
      <c r="L804" s="72" t="n">
        <v>27</v>
      </c>
      <c r="M804" s="68" t="n">
        <v>51.3</v>
      </c>
      <c r="N804" s="68" t="n">
        <v>113.44</v>
      </c>
      <c r="O804" s="65" t="inlineStr">
        <is>
          <t>Terminée</t>
        </is>
      </c>
      <c r="P804" s="67">
        <f>$I804</f>
        <v/>
      </c>
      <c r="Q804" s="69">
        <f>1</f>
        <v/>
      </c>
      <c r="R804" s="68">
        <f>IFERROR(INDEX(Devis!$M$2:$M$3053,MATCH($B804,Devis!$A$2:$A$3053,0)),0)</f>
        <v/>
      </c>
      <c r="S804" s="68">
        <f>$M804+$N804</f>
        <v/>
      </c>
      <c r="T804" s="68">
        <f>$R804-$S804</f>
        <v/>
      </c>
      <c r="U804" s="67">
        <f>IFERROR(IF(($C804-INDEX(Techniciens!$G$2:$G$13,MATCH($F804,Techniciens!$A$2:$A$13,0)))&lt;=365,"Moins d'un an",IF(($C804-INDEX(Techniciens!$G$2:$G$13,MATCH($F804,Techniciens!$A$2:$A$13,0)))&lt;=730,"1 à 2 ans","Plus de 2 ans")),"")</f>
        <v/>
      </c>
    </row>
    <row r="805">
      <c r="A805" s="65" t="inlineStr">
        <is>
          <t>INT-00804</t>
        </is>
      </c>
      <c r="B805" s="65" t="inlineStr">
        <is>
          <t>DEV-02011</t>
        </is>
      </c>
      <c r="C805" s="66" t="n">
        <v>45854</v>
      </c>
      <c r="D805" s="65" t="inlineStr">
        <is>
          <t>2025-07</t>
        </is>
      </c>
      <c r="E805" s="65" t="inlineStr">
        <is>
          <t>2025-2026</t>
        </is>
      </c>
      <c r="F805" s="65" t="inlineStr">
        <is>
          <t>TEC-08</t>
        </is>
      </c>
      <c r="G805" s="65" t="inlineStr">
        <is>
          <t>Elodie Ravel</t>
        </is>
      </c>
      <c r="H805" s="65" t="inlineStr">
        <is>
          <t>Toulouse</t>
        </is>
      </c>
      <c r="I805" s="65" t="inlineStr">
        <is>
          <t>Électricité</t>
        </is>
      </c>
      <c r="J805" s="70" t="n">
        <v>43.8</v>
      </c>
      <c r="K805" s="70" t="n">
        <v>42.2</v>
      </c>
      <c r="L805" s="72" t="n">
        <v>32</v>
      </c>
      <c r="M805" s="68" t="n">
        <v>1350.4</v>
      </c>
      <c r="N805" s="68" t="n">
        <v>13098.49</v>
      </c>
      <c r="O805" s="65" t="inlineStr">
        <is>
          <t>Terminée</t>
        </is>
      </c>
      <c r="P805" s="67">
        <f>$I805</f>
        <v/>
      </c>
      <c r="Q805" s="69">
        <f>1</f>
        <v/>
      </c>
      <c r="R805" s="68">
        <f>IFERROR(INDEX(Devis!$M$2:$M$3053,MATCH($B805,Devis!$A$2:$A$3053,0)),0)</f>
        <v/>
      </c>
      <c r="S805" s="68">
        <f>$M805+$N805</f>
        <v/>
      </c>
      <c r="T805" s="68">
        <f>$R805-$S805</f>
        <v/>
      </c>
      <c r="U805" s="67">
        <f>IFERROR(IF(($C805-INDEX(Techniciens!$G$2:$G$13,MATCH($F805,Techniciens!$A$2:$A$13,0)))&lt;=365,"Moins d'un an",IF(($C805-INDEX(Techniciens!$G$2:$G$13,MATCH($F805,Techniciens!$A$2:$A$13,0)))&lt;=730,"1 à 2 ans","Plus de 2 ans")),"")</f>
        <v/>
      </c>
    </row>
    <row r="806">
      <c r="A806" s="65" t="inlineStr">
        <is>
          <t>INT-00805</t>
        </is>
      </c>
      <c r="B806" s="65" t="inlineStr">
        <is>
          <t>DEV-02014</t>
        </is>
      </c>
      <c r="C806" s="66" t="n">
        <v>45880</v>
      </c>
      <c r="D806" s="65" t="inlineStr">
        <is>
          <t>2025-08</t>
        </is>
      </c>
      <c r="E806" s="65" t="inlineStr">
        <is>
          <t>2025-2026</t>
        </is>
      </c>
      <c r="F806" s="65" t="inlineStr">
        <is>
          <t>TEC-05</t>
        </is>
      </c>
      <c r="G806" s="65" t="inlineStr">
        <is>
          <t>Sonia Mercier</t>
        </is>
      </c>
      <c r="H806" s="65" t="inlineStr">
        <is>
          <t>Bordeaux</t>
        </is>
      </c>
      <c r="I806" s="65" t="inlineStr">
        <is>
          <t>Salle de bain</t>
        </is>
      </c>
      <c r="J806" s="70" t="n">
        <v>6.2</v>
      </c>
      <c r="K806" s="70" t="n">
        <v>5.5</v>
      </c>
      <c r="L806" s="72" t="n">
        <v>31</v>
      </c>
      <c r="M806" s="68" t="n">
        <v>170.5</v>
      </c>
      <c r="N806" s="68" t="n">
        <v>619.3200000000001</v>
      </c>
      <c r="O806" s="65" t="inlineStr">
        <is>
          <t>Terminée</t>
        </is>
      </c>
      <c r="P806" s="67">
        <f>$I806</f>
        <v/>
      </c>
      <c r="Q806" s="69">
        <f>1</f>
        <v/>
      </c>
      <c r="R806" s="68">
        <f>IFERROR(INDEX(Devis!$M$2:$M$3053,MATCH($B806,Devis!$A$2:$A$3053,0)),0)</f>
        <v/>
      </c>
      <c r="S806" s="68">
        <f>$M806+$N806</f>
        <v/>
      </c>
      <c r="T806" s="68">
        <f>$R806-$S806</f>
        <v/>
      </c>
      <c r="U806" s="67">
        <f>IFERROR(IF(($C806-INDEX(Techniciens!$G$2:$G$13,MATCH($F806,Techniciens!$A$2:$A$13,0)))&lt;=365,"Moins d'un an",IF(($C806-INDEX(Techniciens!$G$2:$G$13,MATCH($F806,Techniciens!$A$2:$A$13,0)))&lt;=730,"1 à 2 ans","Plus de 2 ans")),"")</f>
        <v/>
      </c>
    </row>
    <row r="807">
      <c r="A807" s="65" t="inlineStr">
        <is>
          <t>INT-00806</t>
        </is>
      </c>
      <c r="B807" s="65" t="inlineStr">
        <is>
          <t>DEV-02015</t>
        </is>
      </c>
      <c r="C807" s="66" t="n">
        <v>45887</v>
      </c>
      <c r="D807" s="65" t="inlineStr">
        <is>
          <t>2025-08</t>
        </is>
      </c>
      <c r="E807" s="65" t="inlineStr">
        <is>
          <t>2025-2026</t>
        </is>
      </c>
      <c r="F807" s="65" t="inlineStr">
        <is>
          <t>TEC-08</t>
        </is>
      </c>
      <c r="G807" s="65" t="inlineStr">
        <is>
          <t>Elodie Ravel</t>
        </is>
      </c>
      <c r="H807" s="65" t="inlineStr">
        <is>
          <t>Toulouse</t>
        </is>
      </c>
      <c r="I807" s="65" t="inlineStr">
        <is>
          <t>Salle de bain</t>
        </is>
      </c>
      <c r="J807" s="70" t="n">
        <v>17.5</v>
      </c>
      <c r="K807" s="70" t="n">
        <v>19</v>
      </c>
      <c r="L807" s="72" t="n">
        <v>32</v>
      </c>
      <c r="M807" s="68" t="n">
        <v>608</v>
      </c>
      <c r="N807" s="68" t="n">
        <v>2051.91</v>
      </c>
      <c r="O807" s="65" t="inlineStr">
        <is>
          <t>Terminée</t>
        </is>
      </c>
      <c r="P807" s="67">
        <f>$I807</f>
        <v/>
      </c>
      <c r="Q807" s="69">
        <f>1</f>
        <v/>
      </c>
      <c r="R807" s="68">
        <f>IFERROR(INDEX(Devis!$M$2:$M$3053,MATCH($B807,Devis!$A$2:$A$3053,0)),0)</f>
        <v/>
      </c>
      <c r="S807" s="68">
        <f>$M807+$N807</f>
        <v/>
      </c>
      <c r="T807" s="68">
        <f>$R807-$S807</f>
        <v/>
      </c>
      <c r="U807" s="67">
        <f>IFERROR(IF(($C807-INDEX(Techniciens!$G$2:$G$13,MATCH($F807,Techniciens!$A$2:$A$13,0)))&lt;=365,"Moins d'un an",IF(($C807-INDEX(Techniciens!$G$2:$G$13,MATCH($F807,Techniciens!$A$2:$A$13,0)))&lt;=730,"1 à 2 ans","Plus de 2 ans")),"")</f>
        <v/>
      </c>
    </row>
    <row r="808">
      <c r="A808" s="65" t="inlineStr">
        <is>
          <t>INT-00807</t>
        </is>
      </c>
      <c r="B808" s="65" t="inlineStr">
        <is>
          <t>DEV-02016</t>
        </is>
      </c>
      <c r="C808" s="66" t="n">
        <v>45866</v>
      </c>
      <c r="D808" s="65" t="inlineStr">
        <is>
          <t>2025-07</t>
        </is>
      </c>
      <c r="E808" s="65" t="inlineStr">
        <is>
          <t>2025-2026</t>
        </is>
      </c>
      <c r="F808" s="65" t="inlineStr">
        <is>
          <t>TEC-09</t>
        </is>
      </c>
      <c r="G808" s="65" t="inlineStr">
        <is>
          <t>Mehdi Ouali</t>
        </is>
      </c>
      <c r="H808" s="65" t="inlineStr">
        <is>
          <t>Toulouse</t>
        </is>
      </c>
      <c r="I808" s="65" t="inlineStr">
        <is>
          <t>Dépannage</t>
        </is>
      </c>
      <c r="J808" s="70" t="n">
        <v>1.1</v>
      </c>
      <c r="K808" s="70" t="n">
        <v>1.3</v>
      </c>
      <c r="L808" s="72" t="n">
        <v>28</v>
      </c>
      <c r="M808" s="68" t="n">
        <v>36.4</v>
      </c>
      <c r="N808" s="68" t="n">
        <v>138.75</v>
      </c>
      <c r="O808" s="65" t="inlineStr">
        <is>
          <t>Terminée</t>
        </is>
      </c>
      <c r="P808" s="67">
        <f>$I808</f>
        <v/>
      </c>
      <c r="Q808" s="69">
        <f>1</f>
        <v/>
      </c>
      <c r="R808" s="68">
        <f>IFERROR(INDEX(Devis!$M$2:$M$3053,MATCH($B808,Devis!$A$2:$A$3053,0)),0)</f>
        <v/>
      </c>
      <c r="S808" s="68">
        <f>$M808+$N808</f>
        <v/>
      </c>
      <c r="T808" s="68">
        <f>$R808-$S808</f>
        <v/>
      </c>
      <c r="U808" s="67">
        <f>IFERROR(IF(($C808-INDEX(Techniciens!$G$2:$G$13,MATCH($F808,Techniciens!$A$2:$A$13,0)))&lt;=365,"Moins d'un an",IF(($C808-INDEX(Techniciens!$G$2:$G$13,MATCH($F808,Techniciens!$A$2:$A$13,0)))&lt;=730,"1 à 2 ans","Plus de 2 ans")),"")</f>
        <v/>
      </c>
    </row>
    <row r="809">
      <c r="A809" s="65" t="inlineStr">
        <is>
          <t>INT-00808</t>
        </is>
      </c>
      <c r="B809" s="65" t="inlineStr">
        <is>
          <t>DEV-02019</t>
        </is>
      </c>
      <c r="C809" s="66" t="n">
        <v>45870</v>
      </c>
      <c r="D809" s="65" t="inlineStr">
        <is>
          <t>2025-08</t>
        </is>
      </c>
      <c r="E809" s="65" t="inlineStr">
        <is>
          <t>2025-2026</t>
        </is>
      </c>
      <c r="F809" s="65" t="inlineStr">
        <is>
          <t>TEC-07</t>
        </is>
      </c>
      <c r="G809" s="65" t="inlineStr">
        <is>
          <t>Yannick Dubreuil</t>
        </is>
      </c>
      <c r="H809" s="65" t="inlineStr">
        <is>
          <t>Toulouse</t>
        </is>
      </c>
      <c r="I809" s="65" t="inlineStr">
        <is>
          <t>Plomberie</t>
        </is>
      </c>
      <c r="J809" s="70" t="n">
        <v>14.3</v>
      </c>
      <c r="K809" s="70" t="n">
        <v>13.8</v>
      </c>
      <c r="L809" s="72" t="n">
        <v>30</v>
      </c>
      <c r="M809" s="68" t="n">
        <v>414</v>
      </c>
      <c r="N809" s="68" t="n">
        <v>2093.62</v>
      </c>
      <c r="O809" s="65" t="inlineStr">
        <is>
          <t>Terminée</t>
        </is>
      </c>
      <c r="P809" s="67">
        <f>$I809</f>
        <v/>
      </c>
      <c r="Q809" s="69">
        <f>1</f>
        <v/>
      </c>
      <c r="R809" s="68">
        <f>IFERROR(INDEX(Devis!$M$2:$M$3053,MATCH($B809,Devis!$A$2:$A$3053,0)),0)</f>
        <v/>
      </c>
      <c r="S809" s="68">
        <f>$M809+$N809</f>
        <v/>
      </c>
      <c r="T809" s="68">
        <f>$R809-$S809</f>
        <v/>
      </c>
      <c r="U809" s="67">
        <f>IFERROR(IF(($C809-INDEX(Techniciens!$G$2:$G$13,MATCH($F809,Techniciens!$A$2:$A$13,0)))&lt;=365,"Moins d'un an",IF(($C809-INDEX(Techniciens!$G$2:$G$13,MATCH($F809,Techniciens!$A$2:$A$13,0)))&lt;=730,"1 à 2 ans","Plus de 2 ans")),"")</f>
        <v/>
      </c>
    </row>
    <row r="810">
      <c r="A810" s="65" t="inlineStr">
        <is>
          <t>INT-00809</t>
        </is>
      </c>
      <c r="B810" s="65" t="inlineStr">
        <is>
          <t>DEV-02021</t>
        </is>
      </c>
      <c r="C810" s="66" t="n">
        <v>45887</v>
      </c>
      <c r="D810" s="65" t="inlineStr">
        <is>
          <t>2025-08</t>
        </is>
      </c>
      <c r="E810" s="65" t="inlineStr">
        <is>
          <t>2025-2026</t>
        </is>
      </c>
      <c r="F810" s="65" t="inlineStr">
        <is>
          <t>TEC-03</t>
        </is>
      </c>
      <c r="G810" s="65" t="inlineStr">
        <is>
          <t>Fabien Ortiz</t>
        </is>
      </c>
      <c r="H810" s="65" t="inlineStr">
        <is>
          <t>Bordeaux</t>
        </is>
      </c>
      <c r="I810" s="65" t="inlineStr">
        <is>
          <t>Électricité</t>
        </is>
      </c>
      <c r="J810" s="70" t="n">
        <v>39.8</v>
      </c>
      <c r="K810" s="70" t="n">
        <v>43.7</v>
      </c>
      <c r="L810" s="72" t="n">
        <v>33</v>
      </c>
      <c r="M810" s="68" t="n">
        <v>1442.1</v>
      </c>
      <c r="N810" s="68" t="n">
        <v>6917.75</v>
      </c>
      <c r="O810" s="65" t="inlineStr">
        <is>
          <t>Terminée</t>
        </is>
      </c>
      <c r="P810" s="67">
        <f>$I810</f>
        <v/>
      </c>
      <c r="Q810" s="69">
        <f>1</f>
        <v/>
      </c>
      <c r="R810" s="68">
        <f>IFERROR(INDEX(Devis!$M$2:$M$3053,MATCH($B810,Devis!$A$2:$A$3053,0)),0)</f>
        <v/>
      </c>
      <c r="S810" s="68">
        <f>$M810+$N810</f>
        <v/>
      </c>
      <c r="T810" s="68">
        <f>$R810-$S810</f>
        <v/>
      </c>
      <c r="U810" s="67">
        <f>IFERROR(IF(($C810-INDEX(Techniciens!$G$2:$G$13,MATCH($F810,Techniciens!$A$2:$A$13,0)))&lt;=365,"Moins d'un an",IF(($C810-INDEX(Techniciens!$G$2:$G$13,MATCH($F810,Techniciens!$A$2:$A$13,0)))&lt;=730,"1 à 2 ans","Plus de 2 ans")),"")</f>
        <v/>
      </c>
    </row>
    <row r="811">
      <c r="A811" s="65" t="inlineStr">
        <is>
          <t>INT-00810</t>
        </is>
      </c>
      <c r="B811" s="65" t="inlineStr">
        <is>
          <t>DEV-02025</t>
        </is>
      </c>
      <c r="C811" s="66" t="n">
        <v>45896</v>
      </c>
      <c r="D811" s="65" t="inlineStr">
        <is>
          <t>2025-08</t>
        </is>
      </c>
      <c r="E811" s="65" t="inlineStr">
        <is>
          <t>2025-2026</t>
        </is>
      </c>
      <c r="F811" s="65" t="inlineStr">
        <is>
          <t>TEC-08</t>
        </is>
      </c>
      <c r="G811" s="65" t="inlineStr">
        <is>
          <t>Elodie Ravel</t>
        </is>
      </c>
      <c r="H811" s="65" t="inlineStr">
        <is>
          <t>Toulouse</t>
        </is>
      </c>
      <c r="I811" s="65" t="inlineStr">
        <is>
          <t>Électricité</t>
        </is>
      </c>
      <c r="J811" s="70" t="n">
        <v>5.1</v>
      </c>
      <c r="K811" s="70" t="n">
        <v>5.5</v>
      </c>
      <c r="L811" s="72" t="n">
        <v>32</v>
      </c>
      <c r="M811" s="68" t="n">
        <v>176</v>
      </c>
      <c r="N811" s="68" t="n">
        <v>794.41</v>
      </c>
      <c r="O811" s="65" t="inlineStr">
        <is>
          <t>Terminée</t>
        </is>
      </c>
      <c r="P811" s="67">
        <f>$I811</f>
        <v/>
      </c>
      <c r="Q811" s="69">
        <f>1</f>
        <v/>
      </c>
      <c r="R811" s="68">
        <f>IFERROR(INDEX(Devis!$M$2:$M$3053,MATCH($B811,Devis!$A$2:$A$3053,0)),0)</f>
        <v/>
      </c>
      <c r="S811" s="68">
        <f>$M811+$N811</f>
        <v/>
      </c>
      <c r="T811" s="68">
        <f>$R811-$S811</f>
        <v/>
      </c>
      <c r="U811" s="67">
        <f>IFERROR(IF(($C811-INDEX(Techniciens!$G$2:$G$13,MATCH($F811,Techniciens!$A$2:$A$13,0)))&lt;=365,"Moins d'un an",IF(($C811-INDEX(Techniciens!$G$2:$G$13,MATCH($F811,Techniciens!$A$2:$A$13,0)))&lt;=730,"1 à 2 ans","Plus de 2 ans")),"")</f>
        <v/>
      </c>
    </row>
    <row r="812">
      <c r="A812" s="65" t="inlineStr">
        <is>
          <t>INT-00811</t>
        </is>
      </c>
      <c r="B812" s="65" t="inlineStr">
        <is>
          <t>DEV-02028</t>
        </is>
      </c>
      <c r="C812" s="66" t="n">
        <v>45873</v>
      </c>
      <c r="D812" s="65" t="inlineStr">
        <is>
          <t>2025-08</t>
        </is>
      </c>
      <c r="E812" s="65" t="inlineStr">
        <is>
          <t>2025-2026</t>
        </is>
      </c>
      <c r="F812" s="65" t="inlineStr">
        <is>
          <t>TEC-05</t>
        </is>
      </c>
      <c r="G812" s="65" t="inlineStr">
        <is>
          <t>Sonia Mercier</t>
        </is>
      </c>
      <c r="H812" s="65" t="inlineStr">
        <is>
          <t>Bordeaux</t>
        </is>
      </c>
      <c r="I812" s="65" t="inlineStr">
        <is>
          <t>Salle de bain</t>
        </is>
      </c>
      <c r="J812" s="70" t="n">
        <v>15.6</v>
      </c>
      <c r="K812" s="70" t="n">
        <v>16</v>
      </c>
      <c r="L812" s="72" t="n">
        <v>31</v>
      </c>
      <c r="M812" s="68" t="n">
        <v>496</v>
      </c>
      <c r="N812" s="68" t="n">
        <v>5593.79</v>
      </c>
      <c r="O812" s="65" t="inlineStr">
        <is>
          <t>Terminée</t>
        </is>
      </c>
      <c r="P812" s="67">
        <f>$I812</f>
        <v/>
      </c>
      <c r="Q812" s="69">
        <f>1</f>
        <v/>
      </c>
      <c r="R812" s="68">
        <f>IFERROR(INDEX(Devis!$M$2:$M$3053,MATCH($B812,Devis!$A$2:$A$3053,0)),0)</f>
        <v/>
      </c>
      <c r="S812" s="68">
        <f>$M812+$N812</f>
        <v/>
      </c>
      <c r="T812" s="68">
        <f>$R812-$S812</f>
        <v/>
      </c>
      <c r="U812" s="67">
        <f>IFERROR(IF(($C812-INDEX(Techniciens!$G$2:$G$13,MATCH($F812,Techniciens!$A$2:$A$13,0)))&lt;=365,"Moins d'un an",IF(($C812-INDEX(Techniciens!$G$2:$G$13,MATCH($F812,Techniciens!$A$2:$A$13,0)))&lt;=730,"1 à 2 ans","Plus de 2 ans")),"")</f>
        <v/>
      </c>
    </row>
    <row r="813">
      <c r="A813" s="65" t="inlineStr">
        <is>
          <t>INT-00812</t>
        </is>
      </c>
      <c r="B813" s="65" t="inlineStr">
        <is>
          <t>DEV-02032</t>
        </is>
      </c>
      <c r="C813" s="66" t="n">
        <v>45873</v>
      </c>
      <c r="D813" s="65" t="inlineStr">
        <is>
          <t>2025-08</t>
        </is>
      </c>
      <c r="E813" s="65" t="inlineStr">
        <is>
          <t>2025-2026</t>
        </is>
      </c>
      <c r="F813" s="65" t="inlineStr">
        <is>
          <t>TEC-03</t>
        </is>
      </c>
      <c r="G813" s="65" t="inlineStr">
        <is>
          <t>Fabien Ortiz</t>
        </is>
      </c>
      <c r="H813" s="65" t="inlineStr">
        <is>
          <t>Bordeaux</t>
        </is>
      </c>
      <c r="I813" s="65" t="inlineStr">
        <is>
          <t>Électricité</t>
        </is>
      </c>
      <c r="J813" s="70" t="n">
        <v>14.1</v>
      </c>
      <c r="K813" s="70" t="n">
        <v>12.9</v>
      </c>
      <c r="L813" s="72" t="n">
        <v>33</v>
      </c>
      <c r="M813" s="68" t="n">
        <v>425.7</v>
      </c>
      <c r="N813" s="68" t="n">
        <v>2021.36</v>
      </c>
      <c r="O813" s="65" t="inlineStr">
        <is>
          <t>Terminée</t>
        </is>
      </c>
      <c r="P813" s="67">
        <f>$I813</f>
        <v/>
      </c>
      <c r="Q813" s="69">
        <f>1</f>
        <v/>
      </c>
      <c r="R813" s="68">
        <f>IFERROR(INDEX(Devis!$M$2:$M$3053,MATCH($B813,Devis!$A$2:$A$3053,0)),0)</f>
        <v/>
      </c>
      <c r="S813" s="68">
        <f>$M813+$N813</f>
        <v/>
      </c>
      <c r="T813" s="68">
        <f>$R813-$S813</f>
        <v/>
      </c>
      <c r="U813" s="67">
        <f>IFERROR(IF(($C813-INDEX(Techniciens!$G$2:$G$13,MATCH($F813,Techniciens!$A$2:$A$13,0)))&lt;=365,"Moins d'un an",IF(($C813-INDEX(Techniciens!$G$2:$G$13,MATCH($F813,Techniciens!$A$2:$A$13,0)))&lt;=730,"1 à 2 ans","Plus de 2 ans")),"")</f>
        <v/>
      </c>
    </row>
    <row r="814">
      <c r="A814" s="65" t="inlineStr">
        <is>
          <t>INT-00813</t>
        </is>
      </c>
      <c r="B814" s="65" t="inlineStr">
        <is>
          <t>DEV-02038</t>
        </is>
      </c>
      <c r="C814" s="66" t="n">
        <v>45888</v>
      </c>
      <c r="D814" s="65" t="inlineStr">
        <is>
          <t>2025-08</t>
        </is>
      </c>
      <c r="E814" s="65" t="inlineStr">
        <is>
          <t>2025-2026</t>
        </is>
      </c>
      <c r="F814" s="65" t="inlineStr">
        <is>
          <t>TEC-08</t>
        </is>
      </c>
      <c r="G814" s="65" t="inlineStr">
        <is>
          <t>Elodie Ravel</t>
        </is>
      </c>
      <c r="H814" s="65" t="inlineStr">
        <is>
          <t>Toulouse</t>
        </is>
      </c>
      <c r="I814" s="65" t="inlineStr">
        <is>
          <t>Salle de bain</t>
        </is>
      </c>
      <c r="J814" s="70" t="n">
        <v>48.8</v>
      </c>
      <c r="K814" s="70" t="n">
        <v>46.6</v>
      </c>
      <c r="L814" s="72" t="n">
        <v>32</v>
      </c>
      <c r="M814" s="68" t="n">
        <v>1491.2</v>
      </c>
      <c r="N814" s="68" t="n">
        <v>7147.42</v>
      </c>
      <c r="O814" s="65" t="inlineStr">
        <is>
          <t>Terminée</t>
        </is>
      </c>
      <c r="P814" s="67">
        <f>$I814</f>
        <v/>
      </c>
      <c r="Q814" s="69">
        <f>1</f>
        <v/>
      </c>
      <c r="R814" s="68">
        <f>IFERROR(INDEX(Devis!$M$2:$M$3053,MATCH($B814,Devis!$A$2:$A$3053,0)),0)</f>
        <v/>
      </c>
      <c r="S814" s="68">
        <f>$M814+$N814</f>
        <v/>
      </c>
      <c r="T814" s="68">
        <f>$R814-$S814</f>
        <v/>
      </c>
      <c r="U814" s="67">
        <f>IFERROR(IF(($C814-INDEX(Techniciens!$G$2:$G$13,MATCH($F814,Techniciens!$A$2:$A$13,0)))&lt;=365,"Moins d'un an",IF(($C814-INDEX(Techniciens!$G$2:$G$13,MATCH($F814,Techniciens!$A$2:$A$13,0)))&lt;=730,"1 à 2 ans","Plus de 2 ans")),"")</f>
        <v/>
      </c>
    </row>
    <row r="815">
      <c r="A815" s="65" t="inlineStr">
        <is>
          <t>INT-00814</t>
        </is>
      </c>
      <c r="B815" s="65" t="inlineStr">
        <is>
          <t>DEV-02041</t>
        </is>
      </c>
      <c r="C815" s="66" t="n">
        <v>45863</v>
      </c>
      <c r="D815" s="65" t="inlineStr">
        <is>
          <t>2025-07</t>
        </is>
      </c>
      <c r="E815" s="65" t="inlineStr">
        <is>
          <t>2025-2026</t>
        </is>
      </c>
      <c r="F815" s="65" t="inlineStr">
        <is>
          <t>TEC-07</t>
        </is>
      </c>
      <c r="G815" s="65" t="inlineStr">
        <is>
          <t>Yannick Dubreuil</t>
        </is>
      </c>
      <c r="H815" s="65" t="inlineStr">
        <is>
          <t>Toulouse</t>
        </is>
      </c>
      <c r="I815" s="65" t="inlineStr">
        <is>
          <t>Plomberie</t>
        </is>
      </c>
      <c r="J815" s="70" t="n">
        <v>4.5</v>
      </c>
      <c r="K815" s="70" t="n">
        <v>4.3</v>
      </c>
      <c r="L815" s="72" t="n">
        <v>30</v>
      </c>
      <c r="M815" s="68" t="n">
        <v>129</v>
      </c>
      <c r="N815" s="68" t="n">
        <v>766.83</v>
      </c>
      <c r="O815" s="65" t="inlineStr">
        <is>
          <t>Terminée</t>
        </is>
      </c>
      <c r="P815" s="67">
        <f>$I815</f>
        <v/>
      </c>
      <c r="Q815" s="69">
        <f>1</f>
        <v/>
      </c>
      <c r="R815" s="68">
        <f>IFERROR(INDEX(Devis!$M$2:$M$3053,MATCH($B815,Devis!$A$2:$A$3053,0)),0)</f>
        <v/>
      </c>
      <c r="S815" s="68">
        <f>$M815+$N815</f>
        <v/>
      </c>
      <c r="T815" s="68">
        <f>$R815-$S815</f>
        <v/>
      </c>
      <c r="U815" s="67">
        <f>IFERROR(IF(($C815-INDEX(Techniciens!$G$2:$G$13,MATCH($F815,Techniciens!$A$2:$A$13,0)))&lt;=365,"Moins d'un an",IF(($C815-INDEX(Techniciens!$G$2:$G$13,MATCH($F815,Techniciens!$A$2:$A$13,0)))&lt;=730,"1 à 2 ans","Plus de 2 ans")),"")</f>
        <v/>
      </c>
    </row>
    <row r="816">
      <c r="A816" s="65" t="inlineStr">
        <is>
          <t>INT-00815</t>
        </is>
      </c>
      <c r="B816" s="65" t="inlineStr">
        <is>
          <t>DEV-02042</t>
        </is>
      </c>
      <c r="C816" s="66" t="n">
        <v>45877</v>
      </c>
      <c r="D816" s="65" t="inlineStr">
        <is>
          <t>2025-08</t>
        </is>
      </c>
      <c r="E816" s="65" t="inlineStr">
        <is>
          <t>2025-2026</t>
        </is>
      </c>
      <c r="F816" s="65" t="inlineStr">
        <is>
          <t>TEC-01</t>
        </is>
      </c>
      <c r="G816" s="65" t="inlineStr">
        <is>
          <t>Marc Delaunay</t>
        </is>
      </c>
      <c r="H816" s="65" t="inlineStr">
        <is>
          <t>Bordeaux</t>
        </is>
      </c>
      <c r="I816" s="65" t="inlineStr">
        <is>
          <t>Dépannage</t>
        </is>
      </c>
      <c r="J816" s="70" t="n">
        <v>1.6</v>
      </c>
      <c r="K816" s="70" t="n">
        <v>1.4</v>
      </c>
      <c r="L816" s="72" t="n">
        <v>32</v>
      </c>
      <c r="M816" s="68" t="n">
        <v>44.8</v>
      </c>
      <c r="N816" s="68" t="n">
        <v>211.99</v>
      </c>
      <c r="O816" s="65" t="inlineStr">
        <is>
          <t>Terminée</t>
        </is>
      </c>
      <c r="P816" s="67">
        <f>$I816</f>
        <v/>
      </c>
      <c r="Q816" s="69">
        <f>1</f>
        <v/>
      </c>
      <c r="R816" s="68">
        <f>IFERROR(INDEX(Devis!$M$2:$M$3053,MATCH($B816,Devis!$A$2:$A$3053,0)),0)</f>
        <v/>
      </c>
      <c r="S816" s="68">
        <f>$M816+$N816</f>
        <v/>
      </c>
      <c r="T816" s="68">
        <f>$R816-$S816</f>
        <v/>
      </c>
      <c r="U816" s="67">
        <f>IFERROR(IF(($C816-INDEX(Techniciens!$G$2:$G$13,MATCH($F816,Techniciens!$A$2:$A$13,0)))&lt;=365,"Moins d'un an",IF(($C816-INDEX(Techniciens!$G$2:$G$13,MATCH($F816,Techniciens!$A$2:$A$13,0)))&lt;=730,"1 à 2 ans","Plus de 2 ans")),"")</f>
        <v/>
      </c>
    </row>
    <row r="817">
      <c r="A817" s="65" t="inlineStr">
        <is>
          <t>INT-00816</t>
        </is>
      </c>
      <c r="B817" s="65" t="inlineStr">
        <is>
          <t>DEV-02046</t>
        </is>
      </c>
      <c r="C817" s="66" t="n">
        <v>45903</v>
      </c>
      <c r="D817" s="65" t="inlineStr">
        <is>
          <t>2025-09</t>
        </is>
      </c>
      <c r="E817" s="65" t="inlineStr">
        <is>
          <t>2025-2026</t>
        </is>
      </c>
      <c r="F817" s="65" t="inlineStr">
        <is>
          <t>TEC-05</t>
        </is>
      </c>
      <c r="G817" s="65" t="inlineStr">
        <is>
          <t>Sonia Mercier</t>
        </is>
      </c>
      <c r="H817" s="65" t="inlineStr">
        <is>
          <t>Bordeaux</t>
        </is>
      </c>
      <c r="I817" s="65" t="inlineStr">
        <is>
          <t>Salle de bain</t>
        </is>
      </c>
      <c r="J817" s="70" t="n">
        <v>5.5</v>
      </c>
      <c r="K817" s="70" t="n">
        <v>5.2</v>
      </c>
      <c r="L817" s="72" t="n">
        <v>31</v>
      </c>
      <c r="M817" s="68" t="n">
        <v>161.2</v>
      </c>
      <c r="N817" s="68" t="n">
        <v>1140.23</v>
      </c>
      <c r="O817" s="65" t="inlineStr">
        <is>
          <t>Terminée</t>
        </is>
      </c>
      <c r="P817" s="67">
        <f>$I817</f>
        <v/>
      </c>
      <c r="Q817" s="69">
        <f>1</f>
        <v/>
      </c>
      <c r="R817" s="68">
        <f>IFERROR(INDEX(Devis!$M$2:$M$3053,MATCH($B817,Devis!$A$2:$A$3053,0)),0)</f>
        <v/>
      </c>
      <c r="S817" s="68">
        <f>$M817+$N817</f>
        <v/>
      </c>
      <c r="T817" s="68">
        <f>$R817-$S817</f>
        <v/>
      </c>
      <c r="U817" s="67">
        <f>IFERROR(IF(($C817-INDEX(Techniciens!$G$2:$G$13,MATCH($F817,Techniciens!$A$2:$A$13,0)))&lt;=365,"Moins d'un an",IF(($C817-INDEX(Techniciens!$G$2:$G$13,MATCH($F817,Techniciens!$A$2:$A$13,0)))&lt;=730,"1 à 2 ans","Plus de 2 ans")),"")</f>
        <v/>
      </c>
    </row>
    <row r="818">
      <c r="A818" s="65" t="inlineStr">
        <is>
          <t>INT-00817</t>
        </is>
      </c>
      <c r="B818" s="65" t="inlineStr">
        <is>
          <t>DEV-02047</t>
        </is>
      </c>
      <c r="C818" s="66" t="n">
        <v>45897</v>
      </c>
      <c r="D818" s="65" t="inlineStr">
        <is>
          <t>2025-08</t>
        </is>
      </c>
      <c r="E818" s="65" t="inlineStr">
        <is>
          <t>2025-2026</t>
        </is>
      </c>
      <c r="F818" s="65" t="inlineStr">
        <is>
          <t>TEC-07</t>
        </is>
      </c>
      <c r="G818" s="65" t="inlineStr">
        <is>
          <t>Yannick Dubreuil</t>
        </is>
      </c>
      <c r="H818" s="65" t="inlineStr">
        <is>
          <t>Toulouse</t>
        </is>
      </c>
      <c r="I818" s="65" t="inlineStr">
        <is>
          <t>Plomberie</t>
        </is>
      </c>
      <c r="J818" s="70" t="n">
        <v>14.4</v>
      </c>
      <c r="K818" s="70" t="n">
        <v>13.6</v>
      </c>
      <c r="L818" s="72" t="n">
        <v>30</v>
      </c>
      <c r="M818" s="68" t="n">
        <v>408</v>
      </c>
      <c r="N818" s="68" t="n">
        <v>4305.55</v>
      </c>
      <c r="O818" s="65" t="inlineStr">
        <is>
          <t>Terminée</t>
        </is>
      </c>
      <c r="P818" s="67">
        <f>$I818</f>
        <v/>
      </c>
      <c r="Q818" s="69">
        <f>1</f>
        <v/>
      </c>
      <c r="R818" s="68">
        <f>IFERROR(INDEX(Devis!$M$2:$M$3053,MATCH($B818,Devis!$A$2:$A$3053,0)),0)</f>
        <v/>
      </c>
      <c r="S818" s="68">
        <f>$M818+$N818</f>
        <v/>
      </c>
      <c r="T818" s="68">
        <f>$R818-$S818</f>
        <v/>
      </c>
      <c r="U818" s="67">
        <f>IFERROR(IF(($C818-INDEX(Techniciens!$G$2:$G$13,MATCH($F818,Techniciens!$A$2:$A$13,0)))&lt;=365,"Moins d'un an",IF(($C818-INDEX(Techniciens!$G$2:$G$13,MATCH($F818,Techniciens!$A$2:$A$13,0)))&lt;=730,"1 à 2 ans","Plus de 2 ans")),"")</f>
        <v/>
      </c>
    </row>
    <row r="819">
      <c r="A819" s="65" t="inlineStr">
        <is>
          <t>INT-00818</t>
        </is>
      </c>
      <c r="B819" s="65" t="inlineStr">
        <is>
          <t>DEV-02049</t>
        </is>
      </c>
      <c r="C819" s="66" t="n">
        <v>45884</v>
      </c>
      <c r="D819" s="65" t="inlineStr">
        <is>
          <t>2025-08</t>
        </is>
      </c>
      <c r="E819" s="65" t="inlineStr">
        <is>
          <t>2025-2026</t>
        </is>
      </c>
      <c r="F819" s="65" t="inlineStr">
        <is>
          <t>TEC-09</t>
        </is>
      </c>
      <c r="G819" s="65" t="inlineStr">
        <is>
          <t>Mehdi Ouali</t>
        </is>
      </c>
      <c r="H819" s="65" t="inlineStr">
        <is>
          <t>Toulouse</t>
        </is>
      </c>
      <c r="I819" s="65" t="inlineStr">
        <is>
          <t>Dépannage</t>
        </is>
      </c>
      <c r="J819" s="70" t="n">
        <v>2.2</v>
      </c>
      <c r="K819" s="70" t="n">
        <v>2.7</v>
      </c>
      <c r="L819" s="72" t="n">
        <v>28</v>
      </c>
      <c r="M819" s="68" t="n">
        <v>75.59999999999999</v>
      </c>
      <c r="N819" s="68" t="n">
        <v>130.84</v>
      </c>
      <c r="O819" s="65" t="inlineStr">
        <is>
          <t>Terminée</t>
        </is>
      </c>
      <c r="P819" s="67">
        <f>$I819</f>
        <v/>
      </c>
      <c r="Q819" s="69">
        <f>1</f>
        <v/>
      </c>
      <c r="R819" s="68">
        <f>IFERROR(INDEX(Devis!$M$2:$M$3053,MATCH($B819,Devis!$A$2:$A$3053,0)),0)</f>
        <v/>
      </c>
      <c r="S819" s="68">
        <f>$M819+$N819</f>
        <v/>
      </c>
      <c r="T819" s="68">
        <f>$R819-$S819</f>
        <v/>
      </c>
      <c r="U819" s="67">
        <f>IFERROR(IF(($C819-INDEX(Techniciens!$G$2:$G$13,MATCH($F819,Techniciens!$A$2:$A$13,0)))&lt;=365,"Moins d'un an",IF(($C819-INDEX(Techniciens!$G$2:$G$13,MATCH($F819,Techniciens!$A$2:$A$13,0)))&lt;=730,"1 à 2 ans","Plus de 2 ans")),"")</f>
        <v/>
      </c>
    </row>
    <row r="820">
      <c r="A820" s="65" t="inlineStr">
        <is>
          <t>INT-00819</t>
        </is>
      </c>
      <c r="B820" s="65" t="inlineStr">
        <is>
          <t>DEV-02050</t>
        </is>
      </c>
      <c r="C820" s="66" t="n">
        <v>45877</v>
      </c>
      <c r="D820" s="65" t="inlineStr">
        <is>
          <t>2025-08</t>
        </is>
      </c>
      <c r="E820" s="65" t="inlineStr">
        <is>
          <t>2025-2026</t>
        </is>
      </c>
      <c r="F820" s="65" t="inlineStr">
        <is>
          <t>TEC-02</t>
        </is>
      </c>
      <c r="G820" s="65" t="inlineStr">
        <is>
          <t>Ahmed Zahiri</t>
        </is>
      </c>
      <c r="H820" s="65" t="inlineStr">
        <is>
          <t>Bordeaux</t>
        </is>
      </c>
      <c r="I820" s="65" t="inlineStr">
        <is>
          <t>Chauffage</t>
        </is>
      </c>
      <c r="J820" s="70" t="n">
        <v>3.4</v>
      </c>
      <c r="K820" s="70" t="n">
        <v>3.2</v>
      </c>
      <c r="L820" s="72" t="n">
        <v>35</v>
      </c>
      <c r="M820" s="68" t="n">
        <v>112</v>
      </c>
      <c r="N820" s="68" t="n">
        <v>649.11</v>
      </c>
      <c r="O820" s="65" t="inlineStr">
        <is>
          <t>Terminée</t>
        </is>
      </c>
      <c r="P820" s="67">
        <f>$I820</f>
        <v/>
      </c>
      <c r="Q820" s="69">
        <f>1</f>
        <v/>
      </c>
      <c r="R820" s="68">
        <f>IFERROR(INDEX(Devis!$M$2:$M$3053,MATCH($B820,Devis!$A$2:$A$3053,0)),0)</f>
        <v/>
      </c>
      <c r="S820" s="68">
        <f>$M820+$N820</f>
        <v/>
      </c>
      <c r="T820" s="68">
        <f>$R820-$S820</f>
        <v/>
      </c>
      <c r="U820" s="67">
        <f>IFERROR(IF(($C820-INDEX(Techniciens!$G$2:$G$13,MATCH($F820,Techniciens!$A$2:$A$13,0)))&lt;=365,"Moins d'un an",IF(($C820-INDEX(Techniciens!$G$2:$G$13,MATCH($F820,Techniciens!$A$2:$A$13,0)))&lt;=730,"1 à 2 ans","Plus de 2 ans")),"")</f>
        <v/>
      </c>
    </row>
    <row r="821">
      <c r="A821" s="65" t="inlineStr">
        <is>
          <t>INT-00820</t>
        </is>
      </c>
      <c r="B821" s="65" t="inlineStr">
        <is>
          <t>DEV-02055</t>
        </is>
      </c>
      <c r="C821" s="66" t="n">
        <v>45905</v>
      </c>
      <c r="D821" s="65" t="inlineStr">
        <is>
          <t>2025-09</t>
        </is>
      </c>
      <c r="E821" s="65" t="inlineStr">
        <is>
          <t>2025-2026</t>
        </is>
      </c>
      <c r="F821" s="65" t="inlineStr">
        <is>
          <t>TEC-03</t>
        </is>
      </c>
      <c r="G821" s="65" t="inlineStr">
        <is>
          <t>Fabien Ortiz</t>
        </is>
      </c>
      <c r="H821" s="65" t="inlineStr">
        <is>
          <t>Bordeaux</t>
        </is>
      </c>
      <c r="I821" s="65" t="inlineStr">
        <is>
          <t>Électricité</t>
        </is>
      </c>
      <c r="J821" s="70" t="n">
        <v>6.7</v>
      </c>
      <c r="K821" s="70" t="n">
        <v>7.3</v>
      </c>
      <c r="L821" s="72" t="n">
        <v>33</v>
      </c>
      <c r="M821" s="68" t="n">
        <v>240.9</v>
      </c>
      <c r="N821" s="68" t="n">
        <v>1770.2</v>
      </c>
      <c r="O821" s="65" t="inlineStr">
        <is>
          <t>Terminée</t>
        </is>
      </c>
      <c r="P821" s="67">
        <f>$I821</f>
        <v/>
      </c>
      <c r="Q821" s="69">
        <f>1</f>
        <v/>
      </c>
      <c r="R821" s="68">
        <f>IFERROR(INDEX(Devis!$M$2:$M$3053,MATCH($B821,Devis!$A$2:$A$3053,0)),0)</f>
        <v/>
      </c>
      <c r="S821" s="68">
        <f>$M821+$N821</f>
        <v/>
      </c>
      <c r="T821" s="68">
        <f>$R821-$S821</f>
        <v/>
      </c>
      <c r="U821" s="67">
        <f>IFERROR(IF(($C821-INDEX(Techniciens!$G$2:$G$13,MATCH($F821,Techniciens!$A$2:$A$13,0)))&lt;=365,"Moins d'un an",IF(($C821-INDEX(Techniciens!$G$2:$G$13,MATCH($F821,Techniciens!$A$2:$A$13,0)))&lt;=730,"1 à 2 ans","Plus de 2 ans")),"")</f>
        <v/>
      </c>
    </row>
    <row r="822">
      <c r="A822" s="65" t="inlineStr">
        <is>
          <t>INT-00821</t>
        </is>
      </c>
      <c r="B822" s="65" t="inlineStr">
        <is>
          <t>DEV-02056</t>
        </is>
      </c>
      <c r="C822" s="66" t="n">
        <v>45868</v>
      </c>
      <c r="D822" s="65" t="inlineStr">
        <is>
          <t>2025-07</t>
        </is>
      </c>
      <c r="E822" s="65" t="inlineStr">
        <is>
          <t>2025-2026</t>
        </is>
      </c>
      <c r="F822" s="65" t="inlineStr">
        <is>
          <t>TEC-09</t>
        </is>
      </c>
      <c r="G822" s="65" t="inlineStr">
        <is>
          <t>Mehdi Ouali</t>
        </is>
      </c>
      <c r="H822" s="65" t="inlineStr">
        <is>
          <t>Toulouse</t>
        </is>
      </c>
      <c r="I822" s="65" t="inlineStr">
        <is>
          <t>Dépannage</t>
        </is>
      </c>
      <c r="J822" s="70" t="n">
        <v>1.6</v>
      </c>
      <c r="K822" s="70" t="n">
        <v>2</v>
      </c>
      <c r="L822" s="72" t="n">
        <v>28</v>
      </c>
      <c r="M822" s="68" t="n">
        <v>56</v>
      </c>
      <c r="N822" s="68" t="n">
        <v>127.46</v>
      </c>
      <c r="O822" s="65" t="inlineStr">
        <is>
          <t>Terminée</t>
        </is>
      </c>
      <c r="P822" s="67">
        <f>$I822</f>
        <v/>
      </c>
      <c r="Q822" s="69">
        <f>1</f>
        <v/>
      </c>
      <c r="R822" s="68">
        <f>IFERROR(INDEX(Devis!$M$2:$M$3053,MATCH($B822,Devis!$A$2:$A$3053,0)),0)</f>
        <v/>
      </c>
      <c r="S822" s="68">
        <f>$M822+$N822</f>
        <v/>
      </c>
      <c r="T822" s="68">
        <f>$R822-$S822</f>
        <v/>
      </c>
      <c r="U822" s="67">
        <f>IFERROR(IF(($C822-INDEX(Techniciens!$G$2:$G$13,MATCH($F822,Techniciens!$A$2:$A$13,0)))&lt;=365,"Moins d'un an",IF(($C822-INDEX(Techniciens!$G$2:$G$13,MATCH($F822,Techniciens!$A$2:$A$13,0)))&lt;=730,"1 à 2 ans","Plus de 2 ans")),"")</f>
        <v/>
      </c>
    </row>
    <row r="823">
      <c r="A823" s="65" t="inlineStr">
        <is>
          <t>INT-00822</t>
        </is>
      </c>
      <c r="B823" s="65" t="inlineStr">
        <is>
          <t>DEV-02059</t>
        </is>
      </c>
      <c r="C823" s="66" t="n">
        <v>45894</v>
      </c>
      <c r="D823" s="65" t="inlineStr">
        <is>
          <t>2025-08</t>
        </is>
      </c>
      <c r="E823" s="65" t="inlineStr">
        <is>
          <t>2025-2026</t>
        </is>
      </c>
      <c r="F823" s="65" t="inlineStr">
        <is>
          <t>TEC-03</t>
        </is>
      </c>
      <c r="G823" s="65" t="inlineStr">
        <is>
          <t>Fabien Ortiz</t>
        </is>
      </c>
      <c r="H823" s="65" t="inlineStr">
        <is>
          <t>Bordeaux</t>
        </is>
      </c>
      <c r="I823" s="65" t="inlineStr">
        <is>
          <t>Dépannage</t>
        </is>
      </c>
      <c r="J823" s="70" t="n">
        <v>1</v>
      </c>
      <c r="K823" s="70" t="n">
        <v>1.1</v>
      </c>
      <c r="L823" s="72" t="n">
        <v>33</v>
      </c>
      <c r="M823" s="68" t="n">
        <v>36.3</v>
      </c>
      <c r="N823" s="68" t="n">
        <v>87.97</v>
      </c>
      <c r="O823" s="65" t="inlineStr">
        <is>
          <t>Terminée</t>
        </is>
      </c>
      <c r="P823" s="67">
        <f>$I823</f>
        <v/>
      </c>
      <c r="Q823" s="69">
        <f>1</f>
        <v/>
      </c>
      <c r="R823" s="68">
        <f>IFERROR(INDEX(Devis!$M$2:$M$3053,MATCH($B823,Devis!$A$2:$A$3053,0)),0)</f>
        <v/>
      </c>
      <c r="S823" s="68">
        <f>$M823+$N823</f>
        <v/>
      </c>
      <c r="T823" s="68">
        <f>$R823-$S823</f>
        <v/>
      </c>
      <c r="U823" s="67">
        <f>IFERROR(IF(($C823-INDEX(Techniciens!$G$2:$G$13,MATCH($F823,Techniciens!$A$2:$A$13,0)))&lt;=365,"Moins d'un an",IF(($C823-INDEX(Techniciens!$G$2:$G$13,MATCH($F823,Techniciens!$A$2:$A$13,0)))&lt;=730,"1 à 2 ans","Plus de 2 ans")),"")</f>
        <v/>
      </c>
    </row>
    <row r="824">
      <c r="A824" s="65" t="inlineStr">
        <is>
          <t>INT-00823</t>
        </is>
      </c>
      <c r="B824" s="65" t="inlineStr">
        <is>
          <t>DEV-02063</t>
        </is>
      </c>
      <c r="C824" s="66" t="n">
        <v>45903</v>
      </c>
      <c r="D824" s="65" t="inlineStr">
        <is>
          <t>2025-09</t>
        </is>
      </c>
      <c r="E824" s="65" t="inlineStr">
        <is>
          <t>2025-2026</t>
        </is>
      </c>
      <c r="F824" s="65" t="inlineStr">
        <is>
          <t>TEC-01</t>
        </is>
      </c>
      <c r="G824" s="65" t="inlineStr">
        <is>
          <t>Marc Delaunay</t>
        </is>
      </c>
      <c r="H824" s="65" t="inlineStr">
        <is>
          <t>Bordeaux</t>
        </is>
      </c>
      <c r="I824" s="65" t="inlineStr">
        <is>
          <t>Plomberie</t>
        </is>
      </c>
      <c r="J824" s="70" t="n">
        <v>5</v>
      </c>
      <c r="K824" s="70" t="n">
        <v>5</v>
      </c>
      <c r="L824" s="72" t="n">
        <v>32</v>
      </c>
      <c r="M824" s="68" t="n">
        <v>160</v>
      </c>
      <c r="N824" s="68" t="n">
        <v>863.47</v>
      </c>
      <c r="O824" s="65" t="inlineStr">
        <is>
          <t>Terminée</t>
        </is>
      </c>
      <c r="P824" s="67">
        <f>$I824</f>
        <v/>
      </c>
      <c r="Q824" s="69">
        <f>1</f>
        <v/>
      </c>
      <c r="R824" s="68">
        <f>IFERROR(INDEX(Devis!$M$2:$M$3053,MATCH($B824,Devis!$A$2:$A$3053,0)),0)</f>
        <v/>
      </c>
      <c r="S824" s="68">
        <f>$M824+$N824</f>
        <v/>
      </c>
      <c r="T824" s="68">
        <f>$R824-$S824</f>
        <v/>
      </c>
      <c r="U824" s="67">
        <f>IFERROR(IF(($C824-INDEX(Techniciens!$G$2:$G$13,MATCH($F824,Techniciens!$A$2:$A$13,0)))&lt;=365,"Moins d'un an",IF(($C824-INDEX(Techniciens!$G$2:$G$13,MATCH($F824,Techniciens!$A$2:$A$13,0)))&lt;=730,"1 à 2 ans","Plus de 2 ans")),"")</f>
        <v/>
      </c>
    </row>
    <row r="825">
      <c r="A825" s="65" t="inlineStr">
        <is>
          <t>INT-00824</t>
        </is>
      </c>
      <c r="B825" s="65" t="inlineStr">
        <is>
          <t>DEV-02071</t>
        </is>
      </c>
      <c r="C825" s="66" t="n">
        <v>45890</v>
      </c>
      <c r="D825" s="65" t="inlineStr">
        <is>
          <t>2025-08</t>
        </is>
      </c>
      <c r="E825" s="65" t="inlineStr">
        <is>
          <t>2025-2026</t>
        </is>
      </c>
      <c r="F825" s="65" t="inlineStr">
        <is>
          <t>TEC-09</t>
        </is>
      </c>
      <c r="G825" s="65" t="inlineStr">
        <is>
          <t>Mehdi Ouali</t>
        </is>
      </c>
      <c r="H825" s="65" t="inlineStr">
        <is>
          <t>Toulouse</t>
        </is>
      </c>
      <c r="I825" s="65" t="inlineStr">
        <is>
          <t>Dépannage</t>
        </is>
      </c>
      <c r="J825" s="70" t="n">
        <v>1.5</v>
      </c>
      <c r="K825" s="70" t="n">
        <v>1.7</v>
      </c>
      <c r="L825" s="72" t="n">
        <v>28</v>
      </c>
      <c r="M825" s="68" t="n">
        <v>47.6</v>
      </c>
      <c r="N825" s="68" t="n">
        <v>106.08</v>
      </c>
      <c r="O825" s="65" t="inlineStr">
        <is>
          <t>Terminée</t>
        </is>
      </c>
      <c r="P825" s="67">
        <f>$I825</f>
        <v/>
      </c>
      <c r="Q825" s="69">
        <f>1</f>
        <v/>
      </c>
      <c r="R825" s="68">
        <f>IFERROR(INDEX(Devis!$M$2:$M$3053,MATCH($B825,Devis!$A$2:$A$3053,0)),0)</f>
        <v/>
      </c>
      <c r="S825" s="68">
        <f>$M825+$N825</f>
        <v/>
      </c>
      <c r="T825" s="68">
        <f>$R825-$S825</f>
        <v/>
      </c>
      <c r="U825" s="67">
        <f>IFERROR(IF(($C825-INDEX(Techniciens!$G$2:$G$13,MATCH($F825,Techniciens!$A$2:$A$13,0)))&lt;=365,"Moins d'un an",IF(($C825-INDEX(Techniciens!$G$2:$G$13,MATCH($F825,Techniciens!$A$2:$A$13,0)))&lt;=730,"1 à 2 ans","Plus de 2 ans")),"")</f>
        <v/>
      </c>
    </row>
    <row r="826">
      <c r="A826" s="65" t="inlineStr">
        <is>
          <t>INT-00825</t>
        </is>
      </c>
      <c r="B826" s="65" t="inlineStr">
        <is>
          <t>DEV-02077</t>
        </is>
      </c>
      <c r="C826" s="66" t="n">
        <v>45873</v>
      </c>
      <c r="D826" s="65" t="inlineStr">
        <is>
          <t>2025-08</t>
        </is>
      </c>
      <c r="E826" s="65" t="inlineStr">
        <is>
          <t>2025-2026</t>
        </is>
      </c>
      <c r="F826" s="65" t="inlineStr">
        <is>
          <t>TEC-03</t>
        </is>
      </c>
      <c r="G826" s="65" t="inlineStr">
        <is>
          <t>Fabien Ortiz</t>
        </is>
      </c>
      <c r="H826" s="65" t="inlineStr">
        <is>
          <t>Bordeaux</t>
        </is>
      </c>
      <c r="I826" s="65" t="inlineStr">
        <is>
          <t>Électricité</t>
        </is>
      </c>
      <c r="J826" s="70" t="n">
        <v>31.3</v>
      </c>
      <c r="K826" s="70" t="n">
        <v>31.4</v>
      </c>
      <c r="L826" s="72" t="n">
        <v>33</v>
      </c>
      <c r="M826" s="68" t="n">
        <v>1036.2</v>
      </c>
      <c r="N826" s="68" t="n">
        <v>3460.06</v>
      </c>
      <c r="O826" s="65" t="inlineStr">
        <is>
          <t>Terminée</t>
        </is>
      </c>
      <c r="P826" s="67">
        <f>$I826</f>
        <v/>
      </c>
      <c r="Q826" s="69">
        <f>1</f>
        <v/>
      </c>
      <c r="R826" s="68">
        <f>IFERROR(INDEX(Devis!$M$2:$M$3053,MATCH($B826,Devis!$A$2:$A$3053,0)),0)</f>
        <v/>
      </c>
      <c r="S826" s="68">
        <f>$M826+$N826</f>
        <v/>
      </c>
      <c r="T826" s="68">
        <f>$R826-$S826</f>
        <v/>
      </c>
      <c r="U826" s="67">
        <f>IFERROR(IF(($C826-INDEX(Techniciens!$G$2:$G$13,MATCH($F826,Techniciens!$A$2:$A$13,0)))&lt;=365,"Moins d'un an",IF(($C826-INDEX(Techniciens!$G$2:$G$13,MATCH($F826,Techniciens!$A$2:$A$13,0)))&lt;=730,"1 à 2 ans","Plus de 2 ans")),"")</f>
        <v/>
      </c>
    </row>
    <row r="827">
      <c r="A827" s="65" t="inlineStr">
        <is>
          <t>INT-00826</t>
        </is>
      </c>
      <c r="B827" s="65" t="inlineStr">
        <is>
          <t>DEV-02085</t>
        </is>
      </c>
      <c r="C827" s="66" t="n">
        <v>45923</v>
      </c>
      <c r="D827" s="65" t="inlineStr">
        <is>
          <t>2025-09</t>
        </is>
      </c>
      <c r="E827" s="65" t="inlineStr">
        <is>
          <t>2025-2026</t>
        </is>
      </c>
      <c r="F827" s="65" t="inlineStr">
        <is>
          <t>TEC-08</t>
        </is>
      </c>
      <c r="G827" s="65" t="inlineStr">
        <is>
          <t>Elodie Ravel</t>
        </is>
      </c>
      <c r="H827" s="65" t="inlineStr">
        <is>
          <t>Toulouse</t>
        </is>
      </c>
      <c r="I827" s="65" t="inlineStr">
        <is>
          <t>Électricité</t>
        </is>
      </c>
      <c r="J827" s="70" t="n">
        <v>8</v>
      </c>
      <c r="K827" s="70" t="n">
        <v>8.800000000000001</v>
      </c>
      <c r="L827" s="72" t="n">
        <v>32</v>
      </c>
      <c r="M827" s="68" t="n">
        <v>281.6</v>
      </c>
      <c r="N827" s="68" t="n">
        <v>904.9</v>
      </c>
      <c r="O827" s="65" t="inlineStr">
        <is>
          <t>Terminée</t>
        </is>
      </c>
      <c r="P827" s="67">
        <f>$I827</f>
        <v/>
      </c>
      <c r="Q827" s="69">
        <f>1</f>
        <v/>
      </c>
      <c r="R827" s="68">
        <f>IFERROR(INDEX(Devis!$M$2:$M$3053,MATCH($B827,Devis!$A$2:$A$3053,0)),0)</f>
        <v/>
      </c>
      <c r="S827" s="68">
        <f>$M827+$N827</f>
        <v/>
      </c>
      <c r="T827" s="68">
        <f>$R827-$S827</f>
        <v/>
      </c>
      <c r="U827" s="67">
        <f>IFERROR(IF(($C827-INDEX(Techniciens!$G$2:$G$13,MATCH($F827,Techniciens!$A$2:$A$13,0)))&lt;=365,"Moins d'un an",IF(($C827-INDEX(Techniciens!$G$2:$G$13,MATCH($F827,Techniciens!$A$2:$A$13,0)))&lt;=730,"1 à 2 ans","Plus de 2 ans")),"")</f>
        <v/>
      </c>
    </row>
    <row r="828">
      <c r="A828" s="65" t="inlineStr">
        <is>
          <t>INT-00827</t>
        </is>
      </c>
      <c r="B828" s="65" t="inlineStr">
        <is>
          <t>DEV-02090</t>
        </is>
      </c>
      <c r="C828" s="66" t="n">
        <v>45876</v>
      </c>
      <c r="D828" s="65" t="inlineStr">
        <is>
          <t>2025-08</t>
        </is>
      </c>
      <c r="E828" s="65" t="inlineStr">
        <is>
          <t>2025-2026</t>
        </is>
      </c>
      <c r="F828" s="65" t="inlineStr">
        <is>
          <t>TEC-02</t>
        </is>
      </c>
      <c r="G828" s="65" t="inlineStr">
        <is>
          <t>Ahmed Zahiri</t>
        </is>
      </c>
      <c r="H828" s="65" t="inlineStr">
        <is>
          <t>Bordeaux</t>
        </is>
      </c>
      <c r="I828" s="65" t="inlineStr">
        <is>
          <t>Chauffage</t>
        </is>
      </c>
      <c r="J828" s="70" t="n">
        <v>1</v>
      </c>
      <c r="K828" s="70" t="n">
        <v>0.9</v>
      </c>
      <c r="L828" s="72" t="n">
        <v>35</v>
      </c>
      <c r="M828" s="68" t="n">
        <v>31.5</v>
      </c>
      <c r="N828" s="68" t="n">
        <v>76.63</v>
      </c>
      <c r="O828" s="65" t="inlineStr">
        <is>
          <t>Terminée</t>
        </is>
      </c>
      <c r="P828" s="67">
        <f>$I828</f>
        <v/>
      </c>
      <c r="Q828" s="69">
        <f>1</f>
        <v/>
      </c>
      <c r="R828" s="68">
        <f>IFERROR(INDEX(Devis!$M$2:$M$3053,MATCH($B828,Devis!$A$2:$A$3053,0)),0)</f>
        <v/>
      </c>
      <c r="S828" s="68">
        <f>$M828+$N828</f>
        <v/>
      </c>
      <c r="T828" s="68">
        <f>$R828-$S828</f>
        <v/>
      </c>
      <c r="U828" s="67">
        <f>IFERROR(IF(($C828-INDEX(Techniciens!$G$2:$G$13,MATCH($F828,Techniciens!$A$2:$A$13,0)))&lt;=365,"Moins d'un an",IF(($C828-INDEX(Techniciens!$G$2:$G$13,MATCH($F828,Techniciens!$A$2:$A$13,0)))&lt;=730,"1 à 2 ans","Plus de 2 ans")),"")</f>
        <v/>
      </c>
    </row>
    <row r="829">
      <c r="A829" s="65" t="inlineStr">
        <is>
          <t>INT-00828</t>
        </is>
      </c>
      <c r="B829" s="65" t="inlineStr">
        <is>
          <t>DEV-02091</t>
        </is>
      </c>
      <c r="C829" s="66" t="n">
        <v>45904</v>
      </c>
      <c r="D829" s="65" t="inlineStr">
        <is>
          <t>2025-09</t>
        </is>
      </c>
      <c r="E829" s="65" t="inlineStr">
        <is>
          <t>2025-2026</t>
        </is>
      </c>
      <c r="F829" s="65" t="inlineStr">
        <is>
          <t>TEC-03</t>
        </is>
      </c>
      <c r="G829" s="65" t="inlineStr">
        <is>
          <t>Fabien Ortiz</t>
        </is>
      </c>
      <c r="H829" s="65" t="inlineStr">
        <is>
          <t>Bordeaux</t>
        </is>
      </c>
      <c r="I829" s="65" t="inlineStr">
        <is>
          <t>Électricité</t>
        </is>
      </c>
      <c r="J829" s="70" t="n">
        <v>13.7</v>
      </c>
      <c r="K829" s="70" t="n">
        <v>14.3</v>
      </c>
      <c r="L829" s="72" t="n">
        <v>33</v>
      </c>
      <c r="M829" s="68" t="n">
        <v>471.9</v>
      </c>
      <c r="N829" s="68" t="n">
        <v>2068.24</v>
      </c>
      <c r="O829" s="65" t="inlineStr">
        <is>
          <t>Terminée</t>
        </is>
      </c>
      <c r="P829" s="67">
        <f>$I829</f>
        <v/>
      </c>
      <c r="Q829" s="69">
        <f>1</f>
        <v/>
      </c>
      <c r="R829" s="68">
        <f>IFERROR(INDEX(Devis!$M$2:$M$3053,MATCH($B829,Devis!$A$2:$A$3053,0)),0)</f>
        <v/>
      </c>
      <c r="S829" s="68">
        <f>$M829+$N829</f>
        <v/>
      </c>
      <c r="T829" s="68">
        <f>$R829-$S829</f>
        <v/>
      </c>
      <c r="U829" s="67">
        <f>IFERROR(IF(($C829-INDEX(Techniciens!$G$2:$G$13,MATCH($F829,Techniciens!$A$2:$A$13,0)))&lt;=365,"Moins d'un an",IF(($C829-INDEX(Techniciens!$G$2:$G$13,MATCH($F829,Techniciens!$A$2:$A$13,0)))&lt;=730,"1 à 2 ans","Plus de 2 ans")),"")</f>
        <v/>
      </c>
    </row>
    <row r="830">
      <c r="A830" s="65" t="inlineStr">
        <is>
          <t>INT-00829</t>
        </is>
      </c>
      <c r="B830" s="65" t="inlineStr">
        <is>
          <t>DEV-02097</t>
        </is>
      </c>
      <c r="C830" s="66" t="n">
        <v>45884</v>
      </c>
      <c r="D830" s="65" t="inlineStr">
        <is>
          <t>2025-08</t>
        </is>
      </c>
      <c r="E830" s="65" t="inlineStr">
        <is>
          <t>2025-2026</t>
        </is>
      </c>
      <c r="F830" s="65" t="inlineStr">
        <is>
          <t>TEC-09</t>
        </is>
      </c>
      <c r="G830" s="65" t="inlineStr">
        <is>
          <t>Mehdi Ouali</t>
        </is>
      </c>
      <c r="H830" s="65" t="inlineStr">
        <is>
          <t>Toulouse</t>
        </is>
      </c>
      <c r="I830" s="65" t="inlineStr">
        <is>
          <t>Dépannage</t>
        </is>
      </c>
      <c r="J830" s="70" t="n">
        <v>1.6</v>
      </c>
      <c r="K830" s="70" t="n">
        <v>1.7</v>
      </c>
      <c r="L830" s="72" t="n">
        <v>28</v>
      </c>
      <c r="M830" s="68" t="n">
        <v>47.6</v>
      </c>
      <c r="N830" s="68" t="n">
        <v>136.17</v>
      </c>
      <c r="O830" s="65" t="inlineStr">
        <is>
          <t>Terminée</t>
        </is>
      </c>
      <c r="P830" s="67">
        <f>$I830</f>
        <v/>
      </c>
      <c r="Q830" s="69">
        <f>1</f>
        <v/>
      </c>
      <c r="R830" s="68">
        <f>IFERROR(INDEX(Devis!$M$2:$M$3053,MATCH($B830,Devis!$A$2:$A$3053,0)),0)</f>
        <v/>
      </c>
      <c r="S830" s="68">
        <f>$M830+$N830</f>
        <v/>
      </c>
      <c r="T830" s="68">
        <f>$R830-$S830</f>
        <v/>
      </c>
      <c r="U830" s="67">
        <f>IFERROR(IF(($C830-INDEX(Techniciens!$G$2:$G$13,MATCH($F830,Techniciens!$A$2:$A$13,0)))&lt;=365,"Moins d'un an",IF(($C830-INDEX(Techniciens!$G$2:$G$13,MATCH($F830,Techniciens!$A$2:$A$13,0)))&lt;=730,"1 à 2 ans","Plus de 2 ans")),"")</f>
        <v/>
      </c>
    </row>
    <row r="831">
      <c r="A831" s="65" t="inlineStr">
        <is>
          <t>INT-00830</t>
        </is>
      </c>
      <c r="B831" s="65" t="inlineStr">
        <is>
          <t>DEV-02101</t>
        </is>
      </c>
      <c r="C831" s="66" t="n">
        <v>45888</v>
      </c>
      <c r="D831" s="65" t="inlineStr">
        <is>
          <t>2025-08</t>
        </is>
      </c>
      <c r="E831" s="65" t="inlineStr">
        <is>
          <t>2025-2026</t>
        </is>
      </c>
      <c r="F831" s="65" t="inlineStr">
        <is>
          <t>TEC-01</t>
        </is>
      </c>
      <c r="G831" s="65" t="inlineStr">
        <is>
          <t>Marc Delaunay</t>
        </is>
      </c>
      <c r="H831" s="65" t="inlineStr">
        <is>
          <t>Bordeaux</t>
        </is>
      </c>
      <c r="I831" s="65" t="inlineStr">
        <is>
          <t>Plomberie</t>
        </is>
      </c>
      <c r="J831" s="70" t="n">
        <v>29</v>
      </c>
      <c r="K831" s="70" t="n">
        <v>27.4</v>
      </c>
      <c r="L831" s="72" t="n">
        <v>32</v>
      </c>
      <c r="M831" s="68" t="n">
        <v>876.8</v>
      </c>
      <c r="N831" s="68" t="n">
        <v>3493.19</v>
      </c>
      <c r="O831" s="65" t="inlineStr">
        <is>
          <t>Terminée</t>
        </is>
      </c>
      <c r="P831" s="67">
        <f>$I831</f>
        <v/>
      </c>
      <c r="Q831" s="69">
        <f>1</f>
        <v/>
      </c>
      <c r="R831" s="68">
        <f>IFERROR(INDEX(Devis!$M$2:$M$3053,MATCH($B831,Devis!$A$2:$A$3053,0)),0)</f>
        <v/>
      </c>
      <c r="S831" s="68">
        <f>$M831+$N831</f>
        <v/>
      </c>
      <c r="T831" s="68">
        <f>$R831-$S831</f>
        <v/>
      </c>
      <c r="U831" s="67">
        <f>IFERROR(IF(($C831-INDEX(Techniciens!$G$2:$G$13,MATCH($F831,Techniciens!$A$2:$A$13,0)))&lt;=365,"Moins d'un an",IF(($C831-INDEX(Techniciens!$G$2:$G$13,MATCH($F831,Techniciens!$A$2:$A$13,0)))&lt;=730,"1 à 2 ans","Plus de 2 ans")),"")</f>
        <v/>
      </c>
    </row>
    <row r="832">
      <c r="A832" s="65" t="inlineStr">
        <is>
          <t>INT-00831</t>
        </is>
      </c>
      <c r="B832" s="65" t="inlineStr">
        <is>
          <t>DEV-02106</t>
        </is>
      </c>
      <c r="C832" s="66" t="n">
        <v>45915</v>
      </c>
      <c r="D832" s="65" t="inlineStr">
        <is>
          <t>2025-09</t>
        </is>
      </c>
      <c r="E832" s="65" t="inlineStr">
        <is>
          <t>2025-2026</t>
        </is>
      </c>
      <c r="F832" s="65" t="inlineStr">
        <is>
          <t>TEC-07</t>
        </is>
      </c>
      <c r="G832" s="65" t="inlineStr">
        <is>
          <t>Yannick Dubreuil</t>
        </is>
      </c>
      <c r="H832" s="65" t="inlineStr">
        <is>
          <t>Toulouse</t>
        </is>
      </c>
      <c r="I832" s="65" t="inlineStr">
        <is>
          <t>Plomberie</t>
        </is>
      </c>
      <c r="J832" s="70" t="n">
        <v>4.7</v>
      </c>
      <c r="K832" s="70" t="n">
        <v>5.3</v>
      </c>
      <c r="L832" s="72" t="n">
        <v>30</v>
      </c>
      <c r="M832" s="68" t="n">
        <v>159</v>
      </c>
      <c r="N832" s="68" t="n">
        <v>654.02</v>
      </c>
      <c r="O832" s="65" t="inlineStr">
        <is>
          <t>Terminée</t>
        </is>
      </c>
      <c r="P832" s="67">
        <f>$I832</f>
        <v/>
      </c>
      <c r="Q832" s="69">
        <f>1</f>
        <v/>
      </c>
      <c r="R832" s="68">
        <f>IFERROR(INDEX(Devis!$M$2:$M$3053,MATCH($B832,Devis!$A$2:$A$3053,0)),0)</f>
        <v/>
      </c>
      <c r="S832" s="68">
        <f>$M832+$N832</f>
        <v/>
      </c>
      <c r="T832" s="68">
        <f>$R832-$S832</f>
        <v/>
      </c>
      <c r="U832" s="67">
        <f>IFERROR(IF(($C832-INDEX(Techniciens!$G$2:$G$13,MATCH($F832,Techniciens!$A$2:$A$13,0)))&lt;=365,"Moins d'un an",IF(($C832-INDEX(Techniciens!$G$2:$G$13,MATCH($F832,Techniciens!$A$2:$A$13,0)))&lt;=730,"1 à 2 ans","Plus de 2 ans")),"")</f>
        <v/>
      </c>
    </row>
    <row r="833">
      <c r="A833" s="65" t="inlineStr">
        <is>
          <t>INT-00832</t>
        </is>
      </c>
      <c r="B833" s="65" t="inlineStr">
        <is>
          <t>DEV-02109</t>
        </is>
      </c>
      <c r="C833" s="66" t="n">
        <v>45888</v>
      </c>
      <c r="D833" s="65" t="inlineStr">
        <is>
          <t>2025-08</t>
        </is>
      </c>
      <c r="E833" s="65" t="inlineStr">
        <is>
          <t>2025-2026</t>
        </is>
      </c>
      <c r="F833" s="65" t="inlineStr">
        <is>
          <t>TEC-09</t>
        </is>
      </c>
      <c r="G833" s="65" t="inlineStr">
        <is>
          <t>Mehdi Ouali</t>
        </is>
      </c>
      <c r="H833" s="65" t="inlineStr">
        <is>
          <t>Toulouse</t>
        </is>
      </c>
      <c r="I833" s="65" t="inlineStr">
        <is>
          <t>Dépannage</t>
        </is>
      </c>
      <c r="J833" s="70" t="n">
        <v>1.5</v>
      </c>
      <c r="K833" s="70" t="n">
        <v>1.6</v>
      </c>
      <c r="L833" s="72" t="n">
        <v>28</v>
      </c>
      <c r="M833" s="68" t="n">
        <v>44.8</v>
      </c>
      <c r="N833" s="68" t="n">
        <v>213.74</v>
      </c>
      <c r="O833" s="65" t="inlineStr">
        <is>
          <t>Terminée</t>
        </is>
      </c>
      <c r="P833" s="67">
        <f>$I833</f>
        <v/>
      </c>
      <c r="Q833" s="69">
        <f>1</f>
        <v/>
      </c>
      <c r="R833" s="68">
        <f>IFERROR(INDEX(Devis!$M$2:$M$3053,MATCH($B833,Devis!$A$2:$A$3053,0)),0)</f>
        <v/>
      </c>
      <c r="S833" s="68">
        <f>$M833+$N833</f>
        <v/>
      </c>
      <c r="T833" s="68">
        <f>$R833-$S833</f>
        <v/>
      </c>
      <c r="U833" s="67">
        <f>IFERROR(IF(($C833-INDEX(Techniciens!$G$2:$G$13,MATCH($F833,Techniciens!$A$2:$A$13,0)))&lt;=365,"Moins d'un an",IF(($C833-INDEX(Techniciens!$G$2:$G$13,MATCH($F833,Techniciens!$A$2:$A$13,0)))&lt;=730,"1 à 2 ans","Plus de 2 ans")),"")</f>
        <v/>
      </c>
    </row>
    <row r="834">
      <c r="A834" s="65" t="inlineStr">
        <is>
          <t>INT-00833</t>
        </is>
      </c>
      <c r="B834" s="65" t="inlineStr">
        <is>
          <t>DEV-02111</t>
        </is>
      </c>
      <c r="C834" s="66" t="n">
        <v>45898</v>
      </c>
      <c r="D834" s="65" t="inlineStr">
        <is>
          <t>2025-08</t>
        </is>
      </c>
      <c r="E834" s="65" t="inlineStr">
        <is>
          <t>2025-2026</t>
        </is>
      </c>
      <c r="F834" s="65" t="inlineStr">
        <is>
          <t>TEC-04</t>
        </is>
      </c>
      <c r="G834" s="65" t="inlineStr">
        <is>
          <t>Lucas Bertin</t>
        </is>
      </c>
      <c r="H834" s="65" t="inlineStr">
        <is>
          <t>Bordeaux</t>
        </is>
      </c>
      <c r="I834" s="65" t="inlineStr">
        <is>
          <t>Plomberie</t>
        </is>
      </c>
      <c r="J834" s="70" t="n">
        <v>4.8</v>
      </c>
      <c r="K834" s="70" t="n">
        <v>5.3</v>
      </c>
      <c r="L834" s="72" t="n">
        <v>27</v>
      </c>
      <c r="M834" s="68" t="n">
        <v>143.1</v>
      </c>
      <c r="N834" s="68" t="n">
        <v>1333.42</v>
      </c>
      <c r="O834" s="65" t="inlineStr">
        <is>
          <t>Terminée</t>
        </is>
      </c>
      <c r="P834" s="67">
        <f>$I834</f>
        <v/>
      </c>
      <c r="Q834" s="69">
        <f>1</f>
        <v/>
      </c>
      <c r="R834" s="68">
        <f>IFERROR(INDEX(Devis!$M$2:$M$3053,MATCH($B834,Devis!$A$2:$A$3053,0)),0)</f>
        <v/>
      </c>
      <c r="S834" s="68">
        <f>$M834+$N834</f>
        <v/>
      </c>
      <c r="T834" s="68">
        <f>$R834-$S834</f>
        <v/>
      </c>
      <c r="U834" s="67">
        <f>IFERROR(IF(($C834-INDEX(Techniciens!$G$2:$G$13,MATCH($F834,Techniciens!$A$2:$A$13,0)))&lt;=365,"Moins d'un an",IF(($C834-INDEX(Techniciens!$G$2:$G$13,MATCH($F834,Techniciens!$A$2:$A$13,0)))&lt;=730,"1 à 2 ans","Plus de 2 ans")),"")</f>
        <v/>
      </c>
    </row>
    <row r="835">
      <c r="A835" s="65" t="inlineStr">
        <is>
          <t>INT-00834</t>
        </is>
      </c>
      <c r="B835" s="65" t="inlineStr">
        <is>
          <t>DEV-02112</t>
        </is>
      </c>
      <c r="C835" s="66" t="n">
        <v>45894</v>
      </c>
      <c r="D835" s="65" t="inlineStr">
        <is>
          <t>2025-08</t>
        </is>
      </c>
      <c r="E835" s="65" t="inlineStr">
        <is>
          <t>2025-2026</t>
        </is>
      </c>
      <c r="F835" s="65" t="inlineStr">
        <is>
          <t>TEC-08</t>
        </is>
      </c>
      <c r="G835" s="65" t="inlineStr">
        <is>
          <t>Elodie Ravel</t>
        </is>
      </c>
      <c r="H835" s="65" t="inlineStr">
        <is>
          <t>Toulouse</t>
        </is>
      </c>
      <c r="I835" s="65" t="inlineStr">
        <is>
          <t>Électricité</t>
        </is>
      </c>
      <c r="J835" s="70" t="n">
        <v>10.6</v>
      </c>
      <c r="K835" s="70" t="n">
        <v>10.4</v>
      </c>
      <c r="L835" s="72" t="n">
        <v>32</v>
      </c>
      <c r="M835" s="68" t="n">
        <v>332.8</v>
      </c>
      <c r="N835" s="68" t="n">
        <v>1658.35</v>
      </c>
      <c r="O835" s="65" t="inlineStr">
        <is>
          <t>Terminée</t>
        </is>
      </c>
      <c r="P835" s="67">
        <f>$I835</f>
        <v/>
      </c>
      <c r="Q835" s="69">
        <f>1</f>
        <v/>
      </c>
      <c r="R835" s="68">
        <f>IFERROR(INDEX(Devis!$M$2:$M$3053,MATCH($B835,Devis!$A$2:$A$3053,0)),0)</f>
        <v/>
      </c>
      <c r="S835" s="68">
        <f>$M835+$N835</f>
        <v/>
      </c>
      <c r="T835" s="68">
        <f>$R835-$S835</f>
        <v/>
      </c>
      <c r="U835" s="67">
        <f>IFERROR(IF(($C835-INDEX(Techniciens!$G$2:$G$13,MATCH($F835,Techniciens!$A$2:$A$13,0)))&lt;=365,"Moins d'un an",IF(($C835-INDEX(Techniciens!$G$2:$G$13,MATCH($F835,Techniciens!$A$2:$A$13,0)))&lt;=730,"1 à 2 ans","Plus de 2 ans")),"")</f>
        <v/>
      </c>
    </row>
    <row r="836">
      <c r="A836" s="65" t="inlineStr">
        <is>
          <t>INT-00835</t>
        </is>
      </c>
      <c r="B836" s="65" t="inlineStr">
        <is>
          <t>DEV-02117</t>
        </is>
      </c>
      <c r="C836" s="66" t="n">
        <v>45901</v>
      </c>
      <c r="D836" s="65" t="inlineStr">
        <is>
          <t>2025-09</t>
        </is>
      </c>
      <c r="E836" s="65" t="inlineStr">
        <is>
          <t>2025-2026</t>
        </is>
      </c>
      <c r="F836" s="65" t="inlineStr">
        <is>
          <t>TEC-10</t>
        </is>
      </c>
      <c r="G836" s="65" t="inlineStr">
        <is>
          <t>Bruno Castel</t>
        </is>
      </c>
      <c r="H836" s="65" t="inlineStr">
        <is>
          <t>Montpellier</t>
        </is>
      </c>
      <c r="I836" s="65" t="inlineStr">
        <is>
          <t>Dépannage</t>
        </is>
      </c>
      <c r="J836" s="70" t="n">
        <v>1.7</v>
      </c>
      <c r="K836" s="70" t="n">
        <v>2</v>
      </c>
      <c r="L836" s="72" t="n">
        <v>31</v>
      </c>
      <c r="M836" s="68" t="n">
        <v>62</v>
      </c>
      <c r="N836" s="68" t="n">
        <v>147.6</v>
      </c>
      <c r="O836" s="65" t="inlineStr">
        <is>
          <t>Terminée</t>
        </is>
      </c>
      <c r="P836" s="67">
        <f>$I836</f>
        <v/>
      </c>
      <c r="Q836" s="69">
        <f>1</f>
        <v/>
      </c>
      <c r="R836" s="68">
        <f>IFERROR(INDEX(Devis!$M$2:$M$3053,MATCH($B836,Devis!$A$2:$A$3053,0)),0)</f>
        <v/>
      </c>
      <c r="S836" s="68">
        <f>$M836+$N836</f>
        <v/>
      </c>
      <c r="T836" s="68">
        <f>$R836-$S836</f>
        <v/>
      </c>
      <c r="U836" s="67">
        <f>IFERROR(IF(($C836-INDEX(Techniciens!$G$2:$G$13,MATCH($F836,Techniciens!$A$2:$A$13,0)))&lt;=365,"Moins d'un an",IF(($C836-INDEX(Techniciens!$G$2:$G$13,MATCH($F836,Techniciens!$A$2:$A$13,0)))&lt;=730,"1 à 2 ans","Plus de 2 ans")),"")</f>
        <v/>
      </c>
    </row>
    <row r="837">
      <c r="A837" s="65" t="inlineStr">
        <is>
          <t>INT-00836</t>
        </is>
      </c>
      <c r="B837" s="65" t="inlineStr">
        <is>
          <t>DEV-02119</t>
        </is>
      </c>
      <c r="C837" s="66" t="n">
        <v>45915</v>
      </c>
      <c r="D837" s="65" t="inlineStr">
        <is>
          <t>2025-09</t>
        </is>
      </c>
      <c r="E837" s="65" t="inlineStr">
        <is>
          <t>2025-2026</t>
        </is>
      </c>
      <c r="F837" s="65" t="inlineStr">
        <is>
          <t>TEC-02</t>
        </is>
      </c>
      <c r="G837" s="65" t="inlineStr">
        <is>
          <t>Ahmed Zahiri</t>
        </is>
      </c>
      <c r="H837" s="65" t="inlineStr">
        <is>
          <t>Bordeaux</t>
        </is>
      </c>
      <c r="I837" s="65" t="inlineStr">
        <is>
          <t>Chauffage</t>
        </is>
      </c>
      <c r="J837" s="70" t="n">
        <v>1</v>
      </c>
      <c r="K837" s="70" t="n">
        <v>0.9</v>
      </c>
      <c r="L837" s="72" t="n">
        <v>35</v>
      </c>
      <c r="M837" s="68" t="n">
        <v>31.5</v>
      </c>
      <c r="N837" s="68" t="n">
        <v>52.46</v>
      </c>
      <c r="O837" s="65" t="inlineStr">
        <is>
          <t>Terminée</t>
        </is>
      </c>
      <c r="P837" s="67">
        <f>$I837</f>
        <v/>
      </c>
      <c r="Q837" s="69">
        <f>1</f>
        <v/>
      </c>
      <c r="R837" s="68">
        <f>IFERROR(INDEX(Devis!$M$2:$M$3053,MATCH($B837,Devis!$A$2:$A$3053,0)),0)</f>
        <v/>
      </c>
      <c r="S837" s="68">
        <f>$M837+$N837</f>
        <v/>
      </c>
      <c r="T837" s="68">
        <f>$R837-$S837</f>
        <v/>
      </c>
      <c r="U837" s="67">
        <f>IFERROR(IF(($C837-INDEX(Techniciens!$G$2:$G$13,MATCH($F837,Techniciens!$A$2:$A$13,0)))&lt;=365,"Moins d'un an",IF(($C837-INDEX(Techniciens!$G$2:$G$13,MATCH($F837,Techniciens!$A$2:$A$13,0)))&lt;=730,"1 à 2 ans","Plus de 2 ans")),"")</f>
        <v/>
      </c>
    </row>
    <row r="838">
      <c r="A838" s="65" t="inlineStr">
        <is>
          <t>INT-00837</t>
        </is>
      </c>
      <c r="B838" s="65" t="inlineStr">
        <is>
          <t>DEV-02122</t>
        </is>
      </c>
      <c r="C838" s="66" t="n">
        <v>45929</v>
      </c>
      <c r="D838" s="65" t="inlineStr">
        <is>
          <t>2025-09</t>
        </is>
      </c>
      <c r="E838" s="65" t="inlineStr">
        <is>
          <t>2025-2026</t>
        </is>
      </c>
      <c r="F838" s="65" t="inlineStr">
        <is>
          <t>TEC-05</t>
        </is>
      </c>
      <c r="G838" s="65" t="inlineStr">
        <is>
          <t>Sonia Mercier</t>
        </is>
      </c>
      <c r="H838" s="65" t="inlineStr">
        <is>
          <t>Bordeaux</t>
        </is>
      </c>
      <c r="I838" s="65" t="inlineStr">
        <is>
          <t>Salle de bain</t>
        </is>
      </c>
      <c r="J838" s="70" t="n">
        <v>6</v>
      </c>
      <c r="K838" s="70" t="n">
        <v>6.5</v>
      </c>
      <c r="L838" s="72" t="n">
        <v>31</v>
      </c>
      <c r="M838" s="68" t="n">
        <v>201.5</v>
      </c>
      <c r="N838" s="68" t="n">
        <v>654.02</v>
      </c>
      <c r="O838" s="65" t="inlineStr">
        <is>
          <t>Terminée</t>
        </is>
      </c>
      <c r="P838" s="67">
        <f>$I838</f>
        <v/>
      </c>
      <c r="Q838" s="69">
        <f>1</f>
        <v/>
      </c>
      <c r="R838" s="68">
        <f>IFERROR(INDEX(Devis!$M$2:$M$3053,MATCH($B838,Devis!$A$2:$A$3053,0)),0)</f>
        <v/>
      </c>
      <c r="S838" s="68">
        <f>$M838+$N838</f>
        <v/>
      </c>
      <c r="T838" s="68">
        <f>$R838-$S838</f>
        <v/>
      </c>
      <c r="U838" s="67">
        <f>IFERROR(IF(($C838-INDEX(Techniciens!$G$2:$G$13,MATCH($F838,Techniciens!$A$2:$A$13,0)))&lt;=365,"Moins d'un an",IF(($C838-INDEX(Techniciens!$G$2:$G$13,MATCH($F838,Techniciens!$A$2:$A$13,0)))&lt;=730,"1 à 2 ans","Plus de 2 ans")),"")</f>
        <v/>
      </c>
    </row>
    <row r="839">
      <c r="A839" s="65" t="inlineStr">
        <is>
          <t>INT-00838</t>
        </is>
      </c>
      <c r="B839" s="65" t="inlineStr">
        <is>
          <t>DEV-02123</t>
        </is>
      </c>
      <c r="C839" s="66" t="n">
        <v>45919</v>
      </c>
      <c r="D839" s="65" t="inlineStr">
        <is>
          <t>2025-09</t>
        </is>
      </c>
      <c r="E839" s="65" t="inlineStr">
        <is>
          <t>2025-2026</t>
        </is>
      </c>
      <c r="F839" s="65" t="inlineStr">
        <is>
          <t>TEC-05</t>
        </is>
      </c>
      <c r="G839" s="65" t="inlineStr">
        <is>
          <t>Sonia Mercier</t>
        </is>
      </c>
      <c r="H839" s="65" t="inlineStr">
        <is>
          <t>Bordeaux</t>
        </is>
      </c>
      <c r="I839" s="65" t="inlineStr">
        <is>
          <t>Dépannage</t>
        </is>
      </c>
      <c r="J839" s="70" t="n">
        <v>0.9</v>
      </c>
      <c r="K839" s="70" t="n">
        <v>0.9</v>
      </c>
      <c r="L839" s="72" t="n">
        <v>31</v>
      </c>
      <c r="M839" s="68" t="n">
        <v>27.9</v>
      </c>
      <c r="N839" s="68" t="n">
        <v>203.68</v>
      </c>
      <c r="O839" s="65" t="inlineStr">
        <is>
          <t>Terminée</t>
        </is>
      </c>
      <c r="P839" s="67">
        <f>$I839</f>
        <v/>
      </c>
      <c r="Q839" s="69">
        <f>1</f>
        <v/>
      </c>
      <c r="R839" s="68">
        <f>IFERROR(INDEX(Devis!$M$2:$M$3053,MATCH($B839,Devis!$A$2:$A$3053,0)),0)</f>
        <v/>
      </c>
      <c r="S839" s="68">
        <f>$M839+$N839</f>
        <v/>
      </c>
      <c r="T839" s="68">
        <f>$R839-$S839</f>
        <v/>
      </c>
      <c r="U839" s="67">
        <f>IFERROR(IF(($C839-INDEX(Techniciens!$G$2:$G$13,MATCH($F839,Techniciens!$A$2:$A$13,0)))&lt;=365,"Moins d'un an",IF(($C839-INDEX(Techniciens!$G$2:$G$13,MATCH($F839,Techniciens!$A$2:$A$13,0)))&lt;=730,"1 à 2 ans","Plus de 2 ans")),"")</f>
        <v/>
      </c>
    </row>
    <row r="840">
      <c r="A840" s="65" t="inlineStr">
        <is>
          <t>INT-00839</t>
        </is>
      </c>
      <c r="B840" s="65" t="inlineStr">
        <is>
          <t>DEV-02129</t>
        </is>
      </c>
      <c r="C840" s="66" t="n">
        <v>45916</v>
      </c>
      <c r="D840" s="65" t="inlineStr">
        <is>
          <t>2025-09</t>
        </is>
      </c>
      <c r="E840" s="65" t="inlineStr">
        <is>
          <t>2025-2026</t>
        </is>
      </c>
      <c r="F840" s="65" t="inlineStr">
        <is>
          <t>TEC-03</t>
        </is>
      </c>
      <c r="G840" s="65" t="inlineStr">
        <is>
          <t>Fabien Ortiz</t>
        </is>
      </c>
      <c r="H840" s="65" t="inlineStr">
        <is>
          <t>Bordeaux</t>
        </is>
      </c>
      <c r="I840" s="65" t="inlineStr">
        <is>
          <t>Dépannage</t>
        </is>
      </c>
      <c r="J840" s="70" t="n">
        <v>1</v>
      </c>
      <c r="K840" s="70" t="n">
        <v>1.1</v>
      </c>
      <c r="L840" s="72" t="n">
        <v>33</v>
      </c>
      <c r="M840" s="68" t="n">
        <v>36.3</v>
      </c>
      <c r="N840" s="68" t="n">
        <v>88.53</v>
      </c>
      <c r="O840" s="65" t="inlineStr">
        <is>
          <t>Terminée</t>
        </is>
      </c>
      <c r="P840" s="67">
        <f>$I840</f>
        <v/>
      </c>
      <c r="Q840" s="69">
        <f>1</f>
        <v/>
      </c>
      <c r="R840" s="68">
        <f>IFERROR(INDEX(Devis!$M$2:$M$3053,MATCH($B840,Devis!$A$2:$A$3053,0)),0)</f>
        <v/>
      </c>
      <c r="S840" s="68">
        <f>$M840+$N840</f>
        <v/>
      </c>
      <c r="T840" s="68">
        <f>$R840-$S840</f>
        <v/>
      </c>
      <c r="U840" s="67">
        <f>IFERROR(IF(($C840-INDEX(Techniciens!$G$2:$G$13,MATCH($F840,Techniciens!$A$2:$A$13,0)))&lt;=365,"Moins d'un an",IF(($C840-INDEX(Techniciens!$G$2:$G$13,MATCH($F840,Techniciens!$A$2:$A$13,0)))&lt;=730,"1 à 2 ans","Plus de 2 ans")),"")</f>
        <v/>
      </c>
    </row>
    <row r="841">
      <c r="A841" s="65" t="inlineStr">
        <is>
          <t>INT-00840</t>
        </is>
      </c>
      <c r="B841" s="65" t="inlineStr">
        <is>
          <t>DEV-02134</t>
        </is>
      </c>
      <c r="C841" s="66" t="n">
        <v>45916</v>
      </c>
      <c r="D841" s="65" t="inlineStr">
        <is>
          <t>2025-09</t>
        </is>
      </c>
      <c r="E841" s="65" t="inlineStr">
        <is>
          <t>2025-2026</t>
        </is>
      </c>
      <c r="F841" s="65" t="inlineStr">
        <is>
          <t>TEC-05</t>
        </is>
      </c>
      <c r="G841" s="65" t="inlineStr">
        <is>
          <t>Sonia Mercier</t>
        </is>
      </c>
      <c r="H841" s="65" t="inlineStr">
        <is>
          <t>Bordeaux</t>
        </is>
      </c>
      <c r="I841" s="65" t="inlineStr">
        <is>
          <t>Salle de bain</t>
        </is>
      </c>
      <c r="J841" s="70" t="n">
        <v>5</v>
      </c>
      <c r="K841" s="70" t="n">
        <v>5</v>
      </c>
      <c r="L841" s="72" t="n">
        <v>31</v>
      </c>
      <c r="M841" s="68" t="n">
        <v>155</v>
      </c>
      <c r="N841" s="68" t="n">
        <v>746.79</v>
      </c>
      <c r="O841" s="65" t="inlineStr">
        <is>
          <t>Terminée</t>
        </is>
      </c>
      <c r="P841" s="67">
        <f>$I841</f>
        <v/>
      </c>
      <c r="Q841" s="69">
        <f>1</f>
        <v/>
      </c>
      <c r="R841" s="68">
        <f>IFERROR(INDEX(Devis!$M$2:$M$3053,MATCH($B841,Devis!$A$2:$A$3053,0)),0)</f>
        <v/>
      </c>
      <c r="S841" s="68">
        <f>$M841+$N841</f>
        <v/>
      </c>
      <c r="T841" s="68">
        <f>$R841-$S841</f>
        <v/>
      </c>
      <c r="U841" s="67">
        <f>IFERROR(IF(($C841-INDEX(Techniciens!$G$2:$G$13,MATCH($F841,Techniciens!$A$2:$A$13,0)))&lt;=365,"Moins d'un an",IF(($C841-INDEX(Techniciens!$G$2:$G$13,MATCH($F841,Techniciens!$A$2:$A$13,0)))&lt;=730,"1 à 2 ans","Plus de 2 ans")),"")</f>
        <v/>
      </c>
    </row>
    <row r="842">
      <c r="A842" s="65" t="inlineStr">
        <is>
          <t>INT-00841</t>
        </is>
      </c>
      <c r="B842" s="65" t="inlineStr">
        <is>
          <t>DEV-02135</t>
        </is>
      </c>
      <c r="C842" s="66" t="n">
        <v>45911</v>
      </c>
      <c r="D842" s="65" t="inlineStr">
        <is>
          <t>2025-09</t>
        </is>
      </c>
      <c r="E842" s="65" t="inlineStr">
        <is>
          <t>2025-2026</t>
        </is>
      </c>
      <c r="F842" s="65" t="inlineStr">
        <is>
          <t>TEC-05</t>
        </is>
      </c>
      <c r="G842" s="65" t="inlineStr">
        <is>
          <t>Sonia Mercier</t>
        </is>
      </c>
      <c r="H842" s="65" t="inlineStr">
        <is>
          <t>Bordeaux</t>
        </is>
      </c>
      <c r="I842" s="65" t="inlineStr">
        <is>
          <t>Salle de bain</t>
        </is>
      </c>
      <c r="J842" s="70" t="n">
        <v>48.1</v>
      </c>
      <c r="K842" s="70" t="n">
        <v>52.2</v>
      </c>
      <c r="L842" s="72" t="n">
        <v>31</v>
      </c>
      <c r="M842" s="68" t="n">
        <v>1618.2</v>
      </c>
      <c r="N842" s="68" t="n">
        <v>6214.6</v>
      </c>
      <c r="O842" s="65" t="inlineStr">
        <is>
          <t>Terminée</t>
        </is>
      </c>
      <c r="P842" s="67">
        <f>$I842</f>
        <v/>
      </c>
      <c r="Q842" s="69">
        <f>1</f>
        <v/>
      </c>
      <c r="R842" s="68">
        <f>IFERROR(INDEX(Devis!$M$2:$M$3053,MATCH($B842,Devis!$A$2:$A$3053,0)),0)</f>
        <v/>
      </c>
      <c r="S842" s="68">
        <f>$M842+$N842</f>
        <v/>
      </c>
      <c r="T842" s="68">
        <f>$R842-$S842</f>
        <v/>
      </c>
      <c r="U842" s="67">
        <f>IFERROR(IF(($C842-INDEX(Techniciens!$G$2:$G$13,MATCH($F842,Techniciens!$A$2:$A$13,0)))&lt;=365,"Moins d'un an",IF(($C842-INDEX(Techniciens!$G$2:$G$13,MATCH($F842,Techniciens!$A$2:$A$13,0)))&lt;=730,"1 à 2 ans","Plus de 2 ans")),"")</f>
        <v/>
      </c>
    </row>
    <row r="843">
      <c r="A843" s="65" t="inlineStr">
        <is>
          <t>INT-00842</t>
        </is>
      </c>
      <c r="B843" s="65" t="inlineStr">
        <is>
          <t>DEV-02139</t>
        </is>
      </c>
      <c r="C843" s="66" t="n">
        <v>45895</v>
      </c>
      <c r="D843" s="65" t="inlineStr">
        <is>
          <t>2025-08</t>
        </is>
      </c>
      <c r="E843" s="65" t="inlineStr">
        <is>
          <t>2025-2026</t>
        </is>
      </c>
      <c r="F843" s="65" t="inlineStr">
        <is>
          <t>TEC-02</t>
        </is>
      </c>
      <c r="G843" s="65" t="inlineStr">
        <is>
          <t>Ahmed Zahiri</t>
        </is>
      </c>
      <c r="H843" s="65" t="inlineStr">
        <is>
          <t>Bordeaux</t>
        </is>
      </c>
      <c r="I843" s="65" t="inlineStr">
        <is>
          <t>Dépannage</t>
        </is>
      </c>
      <c r="J843" s="70" t="n">
        <v>1.9</v>
      </c>
      <c r="K843" s="70" t="n">
        <v>1.7</v>
      </c>
      <c r="L843" s="72" t="n">
        <v>35</v>
      </c>
      <c r="M843" s="68" t="n">
        <v>59.5</v>
      </c>
      <c r="N843" s="68" t="n">
        <v>273.34</v>
      </c>
      <c r="O843" s="65" t="inlineStr">
        <is>
          <t>Terminée</t>
        </is>
      </c>
      <c r="P843" s="67">
        <f>$I843</f>
        <v/>
      </c>
      <c r="Q843" s="69">
        <f>1</f>
        <v/>
      </c>
      <c r="R843" s="68">
        <f>IFERROR(INDEX(Devis!$M$2:$M$3053,MATCH($B843,Devis!$A$2:$A$3053,0)),0)</f>
        <v/>
      </c>
      <c r="S843" s="68">
        <f>$M843+$N843</f>
        <v/>
      </c>
      <c r="T843" s="68">
        <f>$R843-$S843</f>
        <v/>
      </c>
      <c r="U843" s="67">
        <f>IFERROR(IF(($C843-INDEX(Techniciens!$G$2:$G$13,MATCH($F843,Techniciens!$A$2:$A$13,0)))&lt;=365,"Moins d'un an",IF(($C843-INDEX(Techniciens!$G$2:$G$13,MATCH($F843,Techniciens!$A$2:$A$13,0)))&lt;=730,"1 à 2 ans","Plus de 2 ans")),"")</f>
        <v/>
      </c>
    </row>
    <row r="844">
      <c r="A844" s="65" t="inlineStr">
        <is>
          <t>INT-00843</t>
        </is>
      </c>
      <c r="B844" s="65" t="inlineStr">
        <is>
          <t>DEV-02142</t>
        </is>
      </c>
      <c r="C844" s="66" t="n">
        <v>45922</v>
      </c>
      <c r="D844" s="65" t="inlineStr">
        <is>
          <t>2025-09</t>
        </is>
      </c>
      <c r="E844" s="65" t="inlineStr">
        <is>
          <t>2025-2026</t>
        </is>
      </c>
      <c r="F844" s="65" t="inlineStr">
        <is>
          <t>TEC-11</t>
        </is>
      </c>
      <c r="G844" s="65" t="inlineStr">
        <is>
          <t>Damien Roche</t>
        </is>
      </c>
      <c r="H844" s="65" t="inlineStr">
        <is>
          <t>Montpellier</t>
        </is>
      </c>
      <c r="I844" s="65" t="inlineStr">
        <is>
          <t>Dépannage</t>
        </is>
      </c>
      <c r="J844" s="70" t="n">
        <v>2.1</v>
      </c>
      <c r="K844" s="70" t="n">
        <v>2.3</v>
      </c>
      <c r="L844" s="72" t="n">
        <v>34</v>
      </c>
      <c r="M844" s="68" t="n">
        <v>78.2</v>
      </c>
      <c r="N844" s="68" t="n">
        <v>143.58</v>
      </c>
      <c r="O844" s="65" t="inlineStr">
        <is>
          <t>Terminée</t>
        </is>
      </c>
      <c r="P844" s="67">
        <f>$I844</f>
        <v/>
      </c>
      <c r="Q844" s="69">
        <f>1</f>
        <v/>
      </c>
      <c r="R844" s="68">
        <f>IFERROR(INDEX(Devis!$M$2:$M$3053,MATCH($B844,Devis!$A$2:$A$3053,0)),0)</f>
        <v/>
      </c>
      <c r="S844" s="68">
        <f>$M844+$N844</f>
        <v/>
      </c>
      <c r="T844" s="68">
        <f>$R844-$S844</f>
        <v/>
      </c>
      <c r="U844" s="67">
        <f>IFERROR(IF(($C844-INDEX(Techniciens!$G$2:$G$13,MATCH($F844,Techniciens!$A$2:$A$13,0)))&lt;=365,"Moins d'un an",IF(($C844-INDEX(Techniciens!$G$2:$G$13,MATCH($F844,Techniciens!$A$2:$A$13,0)))&lt;=730,"1 à 2 ans","Plus de 2 ans")),"")</f>
        <v/>
      </c>
    </row>
    <row r="845">
      <c r="A845" s="65" t="inlineStr">
        <is>
          <t>INT-00844</t>
        </is>
      </c>
      <c r="B845" s="65" t="inlineStr">
        <is>
          <t>DEV-02145</t>
        </is>
      </c>
      <c r="C845" s="66" t="n">
        <v>45908</v>
      </c>
      <c r="D845" s="65" t="inlineStr">
        <is>
          <t>2025-09</t>
        </is>
      </c>
      <c r="E845" s="65" t="inlineStr">
        <is>
          <t>2025-2026</t>
        </is>
      </c>
      <c r="F845" s="65" t="inlineStr">
        <is>
          <t>TEC-03</t>
        </is>
      </c>
      <c r="G845" s="65" t="inlineStr">
        <is>
          <t>Fabien Ortiz</t>
        </is>
      </c>
      <c r="H845" s="65" t="inlineStr">
        <is>
          <t>Bordeaux</t>
        </is>
      </c>
      <c r="I845" s="65" t="inlineStr">
        <is>
          <t>Électricité</t>
        </is>
      </c>
      <c r="J845" s="70" t="n">
        <v>15</v>
      </c>
      <c r="K845" s="70" t="n">
        <v>15.6</v>
      </c>
      <c r="L845" s="72" t="n">
        <v>33</v>
      </c>
      <c r="M845" s="68" t="n">
        <v>514.8</v>
      </c>
      <c r="N845" s="68" t="n">
        <v>1767.88</v>
      </c>
      <c r="O845" s="65" t="inlineStr">
        <is>
          <t>Terminée</t>
        </is>
      </c>
      <c r="P845" s="67">
        <f>$I845</f>
        <v/>
      </c>
      <c r="Q845" s="69">
        <f>1</f>
        <v/>
      </c>
      <c r="R845" s="68">
        <f>IFERROR(INDEX(Devis!$M$2:$M$3053,MATCH($B845,Devis!$A$2:$A$3053,0)),0)</f>
        <v/>
      </c>
      <c r="S845" s="68">
        <f>$M845+$N845</f>
        <v/>
      </c>
      <c r="T845" s="68">
        <f>$R845-$S845</f>
        <v/>
      </c>
      <c r="U845" s="67">
        <f>IFERROR(IF(($C845-INDEX(Techniciens!$G$2:$G$13,MATCH($F845,Techniciens!$A$2:$A$13,0)))&lt;=365,"Moins d'un an",IF(($C845-INDEX(Techniciens!$G$2:$G$13,MATCH($F845,Techniciens!$A$2:$A$13,0)))&lt;=730,"1 à 2 ans","Plus de 2 ans")),"")</f>
        <v/>
      </c>
    </row>
    <row r="846">
      <c r="A846" s="65" t="inlineStr">
        <is>
          <t>INT-00845</t>
        </is>
      </c>
      <c r="B846" s="65" t="inlineStr">
        <is>
          <t>DEV-02167</t>
        </is>
      </c>
      <c r="C846" s="66" t="n">
        <v>45929</v>
      </c>
      <c r="D846" s="65" t="inlineStr">
        <is>
          <t>2025-09</t>
        </is>
      </c>
      <c r="E846" s="65" t="inlineStr">
        <is>
          <t>2025-2026</t>
        </is>
      </c>
      <c r="F846" s="65" t="inlineStr">
        <is>
          <t>TEC-03</t>
        </is>
      </c>
      <c r="G846" s="65" t="inlineStr">
        <is>
          <t>Fabien Ortiz</t>
        </is>
      </c>
      <c r="H846" s="65" t="inlineStr">
        <is>
          <t>Bordeaux</t>
        </is>
      </c>
      <c r="I846" s="65" t="inlineStr">
        <is>
          <t>Électricité</t>
        </is>
      </c>
      <c r="J846" s="70" t="n">
        <v>5.7</v>
      </c>
      <c r="K846" s="70" t="n">
        <v>5.7</v>
      </c>
      <c r="L846" s="72" t="n">
        <v>33</v>
      </c>
      <c r="M846" s="68" t="n">
        <v>188.1</v>
      </c>
      <c r="N846" s="68" t="n">
        <v>1089.76</v>
      </c>
      <c r="O846" s="65" t="inlineStr">
        <is>
          <t>Terminée</t>
        </is>
      </c>
      <c r="P846" s="67">
        <f>$I846</f>
        <v/>
      </c>
      <c r="Q846" s="69">
        <f>1</f>
        <v/>
      </c>
      <c r="R846" s="68">
        <f>IFERROR(INDEX(Devis!$M$2:$M$3053,MATCH($B846,Devis!$A$2:$A$3053,0)),0)</f>
        <v/>
      </c>
      <c r="S846" s="68">
        <f>$M846+$N846</f>
        <v/>
      </c>
      <c r="T846" s="68">
        <f>$R846-$S846</f>
        <v/>
      </c>
      <c r="U846" s="67">
        <f>IFERROR(IF(($C846-INDEX(Techniciens!$G$2:$G$13,MATCH($F846,Techniciens!$A$2:$A$13,0)))&lt;=365,"Moins d'un an",IF(($C846-INDEX(Techniciens!$G$2:$G$13,MATCH($F846,Techniciens!$A$2:$A$13,0)))&lt;=730,"1 à 2 ans","Plus de 2 ans")),"")</f>
        <v/>
      </c>
    </row>
    <row r="847">
      <c r="A847" s="65" t="inlineStr">
        <is>
          <t>INT-00846</t>
        </is>
      </c>
      <c r="B847" s="65" t="inlineStr">
        <is>
          <t>DEV-02174</t>
        </is>
      </c>
      <c r="C847" s="66" t="n">
        <v>45919</v>
      </c>
      <c r="D847" s="65" t="inlineStr">
        <is>
          <t>2025-09</t>
        </is>
      </c>
      <c r="E847" s="65" t="inlineStr">
        <is>
          <t>2025-2026</t>
        </is>
      </c>
      <c r="F847" s="65" t="inlineStr">
        <is>
          <t>TEC-07</t>
        </is>
      </c>
      <c r="G847" s="65" t="inlineStr">
        <is>
          <t>Yannick Dubreuil</t>
        </is>
      </c>
      <c r="H847" s="65" t="inlineStr">
        <is>
          <t>Toulouse</t>
        </is>
      </c>
      <c r="I847" s="65" t="inlineStr">
        <is>
          <t>Plomberie</t>
        </is>
      </c>
      <c r="J847" s="70" t="n">
        <v>1.9</v>
      </c>
      <c r="K847" s="70" t="n">
        <v>2</v>
      </c>
      <c r="L847" s="72" t="n">
        <v>30</v>
      </c>
      <c r="M847" s="68" t="n">
        <v>60</v>
      </c>
      <c r="N847" s="68" t="n">
        <v>426.01</v>
      </c>
      <c r="O847" s="65" t="inlineStr">
        <is>
          <t>Terminée</t>
        </is>
      </c>
      <c r="P847" s="67">
        <f>$I847</f>
        <v/>
      </c>
      <c r="Q847" s="69">
        <f>1</f>
        <v/>
      </c>
      <c r="R847" s="68">
        <f>IFERROR(INDEX(Devis!$M$2:$M$3053,MATCH($B847,Devis!$A$2:$A$3053,0)),0)</f>
        <v/>
      </c>
      <c r="S847" s="68">
        <f>$M847+$N847</f>
        <v/>
      </c>
      <c r="T847" s="68">
        <f>$R847-$S847</f>
        <v/>
      </c>
      <c r="U847" s="67">
        <f>IFERROR(IF(($C847-INDEX(Techniciens!$G$2:$G$13,MATCH($F847,Techniciens!$A$2:$A$13,0)))&lt;=365,"Moins d'un an",IF(($C847-INDEX(Techniciens!$G$2:$G$13,MATCH($F847,Techniciens!$A$2:$A$13,0)))&lt;=730,"1 à 2 ans","Plus de 2 ans")),"")</f>
        <v/>
      </c>
    </row>
    <row r="848">
      <c r="A848" s="65" t="inlineStr">
        <is>
          <t>INT-00847</t>
        </is>
      </c>
      <c r="B848" s="65" t="inlineStr">
        <is>
          <t>DEV-02178</t>
        </is>
      </c>
      <c r="C848" s="66" t="n">
        <v>45961</v>
      </c>
      <c r="D848" s="65" t="inlineStr">
        <is>
          <t>2025-10</t>
        </is>
      </c>
      <c r="E848" s="65" t="inlineStr">
        <is>
          <t>2025-2026</t>
        </is>
      </c>
      <c r="F848" s="65" t="inlineStr">
        <is>
          <t>TEC-05</t>
        </is>
      </c>
      <c r="G848" s="65" t="inlineStr">
        <is>
          <t>Sonia Mercier</t>
        </is>
      </c>
      <c r="H848" s="65" t="inlineStr">
        <is>
          <t>Bordeaux</t>
        </is>
      </c>
      <c r="I848" s="65" t="inlineStr">
        <is>
          <t>Dépannage</t>
        </is>
      </c>
      <c r="J848" s="70" t="n">
        <v>1.5</v>
      </c>
      <c r="K848" s="70" t="n">
        <v>1.6</v>
      </c>
      <c r="L848" s="72" t="n">
        <v>31</v>
      </c>
      <c r="M848" s="68" t="n">
        <v>49.6</v>
      </c>
      <c r="N848" s="68" t="n">
        <v>283.12</v>
      </c>
      <c r="O848" s="65" t="inlineStr">
        <is>
          <t>Terminée</t>
        </is>
      </c>
      <c r="P848" s="67">
        <f>$I848</f>
        <v/>
      </c>
      <c r="Q848" s="69">
        <f>1</f>
        <v/>
      </c>
      <c r="R848" s="68">
        <f>IFERROR(INDEX(Devis!$M$2:$M$3053,MATCH($B848,Devis!$A$2:$A$3053,0)),0)</f>
        <v/>
      </c>
      <c r="S848" s="68">
        <f>$M848+$N848</f>
        <v/>
      </c>
      <c r="T848" s="68">
        <f>$R848-$S848</f>
        <v/>
      </c>
      <c r="U848" s="67">
        <f>IFERROR(IF(($C848-INDEX(Techniciens!$G$2:$G$13,MATCH($F848,Techniciens!$A$2:$A$13,0)))&lt;=365,"Moins d'un an",IF(($C848-INDEX(Techniciens!$G$2:$G$13,MATCH($F848,Techniciens!$A$2:$A$13,0)))&lt;=730,"1 à 2 ans","Plus de 2 ans")),"")</f>
        <v/>
      </c>
    </row>
    <row r="849">
      <c r="A849" s="65" t="inlineStr">
        <is>
          <t>INT-00848</t>
        </is>
      </c>
      <c r="B849" s="65" t="inlineStr">
        <is>
          <t>DEV-02181</t>
        </is>
      </c>
      <c r="C849" s="66" t="n">
        <v>45943</v>
      </c>
      <c r="D849" s="65" t="inlineStr">
        <is>
          <t>2025-10</t>
        </is>
      </c>
      <c r="E849" s="65" t="inlineStr">
        <is>
          <t>2025-2026</t>
        </is>
      </c>
      <c r="F849" s="65" t="inlineStr">
        <is>
          <t>TEC-01</t>
        </is>
      </c>
      <c r="G849" s="65" t="inlineStr">
        <is>
          <t>Marc Delaunay</t>
        </is>
      </c>
      <c r="H849" s="65" t="inlineStr">
        <is>
          <t>Bordeaux</t>
        </is>
      </c>
      <c r="I849" s="65" t="inlineStr">
        <is>
          <t>Plomberie</t>
        </is>
      </c>
      <c r="J849" s="70" t="n">
        <v>25.5</v>
      </c>
      <c r="K849" s="70" t="n">
        <v>23.6</v>
      </c>
      <c r="L849" s="72" t="n">
        <v>32</v>
      </c>
      <c r="M849" s="68" t="n">
        <v>755.2</v>
      </c>
      <c r="N849" s="68" t="n">
        <v>4141.51</v>
      </c>
      <c r="O849" s="65" t="inlineStr">
        <is>
          <t>Terminée</t>
        </is>
      </c>
      <c r="P849" s="67">
        <f>$I849</f>
        <v/>
      </c>
      <c r="Q849" s="69">
        <f>1</f>
        <v/>
      </c>
      <c r="R849" s="68">
        <f>IFERROR(INDEX(Devis!$M$2:$M$3053,MATCH($B849,Devis!$A$2:$A$3053,0)),0)</f>
        <v/>
      </c>
      <c r="S849" s="68">
        <f>$M849+$N849</f>
        <v/>
      </c>
      <c r="T849" s="68">
        <f>$R849-$S849</f>
        <v/>
      </c>
      <c r="U849" s="67">
        <f>IFERROR(IF(($C849-INDEX(Techniciens!$G$2:$G$13,MATCH($F849,Techniciens!$A$2:$A$13,0)))&lt;=365,"Moins d'un an",IF(($C849-INDEX(Techniciens!$G$2:$G$13,MATCH($F849,Techniciens!$A$2:$A$13,0)))&lt;=730,"1 à 2 ans","Plus de 2 ans")),"")</f>
        <v/>
      </c>
    </row>
    <row r="850">
      <c r="A850" s="65" t="inlineStr">
        <is>
          <t>INT-00849</t>
        </is>
      </c>
      <c r="B850" s="65" t="inlineStr">
        <is>
          <t>DEV-02182</t>
        </is>
      </c>
      <c r="C850" s="66" t="n">
        <v>45936</v>
      </c>
      <c r="D850" s="65" t="inlineStr">
        <is>
          <t>2025-10</t>
        </is>
      </c>
      <c r="E850" s="65" t="inlineStr">
        <is>
          <t>2025-2026</t>
        </is>
      </c>
      <c r="F850" s="65" t="inlineStr">
        <is>
          <t>TEC-04</t>
        </is>
      </c>
      <c r="G850" s="65" t="inlineStr">
        <is>
          <t>Lucas Bertin</t>
        </is>
      </c>
      <c r="H850" s="65" t="inlineStr">
        <is>
          <t>Bordeaux</t>
        </is>
      </c>
      <c r="I850" s="65" t="inlineStr">
        <is>
          <t>Plomberie</t>
        </is>
      </c>
      <c r="J850" s="70" t="n">
        <v>28.6</v>
      </c>
      <c r="K850" s="70" t="n">
        <v>34.3</v>
      </c>
      <c r="L850" s="72" t="n">
        <v>27</v>
      </c>
      <c r="M850" s="68" t="n">
        <v>926.1</v>
      </c>
      <c r="N850" s="68" t="n">
        <v>6496.34</v>
      </c>
      <c r="O850" s="65" t="inlineStr">
        <is>
          <t>Terminée</t>
        </is>
      </c>
      <c r="P850" s="67">
        <f>$I850</f>
        <v/>
      </c>
      <c r="Q850" s="69">
        <f>1</f>
        <v/>
      </c>
      <c r="R850" s="68">
        <f>IFERROR(INDEX(Devis!$M$2:$M$3053,MATCH($B850,Devis!$A$2:$A$3053,0)),0)</f>
        <v/>
      </c>
      <c r="S850" s="68">
        <f>$M850+$N850</f>
        <v/>
      </c>
      <c r="T850" s="68">
        <f>$R850-$S850</f>
        <v/>
      </c>
      <c r="U850" s="67">
        <f>IFERROR(IF(($C850-INDEX(Techniciens!$G$2:$G$13,MATCH($F850,Techniciens!$A$2:$A$13,0)))&lt;=365,"Moins d'un an",IF(($C850-INDEX(Techniciens!$G$2:$G$13,MATCH($F850,Techniciens!$A$2:$A$13,0)))&lt;=730,"1 à 2 ans","Plus de 2 ans")),"")</f>
        <v/>
      </c>
    </row>
    <row r="851">
      <c r="A851" s="65" t="inlineStr">
        <is>
          <t>INT-00850</t>
        </is>
      </c>
      <c r="B851" s="65" t="inlineStr">
        <is>
          <t>DEV-02188</t>
        </is>
      </c>
      <c r="C851" s="66" t="n">
        <v>45916</v>
      </c>
      <c r="D851" s="65" t="inlineStr">
        <is>
          <t>2025-09</t>
        </is>
      </c>
      <c r="E851" s="65" t="inlineStr">
        <is>
          <t>2025-2026</t>
        </is>
      </c>
      <c r="F851" s="65" t="inlineStr">
        <is>
          <t>TEC-08</t>
        </is>
      </c>
      <c r="G851" s="65" t="inlineStr">
        <is>
          <t>Elodie Ravel</t>
        </is>
      </c>
      <c r="H851" s="65" t="inlineStr">
        <is>
          <t>Toulouse</t>
        </is>
      </c>
      <c r="I851" s="65" t="inlineStr">
        <is>
          <t>Électricité</t>
        </is>
      </c>
      <c r="J851" s="70" t="n">
        <v>13.9</v>
      </c>
      <c r="K851" s="70" t="n">
        <v>15.2</v>
      </c>
      <c r="L851" s="72" t="n">
        <v>32</v>
      </c>
      <c r="M851" s="68" t="n">
        <v>486.4</v>
      </c>
      <c r="N851" s="68" t="n">
        <v>3021.79</v>
      </c>
      <c r="O851" s="65" t="inlineStr">
        <is>
          <t>Terminée</t>
        </is>
      </c>
      <c r="P851" s="67">
        <f>$I851</f>
        <v/>
      </c>
      <c r="Q851" s="69">
        <f>1</f>
        <v/>
      </c>
      <c r="R851" s="68">
        <f>IFERROR(INDEX(Devis!$M$2:$M$3053,MATCH($B851,Devis!$A$2:$A$3053,0)),0)</f>
        <v/>
      </c>
      <c r="S851" s="68">
        <f>$M851+$N851</f>
        <v/>
      </c>
      <c r="T851" s="68">
        <f>$R851-$S851</f>
        <v/>
      </c>
      <c r="U851" s="67">
        <f>IFERROR(IF(($C851-INDEX(Techniciens!$G$2:$G$13,MATCH($F851,Techniciens!$A$2:$A$13,0)))&lt;=365,"Moins d'un an",IF(($C851-INDEX(Techniciens!$G$2:$G$13,MATCH($F851,Techniciens!$A$2:$A$13,0)))&lt;=730,"1 à 2 ans","Plus de 2 ans")),"")</f>
        <v/>
      </c>
    </row>
    <row r="852">
      <c r="A852" s="65" t="inlineStr">
        <is>
          <t>INT-00851</t>
        </is>
      </c>
      <c r="B852" s="65" t="inlineStr">
        <is>
          <t>DEV-02189</t>
        </is>
      </c>
      <c r="C852" s="66" t="n">
        <v>45954</v>
      </c>
      <c r="D852" s="65" t="inlineStr">
        <is>
          <t>2025-10</t>
        </is>
      </c>
      <c r="E852" s="65" t="inlineStr">
        <is>
          <t>2025-2026</t>
        </is>
      </c>
      <c r="F852" s="65" t="inlineStr">
        <is>
          <t>TEC-02</t>
        </is>
      </c>
      <c r="G852" s="65" t="inlineStr">
        <is>
          <t>Ahmed Zahiri</t>
        </is>
      </c>
      <c r="H852" s="65" t="inlineStr">
        <is>
          <t>Bordeaux</t>
        </is>
      </c>
      <c r="I852" s="65" t="inlineStr">
        <is>
          <t>Dépannage</t>
        </is>
      </c>
      <c r="J852" s="70" t="n">
        <v>3.4</v>
      </c>
      <c r="K852" s="70" t="n">
        <v>2.9</v>
      </c>
      <c r="L852" s="72" t="n">
        <v>35</v>
      </c>
      <c r="M852" s="68" t="n">
        <v>101.5</v>
      </c>
      <c r="N852" s="68" t="n">
        <v>768.2</v>
      </c>
      <c r="O852" s="65" t="inlineStr">
        <is>
          <t>Terminée</t>
        </is>
      </c>
      <c r="P852" s="67">
        <f>$I852</f>
        <v/>
      </c>
      <c r="Q852" s="69">
        <f>1</f>
        <v/>
      </c>
      <c r="R852" s="68">
        <f>IFERROR(INDEX(Devis!$M$2:$M$3053,MATCH($B852,Devis!$A$2:$A$3053,0)),0)</f>
        <v/>
      </c>
      <c r="S852" s="68">
        <f>$M852+$N852</f>
        <v/>
      </c>
      <c r="T852" s="68">
        <f>$R852-$S852</f>
        <v/>
      </c>
      <c r="U852" s="67">
        <f>IFERROR(IF(($C852-INDEX(Techniciens!$G$2:$G$13,MATCH($F852,Techniciens!$A$2:$A$13,0)))&lt;=365,"Moins d'un an",IF(($C852-INDEX(Techniciens!$G$2:$G$13,MATCH($F852,Techniciens!$A$2:$A$13,0)))&lt;=730,"1 à 2 ans","Plus de 2 ans")),"")</f>
        <v/>
      </c>
    </row>
    <row r="853">
      <c r="A853" s="65" t="inlineStr">
        <is>
          <t>INT-00852</t>
        </is>
      </c>
      <c r="B853" s="65" t="inlineStr">
        <is>
          <t>DEV-02190</t>
        </is>
      </c>
      <c r="C853" s="66" t="n">
        <v>45947</v>
      </c>
      <c r="D853" s="65" t="inlineStr">
        <is>
          <t>2025-10</t>
        </is>
      </c>
      <c r="E853" s="65" t="inlineStr">
        <is>
          <t>2025-2026</t>
        </is>
      </c>
      <c r="F853" s="65" t="inlineStr">
        <is>
          <t>TEC-03</t>
        </is>
      </c>
      <c r="G853" s="65" t="inlineStr">
        <is>
          <t>Fabien Ortiz</t>
        </is>
      </c>
      <c r="H853" s="65" t="inlineStr">
        <is>
          <t>Bordeaux</t>
        </is>
      </c>
      <c r="I853" s="65" t="inlineStr">
        <is>
          <t>Électricité</t>
        </is>
      </c>
      <c r="J853" s="70" t="n">
        <v>38.7</v>
      </c>
      <c r="K853" s="70" t="n">
        <v>41.5</v>
      </c>
      <c r="L853" s="72" t="n">
        <v>33</v>
      </c>
      <c r="M853" s="68" t="n">
        <v>1369.5</v>
      </c>
      <c r="N853" s="68" t="n">
        <v>5186.16</v>
      </c>
      <c r="O853" s="65" t="inlineStr">
        <is>
          <t>Terminée</t>
        </is>
      </c>
      <c r="P853" s="67">
        <f>$I853</f>
        <v/>
      </c>
      <c r="Q853" s="69">
        <f>1</f>
        <v/>
      </c>
      <c r="R853" s="68">
        <f>IFERROR(INDEX(Devis!$M$2:$M$3053,MATCH($B853,Devis!$A$2:$A$3053,0)),0)</f>
        <v/>
      </c>
      <c r="S853" s="68">
        <f>$M853+$N853</f>
        <v/>
      </c>
      <c r="T853" s="68">
        <f>$R853-$S853</f>
        <v/>
      </c>
      <c r="U853" s="67">
        <f>IFERROR(IF(($C853-INDEX(Techniciens!$G$2:$G$13,MATCH($F853,Techniciens!$A$2:$A$13,0)))&lt;=365,"Moins d'un an",IF(($C853-INDEX(Techniciens!$G$2:$G$13,MATCH($F853,Techniciens!$A$2:$A$13,0)))&lt;=730,"1 à 2 ans","Plus de 2 ans")),"")</f>
        <v/>
      </c>
    </row>
    <row r="854">
      <c r="A854" s="65" t="inlineStr">
        <is>
          <t>INT-00853</t>
        </is>
      </c>
      <c r="B854" s="65" t="inlineStr">
        <is>
          <t>DEV-02194</t>
        </is>
      </c>
      <c r="C854" s="66" t="n">
        <v>45966</v>
      </c>
      <c r="D854" s="65" t="inlineStr">
        <is>
          <t>2025-11</t>
        </is>
      </c>
      <c r="E854" s="65" t="inlineStr">
        <is>
          <t>2025-2026</t>
        </is>
      </c>
      <c r="F854" s="65" t="inlineStr">
        <is>
          <t>TEC-02</t>
        </is>
      </c>
      <c r="G854" s="65" t="inlineStr">
        <is>
          <t>Ahmed Zahiri</t>
        </is>
      </c>
      <c r="H854" s="65" t="inlineStr">
        <is>
          <t>Bordeaux</t>
        </is>
      </c>
      <c r="I854" s="65" t="inlineStr">
        <is>
          <t>Dépannage</t>
        </is>
      </c>
      <c r="J854" s="70" t="n">
        <v>1.4</v>
      </c>
      <c r="K854" s="70" t="n">
        <v>1.2</v>
      </c>
      <c r="L854" s="72" t="n">
        <v>35</v>
      </c>
      <c r="M854" s="68" t="n">
        <v>42</v>
      </c>
      <c r="N854" s="68" t="n">
        <v>98.51000000000001</v>
      </c>
      <c r="O854" s="65" t="inlineStr">
        <is>
          <t>Terminée</t>
        </is>
      </c>
      <c r="P854" s="67">
        <f>$I854</f>
        <v/>
      </c>
      <c r="Q854" s="69">
        <f>1</f>
        <v/>
      </c>
      <c r="R854" s="68">
        <f>IFERROR(INDEX(Devis!$M$2:$M$3053,MATCH($B854,Devis!$A$2:$A$3053,0)),0)</f>
        <v/>
      </c>
      <c r="S854" s="68">
        <f>$M854+$N854</f>
        <v/>
      </c>
      <c r="T854" s="68">
        <f>$R854-$S854</f>
        <v/>
      </c>
      <c r="U854" s="67">
        <f>IFERROR(IF(($C854-INDEX(Techniciens!$G$2:$G$13,MATCH($F854,Techniciens!$A$2:$A$13,0)))&lt;=365,"Moins d'un an",IF(($C854-INDEX(Techniciens!$G$2:$G$13,MATCH($F854,Techniciens!$A$2:$A$13,0)))&lt;=730,"1 à 2 ans","Plus de 2 ans")),"")</f>
        <v/>
      </c>
    </row>
    <row r="855">
      <c r="A855" s="65" t="inlineStr">
        <is>
          <t>INT-00854</t>
        </is>
      </c>
      <c r="B855" s="65" t="inlineStr">
        <is>
          <t>DEV-02195</t>
        </is>
      </c>
      <c r="C855" s="66" t="n">
        <v>45929</v>
      </c>
      <c r="D855" s="65" t="inlineStr">
        <is>
          <t>2025-09</t>
        </is>
      </c>
      <c r="E855" s="65" t="inlineStr">
        <is>
          <t>2025-2026</t>
        </is>
      </c>
      <c r="F855" s="65" t="inlineStr">
        <is>
          <t>TEC-09</t>
        </is>
      </c>
      <c r="G855" s="65" t="inlineStr">
        <is>
          <t>Mehdi Ouali</t>
        </is>
      </c>
      <c r="H855" s="65" t="inlineStr">
        <is>
          <t>Toulouse</t>
        </is>
      </c>
      <c r="I855" s="65" t="inlineStr">
        <is>
          <t>Dépannage</t>
        </is>
      </c>
      <c r="J855" s="70" t="n">
        <v>1.9</v>
      </c>
      <c r="K855" s="70" t="n">
        <v>2.2</v>
      </c>
      <c r="L855" s="72" t="n">
        <v>28</v>
      </c>
      <c r="M855" s="68" t="n">
        <v>61.6</v>
      </c>
      <c r="N855" s="68" t="n">
        <v>234.87</v>
      </c>
      <c r="O855" s="65" t="inlineStr">
        <is>
          <t>Terminée</t>
        </is>
      </c>
      <c r="P855" s="67">
        <f>$I855</f>
        <v/>
      </c>
      <c r="Q855" s="69">
        <f>1</f>
        <v/>
      </c>
      <c r="R855" s="68">
        <f>IFERROR(INDEX(Devis!$M$2:$M$3053,MATCH($B855,Devis!$A$2:$A$3053,0)),0)</f>
        <v/>
      </c>
      <c r="S855" s="68">
        <f>$M855+$N855</f>
        <v/>
      </c>
      <c r="T855" s="68">
        <f>$R855-$S855</f>
        <v/>
      </c>
      <c r="U855" s="67">
        <f>IFERROR(IF(($C855-INDEX(Techniciens!$G$2:$G$13,MATCH($F855,Techniciens!$A$2:$A$13,0)))&lt;=365,"Moins d'un an",IF(($C855-INDEX(Techniciens!$G$2:$G$13,MATCH($F855,Techniciens!$A$2:$A$13,0)))&lt;=730,"1 à 2 ans","Plus de 2 ans")),"")</f>
        <v/>
      </c>
    </row>
    <row r="856">
      <c r="A856" s="65" t="inlineStr">
        <is>
          <t>INT-00855</t>
        </is>
      </c>
      <c r="B856" s="65" t="inlineStr">
        <is>
          <t>DEV-02199</t>
        </is>
      </c>
      <c r="C856" s="66" t="n">
        <v>45971</v>
      </c>
      <c r="D856" s="65" t="inlineStr">
        <is>
          <t>2025-11</t>
        </is>
      </c>
      <c r="E856" s="65" t="inlineStr">
        <is>
          <t>2025-2026</t>
        </is>
      </c>
      <c r="F856" s="65" t="inlineStr">
        <is>
          <t>TEC-07</t>
        </is>
      </c>
      <c r="G856" s="65" t="inlineStr">
        <is>
          <t>Yannick Dubreuil</t>
        </is>
      </c>
      <c r="H856" s="65" t="inlineStr">
        <is>
          <t>Toulouse</t>
        </is>
      </c>
      <c r="I856" s="65" t="inlineStr">
        <is>
          <t>Plomberie</t>
        </is>
      </c>
      <c r="J856" s="70" t="n">
        <v>14.3</v>
      </c>
      <c r="K856" s="70" t="n">
        <v>14.9</v>
      </c>
      <c r="L856" s="72" t="n">
        <v>30</v>
      </c>
      <c r="M856" s="68" t="n">
        <v>447</v>
      </c>
      <c r="N856" s="68" t="n">
        <v>1695.35</v>
      </c>
      <c r="O856" s="65" t="inlineStr">
        <is>
          <t>Terminée</t>
        </is>
      </c>
      <c r="P856" s="67">
        <f>$I856</f>
        <v/>
      </c>
      <c r="Q856" s="69">
        <f>1</f>
        <v/>
      </c>
      <c r="R856" s="68">
        <f>IFERROR(INDEX(Devis!$M$2:$M$3053,MATCH($B856,Devis!$A$2:$A$3053,0)),0)</f>
        <v/>
      </c>
      <c r="S856" s="68">
        <f>$M856+$N856</f>
        <v/>
      </c>
      <c r="T856" s="68">
        <f>$R856-$S856</f>
        <v/>
      </c>
      <c r="U856" s="67">
        <f>IFERROR(IF(($C856-INDEX(Techniciens!$G$2:$G$13,MATCH($F856,Techniciens!$A$2:$A$13,0)))&lt;=365,"Moins d'un an",IF(($C856-INDEX(Techniciens!$G$2:$G$13,MATCH($F856,Techniciens!$A$2:$A$13,0)))&lt;=730,"1 à 2 ans","Plus de 2 ans")),"")</f>
        <v/>
      </c>
    </row>
    <row r="857">
      <c r="A857" s="65" t="inlineStr">
        <is>
          <t>INT-00856</t>
        </is>
      </c>
      <c r="B857" s="65" t="inlineStr">
        <is>
          <t>DEV-02202</t>
        </is>
      </c>
      <c r="C857" s="66" t="n">
        <v>45933</v>
      </c>
      <c r="D857" s="65" t="inlineStr">
        <is>
          <t>2025-10</t>
        </is>
      </c>
      <c r="E857" s="65" t="inlineStr">
        <is>
          <t>2025-2026</t>
        </is>
      </c>
      <c r="F857" s="65" t="inlineStr">
        <is>
          <t>TEC-03</t>
        </is>
      </c>
      <c r="G857" s="65" t="inlineStr">
        <is>
          <t>Fabien Ortiz</t>
        </is>
      </c>
      <c r="H857" s="65" t="inlineStr">
        <is>
          <t>Bordeaux</t>
        </is>
      </c>
      <c r="I857" s="65" t="inlineStr">
        <is>
          <t>Électricité</t>
        </is>
      </c>
      <c r="J857" s="70" t="n">
        <v>40</v>
      </c>
      <c r="K857" s="70" t="n">
        <v>39.4</v>
      </c>
      <c r="L857" s="72" t="n">
        <v>33</v>
      </c>
      <c r="M857" s="68" t="n">
        <v>1300.2</v>
      </c>
      <c r="N857" s="68" t="n">
        <v>5595.8</v>
      </c>
      <c r="O857" s="65" t="inlineStr">
        <is>
          <t>Terminée</t>
        </is>
      </c>
      <c r="P857" s="67">
        <f>$I857</f>
        <v/>
      </c>
      <c r="Q857" s="69">
        <f>1</f>
        <v/>
      </c>
      <c r="R857" s="68">
        <f>IFERROR(INDEX(Devis!$M$2:$M$3053,MATCH($B857,Devis!$A$2:$A$3053,0)),0)</f>
        <v/>
      </c>
      <c r="S857" s="68">
        <f>$M857+$N857</f>
        <v/>
      </c>
      <c r="T857" s="68">
        <f>$R857-$S857</f>
        <v/>
      </c>
      <c r="U857" s="67">
        <f>IFERROR(IF(($C857-INDEX(Techniciens!$G$2:$G$13,MATCH($F857,Techniciens!$A$2:$A$13,0)))&lt;=365,"Moins d'un an",IF(($C857-INDEX(Techniciens!$G$2:$G$13,MATCH($F857,Techniciens!$A$2:$A$13,0)))&lt;=730,"1 à 2 ans","Plus de 2 ans")),"")</f>
        <v/>
      </c>
    </row>
    <row r="858">
      <c r="A858" s="65" t="inlineStr">
        <is>
          <t>INT-00857</t>
        </is>
      </c>
      <c r="B858" s="65" t="inlineStr">
        <is>
          <t>DEV-02204</t>
        </is>
      </c>
      <c r="C858" s="66" t="n">
        <v>45964</v>
      </c>
      <c r="D858" s="65" t="inlineStr">
        <is>
          <t>2025-11</t>
        </is>
      </c>
      <c r="E858" s="65" t="inlineStr">
        <is>
          <t>2025-2026</t>
        </is>
      </c>
      <c r="F858" s="65" t="inlineStr">
        <is>
          <t>TEC-11</t>
        </is>
      </c>
      <c r="G858" s="65" t="inlineStr">
        <is>
          <t>Damien Roche</t>
        </is>
      </c>
      <c r="H858" s="65" t="inlineStr">
        <is>
          <t>Montpellier</t>
        </is>
      </c>
      <c r="I858" s="65" t="inlineStr">
        <is>
          <t>Dépannage</t>
        </is>
      </c>
      <c r="J858" s="70" t="n">
        <v>1.7</v>
      </c>
      <c r="K858" s="70" t="n">
        <v>1.9</v>
      </c>
      <c r="L858" s="72" t="n">
        <v>34</v>
      </c>
      <c r="M858" s="68" t="n">
        <v>64.59999999999999</v>
      </c>
      <c r="N858" s="68" t="n">
        <v>203.16</v>
      </c>
      <c r="O858" s="65" t="inlineStr">
        <is>
          <t>Terminée</t>
        </is>
      </c>
      <c r="P858" s="67">
        <f>$I858</f>
        <v/>
      </c>
      <c r="Q858" s="69">
        <f>1</f>
        <v/>
      </c>
      <c r="R858" s="68">
        <f>IFERROR(INDEX(Devis!$M$2:$M$3053,MATCH($B858,Devis!$A$2:$A$3053,0)),0)</f>
        <v/>
      </c>
      <c r="S858" s="68">
        <f>$M858+$N858</f>
        <v/>
      </c>
      <c r="T858" s="68">
        <f>$R858-$S858</f>
        <v/>
      </c>
      <c r="U858" s="67">
        <f>IFERROR(IF(($C858-INDEX(Techniciens!$G$2:$G$13,MATCH($F858,Techniciens!$A$2:$A$13,0)))&lt;=365,"Moins d'un an",IF(($C858-INDEX(Techniciens!$G$2:$G$13,MATCH($F858,Techniciens!$A$2:$A$13,0)))&lt;=730,"1 à 2 ans","Plus de 2 ans")),"")</f>
        <v/>
      </c>
    </row>
    <row r="859">
      <c r="A859" s="65" t="inlineStr">
        <is>
          <t>INT-00858</t>
        </is>
      </c>
      <c r="B859" s="65" t="inlineStr">
        <is>
          <t>DEV-02207</t>
        </is>
      </c>
      <c r="C859" s="66" t="n">
        <v>45936</v>
      </c>
      <c r="D859" s="65" t="inlineStr">
        <is>
          <t>2025-10</t>
        </is>
      </c>
      <c r="E859" s="65" t="inlineStr">
        <is>
          <t>2025-2026</t>
        </is>
      </c>
      <c r="F859" s="65" t="inlineStr">
        <is>
          <t>TEC-04</t>
        </is>
      </c>
      <c r="G859" s="65" t="inlineStr">
        <is>
          <t>Lucas Bertin</t>
        </is>
      </c>
      <c r="H859" s="65" t="inlineStr">
        <is>
          <t>Bordeaux</t>
        </is>
      </c>
      <c r="I859" s="65" t="inlineStr">
        <is>
          <t>Plomberie</t>
        </is>
      </c>
      <c r="J859" s="70" t="n">
        <v>39.7</v>
      </c>
      <c r="K859" s="70" t="n">
        <v>44.6</v>
      </c>
      <c r="L859" s="72" t="n">
        <v>27</v>
      </c>
      <c r="M859" s="68" t="n">
        <v>1204.2</v>
      </c>
      <c r="N859" s="68" t="n">
        <v>4521.76</v>
      </c>
      <c r="O859" s="65" t="inlineStr">
        <is>
          <t>Terminée</t>
        </is>
      </c>
      <c r="P859" s="67">
        <f>$I859</f>
        <v/>
      </c>
      <c r="Q859" s="69">
        <f>1</f>
        <v/>
      </c>
      <c r="R859" s="68">
        <f>IFERROR(INDEX(Devis!$M$2:$M$3053,MATCH($B859,Devis!$A$2:$A$3053,0)),0)</f>
        <v/>
      </c>
      <c r="S859" s="68">
        <f>$M859+$N859</f>
        <v/>
      </c>
      <c r="T859" s="68">
        <f>$R859-$S859</f>
        <v/>
      </c>
      <c r="U859" s="67">
        <f>IFERROR(IF(($C859-INDEX(Techniciens!$G$2:$G$13,MATCH($F859,Techniciens!$A$2:$A$13,0)))&lt;=365,"Moins d'un an",IF(($C859-INDEX(Techniciens!$G$2:$G$13,MATCH($F859,Techniciens!$A$2:$A$13,0)))&lt;=730,"1 à 2 ans","Plus de 2 ans")),"")</f>
        <v/>
      </c>
    </row>
    <row r="860">
      <c r="A860" s="65" t="inlineStr">
        <is>
          <t>INT-00859</t>
        </is>
      </c>
      <c r="B860" s="65" t="inlineStr">
        <is>
          <t>DEV-02208</t>
        </is>
      </c>
      <c r="C860" s="66" t="n">
        <v>45964</v>
      </c>
      <c r="D860" s="65" t="inlineStr">
        <is>
          <t>2025-11</t>
        </is>
      </c>
      <c r="E860" s="65" t="inlineStr">
        <is>
          <t>2025-2026</t>
        </is>
      </c>
      <c r="F860" s="65" t="inlineStr">
        <is>
          <t>TEC-06</t>
        </is>
      </c>
      <c r="G860" s="65" t="inlineStr">
        <is>
          <t>Pierre Vasseur</t>
        </is>
      </c>
      <c r="H860" s="65" t="inlineStr">
        <is>
          <t>Toulouse</t>
        </is>
      </c>
      <c r="I860" s="65" t="inlineStr">
        <is>
          <t>Chauffage</t>
        </is>
      </c>
      <c r="J860" s="70" t="n">
        <v>3.6</v>
      </c>
      <c r="K860" s="70" t="n">
        <v>3.2</v>
      </c>
      <c r="L860" s="72" t="n">
        <v>36</v>
      </c>
      <c r="M860" s="68" t="n">
        <v>115.2</v>
      </c>
      <c r="N860" s="68" t="n">
        <v>319.13</v>
      </c>
      <c r="O860" s="65" t="inlineStr">
        <is>
          <t>Terminée</t>
        </is>
      </c>
      <c r="P860" s="67">
        <f>$I860</f>
        <v/>
      </c>
      <c r="Q860" s="69">
        <f>1</f>
        <v/>
      </c>
      <c r="R860" s="68">
        <f>IFERROR(INDEX(Devis!$M$2:$M$3053,MATCH($B860,Devis!$A$2:$A$3053,0)),0)</f>
        <v/>
      </c>
      <c r="S860" s="68">
        <f>$M860+$N860</f>
        <v/>
      </c>
      <c r="T860" s="68">
        <f>$R860-$S860</f>
        <v/>
      </c>
      <c r="U860" s="67">
        <f>IFERROR(IF(($C860-INDEX(Techniciens!$G$2:$G$13,MATCH($F860,Techniciens!$A$2:$A$13,0)))&lt;=365,"Moins d'un an",IF(($C860-INDEX(Techniciens!$G$2:$G$13,MATCH($F860,Techniciens!$A$2:$A$13,0)))&lt;=730,"1 à 2 ans","Plus de 2 ans")),"")</f>
        <v/>
      </c>
    </row>
    <row r="861">
      <c r="A861" s="65" t="inlineStr">
        <is>
          <t>INT-00860</t>
        </is>
      </c>
      <c r="B861" s="65" t="inlineStr">
        <is>
          <t>DEV-02211</t>
        </is>
      </c>
      <c r="C861" s="66" t="n">
        <v>45959</v>
      </c>
      <c r="D861" s="65" t="inlineStr">
        <is>
          <t>2025-10</t>
        </is>
      </c>
      <c r="E861" s="65" t="inlineStr">
        <is>
          <t>2025-2026</t>
        </is>
      </c>
      <c r="F861" s="65" t="inlineStr">
        <is>
          <t>TEC-08</t>
        </is>
      </c>
      <c r="G861" s="65" t="inlineStr">
        <is>
          <t>Elodie Ravel</t>
        </is>
      </c>
      <c r="H861" s="65" t="inlineStr">
        <is>
          <t>Toulouse</t>
        </is>
      </c>
      <c r="I861" s="65" t="inlineStr">
        <is>
          <t>Électricité</t>
        </is>
      </c>
      <c r="J861" s="70" t="n">
        <v>30.1</v>
      </c>
      <c r="K861" s="70" t="n">
        <v>28.3</v>
      </c>
      <c r="L861" s="72" t="n">
        <v>32</v>
      </c>
      <c r="M861" s="68" t="n">
        <v>905.6</v>
      </c>
      <c r="N861" s="68" t="n">
        <v>3791.96</v>
      </c>
      <c r="O861" s="65" t="inlineStr">
        <is>
          <t>Terminée</t>
        </is>
      </c>
      <c r="P861" s="67">
        <f>$I861</f>
        <v/>
      </c>
      <c r="Q861" s="69">
        <f>1</f>
        <v/>
      </c>
      <c r="R861" s="68">
        <f>IFERROR(INDEX(Devis!$M$2:$M$3053,MATCH($B861,Devis!$A$2:$A$3053,0)),0)</f>
        <v/>
      </c>
      <c r="S861" s="68">
        <f>$M861+$N861</f>
        <v/>
      </c>
      <c r="T861" s="68">
        <f>$R861-$S861</f>
        <v/>
      </c>
      <c r="U861" s="67">
        <f>IFERROR(IF(($C861-INDEX(Techniciens!$G$2:$G$13,MATCH($F861,Techniciens!$A$2:$A$13,0)))&lt;=365,"Moins d'un an",IF(($C861-INDEX(Techniciens!$G$2:$G$13,MATCH($F861,Techniciens!$A$2:$A$13,0)))&lt;=730,"1 à 2 ans","Plus de 2 ans")),"")</f>
        <v/>
      </c>
    </row>
    <row r="862">
      <c r="A862" s="65" t="inlineStr">
        <is>
          <t>INT-00861</t>
        </is>
      </c>
      <c r="B862" s="65" t="inlineStr">
        <is>
          <t>DEV-02212</t>
        </is>
      </c>
      <c r="C862" s="66" t="n">
        <v>45947</v>
      </c>
      <c r="D862" s="65" t="inlineStr">
        <is>
          <t>2025-10</t>
        </is>
      </c>
      <c r="E862" s="65" t="inlineStr">
        <is>
          <t>2025-2026</t>
        </is>
      </c>
      <c r="F862" s="65" t="inlineStr">
        <is>
          <t>TEC-11</t>
        </is>
      </c>
      <c r="G862" s="65" t="inlineStr">
        <is>
          <t>Damien Roche</t>
        </is>
      </c>
      <c r="H862" s="65" t="inlineStr">
        <is>
          <t>Montpellier</t>
        </is>
      </c>
      <c r="I862" s="65" t="inlineStr">
        <is>
          <t>Chauffage</t>
        </is>
      </c>
      <c r="J862" s="70" t="n">
        <v>27.9</v>
      </c>
      <c r="K862" s="70" t="n">
        <v>27.8</v>
      </c>
      <c r="L862" s="72" t="n">
        <v>34</v>
      </c>
      <c r="M862" s="68" t="n">
        <v>945.2</v>
      </c>
      <c r="N862" s="68" t="n">
        <v>16154.08</v>
      </c>
      <c r="O862" s="65" t="inlineStr">
        <is>
          <t>Terminée</t>
        </is>
      </c>
      <c r="P862" s="67">
        <f>$I862</f>
        <v/>
      </c>
      <c r="Q862" s="69">
        <f>1</f>
        <v/>
      </c>
      <c r="R862" s="68">
        <f>IFERROR(INDEX(Devis!$M$2:$M$3053,MATCH($B862,Devis!$A$2:$A$3053,0)),0)</f>
        <v/>
      </c>
      <c r="S862" s="68">
        <f>$M862+$N862</f>
        <v/>
      </c>
      <c r="T862" s="68">
        <f>$R862-$S862</f>
        <v/>
      </c>
      <c r="U862" s="67">
        <f>IFERROR(IF(($C862-INDEX(Techniciens!$G$2:$G$13,MATCH($F862,Techniciens!$A$2:$A$13,0)))&lt;=365,"Moins d'un an",IF(($C862-INDEX(Techniciens!$G$2:$G$13,MATCH($F862,Techniciens!$A$2:$A$13,0)))&lt;=730,"1 à 2 ans","Plus de 2 ans")),"")</f>
        <v/>
      </c>
    </row>
    <row r="863">
      <c r="A863" s="65" t="inlineStr">
        <is>
          <t>INT-00862</t>
        </is>
      </c>
      <c r="B863" s="65" t="inlineStr">
        <is>
          <t>DEV-02214</t>
        </is>
      </c>
      <c r="C863" s="66" t="n">
        <v>45932</v>
      </c>
      <c r="D863" s="65" t="inlineStr">
        <is>
          <t>2025-10</t>
        </is>
      </c>
      <c r="E863" s="65" t="inlineStr">
        <is>
          <t>2025-2026</t>
        </is>
      </c>
      <c r="F863" s="65" t="inlineStr">
        <is>
          <t>TEC-08</t>
        </is>
      </c>
      <c r="G863" s="65" t="inlineStr">
        <is>
          <t>Elodie Ravel</t>
        </is>
      </c>
      <c r="H863" s="65" t="inlineStr">
        <is>
          <t>Toulouse</t>
        </is>
      </c>
      <c r="I863" s="65" t="inlineStr">
        <is>
          <t>Électricité</t>
        </is>
      </c>
      <c r="J863" s="70" t="n">
        <v>16.4</v>
      </c>
      <c r="K863" s="70" t="n">
        <v>15.7</v>
      </c>
      <c r="L863" s="72" t="n">
        <v>32</v>
      </c>
      <c r="M863" s="68" t="n">
        <v>502.4</v>
      </c>
      <c r="N863" s="68" t="n">
        <v>2223.22</v>
      </c>
      <c r="O863" s="65" t="inlineStr">
        <is>
          <t>Terminée</t>
        </is>
      </c>
      <c r="P863" s="67">
        <f>$I863</f>
        <v/>
      </c>
      <c r="Q863" s="69">
        <f>1</f>
        <v/>
      </c>
      <c r="R863" s="68">
        <f>IFERROR(INDEX(Devis!$M$2:$M$3053,MATCH($B863,Devis!$A$2:$A$3053,0)),0)</f>
        <v/>
      </c>
      <c r="S863" s="68">
        <f>$M863+$N863</f>
        <v/>
      </c>
      <c r="T863" s="68">
        <f>$R863-$S863</f>
        <v/>
      </c>
      <c r="U863" s="67">
        <f>IFERROR(IF(($C863-INDEX(Techniciens!$G$2:$G$13,MATCH($F863,Techniciens!$A$2:$A$13,0)))&lt;=365,"Moins d'un an",IF(($C863-INDEX(Techniciens!$G$2:$G$13,MATCH($F863,Techniciens!$A$2:$A$13,0)))&lt;=730,"1 à 2 ans","Plus de 2 ans")),"")</f>
        <v/>
      </c>
    </row>
    <row r="864">
      <c r="A864" s="65" t="inlineStr">
        <is>
          <t>INT-00863</t>
        </is>
      </c>
      <c r="B864" s="65" t="inlineStr">
        <is>
          <t>DEV-02217</t>
        </is>
      </c>
      <c r="C864" s="66" t="n">
        <v>45943</v>
      </c>
      <c r="D864" s="65" t="inlineStr">
        <is>
          <t>2025-10</t>
        </is>
      </c>
      <c r="E864" s="65" t="inlineStr">
        <is>
          <t>2025-2026</t>
        </is>
      </c>
      <c r="F864" s="65" t="inlineStr">
        <is>
          <t>TEC-11</t>
        </is>
      </c>
      <c r="G864" s="65" t="inlineStr">
        <is>
          <t>Damien Roche</t>
        </is>
      </c>
      <c r="H864" s="65" t="inlineStr">
        <is>
          <t>Montpellier</t>
        </is>
      </c>
      <c r="I864" s="65" t="inlineStr">
        <is>
          <t>Dépannage</t>
        </is>
      </c>
      <c r="J864" s="70" t="n">
        <v>2.2</v>
      </c>
      <c r="K864" s="70" t="n">
        <v>2.3</v>
      </c>
      <c r="L864" s="72" t="n">
        <v>34</v>
      </c>
      <c r="M864" s="68" t="n">
        <v>78.2</v>
      </c>
      <c r="N864" s="68" t="n">
        <v>319.64</v>
      </c>
      <c r="O864" s="65" t="inlineStr">
        <is>
          <t>Terminée</t>
        </is>
      </c>
      <c r="P864" s="67">
        <f>$I864</f>
        <v/>
      </c>
      <c r="Q864" s="69">
        <f>1</f>
        <v/>
      </c>
      <c r="R864" s="68">
        <f>IFERROR(INDEX(Devis!$M$2:$M$3053,MATCH($B864,Devis!$A$2:$A$3053,0)),0)</f>
        <v/>
      </c>
      <c r="S864" s="68">
        <f>$M864+$N864</f>
        <v/>
      </c>
      <c r="T864" s="68">
        <f>$R864-$S864</f>
        <v/>
      </c>
      <c r="U864" s="67">
        <f>IFERROR(IF(($C864-INDEX(Techniciens!$G$2:$G$13,MATCH($F864,Techniciens!$A$2:$A$13,0)))&lt;=365,"Moins d'un an",IF(($C864-INDEX(Techniciens!$G$2:$G$13,MATCH($F864,Techniciens!$A$2:$A$13,0)))&lt;=730,"1 à 2 ans","Plus de 2 ans")),"")</f>
        <v/>
      </c>
    </row>
    <row r="865">
      <c r="A865" s="65" t="inlineStr">
        <is>
          <t>INT-00864</t>
        </is>
      </c>
      <c r="B865" s="65" t="inlineStr">
        <is>
          <t>DEV-02223</t>
        </is>
      </c>
      <c r="C865" s="66" t="n">
        <v>45940</v>
      </c>
      <c r="D865" s="65" t="inlineStr">
        <is>
          <t>2025-10</t>
        </is>
      </c>
      <c r="E865" s="65" t="inlineStr">
        <is>
          <t>2025-2026</t>
        </is>
      </c>
      <c r="F865" s="65" t="inlineStr">
        <is>
          <t>TEC-08</t>
        </is>
      </c>
      <c r="G865" s="65" t="inlineStr">
        <is>
          <t>Elodie Ravel</t>
        </is>
      </c>
      <c r="H865" s="65" t="inlineStr">
        <is>
          <t>Toulouse</t>
        </is>
      </c>
      <c r="I865" s="65" t="inlineStr">
        <is>
          <t>Électricité</t>
        </is>
      </c>
      <c r="J865" s="70" t="n">
        <v>15.2</v>
      </c>
      <c r="K865" s="70" t="n">
        <v>14.2</v>
      </c>
      <c r="L865" s="72" t="n">
        <v>32</v>
      </c>
      <c r="M865" s="68" t="n">
        <v>454.4</v>
      </c>
      <c r="N865" s="68" t="n">
        <v>2110.15</v>
      </c>
      <c r="O865" s="65" t="inlineStr">
        <is>
          <t>Terminée</t>
        </is>
      </c>
      <c r="P865" s="67">
        <f>$I865</f>
        <v/>
      </c>
      <c r="Q865" s="69">
        <f>1</f>
        <v/>
      </c>
      <c r="R865" s="68">
        <f>IFERROR(INDEX(Devis!$M$2:$M$3053,MATCH($B865,Devis!$A$2:$A$3053,0)),0)</f>
        <v/>
      </c>
      <c r="S865" s="68">
        <f>$M865+$N865</f>
        <v/>
      </c>
      <c r="T865" s="68">
        <f>$R865-$S865</f>
        <v/>
      </c>
      <c r="U865" s="67">
        <f>IFERROR(IF(($C865-INDEX(Techniciens!$G$2:$G$13,MATCH($F865,Techniciens!$A$2:$A$13,0)))&lt;=365,"Moins d'un an",IF(($C865-INDEX(Techniciens!$G$2:$G$13,MATCH($F865,Techniciens!$A$2:$A$13,0)))&lt;=730,"1 à 2 ans","Plus de 2 ans")),"")</f>
        <v/>
      </c>
    </row>
    <row r="866">
      <c r="A866" s="65" t="inlineStr">
        <is>
          <t>INT-00865</t>
        </is>
      </c>
      <c r="B866" s="65" t="inlineStr">
        <is>
          <t>DEV-02232</t>
        </is>
      </c>
      <c r="C866" s="66" t="n">
        <v>45950</v>
      </c>
      <c r="D866" s="65" t="inlineStr">
        <is>
          <t>2025-10</t>
        </is>
      </c>
      <c r="E866" s="65" t="inlineStr">
        <is>
          <t>2025-2026</t>
        </is>
      </c>
      <c r="F866" s="65" t="inlineStr">
        <is>
          <t>TEC-02</t>
        </is>
      </c>
      <c r="G866" s="65" t="inlineStr">
        <is>
          <t>Ahmed Zahiri</t>
        </is>
      </c>
      <c r="H866" s="65" t="inlineStr">
        <is>
          <t>Bordeaux</t>
        </is>
      </c>
      <c r="I866" s="65" t="inlineStr">
        <is>
          <t>Dépannage</t>
        </is>
      </c>
      <c r="J866" s="70" t="n">
        <v>1.7</v>
      </c>
      <c r="K866" s="70" t="n">
        <v>1.7</v>
      </c>
      <c r="L866" s="72" t="n">
        <v>35</v>
      </c>
      <c r="M866" s="68" t="n">
        <v>59.5</v>
      </c>
      <c r="N866" s="68" t="n">
        <v>277.73</v>
      </c>
      <c r="O866" s="65" t="inlineStr">
        <is>
          <t>Terminée</t>
        </is>
      </c>
      <c r="P866" s="67">
        <f>$I866</f>
        <v/>
      </c>
      <c r="Q866" s="69">
        <f>1</f>
        <v/>
      </c>
      <c r="R866" s="68">
        <f>IFERROR(INDEX(Devis!$M$2:$M$3053,MATCH($B866,Devis!$A$2:$A$3053,0)),0)</f>
        <v/>
      </c>
      <c r="S866" s="68">
        <f>$M866+$N866</f>
        <v/>
      </c>
      <c r="T866" s="68">
        <f>$R866-$S866</f>
        <v/>
      </c>
      <c r="U866" s="67">
        <f>IFERROR(IF(($C866-INDEX(Techniciens!$G$2:$G$13,MATCH($F866,Techniciens!$A$2:$A$13,0)))&lt;=365,"Moins d'un an",IF(($C866-INDEX(Techniciens!$G$2:$G$13,MATCH($F866,Techniciens!$A$2:$A$13,0)))&lt;=730,"1 à 2 ans","Plus de 2 ans")),"")</f>
        <v/>
      </c>
    </row>
    <row r="867">
      <c r="A867" s="65" t="inlineStr">
        <is>
          <t>INT-00866</t>
        </is>
      </c>
      <c r="B867" s="65" t="inlineStr">
        <is>
          <t>DEV-02233</t>
        </is>
      </c>
      <c r="C867" s="66" t="n">
        <v>45950</v>
      </c>
      <c r="D867" s="65" t="inlineStr">
        <is>
          <t>2025-10</t>
        </is>
      </c>
      <c r="E867" s="65" t="inlineStr">
        <is>
          <t>2025-2026</t>
        </is>
      </c>
      <c r="F867" s="65" t="inlineStr">
        <is>
          <t>TEC-03</t>
        </is>
      </c>
      <c r="G867" s="65" t="inlineStr">
        <is>
          <t>Fabien Ortiz</t>
        </is>
      </c>
      <c r="H867" s="65" t="inlineStr">
        <is>
          <t>Bordeaux</t>
        </is>
      </c>
      <c r="I867" s="65" t="inlineStr">
        <is>
          <t>Électricité</t>
        </is>
      </c>
      <c r="J867" s="70" t="n">
        <v>34.3</v>
      </c>
      <c r="K867" s="70" t="n">
        <v>34</v>
      </c>
      <c r="L867" s="72" t="n">
        <v>33</v>
      </c>
      <c r="M867" s="68" t="n">
        <v>1122</v>
      </c>
      <c r="N867" s="68" t="n">
        <v>3840.59</v>
      </c>
      <c r="O867" s="65" t="inlineStr">
        <is>
          <t>Terminée</t>
        </is>
      </c>
      <c r="P867" s="67">
        <f>$I867</f>
        <v/>
      </c>
      <c r="Q867" s="69">
        <f>1</f>
        <v/>
      </c>
      <c r="R867" s="68">
        <f>IFERROR(INDEX(Devis!$M$2:$M$3053,MATCH($B867,Devis!$A$2:$A$3053,0)),0)</f>
        <v/>
      </c>
      <c r="S867" s="68">
        <f>$M867+$N867</f>
        <v/>
      </c>
      <c r="T867" s="68">
        <f>$R867-$S867</f>
        <v/>
      </c>
      <c r="U867" s="67">
        <f>IFERROR(IF(($C867-INDEX(Techniciens!$G$2:$G$13,MATCH($F867,Techniciens!$A$2:$A$13,0)))&lt;=365,"Moins d'un an",IF(($C867-INDEX(Techniciens!$G$2:$G$13,MATCH($F867,Techniciens!$A$2:$A$13,0)))&lt;=730,"1 à 2 ans","Plus de 2 ans")),"")</f>
        <v/>
      </c>
    </row>
    <row r="868">
      <c r="A868" s="65" t="inlineStr">
        <is>
          <t>INT-00867</t>
        </is>
      </c>
      <c r="B868" s="65" t="inlineStr">
        <is>
          <t>DEV-02235</t>
        </is>
      </c>
      <c r="C868" s="66" t="n">
        <v>45964</v>
      </c>
      <c r="D868" s="65" t="inlineStr">
        <is>
          <t>2025-11</t>
        </is>
      </c>
      <c r="E868" s="65" t="inlineStr">
        <is>
          <t>2025-2026</t>
        </is>
      </c>
      <c r="F868" s="65" t="inlineStr">
        <is>
          <t>TEC-09</t>
        </is>
      </c>
      <c r="G868" s="65" t="inlineStr">
        <is>
          <t>Mehdi Ouali</t>
        </is>
      </c>
      <c r="H868" s="65" t="inlineStr">
        <is>
          <t>Toulouse</t>
        </is>
      </c>
      <c r="I868" s="65" t="inlineStr">
        <is>
          <t>Dépannage</t>
        </is>
      </c>
      <c r="J868" s="70" t="n">
        <v>1</v>
      </c>
      <c r="K868" s="70" t="n">
        <v>1</v>
      </c>
      <c r="L868" s="72" t="n">
        <v>28</v>
      </c>
      <c r="M868" s="68" t="n">
        <v>28</v>
      </c>
      <c r="N868" s="68" t="n">
        <v>104.22</v>
      </c>
      <c r="O868" s="65" t="inlineStr">
        <is>
          <t>Terminée</t>
        </is>
      </c>
      <c r="P868" s="67">
        <f>$I868</f>
        <v/>
      </c>
      <c r="Q868" s="69">
        <f>1</f>
        <v/>
      </c>
      <c r="R868" s="68">
        <f>IFERROR(INDEX(Devis!$M$2:$M$3053,MATCH($B868,Devis!$A$2:$A$3053,0)),0)</f>
        <v/>
      </c>
      <c r="S868" s="68">
        <f>$M868+$N868</f>
        <v/>
      </c>
      <c r="T868" s="68">
        <f>$R868-$S868</f>
        <v/>
      </c>
      <c r="U868" s="67">
        <f>IFERROR(IF(($C868-INDEX(Techniciens!$G$2:$G$13,MATCH($F868,Techniciens!$A$2:$A$13,0)))&lt;=365,"Moins d'un an",IF(($C868-INDEX(Techniciens!$G$2:$G$13,MATCH($F868,Techniciens!$A$2:$A$13,0)))&lt;=730,"1 à 2 ans","Plus de 2 ans")),"")</f>
        <v/>
      </c>
    </row>
    <row r="869">
      <c r="A869" s="65" t="inlineStr">
        <is>
          <t>INT-00868</t>
        </is>
      </c>
      <c r="B869" s="65" t="inlineStr">
        <is>
          <t>DEV-02239</t>
        </is>
      </c>
      <c r="C869" s="66" t="n">
        <v>45978</v>
      </c>
      <c r="D869" s="65" t="inlineStr">
        <is>
          <t>2025-11</t>
        </is>
      </c>
      <c r="E869" s="65" t="inlineStr">
        <is>
          <t>2025-2026</t>
        </is>
      </c>
      <c r="F869" s="65" t="inlineStr">
        <is>
          <t>TEC-09</t>
        </is>
      </c>
      <c r="G869" s="65" t="inlineStr">
        <is>
          <t>Mehdi Ouali</t>
        </is>
      </c>
      <c r="H869" s="65" t="inlineStr">
        <is>
          <t>Toulouse</t>
        </is>
      </c>
      <c r="I869" s="65" t="inlineStr">
        <is>
          <t>Dépannage</t>
        </is>
      </c>
      <c r="J869" s="70" t="n">
        <v>1.8</v>
      </c>
      <c r="K869" s="70" t="n">
        <v>1.7</v>
      </c>
      <c r="L869" s="72" t="n">
        <v>28</v>
      </c>
      <c r="M869" s="68" t="n">
        <v>47.6</v>
      </c>
      <c r="N869" s="68" t="n">
        <v>135.26</v>
      </c>
      <c r="O869" s="65" t="inlineStr">
        <is>
          <t>Terminée</t>
        </is>
      </c>
      <c r="P869" s="67">
        <f>$I869</f>
        <v/>
      </c>
      <c r="Q869" s="69">
        <f>1</f>
        <v/>
      </c>
      <c r="R869" s="68">
        <f>IFERROR(INDEX(Devis!$M$2:$M$3053,MATCH($B869,Devis!$A$2:$A$3053,0)),0)</f>
        <v/>
      </c>
      <c r="S869" s="68">
        <f>$M869+$N869</f>
        <v/>
      </c>
      <c r="T869" s="68">
        <f>$R869-$S869</f>
        <v/>
      </c>
      <c r="U869" s="67">
        <f>IFERROR(IF(($C869-INDEX(Techniciens!$G$2:$G$13,MATCH($F869,Techniciens!$A$2:$A$13,0)))&lt;=365,"Moins d'un an",IF(($C869-INDEX(Techniciens!$G$2:$G$13,MATCH($F869,Techniciens!$A$2:$A$13,0)))&lt;=730,"1 à 2 ans","Plus de 2 ans")),"")</f>
        <v/>
      </c>
    </row>
    <row r="870">
      <c r="A870" s="65" t="inlineStr">
        <is>
          <t>INT-00869</t>
        </is>
      </c>
      <c r="B870" s="65" t="inlineStr">
        <is>
          <t>DEV-02242</t>
        </is>
      </c>
      <c r="C870" s="66" t="n">
        <v>45964</v>
      </c>
      <c r="D870" s="65" t="inlineStr">
        <is>
          <t>2025-11</t>
        </is>
      </c>
      <c r="E870" s="65" t="inlineStr">
        <is>
          <t>2025-2026</t>
        </is>
      </c>
      <c r="F870" s="65" t="inlineStr">
        <is>
          <t>TEC-02</t>
        </is>
      </c>
      <c r="G870" s="65" t="inlineStr">
        <is>
          <t>Ahmed Zahiri</t>
        </is>
      </c>
      <c r="H870" s="65" t="inlineStr">
        <is>
          <t>Bordeaux</t>
        </is>
      </c>
      <c r="I870" s="65" t="inlineStr">
        <is>
          <t>Chauffage</t>
        </is>
      </c>
      <c r="J870" s="70" t="n">
        <v>8.1</v>
      </c>
      <c r="K870" s="70" t="n">
        <v>7.5</v>
      </c>
      <c r="L870" s="72" t="n">
        <v>35</v>
      </c>
      <c r="M870" s="68" t="n">
        <v>262.5</v>
      </c>
      <c r="N870" s="68" t="n">
        <v>2429.96</v>
      </c>
      <c r="O870" s="65" t="inlineStr">
        <is>
          <t>Terminée</t>
        </is>
      </c>
      <c r="P870" s="67">
        <f>$I870</f>
        <v/>
      </c>
      <c r="Q870" s="69">
        <f>1</f>
        <v/>
      </c>
      <c r="R870" s="68">
        <f>IFERROR(INDEX(Devis!$M$2:$M$3053,MATCH($B870,Devis!$A$2:$A$3053,0)),0)</f>
        <v/>
      </c>
      <c r="S870" s="68">
        <f>$M870+$N870</f>
        <v/>
      </c>
      <c r="T870" s="68">
        <f>$R870-$S870</f>
        <v/>
      </c>
      <c r="U870" s="67">
        <f>IFERROR(IF(($C870-INDEX(Techniciens!$G$2:$G$13,MATCH($F870,Techniciens!$A$2:$A$13,0)))&lt;=365,"Moins d'un an",IF(($C870-INDEX(Techniciens!$G$2:$G$13,MATCH($F870,Techniciens!$A$2:$A$13,0)))&lt;=730,"1 à 2 ans","Plus de 2 ans")),"")</f>
        <v/>
      </c>
    </row>
    <row r="871">
      <c r="A871" s="65" t="inlineStr">
        <is>
          <t>INT-00870</t>
        </is>
      </c>
      <c r="B871" s="65" t="inlineStr">
        <is>
          <t>DEV-02250</t>
        </is>
      </c>
      <c r="C871" s="66" t="n">
        <v>45971</v>
      </c>
      <c r="D871" s="65" t="inlineStr">
        <is>
          <t>2025-11</t>
        </is>
      </c>
      <c r="E871" s="65" t="inlineStr">
        <is>
          <t>2025-2026</t>
        </is>
      </c>
      <c r="F871" s="65" t="inlineStr">
        <is>
          <t>TEC-04</t>
        </is>
      </c>
      <c r="G871" s="65" t="inlineStr">
        <is>
          <t>Lucas Bertin</t>
        </is>
      </c>
      <c r="H871" s="65" t="inlineStr">
        <is>
          <t>Bordeaux</t>
        </is>
      </c>
      <c r="I871" s="65" t="inlineStr">
        <is>
          <t>Dépannage</t>
        </is>
      </c>
      <c r="J871" s="70" t="n">
        <v>1.1</v>
      </c>
      <c r="K871" s="70" t="n">
        <v>1.2</v>
      </c>
      <c r="L871" s="72" t="n">
        <v>27</v>
      </c>
      <c r="M871" s="68" t="n">
        <v>32.4</v>
      </c>
      <c r="N871" s="68" t="n">
        <v>196.4</v>
      </c>
      <c r="O871" s="65" t="inlineStr">
        <is>
          <t>Terminée</t>
        </is>
      </c>
      <c r="P871" s="67">
        <f>$I871</f>
        <v/>
      </c>
      <c r="Q871" s="69">
        <f>1</f>
        <v/>
      </c>
      <c r="R871" s="68">
        <f>IFERROR(INDEX(Devis!$M$2:$M$3053,MATCH($B871,Devis!$A$2:$A$3053,0)),0)</f>
        <v/>
      </c>
      <c r="S871" s="68">
        <f>$M871+$N871</f>
        <v/>
      </c>
      <c r="T871" s="68">
        <f>$R871-$S871</f>
        <v/>
      </c>
      <c r="U871" s="67">
        <f>IFERROR(IF(($C871-INDEX(Techniciens!$G$2:$G$13,MATCH($F871,Techniciens!$A$2:$A$13,0)))&lt;=365,"Moins d'un an",IF(($C871-INDEX(Techniciens!$G$2:$G$13,MATCH($F871,Techniciens!$A$2:$A$13,0)))&lt;=730,"1 à 2 ans","Plus de 2 ans")),"")</f>
        <v/>
      </c>
    </row>
    <row r="872">
      <c r="A872" s="65" t="inlineStr">
        <is>
          <t>INT-00871</t>
        </is>
      </c>
      <c r="B872" s="65" t="inlineStr">
        <is>
          <t>DEV-02254</t>
        </is>
      </c>
      <c r="C872" s="66" t="n">
        <v>45965</v>
      </c>
      <c r="D872" s="65" t="inlineStr">
        <is>
          <t>2025-11</t>
        </is>
      </c>
      <c r="E872" s="65" t="inlineStr">
        <is>
          <t>2025-2026</t>
        </is>
      </c>
      <c r="F872" s="65" t="inlineStr">
        <is>
          <t>TEC-06</t>
        </is>
      </c>
      <c r="G872" s="65" t="inlineStr">
        <is>
          <t>Pierre Vasseur</t>
        </is>
      </c>
      <c r="H872" s="65" t="inlineStr">
        <is>
          <t>Toulouse</t>
        </is>
      </c>
      <c r="I872" s="65" t="inlineStr">
        <is>
          <t>Chauffage</t>
        </is>
      </c>
      <c r="J872" s="70" t="n">
        <v>0.9</v>
      </c>
      <c r="K872" s="70" t="n">
        <v>0.9</v>
      </c>
      <c r="L872" s="72" t="n">
        <v>36</v>
      </c>
      <c r="M872" s="68" t="n">
        <v>32.4</v>
      </c>
      <c r="N872" s="68" t="n">
        <v>67.59999999999999</v>
      </c>
      <c r="O872" s="65" t="inlineStr">
        <is>
          <t>Terminée</t>
        </is>
      </c>
      <c r="P872" s="67">
        <f>$I872</f>
        <v/>
      </c>
      <c r="Q872" s="69">
        <f>1</f>
        <v/>
      </c>
      <c r="R872" s="68">
        <f>IFERROR(INDEX(Devis!$M$2:$M$3053,MATCH($B872,Devis!$A$2:$A$3053,0)),0)</f>
        <v/>
      </c>
      <c r="S872" s="68">
        <f>$M872+$N872</f>
        <v/>
      </c>
      <c r="T872" s="68">
        <f>$R872-$S872</f>
        <v/>
      </c>
      <c r="U872" s="67">
        <f>IFERROR(IF(($C872-INDEX(Techniciens!$G$2:$G$13,MATCH($F872,Techniciens!$A$2:$A$13,0)))&lt;=365,"Moins d'un an",IF(($C872-INDEX(Techniciens!$G$2:$G$13,MATCH($F872,Techniciens!$A$2:$A$13,0)))&lt;=730,"1 à 2 ans","Plus de 2 ans")),"")</f>
        <v/>
      </c>
    </row>
    <row r="873">
      <c r="A873" s="65" t="inlineStr">
        <is>
          <t>INT-00872</t>
        </is>
      </c>
      <c r="B873" s="65" t="inlineStr">
        <is>
          <t>DEV-02269</t>
        </is>
      </c>
      <c r="C873" s="66" t="n">
        <v>45975</v>
      </c>
      <c r="D873" s="65" t="inlineStr">
        <is>
          <t>2025-11</t>
        </is>
      </c>
      <c r="E873" s="65" t="inlineStr">
        <is>
          <t>2025-2026</t>
        </is>
      </c>
      <c r="F873" s="65" t="inlineStr">
        <is>
          <t>TEC-10</t>
        </is>
      </c>
      <c r="G873" s="65" t="inlineStr">
        <is>
          <t>Bruno Castel</t>
        </is>
      </c>
      <c r="H873" s="65" t="inlineStr">
        <is>
          <t>Montpellier</t>
        </is>
      </c>
      <c r="I873" s="65" t="inlineStr">
        <is>
          <t>Salle de bain</t>
        </is>
      </c>
      <c r="J873" s="70" t="n">
        <v>15.5</v>
      </c>
      <c r="K873" s="70" t="n">
        <v>17.4</v>
      </c>
      <c r="L873" s="72" t="n">
        <v>31</v>
      </c>
      <c r="M873" s="68" t="n">
        <v>539.4</v>
      </c>
      <c r="N873" s="68" t="n">
        <v>4443.74</v>
      </c>
      <c r="O873" s="65" t="inlineStr">
        <is>
          <t>Terminée</t>
        </is>
      </c>
      <c r="P873" s="67">
        <f>$I873</f>
        <v/>
      </c>
      <c r="Q873" s="69">
        <f>1</f>
        <v/>
      </c>
      <c r="R873" s="68">
        <f>IFERROR(INDEX(Devis!$M$2:$M$3053,MATCH($B873,Devis!$A$2:$A$3053,0)),0)</f>
        <v/>
      </c>
      <c r="S873" s="68">
        <f>$M873+$N873</f>
        <v/>
      </c>
      <c r="T873" s="68">
        <f>$R873-$S873</f>
        <v/>
      </c>
      <c r="U873" s="67">
        <f>IFERROR(IF(($C873-INDEX(Techniciens!$G$2:$G$13,MATCH($F873,Techniciens!$A$2:$A$13,0)))&lt;=365,"Moins d'un an",IF(($C873-INDEX(Techniciens!$G$2:$G$13,MATCH($F873,Techniciens!$A$2:$A$13,0)))&lt;=730,"1 à 2 ans","Plus de 2 ans")),"")</f>
        <v/>
      </c>
    </row>
    <row r="874">
      <c r="A874" s="65" t="inlineStr">
        <is>
          <t>INT-00873</t>
        </is>
      </c>
      <c r="B874" s="65" t="inlineStr">
        <is>
          <t>DEV-02270</t>
        </is>
      </c>
      <c r="C874" s="66" t="n">
        <v>45982</v>
      </c>
      <c r="D874" s="65" t="inlineStr">
        <is>
          <t>2025-11</t>
        </is>
      </c>
      <c r="E874" s="65" t="inlineStr">
        <is>
          <t>2025-2026</t>
        </is>
      </c>
      <c r="F874" s="65" t="inlineStr">
        <is>
          <t>TEC-06</t>
        </is>
      </c>
      <c r="G874" s="65" t="inlineStr">
        <is>
          <t>Pierre Vasseur</t>
        </is>
      </c>
      <c r="H874" s="65" t="inlineStr">
        <is>
          <t>Toulouse</t>
        </is>
      </c>
      <c r="I874" s="65" t="inlineStr">
        <is>
          <t>Chauffage</t>
        </is>
      </c>
      <c r="J874" s="70" t="n">
        <v>3.2</v>
      </c>
      <c r="K874" s="70" t="n">
        <v>3.2</v>
      </c>
      <c r="L874" s="72" t="n">
        <v>36</v>
      </c>
      <c r="M874" s="68" t="n">
        <v>115.2</v>
      </c>
      <c r="N874" s="68" t="n">
        <v>330.99</v>
      </c>
      <c r="O874" s="65" t="inlineStr">
        <is>
          <t>Terminée</t>
        </is>
      </c>
      <c r="P874" s="67">
        <f>$I874</f>
        <v/>
      </c>
      <c r="Q874" s="69">
        <f>1</f>
        <v/>
      </c>
      <c r="R874" s="68">
        <f>IFERROR(INDEX(Devis!$M$2:$M$3053,MATCH($B874,Devis!$A$2:$A$3053,0)),0)</f>
        <v/>
      </c>
      <c r="S874" s="68">
        <f>$M874+$N874</f>
        <v/>
      </c>
      <c r="T874" s="68">
        <f>$R874-$S874</f>
        <v/>
      </c>
      <c r="U874" s="67">
        <f>IFERROR(IF(($C874-INDEX(Techniciens!$G$2:$G$13,MATCH($F874,Techniciens!$A$2:$A$13,0)))&lt;=365,"Moins d'un an",IF(($C874-INDEX(Techniciens!$G$2:$G$13,MATCH($F874,Techniciens!$A$2:$A$13,0)))&lt;=730,"1 à 2 ans","Plus de 2 ans")),"")</f>
        <v/>
      </c>
    </row>
    <row r="875">
      <c r="A875" s="65" t="inlineStr">
        <is>
          <t>INT-00874</t>
        </is>
      </c>
      <c r="B875" s="65" t="inlineStr">
        <is>
          <t>DEV-02271</t>
        </is>
      </c>
      <c r="C875" s="66" t="n">
        <v>45980</v>
      </c>
      <c r="D875" s="65" t="inlineStr">
        <is>
          <t>2025-11</t>
        </is>
      </c>
      <c r="E875" s="65" t="inlineStr">
        <is>
          <t>2025-2026</t>
        </is>
      </c>
      <c r="F875" s="65" t="inlineStr">
        <is>
          <t>TEC-09</t>
        </is>
      </c>
      <c r="G875" s="65" t="inlineStr">
        <is>
          <t>Mehdi Ouali</t>
        </is>
      </c>
      <c r="H875" s="65" t="inlineStr">
        <is>
          <t>Toulouse</t>
        </is>
      </c>
      <c r="I875" s="65" t="inlineStr">
        <is>
          <t>Dépannage</t>
        </is>
      </c>
      <c r="J875" s="70" t="n">
        <v>3.4</v>
      </c>
      <c r="K875" s="70" t="n">
        <v>3.7</v>
      </c>
      <c r="L875" s="72" t="n">
        <v>28</v>
      </c>
      <c r="M875" s="68" t="n">
        <v>103.6</v>
      </c>
      <c r="N875" s="68" t="n">
        <v>485.68</v>
      </c>
      <c r="O875" s="65" t="inlineStr">
        <is>
          <t>Terminée</t>
        </is>
      </c>
      <c r="P875" s="67">
        <f>$I875</f>
        <v/>
      </c>
      <c r="Q875" s="69">
        <f>1</f>
        <v/>
      </c>
      <c r="R875" s="68">
        <f>IFERROR(INDEX(Devis!$M$2:$M$3053,MATCH($B875,Devis!$A$2:$A$3053,0)),0)</f>
        <v/>
      </c>
      <c r="S875" s="68">
        <f>$M875+$N875</f>
        <v/>
      </c>
      <c r="T875" s="68">
        <f>$R875-$S875</f>
        <v/>
      </c>
      <c r="U875" s="67">
        <f>IFERROR(IF(($C875-INDEX(Techniciens!$G$2:$G$13,MATCH($F875,Techniciens!$A$2:$A$13,0)))&lt;=365,"Moins d'un an",IF(($C875-INDEX(Techniciens!$G$2:$G$13,MATCH($F875,Techniciens!$A$2:$A$13,0)))&lt;=730,"1 à 2 ans","Plus de 2 ans")),"")</f>
        <v/>
      </c>
    </row>
    <row r="876">
      <c r="A876" s="65" t="inlineStr">
        <is>
          <t>INT-00875</t>
        </is>
      </c>
      <c r="B876" s="65" t="inlineStr">
        <is>
          <t>DEV-02272</t>
        </is>
      </c>
      <c r="C876" s="66" t="n">
        <v>45952</v>
      </c>
      <c r="D876" s="65" t="inlineStr">
        <is>
          <t>2025-10</t>
        </is>
      </c>
      <c r="E876" s="65" t="inlineStr">
        <is>
          <t>2025-2026</t>
        </is>
      </c>
      <c r="F876" s="65" t="inlineStr">
        <is>
          <t>TEC-05</t>
        </is>
      </c>
      <c r="G876" s="65" t="inlineStr">
        <is>
          <t>Sonia Mercier</t>
        </is>
      </c>
      <c r="H876" s="65" t="inlineStr">
        <is>
          <t>Bordeaux</t>
        </is>
      </c>
      <c r="I876" s="65" t="inlineStr">
        <is>
          <t>Salle de bain</t>
        </is>
      </c>
      <c r="J876" s="70" t="n">
        <v>50.1</v>
      </c>
      <c r="K876" s="70" t="n">
        <v>49</v>
      </c>
      <c r="L876" s="72" t="n">
        <v>31</v>
      </c>
      <c r="M876" s="68" t="n">
        <v>1519</v>
      </c>
      <c r="N876" s="68" t="n">
        <v>6722.59</v>
      </c>
      <c r="O876" s="65" t="inlineStr">
        <is>
          <t>Terminée</t>
        </is>
      </c>
      <c r="P876" s="67">
        <f>$I876</f>
        <v/>
      </c>
      <c r="Q876" s="69">
        <f>1</f>
        <v/>
      </c>
      <c r="R876" s="68">
        <f>IFERROR(INDEX(Devis!$M$2:$M$3053,MATCH($B876,Devis!$A$2:$A$3053,0)),0)</f>
        <v/>
      </c>
      <c r="S876" s="68">
        <f>$M876+$N876</f>
        <v/>
      </c>
      <c r="T876" s="68">
        <f>$R876-$S876</f>
        <v/>
      </c>
      <c r="U876" s="67">
        <f>IFERROR(IF(($C876-INDEX(Techniciens!$G$2:$G$13,MATCH($F876,Techniciens!$A$2:$A$13,0)))&lt;=365,"Moins d'un an",IF(($C876-INDEX(Techniciens!$G$2:$G$13,MATCH($F876,Techniciens!$A$2:$A$13,0)))&lt;=730,"1 à 2 ans","Plus de 2 ans")),"")</f>
        <v/>
      </c>
    </row>
    <row r="877">
      <c r="A877" s="65" t="inlineStr">
        <is>
          <t>INT-00876</t>
        </is>
      </c>
      <c r="B877" s="65" t="inlineStr">
        <is>
          <t>DEV-02274</t>
        </is>
      </c>
      <c r="C877" s="66" t="n">
        <v>45971</v>
      </c>
      <c r="D877" s="65" t="inlineStr">
        <is>
          <t>2025-11</t>
        </is>
      </c>
      <c r="E877" s="65" t="inlineStr">
        <is>
          <t>2025-2026</t>
        </is>
      </c>
      <c r="F877" s="65" t="inlineStr">
        <is>
          <t>TEC-09</t>
        </is>
      </c>
      <c r="G877" s="65" t="inlineStr">
        <is>
          <t>Mehdi Ouali</t>
        </is>
      </c>
      <c r="H877" s="65" t="inlineStr">
        <is>
          <t>Toulouse</t>
        </is>
      </c>
      <c r="I877" s="65" t="inlineStr">
        <is>
          <t>Dépannage</t>
        </is>
      </c>
      <c r="J877" s="70" t="n">
        <v>1</v>
      </c>
      <c r="K877" s="70" t="n">
        <v>1.1</v>
      </c>
      <c r="L877" s="72" t="n">
        <v>28</v>
      </c>
      <c r="M877" s="68" t="n">
        <v>30.8</v>
      </c>
      <c r="N877" s="68" t="n">
        <v>81.73</v>
      </c>
      <c r="O877" s="65" t="inlineStr">
        <is>
          <t>Terminée</t>
        </is>
      </c>
      <c r="P877" s="67">
        <f>$I877</f>
        <v/>
      </c>
      <c r="Q877" s="69">
        <f>1</f>
        <v/>
      </c>
      <c r="R877" s="68">
        <f>IFERROR(INDEX(Devis!$M$2:$M$3053,MATCH($B877,Devis!$A$2:$A$3053,0)),0)</f>
        <v/>
      </c>
      <c r="S877" s="68">
        <f>$M877+$N877</f>
        <v/>
      </c>
      <c r="T877" s="68">
        <f>$R877-$S877</f>
        <v/>
      </c>
      <c r="U877" s="67">
        <f>IFERROR(IF(($C877-INDEX(Techniciens!$G$2:$G$13,MATCH($F877,Techniciens!$A$2:$A$13,0)))&lt;=365,"Moins d'un an",IF(($C877-INDEX(Techniciens!$G$2:$G$13,MATCH($F877,Techniciens!$A$2:$A$13,0)))&lt;=730,"1 à 2 ans","Plus de 2 ans")),"")</f>
        <v/>
      </c>
    </row>
    <row r="878">
      <c r="A878" s="65" t="inlineStr">
        <is>
          <t>INT-00877</t>
        </is>
      </c>
      <c r="B878" s="65" t="inlineStr">
        <is>
          <t>DEV-02276</t>
        </is>
      </c>
      <c r="C878" s="66" t="n">
        <v>45978</v>
      </c>
      <c r="D878" s="65" t="inlineStr">
        <is>
          <t>2025-11</t>
        </is>
      </c>
      <c r="E878" s="65" t="inlineStr">
        <is>
          <t>2025-2026</t>
        </is>
      </c>
      <c r="F878" s="65" t="inlineStr">
        <is>
          <t>TEC-08</t>
        </is>
      </c>
      <c r="G878" s="65" t="inlineStr">
        <is>
          <t>Elodie Ravel</t>
        </is>
      </c>
      <c r="H878" s="65" t="inlineStr">
        <is>
          <t>Toulouse</t>
        </is>
      </c>
      <c r="I878" s="65" t="inlineStr">
        <is>
          <t>Électricité</t>
        </is>
      </c>
      <c r="J878" s="70" t="n">
        <v>30.4</v>
      </c>
      <c r="K878" s="70" t="n">
        <v>29.8</v>
      </c>
      <c r="L878" s="72" t="n">
        <v>32</v>
      </c>
      <c r="M878" s="68" t="n">
        <v>953.6</v>
      </c>
      <c r="N878" s="68" t="n">
        <v>6455.59</v>
      </c>
      <c r="O878" s="65" t="inlineStr">
        <is>
          <t>Terminée</t>
        </is>
      </c>
      <c r="P878" s="67">
        <f>$I878</f>
        <v/>
      </c>
      <c r="Q878" s="69">
        <f>1</f>
        <v/>
      </c>
      <c r="R878" s="68">
        <f>IFERROR(INDEX(Devis!$M$2:$M$3053,MATCH($B878,Devis!$A$2:$A$3053,0)),0)</f>
        <v/>
      </c>
      <c r="S878" s="68">
        <f>$M878+$N878</f>
        <v/>
      </c>
      <c r="T878" s="68">
        <f>$R878-$S878</f>
        <v/>
      </c>
      <c r="U878" s="67">
        <f>IFERROR(IF(($C878-INDEX(Techniciens!$G$2:$G$13,MATCH($F878,Techniciens!$A$2:$A$13,0)))&lt;=365,"Moins d'un an",IF(($C878-INDEX(Techniciens!$G$2:$G$13,MATCH($F878,Techniciens!$A$2:$A$13,0)))&lt;=730,"1 à 2 ans","Plus de 2 ans")),"")</f>
        <v/>
      </c>
    </row>
    <row r="879">
      <c r="A879" s="65" t="inlineStr">
        <is>
          <t>INT-00878</t>
        </is>
      </c>
      <c r="B879" s="65" t="inlineStr">
        <is>
          <t>DEV-02278</t>
        </is>
      </c>
      <c r="C879" s="66" t="n">
        <v>45964</v>
      </c>
      <c r="D879" s="65" t="inlineStr">
        <is>
          <t>2025-11</t>
        </is>
      </c>
      <c r="E879" s="65" t="inlineStr">
        <is>
          <t>2025-2026</t>
        </is>
      </c>
      <c r="F879" s="65" t="inlineStr">
        <is>
          <t>TEC-09</t>
        </is>
      </c>
      <c r="G879" s="65" t="inlineStr">
        <is>
          <t>Mehdi Ouali</t>
        </is>
      </c>
      <c r="H879" s="65" t="inlineStr">
        <is>
          <t>Toulouse</t>
        </is>
      </c>
      <c r="I879" s="65" t="inlineStr">
        <is>
          <t>Dépannage</t>
        </is>
      </c>
      <c r="J879" s="70" t="n">
        <v>1</v>
      </c>
      <c r="K879" s="70" t="n">
        <v>1.1</v>
      </c>
      <c r="L879" s="72" t="n">
        <v>28</v>
      </c>
      <c r="M879" s="68" t="n">
        <v>30.8</v>
      </c>
      <c r="N879" s="68" t="n">
        <v>230.77</v>
      </c>
      <c r="O879" s="65" t="inlineStr">
        <is>
          <t>Terminée</t>
        </is>
      </c>
      <c r="P879" s="67">
        <f>$I879</f>
        <v/>
      </c>
      <c r="Q879" s="69">
        <f>1</f>
        <v/>
      </c>
      <c r="R879" s="68">
        <f>IFERROR(INDEX(Devis!$M$2:$M$3053,MATCH($B879,Devis!$A$2:$A$3053,0)),0)</f>
        <v/>
      </c>
      <c r="S879" s="68">
        <f>$M879+$N879</f>
        <v/>
      </c>
      <c r="T879" s="68">
        <f>$R879-$S879</f>
        <v/>
      </c>
      <c r="U879" s="67">
        <f>IFERROR(IF(($C879-INDEX(Techniciens!$G$2:$G$13,MATCH($F879,Techniciens!$A$2:$A$13,0)))&lt;=365,"Moins d'un an",IF(($C879-INDEX(Techniciens!$G$2:$G$13,MATCH($F879,Techniciens!$A$2:$A$13,0)))&lt;=730,"1 à 2 ans","Plus de 2 ans")),"")</f>
        <v/>
      </c>
    </row>
    <row r="880">
      <c r="A880" s="65" t="inlineStr">
        <is>
          <t>INT-00879</t>
        </is>
      </c>
      <c r="B880" s="65" t="inlineStr">
        <is>
          <t>DEV-02283</t>
        </is>
      </c>
      <c r="C880" s="66" t="n">
        <v>45971</v>
      </c>
      <c r="D880" s="65" t="inlineStr">
        <is>
          <t>2025-11</t>
        </is>
      </c>
      <c r="E880" s="65" t="inlineStr">
        <is>
          <t>2025-2026</t>
        </is>
      </c>
      <c r="F880" s="65" t="inlineStr">
        <is>
          <t>TEC-01</t>
        </is>
      </c>
      <c r="G880" s="65" t="inlineStr">
        <is>
          <t>Marc Delaunay</t>
        </is>
      </c>
      <c r="H880" s="65" t="inlineStr">
        <is>
          <t>Bordeaux</t>
        </is>
      </c>
      <c r="I880" s="65" t="inlineStr">
        <is>
          <t>Plomberie</t>
        </is>
      </c>
      <c r="J880" s="70" t="n">
        <v>24</v>
      </c>
      <c r="K880" s="70" t="n">
        <v>21.1</v>
      </c>
      <c r="L880" s="72" t="n">
        <v>32</v>
      </c>
      <c r="M880" s="68" t="n">
        <v>675.2</v>
      </c>
      <c r="N880" s="68" t="n">
        <v>6877.28</v>
      </c>
      <c r="O880" s="65" t="inlineStr">
        <is>
          <t>Terminée</t>
        </is>
      </c>
      <c r="P880" s="67">
        <f>$I880</f>
        <v/>
      </c>
      <c r="Q880" s="69">
        <f>1</f>
        <v/>
      </c>
      <c r="R880" s="68">
        <f>IFERROR(INDEX(Devis!$M$2:$M$3053,MATCH($B880,Devis!$A$2:$A$3053,0)),0)</f>
        <v/>
      </c>
      <c r="S880" s="68">
        <f>$M880+$N880</f>
        <v/>
      </c>
      <c r="T880" s="68">
        <f>$R880-$S880</f>
        <v/>
      </c>
      <c r="U880" s="67">
        <f>IFERROR(IF(($C880-INDEX(Techniciens!$G$2:$G$13,MATCH($F880,Techniciens!$A$2:$A$13,0)))&lt;=365,"Moins d'un an",IF(($C880-INDEX(Techniciens!$G$2:$G$13,MATCH($F880,Techniciens!$A$2:$A$13,0)))&lt;=730,"1 à 2 ans","Plus de 2 ans")),"")</f>
        <v/>
      </c>
    </row>
    <row r="881">
      <c r="A881" s="65" t="inlineStr">
        <is>
          <t>INT-00880</t>
        </is>
      </c>
      <c r="B881" s="65" t="inlineStr">
        <is>
          <t>DEV-02289</t>
        </is>
      </c>
      <c r="C881" s="66" t="n">
        <v>45975</v>
      </c>
      <c r="D881" s="65" t="inlineStr">
        <is>
          <t>2025-11</t>
        </is>
      </c>
      <c r="E881" s="65" t="inlineStr">
        <is>
          <t>2025-2026</t>
        </is>
      </c>
      <c r="F881" s="65" t="inlineStr">
        <is>
          <t>TEC-08</t>
        </is>
      </c>
      <c r="G881" s="65" t="inlineStr">
        <is>
          <t>Elodie Ravel</t>
        </is>
      </c>
      <c r="H881" s="65" t="inlineStr">
        <is>
          <t>Toulouse</t>
        </is>
      </c>
      <c r="I881" s="65" t="inlineStr">
        <is>
          <t>Électricité</t>
        </is>
      </c>
      <c r="J881" s="70" t="n">
        <v>17.2</v>
      </c>
      <c r="K881" s="70" t="n">
        <v>16.2</v>
      </c>
      <c r="L881" s="72" t="n">
        <v>32</v>
      </c>
      <c r="M881" s="68" t="n">
        <v>518.4</v>
      </c>
      <c r="N881" s="68" t="n">
        <v>2091.28</v>
      </c>
      <c r="O881" s="65" t="inlineStr">
        <is>
          <t>Terminée</t>
        </is>
      </c>
      <c r="P881" s="67">
        <f>$I881</f>
        <v/>
      </c>
      <c r="Q881" s="69">
        <f>1</f>
        <v/>
      </c>
      <c r="R881" s="68">
        <f>IFERROR(INDEX(Devis!$M$2:$M$3053,MATCH($B881,Devis!$A$2:$A$3053,0)),0)</f>
        <v/>
      </c>
      <c r="S881" s="68">
        <f>$M881+$N881</f>
        <v/>
      </c>
      <c r="T881" s="68">
        <f>$R881-$S881</f>
        <v/>
      </c>
      <c r="U881" s="67">
        <f>IFERROR(IF(($C881-INDEX(Techniciens!$G$2:$G$13,MATCH($F881,Techniciens!$A$2:$A$13,0)))&lt;=365,"Moins d'un an",IF(($C881-INDEX(Techniciens!$G$2:$G$13,MATCH($F881,Techniciens!$A$2:$A$13,0)))&lt;=730,"1 à 2 ans","Plus de 2 ans")),"")</f>
        <v/>
      </c>
    </row>
    <row r="882">
      <c r="A882" s="65" t="inlineStr">
        <is>
          <t>INT-00881</t>
        </is>
      </c>
      <c r="B882" s="65" t="inlineStr">
        <is>
          <t>DEV-02290</t>
        </is>
      </c>
      <c r="C882" s="66" t="n">
        <v>45978</v>
      </c>
      <c r="D882" s="65" t="inlineStr">
        <is>
          <t>2025-11</t>
        </is>
      </c>
      <c r="E882" s="65" t="inlineStr">
        <is>
          <t>2025-2026</t>
        </is>
      </c>
      <c r="F882" s="65" t="inlineStr">
        <is>
          <t>TEC-02</t>
        </is>
      </c>
      <c r="G882" s="65" t="inlineStr">
        <is>
          <t>Ahmed Zahiri</t>
        </is>
      </c>
      <c r="H882" s="65" t="inlineStr">
        <is>
          <t>Bordeaux</t>
        </is>
      </c>
      <c r="I882" s="65" t="inlineStr">
        <is>
          <t>Chauffage</t>
        </is>
      </c>
      <c r="J882" s="70" t="n">
        <v>12.6</v>
      </c>
      <c r="K882" s="70" t="n">
        <v>11.9</v>
      </c>
      <c r="L882" s="72" t="n">
        <v>35</v>
      </c>
      <c r="M882" s="68" t="n">
        <v>416.5</v>
      </c>
      <c r="N882" s="68" t="n">
        <v>6494.57</v>
      </c>
      <c r="O882" s="65" t="inlineStr">
        <is>
          <t>Terminée</t>
        </is>
      </c>
      <c r="P882" s="67">
        <f>$I882</f>
        <v/>
      </c>
      <c r="Q882" s="69">
        <f>1</f>
        <v/>
      </c>
      <c r="R882" s="68">
        <f>IFERROR(INDEX(Devis!$M$2:$M$3053,MATCH($B882,Devis!$A$2:$A$3053,0)),0)</f>
        <v/>
      </c>
      <c r="S882" s="68">
        <f>$M882+$N882</f>
        <v/>
      </c>
      <c r="T882" s="68">
        <f>$R882-$S882</f>
        <v/>
      </c>
      <c r="U882" s="67">
        <f>IFERROR(IF(($C882-INDEX(Techniciens!$G$2:$G$13,MATCH($F882,Techniciens!$A$2:$A$13,0)))&lt;=365,"Moins d'un an",IF(($C882-INDEX(Techniciens!$G$2:$G$13,MATCH($F882,Techniciens!$A$2:$A$13,0)))&lt;=730,"1 à 2 ans","Plus de 2 ans")),"")</f>
        <v/>
      </c>
    </row>
    <row r="883">
      <c r="A883" s="65" t="inlineStr">
        <is>
          <t>INT-00882</t>
        </is>
      </c>
      <c r="B883" s="65" t="inlineStr">
        <is>
          <t>DEV-02292</t>
        </is>
      </c>
      <c r="C883" s="66" t="n">
        <v>45978</v>
      </c>
      <c r="D883" s="65" t="inlineStr">
        <is>
          <t>2025-11</t>
        </is>
      </c>
      <c r="E883" s="65" t="inlineStr">
        <is>
          <t>2025-2026</t>
        </is>
      </c>
      <c r="F883" s="65" t="inlineStr">
        <is>
          <t>TEC-02</t>
        </is>
      </c>
      <c r="G883" s="65" t="inlineStr">
        <is>
          <t>Ahmed Zahiri</t>
        </is>
      </c>
      <c r="H883" s="65" t="inlineStr">
        <is>
          <t>Bordeaux</t>
        </is>
      </c>
      <c r="I883" s="65" t="inlineStr">
        <is>
          <t>Chauffage</t>
        </is>
      </c>
      <c r="J883" s="70" t="n">
        <v>3.5</v>
      </c>
      <c r="K883" s="70" t="n">
        <v>3.1</v>
      </c>
      <c r="L883" s="72" t="n">
        <v>35</v>
      </c>
      <c r="M883" s="68" t="n">
        <v>108.5</v>
      </c>
      <c r="N883" s="68" t="n">
        <v>563.84</v>
      </c>
      <c r="O883" s="65" t="inlineStr">
        <is>
          <t>Terminée</t>
        </is>
      </c>
      <c r="P883" s="67">
        <f>$I883</f>
        <v/>
      </c>
      <c r="Q883" s="69">
        <f>1</f>
        <v/>
      </c>
      <c r="R883" s="68">
        <f>IFERROR(INDEX(Devis!$M$2:$M$3053,MATCH($B883,Devis!$A$2:$A$3053,0)),0)</f>
        <v/>
      </c>
      <c r="S883" s="68">
        <f>$M883+$N883</f>
        <v/>
      </c>
      <c r="T883" s="68">
        <f>$R883-$S883</f>
        <v/>
      </c>
      <c r="U883" s="67">
        <f>IFERROR(IF(($C883-INDEX(Techniciens!$G$2:$G$13,MATCH($F883,Techniciens!$A$2:$A$13,0)))&lt;=365,"Moins d'un an",IF(($C883-INDEX(Techniciens!$G$2:$G$13,MATCH($F883,Techniciens!$A$2:$A$13,0)))&lt;=730,"1 à 2 ans","Plus de 2 ans")),"")</f>
        <v/>
      </c>
    </row>
    <row r="884">
      <c r="A884" s="65" t="inlineStr">
        <is>
          <t>INT-00883</t>
        </is>
      </c>
      <c r="B884" s="65" t="inlineStr">
        <is>
          <t>DEV-02293</t>
        </is>
      </c>
      <c r="C884" s="66" t="n">
        <v>45988</v>
      </c>
      <c r="D884" s="65" t="inlineStr">
        <is>
          <t>2025-11</t>
        </is>
      </c>
      <c r="E884" s="65" t="inlineStr">
        <is>
          <t>2025-2026</t>
        </is>
      </c>
      <c r="F884" s="65" t="inlineStr">
        <is>
          <t>TEC-03</t>
        </is>
      </c>
      <c r="G884" s="65" t="inlineStr">
        <is>
          <t>Fabien Ortiz</t>
        </is>
      </c>
      <c r="H884" s="65" t="inlineStr">
        <is>
          <t>Bordeaux</t>
        </is>
      </c>
      <c r="I884" s="65" t="inlineStr">
        <is>
          <t>Électricité</t>
        </is>
      </c>
      <c r="J884" s="70" t="n">
        <v>5.6</v>
      </c>
      <c r="K884" s="70" t="n">
        <v>6.1</v>
      </c>
      <c r="L884" s="72" t="n">
        <v>33</v>
      </c>
      <c r="M884" s="68" t="n">
        <v>201.3</v>
      </c>
      <c r="N884" s="68" t="n">
        <v>958.2</v>
      </c>
      <c r="O884" s="65" t="inlineStr">
        <is>
          <t>Terminée</t>
        </is>
      </c>
      <c r="P884" s="67">
        <f>$I884</f>
        <v/>
      </c>
      <c r="Q884" s="69">
        <f>1</f>
        <v/>
      </c>
      <c r="R884" s="68">
        <f>IFERROR(INDEX(Devis!$M$2:$M$3053,MATCH($B884,Devis!$A$2:$A$3053,0)),0)</f>
        <v/>
      </c>
      <c r="S884" s="68">
        <f>$M884+$N884</f>
        <v/>
      </c>
      <c r="T884" s="68">
        <f>$R884-$S884</f>
        <v/>
      </c>
      <c r="U884" s="67">
        <f>IFERROR(IF(($C884-INDEX(Techniciens!$G$2:$G$13,MATCH($F884,Techniciens!$A$2:$A$13,0)))&lt;=365,"Moins d'un an",IF(($C884-INDEX(Techniciens!$G$2:$G$13,MATCH($F884,Techniciens!$A$2:$A$13,0)))&lt;=730,"1 à 2 ans","Plus de 2 ans")),"")</f>
        <v/>
      </c>
    </row>
    <row r="885">
      <c r="A885" s="65" t="inlineStr">
        <is>
          <t>INT-00884</t>
        </is>
      </c>
      <c r="B885" s="65" t="inlineStr">
        <is>
          <t>DEV-02313</t>
        </is>
      </c>
      <c r="C885" s="66" t="n">
        <v>45964</v>
      </c>
      <c r="D885" s="65" t="inlineStr">
        <is>
          <t>2025-11</t>
        </is>
      </c>
      <c r="E885" s="65" t="inlineStr">
        <is>
          <t>2025-2026</t>
        </is>
      </c>
      <c r="F885" s="65" t="inlineStr">
        <is>
          <t>TEC-06</t>
        </is>
      </c>
      <c r="G885" s="65" t="inlineStr">
        <is>
          <t>Pierre Vasseur</t>
        </is>
      </c>
      <c r="H885" s="65" t="inlineStr">
        <is>
          <t>Toulouse</t>
        </is>
      </c>
      <c r="I885" s="65" t="inlineStr">
        <is>
          <t>Chauffage</t>
        </is>
      </c>
      <c r="J885" s="70" t="n">
        <v>2.7</v>
      </c>
      <c r="K885" s="70" t="n">
        <v>2.2</v>
      </c>
      <c r="L885" s="72" t="n">
        <v>36</v>
      </c>
      <c r="M885" s="68" t="n">
        <v>79.2</v>
      </c>
      <c r="N885" s="68" t="n">
        <v>163.76</v>
      </c>
      <c r="O885" s="65" t="inlineStr">
        <is>
          <t>Terminée</t>
        </is>
      </c>
      <c r="P885" s="67">
        <f>$I885</f>
        <v/>
      </c>
      <c r="Q885" s="69">
        <f>1</f>
        <v/>
      </c>
      <c r="R885" s="68">
        <f>IFERROR(INDEX(Devis!$M$2:$M$3053,MATCH($B885,Devis!$A$2:$A$3053,0)),0)</f>
        <v/>
      </c>
      <c r="S885" s="68">
        <f>$M885+$N885</f>
        <v/>
      </c>
      <c r="T885" s="68">
        <f>$R885-$S885</f>
        <v/>
      </c>
      <c r="U885" s="67">
        <f>IFERROR(IF(($C885-INDEX(Techniciens!$G$2:$G$13,MATCH($F885,Techniciens!$A$2:$A$13,0)))&lt;=365,"Moins d'un an",IF(($C885-INDEX(Techniciens!$G$2:$G$13,MATCH($F885,Techniciens!$A$2:$A$13,0)))&lt;=730,"1 à 2 ans","Plus de 2 ans")),"")</f>
        <v/>
      </c>
    </row>
    <row r="886">
      <c r="A886" s="65" t="inlineStr">
        <is>
          <t>INT-00885</t>
        </is>
      </c>
      <c r="B886" s="65" t="inlineStr">
        <is>
          <t>DEV-02317</t>
        </is>
      </c>
      <c r="C886" s="66" t="n">
        <v>45988</v>
      </c>
      <c r="D886" s="65" t="inlineStr">
        <is>
          <t>2025-11</t>
        </is>
      </c>
      <c r="E886" s="65" t="inlineStr">
        <is>
          <t>2025-2026</t>
        </is>
      </c>
      <c r="F886" s="65" t="inlineStr">
        <is>
          <t>TEC-07</t>
        </is>
      </c>
      <c r="G886" s="65" t="inlineStr">
        <is>
          <t>Yannick Dubreuil</t>
        </is>
      </c>
      <c r="H886" s="65" t="inlineStr">
        <is>
          <t>Toulouse</t>
        </is>
      </c>
      <c r="I886" s="65" t="inlineStr">
        <is>
          <t>Plomberie</t>
        </is>
      </c>
      <c r="J886" s="70" t="n">
        <v>2.1</v>
      </c>
      <c r="K886" s="70" t="n">
        <v>2.2</v>
      </c>
      <c r="L886" s="72" t="n">
        <v>30</v>
      </c>
      <c r="M886" s="68" t="n">
        <v>66</v>
      </c>
      <c r="N886" s="68" t="n">
        <v>190.56</v>
      </c>
      <c r="O886" s="65" t="inlineStr">
        <is>
          <t>Terminée</t>
        </is>
      </c>
      <c r="P886" s="67">
        <f>$I886</f>
        <v/>
      </c>
      <c r="Q886" s="69">
        <f>1</f>
        <v/>
      </c>
      <c r="R886" s="68">
        <f>IFERROR(INDEX(Devis!$M$2:$M$3053,MATCH($B886,Devis!$A$2:$A$3053,0)),0)</f>
        <v/>
      </c>
      <c r="S886" s="68">
        <f>$M886+$N886</f>
        <v/>
      </c>
      <c r="T886" s="68">
        <f>$R886-$S886</f>
        <v/>
      </c>
      <c r="U886" s="67">
        <f>IFERROR(IF(($C886-INDEX(Techniciens!$G$2:$G$13,MATCH($F886,Techniciens!$A$2:$A$13,0)))&lt;=365,"Moins d'un an",IF(($C886-INDEX(Techniciens!$G$2:$G$13,MATCH($F886,Techniciens!$A$2:$A$13,0)))&lt;=730,"1 à 2 ans","Plus de 2 ans")),"")</f>
        <v/>
      </c>
    </row>
    <row r="887">
      <c r="A887" s="65" t="inlineStr">
        <is>
          <t>INT-00886</t>
        </is>
      </c>
      <c r="B887" s="65" t="inlineStr">
        <is>
          <t>DEV-02326</t>
        </is>
      </c>
      <c r="C887" s="66" t="n">
        <v>46001</v>
      </c>
      <c r="D887" s="65" t="inlineStr">
        <is>
          <t>2025-12</t>
        </is>
      </c>
      <c r="E887" s="65" t="inlineStr">
        <is>
          <t>2025-2026</t>
        </is>
      </c>
      <c r="F887" s="65" t="inlineStr">
        <is>
          <t>TEC-03</t>
        </is>
      </c>
      <c r="G887" s="65" t="inlineStr">
        <is>
          <t>Fabien Ortiz</t>
        </is>
      </c>
      <c r="H887" s="65" t="inlineStr">
        <is>
          <t>Bordeaux</t>
        </is>
      </c>
      <c r="I887" s="65" t="inlineStr">
        <is>
          <t>Électricité</t>
        </is>
      </c>
      <c r="J887" s="70" t="n">
        <v>7.2</v>
      </c>
      <c r="K887" s="70" t="n">
        <v>6.7</v>
      </c>
      <c r="L887" s="72" t="n">
        <v>33</v>
      </c>
      <c r="M887" s="68" t="n">
        <v>221.1</v>
      </c>
      <c r="N887" s="68" t="n">
        <v>1079.42</v>
      </c>
      <c r="O887" s="65" t="inlineStr">
        <is>
          <t>Terminée</t>
        </is>
      </c>
      <c r="P887" s="67">
        <f>$I887</f>
        <v/>
      </c>
      <c r="Q887" s="69">
        <f>1</f>
        <v/>
      </c>
      <c r="R887" s="68">
        <f>IFERROR(INDEX(Devis!$M$2:$M$3053,MATCH($B887,Devis!$A$2:$A$3053,0)),0)</f>
        <v/>
      </c>
      <c r="S887" s="68">
        <f>$M887+$N887</f>
        <v/>
      </c>
      <c r="T887" s="68">
        <f>$R887-$S887</f>
        <v/>
      </c>
      <c r="U887" s="67">
        <f>IFERROR(IF(($C887-INDEX(Techniciens!$G$2:$G$13,MATCH($F887,Techniciens!$A$2:$A$13,0)))&lt;=365,"Moins d'un an",IF(($C887-INDEX(Techniciens!$G$2:$G$13,MATCH($F887,Techniciens!$A$2:$A$13,0)))&lt;=730,"1 à 2 ans","Plus de 2 ans")),"")</f>
        <v/>
      </c>
    </row>
    <row r="888">
      <c r="A888" s="65" t="inlineStr">
        <is>
          <t>INT-00887</t>
        </is>
      </c>
      <c r="B888" s="65" t="inlineStr">
        <is>
          <t>DEV-02329</t>
        </is>
      </c>
      <c r="C888" s="66" t="n">
        <v>45996</v>
      </c>
      <c r="D888" s="65" t="inlineStr">
        <is>
          <t>2025-12</t>
        </is>
      </c>
      <c r="E888" s="65" t="inlineStr">
        <is>
          <t>2025-2026</t>
        </is>
      </c>
      <c r="F888" s="65" t="inlineStr">
        <is>
          <t>TEC-08</t>
        </is>
      </c>
      <c r="G888" s="65" t="inlineStr">
        <is>
          <t>Elodie Ravel</t>
        </is>
      </c>
      <c r="H888" s="65" t="inlineStr">
        <is>
          <t>Toulouse</t>
        </is>
      </c>
      <c r="I888" s="65" t="inlineStr">
        <is>
          <t>Salle de bain</t>
        </is>
      </c>
      <c r="J888" s="70" t="n">
        <v>6</v>
      </c>
      <c r="K888" s="70" t="n">
        <v>6.2</v>
      </c>
      <c r="L888" s="72" t="n">
        <v>32</v>
      </c>
      <c r="M888" s="68" t="n">
        <v>198.4</v>
      </c>
      <c r="N888" s="68" t="n">
        <v>1261.38</v>
      </c>
      <c r="O888" s="65" t="inlineStr">
        <is>
          <t>Terminée</t>
        </is>
      </c>
      <c r="P888" s="67">
        <f>$I888</f>
        <v/>
      </c>
      <c r="Q888" s="69">
        <f>1</f>
        <v/>
      </c>
      <c r="R888" s="68">
        <f>IFERROR(INDEX(Devis!$M$2:$M$3053,MATCH($B888,Devis!$A$2:$A$3053,0)),0)</f>
        <v/>
      </c>
      <c r="S888" s="68">
        <f>$M888+$N888</f>
        <v/>
      </c>
      <c r="T888" s="68">
        <f>$R888-$S888</f>
        <v/>
      </c>
      <c r="U888" s="67">
        <f>IFERROR(IF(($C888-INDEX(Techniciens!$G$2:$G$13,MATCH($F888,Techniciens!$A$2:$A$13,0)))&lt;=365,"Moins d'un an",IF(($C888-INDEX(Techniciens!$G$2:$G$13,MATCH($F888,Techniciens!$A$2:$A$13,0)))&lt;=730,"1 à 2 ans","Plus de 2 ans")),"")</f>
        <v/>
      </c>
    </row>
    <row r="889">
      <c r="A889" s="65" t="inlineStr">
        <is>
          <t>INT-00888</t>
        </is>
      </c>
      <c r="B889" s="65" t="inlineStr">
        <is>
          <t>DEV-02333</t>
        </is>
      </c>
      <c r="C889" s="66" t="n">
        <v>45987</v>
      </c>
      <c r="D889" s="65" t="inlineStr">
        <is>
          <t>2025-11</t>
        </is>
      </c>
      <c r="E889" s="65" t="inlineStr">
        <is>
          <t>2025-2026</t>
        </is>
      </c>
      <c r="F889" s="65" t="inlineStr">
        <is>
          <t>TEC-10</t>
        </is>
      </c>
      <c r="G889" s="65" t="inlineStr">
        <is>
          <t>Bruno Castel</t>
        </is>
      </c>
      <c r="H889" s="65" t="inlineStr">
        <is>
          <t>Montpellier</t>
        </is>
      </c>
      <c r="I889" s="65" t="inlineStr">
        <is>
          <t>Salle de bain</t>
        </is>
      </c>
      <c r="J889" s="70" t="n">
        <v>16.9</v>
      </c>
      <c r="K889" s="70" t="n">
        <v>17.4</v>
      </c>
      <c r="L889" s="72" t="n">
        <v>31</v>
      </c>
      <c r="M889" s="68" t="n">
        <v>539.4</v>
      </c>
      <c r="N889" s="68" t="n">
        <v>1935.24</v>
      </c>
      <c r="O889" s="65" t="inlineStr">
        <is>
          <t>Terminée</t>
        </is>
      </c>
      <c r="P889" s="67">
        <f>$I889</f>
        <v/>
      </c>
      <c r="Q889" s="69">
        <f>1</f>
        <v/>
      </c>
      <c r="R889" s="68">
        <f>IFERROR(INDEX(Devis!$M$2:$M$3053,MATCH($B889,Devis!$A$2:$A$3053,0)),0)</f>
        <v/>
      </c>
      <c r="S889" s="68">
        <f>$M889+$N889</f>
        <v/>
      </c>
      <c r="T889" s="68">
        <f>$R889-$S889</f>
        <v/>
      </c>
      <c r="U889" s="67">
        <f>IFERROR(IF(($C889-INDEX(Techniciens!$G$2:$G$13,MATCH($F889,Techniciens!$A$2:$A$13,0)))&lt;=365,"Moins d'un an",IF(($C889-INDEX(Techniciens!$G$2:$G$13,MATCH($F889,Techniciens!$A$2:$A$13,0)))&lt;=730,"1 à 2 ans","Plus de 2 ans")),"")</f>
        <v/>
      </c>
    </row>
    <row r="890">
      <c r="A890" s="65" t="inlineStr">
        <is>
          <t>INT-00889</t>
        </is>
      </c>
      <c r="B890" s="65" t="inlineStr">
        <is>
          <t>DEV-02338</t>
        </is>
      </c>
      <c r="C890" s="66" t="n">
        <v>45971</v>
      </c>
      <c r="D890" s="65" t="inlineStr">
        <is>
          <t>2025-11</t>
        </is>
      </c>
      <c r="E890" s="65" t="inlineStr">
        <is>
          <t>2025-2026</t>
        </is>
      </c>
      <c r="F890" s="65" t="inlineStr">
        <is>
          <t>TEC-02</t>
        </is>
      </c>
      <c r="G890" s="65" t="inlineStr">
        <is>
          <t>Ahmed Zahiri</t>
        </is>
      </c>
      <c r="H890" s="65" t="inlineStr">
        <is>
          <t>Bordeaux</t>
        </is>
      </c>
      <c r="I890" s="65" t="inlineStr">
        <is>
          <t>Chauffage</t>
        </is>
      </c>
      <c r="J890" s="70" t="n">
        <v>3.8</v>
      </c>
      <c r="K890" s="70" t="n">
        <v>3.9</v>
      </c>
      <c r="L890" s="72" t="n">
        <v>35</v>
      </c>
      <c r="M890" s="68" t="n">
        <v>136.5</v>
      </c>
      <c r="N890" s="68" t="n">
        <v>563.2</v>
      </c>
      <c r="O890" s="65" t="inlineStr">
        <is>
          <t>Terminée</t>
        </is>
      </c>
      <c r="P890" s="67">
        <f>$I890</f>
        <v/>
      </c>
      <c r="Q890" s="69">
        <f>1</f>
        <v/>
      </c>
      <c r="R890" s="68">
        <f>IFERROR(INDEX(Devis!$M$2:$M$3053,MATCH($B890,Devis!$A$2:$A$3053,0)),0)</f>
        <v/>
      </c>
      <c r="S890" s="68">
        <f>$M890+$N890</f>
        <v/>
      </c>
      <c r="T890" s="68">
        <f>$R890-$S890</f>
        <v/>
      </c>
      <c r="U890" s="67">
        <f>IFERROR(IF(($C890-INDEX(Techniciens!$G$2:$G$13,MATCH($F890,Techniciens!$A$2:$A$13,0)))&lt;=365,"Moins d'un an",IF(($C890-INDEX(Techniciens!$G$2:$G$13,MATCH($F890,Techniciens!$A$2:$A$13,0)))&lt;=730,"1 à 2 ans","Plus de 2 ans")),"")</f>
        <v/>
      </c>
    </row>
    <row r="891">
      <c r="A891" s="65" t="inlineStr">
        <is>
          <t>INT-00890</t>
        </is>
      </c>
      <c r="B891" s="65" t="inlineStr">
        <is>
          <t>DEV-02341</t>
        </is>
      </c>
      <c r="C891" s="66" t="n">
        <v>45989</v>
      </c>
      <c r="D891" s="65" t="inlineStr">
        <is>
          <t>2025-11</t>
        </is>
      </c>
      <c r="E891" s="65" t="inlineStr">
        <is>
          <t>2025-2026</t>
        </is>
      </c>
      <c r="F891" s="65" t="inlineStr">
        <is>
          <t>TEC-07</t>
        </is>
      </c>
      <c r="G891" s="65" t="inlineStr">
        <is>
          <t>Yannick Dubreuil</t>
        </is>
      </c>
      <c r="H891" s="65" t="inlineStr">
        <is>
          <t>Toulouse</t>
        </is>
      </c>
      <c r="I891" s="65" t="inlineStr">
        <is>
          <t>Plomberie</t>
        </is>
      </c>
      <c r="J891" s="70" t="n">
        <v>27.3</v>
      </c>
      <c r="K891" s="70" t="n">
        <v>30.8</v>
      </c>
      <c r="L891" s="72" t="n">
        <v>30</v>
      </c>
      <c r="M891" s="68" t="n">
        <v>924</v>
      </c>
      <c r="N891" s="68" t="n">
        <v>4141.31</v>
      </c>
      <c r="O891" s="65" t="inlineStr">
        <is>
          <t>Terminée</t>
        </is>
      </c>
      <c r="P891" s="67">
        <f>$I891</f>
        <v/>
      </c>
      <c r="Q891" s="69">
        <f>1</f>
        <v/>
      </c>
      <c r="R891" s="68">
        <f>IFERROR(INDEX(Devis!$M$2:$M$3053,MATCH($B891,Devis!$A$2:$A$3053,0)),0)</f>
        <v/>
      </c>
      <c r="S891" s="68">
        <f>$M891+$N891</f>
        <v/>
      </c>
      <c r="T891" s="68">
        <f>$R891-$S891</f>
        <v/>
      </c>
      <c r="U891" s="67">
        <f>IFERROR(IF(($C891-INDEX(Techniciens!$G$2:$G$13,MATCH($F891,Techniciens!$A$2:$A$13,0)))&lt;=365,"Moins d'un an",IF(($C891-INDEX(Techniciens!$G$2:$G$13,MATCH($F891,Techniciens!$A$2:$A$13,0)))&lt;=730,"1 à 2 ans","Plus de 2 ans")),"")</f>
        <v/>
      </c>
    </row>
    <row r="892">
      <c r="A892" s="65" t="inlineStr">
        <is>
          <t>INT-00891</t>
        </is>
      </c>
      <c r="B892" s="65" t="inlineStr">
        <is>
          <t>DEV-02343</t>
        </is>
      </c>
      <c r="C892" s="66" t="n">
        <v>46013</v>
      </c>
      <c r="D892" s="65" t="inlineStr">
        <is>
          <t>2025-12</t>
        </is>
      </c>
      <c r="E892" s="65" t="inlineStr">
        <is>
          <t>2025-2026</t>
        </is>
      </c>
      <c r="F892" s="65" t="inlineStr">
        <is>
          <t>TEC-05</t>
        </is>
      </c>
      <c r="G892" s="65" t="inlineStr">
        <is>
          <t>Sonia Mercier</t>
        </is>
      </c>
      <c r="H892" s="65" t="inlineStr">
        <is>
          <t>Bordeaux</t>
        </is>
      </c>
      <c r="I892" s="65" t="inlineStr">
        <is>
          <t>Salle de bain</t>
        </is>
      </c>
      <c r="J892" s="70" t="n">
        <v>48.9</v>
      </c>
      <c r="K892" s="70" t="n">
        <v>53.1</v>
      </c>
      <c r="L892" s="72" t="n">
        <v>31</v>
      </c>
      <c r="M892" s="68" t="n">
        <v>1646.1</v>
      </c>
      <c r="N892" s="68" t="n">
        <v>12477.35</v>
      </c>
      <c r="O892" s="65" t="inlineStr">
        <is>
          <t>Terminée</t>
        </is>
      </c>
      <c r="P892" s="67">
        <f>$I892</f>
        <v/>
      </c>
      <c r="Q892" s="69">
        <f>1</f>
        <v/>
      </c>
      <c r="R892" s="68">
        <f>IFERROR(INDEX(Devis!$M$2:$M$3053,MATCH($B892,Devis!$A$2:$A$3053,0)),0)</f>
        <v/>
      </c>
      <c r="S892" s="68">
        <f>$M892+$N892</f>
        <v/>
      </c>
      <c r="T892" s="68">
        <f>$R892-$S892</f>
        <v/>
      </c>
      <c r="U892" s="67">
        <f>IFERROR(IF(($C892-INDEX(Techniciens!$G$2:$G$13,MATCH($F892,Techniciens!$A$2:$A$13,0)))&lt;=365,"Moins d'un an",IF(($C892-INDEX(Techniciens!$G$2:$G$13,MATCH($F892,Techniciens!$A$2:$A$13,0)))&lt;=730,"1 à 2 ans","Plus de 2 ans")),"")</f>
        <v/>
      </c>
    </row>
    <row r="893">
      <c r="A893" s="65" t="inlineStr">
        <is>
          <t>INT-00892</t>
        </is>
      </c>
      <c r="B893" s="65" t="inlineStr">
        <is>
          <t>DEV-02345</t>
        </is>
      </c>
      <c r="C893" s="66" t="n">
        <v>45967</v>
      </c>
      <c r="D893" s="65" t="inlineStr">
        <is>
          <t>2025-11</t>
        </is>
      </c>
      <c r="E893" s="65" t="inlineStr">
        <is>
          <t>2025-2026</t>
        </is>
      </c>
      <c r="F893" s="65" t="inlineStr">
        <is>
          <t>TEC-02</t>
        </is>
      </c>
      <c r="G893" s="65" t="inlineStr">
        <is>
          <t>Ahmed Zahiri</t>
        </is>
      </c>
      <c r="H893" s="65" t="inlineStr">
        <is>
          <t>Bordeaux</t>
        </is>
      </c>
      <c r="I893" s="65" t="inlineStr">
        <is>
          <t>Chauffage</t>
        </is>
      </c>
      <c r="J893" s="70" t="n">
        <v>30.8</v>
      </c>
      <c r="K893" s="70" t="n">
        <v>31.8</v>
      </c>
      <c r="L893" s="72" t="n">
        <v>35</v>
      </c>
      <c r="M893" s="68" t="n">
        <v>1113</v>
      </c>
      <c r="N893" s="68" t="n">
        <v>18665.52</v>
      </c>
      <c r="O893" s="65" t="inlineStr">
        <is>
          <t>Terminée</t>
        </is>
      </c>
      <c r="P893" s="67">
        <f>$I893</f>
        <v/>
      </c>
      <c r="Q893" s="69">
        <f>1</f>
        <v/>
      </c>
      <c r="R893" s="68">
        <f>IFERROR(INDEX(Devis!$M$2:$M$3053,MATCH($B893,Devis!$A$2:$A$3053,0)),0)</f>
        <v/>
      </c>
      <c r="S893" s="68">
        <f>$M893+$N893</f>
        <v/>
      </c>
      <c r="T893" s="68">
        <f>$R893-$S893</f>
        <v/>
      </c>
      <c r="U893" s="67">
        <f>IFERROR(IF(($C893-INDEX(Techniciens!$G$2:$G$13,MATCH($F893,Techniciens!$A$2:$A$13,0)))&lt;=365,"Moins d'un an",IF(($C893-INDEX(Techniciens!$G$2:$G$13,MATCH($F893,Techniciens!$A$2:$A$13,0)))&lt;=730,"1 à 2 ans","Plus de 2 ans")),"")</f>
        <v/>
      </c>
    </row>
    <row r="894">
      <c r="A894" s="65" t="inlineStr">
        <is>
          <t>INT-00893</t>
        </is>
      </c>
      <c r="B894" s="65" t="inlineStr">
        <is>
          <t>DEV-02348</t>
        </is>
      </c>
      <c r="C894" s="66" t="n">
        <v>45986</v>
      </c>
      <c r="D894" s="65" t="inlineStr">
        <is>
          <t>2025-11</t>
        </is>
      </c>
      <c r="E894" s="65" t="inlineStr">
        <is>
          <t>2025-2026</t>
        </is>
      </c>
      <c r="F894" s="65" t="inlineStr">
        <is>
          <t>TEC-02</t>
        </is>
      </c>
      <c r="G894" s="65" t="inlineStr">
        <is>
          <t>Ahmed Zahiri</t>
        </is>
      </c>
      <c r="H894" s="65" t="inlineStr">
        <is>
          <t>Bordeaux</t>
        </is>
      </c>
      <c r="I894" s="65" t="inlineStr">
        <is>
          <t>Chauffage</t>
        </is>
      </c>
      <c r="J894" s="70" t="n">
        <v>8.699999999999999</v>
      </c>
      <c r="K894" s="70" t="n">
        <v>7.4</v>
      </c>
      <c r="L894" s="72" t="n">
        <v>35</v>
      </c>
      <c r="M894" s="68" t="n">
        <v>259</v>
      </c>
      <c r="N894" s="68" t="n">
        <v>1394.69</v>
      </c>
      <c r="O894" s="65" t="inlineStr">
        <is>
          <t>Terminée</t>
        </is>
      </c>
      <c r="P894" s="67">
        <f>$I894</f>
        <v/>
      </c>
      <c r="Q894" s="69">
        <f>1</f>
        <v/>
      </c>
      <c r="R894" s="68">
        <f>IFERROR(INDEX(Devis!$M$2:$M$3053,MATCH($B894,Devis!$A$2:$A$3053,0)),0)</f>
        <v/>
      </c>
      <c r="S894" s="68">
        <f>$M894+$N894</f>
        <v/>
      </c>
      <c r="T894" s="68">
        <f>$R894-$S894</f>
        <v/>
      </c>
      <c r="U894" s="67">
        <f>IFERROR(IF(($C894-INDEX(Techniciens!$G$2:$G$13,MATCH($F894,Techniciens!$A$2:$A$13,0)))&lt;=365,"Moins d'un an",IF(($C894-INDEX(Techniciens!$G$2:$G$13,MATCH($F894,Techniciens!$A$2:$A$13,0)))&lt;=730,"1 à 2 ans","Plus de 2 ans")),"")</f>
        <v/>
      </c>
    </row>
    <row r="895">
      <c r="A895" s="65" t="inlineStr">
        <is>
          <t>INT-00894</t>
        </is>
      </c>
      <c r="B895" s="65" t="inlineStr">
        <is>
          <t>DEV-02352</t>
        </is>
      </c>
      <c r="C895" s="66" t="n">
        <v>45987</v>
      </c>
      <c r="D895" s="65" t="inlineStr">
        <is>
          <t>2025-11</t>
        </is>
      </c>
      <c r="E895" s="65" t="inlineStr">
        <is>
          <t>2025-2026</t>
        </is>
      </c>
      <c r="F895" s="65" t="inlineStr">
        <is>
          <t>TEC-02</t>
        </is>
      </c>
      <c r="G895" s="65" t="inlineStr">
        <is>
          <t>Ahmed Zahiri</t>
        </is>
      </c>
      <c r="H895" s="65" t="inlineStr">
        <is>
          <t>Bordeaux</t>
        </is>
      </c>
      <c r="I895" s="65" t="inlineStr">
        <is>
          <t>Chauffage</t>
        </is>
      </c>
      <c r="J895" s="70" t="n">
        <v>3.6</v>
      </c>
      <c r="K895" s="70" t="n">
        <v>3.5</v>
      </c>
      <c r="L895" s="72" t="n">
        <v>35</v>
      </c>
      <c r="M895" s="68" t="n">
        <v>122.5</v>
      </c>
      <c r="N895" s="68" t="n">
        <v>357.16</v>
      </c>
      <c r="O895" s="65" t="inlineStr">
        <is>
          <t>Terminée</t>
        </is>
      </c>
      <c r="P895" s="67">
        <f>$I895</f>
        <v/>
      </c>
      <c r="Q895" s="69">
        <f>1</f>
        <v/>
      </c>
      <c r="R895" s="68">
        <f>IFERROR(INDEX(Devis!$M$2:$M$3053,MATCH($B895,Devis!$A$2:$A$3053,0)),0)</f>
        <v/>
      </c>
      <c r="S895" s="68">
        <f>$M895+$N895</f>
        <v/>
      </c>
      <c r="T895" s="68">
        <f>$R895-$S895</f>
        <v/>
      </c>
      <c r="U895" s="67">
        <f>IFERROR(IF(($C895-INDEX(Techniciens!$G$2:$G$13,MATCH($F895,Techniciens!$A$2:$A$13,0)))&lt;=365,"Moins d'un an",IF(($C895-INDEX(Techniciens!$G$2:$G$13,MATCH($F895,Techniciens!$A$2:$A$13,0)))&lt;=730,"1 à 2 ans","Plus de 2 ans")),"")</f>
        <v/>
      </c>
    </row>
    <row r="896">
      <c r="A896" s="65" t="inlineStr">
        <is>
          <t>INT-00895</t>
        </is>
      </c>
      <c r="B896" s="65" t="inlineStr">
        <is>
          <t>DEV-02354</t>
        </is>
      </c>
      <c r="C896" s="66" t="n">
        <v>45979</v>
      </c>
      <c r="D896" s="65" t="inlineStr">
        <is>
          <t>2025-11</t>
        </is>
      </c>
      <c r="E896" s="65" t="inlineStr">
        <is>
          <t>2025-2026</t>
        </is>
      </c>
      <c r="F896" s="65" t="inlineStr">
        <is>
          <t>TEC-05</t>
        </is>
      </c>
      <c r="G896" s="65" t="inlineStr">
        <is>
          <t>Sonia Mercier</t>
        </is>
      </c>
      <c r="H896" s="65" t="inlineStr">
        <is>
          <t>Bordeaux</t>
        </is>
      </c>
      <c r="I896" s="65" t="inlineStr">
        <is>
          <t>Salle de bain</t>
        </is>
      </c>
      <c r="J896" s="70" t="n">
        <v>45.7</v>
      </c>
      <c r="K896" s="70" t="n">
        <v>46.1</v>
      </c>
      <c r="L896" s="72" t="n">
        <v>31</v>
      </c>
      <c r="M896" s="68" t="n">
        <v>1429.1</v>
      </c>
      <c r="N896" s="68" t="n">
        <v>5680.16</v>
      </c>
      <c r="O896" s="65" t="inlineStr">
        <is>
          <t>Terminée</t>
        </is>
      </c>
      <c r="P896" s="67">
        <f>$I896</f>
        <v/>
      </c>
      <c r="Q896" s="69">
        <f>1</f>
        <v/>
      </c>
      <c r="R896" s="68">
        <f>IFERROR(INDEX(Devis!$M$2:$M$3053,MATCH($B896,Devis!$A$2:$A$3053,0)),0)</f>
        <v/>
      </c>
      <c r="S896" s="68">
        <f>$M896+$N896</f>
        <v/>
      </c>
      <c r="T896" s="68">
        <f>$R896-$S896</f>
        <v/>
      </c>
      <c r="U896" s="67">
        <f>IFERROR(IF(($C896-INDEX(Techniciens!$G$2:$G$13,MATCH($F896,Techniciens!$A$2:$A$13,0)))&lt;=365,"Moins d'un an",IF(($C896-INDEX(Techniciens!$G$2:$G$13,MATCH($F896,Techniciens!$A$2:$A$13,0)))&lt;=730,"1 à 2 ans","Plus de 2 ans")),"")</f>
        <v/>
      </c>
    </row>
    <row r="897">
      <c r="A897" s="65" t="inlineStr">
        <is>
          <t>INT-00896</t>
        </is>
      </c>
      <c r="B897" s="65" t="inlineStr">
        <is>
          <t>DEV-02357</t>
        </is>
      </c>
      <c r="C897" s="66" t="n">
        <v>45999</v>
      </c>
      <c r="D897" s="65" t="inlineStr">
        <is>
          <t>2025-12</t>
        </is>
      </c>
      <c r="E897" s="65" t="inlineStr">
        <is>
          <t>2025-2026</t>
        </is>
      </c>
      <c r="F897" s="65" t="inlineStr">
        <is>
          <t>TEC-05</t>
        </is>
      </c>
      <c r="G897" s="65" t="inlineStr">
        <is>
          <t>Sonia Mercier</t>
        </is>
      </c>
      <c r="H897" s="65" t="inlineStr">
        <is>
          <t>Bordeaux</t>
        </is>
      </c>
      <c r="I897" s="65" t="inlineStr">
        <is>
          <t>Salle de bain</t>
        </is>
      </c>
      <c r="J897" s="70" t="n">
        <v>18</v>
      </c>
      <c r="K897" s="70" t="n">
        <v>18.9</v>
      </c>
      <c r="L897" s="72" t="n">
        <v>31</v>
      </c>
      <c r="M897" s="68" t="n">
        <v>585.9</v>
      </c>
      <c r="N897" s="68" t="n">
        <v>2868.33</v>
      </c>
      <c r="O897" s="65" t="inlineStr">
        <is>
          <t>Terminée</t>
        </is>
      </c>
      <c r="P897" s="67">
        <f>$I897</f>
        <v/>
      </c>
      <c r="Q897" s="69">
        <f>1</f>
        <v/>
      </c>
      <c r="R897" s="68">
        <f>IFERROR(INDEX(Devis!$M$2:$M$3053,MATCH($B897,Devis!$A$2:$A$3053,0)),0)</f>
        <v/>
      </c>
      <c r="S897" s="68">
        <f>$M897+$N897</f>
        <v/>
      </c>
      <c r="T897" s="68">
        <f>$R897-$S897</f>
        <v/>
      </c>
      <c r="U897" s="67">
        <f>IFERROR(IF(($C897-INDEX(Techniciens!$G$2:$G$13,MATCH($F897,Techniciens!$A$2:$A$13,0)))&lt;=365,"Moins d'un an",IF(($C897-INDEX(Techniciens!$G$2:$G$13,MATCH($F897,Techniciens!$A$2:$A$13,0)))&lt;=730,"1 à 2 ans","Plus de 2 ans")),"")</f>
        <v/>
      </c>
    </row>
    <row r="898">
      <c r="A898" s="65" t="inlineStr">
        <is>
          <t>INT-00897</t>
        </is>
      </c>
      <c r="B898" s="65" t="inlineStr">
        <is>
          <t>DEV-02361</t>
        </is>
      </c>
      <c r="C898" s="66" t="n">
        <v>45992</v>
      </c>
      <c r="D898" s="65" t="inlineStr">
        <is>
          <t>2025-12</t>
        </is>
      </c>
      <c r="E898" s="65" t="inlineStr">
        <is>
          <t>2025-2026</t>
        </is>
      </c>
      <c r="F898" s="65" t="inlineStr">
        <is>
          <t>TEC-06</t>
        </is>
      </c>
      <c r="G898" s="65" t="inlineStr">
        <is>
          <t>Pierre Vasseur</t>
        </is>
      </c>
      <c r="H898" s="65" t="inlineStr">
        <is>
          <t>Toulouse</t>
        </is>
      </c>
      <c r="I898" s="65" t="inlineStr">
        <is>
          <t>Chauffage</t>
        </is>
      </c>
      <c r="J898" s="70" t="n">
        <v>8.6</v>
      </c>
      <c r="K898" s="70" t="n">
        <v>8.4</v>
      </c>
      <c r="L898" s="72" t="n">
        <v>36</v>
      </c>
      <c r="M898" s="68" t="n">
        <v>302.4</v>
      </c>
      <c r="N898" s="68" t="n">
        <v>2626.56</v>
      </c>
      <c r="O898" s="65" t="inlineStr">
        <is>
          <t>Terminée</t>
        </is>
      </c>
      <c r="P898" s="67">
        <f>$I898</f>
        <v/>
      </c>
      <c r="Q898" s="69">
        <f>1</f>
        <v/>
      </c>
      <c r="R898" s="68">
        <f>IFERROR(INDEX(Devis!$M$2:$M$3053,MATCH($B898,Devis!$A$2:$A$3053,0)),0)</f>
        <v/>
      </c>
      <c r="S898" s="68">
        <f>$M898+$N898</f>
        <v/>
      </c>
      <c r="T898" s="68">
        <f>$R898-$S898</f>
        <v/>
      </c>
      <c r="U898" s="67">
        <f>IFERROR(IF(($C898-INDEX(Techniciens!$G$2:$G$13,MATCH($F898,Techniciens!$A$2:$A$13,0)))&lt;=365,"Moins d'un an",IF(($C898-INDEX(Techniciens!$G$2:$G$13,MATCH($F898,Techniciens!$A$2:$A$13,0)))&lt;=730,"1 à 2 ans","Plus de 2 ans")),"")</f>
        <v/>
      </c>
    </row>
    <row r="899">
      <c r="A899" s="65" t="inlineStr">
        <is>
          <t>INT-00898</t>
        </is>
      </c>
      <c r="B899" s="65" t="inlineStr">
        <is>
          <t>DEV-02364</t>
        </is>
      </c>
      <c r="C899" s="66" t="n">
        <v>46006</v>
      </c>
      <c r="D899" s="65" t="inlineStr">
        <is>
          <t>2025-12</t>
        </is>
      </c>
      <c r="E899" s="65" t="inlineStr">
        <is>
          <t>2025-2026</t>
        </is>
      </c>
      <c r="F899" s="65" t="inlineStr">
        <is>
          <t>TEC-01</t>
        </is>
      </c>
      <c r="G899" s="65" t="inlineStr">
        <is>
          <t>Marc Delaunay</t>
        </is>
      </c>
      <c r="H899" s="65" t="inlineStr">
        <is>
          <t>Bordeaux</t>
        </is>
      </c>
      <c r="I899" s="65" t="inlineStr">
        <is>
          <t>Dépannage</t>
        </is>
      </c>
      <c r="J899" s="70" t="n">
        <v>1</v>
      </c>
      <c r="K899" s="70" t="n">
        <v>0.9</v>
      </c>
      <c r="L899" s="72" t="n">
        <v>32</v>
      </c>
      <c r="M899" s="68" t="n">
        <v>28.8</v>
      </c>
      <c r="N899" s="68" t="n">
        <v>110.22</v>
      </c>
      <c r="O899" s="65" t="inlineStr">
        <is>
          <t>Terminée</t>
        </is>
      </c>
      <c r="P899" s="67">
        <f>$I899</f>
        <v/>
      </c>
      <c r="Q899" s="69">
        <f>1</f>
        <v/>
      </c>
      <c r="R899" s="68">
        <f>IFERROR(INDEX(Devis!$M$2:$M$3053,MATCH($B899,Devis!$A$2:$A$3053,0)),0)</f>
        <v/>
      </c>
      <c r="S899" s="68">
        <f>$M899+$N899</f>
        <v/>
      </c>
      <c r="T899" s="68">
        <f>$R899-$S899</f>
        <v/>
      </c>
      <c r="U899" s="67">
        <f>IFERROR(IF(($C899-INDEX(Techniciens!$G$2:$G$13,MATCH($F899,Techniciens!$A$2:$A$13,0)))&lt;=365,"Moins d'un an",IF(($C899-INDEX(Techniciens!$G$2:$G$13,MATCH($F899,Techniciens!$A$2:$A$13,0)))&lt;=730,"1 à 2 ans","Plus de 2 ans")),"")</f>
        <v/>
      </c>
    </row>
    <row r="900">
      <c r="A900" s="65" t="inlineStr">
        <is>
          <t>INT-00899</t>
        </is>
      </c>
      <c r="B900" s="65" t="inlineStr">
        <is>
          <t>DEV-02367</t>
        </is>
      </c>
      <c r="C900" s="66" t="n">
        <v>45978</v>
      </c>
      <c r="D900" s="65" t="inlineStr">
        <is>
          <t>2025-11</t>
        </is>
      </c>
      <c r="E900" s="65" t="inlineStr">
        <is>
          <t>2025-2026</t>
        </is>
      </c>
      <c r="F900" s="65" t="inlineStr">
        <is>
          <t>TEC-08</t>
        </is>
      </c>
      <c r="G900" s="65" t="inlineStr">
        <is>
          <t>Elodie Ravel</t>
        </is>
      </c>
      <c r="H900" s="65" t="inlineStr">
        <is>
          <t>Toulouse</t>
        </is>
      </c>
      <c r="I900" s="65" t="inlineStr">
        <is>
          <t>Électricité</t>
        </is>
      </c>
      <c r="J900" s="70" t="n">
        <v>13.9</v>
      </c>
      <c r="K900" s="70" t="n">
        <v>13.8</v>
      </c>
      <c r="L900" s="72" t="n">
        <v>32</v>
      </c>
      <c r="M900" s="68" t="n">
        <v>441.6</v>
      </c>
      <c r="N900" s="68" t="n">
        <v>1905.7</v>
      </c>
      <c r="O900" s="65" t="inlineStr">
        <is>
          <t>Terminée</t>
        </is>
      </c>
      <c r="P900" s="67">
        <f>$I900</f>
        <v/>
      </c>
      <c r="Q900" s="69">
        <f>1</f>
        <v/>
      </c>
      <c r="R900" s="68">
        <f>IFERROR(INDEX(Devis!$M$2:$M$3053,MATCH($B900,Devis!$A$2:$A$3053,0)),0)</f>
        <v/>
      </c>
      <c r="S900" s="68">
        <f>$M900+$N900</f>
        <v/>
      </c>
      <c r="T900" s="68">
        <f>$R900-$S900</f>
        <v/>
      </c>
      <c r="U900" s="67">
        <f>IFERROR(IF(($C900-INDEX(Techniciens!$G$2:$G$13,MATCH($F900,Techniciens!$A$2:$A$13,0)))&lt;=365,"Moins d'un an",IF(($C900-INDEX(Techniciens!$G$2:$G$13,MATCH($F900,Techniciens!$A$2:$A$13,0)))&lt;=730,"1 à 2 ans","Plus de 2 ans")),"")</f>
        <v/>
      </c>
    </row>
    <row r="901">
      <c r="A901" s="65" t="inlineStr">
        <is>
          <t>INT-00900</t>
        </is>
      </c>
      <c r="B901" s="65" t="inlineStr">
        <is>
          <t>DEV-02369</t>
        </is>
      </c>
      <c r="C901" s="66" t="n">
        <v>46000</v>
      </c>
      <c r="D901" s="65" t="inlineStr">
        <is>
          <t>2025-12</t>
        </is>
      </c>
      <c r="E901" s="65" t="inlineStr">
        <is>
          <t>2025-2026</t>
        </is>
      </c>
      <c r="F901" s="65" t="inlineStr">
        <is>
          <t>TEC-07</t>
        </is>
      </c>
      <c r="G901" s="65" t="inlineStr">
        <is>
          <t>Yannick Dubreuil</t>
        </is>
      </c>
      <c r="H901" s="65" t="inlineStr">
        <is>
          <t>Toulouse</t>
        </is>
      </c>
      <c r="I901" s="65" t="inlineStr">
        <is>
          <t>Salle de bain</t>
        </is>
      </c>
      <c r="J901" s="70" t="n">
        <v>18.3</v>
      </c>
      <c r="K901" s="70" t="n">
        <v>20.4</v>
      </c>
      <c r="L901" s="72" t="n">
        <v>30</v>
      </c>
      <c r="M901" s="68" t="n">
        <v>612</v>
      </c>
      <c r="N901" s="68" t="n">
        <v>5633.53</v>
      </c>
      <c r="O901" s="65" t="inlineStr">
        <is>
          <t>Terminée</t>
        </is>
      </c>
      <c r="P901" s="67">
        <f>$I901</f>
        <v/>
      </c>
      <c r="Q901" s="69">
        <f>1</f>
        <v/>
      </c>
      <c r="R901" s="68">
        <f>IFERROR(INDEX(Devis!$M$2:$M$3053,MATCH($B901,Devis!$A$2:$A$3053,0)),0)</f>
        <v/>
      </c>
      <c r="S901" s="68">
        <f>$M901+$N901</f>
        <v/>
      </c>
      <c r="T901" s="68">
        <f>$R901-$S901</f>
        <v/>
      </c>
      <c r="U901" s="67">
        <f>IFERROR(IF(($C901-INDEX(Techniciens!$G$2:$G$13,MATCH($F901,Techniciens!$A$2:$A$13,0)))&lt;=365,"Moins d'un an",IF(($C901-INDEX(Techniciens!$G$2:$G$13,MATCH($F901,Techniciens!$A$2:$A$13,0)))&lt;=730,"1 à 2 ans","Plus de 2 ans")),"")</f>
        <v/>
      </c>
    </row>
    <row r="902">
      <c r="A902" s="65" t="inlineStr">
        <is>
          <t>INT-00901</t>
        </is>
      </c>
      <c r="B902" s="65" t="inlineStr">
        <is>
          <t>DEV-02373</t>
        </is>
      </c>
      <c r="C902" s="66" t="n">
        <v>46043</v>
      </c>
      <c r="D902" s="65" t="inlineStr">
        <is>
          <t>2026-01</t>
        </is>
      </c>
      <c r="E902" s="65" t="inlineStr">
        <is>
          <t>2025-2026</t>
        </is>
      </c>
      <c r="F902" s="65" t="inlineStr">
        <is>
          <t>TEC-03</t>
        </is>
      </c>
      <c r="G902" s="65" t="inlineStr">
        <is>
          <t>Fabien Ortiz</t>
        </is>
      </c>
      <c r="H902" s="65" t="inlineStr">
        <is>
          <t>Bordeaux</t>
        </is>
      </c>
      <c r="I902" s="65" t="inlineStr">
        <is>
          <t>Électricité</t>
        </is>
      </c>
      <c r="J902" s="70" t="n">
        <v>5.6</v>
      </c>
      <c r="K902" s="70" t="n">
        <v>5.7</v>
      </c>
      <c r="L902" s="72" t="n">
        <v>33</v>
      </c>
      <c r="M902" s="68" t="n">
        <v>188.1</v>
      </c>
      <c r="N902" s="68" t="n">
        <v>1818.97</v>
      </c>
      <c r="O902" s="65" t="inlineStr">
        <is>
          <t>Terminée</t>
        </is>
      </c>
      <c r="P902" s="67">
        <f>$I902</f>
        <v/>
      </c>
      <c r="Q902" s="69">
        <f>1</f>
        <v/>
      </c>
      <c r="R902" s="68">
        <f>IFERROR(INDEX(Devis!$M$2:$M$3053,MATCH($B902,Devis!$A$2:$A$3053,0)),0)</f>
        <v/>
      </c>
      <c r="S902" s="68">
        <f>$M902+$N902</f>
        <v/>
      </c>
      <c r="T902" s="68">
        <f>$R902-$S902</f>
        <v/>
      </c>
      <c r="U902" s="67">
        <f>IFERROR(IF(($C902-INDEX(Techniciens!$G$2:$G$13,MATCH($F902,Techniciens!$A$2:$A$13,0)))&lt;=365,"Moins d'un an",IF(($C902-INDEX(Techniciens!$G$2:$G$13,MATCH($F902,Techniciens!$A$2:$A$13,0)))&lt;=730,"1 à 2 ans","Plus de 2 ans")),"")</f>
        <v/>
      </c>
    </row>
    <row r="903">
      <c r="A903" s="65" t="inlineStr">
        <is>
          <t>INT-00902</t>
        </is>
      </c>
      <c r="B903" s="65" t="inlineStr">
        <is>
          <t>DEV-02374</t>
        </is>
      </c>
      <c r="C903" s="66" t="n">
        <v>45996</v>
      </c>
      <c r="D903" s="65" t="inlineStr">
        <is>
          <t>2025-12</t>
        </is>
      </c>
      <c r="E903" s="65" t="inlineStr">
        <is>
          <t>2025-2026</t>
        </is>
      </c>
      <c r="F903" s="65" t="inlineStr">
        <is>
          <t>TEC-02</t>
        </is>
      </c>
      <c r="G903" s="65" t="inlineStr">
        <is>
          <t>Ahmed Zahiri</t>
        </is>
      </c>
      <c r="H903" s="65" t="inlineStr">
        <is>
          <t>Bordeaux</t>
        </is>
      </c>
      <c r="I903" s="65" t="inlineStr">
        <is>
          <t>Chauffage</t>
        </is>
      </c>
      <c r="J903" s="70" t="n">
        <v>3.6</v>
      </c>
      <c r="K903" s="70" t="n">
        <v>3.2</v>
      </c>
      <c r="L903" s="72" t="n">
        <v>35</v>
      </c>
      <c r="M903" s="68" t="n">
        <v>112</v>
      </c>
      <c r="N903" s="68" t="n">
        <v>427.84</v>
      </c>
      <c r="O903" s="65" t="inlineStr">
        <is>
          <t>Terminée</t>
        </is>
      </c>
      <c r="P903" s="67">
        <f>$I903</f>
        <v/>
      </c>
      <c r="Q903" s="69">
        <f>1</f>
        <v/>
      </c>
      <c r="R903" s="68">
        <f>IFERROR(INDEX(Devis!$M$2:$M$3053,MATCH($B903,Devis!$A$2:$A$3053,0)),0)</f>
        <v/>
      </c>
      <c r="S903" s="68">
        <f>$M903+$N903</f>
        <v/>
      </c>
      <c r="T903" s="68">
        <f>$R903-$S903</f>
        <v/>
      </c>
      <c r="U903" s="67">
        <f>IFERROR(IF(($C903-INDEX(Techniciens!$G$2:$G$13,MATCH($F903,Techniciens!$A$2:$A$13,0)))&lt;=365,"Moins d'un an",IF(($C903-INDEX(Techniciens!$G$2:$G$13,MATCH($F903,Techniciens!$A$2:$A$13,0)))&lt;=730,"1 à 2 ans","Plus de 2 ans")),"")</f>
        <v/>
      </c>
    </row>
    <row r="904">
      <c r="A904" s="65" t="inlineStr">
        <is>
          <t>INT-00903</t>
        </is>
      </c>
      <c r="B904" s="65" t="inlineStr">
        <is>
          <t>DEV-02376</t>
        </is>
      </c>
      <c r="C904" s="66" t="n">
        <v>46003</v>
      </c>
      <c r="D904" s="65" t="inlineStr">
        <is>
          <t>2025-12</t>
        </is>
      </c>
      <c r="E904" s="65" t="inlineStr">
        <is>
          <t>2025-2026</t>
        </is>
      </c>
      <c r="F904" s="65" t="inlineStr">
        <is>
          <t>TEC-11</t>
        </is>
      </c>
      <c r="G904" s="65" t="inlineStr">
        <is>
          <t>Damien Roche</t>
        </is>
      </c>
      <c r="H904" s="65" t="inlineStr">
        <is>
          <t>Montpellier</t>
        </is>
      </c>
      <c r="I904" s="65" t="inlineStr">
        <is>
          <t>Dépannage</t>
        </is>
      </c>
      <c r="J904" s="70" t="n">
        <v>1.4</v>
      </c>
      <c r="K904" s="70" t="n">
        <v>1.5</v>
      </c>
      <c r="L904" s="72" t="n">
        <v>34</v>
      </c>
      <c r="M904" s="68" t="n">
        <v>51</v>
      </c>
      <c r="N904" s="68" t="n">
        <v>198.88</v>
      </c>
      <c r="O904" s="65" t="inlineStr">
        <is>
          <t>Terminée</t>
        </is>
      </c>
      <c r="P904" s="67">
        <f>$I904</f>
        <v/>
      </c>
      <c r="Q904" s="69">
        <f>1</f>
        <v/>
      </c>
      <c r="R904" s="68">
        <f>IFERROR(INDEX(Devis!$M$2:$M$3053,MATCH($B904,Devis!$A$2:$A$3053,0)),0)</f>
        <v/>
      </c>
      <c r="S904" s="68">
        <f>$M904+$N904</f>
        <v/>
      </c>
      <c r="T904" s="68">
        <f>$R904-$S904</f>
        <v/>
      </c>
      <c r="U904" s="67">
        <f>IFERROR(IF(($C904-INDEX(Techniciens!$G$2:$G$13,MATCH($F904,Techniciens!$A$2:$A$13,0)))&lt;=365,"Moins d'un an",IF(($C904-INDEX(Techniciens!$G$2:$G$13,MATCH($F904,Techniciens!$A$2:$A$13,0)))&lt;=730,"1 à 2 ans","Plus de 2 ans")),"")</f>
        <v/>
      </c>
    </row>
    <row r="905">
      <c r="A905" s="65" t="inlineStr">
        <is>
          <t>INT-00904</t>
        </is>
      </c>
      <c r="B905" s="65" t="inlineStr">
        <is>
          <t>DEV-02378</t>
        </is>
      </c>
      <c r="C905" s="66" t="n">
        <v>45980</v>
      </c>
      <c r="D905" s="65" t="inlineStr">
        <is>
          <t>2025-11</t>
        </is>
      </c>
      <c r="E905" s="65" t="inlineStr">
        <is>
          <t>2025-2026</t>
        </is>
      </c>
      <c r="F905" s="65" t="inlineStr">
        <is>
          <t>TEC-02</t>
        </is>
      </c>
      <c r="G905" s="65" t="inlineStr">
        <is>
          <t>Ahmed Zahiri</t>
        </is>
      </c>
      <c r="H905" s="65" t="inlineStr">
        <is>
          <t>Bordeaux</t>
        </is>
      </c>
      <c r="I905" s="65" t="inlineStr">
        <is>
          <t>Chauffage</t>
        </is>
      </c>
      <c r="J905" s="70" t="n">
        <v>12.9</v>
      </c>
      <c r="K905" s="70" t="n">
        <v>13.3</v>
      </c>
      <c r="L905" s="72" t="n">
        <v>35</v>
      </c>
      <c r="M905" s="68" t="n">
        <v>465.5</v>
      </c>
      <c r="N905" s="68" t="n">
        <v>3420.13</v>
      </c>
      <c r="O905" s="65" t="inlineStr">
        <is>
          <t>Terminée</t>
        </is>
      </c>
      <c r="P905" s="67">
        <f>$I905</f>
        <v/>
      </c>
      <c r="Q905" s="69">
        <f>1</f>
        <v/>
      </c>
      <c r="R905" s="68">
        <f>IFERROR(INDEX(Devis!$M$2:$M$3053,MATCH($B905,Devis!$A$2:$A$3053,0)),0)</f>
        <v/>
      </c>
      <c r="S905" s="68">
        <f>$M905+$N905</f>
        <v/>
      </c>
      <c r="T905" s="68">
        <f>$R905-$S905</f>
        <v/>
      </c>
      <c r="U905" s="67">
        <f>IFERROR(IF(($C905-INDEX(Techniciens!$G$2:$G$13,MATCH($F905,Techniciens!$A$2:$A$13,0)))&lt;=365,"Moins d'un an",IF(($C905-INDEX(Techniciens!$G$2:$G$13,MATCH($F905,Techniciens!$A$2:$A$13,0)))&lt;=730,"1 à 2 ans","Plus de 2 ans")),"")</f>
        <v/>
      </c>
    </row>
    <row r="906">
      <c r="A906" s="65" t="inlineStr">
        <is>
          <t>INT-00905</t>
        </is>
      </c>
      <c r="B906" s="65" t="inlineStr">
        <is>
          <t>DEV-02379</t>
        </is>
      </c>
      <c r="C906" s="66" t="n">
        <v>45999</v>
      </c>
      <c r="D906" s="65" t="inlineStr">
        <is>
          <t>2025-12</t>
        </is>
      </c>
      <c r="E906" s="65" t="inlineStr">
        <is>
          <t>2025-2026</t>
        </is>
      </c>
      <c r="F906" s="65" t="inlineStr">
        <is>
          <t>TEC-03</t>
        </is>
      </c>
      <c r="G906" s="65" t="inlineStr">
        <is>
          <t>Fabien Ortiz</t>
        </is>
      </c>
      <c r="H906" s="65" t="inlineStr">
        <is>
          <t>Bordeaux</t>
        </is>
      </c>
      <c r="I906" s="65" t="inlineStr">
        <is>
          <t>Électricité</t>
        </is>
      </c>
      <c r="J906" s="70" t="n">
        <v>4.6</v>
      </c>
      <c r="K906" s="70" t="n">
        <v>4.6</v>
      </c>
      <c r="L906" s="72" t="n">
        <v>33</v>
      </c>
      <c r="M906" s="68" t="n">
        <v>151.8</v>
      </c>
      <c r="N906" s="68" t="n">
        <v>820.1799999999999</v>
      </c>
      <c r="O906" s="65" t="inlineStr">
        <is>
          <t>Terminée</t>
        </is>
      </c>
      <c r="P906" s="67">
        <f>$I906</f>
        <v/>
      </c>
      <c r="Q906" s="69">
        <f>1</f>
        <v/>
      </c>
      <c r="R906" s="68">
        <f>IFERROR(INDEX(Devis!$M$2:$M$3053,MATCH($B906,Devis!$A$2:$A$3053,0)),0)</f>
        <v/>
      </c>
      <c r="S906" s="68">
        <f>$M906+$N906</f>
        <v/>
      </c>
      <c r="T906" s="68">
        <f>$R906-$S906</f>
        <v/>
      </c>
      <c r="U906" s="67">
        <f>IFERROR(IF(($C906-INDEX(Techniciens!$G$2:$G$13,MATCH($F906,Techniciens!$A$2:$A$13,0)))&lt;=365,"Moins d'un an",IF(($C906-INDEX(Techniciens!$G$2:$G$13,MATCH($F906,Techniciens!$A$2:$A$13,0)))&lt;=730,"1 à 2 ans","Plus de 2 ans")),"")</f>
        <v/>
      </c>
    </row>
    <row r="907">
      <c r="A907" s="65" t="inlineStr">
        <is>
          <t>INT-00906</t>
        </is>
      </c>
      <c r="B907" s="65" t="inlineStr">
        <is>
          <t>DEV-02382</t>
        </is>
      </c>
      <c r="C907" s="66" t="n">
        <v>46016</v>
      </c>
      <c r="D907" s="65" t="inlineStr">
        <is>
          <t>2025-12</t>
        </is>
      </c>
      <c r="E907" s="65" t="inlineStr">
        <is>
          <t>2025-2026</t>
        </is>
      </c>
      <c r="F907" s="65" t="inlineStr">
        <is>
          <t>TEC-05</t>
        </is>
      </c>
      <c r="G907" s="65" t="inlineStr">
        <is>
          <t>Sonia Mercier</t>
        </is>
      </c>
      <c r="H907" s="65" t="inlineStr">
        <is>
          <t>Bordeaux</t>
        </is>
      </c>
      <c r="I907" s="65" t="inlineStr">
        <is>
          <t>Salle de bain</t>
        </is>
      </c>
      <c r="J907" s="70" t="n">
        <v>5.5</v>
      </c>
      <c r="K907" s="70" t="n">
        <v>5.5</v>
      </c>
      <c r="L907" s="72" t="n">
        <v>31</v>
      </c>
      <c r="M907" s="68" t="n">
        <v>170.5</v>
      </c>
      <c r="N907" s="68" t="n">
        <v>1580.2</v>
      </c>
      <c r="O907" s="65" t="inlineStr">
        <is>
          <t>Terminée</t>
        </is>
      </c>
      <c r="P907" s="67">
        <f>$I907</f>
        <v/>
      </c>
      <c r="Q907" s="69">
        <f>1</f>
        <v/>
      </c>
      <c r="R907" s="68">
        <f>IFERROR(INDEX(Devis!$M$2:$M$3053,MATCH($B907,Devis!$A$2:$A$3053,0)),0)</f>
        <v/>
      </c>
      <c r="S907" s="68">
        <f>$M907+$N907</f>
        <v/>
      </c>
      <c r="T907" s="68">
        <f>$R907-$S907</f>
        <v/>
      </c>
      <c r="U907" s="67">
        <f>IFERROR(IF(($C907-INDEX(Techniciens!$G$2:$G$13,MATCH($F907,Techniciens!$A$2:$A$13,0)))&lt;=365,"Moins d'un an",IF(($C907-INDEX(Techniciens!$G$2:$G$13,MATCH($F907,Techniciens!$A$2:$A$13,0)))&lt;=730,"1 à 2 ans","Plus de 2 ans")),"")</f>
        <v/>
      </c>
    </row>
    <row r="908">
      <c r="A908" s="65" t="inlineStr">
        <is>
          <t>INT-00907</t>
        </is>
      </c>
      <c r="B908" s="65" t="inlineStr">
        <is>
          <t>DEV-02383</t>
        </is>
      </c>
      <c r="C908" s="66" t="n">
        <v>46015</v>
      </c>
      <c r="D908" s="65" t="inlineStr">
        <is>
          <t>2025-12</t>
        </is>
      </c>
      <c r="E908" s="65" t="inlineStr">
        <is>
          <t>2025-2026</t>
        </is>
      </c>
      <c r="F908" s="65" t="inlineStr">
        <is>
          <t>TEC-09</t>
        </is>
      </c>
      <c r="G908" s="65" t="inlineStr">
        <is>
          <t>Mehdi Ouali</t>
        </is>
      </c>
      <c r="H908" s="65" t="inlineStr">
        <is>
          <t>Toulouse</t>
        </is>
      </c>
      <c r="I908" s="65" t="inlineStr">
        <is>
          <t>Dépannage</t>
        </is>
      </c>
      <c r="J908" s="70" t="n">
        <v>4.4</v>
      </c>
      <c r="K908" s="70" t="n">
        <v>4.8</v>
      </c>
      <c r="L908" s="72" t="n">
        <v>28</v>
      </c>
      <c r="M908" s="68" t="n">
        <v>134.4</v>
      </c>
      <c r="N908" s="68" t="n">
        <v>673.51</v>
      </c>
      <c r="O908" s="65" t="inlineStr">
        <is>
          <t>Terminée</t>
        </is>
      </c>
      <c r="P908" s="67">
        <f>$I908</f>
        <v/>
      </c>
      <c r="Q908" s="69">
        <f>1</f>
        <v/>
      </c>
      <c r="R908" s="68">
        <f>IFERROR(INDEX(Devis!$M$2:$M$3053,MATCH($B908,Devis!$A$2:$A$3053,0)),0)</f>
        <v/>
      </c>
      <c r="S908" s="68">
        <f>$M908+$N908</f>
        <v/>
      </c>
      <c r="T908" s="68">
        <f>$R908-$S908</f>
        <v/>
      </c>
      <c r="U908" s="67">
        <f>IFERROR(IF(($C908-INDEX(Techniciens!$G$2:$G$13,MATCH($F908,Techniciens!$A$2:$A$13,0)))&lt;=365,"Moins d'un an",IF(($C908-INDEX(Techniciens!$G$2:$G$13,MATCH($F908,Techniciens!$A$2:$A$13,0)))&lt;=730,"1 à 2 ans","Plus de 2 ans")),"")</f>
        <v/>
      </c>
    </row>
    <row r="909">
      <c r="A909" s="65" t="inlineStr">
        <is>
          <t>INT-00908</t>
        </is>
      </c>
      <c r="B909" s="65" t="inlineStr">
        <is>
          <t>DEV-02384</t>
        </is>
      </c>
      <c r="C909" s="66" t="n">
        <v>46024</v>
      </c>
      <c r="D909" s="65" t="inlineStr">
        <is>
          <t>2026-01</t>
        </is>
      </c>
      <c r="E909" s="65" t="inlineStr">
        <is>
          <t>2025-2026</t>
        </is>
      </c>
      <c r="F909" s="65" t="inlineStr">
        <is>
          <t>TEC-02</t>
        </is>
      </c>
      <c r="G909" s="65" t="inlineStr">
        <is>
          <t>Ahmed Zahiri</t>
        </is>
      </c>
      <c r="H909" s="65" t="inlineStr">
        <is>
          <t>Bordeaux</t>
        </is>
      </c>
      <c r="I909" s="65" t="inlineStr">
        <is>
          <t>Chauffage</t>
        </is>
      </c>
      <c r="J909" s="70" t="n">
        <v>25.6</v>
      </c>
      <c r="K909" s="70" t="n">
        <v>25.5</v>
      </c>
      <c r="L909" s="72" t="n">
        <v>35</v>
      </c>
      <c r="M909" s="68" t="n">
        <v>892.5</v>
      </c>
      <c r="N909" s="68" t="n">
        <v>9353.690000000001</v>
      </c>
      <c r="O909" s="65" t="inlineStr">
        <is>
          <t>Terminée</t>
        </is>
      </c>
      <c r="P909" s="67">
        <f>$I909</f>
        <v/>
      </c>
      <c r="Q909" s="69">
        <f>1</f>
        <v/>
      </c>
      <c r="R909" s="68">
        <f>IFERROR(INDEX(Devis!$M$2:$M$3053,MATCH($B909,Devis!$A$2:$A$3053,0)),0)</f>
        <v/>
      </c>
      <c r="S909" s="68">
        <f>$M909+$N909</f>
        <v/>
      </c>
      <c r="T909" s="68">
        <f>$R909-$S909</f>
        <v/>
      </c>
      <c r="U909" s="67">
        <f>IFERROR(IF(($C909-INDEX(Techniciens!$G$2:$G$13,MATCH($F909,Techniciens!$A$2:$A$13,0)))&lt;=365,"Moins d'un an",IF(($C909-INDEX(Techniciens!$G$2:$G$13,MATCH($F909,Techniciens!$A$2:$A$13,0)))&lt;=730,"1 à 2 ans","Plus de 2 ans")),"")</f>
        <v/>
      </c>
    </row>
    <row r="910">
      <c r="A910" s="65" t="inlineStr">
        <is>
          <t>INT-00909</t>
        </is>
      </c>
      <c r="B910" s="65" t="inlineStr">
        <is>
          <t>DEV-02385</t>
        </is>
      </c>
      <c r="C910" s="66" t="n">
        <v>46001</v>
      </c>
      <c r="D910" s="65" t="inlineStr">
        <is>
          <t>2025-12</t>
        </is>
      </c>
      <c r="E910" s="65" t="inlineStr">
        <is>
          <t>2025-2026</t>
        </is>
      </c>
      <c r="F910" s="65" t="inlineStr">
        <is>
          <t>TEC-11</t>
        </is>
      </c>
      <c r="G910" s="65" t="inlineStr">
        <is>
          <t>Damien Roche</t>
        </is>
      </c>
      <c r="H910" s="65" t="inlineStr">
        <is>
          <t>Montpellier</t>
        </is>
      </c>
      <c r="I910" s="65" t="inlineStr">
        <is>
          <t>Chauffage</t>
        </is>
      </c>
      <c r="J910" s="70" t="n">
        <v>1</v>
      </c>
      <c r="K910" s="70" t="n">
        <v>1.1</v>
      </c>
      <c r="L910" s="72" t="n">
        <v>34</v>
      </c>
      <c r="M910" s="68" t="n">
        <v>37.4</v>
      </c>
      <c r="N910" s="68" t="n">
        <v>55.36</v>
      </c>
      <c r="O910" s="65" t="inlineStr">
        <is>
          <t>Terminée</t>
        </is>
      </c>
      <c r="P910" s="67">
        <f>$I910</f>
        <v/>
      </c>
      <c r="Q910" s="69">
        <f>1</f>
        <v/>
      </c>
      <c r="R910" s="68">
        <f>IFERROR(INDEX(Devis!$M$2:$M$3053,MATCH($B910,Devis!$A$2:$A$3053,0)),0)</f>
        <v/>
      </c>
      <c r="S910" s="68">
        <f>$M910+$N910</f>
        <v/>
      </c>
      <c r="T910" s="68">
        <f>$R910-$S910</f>
        <v/>
      </c>
      <c r="U910" s="67">
        <f>IFERROR(IF(($C910-INDEX(Techniciens!$G$2:$G$13,MATCH($F910,Techniciens!$A$2:$A$13,0)))&lt;=365,"Moins d'un an",IF(($C910-INDEX(Techniciens!$G$2:$G$13,MATCH($F910,Techniciens!$A$2:$A$13,0)))&lt;=730,"1 à 2 ans","Plus de 2 ans")),"")</f>
        <v/>
      </c>
    </row>
    <row r="911">
      <c r="A911" s="65" t="inlineStr">
        <is>
          <t>INT-00910</t>
        </is>
      </c>
      <c r="B911" s="65" t="inlineStr">
        <is>
          <t>DEV-02392</t>
        </is>
      </c>
      <c r="C911" s="66" t="n">
        <v>46010</v>
      </c>
      <c r="D911" s="65" t="inlineStr">
        <is>
          <t>2025-12</t>
        </is>
      </c>
      <c r="E911" s="65" t="inlineStr">
        <is>
          <t>2025-2026</t>
        </is>
      </c>
      <c r="F911" s="65" t="inlineStr">
        <is>
          <t>TEC-05</t>
        </is>
      </c>
      <c r="G911" s="65" t="inlineStr">
        <is>
          <t>Sonia Mercier</t>
        </is>
      </c>
      <c r="H911" s="65" t="inlineStr">
        <is>
          <t>Bordeaux</t>
        </is>
      </c>
      <c r="I911" s="65" t="inlineStr">
        <is>
          <t>Dépannage</t>
        </is>
      </c>
      <c r="J911" s="70" t="n">
        <v>1.6</v>
      </c>
      <c r="K911" s="70" t="n">
        <v>1.6</v>
      </c>
      <c r="L911" s="72" t="n">
        <v>31</v>
      </c>
      <c r="M911" s="68" t="n">
        <v>49.6</v>
      </c>
      <c r="N911" s="68" t="n">
        <v>126.25</v>
      </c>
      <c r="O911" s="65" t="inlineStr">
        <is>
          <t>Terminée</t>
        </is>
      </c>
      <c r="P911" s="67">
        <f>$I911</f>
        <v/>
      </c>
      <c r="Q911" s="69">
        <f>1</f>
        <v/>
      </c>
      <c r="R911" s="68">
        <f>IFERROR(INDEX(Devis!$M$2:$M$3053,MATCH($B911,Devis!$A$2:$A$3053,0)),0)</f>
        <v/>
      </c>
      <c r="S911" s="68">
        <f>$M911+$N911</f>
        <v/>
      </c>
      <c r="T911" s="68">
        <f>$R911-$S911</f>
        <v/>
      </c>
      <c r="U911" s="67">
        <f>IFERROR(IF(($C911-INDEX(Techniciens!$G$2:$G$13,MATCH($F911,Techniciens!$A$2:$A$13,0)))&lt;=365,"Moins d'un an",IF(($C911-INDEX(Techniciens!$G$2:$G$13,MATCH($F911,Techniciens!$A$2:$A$13,0)))&lt;=730,"1 à 2 ans","Plus de 2 ans")),"")</f>
        <v/>
      </c>
    </row>
    <row r="912">
      <c r="A912" s="65" t="inlineStr">
        <is>
          <t>INT-00911</t>
        </is>
      </c>
      <c r="B912" s="65" t="inlineStr">
        <is>
          <t>DEV-02393</t>
        </is>
      </c>
      <c r="C912" s="66" t="n">
        <v>45985</v>
      </c>
      <c r="D912" s="65" t="inlineStr">
        <is>
          <t>2025-11</t>
        </is>
      </c>
      <c r="E912" s="65" t="inlineStr">
        <is>
          <t>2025-2026</t>
        </is>
      </c>
      <c r="F912" s="65" t="inlineStr">
        <is>
          <t>TEC-01</t>
        </is>
      </c>
      <c r="G912" s="65" t="inlineStr">
        <is>
          <t>Marc Delaunay</t>
        </is>
      </c>
      <c r="H912" s="65" t="inlineStr">
        <is>
          <t>Bordeaux</t>
        </is>
      </c>
      <c r="I912" s="65" t="inlineStr">
        <is>
          <t>Dépannage</t>
        </is>
      </c>
      <c r="J912" s="70" t="n">
        <v>4.5</v>
      </c>
      <c r="K912" s="70" t="n">
        <v>4.4</v>
      </c>
      <c r="L912" s="72" t="n">
        <v>32</v>
      </c>
      <c r="M912" s="68" t="n">
        <v>140.8</v>
      </c>
      <c r="N912" s="68" t="n">
        <v>482.71</v>
      </c>
      <c r="O912" s="65" t="inlineStr">
        <is>
          <t>Terminée</t>
        </is>
      </c>
      <c r="P912" s="67">
        <f>$I912</f>
        <v/>
      </c>
      <c r="Q912" s="69">
        <f>1</f>
        <v/>
      </c>
      <c r="R912" s="68">
        <f>IFERROR(INDEX(Devis!$M$2:$M$3053,MATCH($B912,Devis!$A$2:$A$3053,0)),0)</f>
        <v/>
      </c>
      <c r="S912" s="68">
        <f>$M912+$N912</f>
        <v/>
      </c>
      <c r="T912" s="68">
        <f>$R912-$S912</f>
        <v/>
      </c>
      <c r="U912" s="67">
        <f>IFERROR(IF(($C912-INDEX(Techniciens!$G$2:$G$13,MATCH($F912,Techniciens!$A$2:$A$13,0)))&lt;=365,"Moins d'un an",IF(($C912-INDEX(Techniciens!$G$2:$G$13,MATCH($F912,Techniciens!$A$2:$A$13,0)))&lt;=730,"1 à 2 ans","Plus de 2 ans")),"")</f>
        <v/>
      </c>
    </row>
    <row r="913">
      <c r="A913" s="65" t="inlineStr">
        <is>
          <t>INT-00912</t>
        </is>
      </c>
      <c r="B913" s="65" t="inlineStr">
        <is>
          <t>DEV-02394</t>
        </is>
      </c>
      <c r="C913" s="66" t="n">
        <v>46037</v>
      </c>
      <c r="D913" s="65" t="inlineStr">
        <is>
          <t>2026-01</t>
        </is>
      </c>
      <c r="E913" s="65" t="inlineStr">
        <is>
          <t>2025-2026</t>
        </is>
      </c>
      <c r="F913" s="65" t="inlineStr">
        <is>
          <t>TEC-08</t>
        </is>
      </c>
      <c r="G913" s="65" t="inlineStr">
        <is>
          <t>Elodie Ravel</t>
        </is>
      </c>
      <c r="H913" s="65" t="inlineStr">
        <is>
          <t>Toulouse</t>
        </is>
      </c>
      <c r="I913" s="65" t="inlineStr">
        <is>
          <t>Salle de bain</t>
        </is>
      </c>
      <c r="J913" s="70" t="n">
        <v>41.1</v>
      </c>
      <c r="K913" s="70" t="n">
        <v>40.4</v>
      </c>
      <c r="L913" s="72" t="n">
        <v>32</v>
      </c>
      <c r="M913" s="68" t="n">
        <v>1292.8</v>
      </c>
      <c r="N913" s="68" t="n">
        <v>6986.75</v>
      </c>
      <c r="O913" s="65" t="inlineStr">
        <is>
          <t>Terminée</t>
        </is>
      </c>
      <c r="P913" s="67">
        <f>$I913</f>
        <v/>
      </c>
      <c r="Q913" s="69">
        <f>1</f>
        <v/>
      </c>
      <c r="R913" s="68">
        <f>IFERROR(INDEX(Devis!$M$2:$M$3053,MATCH($B913,Devis!$A$2:$A$3053,0)),0)</f>
        <v/>
      </c>
      <c r="S913" s="68">
        <f>$M913+$N913</f>
        <v/>
      </c>
      <c r="T913" s="68">
        <f>$R913-$S913</f>
        <v/>
      </c>
      <c r="U913" s="67">
        <f>IFERROR(IF(($C913-INDEX(Techniciens!$G$2:$G$13,MATCH($F913,Techniciens!$A$2:$A$13,0)))&lt;=365,"Moins d'un an",IF(($C913-INDEX(Techniciens!$G$2:$G$13,MATCH($F913,Techniciens!$A$2:$A$13,0)))&lt;=730,"1 à 2 ans","Plus de 2 ans")),"")</f>
        <v/>
      </c>
    </row>
    <row r="914">
      <c r="A914" s="65" t="inlineStr">
        <is>
          <t>INT-00913</t>
        </is>
      </c>
      <c r="B914" s="65" t="inlineStr">
        <is>
          <t>DEV-02395</t>
        </is>
      </c>
      <c r="C914" s="66" t="n">
        <v>46006</v>
      </c>
      <c r="D914" s="65" t="inlineStr">
        <is>
          <t>2025-12</t>
        </is>
      </c>
      <c r="E914" s="65" t="inlineStr">
        <is>
          <t>2025-2026</t>
        </is>
      </c>
      <c r="F914" s="65" t="inlineStr">
        <is>
          <t>TEC-03</t>
        </is>
      </c>
      <c r="G914" s="65" t="inlineStr">
        <is>
          <t>Fabien Ortiz</t>
        </is>
      </c>
      <c r="H914" s="65" t="inlineStr">
        <is>
          <t>Bordeaux</t>
        </is>
      </c>
      <c r="I914" s="65" t="inlineStr">
        <is>
          <t>Électricité</t>
        </is>
      </c>
      <c r="J914" s="70" t="n">
        <v>15</v>
      </c>
      <c r="K914" s="70" t="n">
        <v>14</v>
      </c>
      <c r="L914" s="72" t="n">
        <v>33</v>
      </c>
      <c r="M914" s="68" t="n">
        <v>462</v>
      </c>
      <c r="N914" s="68" t="n">
        <v>1942.21</v>
      </c>
      <c r="O914" s="65" t="inlineStr">
        <is>
          <t>Terminée</t>
        </is>
      </c>
      <c r="P914" s="67">
        <f>$I914</f>
        <v/>
      </c>
      <c r="Q914" s="69">
        <f>1</f>
        <v/>
      </c>
      <c r="R914" s="68">
        <f>IFERROR(INDEX(Devis!$M$2:$M$3053,MATCH($B914,Devis!$A$2:$A$3053,0)),0)</f>
        <v/>
      </c>
      <c r="S914" s="68">
        <f>$M914+$N914</f>
        <v/>
      </c>
      <c r="T914" s="68">
        <f>$R914-$S914</f>
        <v/>
      </c>
      <c r="U914" s="67">
        <f>IFERROR(IF(($C914-INDEX(Techniciens!$G$2:$G$13,MATCH($F914,Techniciens!$A$2:$A$13,0)))&lt;=365,"Moins d'un an",IF(($C914-INDEX(Techniciens!$G$2:$G$13,MATCH($F914,Techniciens!$A$2:$A$13,0)))&lt;=730,"1 à 2 ans","Plus de 2 ans")),"")</f>
        <v/>
      </c>
    </row>
    <row r="915">
      <c r="A915" s="65" t="inlineStr">
        <is>
          <t>INT-00914</t>
        </is>
      </c>
      <c r="B915" s="65" t="inlineStr">
        <is>
          <t>DEV-02400</t>
        </is>
      </c>
      <c r="C915" s="66" t="n">
        <v>46016</v>
      </c>
      <c r="D915" s="65" t="inlineStr">
        <is>
          <t>2025-12</t>
        </is>
      </c>
      <c r="E915" s="65" t="inlineStr">
        <is>
          <t>2025-2026</t>
        </is>
      </c>
      <c r="F915" s="65" t="inlineStr">
        <is>
          <t>TEC-02</t>
        </is>
      </c>
      <c r="G915" s="65" t="inlineStr">
        <is>
          <t>Ahmed Zahiri</t>
        </is>
      </c>
      <c r="H915" s="65" t="inlineStr">
        <is>
          <t>Bordeaux</t>
        </is>
      </c>
      <c r="I915" s="65" t="inlineStr">
        <is>
          <t>Chauffage</t>
        </is>
      </c>
      <c r="J915" s="70" t="n">
        <v>0.9</v>
      </c>
      <c r="K915" s="70" t="n">
        <v>0.9</v>
      </c>
      <c r="L915" s="72" t="n">
        <v>35</v>
      </c>
      <c r="M915" s="68" t="n">
        <v>31.5</v>
      </c>
      <c r="N915" s="68" t="n">
        <v>63.06</v>
      </c>
      <c r="O915" s="65" t="inlineStr">
        <is>
          <t>Terminée</t>
        </is>
      </c>
      <c r="P915" s="67">
        <f>$I915</f>
        <v/>
      </c>
      <c r="Q915" s="69">
        <f>1</f>
        <v/>
      </c>
      <c r="R915" s="68">
        <f>IFERROR(INDEX(Devis!$M$2:$M$3053,MATCH($B915,Devis!$A$2:$A$3053,0)),0)</f>
        <v/>
      </c>
      <c r="S915" s="68">
        <f>$M915+$N915</f>
        <v/>
      </c>
      <c r="T915" s="68">
        <f>$R915-$S915</f>
        <v/>
      </c>
      <c r="U915" s="67">
        <f>IFERROR(IF(($C915-INDEX(Techniciens!$G$2:$G$13,MATCH($F915,Techniciens!$A$2:$A$13,0)))&lt;=365,"Moins d'un an",IF(($C915-INDEX(Techniciens!$G$2:$G$13,MATCH($F915,Techniciens!$A$2:$A$13,0)))&lt;=730,"1 à 2 ans","Plus de 2 ans")),"")</f>
        <v/>
      </c>
    </row>
    <row r="916">
      <c r="A916" s="65" t="inlineStr">
        <is>
          <t>INT-00915</t>
        </is>
      </c>
      <c r="B916" s="65" t="inlineStr">
        <is>
          <t>DEV-02407</t>
        </is>
      </c>
      <c r="C916" s="66" t="n">
        <v>46013</v>
      </c>
      <c r="D916" s="65" t="inlineStr">
        <is>
          <t>2025-12</t>
        </is>
      </c>
      <c r="E916" s="65" t="inlineStr">
        <is>
          <t>2025-2026</t>
        </is>
      </c>
      <c r="F916" s="65" t="inlineStr">
        <is>
          <t>TEC-10</t>
        </is>
      </c>
      <c r="G916" s="65" t="inlineStr">
        <is>
          <t>Bruno Castel</t>
        </is>
      </c>
      <c r="H916" s="65" t="inlineStr">
        <is>
          <t>Montpellier</t>
        </is>
      </c>
      <c r="I916" s="65" t="inlineStr">
        <is>
          <t>Dépannage</t>
        </is>
      </c>
      <c r="J916" s="70" t="n">
        <v>1.6</v>
      </c>
      <c r="K916" s="70" t="n">
        <v>1.9</v>
      </c>
      <c r="L916" s="72" t="n">
        <v>31</v>
      </c>
      <c r="M916" s="68" t="n">
        <v>58.9</v>
      </c>
      <c r="N916" s="68" t="n">
        <v>135.44</v>
      </c>
      <c r="O916" s="65" t="inlineStr">
        <is>
          <t>Terminée</t>
        </is>
      </c>
      <c r="P916" s="67">
        <f>$I916</f>
        <v/>
      </c>
      <c r="Q916" s="69">
        <f>1</f>
        <v/>
      </c>
      <c r="R916" s="68">
        <f>IFERROR(INDEX(Devis!$M$2:$M$3053,MATCH($B916,Devis!$A$2:$A$3053,0)),0)</f>
        <v/>
      </c>
      <c r="S916" s="68">
        <f>$M916+$N916</f>
        <v/>
      </c>
      <c r="T916" s="68">
        <f>$R916-$S916</f>
        <v/>
      </c>
      <c r="U916" s="67">
        <f>IFERROR(IF(($C916-INDEX(Techniciens!$G$2:$G$13,MATCH($F916,Techniciens!$A$2:$A$13,0)))&lt;=365,"Moins d'un an",IF(($C916-INDEX(Techniciens!$G$2:$G$13,MATCH($F916,Techniciens!$A$2:$A$13,0)))&lt;=730,"1 à 2 ans","Plus de 2 ans")),"")</f>
        <v/>
      </c>
    </row>
    <row r="917">
      <c r="A917" s="65" t="inlineStr">
        <is>
          <t>INT-00916</t>
        </is>
      </c>
      <c r="B917" s="65" t="inlineStr">
        <is>
          <t>DEV-02409</t>
        </is>
      </c>
      <c r="C917" s="66" t="n">
        <v>46042</v>
      </c>
      <c r="D917" s="65" t="inlineStr">
        <is>
          <t>2026-01</t>
        </is>
      </c>
      <c r="E917" s="65" t="inlineStr">
        <is>
          <t>2025-2026</t>
        </is>
      </c>
      <c r="F917" s="65" t="inlineStr">
        <is>
          <t>TEC-02</t>
        </is>
      </c>
      <c r="G917" s="65" t="inlineStr">
        <is>
          <t>Ahmed Zahiri</t>
        </is>
      </c>
      <c r="H917" s="65" t="inlineStr">
        <is>
          <t>Bordeaux</t>
        </is>
      </c>
      <c r="I917" s="65" t="inlineStr">
        <is>
          <t>Chauffage</t>
        </is>
      </c>
      <c r="J917" s="70" t="n">
        <v>3.9</v>
      </c>
      <c r="K917" s="70" t="n">
        <v>4</v>
      </c>
      <c r="L917" s="72" t="n">
        <v>35</v>
      </c>
      <c r="M917" s="68" t="n">
        <v>140</v>
      </c>
      <c r="N917" s="68" t="n">
        <v>368.07</v>
      </c>
      <c r="O917" s="65" t="inlineStr">
        <is>
          <t>Terminée</t>
        </is>
      </c>
      <c r="P917" s="67">
        <f>$I917</f>
        <v/>
      </c>
      <c r="Q917" s="69">
        <f>1</f>
        <v/>
      </c>
      <c r="R917" s="68">
        <f>IFERROR(INDEX(Devis!$M$2:$M$3053,MATCH($B917,Devis!$A$2:$A$3053,0)),0)</f>
        <v/>
      </c>
      <c r="S917" s="68">
        <f>$M917+$N917</f>
        <v/>
      </c>
      <c r="T917" s="68">
        <f>$R917-$S917</f>
        <v/>
      </c>
      <c r="U917" s="67">
        <f>IFERROR(IF(($C917-INDEX(Techniciens!$G$2:$G$13,MATCH($F917,Techniciens!$A$2:$A$13,0)))&lt;=365,"Moins d'un an",IF(($C917-INDEX(Techniciens!$G$2:$G$13,MATCH($F917,Techniciens!$A$2:$A$13,0)))&lt;=730,"1 à 2 ans","Plus de 2 ans")),"")</f>
        <v/>
      </c>
    </row>
    <row r="918">
      <c r="A918" s="65" t="inlineStr">
        <is>
          <t>INT-00917</t>
        </is>
      </c>
      <c r="B918" s="65" t="inlineStr">
        <is>
          <t>DEV-02410</t>
        </is>
      </c>
      <c r="C918" s="66" t="n">
        <v>46022</v>
      </c>
      <c r="D918" s="65" t="inlineStr">
        <is>
          <t>2025-12</t>
        </is>
      </c>
      <c r="E918" s="65" t="inlineStr">
        <is>
          <t>2025-2026</t>
        </is>
      </c>
      <c r="F918" s="65" t="inlineStr">
        <is>
          <t>TEC-05</t>
        </is>
      </c>
      <c r="G918" s="65" t="inlineStr">
        <is>
          <t>Sonia Mercier</t>
        </is>
      </c>
      <c r="H918" s="65" t="inlineStr">
        <is>
          <t>Bordeaux</t>
        </is>
      </c>
      <c r="I918" s="65" t="inlineStr">
        <is>
          <t>Salle de bain</t>
        </is>
      </c>
      <c r="J918" s="70" t="n">
        <v>5.2</v>
      </c>
      <c r="K918" s="70" t="n">
        <v>5</v>
      </c>
      <c r="L918" s="72" t="n">
        <v>31</v>
      </c>
      <c r="M918" s="68" t="n">
        <v>155</v>
      </c>
      <c r="N918" s="68" t="n">
        <v>1374.11</v>
      </c>
      <c r="O918" s="65" t="inlineStr">
        <is>
          <t>Terminée</t>
        </is>
      </c>
      <c r="P918" s="67">
        <f>$I918</f>
        <v/>
      </c>
      <c r="Q918" s="69">
        <f>1</f>
        <v/>
      </c>
      <c r="R918" s="68">
        <f>IFERROR(INDEX(Devis!$M$2:$M$3053,MATCH($B918,Devis!$A$2:$A$3053,0)),0)</f>
        <v/>
      </c>
      <c r="S918" s="68">
        <f>$M918+$N918</f>
        <v/>
      </c>
      <c r="T918" s="68">
        <f>$R918-$S918</f>
        <v/>
      </c>
      <c r="U918" s="67">
        <f>IFERROR(IF(($C918-INDEX(Techniciens!$G$2:$G$13,MATCH($F918,Techniciens!$A$2:$A$13,0)))&lt;=365,"Moins d'un an",IF(($C918-INDEX(Techniciens!$G$2:$G$13,MATCH($F918,Techniciens!$A$2:$A$13,0)))&lt;=730,"1 à 2 ans","Plus de 2 ans")),"")</f>
        <v/>
      </c>
    </row>
    <row r="919">
      <c r="A919" s="65" t="inlineStr">
        <is>
          <t>INT-00918</t>
        </is>
      </c>
      <c r="B919" s="65" t="inlineStr">
        <is>
          <t>DEV-02411</t>
        </is>
      </c>
      <c r="C919" s="66" t="n">
        <v>46010</v>
      </c>
      <c r="D919" s="65" t="inlineStr">
        <is>
          <t>2025-12</t>
        </is>
      </c>
      <c r="E919" s="65" t="inlineStr">
        <is>
          <t>2025-2026</t>
        </is>
      </c>
      <c r="F919" s="65" t="inlineStr">
        <is>
          <t>TEC-03</t>
        </is>
      </c>
      <c r="G919" s="65" t="inlineStr">
        <is>
          <t>Fabien Ortiz</t>
        </is>
      </c>
      <c r="H919" s="65" t="inlineStr">
        <is>
          <t>Bordeaux</t>
        </is>
      </c>
      <c r="I919" s="65" t="inlineStr">
        <is>
          <t>Électricité</t>
        </is>
      </c>
      <c r="J919" s="70" t="n">
        <v>40.6</v>
      </c>
      <c r="K919" s="70" t="n">
        <v>42.4</v>
      </c>
      <c r="L919" s="72" t="n">
        <v>33</v>
      </c>
      <c r="M919" s="68" t="n">
        <v>1399.2</v>
      </c>
      <c r="N919" s="68" t="n">
        <v>6843.58</v>
      </c>
      <c r="O919" s="65" t="inlineStr">
        <is>
          <t>Terminée</t>
        </is>
      </c>
      <c r="P919" s="67">
        <f>$I919</f>
        <v/>
      </c>
      <c r="Q919" s="69">
        <f>1</f>
        <v/>
      </c>
      <c r="R919" s="68">
        <f>IFERROR(INDEX(Devis!$M$2:$M$3053,MATCH($B919,Devis!$A$2:$A$3053,0)),0)</f>
        <v/>
      </c>
      <c r="S919" s="68">
        <f>$M919+$N919</f>
        <v/>
      </c>
      <c r="T919" s="68">
        <f>$R919-$S919</f>
        <v/>
      </c>
      <c r="U919" s="67">
        <f>IFERROR(IF(($C919-INDEX(Techniciens!$G$2:$G$13,MATCH($F919,Techniciens!$A$2:$A$13,0)))&lt;=365,"Moins d'un an",IF(($C919-INDEX(Techniciens!$G$2:$G$13,MATCH($F919,Techniciens!$A$2:$A$13,0)))&lt;=730,"1 à 2 ans","Plus de 2 ans")),"")</f>
        <v/>
      </c>
    </row>
    <row r="920">
      <c r="A920" s="65" t="inlineStr">
        <is>
          <t>INT-00919</t>
        </is>
      </c>
      <c r="B920" s="65" t="inlineStr">
        <is>
          <t>DEV-02414</t>
        </is>
      </c>
      <c r="C920" s="66" t="n">
        <v>45992</v>
      </c>
      <c r="D920" s="65" t="inlineStr">
        <is>
          <t>2025-12</t>
        </is>
      </c>
      <c r="E920" s="65" t="inlineStr">
        <is>
          <t>2025-2026</t>
        </is>
      </c>
      <c r="F920" s="65" t="inlineStr">
        <is>
          <t>TEC-09</t>
        </is>
      </c>
      <c r="G920" s="65" t="inlineStr">
        <is>
          <t>Mehdi Ouali</t>
        </is>
      </c>
      <c r="H920" s="65" t="inlineStr">
        <is>
          <t>Toulouse</t>
        </is>
      </c>
      <c r="I920" s="65" t="inlineStr">
        <is>
          <t>Dépannage</t>
        </is>
      </c>
      <c r="J920" s="70" t="n">
        <v>1.7</v>
      </c>
      <c r="K920" s="70" t="n">
        <v>1.6</v>
      </c>
      <c r="L920" s="72" t="n">
        <v>28</v>
      </c>
      <c r="M920" s="68" t="n">
        <v>44.8</v>
      </c>
      <c r="N920" s="68" t="n">
        <v>140.57</v>
      </c>
      <c r="O920" s="65" t="inlineStr">
        <is>
          <t>Terminée</t>
        </is>
      </c>
      <c r="P920" s="67">
        <f>$I920</f>
        <v/>
      </c>
      <c r="Q920" s="69">
        <f>1</f>
        <v/>
      </c>
      <c r="R920" s="68">
        <f>IFERROR(INDEX(Devis!$M$2:$M$3053,MATCH($B920,Devis!$A$2:$A$3053,0)),0)</f>
        <v/>
      </c>
      <c r="S920" s="68">
        <f>$M920+$N920</f>
        <v/>
      </c>
      <c r="T920" s="68">
        <f>$R920-$S920</f>
        <v/>
      </c>
      <c r="U920" s="67">
        <f>IFERROR(IF(($C920-INDEX(Techniciens!$G$2:$G$13,MATCH($F920,Techniciens!$A$2:$A$13,0)))&lt;=365,"Moins d'un an",IF(($C920-INDEX(Techniciens!$G$2:$G$13,MATCH($F920,Techniciens!$A$2:$A$13,0)))&lt;=730,"1 à 2 ans","Plus de 2 ans")),"")</f>
        <v/>
      </c>
    </row>
    <row r="921">
      <c r="A921" s="65" t="inlineStr">
        <is>
          <t>INT-00920</t>
        </is>
      </c>
      <c r="B921" s="65" t="inlineStr">
        <is>
          <t>DEV-02417</t>
        </is>
      </c>
      <c r="C921" s="66" t="n">
        <v>46027</v>
      </c>
      <c r="D921" s="65" t="inlineStr">
        <is>
          <t>2026-01</t>
        </is>
      </c>
      <c r="E921" s="65" t="inlineStr">
        <is>
          <t>2025-2026</t>
        </is>
      </c>
      <c r="F921" s="65" t="inlineStr">
        <is>
          <t>TEC-09</t>
        </is>
      </c>
      <c r="G921" s="65" t="inlineStr">
        <is>
          <t>Mehdi Ouali</t>
        </is>
      </c>
      <c r="H921" s="65" t="inlineStr">
        <is>
          <t>Toulouse</t>
        </is>
      </c>
      <c r="I921" s="65" t="inlineStr">
        <is>
          <t>Dépannage</t>
        </is>
      </c>
      <c r="J921" s="70" t="n">
        <v>6.9</v>
      </c>
      <c r="K921" s="70" t="n">
        <v>8.1</v>
      </c>
      <c r="L921" s="72" t="n">
        <v>28</v>
      </c>
      <c r="M921" s="68" t="n">
        <v>226.8</v>
      </c>
      <c r="N921" s="68" t="n">
        <v>346.27</v>
      </c>
      <c r="O921" s="65" t="inlineStr">
        <is>
          <t>Terminée</t>
        </is>
      </c>
      <c r="P921" s="67">
        <f>$I921</f>
        <v/>
      </c>
      <c r="Q921" s="69">
        <f>1</f>
        <v/>
      </c>
      <c r="R921" s="68">
        <f>IFERROR(INDEX(Devis!$M$2:$M$3053,MATCH($B921,Devis!$A$2:$A$3053,0)),0)</f>
        <v/>
      </c>
      <c r="S921" s="68">
        <f>$M921+$N921</f>
        <v/>
      </c>
      <c r="T921" s="68">
        <f>$R921-$S921</f>
        <v/>
      </c>
      <c r="U921" s="67">
        <f>IFERROR(IF(($C921-INDEX(Techniciens!$G$2:$G$13,MATCH($F921,Techniciens!$A$2:$A$13,0)))&lt;=365,"Moins d'un an",IF(($C921-INDEX(Techniciens!$G$2:$G$13,MATCH($F921,Techniciens!$A$2:$A$13,0)))&lt;=730,"1 à 2 ans","Plus de 2 ans")),"")</f>
        <v/>
      </c>
    </row>
    <row r="922">
      <c r="A922" s="65" t="inlineStr">
        <is>
          <t>INT-00921</t>
        </is>
      </c>
      <c r="B922" s="65" t="inlineStr">
        <is>
          <t>DEV-02418</t>
        </is>
      </c>
      <c r="C922" s="66" t="n">
        <v>46022</v>
      </c>
      <c r="D922" s="65" t="inlineStr">
        <is>
          <t>2025-12</t>
        </is>
      </c>
      <c r="E922" s="65" t="inlineStr">
        <is>
          <t>2025-2026</t>
        </is>
      </c>
      <c r="F922" s="65" t="inlineStr">
        <is>
          <t>TEC-10</t>
        </is>
      </c>
      <c r="G922" s="65" t="inlineStr">
        <is>
          <t>Bruno Castel</t>
        </is>
      </c>
      <c r="H922" s="65" t="inlineStr">
        <is>
          <t>Montpellier</t>
        </is>
      </c>
      <c r="I922" s="65" t="inlineStr">
        <is>
          <t>Plomberie</t>
        </is>
      </c>
      <c r="J922" s="70" t="n">
        <v>1.9</v>
      </c>
      <c r="K922" s="70" t="n">
        <v>2.2</v>
      </c>
      <c r="L922" s="72" t="n">
        <v>31</v>
      </c>
      <c r="M922" s="68" t="n">
        <v>68.2</v>
      </c>
      <c r="N922" s="68" t="n">
        <v>307.42</v>
      </c>
      <c r="O922" s="65" t="inlineStr">
        <is>
          <t>Terminée</t>
        </is>
      </c>
      <c r="P922" s="67">
        <f>$I922</f>
        <v/>
      </c>
      <c r="Q922" s="69">
        <f>1</f>
        <v/>
      </c>
      <c r="R922" s="68">
        <f>IFERROR(INDEX(Devis!$M$2:$M$3053,MATCH($B922,Devis!$A$2:$A$3053,0)),0)</f>
        <v/>
      </c>
      <c r="S922" s="68">
        <f>$M922+$N922</f>
        <v/>
      </c>
      <c r="T922" s="68">
        <f>$R922-$S922</f>
        <v/>
      </c>
      <c r="U922" s="67">
        <f>IFERROR(IF(($C922-INDEX(Techniciens!$G$2:$G$13,MATCH($F922,Techniciens!$A$2:$A$13,0)))&lt;=365,"Moins d'un an",IF(($C922-INDEX(Techniciens!$G$2:$G$13,MATCH($F922,Techniciens!$A$2:$A$13,0)))&lt;=730,"1 à 2 ans","Plus de 2 ans")),"")</f>
        <v/>
      </c>
    </row>
    <row r="923">
      <c r="A923" s="65" t="inlineStr">
        <is>
          <t>INT-00922</t>
        </is>
      </c>
      <c r="B923" s="65" t="inlineStr">
        <is>
          <t>DEV-02421</t>
        </is>
      </c>
      <c r="C923" s="66" t="n">
        <v>46021</v>
      </c>
      <c r="D923" s="65" t="inlineStr">
        <is>
          <t>2025-12</t>
        </is>
      </c>
      <c r="E923" s="65" t="inlineStr">
        <is>
          <t>2025-2026</t>
        </is>
      </c>
      <c r="F923" s="65" t="inlineStr">
        <is>
          <t>TEC-05</t>
        </is>
      </c>
      <c r="G923" s="65" t="inlineStr">
        <is>
          <t>Sonia Mercier</t>
        </is>
      </c>
      <c r="H923" s="65" t="inlineStr">
        <is>
          <t>Bordeaux</t>
        </is>
      </c>
      <c r="I923" s="65" t="inlineStr">
        <is>
          <t>Salle de bain</t>
        </is>
      </c>
      <c r="J923" s="70" t="n">
        <v>17.7</v>
      </c>
      <c r="K923" s="70" t="n">
        <v>16.7</v>
      </c>
      <c r="L923" s="72" t="n">
        <v>31</v>
      </c>
      <c r="M923" s="68" t="n">
        <v>517.7</v>
      </c>
      <c r="N923" s="68" t="n">
        <v>5637.64</v>
      </c>
      <c r="O923" s="65" t="inlineStr">
        <is>
          <t>Terminée</t>
        </is>
      </c>
      <c r="P923" s="67">
        <f>$I923</f>
        <v/>
      </c>
      <c r="Q923" s="69">
        <f>1</f>
        <v/>
      </c>
      <c r="R923" s="68">
        <f>IFERROR(INDEX(Devis!$M$2:$M$3053,MATCH($B923,Devis!$A$2:$A$3053,0)),0)</f>
        <v/>
      </c>
      <c r="S923" s="68">
        <f>$M923+$N923</f>
        <v/>
      </c>
      <c r="T923" s="68">
        <f>$R923-$S923</f>
        <v/>
      </c>
      <c r="U923" s="67">
        <f>IFERROR(IF(($C923-INDEX(Techniciens!$G$2:$G$13,MATCH($F923,Techniciens!$A$2:$A$13,0)))&lt;=365,"Moins d'un an",IF(($C923-INDEX(Techniciens!$G$2:$G$13,MATCH($F923,Techniciens!$A$2:$A$13,0)))&lt;=730,"1 à 2 ans","Plus de 2 ans")),"")</f>
        <v/>
      </c>
    </row>
    <row r="924">
      <c r="A924" s="65" t="inlineStr">
        <is>
          <t>INT-00923</t>
        </is>
      </c>
      <c r="B924" s="65" t="inlineStr">
        <is>
          <t>DEV-02423</t>
        </is>
      </c>
      <c r="C924" s="66" t="n">
        <v>46023</v>
      </c>
      <c r="D924" s="65" t="inlineStr">
        <is>
          <t>2026-01</t>
        </is>
      </c>
      <c r="E924" s="65" t="inlineStr">
        <is>
          <t>2025-2026</t>
        </is>
      </c>
      <c r="F924" s="65" t="inlineStr">
        <is>
          <t>TEC-05</t>
        </is>
      </c>
      <c r="G924" s="65" t="inlineStr">
        <is>
          <t>Sonia Mercier</t>
        </is>
      </c>
      <c r="H924" s="65" t="inlineStr">
        <is>
          <t>Bordeaux</t>
        </is>
      </c>
      <c r="I924" s="65" t="inlineStr">
        <is>
          <t>Dépannage</t>
        </is>
      </c>
      <c r="J924" s="70" t="n">
        <v>1.6</v>
      </c>
      <c r="K924" s="70" t="n">
        <v>1.5</v>
      </c>
      <c r="L924" s="72" t="n">
        <v>31</v>
      </c>
      <c r="M924" s="68" t="n">
        <v>46.5</v>
      </c>
      <c r="N924" s="68" t="n">
        <v>132.54</v>
      </c>
      <c r="O924" s="65" t="inlineStr">
        <is>
          <t>Terminée</t>
        </is>
      </c>
      <c r="P924" s="67">
        <f>$I924</f>
        <v/>
      </c>
      <c r="Q924" s="69">
        <f>1</f>
        <v/>
      </c>
      <c r="R924" s="68">
        <f>IFERROR(INDEX(Devis!$M$2:$M$3053,MATCH($B924,Devis!$A$2:$A$3053,0)),0)</f>
        <v/>
      </c>
      <c r="S924" s="68">
        <f>$M924+$N924</f>
        <v/>
      </c>
      <c r="T924" s="68">
        <f>$R924-$S924</f>
        <v/>
      </c>
      <c r="U924" s="67">
        <f>IFERROR(IF(($C924-INDEX(Techniciens!$G$2:$G$13,MATCH($F924,Techniciens!$A$2:$A$13,0)))&lt;=365,"Moins d'un an",IF(($C924-INDEX(Techniciens!$G$2:$G$13,MATCH($F924,Techniciens!$A$2:$A$13,0)))&lt;=730,"1 à 2 ans","Plus de 2 ans")),"")</f>
        <v/>
      </c>
    </row>
    <row r="925">
      <c r="A925" s="65" t="inlineStr">
        <is>
          <t>INT-00924</t>
        </is>
      </c>
      <c r="B925" s="65" t="inlineStr">
        <is>
          <t>DEV-02425</t>
        </is>
      </c>
      <c r="C925" s="66" t="n">
        <v>46029</v>
      </c>
      <c r="D925" s="65" t="inlineStr">
        <is>
          <t>2026-01</t>
        </is>
      </c>
      <c r="E925" s="65" t="inlineStr">
        <is>
          <t>2025-2026</t>
        </is>
      </c>
      <c r="F925" s="65" t="inlineStr">
        <is>
          <t>TEC-10</t>
        </is>
      </c>
      <c r="G925" s="65" t="inlineStr">
        <is>
          <t>Bruno Castel</t>
        </is>
      </c>
      <c r="H925" s="65" t="inlineStr">
        <is>
          <t>Montpellier</t>
        </is>
      </c>
      <c r="I925" s="65" t="inlineStr">
        <is>
          <t>Plomberie</t>
        </is>
      </c>
      <c r="J925" s="70" t="n">
        <v>9.1</v>
      </c>
      <c r="K925" s="70" t="n">
        <v>10.8</v>
      </c>
      <c r="L925" s="72" t="n">
        <v>31</v>
      </c>
      <c r="M925" s="68" t="n">
        <v>334.8</v>
      </c>
      <c r="N925" s="68" t="n">
        <v>1418.61</v>
      </c>
      <c r="O925" s="65" t="inlineStr">
        <is>
          <t>Terminée</t>
        </is>
      </c>
      <c r="P925" s="67">
        <f>$I925</f>
        <v/>
      </c>
      <c r="Q925" s="69">
        <f>1</f>
        <v/>
      </c>
      <c r="R925" s="68">
        <f>IFERROR(INDEX(Devis!$M$2:$M$3053,MATCH($B925,Devis!$A$2:$A$3053,0)),0)</f>
        <v/>
      </c>
      <c r="S925" s="68">
        <f>$M925+$N925</f>
        <v/>
      </c>
      <c r="T925" s="68">
        <f>$R925-$S925</f>
        <v/>
      </c>
      <c r="U925" s="67">
        <f>IFERROR(IF(($C925-INDEX(Techniciens!$G$2:$G$13,MATCH($F925,Techniciens!$A$2:$A$13,0)))&lt;=365,"Moins d'un an",IF(($C925-INDEX(Techniciens!$G$2:$G$13,MATCH($F925,Techniciens!$A$2:$A$13,0)))&lt;=730,"1 à 2 ans","Plus de 2 ans")),"")</f>
        <v/>
      </c>
    </row>
    <row r="926">
      <c r="A926" s="65" t="inlineStr">
        <is>
          <t>INT-00925</t>
        </is>
      </c>
      <c r="B926" s="65" t="inlineStr">
        <is>
          <t>DEV-02428</t>
        </is>
      </c>
      <c r="C926" s="66" t="n">
        <v>46048</v>
      </c>
      <c r="D926" s="65" t="inlineStr">
        <is>
          <t>2026-01</t>
        </is>
      </c>
      <c r="E926" s="65" t="inlineStr">
        <is>
          <t>2025-2026</t>
        </is>
      </c>
      <c r="F926" s="65" t="inlineStr">
        <is>
          <t>TEC-04</t>
        </is>
      </c>
      <c r="G926" s="65" t="inlineStr">
        <is>
          <t>Lucas Bertin</t>
        </is>
      </c>
      <c r="H926" s="65" t="inlineStr">
        <is>
          <t>Bordeaux</t>
        </is>
      </c>
      <c r="I926" s="65" t="inlineStr">
        <is>
          <t>Dépannage</t>
        </is>
      </c>
      <c r="J926" s="70" t="n">
        <v>2</v>
      </c>
      <c r="K926" s="70" t="n">
        <v>2.3</v>
      </c>
      <c r="L926" s="72" t="n">
        <v>27</v>
      </c>
      <c r="M926" s="68" t="n">
        <v>62.1</v>
      </c>
      <c r="N926" s="68" t="n">
        <v>157.83</v>
      </c>
      <c r="O926" s="65" t="inlineStr">
        <is>
          <t>Terminée</t>
        </is>
      </c>
      <c r="P926" s="67">
        <f>$I926</f>
        <v/>
      </c>
      <c r="Q926" s="69">
        <f>1</f>
        <v/>
      </c>
      <c r="R926" s="68">
        <f>IFERROR(INDEX(Devis!$M$2:$M$3053,MATCH($B926,Devis!$A$2:$A$3053,0)),0)</f>
        <v/>
      </c>
      <c r="S926" s="68">
        <f>$M926+$N926</f>
        <v/>
      </c>
      <c r="T926" s="68">
        <f>$R926-$S926</f>
        <v/>
      </c>
      <c r="U926" s="67">
        <f>IFERROR(IF(($C926-INDEX(Techniciens!$G$2:$G$13,MATCH($F926,Techniciens!$A$2:$A$13,0)))&lt;=365,"Moins d'un an",IF(($C926-INDEX(Techniciens!$G$2:$G$13,MATCH($F926,Techniciens!$A$2:$A$13,0)))&lt;=730,"1 à 2 ans","Plus de 2 ans")),"")</f>
        <v/>
      </c>
    </row>
    <row r="927">
      <c r="A927" s="65" t="inlineStr">
        <is>
          <t>INT-00926</t>
        </is>
      </c>
      <c r="B927" s="65" t="inlineStr">
        <is>
          <t>DEV-02436</t>
        </is>
      </c>
      <c r="C927" s="66" t="n">
        <v>46020</v>
      </c>
      <c r="D927" s="65" t="inlineStr">
        <is>
          <t>2025-12</t>
        </is>
      </c>
      <c r="E927" s="65" t="inlineStr">
        <is>
          <t>2025-2026</t>
        </is>
      </c>
      <c r="F927" s="65" t="inlineStr">
        <is>
          <t>TEC-09</t>
        </is>
      </c>
      <c r="G927" s="65" t="inlineStr">
        <is>
          <t>Mehdi Ouali</t>
        </is>
      </c>
      <c r="H927" s="65" t="inlineStr">
        <is>
          <t>Toulouse</t>
        </is>
      </c>
      <c r="I927" s="65" t="inlineStr">
        <is>
          <t>Salle de bain</t>
        </is>
      </c>
      <c r="J927" s="70" t="n">
        <v>5.7</v>
      </c>
      <c r="K927" s="70" t="n">
        <v>6.3</v>
      </c>
      <c r="L927" s="72" t="n">
        <v>28</v>
      </c>
      <c r="M927" s="68" t="n">
        <v>176.4</v>
      </c>
      <c r="N927" s="68" t="n">
        <v>562.45</v>
      </c>
      <c r="O927" s="65" t="inlineStr">
        <is>
          <t>Terminée</t>
        </is>
      </c>
      <c r="P927" s="67">
        <f>$I927</f>
        <v/>
      </c>
      <c r="Q927" s="69">
        <f>1</f>
        <v/>
      </c>
      <c r="R927" s="68">
        <f>IFERROR(INDEX(Devis!$M$2:$M$3053,MATCH($B927,Devis!$A$2:$A$3053,0)),0)</f>
        <v/>
      </c>
      <c r="S927" s="68">
        <f>$M927+$N927</f>
        <v/>
      </c>
      <c r="T927" s="68">
        <f>$R927-$S927</f>
        <v/>
      </c>
      <c r="U927" s="67">
        <f>IFERROR(IF(($C927-INDEX(Techniciens!$G$2:$G$13,MATCH($F927,Techniciens!$A$2:$A$13,0)))&lt;=365,"Moins d'un an",IF(($C927-INDEX(Techniciens!$G$2:$G$13,MATCH($F927,Techniciens!$A$2:$A$13,0)))&lt;=730,"1 à 2 ans","Plus de 2 ans")),"")</f>
        <v/>
      </c>
    </row>
    <row r="928">
      <c r="A928" s="65" t="inlineStr">
        <is>
          <t>INT-00927</t>
        </is>
      </c>
      <c r="B928" s="65" t="inlineStr">
        <is>
          <t>DEV-02437</t>
        </is>
      </c>
      <c r="C928" s="66" t="n">
        <v>46024</v>
      </c>
      <c r="D928" s="65" t="inlineStr">
        <is>
          <t>2026-01</t>
        </is>
      </c>
      <c r="E928" s="65" t="inlineStr">
        <is>
          <t>2025-2026</t>
        </is>
      </c>
      <c r="F928" s="65" t="inlineStr">
        <is>
          <t>TEC-12</t>
        </is>
      </c>
      <c r="G928" s="65" t="inlineStr">
        <is>
          <t>Inès Bonnaud</t>
        </is>
      </c>
      <c r="H928" s="65" t="inlineStr">
        <is>
          <t>Montpellier</t>
        </is>
      </c>
      <c r="I928" s="65" t="inlineStr">
        <is>
          <t>Électricité</t>
        </is>
      </c>
      <c r="J928" s="70" t="n">
        <v>14.1</v>
      </c>
      <c r="K928" s="70" t="n">
        <v>17.3</v>
      </c>
      <c r="L928" s="72" t="n">
        <v>29</v>
      </c>
      <c r="M928" s="68" t="n">
        <v>501.7</v>
      </c>
      <c r="N928" s="68" t="n">
        <v>2136.58</v>
      </c>
      <c r="O928" s="65" t="inlineStr">
        <is>
          <t>Terminée</t>
        </is>
      </c>
      <c r="P928" s="67">
        <f>$I928</f>
        <v/>
      </c>
      <c r="Q928" s="69">
        <f>1</f>
        <v/>
      </c>
      <c r="R928" s="68">
        <f>IFERROR(INDEX(Devis!$M$2:$M$3053,MATCH($B928,Devis!$A$2:$A$3053,0)),0)</f>
        <v/>
      </c>
      <c r="S928" s="68">
        <f>$M928+$N928</f>
        <v/>
      </c>
      <c r="T928" s="68">
        <f>$R928-$S928</f>
        <v/>
      </c>
      <c r="U928" s="67">
        <f>IFERROR(IF(($C928-INDEX(Techniciens!$G$2:$G$13,MATCH($F928,Techniciens!$A$2:$A$13,0)))&lt;=365,"Moins d'un an",IF(($C928-INDEX(Techniciens!$G$2:$G$13,MATCH($F928,Techniciens!$A$2:$A$13,0)))&lt;=730,"1 à 2 ans","Plus de 2 ans")),"")</f>
        <v/>
      </c>
    </row>
    <row r="929">
      <c r="A929" s="65" t="inlineStr">
        <is>
          <t>INT-00928</t>
        </is>
      </c>
      <c r="B929" s="65" t="inlineStr">
        <is>
          <t>DEV-02438</t>
        </is>
      </c>
      <c r="C929" s="66" t="n">
        <v>46020</v>
      </c>
      <c r="D929" s="65" t="inlineStr">
        <is>
          <t>2025-12</t>
        </is>
      </c>
      <c r="E929" s="65" t="inlineStr">
        <is>
          <t>2025-2026</t>
        </is>
      </c>
      <c r="F929" s="65" t="inlineStr">
        <is>
          <t>TEC-06</t>
        </is>
      </c>
      <c r="G929" s="65" t="inlineStr">
        <is>
          <t>Pierre Vasseur</t>
        </is>
      </c>
      <c r="H929" s="65" t="inlineStr">
        <is>
          <t>Toulouse</t>
        </is>
      </c>
      <c r="I929" s="65" t="inlineStr">
        <is>
          <t>Chauffage</t>
        </is>
      </c>
      <c r="J929" s="70" t="n">
        <v>0.9</v>
      </c>
      <c r="K929" s="70" t="n">
        <v>0.7</v>
      </c>
      <c r="L929" s="72" t="n">
        <v>36</v>
      </c>
      <c r="M929" s="68" t="n">
        <v>25.2</v>
      </c>
      <c r="N929" s="68" t="n">
        <v>124.31</v>
      </c>
      <c r="O929" s="65" t="inlineStr">
        <is>
          <t>Terminée</t>
        </is>
      </c>
      <c r="P929" s="67">
        <f>$I929</f>
        <v/>
      </c>
      <c r="Q929" s="69">
        <f>1</f>
        <v/>
      </c>
      <c r="R929" s="68">
        <f>IFERROR(INDEX(Devis!$M$2:$M$3053,MATCH($B929,Devis!$A$2:$A$3053,0)),0)</f>
        <v/>
      </c>
      <c r="S929" s="68">
        <f>$M929+$N929</f>
        <v/>
      </c>
      <c r="T929" s="68">
        <f>$R929-$S929</f>
        <v/>
      </c>
      <c r="U929" s="67">
        <f>IFERROR(IF(($C929-INDEX(Techniciens!$G$2:$G$13,MATCH($F929,Techniciens!$A$2:$A$13,0)))&lt;=365,"Moins d'un an",IF(($C929-INDEX(Techniciens!$G$2:$G$13,MATCH($F929,Techniciens!$A$2:$A$13,0)))&lt;=730,"1 à 2 ans","Plus de 2 ans")),"")</f>
        <v/>
      </c>
    </row>
    <row r="930">
      <c r="A930" s="65" t="inlineStr">
        <is>
          <t>INT-00929</t>
        </is>
      </c>
      <c r="B930" s="65" t="inlineStr">
        <is>
          <t>DEV-02439</t>
        </is>
      </c>
      <c r="C930" s="66" t="n">
        <v>46030</v>
      </c>
      <c r="D930" s="65" t="inlineStr">
        <is>
          <t>2026-01</t>
        </is>
      </c>
      <c r="E930" s="65" t="inlineStr">
        <is>
          <t>2025-2026</t>
        </is>
      </c>
      <c r="F930" s="65" t="inlineStr">
        <is>
          <t>TEC-01</t>
        </is>
      </c>
      <c r="G930" s="65" t="inlineStr">
        <is>
          <t>Marc Delaunay</t>
        </is>
      </c>
      <c r="H930" s="65" t="inlineStr">
        <is>
          <t>Bordeaux</t>
        </is>
      </c>
      <c r="I930" s="65" t="inlineStr">
        <is>
          <t>Dépannage</t>
        </is>
      </c>
      <c r="J930" s="70" t="n">
        <v>1.1</v>
      </c>
      <c r="K930" s="70" t="n">
        <v>1</v>
      </c>
      <c r="L930" s="72" t="n">
        <v>32</v>
      </c>
      <c r="M930" s="68" t="n">
        <v>32</v>
      </c>
      <c r="N930" s="68" t="n">
        <v>79</v>
      </c>
      <c r="O930" s="65" t="inlineStr">
        <is>
          <t>Terminée</t>
        </is>
      </c>
      <c r="P930" s="67">
        <f>$I930</f>
        <v/>
      </c>
      <c r="Q930" s="69">
        <f>1</f>
        <v/>
      </c>
      <c r="R930" s="68">
        <f>IFERROR(INDEX(Devis!$M$2:$M$3053,MATCH($B930,Devis!$A$2:$A$3053,0)),0)</f>
        <v/>
      </c>
      <c r="S930" s="68">
        <f>$M930+$N930</f>
        <v/>
      </c>
      <c r="T930" s="68">
        <f>$R930-$S930</f>
        <v/>
      </c>
      <c r="U930" s="67">
        <f>IFERROR(IF(($C930-INDEX(Techniciens!$G$2:$G$13,MATCH($F930,Techniciens!$A$2:$A$13,0)))&lt;=365,"Moins d'un an",IF(($C930-INDEX(Techniciens!$G$2:$G$13,MATCH($F930,Techniciens!$A$2:$A$13,0)))&lt;=730,"1 à 2 ans","Plus de 2 ans")),"")</f>
        <v/>
      </c>
    </row>
    <row r="931">
      <c r="A931" s="65" t="inlineStr">
        <is>
          <t>INT-00930</t>
        </is>
      </c>
      <c r="B931" s="65" t="inlineStr">
        <is>
          <t>DEV-02440</t>
        </is>
      </c>
      <c r="C931" s="66" t="n">
        <v>46029</v>
      </c>
      <c r="D931" s="65" t="inlineStr">
        <is>
          <t>2026-01</t>
        </is>
      </c>
      <c r="E931" s="65" t="inlineStr">
        <is>
          <t>2025-2026</t>
        </is>
      </c>
      <c r="F931" s="65" t="inlineStr">
        <is>
          <t>TEC-02</t>
        </is>
      </c>
      <c r="G931" s="65" t="inlineStr">
        <is>
          <t>Ahmed Zahiri</t>
        </is>
      </c>
      <c r="H931" s="65" t="inlineStr">
        <is>
          <t>Bordeaux</t>
        </is>
      </c>
      <c r="I931" s="65" t="inlineStr">
        <is>
          <t>Chauffage</t>
        </is>
      </c>
      <c r="J931" s="70" t="n">
        <v>12.4</v>
      </c>
      <c r="K931" s="70" t="n">
        <v>10.7</v>
      </c>
      <c r="L931" s="72" t="n">
        <v>35</v>
      </c>
      <c r="M931" s="68" t="n">
        <v>374.5</v>
      </c>
      <c r="N931" s="68" t="n">
        <v>2546.45</v>
      </c>
      <c r="O931" s="65" t="inlineStr">
        <is>
          <t>Terminée</t>
        </is>
      </c>
      <c r="P931" s="67">
        <f>$I931</f>
        <v/>
      </c>
      <c r="Q931" s="69">
        <f>1</f>
        <v/>
      </c>
      <c r="R931" s="68">
        <f>IFERROR(INDEX(Devis!$M$2:$M$3053,MATCH($B931,Devis!$A$2:$A$3053,0)),0)</f>
        <v/>
      </c>
      <c r="S931" s="68">
        <f>$M931+$N931</f>
        <v/>
      </c>
      <c r="T931" s="68">
        <f>$R931-$S931</f>
        <v/>
      </c>
      <c r="U931" s="67">
        <f>IFERROR(IF(($C931-INDEX(Techniciens!$G$2:$G$13,MATCH($F931,Techniciens!$A$2:$A$13,0)))&lt;=365,"Moins d'un an",IF(($C931-INDEX(Techniciens!$G$2:$G$13,MATCH($F931,Techniciens!$A$2:$A$13,0)))&lt;=730,"1 à 2 ans","Plus de 2 ans")),"")</f>
        <v/>
      </c>
    </row>
    <row r="932">
      <c r="A932" s="65" t="inlineStr">
        <is>
          <t>INT-00931</t>
        </is>
      </c>
      <c r="B932" s="65" t="inlineStr">
        <is>
          <t>DEV-02441</t>
        </is>
      </c>
      <c r="C932" s="66" t="n">
        <v>46002</v>
      </c>
      <c r="D932" s="65" t="inlineStr">
        <is>
          <t>2025-12</t>
        </is>
      </c>
      <c r="E932" s="65" t="inlineStr">
        <is>
          <t>2025-2026</t>
        </is>
      </c>
      <c r="F932" s="65" t="inlineStr">
        <is>
          <t>TEC-04</t>
        </is>
      </c>
      <c r="G932" s="65" t="inlineStr">
        <is>
          <t>Lucas Bertin</t>
        </is>
      </c>
      <c r="H932" s="65" t="inlineStr">
        <is>
          <t>Bordeaux</t>
        </is>
      </c>
      <c r="I932" s="65" t="inlineStr">
        <is>
          <t>Plomberie</t>
        </is>
      </c>
      <c r="J932" s="70" t="n">
        <v>24.6</v>
      </c>
      <c r="K932" s="70" t="n">
        <v>27.8</v>
      </c>
      <c r="L932" s="72" t="n">
        <v>27</v>
      </c>
      <c r="M932" s="68" t="n">
        <v>750.6</v>
      </c>
      <c r="N932" s="68" t="n">
        <v>4042.45</v>
      </c>
      <c r="O932" s="65" t="inlineStr">
        <is>
          <t>Terminée</t>
        </is>
      </c>
      <c r="P932" s="67">
        <f>$I932</f>
        <v/>
      </c>
      <c r="Q932" s="69">
        <f>1</f>
        <v/>
      </c>
      <c r="R932" s="68">
        <f>IFERROR(INDEX(Devis!$M$2:$M$3053,MATCH($B932,Devis!$A$2:$A$3053,0)),0)</f>
        <v/>
      </c>
      <c r="S932" s="68">
        <f>$M932+$N932</f>
        <v/>
      </c>
      <c r="T932" s="68">
        <f>$R932-$S932</f>
        <v/>
      </c>
      <c r="U932" s="67">
        <f>IFERROR(IF(($C932-INDEX(Techniciens!$G$2:$G$13,MATCH($F932,Techniciens!$A$2:$A$13,0)))&lt;=365,"Moins d'un an",IF(($C932-INDEX(Techniciens!$G$2:$G$13,MATCH($F932,Techniciens!$A$2:$A$13,0)))&lt;=730,"1 à 2 ans","Plus de 2 ans")),"")</f>
        <v/>
      </c>
    </row>
    <row r="933">
      <c r="A933" s="65" t="inlineStr">
        <is>
          <t>INT-00932</t>
        </is>
      </c>
      <c r="B933" s="65" t="inlineStr">
        <is>
          <t>DEV-02442</t>
        </is>
      </c>
      <c r="C933" s="66" t="n">
        <v>46002</v>
      </c>
      <c r="D933" s="65" t="inlineStr">
        <is>
          <t>2025-12</t>
        </is>
      </c>
      <c r="E933" s="65" t="inlineStr">
        <is>
          <t>2025-2026</t>
        </is>
      </c>
      <c r="F933" s="65" t="inlineStr">
        <is>
          <t>TEC-03</t>
        </is>
      </c>
      <c r="G933" s="65" t="inlineStr">
        <is>
          <t>Fabien Ortiz</t>
        </is>
      </c>
      <c r="H933" s="65" t="inlineStr">
        <is>
          <t>Bordeaux</t>
        </is>
      </c>
      <c r="I933" s="65" t="inlineStr">
        <is>
          <t>Électricité</t>
        </is>
      </c>
      <c r="J933" s="70" t="n">
        <v>4.9</v>
      </c>
      <c r="K933" s="70" t="n">
        <v>5.4</v>
      </c>
      <c r="L933" s="72" t="n">
        <v>33</v>
      </c>
      <c r="M933" s="68" t="n">
        <v>178.2</v>
      </c>
      <c r="N933" s="68" t="n">
        <v>787.74</v>
      </c>
      <c r="O933" s="65" t="inlineStr">
        <is>
          <t>Terminée</t>
        </is>
      </c>
      <c r="P933" s="67">
        <f>$I933</f>
        <v/>
      </c>
      <c r="Q933" s="69">
        <f>1</f>
        <v/>
      </c>
      <c r="R933" s="68">
        <f>IFERROR(INDEX(Devis!$M$2:$M$3053,MATCH($B933,Devis!$A$2:$A$3053,0)),0)</f>
        <v/>
      </c>
      <c r="S933" s="68">
        <f>$M933+$N933</f>
        <v/>
      </c>
      <c r="T933" s="68">
        <f>$R933-$S933</f>
        <v/>
      </c>
      <c r="U933" s="67">
        <f>IFERROR(IF(($C933-INDEX(Techniciens!$G$2:$G$13,MATCH($F933,Techniciens!$A$2:$A$13,0)))&lt;=365,"Moins d'un an",IF(($C933-INDEX(Techniciens!$G$2:$G$13,MATCH($F933,Techniciens!$A$2:$A$13,0)))&lt;=730,"1 à 2 ans","Plus de 2 ans")),"")</f>
        <v/>
      </c>
    </row>
    <row r="934">
      <c r="A934" s="65" t="inlineStr">
        <is>
          <t>INT-00933</t>
        </is>
      </c>
      <c r="B934" s="65" t="inlineStr">
        <is>
          <t>DEV-02445</t>
        </is>
      </c>
      <c r="C934" s="66" t="n">
        <v>46034</v>
      </c>
      <c r="D934" s="65" t="inlineStr">
        <is>
          <t>2026-01</t>
        </is>
      </c>
      <c r="E934" s="65" t="inlineStr">
        <is>
          <t>2025-2026</t>
        </is>
      </c>
      <c r="F934" s="65" t="inlineStr">
        <is>
          <t>TEC-09</t>
        </is>
      </c>
      <c r="G934" s="65" t="inlineStr">
        <is>
          <t>Mehdi Ouali</t>
        </is>
      </c>
      <c r="H934" s="65" t="inlineStr">
        <is>
          <t>Toulouse</t>
        </is>
      </c>
      <c r="I934" s="65" t="inlineStr">
        <is>
          <t>Dépannage</t>
        </is>
      </c>
      <c r="J934" s="70" t="n">
        <v>2.1</v>
      </c>
      <c r="K934" s="70" t="n">
        <v>2.3</v>
      </c>
      <c r="L934" s="72" t="n">
        <v>28</v>
      </c>
      <c r="M934" s="68" t="n">
        <v>64.40000000000001</v>
      </c>
      <c r="N934" s="68" t="n">
        <v>166.71</v>
      </c>
      <c r="O934" s="65" t="inlineStr">
        <is>
          <t>Terminée</t>
        </is>
      </c>
      <c r="P934" s="67">
        <f>$I934</f>
        <v/>
      </c>
      <c r="Q934" s="69">
        <f>1</f>
        <v/>
      </c>
      <c r="R934" s="68">
        <f>IFERROR(INDEX(Devis!$M$2:$M$3053,MATCH($B934,Devis!$A$2:$A$3053,0)),0)</f>
        <v/>
      </c>
      <c r="S934" s="68">
        <f>$M934+$N934</f>
        <v/>
      </c>
      <c r="T934" s="68">
        <f>$R934-$S934</f>
        <v/>
      </c>
      <c r="U934" s="67">
        <f>IFERROR(IF(($C934-INDEX(Techniciens!$G$2:$G$13,MATCH($F934,Techniciens!$A$2:$A$13,0)))&lt;=365,"Moins d'un an",IF(($C934-INDEX(Techniciens!$G$2:$G$13,MATCH($F934,Techniciens!$A$2:$A$13,0)))&lt;=730,"1 à 2 ans","Plus de 2 ans")),"")</f>
        <v/>
      </c>
    </row>
    <row r="935">
      <c r="A935" s="65" t="inlineStr">
        <is>
          <t>INT-00934</t>
        </is>
      </c>
      <c r="B935" s="65" t="inlineStr">
        <is>
          <t>DEV-02446</t>
        </is>
      </c>
      <c r="C935" s="66" t="n">
        <v>46035</v>
      </c>
      <c r="D935" s="65" t="inlineStr">
        <is>
          <t>2026-01</t>
        </is>
      </c>
      <c r="E935" s="65" t="inlineStr">
        <is>
          <t>2025-2026</t>
        </is>
      </c>
      <c r="F935" s="65" t="inlineStr">
        <is>
          <t>TEC-02</t>
        </is>
      </c>
      <c r="G935" s="65" t="inlineStr">
        <is>
          <t>Ahmed Zahiri</t>
        </is>
      </c>
      <c r="H935" s="65" t="inlineStr">
        <is>
          <t>Bordeaux</t>
        </is>
      </c>
      <c r="I935" s="65" t="inlineStr">
        <is>
          <t>Chauffage</t>
        </is>
      </c>
      <c r="J935" s="70" t="n">
        <v>17</v>
      </c>
      <c r="K935" s="70" t="n">
        <v>16.4</v>
      </c>
      <c r="L935" s="72" t="n">
        <v>35</v>
      </c>
      <c r="M935" s="68" t="n">
        <v>574</v>
      </c>
      <c r="N935" s="68" t="n">
        <v>4305.41</v>
      </c>
      <c r="O935" s="65" t="inlineStr">
        <is>
          <t>Terminée</t>
        </is>
      </c>
      <c r="P935" s="67">
        <f>$I935</f>
        <v/>
      </c>
      <c r="Q935" s="69">
        <f>1</f>
        <v/>
      </c>
      <c r="R935" s="68">
        <f>IFERROR(INDEX(Devis!$M$2:$M$3053,MATCH($B935,Devis!$A$2:$A$3053,0)),0)</f>
        <v/>
      </c>
      <c r="S935" s="68">
        <f>$M935+$N935</f>
        <v/>
      </c>
      <c r="T935" s="68">
        <f>$R935-$S935</f>
        <v/>
      </c>
      <c r="U935" s="67">
        <f>IFERROR(IF(($C935-INDEX(Techniciens!$G$2:$G$13,MATCH($F935,Techniciens!$A$2:$A$13,0)))&lt;=365,"Moins d'un an",IF(($C935-INDEX(Techniciens!$G$2:$G$13,MATCH($F935,Techniciens!$A$2:$A$13,0)))&lt;=730,"1 à 2 ans","Plus de 2 ans")),"")</f>
        <v/>
      </c>
    </row>
    <row r="936">
      <c r="A936" s="65" t="inlineStr">
        <is>
          <t>INT-00935</t>
        </is>
      </c>
      <c r="B936" s="65" t="inlineStr">
        <is>
          <t>DEV-02452</t>
        </is>
      </c>
      <c r="C936" s="66" t="n">
        <v>46014</v>
      </c>
      <c r="D936" s="65" t="inlineStr">
        <is>
          <t>2025-12</t>
        </is>
      </c>
      <c r="E936" s="65" t="inlineStr">
        <is>
          <t>2025-2026</t>
        </is>
      </c>
      <c r="F936" s="65" t="inlineStr">
        <is>
          <t>TEC-06</t>
        </is>
      </c>
      <c r="G936" s="65" t="inlineStr">
        <is>
          <t>Pierre Vasseur</t>
        </is>
      </c>
      <c r="H936" s="65" t="inlineStr">
        <is>
          <t>Toulouse</t>
        </is>
      </c>
      <c r="I936" s="65" t="inlineStr">
        <is>
          <t>Chauffage</t>
        </is>
      </c>
      <c r="J936" s="70" t="n">
        <v>1</v>
      </c>
      <c r="K936" s="70" t="n">
        <v>0.9</v>
      </c>
      <c r="L936" s="72" t="n">
        <v>36</v>
      </c>
      <c r="M936" s="68" t="n">
        <v>32.4</v>
      </c>
      <c r="N936" s="68" t="n">
        <v>56.36</v>
      </c>
      <c r="O936" s="65" t="inlineStr">
        <is>
          <t>Terminée</t>
        </is>
      </c>
      <c r="P936" s="67">
        <f>$I936</f>
        <v/>
      </c>
      <c r="Q936" s="69">
        <f>1</f>
        <v/>
      </c>
      <c r="R936" s="68">
        <f>IFERROR(INDEX(Devis!$M$2:$M$3053,MATCH($B936,Devis!$A$2:$A$3053,0)),0)</f>
        <v/>
      </c>
      <c r="S936" s="68">
        <f>$M936+$N936</f>
        <v/>
      </c>
      <c r="T936" s="68">
        <f>$R936-$S936</f>
        <v/>
      </c>
      <c r="U936" s="67">
        <f>IFERROR(IF(($C936-INDEX(Techniciens!$G$2:$G$13,MATCH($F936,Techniciens!$A$2:$A$13,0)))&lt;=365,"Moins d'un an",IF(($C936-INDEX(Techniciens!$G$2:$G$13,MATCH($F936,Techniciens!$A$2:$A$13,0)))&lt;=730,"1 à 2 ans","Plus de 2 ans")),"")</f>
        <v/>
      </c>
    </row>
    <row r="937">
      <c r="A937" s="65" t="inlineStr">
        <is>
          <t>INT-00936</t>
        </is>
      </c>
      <c r="B937" s="65" t="inlineStr">
        <is>
          <t>DEV-02453</t>
        </is>
      </c>
      <c r="C937" s="66" t="n">
        <v>46050</v>
      </c>
      <c r="D937" s="65" t="inlineStr">
        <is>
          <t>2026-01</t>
        </is>
      </c>
      <c r="E937" s="65" t="inlineStr">
        <is>
          <t>2025-2026</t>
        </is>
      </c>
      <c r="F937" s="65" t="inlineStr">
        <is>
          <t>TEC-08</t>
        </is>
      </c>
      <c r="G937" s="65" t="inlineStr">
        <is>
          <t>Elodie Ravel</t>
        </is>
      </c>
      <c r="H937" s="65" t="inlineStr">
        <is>
          <t>Toulouse</t>
        </is>
      </c>
      <c r="I937" s="65" t="inlineStr">
        <is>
          <t>Électricité</t>
        </is>
      </c>
      <c r="J937" s="70" t="n">
        <v>7.1</v>
      </c>
      <c r="K937" s="70" t="n">
        <v>7.7</v>
      </c>
      <c r="L937" s="72" t="n">
        <v>32</v>
      </c>
      <c r="M937" s="68" t="n">
        <v>246.4</v>
      </c>
      <c r="N937" s="68" t="n">
        <v>940.26</v>
      </c>
      <c r="O937" s="65" t="inlineStr">
        <is>
          <t>Terminée</t>
        </is>
      </c>
      <c r="P937" s="67">
        <f>$I937</f>
        <v/>
      </c>
      <c r="Q937" s="69">
        <f>1</f>
        <v/>
      </c>
      <c r="R937" s="68">
        <f>IFERROR(INDEX(Devis!$M$2:$M$3053,MATCH($B937,Devis!$A$2:$A$3053,0)),0)</f>
        <v/>
      </c>
      <c r="S937" s="68">
        <f>$M937+$N937</f>
        <v/>
      </c>
      <c r="T937" s="68">
        <f>$R937-$S937</f>
        <v/>
      </c>
      <c r="U937" s="67">
        <f>IFERROR(IF(($C937-INDEX(Techniciens!$G$2:$G$13,MATCH($F937,Techniciens!$A$2:$A$13,0)))&lt;=365,"Moins d'un an",IF(($C937-INDEX(Techniciens!$G$2:$G$13,MATCH($F937,Techniciens!$A$2:$A$13,0)))&lt;=730,"1 à 2 ans","Plus de 2 ans")),"")</f>
        <v/>
      </c>
    </row>
    <row r="938">
      <c r="A938" s="65" t="inlineStr">
        <is>
          <t>INT-00937</t>
        </is>
      </c>
      <c r="B938" s="65" t="inlineStr">
        <is>
          <t>DEV-02458</t>
        </is>
      </c>
      <c r="C938" s="66" t="n">
        <v>46027</v>
      </c>
      <c r="D938" s="65" t="inlineStr">
        <is>
          <t>2026-01</t>
        </is>
      </c>
      <c r="E938" s="65" t="inlineStr">
        <is>
          <t>2025-2026</t>
        </is>
      </c>
      <c r="F938" s="65" t="inlineStr">
        <is>
          <t>TEC-09</t>
        </is>
      </c>
      <c r="G938" s="65" t="inlineStr">
        <is>
          <t>Mehdi Ouali</t>
        </is>
      </c>
      <c r="H938" s="65" t="inlineStr">
        <is>
          <t>Toulouse</t>
        </is>
      </c>
      <c r="I938" s="65" t="inlineStr">
        <is>
          <t>Dépannage</t>
        </is>
      </c>
      <c r="J938" s="70" t="n">
        <v>1.1</v>
      </c>
      <c r="K938" s="70" t="n">
        <v>1.2</v>
      </c>
      <c r="L938" s="72" t="n">
        <v>28</v>
      </c>
      <c r="M938" s="68" t="n">
        <v>33.6</v>
      </c>
      <c r="N938" s="68" t="n">
        <v>79.31</v>
      </c>
      <c r="O938" s="65" t="inlineStr">
        <is>
          <t>Terminée</t>
        </is>
      </c>
      <c r="P938" s="67">
        <f>$I938</f>
        <v/>
      </c>
      <c r="Q938" s="69">
        <f>1</f>
        <v/>
      </c>
      <c r="R938" s="68">
        <f>IFERROR(INDEX(Devis!$M$2:$M$3053,MATCH($B938,Devis!$A$2:$A$3053,0)),0)</f>
        <v/>
      </c>
      <c r="S938" s="68">
        <f>$M938+$N938</f>
        <v/>
      </c>
      <c r="T938" s="68">
        <f>$R938-$S938</f>
        <v/>
      </c>
      <c r="U938" s="67">
        <f>IFERROR(IF(($C938-INDEX(Techniciens!$G$2:$G$13,MATCH($F938,Techniciens!$A$2:$A$13,0)))&lt;=365,"Moins d'un an",IF(($C938-INDEX(Techniciens!$G$2:$G$13,MATCH($F938,Techniciens!$A$2:$A$13,0)))&lt;=730,"1 à 2 ans","Plus de 2 ans")),"")</f>
        <v/>
      </c>
    </row>
    <row r="939">
      <c r="A939" s="65" t="inlineStr">
        <is>
          <t>INT-00938</t>
        </is>
      </c>
      <c r="B939" s="65" t="inlineStr">
        <is>
          <t>DEV-02460</t>
        </is>
      </c>
      <c r="C939" s="66" t="n">
        <v>46020</v>
      </c>
      <c r="D939" s="65" t="inlineStr">
        <is>
          <t>2025-12</t>
        </is>
      </c>
      <c r="E939" s="65" t="inlineStr">
        <is>
          <t>2025-2026</t>
        </is>
      </c>
      <c r="F939" s="65" t="inlineStr">
        <is>
          <t>TEC-08</t>
        </is>
      </c>
      <c r="G939" s="65" t="inlineStr">
        <is>
          <t>Elodie Ravel</t>
        </is>
      </c>
      <c r="H939" s="65" t="inlineStr">
        <is>
          <t>Toulouse</t>
        </is>
      </c>
      <c r="I939" s="65" t="inlineStr">
        <is>
          <t>Électricité</t>
        </is>
      </c>
      <c r="J939" s="70" t="n">
        <v>7.4</v>
      </c>
      <c r="K939" s="70" t="n">
        <v>7.2</v>
      </c>
      <c r="L939" s="72" t="n">
        <v>32</v>
      </c>
      <c r="M939" s="68" t="n">
        <v>230.4</v>
      </c>
      <c r="N939" s="68" t="n">
        <v>1014.71</v>
      </c>
      <c r="O939" s="65" t="inlineStr">
        <is>
          <t>Terminée</t>
        </is>
      </c>
      <c r="P939" s="67">
        <f>$I939</f>
        <v/>
      </c>
      <c r="Q939" s="69">
        <f>1</f>
        <v/>
      </c>
      <c r="R939" s="68">
        <f>IFERROR(INDEX(Devis!$M$2:$M$3053,MATCH($B939,Devis!$A$2:$A$3053,0)),0)</f>
        <v/>
      </c>
      <c r="S939" s="68">
        <f>$M939+$N939</f>
        <v/>
      </c>
      <c r="T939" s="68">
        <f>$R939-$S939</f>
        <v/>
      </c>
      <c r="U939" s="67">
        <f>IFERROR(IF(($C939-INDEX(Techniciens!$G$2:$G$13,MATCH($F939,Techniciens!$A$2:$A$13,0)))&lt;=365,"Moins d'un an",IF(($C939-INDEX(Techniciens!$G$2:$G$13,MATCH($F939,Techniciens!$A$2:$A$13,0)))&lt;=730,"1 à 2 ans","Plus de 2 ans")),"")</f>
        <v/>
      </c>
    </row>
    <row r="940">
      <c r="A940" s="65" t="inlineStr">
        <is>
          <t>INT-00939</t>
        </is>
      </c>
      <c r="B940" s="65" t="inlineStr">
        <is>
          <t>DEV-02472</t>
        </is>
      </c>
      <c r="C940" s="66" t="n">
        <v>46027</v>
      </c>
      <c r="D940" s="65" t="inlineStr">
        <is>
          <t>2026-01</t>
        </is>
      </c>
      <c r="E940" s="65" t="inlineStr">
        <is>
          <t>2025-2026</t>
        </is>
      </c>
      <c r="F940" s="65" t="inlineStr">
        <is>
          <t>TEC-05</t>
        </is>
      </c>
      <c r="G940" s="65" t="inlineStr">
        <is>
          <t>Sonia Mercier</t>
        </is>
      </c>
      <c r="H940" s="65" t="inlineStr">
        <is>
          <t>Bordeaux</t>
        </is>
      </c>
      <c r="I940" s="65" t="inlineStr">
        <is>
          <t>Dépannage</t>
        </is>
      </c>
      <c r="J940" s="70" t="n">
        <v>1.4</v>
      </c>
      <c r="K940" s="70" t="n">
        <v>1.3</v>
      </c>
      <c r="L940" s="72" t="n">
        <v>31</v>
      </c>
      <c r="M940" s="68" t="n">
        <v>40.3</v>
      </c>
      <c r="N940" s="68" t="n">
        <v>117.07</v>
      </c>
      <c r="O940" s="65" t="inlineStr">
        <is>
          <t>Terminée</t>
        </is>
      </c>
      <c r="P940" s="67">
        <f>$I940</f>
        <v/>
      </c>
      <c r="Q940" s="69">
        <f>1</f>
        <v/>
      </c>
      <c r="R940" s="68">
        <f>IFERROR(INDEX(Devis!$M$2:$M$3053,MATCH($B940,Devis!$A$2:$A$3053,0)),0)</f>
        <v/>
      </c>
      <c r="S940" s="68">
        <f>$M940+$N940</f>
        <v/>
      </c>
      <c r="T940" s="68">
        <f>$R940-$S940</f>
        <v/>
      </c>
      <c r="U940" s="67">
        <f>IFERROR(IF(($C940-INDEX(Techniciens!$G$2:$G$13,MATCH($F940,Techniciens!$A$2:$A$13,0)))&lt;=365,"Moins d'un an",IF(($C940-INDEX(Techniciens!$G$2:$G$13,MATCH($F940,Techniciens!$A$2:$A$13,0)))&lt;=730,"1 à 2 ans","Plus de 2 ans")),"")</f>
        <v/>
      </c>
    </row>
    <row r="941">
      <c r="A941" s="65" t="inlineStr">
        <is>
          <t>INT-00940</t>
        </is>
      </c>
      <c r="B941" s="65" t="inlineStr">
        <is>
          <t>DEV-02475</t>
        </is>
      </c>
      <c r="C941" s="66" t="n">
        <v>46021</v>
      </c>
      <c r="D941" s="65" t="inlineStr">
        <is>
          <t>2025-12</t>
        </is>
      </c>
      <c r="E941" s="65" t="inlineStr">
        <is>
          <t>2025-2026</t>
        </is>
      </c>
      <c r="F941" s="65" t="inlineStr">
        <is>
          <t>TEC-06</t>
        </is>
      </c>
      <c r="G941" s="65" t="inlineStr">
        <is>
          <t>Pierre Vasseur</t>
        </is>
      </c>
      <c r="H941" s="65" t="inlineStr">
        <is>
          <t>Toulouse</t>
        </is>
      </c>
      <c r="I941" s="65" t="inlineStr">
        <is>
          <t>Chauffage</t>
        </is>
      </c>
      <c r="J941" s="70" t="n">
        <v>1</v>
      </c>
      <c r="K941" s="70" t="n">
        <v>0.9</v>
      </c>
      <c r="L941" s="72" t="n">
        <v>36</v>
      </c>
      <c r="M941" s="68" t="n">
        <v>32.4</v>
      </c>
      <c r="N941" s="68" t="n">
        <v>62.58</v>
      </c>
      <c r="O941" s="65" t="inlineStr">
        <is>
          <t>Terminée</t>
        </is>
      </c>
      <c r="P941" s="67">
        <f>$I941</f>
        <v/>
      </c>
      <c r="Q941" s="69">
        <f>1</f>
        <v/>
      </c>
      <c r="R941" s="68">
        <f>IFERROR(INDEX(Devis!$M$2:$M$3053,MATCH($B941,Devis!$A$2:$A$3053,0)),0)</f>
        <v/>
      </c>
      <c r="S941" s="68">
        <f>$M941+$N941</f>
        <v/>
      </c>
      <c r="T941" s="68">
        <f>$R941-$S941</f>
        <v/>
      </c>
      <c r="U941" s="67">
        <f>IFERROR(IF(($C941-INDEX(Techniciens!$G$2:$G$13,MATCH($F941,Techniciens!$A$2:$A$13,0)))&lt;=365,"Moins d'un an",IF(($C941-INDEX(Techniciens!$G$2:$G$13,MATCH($F941,Techniciens!$A$2:$A$13,0)))&lt;=730,"1 à 2 ans","Plus de 2 ans")),"")</f>
        <v/>
      </c>
    </row>
    <row r="942">
      <c r="A942" s="65" t="inlineStr">
        <is>
          <t>INT-00941</t>
        </is>
      </c>
      <c r="B942" s="65" t="inlineStr">
        <is>
          <t>DEV-02476</t>
        </is>
      </c>
      <c r="C942" s="66" t="n">
        <v>46027</v>
      </c>
      <c r="D942" s="65" t="inlineStr">
        <is>
          <t>2026-01</t>
        </is>
      </c>
      <c r="E942" s="65" t="inlineStr">
        <is>
          <t>2025-2026</t>
        </is>
      </c>
      <c r="F942" s="65" t="inlineStr">
        <is>
          <t>TEC-11</t>
        </is>
      </c>
      <c r="G942" s="65" t="inlineStr">
        <is>
          <t>Damien Roche</t>
        </is>
      </c>
      <c r="H942" s="65" t="inlineStr">
        <is>
          <t>Montpellier</t>
        </is>
      </c>
      <c r="I942" s="65" t="inlineStr">
        <is>
          <t>Dépannage</t>
        </is>
      </c>
      <c r="J942" s="70" t="n">
        <v>3.4</v>
      </c>
      <c r="K942" s="70" t="n">
        <v>3.8</v>
      </c>
      <c r="L942" s="72" t="n">
        <v>34</v>
      </c>
      <c r="M942" s="68" t="n">
        <v>129.2</v>
      </c>
      <c r="N942" s="68" t="n">
        <v>236.78</v>
      </c>
      <c r="O942" s="65" t="inlineStr">
        <is>
          <t>Terminée</t>
        </is>
      </c>
      <c r="P942" s="67">
        <f>$I942</f>
        <v/>
      </c>
      <c r="Q942" s="69">
        <f>1</f>
        <v/>
      </c>
      <c r="R942" s="68">
        <f>IFERROR(INDEX(Devis!$M$2:$M$3053,MATCH($B942,Devis!$A$2:$A$3053,0)),0)</f>
        <v/>
      </c>
      <c r="S942" s="68">
        <f>$M942+$N942</f>
        <v/>
      </c>
      <c r="T942" s="68">
        <f>$R942-$S942</f>
        <v/>
      </c>
      <c r="U942" s="67">
        <f>IFERROR(IF(($C942-INDEX(Techniciens!$G$2:$G$13,MATCH($F942,Techniciens!$A$2:$A$13,0)))&lt;=365,"Moins d'un an",IF(($C942-INDEX(Techniciens!$G$2:$G$13,MATCH($F942,Techniciens!$A$2:$A$13,0)))&lt;=730,"1 à 2 ans","Plus de 2 ans")),"")</f>
        <v/>
      </c>
    </row>
    <row r="943">
      <c r="A943" s="65" t="inlineStr">
        <is>
          <t>INT-00942</t>
        </is>
      </c>
      <c r="B943" s="65" t="inlineStr">
        <is>
          <t>DEV-02477</t>
        </is>
      </c>
      <c r="C943" s="66" t="n">
        <v>46038</v>
      </c>
      <c r="D943" s="65" t="inlineStr">
        <is>
          <t>2026-01</t>
        </is>
      </c>
      <c r="E943" s="65" t="inlineStr">
        <is>
          <t>2025-2026</t>
        </is>
      </c>
      <c r="F943" s="65" t="inlineStr">
        <is>
          <t>TEC-03</t>
        </is>
      </c>
      <c r="G943" s="65" t="inlineStr">
        <is>
          <t>Fabien Ortiz</t>
        </is>
      </c>
      <c r="H943" s="65" t="inlineStr">
        <is>
          <t>Bordeaux</t>
        </is>
      </c>
      <c r="I943" s="65" t="inlineStr">
        <is>
          <t>Électricité</t>
        </is>
      </c>
      <c r="J943" s="70" t="n">
        <v>7.6</v>
      </c>
      <c r="K943" s="70" t="n">
        <v>7.5</v>
      </c>
      <c r="L943" s="72" t="n">
        <v>33</v>
      </c>
      <c r="M943" s="68" t="n">
        <v>247.5</v>
      </c>
      <c r="N943" s="68" t="n">
        <v>2037.86</v>
      </c>
      <c r="O943" s="65" t="inlineStr">
        <is>
          <t>Terminée</t>
        </is>
      </c>
      <c r="P943" s="67">
        <f>$I943</f>
        <v/>
      </c>
      <c r="Q943" s="69">
        <f>1</f>
        <v/>
      </c>
      <c r="R943" s="68">
        <f>IFERROR(INDEX(Devis!$M$2:$M$3053,MATCH($B943,Devis!$A$2:$A$3053,0)),0)</f>
        <v/>
      </c>
      <c r="S943" s="68">
        <f>$M943+$N943</f>
        <v/>
      </c>
      <c r="T943" s="68">
        <f>$R943-$S943</f>
        <v/>
      </c>
      <c r="U943" s="67">
        <f>IFERROR(IF(($C943-INDEX(Techniciens!$G$2:$G$13,MATCH($F943,Techniciens!$A$2:$A$13,0)))&lt;=365,"Moins d'un an",IF(($C943-INDEX(Techniciens!$G$2:$G$13,MATCH($F943,Techniciens!$A$2:$A$13,0)))&lt;=730,"1 à 2 ans","Plus de 2 ans")),"")</f>
        <v/>
      </c>
    </row>
    <row r="944">
      <c r="A944" s="65" t="inlineStr">
        <is>
          <t>INT-00943</t>
        </is>
      </c>
      <c r="B944" s="65" t="inlineStr">
        <is>
          <t>DEV-02480</t>
        </is>
      </c>
      <c r="C944" s="66" t="n">
        <v>46030</v>
      </c>
      <c r="D944" s="65" t="inlineStr">
        <is>
          <t>2026-01</t>
        </is>
      </c>
      <c r="E944" s="65" t="inlineStr">
        <is>
          <t>2025-2026</t>
        </is>
      </c>
      <c r="F944" s="65" t="inlineStr">
        <is>
          <t>TEC-03</t>
        </is>
      </c>
      <c r="G944" s="65" t="inlineStr">
        <is>
          <t>Fabien Ortiz</t>
        </is>
      </c>
      <c r="H944" s="65" t="inlineStr">
        <is>
          <t>Bordeaux</t>
        </is>
      </c>
      <c r="I944" s="65" t="inlineStr">
        <is>
          <t>Électricité</t>
        </is>
      </c>
      <c r="J944" s="70" t="n">
        <v>6.4</v>
      </c>
      <c r="K944" s="70" t="n">
        <v>6.4</v>
      </c>
      <c r="L944" s="72" t="n">
        <v>33</v>
      </c>
      <c r="M944" s="68" t="n">
        <v>211.2</v>
      </c>
      <c r="N944" s="68" t="n">
        <v>928.24</v>
      </c>
      <c r="O944" s="65" t="inlineStr">
        <is>
          <t>Terminée</t>
        </is>
      </c>
      <c r="P944" s="67">
        <f>$I944</f>
        <v/>
      </c>
      <c r="Q944" s="69">
        <f>1</f>
        <v/>
      </c>
      <c r="R944" s="68">
        <f>IFERROR(INDEX(Devis!$M$2:$M$3053,MATCH($B944,Devis!$A$2:$A$3053,0)),0)</f>
        <v/>
      </c>
      <c r="S944" s="68">
        <f>$M944+$N944</f>
        <v/>
      </c>
      <c r="T944" s="68">
        <f>$R944-$S944</f>
        <v/>
      </c>
      <c r="U944" s="67">
        <f>IFERROR(IF(($C944-INDEX(Techniciens!$G$2:$G$13,MATCH($F944,Techniciens!$A$2:$A$13,0)))&lt;=365,"Moins d'un an",IF(($C944-INDEX(Techniciens!$G$2:$G$13,MATCH($F944,Techniciens!$A$2:$A$13,0)))&lt;=730,"1 à 2 ans","Plus de 2 ans")),"")</f>
        <v/>
      </c>
    </row>
    <row r="945">
      <c r="A945" s="65" t="inlineStr">
        <is>
          <t>INT-00944</t>
        </is>
      </c>
      <c r="B945" s="65" t="inlineStr">
        <is>
          <t>DEV-02482</t>
        </is>
      </c>
      <c r="C945" s="66" t="n">
        <v>46048</v>
      </c>
      <c r="D945" s="65" t="inlineStr">
        <is>
          <t>2026-01</t>
        </is>
      </c>
      <c r="E945" s="65" t="inlineStr">
        <is>
          <t>2025-2026</t>
        </is>
      </c>
      <c r="F945" s="65" t="inlineStr">
        <is>
          <t>TEC-05</t>
        </is>
      </c>
      <c r="G945" s="65" t="inlineStr">
        <is>
          <t>Sonia Mercier</t>
        </is>
      </c>
      <c r="H945" s="65" t="inlineStr">
        <is>
          <t>Bordeaux</t>
        </is>
      </c>
      <c r="I945" s="65" t="inlineStr">
        <is>
          <t>Dépannage</t>
        </is>
      </c>
      <c r="J945" s="70" t="n">
        <v>1.1</v>
      </c>
      <c r="K945" s="70" t="n">
        <v>1</v>
      </c>
      <c r="L945" s="72" t="n">
        <v>31</v>
      </c>
      <c r="M945" s="68" t="n">
        <v>31</v>
      </c>
      <c r="N945" s="68" t="n">
        <v>154.99</v>
      </c>
      <c r="O945" s="65" t="inlineStr">
        <is>
          <t>Terminée</t>
        </is>
      </c>
      <c r="P945" s="67">
        <f>$I945</f>
        <v/>
      </c>
      <c r="Q945" s="69">
        <f>1</f>
        <v/>
      </c>
      <c r="R945" s="68">
        <f>IFERROR(INDEX(Devis!$M$2:$M$3053,MATCH($B945,Devis!$A$2:$A$3053,0)),0)</f>
        <v/>
      </c>
      <c r="S945" s="68">
        <f>$M945+$N945</f>
        <v/>
      </c>
      <c r="T945" s="68">
        <f>$R945-$S945</f>
        <v/>
      </c>
      <c r="U945" s="67">
        <f>IFERROR(IF(($C945-INDEX(Techniciens!$G$2:$G$13,MATCH($F945,Techniciens!$A$2:$A$13,0)))&lt;=365,"Moins d'un an",IF(($C945-INDEX(Techniciens!$G$2:$G$13,MATCH($F945,Techniciens!$A$2:$A$13,0)))&lt;=730,"1 à 2 ans","Plus de 2 ans")),"")</f>
        <v/>
      </c>
    </row>
    <row r="946">
      <c r="A946" s="65" t="inlineStr">
        <is>
          <t>INT-00945</t>
        </is>
      </c>
      <c r="B946" s="65" t="inlineStr">
        <is>
          <t>DEV-02483</t>
        </is>
      </c>
      <c r="C946" s="66" t="n">
        <v>46020</v>
      </c>
      <c r="D946" s="65" t="inlineStr">
        <is>
          <t>2025-12</t>
        </is>
      </c>
      <c r="E946" s="65" t="inlineStr">
        <is>
          <t>2025-2026</t>
        </is>
      </c>
      <c r="F946" s="65" t="inlineStr">
        <is>
          <t>TEC-05</t>
        </is>
      </c>
      <c r="G946" s="65" t="inlineStr">
        <is>
          <t>Sonia Mercier</t>
        </is>
      </c>
      <c r="H946" s="65" t="inlineStr">
        <is>
          <t>Bordeaux</t>
        </is>
      </c>
      <c r="I946" s="65" t="inlineStr">
        <is>
          <t>Salle de bain</t>
        </is>
      </c>
      <c r="J946" s="70" t="n">
        <v>16.9</v>
      </c>
      <c r="K946" s="70" t="n">
        <v>17.5</v>
      </c>
      <c r="L946" s="72" t="n">
        <v>31</v>
      </c>
      <c r="M946" s="68" t="n">
        <v>542.5</v>
      </c>
      <c r="N946" s="68" t="n">
        <v>3218.42</v>
      </c>
      <c r="O946" s="65" t="inlineStr">
        <is>
          <t>Terminée</t>
        </is>
      </c>
      <c r="P946" s="67">
        <f>$I946</f>
        <v/>
      </c>
      <c r="Q946" s="69">
        <f>1</f>
        <v/>
      </c>
      <c r="R946" s="68">
        <f>IFERROR(INDEX(Devis!$M$2:$M$3053,MATCH($B946,Devis!$A$2:$A$3053,0)),0)</f>
        <v/>
      </c>
      <c r="S946" s="68">
        <f>$M946+$N946</f>
        <v/>
      </c>
      <c r="T946" s="68">
        <f>$R946-$S946</f>
        <v/>
      </c>
      <c r="U946" s="67">
        <f>IFERROR(IF(($C946-INDEX(Techniciens!$G$2:$G$13,MATCH($F946,Techniciens!$A$2:$A$13,0)))&lt;=365,"Moins d'un an",IF(($C946-INDEX(Techniciens!$G$2:$G$13,MATCH($F946,Techniciens!$A$2:$A$13,0)))&lt;=730,"1 à 2 ans","Plus de 2 ans")),"")</f>
        <v/>
      </c>
    </row>
    <row r="947">
      <c r="A947" s="65" t="inlineStr">
        <is>
          <t>INT-00946</t>
        </is>
      </c>
      <c r="B947" s="65" t="inlineStr">
        <is>
          <t>DEV-02485</t>
        </is>
      </c>
      <c r="C947" s="66" t="n">
        <v>46023</v>
      </c>
      <c r="D947" s="65" t="inlineStr">
        <is>
          <t>2026-01</t>
        </is>
      </c>
      <c r="E947" s="65" t="inlineStr">
        <is>
          <t>2025-2026</t>
        </is>
      </c>
      <c r="F947" s="65" t="inlineStr">
        <is>
          <t>TEC-11</t>
        </is>
      </c>
      <c r="G947" s="65" t="inlineStr">
        <is>
          <t>Damien Roche</t>
        </is>
      </c>
      <c r="H947" s="65" t="inlineStr">
        <is>
          <t>Montpellier</t>
        </is>
      </c>
      <c r="I947" s="65" t="inlineStr">
        <is>
          <t>Chauffage</t>
        </is>
      </c>
      <c r="J947" s="70" t="n">
        <v>3.8</v>
      </c>
      <c r="K947" s="70" t="n">
        <v>4.5</v>
      </c>
      <c r="L947" s="72" t="n">
        <v>34</v>
      </c>
      <c r="M947" s="68" t="n">
        <v>153</v>
      </c>
      <c r="N947" s="68" t="n">
        <v>487.66</v>
      </c>
      <c r="O947" s="65" t="inlineStr">
        <is>
          <t>Terminée</t>
        </is>
      </c>
      <c r="P947" s="67">
        <f>$I947</f>
        <v/>
      </c>
      <c r="Q947" s="69">
        <f>1</f>
        <v/>
      </c>
      <c r="R947" s="68">
        <f>IFERROR(INDEX(Devis!$M$2:$M$3053,MATCH($B947,Devis!$A$2:$A$3053,0)),0)</f>
        <v/>
      </c>
      <c r="S947" s="68">
        <f>$M947+$N947</f>
        <v/>
      </c>
      <c r="T947" s="68">
        <f>$R947-$S947</f>
        <v/>
      </c>
      <c r="U947" s="67">
        <f>IFERROR(IF(($C947-INDEX(Techniciens!$G$2:$G$13,MATCH($F947,Techniciens!$A$2:$A$13,0)))&lt;=365,"Moins d'un an",IF(($C947-INDEX(Techniciens!$G$2:$G$13,MATCH($F947,Techniciens!$A$2:$A$13,0)))&lt;=730,"1 à 2 ans","Plus de 2 ans")),"")</f>
        <v/>
      </c>
    </row>
    <row r="948">
      <c r="A948" s="65" t="inlineStr">
        <is>
          <t>INT-00947</t>
        </is>
      </c>
      <c r="B948" s="65" t="inlineStr">
        <is>
          <t>DEV-02491</t>
        </is>
      </c>
      <c r="C948" s="66" t="n">
        <v>46041</v>
      </c>
      <c r="D948" s="65" t="inlineStr">
        <is>
          <t>2026-01</t>
        </is>
      </c>
      <c r="E948" s="65" t="inlineStr">
        <is>
          <t>2025-2026</t>
        </is>
      </c>
      <c r="F948" s="65" t="inlineStr">
        <is>
          <t>TEC-07</t>
        </is>
      </c>
      <c r="G948" s="65" t="inlineStr">
        <is>
          <t>Yannick Dubreuil</t>
        </is>
      </c>
      <c r="H948" s="65" t="inlineStr">
        <is>
          <t>Toulouse</t>
        </is>
      </c>
      <c r="I948" s="65" t="inlineStr">
        <is>
          <t>Salle de bain</t>
        </is>
      </c>
      <c r="J948" s="70" t="n">
        <v>5.8</v>
      </c>
      <c r="K948" s="70" t="n">
        <v>6</v>
      </c>
      <c r="L948" s="72" t="n">
        <v>30</v>
      </c>
      <c r="M948" s="68" t="n">
        <v>180</v>
      </c>
      <c r="N948" s="68" t="n">
        <v>551.28</v>
      </c>
      <c r="O948" s="65" t="inlineStr">
        <is>
          <t>Terminée</t>
        </is>
      </c>
      <c r="P948" s="67">
        <f>$I948</f>
        <v/>
      </c>
      <c r="Q948" s="69">
        <f>1</f>
        <v/>
      </c>
      <c r="R948" s="68">
        <f>IFERROR(INDEX(Devis!$M$2:$M$3053,MATCH($B948,Devis!$A$2:$A$3053,0)),0)</f>
        <v/>
      </c>
      <c r="S948" s="68">
        <f>$M948+$N948</f>
        <v/>
      </c>
      <c r="T948" s="68">
        <f>$R948-$S948</f>
        <v/>
      </c>
      <c r="U948" s="67">
        <f>IFERROR(IF(($C948-INDEX(Techniciens!$G$2:$G$13,MATCH($F948,Techniciens!$A$2:$A$13,0)))&lt;=365,"Moins d'un an",IF(($C948-INDEX(Techniciens!$G$2:$G$13,MATCH($F948,Techniciens!$A$2:$A$13,0)))&lt;=730,"1 à 2 ans","Plus de 2 ans")),"")</f>
        <v/>
      </c>
    </row>
    <row r="949">
      <c r="A949" s="65" t="inlineStr">
        <is>
          <t>INT-00948</t>
        </is>
      </c>
      <c r="B949" s="65" t="inlineStr">
        <is>
          <t>DEV-02495</t>
        </is>
      </c>
      <c r="C949" s="66" t="n">
        <v>46048</v>
      </c>
      <c r="D949" s="65" t="inlineStr">
        <is>
          <t>2026-01</t>
        </is>
      </c>
      <c r="E949" s="65" t="inlineStr">
        <is>
          <t>2025-2026</t>
        </is>
      </c>
      <c r="F949" s="65" t="inlineStr">
        <is>
          <t>TEC-03</t>
        </is>
      </c>
      <c r="G949" s="65" t="inlineStr">
        <is>
          <t>Fabien Ortiz</t>
        </is>
      </c>
      <c r="H949" s="65" t="inlineStr">
        <is>
          <t>Bordeaux</t>
        </is>
      </c>
      <c r="I949" s="65" t="inlineStr">
        <is>
          <t>Électricité</t>
        </is>
      </c>
      <c r="J949" s="70" t="n">
        <v>7.8</v>
      </c>
      <c r="K949" s="70" t="n">
        <v>8.5</v>
      </c>
      <c r="L949" s="72" t="n">
        <v>33</v>
      </c>
      <c r="M949" s="68" t="n">
        <v>280.5</v>
      </c>
      <c r="N949" s="68" t="n">
        <v>1637.08</v>
      </c>
      <c r="O949" s="65" t="inlineStr">
        <is>
          <t>Terminée</t>
        </is>
      </c>
      <c r="P949" s="67">
        <f>$I949</f>
        <v/>
      </c>
      <c r="Q949" s="69">
        <f>1</f>
        <v/>
      </c>
      <c r="R949" s="68">
        <f>IFERROR(INDEX(Devis!$M$2:$M$3053,MATCH($B949,Devis!$A$2:$A$3053,0)),0)</f>
        <v/>
      </c>
      <c r="S949" s="68">
        <f>$M949+$N949</f>
        <v/>
      </c>
      <c r="T949" s="68">
        <f>$R949-$S949</f>
        <v/>
      </c>
      <c r="U949" s="67">
        <f>IFERROR(IF(($C949-INDEX(Techniciens!$G$2:$G$13,MATCH($F949,Techniciens!$A$2:$A$13,0)))&lt;=365,"Moins d'un an",IF(($C949-INDEX(Techniciens!$G$2:$G$13,MATCH($F949,Techniciens!$A$2:$A$13,0)))&lt;=730,"1 à 2 ans","Plus de 2 ans")),"")</f>
        <v/>
      </c>
    </row>
    <row r="950">
      <c r="A950" s="65" t="inlineStr">
        <is>
          <t>INT-00949</t>
        </is>
      </c>
      <c r="B950" s="65" t="inlineStr">
        <is>
          <t>DEV-02497</t>
        </is>
      </c>
      <c r="C950" s="66" t="n">
        <v>46069</v>
      </c>
      <c r="D950" s="65" t="inlineStr">
        <is>
          <t>2026-02</t>
        </is>
      </c>
      <c r="E950" s="65" t="inlineStr">
        <is>
          <t>2025-2026</t>
        </is>
      </c>
      <c r="F950" s="65" t="inlineStr">
        <is>
          <t>TEC-06</t>
        </is>
      </c>
      <c r="G950" s="65" t="inlineStr">
        <is>
          <t>Pierre Vasseur</t>
        </is>
      </c>
      <c r="H950" s="65" t="inlineStr">
        <is>
          <t>Toulouse</t>
        </is>
      </c>
      <c r="I950" s="65" t="inlineStr">
        <is>
          <t>Chauffage</t>
        </is>
      </c>
      <c r="J950" s="70" t="n">
        <v>0.9</v>
      </c>
      <c r="K950" s="70" t="n">
        <v>0.8</v>
      </c>
      <c r="L950" s="72" t="n">
        <v>36</v>
      </c>
      <c r="M950" s="68" t="n">
        <v>28.8</v>
      </c>
      <c r="N950" s="68" t="n">
        <v>53.63</v>
      </c>
      <c r="O950" s="65" t="inlineStr">
        <is>
          <t>Terminée</t>
        </is>
      </c>
      <c r="P950" s="67">
        <f>$I950</f>
        <v/>
      </c>
      <c r="Q950" s="69">
        <f>1</f>
        <v/>
      </c>
      <c r="R950" s="68">
        <f>IFERROR(INDEX(Devis!$M$2:$M$3053,MATCH($B950,Devis!$A$2:$A$3053,0)),0)</f>
        <v/>
      </c>
      <c r="S950" s="68">
        <f>$M950+$N950</f>
        <v/>
      </c>
      <c r="T950" s="68">
        <f>$R950-$S950</f>
        <v/>
      </c>
      <c r="U950" s="67">
        <f>IFERROR(IF(($C950-INDEX(Techniciens!$G$2:$G$13,MATCH($F950,Techniciens!$A$2:$A$13,0)))&lt;=365,"Moins d'un an",IF(($C950-INDEX(Techniciens!$G$2:$G$13,MATCH($F950,Techniciens!$A$2:$A$13,0)))&lt;=730,"1 à 2 ans","Plus de 2 ans")),"")</f>
        <v/>
      </c>
    </row>
    <row r="951">
      <c r="A951" s="65" t="inlineStr">
        <is>
          <t>INT-00950</t>
        </is>
      </c>
      <c r="B951" s="65" t="inlineStr">
        <is>
          <t>DEV-02498</t>
        </is>
      </c>
      <c r="C951" s="66" t="n">
        <v>46044</v>
      </c>
      <c r="D951" s="65" t="inlineStr">
        <is>
          <t>2026-01</t>
        </is>
      </c>
      <c r="E951" s="65" t="inlineStr">
        <is>
          <t>2025-2026</t>
        </is>
      </c>
      <c r="F951" s="65" t="inlineStr">
        <is>
          <t>TEC-09</t>
        </is>
      </c>
      <c r="G951" s="65" t="inlineStr">
        <is>
          <t>Mehdi Ouali</t>
        </is>
      </c>
      <c r="H951" s="65" t="inlineStr">
        <is>
          <t>Toulouse</t>
        </is>
      </c>
      <c r="I951" s="65" t="inlineStr">
        <is>
          <t>Dépannage</t>
        </is>
      </c>
      <c r="J951" s="70" t="n">
        <v>1.8</v>
      </c>
      <c r="K951" s="70" t="n">
        <v>2.1</v>
      </c>
      <c r="L951" s="72" t="n">
        <v>28</v>
      </c>
      <c r="M951" s="68" t="n">
        <v>58.8</v>
      </c>
      <c r="N951" s="68" t="n">
        <v>172.5</v>
      </c>
      <c r="O951" s="65" t="inlineStr">
        <is>
          <t>Terminée</t>
        </is>
      </c>
      <c r="P951" s="67">
        <f>$I951</f>
        <v/>
      </c>
      <c r="Q951" s="69">
        <f>1</f>
        <v/>
      </c>
      <c r="R951" s="68">
        <f>IFERROR(INDEX(Devis!$M$2:$M$3053,MATCH($B951,Devis!$A$2:$A$3053,0)),0)</f>
        <v/>
      </c>
      <c r="S951" s="68">
        <f>$M951+$N951</f>
        <v/>
      </c>
      <c r="T951" s="68">
        <f>$R951-$S951</f>
        <v/>
      </c>
      <c r="U951" s="67">
        <f>IFERROR(IF(($C951-INDEX(Techniciens!$G$2:$G$13,MATCH($F951,Techniciens!$A$2:$A$13,0)))&lt;=365,"Moins d'un an",IF(($C951-INDEX(Techniciens!$G$2:$G$13,MATCH($F951,Techniciens!$A$2:$A$13,0)))&lt;=730,"1 à 2 ans","Plus de 2 ans")),"")</f>
        <v/>
      </c>
    </row>
    <row r="952">
      <c r="A952" s="65" t="inlineStr">
        <is>
          <t>INT-00951</t>
        </is>
      </c>
      <c r="B952" s="65" t="inlineStr">
        <is>
          <t>DEV-02504</t>
        </is>
      </c>
      <c r="C952" s="66" t="n">
        <v>46017</v>
      </c>
      <c r="D952" s="65" t="inlineStr">
        <is>
          <t>2025-12</t>
        </is>
      </c>
      <c r="E952" s="65" t="inlineStr">
        <is>
          <t>2025-2026</t>
        </is>
      </c>
      <c r="F952" s="65" t="inlineStr">
        <is>
          <t>TEC-05</t>
        </is>
      </c>
      <c r="G952" s="65" t="inlineStr">
        <is>
          <t>Sonia Mercier</t>
        </is>
      </c>
      <c r="H952" s="65" t="inlineStr">
        <is>
          <t>Bordeaux</t>
        </is>
      </c>
      <c r="I952" s="65" t="inlineStr">
        <is>
          <t>Dépannage</t>
        </is>
      </c>
      <c r="J952" s="70" t="n">
        <v>1.1</v>
      </c>
      <c r="K952" s="70" t="n">
        <v>1</v>
      </c>
      <c r="L952" s="72" t="n">
        <v>31</v>
      </c>
      <c r="M952" s="68" t="n">
        <v>31</v>
      </c>
      <c r="N952" s="68" t="n">
        <v>106.59</v>
      </c>
      <c r="O952" s="65" t="inlineStr">
        <is>
          <t>Terminée</t>
        </is>
      </c>
      <c r="P952" s="67">
        <f>$I952</f>
        <v/>
      </c>
      <c r="Q952" s="69">
        <f>1</f>
        <v/>
      </c>
      <c r="R952" s="68">
        <f>IFERROR(INDEX(Devis!$M$2:$M$3053,MATCH($B952,Devis!$A$2:$A$3053,0)),0)</f>
        <v/>
      </c>
      <c r="S952" s="68">
        <f>$M952+$N952</f>
        <v/>
      </c>
      <c r="T952" s="68">
        <f>$R952-$S952</f>
        <v/>
      </c>
      <c r="U952" s="67">
        <f>IFERROR(IF(($C952-INDEX(Techniciens!$G$2:$G$13,MATCH($F952,Techniciens!$A$2:$A$13,0)))&lt;=365,"Moins d'un an",IF(($C952-INDEX(Techniciens!$G$2:$G$13,MATCH($F952,Techniciens!$A$2:$A$13,0)))&lt;=730,"1 à 2 ans","Plus de 2 ans")),"")</f>
        <v/>
      </c>
    </row>
    <row r="953">
      <c r="A953" s="65" t="inlineStr">
        <is>
          <t>INT-00952</t>
        </is>
      </c>
      <c r="B953" s="65" t="inlineStr">
        <is>
          <t>DEV-02510</t>
        </is>
      </c>
      <c r="C953" s="66" t="n">
        <v>46069</v>
      </c>
      <c r="D953" s="65" t="inlineStr">
        <is>
          <t>2026-02</t>
        </is>
      </c>
      <c r="E953" s="65" t="inlineStr">
        <is>
          <t>2025-2026</t>
        </is>
      </c>
      <c r="F953" s="65" t="inlineStr">
        <is>
          <t>TEC-09</t>
        </is>
      </c>
      <c r="G953" s="65" t="inlineStr">
        <is>
          <t>Mehdi Ouali</t>
        </is>
      </c>
      <c r="H953" s="65" t="inlineStr">
        <is>
          <t>Toulouse</t>
        </is>
      </c>
      <c r="I953" s="65" t="inlineStr">
        <is>
          <t>Dépannage</t>
        </is>
      </c>
      <c r="J953" s="70" t="n">
        <v>2</v>
      </c>
      <c r="K953" s="70" t="n">
        <v>2.2</v>
      </c>
      <c r="L953" s="72" t="n">
        <v>28</v>
      </c>
      <c r="M953" s="68" t="n">
        <v>61.6</v>
      </c>
      <c r="N953" s="68" t="n">
        <v>140.82</v>
      </c>
      <c r="O953" s="65" t="inlineStr">
        <is>
          <t>Terminée</t>
        </is>
      </c>
      <c r="P953" s="67">
        <f>$I953</f>
        <v/>
      </c>
      <c r="Q953" s="69">
        <f>1</f>
        <v/>
      </c>
      <c r="R953" s="68">
        <f>IFERROR(INDEX(Devis!$M$2:$M$3053,MATCH($B953,Devis!$A$2:$A$3053,0)),0)</f>
        <v/>
      </c>
      <c r="S953" s="68">
        <f>$M953+$N953</f>
        <v/>
      </c>
      <c r="T953" s="68">
        <f>$R953-$S953</f>
        <v/>
      </c>
      <c r="U953" s="67">
        <f>IFERROR(IF(($C953-INDEX(Techniciens!$G$2:$G$13,MATCH($F953,Techniciens!$A$2:$A$13,0)))&lt;=365,"Moins d'un an",IF(($C953-INDEX(Techniciens!$G$2:$G$13,MATCH($F953,Techniciens!$A$2:$A$13,0)))&lt;=730,"1 à 2 ans","Plus de 2 ans")),"")</f>
        <v/>
      </c>
    </row>
    <row r="954">
      <c r="A954" s="65" t="inlineStr">
        <is>
          <t>INT-00953</t>
        </is>
      </c>
      <c r="B954" s="65" t="inlineStr">
        <is>
          <t>DEV-02511</t>
        </is>
      </c>
      <c r="C954" s="66" t="n">
        <v>46035</v>
      </c>
      <c r="D954" s="65" t="inlineStr">
        <is>
          <t>2026-01</t>
        </is>
      </c>
      <c r="E954" s="65" t="inlineStr">
        <is>
          <t>2025-2026</t>
        </is>
      </c>
      <c r="F954" s="65" t="inlineStr">
        <is>
          <t>TEC-08</t>
        </is>
      </c>
      <c r="G954" s="65" t="inlineStr">
        <is>
          <t>Elodie Ravel</t>
        </is>
      </c>
      <c r="H954" s="65" t="inlineStr">
        <is>
          <t>Toulouse</t>
        </is>
      </c>
      <c r="I954" s="65" t="inlineStr">
        <is>
          <t>Électricité</t>
        </is>
      </c>
      <c r="J954" s="70" t="n">
        <v>4.5</v>
      </c>
      <c r="K954" s="70" t="n">
        <v>4.3</v>
      </c>
      <c r="L954" s="72" t="n">
        <v>32</v>
      </c>
      <c r="M954" s="68" t="n">
        <v>137.6</v>
      </c>
      <c r="N954" s="68" t="n">
        <v>1295.03</v>
      </c>
      <c r="O954" s="65" t="inlineStr">
        <is>
          <t>Terminée</t>
        </is>
      </c>
      <c r="P954" s="67">
        <f>$I954</f>
        <v/>
      </c>
      <c r="Q954" s="69">
        <f>1</f>
        <v/>
      </c>
      <c r="R954" s="68">
        <f>IFERROR(INDEX(Devis!$M$2:$M$3053,MATCH($B954,Devis!$A$2:$A$3053,0)),0)</f>
        <v/>
      </c>
      <c r="S954" s="68">
        <f>$M954+$N954</f>
        <v/>
      </c>
      <c r="T954" s="68">
        <f>$R954-$S954</f>
        <v/>
      </c>
      <c r="U954" s="67">
        <f>IFERROR(IF(($C954-INDEX(Techniciens!$G$2:$G$13,MATCH($F954,Techniciens!$A$2:$A$13,0)))&lt;=365,"Moins d'un an",IF(($C954-INDEX(Techniciens!$G$2:$G$13,MATCH($F954,Techniciens!$A$2:$A$13,0)))&lt;=730,"1 à 2 ans","Plus de 2 ans")),"")</f>
        <v/>
      </c>
    </row>
    <row r="955">
      <c r="A955" s="65" t="inlineStr">
        <is>
          <t>INT-00954</t>
        </is>
      </c>
      <c r="B955" s="65" t="inlineStr">
        <is>
          <t>DEV-02513</t>
        </is>
      </c>
      <c r="C955" s="66" t="n">
        <v>46052</v>
      </c>
      <c r="D955" s="65" t="inlineStr">
        <is>
          <t>2026-01</t>
        </is>
      </c>
      <c r="E955" s="65" t="inlineStr">
        <is>
          <t>2025-2026</t>
        </is>
      </c>
      <c r="F955" s="65" t="inlineStr">
        <is>
          <t>TEC-04</t>
        </is>
      </c>
      <c r="G955" s="65" t="inlineStr">
        <is>
          <t>Lucas Bertin</t>
        </is>
      </c>
      <c r="H955" s="65" t="inlineStr">
        <is>
          <t>Bordeaux</t>
        </is>
      </c>
      <c r="I955" s="65" t="inlineStr">
        <is>
          <t>Plomberie</t>
        </is>
      </c>
      <c r="J955" s="70" t="n">
        <v>2.2</v>
      </c>
      <c r="K955" s="70" t="n">
        <v>2.4</v>
      </c>
      <c r="L955" s="72" t="n">
        <v>27</v>
      </c>
      <c r="M955" s="68" t="n">
        <v>64.8</v>
      </c>
      <c r="N955" s="68" t="n">
        <v>180.78</v>
      </c>
      <c r="O955" s="65" t="inlineStr">
        <is>
          <t>Terminée</t>
        </is>
      </c>
      <c r="P955" s="67">
        <f>$I955</f>
        <v/>
      </c>
      <c r="Q955" s="69">
        <f>1</f>
        <v/>
      </c>
      <c r="R955" s="68">
        <f>IFERROR(INDEX(Devis!$M$2:$M$3053,MATCH($B955,Devis!$A$2:$A$3053,0)),0)</f>
        <v/>
      </c>
      <c r="S955" s="68">
        <f>$M955+$N955</f>
        <v/>
      </c>
      <c r="T955" s="68">
        <f>$R955-$S955</f>
        <v/>
      </c>
      <c r="U955" s="67">
        <f>IFERROR(IF(($C955-INDEX(Techniciens!$G$2:$G$13,MATCH($F955,Techniciens!$A$2:$A$13,0)))&lt;=365,"Moins d'un an",IF(($C955-INDEX(Techniciens!$G$2:$G$13,MATCH($F955,Techniciens!$A$2:$A$13,0)))&lt;=730,"1 à 2 ans","Plus de 2 ans")),"")</f>
        <v/>
      </c>
    </row>
    <row r="956">
      <c r="A956" s="65" t="inlineStr">
        <is>
          <t>INT-00955</t>
        </is>
      </c>
      <c r="B956" s="65" t="inlineStr">
        <is>
          <t>DEV-02519</t>
        </is>
      </c>
      <c r="C956" s="66" t="n">
        <v>46090</v>
      </c>
      <c r="D956" s="65" t="inlineStr">
        <is>
          <t>2026-03</t>
        </is>
      </c>
      <c r="E956" s="65" t="inlineStr">
        <is>
          <t>2025-2026</t>
        </is>
      </c>
      <c r="F956" s="65" t="inlineStr">
        <is>
          <t>TEC-02</t>
        </is>
      </c>
      <c r="G956" s="65" t="inlineStr">
        <is>
          <t>Ahmed Zahiri</t>
        </is>
      </c>
      <c r="H956" s="65" t="inlineStr">
        <is>
          <t>Bordeaux</t>
        </is>
      </c>
      <c r="I956" s="65" t="inlineStr">
        <is>
          <t>Chauffage</t>
        </is>
      </c>
      <c r="J956" s="70" t="n">
        <v>26.9</v>
      </c>
      <c r="K956" s="70" t="n">
        <v>23.6</v>
      </c>
      <c r="L956" s="72" t="n">
        <v>35</v>
      </c>
      <c r="M956" s="68" t="n">
        <v>826</v>
      </c>
      <c r="N956" s="68" t="n">
        <v>8162.09</v>
      </c>
      <c r="O956" s="65" t="inlineStr">
        <is>
          <t>Terminée</t>
        </is>
      </c>
      <c r="P956" s="67">
        <f>$I956</f>
        <v/>
      </c>
      <c r="Q956" s="69">
        <f>1</f>
        <v/>
      </c>
      <c r="R956" s="68">
        <f>IFERROR(INDEX(Devis!$M$2:$M$3053,MATCH($B956,Devis!$A$2:$A$3053,0)),0)</f>
        <v/>
      </c>
      <c r="S956" s="68">
        <f>$M956+$N956</f>
        <v/>
      </c>
      <c r="T956" s="68">
        <f>$R956-$S956</f>
        <v/>
      </c>
      <c r="U956" s="67">
        <f>IFERROR(IF(($C956-INDEX(Techniciens!$G$2:$G$13,MATCH($F956,Techniciens!$A$2:$A$13,0)))&lt;=365,"Moins d'un an",IF(($C956-INDEX(Techniciens!$G$2:$G$13,MATCH($F956,Techniciens!$A$2:$A$13,0)))&lt;=730,"1 à 2 ans","Plus de 2 ans")),"")</f>
        <v/>
      </c>
    </row>
    <row r="957">
      <c r="A957" s="65" t="inlineStr">
        <is>
          <t>INT-00956</t>
        </is>
      </c>
      <c r="B957" s="65" t="inlineStr">
        <is>
          <t>DEV-02525</t>
        </is>
      </c>
      <c r="C957" s="66" t="n">
        <v>46044</v>
      </c>
      <c r="D957" s="65" t="inlineStr">
        <is>
          <t>2026-01</t>
        </is>
      </c>
      <c r="E957" s="65" t="inlineStr">
        <is>
          <t>2025-2026</t>
        </is>
      </c>
      <c r="F957" s="65" t="inlineStr">
        <is>
          <t>TEC-10</t>
        </is>
      </c>
      <c r="G957" s="65" t="inlineStr">
        <is>
          <t>Bruno Castel</t>
        </is>
      </c>
      <c r="H957" s="65" t="inlineStr">
        <is>
          <t>Montpellier</t>
        </is>
      </c>
      <c r="I957" s="65" t="inlineStr">
        <is>
          <t>Dépannage</t>
        </is>
      </c>
      <c r="J957" s="70" t="n">
        <v>1.4</v>
      </c>
      <c r="K957" s="70" t="n">
        <v>1.5</v>
      </c>
      <c r="L957" s="72" t="n">
        <v>31</v>
      </c>
      <c r="M957" s="68" t="n">
        <v>46.5</v>
      </c>
      <c r="N957" s="68" t="n">
        <v>157.53</v>
      </c>
      <c r="O957" s="65" t="inlineStr">
        <is>
          <t>Terminée</t>
        </is>
      </c>
      <c r="P957" s="67">
        <f>$I957</f>
        <v/>
      </c>
      <c r="Q957" s="69">
        <f>1</f>
        <v/>
      </c>
      <c r="R957" s="68">
        <f>IFERROR(INDEX(Devis!$M$2:$M$3053,MATCH($B957,Devis!$A$2:$A$3053,0)),0)</f>
        <v/>
      </c>
      <c r="S957" s="68">
        <f>$M957+$N957</f>
        <v/>
      </c>
      <c r="T957" s="68">
        <f>$R957-$S957</f>
        <v/>
      </c>
      <c r="U957" s="67">
        <f>IFERROR(IF(($C957-INDEX(Techniciens!$G$2:$G$13,MATCH($F957,Techniciens!$A$2:$A$13,0)))&lt;=365,"Moins d'un an",IF(($C957-INDEX(Techniciens!$G$2:$G$13,MATCH($F957,Techniciens!$A$2:$A$13,0)))&lt;=730,"1 à 2 ans","Plus de 2 ans")),"")</f>
        <v/>
      </c>
    </row>
    <row r="958">
      <c r="A958" s="65" t="inlineStr">
        <is>
          <t>INT-00957</t>
        </is>
      </c>
      <c r="B958" s="65" t="inlineStr">
        <is>
          <t>DEV-02527</t>
        </is>
      </c>
      <c r="C958" s="66" t="n">
        <v>46070</v>
      </c>
      <c r="D958" s="65" t="inlineStr">
        <is>
          <t>2026-02</t>
        </is>
      </c>
      <c r="E958" s="65" t="inlineStr">
        <is>
          <t>2025-2026</t>
        </is>
      </c>
      <c r="F958" s="65" t="inlineStr">
        <is>
          <t>TEC-06</t>
        </is>
      </c>
      <c r="G958" s="65" t="inlineStr">
        <is>
          <t>Pierre Vasseur</t>
        </is>
      </c>
      <c r="H958" s="65" t="inlineStr">
        <is>
          <t>Toulouse</t>
        </is>
      </c>
      <c r="I958" s="65" t="inlineStr">
        <is>
          <t>Chauffage</t>
        </is>
      </c>
      <c r="J958" s="70" t="n">
        <v>41</v>
      </c>
      <c r="K958" s="70" t="n">
        <v>34.3</v>
      </c>
      <c r="L958" s="72" t="n">
        <v>36</v>
      </c>
      <c r="M958" s="68" t="n">
        <v>1234.8</v>
      </c>
      <c r="N958" s="68" t="n">
        <v>9978.469999999999</v>
      </c>
      <c r="O958" s="65" t="inlineStr">
        <is>
          <t>Terminée</t>
        </is>
      </c>
      <c r="P958" s="67">
        <f>$I958</f>
        <v/>
      </c>
      <c r="Q958" s="69">
        <f>1</f>
        <v/>
      </c>
      <c r="R958" s="68">
        <f>IFERROR(INDEX(Devis!$M$2:$M$3053,MATCH($B958,Devis!$A$2:$A$3053,0)),0)</f>
        <v/>
      </c>
      <c r="S958" s="68">
        <f>$M958+$N958</f>
        <v/>
      </c>
      <c r="T958" s="68">
        <f>$R958-$S958</f>
        <v/>
      </c>
      <c r="U958" s="67">
        <f>IFERROR(IF(($C958-INDEX(Techniciens!$G$2:$G$13,MATCH($F958,Techniciens!$A$2:$A$13,0)))&lt;=365,"Moins d'un an",IF(($C958-INDEX(Techniciens!$G$2:$G$13,MATCH($F958,Techniciens!$A$2:$A$13,0)))&lt;=730,"1 à 2 ans","Plus de 2 ans")),"")</f>
        <v/>
      </c>
    </row>
    <row r="959">
      <c r="A959" s="65" t="inlineStr">
        <is>
          <t>INT-00958</t>
        </is>
      </c>
      <c r="B959" s="65" t="inlineStr">
        <is>
          <t>DEV-02528</t>
        </is>
      </c>
      <c r="C959" s="66" t="n">
        <v>46055</v>
      </c>
      <c r="D959" s="65" t="inlineStr">
        <is>
          <t>2026-02</t>
        </is>
      </c>
      <c r="E959" s="65" t="inlineStr">
        <is>
          <t>2025-2026</t>
        </is>
      </c>
      <c r="F959" s="65" t="inlineStr">
        <is>
          <t>TEC-05</t>
        </is>
      </c>
      <c r="G959" s="65" t="inlineStr">
        <is>
          <t>Sonia Mercier</t>
        </is>
      </c>
      <c r="H959" s="65" t="inlineStr">
        <is>
          <t>Bordeaux</t>
        </is>
      </c>
      <c r="I959" s="65" t="inlineStr">
        <is>
          <t>Salle de bain</t>
        </is>
      </c>
      <c r="J959" s="70" t="n">
        <v>44.7</v>
      </c>
      <c r="K959" s="70" t="n">
        <v>42.6</v>
      </c>
      <c r="L959" s="72" t="n">
        <v>31</v>
      </c>
      <c r="M959" s="68" t="n">
        <v>1320.6</v>
      </c>
      <c r="N959" s="68" t="n">
        <v>7203.43</v>
      </c>
      <c r="O959" s="65" t="inlineStr">
        <is>
          <t>Terminée</t>
        </is>
      </c>
      <c r="P959" s="67">
        <f>$I959</f>
        <v/>
      </c>
      <c r="Q959" s="69">
        <f>1</f>
        <v/>
      </c>
      <c r="R959" s="68">
        <f>IFERROR(INDEX(Devis!$M$2:$M$3053,MATCH($B959,Devis!$A$2:$A$3053,0)),0)</f>
        <v/>
      </c>
      <c r="S959" s="68">
        <f>$M959+$N959</f>
        <v/>
      </c>
      <c r="T959" s="68">
        <f>$R959-$S959</f>
        <v/>
      </c>
      <c r="U959" s="67">
        <f>IFERROR(IF(($C959-INDEX(Techniciens!$G$2:$G$13,MATCH($F959,Techniciens!$A$2:$A$13,0)))&lt;=365,"Moins d'un an",IF(($C959-INDEX(Techniciens!$G$2:$G$13,MATCH($F959,Techniciens!$A$2:$A$13,0)))&lt;=730,"1 à 2 ans","Plus de 2 ans")),"")</f>
        <v/>
      </c>
    </row>
    <row r="960">
      <c r="A960" s="65" t="inlineStr">
        <is>
          <t>INT-00959</t>
        </is>
      </c>
      <c r="B960" s="65" t="inlineStr">
        <is>
          <t>DEV-02535</t>
        </is>
      </c>
      <c r="C960" s="66" t="n">
        <v>46055</v>
      </c>
      <c r="D960" s="65" t="inlineStr">
        <is>
          <t>2026-02</t>
        </is>
      </c>
      <c r="E960" s="65" t="inlineStr">
        <is>
          <t>2025-2026</t>
        </is>
      </c>
      <c r="F960" s="65" t="inlineStr">
        <is>
          <t>TEC-04</t>
        </is>
      </c>
      <c r="G960" s="65" t="inlineStr">
        <is>
          <t>Lucas Bertin</t>
        </is>
      </c>
      <c r="H960" s="65" t="inlineStr">
        <is>
          <t>Bordeaux</t>
        </is>
      </c>
      <c r="I960" s="65" t="inlineStr">
        <is>
          <t>Plomberie</t>
        </is>
      </c>
      <c r="J960" s="70" t="n">
        <v>14.9</v>
      </c>
      <c r="K960" s="70" t="n">
        <v>17.1</v>
      </c>
      <c r="L960" s="72" t="n">
        <v>27</v>
      </c>
      <c r="M960" s="68" t="n">
        <v>461.7</v>
      </c>
      <c r="N960" s="68" t="n">
        <v>2580.87</v>
      </c>
      <c r="O960" s="65" t="inlineStr">
        <is>
          <t>Terminée</t>
        </is>
      </c>
      <c r="P960" s="67">
        <f>$I960</f>
        <v/>
      </c>
      <c r="Q960" s="69">
        <f>1</f>
        <v/>
      </c>
      <c r="R960" s="68">
        <f>IFERROR(INDEX(Devis!$M$2:$M$3053,MATCH($B960,Devis!$A$2:$A$3053,0)),0)</f>
        <v/>
      </c>
      <c r="S960" s="68">
        <f>$M960+$N960</f>
        <v/>
      </c>
      <c r="T960" s="68">
        <f>$R960-$S960</f>
        <v/>
      </c>
      <c r="U960" s="67">
        <f>IFERROR(IF(($C960-INDEX(Techniciens!$G$2:$G$13,MATCH($F960,Techniciens!$A$2:$A$13,0)))&lt;=365,"Moins d'un an",IF(($C960-INDEX(Techniciens!$G$2:$G$13,MATCH($F960,Techniciens!$A$2:$A$13,0)))&lt;=730,"1 à 2 ans","Plus de 2 ans")),"")</f>
        <v/>
      </c>
    </row>
    <row r="961">
      <c r="A961" s="65" t="inlineStr">
        <is>
          <t>INT-00960</t>
        </is>
      </c>
      <c r="B961" s="65" t="inlineStr">
        <is>
          <t>DEV-02537</t>
        </is>
      </c>
      <c r="C961" s="66" t="n">
        <v>46034</v>
      </c>
      <c r="D961" s="65" t="inlineStr">
        <is>
          <t>2026-01</t>
        </is>
      </c>
      <c r="E961" s="65" t="inlineStr">
        <is>
          <t>2025-2026</t>
        </is>
      </c>
      <c r="F961" s="65" t="inlineStr">
        <is>
          <t>TEC-02</t>
        </is>
      </c>
      <c r="G961" s="65" t="inlineStr">
        <is>
          <t>Ahmed Zahiri</t>
        </is>
      </c>
      <c r="H961" s="65" t="inlineStr">
        <is>
          <t>Bordeaux</t>
        </is>
      </c>
      <c r="I961" s="65" t="inlineStr">
        <is>
          <t>Chauffage</t>
        </is>
      </c>
      <c r="J961" s="70" t="n">
        <v>1</v>
      </c>
      <c r="K961" s="70" t="n">
        <v>0.9</v>
      </c>
      <c r="L961" s="72" t="n">
        <v>35</v>
      </c>
      <c r="M961" s="68" t="n">
        <v>31.5</v>
      </c>
      <c r="N961" s="68" t="n">
        <v>48.97</v>
      </c>
      <c r="O961" s="65" t="inlineStr">
        <is>
          <t>Terminée</t>
        </is>
      </c>
      <c r="P961" s="67">
        <f>$I961</f>
        <v/>
      </c>
      <c r="Q961" s="69">
        <f>1</f>
        <v/>
      </c>
      <c r="R961" s="68">
        <f>IFERROR(INDEX(Devis!$M$2:$M$3053,MATCH($B961,Devis!$A$2:$A$3053,0)),0)</f>
        <v/>
      </c>
      <c r="S961" s="68">
        <f>$M961+$N961</f>
        <v/>
      </c>
      <c r="T961" s="68">
        <f>$R961-$S961</f>
        <v/>
      </c>
      <c r="U961" s="67">
        <f>IFERROR(IF(($C961-INDEX(Techniciens!$G$2:$G$13,MATCH($F961,Techniciens!$A$2:$A$13,0)))&lt;=365,"Moins d'un an",IF(($C961-INDEX(Techniciens!$G$2:$G$13,MATCH($F961,Techniciens!$A$2:$A$13,0)))&lt;=730,"1 à 2 ans","Plus de 2 ans")),"")</f>
        <v/>
      </c>
    </row>
    <row r="962">
      <c r="A962" s="65" t="inlineStr">
        <is>
          <t>INT-00961</t>
        </is>
      </c>
      <c r="B962" s="65" t="inlineStr">
        <is>
          <t>DEV-02540</t>
        </is>
      </c>
      <c r="C962" s="66" t="n">
        <v>46057</v>
      </c>
      <c r="D962" s="65" t="inlineStr">
        <is>
          <t>2026-02</t>
        </is>
      </c>
      <c r="E962" s="65" t="inlineStr">
        <is>
          <t>2025-2026</t>
        </is>
      </c>
      <c r="F962" s="65" t="inlineStr">
        <is>
          <t>TEC-05</t>
        </is>
      </c>
      <c r="G962" s="65" t="inlineStr">
        <is>
          <t>Sonia Mercier</t>
        </is>
      </c>
      <c r="H962" s="65" t="inlineStr">
        <is>
          <t>Bordeaux</t>
        </is>
      </c>
      <c r="I962" s="65" t="inlineStr">
        <is>
          <t>Salle de bain</t>
        </is>
      </c>
      <c r="J962" s="70" t="n">
        <v>6.2</v>
      </c>
      <c r="K962" s="70" t="n">
        <v>5.6</v>
      </c>
      <c r="L962" s="72" t="n">
        <v>31</v>
      </c>
      <c r="M962" s="68" t="n">
        <v>173.6</v>
      </c>
      <c r="N962" s="68" t="n">
        <v>647.75</v>
      </c>
      <c r="O962" s="65" t="inlineStr">
        <is>
          <t>Terminée</t>
        </is>
      </c>
      <c r="P962" s="67">
        <f>$I962</f>
        <v/>
      </c>
      <c r="Q962" s="69">
        <f>1</f>
        <v/>
      </c>
      <c r="R962" s="68">
        <f>IFERROR(INDEX(Devis!$M$2:$M$3053,MATCH($B962,Devis!$A$2:$A$3053,0)),0)</f>
        <v/>
      </c>
      <c r="S962" s="68">
        <f>$M962+$N962</f>
        <v/>
      </c>
      <c r="T962" s="68">
        <f>$R962-$S962</f>
        <v/>
      </c>
      <c r="U962" s="67">
        <f>IFERROR(IF(($C962-INDEX(Techniciens!$G$2:$G$13,MATCH($F962,Techniciens!$A$2:$A$13,0)))&lt;=365,"Moins d'un an",IF(($C962-INDEX(Techniciens!$G$2:$G$13,MATCH($F962,Techniciens!$A$2:$A$13,0)))&lt;=730,"1 à 2 ans","Plus de 2 ans")),"")</f>
        <v/>
      </c>
    </row>
    <row r="963">
      <c r="A963" s="65" t="inlineStr">
        <is>
          <t>INT-00962</t>
        </is>
      </c>
      <c r="B963" s="65" t="inlineStr">
        <is>
          <t>DEV-02546</t>
        </is>
      </c>
      <c r="C963" s="66" t="n">
        <v>46056</v>
      </c>
      <c r="D963" s="65" t="inlineStr">
        <is>
          <t>2026-02</t>
        </is>
      </c>
      <c r="E963" s="65" t="inlineStr">
        <is>
          <t>2025-2026</t>
        </is>
      </c>
      <c r="F963" s="65" t="inlineStr">
        <is>
          <t>TEC-03</t>
        </is>
      </c>
      <c r="G963" s="65" t="inlineStr">
        <is>
          <t>Fabien Ortiz</t>
        </is>
      </c>
      <c r="H963" s="65" t="inlineStr">
        <is>
          <t>Bordeaux</t>
        </is>
      </c>
      <c r="I963" s="65" t="inlineStr">
        <is>
          <t>Électricité</t>
        </is>
      </c>
      <c r="J963" s="70" t="n">
        <v>5.2</v>
      </c>
      <c r="K963" s="70" t="n">
        <v>5.3</v>
      </c>
      <c r="L963" s="72" t="n">
        <v>33</v>
      </c>
      <c r="M963" s="68" t="n">
        <v>174.9</v>
      </c>
      <c r="N963" s="68" t="n">
        <v>767.74</v>
      </c>
      <c r="O963" s="65" t="inlineStr">
        <is>
          <t>Terminée</t>
        </is>
      </c>
      <c r="P963" s="67">
        <f>$I963</f>
        <v/>
      </c>
      <c r="Q963" s="69">
        <f>1</f>
        <v/>
      </c>
      <c r="R963" s="68">
        <f>IFERROR(INDEX(Devis!$M$2:$M$3053,MATCH($B963,Devis!$A$2:$A$3053,0)),0)</f>
        <v/>
      </c>
      <c r="S963" s="68">
        <f>$M963+$N963</f>
        <v/>
      </c>
      <c r="T963" s="68">
        <f>$R963-$S963</f>
        <v/>
      </c>
      <c r="U963" s="67">
        <f>IFERROR(IF(($C963-INDEX(Techniciens!$G$2:$G$13,MATCH($F963,Techniciens!$A$2:$A$13,0)))&lt;=365,"Moins d'un an",IF(($C963-INDEX(Techniciens!$G$2:$G$13,MATCH($F963,Techniciens!$A$2:$A$13,0)))&lt;=730,"1 à 2 ans","Plus de 2 ans")),"")</f>
        <v/>
      </c>
    </row>
    <row r="964">
      <c r="A964" s="65" t="inlineStr">
        <is>
          <t>INT-00963</t>
        </is>
      </c>
      <c r="B964" s="65" t="inlineStr">
        <is>
          <t>DEV-02558</t>
        </is>
      </c>
      <c r="C964" s="66" t="n">
        <v>46058</v>
      </c>
      <c r="D964" s="65" t="inlineStr">
        <is>
          <t>2026-02</t>
        </is>
      </c>
      <c r="E964" s="65" t="inlineStr">
        <is>
          <t>2025-2026</t>
        </is>
      </c>
      <c r="F964" s="65" t="inlineStr">
        <is>
          <t>TEC-05</t>
        </is>
      </c>
      <c r="G964" s="65" t="inlineStr">
        <is>
          <t>Sonia Mercier</t>
        </is>
      </c>
      <c r="H964" s="65" t="inlineStr">
        <is>
          <t>Bordeaux</t>
        </is>
      </c>
      <c r="I964" s="65" t="inlineStr">
        <is>
          <t>Salle de bain</t>
        </is>
      </c>
      <c r="J964" s="70" t="n">
        <v>16.2</v>
      </c>
      <c r="K964" s="70" t="n">
        <v>15.8</v>
      </c>
      <c r="L964" s="72" t="n">
        <v>31</v>
      </c>
      <c r="M964" s="68" t="n">
        <v>489.8</v>
      </c>
      <c r="N964" s="68" t="n">
        <v>4932.44</v>
      </c>
      <c r="O964" s="65" t="inlineStr">
        <is>
          <t>Terminée</t>
        </is>
      </c>
      <c r="P964" s="67">
        <f>$I964</f>
        <v/>
      </c>
      <c r="Q964" s="69">
        <f>1</f>
        <v/>
      </c>
      <c r="R964" s="68">
        <f>IFERROR(INDEX(Devis!$M$2:$M$3053,MATCH($B964,Devis!$A$2:$A$3053,0)),0)</f>
        <v/>
      </c>
      <c r="S964" s="68">
        <f>$M964+$N964</f>
        <v/>
      </c>
      <c r="T964" s="68">
        <f>$R964-$S964</f>
        <v/>
      </c>
      <c r="U964" s="67">
        <f>IFERROR(IF(($C964-INDEX(Techniciens!$G$2:$G$13,MATCH($F964,Techniciens!$A$2:$A$13,0)))&lt;=365,"Moins d'un an",IF(($C964-INDEX(Techniciens!$G$2:$G$13,MATCH($F964,Techniciens!$A$2:$A$13,0)))&lt;=730,"1 à 2 ans","Plus de 2 ans")),"")</f>
        <v/>
      </c>
    </row>
    <row r="965">
      <c r="A965" s="65" t="inlineStr">
        <is>
          <t>INT-00964</t>
        </is>
      </c>
      <c r="B965" s="65" t="inlineStr">
        <is>
          <t>DEV-02560</t>
        </is>
      </c>
      <c r="C965" s="66" t="n">
        <v>46069</v>
      </c>
      <c r="D965" s="65" t="inlineStr">
        <is>
          <t>2026-02</t>
        </is>
      </c>
      <c r="E965" s="65" t="inlineStr">
        <is>
          <t>2025-2026</t>
        </is>
      </c>
      <c r="F965" s="65" t="inlineStr">
        <is>
          <t>TEC-03</t>
        </is>
      </c>
      <c r="G965" s="65" t="inlineStr">
        <is>
          <t>Fabien Ortiz</t>
        </is>
      </c>
      <c r="H965" s="65" t="inlineStr">
        <is>
          <t>Bordeaux</t>
        </is>
      </c>
      <c r="I965" s="65" t="inlineStr">
        <is>
          <t>Électricité</t>
        </is>
      </c>
      <c r="J965" s="70" t="n">
        <v>16.3</v>
      </c>
      <c r="K965" s="70" t="n">
        <v>15.3</v>
      </c>
      <c r="L965" s="72" t="n">
        <v>33</v>
      </c>
      <c r="M965" s="68" t="n">
        <v>504.9</v>
      </c>
      <c r="N965" s="68" t="n">
        <v>5927.36</v>
      </c>
      <c r="O965" s="65" t="inlineStr">
        <is>
          <t>Terminée</t>
        </is>
      </c>
      <c r="P965" s="67">
        <f>$I965</f>
        <v/>
      </c>
      <c r="Q965" s="69">
        <f>1</f>
        <v/>
      </c>
      <c r="R965" s="68">
        <f>IFERROR(INDEX(Devis!$M$2:$M$3053,MATCH($B965,Devis!$A$2:$A$3053,0)),0)</f>
        <v/>
      </c>
      <c r="S965" s="68">
        <f>$M965+$N965</f>
        <v/>
      </c>
      <c r="T965" s="68">
        <f>$R965-$S965</f>
        <v/>
      </c>
      <c r="U965" s="67">
        <f>IFERROR(IF(($C965-INDEX(Techniciens!$G$2:$G$13,MATCH($F965,Techniciens!$A$2:$A$13,0)))&lt;=365,"Moins d'un an",IF(($C965-INDEX(Techniciens!$G$2:$G$13,MATCH($F965,Techniciens!$A$2:$A$13,0)))&lt;=730,"1 à 2 ans","Plus de 2 ans")),"")</f>
        <v/>
      </c>
    </row>
    <row r="966">
      <c r="A966" s="65" t="inlineStr">
        <is>
          <t>INT-00965</t>
        </is>
      </c>
      <c r="B966" s="65" t="inlineStr">
        <is>
          <t>DEV-02564</t>
        </is>
      </c>
      <c r="C966" s="66" t="n">
        <v>46069</v>
      </c>
      <c r="D966" s="65" t="inlineStr">
        <is>
          <t>2026-02</t>
        </is>
      </c>
      <c r="E966" s="65" t="inlineStr">
        <is>
          <t>2025-2026</t>
        </is>
      </c>
      <c r="F966" s="65" t="inlineStr">
        <is>
          <t>TEC-09</t>
        </is>
      </c>
      <c r="G966" s="65" t="inlineStr">
        <is>
          <t>Mehdi Ouali</t>
        </is>
      </c>
      <c r="H966" s="65" t="inlineStr">
        <is>
          <t>Toulouse</t>
        </is>
      </c>
      <c r="I966" s="65" t="inlineStr">
        <is>
          <t>Dépannage</t>
        </is>
      </c>
      <c r="J966" s="70" t="n">
        <v>1</v>
      </c>
      <c r="K966" s="70" t="n">
        <v>1</v>
      </c>
      <c r="L966" s="72" t="n">
        <v>28</v>
      </c>
      <c r="M966" s="68" t="n">
        <v>28</v>
      </c>
      <c r="N966" s="68" t="n">
        <v>107.78</v>
      </c>
      <c r="O966" s="65" t="inlineStr">
        <is>
          <t>Terminée</t>
        </is>
      </c>
      <c r="P966" s="67">
        <f>$I966</f>
        <v/>
      </c>
      <c r="Q966" s="69">
        <f>1</f>
        <v/>
      </c>
      <c r="R966" s="68">
        <f>IFERROR(INDEX(Devis!$M$2:$M$3053,MATCH($B966,Devis!$A$2:$A$3053,0)),0)</f>
        <v/>
      </c>
      <c r="S966" s="68">
        <f>$M966+$N966</f>
        <v/>
      </c>
      <c r="T966" s="68">
        <f>$R966-$S966</f>
        <v/>
      </c>
      <c r="U966" s="67">
        <f>IFERROR(IF(($C966-INDEX(Techniciens!$G$2:$G$13,MATCH($F966,Techniciens!$A$2:$A$13,0)))&lt;=365,"Moins d'un an",IF(($C966-INDEX(Techniciens!$G$2:$G$13,MATCH($F966,Techniciens!$A$2:$A$13,0)))&lt;=730,"1 à 2 ans","Plus de 2 ans")),"")</f>
        <v/>
      </c>
    </row>
    <row r="967">
      <c r="A967" s="65" t="inlineStr">
        <is>
          <t>INT-00966</t>
        </is>
      </c>
      <c r="B967" s="65" t="inlineStr">
        <is>
          <t>DEV-02569</t>
        </is>
      </c>
      <c r="C967" s="66" t="n">
        <v>46077</v>
      </c>
      <c r="D967" s="65" t="inlineStr">
        <is>
          <t>2026-02</t>
        </is>
      </c>
      <c r="E967" s="65" t="inlineStr">
        <is>
          <t>2025-2026</t>
        </is>
      </c>
      <c r="F967" s="65" t="inlineStr">
        <is>
          <t>TEC-12</t>
        </is>
      </c>
      <c r="G967" s="65" t="inlineStr">
        <is>
          <t>Inès Bonnaud</t>
        </is>
      </c>
      <c r="H967" s="65" t="inlineStr">
        <is>
          <t>Montpellier</t>
        </is>
      </c>
      <c r="I967" s="65" t="inlineStr">
        <is>
          <t>Électricité</t>
        </is>
      </c>
      <c r="J967" s="70" t="n">
        <v>15.4</v>
      </c>
      <c r="K967" s="70" t="n">
        <v>20</v>
      </c>
      <c r="L967" s="72" t="n">
        <v>29</v>
      </c>
      <c r="M967" s="68" t="n">
        <v>580</v>
      </c>
      <c r="N967" s="68" t="n">
        <v>1655.11</v>
      </c>
      <c r="O967" s="65" t="inlineStr">
        <is>
          <t>Terminée</t>
        </is>
      </c>
      <c r="P967" s="67">
        <f>$I967</f>
        <v/>
      </c>
      <c r="Q967" s="69">
        <f>1</f>
        <v/>
      </c>
      <c r="R967" s="68">
        <f>IFERROR(INDEX(Devis!$M$2:$M$3053,MATCH($B967,Devis!$A$2:$A$3053,0)),0)</f>
        <v/>
      </c>
      <c r="S967" s="68">
        <f>$M967+$N967</f>
        <v/>
      </c>
      <c r="T967" s="68">
        <f>$R967-$S967</f>
        <v/>
      </c>
      <c r="U967" s="67">
        <f>IFERROR(IF(($C967-INDEX(Techniciens!$G$2:$G$13,MATCH($F967,Techniciens!$A$2:$A$13,0)))&lt;=365,"Moins d'un an",IF(($C967-INDEX(Techniciens!$G$2:$G$13,MATCH($F967,Techniciens!$A$2:$A$13,0)))&lt;=730,"1 à 2 ans","Plus de 2 ans")),"")</f>
        <v/>
      </c>
    </row>
    <row r="968">
      <c r="A968" s="65" t="inlineStr">
        <is>
          <t>INT-00967</t>
        </is>
      </c>
      <c r="B968" s="65" t="inlineStr">
        <is>
          <t>DEV-02570</t>
        </is>
      </c>
      <c r="C968" s="66" t="n">
        <v>46069</v>
      </c>
      <c r="D968" s="65" t="inlineStr">
        <is>
          <t>2026-02</t>
        </is>
      </c>
      <c r="E968" s="65" t="inlineStr">
        <is>
          <t>2025-2026</t>
        </is>
      </c>
      <c r="F968" s="65" t="inlineStr">
        <is>
          <t>TEC-02</t>
        </is>
      </c>
      <c r="G968" s="65" t="inlineStr">
        <is>
          <t>Ahmed Zahiri</t>
        </is>
      </c>
      <c r="H968" s="65" t="inlineStr">
        <is>
          <t>Bordeaux</t>
        </is>
      </c>
      <c r="I968" s="65" t="inlineStr">
        <is>
          <t>Chauffage</t>
        </is>
      </c>
      <c r="J968" s="70" t="n">
        <v>26.8</v>
      </c>
      <c r="K968" s="70" t="n">
        <v>23.8</v>
      </c>
      <c r="L968" s="72" t="n">
        <v>35</v>
      </c>
      <c r="M968" s="68" t="n">
        <v>833</v>
      </c>
      <c r="N968" s="68" t="n">
        <v>6551.91</v>
      </c>
      <c r="O968" s="65" t="inlineStr">
        <is>
          <t>Terminée</t>
        </is>
      </c>
      <c r="P968" s="67">
        <f>$I968</f>
        <v/>
      </c>
      <c r="Q968" s="69">
        <f>1</f>
        <v/>
      </c>
      <c r="R968" s="68">
        <f>IFERROR(INDEX(Devis!$M$2:$M$3053,MATCH($B968,Devis!$A$2:$A$3053,0)),0)</f>
        <v/>
      </c>
      <c r="S968" s="68">
        <f>$M968+$N968</f>
        <v/>
      </c>
      <c r="T968" s="68">
        <f>$R968-$S968</f>
        <v/>
      </c>
      <c r="U968" s="67">
        <f>IFERROR(IF(($C968-INDEX(Techniciens!$G$2:$G$13,MATCH($F968,Techniciens!$A$2:$A$13,0)))&lt;=365,"Moins d'un an",IF(($C968-INDEX(Techniciens!$G$2:$G$13,MATCH($F968,Techniciens!$A$2:$A$13,0)))&lt;=730,"1 à 2 ans","Plus de 2 ans")),"")</f>
        <v/>
      </c>
    </row>
    <row r="969">
      <c r="A969" s="65" t="inlineStr">
        <is>
          <t>INT-00968</t>
        </is>
      </c>
      <c r="B969" s="65" t="inlineStr">
        <is>
          <t>DEV-02578</t>
        </is>
      </c>
      <c r="C969" s="66" t="n">
        <v>46077</v>
      </c>
      <c r="D969" s="65" t="inlineStr">
        <is>
          <t>2026-02</t>
        </is>
      </c>
      <c r="E969" s="65" t="inlineStr">
        <is>
          <t>2025-2026</t>
        </is>
      </c>
      <c r="F969" s="65" t="inlineStr">
        <is>
          <t>TEC-03</t>
        </is>
      </c>
      <c r="G969" s="65" t="inlineStr">
        <is>
          <t>Fabien Ortiz</t>
        </is>
      </c>
      <c r="H969" s="65" t="inlineStr">
        <is>
          <t>Bordeaux</t>
        </is>
      </c>
      <c r="I969" s="65" t="inlineStr">
        <is>
          <t>Dépannage</t>
        </is>
      </c>
      <c r="J969" s="70" t="n">
        <v>1.5</v>
      </c>
      <c r="K969" s="70" t="n">
        <v>1.6</v>
      </c>
      <c r="L969" s="72" t="n">
        <v>33</v>
      </c>
      <c r="M969" s="68" t="n">
        <v>52.8</v>
      </c>
      <c r="N969" s="68" t="n">
        <v>267.09</v>
      </c>
      <c r="O969" s="65" t="inlineStr">
        <is>
          <t>Terminée</t>
        </is>
      </c>
      <c r="P969" s="67">
        <f>$I969</f>
        <v/>
      </c>
      <c r="Q969" s="69">
        <f>1</f>
        <v/>
      </c>
      <c r="R969" s="68">
        <f>IFERROR(INDEX(Devis!$M$2:$M$3053,MATCH($B969,Devis!$A$2:$A$3053,0)),0)</f>
        <v/>
      </c>
      <c r="S969" s="68">
        <f>$M969+$N969</f>
        <v/>
      </c>
      <c r="T969" s="68">
        <f>$R969-$S969</f>
        <v/>
      </c>
      <c r="U969" s="67">
        <f>IFERROR(IF(($C969-INDEX(Techniciens!$G$2:$G$13,MATCH($F969,Techniciens!$A$2:$A$13,0)))&lt;=365,"Moins d'un an",IF(($C969-INDEX(Techniciens!$G$2:$G$13,MATCH($F969,Techniciens!$A$2:$A$13,0)))&lt;=730,"1 à 2 ans","Plus de 2 ans")),"")</f>
        <v/>
      </c>
    </row>
    <row r="970">
      <c r="A970" s="65" t="inlineStr">
        <is>
          <t>INT-00969</t>
        </is>
      </c>
      <c r="B970" s="65" t="inlineStr">
        <is>
          <t>DEV-02587</t>
        </is>
      </c>
      <c r="C970" s="66" t="n">
        <v>46085</v>
      </c>
      <c r="D970" s="65" t="inlineStr">
        <is>
          <t>2026-03</t>
        </is>
      </c>
      <c r="E970" s="65" t="inlineStr">
        <is>
          <t>2025-2026</t>
        </is>
      </c>
      <c r="F970" s="65" t="inlineStr">
        <is>
          <t>TEC-03</t>
        </is>
      </c>
      <c r="G970" s="65" t="inlineStr">
        <is>
          <t>Fabien Ortiz</t>
        </is>
      </c>
      <c r="H970" s="65" t="inlineStr">
        <is>
          <t>Bordeaux</t>
        </is>
      </c>
      <c r="I970" s="65" t="inlineStr">
        <is>
          <t>Électricité</t>
        </is>
      </c>
      <c r="J970" s="70" t="n">
        <v>37</v>
      </c>
      <c r="K970" s="70" t="n">
        <v>36.5</v>
      </c>
      <c r="L970" s="72" t="n">
        <v>33</v>
      </c>
      <c r="M970" s="68" t="n">
        <v>1204.5</v>
      </c>
      <c r="N970" s="68" t="n">
        <v>6020.02</v>
      </c>
      <c r="O970" s="65" t="inlineStr">
        <is>
          <t>Terminée</t>
        </is>
      </c>
      <c r="P970" s="67">
        <f>$I970</f>
        <v/>
      </c>
      <c r="Q970" s="69">
        <f>1</f>
        <v/>
      </c>
      <c r="R970" s="68">
        <f>IFERROR(INDEX(Devis!$M$2:$M$3053,MATCH($B970,Devis!$A$2:$A$3053,0)),0)</f>
        <v/>
      </c>
      <c r="S970" s="68">
        <f>$M970+$N970</f>
        <v/>
      </c>
      <c r="T970" s="68">
        <f>$R970-$S970</f>
        <v/>
      </c>
      <c r="U970" s="67">
        <f>IFERROR(IF(($C970-INDEX(Techniciens!$G$2:$G$13,MATCH($F970,Techniciens!$A$2:$A$13,0)))&lt;=365,"Moins d'un an",IF(($C970-INDEX(Techniciens!$G$2:$G$13,MATCH($F970,Techniciens!$A$2:$A$13,0)))&lt;=730,"1 à 2 ans","Plus de 2 ans")),"")</f>
        <v/>
      </c>
    </row>
    <row r="971">
      <c r="A971" s="65" t="inlineStr">
        <is>
          <t>INT-00970</t>
        </is>
      </c>
      <c r="B971" s="65" t="inlineStr">
        <is>
          <t>DEV-02592</t>
        </is>
      </c>
      <c r="C971" s="66" t="n">
        <v>46091</v>
      </c>
      <c r="D971" s="65" t="inlineStr">
        <is>
          <t>2026-03</t>
        </is>
      </c>
      <c r="E971" s="65" t="inlineStr">
        <is>
          <t>2025-2026</t>
        </is>
      </c>
      <c r="F971" s="65" t="inlineStr">
        <is>
          <t>TEC-09</t>
        </is>
      </c>
      <c r="G971" s="65" t="inlineStr">
        <is>
          <t>Mehdi Ouali</t>
        </is>
      </c>
      <c r="H971" s="65" t="inlineStr">
        <is>
          <t>Toulouse</t>
        </is>
      </c>
      <c r="I971" s="65" t="inlineStr">
        <is>
          <t>Dépannage</t>
        </is>
      </c>
      <c r="J971" s="70" t="n">
        <v>1</v>
      </c>
      <c r="K971" s="70" t="n">
        <v>1.1</v>
      </c>
      <c r="L971" s="72" t="n">
        <v>28</v>
      </c>
      <c r="M971" s="68" t="n">
        <v>30.8</v>
      </c>
      <c r="N971" s="68" t="n">
        <v>83.5</v>
      </c>
      <c r="O971" s="65" t="inlineStr">
        <is>
          <t>Terminée</t>
        </is>
      </c>
      <c r="P971" s="67">
        <f>$I971</f>
        <v/>
      </c>
      <c r="Q971" s="69">
        <f>1</f>
        <v/>
      </c>
      <c r="R971" s="68">
        <f>IFERROR(INDEX(Devis!$M$2:$M$3053,MATCH($B971,Devis!$A$2:$A$3053,0)),0)</f>
        <v/>
      </c>
      <c r="S971" s="68">
        <f>$M971+$N971</f>
        <v/>
      </c>
      <c r="T971" s="68">
        <f>$R971-$S971</f>
        <v/>
      </c>
      <c r="U971" s="67">
        <f>IFERROR(IF(($C971-INDEX(Techniciens!$G$2:$G$13,MATCH($F971,Techniciens!$A$2:$A$13,0)))&lt;=365,"Moins d'un an",IF(($C971-INDEX(Techniciens!$G$2:$G$13,MATCH($F971,Techniciens!$A$2:$A$13,0)))&lt;=730,"1 à 2 ans","Plus de 2 ans")),"")</f>
        <v/>
      </c>
    </row>
    <row r="972">
      <c r="A972" s="65" t="inlineStr">
        <is>
          <t>INT-00971</t>
        </is>
      </c>
      <c r="B972" s="65" t="inlineStr">
        <is>
          <t>DEV-02593</t>
        </is>
      </c>
      <c r="C972" s="66" t="n">
        <v>46076</v>
      </c>
      <c r="D972" s="65" t="inlineStr">
        <is>
          <t>2026-02</t>
        </is>
      </c>
      <c r="E972" s="65" t="inlineStr">
        <is>
          <t>2025-2026</t>
        </is>
      </c>
      <c r="F972" s="65" t="inlineStr">
        <is>
          <t>TEC-09</t>
        </is>
      </c>
      <c r="G972" s="65" t="inlineStr">
        <is>
          <t>Mehdi Ouali</t>
        </is>
      </c>
      <c r="H972" s="65" t="inlineStr">
        <is>
          <t>Toulouse</t>
        </is>
      </c>
      <c r="I972" s="65" t="inlineStr">
        <is>
          <t>Dépannage</t>
        </is>
      </c>
      <c r="J972" s="70" t="n">
        <v>3.3</v>
      </c>
      <c r="K972" s="70" t="n">
        <v>3.5</v>
      </c>
      <c r="L972" s="72" t="n">
        <v>28</v>
      </c>
      <c r="M972" s="68" t="n">
        <v>98</v>
      </c>
      <c r="N972" s="68" t="n">
        <v>295.45</v>
      </c>
      <c r="O972" s="65" t="inlineStr">
        <is>
          <t>Terminée</t>
        </is>
      </c>
      <c r="P972" s="67">
        <f>$I972</f>
        <v/>
      </c>
      <c r="Q972" s="69">
        <f>1</f>
        <v/>
      </c>
      <c r="R972" s="68">
        <f>IFERROR(INDEX(Devis!$M$2:$M$3053,MATCH($B972,Devis!$A$2:$A$3053,0)),0)</f>
        <v/>
      </c>
      <c r="S972" s="68">
        <f>$M972+$N972</f>
        <v/>
      </c>
      <c r="T972" s="68">
        <f>$R972-$S972</f>
        <v/>
      </c>
      <c r="U972" s="67">
        <f>IFERROR(IF(($C972-INDEX(Techniciens!$G$2:$G$13,MATCH($F972,Techniciens!$A$2:$A$13,0)))&lt;=365,"Moins d'un an",IF(($C972-INDEX(Techniciens!$G$2:$G$13,MATCH($F972,Techniciens!$A$2:$A$13,0)))&lt;=730,"1 à 2 ans","Plus de 2 ans")),"")</f>
        <v/>
      </c>
    </row>
    <row r="973">
      <c r="A973" s="65" t="inlineStr">
        <is>
          <t>INT-00972</t>
        </is>
      </c>
      <c r="B973" s="65" t="inlineStr">
        <is>
          <t>DEV-02594</t>
        </is>
      </c>
      <c r="C973" s="66" t="n">
        <v>46058</v>
      </c>
      <c r="D973" s="65" t="inlineStr">
        <is>
          <t>2026-02</t>
        </is>
      </c>
      <c r="E973" s="65" t="inlineStr">
        <is>
          <t>2025-2026</t>
        </is>
      </c>
      <c r="F973" s="65" t="inlineStr">
        <is>
          <t>TEC-05</t>
        </is>
      </c>
      <c r="G973" s="65" t="inlineStr">
        <is>
          <t>Sonia Mercier</t>
        </is>
      </c>
      <c r="H973" s="65" t="inlineStr">
        <is>
          <t>Bordeaux</t>
        </is>
      </c>
      <c r="I973" s="65" t="inlineStr">
        <is>
          <t>Dépannage</t>
        </is>
      </c>
      <c r="J973" s="70" t="n">
        <v>1.1</v>
      </c>
      <c r="K973" s="70" t="n">
        <v>1</v>
      </c>
      <c r="L973" s="72" t="n">
        <v>31</v>
      </c>
      <c r="M973" s="68" t="n">
        <v>31</v>
      </c>
      <c r="N973" s="68" t="n">
        <v>110.84</v>
      </c>
      <c r="O973" s="65" t="inlineStr">
        <is>
          <t>Terminée</t>
        </is>
      </c>
      <c r="P973" s="67">
        <f>$I973</f>
        <v/>
      </c>
      <c r="Q973" s="69">
        <f>1</f>
        <v/>
      </c>
      <c r="R973" s="68">
        <f>IFERROR(INDEX(Devis!$M$2:$M$3053,MATCH($B973,Devis!$A$2:$A$3053,0)),0)</f>
        <v/>
      </c>
      <c r="S973" s="68">
        <f>$M973+$N973</f>
        <v/>
      </c>
      <c r="T973" s="68">
        <f>$R973-$S973</f>
        <v/>
      </c>
      <c r="U973" s="67">
        <f>IFERROR(IF(($C973-INDEX(Techniciens!$G$2:$G$13,MATCH($F973,Techniciens!$A$2:$A$13,0)))&lt;=365,"Moins d'un an",IF(($C973-INDEX(Techniciens!$G$2:$G$13,MATCH($F973,Techniciens!$A$2:$A$13,0)))&lt;=730,"1 à 2 ans","Plus de 2 ans")),"")</f>
        <v/>
      </c>
    </row>
    <row r="974">
      <c r="A974" s="65" t="inlineStr">
        <is>
          <t>INT-00973</t>
        </is>
      </c>
      <c r="B974" s="65" t="inlineStr">
        <is>
          <t>DEV-02601</t>
        </is>
      </c>
      <c r="C974" s="66" t="n">
        <v>46069</v>
      </c>
      <c r="D974" s="65" t="inlineStr">
        <is>
          <t>2026-02</t>
        </is>
      </c>
      <c r="E974" s="65" t="inlineStr">
        <is>
          <t>2025-2026</t>
        </is>
      </c>
      <c r="F974" s="65" t="inlineStr">
        <is>
          <t>TEC-05</t>
        </is>
      </c>
      <c r="G974" s="65" t="inlineStr">
        <is>
          <t>Sonia Mercier</t>
        </is>
      </c>
      <c r="H974" s="65" t="inlineStr">
        <is>
          <t>Bordeaux</t>
        </is>
      </c>
      <c r="I974" s="65" t="inlineStr">
        <is>
          <t>Dépannage</t>
        </is>
      </c>
      <c r="J974" s="70" t="n">
        <v>2.3</v>
      </c>
      <c r="K974" s="70" t="n">
        <v>2.1</v>
      </c>
      <c r="L974" s="72" t="n">
        <v>31</v>
      </c>
      <c r="M974" s="68" t="n">
        <v>65.09999999999999</v>
      </c>
      <c r="N974" s="68" t="n">
        <v>112.95</v>
      </c>
      <c r="O974" s="65" t="inlineStr">
        <is>
          <t>Terminée</t>
        </is>
      </c>
      <c r="P974" s="67">
        <f>$I974</f>
        <v/>
      </c>
      <c r="Q974" s="69">
        <f>1</f>
        <v/>
      </c>
      <c r="R974" s="68">
        <f>IFERROR(INDEX(Devis!$M$2:$M$3053,MATCH($B974,Devis!$A$2:$A$3053,0)),0)</f>
        <v/>
      </c>
      <c r="S974" s="68">
        <f>$M974+$N974</f>
        <v/>
      </c>
      <c r="T974" s="68">
        <f>$R974-$S974</f>
        <v/>
      </c>
      <c r="U974" s="67">
        <f>IFERROR(IF(($C974-INDEX(Techniciens!$G$2:$G$13,MATCH($F974,Techniciens!$A$2:$A$13,0)))&lt;=365,"Moins d'un an",IF(($C974-INDEX(Techniciens!$G$2:$G$13,MATCH($F974,Techniciens!$A$2:$A$13,0)))&lt;=730,"1 à 2 ans","Plus de 2 ans")),"")</f>
        <v/>
      </c>
    </row>
    <row r="975">
      <c r="A975" s="65" t="inlineStr">
        <is>
          <t>INT-00974</t>
        </is>
      </c>
      <c r="B975" s="65" t="inlineStr">
        <is>
          <t>DEV-02614</t>
        </is>
      </c>
      <c r="C975" s="66" t="n">
        <v>46093</v>
      </c>
      <c r="D975" s="65" t="inlineStr">
        <is>
          <t>2026-03</t>
        </is>
      </c>
      <c r="E975" s="65" t="inlineStr">
        <is>
          <t>2025-2026</t>
        </is>
      </c>
      <c r="F975" s="65" t="inlineStr">
        <is>
          <t>TEC-02</t>
        </is>
      </c>
      <c r="G975" s="65" t="inlineStr">
        <is>
          <t>Ahmed Zahiri</t>
        </is>
      </c>
      <c r="H975" s="65" t="inlineStr">
        <is>
          <t>Bordeaux</t>
        </is>
      </c>
      <c r="I975" s="65" t="inlineStr">
        <is>
          <t>Chauffage</t>
        </is>
      </c>
      <c r="J975" s="70" t="n">
        <v>9.300000000000001</v>
      </c>
      <c r="K975" s="70" t="n">
        <v>9.5</v>
      </c>
      <c r="L975" s="72" t="n">
        <v>35</v>
      </c>
      <c r="M975" s="68" t="n">
        <v>332.5</v>
      </c>
      <c r="N975" s="68" t="n">
        <v>1359.14</v>
      </c>
      <c r="O975" s="65" t="inlineStr">
        <is>
          <t>Terminée</t>
        </is>
      </c>
      <c r="P975" s="67">
        <f>$I975</f>
        <v/>
      </c>
      <c r="Q975" s="69">
        <f>1</f>
        <v/>
      </c>
      <c r="R975" s="68">
        <f>IFERROR(INDEX(Devis!$M$2:$M$3053,MATCH($B975,Devis!$A$2:$A$3053,0)),0)</f>
        <v/>
      </c>
      <c r="S975" s="68">
        <f>$M975+$N975</f>
        <v/>
      </c>
      <c r="T975" s="68">
        <f>$R975-$S975</f>
        <v/>
      </c>
      <c r="U975" s="67">
        <f>IFERROR(IF(($C975-INDEX(Techniciens!$G$2:$G$13,MATCH($F975,Techniciens!$A$2:$A$13,0)))&lt;=365,"Moins d'un an",IF(($C975-INDEX(Techniciens!$G$2:$G$13,MATCH($F975,Techniciens!$A$2:$A$13,0)))&lt;=730,"1 à 2 ans","Plus de 2 ans")),"")</f>
        <v/>
      </c>
    </row>
    <row r="976">
      <c r="A976" s="65" t="inlineStr">
        <is>
          <t>INT-00975</t>
        </is>
      </c>
      <c r="B976" s="65" t="inlineStr">
        <is>
          <t>DEV-02615</t>
        </is>
      </c>
      <c r="C976" s="66" t="n">
        <v>46076</v>
      </c>
      <c r="D976" s="65" t="inlineStr">
        <is>
          <t>2026-02</t>
        </is>
      </c>
      <c r="E976" s="65" t="inlineStr">
        <is>
          <t>2025-2026</t>
        </is>
      </c>
      <c r="F976" s="65" t="inlineStr">
        <is>
          <t>TEC-03</t>
        </is>
      </c>
      <c r="G976" s="65" t="inlineStr">
        <is>
          <t>Fabien Ortiz</t>
        </is>
      </c>
      <c r="H976" s="65" t="inlineStr">
        <is>
          <t>Bordeaux</t>
        </is>
      </c>
      <c r="I976" s="65" t="inlineStr">
        <is>
          <t>Électricité</t>
        </is>
      </c>
      <c r="J976" s="70" t="n">
        <v>14.3</v>
      </c>
      <c r="K976" s="70" t="n">
        <v>15</v>
      </c>
      <c r="L976" s="72" t="n">
        <v>33</v>
      </c>
      <c r="M976" s="68" t="n">
        <v>495</v>
      </c>
      <c r="N976" s="68" t="n">
        <v>1772.35</v>
      </c>
      <c r="O976" s="65" t="inlineStr">
        <is>
          <t>Terminée</t>
        </is>
      </c>
      <c r="P976" s="67">
        <f>$I976</f>
        <v/>
      </c>
      <c r="Q976" s="69">
        <f>1</f>
        <v/>
      </c>
      <c r="R976" s="68">
        <f>IFERROR(INDEX(Devis!$M$2:$M$3053,MATCH($B976,Devis!$A$2:$A$3053,0)),0)</f>
        <v/>
      </c>
      <c r="S976" s="68">
        <f>$M976+$N976</f>
        <v/>
      </c>
      <c r="T976" s="68">
        <f>$R976-$S976</f>
        <v/>
      </c>
      <c r="U976" s="67">
        <f>IFERROR(IF(($C976-INDEX(Techniciens!$G$2:$G$13,MATCH($F976,Techniciens!$A$2:$A$13,0)))&lt;=365,"Moins d'un an",IF(($C976-INDEX(Techniciens!$G$2:$G$13,MATCH($F976,Techniciens!$A$2:$A$13,0)))&lt;=730,"1 à 2 ans","Plus de 2 ans")),"")</f>
        <v/>
      </c>
    </row>
    <row r="977">
      <c r="A977" s="65" t="inlineStr">
        <is>
          <t>INT-00976</t>
        </is>
      </c>
      <c r="B977" s="65" t="inlineStr">
        <is>
          <t>DEV-02616</t>
        </is>
      </c>
      <c r="C977" s="66" t="n">
        <v>46066</v>
      </c>
      <c r="D977" s="65" t="inlineStr">
        <is>
          <t>2026-02</t>
        </is>
      </c>
      <c r="E977" s="65" t="inlineStr">
        <is>
          <t>2025-2026</t>
        </is>
      </c>
      <c r="F977" s="65" t="inlineStr">
        <is>
          <t>TEC-01</t>
        </is>
      </c>
      <c r="G977" s="65" t="inlineStr">
        <is>
          <t>Marc Delaunay</t>
        </is>
      </c>
      <c r="H977" s="65" t="inlineStr">
        <is>
          <t>Bordeaux</t>
        </is>
      </c>
      <c r="I977" s="65" t="inlineStr">
        <is>
          <t>Dépannage</t>
        </is>
      </c>
      <c r="J977" s="70" t="n">
        <v>1.7</v>
      </c>
      <c r="K977" s="70" t="n">
        <v>1.6</v>
      </c>
      <c r="L977" s="72" t="n">
        <v>32</v>
      </c>
      <c r="M977" s="68" t="n">
        <v>51.2</v>
      </c>
      <c r="N977" s="68" t="n">
        <v>133.07</v>
      </c>
      <c r="O977" s="65" t="inlineStr">
        <is>
          <t>Terminée</t>
        </is>
      </c>
      <c r="P977" s="67">
        <f>$I977</f>
        <v/>
      </c>
      <c r="Q977" s="69">
        <f>1</f>
        <v/>
      </c>
      <c r="R977" s="68">
        <f>IFERROR(INDEX(Devis!$M$2:$M$3053,MATCH($B977,Devis!$A$2:$A$3053,0)),0)</f>
        <v/>
      </c>
      <c r="S977" s="68">
        <f>$M977+$N977</f>
        <v/>
      </c>
      <c r="T977" s="68">
        <f>$R977-$S977</f>
        <v/>
      </c>
      <c r="U977" s="67">
        <f>IFERROR(IF(($C977-INDEX(Techniciens!$G$2:$G$13,MATCH($F977,Techniciens!$A$2:$A$13,0)))&lt;=365,"Moins d'un an",IF(($C977-INDEX(Techniciens!$G$2:$G$13,MATCH($F977,Techniciens!$A$2:$A$13,0)))&lt;=730,"1 à 2 ans","Plus de 2 ans")),"")</f>
        <v/>
      </c>
    </row>
    <row r="978">
      <c r="A978" s="65" t="inlineStr">
        <is>
          <t>INT-00977</t>
        </is>
      </c>
      <c r="B978" s="65" t="inlineStr">
        <is>
          <t>DEV-02618</t>
        </is>
      </c>
      <c r="C978" s="66" t="n">
        <v>46080</v>
      </c>
      <c r="D978" s="65" t="inlineStr">
        <is>
          <t>2026-02</t>
        </is>
      </c>
      <c r="E978" s="65" t="inlineStr">
        <is>
          <t>2025-2026</t>
        </is>
      </c>
      <c r="F978" s="65" t="inlineStr">
        <is>
          <t>TEC-05</t>
        </is>
      </c>
      <c r="G978" s="65" t="inlineStr">
        <is>
          <t>Sonia Mercier</t>
        </is>
      </c>
      <c r="H978" s="65" t="inlineStr">
        <is>
          <t>Bordeaux</t>
        </is>
      </c>
      <c r="I978" s="65" t="inlineStr">
        <is>
          <t>Salle de bain</t>
        </is>
      </c>
      <c r="J978" s="70" t="n">
        <v>5.5</v>
      </c>
      <c r="K978" s="70" t="n">
        <v>5.6</v>
      </c>
      <c r="L978" s="72" t="n">
        <v>31</v>
      </c>
      <c r="M978" s="68" t="n">
        <v>173.6</v>
      </c>
      <c r="N978" s="68" t="n">
        <v>604.21</v>
      </c>
      <c r="O978" s="65" t="inlineStr">
        <is>
          <t>Terminée</t>
        </is>
      </c>
      <c r="P978" s="67">
        <f>$I978</f>
        <v/>
      </c>
      <c r="Q978" s="69">
        <f>1</f>
        <v/>
      </c>
      <c r="R978" s="68">
        <f>IFERROR(INDEX(Devis!$M$2:$M$3053,MATCH($B978,Devis!$A$2:$A$3053,0)),0)</f>
        <v/>
      </c>
      <c r="S978" s="68">
        <f>$M978+$N978</f>
        <v/>
      </c>
      <c r="T978" s="68">
        <f>$R978-$S978</f>
        <v/>
      </c>
      <c r="U978" s="67">
        <f>IFERROR(IF(($C978-INDEX(Techniciens!$G$2:$G$13,MATCH($F978,Techniciens!$A$2:$A$13,0)))&lt;=365,"Moins d'un an",IF(($C978-INDEX(Techniciens!$G$2:$G$13,MATCH($F978,Techniciens!$A$2:$A$13,0)))&lt;=730,"1 à 2 ans","Plus de 2 ans")),"")</f>
        <v/>
      </c>
    </row>
    <row r="979">
      <c r="A979" s="65" t="inlineStr">
        <is>
          <t>INT-00978</t>
        </is>
      </c>
      <c r="B979" s="65" t="inlineStr">
        <is>
          <t>DEV-02619</t>
        </is>
      </c>
      <c r="C979" s="66" t="n">
        <v>46080</v>
      </c>
      <c r="D979" s="65" t="inlineStr">
        <is>
          <t>2026-02</t>
        </is>
      </c>
      <c r="E979" s="65" t="inlineStr">
        <is>
          <t>2025-2026</t>
        </is>
      </c>
      <c r="F979" s="65" t="inlineStr">
        <is>
          <t>TEC-08</t>
        </is>
      </c>
      <c r="G979" s="65" t="inlineStr">
        <is>
          <t>Elodie Ravel</t>
        </is>
      </c>
      <c r="H979" s="65" t="inlineStr">
        <is>
          <t>Toulouse</t>
        </is>
      </c>
      <c r="I979" s="65" t="inlineStr">
        <is>
          <t>Électricité</t>
        </is>
      </c>
      <c r="J979" s="70" t="n">
        <v>38.2</v>
      </c>
      <c r="K979" s="70" t="n">
        <v>38.8</v>
      </c>
      <c r="L979" s="72" t="n">
        <v>32</v>
      </c>
      <c r="M979" s="68" t="n">
        <v>1241.6</v>
      </c>
      <c r="N979" s="68" t="n">
        <v>5794.34</v>
      </c>
      <c r="O979" s="65" t="inlineStr">
        <is>
          <t>Terminée</t>
        </is>
      </c>
      <c r="P979" s="67">
        <f>$I979</f>
        <v/>
      </c>
      <c r="Q979" s="69">
        <f>1</f>
        <v/>
      </c>
      <c r="R979" s="68">
        <f>IFERROR(INDEX(Devis!$M$2:$M$3053,MATCH($B979,Devis!$A$2:$A$3053,0)),0)</f>
        <v/>
      </c>
      <c r="S979" s="68">
        <f>$M979+$N979</f>
        <v/>
      </c>
      <c r="T979" s="68">
        <f>$R979-$S979</f>
        <v/>
      </c>
      <c r="U979" s="67">
        <f>IFERROR(IF(($C979-INDEX(Techniciens!$G$2:$G$13,MATCH($F979,Techniciens!$A$2:$A$13,0)))&lt;=365,"Moins d'un an",IF(($C979-INDEX(Techniciens!$G$2:$G$13,MATCH($F979,Techniciens!$A$2:$A$13,0)))&lt;=730,"1 à 2 ans","Plus de 2 ans")),"")</f>
        <v/>
      </c>
    </row>
    <row r="980">
      <c r="A980" s="65" t="inlineStr">
        <is>
          <t>INT-00979</t>
        </is>
      </c>
      <c r="B980" s="65" t="inlineStr">
        <is>
          <t>DEV-02624</t>
        </is>
      </c>
      <c r="C980" s="66" t="n">
        <v>46073</v>
      </c>
      <c r="D980" s="65" t="inlineStr">
        <is>
          <t>2026-02</t>
        </is>
      </c>
      <c r="E980" s="65" t="inlineStr">
        <is>
          <t>2025-2026</t>
        </is>
      </c>
      <c r="F980" s="65" t="inlineStr">
        <is>
          <t>TEC-09</t>
        </is>
      </c>
      <c r="G980" s="65" t="inlineStr">
        <is>
          <t>Mehdi Ouali</t>
        </is>
      </c>
      <c r="H980" s="65" t="inlineStr">
        <is>
          <t>Toulouse</t>
        </is>
      </c>
      <c r="I980" s="65" t="inlineStr">
        <is>
          <t>Dépannage</t>
        </is>
      </c>
      <c r="J980" s="70" t="n">
        <v>2.2</v>
      </c>
      <c r="K980" s="70" t="n">
        <v>2.4</v>
      </c>
      <c r="L980" s="72" t="n">
        <v>28</v>
      </c>
      <c r="M980" s="68" t="n">
        <v>67.2</v>
      </c>
      <c r="N980" s="68" t="n">
        <v>189.46</v>
      </c>
      <c r="O980" s="65" t="inlineStr">
        <is>
          <t>Terminée</t>
        </is>
      </c>
      <c r="P980" s="67">
        <f>$I980</f>
        <v/>
      </c>
      <c r="Q980" s="69">
        <f>1</f>
        <v/>
      </c>
      <c r="R980" s="68">
        <f>IFERROR(INDEX(Devis!$M$2:$M$3053,MATCH($B980,Devis!$A$2:$A$3053,0)),0)</f>
        <v/>
      </c>
      <c r="S980" s="68">
        <f>$M980+$N980</f>
        <v/>
      </c>
      <c r="T980" s="68">
        <f>$R980-$S980</f>
        <v/>
      </c>
      <c r="U980" s="67">
        <f>IFERROR(IF(($C980-INDEX(Techniciens!$G$2:$G$13,MATCH($F980,Techniciens!$A$2:$A$13,0)))&lt;=365,"Moins d'un an",IF(($C980-INDEX(Techniciens!$G$2:$G$13,MATCH($F980,Techniciens!$A$2:$A$13,0)))&lt;=730,"1 à 2 ans","Plus de 2 ans")),"")</f>
        <v/>
      </c>
    </row>
    <row r="981">
      <c r="A981" s="65" t="inlineStr">
        <is>
          <t>INT-00980</t>
        </is>
      </c>
      <c r="B981" s="65" t="inlineStr">
        <is>
          <t>DEV-02631</t>
        </is>
      </c>
      <c r="C981" s="66" t="n">
        <v>46104</v>
      </c>
      <c r="D981" s="65" t="inlineStr">
        <is>
          <t>2026-03</t>
        </is>
      </c>
      <c r="E981" s="65" t="inlineStr">
        <is>
          <t>2025-2026</t>
        </is>
      </c>
      <c r="F981" s="65" t="inlineStr">
        <is>
          <t>TEC-06</t>
        </is>
      </c>
      <c r="G981" s="65" t="inlineStr">
        <is>
          <t>Pierre Vasseur</t>
        </is>
      </c>
      <c r="H981" s="65" t="inlineStr">
        <is>
          <t>Toulouse</t>
        </is>
      </c>
      <c r="I981" s="65" t="inlineStr">
        <is>
          <t>Chauffage</t>
        </is>
      </c>
      <c r="J981" s="70" t="n">
        <v>10.9</v>
      </c>
      <c r="K981" s="70" t="n">
        <v>9.800000000000001</v>
      </c>
      <c r="L981" s="72" t="n">
        <v>36</v>
      </c>
      <c r="M981" s="68" t="n">
        <v>352.8</v>
      </c>
      <c r="N981" s="68" t="n">
        <v>3466.08</v>
      </c>
      <c r="O981" s="65" t="inlineStr">
        <is>
          <t>Terminée</t>
        </is>
      </c>
      <c r="P981" s="67">
        <f>$I981</f>
        <v/>
      </c>
      <c r="Q981" s="69">
        <f>1</f>
        <v/>
      </c>
      <c r="R981" s="68">
        <f>IFERROR(INDEX(Devis!$M$2:$M$3053,MATCH($B981,Devis!$A$2:$A$3053,0)),0)</f>
        <v/>
      </c>
      <c r="S981" s="68">
        <f>$M981+$N981</f>
        <v/>
      </c>
      <c r="T981" s="68">
        <f>$R981-$S981</f>
        <v/>
      </c>
      <c r="U981" s="67">
        <f>IFERROR(IF(($C981-INDEX(Techniciens!$G$2:$G$13,MATCH($F981,Techniciens!$A$2:$A$13,0)))&lt;=365,"Moins d'un an",IF(($C981-INDEX(Techniciens!$G$2:$G$13,MATCH($F981,Techniciens!$A$2:$A$13,0)))&lt;=730,"1 à 2 ans","Plus de 2 ans")),"")</f>
        <v/>
      </c>
    </row>
    <row r="982">
      <c r="A982" s="65" t="inlineStr">
        <is>
          <t>INT-00981</t>
        </is>
      </c>
      <c r="B982" s="65" t="inlineStr">
        <is>
          <t>DEV-02639</t>
        </is>
      </c>
      <c r="C982" s="66" t="n">
        <v>46084</v>
      </c>
      <c r="D982" s="65" t="inlineStr">
        <is>
          <t>2026-03</t>
        </is>
      </c>
      <c r="E982" s="65" t="inlineStr">
        <is>
          <t>2025-2026</t>
        </is>
      </c>
      <c r="F982" s="65" t="inlineStr">
        <is>
          <t>TEC-09</t>
        </is>
      </c>
      <c r="G982" s="65" t="inlineStr">
        <is>
          <t>Mehdi Ouali</t>
        </is>
      </c>
      <c r="H982" s="65" t="inlineStr">
        <is>
          <t>Toulouse</t>
        </is>
      </c>
      <c r="I982" s="65" t="inlineStr">
        <is>
          <t>Dépannage</t>
        </is>
      </c>
      <c r="J982" s="70" t="n">
        <v>2.1</v>
      </c>
      <c r="K982" s="70" t="n">
        <v>2.2</v>
      </c>
      <c r="L982" s="72" t="n">
        <v>28</v>
      </c>
      <c r="M982" s="68" t="n">
        <v>61.6</v>
      </c>
      <c r="N982" s="68" t="n">
        <v>153.95</v>
      </c>
      <c r="O982" s="65" t="inlineStr">
        <is>
          <t>Terminée</t>
        </is>
      </c>
      <c r="P982" s="67">
        <f>$I982</f>
        <v/>
      </c>
      <c r="Q982" s="69">
        <f>1</f>
        <v/>
      </c>
      <c r="R982" s="68">
        <f>IFERROR(INDEX(Devis!$M$2:$M$3053,MATCH($B982,Devis!$A$2:$A$3053,0)),0)</f>
        <v/>
      </c>
      <c r="S982" s="68">
        <f>$M982+$N982</f>
        <v/>
      </c>
      <c r="T982" s="68">
        <f>$R982-$S982</f>
        <v/>
      </c>
      <c r="U982" s="67">
        <f>IFERROR(IF(($C982-INDEX(Techniciens!$G$2:$G$13,MATCH($F982,Techniciens!$A$2:$A$13,0)))&lt;=365,"Moins d'un an",IF(($C982-INDEX(Techniciens!$G$2:$G$13,MATCH($F982,Techniciens!$A$2:$A$13,0)))&lt;=730,"1 à 2 ans","Plus de 2 ans")),"")</f>
        <v/>
      </c>
    </row>
    <row r="983">
      <c r="A983" s="65" t="inlineStr">
        <is>
          <t>INT-00982</t>
        </is>
      </c>
      <c r="B983" s="65" t="inlineStr">
        <is>
          <t>DEV-02641</t>
        </is>
      </c>
      <c r="C983" s="66" t="n">
        <v>46086</v>
      </c>
      <c r="D983" s="65" t="inlineStr">
        <is>
          <t>2026-03</t>
        </is>
      </c>
      <c r="E983" s="65" t="inlineStr">
        <is>
          <t>2025-2026</t>
        </is>
      </c>
      <c r="F983" s="65" t="inlineStr">
        <is>
          <t>TEC-08</t>
        </is>
      </c>
      <c r="G983" s="65" t="inlineStr">
        <is>
          <t>Elodie Ravel</t>
        </is>
      </c>
      <c r="H983" s="65" t="inlineStr">
        <is>
          <t>Toulouse</t>
        </is>
      </c>
      <c r="I983" s="65" t="inlineStr">
        <is>
          <t>Salle de bain</t>
        </is>
      </c>
      <c r="J983" s="70" t="n">
        <v>45.9</v>
      </c>
      <c r="K983" s="70" t="n">
        <v>49.1</v>
      </c>
      <c r="L983" s="72" t="n">
        <v>32</v>
      </c>
      <c r="M983" s="68" t="n">
        <v>1571.2</v>
      </c>
      <c r="N983" s="68" t="n">
        <v>6302.04</v>
      </c>
      <c r="O983" s="65" t="inlineStr">
        <is>
          <t>Terminée</t>
        </is>
      </c>
      <c r="P983" s="67">
        <f>$I983</f>
        <v/>
      </c>
      <c r="Q983" s="69">
        <f>1</f>
        <v/>
      </c>
      <c r="R983" s="68">
        <f>IFERROR(INDEX(Devis!$M$2:$M$3053,MATCH($B983,Devis!$A$2:$A$3053,0)),0)</f>
        <v/>
      </c>
      <c r="S983" s="68">
        <f>$M983+$N983</f>
        <v/>
      </c>
      <c r="T983" s="68">
        <f>$R983-$S983</f>
        <v/>
      </c>
      <c r="U983" s="67">
        <f>IFERROR(IF(($C983-INDEX(Techniciens!$G$2:$G$13,MATCH($F983,Techniciens!$A$2:$A$13,0)))&lt;=365,"Moins d'un an",IF(($C983-INDEX(Techniciens!$G$2:$G$13,MATCH($F983,Techniciens!$A$2:$A$13,0)))&lt;=730,"1 à 2 ans","Plus de 2 ans")),"")</f>
        <v/>
      </c>
    </row>
    <row r="984">
      <c r="A984" s="65" t="inlineStr">
        <is>
          <t>INT-00983</t>
        </is>
      </c>
      <c r="B984" s="65" t="inlineStr">
        <is>
          <t>DEV-02645</t>
        </is>
      </c>
      <c r="C984" s="66" t="n">
        <v>46097</v>
      </c>
      <c r="D984" s="65" t="inlineStr">
        <is>
          <t>2026-03</t>
        </is>
      </c>
      <c r="E984" s="65" t="inlineStr">
        <is>
          <t>2025-2026</t>
        </is>
      </c>
      <c r="F984" s="65" t="inlineStr">
        <is>
          <t>TEC-08</t>
        </is>
      </c>
      <c r="G984" s="65" t="inlineStr">
        <is>
          <t>Elodie Ravel</t>
        </is>
      </c>
      <c r="H984" s="65" t="inlineStr">
        <is>
          <t>Toulouse</t>
        </is>
      </c>
      <c r="I984" s="65" t="inlineStr">
        <is>
          <t>Électricité</t>
        </is>
      </c>
      <c r="J984" s="70" t="n">
        <v>14.6</v>
      </c>
      <c r="K984" s="70" t="n">
        <v>15.2</v>
      </c>
      <c r="L984" s="72" t="n">
        <v>32</v>
      </c>
      <c r="M984" s="68" t="n">
        <v>486.4</v>
      </c>
      <c r="N984" s="68" t="n">
        <v>3135.82</v>
      </c>
      <c r="O984" s="65" t="inlineStr">
        <is>
          <t>Terminée</t>
        </is>
      </c>
      <c r="P984" s="67">
        <f>$I984</f>
        <v/>
      </c>
      <c r="Q984" s="69">
        <f>1</f>
        <v/>
      </c>
      <c r="R984" s="68">
        <f>IFERROR(INDEX(Devis!$M$2:$M$3053,MATCH($B984,Devis!$A$2:$A$3053,0)),0)</f>
        <v/>
      </c>
      <c r="S984" s="68">
        <f>$M984+$N984</f>
        <v/>
      </c>
      <c r="T984" s="68">
        <f>$R984-$S984</f>
        <v/>
      </c>
      <c r="U984" s="67">
        <f>IFERROR(IF(($C984-INDEX(Techniciens!$G$2:$G$13,MATCH($F984,Techniciens!$A$2:$A$13,0)))&lt;=365,"Moins d'un an",IF(($C984-INDEX(Techniciens!$G$2:$G$13,MATCH($F984,Techniciens!$A$2:$A$13,0)))&lt;=730,"1 à 2 ans","Plus de 2 ans")),"")</f>
        <v/>
      </c>
    </row>
    <row r="985">
      <c r="A985" s="65" t="inlineStr">
        <is>
          <t>INT-00984</t>
        </is>
      </c>
      <c r="B985" s="65" t="inlineStr">
        <is>
          <t>DEV-02646</t>
        </is>
      </c>
      <c r="C985" s="66" t="n">
        <v>46094</v>
      </c>
      <c r="D985" s="65" t="inlineStr">
        <is>
          <t>2026-03</t>
        </is>
      </c>
      <c r="E985" s="65" t="inlineStr">
        <is>
          <t>2025-2026</t>
        </is>
      </c>
      <c r="F985" s="65" t="inlineStr">
        <is>
          <t>TEC-03</t>
        </is>
      </c>
      <c r="G985" s="65" t="inlineStr">
        <is>
          <t>Fabien Ortiz</t>
        </is>
      </c>
      <c r="H985" s="65" t="inlineStr">
        <is>
          <t>Bordeaux</t>
        </is>
      </c>
      <c r="I985" s="65" t="inlineStr">
        <is>
          <t>Électricité</t>
        </is>
      </c>
      <c r="J985" s="70" t="n">
        <v>41.6</v>
      </c>
      <c r="K985" s="70" t="n">
        <v>42.2</v>
      </c>
      <c r="L985" s="72" t="n">
        <v>33</v>
      </c>
      <c r="M985" s="68" t="n">
        <v>1392.6</v>
      </c>
      <c r="N985" s="68" t="n">
        <v>7030.77</v>
      </c>
      <c r="O985" s="65" t="inlineStr">
        <is>
          <t>Terminée</t>
        </is>
      </c>
      <c r="P985" s="67">
        <f>$I985</f>
        <v/>
      </c>
      <c r="Q985" s="69">
        <f>1</f>
        <v/>
      </c>
      <c r="R985" s="68">
        <f>IFERROR(INDEX(Devis!$M$2:$M$3053,MATCH($B985,Devis!$A$2:$A$3053,0)),0)</f>
        <v/>
      </c>
      <c r="S985" s="68">
        <f>$M985+$N985</f>
        <v/>
      </c>
      <c r="T985" s="68">
        <f>$R985-$S985</f>
        <v/>
      </c>
      <c r="U985" s="67">
        <f>IFERROR(IF(($C985-INDEX(Techniciens!$G$2:$G$13,MATCH($F985,Techniciens!$A$2:$A$13,0)))&lt;=365,"Moins d'un an",IF(($C985-INDEX(Techniciens!$G$2:$G$13,MATCH($F985,Techniciens!$A$2:$A$13,0)))&lt;=730,"1 à 2 ans","Plus de 2 ans")),"")</f>
        <v/>
      </c>
    </row>
    <row r="986">
      <c r="A986" s="65" t="inlineStr">
        <is>
          <t>INT-00985</t>
        </is>
      </c>
      <c r="B986" s="65" t="inlineStr">
        <is>
          <t>DEV-02650</t>
        </is>
      </c>
      <c r="C986" s="66" t="n">
        <v>46069</v>
      </c>
      <c r="D986" s="65" t="inlineStr">
        <is>
          <t>2026-02</t>
        </is>
      </c>
      <c r="E986" s="65" t="inlineStr">
        <is>
          <t>2025-2026</t>
        </is>
      </c>
      <c r="F986" s="65" t="inlineStr">
        <is>
          <t>TEC-01</t>
        </is>
      </c>
      <c r="G986" s="65" t="inlineStr">
        <is>
          <t>Marc Delaunay</t>
        </is>
      </c>
      <c r="H986" s="65" t="inlineStr">
        <is>
          <t>Bordeaux</t>
        </is>
      </c>
      <c r="I986" s="65" t="inlineStr">
        <is>
          <t>Plomberie</t>
        </is>
      </c>
      <c r="J986" s="70" t="n">
        <v>27.1</v>
      </c>
      <c r="K986" s="70" t="n">
        <v>23.5</v>
      </c>
      <c r="L986" s="72" t="n">
        <v>32</v>
      </c>
      <c r="M986" s="68" t="n">
        <v>752</v>
      </c>
      <c r="N986" s="68" t="n">
        <v>3805.61</v>
      </c>
      <c r="O986" s="65" t="inlineStr">
        <is>
          <t>Terminée</t>
        </is>
      </c>
      <c r="P986" s="67">
        <f>$I986</f>
        <v/>
      </c>
      <c r="Q986" s="69">
        <f>1</f>
        <v/>
      </c>
      <c r="R986" s="68">
        <f>IFERROR(INDEX(Devis!$M$2:$M$3053,MATCH($B986,Devis!$A$2:$A$3053,0)),0)</f>
        <v/>
      </c>
      <c r="S986" s="68">
        <f>$M986+$N986</f>
        <v/>
      </c>
      <c r="T986" s="68">
        <f>$R986-$S986</f>
        <v/>
      </c>
      <c r="U986" s="67">
        <f>IFERROR(IF(($C986-INDEX(Techniciens!$G$2:$G$13,MATCH($F986,Techniciens!$A$2:$A$13,0)))&lt;=365,"Moins d'un an",IF(($C986-INDEX(Techniciens!$G$2:$G$13,MATCH($F986,Techniciens!$A$2:$A$13,0)))&lt;=730,"1 à 2 ans","Plus de 2 ans")),"")</f>
        <v/>
      </c>
    </row>
    <row r="987">
      <c r="A987" s="65" t="inlineStr">
        <is>
          <t>INT-00986</t>
        </is>
      </c>
      <c r="B987" s="65" t="inlineStr">
        <is>
          <t>DEV-02657</t>
        </is>
      </c>
      <c r="C987" s="66" t="n">
        <v>46087</v>
      </c>
      <c r="D987" s="65" t="inlineStr">
        <is>
          <t>2026-03</t>
        </is>
      </c>
      <c r="E987" s="65" t="inlineStr">
        <is>
          <t>2025-2026</t>
        </is>
      </c>
      <c r="F987" s="65" t="inlineStr">
        <is>
          <t>TEC-05</t>
        </is>
      </c>
      <c r="G987" s="65" t="inlineStr">
        <is>
          <t>Sonia Mercier</t>
        </is>
      </c>
      <c r="H987" s="65" t="inlineStr">
        <is>
          <t>Bordeaux</t>
        </is>
      </c>
      <c r="I987" s="65" t="inlineStr">
        <is>
          <t>Salle de bain</t>
        </is>
      </c>
      <c r="J987" s="70" t="n">
        <v>45.7</v>
      </c>
      <c r="K987" s="70" t="n">
        <v>41</v>
      </c>
      <c r="L987" s="72" t="n">
        <v>31</v>
      </c>
      <c r="M987" s="68" t="n">
        <v>1271</v>
      </c>
      <c r="N987" s="68" t="n">
        <v>17650.65</v>
      </c>
      <c r="O987" s="65" t="inlineStr">
        <is>
          <t>Terminée</t>
        </is>
      </c>
      <c r="P987" s="67">
        <f>$I987</f>
        <v/>
      </c>
      <c r="Q987" s="69">
        <f>1</f>
        <v/>
      </c>
      <c r="R987" s="68">
        <f>IFERROR(INDEX(Devis!$M$2:$M$3053,MATCH($B987,Devis!$A$2:$A$3053,0)),0)</f>
        <v/>
      </c>
      <c r="S987" s="68">
        <f>$M987+$N987</f>
        <v/>
      </c>
      <c r="T987" s="68">
        <f>$R987-$S987</f>
        <v/>
      </c>
      <c r="U987" s="67">
        <f>IFERROR(IF(($C987-INDEX(Techniciens!$G$2:$G$13,MATCH($F987,Techniciens!$A$2:$A$13,0)))&lt;=365,"Moins d'un an",IF(($C987-INDEX(Techniciens!$G$2:$G$13,MATCH($F987,Techniciens!$A$2:$A$13,0)))&lt;=730,"1 à 2 ans","Plus de 2 ans")),"")</f>
        <v/>
      </c>
    </row>
    <row r="988">
      <c r="A988" s="65" t="inlineStr">
        <is>
          <t>INT-00987</t>
        </is>
      </c>
      <c r="B988" s="65" t="inlineStr">
        <is>
          <t>DEV-02658</t>
        </is>
      </c>
      <c r="C988" s="66" t="n">
        <v>46119</v>
      </c>
      <c r="D988" s="65" t="inlineStr">
        <is>
          <t>2026-04</t>
        </is>
      </c>
      <c r="E988" s="65" t="inlineStr">
        <is>
          <t>2025-2026</t>
        </is>
      </c>
      <c r="F988" s="65" t="inlineStr">
        <is>
          <t>TEC-07</t>
        </is>
      </c>
      <c r="G988" s="65" t="inlineStr">
        <is>
          <t>Yannick Dubreuil</t>
        </is>
      </c>
      <c r="H988" s="65" t="inlineStr">
        <is>
          <t>Toulouse</t>
        </is>
      </c>
      <c r="I988" s="65" t="inlineStr">
        <is>
          <t>Plomberie</t>
        </is>
      </c>
      <c r="J988" s="70" t="n">
        <v>13.1</v>
      </c>
      <c r="K988" s="70" t="n">
        <v>14.7</v>
      </c>
      <c r="L988" s="72" t="n">
        <v>30</v>
      </c>
      <c r="M988" s="68" t="n">
        <v>441</v>
      </c>
      <c r="N988" s="68" t="n">
        <v>2049.15</v>
      </c>
      <c r="O988" s="65" t="inlineStr">
        <is>
          <t>Terminée</t>
        </is>
      </c>
      <c r="P988" s="67">
        <f>$I988</f>
        <v/>
      </c>
      <c r="Q988" s="69">
        <f>1</f>
        <v/>
      </c>
      <c r="R988" s="68">
        <f>IFERROR(INDEX(Devis!$M$2:$M$3053,MATCH($B988,Devis!$A$2:$A$3053,0)),0)</f>
        <v/>
      </c>
      <c r="S988" s="68">
        <f>$M988+$N988</f>
        <v/>
      </c>
      <c r="T988" s="68">
        <f>$R988-$S988</f>
        <v/>
      </c>
      <c r="U988" s="67">
        <f>IFERROR(IF(($C988-INDEX(Techniciens!$G$2:$G$13,MATCH($F988,Techniciens!$A$2:$A$13,0)))&lt;=365,"Moins d'un an",IF(($C988-INDEX(Techniciens!$G$2:$G$13,MATCH($F988,Techniciens!$A$2:$A$13,0)))&lt;=730,"1 à 2 ans","Plus de 2 ans")),"")</f>
        <v/>
      </c>
    </row>
    <row r="989">
      <c r="A989" s="65" t="inlineStr">
        <is>
          <t>INT-00988</t>
        </is>
      </c>
      <c r="B989" s="65" t="inlineStr">
        <is>
          <t>DEV-02661</t>
        </is>
      </c>
      <c r="C989" s="66" t="n">
        <v>46098</v>
      </c>
      <c r="D989" s="65" t="inlineStr">
        <is>
          <t>2026-03</t>
        </is>
      </c>
      <c r="E989" s="65" t="inlineStr">
        <is>
          <t>2025-2026</t>
        </is>
      </c>
      <c r="F989" s="65" t="inlineStr">
        <is>
          <t>TEC-08</t>
        </is>
      </c>
      <c r="G989" s="65" t="inlineStr">
        <is>
          <t>Elodie Ravel</t>
        </is>
      </c>
      <c r="H989" s="65" t="inlineStr">
        <is>
          <t>Toulouse</t>
        </is>
      </c>
      <c r="I989" s="65" t="inlineStr">
        <is>
          <t>Électricité</t>
        </is>
      </c>
      <c r="J989" s="70" t="n">
        <v>5.1</v>
      </c>
      <c r="K989" s="70" t="n">
        <v>4.8</v>
      </c>
      <c r="L989" s="72" t="n">
        <v>32</v>
      </c>
      <c r="M989" s="68" t="n">
        <v>153.6</v>
      </c>
      <c r="N989" s="68" t="n">
        <v>1453.49</v>
      </c>
      <c r="O989" s="65" t="inlineStr">
        <is>
          <t>Terminée</t>
        </is>
      </c>
      <c r="P989" s="67">
        <f>$I989</f>
        <v/>
      </c>
      <c r="Q989" s="69">
        <f>1</f>
        <v/>
      </c>
      <c r="R989" s="68">
        <f>IFERROR(INDEX(Devis!$M$2:$M$3053,MATCH($B989,Devis!$A$2:$A$3053,0)),0)</f>
        <v/>
      </c>
      <c r="S989" s="68">
        <f>$M989+$N989</f>
        <v/>
      </c>
      <c r="T989" s="68">
        <f>$R989-$S989</f>
        <v/>
      </c>
      <c r="U989" s="67">
        <f>IFERROR(IF(($C989-INDEX(Techniciens!$G$2:$G$13,MATCH($F989,Techniciens!$A$2:$A$13,0)))&lt;=365,"Moins d'un an",IF(($C989-INDEX(Techniciens!$G$2:$G$13,MATCH($F989,Techniciens!$A$2:$A$13,0)))&lt;=730,"1 à 2 ans","Plus de 2 ans")),"")</f>
        <v/>
      </c>
    </row>
    <row r="990">
      <c r="A990" s="65" t="inlineStr">
        <is>
          <t>INT-00989</t>
        </is>
      </c>
      <c r="B990" s="65" t="inlineStr">
        <is>
          <t>DEV-02663</t>
        </is>
      </c>
      <c r="C990" s="66" t="n">
        <v>46107</v>
      </c>
      <c r="D990" s="65" t="inlineStr">
        <is>
          <t>2026-03</t>
        </is>
      </c>
      <c r="E990" s="65" t="inlineStr">
        <is>
          <t>2025-2026</t>
        </is>
      </c>
      <c r="F990" s="65" t="inlineStr">
        <is>
          <t>TEC-05</t>
        </is>
      </c>
      <c r="G990" s="65" t="inlineStr">
        <is>
          <t>Sonia Mercier</t>
        </is>
      </c>
      <c r="H990" s="65" t="inlineStr">
        <is>
          <t>Bordeaux</t>
        </is>
      </c>
      <c r="I990" s="65" t="inlineStr">
        <is>
          <t>Salle de bain</t>
        </is>
      </c>
      <c r="J990" s="70" t="n">
        <v>6</v>
      </c>
      <c r="K990" s="70" t="n">
        <v>6</v>
      </c>
      <c r="L990" s="72" t="n">
        <v>31</v>
      </c>
      <c r="M990" s="68" t="n">
        <v>186</v>
      </c>
      <c r="N990" s="68" t="n">
        <v>930.76</v>
      </c>
      <c r="O990" s="65" t="inlineStr">
        <is>
          <t>Terminée</t>
        </is>
      </c>
      <c r="P990" s="67">
        <f>$I990</f>
        <v/>
      </c>
      <c r="Q990" s="69">
        <f>1</f>
        <v/>
      </c>
      <c r="R990" s="68">
        <f>IFERROR(INDEX(Devis!$M$2:$M$3053,MATCH($B990,Devis!$A$2:$A$3053,0)),0)</f>
        <v/>
      </c>
      <c r="S990" s="68">
        <f>$M990+$N990</f>
        <v/>
      </c>
      <c r="T990" s="68">
        <f>$R990-$S990</f>
        <v/>
      </c>
      <c r="U990" s="67">
        <f>IFERROR(IF(($C990-INDEX(Techniciens!$G$2:$G$13,MATCH($F990,Techniciens!$A$2:$A$13,0)))&lt;=365,"Moins d'un an",IF(($C990-INDEX(Techniciens!$G$2:$G$13,MATCH($F990,Techniciens!$A$2:$A$13,0)))&lt;=730,"1 à 2 ans","Plus de 2 ans")),"")</f>
        <v/>
      </c>
    </row>
    <row r="991">
      <c r="A991" s="65" t="inlineStr">
        <is>
          <t>INT-00990</t>
        </is>
      </c>
      <c r="B991" s="65" t="inlineStr">
        <is>
          <t>DEV-02664</t>
        </is>
      </c>
      <c r="C991" s="66" t="n">
        <v>46097</v>
      </c>
      <c r="D991" s="65" t="inlineStr">
        <is>
          <t>2026-03</t>
        </is>
      </c>
      <c r="E991" s="65" t="inlineStr">
        <is>
          <t>2025-2026</t>
        </is>
      </c>
      <c r="F991" s="65" t="inlineStr">
        <is>
          <t>TEC-04</t>
        </is>
      </c>
      <c r="G991" s="65" t="inlineStr">
        <is>
          <t>Lucas Bertin</t>
        </is>
      </c>
      <c r="H991" s="65" t="inlineStr">
        <is>
          <t>Bordeaux</t>
        </is>
      </c>
      <c r="I991" s="65" t="inlineStr">
        <is>
          <t>Dépannage</t>
        </is>
      </c>
      <c r="J991" s="70" t="n">
        <v>1.4</v>
      </c>
      <c r="K991" s="70" t="n">
        <v>1.5</v>
      </c>
      <c r="L991" s="72" t="n">
        <v>27</v>
      </c>
      <c r="M991" s="68" t="n">
        <v>40.5</v>
      </c>
      <c r="N991" s="68" t="n">
        <v>115.84</v>
      </c>
      <c r="O991" s="65" t="inlineStr">
        <is>
          <t>Terminée</t>
        </is>
      </c>
      <c r="P991" s="67">
        <f>$I991</f>
        <v/>
      </c>
      <c r="Q991" s="69">
        <f>1</f>
        <v/>
      </c>
      <c r="R991" s="68">
        <f>IFERROR(INDEX(Devis!$M$2:$M$3053,MATCH($B991,Devis!$A$2:$A$3053,0)),0)</f>
        <v/>
      </c>
      <c r="S991" s="68">
        <f>$M991+$N991</f>
        <v/>
      </c>
      <c r="T991" s="68">
        <f>$R991-$S991</f>
        <v/>
      </c>
      <c r="U991" s="67">
        <f>IFERROR(IF(($C991-INDEX(Techniciens!$G$2:$G$13,MATCH($F991,Techniciens!$A$2:$A$13,0)))&lt;=365,"Moins d'un an",IF(($C991-INDEX(Techniciens!$G$2:$G$13,MATCH($F991,Techniciens!$A$2:$A$13,0)))&lt;=730,"1 à 2 ans","Plus de 2 ans")),"")</f>
        <v/>
      </c>
    </row>
    <row r="992">
      <c r="A992" s="65" t="inlineStr">
        <is>
          <t>INT-00991</t>
        </is>
      </c>
      <c r="B992" s="65" t="inlineStr">
        <is>
          <t>DEV-02666</t>
        </is>
      </c>
      <c r="C992" s="66" t="n">
        <v>46107</v>
      </c>
      <c r="D992" s="65" t="inlineStr">
        <is>
          <t>2026-03</t>
        </is>
      </c>
      <c r="E992" s="65" t="inlineStr">
        <is>
          <t>2025-2026</t>
        </is>
      </c>
      <c r="F992" s="65" t="inlineStr">
        <is>
          <t>TEC-02</t>
        </is>
      </c>
      <c r="G992" s="65" t="inlineStr">
        <is>
          <t>Ahmed Zahiri</t>
        </is>
      </c>
      <c r="H992" s="65" t="inlineStr">
        <is>
          <t>Bordeaux</t>
        </is>
      </c>
      <c r="I992" s="65" t="inlineStr">
        <is>
          <t>Chauffage</t>
        </is>
      </c>
      <c r="J992" s="70" t="n">
        <v>8.300000000000001</v>
      </c>
      <c r="K992" s="70" t="n">
        <v>7</v>
      </c>
      <c r="L992" s="72" t="n">
        <v>35</v>
      </c>
      <c r="M992" s="68" t="n">
        <v>245</v>
      </c>
      <c r="N992" s="68" t="n">
        <v>1579.25</v>
      </c>
      <c r="O992" s="65" t="inlineStr">
        <is>
          <t>Terminée</t>
        </is>
      </c>
      <c r="P992" s="67">
        <f>$I992</f>
        <v/>
      </c>
      <c r="Q992" s="69">
        <f>1</f>
        <v/>
      </c>
      <c r="R992" s="68">
        <f>IFERROR(INDEX(Devis!$M$2:$M$3053,MATCH($B992,Devis!$A$2:$A$3053,0)),0)</f>
        <v/>
      </c>
      <c r="S992" s="68">
        <f>$M992+$N992</f>
        <v/>
      </c>
      <c r="T992" s="68">
        <f>$R992-$S992</f>
        <v/>
      </c>
      <c r="U992" s="67">
        <f>IFERROR(IF(($C992-INDEX(Techniciens!$G$2:$G$13,MATCH($F992,Techniciens!$A$2:$A$13,0)))&lt;=365,"Moins d'un an",IF(($C992-INDEX(Techniciens!$G$2:$G$13,MATCH($F992,Techniciens!$A$2:$A$13,0)))&lt;=730,"1 à 2 ans","Plus de 2 ans")),"")</f>
        <v/>
      </c>
    </row>
    <row r="993">
      <c r="A993" s="65" t="inlineStr">
        <is>
          <t>INT-00992</t>
        </is>
      </c>
      <c r="B993" s="65" t="inlineStr">
        <is>
          <t>DEV-02672</t>
        </is>
      </c>
      <c r="C993" s="66" t="n">
        <v>46107</v>
      </c>
      <c r="D993" s="65" t="inlineStr">
        <is>
          <t>2026-03</t>
        </is>
      </c>
      <c r="E993" s="65" t="inlineStr">
        <is>
          <t>2025-2026</t>
        </is>
      </c>
      <c r="F993" s="65" t="inlineStr">
        <is>
          <t>TEC-09</t>
        </is>
      </c>
      <c r="G993" s="65" t="inlineStr">
        <is>
          <t>Mehdi Ouali</t>
        </is>
      </c>
      <c r="H993" s="65" t="inlineStr">
        <is>
          <t>Toulouse</t>
        </is>
      </c>
      <c r="I993" s="65" t="inlineStr">
        <is>
          <t>Dépannage</t>
        </is>
      </c>
      <c r="J993" s="70" t="n">
        <v>1.7</v>
      </c>
      <c r="K993" s="70" t="n">
        <v>2</v>
      </c>
      <c r="L993" s="72" t="n">
        <v>28</v>
      </c>
      <c r="M993" s="68" t="n">
        <v>56</v>
      </c>
      <c r="N993" s="68" t="n">
        <v>202.42</v>
      </c>
      <c r="O993" s="65" t="inlineStr">
        <is>
          <t>Terminée</t>
        </is>
      </c>
      <c r="P993" s="67">
        <f>$I993</f>
        <v/>
      </c>
      <c r="Q993" s="69">
        <f>1</f>
        <v/>
      </c>
      <c r="R993" s="68">
        <f>IFERROR(INDEX(Devis!$M$2:$M$3053,MATCH($B993,Devis!$A$2:$A$3053,0)),0)</f>
        <v/>
      </c>
      <c r="S993" s="68">
        <f>$M993+$N993</f>
        <v/>
      </c>
      <c r="T993" s="68">
        <f>$R993-$S993</f>
        <v/>
      </c>
      <c r="U993" s="67">
        <f>IFERROR(IF(($C993-INDEX(Techniciens!$G$2:$G$13,MATCH($F993,Techniciens!$A$2:$A$13,0)))&lt;=365,"Moins d'un an",IF(($C993-INDEX(Techniciens!$G$2:$G$13,MATCH($F993,Techniciens!$A$2:$A$13,0)))&lt;=730,"1 à 2 ans","Plus de 2 ans")),"")</f>
        <v/>
      </c>
    </row>
    <row r="994">
      <c r="A994" s="65" t="inlineStr">
        <is>
          <t>INT-00993</t>
        </is>
      </c>
      <c r="B994" s="65" t="inlineStr">
        <is>
          <t>DEV-02673</t>
        </is>
      </c>
      <c r="C994" s="66" t="n">
        <v>46104</v>
      </c>
      <c r="D994" s="65" t="inlineStr">
        <is>
          <t>2026-03</t>
        </is>
      </c>
      <c r="E994" s="65" t="inlineStr">
        <is>
          <t>2025-2026</t>
        </is>
      </c>
      <c r="F994" s="65" t="inlineStr">
        <is>
          <t>TEC-03</t>
        </is>
      </c>
      <c r="G994" s="65" t="inlineStr">
        <is>
          <t>Fabien Ortiz</t>
        </is>
      </c>
      <c r="H994" s="65" t="inlineStr">
        <is>
          <t>Bordeaux</t>
        </is>
      </c>
      <c r="I994" s="65" t="inlineStr">
        <is>
          <t>Électricité</t>
        </is>
      </c>
      <c r="J994" s="70" t="n">
        <v>6.8</v>
      </c>
      <c r="K994" s="70" t="n">
        <v>6.2</v>
      </c>
      <c r="L994" s="72" t="n">
        <v>33</v>
      </c>
      <c r="M994" s="68" t="n">
        <v>204.6</v>
      </c>
      <c r="N994" s="68" t="n">
        <v>1664.94</v>
      </c>
      <c r="O994" s="65" t="inlineStr">
        <is>
          <t>Terminée</t>
        </is>
      </c>
      <c r="P994" s="67">
        <f>$I994</f>
        <v/>
      </c>
      <c r="Q994" s="69">
        <f>1</f>
        <v/>
      </c>
      <c r="R994" s="68">
        <f>IFERROR(INDEX(Devis!$M$2:$M$3053,MATCH($B994,Devis!$A$2:$A$3053,0)),0)</f>
        <v/>
      </c>
      <c r="S994" s="68">
        <f>$M994+$N994</f>
        <v/>
      </c>
      <c r="T994" s="68">
        <f>$R994-$S994</f>
        <v/>
      </c>
      <c r="U994" s="67">
        <f>IFERROR(IF(($C994-INDEX(Techniciens!$G$2:$G$13,MATCH($F994,Techniciens!$A$2:$A$13,0)))&lt;=365,"Moins d'un an",IF(($C994-INDEX(Techniciens!$G$2:$G$13,MATCH($F994,Techniciens!$A$2:$A$13,0)))&lt;=730,"1 à 2 ans","Plus de 2 ans")),"")</f>
        <v/>
      </c>
    </row>
    <row r="995">
      <c r="A995" s="65" t="inlineStr">
        <is>
          <t>INT-00994</t>
        </is>
      </c>
      <c r="B995" s="65" t="inlineStr">
        <is>
          <t>DEV-02676</t>
        </is>
      </c>
      <c r="C995" s="66" t="n">
        <v>46098</v>
      </c>
      <c r="D995" s="65" t="inlineStr">
        <is>
          <t>2026-03</t>
        </is>
      </c>
      <c r="E995" s="65" t="inlineStr">
        <is>
          <t>2025-2026</t>
        </is>
      </c>
      <c r="F995" s="65" t="inlineStr">
        <is>
          <t>TEC-07</t>
        </is>
      </c>
      <c r="G995" s="65" t="inlineStr">
        <is>
          <t>Yannick Dubreuil</t>
        </is>
      </c>
      <c r="H995" s="65" t="inlineStr">
        <is>
          <t>Toulouse</t>
        </is>
      </c>
      <c r="I995" s="65" t="inlineStr">
        <is>
          <t>Salle de bain</t>
        </is>
      </c>
      <c r="J995" s="70" t="n">
        <v>16.1</v>
      </c>
      <c r="K995" s="70" t="n">
        <v>18</v>
      </c>
      <c r="L995" s="72" t="n">
        <v>30</v>
      </c>
      <c r="M995" s="68" t="n">
        <v>540</v>
      </c>
      <c r="N995" s="68" t="n">
        <v>2569.11</v>
      </c>
      <c r="O995" s="65" t="inlineStr">
        <is>
          <t>Terminée</t>
        </is>
      </c>
      <c r="P995" s="67">
        <f>$I995</f>
        <v/>
      </c>
      <c r="Q995" s="69">
        <f>1</f>
        <v/>
      </c>
      <c r="R995" s="68">
        <f>IFERROR(INDEX(Devis!$M$2:$M$3053,MATCH($B995,Devis!$A$2:$A$3053,0)),0)</f>
        <v/>
      </c>
      <c r="S995" s="68">
        <f>$M995+$N995</f>
        <v/>
      </c>
      <c r="T995" s="68">
        <f>$R995-$S995</f>
        <v/>
      </c>
      <c r="U995" s="67">
        <f>IFERROR(IF(($C995-INDEX(Techniciens!$G$2:$G$13,MATCH($F995,Techniciens!$A$2:$A$13,0)))&lt;=365,"Moins d'un an",IF(($C995-INDEX(Techniciens!$G$2:$G$13,MATCH($F995,Techniciens!$A$2:$A$13,0)))&lt;=730,"1 à 2 ans","Plus de 2 ans")),"")</f>
        <v/>
      </c>
    </row>
    <row r="996">
      <c r="A996" s="65" t="inlineStr">
        <is>
          <t>INT-00995</t>
        </is>
      </c>
      <c r="B996" s="65" t="inlineStr">
        <is>
          <t>DEV-02688</t>
        </is>
      </c>
      <c r="C996" s="66" t="n">
        <v>46118</v>
      </c>
      <c r="D996" s="65" t="inlineStr">
        <is>
          <t>2026-04</t>
        </is>
      </c>
      <c r="E996" s="65" t="inlineStr">
        <is>
          <t>2025-2026</t>
        </is>
      </c>
      <c r="F996" s="65" t="inlineStr">
        <is>
          <t>TEC-02</t>
        </is>
      </c>
      <c r="G996" s="65" t="inlineStr">
        <is>
          <t>Ahmed Zahiri</t>
        </is>
      </c>
      <c r="H996" s="65" t="inlineStr">
        <is>
          <t>Bordeaux</t>
        </is>
      </c>
      <c r="I996" s="65" t="inlineStr">
        <is>
          <t>Chauffage</t>
        </is>
      </c>
      <c r="J996" s="70" t="n">
        <v>1.1</v>
      </c>
      <c r="K996" s="70" t="n">
        <v>1.1</v>
      </c>
      <c r="L996" s="72" t="n">
        <v>35</v>
      </c>
      <c r="M996" s="68" t="n">
        <v>38.5</v>
      </c>
      <c r="N996" s="68" t="n">
        <v>54.63</v>
      </c>
      <c r="O996" s="65" t="inlineStr">
        <is>
          <t>Terminée</t>
        </is>
      </c>
      <c r="P996" s="67">
        <f>$I996</f>
        <v/>
      </c>
      <c r="Q996" s="69">
        <f>1</f>
        <v/>
      </c>
      <c r="R996" s="68">
        <f>IFERROR(INDEX(Devis!$M$2:$M$3053,MATCH($B996,Devis!$A$2:$A$3053,0)),0)</f>
        <v/>
      </c>
      <c r="S996" s="68">
        <f>$M996+$N996</f>
        <v/>
      </c>
      <c r="T996" s="68">
        <f>$R996-$S996</f>
        <v/>
      </c>
      <c r="U996" s="67">
        <f>IFERROR(IF(($C996-INDEX(Techniciens!$G$2:$G$13,MATCH($F996,Techniciens!$A$2:$A$13,0)))&lt;=365,"Moins d'un an",IF(($C996-INDEX(Techniciens!$G$2:$G$13,MATCH($F996,Techniciens!$A$2:$A$13,0)))&lt;=730,"1 à 2 ans","Plus de 2 ans")),"")</f>
        <v/>
      </c>
    </row>
    <row r="997">
      <c r="A997" s="65" t="inlineStr">
        <is>
          <t>INT-00996</t>
        </is>
      </c>
      <c r="B997" s="65" t="inlineStr">
        <is>
          <t>DEV-02689</t>
        </is>
      </c>
      <c r="C997" s="66" t="n">
        <v>46153</v>
      </c>
      <c r="D997" s="65" t="inlineStr">
        <is>
          <t>2026-05</t>
        </is>
      </c>
      <c r="E997" s="65" t="inlineStr">
        <is>
          <t>2025-2026</t>
        </is>
      </c>
      <c r="F997" s="65" t="inlineStr">
        <is>
          <t>TEC-10</t>
        </is>
      </c>
      <c r="G997" s="65" t="inlineStr">
        <is>
          <t>Bruno Castel</t>
        </is>
      </c>
      <c r="H997" s="65" t="inlineStr">
        <is>
          <t>Montpellier</t>
        </is>
      </c>
      <c r="I997" s="65" t="inlineStr">
        <is>
          <t>Plomberie</t>
        </is>
      </c>
      <c r="J997" s="70" t="n">
        <v>4.4</v>
      </c>
      <c r="K997" s="70" t="n">
        <v>5.4</v>
      </c>
      <c r="L997" s="72" t="n">
        <v>31</v>
      </c>
      <c r="M997" s="68" t="n">
        <v>167.4</v>
      </c>
      <c r="N997" s="68" t="n">
        <v>877.8099999999999</v>
      </c>
      <c r="O997" s="65" t="inlineStr">
        <is>
          <t>Terminée</t>
        </is>
      </c>
      <c r="P997" s="67">
        <f>$I997</f>
        <v/>
      </c>
      <c r="Q997" s="69">
        <f>1</f>
        <v/>
      </c>
      <c r="R997" s="68">
        <f>IFERROR(INDEX(Devis!$M$2:$M$3053,MATCH($B997,Devis!$A$2:$A$3053,0)),0)</f>
        <v/>
      </c>
      <c r="S997" s="68">
        <f>$M997+$N997</f>
        <v/>
      </c>
      <c r="T997" s="68">
        <f>$R997-$S997</f>
        <v/>
      </c>
      <c r="U997" s="67">
        <f>IFERROR(IF(($C997-INDEX(Techniciens!$G$2:$G$13,MATCH($F997,Techniciens!$A$2:$A$13,0)))&lt;=365,"Moins d'un an",IF(($C997-INDEX(Techniciens!$G$2:$G$13,MATCH($F997,Techniciens!$A$2:$A$13,0)))&lt;=730,"1 à 2 ans","Plus de 2 ans")),"")</f>
        <v/>
      </c>
    </row>
    <row r="998">
      <c r="A998" s="65" t="inlineStr">
        <is>
          <t>INT-00997</t>
        </is>
      </c>
      <c r="B998" s="65" t="inlineStr">
        <is>
          <t>DEV-02692</t>
        </is>
      </c>
      <c r="C998" s="66" t="n">
        <v>46106</v>
      </c>
      <c r="D998" s="65" t="inlineStr">
        <is>
          <t>2026-03</t>
        </is>
      </c>
      <c r="E998" s="65" t="inlineStr">
        <is>
          <t>2025-2026</t>
        </is>
      </c>
      <c r="F998" s="65" t="inlineStr">
        <is>
          <t>TEC-04</t>
        </is>
      </c>
      <c r="G998" s="65" t="inlineStr">
        <is>
          <t>Lucas Bertin</t>
        </is>
      </c>
      <c r="H998" s="65" t="inlineStr">
        <is>
          <t>Bordeaux</t>
        </is>
      </c>
      <c r="I998" s="65" t="inlineStr">
        <is>
          <t>Plomberie</t>
        </is>
      </c>
      <c r="J998" s="70" t="n">
        <v>13</v>
      </c>
      <c r="K998" s="70" t="n">
        <v>13.3</v>
      </c>
      <c r="L998" s="72" t="n">
        <v>27</v>
      </c>
      <c r="M998" s="68" t="n">
        <v>359.1</v>
      </c>
      <c r="N998" s="68" t="n">
        <v>3369.99</v>
      </c>
      <c r="O998" s="65" t="inlineStr">
        <is>
          <t>Terminée</t>
        </is>
      </c>
      <c r="P998" s="67">
        <f>$I998</f>
        <v/>
      </c>
      <c r="Q998" s="69">
        <f>1</f>
        <v/>
      </c>
      <c r="R998" s="68">
        <f>IFERROR(INDEX(Devis!$M$2:$M$3053,MATCH($B998,Devis!$A$2:$A$3053,0)),0)</f>
        <v/>
      </c>
      <c r="S998" s="68">
        <f>$M998+$N998</f>
        <v/>
      </c>
      <c r="T998" s="68">
        <f>$R998-$S998</f>
        <v/>
      </c>
      <c r="U998" s="67">
        <f>IFERROR(IF(($C998-INDEX(Techniciens!$G$2:$G$13,MATCH($F998,Techniciens!$A$2:$A$13,0)))&lt;=365,"Moins d'un an",IF(($C998-INDEX(Techniciens!$G$2:$G$13,MATCH($F998,Techniciens!$A$2:$A$13,0)))&lt;=730,"1 à 2 ans","Plus de 2 ans")),"")</f>
        <v/>
      </c>
    </row>
    <row r="999">
      <c r="A999" s="65" t="inlineStr">
        <is>
          <t>INT-00998</t>
        </is>
      </c>
      <c r="B999" s="65" t="inlineStr">
        <is>
          <t>DEV-02694</t>
        </is>
      </c>
      <c r="C999" s="66" t="n">
        <v>46120</v>
      </c>
      <c r="D999" s="65" t="inlineStr">
        <is>
          <t>2026-04</t>
        </is>
      </c>
      <c r="E999" s="65" t="inlineStr">
        <is>
          <t>2025-2026</t>
        </is>
      </c>
      <c r="F999" s="65" t="inlineStr">
        <is>
          <t>TEC-12</t>
        </is>
      </c>
      <c r="G999" s="65" t="inlineStr">
        <is>
          <t>Inès Bonnaud</t>
        </is>
      </c>
      <c r="H999" s="65" t="inlineStr">
        <is>
          <t>Montpellier</t>
        </is>
      </c>
      <c r="I999" s="65" t="inlineStr">
        <is>
          <t>Électricité</t>
        </is>
      </c>
      <c r="J999" s="70" t="n">
        <v>16.2</v>
      </c>
      <c r="K999" s="70" t="n">
        <v>20</v>
      </c>
      <c r="L999" s="72" t="n">
        <v>29</v>
      </c>
      <c r="M999" s="68" t="n">
        <v>580</v>
      </c>
      <c r="N999" s="68" t="n">
        <v>2330.8</v>
      </c>
      <c r="O999" s="65" t="inlineStr">
        <is>
          <t>Terminée</t>
        </is>
      </c>
      <c r="P999" s="67">
        <f>$I999</f>
        <v/>
      </c>
      <c r="Q999" s="69">
        <f>1</f>
        <v/>
      </c>
      <c r="R999" s="68">
        <f>IFERROR(INDEX(Devis!$M$2:$M$3053,MATCH($B999,Devis!$A$2:$A$3053,0)),0)</f>
        <v/>
      </c>
      <c r="S999" s="68">
        <f>$M999+$N999</f>
        <v/>
      </c>
      <c r="T999" s="68">
        <f>$R999-$S999</f>
        <v/>
      </c>
      <c r="U999" s="67">
        <f>IFERROR(IF(($C999-INDEX(Techniciens!$G$2:$G$13,MATCH($F999,Techniciens!$A$2:$A$13,0)))&lt;=365,"Moins d'un an",IF(($C999-INDEX(Techniciens!$G$2:$G$13,MATCH($F999,Techniciens!$A$2:$A$13,0)))&lt;=730,"1 à 2 ans","Plus de 2 ans")),"")</f>
        <v/>
      </c>
    </row>
    <row r="1000">
      <c r="A1000" s="65" t="inlineStr">
        <is>
          <t>INT-00999</t>
        </is>
      </c>
      <c r="B1000" s="65" t="inlineStr">
        <is>
          <t>DEV-02699</t>
        </is>
      </c>
      <c r="C1000" s="66" t="n">
        <v>46125</v>
      </c>
      <c r="D1000" s="65" t="inlineStr">
        <is>
          <t>2026-04</t>
        </is>
      </c>
      <c r="E1000" s="65" t="inlineStr">
        <is>
          <t>2025-2026</t>
        </is>
      </c>
      <c r="F1000" s="65" t="inlineStr">
        <is>
          <t>TEC-09</t>
        </is>
      </c>
      <c r="G1000" s="65" t="inlineStr">
        <is>
          <t>Mehdi Ouali</t>
        </is>
      </c>
      <c r="H1000" s="65" t="inlineStr">
        <is>
          <t>Toulouse</t>
        </is>
      </c>
      <c r="I1000" s="65" t="inlineStr">
        <is>
          <t>Dépannage</t>
        </is>
      </c>
      <c r="J1000" s="70" t="n">
        <v>4.9</v>
      </c>
      <c r="K1000" s="70" t="n">
        <v>5</v>
      </c>
      <c r="L1000" s="72" t="n">
        <v>28</v>
      </c>
      <c r="M1000" s="68" t="n">
        <v>140</v>
      </c>
      <c r="N1000" s="68" t="n">
        <v>381.06</v>
      </c>
      <c r="O1000" s="65" t="inlineStr">
        <is>
          <t>Terminée</t>
        </is>
      </c>
      <c r="P1000" s="67">
        <f>$I1000</f>
        <v/>
      </c>
      <c r="Q1000" s="69">
        <f>1</f>
        <v/>
      </c>
      <c r="R1000" s="68">
        <f>IFERROR(INDEX(Devis!$M$2:$M$3053,MATCH($B1000,Devis!$A$2:$A$3053,0)),0)</f>
        <v/>
      </c>
      <c r="S1000" s="68">
        <f>$M1000+$N1000</f>
        <v/>
      </c>
      <c r="T1000" s="68">
        <f>$R1000-$S1000</f>
        <v/>
      </c>
      <c r="U1000" s="67">
        <f>IFERROR(IF(($C1000-INDEX(Techniciens!$G$2:$G$13,MATCH($F1000,Techniciens!$A$2:$A$13,0)))&lt;=365,"Moins d'un an",IF(($C1000-INDEX(Techniciens!$G$2:$G$13,MATCH($F1000,Techniciens!$A$2:$A$13,0)))&lt;=730,"1 à 2 ans","Plus de 2 ans")),"")</f>
        <v/>
      </c>
    </row>
    <row r="1001">
      <c r="A1001" s="65" t="inlineStr">
        <is>
          <t>INT-01000</t>
        </is>
      </c>
      <c r="B1001" s="65" t="inlineStr">
        <is>
          <t>DEV-02700</t>
        </is>
      </c>
      <c r="C1001" s="66" t="n">
        <v>46101</v>
      </c>
      <c r="D1001" s="65" t="inlineStr">
        <is>
          <t>2026-03</t>
        </is>
      </c>
      <c r="E1001" s="65" t="inlineStr">
        <is>
          <t>2025-2026</t>
        </is>
      </c>
      <c r="F1001" s="65" t="inlineStr">
        <is>
          <t>TEC-02</t>
        </is>
      </c>
      <c r="G1001" s="65" t="inlineStr">
        <is>
          <t>Ahmed Zahiri</t>
        </is>
      </c>
      <c r="H1001" s="65" t="inlineStr">
        <is>
          <t>Bordeaux</t>
        </is>
      </c>
      <c r="I1001" s="65" t="inlineStr">
        <is>
          <t>Chauffage</t>
        </is>
      </c>
      <c r="J1001" s="70" t="n">
        <v>9.699999999999999</v>
      </c>
      <c r="K1001" s="70" t="n">
        <v>8.199999999999999</v>
      </c>
      <c r="L1001" s="72" t="n">
        <v>35</v>
      </c>
      <c r="M1001" s="68" t="n">
        <v>287</v>
      </c>
      <c r="N1001" s="68" t="n">
        <v>2589.75</v>
      </c>
      <c r="O1001" s="65" t="inlineStr">
        <is>
          <t>Terminée</t>
        </is>
      </c>
      <c r="P1001" s="67">
        <f>$I1001</f>
        <v/>
      </c>
      <c r="Q1001" s="69">
        <f>1</f>
        <v/>
      </c>
      <c r="R1001" s="68">
        <f>IFERROR(INDEX(Devis!$M$2:$M$3053,MATCH($B1001,Devis!$A$2:$A$3053,0)),0)</f>
        <v/>
      </c>
      <c r="S1001" s="68">
        <f>$M1001+$N1001</f>
        <v/>
      </c>
      <c r="T1001" s="68">
        <f>$R1001-$S1001</f>
        <v/>
      </c>
      <c r="U1001" s="67">
        <f>IFERROR(IF(($C1001-INDEX(Techniciens!$G$2:$G$13,MATCH($F1001,Techniciens!$A$2:$A$13,0)))&lt;=365,"Moins d'un an",IF(($C1001-INDEX(Techniciens!$G$2:$G$13,MATCH($F1001,Techniciens!$A$2:$A$13,0)))&lt;=730,"1 à 2 ans","Plus de 2 ans")),"")</f>
        <v/>
      </c>
    </row>
    <row r="1002">
      <c r="A1002" s="65" t="inlineStr">
        <is>
          <t>INT-01001</t>
        </is>
      </c>
      <c r="B1002" s="65" t="inlineStr">
        <is>
          <t>DEV-02701</t>
        </is>
      </c>
      <c r="C1002" s="66" t="n">
        <v>46101</v>
      </c>
      <c r="D1002" s="65" t="inlineStr">
        <is>
          <t>2026-03</t>
        </is>
      </c>
      <c r="E1002" s="65" t="inlineStr">
        <is>
          <t>2025-2026</t>
        </is>
      </c>
      <c r="F1002" s="65" t="inlineStr">
        <is>
          <t>TEC-04</t>
        </is>
      </c>
      <c r="G1002" s="65" t="inlineStr">
        <is>
          <t>Lucas Bertin</t>
        </is>
      </c>
      <c r="H1002" s="65" t="inlineStr">
        <is>
          <t>Bordeaux</t>
        </is>
      </c>
      <c r="I1002" s="65" t="inlineStr">
        <is>
          <t>Plomberie</t>
        </is>
      </c>
      <c r="J1002" s="70" t="n">
        <v>1.8</v>
      </c>
      <c r="K1002" s="70" t="n">
        <v>2.2</v>
      </c>
      <c r="L1002" s="72" t="n">
        <v>27</v>
      </c>
      <c r="M1002" s="68" t="n">
        <v>59.4</v>
      </c>
      <c r="N1002" s="68" t="n">
        <v>519.66</v>
      </c>
      <c r="O1002" s="65" t="inlineStr">
        <is>
          <t>Terminée</t>
        </is>
      </c>
      <c r="P1002" s="67">
        <f>$I1002</f>
        <v/>
      </c>
      <c r="Q1002" s="69">
        <f>1</f>
        <v/>
      </c>
      <c r="R1002" s="68">
        <f>IFERROR(INDEX(Devis!$M$2:$M$3053,MATCH($B1002,Devis!$A$2:$A$3053,0)),0)</f>
        <v/>
      </c>
      <c r="S1002" s="68">
        <f>$M1002+$N1002</f>
        <v/>
      </c>
      <c r="T1002" s="68">
        <f>$R1002-$S1002</f>
        <v/>
      </c>
      <c r="U1002" s="67">
        <f>IFERROR(IF(($C1002-INDEX(Techniciens!$G$2:$G$13,MATCH($F1002,Techniciens!$A$2:$A$13,0)))&lt;=365,"Moins d'un an",IF(($C1002-INDEX(Techniciens!$G$2:$G$13,MATCH($F1002,Techniciens!$A$2:$A$13,0)))&lt;=730,"1 à 2 ans","Plus de 2 ans")),"")</f>
        <v/>
      </c>
    </row>
    <row r="1003">
      <c r="A1003" s="65" t="inlineStr">
        <is>
          <t>INT-01002</t>
        </is>
      </c>
      <c r="B1003" s="65" t="inlineStr">
        <is>
          <t>DEV-02702</t>
        </is>
      </c>
      <c r="C1003" s="66" t="n">
        <v>46100</v>
      </c>
      <c r="D1003" s="65" t="inlineStr">
        <is>
          <t>2026-03</t>
        </is>
      </c>
      <c r="E1003" s="65" t="inlineStr">
        <is>
          <t>2025-2026</t>
        </is>
      </c>
      <c r="F1003" s="65" t="inlineStr">
        <is>
          <t>TEC-08</t>
        </is>
      </c>
      <c r="G1003" s="65" t="inlineStr">
        <is>
          <t>Elodie Ravel</t>
        </is>
      </c>
      <c r="H1003" s="65" t="inlineStr">
        <is>
          <t>Toulouse</t>
        </is>
      </c>
      <c r="I1003" s="65" t="inlineStr">
        <is>
          <t>Électricité</t>
        </is>
      </c>
      <c r="J1003" s="70" t="n">
        <v>7.3</v>
      </c>
      <c r="K1003" s="70" t="n">
        <v>7.6</v>
      </c>
      <c r="L1003" s="72" t="n">
        <v>32</v>
      </c>
      <c r="M1003" s="68" t="n">
        <v>243.2</v>
      </c>
      <c r="N1003" s="68" t="n">
        <v>1729.62</v>
      </c>
      <c r="O1003" s="65" t="inlineStr">
        <is>
          <t>Terminée</t>
        </is>
      </c>
      <c r="P1003" s="67">
        <f>$I1003</f>
        <v/>
      </c>
      <c r="Q1003" s="69">
        <f>1</f>
        <v/>
      </c>
      <c r="R1003" s="68">
        <f>IFERROR(INDEX(Devis!$M$2:$M$3053,MATCH($B1003,Devis!$A$2:$A$3053,0)),0)</f>
        <v/>
      </c>
      <c r="S1003" s="68">
        <f>$M1003+$N1003</f>
        <v/>
      </c>
      <c r="T1003" s="68">
        <f>$R1003-$S1003</f>
        <v/>
      </c>
      <c r="U1003" s="67">
        <f>IFERROR(IF(($C1003-INDEX(Techniciens!$G$2:$G$13,MATCH($F1003,Techniciens!$A$2:$A$13,0)))&lt;=365,"Moins d'un an",IF(($C1003-INDEX(Techniciens!$G$2:$G$13,MATCH($F1003,Techniciens!$A$2:$A$13,0)))&lt;=730,"1 à 2 ans","Plus de 2 ans")),"")</f>
        <v/>
      </c>
    </row>
    <row r="1004">
      <c r="A1004" s="65" t="inlineStr">
        <is>
          <t>INT-01003</t>
        </is>
      </c>
      <c r="B1004" s="65" t="inlineStr">
        <is>
          <t>DEV-02704</t>
        </is>
      </c>
      <c r="C1004" s="66" t="n">
        <v>46133</v>
      </c>
      <c r="D1004" s="65" t="inlineStr">
        <is>
          <t>2026-04</t>
        </is>
      </c>
      <c r="E1004" s="65" t="inlineStr">
        <is>
          <t>2025-2026</t>
        </is>
      </c>
      <c r="F1004" s="65" t="inlineStr">
        <is>
          <t>TEC-10</t>
        </is>
      </c>
      <c r="G1004" s="65" t="inlineStr">
        <is>
          <t>Bruno Castel</t>
        </is>
      </c>
      <c r="H1004" s="65" t="inlineStr">
        <is>
          <t>Montpellier</t>
        </is>
      </c>
      <c r="I1004" s="65" t="inlineStr">
        <is>
          <t>Plomberie</t>
        </is>
      </c>
      <c r="J1004" s="70" t="n">
        <v>2.3</v>
      </c>
      <c r="K1004" s="70" t="n">
        <v>2.5</v>
      </c>
      <c r="L1004" s="72" t="n">
        <v>31</v>
      </c>
      <c r="M1004" s="68" t="n">
        <v>77.5</v>
      </c>
      <c r="N1004" s="68" t="n">
        <v>374.96</v>
      </c>
      <c r="O1004" s="65" t="inlineStr">
        <is>
          <t>Terminée</t>
        </is>
      </c>
      <c r="P1004" s="67">
        <f>$I1004</f>
        <v/>
      </c>
      <c r="Q1004" s="69">
        <f>1</f>
        <v/>
      </c>
      <c r="R1004" s="68">
        <f>IFERROR(INDEX(Devis!$M$2:$M$3053,MATCH($B1004,Devis!$A$2:$A$3053,0)),0)</f>
        <v/>
      </c>
      <c r="S1004" s="68">
        <f>$M1004+$N1004</f>
        <v/>
      </c>
      <c r="T1004" s="68">
        <f>$R1004-$S1004</f>
        <v/>
      </c>
      <c r="U1004" s="67">
        <f>IFERROR(IF(($C1004-INDEX(Techniciens!$G$2:$G$13,MATCH($F1004,Techniciens!$A$2:$A$13,0)))&lt;=365,"Moins d'un an",IF(($C1004-INDEX(Techniciens!$G$2:$G$13,MATCH($F1004,Techniciens!$A$2:$A$13,0)))&lt;=730,"1 à 2 ans","Plus de 2 ans")),"")</f>
        <v/>
      </c>
    </row>
    <row r="1005">
      <c r="A1005" s="65" t="inlineStr">
        <is>
          <t>INT-01004</t>
        </is>
      </c>
      <c r="B1005" s="65" t="inlineStr">
        <is>
          <t>DEV-02705</t>
        </is>
      </c>
      <c r="C1005" s="66" t="n">
        <v>46128</v>
      </c>
      <c r="D1005" s="65" t="inlineStr">
        <is>
          <t>2026-04</t>
        </is>
      </c>
      <c r="E1005" s="65" t="inlineStr">
        <is>
          <t>2025-2026</t>
        </is>
      </c>
      <c r="F1005" s="65" t="inlineStr">
        <is>
          <t>TEC-02</t>
        </is>
      </c>
      <c r="G1005" s="65" t="inlineStr">
        <is>
          <t>Ahmed Zahiri</t>
        </is>
      </c>
      <c r="H1005" s="65" t="inlineStr">
        <is>
          <t>Bordeaux</t>
        </is>
      </c>
      <c r="I1005" s="65" t="inlineStr">
        <is>
          <t>Chauffage</t>
        </is>
      </c>
      <c r="J1005" s="70" t="n">
        <v>11.9</v>
      </c>
      <c r="K1005" s="70" t="n">
        <v>12.3</v>
      </c>
      <c r="L1005" s="72" t="n">
        <v>35</v>
      </c>
      <c r="M1005" s="68" t="n">
        <v>430.5</v>
      </c>
      <c r="N1005" s="68" t="n">
        <v>3058.8</v>
      </c>
      <c r="O1005" s="65" t="inlineStr">
        <is>
          <t>Terminée</t>
        </is>
      </c>
      <c r="P1005" s="67">
        <f>$I1005</f>
        <v/>
      </c>
      <c r="Q1005" s="69">
        <f>1</f>
        <v/>
      </c>
      <c r="R1005" s="68">
        <f>IFERROR(INDEX(Devis!$M$2:$M$3053,MATCH($B1005,Devis!$A$2:$A$3053,0)),0)</f>
        <v/>
      </c>
      <c r="S1005" s="68">
        <f>$M1005+$N1005</f>
        <v/>
      </c>
      <c r="T1005" s="68">
        <f>$R1005-$S1005</f>
        <v/>
      </c>
      <c r="U1005" s="67">
        <f>IFERROR(IF(($C1005-INDEX(Techniciens!$G$2:$G$13,MATCH($F1005,Techniciens!$A$2:$A$13,0)))&lt;=365,"Moins d'un an",IF(($C1005-INDEX(Techniciens!$G$2:$G$13,MATCH($F1005,Techniciens!$A$2:$A$13,0)))&lt;=730,"1 à 2 ans","Plus de 2 ans")),"")</f>
        <v/>
      </c>
    </row>
    <row r="1006">
      <c r="A1006" s="65" t="inlineStr">
        <is>
          <t>INT-01005</t>
        </is>
      </c>
      <c r="B1006" s="65" t="inlineStr">
        <is>
          <t>DEV-02709</t>
        </is>
      </c>
      <c r="C1006" s="66" t="n">
        <v>46107</v>
      </c>
      <c r="D1006" s="65" t="inlineStr">
        <is>
          <t>2026-03</t>
        </is>
      </c>
      <c r="E1006" s="65" t="inlineStr">
        <is>
          <t>2025-2026</t>
        </is>
      </c>
      <c r="F1006" s="65" t="inlineStr">
        <is>
          <t>TEC-09</t>
        </is>
      </c>
      <c r="G1006" s="65" t="inlineStr">
        <is>
          <t>Mehdi Ouali</t>
        </is>
      </c>
      <c r="H1006" s="65" t="inlineStr">
        <is>
          <t>Toulouse</t>
        </is>
      </c>
      <c r="I1006" s="65" t="inlineStr">
        <is>
          <t>Dépannage</t>
        </is>
      </c>
      <c r="J1006" s="70" t="n">
        <v>1.7</v>
      </c>
      <c r="K1006" s="70" t="n">
        <v>1.9</v>
      </c>
      <c r="L1006" s="72" t="n">
        <v>28</v>
      </c>
      <c r="M1006" s="68" t="n">
        <v>53.2</v>
      </c>
      <c r="N1006" s="68" t="n">
        <v>118.93</v>
      </c>
      <c r="O1006" s="65" t="inlineStr">
        <is>
          <t>Terminée</t>
        </is>
      </c>
      <c r="P1006" s="67">
        <f>$I1006</f>
        <v/>
      </c>
      <c r="Q1006" s="69">
        <f>1</f>
        <v/>
      </c>
      <c r="R1006" s="68">
        <f>IFERROR(INDEX(Devis!$M$2:$M$3053,MATCH($B1006,Devis!$A$2:$A$3053,0)),0)</f>
        <v/>
      </c>
      <c r="S1006" s="68">
        <f>$M1006+$N1006</f>
        <v/>
      </c>
      <c r="T1006" s="68">
        <f>$R1006-$S1006</f>
        <v/>
      </c>
      <c r="U1006" s="67">
        <f>IFERROR(IF(($C1006-INDEX(Techniciens!$G$2:$G$13,MATCH($F1006,Techniciens!$A$2:$A$13,0)))&lt;=365,"Moins d'un an",IF(($C1006-INDEX(Techniciens!$G$2:$G$13,MATCH($F1006,Techniciens!$A$2:$A$13,0)))&lt;=730,"1 à 2 ans","Plus de 2 ans")),"")</f>
        <v/>
      </c>
    </row>
    <row r="1007">
      <c r="A1007" s="65" t="inlineStr">
        <is>
          <t>INT-01006</t>
        </is>
      </c>
      <c r="B1007" s="65" t="inlineStr">
        <is>
          <t>DEV-02716</t>
        </is>
      </c>
      <c r="C1007" s="66" t="n">
        <v>46112</v>
      </c>
      <c r="D1007" s="65" t="inlineStr">
        <is>
          <t>2026-03</t>
        </is>
      </c>
      <c r="E1007" s="65" t="inlineStr">
        <is>
          <t>2025-2026</t>
        </is>
      </c>
      <c r="F1007" s="65" t="inlineStr">
        <is>
          <t>TEC-05</t>
        </is>
      </c>
      <c r="G1007" s="65" t="inlineStr">
        <is>
          <t>Sonia Mercier</t>
        </is>
      </c>
      <c r="H1007" s="65" t="inlineStr">
        <is>
          <t>Bordeaux</t>
        </is>
      </c>
      <c r="I1007" s="65" t="inlineStr">
        <is>
          <t>Salle de bain</t>
        </is>
      </c>
      <c r="J1007" s="70" t="n">
        <v>5.9</v>
      </c>
      <c r="K1007" s="70" t="n">
        <v>5.6</v>
      </c>
      <c r="L1007" s="72" t="n">
        <v>31</v>
      </c>
      <c r="M1007" s="68" t="n">
        <v>173.6</v>
      </c>
      <c r="N1007" s="68" t="n">
        <v>1002.98</v>
      </c>
      <c r="O1007" s="65" t="inlineStr">
        <is>
          <t>Terminée</t>
        </is>
      </c>
      <c r="P1007" s="67">
        <f>$I1007</f>
        <v/>
      </c>
      <c r="Q1007" s="69">
        <f>1</f>
        <v/>
      </c>
      <c r="R1007" s="68">
        <f>IFERROR(INDEX(Devis!$M$2:$M$3053,MATCH($B1007,Devis!$A$2:$A$3053,0)),0)</f>
        <v/>
      </c>
      <c r="S1007" s="68">
        <f>$M1007+$N1007</f>
        <v/>
      </c>
      <c r="T1007" s="68">
        <f>$R1007-$S1007</f>
        <v/>
      </c>
      <c r="U1007" s="67">
        <f>IFERROR(IF(($C1007-INDEX(Techniciens!$G$2:$G$13,MATCH($F1007,Techniciens!$A$2:$A$13,0)))&lt;=365,"Moins d'un an",IF(($C1007-INDEX(Techniciens!$G$2:$G$13,MATCH($F1007,Techniciens!$A$2:$A$13,0)))&lt;=730,"1 à 2 ans","Plus de 2 ans")),"")</f>
        <v/>
      </c>
    </row>
    <row r="1008">
      <c r="A1008" s="65" t="inlineStr">
        <is>
          <t>INT-01007</t>
        </is>
      </c>
      <c r="B1008" s="65" t="inlineStr">
        <is>
          <t>DEV-02719</t>
        </is>
      </c>
      <c r="C1008" s="66" t="n">
        <v>46118</v>
      </c>
      <c r="D1008" s="65" t="inlineStr">
        <is>
          <t>2026-04</t>
        </is>
      </c>
      <c r="E1008" s="65" t="inlineStr">
        <is>
          <t>2025-2026</t>
        </is>
      </c>
      <c r="F1008" s="65" t="inlineStr">
        <is>
          <t>TEC-04</t>
        </is>
      </c>
      <c r="G1008" s="65" t="inlineStr">
        <is>
          <t>Lucas Bertin</t>
        </is>
      </c>
      <c r="H1008" s="65" t="inlineStr">
        <is>
          <t>Bordeaux</t>
        </is>
      </c>
      <c r="I1008" s="65" t="inlineStr">
        <is>
          <t>Plomberie</t>
        </is>
      </c>
      <c r="J1008" s="70" t="n">
        <v>31.9</v>
      </c>
      <c r="K1008" s="70" t="n">
        <v>37.6</v>
      </c>
      <c r="L1008" s="72" t="n">
        <v>27</v>
      </c>
      <c r="M1008" s="68" t="n">
        <v>1015.2</v>
      </c>
      <c r="N1008" s="68" t="n">
        <v>3566.01</v>
      </c>
      <c r="O1008" s="65" t="inlineStr">
        <is>
          <t>Terminée</t>
        </is>
      </c>
      <c r="P1008" s="67">
        <f>$I1008</f>
        <v/>
      </c>
      <c r="Q1008" s="69">
        <f>1</f>
        <v/>
      </c>
      <c r="R1008" s="68">
        <f>IFERROR(INDEX(Devis!$M$2:$M$3053,MATCH($B1008,Devis!$A$2:$A$3053,0)),0)</f>
        <v/>
      </c>
      <c r="S1008" s="68">
        <f>$M1008+$N1008</f>
        <v/>
      </c>
      <c r="T1008" s="68">
        <f>$R1008-$S1008</f>
        <v/>
      </c>
      <c r="U1008" s="67">
        <f>IFERROR(IF(($C1008-INDEX(Techniciens!$G$2:$G$13,MATCH($F1008,Techniciens!$A$2:$A$13,0)))&lt;=365,"Moins d'un an",IF(($C1008-INDEX(Techniciens!$G$2:$G$13,MATCH($F1008,Techniciens!$A$2:$A$13,0)))&lt;=730,"1 à 2 ans","Plus de 2 ans")),"")</f>
        <v/>
      </c>
    </row>
    <row r="1009">
      <c r="A1009" s="65" t="inlineStr">
        <is>
          <t>INT-01008</t>
        </is>
      </c>
      <c r="B1009" s="65" t="inlineStr">
        <is>
          <t>DEV-02723</t>
        </is>
      </c>
      <c r="C1009" s="66" t="n">
        <v>46122</v>
      </c>
      <c r="D1009" s="65" t="inlineStr">
        <is>
          <t>2026-04</t>
        </is>
      </c>
      <c r="E1009" s="65" t="inlineStr">
        <is>
          <t>2025-2026</t>
        </is>
      </c>
      <c r="F1009" s="65" t="inlineStr">
        <is>
          <t>TEC-12</t>
        </is>
      </c>
      <c r="G1009" s="65" t="inlineStr">
        <is>
          <t>Inès Bonnaud</t>
        </is>
      </c>
      <c r="H1009" s="65" t="inlineStr">
        <is>
          <t>Montpellier</t>
        </is>
      </c>
      <c r="I1009" s="65" t="inlineStr">
        <is>
          <t>Dépannage</t>
        </is>
      </c>
      <c r="J1009" s="70" t="n">
        <v>2</v>
      </c>
      <c r="K1009" s="70" t="n">
        <v>2.5</v>
      </c>
      <c r="L1009" s="72" t="n">
        <v>29</v>
      </c>
      <c r="M1009" s="68" t="n">
        <v>72.5</v>
      </c>
      <c r="N1009" s="68" t="n">
        <v>144.15</v>
      </c>
      <c r="O1009" s="65" t="inlineStr">
        <is>
          <t>Terminée</t>
        </is>
      </c>
      <c r="P1009" s="67">
        <f>$I1009</f>
        <v/>
      </c>
      <c r="Q1009" s="69">
        <f>1</f>
        <v/>
      </c>
      <c r="R1009" s="68">
        <f>IFERROR(INDEX(Devis!$M$2:$M$3053,MATCH($B1009,Devis!$A$2:$A$3053,0)),0)</f>
        <v/>
      </c>
      <c r="S1009" s="68">
        <f>$M1009+$N1009</f>
        <v/>
      </c>
      <c r="T1009" s="68">
        <f>$R1009-$S1009</f>
        <v/>
      </c>
      <c r="U1009" s="67">
        <f>IFERROR(IF(($C1009-INDEX(Techniciens!$G$2:$G$13,MATCH($F1009,Techniciens!$A$2:$A$13,0)))&lt;=365,"Moins d'un an",IF(($C1009-INDEX(Techniciens!$G$2:$G$13,MATCH($F1009,Techniciens!$A$2:$A$13,0)))&lt;=730,"1 à 2 ans","Plus de 2 ans")),"")</f>
        <v/>
      </c>
    </row>
    <row r="1010">
      <c r="A1010" s="65" t="inlineStr">
        <is>
          <t>INT-01009</t>
        </is>
      </c>
      <c r="B1010" s="65" t="inlineStr">
        <is>
          <t>DEV-02725</t>
        </is>
      </c>
      <c r="C1010" s="66" t="n">
        <v>46113</v>
      </c>
      <c r="D1010" s="65" t="inlineStr">
        <is>
          <t>2026-04</t>
        </is>
      </c>
      <c r="E1010" s="65" t="inlineStr">
        <is>
          <t>2025-2026</t>
        </is>
      </c>
      <c r="F1010" s="65" t="inlineStr">
        <is>
          <t>TEC-04</t>
        </is>
      </c>
      <c r="G1010" s="65" t="inlineStr">
        <is>
          <t>Lucas Bertin</t>
        </is>
      </c>
      <c r="H1010" s="65" t="inlineStr">
        <is>
          <t>Bordeaux</t>
        </is>
      </c>
      <c r="I1010" s="65" t="inlineStr">
        <is>
          <t>Dépannage</t>
        </is>
      </c>
      <c r="J1010" s="70" t="n">
        <v>0.9</v>
      </c>
      <c r="K1010" s="70" t="n">
        <v>1.1</v>
      </c>
      <c r="L1010" s="72" t="n">
        <v>27</v>
      </c>
      <c r="M1010" s="68" t="n">
        <v>29.7</v>
      </c>
      <c r="N1010" s="68" t="n">
        <v>210.81</v>
      </c>
      <c r="O1010" s="65" t="inlineStr">
        <is>
          <t>Terminée</t>
        </is>
      </c>
      <c r="P1010" s="67">
        <f>$I1010</f>
        <v/>
      </c>
      <c r="Q1010" s="69">
        <f>1</f>
        <v/>
      </c>
      <c r="R1010" s="68">
        <f>IFERROR(INDEX(Devis!$M$2:$M$3053,MATCH($B1010,Devis!$A$2:$A$3053,0)),0)</f>
        <v/>
      </c>
      <c r="S1010" s="68">
        <f>$M1010+$N1010</f>
        <v/>
      </c>
      <c r="T1010" s="68">
        <f>$R1010-$S1010</f>
        <v/>
      </c>
      <c r="U1010" s="67">
        <f>IFERROR(IF(($C1010-INDEX(Techniciens!$G$2:$G$13,MATCH($F1010,Techniciens!$A$2:$A$13,0)))&lt;=365,"Moins d'un an",IF(($C1010-INDEX(Techniciens!$G$2:$G$13,MATCH($F1010,Techniciens!$A$2:$A$13,0)))&lt;=730,"1 à 2 ans","Plus de 2 ans")),"")</f>
        <v/>
      </c>
    </row>
    <row r="1011">
      <c r="A1011" s="65" t="inlineStr">
        <is>
          <t>INT-01010</t>
        </is>
      </c>
      <c r="B1011" s="65" t="inlineStr">
        <is>
          <t>DEV-02729</t>
        </is>
      </c>
      <c r="C1011" s="66" t="n">
        <v>46135</v>
      </c>
      <c r="D1011" s="65" t="inlineStr">
        <is>
          <t>2026-04</t>
        </is>
      </c>
      <c r="E1011" s="65" t="inlineStr">
        <is>
          <t>2025-2026</t>
        </is>
      </c>
      <c r="F1011" s="65" t="inlineStr">
        <is>
          <t>TEC-07</t>
        </is>
      </c>
      <c r="G1011" s="65" t="inlineStr">
        <is>
          <t>Yannick Dubreuil</t>
        </is>
      </c>
      <c r="H1011" s="65" t="inlineStr">
        <is>
          <t>Toulouse</t>
        </is>
      </c>
      <c r="I1011" s="65" t="inlineStr">
        <is>
          <t>Plomberie</t>
        </is>
      </c>
      <c r="J1011" s="70" t="n">
        <v>14.2</v>
      </c>
      <c r="K1011" s="70" t="n">
        <v>15.7</v>
      </c>
      <c r="L1011" s="72" t="n">
        <v>30</v>
      </c>
      <c r="M1011" s="68" t="n">
        <v>471</v>
      </c>
      <c r="N1011" s="68" t="n">
        <v>2258.14</v>
      </c>
      <c r="O1011" s="65" t="inlineStr">
        <is>
          <t>Terminée</t>
        </is>
      </c>
      <c r="P1011" s="67">
        <f>$I1011</f>
        <v/>
      </c>
      <c r="Q1011" s="69">
        <f>1</f>
        <v/>
      </c>
      <c r="R1011" s="68">
        <f>IFERROR(INDEX(Devis!$M$2:$M$3053,MATCH($B1011,Devis!$A$2:$A$3053,0)),0)</f>
        <v/>
      </c>
      <c r="S1011" s="68">
        <f>$M1011+$N1011</f>
        <v/>
      </c>
      <c r="T1011" s="68">
        <f>$R1011-$S1011</f>
        <v/>
      </c>
      <c r="U1011" s="67">
        <f>IFERROR(IF(($C1011-INDEX(Techniciens!$G$2:$G$13,MATCH($F1011,Techniciens!$A$2:$A$13,0)))&lt;=365,"Moins d'un an",IF(($C1011-INDEX(Techniciens!$G$2:$G$13,MATCH($F1011,Techniciens!$A$2:$A$13,0)))&lt;=730,"1 à 2 ans","Plus de 2 ans")),"")</f>
        <v/>
      </c>
    </row>
    <row r="1012">
      <c r="A1012" s="65" t="inlineStr">
        <is>
          <t>INT-01011</t>
        </is>
      </c>
      <c r="B1012" s="65" t="inlineStr">
        <is>
          <t>DEV-02730</t>
        </is>
      </c>
      <c r="C1012" s="66" t="n">
        <v>46125</v>
      </c>
      <c r="D1012" s="65" t="inlineStr">
        <is>
          <t>2026-04</t>
        </is>
      </c>
      <c r="E1012" s="65" t="inlineStr">
        <is>
          <t>2025-2026</t>
        </is>
      </c>
      <c r="F1012" s="65" t="inlineStr">
        <is>
          <t>TEC-03</t>
        </is>
      </c>
      <c r="G1012" s="65" t="inlineStr">
        <is>
          <t>Fabien Ortiz</t>
        </is>
      </c>
      <c r="H1012" s="65" t="inlineStr">
        <is>
          <t>Bordeaux</t>
        </is>
      </c>
      <c r="I1012" s="65" t="inlineStr">
        <is>
          <t>Électricité</t>
        </is>
      </c>
      <c r="J1012" s="70" t="n">
        <v>4.7</v>
      </c>
      <c r="K1012" s="70" t="n">
        <v>4.6</v>
      </c>
      <c r="L1012" s="72" t="n">
        <v>33</v>
      </c>
      <c r="M1012" s="68" t="n">
        <v>151.8</v>
      </c>
      <c r="N1012" s="68" t="n">
        <v>1864.88</v>
      </c>
      <c r="O1012" s="65" t="inlineStr">
        <is>
          <t>Terminée</t>
        </is>
      </c>
      <c r="P1012" s="67">
        <f>$I1012</f>
        <v/>
      </c>
      <c r="Q1012" s="69">
        <f>1</f>
        <v/>
      </c>
      <c r="R1012" s="68">
        <f>IFERROR(INDEX(Devis!$M$2:$M$3053,MATCH($B1012,Devis!$A$2:$A$3053,0)),0)</f>
        <v/>
      </c>
      <c r="S1012" s="68">
        <f>$M1012+$N1012</f>
        <v/>
      </c>
      <c r="T1012" s="68">
        <f>$R1012-$S1012</f>
        <v/>
      </c>
      <c r="U1012" s="67">
        <f>IFERROR(IF(($C1012-INDEX(Techniciens!$G$2:$G$13,MATCH($F1012,Techniciens!$A$2:$A$13,0)))&lt;=365,"Moins d'un an",IF(($C1012-INDEX(Techniciens!$G$2:$G$13,MATCH($F1012,Techniciens!$A$2:$A$13,0)))&lt;=730,"1 à 2 ans","Plus de 2 ans")),"")</f>
        <v/>
      </c>
    </row>
    <row r="1013">
      <c r="A1013" s="65" t="inlineStr">
        <is>
          <t>INT-01012</t>
        </is>
      </c>
      <c r="B1013" s="65" t="inlineStr">
        <is>
          <t>DEV-02734</t>
        </is>
      </c>
      <c r="C1013" s="66" t="n">
        <v>46120</v>
      </c>
      <c r="D1013" s="65" t="inlineStr">
        <is>
          <t>2026-04</t>
        </is>
      </c>
      <c r="E1013" s="65" t="inlineStr">
        <is>
          <t>2025-2026</t>
        </is>
      </c>
      <c r="F1013" s="65" t="inlineStr">
        <is>
          <t>TEC-01</t>
        </is>
      </c>
      <c r="G1013" s="65" t="inlineStr">
        <is>
          <t>Marc Delaunay</t>
        </is>
      </c>
      <c r="H1013" s="65" t="inlineStr">
        <is>
          <t>Bordeaux</t>
        </is>
      </c>
      <c r="I1013" s="65" t="inlineStr">
        <is>
          <t>Plomberie</t>
        </is>
      </c>
      <c r="J1013" s="70" t="n">
        <v>47.4</v>
      </c>
      <c r="K1013" s="70" t="n">
        <v>44.7</v>
      </c>
      <c r="L1013" s="72" t="n">
        <v>32</v>
      </c>
      <c r="M1013" s="68" t="n">
        <v>1430.4</v>
      </c>
      <c r="N1013" s="68" t="n">
        <v>6893.13</v>
      </c>
      <c r="O1013" s="65" t="inlineStr">
        <is>
          <t>Terminée</t>
        </is>
      </c>
      <c r="P1013" s="67">
        <f>$I1013</f>
        <v/>
      </c>
      <c r="Q1013" s="69">
        <f>1</f>
        <v/>
      </c>
      <c r="R1013" s="68">
        <f>IFERROR(INDEX(Devis!$M$2:$M$3053,MATCH($B1013,Devis!$A$2:$A$3053,0)),0)</f>
        <v/>
      </c>
      <c r="S1013" s="68">
        <f>$M1013+$N1013</f>
        <v/>
      </c>
      <c r="T1013" s="68">
        <f>$R1013-$S1013</f>
        <v/>
      </c>
      <c r="U1013" s="67">
        <f>IFERROR(IF(($C1013-INDEX(Techniciens!$G$2:$G$13,MATCH($F1013,Techniciens!$A$2:$A$13,0)))&lt;=365,"Moins d'un an",IF(($C1013-INDEX(Techniciens!$G$2:$G$13,MATCH($F1013,Techniciens!$A$2:$A$13,0)))&lt;=730,"1 à 2 ans","Plus de 2 ans")),"")</f>
        <v/>
      </c>
    </row>
    <row r="1014">
      <c r="A1014" s="65" t="inlineStr">
        <is>
          <t>INT-01013</t>
        </is>
      </c>
      <c r="B1014" s="65" t="inlineStr">
        <is>
          <t>DEV-02736</t>
        </is>
      </c>
      <c r="C1014" s="66" t="n">
        <v>46119</v>
      </c>
      <c r="D1014" s="65" t="inlineStr">
        <is>
          <t>2026-04</t>
        </is>
      </c>
      <c r="E1014" s="65" t="inlineStr">
        <is>
          <t>2025-2026</t>
        </is>
      </c>
      <c r="F1014" s="65" t="inlineStr">
        <is>
          <t>TEC-12</t>
        </is>
      </c>
      <c r="G1014" s="65" t="inlineStr">
        <is>
          <t>Inès Bonnaud</t>
        </is>
      </c>
      <c r="H1014" s="65" t="inlineStr">
        <is>
          <t>Montpellier</t>
        </is>
      </c>
      <c r="I1014" s="65" t="inlineStr">
        <is>
          <t>Électricité</t>
        </is>
      </c>
      <c r="J1014" s="70" t="n">
        <v>16.3</v>
      </c>
      <c r="K1014" s="70" t="n">
        <v>21.4</v>
      </c>
      <c r="L1014" s="72" t="n">
        <v>29</v>
      </c>
      <c r="M1014" s="68" t="n">
        <v>620.6</v>
      </c>
      <c r="N1014" s="68" t="n">
        <v>3112.29</v>
      </c>
      <c r="O1014" s="65" t="inlineStr">
        <is>
          <t>Terminée</t>
        </is>
      </c>
      <c r="P1014" s="67">
        <f>$I1014</f>
        <v/>
      </c>
      <c r="Q1014" s="69">
        <f>1</f>
        <v/>
      </c>
      <c r="R1014" s="68">
        <f>IFERROR(INDEX(Devis!$M$2:$M$3053,MATCH($B1014,Devis!$A$2:$A$3053,0)),0)</f>
        <v/>
      </c>
      <c r="S1014" s="68">
        <f>$M1014+$N1014</f>
        <v/>
      </c>
      <c r="T1014" s="68">
        <f>$R1014-$S1014</f>
        <v/>
      </c>
      <c r="U1014" s="67">
        <f>IFERROR(IF(($C1014-INDEX(Techniciens!$G$2:$G$13,MATCH($F1014,Techniciens!$A$2:$A$13,0)))&lt;=365,"Moins d'un an",IF(($C1014-INDEX(Techniciens!$G$2:$G$13,MATCH($F1014,Techniciens!$A$2:$A$13,0)))&lt;=730,"1 à 2 ans","Plus de 2 ans")),"")</f>
        <v/>
      </c>
    </row>
    <row r="1015">
      <c r="A1015" s="65" t="inlineStr">
        <is>
          <t>INT-01014</t>
        </is>
      </c>
      <c r="B1015" s="65" t="inlineStr">
        <is>
          <t>DEV-02738</t>
        </is>
      </c>
      <c r="C1015" s="66" t="n">
        <v>46134</v>
      </c>
      <c r="D1015" s="65" t="inlineStr">
        <is>
          <t>2026-04</t>
        </is>
      </c>
      <c r="E1015" s="65" t="inlineStr">
        <is>
          <t>2025-2026</t>
        </is>
      </c>
      <c r="F1015" s="65" t="inlineStr">
        <is>
          <t>TEC-05</t>
        </is>
      </c>
      <c r="G1015" s="65" t="inlineStr">
        <is>
          <t>Sonia Mercier</t>
        </is>
      </c>
      <c r="H1015" s="65" t="inlineStr">
        <is>
          <t>Bordeaux</t>
        </is>
      </c>
      <c r="I1015" s="65" t="inlineStr">
        <is>
          <t>Dépannage</t>
        </is>
      </c>
      <c r="J1015" s="70" t="n">
        <v>1</v>
      </c>
      <c r="K1015" s="70" t="n">
        <v>0.9</v>
      </c>
      <c r="L1015" s="72" t="n">
        <v>31</v>
      </c>
      <c r="M1015" s="68" t="n">
        <v>27.9</v>
      </c>
      <c r="N1015" s="68" t="n">
        <v>160.44</v>
      </c>
      <c r="O1015" s="65" t="inlineStr">
        <is>
          <t>Terminée</t>
        </is>
      </c>
      <c r="P1015" s="67">
        <f>$I1015</f>
        <v/>
      </c>
      <c r="Q1015" s="69">
        <f>1</f>
        <v/>
      </c>
      <c r="R1015" s="68">
        <f>IFERROR(INDEX(Devis!$M$2:$M$3053,MATCH($B1015,Devis!$A$2:$A$3053,0)),0)</f>
        <v/>
      </c>
      <c r="S1015" s="68">
        <f>$M1015+$N1015</f>
        <v/>
      </c>
      <c r="T1015" s="68">
        <f>$R1015-$S1015</f>
        <v/>
      </c>
      <c r="U1015" s="67">
        <f>IFERROR(IF(($C1015-INDEX(Techniciens!$G$2:$G$13,MATCH($F1015,Techniciens!$A$2:$A$13,0)))&lt;=365,"Moins d'un an",IF(($C1015-INDEX(Techniciens!$G$2:$G$13,MATCH($F1015,Techniciens!$A$2:$A$13,0)))&lt;=730,"1 à 2 ans","Plus de 2 ans")),"")</f>
        <v/>
      </c>
    </row>
    <row r="1016">
      <c r="A1016" s="65" t="inlineStr">
        <is>
          <t>INT-01015</t>
        </is>
      </c>
      <c r="B1016" s="65" t="inlineStr">
        <is>
          <t>DEV-02740</t>
        </is>
      </c>
      <c r="C1016" s="66" t="n">
        <v>46135</v>
      </c>
      <c r="D1016" s="65" t="inlineStr">
        <is>
          <t>2026-04</t>
        </is>
      </c>
      <c r="E1016" s="65" t="inlineStr">
        <is>
          <t>2025-2026</t>
        </is>
      </c>
      <c r="F1016" s="65" t="inlineStr">
        <is>
          <t>TEC-05</t>
        </is>
      </c>
      <c r="G1016" s="65" t="inlineStr">
        <is>
          <t>Sonia Mercier</t>
        </is>
      </c>
      <c r="H1016" s="65" t="inlineStr">
        <is>
          <t>Bordeaux</t>
        </is>
      </c>
      <c r="I1016" s="65" t="inlineStr">
        <is>
          <t>Salle de bain</t>
        </is>
      </c>
      <c r="J1016" s="70" t="n">
        <v>30.9</v>
      </c>
      <c r="K1016" s="70" t="n">
        <v>31</v>
      </c>
      <c r="L1016" s="72" t="n">
        <v>31</v>
      </c>
      <c r="M1016" s="68" t="n">
        <v>961</v>
      </c>
      <c r="N1016" s="68" t="n">
        <v>4784.16</v>
      </c>
      <c r="O1016" s="65" t="inlineStr">
        <is>
          <t>Terminée</t>
        </is>
      </c>
      <c r="P1016" s="67">
        <f>$I1016</f>
        <v/>
      </c>
      <c r="Q1016" s="69">
        <f>1</f>
        <v/>
      </c>
      <c r="R1016" s="68">
        <f>IFERROR(INDEX(Devis!$M$2:$M$3053,MATCH($B1016,Devis!$A$2:$A$3053,0)),0)</f>
        <v/>
      </c>
      <c r="S1016" s="68">
        <f>$M1016+$N1016</f>
        <v/>
      </c>
      <c r="T1016" s="68">
        <f>$R1016-$S1016</f>
        <v/>
      </c>
      <c r="U1016" s="67">
        <f>IFERROR(IF(($C1016-INDEX(Techniciens!$G$2:$G$13,MATCH($F1016,Techniciens!$A$2:$A$13,0)))&lt;=365,"Moins d'un an",IF(($C1016-INDEX(Techniciens!$G$2:$G$13,MATCH($F1016,Techniciens!$A$2:$A$13,0)))&lt;=730,"1 à 2 ans","Plus de 2 ans")),"")</f>
        <v/>
      </c>
    </row>
    <row r="1017">
      <c r="A1017" s="65" t="inlineStr">
        <is>
          <t>INT-01016</t>
        </is>
      </c>
      <c r="B1017" s="65" t="inlineStr">
        <is>
          <t>DEV-02746</t>
        </is>
      </c>
      <c r="C1017" s="66" t="n">
        <v>46139</v>
      </c>
      <c r="D1017" s="65" t="inlineStr">
        <is>
          <t>2026-04</t>
        </is>
      </c>
      <c r="E1017" s="65" t="inlineStr">
        <is>
          <t>2025-2026</t>
        </is>
      </c>
      <c r="F1017" s="65" t="inlineStr">
        <is>
          <t>TEC-09</t>
        </is>
      </c>
      <c r="G1017" s="65" t="inlineStr">
        <is>
          <t>Mehdi Ouali</t>
        </is>
      </c>
      <c r="H1017" s="65" t="inlineStr">
        <is>
          <t>Toulouse</t>
        </is>
      </c>
      <c r="I1017" s="65" t="inlineStr">
        <is>
          <t>Dépannage</t>
        </is>
      </c>
      <c r="J1017" s="70" t="n">
        <v>2.2</v>
      </c>
      <c r="K1017" s="70" t="n">
        <v>2.4</v>
      </c>
      <c r="L1017" s="72" t="n">
        <v>28</v>
      </c>
      <c r="M1017" s="68" t="n">
        <v>67.2</v>
      </c>
      <c r="N1017" s="68" t="n">
        <v>140.65</v>
      </c>
      <c r="O1017" s="65" t="inlineStr">
        <is>
          <t>Terminée</t>
        </is>
      </c>
      <c r="P1017" s="67">
        <f>$I1017</f>
        <v/>
      </c>
      <c r="Q1017" s="69">
        <f>1</f>
        <v/>
      </c>
      <c r="R1017" s="68">
        <f>IFERROR(INDEX(Devis!$M$2:$M$3053,MATCH($B1017,Devis!$A$2:$A$3053,0)),0)</f>
        <v/>
      </c>
      <c r="S1017" s="68">
        <f>$M1017+$N1017</f>
        <v/>
      </c>
      <c r="T1017" s="68">
        <f>$R1017-$S1017</f>
        <v/>
      </c>
      <c r="U1017" s="67">
        <f>IFERROR(IF(($C1017-INDEX(Techniciens!$G$2:$G$13,MATCH($F1017,Techniciens!$A$2:$A$13,0)))&lt;=365,"Moins d'un an",IF(($C1017-INDEX(Techniciens!$G$2:$G$13,MATCH($F1017,Techniciens!$A$2:$A$13,0)))&lt;=730,"1 à 2 ans","Plus de 2 ans")),"")</f>
        <v/>
      </c>
    </row>
    <row r="1018">
      <c r="A1018" s="65" t="inlineStr">
        <is>
          <t>INT-01017</t>
        </is>
      </c>
      <c r="B1018" s="65" t="inlineStr">
        <is>
          <t>DEV-02748</t>
        </is>
      </c>
      <c r="C1018" s="66" t="n">
        <v>46154</v>
      </c>
      <c r="D1018" s="65" t="inlineStr">
        <is>
          <t>2026-05</t>
        </is>
      </c>
      <c r="E1018" s="65" t="inlineStr">
        <is>
          <t>2025-2026</t>
        </is>
      </c>
      <c r="F1018" s="65" t="inlineStr">
        <is>
          <t>TEC-07</t>
        </is>
      </c>
      <c r="G1018" s="65" t="inlineStr">
        <is>
          <t>Yannick Dubreuil</t>
        </is>
      </c>
      <c r="H1018" s="65" t="inlineStr">
        <is>
          <t>Toulouse</t>
        </is>
      </c>
      <c r="I1018" s="65" t="inlineStr">
        <is>
          <t>Plomberie</t>
        </is>
      </c>
      <c r="J1018" s="70" t="n">
        <v>14.7</v>
      </c>
      <c r="K1018" s="70" t="n">
        <v>16.7</v>
      </c>
      <c r="L1018" s="72" t="n">
        <v>30</v>
      </c>
      <c r="M1018" s="68" t="n">
        <v>501</v>
      </c>
      <c r="N1018" s="68" t="n">
        <v>1732.04</v>
      </c>
      <c r="O1018" s="65" t="inlineStr">
        <is>
          <t>Terminée</t>
        </is>
      </c>
      <c r="P1018" s="67">
        <f>$I1018</f>
        <v/>
      </c>
      <c r="Q1018" s="69">
        <f>1</f>
        <v/>
      </c>
      <c r="R1018" s="68">
        <f>IFERROR(INDEX(Devis!$M$2:$M$3053,MATCH($B1018,Devis!$A$2:$A$3053,0)),0)</f>
        <v/>
      </c>
      <c r="S1018" s="68">
        <f>$M1018+$N1018</f>
        <v/>
      </c>
      <c r="T1018" s="68">
        <f>$R1018-$S1018</f>
        <v/>
      </c>
      <c r="U1018" s="67">
        <f>IFERROR(IF(($C1018-INDEX(Techniciens!$G$2:$G$13,MATCH($F1018,Techniciens!$A$2:$A$13,0)))&lt;=365,"Moins d'un an",IF(($C1018-INDEX(Techniciens!$G$2:$G$13,MATCH($F1018,Techniciens!$A$2:$A$13,0)))&lt;=730,"1 à 2 ans","Plus de 2 ans")),"")</f>
        <v/>
      </c>
    </row>
    <row r="1019">
      <c r="A1019" s="65" t="inlineStr">
        <is>
          <t>INT-01018</t>
        </is>
      </c>
      <c r="B1019" s="65" t="inlineStr">
        <is>
          <t>DEV-02749</t>
        </is>
      </c>
      <c r="C1019" s="66" t="n">
        <v>46115</v>
      </c>
      <c r="D1019" s="65" t="inlineStr">
        <is>
          <t>2026-04</t>
        </is>
      </c>
      <c r="E1019" s="65" t="inlineStr">
        <is>
          <t>2025-2026</t>
        </is>
      </c>
      <c r="F1019" s="65" t="inlineStr">
        <is>
          <t>TEC-02</t>
        </is>
      </c>
      <c r="G1019" s="65" t="inlineStr">
        <is>
          <t>Ahmed Zahiri</t>
        </is>
      </c>
      <c r="H1019" s="65" t="inlineStr">
        <is>
          <t>Bordeaux</t>
        </is>
      </c>
      <c r="I1019" s="65" t="inlineStr">
        <is>
          <t>Dépannage</t>
        </is>
      </c>
      <c r="J1019" s="70" t="n">
        <v>1.6</v>
      </c>
      <c r="K1019" s="70" t="n">
        <v>1.3</v>
      </c>
      <c r="L1019" s="72" t="n">
        <v>35</v>
      </c>
      <c r="M1019" s="68" t="n">
        <v>45.5</v>
      </c>
      <c r="N1019" s="68" t="n">
        <v>154.92</v>
      </c>
      <c r="O1019" s="65" t="inlineStr">
        <is>
          <t>Terminée</t>
        </is>
      </c>
      <c r="P1019" s="67">
        <f>$I1019</f>
        <v/>
      </c>
      <c r="Q1019" s="69">
        <f>1</f>
        <v/>
      </c>
      <c r="R1019" s="68">
        <f>IFERROR(INDEX(Devis!$M$2:$M$3053,MATCH($B1019,Devis!$A$2:$A$3053,0)),0)</f>
        <v/>
      </c>
      <c r="S1019" s="68">
        <f>$M1019+$N1019</f>
        <v/>
      </c>
      <c r="T1019" s="68">
        <f>$R1019-$S1019</f>
        <v/>
      </c>
      <c r="U1019" s="67">
        <f>IFERROR(IF(($C1019-INDEX(Techniciens!$G$2:$G$13,MATCH($F1019,Techniciens!$A$2:$A$13,0)))&lt;=365,"Moins d'un an",IF(($C1019-INDEX(Techniciens!$G$2:$G$13,MATCH($F1019,Techniciens!$A$2:$A$13,0)))&lt;=730,"1 à 2 ans","Plus de 2 ans")),"")</f>
        <v/>
      </c>
    </row>
    <row r="1020">
      <c r="A1020" s="65" t="inlineStr">
        <is>
          <t>INT-01019</t>
        </is>
      </c>
      <c r="B1020" s="65" t="inlineStr">
        <is>
          <t>DEV-02750</t>
        </is>
      </c>
      <c r="C1020" s="66" t="n">
        <v>46118</v>
      </c>
      <c r="D1020" s="65" t="inlineStr">
        <is>
          <t>2026-04</t>
        </is>
      </c>
      <c r="E1020" s="65" t="inlineStr">
        <is>
          <t>2025-2026</t>
        </is>
      </c>
      <c r="F1020" s="65" t="inlineStr">
        <is>
          <t>TEC-04</t>
        </is>
      </c>
      <c r="G1020" s="65" t="inlineStr">
        <is>
          <t>Lucas Bertin</t>
        </is>
      </c>
      <c r="H1020" s="65" t="inlineStr">
        <is>
          <t>Bordeaux</t>
        </is>
      </c>
      <c r="I1020" s="65" t="inlineStr">
        <is>
          <t>Plomberie</t>
        </is>
      </c>
      <c r="J1020" s="70" t="n">
        <v>13.2</v>
      </c>
      <c r="K1020" s="70" t="n">
        <v>13.7</v>
      </c>
      <c r="L1020" s="72" t="n">
        <v>27</v>
      </c>
      <c r="M1020" s="68" t="n">
        <v>369.9</v>
      </c>
      <c r="N1020" s="68" t="n">
        <v>1874.53</v>
      </c>
      <c r="O1020" s="65" t="inlineStr">
        <is>
          <t>Terminée</t>
        </is>
      </c>
      <c r="P1020" s="67">
        <f>$I1020</f>
        <v/>
      </c>
      <c r="Q1020" s="69">
        <f>1</f>
        <v/>
      </c>
      <c r="R1020" s="68">
        <f>IFERROR(INDEX(Devis!$M$2:$M$3053,MATCH($B1020,Devis!$A$2:$A$3053,0)),0)</f>
        <v/>
      </c>
      <c r="S1020" s="68">
        <f>$M1020+$N1020</f>
        <v/>
      </c>
      <c r="T1020" s="68">
        <f>$R1020-$S1020</f>
        <v/>
      </c>
      <c r="U1020" s="67">
        <f>IFERROR(IF(($C1020-INDEX(Techniciens!$G$2:$G$13,MATCH($F1020,Techniciens!$A$2:$A$13,0)))&lt;=365,"Moins d'un an",IF(($C1020-INDEX(Techniciens!$G$2:$G$13,MATCH($F1020,Techniciens!$A$2:$A$13,0)))&lt;=730,"1 à 2 ans","Plus de 2 ans")),"")</f>
        <v/>
      </c>
    </row>
    <row r="1021">
      <c r="A1021" s="65" t="inlineStr">
        <is>
          <t>INT-01020</t>
        </is>
      </c>
      <c r="B1021" s="65" t="inlineStr">
        <is>
          <t>DEV-02752</t>
        </is>
      </c>
      <c r="C1021" s="66" t="n">
        <v>46134</v>
      </c>
      <c r="D1021" s="65" t="inlineStr">
        <is>
          <t>2026-04</t>
        </is>
      </c>
      <c r="E1021" s="65" t="inlineStr">
        <is>
          <t>2025-2026</t>
        </is>
      </c>
      <c r="F1021" s="65" t="inlineStr">
        <is>
          <t>TEC-07</t>
        </is>
      </c>
      <c r="G1021" s="65" t="inlineStr">
        <is>
          <t>Yannick Dubreuil</t>
        </is>
      </c>
      <c r="H1021" s="65" t="inlineStr">
        <is>
          <t>Toulouse</t>
        </is>
      </c>
      <c r="I1021" s="65" t="inlineStr">
        <is>
          <t>Plomberie</t>
        </is>
      </c>
      <c r="J1021" s="70" t="n">
        <v>25.1</v>
      </c>
      <c r="K1021" s="70" t="n">
        <v>26.8</v>
      </c>
      <c r="L1021" s="72" t="n">
        <v>30</v>
      </c>
      <c r="M1021" s="68" t="n">
        <v>804</v>
      </c>
      <c r="N1021" s="68" t="n">
        <v>3551.33</v>
      </c>
      <c r="O1021" s="65" t="inlineStr">
        <is>
          <t>Terminée</t>
        </is>
      </c>
      <c r="P1021" s="67">
        <f>$I1021</f>
        <v/>
      </c>
      <c r="Q1021" s="69">
        <f>1</f>
        <v/>
      </c>
      <c r="R1021" s="68">
        <f>IFERROR(INDEX(Devis!$M$2:$M$3053,MATCH($B1021,Devis!$A$2:$A$3053,0)),0)</f>
        <v/>
      </c>
      <c r="S1021" s="68">
        <f>$M1021+$N1021</f>
        <v/>
      </c>
      <c r="T1021" s="68">
        <f>$R1021-$S1021</f>
        <v/>
      </c>
      <c r="U1021" s="67">
        <f>IFERROR(IF(($C1021-INDEX(Techniciens!$G$2:$G$13,MATCH($F1021,Techniciens!$A$2:$A$13,0)))&lt;=365,"Moins d'un an",IF(($C1021-INDEX(Techniciens!$G$2:$G$13,MATCH($F1021,Techniciens!$A$2:$A$13,0)))&lt;=730,"1 à 2 ans","Plus de 2 ans")),"")</f>
        <v/>
      </c>
    </row>
    <row r="1022">
      <c r="A1022" s="65" t="inlineStr">
        <is>
          <t>INT-01021</t>
        </is>
      </c>
      <c r="B1022" s="65" t="inlineStr">
        <is>
          <t>DEV-02757</t>
        </is>
      </c>
      <c r="C1022" s="66" t="n">
        <v>46136</v>
      </c>
      <c r="D1022" s="65" t="inlineStr">
        <is>
          <t>2026-04</t>
        </is>
      </c>
      <c r="E1022" s="65" t="inlineStr">
        <is>
          <t>2025-2026</t>
        </is>
      </c>
      <c r="F1022" s="65" t="inlineStr">
        <is>
          <t>TEC-05</t>
        </is>
      </c>
      <c r="G1022" s="65" t="inlineStr">
        <is>
          <t>Sonia Mercier</t>
        </is>
      </c>
      <c r="H1022" s="65" t="inlineStr">
        <is>
          <t>Bordeaux</t>
        </is>
      </c>
      <c r="I1022" s="65" t="inlineStr">
        <is>
          <t>Dépannage</t>
        </is>
      </c>
      <c r="J1022" s="70" t="n">
        <v>1.4</v>
      </c>
      <c r="K1022" s="70" t="n">
        <v>1.5</v>
      </c>
      <c r="L1022" s="72" t="n">
        <v>31</v>
      </c>
      <c r="M1022" s="68" t="n">
        <v>46.5</v>
      </c>
      <c r="N1022" s="68" t="n">
        <v>167.41</v>
      </c>
      <c r="O1022" s="65" t="inlineStr">
        <is>
          <t>Terminée</t>
        </is>
      </c>
      <c r="P1022" s="67">
        <f>$I1022</f>
        <v/>
      </c>
      <c r="Q1022" s="69">
        <f>1</f>
        <v/>
      </c>
      <c r="R1022" s="68">
        <f>IFERROR(INDEX(Devis!$M$2:$M$3053,MATCH($B1022,Devis!$A$2:$A$3053,0)),0)</f>
        <v/>
      </c>
      <c r="S1022" s="68">
        <f>$M1022+$N1022</f>
        <v/>
      </c>
      <c r="T1022" s="68">
        <f>$R1022-$S1022</f>
        <v/>
      </c>
      <c r="U1022" s="67">
        <f>IFERROR(IF(($C1022-INDEX(Techniciens!$G$2:$G$13,MATCH($F1022,Techniciens!$A$2:$A$13,0)))&lt;=365,"Moins d'un an",IF(($C1022-INDEX(Techniciens!$G$2:$G$13,MATCH($F1022,Techniciens!$A$2:$A$13,0)))&lt;=730,"1 à 2 ans","Plus de 2 ans")),"")</f>
        <v/>
      </c>
    </row>
    <row r="1023">
      <c r="A1023" s="65" t="inlineStr">
        <is>
          <t>INT-01022</t>
        </is>
      </c>
      <c r="B1023" s="65" t="inlineStr">
        <is>
          <t>DEV-02758</t>
        </is>
      </c>
      <c r="C1023" s="66" t="n">
        <v>46160</v>
      </c>
      <c r="D1023" s="65" t="inlineStr">
        <is>
          <t>2026-05</t>
        </is>
      </c>
      <c r="E1023" s="65" t="inlineStr">
        <is>
          <t>2025-2026</t>
        </is>
      </c>
      <c r="F1023" s="65" t="inlineStr">
        <is>
          <t>TEC-01</t>
        </is>
      </c>
      <c r="G1023" s="65" t="inlineStr">
        <is>
          <t>Marc Delaunay</t>
        </is>
      </c>
      <c r="H1023" s="65" t="inlineStr">
        <is>
          <t>Bordeaux</t>
        </is>
      </c>
      <c r="I1023" s="65" t="inlineStr">
        <is>
          <t>Dépannage</t>
        </is>
      </c>
      <c r="J1023" s="70" t="n">
        <v>1.1</v>
      </c>
      <c r="K1023" s="70" t="n">
        <v>1.1</v>
      </c>
      <c r="L1023" s="72" t="n">
        <v>32</v>
      </c>
      <c r="M1023" s="68" t="n">
        <v>35.2</v>
      </c>
      <c r="N1023" s="68" t="n">
        <v>123.76</v>
      </c>
      <c r="O1023" s="65" t="inlineStr">
        <is>
          <t>Terminée</t>
        </is>
      </c>
      <c r="P1023" s="67">
        <f>$I1023</f>
        <v/>
      </c>
      <c r="Q1023" s="69">
        <f>1</f>
        <v/>
      </c>
      <c r="R1023" s="68">
        <f>IFERROR(INDEX(Devis!$M$2:$M$3053,MATCH($B1023,Devis!$A$2:$A$3053,0)),0)</f>
        <v/>
      </c>
      <c r="S1023" s="68">
        <f>$M1023+$N1023</f>
        <v/>
      </c>
      <c r="T1023" s="68">
        <f>$R1023-$S1023</f>
        <v/>
      </c>
      <c r="U1023" s="67">
        <f>IFERROR(IF(($C1023-INDEX(Techniciens!$G$2:$G$13,MATCH($F1023,Techniciens!$A$2:$A$13,0)))&lt;=365,"Moins d'un an",IF(($C1023-INDEX(Techniciens!$G$2:$G$13,MATCH($F1023,Techniciens!$A$2:$A$13,0)))&lt;=730,"1 à 2 ans","Plus de 2 ans")),"")</f>
        <v/>
      </c>
    </row>
    <row r="1024">
      <c r="A1024" s="65" t="inlineStr">
        <is>
          <t>INT-01023</t>
        </is>
      </c>
      <c r="B1024" s="65" t="inlineStr">
        <is>
          <t>DEV-02764</t>
        </is>
      </c>
      <c r="C1024" s="66" t="n">
        <v>46139</v>
      </c>
      <c r="D1024" s="65" t="inlineStr">
        <is>
          <t>2026-04</t>
        </is>
      </c>
      <c r="E1024" s="65" t="inlineStr">
        <is>
          <t>2025-2026</t>
        </is>
      </c>
      <c r="F1024" s="65" t="inlineStr">
        <is>
          <t>TEC-05</t>
        </is>
      </c>
      <c r="G1024" s="65" t="inlineStr">
        <is>
          <t>Sonia Mercier</t>
        </is>
      </c>
      <c r="H1024" s="65" t="inlineStr">
        <is>
          <t>Bordeaux</t>
        </is>
      </c>
      <c r="I1024" s="65" t="inlineStr">
        <is>
          <t>Salle de bain</t>
        </is>
      </c>
      <c r="J1024" s="70" t="n">
        <v>44.9</v>
      </c>
      <c r="K1024" s="70" t="n">
        <v>41.4</v>
      </c>
      <c r="L1024" s="72" t="n">
        <v>31</v>
      </c>
      <c r="M1024" s="68" t="n">
        <v>1283.4</v>
      </c>
      <c r="N1024" s="68" t="n">
        <v>13052.37</v>
      </c>
      <c r="O1024" s="65" t="inlineStr">
        <is>
          <t>Terminée</t>
        </is>
      </c>
      <c r="P1024" s="67">
        <f>$I1024</f>
        <v/>
      </c>
      <c r="Q1024" s="69">
        <f>1</f>
        <v/>
      </c>
      <c r="R1024" s="68">
        <f>IFERROR(INDEX(Devis!$M$2:$M$3053,MATCH($B1024,Devis!$A$2:$A$3053,0)),0)</f>
        <v/>
      </c>
      <c r="S1024" s="68">
        <f>$M1024+$N1024</f>
        <v/>
      </c>
      <c r="T1024" s="68">
        <f>$R1024-$S1024</f>
        <v/>
      </c>
      <c r="U1024" s="67">
        <f>IFERROR(IF(($C1024-INDEX(Techniciens!$G$2:$G$13,MATCH($F1024,Techniciens!$A$2:$A$13,0)))&lt;=365,"Moins d'un an",IF(($C1024-INDEX(Techniciens!$G$2:$G$13,MATCH($F1024,Techniciens!$A$2:$A$13,0)))&lt;=730,"1 à 2 ans","Plus de 2 ans")),"")</f>
        <v/>
      </c>
    </row>
    <row r="1025">
      <c r="A1025" s="65" t="inlineStr">
        <is>
          <t>INT-01024</t>
        </is>
      </c>
      <c r="B1025" s="65" t="inlineStr">
        <is>
          <t>DEV-02765</t>
        </is>
      </c>
      <c r="C1025" s="66" t="n">
        <v>46149</v>
      </c>
      <c r="D1025" s="65" t="inlineStr">
        <is>
          <t>2026-05</t>
        </is>
      </c>
      <c r="E1025" s="65" t="inlineStr">
        <is>
          <t>2025-2026</t>
        </is>
      </c>
      <c r="F1025" s="65" t="inlineStr">
        <is>
          <t>TEC-02</t>
        </is>
      </c>
      <c r="G1025" s="65" t="inlineStr">
        <is>
          <t>Ahmed Zahiri</t>
        </is>
      </c>
      <c r="H1025" s="65" t="inlineStr">
        <is>
          <t>Bordeaux</t>
        </is>
      </c>
      <c r="I1025" s="65" t="inlineStr">
        <is>
          <t>Chauffage</t>
        </is>
      </c>
      <c r="J1025" s="70" t="n">
        <v>9.9</v>
      </c>
      <c r="K1025" s="70" t="n">
        <v>9</v>
      </c>
      <c r="L1025" s="72" t="n">
        <v>35</v>
      </c>
      <c r="M1025" s="68" t="n">
        <v>315</v>
      </c>
      <c r="N1025" s="68" t="n">
        <v>3825.89</v>
      </c>
      <c r="O1025" s="65" t="inlineStr">
        <is>
          <t>Terminée</t>
        </is>
      </c>
      <c r="P1025" s="67">
        <f>$I1025</f>
        <v/>
      </c>
      <c r="Q1025" s="69">
        <f>1</f>
        <v/>
      </c>
      <c r="R1025" s="68">
        <f>IFERROR(INDEX(Devis!$M$2:$M$3053,MATCH($B1025,Devis!$A$2:$A$3053,0)),0)</f>
        <v/>
      </c>
      <c r="S1025" s="68">
        <f>$M1025+$N1025</f>
        <v/>
      </c>
      <c r="T1025" s="68">
        <f>$R1025-$S1025</f>
        <v/>
      </c>
      <c r="U1025" s="67">
        <f>IFERROR(IF(($C1025-INDEX(Techniciens!$G$2:$G$13,MATCH($F1025,Techniciens!$A$2:$A$13,0)))&lt;=365,"Moins d'un an",IF(($C1025-INDEX(Techniciens!$G$2:$G$13,MATCH($F1025,Techniciens!$A$2:$A$13,0)))&lt;=730,"1 à 2 ans","Plus de 2 ans")),"")</f>
        <v/>
      </c>
    </row>
    <row r="1026">
      <c r="A1026" s="65" t="inlineStr">
        <is>
          <t>INT-01025</t>
        </is>
      </c>
      <c r="B1026" s="65" t="inlineStr">
        <is>
          <t>DEV-02769</t>
        </is>
      </c>
      <c r="C1026" s="66" t="n">
        <v>46134</v>
      </c>
      <c r="D1026" s="65" t="inlineStr">
        <is>
          <t>2026-04</t>
        </is>
      </c>
      <c r="E1026" s="65" t="inlineStr">
        <is>
          <t>2025-2026</t>
        </is>
      </c>
      <c r="F1026" s="65" t="inlineStr">
        <is>
          <t>TEC-03</t>
        </is>
      </c>
      <c r="G1026" s="65" t="inlineStr">
        <is>
          <t>Fabien Ortiz</t>
        </is>
      </c>
      <c r="H1026" s="65" t="inlineStr">
        <is>
          <t>Bordeaux</t>
        </is>
      </c>
      <c r="I1026" s="65" t="inlineStr">
        <is>
          <t>Électricité</t>
        </is>
      </c>
      <c r="J1026" s="70" t="n">
        <v>16.2</v>
      </c>
      <c r="K1026" s="70" t="n">
        <v>16.8</v>
      </c>
      <c r="L1026" s="72" t="n">
        <v>33</v>
      </c>
      <c r="M1026" s="68" t="n">
        <v>554.4</v>
      </c>
      <c r="N1026" s="68" t="n">
        <v>2085.6</v>
      </c>
      <c r="O1026" s="65" t="inlineStr">
        <is>
          <t>Terminée</t>
        </is>
      </c>
      <c r="P1026" s="67">
        <f>$I1026</f>
        <v/>
      </c>
      <c r="Q1026" s="69">
        <f>1</f>
        <v/>
      </c>
      <c r="R1026" s="68">
        <f>IFERROR(INDEX(Devis!$M$2:$M$3053,MATCH($B1026,Devis!$A$2:$A$3053,0)),0)</f>
        <v/>
      </c>
      <c r="S1026" s="68">
        <f>$M1026+$N1026</f>
        <v/>
      </c>
      <c r="T1026" s="68">
        <f>$R1026-$S1026</f>
        <v/>
      </c>
      <c r="U1026" s="67">
        <f>IFERROR(IF(($C1026-INDEX(Techniciens!$G$2:$G$13,MATCH($F1026,Techniciens!$A$2:$A$13,0)))&lt;=365,"Moins d'un an",IF(($C1026-INDEX(Techniciens!$G$2:$G$13,MATCH($F1026,Techniciens!$A$2:$A$13,0)))&lt;=730,"1 à 2 ans","Plus de 2 ans")),"")</f>
        <v/>
      </c>
    </row>
    <row r="1027">
      <c r="A1027" s="65" t="inlineStr">
        <is>
          <t>INT-01026</t>
        </is>
      </c>
      <c r="B1027" s="65" t="inlineStr">
        <is>
          <t>DEV-02771</t>
        </is>
      </c>
      <c r="C1027" s="66" t="n">
        <v>46147</v>
      </c>
      <c r="D1027" s="65" t="inlineStr">
        <is>
          <t>2026-05</t>
        </is>
      </c>
      <c r="E1027" s="65" t="inlineStr">
        <is>
          <t>2025-2026</t>
        </is>
      </c>
      <c r="F1027" s="65" t="inlineStr">
        <is>
          <t>TEC-08</t>
        </is>
      </c>
      <c r="G1027" s="65" t="inlineStr">
        <is>
          <t>Elodie Ravel</t>
        </is>
      </c>
      <c r="H1027" s="65" t="inlineStr">
        <is>
          <t>Toulouse</t>
        </is>
      </c>
      <c r="I1027" s="65" t="inlineStr">
        <is>
          <t>Électricité</t>
        </is>
      </c>
      <c r="J1027" s="70" t="n">
        <v>15.7</v>
      </c>
      <c r="K1027" s="70" t="n">
        <v>15.9</v>
      </c>
      <c r="L1027" s="72" t="n">
        <v>32</v>
      </c>
      <c r="M1027" s="68" t="n">
        <v>508.8</v>
      </c>
      <c r="N1027" s="68" t="n">
        <v>3775.33</v>
      </c>
      <c r="O1027" s="65" t="inlineStr">
        <is>
          <t>Terminée</t>
        </is>
      </c>
      <c r="P1027" s="67">
        <f>$I1027</f>
        <v/>
      </c>
      <c r="Q1027" s="69">
        <f>1</f>
        <v/>
      </c>
      <c r="R1027" s="68">
        <f>IFERROR(INDEX(Devis!$M$2:$M$3053,MATCH($B1027,Devis!$A$2:$A$3053,0)),0)</f>
        <v/>
      </c>
      <c r="S1027" s="68">
        <f>$M1027+$N1027</f>
        <v/>
      </c>
      <c r="T1027" s="68">
        <f>$R1027-$S1027</f>
        <v/>
      </c>
      <c r="U1027" s="67">
        <f>IFERROR(IF(($C1027-INDEX(Techniciens!$G$2:$G$13,MATCH($F1027,Techniciens!$A$2:$A$13,0)))&lt;=365,"Moins d'un an",IF(($C1027-INDEX(Techniciens!$G$2:$G$13,MATCH($F1027,Techniciens!$A$2:$A$13,0)))&lt;=730,"1 à 2 ans","Plus de 2 ans")),"")</f>
        <v/>
      </c>
    </row>
    <row r="1028">
      <c r="A1028" s="65" t="inlineStr">
        <is>
          <t>INT-01027</t>
        </is>
      </c>
      <c r="B1028" s="65" t="inlineStr">
        <is>
          <t>DEV-02777</t>
        </is>
      </c>
      <c r="C1028" s="66" t="n">
        <v>46118</v>
      </c>
      <c r="D1028" s="65" t="inlineStr">
        <is>
          <t>2026-04</t>
        </is>
      </c>
      <c r="E1028" s="65" t="inlineStr">
        <is>
          <t>2025-2026</t>
        </is>
      </c>
      <c r="F1028" s="65" t="inlineStr">
        <is>
          <t>TEC-09</t>
        </is>
      </c>
      <c r="G1028" s="65" t="inlineStr">
        <is>
          <t>Mehdi Ouali</t>
        </is>
      </c>
      <c r="H1028" s="65" t="inlineStr">
        <is>
          <t>Toulouse</t>
        </is>
      </c>
      <c r="I1028" s="65" t="inlineStr">
        <is>
          <t>Dépannage</t>
        </is>
      </c>
      <c r="J1028" s="70" t="n">
        <v>2.1</v>
      </c>
      <c r="K1028" s="70" t="n">
        <v>2.3</v>
      </c>
      <c r="L1028" s="72" t="n">
        <v>28</v>
      </c>
      <c r="M1028" s="68" t="n">
        <v>64.40000000000001</v>
      </c>
      <c r="N1028" s="68" t="n">
        <v>125.64</v>
      </c>
      <c r="O1028" s="65" t="inlineStr">
        <is>
          <t>Terminée</t>
        </is>
      </c>
      <c r="P1028" s="67">
        <f>$I1028</f>
        <v/>
      </c>
      <c r="Q1028" s="69">
        <f>1</f>
        <v/>
      </c>
      <c r="R1028" s="68">
        <f>IFERROR(INDEX(Devis!$M$2:$M$3053,MATCH($B1028,Devis!$A$2:$A$3053,0)),0)</f>
        <v/>
      </c>
      <c r="S1028" s="68">
        <f>$M1028+$N1028</f>
        <v/>
      </c>
      <c r="T1028" s="68">
        <f>$R1028-$S1028</f>
        <v/>
      </c>
      <c r="U1028" s="67">
        <f>IFERROR(IF(($C1028-INDEX(Techniciens!$G$2:$G$13,MATCH($F1028,Techniciens!$A$2:$A$13,0)))&lt;=365,"Moins d'un an",IF(($C1028-INDEX(Techniciens!$G$2:$G$13,MATCH($F1028,Techniciens!$A$2:$A$13,0)))&lt;=730,"1 à 2 ans","Plus de 2 ans")),"")</f>
        <v/>
      </c>
    </row>
    <row r="1029">
      <c r="A1029" s="65" t="inlineStr">
        <is>
          <t>INT-01028</t>
        </is>
      </c>
      <c r="B1029" s="65" t="inlineStr">
        <is>
          <t>DEV-02778</t>
        </is>
      </c>
      <c r="C1029" s="66" t="n">
        <v>46146</v>
      </c>
      <c r="D1029" s="65" t="inlineStr">
        <is>
          <t>2026-05</t>
        </is>
      </c>
      <c r="E1029" s="65" t="inlineStr">
        <is>
          <t>2025-2026</t>
        </is>
      </c>
      <c r="F1029" s="65" t="inlineStr">
        <is>
          <t>TEC-09</t>
        </is>
      </c>
      <c r="G1029" s="65" t="inlineStr">
        <is>
          <t>Mehdi Ouali</t>
        </is>
      </c>
      <c r="H1029" s="65" t="inlineStr">
        <is>
          <t>Toulouse</t>
        </is>
      </c>
      <c r="I1029" s="65" t="inlineStr">
        <is>
          <t>Dépannage</t>
        </is>
      </c>
      <c r="J1029" s="70" t="n">
        <v>1.9</v>
      </c>
      <c r="K1029" s="70" t="n">
        <v>1.8</v>
      </c>
      <c r="L1029" s="72" t="n">
        <v>28</v>
      </c>
      <c r="M1029" s="68" t="n">
        <v>50.4</v>
      </c>
      <c r="N1029" s="68" t="n">
        <v>181.51</v>
      </c>
      <c r="O1029" s="65" t="inlineStr">
        <is>
          <t>Terminée</t>
        </is>
      </c>
      <c r="P1029" s="67">
        <f>$I1029</f>
        <v/>
      </c>
      <c r="Q1029" s="69">
        <f>1</f>
        <v/>
      </c>
      <c r="R1029" s="68">
        <f>IFERROR(INDEX(Devis!$M$2:$M$3053,MATCH($B1029,Devis!$A$2:$A$3053,0)),0)</f>
        <v/>
      </c>
      <c r="S1029" s="68">
        <f>$M1029+$N1029</f>
        <v/>
      </c>
      <c r="T1029" s="68">
        <f>$R1029-$S1029</f>
        <v/>
      </c>
      <c r="U1029" s="67">
        <f>IFERROR(IF(($C1029-INDEX(Techniciens!$G$2:$G$13,MATCH($F1029,Techniciens!$A$2:$A$13,0)))&lt;=365,"Moins d'un an",IF(($C1029-INDEX(Techniciens!$G$2:$G$13,MATCH($F1029,Techniciens!$A$2:$A$13,0)))&lt;=730,"1 à 2 ans","Plus de 2 ans")),"")</f>
        <v/>
      </c>
    </row>
    <row r="1030">
      <c r="A1030" s="65" t="inlineStr">
        <is>
          <t>INT-01029</t>
        </is>
      </c>
      <c r="B1030" s="65" t="inlineStr">
        <is>
          <t>DEV-02780</t>
        </is>
      </c>
      <c r="C1030" s="66" t="n">
        <v>46132</v>
      </c>
      <c r="D1030" s="65" t="inlineStr">
        <is>
          <t>2026-04</t>
        </is>
      </c>
      <c r="E1030" s="65" t="inlineStr">
        <is>
          <t>2025-2026</t>
        </is>
      </c>
      <c r="F1030" s="65" t="inlineStr">
        <is>
          <t>TEC-12</t>
        </is>
      </c>
      <c r="G1030" s="65" t="inlineStr">
        <is>
          <t>Inès Bonnaud</t>
        </is>
      </c>
      <c r="H1030" s="65" t="inlineStr">
        <is>
          <t>Montpellier</t>
        </is>
      </c>
      <c r="I1030" s="65" t="inlineStr">
        <is>
          <t>Électricité</t>
        </is>
      </c>
      <c r="J1030" s="70" t="n">
        <v>48.8</v>
      </c>
      <c r="K1030" s="70" t="n">
        <v>61.2</v>
      </c>
      <c r="L1030" s="72" t="n">
        <v>29</v>
      </c>
      <c r="M1030" s="68" t="n">
        <v>1774.8</v>
      </c>
      <c r="N1030" s="68" t="n">
        <v>5362.82</v>
      </c>
      <c r="O1030" s="65" t="inlineStr">
        <is>
          <t>Terminée</t>
        </is>
      </c>
      <c r="P1030" s="67">
        <f>$I1030</f>
        <v/>
      </c>
      <c r="Q1030" s="69">
        <f>1</f>
        <v/>
      </c>
      <c r="R1030" s="68">
        <f>IFERROR(INDEX(Devis!$M$2:$M$3053,MATCH($B1030,Devis!$A$2:$A$3053,0)),0)</f>
        <v/>
      </c>
      <c r="S1030" s="68">
        <f>$M1030+$N1030</f>
        <v/>
      </c>
      <c r="T1030" s="68">
        <f>$R1030-$S1030</f>
        <v/>
      </c>
      <c r="U1030" s="67">
        <f>IFERROR(IF(($C1030-INDEX(Techniciens!$G$2:$G$13,MATCH($F1030,Techniciens!$A$2:$A$13,0)))&lt;=365,"Moins d'un an",IF(($C1030-INDEX(Techniciens!$G$2:$G$13,MATCH($F1030,Techniciens!$A$2:$A$13,0)))&lt;=730,"1 à 2 ans","Plus de 2 ans")),"")</f>
        <v/>
      </c>
    </row>
    <row r="1031">
      <c r="A1031" s="65" t="inlineStr">
        <is>
          <t>INT-01030</t>
        </is>
      </c>
      <c r="B1031" s="65" t="inlineStr">
        <is>
          <t>DEV-02782</t>
        </is>
      </c>
      <c r="C1031" s="66" t="n">
        <v>46128</v>
      </c>
      <c r="D1031" s="65" t="inlineStr">
        <is>
          <t>2026-04</t>
        </is>
      </c>
      <c r="E1031" s="65" t="inlineStr">
        <is>
          <t>2025-2026</t>
        </is>
      </c>
      <c r="F1031" s="65" t="inlineStr">
        <is>
          <t>TEC-09</t>
        </is>
      </c>
      <c r="G1031" s="65" t="inlineStr">
        <is>
          <t>Mehdi Ouali</t>
        </is>
      </c>
      <c r="H1031" s="65" t="inlineStr">
        <is>
          <t>Toulouse</t>
        </is>
      </c>
      <c r="I1031" s="65" t="inlineStr">
        <is>
          <t>Dépannage</t>
        </is>
      </c>
      <c r="J1031" s="70" t="n">
        <v>1.1</v>
      </c>
      <c r="K1031" s="70" t="n">
        <v>1.1</v>
      </c>
      <c r="L1031" s="72" t="n">
        <v>28</v>
      </c>
      <c r="M1031" s="68" t="n">
        <v>30.8</v>
      </c>
      <c r="N1031" s="68" t="n">
        <v>122.01</v>
      </c>
      <c r="O1031" s="65" t="inlineStr">
        <is>
          <t>Terminée</t>
        </is>
      </c>
      <c r="P1031" s="67">
        <f>$I1031</f>
        <v/>
      </c>
      <c r="Q1031" s="69">
        <f>1</f>
        <v/>
      </c>
      <c r="R1031" s="68">
        <f>IFERROR(INDEX(Devis!$M$2:$M$3053,MATCH($B1031,Devis!$A$2:$A$3053,0)),0)</f>
        <v/>
      </c>
      <c r="S1031" s="68">
        <f>$M1031+$N1031</f>
        <v/>
      </c>
      <c r="T1031" s="68">
        <f>$R1031-$S1031</f>
        <v/>
      </c>
      <c r="U1031" s="67">
        <f>IFERROR(IF(($C1031-INDEX(Techniciens!$G$2:$G$13,MATCH($F1031,Techniciens!$A$2:$A$13,0)))&lt;=365,"Moins d'un an",IF(($C1031-INDEX(Techniciens!$G$2:$G$13,MATCH($F1031,Techniciens!$A$2:$A$13,0)))&lt;=730,"1 à 2 ans","Plus de 2 ans")),"")</f>
        <v/>
      </c>
    </row>
    <row r="1032">
      <c r="A1032" s="65" t="inlineStr">
        <is>
          <t>INT-01031</t>
        </is>
      </c>
      <c r="B1032" s="65" t="inlineStr">
        <is>
          <t>DEV-02783</t>
        </is>
      </c>
      <c r="C1032" s="66" t="n">
        <v>46142</v>
      </c>
      <c r="D1032" s="65" t="inlineStr">
        <is>
          <t>2026-04</t>
        </is>
      </c>
      <c r="E1032" s="65" t="inlineStr">
        <is>
          <t>2025-2026</t>
        </is>
      </c>
      <c r="F1032" s="65" t="inlineStr">
        <is>
          <t>TEC-03</t>
        </is>
      </c>
      <c r="G1032" s="65" t="inlineStr">
        <is>
          <t>Fabien Ortiz</t>
        </is>
      </c>
      <c r="H1032" s="65" t="inlineStr">
        <is>
          <t>Bordeaux</t>
        </is>
      </c>
      <c r="I1032" s="65" t="inlineStr">
        <is>
          <t>Dépannage</t>
        </is>
      </c>
      <c r="J1032" s="70" t="n">
        <v>1.5</v>
      </c>
      <c r="K1032" s="70" t="n">
        <v>1.4</v>
      </c>
      <c r="L1032" s="72" t="n">
        <v>33</v>
      </c>
      <c r="M1032" s="68" t="n">
        <v>46.2</v>
      </c>
      <c r="N1032" s="68" t="n">
        <v>204.14</v>
      </c>
      <c r="O1032" s="65" t="inlineStr">
        <is>
          <t>Terminée</t>
        </is>
      </c>
      <c r="P1032" s="67">
        <f>$I1032</f>
        <v/>
      </c>
      <c r="Q1032" s="69">
        <f>1</f>
        <v/>
      </c>
      <c r="R1032" s="68">
        <f>IFERROR(INDEX(Devis!$M$2:$M$3053,MATCH($B1032,Devis!$A$2:$A$3053,0)),0)</f>
        <v/>
      </c>
      <c r="S1032" s="68">
        <f>$M1032+$N1032</f>
        <v/>
      </c>
      <c r="T1032" s="68">
        <f>$R1032-$S1032</f>
        <v/>
      </c>
      <c r="U1032" s="67">
        <f>IFERROR(IF(($C1032-INDEX(Techniciens!$G$2:$G$13,MATCH($F1032,Techniciens!$A$2:$A$13,0)))&lt;=365,"Moins d'un an",IF(($C1032-INDEX(Techniciens!$G$2:$G$13,MATCH($F1032,Techniciens!$A$2:$A$13,0)))&lt;=730,"1 à 2 ans","Plus de 2 ans")),"")</f>
        <v/>
      </c>
    </row>
    <row r="1033">
      <c r="A1033" s="65" t="inlineStr">
        <is>
          <t>INT-01032</t>
        </is>
      </c>
      <c r="B1033" s="65" t="inlineStr">
        <is>
          <t>DEV-02785</t>
        </is>
      </c>
      <c r="C1033" s="66" t="n">
        <v>46129</v>
      </c>
      <c r="D1033" s="65" t="inlineStr">
        <is>
          <t>2026-04</t>
        </is>
      </c>
      <c r="E1033" s="65" t="inlineStr">
        <is>
          <t>2025-2026</t>
        </is>
      </c>
      <c r="F1033" s="65" t="inlineStr">
        <is>
          <t>TEC-09</t>
        </is>
      </c>
      <c r="G1033" s="65" t="inlineStr">
        <is>
          <t>Mehdi Ouali</t>
        </is>
      </c>
      <c r="H1033" s="65" t="inlineStr">
        <is>
          <t>Toulouse</t>
        </is>
      </c>
      <c r="I1033" s="65" t="inlineStr">
        <is>
          <t>Dépannage</t>
        </is>
      </c>
      <c r="J1033" s="70" t="n">
        <v>1</v>
      </c>
      <c r="K1033" s="70" t="n">
        <v>1.2</v>
      </c>
      <c r="L1033" s="72" t="n">
        <v>28</v>
      </c>
      <c r="M1033" s="68" t="n">
        <v>33.6</v>
      </c>
      <c r="N1033" s="68" t="n">
        <v>185.86</v>
      </c>
      <c r="O1033" s="65" t="inlineStr">
        <is>
          <t>Terminée</t>
        </is>
      </c>
      <c r="P1033" s="67">
        <f>$I1033</f>
        <v/>
      </c>
      <c r="Q1033" s="69">
        <f>1</f>
        <v/>
      </c>
      <c r="R1033" s="68">
        <f>IFERROR(INDEX(Devis!$M$2:$M$3053,MATCH($B1033,Devis!$A$2:$A$3053,0)),0)</f>
        <v/>
      </c>
      <c r="S1033" s="68">
        <f>$M1033+$N1033</f>
        <v/>
      </c>
      <c r="T1033" s="68">
        <f>$R1033-$S1033</f>
        <v/>
      </c>
      <c r="U1033" s="67">
        <f>IFERROR(IF(($C1033-INDEX(Techniciens!$G$2:$G$13,MATCH($F1033,Techniciens!$A$2:$A$13,0)))&lt;=365,"Moins d'un an",IF(($C1033-INDEX(Techniciens!$G$2:$G$13,MATCH($F1033,Techniciens!$A$2:$A$13,0)))&lt;=730,"1 à 2 ans","Plus de 2 ans")),"")</f>
        <v/>
      </c>
    </row>
    <row r="1034">
      <c r="A1034" s="65" t="inlineStr">
        <is>
          <t>INT-01033</t>
        </is>
      </c>
      <c r="B1034" s="65" t="inlineStr">
        <is>
          <t>DEV-02786</t>
        </is>
      </c>
      <c r="C1034" s="66" t="n">
        <v>46146</v>
      </c>
      <c r="D1034" s="65" t="inlineStr">
        <is>
          <t>2026-05</t>
        </is>
      </c>
      <c r="E1034" s="65" t="inlineStr">
        <is>
          <t>2025-2026</t>
        </is>
      </c>
      <c r="F1034" s="65" t="inlineStr">
        <is>
          <t>TEC-12</t>
        </is>
      </c>
      <c r="G1034" s="65" t="inlineStr">
        <is>
          <t>Inès Bonnaud</t>
        </is>
      </c>
      <c r="H1034" s="65" t="inlineStr">
        <is>
          <t>Montpellier</t>
        </is>
      </c>
      <c r="I1034" s="65" t="inlineStr">
        <is>
          <t>Électricité</t>
        </is>
      </c>
      <c r="J1034" s="70" t="n">
        <v>16.1</v>
      </c>
      <c r="K1034" s="70" t="n">
        <v>17.7</v>
      </c>
      <c r="L1034" s="72" t="n">
        <v>29</v>
      </c>
      <c r="M1034" s="68" t="n">
        <v>513.3</v>
      </c>
      <c r="N1034" s="68" t="n">
        <v>2526.08</v>
      </c>
      <c r="O1034" s="65" t="inlineStr">
        <is>
          <t>Terminée</t>
        </is>
      </c>
      <c r="P1034" s="67">
        <f>$I1034</f>
        <v/>
      </c>
      <c r="Q1034" s="69">
        <f>1</f>
        <v/>
      </c>
      <c r="R1034" s="68">
        <f>IFERROR(INDEX(Devis!$M$2:$M$3053,MATCH($B1034,Devis!$A$2:$A$3053,0)),0)</f>
        <v/>
      </c>
      <c r="S1034" s="68">
        <f>$M1034+$N1034</f>
        <v/>
      </c>
      <c r="T1034" s="68">
        <f>$R1034-$S1034</f>
        <v/>
      </c>
      <c r="U1034" s="67">
        <f>IFERROR(IF(($C1034-INDEX(Techniciens!$G$2:$G$13,MATCH($F1034,Techniciens!$A$2:$A$13,0)))&lt;=365,"Moins d'un an",IF(($C1034-INDEX(Techniciens!$G$2:$G$13,MATCH($F1034,Techniciens!$A$2:$A$13,0)))&lt;=730,"1 à 2 ans","Plus de 2 ans")),"")</f>
        <v/>
      </c>
    </row>
    <row r="1035">
      <c r="A1035" s="65" t="inlineStr">
        <is>
          <t>INT-01034</t>
        </is>
      </c>
      <c r="B1035" s="65" t="inlineStr">
        <is>
          <t>DEV-02789</t>
        </is>
      </c>
      <c r="C1035" s="66" t="n">
        <v>46132</v>
      </c>
      <c r="D1035" s="65" t="inlineStr">
        <is>
          <t>2026-04</t>
        </is>
      </c>
      <c r="E1035" s="65" t="inlineStr">
        <is>
          <t>2025-2026</t>
        </is>
      </c>
      <c r="F1035" s="65" t="inlineStr">
        <is>
          <t>TEC-05</t>
        </is>
      </c>
      <c r="G1035" s="65" t="inlineStr">
        <is>
          <t>Sonia Mercier</t>
        </is>
      </c>
      <c r="H1035" s="65" t="inlineStr">
        <is>
          <t>Bordeaux</t>
        </is>
      </c>
      <c r="I1035" s="65" t="inlineStr">
        <is>
          <t>Dépannage</t>
        </is>
      </c>
      <c r="J1035" s="70" t="n">
        <v>1.1</v>
      </c>
      <c r="K1035" s="70" t="n">
        <v>1.1</v>
      </c>
      <c r="L1035" s="72" t="n">
        <v>31</v>
      </c>
      <c r="M1035" s="68" t="n">
        <v>34.1</v>
      </c>
      <c r="N1035" s="68" t="n">
        <v>92.23999999999999</v>
      </c>
      <c r="O1035" s="65" t="inlineStr">
        <is>
          <t>Terminée</t>
        </is>
      </c>
      <c r="P1035" s="67">
        <f>$I1035</f>
        <v/>
      </c>
      <c r="Q1035" s="69">
        <f>1</f>
        <v/>
      </c>
      <c r="R1035" s="68">
        <f>IFERROR(INDEX(Devis!$M$2:$M$3053,MATCH($B1035,Devis!$A$2:$A$3053,0)),0)</f>
        <v/>
      </c>
      <c r="S1035" s="68">
        <f>$M1035+$N1035</f>
        <v/>
      </c>
      <c r="T1035" s="68">
        <f>$R1035-$S1035</f>
        <v/>
      </c>
      <c r="U1035" s="67">
        <f>IFERROR(IF(($C1035-INDEX(Techniciens!$G$2:$G$13,MATCH($F1035,Techniciens!$A$2:$A$13,0)))&lt;=365,"Moins d'un an",IF(($C1035-INDEX(Techniciens!$G$2:$G$13,MATCH($F1035,Techniciens!$A$2:$A$13,0)))&lt;=730,"1 à 2 ans","Plus de 2 ans")),"")</f>
        <v/>
      </c>
    </row>
    <row r="1036">
      <c r="A1036" s="65" t="inlineStr">
        <is>
          <t>INT-01035</t>
        </is>
      </c>
      <c r="B1036" s="65" t="inlineStr">
        <is>
          <t>DEV-02792</t>
        </is>
      </c>
      <c r="C1036" s="66" t="n">
        <v>46147</v>
      </c>
      <c r="D1036" s="65" t="inlineStr">
        <is>
          <t>2026-05</t>
        </is>
      </c>
      <c r="E1036" s="65" t="inlineStr">
        <is>
          <t>2025-2026</t>
        </is>
      </c>
      <c r="F1036" s="65" t="inlineStr">
        <is>
          <t>TEC-05</t>
        </is>
      </c>
      <c r="G1036" s="65" t="inlineStr">
        <is>
          <t>Sonia Mercier</t>
        </is>
      </c>
      <c r="H1036" s="65" t="inlineStr">
        <is>
          <t>Bordeaux</t>
        </is>
      </c>
      <c r="I1036" s="65" t="inlineStr">
        <is>
          <t>Salle de bain</t>
        </is>
      </c>
      <c r="J1036" s="70" t="n">
        <v>15.1</v>
      </c>
      <c r="K1036" s="70" t="n">
        <v>14.6</v>
      </c>
      <c r="L1036" s="72" t="n">
        <v>31</v>
      </c>
      <c r="M1036" s="68" t="n">
        <v>452.6</v>
      </c>
      <c r="N1036" s="68" t="n">
        <v>2680.78</v>
      </c>
      <c r="O1036" s="65" t="inlineStr">
        <is>
          <t>Terminée</t>
        </is>
      </c>
      <c r="P1036" s="67">
        <f>$I1036</f>
        <v/>
      </c>
      <c r="Q1036" s="69">
        <f>1</f>
        <v/>
      </c>
      <c r="R1036" s="68">
        <f>IFERROR(INDEX(Devis!$M$2:$M$3053,MATCH($B1036,Devis!$A$2:$A$3053,0)),0)</f>
        <v/>
      </c>
      <c r="S1036" s="68">
        <f>$M1036+$N1036</f>
        <v/>
      </c>
      <c r="T1036" s="68">
        <f>$R1036-$S1036</f>
        <v/>
      </c>
      <c r="U1036" s="67">
        <f>IFERROR(IF(($C1036-INDEX(Techniciens!$G$2:$G$13,MATCH($F1036,Techniciens!$A$2:$A$13,0)))&lt;=365,"Moins d'un an",IF(($C1036-INDEX(Techniciens!$G$2:$G$13,MATCH($F1036,Techniciens!$A$2:$A$13,0)))&lt;=730,"1 à 2 ans","Plus de 2 ans")),"")</f>
        <v/>
      </c>
    </row>
    <row r="1037">
      <c r="A1037" s="65" t="inlineStr">
        <is>
          <t>INT-01036</t>
        </is>
      </c>
      <c r="B1037" s="65" t="inlineStr">
        <is>
          <t>DEV-02794</t>
        </is>
      </c>
      <c r="C1037" s="66" t="n">
        <v>46156</v>
      </c>
      <c r="D1037" s="65" t="inlineStr">
        <is>
          <t>2026-05</t>
        </is>
      </c>
      <c r="E1037" s="65" t="inlineStr">
        <is>
          <t>2025-2026</t>
        </is>
      </c>
      <c r="F1037" s="65" t="inlineStr">
        <is>
          <t>TEC-09</t>
        </is>
      </c>
      <c r="G1037" s="65" t="inlineStr">
        <is>
          <t>Mehdi Ouali</t>
        </is>
      </c>
      <c r="H1037" s="65" t="inlineStr">
        <is>
          <t>Toulouse</t>
        </is>
      </c>
      <c r="I1037" s="65" t="inlineStr">
        <is>
          <t>Dépannage</t>
        </is>
      </c>
      <c r="J1037" s="70" t="n">
        <v>1</v>
      </c>
      <c r="K1037" s="70" t="n">
        <v>1.1</v>
      </c>
      <c r="L1037" s="72" t="n">
        <v>28</v>
      </c>
      <c r="M1037" s="68" t="n">
        <v>30.8</v>
      </c>
      <c r="N1037" s="68" t="n">
        <v>91.83</v>
      </c>
      <c r="O1037" s="65" t="inlineStr">
        <is>
          <t>Terminée</t>
        </is>
      </c>
      <c r="P1037" s="67">
        <f>$I1037</f>
        <v/>
      </c>
      <c r="Q1037" s="69">
        <f>1</f>
        <v/>
      </c>
      <c r="R1037" s="68">
        <f>IFERROR(INDEX(Devis!$M$2:$M$3053,MATCH($B1037,Devis!$A$2:$A$3053,0)),0)</f>
        <v/>
      </c>
      <c r="S1037" s="68">
        <f>$M1037+$N1037</f>
        <v/>
      </c>
      <c r="T1037" s="68">
        <f>$R1037-$S1037</f>
        <v/>
      </c>
      <c r="U1037" s="67">
        <f>IFERROR(IF(($C1037-INDEX(Techniciens!$G$2:$G$13,MATCH($F1037,Techniciens!$A$2:$A$13,0)))&lt;=365,"Moins d'un an",IF(($C1037-INDEX(Techniciens!$G$2:$G$13,MATCH($F1037,Techniciens!$A$2:$A$13,0)))&lt;=730,"1 à 2 ans","Plus de 2 ans")),"")</f>
        <v/>
      </c>
    </row>
    <row r="1038">
      <c r="A1038" s="65" t="inlineStr">
        <is>
          <t>INT-01037</t>
        </is>
      </c>
      <c r="B1038" s="65" t="inlineStr">
        <is>
          <t>DEV-02795</t>
        </is>
      </c>
      <c r="C1038" s="66" t="n">
        <v>46156</v>
      </c>
      <c r="D1038" s="65" t="inlineStr">
        <is>
          <t>2026-05</t>
        </is>
      </c>
      <c r="E1038" s="65" t="inlineStr">
        <is>
          <t>2025-2026</t>
        </is>
      </c>
      <c r="F1038" s="65" t="inlineStr">
        <is>
          <t>TEC-05</t>
        </is>
      </c>
      <c r="G1038" s="65" t="inlineStr">
        <is>
          <t>Sonia Mercier</t>
        </is>
      </c>
      <c r="H1038" s="65" t="inlineStr">
        <is>
          <t>Bordeaux</t>
        </is>
      </c>
      <c r="I1038" s="65" t="inlineStr">
        <is>
          <t>Salle de bain</t>
        </is>
      </c>
      <c r="J1038" s="70" t="n">
        <v>5.4</v>
      </c>
      <c r="K1038" s="70" t="n">
        <v>5.1</v>
      </c>
      <c r="L1038" s="72" t="n">
        <v>31</v>
      </c>
      <c r="M1038" s="68" t="n">
        <v>158.1</v>
      </c>
      <c r="N1038" s="68" t="n">
        <v>1556.53</v>
      </c>
      <c r="O1038" s="65" t="inlineStr">
        <is>
          <t>Terminée</t>
        </is>
      </c>
      <c r="P1038" s="67">
        <f>$I1038</f>
        <v/>
      </c>
      <c r="Q1038" s="69">
        <f>1</f>
        <v/>
      </c>
      <c r="R1038" s="68">
        <f>IFERROR(INDEX(Devis!$M$2:$M$3053,MATCH($B1038,Devis!$A$2:$A$3053,0)),0)</f>
        <v/>
      </c>
      <c r="S1038" s="68">
        <f>$M1038+$N1038</f>
        <v/>
      </c>
      <c r="T1038" s="68">
        <f>$R1038-$S1038</f>
        <v/>
      </c>
      <c r="U1038" s="67">
        <f>IFERROR(IF(($C1038-INDEX(Techniciens!$G$2:$G$13,MATCH($F1038,Techniciens!$A$2:$A$13,0)))&lt;=365,"Moins d'un an",IF(($C1038-INDEX(Techniciens!$G$2:$G$13,MATCH($F1038,Techniciens!$A$2:$A$13,0)))&lt;=730,"1 à 2 ans","Plus de 2 ans")),"")</f>
        <v/>
      </c>
    </row>
    <row r="1039">
      <c r="A1039" s="65" t="inlineStr">
        <is>
          <t>INT-01038</t>
        </is>
      </c>
      <c r="B1039" s="65" t="inlineStr">
        <is>
          <t>DEV-02796</t>
        </is>
      </c>
      <c r="C1039" s="66" t="n">
        <v>46142</v>
      </c>
      <c r="D1039" s="65" t="inlineStr">
        <is>
          <t>2026-04</t>
        </is>
      </c>
      <c r="E1039" s="65" t="inlineStr">
        <is>
          <t>2025-2026</t>
        </is>
      </c>
      <c r="F1039" s="65" t="inlineStr">
        <is>
          <t>TEC-02</t>
        </is>
      </c>
      <c r="G1039" s="65" t="inlineStr">
        <is>
          <t>Ahmed Zahiri</t>
        </is>
      </c>
      <c r="H1039" s="65" t="inlineStr">
        <is>
          <t>Bordeaux</t>
        </is>
      </c>
      <c r="I1039" s="65" t="inlineStr">
        <is>
          <t>Dépannage</t>
        </is>
      </c>
      <c r="J1039" s="70" t="n">
        <v>1.6</v>
      </c>
      <c r="K1039" s="70" t="n">
        <v>1.4</v>
      </c>
      <c r="L1039" s="72" t="n">
        <v>35</v>
      </c>
      <c r="M1039" s="68" t="n">
        <v>49</v>
      </c>
      <c r="N1039" s="68" t="n">
        <v>121.17</v>
      </c>
      <c r="O1039" s="65" t="inlineStr">
        <is>
          <t>Terminée</t>
        </is>
      </c>
      <c r="P1039" s="67">
        <f>$I1039</f>
        <v/>
      </c>
      <c r="Q1039" s="69">
        <f>1</f>
        <v/>
      </c>
      <c r="R1039" s="68">
        <f>IFERROR(INDEX(Devis!$M$2:$M$3053,MATCH($B1039,Devis!$A$2:$A$3053,0)),0)</f>
        <v/>
      </c>
      <c r="S1039" s="68">
        <f>$M1039+$N1039</f>
        <v/>
      </c>
      <c r="T1039" s="68">
        <f>$R1039-$S1039</f>
        <v/>
      </c>
      <c r="U1039" s="67">
        <f>IFERROR(IF(($C1039-INDEX(Techniciens!$G$2:$G$13,MATCH($F1039,Techniciens!$A$2:$A$13,0)))&lt;=365,"Moins d'un an",IF(($C1039-INDEX(Techniciens!$G$2:$G$13,MATCH($F1039,Techniciens!$A$2:$A$13,0)))&lt;=730,"1 à 2 ans","Plus de 2 ans")),"")</f>
        <v/>
      </c>
    </row>
    <row r="1040">
      <c r="A1040" s="65" t="inlineStr">
        <is>
          <t>INT-01039</t>
        </is>
      </c>
      <c r="B1040" s="65" t="inlineStr">
        <is>
          <t>DEV-02800</t>
        </is>
      </c>
      <c r="C1040" s="66" t="n">
        <v>46133</v>
      </c>
      <c r="D1040" s="65" t="inlineStr">
        <is>
          <t>2026-04</t>
        </is>
      </c>
      <c r="E1040" s="65" t="inlineStr">
        <is>
          <t>2025-2026</t>
        </is>
      </c>
      <c r="F1040" s="65" t="inlineStr">
        <is>
          <t>TEC-08</t>
        </is>
      </c>
      <c r="G1040" s="65" t="inlineStr">
        <is>
          <t>Elodie Ravel</t>
        </is>
      </c>
      <c r="H1040" s="65" t="inlineStr">
        <is>
          <t>Toulouse</t>
        </is>
      </c>
      <c r="I1040" s="65" t="inlineStr">
        <is>
          <t>Salle de bain</t>
        </is>
      </c>
      <c r="J1040" s="70" t="n">
        <v>5.3</v>
      </c>
      <c r="K1040" s="70" t="n">
        <v>6</v>
      </c>
      <c r="L1040" s="72" t="n">
        <v>32</v>
      </c>
      <c r="M1040" s="68" t="n">
        <v>192</v>
      </c>
      <c r="N1040" s="68" t="n">
        <v>665.0700000000001</v>
      </c>
      <c r="O1040" s="65" t="inlineStr">
        <is>
          <t>Terminée</t>
        </is>
      </c>
      <c r="P1040" s="67">
        <f>$I1040</f>
        <v/>
      </c>
      <c r="Q1040" s="69">
        <f>1</f>
        <v/>
      </c>
      <c r="R1040" s="68">
        <f>IFERROR(INDEX(Devis!$M$2:$M$3053,MATCH($B1040,Devis!$A$2:$A$3053,0)),0)</f>
        <v/>
      </c>
      <c r="S1040" s="68">
        <f>$M1040+$N1040</f>
        <v/>
      </c>
      <c r="T1040" s="68">
        <f>$R1040-$S1040</f>
        <v/>
      </c>
      <c r="U1040" s="67">
        <f>IFERROR(IF(($C1040-INDEX(Techniciens!$G$2:$G$13,MATCH($F1040,Techniciens!$A$2:$A$13,0)))&lt;=365,"Moins d'un an",IF(($C1040-INDEX(Techniciens!$G$2:$G$13,MATCH($F1040,Techniciens!$A$2:$A$13,0)))&lt;=730,"1 à 2 ans","Plus de 2 ans")),"")</f>
        <v/>
      </c>
    </row>
    <row r="1041">
      <c r="A1041" s="65" t="inlineStr">
        <is>
          <t>INT-01040</t>
        </is>
      </c>
      <c r="B1041" s="65" t="inlineStr">
        <is>
          <t>DEV-02806</t>
        </is>
      </c>
      <c r="C1041" s="66" t="n">
        <v>46153</v>
      </c>
      <c r="D1041" s="65" t="inlineStr">
        <is>
          <t>2026-05</t>
        </is>
      </c>
      <c r="E1041" s="65" t="inlineStr">
        <is>
          <t>2025-2026</t>
        </is>
      </c>
      <c r="F1041" s="65" t="inlineStr">
        <is>
          <t>TEC-10</t>
        </is>
      </c>
      <c r="G1041" s="65" t="inlineStr">
        <is>
          <t>Bruno Castel</t>
        </is>
      </c>
      <c r="H1041" s="65" t="inlineStr">
        <is>
          <t>Montpellier</t>
        </is>
      </c>
      <c r="I1041" s="65" t="inlineStr">
        <is>
          <t>Plomberie</t>
        </is>
      </c>
      <c r="J1041" s="70" t="n">
        <v>29.8</v>
      </c>
      <c r="K1041" s="70" t="n">
        <v>35.2</v>
      </c>
      <c r="L1041" s="72" t="n">
        <v>31</v>
      </c>
      <c r="M1041" s="68" t="n">
        <v>1091.2</v>
      </c>
      <c r="N1041" s="68" t="n">
        <v>9296.66</v>
      </c>
      <c r="O1041" s="65" t="inlineStr">
        <is>
          <t>Terminée</t>
        </is>
      </c>
      <c r="P1041" s="67">
        <f>$I1041</f>
        <v/>
      </c>
      <c r="Q1041" s="69">
        <f>1</f>
        <v/>
      </c>
      <c r="R1041" s="68">
        <f>IFERROR(INDEX(Devis!$M$2:$M$3053,MATCH($B1041,Devis!$A$2:$A$3053,0)),0)</f>
        <v/>
      </c>
      <c r="S1041" s="68">
        <f>$M1041+$N1041</f>
        <v/>
      </c>
      <c r="T1041" s="68">
        <f>$R1041-$S1041</f>
        <v/>
      </c>
      <c r="U1041" s="67">
        <f>IFERROR(IF(($C1041-INDEX(Techniciens!$G$2:$G$13,MATCH($F1041,Techniciens!$A$2:$A$13,0)))&lt;=365,"Moins d'un an",IF(($C1041-INDEX(Techniciens!$G$2:$G$13,MATCH($F1041,Techniciens!$A$2:$A$13,0)))&lt;=730,"1 à 2 ans","Plus de 2 ans")),"")</f>
        <v/>
      </c>
    </row>
    <row r="1042">
      <c r="A1042" s="65" t="inlineStr">
        <is>
          <t>INT-01041</t>
        </is>
      </c>
      <c r="B1042" s="65" t="inlineStr">
        <is>
          <t>DEV-02807</t>
        </is>
      </c>
      <c r="C1042" s="66" t="n">
        <v>46164</v>
      </c>
      <c r="D1042" s="65" t="inlineStr">
        <is>
          <t>2026-05</t>
        </is>
      </c>
      <c r="E1042" s="65" t="inlineStr">
        <is>
          <t>2025-2026</t>
        </is>
      </c>
      <c r="F1042" s="65" t="inlineStr">
        <is>
          <t>TEC-05</t>
        </is>
      </c>
      <c r="G1042" s="65" t="inlineStr">
        <is>
          <t>Sonia Mercier</t>
        </is>
      </c>
      <c r="H1042" s="65" t="inlineStr">
        <is>
          <t>Bordeaux</t>
        </is>
      </c>
      <c r="I1042" s="65" t="inlineStr">
        <is>
          <t>Salle de bain</t>
        </is>
      </c>
      <c r="J1042" s="70" t="n">
        <v>5.9</v>
      </c>
      <c r="K1042" s="70" t="n">
        <v>6</v>
      </c>
      <c r="L1042" s="72" t="n">
        <v>31</v>
      </c>
      <c r="M1042" s="68" t="n">
        <v>186</v>
      </c>
      <c r="N1042" s="68" t="n">
        <v>561.65</v>
      </c>
      <c r="O1042" s="65" t="inlineStr">
        <is>
          <t>Terminée</t>
        </is>
      </c>
      <c r="P1042" s="67">
        <f>$I1042</f>
        <v/>
      </c>
      <c r="Q1042" s="69">
        <f>1</f>
        <v/>
      </c>
      <c r="R1042" s="68">
        <f>IFERROR(INDEX(Devis!$M$2:$M$3053,MATCH($B1042,Devis!$A$2:$A$3053,0)),0)</f>
        <v/>
      </c>
      <c r="S1042" s="68">
        <f>$M1042+$N1042</f>
        <v/>
      </c>
      <c r="T1042" s="68">
        <f>$R1042-$S1042</f>
        <v/>
      </c>
      <c r="U1042" s="67">
        <f>IFERROR(IF(($C1042-INDEX(Techniciens!$G$2:$G$13,MATCH($F1042,Techniciens!$A$2:$A$13,0)))&lt;=365,"Moins d'un an",IF(($C1042-INDEX(Techniciens!$G$2:$G$13,MATCH($F1042,Techniciens!$A$2:$A$13,0)))&lt;=730,"1 à 2 ans","Plus de 2 ans")),"")</f>
        <v/>
      </c>
    </row>
    <row r="1043">
      <c r="A1043" s="65" t="inlineStr">
        <is>
          <t>INT-01042</t>
        </is>
      </c>
      <c r="B1043" s="65" t="inlineStr">
        <is>
          <t>DEV-02811</t>
        </is>
      </c>
      <c r="C1043" s="66" t="n">
        <v>46135</v>
      </c>
      <c r="D1043" s="65" t="inlineStr">
        <is>
          <t>2026-04</t>
        </is>
      </c>
      <c r="E1043" s="65" t="inlineStr">
        <is>
          <t>2025-2026</t>
        </is>
      </c>
      <c r="F1043" s="65" t="inlineStr">
        <is>
          <t>TEC-08</t>
        </is>
      </c>
      <c r="G1043" s="65" t="inlineStr">
        <is>
          <t>Elodie Ravel</t>
        </is>
      </c>
      <c r="H1043" s="65" t="inlineStr">
        <is>
          <t>Toulouse</t>
        </is>
      </c>
      <c r="I1043" s="65" t="inlineStr">
        <is>
          <t>Électricité</t>
        </is>
      </c>
      <c r="J1043" s="70" t="n">
        <v>5.3</v>
      </c>
      <c r="K1043" s="70" t="n">
        <v>5.3</v>
      </c>
      <c r="L1043" s="72" t="n">
        <v>32</v>
      </c>
      <c r="M1043" s="68" t="n">
        <v>169.6</v>
      </c>
      <c r="N1043" s="68" t="n">
        <v>920.8200000000001</v>
      </c>
      <c r="O1043" s="65" t="inlineStr">
        <is>
          <t>Terminée</t>
        </is>
      </c>
      <c r="P1043" s="67">
        <f>$I1043</f>
        <v/>
      </c>
      <c r="Q1043" s="69">
        <f>1</f>
        <v/>
      </c>
      <c r="R1043" s="68">
        <f>IFERROR(INDEX(Devis!$M$2:$M$3053,MATCH($B1043,Devis!$A$2:$A$3053,0)),0)</f>
        <v/>
      </c>
      <c r="S1043" s="68">
        <f>$M1043+$N1043</f>
        <v/>
      </c>
      <c r="T1043" s="68">
        <f>$R1043-$S1043</f>
        <v/>
      </c>
      <c r="U1043" s="67">
        <f>IFERROR(IF(($C1043-INDEX(Techniciens!$G$2:$G$13,MATCH($F1043,Techniciens!$A$2:$A$13,0)))&lt;=365,"Moins d'un an",IF(($C1043-INDEX(Techniciens!$G$2:$G$13,MATCH($F1043,Techniciens!$A$2:$A$13,0)))&lt;=730,"1 à 2 ans","Plus de 2 ans")),"")</f>
        <v/>
      </c>
    </row>
    <row r="1044">
      <c r="A1044" s="65" t="inlineStr">
        <is>
          <t>INT-01043</t>
        </is>
      </c>
      <c r="B1044" s="65" t="inlineStr">
        <is>
          <t>DEV-02817</t>
        </is>
      </c>
      <c r="C1044" s="66" t="n">
        <v>46149</v>
      </c>
      <c r="D1044" s="65" t="inlineStr">
        <is>
          <t>2026-05</t>
        </is>
      </c>
      <c r="E1044" s="65" t="inlineStr">
        <is>
          <t>2025-2026</t>
        </is>
      </c>
      <c r="F1044" s="65" t="inlineStr">
        <is>
          <t>TEC-05</t>
        </is>
      </c>
      <c r="G1044" s="65" t="inlineStr">
        <is>
          <t>Sonia Mercier</t>
        </is>
      </c>
      <c r="H1044" s="65" t="inlineStr">
        <is>
          <t>Bordeaux</t>
        </is>
      </c>
      <c r="I1044" s="65" t="inlineStr">
        <is>
          <t>Salle de bain</t>
        </is>
      </c>
      <c r="J1044" s="70" t="n">
        <v>47.9</v>
      </c>
      <c r="K1044" s="70" t="n">
        <v>48</v>
      </c>
      <c r="L1044" s="72" t="n">
        <v>31</v>
      </c>
      <c r="M1044" s="68" t="n">
        <v>1488</v>
      </c>
      <c r="N1044" s="68" t="n">
        <v>5712.62</v>
      </c>
      <c r="O1044" s="65" t="inlineStr">
        <is>
          <t>Terminée</t>
        </is>
      </c>
      <c r="P1044" s="67">
        <f>$I1044</f>
        <v/>
      </c>
      <c r="Q1044" s="69">
        <f>1</f>
        <v/>
      </c>
      <c r="R1044" s="68">
        <f>IFERROR(INDEX(Devis!$M$2:$M$3053,MATCH($B1044,Devis!$A$2:$A$3053,0)),0)</f>
        <v/>
      </c>
      <c r="S1044" s="68">
        <f>$M1044+$N1044</f>
        <v/>
      </c>
      <c r="T1044" s="68">
        <f>$R1044-$S1044</f>
        <v/>
      </c>
      <c r="U1044" s="67">
        <f>IFERROR(IF(($C1044-INDEX(Techniciens!$G$2:$G$13,MATCH($F1044,Techniciens!$A$2:$A$13,0)))&lt;=365,"Moins d'un an",IF(($C1044-INDEX(Techniciens!$G$2:$G$13,MATCH($F1044,Techniciens!$A$2:$A$13,0)))&lt;=730,"1 à 2 ans","Plus de 2 ans")),"")</f>
        <v/>
      </c>
    </row>
    <row r="1045">
      <c r="A1045" s="65" t="inlineStr">
        <is>
          <t>INT-01044</t>
        </is>
      </c>
      <c r="B1045" s="65" t="inlineStr">
        <is>
          <t>DEV-02821</t>
        </is>
      </c>
      <c r="C1045" s="66" t="n">
        <v>46156</v>
      </c>
      <c r="D1045" s="65" t="inlineStr">
        <is>
          <t>2026-05</t>
        </is>
      </c>
      <c r="E1045" s="65" t="inlineStr">
        <is>
          <t>2025-2026</t>
        </is>
      </c>
      <c r="F1045" s="65" t="inlineStr">
        <is>
          <t>TEC-06</t>
        </is>
      </c>
      <c r="G1045" s="65" t="inlineStr">
        <is>
          <t>Pierre Vasseur</t>
        </is>
      </c>
      <c r="H1045" s="65" t="inlineStr">
        <is>
          <t>Toulouse</t>
        </is>
      </c>
      <c r="I1045" s="65" t="inlineStr">
        <is>
          <t>Salle de bain</t>
        </is>
      </c>
      <c r="J1045" s="70" t="n">
        <v>48.4</v>
      </c>
      <c r="K1045" s="70" t="n">
        <v>39.7</v>
      </c>
      <c r="L1045" s="72" t="n">
        <v>36</v>
      </c>
      <c r="M1045" s="68" t="n">
        <v>1429.2</v>
      </c>
      <c r="N1045" s="68" t="n">
        <v>5295.12</v>
      </c>
      <c r="O1045" s="65" t="inlineStr">
        <is>
          <t>Terminée</t>
        </is>
      </c>
      <c r="P1045" s="67">
        <f>$I1045</f>
        <v/>
      </c>
      <c r="Q1045" s="69">
        <f>1</f>
        <v/>
      </c>
      <c r="R1045" s="68">
        <f>IFERROR(INDEX(Devis!$M$2:$M$3053,MATCH($B1045,Devis!$A$2:$A$3053,0)),0)</f>
        <v/>
      </c>
      <c r="S1045" s="68">
        <f>$M1045+$N1045</f>
        <v/>
      </c>
      <c r="T1045" s="68">
        <f>$R1045-$S1045</f>
        <v/>
      </c>
      <c r="U1045" s="67">
        <f>IFERROR(IF(($C1045-INDEX(Techniciens!$G$2:$G$13,MATCH($F1045,Techniciens!$A$2:$A$13,0)))&lt;=365,"Moins d'un an",IF(($C1045-INDEX(Techniciens!$G$2:$G$13,MATCH($F1045,Techniciens!$A$2:$A$13,0)))&lt;=730,"1 à 2 ans","Plus de 2 ans")),"")</f>
        <v/>
      </c>
    </row>
    <row r="1046">
      <c r="A1046" s="65" t="inlineStr">
        <is>
          <t>INT-01045</t>
        </is>
      </c>
      <c r="B1046" s="65" t="inlineStr">
        <is>
          <t>DEV-02825</t>
        </is>
      </c>
      <c r="C1046" s="66" t="n">
        <v>46153</v>
      </c>
      <c r="D1046" s="65" t="inlineStr">
        <is>
          <t>2026-05</t>
        </is>
      </c>
      <c r="E1046" s="65" t="inlineStr">
        <is>
          <t>2025-2026</t>
        </is>
      </c>
      <c r="F1046" s="65" t="inlineStr">
        <is>
          <t>TEC-08</t>
        </is>
      </c>
      <c r="G1046" s="65" t="inlineStr">
        <is>
          <t>Elodie Ravel</t>
        </is>
      </c>
      <c r="H1046" s="65" t="inlineStr">
        <is>
          <t>Toulouse</t>
        </is>
      </c>
      <c r="I1046" s="65" t="inlineStr">
        <is>
          <t>Électricité</t>
        </is>
      </c>
      <c r="J1046" s="70" t="n">
        <v>5.4</v>
      </c>
      <c r="K1046" s="70" t="n">
        <v>5.6</v>
      </c>
      <c r="L1046" s="72" t="n">
        <v>32</v>
      </c>
      <c r="M1046" s="68" t="n">
        <v>179.2</v>
      </c>
      <c r="N1046" s="68" t="n">
        <v>1281.21</v>
      </c>
      <c r="O1046" s="65" t="inlineStr">
        <is>
          <t>Terminée</t>
        </is>
      </c>
      <c r="P1046" s="67">
        <f>$I1046</f>
        <v/>
      </c>
      <c r="Q1046" s="69">
        <f>1</f>
        <v/>
      </c>
      <c r="R1046" s="68">
        <f>IFERROR(INDEX(Devis!$M$2:$M$3053,MATCH($B1046,Devis!$A$2:$A$3053,0)),0)</f>
        <v/>
      </c>
      <c r="S1046" s="68">
        <f>$M1046+$N1046</f>
        <v/>
      </c>
      <c r="T1046" s="68">
        <f>$R1046-$S1046</f>
        <v/>
      </c>
      <c r="U1046" s="67">
        <f>IFERROR(IF(($C1046-INDEX(Techniciens!$G$2:$G$13,MATCH($F1046,Techniciens!$A$2:$A$13,0)))&lt;=365,"Moins d'un an",IF(($C1046-INDEX(Techniciens!$G$2:$G$13,MATCH($F1046,Techniciens!$A$2:$A$13,0)))&lt;=730,"1 à 2 ans","Plus de 2 ans")),"")</f>
        <v/>
      </c>
    </row>
    <row r="1047">
      <c r="A1047" s="65" t="inlineStr">
        <is>
          <t>INT-01046</t>
        </is>
      </c>
      <c r="B1047" s="65" t="inlineStr">
        <is>
          <t>DEV-02829</t>
        </is>
      </c>
      <c r="C1047" s="66" t="n">
        <v>46149</v>
      </c>
      <c r="D1047" s="65" t="inlineStr">
        <is>
          <t>2026-05</t>
        </is>
      </c>
      <c r="E1047" s="65" t="inlineStr">
        <is>
          <t>2025-2026</t>
        </is>
      </c>
      <c r="F1047" s="65" t="inlineStr">
        <is>
          <t>TEC-03</t>
        </is>
      </c>
      <c r="G1047" s="65" t="inlineStr">
        <is>
          <t>Fabien Ortiz</t>
        </is>
      </c>
      <c r="H1047" s="65" t="inlineStr">
        <is>
          <t>Bordeaux</t>
        </is>
      </c>
      <c r="I1047" s="65" t="inlineStr">
        <is>
          <t>Électricité</t>
        </is>
      </c>
      <c r="J1047" s="70" t="n">
        <v>7.9</v>
      </c>
      <c r="K1047" s="70" t="n">
        <v>8.4</v>
      </c>
      <c r="L1047" s="72" t="n">
        <v>33</v>
      </c>
      <c r="M1047" s="68" t="n">
        <v>277.2</v>
      </c>
      <c r="N1047" s="68" t="n">
        <v>1010.25</v>
      </c>
      <c r="O1047" s="65" t="inlineStr">
        <is>
          <t>Terminée</t>
        </is>
      </c>
      <c r="P1047" s="67">
        <f>$I1047</f>
        <v/>
      </c>
      <c r="Q1047" s="69">
        <f>1</f>
        <v/>
      </c>
      <c r="R1047" s="68">
        <f>IFERROR(INDEX(Devis!$M$2:$M$3053,MATCH($B1047,Devis!$A$2:$A$3053,0)),0)</f>
        <v/>
      </c>
      <c r="S1047" s="68">
        <f>$M1047+$N1047</f>
        <v/>
      </c>
      <c r="T1047" s="68">
        <f>$R1047-$S1047</f>
        <v/>
      </c>
      <c r="U1047" s="67">
        <f>IFERROR(IF(($C1047-INDEX(Techniciens!$G$2:$G$13,MATCH($F1047,Techniciens!$A$2:$A$13,0)))&lt;=365,"Moins d'un an",IF(($C1047-INDEX(Techniciens!$G$2:$G$13,MATCH($F1047,Techniciens!$A$2:$A$13,0)))&lt;=730,"1 à 2 ans","Plus de 2 ans")),"")</f>
        <v/>
      </c>
    </row>
    <row r="1048">
      <c r="A1048" s="65" t="inlineStr">
        <is>
          <t>INT-01047</t>
        </is>
      </c>
      <c r="B1048" s="65" t="inlineStr">
        <is>
          <t>DEV-02830</t>
        </is>
      </c>
      <c r="C1048" s="66" t="n">
        <v>46160</v>
      </c>
      <c r="D1048" s="65" t="inlineStr">
        <is>
          <t>2026-05</t>
        </is>
      </c>
      <c r="E1048" s="65" t="inlineStr">
        <is>
          <t>2025-2026</t>
        </is>
      </c>
      <c r="F1048" s="65" t="inlineStr">
        <is>
          <t>TEC-05</t>
        </is>
      </c>
      <c r="G1048" s="65" t="inlineStr">
        <is>
          <t>Sonia Mercier</t>
        </is>
      </c>
      <c r="H1048" s="65" t="inlineStr">
        <is>
          <t>Bordeaux</t>
        </is>
      </c>
      <c r="I1048" s="65" t="inlineStr">
        <is>
          <t>Salle de bain</t>
        </is>
      </c>
      <c r="J1048" s="70" t="n">
        <v>5</v>
      </c>
      <c r="K1048" s="70" t="n">
        <v>4.7</v>
      </c>
      <c r="L1048" s="72" t="n">
        <v>31</v>
      </c>
      <c r="M1048" s="68" t="n">
        <v>145.7</v>
      </c>
      <c r="N1048" s="68" t="n">
        <v>1252.97</v>
      </c>
      <c r="O1048" s="65" t="inlineStr">
        <is>
          <t>Terminée</t>
        </is>
      </c>
      <c r="P1048" s="67">
        <f>$I1048</f>
        <v/>
      </c>
      <c r="Q1048" s="69">
        <f>1</f>
        <v/>
      </c>
      <c r="R1048" s="68">
        <f>IFERROR(INDEX(Devis!$M$2:$M$3053,MATCH($B1048,Devis!$A$2:$A$3053,0)),0)</f>
        <v/>
      </c>
      <c r="S1048" s="68">
        <f>$M1048+$N1048</f>
        <v/>
      </c>
      <c r="T1048" s="68">
        <f>$R1048-$S1048</f>
        <v/>
      </c>
      <c r="U1048" s="67">
        <f>IFERROR(IF(($C1048-INDEX(Techniciens!$G$2:$G$13,MATCH($F1048,Techniciens!$A$2:$A$13,0)))&lt;=365,"Moins d'un an",IF(($C1048-INDEX(Techniciens!$G$2:$G$13,MATCH($F1048,Techniciens!$A$2:$A$13,0)))&lt;=730,"1 à 2 ans","Plus de 2 ans")),"")</f>
        <v/>
      </c>
    </row>
    <row r="1049">
      <c r="A1049" s="65" t="inlineStr">
        <is>
          <t>INT-01048</t>
        </is>
      </c>
      <c r="B1049" s="65" t="inlineStr">
        <is>
          <t>DEV-02831</t>
        </is>
      </c>
      <c r="C1049" s="66" t="n">
        <v>46163</v>
      </c>
      <c r="D1049" s="65" t="inlineStr">
        <is>
          <t>2026-05</t>
        </is>
      </c>
      <c r="E1049" s="65" t="inlineStr">
        <is>
          <t>2025-2026</t>
        </is>
      </c>
      <c r="F1049" s="65" t="inlineStr">
        <is>
          <t>TEC-03</t>
        </is>
      </c>
      <c r="G1049" s="65" t="inlineStr">
        <is>
          <t>Fabien Ortiz</t>
        </is>
      </c>
      <c r="H1049" s="65" t="inlineStr">
        <is>
          <t>Bordeaux</t>
        </is>
      </c>
      <c r="I1049" s="65" t="inlineStr">
        <is>
          <t>Électricité</t>
        </is>
      </c>
      <c r="J1049" s="70" t="n">
        <v>43.5</v>
      </c>
      <c r="K1049" s="70" t="n">
        <v>44.4</v>
      </c>
      <c r="L1049" s="72" t="n">
        <v>33</v>
      </c>
      <c r="M1049" s="68" t="n">
        <v>1465.2</v>
      </c>
      <c r="N1049" s="68" t="n">
        <v>5510.61</v>
      </c>
      <c r="O1049" s="65" t="inlineStr">
        <is>
          <t>Terminée</t>
        </is>
      </c>
      <c r="P1049" s="67">
        <f>$I1049</f>
        <v/>
      </c>
      <c r="Q1049" s="69">
        <f>1</f>
        <v/>
      </c>
      <c r="R1049" s="68">
        <f>IFERROR(INDEX(Devis!$M$2:$M$3053,MATCH($B1049,Devis!$A$2:$A$3053,0)),0)</f>
        <v/>
      </c>
      <c r="S1049" s="68">
        <f>$M1049+$N1049</f>
        <v/>
      </c>
      <c r="T1049" s="68">
        <f>$R1049-$S1049</f>
        <v/>
      </c>
      <c r="U1049" s="67">
        <f>IFERROR(IF(($C1049-INDEX(Techniciens!$G$2:$G$13,MATCH($F1049,Techniciens!$A$2:$A$13,0)))&lt;=365,"Moins d'un an",IF(($C1049-INDEX(Techniciens!$G$2:$G$13,MATCH($F1049,Techniciens!$A$2:$A$13,0)))&lt;=730,"1 à 2 ans","Plus de 2 ans")),"")</f>
        <v/>
      </c>
    </row>
    <row r="1050">
      <c r="A1050" s="65" t="inlineStr">
        <is>
          <t>INT-01049</t>
        </is>
      </c>
      <c r="B1050" s="65" t="inlineStr">
        <is>
          <t>DEV-02833</t>
        </is>
      </c>
      <c r="C1050" s="66" t="n">
        <v>46160</v>
      </c>
      <c r="D1050" s="65" t="inlineStr">
        <is>
          <t>2026-05</t>
        </is>
      </c>
      <c r="E1050" s="65" t="inlineStr">
        <is>
          <t>2025-2026</t>
        </is>
      </c>
      <c r="F1050" s="65" t="inlineStr">
        <is>
          <t>TEC-05</t>
        </is>
      </c>
      <c r="G1050" s="65" t="inlineStr">
        <is>
          <t>Sonia Mercier</t>
        </is>
      </c>
      <c r="H1050" s="65" t="inlineStr">
        <is>
          <t>Bordeaux</t>
        </is>
      </c>
      <c r="I1050" s="65" t="inlineStr">
        <is>
          <t>Salle de bain</t>
        </is>
      </c>
      <c r="J1050" s="70" t="n">
        <v>5.2</v>
      </c>
      <c r="K1050" s="70" t="n">
        <v>4.7</v>
      </c>
      <c r="L1050" s="72" t="n">
        <v>31</v>
      </c>
      <c r="M1050" s="68" t="n">
        <v>145.7</v>
      </c>
      <c r="N1050" s="68" t="n">
        <v>554.98</v>
      </c>
      <c r="O1050" s="65" t="inlineStr">
        <is>
          <t>Terminée</t>
        </is>
      </c>
      <c r="P1050" s="67">
        <f>$I1050</f>
        <v/>
      </c>
      <c r="Q1050" s="69">
        <f>1</f>
        <v/>
      </c>
      <c r="R1050" s="68">
        <f>IFERROR(INDEX(Devis!$M$2:$M$3053,MATCH($B1050,Devis!$A$2:$A$3053,0)),0)</f>
        <v/>
      </c>
      <c r="S1050" s="68">
        <f>$M1050+$N1050</f>
        <v/>
      </c>
      <c r="T1050" s="68">
        <f>$R1050-$S1050</f>
        <v/>
      </c>
      <c r="U1050" s="67">
        <f>IFERROR(IF(($C1050-INDEX(Techniciens!$G$2:$G$13,MATCH($F1050,Techniciens!$A$2:$A$13,0)))&lt;=365,"Moins d'un an",IF(($C1050-INDEX(Techniciens!$G$2:$G$13,MATCH($F1050,Techniciens!$A$2:$A$13,0)))&lt;=730,"1 à 2 ans","Plus de 2 ans")),"")</f>
        <v/>
      </c>
    </row>
    <row r="1051">
      <c r="A1051" s="65" t="inlineStr">
        <is>
          <t>INT-01050</t>
        </is>
      </c>
      <c r="B1051" s="65" t="inlineStr">
        <is>
          <t>DEV-02838</t>
        </is>
      </c>
      <c r="C1051" s="66" t="n">
        <v>46192</v>
      </c>
      <c r="D1051" s="65" t="inlineStr">
        <is>
          <t>2026-06</t>
        </is>
      </c>
      <c r="E1051" s="65" t="inlineStr">
        <is>
          <t>2025-2026</t>
        </is>
      </c>
      <c r="F1051" s="65" t="inlineStr">
        <is>
          <t>TEC-07</t>
        </is>
      </c>
      <c r="G1051" s="65" t="inlineStr">
        <is>
          <t>Yannick Dubreuil</t>
        </is>
      </c>
      <c r="H1051" s="65" t="inlineStr">
        <is>
          <t>Toulouse</t>
        </is>
      </c>
      <c r="I1051" s="65" t="inlineStr">
        <is>
          <t>Plomberie</t>
        </is>
      </c>
      <c r="J1051" s="70" t="n">
        <v>1.9</v>
      </c>
      <c r="K1051" s="70" t="n">
        <v>2.1</v>
      </c>
      <c r="L1051" s="72" t="n">
        <v>30</v>
      </c>
      <c r="M1051" s="68" t="n">
        <v>63</v>
      </c>
      <c r="N1051" s="68" t="n">
        <v>372.31</v>
      </c>
      <c r="O1051" s="65" t="inlineStr">
        <is>
          <t>Terminée</t>
        </is>
      </c>
      <c r="P1051" s="67">
        <f>$I1051</f>
        <v/>
      </c>
      <c r="Q1051" s="69">
        <f>1</f>
        <v/>
      </c>
      <c r="R1051" s="68">
        <f>IFERROR(INDEX(Devis!$M$2:$M$3053,MATCH($B1051,Devis!$A$2:$A$3053,0)),0)</f>
        <v/>
      </c>
      <c r="S1051" s="68">
        <f>$M1051+$N1051</f>
        <v/>
      </c>
      <c r="T1051" s="68">
        <f>$R1051-$S1051</f>
        <v/>
      </c>
      <c r="U1051" s="67">
        <f>IFERROR(IF(($C1051-INDEX(Techniciens!$G$2:$G$13,MATCH($F1051,Techniciens!$A$2:$A$13,0)))&lt;=365,"Moins d'un an",IF(($C1051-INDEX(Techniciens!$G$2:$G$13,MATCH($F1051,Techniciens!$A$2:$A$13,0)))&lt;=730,"1 à 2 ans","Plus de 2 ans")),"")</f>
        <v/>
      </c>
    </row>
    <row r="1052">
      <c r="A1052" s="65" t="inlineStr">
        <is>
          <t>INT-01051</t>
        </is>
      </c>
      <c r="B1052" s="65" t="inlineStr">
        <is>
          <t>DEV-02840</t>
        </is>
      </c>
      <c r="C1052" s="66" t="n">
        <v>46157</v>
      </c>
      <c r="D1052" s="65" t="inlineStr">
        <is>
          <t>2026-05</t>
        </is>
      </c>
      <c r="E1052" s="65" t="inlineStr">
        <is>
          <t>2025-2026</t>
        </is>
      </c>
      <c r="F1052" s="65" t="inlineStr">
        <is>
          <t>TEC-02</t>
        </is>
      </c>
      <c r="G1052" s="65" t="inlineStr">
        <is>
          <t>Ahmed Zahiri</t>
        </is>
      </c>
      <c r="H1052" s="65" t="inlineStr">
        <is>
          <t>Bordeaux</t>
        </is>
      </c>
      <c r="I1052" s="65" t="inlineStr">
        <is>
          <t>Dépannage</t>
        </is>
      </c>
      <c r="J1052" s="70" t="n">
        <v>2.1</v>
      </c>
      <c r="K1052" s="70" t="n">
        <v>1.8</v>
      </c>
      <c r="L1052" s="72" t="n">
        <v>35</v>
      </c>
      <c r="M1052" s="68" t="n">
        <v>63</v>
      </c>
      <c r="N1052" s="68" t="n">
        <v>323.14</v>
      </c>
      <c r="O1052" s="65" t="inlineStr">
        <is>
          <t>Terminée</t>
        </is>
      </c>
      <c r="P1052" s="67">
        <f>$I1052</f>
        <v/>
      </c>
      <c r="Q1052" s="69">
        <f>1</f>
        <v/>
      </c>
      <c r="R1052" s="68">
        <f>IFERROR(INDEX(Devis!$M$2:$M$3053,MATCH($B1052,Devis!$A$2:$A$3053,0)),0)</f>
        <v/>
      </c>
      <c r="S1052" s="68">
        <f>$M1052+$N1052</f>
        <v/>
      </c>
      <c r="T1052" s="68">
        <f>$R1052-$S1052</f>
        <v/>
      </c>
      <c r="U1052" s="67">
        <f>IFERROR(IF(($C1052-INDEX(Techniciens!$G$2:$G$13,MATCH($F1052,Techniciens!$A$2:$A$13,0)))&lt;=365,"Moins d'un an",IF(($C1052-INDEX(Techniciens!$G$2:$G$13,MATCH($F1052,Techniciens!$A$2:$A$13,0)))&lt;=730,"1 à 2 ans","Plus de 2 ans")),"")</f>
        <v/>
      </c>
    </row>
    <row r="1053">
      <c r="A1053" s="65" t="inlineStr">
        <is>
          <t>INT-01052</t>
        </is>
      </c>
      <c r="B1053" s="65" t="inlineStr">
        <is>
          <t>DEV-02841</t>
        </is>
      </c>
      <c r="C1053" s="66" t="n">
        <v>46184</v>
      </c>
      <c r="D1053" s="65" t="inlineStr">
        <is>
          <t>2026-06</t>
        </is>
      </c>
      <c r="E1053" s="65" t="inlineStr">
        <is>
          <t>2025-2026</t>
        </is>
      </c>
      <c r="F1053" s="65" t="inlineStr">
        <is>
          <t>TEC-08</t>
        </is>
      </c>
      <c r="G1053" s="65" t="inlineStr">
        <is>
          <t>Elodie Ravel</t>
        </is>
      </c>
      <c r="H1053" s="65" t="inlineStr">
        <is>
          <t>Toulouse</t>
        </is>
      </c>
      <c r="I1053" s="65" t="inlineStr">
        <is>
          <t>Électricité</t>
        </is>
      </c>
      <c r="J1053" s="70" t="n">
        <v>7.3</v>
      </c>
      <c r="K1053" s="70" t="n">
        <v>7.2</v>
      </c>
      <c r="L1053" s="72" t="n">
        <v>32</v>
      </c>
      <c r="M1053" s="68" t="n">
        <v>230.4</v>
      </c>
      <c r="N1053" s="68" t="n">
        <v>2471.91</v>
      </c>
      <c r="O1053" s="65" t="inlineStr">
        <is>
          <t>Terminée</t>
        </is>
      </c>
      <c r="P1053" s="67">
        <f>$I1053</f>
        <v/>
      </c>
      <c r="Q1053" s="69">
        <f>1</f>
        <v/>
      </c>
      <c r="R1053" s="68">
        <f>IFERROR(INDEX(Devis!$M$2:$M$3053,MATCH($B1053,Devis!$A$2:$A$3053,0)),0)</f>
        <v/>
      </c>
      <c r="S1053" s="68">
        <f>$M1053+$N1053</f>
        <v/>
      </c>
      <c r="T1053" s="68">
        <f>$R1053-$S1053</f>
        <v/>
      </c>
      <c r="U1053" s="67">
        <f>IFERROR(IF(($C1053-INDEX(Techniciens!$G$2:$G$13,MATCH($F1053,Techniciens!$A$2:$A$13,0)))&lt;=365,"Moins d'un an",IF(($C1053-INDEX(Techniciens!$G$2:$G$13,MATCH($F1053,Techniciens!$A$2:$A$13,0)))&lt;=730,"1 à 2 ans","Plus de 2 ans")),"")</f>
        <v/>
      </c>
    </row>
    <row r="1054">
      <c r="A1054" s="65" t="inlineStr">
        <is>
          <t>INT-01053</t>
        </is>
      </c>
      <c r="B1054" s="65" t="inlineStr">
        <is>
          <t>DEV-02842</t>
        </is>
      </c>
      <c r="C1054" s="66" t="n">
        <v>46146</v>
      </c>
      <c r="D1054" s="65" t="inlineStr">
        <is>
          <t>2026-05</t>
        </is>
      </c>
      <c r="E1054" s="65" t="inlineStr">
        <is>
          <t>2025-2026</t>
        </is>
      </c>
      <c r="F1054" s="65" t="inlineStr">
        <is>
          <t>TEC-03</t>
        </is>
      </c>
      <c r="G1054" s="65" t="inlineStr">
        <is>
          <t>Fabien Ortiz</t>
        </is>
      </c>
      <c r="H1054" s="65" t="inlineStr">
        <is>
          <t>Bordeaux</t>
        </is>
      </c>
      <c r="I1054" s="65" t="inlineStr">
        <is>
          <t>Électricité</t>
        </is>
      </c>
      <c r="J1054" s="70" t="n">
        <v>11.3</v>
      </c>
      <c r="K1054" s="70" t="n">
        <v>12.3</v>
      </c>
      <c r="L1054" s="72" t="n">
        <v>33</v>
      </c>
      <c r="M1054" s="68" t="n">
        <v>405.9</v>
      </c>
      <c r="N1054" s="68" t="n">
        <v>1999.28</v>
      </c>
      <c r="O1054" s="65" t="inlineStr">
        <is>
          <t>Terminée</t>
        </is>
      </c>
      <c r="P1054" s="67">
        <f>$I1054</f>
        <v/>
      </c>
      <c r="Q1054" s="69">
        <f>1</f>
        <v/>
      </c>
      <c r="R1054" s="68">
        <f>IFERROR(INDEX(Devis!$M$2:$M$3053,MATCH($B1054,Devis!$A$2:$A$3053,0)),0)</f>
        <v/>
      </c>
      <c r="S1054" s="68">
        <f>$M1054+$N1054</f>
        <v/>
      </c>
      <c r="T1054" s="68">
        <f>$R1054-$S1054</f>
        <v/>
      </c>
      <c r="U1054" s="67">
        <f>IFERROR(IF(($C1054-INDEX(Techniciens!$G$2:$G$13,MATCH($F1054,Techniciens!$A$2:$A$13,0)))&lt;=365,"Moins d'un an",IF(($C1054-INDEX(Techniciens!$G$2:$G$13,MATCH($F1054,Techniciens!$A$2:$A$13,0)))&lt;=730,"1 à 2 ans","Plus de 2 ans")),"")</f>
        <v/>
      </c>
    </row>
    <row r="1055">
      <c r="A1055" s="65" t="inlineStr">
        <is>
          <t>INT-01054</t>
        </is>
      </c>
      <c r="B1055" s="65" t="inlineStr">
        <is>
          <t>DEV-02843</t>
        </is>
      </c>
      <c r="C1055" s="66" t="n">
        <v>46164</v>
      </c>
      <c r="D1055" s="65" t="inlineStr">
        <is>
          <t>2026-05</t>
        </is>
      </c>
      <c r="E1055" s="65" t="inlineStr">
        <is>
          <t>2025-2026</t>
        </is>
      </c>
      <c r="F1055" s="65" t="inlineStr">
        <is>
          <t>TEC-03</t>
        </is>
      </c>
      <c r="G1055" s="65" t="inlineStr">
        <is>
          <t>Fabien Ortiz</t>
        </is>
      </c>
      <c r="H1055" s="65" t="inlineStr">
        <is>
          <t>Bordeaux</t>
        </is>
      </c>
      <c r="I1055" s="65" t="inlineStr">
        <is>
          <t>Électricité</t>
        </is>
      </c>
      <c r="J1055" s="70" t="n">
        <v>40.2</v>
      </c>
      <c r="K1055" s="70" t="n">
        <v>37.1</v>
      </c>
      <c r="L1055" s="72" t="n">
        <v>33</v>
      </c>
      <c r="M1055" s="68" t="n">
        <v>1224.3</v>
      </c>
      <c r="N1055" s="68" t="n">
        <v>7313.01</v>
      </c>
      <c r="O1055" s="65" t="inlineStr">
        <is>
          <t>Terminée</t>
        </is>
      </c>
      <c r="P1055" s="67">
        <f>$I1055</f>
        <v/>
      </c>
      <c r="Q1055" s="69">
        <f>1</f>
        <v/>
      </c>
      <c r="R1055" s="68">
        <f>IFERROR(INDEX(Devis!$M$2:$M$3053,MATCH($B1055,Devis!$A$2:$A$3053,0)),0)</f>
        <v/>
      </c>
      <c r="S1055" s="68">
        <f>$M1055+$N1055</f>
        <v/>
      </c>
      <c r="T1055" s="68">
        <f>$R1055-$S1055</f>
        <v/>
      </c>
      <c r="U1055" s="67">
        <f>IFERROR(IF(($C1055-INDEX(Techniciens!$G$2:$G$13,MATCH($F1055,Techniciens!$A$2:$A$13,0)))&lt;=365,"Moins d'un an",IF(($C1055-INDEX(Techniciens!$G$2:$G$13,MATCH($F1055,Techniciens!$A$2:$A$13,0)))&lt;=730,"1 à 2 ans","Plus de 2 ans")),"")</f>
        <v/>
      </c>
    </row>
    <row r="1056">
      <c r="A1056" s="65" t="inlineStr">
        <is>
          <t>INT-01055</t>
        </is>
      </c>
      <c r="B1056" s="65" t="inlineStr">
        <is>
          <t>DEV-02848</t>
        </is>
      </c>
      <c r="C1056" s="66" t="n">
        <v>46181</v>
      </c>
      <c r="D1056" s="65" t="inlineStr">
        <is>
          <t>2026-06</t>
        </is>
      </c>
      <c r="E1056" s="65" t="inlineStr">
        <is>
          <t>2025-2026</t>
        </is>
      </c>
      <c r="F1056" s="65" t="inlineStr">
        <is>
          <t>TEC-12</t>
        </is>
      </c>
      <c r="G1056" s="65" t="inlineStr">
        <is>
          <t>Inès Bonnaud</t>
        </is>
      </c>
      <c r="H1056" s="65" t="inlineStr">
        <is>
          <t>Montpellier</t>
        </is>
      </c>
      <c r="I1056" s="65" t="inlineStr">
        <is>
          <t>Dépannage</t>
        </is>
      </c>
      <c r="J1056" s="70" t="n">
        <v>1.6</v>
      </c>
      <c r="K1056" s="70" t="n">
        <v>2</v>
      </c>
      <c r="L1056" s="72" t="n">
        <v>29</v>
      </c>
      <c r="M1056" s="68" t="n">
        <v>58</v>
      </c>
      <c r="N1056" s="68" t="n">
        <v>202.45</v>
      </c>
      <c r="O1056" s="65" t="inlineStr">
        <is>
          <t>Terminée</t>
        </is>
      </c>
      <c r="P1056" s="67">
        <f>$I1056</f>
        <v/>
      </c>
      <c r="Q1056" s="69">
        <f>1</f>
        <v/>
      </c>
      <c r="R1056" s="68">
        <f>IFERROR(INDEX(Devis!$M$2:$M$3053,MATCH($B1056,Devis!$A$2:$A$3053,0)),0)</f>
        <v/>
      </c>
      <c r="S1056" s="68">
        <f>$M1056+$N1056</f>
        <v/>
      </c>
      <c r="T1056" s="68">
        <f>$R1056-$S1056</f>
        <v/>
      </c>
      <c r="U1056" s="67">
        <f>IFERROR(IF(($C1056-INDEX(Techniciens!$G$2:$G$13,MATCH($F1056,Techniciens!$A$2:$A$13,0)))&lt;=365,"Moins d'un an",IF(($C1056-INDEX(Techniciens!$G$2:$G$13,MATCH($F1056,Techniciens!$A$2:$A$13,0)))&lt;=730,"1 à 2 ans","Plus de 2 ans")),"")</f>
        <v/>
      </c>
    </row>
    <row r="1057">
      <c r="A1057" s="65" t="inlineStr">
        <is>
          <t>INT-01056</t>
        </is>
      </c>
      <c r="B1057" s="65" t="inlineStr">
        <is>
          <t>DEV-02850</t>
        </is>
      </c>
      <c r="C1057" s="66" t="n">
        <v>46162</v>
      </c>
      <c r="D1057" s="65" t="inlineStr">
        <is>
          <t>2026-05</t>
        </is>
      </c>
      <c r="E1057" s="65" t="inlineStr">
        <is>
          <t>2025-2026</t>
        </is>
      </c>
      <c r="F1057" s="65" t="inlineStr">
        <is>
          <t>TEC-08</t>
        </is>
      </c>
      <c r="G1057" s="65" t="inlineStr">
        <is>
          <t>Elodie Ravel</t>
        </is>
      </c>
      <c r="H1057" s="65" t="inlineStr">
        <is>
          <t>Toulouse</t>
        </is>
      </c>
      <c r="I1057" s="65" t="inlineStr">
        <is>
          <t>Électricité</t>
        </is>
      </c>
      <c r="J1057" s="70" t="n">
        <v>5.6</v>
      </c>
      <c r="K1057" s="70" t="n">
        <v>5.2</v>
      </c>
      <c r="L1057" s="72" t="n">
        <v>32</v>
      </c>
      <c r="M1057" s="68" t="n">
        <v>166.4</v>
      </c>
      <c r="N1057" s="68" t="n">
        <v>2072.33</v>
      </c>
      <c r="O1057" s="65" t="inlineStr">
        <is>
          <t>Terminée</t>
        </is>
      </c>
      <c r="P1057" s="67">
        <f>$I1057</f>
        <v/>
      </c>
      <c r="Q1057" s="69">
        <f>1</f>
        <v/>
      </c>
      <c r="R1057" s="68">
        <f>IFERROR(INDEX(Devis!$M$2:$M$3053,MATCH($B1057,Devis!$A$2:$A$3053,0)),0)</f>
        <v/>
      </c>
      <c r="S1057" s="68">
        <f>$M1057+$N1057</f>
        <v/>
      </c>
      <c r="T1057" s="68">
        <f>$R1057-$S1057</f>
        <v/>
      </c>
      <c r="U1057" s="67">
        <f>IFERROR(IF(($C1057-INDEX(Techniciens!$G$2:$G$13,MATCH($F1057,Techniciens!$A$2:$A$13,0)))&lt;=365,"Moins d'un an",IF(($C1057-INDEX(Techniciens!$G$2:$G$13,MATCH($F1057,Techniciens!$A$2:$A$13,0)))&lt;=730,"1 à 2 ans","Plus de 2 ans")),"")</f>
        <v/>
      </c>
    </row>
    <row r="1058">
      <c r="A1058" s="65" t="inlineStr">
        <is>
          <t>INT-01057</t>
        </is>
      </c>
      <c r="B1058" s="65" t="inlineStr">
        <is>
          <t>DEV-02851</t>
        </is>
      </c>
      <c r="C1058" s="66" t="n">
        <v>46189</v>
      </c>
      <c r="D1058" s="65" t="inlineStr">
        <is>
          <t>2026-06</t>
        </is>
      </c>
      <c r="E1058" s="65" t="inlineStr">
        <is>
          <t>2025-2026</t>
        </is>
      </c>
      <c r="F1058" s="65" t="inlineStr">
        <is>
          <t>TEC-08</t>
        </is>
      </c>
      <c r="G1058" s="65" t="inlineStr">
        <is>
          <t>Elodie Ravel</t>
        </is>
      </c>
      <c r="H1058" s="65" t="inlineStr">
        <is>
          <t>Toulouse</t>
        </is>
      </c>
      <c r="I1058" s="65" t="inlineStr">
        <is>
          <t>Électricité</t>
        </is>
      </c>
      <c r="J1058" s="70" t="n">
        <v>41.1</v>
      </c>
      <c r="K1058" s="70" t="n">
        <v>45.1</v>
      </c>
      <c r="L1058" s="72" t="n">
        <v>32</v>
      </c>
      <c r="M1058" s="68" t="n">
        <v>1443.2</v>
      </c>
      <c r="N1058" s="68" t="n">
        <v>5902.57</v>
      </c>
      <c r="O1058" s="65" t="inlineStr">
        <is>
          <t>Terminée</t>
        </is>
      </c>
      <c r="P1058" s="67">
        <f>$I1058</f>
        <v/>
      </c>
      <c r="Q1058" s="69">
        <f>1</f>
        <v/>
      </c>
      <c r="R1058" s="68">
        <f>IFERROR(INDEX(Devis!$M$2:$M$3053,MATCH($B1058,Devis!$A$2:$A$3053,0)),0)</f>
        <v/>
      </c>
      <c r="S1058" s="68">
        <f>$M1058+$N1058</f>
        <v/>
      </c>
      <c r="T1058" s="68">
        <f>$R1058-$S1058</f>
        <v/>
      </c>
      <c r="U1058" s="67">
        <f>IFERROR(IF(($C1058-INDEX(Techniciens!$G$2:$G$13,MATCH($F1058,Techniciens!$A$2:$A$13,0)))&lt;=365,"Moins d'un an",IF(($C1058-INDEX(Techniciens!$G$2:$G$13,MATCH($F1058,Techniciens!$A$2:$A$13,0)))&lt;=730,"1 à 2 ans","Plus de 2 ans")),"")</f>
        <v/>
      </c>
    </row>
    <row r="1059">
      <c r="A1059" s="65" t="inlineStr">
        <is>
          <t>INT-01058</t>
        </is>
      </c>
      <c r="B1059" s="65" t="inlineStr">
        <is>
          <t>DEV-02852</t>
        </is>
      </c>
      <c r="C1059" s="66" t="n">
        <v>46167</v>
      </c>
      <c r="D1059" s="65" t="inlineStr">
        <is>
          <t>2026-05</t>
        </is>
      </c>
      <c r="E1059" s="65" t="inlineStr">
        <is>
          <t>2025-2026</t>
        </is>
      </c>
      <c r="F1059" s="65" t="inlineStr">
        <is>
          <t>TEC-03</t>
        </is>
      </c>
      <c r="G1059" s="65" t="inlineStr">
        <is>
          <t>Fabien Ortiz</t>
        </is>
      </c>
      <c r="H1059" s="65" t="inlineStr">
        <is>
          <t>Bordeaux</t>
        </is>
      </c>
      <c r="I1059" s="65" t="inlineStr">
        <is>
          <t>Dépannage</t>
        </is>
      </c>
      <c r="J1059" s="70" t="n">
        <v>3.3</v>
      </c>
      <c r="K1059" s="70" t="n">
        <v>3</v>
      </c>
      <c r="L1059" s="72" t="n">
        <v>33</v>
      </c>
      <c r="M1059" s="68" t="n">
        <v>99</v>
      </c>
      <c r="N1059" s="68" t="n">
        <v>276.01</v>
      </c>
      <c r="O1059" s="65" t="inlineStr">
        <is>
          <t>Terminée</t>
        </is>
      </c>
      <c r="P1059" s="67">
        <f>$I1059</f>
        <v/>
      </c>
      <c r="Q1059" s="69">
        <f>1</f>
        <v/>
      </c>
      <c r="R1059" s="68">
        <f>IFERROR(INDEX(Devis!$M$2:$M$3053,MATCH($B1059,Devis!$A$2:$A$3053,0)),0)</f>
        <v/>
      </c>
      <c r="S1059" s="68">
        <f>$M1059+$N1059</f>
        <v/>
      </c>
      <c r="T1059" s="68">
        <f>$R1059-$S1059</f>
        <v/>
      </c>
      <c r="U1059" s="67">
        <f>IFERROR(IF(($C1059-INDEX(Techniciens!$G$2:$G$13,MATCH($F1059,Techniciens!$A$2:$A$13,0)))&lt;=365,"Moins d'un an",IF(($C1059-INDEX(Techniciens!$G$2:$G$13,MATCH($F1059,Techniciens!$A$2:$A$13,0)))&lt;=730,"1 à 2 ans","Plus de 2 ans")),"")</f>
        <v/>
      </c>
    </row>
    <row r="1060">
      <c r="A1060" s="65" t="inlineStr">
        <is>
          <t>INT-01059</t>
        </is>
      </c>
      <c r="B1060" s="65" t="inlineStr">
        <is>
          <t>DEV-02853</t>
        </is>
      </c>
      <c r="C1060" s="66" t="n">
        <v>46171</v>
      </c>
      <c r="D1060" s="65" t="inlineStr">
        <is>
          <t>2026-05</t>
        </is>
      </c>
      <c r="E1060" s="65" t="inlineStr">
        <is>
          <t>2025-2026</t>
        </is>
      </c>
      <c r="F1060" s="65" t="inlineStr">
        <is>
          <t>TEC-09</t>
        </is>
      </c>
      <c r="G1060" s="65" t="inlineStr">
        <is>
          <t>Mehdi Ouali</t>
        </is>
      </c>
      <c r="H1060" s="65" t="inlineStr">
        <is>
          <t>Toulouse</t>
        </is>
      </c>
      <c r="I1060" s="65" t="inlineStr">
        <is>
          <t>Dépannage</t>
        </is>
      </c>
      <c r="J1060" s="70" t="n">
        <v>1.4</v>
      </c>
      <c r="K1060" s="70" t="n">
        <v>1.4</v>
      </c>
      <c r="L1060" s="72" t="n">
        <v>28</v>
      </c>
      <c r="M1060" s="68" t="n">
        <v>39.2</v>
      </c>
      <c r="N1060" s="68" t="n">
        <v>131.79</v>
      </c>
      <c r="O1060" s="65" t="inlineStr">
        <is>
          <t>Terminée</t>
        </is>
      </c>
      <c r="P1060" s="67">
        <f>$I1060</f>
        <v/>
      </c>
      <c r="Q1060" s="69">
        <f>1</f>
        <v/>
      </c>
      <c r="R1060" s="68">
        <f>IFERROR(INDEX(Devis!$M$2:$M$3053,MATCH($B1060,Devis!$A$2:$A$3053,0)),0)</f>
        <v/>
      </c>
      <c r="S1060" s="68">
        <f>$M1060+$N1060</f>
        <v/>
      </c>
      <c r="T1060" s="68">
        <f>$R1060-$S1060</f>
        <v/>
      </c>
      <c r="U1060" s="67">
        <f>IFERROR(IF(($C1060-INDEX(Techniciens!$G$2:$G$13,MATCH($F1060,Techniciens!$A$2:$A$13,0)))&lt;=365,"Moins d'un an",IF(($C1060-INDEX(Techniciens!$G$2:$G$13,MATCH($F1060,Techniciens!$A$2:$A$13,0)))&lt;=730,"1 à 2 ans","Plus de 2 ans")),"")</f>
        <v/>
      </c>
    </row>
    <row r="1061">
      <c r="A1061" s="65" t="inlineStr">
        <is>
          <t>INT-01060</t>
        </is>
      </c>
      <c r="B1061" s="65" t="inlineStr">
        <is>
          <t>DEV-02854</t>
        </is>
      </c>
      <c r="C1061" s="66" t="n">
        <v>46168</v>
      </c>
      <c r="D1061" s="65" t="inlineStr">
        <is>
          <t>2026-05</t>
        </is>
      </c>
      <c r="E1061" s="65" t="inlineStr">
        <is>
          <t>2025-2026</t>
        </is>
      </c>
      <c r="F1061" s="65" t="inlineStr">
        <is>
          <t>TEC-04</t>
        </is>
      </c>
      <c r="G1061" s="65" t="inlineStr">
        <is>
          <t>Lucas Bertin</t>
        </is>
      </c>
      <c r="H1061" s="65" t="inlineStr">
        <is>
          <t>Bordeaux</t>
        </is>
      </c>
      <c r="I1061" s="65" t="inlineStr">
        <is>
          <t>Plomberie</t>
        </is>
      </c>
      <c r="J1061" s="70" t="n">
        <v>4</v>
      </c>
      <c r="K1061" s="70" t="n">
        <v>4.8</v>
      </c>
      <c r="L1061" s="72" t="n">
        <v>27</v>
      </c>
      <c r="M1061" s="68" t="n">
        <v>129.6</v>
      </c>
      <c r="N1061" s="68" t="n">
        <v>431.7</v>
      </c>
      <c r="O1061" s="65" t="inlineStr">
        <is>
          <t>Terminée</t>
        </is>
      </c>
      <c r="P1061" s="67">
        <f>$I1061</f>
        <v/>
      </c>
      <c r="Q1061" s="69">
        <f>1</f>
        <v/>
      </c>
      <c r="R1061" s="68">
        <f>IFERROR(INDEX(Devis!$M$2:$M$3053,MATCH($B1061,Devis!$A$2:$A$3053,0)),0)</f>
        <v/>
      </c>
      <c r="S1061" s="68">
        <f>$M1061+$N1061</f>
        <v/>
      </c>
      <c r="T1061" s="68">
        <f>$R1061-$S1061</f>
        <v/>
      </c>
      <c r="U1061" s="67">
        <f>IFERROR(IF(($C1061-INDEX(Techniciens!$G$2:$G$13,MATCH($F1061,Techniciens!$A$2:$A$13,0)))&lt;=365,"Moins d'un an",IF(($C1061-INDEX(Techniciens!$G$2:$G$13,MATCH($F1061,Techniciens!$A$2:$A$13,0)))&lt;=730,"1 à 2 ans","Plus de 2 ans")),"")</f>
        <v/>
      </c>
    </row>
    <row r="1062">
      <c r="A1062" s="65" t="inlineStr">
        <is>
          <t>INT-01061</t>
        </is>
      </c>
      <c r="B1062" s="65" t="inlineStr">
        <is>
          <t>DEV-02856</t>
        </is>
      </c>
      <c r="C1062" s="66" t="n">
        <v>46174</v>
      </c>
      <c r="D1062" s="65" t="inlineStr">
        <is>
          <t>2026-06</t>
        </is>
      </c>
      <c r="E1062" s="65" t="inlineStr">
        <is>
          <t>2025-2026</t>
        </is>
      </c>
      <c r="F1062" s="65" t="inlineStr">
        <is>
          <t>TEC-11</t>
        </is>
      </c>
      <c r="G1062" s="65" t="inlineStr">
        <is>
          <t>Damien Roche</t>
        </is>
      </c>
      <c r="H1062" s="65" t="inlineStr">
        <is>
          <t>Montpellier</t>
        </is>
      </c>
      <c r="I1062" s="65" t="inlineStr">
        <is>
          <t>Dépannage</t>
        </is>
      </c>
      <c r="J1062" s="70" t="n">
        <v>1</v>
      </c>
      <c r="K1062" s="70" t="n">
        <v>1.1</v>
      </c>
      <c r="L1062" s="72" t="n">
        <v>34</v>
      </c>
      <c r="M1062" s="68" t="n">
        <v>37.4</v>
      </c>
      <c r="N1062" s="68" t="n">
        <v>153.77</v>
      </c>
      <c r="O1062" s="65" t="inlineStr">
        <is>
          <t>Terminée</t>
        </is>
      </c>
      <c r="P1062" s="67">
        <f>$I1062</f>
        <v/>
      </c>
      <c r="Q1062" s="69">
        <f>1</f>
        <v/>
      </c>
      <c r="R1062" s="68">
        <f>IFERROR(INDEX(Devis!$M$2:$M$3053,MATCH($B1062,Devis!$A$2:$A$3053,0)),0)</f>
        <v/>
      </c>
      <c r="S1062" s="68">
        <f>$M1062+$N1062</f>
        <v/>
      </c>
      <c r="T1062" s="68">
        <f>$R1062-$S1062</f>
        <v/>
      </c>
      <c r="U1062" s="67">
        <f>IFERROR(IF(($C1062-INDEX(Techniciens!$G$2:$G$13,MATCH($F1062,Techniciens!$A$2:$A$13,0)))&lt;=365,"Moins d'un an",IF(($C1062-INDEX(Techniciens!$G$2:$G$13,MATCH($F1062,Techniciens!$A$2:$A$13,0)))&lt;=730,"1 à 2 ans","Plus de 2 ans")),"")</f>
        <v/>
      </c>
    </row>
    <row r="1063">
      <c r="A1063" s="65" t="inlineStr">
        <is>
          <t>INT-01062</t>
        </is>
      </c>
      <c r="B1063" s="65" t="inlineStr">
        <is>
          <t>DEV-02857</t>
        </is>
      </c>
      <c r="C1063" s="66" t="n">
        <v>46174</v>
      </c>
      <c r="D1063" s="65" t="inlineStr">
        <is>
          <t>2026-06</t>
        </is>
      </c>
      <c r="E1063" s="65" t="inlineStr">
        <is>
          <t>2025-2026</t>
        </is>
      </c>
      <c r="F1063" s="65" t="inlineStr">
        <is>
          <t>TEC-01</t>
        </is>
      </c>
      <c r="G1063" s="65" t="inlineStr">
        <is>
          <t>Marc Delaunay</t>
        </is>
      </c>
      <c r="H1063" s="65" t="inlineStr">
        <is>
          <t>Bordeaux</t>
        </is>
      </c>
      <c r="I1063" s="65" t="inlineStr">
        <is>
          <t>Dépannage</t>
        </is>
      </c>
      <c r="J1063" s="70" t="n">
        <v>0.9</v>
      </c>
      <c r="K1063" s="70" t="n">
        <v>0.9</v>
      </c>
      <c r="L1063" s="72" t="n">
        <v>32</v>
      </c>
      <c r="M1063" s="68" t="n">
        <v>28.8</v>
      </c>
      <c r="N1063" s="68" t="n">
        <v>211.47</v>
      </c>
      <c r="O1063" s="65" t="inlineStr">
        <is>
          <t>Terminée</t>
        </is>
      </c>
      <c r="P1063" s="67">
        <f>$I1063</f>
        <v/>
      </c>
      <c r="Q1063" s="69">
        <f>1</f>
        <v/>
      </c>
      <c r="R1063" s="68">
        <f>IFERROR(INDEX(Devis!$M$2:$M$3053,MATCH($B1063,Devis!$A$2:$A$3053,0)),0)</f>
        <v/>
      </c>
      <c r="S1063" s="68">
        <f>$M1063+$N1063</f>
        <v/>
      </c>
      <c r="T1063" s="68">
        <f>$R1063-$S1063</f>
        <v/>
      </c>
      <c r="U1063" s="67">
        <f>IFERROR(IF(($C1063-INDEX(Techniciens!$G$2:$G$13,MATCH($F1063,Techniciens!$A$2:$A$13,0)))&lt;=365,"Moins d'un an",IF(($C1063-INDEX(Techniciens!$G$2:$G$13,MATCH($F1063,Techniciens!$A$2:$A$13,0)))&lt;=730,"1 à 2 ans","Plus de 2 ans")),"")</f>
        <v/>
      </c>
    </row>
    <row r="1064">
      <c r="A1064" s="65" t="inlineStr">
        <is>
          <t>INT-01063</t>
        </is>
      </c>
      <c r="B1064" s="65" t="inlineStr">
        <is>
          <t>DEV-02858</t>
        </is>
      </c>
      <c r="C1064" s="66" t="n">
        <v>46162</v>
      </c>
      <c r="D1064" s="65" t="inlineStr">
        <is>
          <t>2026-05</t>
        </is>
      </c>
      <c r="E1064" s="65" t="inlineStr">
        <is>
          <t>2025-2026</t>
        </is>
      </c>
      <c r="F1064" s="65" t="inlineStr">
        <is>
          <t>TEC-04</t>
        </is>
      </c>
      <c r="G1064" s="65" t="inlineStr">
        <is>
          <t>Lucas Bertin</t>
        </is>
      </c>
      <c r="H1064" s="65" t="inlineStr">
        <is>
          <t>Bordeaux</t>
        </is>
      </c>
      <c r="I1064" s="65" t="inlineStr">
        <is>
          <t>Dépannage</t>
        </is>
      </c>
      <c r="J1064" s="70" t="n">
        <v>2.2</v>
      </c>
      <c r="K1064" s="70" t="n">
        <v>2.7</v>
      </c>
      <c r="L1064" s="72" t="n">
        <v>27</v>
      </c>
      <c r="M1064" s="68" t="n">
        <v>72.90000000000001</v>
      </c>
      <c r="N1064" s="68" t="n">
        <v>266.82</v>
      </c>
      <c r="O1064" s="65" t="inlineStr">
        <is>
          <t>Terminée</t>
        </is>
      </c>
      <c r="P1064" s="67">
        <f>$I1064</f>
        <v/>
      </c>
      <c r="Q1064" s="69">
        <f>1</f>
        <v/>
      </c>
      <c r="R1064" s="68">
        <f>IFERROR(INDEX(Devis!$M$2:$M$3053,MATCH($B1064,Devis!$A$2:$A$3053,0)),0)</f>
        <v/>
      </c>
      <c r="S1064" s="68">
        <f>$M1064+$N1064</f>
        <v/>
      </c>
      <c r="T1064" s="68">
        <f>$R1064-$S1064</f>
        <v/>
      </c>
      <c r="U1064" s="67">
        <f>IFERROR(IF(($C1064-INDEX(Techniciens!$G$2:$G$13,MATCH($F1064,Techniciens!$A$2:$A$13,0)))&lt;=365,"Moins d'un an",IF(($C1064-INDEX(Techniciens!$G$2:$G$13,MATCH($F1064,Techniciens!$A$2:$A$13,0)))&lt;=730,"1 à 2 ans","Plus de 2 ans")),"")</f>
        <v/>
      </c>
    </row>
    <row r="1065">
      <c r="A1065" s="65" t="inlineStr">
        <is>
          <t>INT-01064</t>
        </is>
      </c>
      <c r="B1065" s="65" t="inlineStr">
        <is>
          <t>DEV-02859</t>
        </is>
      </c>
      <c r="C1065" s="66" t="n">
        <v>46188</v>
      </c>
      <c r="D1065" s="65" t="inlineStr">
        <is>
          <t>2026-06</t>
        </is>
      </c>
      <c r="E1065" s="65" t="inlineStr">
        <is>
          <t>2025-2026</t>
        </is>
      </c>
      <c r="F1065" s="65" t="inlineStr">
        <is>
          <t>TEC-03</t>
        </is>
      </c>
      <c r="G1065" s="65" t="inlineStr">
        <is>
          <t>Fabien Ortiz</t>
        </is>
      </c>
      <c r="H1065" s="65" t="inlineStr">
        <is>
          <t>Bordeaux</t>
        </is>
      </c>
      <c r="I1065" s="65" t="inlineStr">
        <is>
          <t>Électricité</t>
        </is>
      </c>
      <c r="J1065" s="70" t="n">
        <v>41.9</v>
      </c>
      <c r="K1065" s="70" t="n">
        <v>42.3</v>
      </c>
      <c r="L1065" s="72" t="n">
        <v>33</v>
      </c>
      <c r="M1065" s="68" t="n">
        <v>1395.9</v>
      </c>
      <c r="N1065" s="68" t="n">
        <v>10440.88</v>
      </c>
      <c r="O1065" s="65" t="inlineStr">
        <is>
          <t>Terminée</t>
        </is>
      </c>
      <c r="P1065" s="67">
        <f>$I1065</f>
        <v/>
      </c>
      <c r="Q1065" s="69">
        <f>1</f>
        <v/>
      </c>
      <c r="R1065" s="68">
        <f>IFERROR(INDEX(Devis!$M$2:$M$3053,MATCH($B1065,Devis!$A$2:$A$3053,0)),0)</f>
        <v/>
      </c>
      <c r="S1065" s="68">
        <f>$M1065+$N1065</f>
        <v/>
      </c>
      <c r="T1065" s="68">
        <f>$R1065-$S1065</f>
        <v/>
      </c>
      <c r="U1065" s="67">
        <f>IFERROR(IF(($C1065-INDEX(Techniciens!$G$2:$G$13,MATCH($F1065,Techniciens!$A$2:$A$13,0)))&lt;=365,"Moins d'un an",IF(($C1065-INDEX(Techniciens!$G$2:$G$13,MATCH($F1065,Techniciens!$A$2:$A$13,0)))&lt;=730,"1 à 2 ans","Plus de 2 ans")),"")</f>
        <v/>
      </c>
    </row>
    <row r="1066">
      <c r="A1066" s="65" t="inlineStr">
        <is>
          <t>INT-01065</t>
        </is>
      </c>
      <c r="B1066" s="65" t="inlineStr">
        <is>
          <t>DEV-02861</t>
        </is>
      </c>
      <c r="C1066" s="66" t="n">
        <v>46154</v>
      </c>
      <c r="D1066" s="65" t="inlineStr">
        <is>
          <t>2026-05</t>
        </is>
      </c>
      <c r="E1066" s="65" t="inlineStr">
        <is>
          <t>2025-2026</t>
        </is>
      </c>
      <c r="F1066" s="65" t="inlineStr">
        <is>
          <t>TEC-04</t>
        </is>
      </c>
      <c r="G1066" s="65" t="inlineStr">
        <is>
          <t>Lucas Bertin</t>
        </is>
      </c>
      <c r="H1066" s="65" t="inlineStr">
        <is>
          <t>Bordeaux</t>
        </is>
      </c>
      <c r="I1066" s="65" t="inlineStr">
        <is>
          <t>Plomberie</t>
        </is>
      </c>
      <c r="J1066" s="70" t="n">
        <v>4.4</v>
      </c>
      <c r="K1066" s="70" t="n">
        <v>5.1</v>
      </c>
      <c r="L1066" s="72" t="n">
        <v>27</v>
      </c>
      <c r="M1066" s="68" t="n">
        <v>137.7</v>
      </c>
      <c r="N1066" s="68" t="n">
        <v>762.14</v>
      </c>
      <c r="O1066" s="65" t="inlineStr">
        <is>
          <t>Terminée</t>
        </is>
      </c>
      <c r="P1066" s="67">
        <f>$I1066</f>
        <v/>
      </c>
      <c r="Q1066" s="69">
        <f>1</f>
        <v/>
      </c>
      <c r="R1066" s="68">
        <f>IFERROR(INDEX(Devis!$M$2:$M$3053,MATCH($B1066,Devis!$A$2:$A$3053,0)),0)</f>
        <v/>
      </c>
      <c r="S1066" s="68">
        <f>$M1066+$N1066</f>
        <v/>
      </c>
      <c r="T1066" s="68">
        <f>$R1066-$S1066</f>
        <v/>
      </c>
      <c r="U1066" s="67">
        <f>IFERROR(IF(($C1066-INDEX(Techniciens!$G$2:$G$13,MATCH($F1066,Techniciens!$A$2:$A$13,0)))&lt;=365,"Moins d'un an",IF(($C1066-INDEX(Techniciens!$G$2:$G$13,MATCH($F1066,Techniciens!$A$2:$A$13,0)))&lt;=730,"1 à 2 ans","Plus de 2 ans")),"")</f>
        <v/>
      </c>
    </row>
    <row r="1067">
      <c r="A1067" s="65" t="inlineStr">
        <is>
          <t>INT-01066</t>
        </is>
      </c>
      <c r="B1067" s="65" t="inlineStr">
        <is>
          <t>DEV-02865</t>
        </is>
      </c>
      <c r="C1067" s="66" t="n">
        <v>46181</v>
      </c>
      <c r="D1067" s="65" t="inlineStr">
        <is>
          <t>2026-06</t>
        </is>
      </c>
      <c r="E1067" s="65" t="inlineStr">
        <is>
          <t>2025-2026</t>
        </is>
      </c>
      <c r="F1067" s="65" t="inlineStr">
        <is>
          <t>TEC-02</t>
        </is>
      </c>
      <c r="G1067" s="65" t="inlineStr">
        <is>
          <t>Ahmed Zahiri</t>
        </is>
      </c>
      <c r="H1067" s="65" t="inlineStr">
        <is>
          <t>Bordeaux</t>
        </is>
      </c>
      <c r="I1067" s="65" t="inlineStr">
        <is>
          <t>Chauffage</t>
        </is>
      </c>
      <c r="J1067" s="70" t="n">
        <v>27.8</v>
      </c>
      <c r="K1067" s="70" t="n">
        <v>28.8</v>
      </c>
      <c r="L1067" s="72" t="n">
        <v>35</v>
      </c>
      <c r="M1067" s="68" t="n">
        <v>1008</v>
      </c>
      <c r="N1067" s="68" t="n">
        <v>10068.95</v>
      </c>
      <c r="O1067" s="65" t="inlineStr">
        <is>
          <t>Terminée</t>
        </is>
      </c>
      <c r="P1067" s="67">
        <f>$I1067</f>
        <v/>
      </c>
      <c r="Q1067" s="69">
        <f>1</f>
        <v/>
      </c>
      <c r="R1067" s="68">
        <f>IFERROR(INDEX(Devis!$M$2:$M$3053,MATCH($B1067,Devis!$A$2:$A$3053,0)),0)</f>
        <v/>
      </c>
      <c r="S1067" s="68">
        <f>$M1067+$N1067</f>
        <v/>
      </c>
      <c r="T1067" s="68">
        <f>$R1067-$S1067</f>
        <v/>
      </c>
      <c r="U1067" s="67">
        <f>IFERROR(IF(($C1067-INDEX(Techniciens!$G$2:$G$13,MATCH($F1067,Techniciens!$A$2:$A$13,0)))&lt;=365,"Moins d'un an",IF(($C1067-INDEX(Techniciens!$G$2:$G$13,MATCH($F1067,Techniciens!$A$2:$A$13,0)))&lt;=730,"1 à 2 ans","Plus de 2 ans")),"")</f>
        <v/>
      </c>
    </row>
    <row r="1068">
      <c r="A1068" s="65" t="inlineStr">
        <is>
          <t>INT-01067</t>
        </is>
      </c>
      <c r="B1068" s="65" t="inlineStr">
        <is>
          <t>DEV-02867</t>
        </is>
      </c>
      <c r="C1068" s="66" t="n">
        <v>46195</v>
      </c>
      <c r="D1068" s="65" t="inlineStr">
        <is>
          <t>2026-06</t>
        </is>
      </c>
      <c r="E1068" s="65" t="inlineStr">
        <is>
          <t>2025-2026</t>
        </is>
      </c>
      <c r="F1068" s="65" t="inlineStr">
        <is>
          <t>TEC-08</t>
        </is>
      </c>
      <c r="G1068" s="65" t="inlineStr">
        <is>
          <t>Elodie Ravel</t>
        </is>
      </c>
      <c r="H1068" s="65" t="inlineStr">
        <is>
          <t>Toulouse</t>
        </is>
      </c>
      <c r="I1068" s="65" t="inlineStr">
        <is>
          <t>Électricité</t>
        </is>
      </c>
      <c r="J1068" s="70" t="n">
        <v>17.1</v>
      </c>
      <c r="K1068" s="70" t="n">
        <v>17.6</v>
      </c>
      <c r="L1068" s="72" t="n">
        <v>32</v>
      </c>
      <c r="M1068" s="68" t="n">
        <v>563.2</v>
      </c>
      <c r="N1068" s="68" t="n">
        <v>2068.5</v>
      </c>
      <c r="O1068" s="65" t="inlineStr">
        <is>
          <t>Terminée</t>
        </is>
      </c>
      <c r="P1068" s="67">
        <f>$I1068</f>
        <v/>
      </c>
      <c r="Q1068" s="69">
        <f>1</f>
        <v/>
      </c>
      <c r="R1068" s="68">
        <f>IFERROR(INDEX(Devis!$M$2:$M$3053,MATCH($B1068,Devis!$A$2:$A$3053,0)),0)</f>
        <v/>
      </c>
      <c r="S1068" s="68">
        <f>$M1068+$N1068</f>
        <v/>
      </c>
      <c r="T1068" s="68">
        <f>$R1068-$S1068</f>
        <v/>
      </c>
      <c r="U1068" s="67">
        <f>IFERROR(IF(($C1068-INDEX(Techniciens!$G$2:$G$13,MATCH($F1068,Techniciens!$A$2:$A$13,0)))&lt;=365,"Moins d'un an",IF(($C1068-INDEX(Techniciens!$G$2:$G$13,MATCH($F1068,Techniciens!$A$2:$A$13,0)))&lt;=730,"1 à 2 ans","Plus de 2 ans")),"")</f>
        <v/>
      </c>
    </row>
    <row r="1069">
      <c r="A1069" s="65" t="inlineStr">
        <is>
          <t>INT-01068</t>
        </is>
      </c>
      <c r="B1069" s="65" t="inlineStr">
        <is>
          <t>DEV-02869</t>
        </is>
      </c>
      <c r="C1069" s="66" t="n">
        <v>46182</v>
      </c>
      <c r="D1069" s="65" t="inlineStr">
        <is>
          <t>2026-06</t>
        </is>
      </c>
      <c r="E1069" s="65" t="inlineStr">
        <is>
          <t>2025-2026</t>
        </is>
      </c>
      <c r="F1069" s="65" t="inlineStr">
        <is>
          <t>TEC-02</t>
        </is>
      </c>
      <c r="G1069" s="65" t="inlineStr">
        <is>
          <t>Ahmed Zahiri</t>
        </is>
      </c>
      <c r="H1069" s="65" t="inlineStr">
        <is>
          <t>Bordeaux</t>
        </is>
      </c>
      <c r="I1069" s="65" t="inlineStr">
        <is>
          <t>Chauffage</t>
        </is>
      </c>
      <c r="J1069" s="70" t="n">
        <v>1.1</v>
      </c>
      <c r="K1069" s="70" t="n">
        <v>1</v>
      </c>
      <c r="L1069" s="72" t="n">
        <v>35</v>
      </c>
      <c r="M1069" s="68" t="n">
        <v>35</v>
      </c>
      <c r="N1069" s="68" t="n">
        <v>51.27</v>
      </c>
      <c r="O1069" s="65" t="inlineStr">
        <is>
          <t>Terminée</t>
        </is>
      </c>
      <c r="P1069" s="67">
        <f>$I1069</f>
        <v/>
      </c>
      <c r="Q1069" s="69">
        <f>1</f>
        <v/>
      </c>
      <c r="R1069" s="68">
        <f>IFERROR(INDEX(Devis!$M$2:$M$3053,MATCH($B1069,Devis!$A$2:$A$3053,0)),0)</f>
        <v/>
      </c>
      <c r="S1069" s="68">
        <f>$M1069+$N1069</f>
        <v/>
      </c>
      <c r="T1069" s="68">
        <f>$R1069-$S1069</f>
        <v/>
      </c>
      <c r="U1069" s="67">
        <f>IFERROR(IF(($C1069-INDEX(Techniciens!$G$2:$G$13,MATCH($F1069,Techniciens!$A$2:$A$13,0)))&lt;=365,"Moins d'un an",IF(($C1069-INDEX(Techniciens!$G$2:$G$13,MATCH($F1069,Techniciens!$A$2:$A$13,0)))&lt;=730,"1 à 2 ans","Plus de 2 ans")),"")</f>
        <v/>
      </c>
    </row>
    <row r="1070">
      <c r="A1070" s="65" t="inlineStr">
        <is>
          <t>INT-01069</t>
        </is>
      </c>
      <c r="B1070" s="65" t="inlineStr">
        <is>
          <t>DEV-02881</t>
        </is>
      </c>
      <c r="C1070" s="66" t="n">
        <v>46196</v>
      </c>
      <c r="D1070" s="65" t="inlineStr">
        <is>
          <t>2026-06</t>
        </is>
      </c>
      <c r="E1070" s="65" t="inlineStr">
        <is>
          <t>2025-2026</t>
        </is>
      </c>
      <c r="F1070" s="65" t="inlineStr">
        <is>
          <t>TEC-07</t>
        </is>
      </c>
      <c r="G1070" s="65" t="inlineStr">
        <is>
          <t>Yannick Dubreuil</t>
        </is>
      </c>
      <c r="H1070" s="65" t="inlineStr">
        <is>
          <t>Toulouse</t>
        </is>
      </c>
      <c r="I1070" s="65" t="inlineStr">
        <is>
          <t>Salle de bain</t>
        </is>
      </c>
      <c r="J1070" s="70" t="n">
        <v>41.5</v>
      </c>
      <c r="K1070" s="70" t="n">
        <v>46.8</v>
      </c>
      <c r="L1070" s="72" t="n">
        <v>30</v>
      </c>
      <c r="M1070" s="68" t="n">
        <v>1404</v>
      </c>
      <c r="N1070" s="68" t="n">
        <v>8135.94</v>
      </c>
      <c r="O1070" s="65" t="inlineStr">
        <is>
          <t>Terminée</t>
        </is>
      </c>
      <c r="P1070" s="67">
        <f>$I1070</f>
        <v/>
      </c>
      <c r="Q1070" s="69">
        <f>1</f>
        <v/>
      </c>
      <c r="R1070" s="68">
        <f>IFERROR(INDEX(Devis!$M$2:$M$3053,MATCH($B1070,Devis!$A$2:$A$3053,0)),0)</f>
        <v/>
      </c>
      <c r="S1070" s="68">
        <f>$M1070+$N1070</f>
        <v/>
      </c>
      <c r="T1070" s="68">
        <f>$R1070-$S1070</f>
        <v/>
      </c>
      <c r="U1070" s="67">
        <f>IFERROR(IF(($C1070-INDEX(Techniciens!$G$2:$G$13,MATCH($F1070,Techniciens!$A$2:$A$13,0)))&lt;=365,"Moins d'un an",IF(($C1070-INDEX(Techniciens!$G$2:$G$13,MATCH($F1070,Techniciens!$A$2:$A$13,0)))&lt;=730,"1 à 2 ans","Plus de 2 ans")),"")</f>
        <v/>
      </c>
    </row>
    <row r="1071">
      <c r="A1071" s="65" t="inlineStr">
        <is>
          <t>INT-01070</t>
        </is>
      </c>
      <c r="B1071" s="65" t="inlineStr">
        <is>
          <t>DEV-02883</t>
        </is>
      </c>
      <c r="C1071" s="66" t="n">
        <v>46183</v>
      </c>
      <c r="D1071" s="65" t="inlineStr">
        <is>
          <t>2026-06</t>
        </is>
      </c>
      <c r="E1071" s="65" t="inlineStr">
        <is>
          <t>2025-2026</t>
        </is>
      </c>
      <c r="F1071" s="65" t="inlineStr">
        <is>
          <t>TEC-06</t>
        </is>
      </c>
      <c r="G1071" s="65" t="inlineStr">
        <is>
          <t>Pierre Vasseur</t>
        </is>
      </c>
      <c r="H1071" s="65" t="inlineStr">
        <is>
          <t>Toulouse</t>
        </is>
      </c>
      <c r="I1071" s="65" t="inlineStr">
        <is>
          <t>Salle de bain</t>
        </is>
      </c>
      <c r="J1071" s="70" t="n">
        <v>14.8</v>
      </c>
      <c r="K1071" s="70" t="n">
        <v>14.2</v>
      </c>
      <c r="L1071" s="72" t="n">
        <v>36</v>
      </c>
      <c r="M1071" s="68" t="n">
        <v>511.2</v>
      </c>
      <c r="N1071" s="68" t="n">
        <v>2046.63</v>
      </c>
      <c r="O1071" s="65" t="inlineStr">
        <is>
          <t>Terminée</t>
        </is>
      </c>
      <c r="P1071" s="67">
        <f>$I1071</f>
        <v/>
      </c>
      <c r="Q1071" s="69">
        <f>1</f>
        <v/>
      </c>
      <c r="R1071" s="68">
        <f>IFERROR(INDEX(Devis!$M$2:$M$3053,MATCH($B1071,Devis!$A$2:$A$3053,0)),0)</f>
        <v/>
      </c>
      <c r="S1071" s="68">
        <f>$M1071+$N1071</f>
        <v/>
      </c>
      <c r="T1071" s="68">
        <f>$R1071-$S1071</f>
        <v/>
      </c>
      <c r="U1071" s="67">
        <f>IFERROR(IF(($C1071-INDEX(Techniciens!$G$2:$G$13,MATCH($F1071,Techniciens!$A$2:$A$13,0)))&lt;=365,"Moins d'un an",IF(($C1071-INDEX(Techniciens!$G$2:$G$13,MATCH($F1071,Techniciens!$A$2:$A$13,0)))&lt;=730,"1 à 2 ans","Plus de 2 ans")),"")</f>
        <v/>
      </c>
    </row>
    <row r="1072">
      <c r="A1072" s="65" t="inlineStr">
        <is>
          <t>INT-01071</t>
        </is>
      </c>
      <c r="B1072" s="65" t="inlineStr">
        <is>
          <t>DEV-02888</t>
        </is>
      </c>
      <c r="C1072" s="66" t="n">
        <v>46196</v>
      </c>
      <c r="D1072" s="65" t="inlineStr">
        <is>
          <t>2026-06</t>
        </is>
      </c>
      <c r="E1072" s="65" t="inlineStr">
        <is>
          <t>2025-2026</t>
        </is>
      </c>
      <c r="F1072" s="65" t="inlineStr">
        <is>
          <t>TEC-08</t>
        </is>
      </c>
      <c r="G1072" s="65" t="inlineStr">
        <is>
          <t>Elodie Ravel</t>
        </is>
      </c>
      <c r="H1072" s="65" t="inlineStr">
        <is>
          <t>Toulouse</t>
        </is>
      </c>
      <c r="I1072" s="65" t="inlineStr">
        <is>
          <t>Électricité</t>
        </is>
      </c>
      <c r="J1072" s="70" t="n">
        <v>14.9</v>
      </c>
      <c r="K1072" s="70" t="n">
        <v>16</v>
      </c>
      <c r="L1072" s="72" t="n">
        <v>32</v>
      </c>
      <c r="M1072" s="68" t="n">
        <v>512</v>
      </c>
      <c r="N1072" s="68" t="n">
        <v>1838.66</v>
      </c>
      <c r="O1072" s="65" t="inlineStr">
        <is>
          <t>Terminée</t>
        </is>
      </c>
      <c r="P1072" s="67">
        <f>$I1072</f>
        <v/>
      </c>
      <c r="Q1072" s="69">
        <f>1</f>
        <v/>
      </c>
      <c r="R1072" s="68">
        <f>IFERROR(INDEX(Devis!$M$2:$M$3053,MATCH($B1072,Devis!$A$2:$A$3053,0)),0)</f>
        <v/>
      </c>
      <c r="S1072" s="68">
        <f>$M1072+$N1072</f>
        <v/>
      </c>
      <c r="T1072" s="68">
        <f>$R1072-$S1072</f>
        <v/>
      </c>
      <c r="U1072" s="67">
        <f>IFERROR(IF(($C1072-INDEX(Techniciens!$G$2:$G$13,MATCH($F1072,Techniciens!$A$2:$A$13,0)))&lt;=365,"Moins d'un an",IF(($C1072-INDEX(Techniciens!$G$2:$G$13,MATCH($F1072,Techniciens!$A$2:$A$13,0)))&lt;=730,"1 à 2 ans","Plus de 2 ans")),"")</f>
        <v/>
      </c>
    </row>
    <row r="1073">
      <c r="A1073" s="65" t="inlineStr">
        <is>
          <t>INT-01072</t>
        </is>
      </c>
      <c r="B1073" s="65" t="inlineStr">
        <is>
          <t>DEV-02889</t>
        </is>
      </c>
      <c r="C1073" s="66" t="n">
        <v>46167</v>
      </c>
      <c r="D1073" s="65" t="inlineStr">
        <is>
          <t>2026-05</t>
        </is>
      </c>
      <c r="E1073" s="65" t="inlineStr">
        <is>
          <t>2025-2026</t>
        </is>
      </c>
      <c r="F1073" s="65" t="inlineStr">
        <is>
          <t>TEC-09</t>
        </is>
      </c>
      <c r="G1073" s="65" t="inlineStr">
        <is>
          <t>Mehdi Ouali</t>
        </is>
      </c>
      <c r="H1073" s="65" t="inlineStr">
        <is>
          <t>Toulouse</t>
        </is>
      </c>
      <c r="I1073" s="65" t="inlineStr">
        <is>
          <t>Dépannage</t>
        </is>
      </c>
      <c r="J1073" s="70" t="n">
        <v>2.1</v>
      </c>
      <c r="K1073" s="70" t="n">
        <v>2.2</v>
      </c>
      <c r="L1073" s="72" t="n">
        <v>28</v>
      </c>
      <c r="M1073" s="68" t="n">
        <v>61.6</v>
      </c>
      <c r="N1073" s="68" t="n">
        <v>281.74</v>
      </c>
      <c r="O1073" s="65" t="inlineStr">
        <is>
          <t>Terminée</t>
        </is>
      </c>
      <c r="P1073" s="67">
        <f>$I1073</f>
        <v/>
      </c>
      <c r="Q1073" s="69">
        <f>1</f>
        <v/>
      </c>
      <c r="R1073" s="68">
        <f>IFERROR(INDEX(Devis!$M$2:$M$3053,MATCH($B1073,Devis!$A$2:$A$3053,0)),0)</f>
        <v/>
      </c>
      <c r="S1073" s="68">
        <f>$M1073+$N1073</f>
        <v/>
      </c>
      <c r="T1073" s="68">
        <f>$R1073-$S1073</f>
        <v/>
      </c>
      <c r="U1073" s="67">
        <f>IFERROR(IF(($C1073-INDEX(Techniciens!$G$2:$G$13,MATCH($F1073,Techniciens!$A$2:$A$13,0)))&lt;=365,"Moins d'un an",IF(($C1073-INDEX(Techniciens!$G$2:$G$13,MATCH($F1073,Techniciens!$A$2:$A$13,0)))&lt;=730,"1 à 2 ans","Plus de 2 ans")),"")</f>
        <v/>
      </c>
    </row>
    <row r="1074">
      <c r="A1074" s="65" t="inlineStr">
        <is>
          <t>INT-01073</t>
        </is>
      </c>
      <c r="B1074" s="65" t="inlineStr">
        <is>
          <t>DEV-02891</t>
        </is>
      </c>
      <c r="C1074" s="66" t="n">
        <v>46202</v>
      </c>
      <c r="D1074" s="65" t="inlineStr">
        <is>
          <t>2026-06</t>
        </is>
      </c>
      <c r="E1074" s="65" t="inlineStr">
        <is>
          <t>2025-2026</t>
        </is>
      </c>
      <c r="F1074" s="65" t="inlineStr">
        <is>
          <t>TEC-03</t>
        </is>
      </c>
      <c r="G1074" s="65" t="inlineStr">
        <is>
          <t>Fabien Ortiz</t>
        </is>
      </c>
      <c r="H1074" s="65" t="inlineStr">
        <is>
          <t>Bordeaux</t>
        </is>
      </c>
      <c r="I1074" s="65" t="inlineStr">
        <is>
          <t>Électricité</t>
        </is>
      </c>
      <c r="J1074" s="70" t="n">
        <v>5.1</v>
      </c>
      <c r="K1074" s="70" t="n">
        <v>5.7</v>
      </c>
      <c r="L1074" s="72" t="n">
        <v>33</v>
      </c>
      <c r="M1074" s="68" t="n">
        <v>188.1</v>
      </c>
      <c r="N1074" s="68" t="n">
        <v>1516.88</v>
      </c>
      <c r="O1074" s="65" t="inlineStr">
        <is>
          <t>En cours</t>
        </is>
      </c>
      <c r="P1074" s="67">
        <f>$I1074</f>
        <v/>
      </c>
      <c r="Q1074" s="69">
        <f>1</f>
        <v/>
      </c>
      <c r="R1074" s="68">
        <f>IFERROR(INDEX(Devis!$M$2:$M$3053,MATCH($B1074,Devis!$A$2:$A$3053,0)),0)</f>
        <v/>
      </c>
      <c r="S1074" s="68">
        <f>$M1074+$N1074</f>
        <v/>
      </c>
      <c r="T1074" s="68">
        <f>$R1074-$S1074</f>
        <v/>
      </c>
      <c r="U1074" s="67">
        <f>IFERROR(IF(($C1074-INDEX(Techniciens!$G$2:$G$13,MATCH($F1074,Techniciens!$A$2:$A$13,0)))&lt;=365,"Moins d'un an",IF(($C1074-INDEX(Techniciens!$G$2:$G$13,MATCH($F1074,Techniciens!$A$2:$A$13,0)))&lt;=730,"1 à 2 ans","Plus de 2 ans")),"")</f>
        <v/>
      </c>
    </row>
    <row r="1075">
      <c r="A1075" s="65" t="inlineStr">
        <is>
          <t>INT-01074</t>
        </is>
      </c>
      <c r="B1075" s="65" t="inlineStr">
        <is>
          <t>DEV-02900</t>
        </is>
      </c>
      <c r="C1075" s="66" t="n">
        <v>46202</v>
      </c>
      <c r="D1075" s="65" t="inlineStr">
        <is>
          <t>2026-06</t>
        </is>
      </c>
      <c r="E1075" s="65" t="inlineStr">
        <is>
          <t>2025-2026</t>
        </is>
      </c>
      <c r="F1075" s="65" t="inlineStr">
        <is>
          <t>TEC-03</t>
        </is>
      </c>
      <c r="G1075" s="65" t="inlineStr">
        <is>
          <t>Fabien Ortiz</t>
        </is>
      </c>
      <c r="H1075" s="65" t="inlineStr">
        <is>
          <t>Bordeaux</t>
        </is>
      </c>
      <c r="I1075" s="65" t="inlineStr">
        <is>
          <t>Électricité</t>
        </is>
      </c>
      <c r="J1075" s="70" t="n">
        <v>4.5</v>
      </c>
      <c r="K1075" s="70" t="n">
        <v>4.5</v>
      </c>
      <c r="L1075" s="72" t="n">
        <v>33</v>
      </c>
      <c r="M1075" s="68" t="n">
        <v>148.5</v>
      </c>
      <c r="N1075" s="68" t="n">
        <v>1100.4</v>
      </c>
      <c r="O1075" s="65" t="inlineStr">
        <is>
          <t>En cours</t>
        </is>
      </c>
      <c r="P1075" s="67">
        <f>$I1075</f>
        <v/>
      </c>
      <c r="Q1075" s="69">
        <f>1</f>
        <v/>
      </c>
      <c r="R1075" s="68">
        <f>IFERROR(INDEX(Devis!$M$2:$M$3053,MATCH($B1075,Devis!$A$2:$A$3053,0)),0)</f>
        <v/>
      </c>
      <c r="S1075" s="68">
        <f>$M1075+$N1075</f>
        <v/>
      </c>
      <c r="T1075" s="68">
        <f>$R1075-$S1075</f>
        <v/>
      </c>
      <c r="U1075" s="67">
        <f>IFERROR(IF(($C1075-INDEX(Techniciens!$G$2:$G$13,MATCH($F1075,Techniciens!$A$2:$A$13,0)))&lt;=365,"Moins d'un an",IF(($C1075-INDEX(Techniciens!$G$2:$G$13,MATCH($F1075,Techniciens!$A$2:$A$13,0)))&lt;=730,"1 à 2 ans","Plus de 2 ans")),"")</f>
        <v/>
      </c>
    </row>
    <row r="1076">
      <c r="A1076" s="65" t="inlineStr">
        <is>
          <t>INT-01075</t>
        </is>
      </c>
      <c r="B1076" s="65" t="inlineStr">
        <is>
          <t>DEV-02901</t>
        </is>
      </c>
      <c r="C1076" s="66" t="n">
        <v>46202</v>
      </c>
      <c r="D1076" s="65" t="inlineStr">
        <is>
          <t>2026-06</t>
        </is>
      </c>
      <c r="E1076" s="65" t="inlineStr">
        <is>
          <t>2025-2026</t>
        </is>
      </c>
      <c r="F1076" s="65" t="inlineStr">
        <is>
          <t>TEC-05</t>
        </is>
      </c>
      <c r="G1076" s="65" t="inlineStr">
        <is>
          <t>Sonia Mercier</t>
        </is>
      </c>
      <c r="H1076" s="65" t="inlineStr">
        <is>
          <t>Bordeaux</t>
        </is>
      </c>
      <c r="I1076" s="65" t="inlineStr">
        <is>
          <t>Salle de bain</t>
        </is>
      </c>
      <c r="J1076" s="70" t="n">
        <v>5.2</v>
      </c>
      <c r="K1076" s="70" t="n">
        <v>5</v>
      </c>
      <c r="L1076" s="72" t="n">
        <v>31</v>
      </c>
      <c r="M1076" s="68" t="n">
        <v>155</v>
      </c>
      <c r="N1076" s="68" t="n">
        <v>647.79</v>
      </c>
      <c r="O1076" s="65" t="inlineStr">
        <is>
          <t>En cours</t>
        </is>
      </c>
      <c r="P1076" s="67">
        <f>$I1076</f>
        <v/>
      </c>
      <c r="Q1076" s="69">
        <f>1</f>
        <v/>
      </c>
      <c r="R1076" s="68">
        <f>IFERROR(INDEX(Devis!$M$2:$M$3053,MATCH($B1076,Devis!$A$2:$A$3053,0)),0)</f>
        <v/>
      </c>
      <c r="S1076" s="68">
        <f>$M1076+$N1076</f>
        <v/>
      </c>
      <c r="T1076" s="68">
        <f>$R1076-$S1076</f>
        <v/>
      </c>
      <c r="U1076" s="67">
        <f>IFERROR(IF(($C1076-INDEX(Techniciens!$G$2:$G$13,MATCH($F1076,Techniciens!$A$2:$A$13,0)))&lt;=365,"Moins d'un an",IF(($C1076-INDEX(Techniciens!$G$2:$G$13,MATCH($F1076,Techniciens!$A$2:$A$13,0)))&lt;=730,"1 à 2 ans","Plus de 2 ans")),"")</f>
        <v/>
      </c>
    </row>
    <row r="1077">
      <c r="A1077" s="65" t="inlineStr">
        <is>
          <t>INT-01076</t>
        </is>
      </c>
      <c r="B1077" s="65" t="inlineStr">
        <is>
          <t>DEV-02904</t>
        </is>
      </c>
      <c r="C1077" s="66" t="n">
        <v>46188</v>
      </c>
      <c r="D1077" s="65" t="inlineStr">
        <is>
          <t>2026-06</t>
        </is>
      </c>
      <c r="E1077" s="65" t="inlineStr">
        <is>
          <t>2025-2026</t>
        </is>
      </c>
      <c r="F1077" s="65" t="inlineStr">
        <is>
          <t>TEC-02</t>
        </is>
      </c>
      <c r="G1077" s="65" t="inlineStr">
        <is>
          <t>Ahmed Zahiri</t>
        </is>
      </c>
      <c r="H1077" s="65" t="inlineStr">
        <is>
          <t>Bordeaux</t>
        </is>
      </c>
      <c r="I1077" s="65" t="inlineStr">
        <is>
          <t>Chauffage</t>
        </is>
      </c>
      <c r="J1077" s="70" t="n">
        <v>13</v>
      </c>
      <c r="K1077" s="70" t="n">
        <v>10.9</v>
      </c>
      <c r="L1077" s="72" t="n">
        <v>35</v>
      </c>
      <c r="M1077" s="68" t="n">
        <v>381.5</v>
      </c>
      <c r="N1077" s="68" t="n">
        <v>3016.74</v>
      </c>
      <c r="O1077" s="65" t="inlineStr">
        <is>
          <t>Terminée</t>
        </is>
      </c>
      <c r="P1077" s="67">
        <f>$I1077</f>
        <v/>
      </c>
      <c r="Q1077" s="69">
        <f>1</f>
        <v/>
      </c>
      <c r="R1077" s="68">
        <f>IFERROR(INDEX(Devis!$M$2:$M$3053,MATCH($B1077,Devis!$A$2:$A$3053,0)),0)</f>
        <v/>
      </c>
      <c r="S1077" s="68">
        <f>$M1077+$N1077</f>
        <v/>
      </c>
      <c r="T1077" s="68">
        <f>$R1077-$S1077</f>
        <v/>
      </c>
      <c r="U1077" s="67">
        <f>IFERROR(IF(($C1077-INDEX(Techniciens!$G$2:$G$13,MATCH($F1077,Techniciens!$A$2:$A$13,0)))&lt;=365,"Moins d'un an",IF(($C1077-INDEX(Techniciens!$G$2:$G$13,MATCH($F1077,Techniciens!$A$2:$A$13,0)))&lt;=730,"1 à 2 ans","Plus de 2 ans")),"")</f>
        <v/>
      </c>
    </row>
    <row r="1078">
      <c r="A1078" s="65" t="inlineStr">
        <is>
          <t>INT-01077</t>
        </is>
      </c>
      <c r="B1078" s="65" t="inlineStr">
        <is>
          <t>DEV-02910</t>
        </is>
      </c>
      <c r="C1078" s="66" t="n">
        <v>46176</v>
      </c>
      <c r="D1078" s="65" t="inlineStr">
        <is>
          <t>2026-06</t>
        </is>
      </c>
      <c r="E1078" s="65" t="inlineStr">
        <is>
          <t>2025-2026</t>
        </is>
      </c>
      <c r="F1078" s="65" t="inlineStr">
        <is>
          <t>TEC-03</t>
        </is>
      </c>
      <c r="G1078" s="65" t="inlineStr">
        <is>
          <t>Fabien Ortiz</t>
        </is>
      </c>
      <c r="H1078" s="65" t="inlineStr">
        <is>
          <t>Bordeaux</t>
        </is>
      </c>
      <c r="I1078" s="65" t="inlineStr">
        <is>
          <t>Électricité</t>
        </is>
      </c>
      <c r="J1078" s="70" t="n">
        <v>6.4</v>
      </c>
      <c r="K1078" s="70" t="n">
        <v>6.4</v>
      </c>
      <c r="L1078" s="72" t="n">
        <v>33</v>
      </c>
      <c r="M1078" s="68" t="n">
        <v>211.2</v>
      </c>
      <c r="N1078" s="68" t="n">
        <v>1054.51</v>
      </c>
      <c r="O1078" s="65" t="inlineStr">
        <is>
          <t>Terminée</t>
        </is>
      </c>
      <c r="P1078" s="67">
        <f>$I1078</f>
        <v/>
      </c>
      <c r="Q1078" s="69">
        <f>1</f>
        <v/>
      </c>
      <c r="R1078" s="68">
        <f>IFERROR(INDEX(Devis!$M$2:$M$3053,MATCH($B1078,Devis!$A$2:$A$3053,0)),0)</f>
        <v/>
      </c>
      <c r="S1078" s="68">
        <f>$M1078+$N1078</f>
        <v/>
      </c>
      <c r="T1078" s="68">
        <f>$R1078-$S1078</f>
        <v/>
      </c>
      <c r="U1078" s="67">
        <f>IFERROR(IF(($C1078-INDEX(Techniciens!$G$2:$G$13,MATCH($F1078,Techniciens!$A$2:$A$13,0)))&lt;=365,"Moins d'un an",IF(($C1078-INDEX(Techniciens!$G$2:$G$13,MATCH($F1078,Techniciens!$A$2:$A$13,0)))&lt;=730,"1 à 2 ans","Plus de 2 ans")),"")</f>
        <v/>
      </c>
    </row>
    <row r="1079">
      <c r="A1079" s="65" t="inlineStr">
        <is>
          <t>INT-01078</t>
        </is>
      </c>
      <c r="B1079" s="65" t="inlineStr">
        <is>
          <t>DEV-02913</t>
        </is>
      </c>
      <c r="C1079" s="66" t="n">
        <v>46191</v>
      </c>
      <c r="D1079" s="65" t="inlineStr">
        <is>
          <t>2026-06</t>
        </is>
      </c>
      <c r="E1079" s="65" t="inlineStr">
        <is>
          <t>2025-2026</t>
        </is>
      </c>
      <c r="F1079" s="65" t="inlineStr">
        <is>
          <t>TEC-05</t>
        </is>
      </c>
      <c r="G1079" s="65" t="inlineStr">
        <is>
          <t>Sonia Mercier</t>
        </is>
      </c>
      <c r="H1079" s="65" t="inlineStr">
        <is>
          <t>Bordeaux</t>
        </is>
      </c>
      <c r="I1079" s="65" t="inlineStr">
        <is>
          <t>Salle de bain</t>
        </is>
      </c>
      <c r="J1079" s="70" t="n">
        <v>6</v>
      </c>
      <c r="K1079" s="70" t="n">
        <v>6.5</v>
      </c>
      <c r="L1079" s="72" t="n">
        <v>31</v>
      </c>
      <c r="M1079" s="68" t="n">
        <v>201.5</v>
      </c>
      <c r="N1079" s="68" t="n">
        <v>730.8099999999999</v>
      </c>
      <c r="O1079" s="65" t="inlineStr">
        <is>
          <t>Terminée</t>
        </is>
      </c>
      <c r="P1079" s="67">
        <f>$I1079</f>
        <v/>
      </c>
      <c r="Q1079" s="69">
        <f>1</f>
        <v/>
      </c>
      <c r="R1079" s="68">
        <f>IFERROR(INDEX(Devis!$M$2:$M$3053,MATCH($B1079,Devis!$A$2:$A$3053,0)),0)</f>
        <v/>
      </c>
      <c r="S1079" s="68">
        <f>$M1079+$N1079</f>
        <v/>
      </c>
      <c r="T1079" s="68">
        <f>$R1079-$S1079</f>
        <v/>
      </c>
      <c r="U1079" s="67">
        <f>IFERROR(IF(($C1079-INDEX(Techniciens!$G$2:$G$13,MATCH($F1079,Techniciens!$A$2:$A$13,0)))&lt;=365,"Moins d'un an",IF(($C1079-INDEX(Techniciens!$G$2:$G$13,MATCH($F1079,Techniciens!$A$2:$A$13,0)))&lt;=730,"1 à 2 ans","Plus de 2 ans")),"")</f>
        <v/>
      </c>
    </row>
    <row r="1080">
      <c r="A1080" s="65" t="inlineStr">
        <is>
          <t>INT-01079</t>
        </is>
      </c>
      <c r="B1080" s="65" t="inlineStr">
        <is>
          <t>DEV-02919</t>
        </is>
      </c>
      <c r="C1080" s="66" t="n">
        <v>46198</v>
      </c>
      <c r="D1080" s="65" t="inlineStr">
        <is>
          <t>2026-06</t>
        </is>
      </c>
      <c r="E1080" s="65" t="inlineStr">
        <is>
          <t>2025-2026</t>
        </is>
      </c>
      <c r="F1080" s="65" t="inlineStr">
        <is>
          <t>TEC-07</t>
        </is>
      </c>
      <c r="G1080" s="65" t="inlineStr">
        <is>
          <t>Yannick Dubreuil</t>
        </is>
      </c>
      <c r="H1080" s="65" t="inlineStr">
        <is>
          <t>Toulouse</t>
        </is>
      </c>
      <c r="I1080" s="65" t="inlineStr">
        <is>
          <t>Plomberie</t>
        </is>
      </c>
      <c r="J1080" s="70" t="n">
        <v>4.8</v>
      </c>
      <c r="K1080" s="70" t="n">
        <v>5</v>
      </c>
      <c r="L1080" s="72" t="n">
        <v>30</v>
      </c>
      <c r="M1080" s="68" t="n">
        <v>150</v>
      </c>
      <c r="N1080" s="68" t="n">
        <v>839.95</v>
      </c>
      <c r="O1080" s="65" t="inlineStr">
        <is>
          <t>Terminée</t>
        </is>
      </c>
      <c r="P1080" s="67">
        <f>$I1080</f>
        <v/>
      </c>
      <c r="Q1080" s="69">
        <f>1</f>
        <v/>
      </c>
      <c r="R1080" s="68">
        <f>IFERROR(INDEX(Devis!$M$2:$M$3053,MATCH($B1080,Devis!$A$2:$A$3053,0)),0)</f>
        <v/>
      </c>
      <c r="S1080" s="68">
        <f>$M1080+$N1080</f>
        <v/>
      </c>
      <c r="T1080" s="68">
        <f>$R1080-$S1080</f>
        <v/>
      </c>
      <c r="U1080" s="67">
        <f>IFERROR(IF(($C1080-INDEX(Techniciens!$G$2:$G$13,MATCH($F1080,Techniciens!$A$2:$A$13,0)))&lt;=365,"Moins d'un an",IF(($C1080-INDEX(Techniciens!$G$2:$G$13,MATCH($F1080,Techniciens!$A$2:$A$13,0)))&lt;=730,"1 à 2 ans","Plus de 2 ans")),"")</f>
        <v/>
      </c>
    </row>
    <row r="1081">
      <c r="A1081" s="65" t="inlineStr">
        <is>
          <t>INT-01080</t>
        </is>
      </c>
      <c r="B1081" s="65" t="inlineStr">
        <is>
          <t>DEV-02926</t>
        </is>
      </c>
      <c r="C1081" s="66" t="n">
        <v>46195</v>
      </c>
      <c r="D1081" s="65" t="inlineStr">
        <is>
          <t>2026-06</t>
        </is>
      </c>
      <c r="E1081" s="65" t="inlineStr">
        <is>
          <t>2025-2026</t>
        </is>
      </c>
      <c r="F1081" s="65" t="inlineStr">
        <is>
          <t>TEC-02</t>
        </is>
      </c>
      <c r="G1081" s="65" t="inlineStr">
        <is>
          <t>Ahmed Zahiri</t>
        </is>
      </c>
      <c r="H1081" s="65" t="inlineStr">
        <is>
          <t>Bordeaux</t>
        </is>
      </c>
      <c r="I1081" s="65" t="inlineStr">
        <is>
          <t>Chauffage</t>
        </is>
      </c>
      <c r="J1081" s="70" t="n">
        <v>13.8</v>
      </c>
      <c r="K1081" s="70" t="n">
        <v>13.8</v>
      </c>
      <c r="L1081" s="72" t="n">
        <v>35</v>
      </c>
      <c r="M1081" s="68" t="n">
        <v>483</v>
      </c>
      <c r="N1081" s="68" t="n">
        <v>4797.68</v>
      </c>
      <c r="O1081" s="65" t="inlineStr">
        <is>
          <t>Terminée</t>
        </is>
      </c>
      <c r="P1081" s="67">
        <f>$I1081</f>
        <v/>
      </c>
      <c r="Q1081" s="69">
        <f>1</f>
        <v/>
      </c>
      <c r="R1081" s="68">
        <f>IFERROR(INDEX(Devis!$M$2:$M$3053,MATCH($B1081,Devis!$A$2:$A$3053,0)),0)</f>
        <v/>
      </c>
      <c r="S1081" s="68">
        <f>$M1081+$N1081</f>
        <v/>
      </c>
      <c r="T1081" s="68">
        <f>$R1081-$S1081</f>
        <v/>
      </c>
      <c r="U1081" s="67">
        <f>IFERROR(IF(($C1081-INDEX(Techniciens!$G$2:$G$13,MATCH($F1081,Techniciens!$A$2:$A$13,0)))&lt;=365,"Moins d'un an",IF(($C1081-INDEX(Techniciens!$G$2:$G$13,MATCH($F1081,Techniciens!$A$2:$A$13,0)))&lt;=730,"1 à 2 ans","Plus de 2 ans")),"")</f>
        <v/>
      </c>
    </row>
    <row r="1082">
      <c r="A1082" s="65" t="inlineStr">
        <is>
          <t>INT-01081</t>
        </is>
      </c>
      <c r="B1082" s="65" t="inlineStr">
        <is>
          <t>DEV-02928</t>
        </is>
      </c>
      <c r="C1082" s="66" t="n">
        <v>46183</v>
      </c>
      <c r="D1082" s="65" t="inlineStr">
        <is>
          <t>2026-06</t>
        </is>
      </c>
      <c r="E1082" s="65" t="inlineStr">
        <is>
          <t>2025-2026</t>
        </is>
      </c>
      <c r="F1082" s="65" t="inlineStr">
        <is>
          <t>TEC-05</t>
        </is>
      </c>
      <c r="G1082" s="65" t="inlineStr">
        <is>
          <t>Sonia Mercier</t>
        </is>
      </c>
      <c r="H1082" s="65" t="inlineStr">
        <is>
          <t>Bordeaux</t>
        </is>
      </c>
      <c r="I1082" s="65" t="inlineStr">
        <is>
          <t>Salle de bain</t>
        </is>
      </c>
      <c r="J1082" s="70" t="n">
        <v>50.1</v>
      </c>
      <c r="K1082" s="70" t="n">
        <v>51.9</v>
      </c>
      <c r="L1082" s="72" t="n">
        <v>31</v>
      </c>
      <c r="M1082" s="68" t="n">
        <v>1608.9</v>
      </c>
      <c r="N1082" s="68" t="n">
        <v>10791.89</v>
      </c>
      <c r="O1082" s="65" t="inlineStr">
        <is>
          <t>Terminée</t>
        </is>
      </c>
      <c r="P1082" s="67">
        <f>$I1082</f>
        <v/>
      </c>
      <c r="Q1082" s="69">
        <f>1</f>
        <v/>
      </c>
      <c r="R1082" s="68">
        <f>IFERROR(INDEX(Devis!$M$2:$M$3053,MATCH($B1082,Devis!$A$2:$A$3053,0)),0)</f>
        <v/>
      </c>
      <c r="S1082" s="68">
        <f>$M1082+$N1082</f>
        <v/>
      </c>
      <c r="T1082" s="68">
        <f>$R1082-$S1082</f>
        <v/>
      </c>
      <c r="U1082" s="67">
        <f>IFERROR(IF(($C1082-INDEX(Techniciens!$G$2:$G$13,MATCH($F1082,Techniciens!$A$2:$A$13,0)))&lt;=365,"Moins d'un an",IF(($C1082-INDEX(Techniciens!$G$2:$G$13,MATCH($F1082,Techniciens!$A$2:$A$13,0)))&lt;=730,"1 à 2 ans","Plus de 2 ans")),"")</f>
        <v/>
      </c>
    </row>
    <row r="1083">
      <c r="A1083" s="65" t="inlineStr">
        <is>
          <t>INT-01082</t>
        </is>
      </c>
      <c r="B1083" s="65" t="inlineStr">
        <is>
          <t>DEV-02930</t>
        </is>
      </c>
      <c r="C1083" s="66" t="n">
        <v>46202</v>
      </c>
      <c r="D1083" s="65" t="inlineStr">
        <is>
          <t>2026-06</t>
        </is>
      </c>
      <c r="E1083" s="65" t="inlineStr">
        <is>
          <t>2025-2026</t>
        </is>
      </c>
      <c r="F1083" s="65" t="inlineStr">
        <is>
          <t>TEC-06</t>
        </is>
      </c>
      <c r="G1083" s="65" t="inlineStr">
        <is>
          <t>Pierre Vasseur</t>
        </is>
      </c>
      <c r="H1083" s="65" t="inlineStr">
        <is>
          <t>Toulouse</t>
        </is>
      </c>
      <c r="I1083" s="65" t="inlineStr">
        <is>
          <t>Chauffage</t>
        </is>
      </c>
      <c r="J1083" s="70" t="n">
        <v>3.4</v>
      </c>
      <c r="K1083" s="70" t="n">
        <v>2.9</v>
      </c>
      <c r="L1083" s="72" t="n">
        <v>36</v>
      </c>
      <c r="M1083" s="68" t="n">
        <v>104.4</v>
      </c>
      <c r="N1083" s="68" t="n">
        <v>341.59</v>
      </c>
      <c r="O1083" s="65" t="inlineStr">
        <is>
          <t>En cours</t>
        </is>
      </c>
      <c r="P1083" s="67">
        <f>$I1083</f>
        <v/>
      </c>
      <c r="Q1083" s="69">
        <f>1</f>
        <v/>
      </c>
      <c r="R1083" s="68">
        <f>IFERROR(INDEX(Devis!$M$2:$M$3053,MATCH($B1083,Devis!$A$2:$A$3053,0)),0)</f>
        <v/>
      </c>
      <c r="S1083" s="68">
        <f>$M1083+$N1083</f>
        <v/>
      </c>
      <c r="T1083" s="68">
        <f>$R1083-$S1083</f>
        <v/>
      </c>
      <c r="U1083" s="67">
        <f>IFERROR(IF(($C1083-INDEX(Techniciens!$G$2:$G$13,MATCH($F1083,Techniciens!$A$2:$A$13,0)))&lt;=365,"Moins d'un an",IF(($C1083-INDEX(Techniciens!$G$2:$G$13,MATCH($F1083,Techniciens!$A$2:$A$13,0)))&lt;=730,"1 à 2 ans","Plus de 2 ans")),"")</f>
        <v/>
      </c>
    </row>
    <row r="1084">
      <c r="A1084" s="65" t="inlineStr">
        <is>
          <t>INT-01083</t>
        </is>
      </c>
      <c r="B1084" s="65" t="inlineStr">
        <is>
          <t>DEV-02931</t>
        </is>
      </c>
      <c r="C1084" s="66" t="n">
        <v>46202</v>
      </c>
      <c r="D1084" s="65" t="inlineStr">
        <is>
          <t>2026-06</t>
        </is>
      </c>
      <c r="E1084" s="65" t="inlineStr">
        <is>
          <t>2025-2026</t>
        </is>
      </c>
      <c r="F1084" s="65" t="inlineStr">
        <is>
          <t>TEC-06</t>
        </is>
      </c>
      <c r="G1084" s="65" t="inlineStr">
        <is>
          <t>Pierre Vasseur</t>
        </is>
      </c>
      <c r="H1084" s="65" t="inlineStr">
        <is>
          <t>Toulouse</t>
        </is>
      </c>
      <c r="I1084" s="65" t="inlineStr">
        <is>
          <t>Chauffage</t>
        </is>
      </c>
      <c r="J1084" s="70" t="n">
        <v>29.2</v>
      </c>
      <c r="K1084" s="70" t="n">
        <v>28.8</v>
      </c>
      <c r="L1084" s="72" t="n">
        <v>36</v>
      </c>
      <c r="M1084" s="68" t="n">
        <v>1036.8</v>
      </c>
      <c r="N1084" s="68" t="n">
        <v>9688.049999999999</v>
      </c>
      <c r="O1084" s="65" t="inlineStr">
        <is>
          <t>En cours</t>
        </is>
      </c>
      <c r="P1084" s="67">
        <f>$I1084</f>
        <v/>
      </c>
      <c r="Q1084" s="69">
        <f>1</f>
        <v/>
      </c>
      <c r="R1084" s="68">
        <f>IFERROR(INDEX(Devis!$M$2:$M$3053,MATCH($B1084,Devis!$A$2:$A$3053,0)),0)</f>
        <v/>
      </c>
      <c r="S1084" s="68">
        <f>$M1084+$N1084</f>
        <v/>
      </c>
      <c r="T1084" s="68">
        <f>$R1084-$S1084</f>
        <v/>
      </c>
      <c r="U1084" s="67">
        <f>IFERROR(IF(($C1084-INDEX(Techniciens!$G$2:$G$13,MATCH($F1084,Techniciens!$A$2:$A$13,0)))&lt;=365,"Moins d'un an",IF(($C1084-INDEX(Techniciens!$G$2:$G$13,MATCH($F1084,Techniciens!$A$2:$A$13,0)))&lt;=730,"1 à 2 ans","Plus de 2 ans")),"")</f>
        <v/>
      </c>
    </row>
    <row r="1085">
      <c r="A1085" s="65" t="inlineStr">
        <is>
          <t>INT-01084</t>
        </is>
      </c>
      <c r="B1085" s="65" t="inlineStr">
        <is>
          <t>DEV-02932</t>
        </is>
      </c>
      <c r="C1085" s="66" t="n">
        <v>46189</v>
      </c>
      <c r="D1085" s="65" t="inlineStr">
        <is>
          <t>2026-06</t>
        </is>
      </c>
      <c r="E1085" s="65" t="inlineStr">
        <is>
          <t>2025-2026</t>
        </is>
      </c>
      <c r="F1085" s="65" t="inlineStr">
        <is>
          <t>TEC-08</t>
        </is>
      </c>
      <c r="G1085" s="65" t="inlineStr">
        <is>
          <t>Elodie Ravel</t>
        </is>
      </c>
      <c r="H1085" s="65" t="inlineStr">
        <is>
          <t>Toulouse</t>
        </is>
      </c>
      <c r="I1085" s="65" t="inlineStr">
        <is>
          <t>Salle de bain</t>
        </is>
      </c>
      <c r="J1085" s="70" t="n">
        <v>5.3</v>
      </c>
      <c r="K1085" s="70" t="n">
        <v>5.5</v>
      </c>
      <c r="L1085" s="72" t="n">
        <v>32</v>
      </c>
      <c r="M1085" s="68" t="n">
        <v>176</v>
      </c>
      <c r="N1085" s="68" t="n">
        <v>1325.54</v>
      </c>
      <c r="O1085" s="65" t="inlineStr">
        <is>
          <t>Terminée</t>
        </is>
      </c>
      <c r="P1085" s="67">
        <f>$I1085</f>
        <v/>
      </c>
      <c r="Q1085" s="69">
        <f>1</f>
        <v/>
      </c>
      <c r="R1085" s="68">
        <f>IFERROR(INDEX(Devis!$M$2:$M$3053,MATCH($B1085,Devis!$A$2:$A$3053,0)),0)</f>
        <v/>
      </c>
      <c r="S1085" s="68">
        <f>$M1085+$N1085</f>
        <v/>
      </c>
      <c r="T1085" s="68">
        <f>$R1085-$S1085</f>
        <v/>
      </c>
      <c r="U1085" s="67">
        <f>IFERROR(IF(($C1085-INDEX(Techniciens!$G$2:$G$13,MATCH($F1085,Techniciens!$A$2:$A$13,0)))&lt;=365,"Moins d'un an",IF(($C1085-INDEX(Techniciens!$G$2:$G$13,MATCH($F1085,Techniciens!$A$2:$A$13,0)))&lt;=730,"1 à 2 ans","Plus de 2 ans")),"")</f>
        <v/>
      </c>
    </row>
    <row r="1086">
      <c r="A1086" s="65" t="inlineStr">
        <is>
          <t>INT-01085</t>
        </is>
      </c>
      <c r="B1086" s="65" t="inlineStr">
        <is>
          <t>DEV-02938</t>
        </is>
      </c>
      <c r="C1086" s="66" t="n">
        <v>46202</v>
      </c>
      <c r="D1086" s="65" t="inlineStr">
        <is>
          <t>2026-06</t>
        </is>
      </c>
      <c r="E1086" s="65" t="inlineStr">
        <is>
          <t>2025-2026</t>
        </is>
      </c>
      <c r="F1086" s="65" t="inlineStr">
        <is>
          <t>TEC-09</t>
        </is>
      </c>
      <c r="G1086" s="65" t="inlineStr">
        <is>
          <t>Mehdi Ouali</t>
        </is>
      </c>
      <c r="H1086" s="65" t="inlineStr">
        <is>
          <t>Toulouse</t>
        </is>
      </c>
      <c r="I1086" s="65" t="inlineStr">
        <is>
          <t>Dépannage</t>
        </is>
      </c>
      <c r="J1086" s="70" t="n">
        <v>1</v>
      </c>
      <c r="K1086" s="70" t="n">
        <v>1</v>
      </c>
      <c r="L1086" s="72" t="n">
        <v>28</v>
      </c>
      <c r="M1086" s="68" t="n">
        <v>28</v>
      </c>
      <c r="N1086" s="68" t="n">
        <v>97.78</v>
      </c>
      <c r="O1086" s="65" t="inlineStr">
        <is>
          <t>En cours</t>
        </is>
      </c>
      <c r="P1086" s="67">
        <f>$I1086</f>
        <v/>
      </c>
      <c r="Q1086" s="69">
        <f>1</f>
        <v/>
      </c>
      <c r="R1086" s="68">
        <f>IFERROR(INDEX(Devis!$M$2:$M$3053,MATCH($B1086,Devis!$A$2:$A$3053,0)),0)</f>
        <v/>
      </c>
      <c r="S1086" s="68">
        <f>$M1086+$N1086</f>
        <v/>
      </c>
      <c r="T1086" s="68">
        <f>$R1086-$S1086</f>
        <v/>
      </c>
      <c r="U1086" s="67">
        <f>IFERROR(IF(($C1086-INDEX(Techniciens!$G$2:$G$13,MATCH($F1086,Techniciens!$A$2:$A$13,0)))&lt;=365,"Moins d'un an",IF(($C1086-INDEX(Techniciens!$G$2:$G$13,MATCH($F1086,Techniciens!$A$2:$A$13,0)))&lt;=730,"1 à 2 ans","Plus de 2 ans")),"")</f>
        <v/>
      </c>
    </row>
    <row r="1087">
      <c r="A1087" s="65" t="inlineStr">
        <is>
          <t>INT-01086</t>
        </is>
      </c>
      <c r="B1087" s="65" t="inlineStr">
        <is>
          <t>DEV-02945</t>
        </is>
      </c>
      <c r="C1087" s="66" t="n">
        <v>46196</v>
      </c>
      <c r="D1087" s="65" t="inlineStr">
        <is>
          <t>2026-06</t>
        </is>
      </c>
      <c r="E1087" s="65" t="inlineStr">
        <is>
          <t>2025-2026</t>
        </is>
      </c>
      <c r="F1087" s="65" t="inlineStr">
        <is>
          <t>TEC-03</t>
        </is>
      </c>
      <c r="G1087" s="65" t="inlineStr">
        <is>
          <t>Fabien Ortiz</t>
        </is>
      </c>
      <c r="H1087" s="65" t="inlineStr">
        <is>
          <t>Bordeaux</t>
        </is>
      </c>
      <c r="I1087" s="65" t="inlineStr">
        <is>
          <t>Dépannage</t>
        </is>
      </c>
      <c r="J1087" s="70" t="n">
        <v>2.1</v>
      </c>
      <c r="K1087" s="70" t="n">
        <v>1.9</v>
      </c>
      <c r="L1087" s="72" t="n">
        <v>33</v>
      </c>
      <c r="M1087" s="68" t="n">
        <v>62.7</v>
      </c>
      <c r="N1087" s="68" t="n">
        <v>147.91</v>
      </c>
      <c r="O1087" s="65" t="inlineStr">
        <is>
          <t>Terminée</t>
        </is>
      </c>
      <c r="P1087" s="67">
        <f>$I1087</f>
        <v/>
      </c>
      <c r="Q1087" s="69">
        <f>1</f>
        <v/>
      </c>
      <c r="R1087" s="68">
        <f>IFERROR(INDEX(Devis!$M$2:$M$3053,MATCH($B1087,Devis!$A$2:$A$3053,0)),0)</f>
        <v/>
      </c>
      <c r="S1087" s="68">
        <f>$M1087+$N1087</f>
        <v/>
      </c>
      <c r="T1087" s="68">
        <f>$R1087-$S1087</f>
        <v/>
      </c>
      <c r="U1087" s="67">
        <f>IFERROR(IF(($C1087-INDEX(Techniciens!$G$2:$G$13,MATCH($F1087,Techniciens!$A$2:$A$13,0)))&lt;=365,"Moins d'un an",IF(($C1087-INDEX(Techniciens!$G$2:$G$13,MATCH($F1087,Techniciens!$A$2:$A$13,0)))&lt;=730,"1 à 2 ans","Plus de 2 ans")),"")</f>
        <v/>
      </c>
    </row>
    <row r="1088">
      <c r="A1088" s="65" t="inlineStr">
        <is>
          <t>INT-01087</t>
        </is>
      </c>
      <c r="B1088" s="65" t="inlineStr">
        <is>
          <t>DEV-02946</t>
        </is>
      </c>
      <c r="C1088" s="66" t="n">
        <v>46202</v>
      </c>
      <c r="D1088" s="65" t="inlineStr">
        <is>
          <t>2026-06</t>
        </is>
      </c>
      <c r="E1088" s="65" t="inlineStr">
        <is>
          <t>2025-2026</t>
        </is>
      </c>
      <c r="F1088" s="65" t="inlineStr">
        <is>
          <t>TEC-12</t>
        </is>
      </c>
      <c r="G1088" s="65" t="inlineStr">
        <is>
          <t>Inès Bonnaud</t>
        </is>
      </c>
      <c r="H1088" s="65" t="inlineStr">
        <is>
          <t>Montpellier</t>
        </is>
      </c>
      <c r="I1088" s="65" t="inlineStr">
        <is>
          <t>Dépannage</t>
        </is>
      </c>
      <c r="J1088" s="70" t="n">
        <v>1.6</v>
      </c>
      <c r="K1088" s="70" t="n">
        <v>1.9</v>
      </c>
      <c r="L1088" s="72" t="n">
        <v>29</v>
      </c>
      <c r="M1088" s="68" t="n">
        <v>55.1</v>
      </c>
      <c r="N1088" s="68" t="n">
        <v>121.35</v>
      </c>
      <c r="O1088" s="65" t="inlineStr">
        <is>
          <t>En cours</t>
        </is>
      </c>
      <c r="P1088" s="67">
        <f>$I1088</f>
        <v/>
      </c>
      <c r="Q1088" s="69">
        <f>1</f>
        <v/>
      </c>
      <c r="R1088" s="68">
        <f>IFERROR(INDEX(Devis!$M$2:$M$3053,MATCH($B1088,Devis!$A$2:$A$3053,0)),0)</f>
        <v/>
      </c>
      <c r="S1088" s="68">
        <f>$M1088+$N1088</f>
        <v/>
      </c>
      <c r="T1088" s="68">
        <f>$R1088-$S1088</f>
        <v/>
      </c>
      <c r="U1088" s="67">
        <f>IFERROR(IF(($C1088-INDEX(Techniciens!$G$2:$G$13,MATCH($F1088,Techniciens!$A$2:$A$13,0)))&lt;=365,"Moins d'un an",IF(($C1088-INDEX(Techniciens!$G$2:$G$13,MATCH($F1088,Techniciens!$A$2:$A$13,0)))&lt;=730,"1 à 2 ans","Plus de 2 ans")),"")</f>
        <v/>
      </c>
    </row>
    <row r="1089">
      <c r="A1089" s="65" t="inlineStr">
        <is>
          <t>INT-01088</t>
        </is>
      </c>
      <c r="B1089" s="65" t="inlineStr">
        <is>
          <t>DEV-02950</t>
        </is>
      </c>
      <c r="C1089" s="66" t="n">
        <v>46202</v>
      </c>
      <c r="D1089" s="65" t="inlineStr">
        <is>
          <t>2026-06</t>
        </is>
      </c>
      <c r="E1089" s="65" t="inlineStr">
        <is>
          <t>2025-2026</t>
        </is>
      </c>
      <c r="F1089" s="65" t="inlineStr">
        <is>
          <t>TEC-02</t>
        </is>
      </c>
      <c r="G1089" s="65" t="inlineStr">
        <is>
          <t>Ahmed Zahiri</t>
        </is>
      </c>
      <c r="H1089" s="65" t="inlineStr">
        <is>
          <t>Bordeaux</t>
        </is>
      </c>
      <c r="I1089" s="65" t="inlineStr">
        <is>
          <t>Chauffage</t>
        </is>
      </c>
      <c r="J1089" s="70" t="n">
        <v>8.199999999999999</v>
      </c>
      <c r="K1089" s="70" t="n">
        <v>7.5</v>
      </c>
      <c r="L1089" s="72" t="n">
        <v>35</v>
      </c>
      <c r="M1089" s="68" t="n">
        <v>262.5</v>
      </c>
      <c r="N1089" s="68" t="n">
        <v>3064.49</v>
      </c>
      <c r="O1089" s="65" t="inlineStr">
        <is>
          <t>En cours</t>
        </is>
      </c>
      <c r="P1089" s="67">
        <f>$I1089</f>
        <v/>
      </c>
      <c r="Q1089" s="69">
        <f>1</f>
        <v/>
      </c>
      <c r="R1089" s="68">
        <f>IFERROR(INDEX(Devis!$M$2:$M$3053,MATCH($B1089,Devis!$A$2:$A$3053,0)),0)</f>
        <v/>
      </c>
      <c r="S1089" s="68">
        <f>$M1089+$N1089</f>
        <v/>
      </c>
      <c r="T1089" s="68">
        <f>$R1089-$S1089</f>
        <v/>
      </c>
      <c r="U1089" s="67">
        <f>IFERROR(IF(($C1089-INDEX(Techniciens!$G$2:$G$13,MATCH($F1089,Techniciens!$A$2:$A$13,0)))&lt;=365,"Moins d'un an",IF(($C1089-INDEX(Techniciens!$G$2:$G$13,MATCH($F1089,Techniciens!$A$2:$A$13,0)))&lt;=730,"1 à 2 ans","Plus de 2 ans")),"")</f>
        <v/>
      </c>
    </row>
    <row r="1090">
      <c r="A1090" s="65" t="inlineStr">
        <is>
          <t>INT-01089</t>
        </is>
      </c>
      <c r="B1090" s="65" t="inlineStr">
        <is>
          <t>DEV-02956</t>
        </is>
      </c>
      <c r="C1090" s="66" t="n">
        <v>46202</v>
      </c>
      <c r="D1090" s="65" t="inlineStr">
        <is>
          <t>2026-06</t>
        </is>
      </c>
      <c r="E1090" s="65" t="inlineStr">
        <is>
          <t>2025-2026</t>
        </is>
      </c>
      <c r="F1090" s="65" t="inlineStr">
        <is>
          <t>TEC-09</t>
        </is>
      </c>
      <c r="G1090" s="65" t="inlineStr">
        <is>
          <t>Mehdi Ouali</t>
        </is>
      </c>
      <c r="H1090" s="65" t="inlineStr">
        <is>
          <t>Toulouse</t>
        </is>
      </c>
      <c r="I1090" s="65" t="inlineStr">
        <is>
          <t>Salle de bain</t>
        </is>
      </c>
      <c r="J1090" s="70" t="n">
        <v>6</v>
      </c>
      <c r="K1090" s="70" t="n">
        <v>6.8</v>
      </c>
      <c r="L1090" s="72" t="n">
        <v>28</v>
      </c>
      <c r="M1090" s="68" t="n">
        <v>190.4</v>
      </c>
      <c r="N1090" s="68" t="n">
        <v>723.04</v>
      </c>
      <c r="O1090" s="65" t="inlineStr">
        <is>
          <t>En cours</t>
        </is>
      </c>
      <c r="P1090" s="67">
        <f>$I1090</f>
        <v/>
      </c>
      <c r="Q1090" s="69">
        <f>1</f>
        <v/>
      </c>
      <c r="R1090" s="68">
        <f>IFERROR(INDEX(Devis!$M$2:$M$3053,MATCH($B1090,Devis!$A$2:$A$3053,0)),0)</f>
        <v/>
      </c>
      <c r="S1090" s="68">
        <f>$M1090+$N1090</f>
        <v/>
      </c>
      <c r="T1090" s="68">
        <f>$R1090-$S1090</f>
        <v/>
      </c>
      <c r="U1090" s="67">
        <f>IFERROR(IF(($C1090-INDEX(Techniciens!$G$2:$G$13,MATCH($F1090,Techniciens!$A$2:$A$13,0)))&lt;=365,"Moins d'un an",IF(($C1090-INDEX(Techniciens!$G$2:$G$13,MATCH($F1090,Techniciens!$A$2:$A$13,0)))&lt;=730,"1 à 2 ans","Plus de 2 ans")),"")</f>
        <v/>
      </c>
    </row>
    <row r="1091">
      <c r="A1091" s="65" t="inlineStr">
        <is>
          <t>INT-01090</t>
        </is>
      </c>
      <c r="B1091" s="65" t="inlineStr">
        <is>
          <t>DEV-02970</t>
        </is>
      </c>
      <c r="C1091" s="66" t="n">
        <v>46202</v>
      </c>
      <c r="D1091" s="65" t="inlineStr">
        <is>
          <t>2026-06</t>
        </is>
      </c>
      <c r="E1091" s="65" t="inlineStr">
        <is>
          <t>2025-2026</t>
        </is>
      </c>
      <c r="F1091" s="65" t="inlineStr">
        <is>
          <t>TEC-09</t>
        </is>
      </c>
      <c r="G1091" s="65" t="inlineStr">
        <is>
          <t>Mehdi Ouali</t>
        </is>
      </c>
      <c r="H1091" s="65" t="inlineStr">
        <is>
          <t>Toulouse</t>
        </is>
      </c>
      <c r="I1091" s="65" t="inlineStr">
        <is>
          <t>Dépannage</t>
        </is>
      </c>
      <c r="J1091" s="70" t="n">
        <v>1.6</v>
      </c>
      <c r="K1091" s="70" t="n">
        <v>1.9</v>
      </c>
      <c r="L1091" s="72" t="n">
        <v>28</v>
      </c>
      <c r="M1091" s="68" t="n">
        <v>53.2</v>
      </c>
      <c r="N1091" s="68" t="n">
        <v>118.21</v>
      </c>
      <c r="O1091" s="65" t="inlineStr">
        <is>
          <t>En cours</t>
        </is>
      </c>
      <c r="P1091" s="67">
        <f>$I1091</f>
        <v/>
      </c>
      <c r="Q1091" s="69">
        <f>1</f>
        <v/>
      </c>
      <c r="R1091" s="68">
        <f>IFERROR(INDEX(Devis!$M$2:$M$3053,MATCH($B1091,Devis!$A$2:$A$3053,0)),0)</f>
        <v/>
      </c>
      <c r="S1091" s="68">
        <f>$M1091+$N1091</f>
        <v/>
      </c>
      <c r="T1091" s="68">
        <f>$R1091-$S1091</f>
        <v/>
      </c>
      <c r="U1091" s="67">
        <f>IFERROR(IF(($C1091-INDEX(Techniciens!$G$2:$G$13,MATCH($F1091,Techniciens!$A$2:$A$13,0)))&lt;=365,"Moins d'un an",IF(($C1091-INDEX(Techniciens!$G$2:$G$13,MATCH($F1091,Techniciens!$A$2:$A$13,0)))&lt;=730,"1 à 2 ans","Plus de 2 ans")),"")</f>
        <v/>
      </c>
    </row>
    <row r="1092">
      <c r="A1092" s="65" t="inlineStr">
        <is>
          <t>INT-01091</t>
        </is>
      </c>
      <c r="B1092" s="65" t="inlineStr">
        <is>
          <t>DEV-02973</t>
        </is>
      </c>
      <c r="C1092" s="66" t="n">
        <v>46202</v>
      </c>
      <c r="D1092" s="65" t="inlineStr">
        <is>
          <t>2026-06</t>
        </is>
      </c>
      <c r="E1092" s="65" t="inlineStr">
        <is>
          <t>2025-2026</t>
        </is>
      </c>
      <c r="F1092" s="65" t="inlineStr">
        <is>
          <t>TEC-12</t>
        </is>
      </c>
      <c r="G1092" s="65" t="inlineStr">
        <is>
          <t>Inès Bonnaud</t>
        </is>
      </c>
      <c r="H1092" s="65" t="inlineStr">
        <is>
          <t>Montpellier</t>
        </is>
      </c>
      <c r="I1092" s="65" t="inlineStr">
        <is>
          <t>Électricité</t>
        </is>
      </c>
      <c r="J1092" s="70" t="n">
        <v>15.1</v>
      </c>
      <c r="K1092" s="70" t="n">
        <v>18.1</v>
      </c>
      <c r="L1092" s="72" t="n">
        <v>29</v>
      </c>
      <c r="M1092" s="68" t="n">
        <v>524.9</v>
      </c>
      <c r="N1092" s="68" t="n">
        <v>1938.93</v>
      </c>
      <c r="O1092" s="65" t="inlineStr">
        <is>
          <t>En cours</t>
        </is>
      </c>
      <c r="P1092" s="67">
        <f>$I1092</f>
        <v/>
      </c>
      <c r="Q1092" s="69">
        <f>1</f>
        <v/>
      </c>
      <c r="R1092" s="68">
        <f>IFERROR(INDEX(Devis!$M$2:$M$3053,MATCH($B1092,Devis!$A$2:$A$3053,0)),0)</f>
        <v/>
      </c>
      <c r="S1092" s="68">
        <f>$M1092+$N1092</f>
        <v/>
      </c>
      <c r="T1092" s="68">
        <f>$R1092-$S1092</f>
        <v/>
      </c>
      <c r="U1092" s="67">
        <f>IFERROR(IF(($C1092-INDEX(Techniciens!$G$2:$G$13,MATCH($F1092,Techniciens!$A$2:$A$13,0)))&lt;=365,"Moins d'un an",IF(($C1092-INDEX(Techniciens!$G$2:$G$13,MATCH($F1092,Techniciens!$A$2:$A$13,0)))&lt;=730,"1 à 2 ans","Plus de 2 ans")),"")</f>
        <v/>
      </c>
    </row>
    <row r="1093">
      <c r="A1093" s="65" t="inlineStr">
        <is>
          <t>INT-01092</t>
        </is>
      </c>
      <c r="B1093" s="65" t="inlineStr">
        <is>
          <t>DEV-02974</t>
        </is>
      </c>
      <c r="C1093" s="66" t="n">
        <v>46202</v>
      </c>
      <c r="D1093" s="65" t="inlineStr">
        <is>
          <t>2026-06</t>
        </is>
      </c>
      <c r="E1093" s="65" t="inlineStr">
        <is>
          <t>2025-2026</t>
        </is>
      </c>
      <c r="F1093" s="65" t="inlineStr">
        <is>
          <t>TEC-04</t>
        </is>
      </c>
      <c r="G1093" s="65" t="inlineStr">
        <is>
          <t>Lucas Bertin</t>
        </is>
      </c>
      <c r="H1093" s="65" t="inlineStr">
        <is>
          <t>Bordeaux</t>
        </is>
      </c>
      <c r="I1093" s="65" t="inlineStr">
        <is>
          <t>Plomberie</t>
        </is>
      </c>
      <c r="J1093" s="70" t="n">
        <v>2</v>
      </c>
      <c r="K1093" s="70" t="n">
        <v>2.5</v>
      </c>
      <c r="L1093" s="72" t="n">
        <v>27</v>
      </c>
      <c r="M1093" s="68" t="n">
        <v>67.5</v>
      </c>
      <c r="N1093" s="68" t="n">
        <v>255.43</v>
      </c>
      <c r="O1093" s="65" t="inlineStr">
        <is>
          <t>En cours</t>
        </is>
      </c>
      <c r="P1093" s="67">
        <f>$I1093</f>
        <v/>
      </c>
      <c r="Q1093" s="69">
        <f>1</f>
        <v/>
      </c>
      <c r="R1093" s="68">
        <f>IFERROR(INDEX(Devis!$M$2:$M$3053,MATCH($B1093,Devis!$A$2:$A$3053,0)),0)</f>
        <v/>
      </c>
      <c r="S1093" s="68">
        <f>$M1093+$N1093</f>
        <v/>
      </c>
      <c r="T1093" s="68">
        <f>$R1093-$S1093</f>
        <v/>
      </c>
      <c r="U1093" s="67">
        <f>IFERROR(IF(($C1093-INDEX(Techniciens!$G$2:$G$13,MATCH($F1093,Techniciens!$A$2:$A$13,0)))&lt;=365,"Moins d'un an",IF(($C1093-INDEX(Techniciens!$G$2:$G$13,MATCH($F1093,Techniciens!$A$2:$A$13,0)))&lt;=730,"1 à 2 ans","Plus de 2 ans")),"")</f>
        <v/>
      </c>
    </row>
    <row r="1094">
      <c r="A1094" s="65" t="inlineStr">
        <is>
          <t>INT-01093</t>
        </is>
      </c>
      <c r="B1094" s="65" t="inlineStr">
        <is>
          <t>DEV-02975</t>
        </is>
      </c>
      <c r="C1094" s="66" t="n">
        <v>46202</v>
      </c>
      <c r="D1094" s="65" t="inlineStr">
        <is>
          <t>2026-06</t>
        </is>
      </c>
      <c r="E1094" s="65" t="inlineStr">
        <is>
          <t>2025-2026</t>
        </is>
      </c>
      <c r="F1094" s="65" t="inlineStr">
        <is>
          <t>TEC-04</t>
        </is>
      </c>
      <c r="G1094" s="65" t="inlineStr">
        <is>
          <t>Lucas Bertin</t>
        </is>
      </c>
      <c r="H1094" s="65" t="inlineStr">
        <is>
          <t>Bordeaux</t>
        </is>
      </c>
      <c r="I1094" s="65" t="inlineStr">
        <is>
          <t>Plomberie</t>
        </is>
      </c>
      <c r="J1094" s="70" t="n">
        <v>26.6</v>
      </c>
      <c r="K1094" s="70" t="n">
        <v>27.7</v>
      </c>
      <c r="L1094" s="72" t="n">
        <v>27</v>
      </c>
      <c r="M1094" s="68" t="n">
        <v>747.9</v>
      </c>
      <c r="N1094" s="68" t="n">
        <v>4714.87</v>
      </c>
      <c r="O1094" s="65" t="inlineStr">
        <is>
          <t>En cours</t>
        </is>
      </c>
      <c r="P1094" s="67">
        <f>$I1094</f>
        <v/>
      </c>
      <c r="Q1094" s="69">
        <f>1</f>
        <v/>
      </c>
      <c r="R1094" s="68">
        <f>IFERROR(INDEX(Devis!$M$2:$M$3053,MATCH($B1094,Devis!$A$2:$A$3053,0)),0)</f>
        <v/>
      </c>
      <c r="S1094" s="68">
        <f>$M1094+$N1094</f>
        <v/>
      </c>
      <c r="T1094" s="68">
        <f>$R1094-$S1094</f>
        <v/>
      </c>
      <c r="U1094" s="67">
        <f>IFERROR(IF(($C1094-INDEX(Techniciens!$G$2:$G$13,MATCH($F1094,Techniciens!$A$2:$A$13,0)))&lt;=365,"Moins d'un an",IF(($C1094-INDEX(Techniciens!$G$2:$G$13,MATCH($F1094,Techniciens!$A$2:$A$13,0)))&lt;=730,"1 à 2 ans","Plus de 2 ans")),"")</f>
        <v/>
      </c>
    </row>
    <row r="1095">
      <c r="A1095" s="65" t="inlineStr">
        <is>
          <t>INT-01094</t>
        </is>
      </c>
      <c r="B1095" s="65" t="inlineStr">
        <is>
          <t>DEV-02976</t>
        </is>
      </c>
      <c r="C1095" s="66" t="n">
        <v>46196</v>
      </c>
      <c r="D1095" s="65" t="inlineStr">
        <is>
          <t>2026-06</t>
        </is>
      </c>
      <c r="E1095" s="65" t="inlineStr">
        <is>
          <t>2025-2026</t>
        </is>
      </c>
      <c r="F1095" s="65" t="inlineStr">
        <is>
          <t>TEC-05</t>
        </is>
      </c>
      <c r="G1095" s="65" t="inlineStr">
        <is>
          <t>Sonia Mercier</t>
        </is>
      </c>
      <c r="H1095" s="65" t="inlineStr">
        <is>
          <t>Bordeaux</t>
        </is>
      </c>
      <c r="I1095" s="65" t="inlineStr">
        <is>
          <t>Dépannage</t>
        </is>
      </c>
      <c r="J1095" s="70" t="n">
        <v>1.5</v>
      </c>
      <c r="K1095" s="70" t="n">
        <v>1.6</v>
      </c>
      <c r="L1095" s="72" t="n">
        <v>31</v>
      </c>
      <c r="M1095" s="68" t="n">
        <v>49.6</v>
      </c>
      <c r="N1095" s="68" t="n">
        <v>124.81</v>
      </c>
      <c r="O1095" s="65" t="inlineStr">
        <is>
          <t>Terminée</t>
        </is>
      </c>
      <c r="P1095" s="67">
        <f>$I1095</f>
        <v/>
      </c>
      <c r="Q1095" s="69">
        <f>1</f>
        <v/>
      </c>
      <c r="R1095" s="68">
        <f>IFERROR(INDEX(Devis!$M$2:$M$3053,MATCH($B1095,Devis!$A$2:$A$3053,0)),0)</f>
        <v/>
      </c>
      <c r="S1095" s="68">
        <f>$M1095+$N1095</f>
        <v/>
      </c>
      <c r="T1095" s="68">
        <f>$R1095-$S1095</f>
        <v/>
      </c>
      <c r="U1095" s="67">
        <f>IFERROR(IF(($C1095-INDEX(Techniciens!$G$2:$G$13,MATCH($F1095,Techniciens!$A$2:$A$13,0)))&lt;=365,"Moins d'un an",IF(($C1095-INDEX(Techniciens!$G$2:$G$13,MATCH($F1095,Techniciens!$A$2:$A$13,0)))&lt;=730,"1 à 2 ans","Plus de 2 ans")),"")</f>
        <v/>
      </c>
    </row>
    <row r="1096">
      <c r="A1096" s="65" t="inlineStr">
        <is>
          <t>INT-01095</t>
        </is>
      </c>
      <c r="B1096" s="65" t="inlineStr">
        <is>
          <t>DEV-02980</t>
        </is>
      </c>
      <c r="C1096" s="66" t="n">
        <v>46202</v>
      </c>
      <c r="D1096" s="65" t="inlineStr">
        <is>
          <t>2026-06</t>
        </is>
      </c>
      <c r="E1096" s="65" t="inlineStr">
        <is>
          <t>2025-2026</t>
        </is>
      </c>
      <c r="F1096" s="65" t="inlineStr">
        <is>
          <t>TEC-01</t>
        </is>
      </c>
      <c r="G1096" s="65" t="inlineStr">
        <is>
          <t>Marc Delaunay</t>
        </is>
      </c>
      <c r="H1096" s="65" t="inlineStr">
        <is>
          <t>Bordeaux</t>
        </is>
      </c>
      <c r="I1096" s="65" t="inlineStr">
        <is>
          <t>Plomberie</t>
        </is>
      </c>
      <c r="J1096" s="70" t="n">
        <v>15.3</v>
      </c>
      <c r="K1096" s="70" t="n">
        <v>15.5</v>
      </c>
      <c r="L1096" s="72" t="n">
        <v>32</v>
      </c>
      <c r="M1096" s="68" t="n">
        <v>496</v>
      </c>
      <c r="N1096" s="68" t="n">
        <v>4589.99</v>
      </c>
      <c r="O1096" s="65" t="inlineStr">
        <is>
          <t>En cours</t>
        </is>
      </c>
      <c r="P1096" s="67">
        <f>$I1096</f>
        <v/>
      </c>
      <c r="Q1096" s="69">
        <f>1</f>
        <v/>
      </c>
      <c r="R1096" s="68">
        <f>IFERROR(INDEX(Devis!$M$2:$M$3053,MATCH($B1096,Devis!$A$2:$A$3053,0)),0)</f>
        <v/>
      </c>
      <c r="S1096" s="68">
        <f>$M1096+$N1096</f>
        <v/>
      </c>
      <c r="T1096" s="68">
        <f>$R1096-$S1096</f>
        <v/>
      </c>
      <c r="U1096" s="67">
        <f>IFERROR(IF(($C1096-INDEX(Techniciens!$G$2:$G$13,MATCH($F1096,Techniciens!$A$2:$A$13,0)))&lt;=365,"Moins d'un an",IF(($C1096-INDEX(Techniciens!$G$2:$G$13,MATCH($F1096,Techniciens!$A$2:$A$13,0)))&lt;=730,"1 à 2 ans","Plus de 2 ans")),"")</f>
        <v/>
      </c>
    </row>
    <row r="1097">
      <c r="A1097" s="65" t="inlineStr">
        <is>
          <t>INT-01096</t>
        </is>
      </c>
      <c r="B1097" s="65" t="inlineStr">
        <is>
          <t>DEV-02981</t>
        </is>
      </c>
      <c r="C1097" s="66" t="n">
        <v>46202</v>
      </c>
      <c r="D1097" s="65" t="inlineStr">
        <is>
          <t>2026-06</t>
        </is>
      </c>
      <c r="E1097" s="65" t="inlineStr">
        <is>
          <t>2025-2026</t>
        </is>
      </c>
      <c r="F1097" s="65" t="inlineStr">
        <is>
          <t>TEC-09</t>
        </is>
      </c>
      <c r="G1097" s="65" t="inlineStr">
        <is>
          <t>Mehdi Ouali</t>
        </is>
      </c>
      <c r="H1097" s="65" t="inlineStr">
        <is>
          <t>Toulouse</t>
        </is>
      </c>
      <c r="I1097" s="65" t="inlineStr">
        <is>
          <t>Dépannage</t>
        </is>
      </c>
      <c r="J1097" s="70" t="n">
        <v>2.2</v>
      </c>
      <c r="K1097" s="70" t="n">
        <v>2.3</v>
      </c>
      <c r="L1097" s="72" t="n">
        <v>28</v>
      </c>
      <c r="M1097" s="68" t="n">
        <v>64.40000000000001</v>
      </c>
      <c r="N1097" s="68" t="n">
        <v>131.64</v>
      </c>
      <c r="O1097" s="65" t="inlineStr">
        <is>
          <t>En cours</t>
        </is>
      </c>
      <c r="P1097" s="67">
        <f>$I1097</f>
        <v/>
      </c>
      <c r="Q1097" s="69">
        <f>1</f>
        <v/>
      </c>
      <c r="R1097" s="68">
        <f>IFERROR(INDEX(Devis!$M$2:$M$3053,MATCH($B1097,Devis!$A$2:$A$3053,0)),0)</f>
        <v/>
      </c>
      <c r="S1097" s="68">
        <f>$M1097+$N1097</f>
        <v/>
      </c>
      <c r="T1097" s="68">
        <f>$R1097-$S1097</f>
        <v/>
      </c>
      <c r="U1097" s="67">
        <f>IFERROR(IF(($C1097-INDEX(Techniciens!$G$2:$G$13,MATCH($F1097,Techniciens!$A$2:$A$13,0)))&lt;=365,"Moins d'un an",IF(($C1097-INDEX(Techniciens!$G$2:$G$13,MATCH($F1097,Techniciens!$A$2:$A$13,0)))&lt;=730,"1 à 2 ans","Plus de 2 ans")),"")</f>
        <v/>
      </c>
    </row>
    <row r="1098">
      <c r="A1098" s="65" t="inlineStr">
        <is>
          <t>INT-01097</t>
        </is>
      </c>
      <c r="B1098" s="65" t="inlineStr">
        <is>
          <t>DEV-02999</t>
        </is>
      </c>
      <c r="C1098" s="66" t="n">
        <v>46202</v>
      </c>
      <c r="D1098" s="65" t="inlineStr">
        <is>
          <t>2026-06</t>
        </is>
      </c>
      <c r="E1098" s="65" t="inlineStr">
        <is>
          <t>2025-2026</t>
        </is>
      </c>
      <c r="F1098" s="65" t="inlineStr">
        <is>
          <t>TEC-08</t>
        </is>
      </c>
      <c r="G1098" s="65" t="inlineStr">
        <is>
          <t>Elodie Ravel</t>
        </is>
      </c>
      <c r="H1098" s="65" t="inlineStr">
        <is>
          <t>Toulouse</t>
        </is>
      </c>
      <c r="I1098" s="65" t="inlineStr">
        <is>
          <t>Électricité</t>
        </is>
      </c>
      <c r="J1098" s="70" t="n">
        <v>14.4</v>
      </c>
      <c r="K1098" s="70" t="n">
        <v>14.4</v>
      </c>
      <c r="L1098" s="72" t="n">
        <v>32</v>
      </c>
      <c r="M1098" s="68" t="n">
        <v>460.8</v>
      </c>
      <c r="N1098" s="68" t="n">
        <v>1967.21</v>
      </c>
      <c r="O1098" s="65" t="inlineStr">
        <is>
          <t>En cours</t>
        </is>
      </c>
      <c r="P1098" s="67">
        <f>$I1098</f>
        <v/>
      </c>
      <c r="Q1098" s="69">
        <f>1</f>
        <v/>
      </c>
      <c r="R1098" s="68">
        <f>IFERROR(INDEX(Devis!$M$2:$M$3053,MATCH($B1098,Devis!$A$2:$A$3053,0)),0)</f>
        <v/>
      </c>
      <c r="S1098" s="68">
        <f>$M1098+$N1098</f>
        <v/>
      </c>
      <c r="T1098" s="68">
        <f>$R1098-$S1098</f>
        <v/>
      </c>
      <c r="U1098" s="67">
        <f>IFERROR(IF(($C1098-INDEX(Techniciens!$G$2:$G$13,MATCH($F1098,Techniciens!$A$2:$A$13,0)))&lt;=365,"Moins d'un an",IF(($C1098-INDEX(Techniciens!$G$2:$G$13,MATCH($F1098,Techniciens!$A$2:$A$13,0)))&lt;=730,"1 à 2 ans","Plus de 2 ans")),"")</f>
        <v/>
      </c>
    </row>
    <row r="1099">
      <c r="A1099" s="65" t="inlineStr">
        <is>
          <t>INT-01098</t>
        </is>
      </c>
      <c r="B1099" s="65" t="inlineStr">
        <is>
          <t>DEV-03004</t>
        </is>
      </c>
      <c r="C1099" s="66" t="n">
        <v>46202</v>
      </c>
      <c r="D1099" s="65" t="inlineStr">
        <is>
          <t>2026-06</t>
        </is>
      </c>
      <c r="E1099" s="65" t="inlineStr">
        <is>
          <t>2025-2026</t>
        </is>
      </c>
      <c r="F1099" s="65" t="inlineStr">
        <is>
          <t>TEC-04</t>
        </is>
      </c>
      <c r="G1099" s="65" t="inlineStr">
        <is>
          <t>Lucas Bertin</t>
        </is>
      </c>
      <c r="H1099" s="65" t="inlineStr">
        <is>
          <t>Bordeaux</t>
        </is>
      </c>
      <c r="I1099" s="65" t="inlineStr">
        <is>
          <t>Plomberie</t>
        </is>
      </c>
      <c r="J1099" s="70" t="n">
        <v>6.2</v>
      </c>
      <c r="K1099" s="70" t="n">
        <v>7.2</v>
      </c>
      <c r="L1099" s="72" t="n">
        <v>27</v>
      </c>
      <c r="M1099" s="68" t="n">
        <v>194.4</v>
      </c>
      <c r="N1099" s="68" t="n">
        <v>814.91</v>
      </c>
      <c r="O1099" s="65" t="inlineStr">
        <is>
          <t>En cours</t>
        </is>
      </c>
      <c r="P1099" s="67">
        <f>$I1099</f>
        <v/>
      </c>
      <c r="Q1099" s="69">
        <f>1</f>
        <v/>
      </c>
      <c r="R1099" s="68">
        <f>IFERROR(INDEX(Devis!$M$2:$M$3053,MATCH($B1099,Devis!$A$2:$A$3053,0)),0)</f>
        <v/>
      </c>
      <c r="S1099" s="68">
        <f>$M1099+$N1099</f>
        <v/>
      </c>
      <c r="T1099" s="68">
        <f>$R1099-$S1099</f>
        <v/>
      </c>
      <c r="U1099" s="67">
        <f>IFERROR(IF(($C1099-INDEX(Techniciens!$G$2:$G$13,MATCH($F1099,Techniciens!$A$2:$A$13,0)))&lt;=365,"Moins d'un an",IF(($C1099-INDEX(Techniciens!$G$2:$G$13,MATCH($F1099,Techniciens!$A$2:$A$13,0)))&lt;=730,"1 à 2 ans","Plus de 2 ans")),"")</f>
        <v/>
      </c>
    </row>
    <row r="1100">
      <c r="A1100" s="65" t="inlineStr">
        <is>
          <t>INT-01099</t>
        </is>
      </c>
      <c r="B1100" s="65" t="inlineStr">
        <is>
          <t>DEV-03011</t>
        </is>
      </c>
      <c r="C1100" s="66" t="n">
        <v>46202</v>
      </c>
      <c r="D1100" s="65" t="inlineStr">
        <is>
          <t>2026-06</t>
        </is>
      </c>
      <c r="E1100" s="65" t="inlineStr">
        <is>
          <t>2025-2026</t>
        </is>
      </c>
      <c r="F1100" s="65" t="inlineStr">
        <is>
          <t>TEC-03</t>
        </is>
      </c>
      <c r="G1100" s="65" t="inlineStr">
        <is>
          <t>Fabien Ortiz</t>
        </is>
      </c>
      <c r="H1100" s="65" t="inlineStr">
        <is>
          <t>Bordeaux</t>
        </is>
      </c>
      <c r="I1100" s="65" t="inlineStr">
        <is>
          <t>Électricité</t>
        </is>
      </c>
      <c r="J1100" s="70" t="n">
        <v>37</v>
      </c>
      <c r="K1100" s="70" t="n">
        <v>35.2</v>
      </c>
      <c r="L1100" s="72" t="n">
        <v>33</v>
      </c>
      <c r="M1100" s="68" t="n">
        <v>1161.6</v>
      </c>
      <c r="N1100" s="68" t="n">
        <v>6055.98</v>
      </c>
      <c r="O1100" s="65" t="inlineStr">
        <is>
          <t>En cours</t>
        </is>
      </c>
      <c r="P1100" s="67">
        <f>$I1100</f>
        <v/>
      </c>
      <c r="Q1100" s="69">
        <f>1</f>
        <v/>
      </c>
      <c r="R1100" s="68">
        <f>IFERROR(INDEX(Devis!$M$2:$M$3053,MATCH($B1100,Devis!$A$2:$A$3053,0)),0)</f>
        <v/>
      </c>
      <c r="S1100" s="68">
        <f>$M1100+$N1100</f>
        <v/>
      </c>
      <c r="T1100" s="68">
        <f>$R1100-$S1100</f>
        <v/>
      </c>
      <c r="U1100" s="67">
        <f>IFERROR(IF(($C1100-INDEX(Techniciens!$G$2:$G$13,MATCH($F1100,Techniciens!$A$2:$A$13,0)))&lt;=365,"Moins d'un an",IF(($C1100-INDEX(Techniciens!$G$2:$G$13,MATCH($F1100,Techniciens!$A$2:$A$13,0)))&lt;=730,"1 à 2 ans","Plus de 2 ans")),"")</f>
        <v/>
      </c>
    </row>
    <row r="1101">
      <c r="A1101" s="65" t="inlineStr">
        <is>
          <t>INT-01100</t>
        </is>
      </c>
      <c r="B1101" s="65" t="inlineStr">
        <is>
          <t>DEV-03018</t>
        </is>
      </c>
      <c r="C1101" s="66" t="n">
        <v>46202</v>
      </c>
      <c r="D1101" s="65" t="inlineStr">
        <is>
          <t>2026-06</t>
        </is>
      </c>
      <c r="E1101" s="65" t="inlineStr">
        <is>
          <t>2025-2026</t>
        </is>
      </c>
      <c r="F1101" s="65" t="inlineStr">
        <is>
          <t>TEC-11</t>
        </is>
      </c>
      <c r="G1101" s="65" t="inlineStr">
        <is>
          <t>Damien Roche</t>
        </is>
      </c>
      <c r="H1101" s="65" t="inlineStr">
        <is>
          <t>Montpellier</t>
        </is>
      </c>
      <c r="I1101" s="65" t="inlineStr">
        <is>
          <t>Salle de bain</t>
        </is>
      </c>
      <c r="J1101" s="70" t="n">
        <v>17.4</v>
      </c>
      <c r="K1101" s="70" t="n">
        <v>17</v>
      </c>
      <c r="L1101" s="72" t="n">
        <v>34</v>
      </c>
      <c r="M1101" s="68" t="n">
        <v>578</v>
      </c>
      <c r="N1101" s="68" t="n">
        <v>2591.46</v>
      </c>
      <c r="O1101" s="65" t="inlineStr">
        <is>
          <t>En cours</t>
        </is>
      </c>
      <c r="P1101" s="67">
        <f>$I1101</f>
        <v/>
      </c>
      <c r="Q1101" s="69">
        <f>1</f>
        <v/>
      </c>
      <c r="R1101" s="68">
        <f>IFERROR(INDEX(Devis!$M$2:$M$3053,MATCH($B1101,Devis!$A$2:$A$3053,0)),0)</f>
        <v/>
      </c>
      <c r="S1101" s="68">
        <f>$M1101+$N1101</f>
        <v/>
      </c>
      <c r="T1101" s="68">
        <f>$R1101-$S1101</f>
        <v/>
      </c>
      <c r="U1101" s="67">
        <f>IFERROR(IF(($C1101-INDEX(Techniciens!$G$2:$G$13,MATCH($F1101,Techniciens!$A$2:$A$13,0)))&lt;=365,"Moins d'un an",IF(($C1101-INDEX(Techniciens!$G$2:$G$13,MATCH($F1101,Techniciens!$A$2:$A$13,0)))&lt;=730,"1 à 2 ans","Plus de 2 ans")),"")</f>
        <v/>
      </c>
    </row>
    <row r="1102">
      <c r="A1102" s="65" t="inlineStr">
        <is>
          <t>INT-01101</t>
        </is>
      </c>
      <c r="B1102" s="65" t="inlineStr">
        <is>
          <t>DEV-03023</t>
        </is>
      </c>
      <c r="C1102" s="66" t="n">
        <v>46202</v>
      </c>
      <c r="D1102" s="65" t="inlineStr">
        <is>
          <t>2026-06</t>
        </is>
      </c>
      <c r="E1102" s="65" t="inlineStr">
        <is>
          <t>2025-2026</t>
        </is>
      </c>
      <c r="F1102" s="65" t="inlineStr">
        <is>
          <t>TEC-05</t>
        </is>
      </c>
      <c r="G1102" s="65" t="inlineStr">
        <is>
          <t>Sonia Mercier</t>
        </is>
      </c>
      <c r="H1102" s="65" t="inlineStr">
        <is>
          <t>Bordeaux</t>
        </is>
      </c>
      <c r="I1102" s="65" t="inlineStr">
        <is>
          <t>Salle de bain</t>
        </is>
      </c>
      <c r="J1102" s="70" t="n">
        <v>48.5</v>
      </c>
      <c r="K1102" s="70" t="n">
        <v>48.1</v>
      </c>
      <c r="L1102" s="72" t="n">
        <v>31</v>
      </c>
      <c r="M1102" s="68" t="n">
        <v>1491.1</v>
      </c>
      <c r="N1102" s="68" t="n">
        <v>14342.03</v>
      </c>
      <c r="O1102" s="65" t="inlineStr">
        <is>
          <t>En cours</t>
        </is>
      </c>
      <c r="P1102" s="67">
        <f>$I1102</f>
        <v/>
      </c>
      <c r="Q1102" s="69">
        <f>1</f>
        <v/>
      </c>
      <c r="R1102" s="68">
        <f>IFERROR(INDEX(Devis!$M$2:$M$3053,MATCH($B1102,Devis!$A$2:$A$3053,0)),0)</f>
        <v/>
      </c>
      <c r="S1102" s="68">
        <f>$M1102+$N1102</f>
        <v/>
      </c>
      <c r="T1102" s="68">
        <f>$R1102-$S1102</f>
        <v/>
      </c>
      <c r="U1102" s="67">
        <f>IFERROR(IF(($C1102-INDEX(Techniciens!$G$2:$G$13,MATCH($F1102,Techniciens!$A$2:$A$13,0)))&lt;=365,"Moins d'un an",IF(($C1102-INDEX(Techniciens!$G$2:$G$13,MATCH($F1102,Techniciens!$A$2:$A$13,0)))&lt;=730,"1 à 2 ans","Plus de 2 ans")),"")</f>
        <v/>
      </c>
    </row>
    <row r="1103">
      <c r="A1103" s="65" t="inlineStr">
        <is>
          <t>INT-01102</t>
        </is>
      </c>
      <c r="B1103" s="65" t="inlineStr">
        <is>
          <t>DEV-03024</t>
        </is>
      </c>
      <c r="C1103" s="66" t="n">
        <v>46202</v>
      </c>
      <c r="D1103" s="65" t="inlineStr">
        <is>
          <t>2026-06</t>
        </is>
      </c>
      <c r="E1103" s="65" t="inlineStr">
        <is>
          <t>2025-2026</t>
        </is>
      </c>
      <c r="F1103" s="65" t="inlineStr">
        <is>
          <t>TEC-09</t>
        </is>
      </c>
      <c r="G1103" s="65" t="inlineStr">
        <is>
          <t>Mehdi Ouali</t>
        </is>
      </c>
      <c r="H1103" s="65" t="inlineStr">
        <is>
          <t>Toulouse</t>
        </is>
      </c>
      <c r="I1103" s="65" t="inlineStr">
        <is>
          <t>Dépannage</t>
        </is>
      </c>
      <c r="J1103" s="70" t="n">
        <v>1.4</v>
      </c>
      <c r="K1103" s="70" t="n">
        <v>1.6</v>
      </c>
      <c r="L1103" s="72" t="n">
        <v>28</v>
      </c>
      <c r="M1103" s="68" t="n">
        <v>44.8</v>
      </c>
      <c r="N1103" s="68" t="n">
        <v>210.14</v>
      </c>
      <c r="O1103" s="65" t="inlineStr">
        <is>
          <t>En cours</t>
        </is>
      </c>
      <c r="P1103" s="67">
        <f>$I1103</f>
        <v/>
      </c>
      <c r="Q1103" s="69">
        <f>1</f>
        <v/>
      </c>
      <c r="R1103" s="68">
        <f>IFERROR(INDEX(Devis!$M$2:$M$3053,MATCH($B1103,Devis!$A$2:$A$3053,0)),0)</f>
        <v/>
      </c>
      <c r="S1103" s="68">
        <f>$M1103+$N1103</f>
        <v/>
      </c>
      <c r="T1103" s="68">
        <f>$R1103-$S1103</f>
        <v/>
      </c>
      <c r="U1103" s="67">
        <f>IFERROR(IF(($C1103-INDEX(Techniciens!$G$2:$G$13,MATCH($F1103,Techniciens!$A$2:$A$13,0)))&lt;=365,"Moins d'un an",IF(($C1103-INDEX(Techniciens!$G$2:$G$13,MATCH($F1103,Techniciens!$A$2:$A$13,0)))&lt;=730,"1 à 2 ans","Plus de 2 ans")),"")</f>
        <v/>
      </c>
    </row>
    <row r="1104">
      <c r="A1104" s="65" t="inlineStr">
        <is>
          <t>INT-01103</t>
        </is>
      </c>
      <c r="B1104" s="65" t="inlineStr">
        <is>
          <t>DEV-03030</t>
        </is>
      </c>
      <c r="C1104" s="66" t="n">
        <v>46202</v>
      </c>
      <c r="D1104" s="65" t="inlineStr">
        <is>
          <t>2026-06</t>
        </is>
      </c>
      <c r="E1104" s="65" t="inlineStr">
        <is>
          <t>2025-2026</t>
        </is>
      </c>
      <c r="F1104" s="65" t="inlineStr">
        <is>
          <t>TEC-03</t>
        </is>
      </c>
      <c r="G1104" s="65" t="inlineStr">
        <is>
          <t>Fabien Ortiz</t>
        </is>
      </c>
      <c r="H1104" s="65" t="inlineStr">
        <is>
          <t>Bordeaux</t>
        </is>
      </c>
      <c r="I1104" s="65" t="inlineStr">
        <is>
          <t>Électricité</t>
        </is>
      </c>
      <c r="J1104" s="70" t="n">
        <v>16.2</v>
      </c>
      <c r="K1104" s="70" t="n">
        <v>17.9</v>
      </c>
      <c r="L1104" s="72" t="n">
        <v>33</v>
      </c>
      <c r="M1104" s="68" t="n">
        <v>590.7</v>
      </c>
      <c r="N1104" s="68" t="n">
        <v>2628.75</v>
      </c>
      <c r="O1104" s="65" t="inlineStr">
        <is>
          <t>En cours</t>
        </is>
      </c>
      <c r="P1104" s="67">
        <f>$I1104</f>
        <v/>
      </c>
      <c r="Q1104" s="69">
        <f>1</f>
        <v/>
      </c>
      <c r="R1104" s="68">
        <f>IFERROR(INDEX(Devis!$M$2:$M$3053,MATCH($B1104,Devis!$A$2:$A$3053,0)),0)</f>
        <v/>
      </c>
      <c r="S1104" s="68">
        <f>$M1104+$N1104</f>
        <v/>
      </c>
      <c r="T1104" s="68">
        <f>$R1104-$S1104</f>
        <v/>
      </c>
      <c r="U1104" s="67">
        <f>IFERROR(IF(($C1104-INDEX(Techniciens!$G$2:$G$13,MATCH($F1104,Techniciens!$A$2:$A$13,0)))&lt;=365,"Moins d'un an",IF(($C1104-INDEX(Techniciens!$G$2:$G$13,MATCH($F1104,Techniciens!$A$2:$A$13,0)))&lt;=730,"1 à 2 ans","Plus de 2 ans")),"")</f>
        <v/>
      </c>
    </row>
    <row r="1105">
      <c r="A1105" s="65" t="inlineStr">
        <is>
          <t>INT-01104</t>
        </is>
      </c>
      <c r="B1105" s="65" t="inlineStr">
        <is>
          <t>DEV-03033</t>
        </is>
      </c>
      <c r="C1105" s="66" t="n">
        <v>46202</v>
      </c>
      <c r="D1105" s="65" t="inlineStr">
        <is>
          <t>2026-06</t>
        </is>
      </c>
      <c r="E1105" s="65" t="inlineStr">
        <is>
          <t>2025-2026</t>
        </is>
      </c>
      <c r="F1105" s="65" t="inlineStr">
        <is>
          <t>TEC-09</t>
        </is>
      </c>
      <c r="G1105" s="65" t="inlineStr">
        <is>
          <t>Mehdi Ouali</t>
        </is>
      </c>
      <c r="H1105" s="65" t="inlineStr">
        <is>
          <t>Toulouse</t>
        </is>
      </c>
      <c r="I1105" s="65" t="inlineStr">
        <is>
          <t>Dépannage</t>
        </is>
      </c>
      <c r="J1105" s="70" t="n">
        <v>3</v>
      </c>
      <c r="K1105" s="70" t="n">
        <v>3.4</v>
      </c>
      <c r="L1105" s="72" t="n">
        <v>28</v>
      </c>
      <c r="M1105" s="68" t="n">
        <v>95.2</v>
      </c>
      <c r="N1105" s="68" t="n">
        <v>421.98</v>
      </c>
      <c r="O1105" s="65" t="inlineStr">
        <is>
          <t>En cours</t>
        </is>
      </c>
      <c r="P1105" s="67">
        <f>$I1105</f>
        <v/>
      </c>
      <c r="Q1105" s="69">
        <f>1</f>
        <v/>
      </c>
      <c r="R1105" s="68">
        <f>IFERROR(INDEX(Devis!$M$2:$M$3053,MATCH($B1105,Devis!$A$2:$A$3053,0)),0)</f>
        <v/>
      </c>
      <c r="S1105" s="68">
        <f>$M1105+$N1105</f>
        <v/>
      </c>
      <c r="T1105" s="68">
        <f>$R1105-$S1105</f>
        <v/>
      </c>
      <c r="U1105" s="67">
        <f>IFERROR(IF(($C1105-INDEX(Techniciens!$G$2:$G$13,MATCH($F1105,Techniciens!$A$2:$A$13,0)))&lt;=365,"Moins d'un an",IF(($C1105-INDEX(Techniciens!$G$2:$G$13,MATCH($F1105,Techniciens!$A$2:$A$13,0)))&lt;=730,"1 à 2 ans","Plus de 2 ans")),"")</f>
        <v/>
      </c>
    </row>
    <row r="1106">
      <c r="A1106" s="65" t="inlineStr">
        <is>
          <t>INT-01105</t>
        </is>
      </c>
      <c r="B1106" s="65" t="inlineStr">
        <is>
          <t>DEV-03041</t>
        </is>
      </c>
      <c r="C1106" s="66" t="n">
        <v>46202</v>
      </c>
      <c r="D1106" s="65" t="inlineStr">
        <is>
          <t>2026-06</t>
        </is>
      </c>
      <c r="E1106" s="65" t="inlineStr">
        <is>
          <t>2025-2026</t>
        </is>
      </c>
      <c r="F1106" s="65" t="inlineStr">
        <is>
          <t>TEC-09</t>
        </is>
      </c>
      <c r="G1106" s="65" t="inlineStr">
        <is>
          <t>Mehdi Ouali</t>
        </is>
      </c>
      <c r="H1106" s="65" t="inlineStr">
        <is>
          <t>Toulouse</t>
        </is>
      </c>
      <c r="I1106" s="65" t="inlineStr">
        <is>
          <t>Dépannage</t>
        </is>
      </c>
      <c r="J1106" s="70" t="n">
        <v>1.1</v>
      </c>
      <c r="K1106" s="70" t="n">
        <v>1.2</v>
      </c>
      <c r="L1106" s="72" t="n">
        <v>28</v>
      </c>
      <c r="M1106" s="68" t="n">
        <v>33.6</v>
      </c>
      <c r="N1106" s="68" t="n">
        <v>106.12</v>
      </c>
      <c r="O1106" s="65" t="inlineStr">
        <is>
          <t>En cours</t>
        </is>
      </c>
      <c r="P1106" s="67">
        <f>$I1106</f>
        <v/>
      </c>
      <c r="Q1106" s="69">
        <f>1</f>
        <v/>
      </c>
      <c r="R1106" s="68">
        <f>IFERROR(INDEX(Devis!$M$2:$M$3053,MATCH($B1106,Devis!$A$2:$A$3053,0)),0)</f>
        <v/>
      </c>
      <c r="S1106" s="68">
        <f>$M1106+$N1106</f>
        <v/>
      </c>
      <c r="T1106" s="68">
        <f>$R1106-$S1106</f>
        <v/>
      </c>
      <c r="U1106" s="67">
        <f>IFERROR(IF(($C1106-INDEX(Techniciens!$G$2:$G$13,MATCH($F1106,Techniciens!$A$2:$A$13,0)))&lt;=365,"Moins d'un an",IF(($C1106-INDEX(Techniciens!$G$2:$G$13,MATCH($F1106,Techniciens!$A$2:$A$13,0)))&lt;=730,"1 à 2 ans","Plus de 2 ans")),"")</f>
        <v/>
      </c>
    </row>
  </sheetData>
  <autoFilter ref="A1:O110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B8C4CE"/>
    <outlinePr summaryBelow="1" summaryRight="1"/>
    <pageSetUpPr/>
  </sheetPr>
  <dimension ref="A1:I10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5" customWidth="1" min="3" max="3"/>
    <col width="16" customWidth="1" min="4" max="4"/>
    <col width="15" customWidth="1" min="5" max="5"/>
    <col width="20" customWidth="1" min="6" max="6"/>
    <col width="18" customWidth="1" min="7" max="7"/>
    <col width="17" customWidth="1" min="8" max="8"/>
    <col width="16" customWidth="1" min="9" max="9"/>
  </cols>
  <sheetData>
    <row r="1" ht="30" customHeight="1">
      <c r="A1" s="30" t="inlineStr">
        <is>
          <t>Client id</t>
        </is>
      </c>
      <c r="B1" s="30" t="inlineStr">
        <is>
          <t>Nom client</t>
        </is>
      </c>
      <c r="C1" s="30" t="inlineStr">
        <is>
          <t>Type client</t>
        </is>
      </c>
      <c r="D1" s="30" t="inlineStr">
        <is>
          <t>Ville</t>
        </is>
      </c>
      <c r="E1" s="30" t="inlineStr">
        <is>
          <t>Code postal</t>
        </is>
      </c>
      <c r="F1" s="30" t="inlineStr">
        <is>
          <t>Agence rattachement</t>
        </is>
      </c>
      <c r="G1" s="30" t="inlineStr">
        <is>
          <t>Canal acquisition</t>
        </is>
      </c>
      <c r="H1" s="30" t="inlineStr">
        <is>
          <t>Date creation</t>
        </is>
      </c>
      <c r="I1" s="30" t="inlineStr">
        <is>
          <t>Profil paiement</t>
        </is>
      </c>
    </row>
    <row r="2">
      <c r="A2" s="65" t="inlineStr">
        <is>
          <t>CLI-0051</t>
        </is>
      </c>
      <c r="B2" s="65" t="inlineStr">
        <is>
          <t>Marc Da Silva</t>
        </is>
      </c>
      <c r="C2" s="65" t="inlineStr">
        <is>
          <t>Particulier</t>
        </is>
      </c>
      <c r="D2" s="65" t="inlineStr">
        <is>
          <t>Toulouse</t>
        </is>
      </c>
      <c r="E2" s="65" t="inlineStr">
        <is>
          <t>31000</t>
        </is>
      </c>
      <c r="F2" s="65" t="inlineStr">
        <is>
          <t>Toulouse</t>
        </is>
      </c>
      <c r="G2" s="65" t="inlineStr">
        <is>
          <t>Site web</t>
        </is>
      </c>
      <c r="H2" s="66" t="n">
        <v>43145</v>
      </c>
      <c r="I2" s="65" t="inlineStr">
        <is>
          <t>Bon payeur</t>
        </is>
      </c>
    </row>
    <row r="3">
      <c r="A3" s="65" t="inlineStr">
        <is>
          <t>CLI-0022</t>
        </is>
      </c>
      <c r="B3" s="65" t="inlineStr">
        <is>
          <t>Rachida Faure</t>
        </is>
      </c>
      <c r="C3" s="65" t="inlineStr">
        <is>
          <t>Particulier</t>
        </is>
      </c>
      <c r="D3" s="65" t="inlineStr">
        <is>
          <t>Libourne</t>
        </is>
      </c>
      <c r="E3" s="65" t="inlineStr">
        <is>
          <t>33500</t>
        </is>
      </c>
      <c r="F3" s="65" t="inlineStr">
        <is>
          <t>Bordeaux</t>
        </is>
      </c>
      <c r="G3" s="65" t="inlineStr">
        <is>
          <t>Bouche-à-oreille</t>
        </is>
      </c>
      <c r="H3" s="66" t="n">
        <v>43172</v>
      </c>
      <c r="I3" s="65" t="inlineStr">
        <is>
          <t>Standard</t>
        </is>
      </c>
    </row>
    <row r="4">
      <c r="A4" s="65" t="inlineStr">
        <is>
          <t>CLI-0025</t>
        </is>
      </c>
      <c r="B4" s="65" t="inlineStr">
        <is>
          <t>Clinique du Parc 47</t>
        </is>
      </c>
      <c r="C4" s="65" t="inlineStr">
        <is>
          <t>Syndic</t>
        </is>
      </c>
      <c r="D4" s="65" t="inlineStr">
        <is>
          <t>Pessac</t>
        </is>
      </c>
      <c r="E4" s="65" t="inlineStr">
        <is>
          <t>33600</t>
        </is>
      </c>
      <c r="F4" s="65" t="inlineStr">
        <is>
          <t>Bordeaux</t>
        </is>
      </c>
      <c r="G4" s="65" t="inlineStr">
        <is>
          <t>Google Ads</t>
        </is>
      </c>
      <c r="H4" s="66" t="n">
        <v>43173</v>
      </c>
      <c r="I4" s="65" t="inlineStr">
        <is>
          <t>Standard</t>
        </is>
      </c>
    </row>
    <row r="5">
      <c r="A5" s="65" t="inlineStr">
        <is>
          <t>CLI-0098</t>
        </is>
      </c>
      <c r="B5" s="65" t="inlineStr">
        <is>
          <t>Fanny Marchal</t>
        </is>
      </c>
      <c r="C5" s="65" t="inlineStr">
        <is>
          <t>Particulier</t>
        </is>
      </c>
      <c r="D5" s="65" t="inlineStr">
        <is>
          <t>Mérignac</t>
        </is>
      </c>
      <c r="E5" s="65" t="inlineStr">
        <is>
          <t>33700</t>
        </is>
      </c>
      <c r="F5" s="65" t="inlineStr">
        <is>
          <t>Bordeaux</t>
        </is>
      </c>
      <c r="G5" s="65" t="inlineStr">
        <is>
          <t>Bouche-à-oreille</t>
        </is>
      </c>
      <c r="H5" s="66" t="n">
        <v>43198</v>
      </c>
      <c r="I5" s="65" t="inlineStr">
        <is>
          <t>Bon payeur</t>
        </is>
      </c>
    </row>
    <row r="6">
      <c r="A6" s="65" t="inlineStr">
        <is>
          <t>CLI-0062</t>
        </is>
      </c>
      <c r="B6" s="65" t="inlineStr">
        <is>
          <t>Joëlle Dupuis</t>
        </is>
      </c>
      <c r="C6" s="65" t="inlineStr">
        <is>
          <t>Particulier</t>
        </is>
      </c>
      <c r="D6" s="65" t="inlineStr">
        <is>
          <t>Tournefeuille</t>
        </is>
      </c>
      <c r="E6" s="65" t="inlineStr">
        <is>
          <t>31170</t>
        </is>
      </c>
      <c r="F6" s="65" t="inlineStr">
        <is>
          <t>Toulouse</t>
        </is>
      </c>
      <c r="G6" s="65" t="inlineStr">
        <is>
          <t>Bouche-à-oreille</t>
        </is>
      </c>
      <c r="H6" s="66" t="n">
        <v>43218</v>
      </c>
      <c r="I6" s="65" t="inlineStr">
        <is>
          <t>Bon payeur</t>
        </is>
      </c>
    </row>
    <row r="7">
      <c r="A7" s="65" t="inlineStr">
        <is>
          <t>CLI-0092</t>
        </is>
      </c>
      <c r="B7" s="65" t="inlineStr">
        <is>
          <t>Valérie Rey</t>
        </is>
      </c>
      <c r="C7" s="65" t="inlineStr">
        <is>
          <t>Particulier</t>
        </is>
      </c>
      <c r="D7" s="65" t="inlineStr">
        <is>
          <t>Tournefeuille</t>
        </is>
      </c>
      <c r="E7" s="65" t="inlineStr">
        <is>
          <t>31170</t>
        </is>
      </c>
      <c r="F7" s="65" t="inlineStr">
        <is>
          <t>Toulouse</t>
        </is>
      </c>
      <c r="G7" s="65" t="inlineStr">
        <is>
          <t>Bouche-à-oreille</t>
        </is>
      </c>
      <c r="H7" s="66" t="n">
        <v>43223</v>
      </c>
      <c r="I7" s="65" t="inlineStr">
        <is>
          <t>Standard</t>
        </is>
      </c>
    </row>
    <row r="8">
      <c r="A8" s="65" t="inlineStr">
        <is>
          <t>CLI-0045</t>
        </is>
      </c>
      <c r="B8" s="65" t="inlineStr">
        <is>
          <t>EHPAD Les Glycines 84</t>
        </is>
      </c>
      <c r="C8" s="65" t="inlineStr">
        <is>
          <t>Syndic</t>
        </is>
      </c>
      <c r="D8" s="65" t="inlineStr">
        <is>
          <t>Bègles</t>
        </is>
      </c>
      <c r="E8" s="65" t="inlineStr">
        <is>
          <t>33130</t>
        </is>
      </c>
      <c r="F8" s="65" t="inlineStr">
        <is>
          <t>Bordeaux</t>
        </is>
      </c>
      <c r="G8" s="65" t="inlineStr">
        <is>
          <t>Site web</t>
        </is>
      </c>
      <c r="H8" s="66" t="n">
        <v>43229</v>
      </c>
      <c r="I8" s="65" t="inlineStr">
        <is>
          <t>Lent</t>
        </is>
      </c>
    </row>
    <row r="9">
      <c r="A9" s="65" t="inlineStr">
        <is>
          <t>CLI-0097</t>
        </is>
      </c>
      <c r="B9" s="65" t="inlineStr">
        <is>
          <t>Damien Masson</t>
        </is>
      </c>
      <c r="C9" s="65" t="inlineStr">
        <is>
          <t>Particulier</t>
        </is>
      </c>
      <c r="D9" s="65" t="inlineStr">
        <is>
          <t>Muret</t>
        </is>
      </c>
      <c r="E9" s="65" t="inlineStr">
        <is>
          <t>31600</t>
        </is>
      </c>
      <c r="F9" s="65" t="inlineStr">
        <is>
          <t>Toulouse</t>
        </is>
      </c>
      <c r="G9" s="65" t="inlineStr">
        <is>
          <t>Prospection</t>
        </is>
      </c>
      <c r="H9" s="66" t="n">
        <v>43235</v>
      </c>
      <c r="I9" s="65" t="inlineStr">
        <is>
          <t>Standard</t>
        </is>
      </c>
    </row>
    <row r="10">
      <c r="A10" s="65" t="inlineStr">
        <is>
          <t>CLI-0114</t>
        </is>
      </c>
      <c r="B10" s="65" t="inlineStr">
        <is>
          <t>Hélène Moreau</t>
        </is>
      </c>
      <c r="C10" s="65" t="inlineStr">
        <is>
          <t>Particulier</t>
        </is>
      </c>
      <c r="D10" s="65" t="inlineStr">
        <is>
          <t>Talence</t>
        </is>
      </c>
      <c r="E10" s="65" t="inlineStr">
        <is>
          <t>33400</t>
        </is>
      </c>
      <c r="F10" s="65" t="inlineStr">
        <is>
          <t>Bordeaux</t>
        </is>
      </c>
      <c r="G10" s="65" t="inlineStr">
        <is>
          <t>Google Ads</t>
        </is>
      </c>
      <c r="H10" s="66" t="n">
        <v>43253</v>
      </c>
      <c r="I10" s="65" t="inlineStr">
        <is>
          <t>Bon payeur</t>
        </is>
      </c>
    </row>
    <row r="11">
      <c r="A11" s="65" t="inlineStr">
        <is>
          <t>CLI-0008</t>
        </is>
      </c>
      <c r="B11" s="65" t="inlineStr">
        <is>
          <t>Nathalie Aubert</t>
        </is>
      </c>
      <c r="C11" s="65" t="inlineStr">
        <is>
          <t>Particulier</t>
        </is>
      </c>
      <c r="D11" s="65" t="inlineStr">
        <is>
          <t>Blagnac</t>
        </is>
      </c>
      <c r="E11" s="65" t="inlineStr">
        <is>
          <t>31700</t>
        </is>
      </c>
      <c r="F11" s="65" t="inlineStr">
        <is>
          <t>Toulouse</t>
        </is>
      </c>
      <c r="G11" s="65" t="inlineStr">
        <is>
          <t>Bouche-à-oreille</t>
        </is>
      </c>
      <c r="H11" s="66" t="n">
        <v>43254</v>
      </c>
      <c r="I11" s="65" t="inlineStr">
        <is>
          <t>Bon payeur</t>
        </is>
      </c>
    </row>
    <row r="12">
      <c r="A12" s="65" t="inlineStr">
        <is>
          <t>CLI-0125</t>
        </is>
      </c>
      <c r="B12" s="65" t="inlineStr">
        <is>
          <t>Inès Gaillard</t>
        </is>
      </c>
      <c r="C12" s="65" t="inlineStr">
        <is>
          <t>Particulier</t>
        </is>
      </c>
      <c r="D12" s="65" t="inlineStr">
        <is>
          <t>Tournefeuille</t>
        </is>
      </c>
      <c r="E12" s="65" t="inlineStr">
        <is>
          <t>31170</t>
        </is>
      </c>
      <c r="F12" s="65" t="inlineStr">
        <is>
          <t>Toulouse</t>
        </is>
      </c>
      <c r="G12" s="65" t="inlineStr">
        <is>
          <t>Bouche-à-oreille</t>
        </is>
      </c>
      <c r="H12" s="66" t="n">
        <v>43261</v>
      </c>
      <c r="I12" s="65" t="inlineStr">
        <is>
          <t>Lent</t>
        </is>
      </c>
    </row>
    <row r="13">
      <c r="A13" s="65" t="inlineStr">
        <is>
          <t>CLI-0117</t>
        </is>
      </c>
      <c r="B13" s="65" t="inlineStr">
        <is>
          <t>Rachida Rey</t>
        </is>
      </c>
      <c r="C13" s="65" t="inlineStr">
        <is>
          <t>Particulier</t>
        </is>
      </c>
      <c r="D13" s="65" t="inlineStr">
        <is>
          <t>Tournefeuille</t>
        </is>
      </c>
      <c r="E13" s="65" t="inlineStr">
        <is>
          <t>31170</t>
        </is>
      </c>
      <c r="F13" s="65" t="inlineStr">
        <is>
          <t>Toulouse</t>
        </is>
      </c>
      <c r="G13" s="65" t="inlineStr">
        <is>
          <t>Site web</t>
        </is>
      </c>
      <c r="H13" s="66" t="n">
        <v>43276</v>
      </c>
      <c r="I13" s="65" t="inlineStr">
        <is>
          <t>Standard</t>
        </is>
      </c>
    </row>
    <row r="14">
      <c r="A14" s="65" t="inlineStr">
        <is>
          <t>CLI-0017</t>
        </is>
      </c>
      <c r="B14" s="65" t="inlineStr">
        <is>
          <t>Foncia Occitanie 2</t>
        </is>
      </c>
      <c r="C14" s="65" t="inlineStr">
        <is>
          <t>Professionnel</t>
        </is>
      </c>
      <c r="D14" s="65" t="inlineStr">
        <is>
          <t>Toulouse</t>
        </is>
      </c>
      <c r="E14" s="65" t="inlineStr">
        <is>
          <t>31000</t>
        </is>
      </c>
      <c r="F14" s="65" t="inlineStr">
        <is>
          <t>Toulouse</t>
        </is>
      </c>
      <c r="G14" s="65" t="inlineStr">
        <is>
          <t>Google Ads</t>
        </is>
      </c>
      <c r="H14" s="66" t="n">
        <v>43294</v>
      </c>
      <c r="I14" s="65" t="inlineStr">
        <is>
          <t>Standard</t>
        </is>
      </c>
    </row>
    <row r="15">
      <c r="A15" s="65" t="inlineStr">
        <is>
          <t>CLI-0145</t>
        </is>
      </c>
      <c r="B15" s="65" t="inlineStr">
        <is>
          <t>EHPAD Les Glycines 66</t>
        </is>
      </c>
      <c r="C15" s="65" t="inlineStr">
        <is>
          <t>Collectivité</t>
        </is>
      </c>
      <c r="D15" s="65" t="inlineStr">
        <is>
          <t>Mérignac</t>
        </is>
      </c>
      <c r="E15" s="65" t="inlineStr">
        <is>
          <t>33700</t>
        </is>
      </c>
      <c r="F15" s="65" t="inlineStr">
        <is>
          <t>Bordeaux</t>
        </is>
      </c>
      <c r="G15" s="65" t="inlineStr">
        <is>
          <t>Prospection</t>
        </is>
      </c>
      <c r="H15" s="66" t="n">
        <v>43301</v>
      </c>
      <c r="I15" s="65" t="inlineStr">
        <is>
          <t>Bon payeur</t>
        </is>
      </c>
    </row>
    <row r="16">
      <c r="A16" s="65" t="inlineStr">
        <is>
          <t>CLI-0013</t>
        </is>
      </c>
      <c r="B16" s="65" t="inlineStr">
        <is>
          <t>Cabinet dentaire Ansel 33</t>
        </is>
      </c>
      <c r="C16" s="65" t="inlineStr">
        <is>
          <t>Professionnel</t>
        </is>
      </c>
      <c r="D16" s="65" t="inlineStr">
        <is>
          <t>Colomiers</t>
        </is>
      </c>
      <c r="E16" s="65" t="inlineStr">
        <is>
          <t>31770</t>
        </is>
      </c>
      <c r="F16" s="65" t="inlineStr">
        <is>
          <t>Toulouse</t>
        </is>
      </c>
      <c r="G16" s="65" t="inlineStr">
        <is>
          <t>Bouche-à-oreille</t>
        </is>
      </c>
      <c r="H16" s="66" t="n">
        <v>43319</v>
      </c>
      <c r="I16" s="65" t="inlineStr">
        <is>
          <t>Standard</t>
        </is>
      </c>
    </row>
    <row r="17">
      <c r="A17" s="65" t="inlineStr">
        <is>
          <t>CLI-0156</t>
        </is>
      </c>
      <c r="B17" s="65" t="inlineStr">
        <is>
          <t>Delphine Guerin</t>
        </is>
      </c>
      <c r="C17" s="65" t="inlineStr">
        <is>
          <t>Particulier</t>
        </is>
      </c>
      <c r="D17" s="65" t="inlineStr">
        <is>
          <t>Libourne</t>
        </is>
      </c>
      <c r="E17" s="65" t="inlineStr">
        <is>
          <t>33500</t>
        </is>
      </c>
      <c r="F17" s="65" t="inlineStr">
        <is>
          <t>Bordeaux</t>
        </is>
      </c>
      <c r="G17" s="65" t="inlineStr">
        <is>
          <t>Bouche-à-oreille</t>
        </is>
      </c>
      <c r="H17" s="66" t="n">
        <v>43323</v>
      </c>
      <c r="I17" s="65" t="inlineStr">
        <is>
          <t>Bon payeur</t>
        </is>
      </c>
    </row>
    <row r="18">
      <c r="A18" s="65" t="inlineStr">
        <is>
          <t>CLI-0014</t>
        </is>
      </c>
      <c r="B18" s="65" t="inlineStr">
        <is>
          <t>Olivier Barbier</t>
        </is>
      </c>
      <c r="C18" s="65" t="inlineStr">
        <is>
          <t>Particulier</t>
        </is>
      </c>
      <c r="D18" s="65" t="inlineStr">
        <is>
          <t>Mérignac</t>
        </is>
      </c>
      <c r="E18" s="65" t="inlineStr">
        <is>
          <t>33700</t>
        </is>
      </c>
      <c r="F18" s="65" t="inlineStr">
        <is>
          <t>Bordeaux</t>
        </is>
      </c>
      <c r="G18" s="65" t="inlineStr">
        <is>
          <t>Bouche-à-oreille</t>
        </is>
      </c>
      <c r="H18" s="66" t="n">
        <v>43332</v>
      </c>
      <c r="I18" s="65" t="inlineStr">
        <is>
          <t>Bon payeur</t>
        </is>
      </c>
    </row>
    <row r="19">
      <c r="A19" s="65" t="inlineStr">
        <is>
          <t>CLI-0140</t>
        </is>
      </c>
      <c r="B19" s="65" t="inlineStr">
        <is>
          <t>Restaurant Le Bistrot 86</t>
        </is>
      </c>
      <c r="C19" s="65" t="inlineStr">
        <is>
          <t>Syndic</t>
        </is>
      </c>
      <c r="D19" s="65" t="inlineStr">
        <is>
          <t>Blagnac</t>
        </is>
      </c>
      <c r="E19" s="65" t="inlineStr">
        <is>
          <t>31700</t>
        </is>
      </c>
      <c r="F19" s="65" t="inlineStr">
        <is>
          <t>Toulouse</t>
        </is>
      </c>
      <c r="G19" s="65" t="inlineStr">
        <is>
          <t>Bouche-à-oreille</t>
        </is>
      </c>
      <c r="H19" s="66" t="n">
        <v>43332</v>
      </c>
      <c r="I19" s="65" t="inlineStr">
        <is>
          <t>Standard</t>
        </is>
      </c>
    </row>
    <row r="20">
      <c r="A20" s="65" t="inlineStr">
        <is>
          <t>CLI-0112</t>
        </is>
      </c>
      <c r="B20" s="65" t="inlineStr">
        <is>
          <t>Gaëlle Vidal</t>
        </is>
      </c>
      <c r="C20" s="65" t="inlineStr">
        <is>
          <t>Particulier</t>
        </is>
      </c>
      <c r="D20" s="65" t="inlineStr">
        <is>
          <t>Bègles</t>
        </is>
      </c>
      <c r="E20" s="65" t="inlineStr">
        <is>
          <t>33130</t>
        </is>
      </c>
      <c r="F20" s="65" t="inlineStr">
        <is>
          <t>Bordeaux</t>
        </is>
      </c>
      <c r="G20" s="65" t="inlineStr">
        <is>
          <t>Site web</t>
        </is>
      </c>
      <c r="H20" s="66" t="n">
        <v>43346</v>
      </c>
      <c r="I20" s="65" t="inlineStr">
        <is>
          <t>Standard</t>
        </is>
      </c>
    </row>
    <row r="21">
      <c r="A21" s="65" t="inlineStr">
        <is>
          <t>CLI-0042</t>
        </is>
      </c>
      <c r="B21" s="65" t="inlineStr">
        <is>
          <t>Joëlle Bonnet</t>
        </is>
      </c>
      <c r="C21" s="65" t="inlineStr">
        <is>
          <t>Particulier</t>
        </is>
      </c>
      <c r="D21" s="65" t="inlineStr">
        <is>
          <t>Mérignac</t>
        </is>
      </c>
      <c r="E21" s="65" t="inlineStr">
        <is>
          <t>33700</t>
        </is>
      </c>
      <c r="F21" s="65" t="inlineStr">
        <is>
          <t>Bordeaux</t>
        </is>
      </c>
      <c r="G21" s="65" t="inlineStr">
        <is>
          <t>Bouche-à-oreille</t>
        </is>
      </c>
      <c r="H21" s="66" t="n">
        <v>43357</v>
      </c>
      <c r="I21" s="65" t="inlineStr">
        <is>
          <t>Standard</t>
        </is>
      </c>
    </row>
    <row r="22">
      <c r="A22" s="65" t="inlineStr">
        <is>
          <t>CLI-0059</t>
        </is>
      </c>
      <c r="B22" s="65" t="inlineStr">
        <is>
          <t>Ibrahim Perrin</t>
        </is>
      </c>
      <c r="C22" s="65" t="inlineStr">
        <is>
          <t>Particulier</t>
        </is>
      </c>
      <c r="D22" s="65" t="inlineStr">
        <is>
          <t>Mérignac</t>
        </is>
      </c>
      <c r="E22" s="65" t="inlineStr">
        <is>
          <t>33700</t>
        </is>
      </c>
      <c r="F22" s="65" t="inlineStr">
        <is>
          <t>Bordeaux</t>
        </is>
      </c>
      <c r="G22" s="65" t="inlineStr">
        <is>
          <t>Annuaire pro</t>
        </is>
      </c>
      <c r="H22" s="66" t="n">
        <v>43363</v>
      </c>
      <c r="I22" s="65" t="inlineStr">
        <is>
          <t>Bon payeur</t>
        </is>
      </c>
    </row>
    <row r="23">
      <c r="A23" s="65" t="inlineStr">
        <is>
          <t>CLI-0185</t>
        </is>
      </c>
      <c r="B23" s="65" t="inlineStr">
        <is>
          <t>Serge Dubois</t>
        </is>
      </c>
      <c r="C23" s="65" t="inlineStr">
        <is>
          <t>Particulier</t>
        </is>
      </c>
      <c r="D23" s="65" t="inlineStr">
        <is>
          <t>Pessac</t>
        </is>
      </c>
      <c r="E23" s="65" t="inlineStr">
        <is>
          <t>33600</t>
        </is>
      </c>
      <c r="F23" s="65" t="inlineStr">
        <is>
          <t>Bordeaux</t>
        </is>
      </c>
      <c r="G23" s="65" t="inlineStr">
        <is>
          <t>Partenaire</t>
        </is>
      </c>
      <c r="H23" s="66" t="n">
        <v>43384</v>
      </c>
      <c r="I23" s="65" t="inlineStr">
        <is>
          <t>Bon payeur</t>
        </is>
      </c>
    </row>
    <row r="24">
      <c r="A24" s="65" t="inlineStr">
        <is>
          <t>CLI-0003</t>
        </is>
      </c>
      <c r="B24" s="65" t="inlineStr">
        <is>
          <t>Office HLM Aquitaine 66</t>
        </is>
      </c>
      <c r="C24" s="65" t="inlineStr">
        <is>
          <t>Professionnel</t>
        </is>
      </c>
      <c r="D24" s="65" t="inlineStr">
        <is>
          <t>Muret</t>
        </is>
      </c>
      <c r="E24" s="65" t="inlineStr">
        <is>
          <t>31600</t>
        </is>
      </c>
      <c r="F24" s="65" t="inlineStr">
        <is>
          <t>Toulouse</t>
        </is>
      </c>
      <c r="G24" s="65" t="inlineStr">
        <is>
          <t>Annuaire pro</t>
        </is>
      </c>
      <c r="H24" s="66" t="n">
        <v>43394</v>
      </c>
      <c r="I24" s="65" t="inlineStr">
        <is>
          <t>Standard</t>
        </is>
      </c>
    </row>
    <row r="25">
      <c r="A25" s="65" t="inlineStr">
        <is>
          <t>CLI-0148</t>
        </is>
      </c>
      <c r="B25" s="65" t="inlineStr">
        <is>
          <t>Adrien Masson</t>
        </is>
      </c>
      <c r="C25" s="65" t="inlineStr">
        <is>
          <t>Particulier</t>
        </is>
      </c>
      <c r="D25" s="65" t="inlineStr">
        <is>
          <t>Talence</t>
        </is>
      </c>
      <c r="E25" s="65" t="inlineStr">
        <is>
          <t>33400</t>
        </is>
      </c>
      <c r="F25" s="65" t="inlineStr">
        <is>
          <t>Bordeaux</t>
        </is>
      </c>
      <c r="G25" s="65" t="inlineStr">
        <is>
          <t>Annuaire pro</t>
        </is>
      </c>
      <c r="H25" s="66" t="n">
        <v>43403</v>
      </c>
      <c r="I25" s="65" t="inlineStr">
        <is>
          <t>Standard</t>
        </is>
      </c>
    </row>
    <row r="26">
      <c r="A26" s="65" t="inlineStr">
        <is>
          <t>CLI-0110</t>
        </is>
      </c>
      <c r="B26" s="65" t="inlineStr">
        <is>
          <t>Camille Guerin</t>
        </is>
      </c>
      <c r="C26" s="65" t="inlineStr">
        <is>
          <t>Particulier</t>
        </is>
      </c>
      <c r="D26" s="65" t="inlineStr">
        <is>
          <t>Muret</t>
        </is>
      </c>
      <c r="E26" s="65" t="inlineStr">
        <is>
          <t>31600</t>
        </is>
      </c>
      <c r="F26" s="65" t="inlineStr">
        <is>
          <t>Toulouse</t>
        </is>
      </c>
      <c r="G26" s="65" t="inlineStr">
        <is>
          <t>Prospection</t>
        </is>
      </c>
      <c r="H26" s="66" t="n">
        <v>43416</v>
      </c>
      <c r="I26" s="65" t="inlineStr">
        <is>
          <t>Bon payeur</t>
        </is>
      </c>
    </row>
    <row r="27">
      <c r="A27" s="65" t="inlineStr">
        <is>
          <t>CLI-0060</t>
        </is>
      </c>
      <c r="B27" s="65" t="inlineStr">
        <is>
          <t>Kevin Millet</t>
        </is>
      </c>
      <c r="C27" s="65" t="inlineStr">
        <is>
          <t>Particulier</t>
        </is>
      </c>
      <c r="D27" s="65" t="inlineStr">
        <is>
          <t>Muret</t>
        </is>
      </c>
      <c r="E27" s="65" t="inlineStr">
        <is>
          <t>31600</t>
        </is>
      </c>
      <c r="F27" s="65" t="inlineStr">
        <is>
          <t>Toulouse</t>
        </is>
      </c>
      <c r="G27" s="65" t="inlineStr">
        <is>
          <t>Partenaire</t>
        </is>
      </c>
      <c r="H27" s="66" t="n">
        <v>43419</v>
      </c>
      <c r="I27" s="65" t="inlineStr">
        <is>
          <t>Standard</t>
        </is>
      </c>
    </row>
    <row r="28">
      <c r="A28" s="65" t="inlineStr">
        <is>
          <t>CLI-0179</t>
        </is>
      </c>
      <c r="B28" s="65" t="inlineStr">
        <is>
          <t>Auto-école Conduite Plus 75</t>
        </is>
      </c>
      <c r="C28" s="65" t="inlineStr">
        <is>
          <t>Professionnel</t>
        </is>
      </c>
      <c r="D28" s="65" t="inlineStr">
        <is>
          <t>Libourne</t>
        </is>
      </c>
      <c r="E28" s="65" t="inlineStr">
        <is>
          <t>33500</t>
        </is>
      </c>
      <c r="F28" s="65" t="inlineStr">
        <is>
          <t>Bordeaux</t>
        </is>
      </c>
      <c r="G28" s="65" t="inlineStr">
        <is>
          <t>Bouche-à-oreille</t>
        </is>
      </c>
      <c r="H28" s="66" t="n">
        <v>43424</v>
      </c>
      <c r="I28" s="65" t="inlineStr">
        <is>
          <t>Standard</t>
        </is>
      </c>
    </row>
    <row r="29">
      <c r="A29" s="65" t="inlineStr">
        <is>
          <t>CLI-0135</t>
        </is>
      </c>
      <c r="B29" s="65" t="inlineStr">
        <is>
          <t>Cabinet dentaire Ansel 39</t>
        </is>
      </c>
      <c r="C29" s="65" t="inlineStr">
        <is>
          <t>Professionnel</t>
        </is>
      </c>
      <c r="D29" s="65" t="inlineStr">
        <is>
          <t>Bordeaux</t>
        </is>
      </c>
      <c r="E29" s="65" t="inlineStr">
        <is>
          <t>33000</t>
        </is>
      </c>
      <c r="F29" s="65" t="inlineStr">
        <is>
          <t>Bordeaux</t>
        </is>
      </c>
      <c r="G29" s="65" t="inlineStr">
        <is>
          <t>Site web</t>
        </is>
      </c>
      <c r="H29" s="66" t="n">
        <v>43425</v>
      </c>
      <c r="I29" s="65" t="inlineStr">
        <is>
          <t>Litigieux</t>
        </is>
      </c>
    </row>
    <row r="30">
      <c r="A30" s="65" t="inlineStr">
        <is>
          <t>CLI-0079</t>
        </is>
      </c>
      <c r="B30" s="65" t="inlineStr">
        <is>
          <t>Gaëlle Léger</t>
        </is>
      </c>
      <c r="C30" s="65" t="inlineStr">
        <is>
          <t>Particulier</t>
        </is>
      </c>
      <c r="D30" s="65" t="inlineStr">
        <is>
          <t>Mérignac</t>
        </is>
      </c>
      <c r="E30" s="65" t="inlineStr">
        <is>
          <t>33700</t>
        </is>
      </c>
      <c r="F30" s="65" t="inlineStr">
        <is>
          <t>Bordeaux</t>
        </is>
      </c>
      <c r="G30" s="65" t="inlineStr">
        <is>
          <t>Bouche-à-oreille</t>
        </is>
      </c>
      <c r="H30" s="66" t="n">
        <v>43432</v>
      </c>
      <c r="I30" s="65" t="inlineStr">
        <is>
          <t>Standard</t>
        </is>
      </c>
    </row>
    <row r="31">
      <c r="A31" s="65" t="inlineStr">
        <is>
          <t>CLI-0142</t>
        </is>
      </c>
      <c r="B31" s="65" t="inlineStr">
        <is>
          <t>Ulysse Girard</t>
        </is>
      </c>
      <c r="C31" s="65" t="inlineStr">
        <is>
          <t>Particulier</t>
        </is>
      </c>
      <c r="D31" s="65" t="inlineStr">
        <is>
          <t>Bordeaux</t>
        </is>
      </c>
      <c r="E31" s="65" t="inlineStr">
        <is>
          <t>33000</t>
        </is>
      </c>
      <c r="F31" s="65" t="inlineStr">
        <is>
          <t>Bordeaux</t>
        </is>
      </c>
      <c r="G31" s="65" t="inlineStr">
        <is>
          <t>Prospection</t>
        </is>
      </c>
      <c r="H31" s="66" t="n">
        <v>43439</v>
      </c>
      <c r="I31" s="65" t="inlineStr">
        <is>
          <t>Standard</t>
        </is>
      </c>
    </row>
    <row r="32">
      <c r="A32" s="65" t="inlineStr">
        <is>
          <t>CLI-0086</t>
        </is>
      </c>
      <c r="B32" s="65" t="inlineStr">
        <is>
          <t>Gérard Guerin</t>
        </is>
      </c>
      <c r="C32" s="65" t="inlineStr">
        <is>
          <t>Particulier</t>
        </is>
      </c>
      <c r="D32" s="65" t="inlineStr">
        <is>
          <t>Blagnac</t>
        </is>
      </c>
      <c r="E32" s="65" t="inlineStr">
        <is>
          <t>31700</t>
        </is>
      </c>
      <c r="F32" s="65" t="inlineStr">
        <is>
          <t>Toulouse</t>
        </is>
      </c>
      <c r="G32" s="65" t="inlineStr">
        <is>
          <t>Bouche-à-oreille</t>
        </is>
      </c>
      <c r="H32" s="66" t="n">
        <v>43445</v>
      </c>
      <c r="I32" s="65" t="inlineStr">
        <is>
          <t>Bon payeur</t>
        </is>
      </c>
    </row>
    <row r="33">
      <c r="A33" s="65" t="inlineStr">
        <is>
          <t>CLI-0168</t>
        </is>
      </c>
      <c r="B33" s="65" t="inlineStr">
        <is>
          <t>Alain Da Silva</t>
        </is>
      </c>
      <c r="C33" s="65" t="inlineStr">
        <is>
          <t>Particulier</t>
        </is>
      </c>
      <c r="D33" s="65" t="inlineStr">
        <is>
          <t>Talence</t>
        </is>
      </c>
      <c r="E33" s="65" t="inlineStr">
        <is>
          <t>33400</t>
        </is>
      </c>
      <c r="F33" s="65" t="inlineStr">
        <is>
          <t>Bordeaux</t>
        </is>
      </c>
      <c r="G33" s="65" t="inlineStr">
        <is>
          <t>Bouche-à-oreille</t>
        </is>
      </c>
      <c r="H33" s="66" t="n">
        <v>43469</v>
      </c>
      <c r="I33" s="65" t="inlineStr">
        <is>
          <t>Lent</t>
        </is>
      </c>
    </row>
    <row r="34">
      <c r="A34" s="65" t="inlineStr">
        <is>
          <t>CLI-0129</t>
        </is>
      </c>
      <c r="B34" s="65" t="inlineStr">
        <is>
          <t>Hôtel Le Cardinal 47</t>
        </is>
      </c>
      <c r="C34" s="65" t="inlineStr">
        <is>
          <t>Professionnel</t>
        </is>
      </c>
      <c r="D34" s="65" t="inlineStr">
        <is>
          <t>Blagnac</t>
        </is>
      </c>
      <c r="E34" s="65" t="inlineStr">
        <is>
          <t>31700</t>
        </is>
      </c>
      <c r="F34" s="65" t="inlineStr">
        <is>
          <t>Toulouse</t>
        </is>
      </c>
      <c r="G34" s="65" t="inlineStr">
        <is>
          <t>Site web</t>
        </is>
      </c>
      <c r="H34" s="66" t="n">
        <v>43490</v>
      </c>
      <c r="I34" s="65" t="inlineStr">
        <is>
          <t>Bon payeur</t>
        </is>
      </c>
    </row>
    <row r="35">
      <c r="A35" s="65" t="inlineStr">
        <is>
          <t>CLI-0131</t>
        </is>
      </c>
      <c r="B35" s="65" t="inlineStr">
        <is>
          <t>Nathalie Girard</t>
        </is>
      </c>
      <c r="C35" s="65" t="inlineStr">
        <is>
          <t>Particulier</t>
        </is>
      </c>
      <c r="D35" s="65" t="inlineStr">
        <is>
          <t>Balma</t>
        </is>
      </c>
      <c r="E35" s="65" t="inlineStr">
        <is>
          <t>31130</t>
        </is>
      </c>
      <c r="F35" s="65" t="inlineStr">
        <is>
          <t>Toulouse</t>
        </is>
      </c>
      <c r="G35" s="65" t="inlineStr">
        <is>
          <t>Google Ads</t>
        </is>
      </c>
      <c r="H35" s="66" t="n">
        <v>43492</v>
      </c>
      <c r="I35" s="65" t="inlineStr">
        <is>
          <t>Bon payeur</t>
        </is>
      </c>
    </row>
    <row r="36">
      <c r="A36" s="65" t="inlineStr">
        <is>
          <t>CLI-0006</t>
        </is>
      </c>
      <c r="B36" s="65" t="inlineStr">
        <is>
          <t>Quentin Dubois</t>
        </is>
      </c>
      <c r="C36" s="65" t="inlineStr">
        <is>
          <t>Particulier</t>
        </is>
      </c>
      <c r="D36" s="65" t="inlineStr">
        <is>
          <t>Pessac</t>
        </is>
      </c>
      <c r="E36" s="65" t="inlineStr">
        <is>
          <t>33600</t>
        </is>
      </c>
      <c r="F36" s="65" t="inlineStr">
        <is>
          <t>Bordeaux</t>
        </is>
      </c>
      <c r="G36" s="65" t="inlineStr">
        <is>
          <t>Google Ads</t>
        </is>
      </c>
      <c r="H36" s="66" t="n">
        <v>43503</v>
      </c>
      <c r="I36" s="65" t="inlineStr">
        <is>
          <t>Standard</t>
        </is>
      </c>
    </row>
    <row r="37">
      <c r="A37" s="65" t="inlineStr">
        <is>
          <t>CLI-0074</t>
        </is>
      </c>
      <c r="B37" s="65" t="inlineStr">
        <is>
          <t>Hélène Aubert</t>
        </is>
      </c>
      <c r="C37" s="65" t="inlineStr">
        <is>
          <t>Particulier</t>
        </is>
      </c>
      <c r="D37" s="65" t="inlineStr">
        <is>
          <t>Mérignac</t>
        </is>
      </c>
      <c r="E37" s="65" t="inlineStr">
        <is>
          <t>33700</t>
        </is>
      </c>
      <c r="F37" s="65" t="inlineStr">
        <is>
          <t>Bordeaux</t>
        </is>
      </c>
      <c r="G37" s="65" t="inlineStr">
        <is>
          <t>Site web</t>
        </is>
      </c>
      <c r="H37" s="66" t="n">
        <v>43511</v>
      </c>
      <c r="I37" s="65" t="inlineStr">
        <is>
          <t>Standard</t>
        </is>
      </c>
    </row>
    <row r="38">
      <c r="A38" s="65" t="inlineStr">
        <is>
          <t>CLI-0030</t>
        </is>
      </c>
      <c r="B38" s="65" t="inlineStr">
        <is>
          <t>Hélène Renard</t>
        </is>
      </c>
      <c r="C38" s="65" t="inlineStr">
        <is>
          <t>Particulier</t>
        </is>
      </c>
      <c r="D38" s="65" t="inlineStr">
        <is>
          <t>Muret</t>
        </is>
      </c>
      <c r="E38" s="65" t="inlineStr">
        <is>
          <t>31600</t>
        </is>
      </c>
      <c r="F38" s="65" t="inlineStr">
        <is>
          <t>Toulouse</t>
        </is>
      </c>
      <c r="G38" s="65" t="inlineStr">
        <is>
          <t>Annuaire pro</t>
        </is>
      </c>
      <c r="H38" s="66" t="n">
        <v>43522</v>
      </c>
      <c r="I38" s="65" t="inlineStr">
        <is>
          <t>Lent</t>
        </is>
      </c>
    </row>
    <row r="39">
      <c r="A39" s="65" t="inlineStr">
        <is>
          <t>CLI-0118</t>
        </is>
      </c>
      <c r="B39" s="65" t="inlineStr">
        <is>
          <t>Ulysse Renard</t>
        </is>
      </c>
      <c r="C39" s="65" t="inlineStr">
        <is>
          <t>Particulier</t>
        </is>
      </c>
      <c r="D39" s="65" t="inlineStr">
        <is>
          <t>Toulouse</t>
        </is>
      </c>
      <c r="E39" s="65" t="inlineStr">
        <is>
          <t>31000</t>
        </is>
      </c>
      <c r="F39" s="65" t="inlineStr">
        <is>
          <t>Toulouse</t>
        </is>
      </c>
      <c r="G39" s="65" t="inlineStr">
        <is>
          <t>Partenaire</t>
        </is>
      </c>
      <c r="H39" s="66" t="n">
        <v>43524</v>
      </c>
      <c r="I39" s="65" t="inlineStr">
        <is>
          <t>Bon payeur</t>
        </is>
      </c>
    </row>
    <row r="40">
      <c r="A40" s="65" t="inlineStr">
        <is>
          <t>CLI-0127</t>
        </is>
      </c>
      <c r="B40" s="65" t="inlineStr">
        <is>
          <t>Yasmine Robin</t>
        </is>
      </c>
      <c r="C40" s="65" t="inlineStr">
        <is>
          <t>Particulier</t>
        </is>
      </c>
      <c r="D40" s="65" t="inlineStr">
        <is>
          <t>Balma</t>
        </is>
      </c>
      <c r="E40" s="65" t="inlineStr">
        <is>
          <t>31130</t>
        </is>
      </c>
      <c r="F40" s="65" t="inlineStr">
        <is>
          <t>Toulouse</t>
        </is>
      </c>
      <c r="G40" s="65" t="inlineStr">
        <is>
          <t>Partenaire</t>
        </is>
      </c>
      <c r="H40" s="66" t="n">
        <v>43524</v>
      </c>
      <c r="I40" s="65" t="inlineStr">
        <is>
          <t>Standard</t>
        </is>
      </c>
    </row>
    <row r="41">
      <c r="A41" s="65" t="inlineStr">
        <is>
          <t>CLI-0073</t>
        </is>
      </c>
      <c r="B41" s="65" t="inlineStr">
        <is>
          <t>SARL Toitures Sud 5</t>
        </is>
      </c>
      <c r="C41" s="65" t="inlineStr">
        <is>
          <t>Professionnel</t>
        </is>
      </c>
      <c r="D41" s="65" t="inlineStr">
        <is>
          <t>Balma</t>
        </is>
      </c>
      <c r="E41" s="65" t="inlineStr">
        <is>
          <t>31130</t>
        </is>
      </c>
      <c r="F41" s="65" t="inlineStr">
        <is>
          <t>Toulouse</t>
        </is>
      </c>
      <c r="G41" s="65" t="inlineStr">
        <is>
          <t>Annuaire pro</t>
        </is>
      </c>
      <c r="H41" s="66" t="n">
        <v>43548</v>
      </c>
      <c r="I41" s="65" t="inlineStr">
        <is>
          <t>Lent</t>
        </is>
      </c>
    </row>
    <row r="42">
      <c r="A42" s="65" t="inlineStr">
        <is>
          <t>CLI-0158</t>
        </is>
      </c>
      <c r="B42" s="65" t="inlineStr">
        <is>
          <t>Laure Lemoine</t>
        </is>
      </c>
      <c r="C42" s="65" t="inlineStr">
        <is>
          <t>Particulier</t>
        </is>
      </c>
      <c r="D42" s="65" t="inlineStr">
        <is>
          <t>Talence</t>
        </is>
      </c>
      <c r="E42" s="65" t="inlineStr">
        <is>
          <t>33400</t>
        </is>
      </c>
      <c r="F42" s="65" t="inlineStr">
        <is>
          <t>Bordeaux</t>
        </is>
      </c>
      <c r="G42" s="65" t="inlineStr">
        <is>
          <t>Bouche-à-oreille</t>
        </is>
      </c>
      <c r="H42" s="66" t="n">
        <v>43548</v>
      </c>
      <c r="I42" s="65" t="inlineStr">
        <is>
          <t>Bon payeur</t>
        </is>
      </c>
    </row>
    <row r="43">
      <c r="A43" s="65" t="inlineStr">
        <is>
          <t>CLI-0019</t>
        </is>
      </c>
      <c r="B43" s="65" t="inlineStr">
        <is>
          <t>Tiphaine Dubois</t>
        </is>
      </c>
      <c r="C43" s="65" t="inlineStr">
        <is>
          <t>Particulier</t>
        </is>
      </c>
      <c r="D43" s="65" t="inlineStr">
        <is>
          <t>Libourne</t>
        </is>
      </c>
      <c r="E43" s="65" t="inlineStr">
        <is>
          <t>33500</t>
        </is>
      </c>
      <c r="F43" s="65" t="inlineStr">
        <is>
          <t>Bordeaux</t>
        </is>
      </c>
      <c r="G43" s="65" t="inlineStr">
        <is>
          <t>Annuaire pro</t>
        </is>
      </c>
      <c r="H43" s="66" t="n">
        <v>43550</v>
      </c>
      <c r="I43" s="65" t="inlineStr">
        <is>
          <t>Bon payeur</t>
        </is>
      </c>
    </row>
    <row r="44">
      <c r="A44" s="65" t="inlineStr">
        <is>
          <t>CLI-0033</t>
        </is>
      </c>
      <c r="B44" s="65" t="inlineStr">
        <is>
          <t>Cabinet Vergne Immobilier 96</t>
        </is>
      </c>
      <c r="C44" s="65" t="inlineStr">
        <is>
          <t>Syndic</t>
        </is>
      </c>
      <c r="D44" s="65" t="inlineStr">
        <is>
          <t>Talence</t>
        </is>
      </c>
      <c r="E44" s="65" t="inlineStr">
        <is>
          <t>33400</t>
        </is>
      </c>
      <c r="F44" s="65" t="inlineStr">
        <is>
          <t>Bordeaux</t>
        </is>
      </c>
      <c r="G44" s="65" t="inlineStr">
        <is>
          <t>Site web</t>
        </is>
      </c>
      <c r="H44" s="66" t="n">
        <v>43558</v>
      </c>
      <c r="I44" s="65" t="inlineStr">
        <is>
          <t>Litigieux</t>
        </is>
      </c>
    </row>
    <row r="45">
      <c r="A45" s="65" t="inlineStr">
        <is>
          <t>CLI-0189</t>
        </is>
      </c>
      <c r="B45" s="65" t="inlineStr">
        <is>
          <t>EHPAD Les Glycines 98</t>
        </is>
      </c>
      <c r="C45" s="65" t="inlineStr">
        <is>
          <t>Professionnel</t>
        </is>
      </c>
      <c r="D45" s="65" t="inlineStr">
        <is>
          <t>Mérignac</t>
        </is>
      </c>
      <c r="E45" s="65" t="inlineStr">
        <is>
          <t>33700</t>
        </is>
      </c>
      <c r="F45" s="65" t="inlineStr">
        <is>
          <t>Bordeaux</t>
        </is>
      </c>
      <c r="G45" s="65" t="inlineStr">
        <is>
          <t>Bouche-à-oreille</t>
        </is>
      </c>
      <c r="H45" s="66" t="n">
        <v>43570</v>
      </c>
      <c r="I45" s="65" t="inlineStr">
        <is>
          <t>Lent</t>
        </is>
      </c>
    </row>
    <row r="46">
      <c r="A46" s="65" t="inlineStr">
        <is>
          <t>CLI-0176</t>
        </is>
      </c>
      <c r="B46" s="65" t="inlineStr">
        <is>
          <t>Cabinet Vergne Immobilier 41</t>
        </is>
      </c>
      <c r="C46" s="65" t="inlineStr">
        <is>
          <t>Professionnel</t>
        </is>
      </c>
      <c r="D46" s="65" t="inlineStr">
        <is>
          <t>Blagnac</t>
        </is>
      </c>
      <c r="E46" s="65" t="inlineStr">
        <is>
          <t>31700</t>
        </is>
      </c>
      <c r="F46" s="65" t="inlineStr">
        <is>
          <t>Toulouse</t>
        </is>
      </c>
      <c r="G46" s="65" t="inlineStr">
        <is>
          <t>Partenaire</t>
        </is>
      </c>
      <c r="H46" s="66" t="n">
        <v>43597</v>
      </c>
      <c r="I46" s="65" t="inlineStr">
        <is>
          <t>Bon payeur</t>
        </is>
      </c>
    </row>
    <row r="47">
      <c r="A47" s="65" t="inlineStr">
        <is>
          <t>CLI-0119</t>
        </is>
      </c>
      <c r="B47" s="65" t="inlineStr">
        <is>
          <t>Serge Lemoine</t>
        </is>
      </c>
      <c r="C47" s="65" t="inlineStr">
        <is>
          <t>Particulier</t>
        </is>
      </c>
      <c r="D47" s="65" t="inlineStr">
        <is>
          <t>Mérignac</t>
        </is>
      </c>
      <c r="E47" s="65" t="inlineStr">
        <is>
          <t>33700</t>
        </is>
      </c>
      <c r="F47" s="65" t="inlineStr">
        <is>
          <t>Bordeaux</t>
        </is>
      </c>
      <c r="G47" s="65" t="inlineStr">
        <is>
          <t>Bouche-à-oreille</t>
        </is>
      </c>
      <c r="H47" s="66" t="n">
        <v>43605</v>
      </c>
      <c r="I47" s="65" t="inlineStr">
        <is>
          <t>Bon payeur</t>
        </is>
      </c>
    </row>
    <row r="48">
      <c r="A48" s="65" t="inlineStr">
        <is>
          <t>CLI-0106</t>
        </is>
      </c>
      <c r="B48" s="65" t="inlineStr">
        <is>
          <t>Camille Roussel</t>
        </is>
      </c>
      <c r="C48" s="65" t="inlineStr">
        <is>
          <t>Particulier</t>
        </is>
      </c>
      <c r="D48" s="65" t="inlineStr">
        <is>
          <t>Balma</t>
        </is>
      </c>
      <c r="E48" s="65" t="inlineStr">
        <is>
          <t>31130</t>
        </is>
      </c>
      <c r="F48" s="65" t="inlineStr">
        <is>
          <t>Toulouse</t>
        </is>
      </c>
      <c r="G48" s="65" t="inlineStr">
        <is>
          <t>Bouche-à-oreille</t>
        </is>
      </c>
      <c r="H48" s="66" t="n">
        <v>43608</v>
      </c>
      <c r="I48" s="65" t="inlineStr">
        <is>
          <t>Bon payeur</t>
        </is>
      </c>
    </row>
    <row r="49">
      <c r="A49" s="65" t="inlineStr">
        <is>
          <t>CLI-0052</t>
        </is>
      </c>
      <c r="B49" s="65" t="inlineStr">
        <is>
          <t>Camille Noel</t>
        </is>
      </c>
      <c r="C49" s="65" t="inlineStr">
        <is>
          <t>Particulier</t>
        </is>
      </c>
      <c r="D49" s="65" t="inlineStr">
        <is>
          <t>Toulouse</t>
        </is>
      </c>
      <c r="E49" s="65" t="inlineStr">
        <is>
          <t>31000</t>
        </is>
      </c>
      <c r="F49" s="65" t="inlineStr">
        <is>
          <t>Toulouse</t>
        </is>
      </c>
      <c r="G49" s="65" t="inlineStr">
        <is>
          <t>Bouche-à-oreille</t>
        </is>
      </c>
      <c r="H49" s="66" t="n">
        <v>43610</v>
      </c>
      <c r="I49" s="65" t="inlineStr">
        <is>
          <t>Standard</t>
        </is>
      </c>
    </row>
    <row r="50">
      <c r="A50" s="65" t="inlineStr">
        <is>
          <t>CLI-0041</t>
        </is>
      </c>
      <c r="B50" s="65" t="inlineStr">
        <is>
          <t>Damien Dupuis</t>
        </is>
      </c>
      <c r="C50" s="65" t="inlineStr">
        <is>
          <t>Particulier</t>
        </is>
      </c>
      <c r="D50" s="65" t="inlineStr">
        <is>
          <t>Muret</t>
        </is>
      </c>
      <c r="E50" s="65" t="inlineStr">
        <is>
          <t>31600</t>
        </is>
      </c>
      <c r="F50" s="65" t="inlineStr">
        <is>
          <t>Toulouse</t>
        </is>
      </c>
      <c r="G50" s="65" t="inlineStr">
        <is>
          <t>Annuaire pro</t>
        </is>
      </c>
      <c r="H50" s="66" t="n">
        <v>43624</v>
      </c>
      <c r="I50" s="65" t="inlineStr">
        <is>
          <t>Standard</t>
        </is>
      </c>
    </row>
    <row r="51">
      <c r="A51" s="65" t="inlineStr">
        <is>
          <t>CLI-0065</t>
        </is>
      </c>
      <c r="B51" s="65" t="inlineStr">
        <is>
          <t>Hélène Blanc</t>
        </is>
      </c>
      <c r="C51" s="65" t="inlineStr">
        <is>
          <t>Particulier</t>
        </is>
      </c>
      <c r="D51" s="65" t="inlineStr">
        <is>
          <t>Mérignac</t>
        </is>
      </c>
      <c r="E51" s="65" t="inlineStr">
        <is>
          <t>33700</t>
        </is>
      </c>
      <c r="F51" s="65" t="inlineStr">
        <is>
          <t>Bordeaux</t>
        </is>
      </c>
      <c r="G51" s="65" t="inlineStr">
        <is>
          <t>Bouche-à-oreille</t>
        </is>
      </c>
      <c r="H51" s="66" t="n">
        <v>43633</v>
      </c>
      <c r="I51" s="65" t="inlineStr">
        <is>
          <t>Litigieux</t>
        </is>
      </c>
    </row>
    <row r="52">
      <c r="A52" s="65" t="inlineStr">
        <is>
          <t>CLI-0036</t>
        </is>
      </c>
      <c r="B52" s="65" t="inlineStr">
        <is>
          <t>Camille Masson</t>
        </is>
      </c>
      <c r="C52" s="65" t="inlineStr">
        <is>
          <t>Particulier</t>
        </is>
      </c>
      <c r="D52" s="65" t="inlineStr">
        <is>
          <t>Tournefeuille</t>
        </is>
      </c>
      <c r="E52" s="65" t="inlineStr">
        <is>
          <t>31170</t>
        </is>
      </c>
      <c r="F52" s="65" t="inlineStr">
        <is>
          <t>Toulouse</t>
        </is>
      </c>
      <c r="G52" s="65" t="inlineStr">
        <is>
          <t>Site web</t>
        </is>
      </c>
      <c r="H52" s="66" t="n">
        <v>43637</v>
      </c>
      <c r="I52" s="65" t="inlineStr">
        <is>
          <t>Standard</t>
        </is>
      </c>
    </row>
    <row r="53">
      <c r="A53" s="65" t="inlineStr">
        <is>
          <t>CLI-0174</t>
        </is>
      </c>
      <c r="B53" s="65" t="inlineStr">
        <is>
          <t>Office HLM Aquitaine 38</t>
        </is>
      </c>
      <c r="C53" s="65" t="inlineStr">
        <is>
          <t>Professionnel</t>
        </is>
      </c>
      <c r="D53" s="65" t="inlineStr">
        <is>
          <t>Bordeaux</t>
        </is>
      </c>
      <c r="E53" s="65" t="inlineStr">
        <is>
          <t>33000</t>
        </is>
      </c>
      <c r="F53" s="65" t="inlineStr">
        <is>
          <t>Bordeaux</t>
        </is>
      </c>
      <c r="G53" s="65" t="inlineStr">
        <is>
          <t>Google Ads</t>
        </is>
      </c>
      <c r="H53" s="66" t="n">
        <v>43638</v>
      </c>
      <c r="I53" s="65" t="inlineStr">
        <is>
          <t>Bon payeur</t>
        </is>
      </c>
    </row>
    <row r="54">
      <c r="A54" s="65" t="inlineStr">
        <is>
          <t>CLI-0061</t>
        </is>
      </c>
      <c r="B54" s="65" t="inlineStr">
        <is>
          <t>SCI Les Tilleuls 88</t>
        </is>
      </c>
      <c r="C54" s="65" t="inlineStr">
        <is>
          <t>Professionnel</t>
        </is>
      </c>
      <c r="D54" s="65" t="inlineStr">
        <is>
          <t>Balma</t>
        </is>
      </c>
      <c r="E54" s="65" t="inlineStr">
        <is>
          <t>31130</t>
        </is>
      </c>
      <c r="F54" s="65" t="inlineStr">
        <is>
          <t>Toulouse</t>
        </is>
      </c>
      <c r="G54" s="65" t="inlineStr">
        <is>
          <t>Bouche-à-oreille</t>
        </is>
      </c>
      <c r="H54" s="66" t="n">
        <v>43645</v>
      </c>
      <c r="I54" s="65" t="inlineStr">
        <is>
          <t>Standard</t>
        </is>
      </c>
    </row>
    <row r="55">
      <c r="A55" s="65" t="inlineStr">
        <is>
          <t>CLI-0144</t>
        </is>
      </c>
      <c r="B55" s="65" t="inlineStr">
        <is>
          <t>Marc Faure</t>
        </is>
      </c>
      <c r="C55" s="65" t="inlineStr">
        <is>
          <t>Particulier</t>
        </is>
      </c>
      <c r="D55" s="65" t="inlineStr">
        <is>
          <t>Toulouse</t>
        </is>
      </c>
      <c r="E55" s="65" t="inlineStr">
        <is>
          <t>31000</t>
        </is>
      </c>
      <c r="F55" s="65" t="inlineStr">
        <is>
          <t>Toulouse</t>
        </is>
      </c>
      <c r="G55" s="65" t="inlineStr">
        <is>
          <t>Annuaire pro</t>
        </is>
      </c>
      <c r="H55" s="66" t="n">
        <v>43649</v>
      </c>
      <c r="I55" s="65" t="inlineStr">
        <is>
          <t>Standard</t>
        </is>
      </c>
    </row>
    <row r="56">
      <c r="A56" s="65" t="inlineStr">
        <is>
          <t>CLI-0188</t>
        </is>
      </c>
      <c r="B56" s="65" t="inlineStr">
        <is>
          <t>Olivier Dupuis</t>
        </is>
      </c>
      <c r="C56" s="65" t="inlineStr">
        <is>
          <t>Particulier</t>
        </is>
      </c>
      <c r="D56" s="65" t="inlineStr">
        <is>
          <t>Talence</t>
        </is>
      </c>
      <c r="E56" s="65" t="inlineStr">
        <is>
          <t>33400</t>
        </is>
      </c>
      <c r="F56" s="65" t="inlineStr">
        <is>
          <t>Bordeaux</t>
        </is>
      </c>
      <c r="G56" s="65" t="inlineStr">
        <is>
          <t>Bouche-à-oreille</t>
        </is>
      </c>
      <c r="H56" s="66" t="n">
        <v>43650</v>
      </c>
      <c r="I56" s="65" t="inlineStr">
        <is>
          <t>Standard</t>
        </is>
      </c>
    </row>
    <row r="57">
      <c r="A57" s="65" t="inlineStr">
        <is>
          <t>CLI-0169</t>
        </is>
      </c>
      <c r="B57" s="65" t="inlineStr">
        <is>
          <t>Clinique du Parc 60</t>
        </is>
      </c>
      <c r="C57" s="65" t="inlineStr">
        <is>
          <t>Professionnel</t>
        </is>
      </c>
      <c r="D57" s="65" t="inlineStr">
        <is>
          <t>Pessac</t>
        </is>
      </c>
      <c r="E57" s="65" t="inlineStr">
        <is>
          <t>33600</t>
        </is>
      </c>
      <c r="F57" s="65" t="inlineStr">
        <is>
          <t>Bordeaux</t>
        </is>
      </c>
      <c r="G57" s="65" t="inlineStr">
        <is>
          <t>Partenaire</t>
        </is>
      </c>
      <c r="H57" s="66" t="n">
        <v>43651</v>
      </c>
      <c r="I57" s="65" t="inlineStr">
        <is>
          <t>Lent</t>
        </is>
      </c>
    </row>
    <row r="58">
      <c r="A58" s="65" t="inlineStr">
        <is>
          <t>CLI-0141</t>
        </is>
      </c>
      <c r="B58" s="65" t="inlineStr">
        <is>
          <t>Rachida Rey</t>
        </is>
      </c>
      <c r="C58" s="65" t="inlineStr">
        <is>
          <t>Particulier</t>
        </is>
      </c>
      <c r="D58" s="65" t="inlineStr">
        <is>
          <t>Pessac</t>
        </is>
      </c>
      <c r="E58" s="65" t="inlineStr">
        <is>
          <t>33600</t>
        </is>
      </c>
      <c r="F58" s="65" t="inlineStr">
        <is>
          <t>Bordeaux</t>
        </is>
      </c>
      <c r="G58" s="65" t="inlineStr">
        <is>
          <t>Google Ads</t>
        </is>
      </c>
      <c r="H58" s="66" t="n">
        <v>43657</v>
      </c>
      <c r="I58" s="65" t="inlineStr">
        <is>
          <t>Bon payeur</t>
        </is>
      </c>
    </row>
    <row r="59">
      <c r="A59" s="65" t="inlineStr">
        <is>
          <t>CLI-0009</t>
        </is>
      </c>
      <c r="B59" s="65" t="inlineStr">
        <is>
          <t>Yasmine Charpentier</t>
        </is>
      </c>
      <c r="C59" s="65" t="inlineStr">
        <is>
          <t>Particulier</t>
        </is>
      </c>
      <c r="D59" s="65" t="inlineStr">
        <is>
          <t>Balma</t>
        </is>
      </c>
      <c r="E59" s="65" t="inlineStr">
        <is>
          <t>31130</t>
        </is>
      </c>
      <c r="F59" s="65" t="inlineStr">
        <is>
          <t>Toulouse</t>
        </is>
      </c>
      <c r="G59" s="65" t="inlineStr">
        <is>
          <t>Bouche-à-oreille</t>
        </is>
      </c>
      <c r="H59" s="66" t="n">
        <v>43663</v>
      </c>
      <c r="I59" s="65" t="inlineStr">
        <is>
          <t>Standard</t>
        </is>
      </c>
    </row>
    <row r="60">
      <c r="A60" s="65" t="inlineStr">
        <is>
          <t>CLI-0047</t>
        </is>
      </c>
      <c r="B60" s="65" t="inlineStr">
        <is>
          <t>Fanny Léger</t>
        </is>
      </c>
      <c r="C60" s="65" t="inlineStr">
        <is>
          <t>Particulier</t>
        </is>
      </c>
      <c r="D60" s="65" t="inlineStr">
        <is>
          <t>Talence</t>
        </is>
      </c>
      <c r="E60" s="65" t="inlineStr">
        <is>
          <t>33400</t>
        </is>
      </c>
      <c r="F60" s="65" t="inlineStr">
        <is>
          <t>Bordeaux</t>
        </is>
      </c>
      <c r="G60" s="65" t="inlineStr">
        <is>
          <t>Google Ads</t>
        </is>
      </c>
      <c r="H60" s="66" t="n">
        <v>43672</v>
      </c>
      <c r="I60" s="65" t="inlineStr">
        <is>
          <t>Standard</t>
        </is>
      </c>
    </row>
    <row r="61">
      <c r="A61" s="65" t="inlineStr">
        <is>
          <t>CLI-0157</t>
        </is>
      </c>
      <c r="B61" s="65" t="inlineStr">
        <is>
          <t>Ulysse Masson</t>
        </is>
      </c>
      <c r="C61" s="65" t="inlineStr">
        <is>
          <t>Particulier</t>
        </is>
      </c>
      <c r="D61" s="65" t="inlineStr">
        <is>
          <t>Bordeaux</t>
        </is>
      </c>
      <c r="E61" s="65" t="inlineStr">
        <is>
          <t>33000</t>
        </is>
      </c>
      <c r="F61" s="65" t="inlineStr">
        <is>
          <t>Bordeaux</t>
        </is>
      </c>
      <c r="G61" s="65" t="inlineStr">
        <is>
          <t>Bouche-à-oreille</t>
        </is>
      </c>
      <c r="H61" s="66" t="n">
        <v>43673</v>
      </c>
      <c r="I61" s="65" t="inlineStr">
        <is>
          <t>Lent</t>
        </is>
      </c>
    </row>
    <row r="62">
      <c r="A62" s="65" t="inlineStr">
        <is>
          <t>CLI-0050</t>
        </is>
      </c>
      <c r="B62" s="65" t="inlineStr">
        <is>
          <t>Tiphaine Perrin</t>
        </is>
      </c>
      <c r="C62" s="65" t="inlineStr">
        <is>
          <t>Particulier</t>
        </is>
      </c>
      <c r="D62" s="65" t="inlineStr">
        <is>
          <t>Colomiers</t>
        </is>
      </c>
      <c r="E62" s="65" t="inlineStr">
        <is>
          <t>31770</t>
        </is>
      </c>
      <c r="F62" s="65" t="inlineStr">
        <is>
          <t>Toulouse</t>
        </is>
      </c>
      <c r="G62" s="65" t="inlineStr">
        <is>
          <t>Annuaire pro</t>
        </is>
      </c>
      <c r="H62" s="66" t="n">
        <v>43675</v>
      </c>
      <c r="I62" s="65" t="inlineStr">
        <is>
          <t>Standard</t>
        </is>
      </c>
    </row>
    <row r="63">
      <c r="A63" s="65" t="inlineStr">
        <is>
          <t>CLI-0089</t>
        </is>
      </c>
      <c r="B63" s="65" t="inlineStr">
        <is>
          <t>Ulysse Masson</t>
        </is>
      </c>
      <c r="C63" s="65" t="inlineStr">
        <is>
          <t>Particulier</t>
        </is>
      </c>
      <c r="D63" s="65" t="inlineStr">
        <is>
          <t>Bègles</t>
        </is>
      </c>
      <c r="E63" s="65" t="inlineStr">
        <is>
          <t>33130</t>
        </is>
      </c>
      <c r="F63" s="65" t="inlineStr">
        <is>
          <t>Bordeaux</t>
        </is>
      </c>
      <c r="G63" s="65" t="inlineStr">
        <is>
          <t>Site web</t>
        </is>
      </c>
      <c r="H63" s="66" t="n">
        <v>43718</v>
      </c>
      <c r="I63" s="65" t="inlineStr">
        <is>
          <t>Bon payeur</t>
        </is>
      </c>
    </row>
    <row r="64">
      <c r="A64" s="65" t="inlineStr">
        <is>
          <t>CLI-0149</t>
        </is>
      </c>
      <c r="B64" s="65" t="inlineStr">
        <is>
          <t>Serge Marchal</t>
        </is>
      </c>
      <c r="C64" s="65" t="inlineStr">
        <is>
          <t>Particulier</t>
        </is>
      </c>
      <c r="D64" s="65" t="inlineStr">
        <is>
          <t>Colomiers</t>
        </is>
      </c>
      <c r="E64" s="65" t="inlineStr">
        <is>
          <t>31770</t>
        </is>
      </c>
      <c r="F64" s="65" t="inlineStr">
        <is>
          <t>Toulouse</t>
        </is>
      </c>
      <c r="G64" s="65" t="inlineStr">
        <is>
          <t>Bouche-à-oreille</t>
        </is>
      </c>
      <c r="H64" s="66" t="n">
        <v>43722</v>
      </c>
      <c r="I64" s="65" t="inlineStr">
        <is>
          <t>Bon payeur</t>
        </is>
      </c>
    </row>
    <row r="65">
      <c r="A65" s="65" t="inlineStr">
        <is>
          <t>CLI-0111</t>
        </is>
      </c>
      <c r="B65" s="65" t="inlineStr">
        <is>
          <t>Rachida Marchal</t>
        </is>
      </c>
      <c r="C65" s="65" t="inlineStr">
        <is>
          <t>Particulier</t>
        </is>
      </c>
      <c r="D65" s="65" t="inlineStr">
        <is>
          <t>Talence</t>
        </is>
      </c>
      <c r="E65" s="65" t="inlineStr">
        <is>
          <t>33400</t>
        </is>
      </c>
      <c r="F65" s="65" t="inlineStr">
        <is>
          <t>Bordeaux</t>
        </is>
      </c>
      <c r="G65" s="65" t="inlineStr">
        <is>
          <t>Site web</t>
        </is>
      </c>
      <c r="H65" s="66" t="n">
        <v>43739</v>
      </c>
      <c r="I65" s="65" t="inlineStr">
        <is>
          <t>Bon payeur</t>
        </is>
      </c>
    </row>
    <row r="66">
      <c r="A66" s="65" t="inlineStr">
        <is>
          <t>CLI-0032</t>
        </is>
      </c>
      <c r="B66" s="65" t="inlineStr">
        <is>
          <t>Franck Nguyen</t>
        </is>
      </c>
      <c r="C66" s="65" t="inlineStr">
        <is>
          <t>Particulier</t>
        </is>
      </c>
      <c r="D66" s="65" t="inlineStr">
        <is>
          <t>Balma</t>
        </is>
      </c>
      <c r="E66" s="65" t="inlineStr">
        <is>
          <t>31130</t>
        </is>
      </c>
      <c r="F66" s="65" t="inlineStr">
        <is>
          <t>Toulouse</t>
        </is>
      </c>
      <c r="G66" s="65" t="inlineStr">
        <is>
          <t>Bouche-à-oreille</t>
        </is>
      </c>
      <c r="H66" s="66" t="n">
        <v>43740</v>
      </c>
      <c r="I66" s="65" t="inlineStr">
        <is>
          <t>Standard</t>
        </is>
      </c>
    </row>
    <row r="67">
      <c r="A67" s="65" t="inlineStr">
        <is>
          <t>CLI-0057</t>
        </is>
      </c>
      <c r="B67" s="65" t="inlineStr">
        <is>
          <t>Pharmacie Centrale 74</t>
        </is>
      </c>
      <c r="C67" s="65" t="inlineStr">
        <is>
          <t>Syndic</t>
        </is>
      </c>
      <c r="D67" s="65" t="inlineStr">
        <is>
          <t>Colomiers</t>
        </is>
      </c>
      <c r="E67" s="65" t="inlineStr">
        <is>
          <t>31770</t>
        </is>
      </c>
      <c r="F67" s="65" t="inlineStr">
        <is>
          <t>Toulouse</t>
        </is>
      </c>
      <c r="G67" s="65" t="inlineStr">
        <is>
          <t>Site web</t>
        </is>
      </c>
      <c r="H67" s="66" t="n">
        <v>43756</v>
      </c>
      <c r="I67" s="65" t="inlineStr">
        <is>
          <t>Bon payeur</t>
        </is>
      </c>
    </row>
    <row r="68">
      <c r="A68" s="65" t="inlineStr">
        <is>
          <t>CLI-0056</t>
        </is>
      </c>
      <c r="B68" s="65" t="inlineStr">
        <is>
          <t>Marc Masson</t>
        </is>
      </c>
      <c r="C68" s="65" t="inlineStr">
        <is>
          <t>Particulier</t>
        </is>
      </c>
      <c r="D68" s="65" t="inlineStr">
        <is>
          <t>Talence</t>
        </is>
      </c>
      <c r="E68" s="65" t="inlineStr">
        <is>
          <t>33400</t>
        </is>
      </c>
      <c r="F68" s="65" t="inlineStr">
        <is>
          <t>Bordeaux</t>
        </is>
      </c>
      <c r="G68" s="65" t="inlineStr">
        <is>
          <t>Bouche-à-oreille</t>
        </is>
      </c>
      <c r="H68" s="66" t="n">
        <v>43770</v>
      </c>
      <c r="I68" s="65" t="inlineStr">
        <is>
          <t>Standard</t>
        </is>
      </c>
    </row>
    <row r="69">
      <c r="A69" s="65" t="inlineStr">
        <is>
          <t>CLI-0064</t>
        </is>
      </c>
      <c r="B69" s="65" t="inlineStr">
        <is>
          <t>Lycée Saint-Exupéry 67</t>
        </is>
      </c>
      <c r="C69" s="65" t="inlineStr">
        <is>
          <t>Professionnel</t>
        </is>
      </c>
      <c r="D69" s="65" t="inlineStr">
        <is>
          <t>Toulouse</t>
        </is>
      </c>
      <c r="E69" s="65" t="inlineStr">
        <is>
          <t>31000</t>
        </is>
      </c>
      <c r="F69" s="65" t="inlineStr">
        <is>
          <t>Toulouse</t>
        </is>
      </c>
      <c r="G69" s="65" t="inlineStr">
        <is>
          <t>Bouche-à-oreille</t>
        </is>
      </c>
      <c r="H69" s="66" t="n">
        <v>43775</v>
      </c>
      <c r="I69" s="65" t="inlineStr">
        <is>
          <t>Standard</t>
        </is>
      </c>
    </row>
    <row r="70">
      <c r="A70" s="65" t="inlineStr">
        <is>
          <t>CLI-0175</t>
        </is>
      </c>
      <c r="B70" s="65" t="inlineStr">
        <is>
          <t>Franck Léger</t>
        </is>
      </c>
      <c r="C70" s="65" t="inlineStr">
        <is>
          <t>Particulier</t>
        </is>
      </c>
      <c r="D70" s="65" t="inlineStr">
        <is>
          <t>Muret</t>
        </is>
      </c>
      <c r="E70" s="65" t="inlineStr">
        <is>
          <t>31600</t>
        </is>
      </c>
      <c r="F70" s="65" t="inlineStr">
        <is>
          <t>Toulouse</t>
        </is>
      </c>
      <c r="G70" s="65" t="inlineStr">
        <is>
          <t>Bouche-à-oreille</t>
        </is>
      </c>
      <c r="H70" s="66" t="n">
        <v>43775</v>
      </c>
      <c r="I70" s="65" t="inlineStr">
        <is>
          <t>Bon payeur</t>
        </is>
      </c>
    </row>
    <row r="71">
      <c r="A71" s="65" t="inlineStr">
        <is>
          <t>CLI-0040</t>
        </is>
      </c>
      <c r="B71" s="65" t="inlineStr">
        <is>
          <t>Restaurant Le Bistrot 94</t>
        </is>
      </c>
      <c r="C71" s="65" t="inlineStr">
        <is>
          <t>Professionnel</t>
        </is>
      </c>
      <c r="D71" s="65" t="inlineStr">
        <is>
          <t>Mérignac</t>
        </is>
      </c>
      <c r="E71" s="65" t="inlineStr">
        <is>
          <t>33700</t>
        </is>
      </c>
      <c r="F71" s="65" t="inlineStr">
        <is>
          <t>Bordeaux</t>
        </is>
      </c>
      <c r="G71" s="65" t="inlineStr">
        <is>
          <t>Annuaire pro</t>
        </is>
      </c>
      <c r="H71" s="66" t="n">
        <v>43797</v>
      </c>
      <c r="I71" s="65" t="inlineStr">
        <is>
          <t>Standard</t>
        </is>
      </c>
    </row>
    <row r="72">
      <c r="A72" s="65" t="inlineStr">
        <is>
          <t>CLI-0096</t>
        </is>
      </c>
      <c r="B72" s="65" t="inlineStr">
        <is>
          <t>Serge Noel</t>
        </is>
      </c>
      <c r="C72" s="65" t="inlineStr">
        <is>
          <t>Particulier</t>
        </is>
      </c>
      <c r="D72" s="65" t="inlineStr">
        <is>
          <t>Pessac</t>
        </is>
      </c>
      <c r="E72" s="65" t="inlineStr">
        <is>
          <t>33600</t>
        </is>
      </c>
      <c r="F72" s="65" t="inlineStr">
        <is>
          <t>Bordeaux</t>
        </is>
      </c>
      <c r="G72" s="65" t="inlineStr">
        <is>
          <t>Bouche-à-oreille</t>
        </is>
      </c>
      <c r="H72" s="66" t="n">
        <v>43804</v>
      </c>
      <c r="I72" s="65" t="inlineStr">
        <is>
          <t>Standard</t>
        </is>
      </c>
    </row>
    <row r="73">
      <c r="A73" s="65" t="inlineStr">
        <is>
          <t>CLI-0048</t>
        </is>
      </c>
      <c r="B73" s="65" t="inlineStr">
        <is>
          <t>Ibrahim Dubois</t>
        </is>
      </c>
      <c r="C73" s="65" t="inlineStr">
        <is>
          <t>Particulier</t>
        </is>
      </c>
      <c r="D73" s="65" t="inlineStr">
        <is>
          <t>Muret</t>
        </is>
      </c>
      <c r="E73" s="65" t="inlineStr">
        <is>
          <t>31600</t>
        </is>
      </c>
      <c r="F73" s="65" t="inlineStr">
        <is>
          <t>Toulouse</t>
        </is>
      </c>
      <c r="G73" s="65" t="inlineStr">
        <is>
          <t>Site web</t>
        </is>
      </c>
      <c r="H73" s="66" t="n">
        <v>43805</v>
      </c>
      <c r="I73" s="65" t="inlineStr">
        <is>
          <t>Standard</t>
        </is>
      </c>
    </row>
    <row r="74">
      <c r="A74" s="65" t="inlineStr">
        <is>
          <t>CLI-0070</t>
        </is>
      </c>
      <c r="B74" s="65" t="inlineStr">
        <is>
          <t>Kevin Aubert</t>
        </is>
      </c>
      <c r="C74" s="65" t="inlineStr">
        <is>
          <t>Particulier</t>
        </is>
      </c>
      <c r="D74" s="65" t="inlineStr">
        <is>
          <t>Tournefeuille</t>
        </is>
      </c>
      <c r="E74" s="65" t="inlineStr">
        <is>
          <t>31170</t>
        </is>
      </c>
      <c r="F74" s="65" t="inlineStr">
        <is>
          <t>Toulouse</t>
        </is>
      </c>
      <c r="G74" s="65" t="inlineStr">
        <is>
          <t>Annuaire pro</t>
        </is>
      </c>
      <c r="H74" s="66" t="n">
        <v>43813</v>
      </c>
      <c r="I74" s="65" t="inlineStr">
        <is>
          <t>Bon payeur</t>
        </is>
      </c>
    </row>
    <row r="75">
      <c r="A75" s="65" t="inlineStr">
        <is>
          <t>CLI-0095</t>
        </is>
      </c>
      <c r="B75" s="65" t="inlineStr">
        <is>
          <t>Camille Colin</t>
        </is>
      </c>
      <c r="C75" s="65" t="inlineStr">
        <is>
          <t>Particulier</t>
        </is>
      </c>
      <c r="D75" s="65" t="inlineStr">
        <is>
          <t>Libourne</t>
        </is>
      </c>
      <c r="E75" s="65" t="inlineStr">
        <is>
          <t>33500</t>
        </is>
      </c>
      <c r="F75" s="65" t="inlineStr">
        <is>
          <t>Bordeaux</t>
        </is>
      </c>
      <c r="G75" s="65" t="inlineStr">
        <is>
          <t>Bouche-à-oreille</t>
        </is>
      </c>
      <c r="H75" s="66" t="n">
        <v>43817</v>
      </c>
      <c r="I75" s="65" t="inlineStr">
        <is>
          <t>Standard</t>
        </is>
      </c>
    </row>
    <row r="76">
      <c r="A76" s="65" t="inlineStr">
        <is>
          <t>CLI-0020</t>
        </is>
      </c>
      <c r="B76" s="65" t="inlineStr">
        <is>
          <t>Inès Bonnet</t>
        </is>
      </c>
      <c r="C76" s="65" t="inlineStr">
        <is>
          <t>Particulier</t>
        </is>
      </c>
      <c r="D76" s="65" t="inlineStr">
        <is>
          <t>Pessac</t>
        </is>
      </c>
      <c r="E76" s="65" t="inlineStr">
        <is>
          <t>33600</t>
        </is>
      </c>
      <c r="F76" s="65" t="inlineStr">
        <is>
          <t>Bordeaux</t>
        </is>
      </c>
      <c r="G76" s="65" t="inlineStr">
        <is>
          <t>Bouche-à-oreille</t>
        </is>
      </c>
      <c r="H76" s="66" t="n">
        <v>43834</v>
      </c>
      <c r="I76" s="65" t="inlineStr">
        <is>
          <t>Standard</t>
        </is>
      </c>
    </row>
    <row r="77">
      <c r="A77" s="65" t="inlineStr">
        <is>
          <t>CLI-0181</t>
        </is>
      </c>
      <c r="B77" s="65" t="inlineStr">
        <is>
          <t>Résidence Belvédère 15</t>
        </is>
      </c>
      <c r="C77" s="65" t="inlineStr">
        <is>
          <t>Professionnel</t>
        </is>
      </c>
      <c r="D77" s="65" t="inlineStr">
        <is>
          <t>Balma</t>
        </is>
      </c>
      <c r="E77" s="65" t="inlineStr">
        <is>
          <t>31130</t>
        </is>
      </c>
      <c r="F77" s="65" t="inlineStr">
        <is>
          <t>Toulouse</t>
        </is>
      </c>
      <c r="G77" s="65" t="inlineStr">
        <is>
          <t>Annuaire pro</t>
        </is>
      </c>
      <c r="H77" s="66" t="n">
        <v>43862</v>
      </c>
      <c r="I77" s="65" t="inlineStr">
        <is>
          <t>Bon payeur</t>
        </is>
      </c>
    </row>
    <row r="78">
      <c r="A78" s="65" t="inlineStr">
        <is>
          <t>CLI-0104</t>
        </is>
      </c>
      <c r="B78" s="65" t="inlineStr">
        <is>
          <t>Kevin Vidal</t>
        </is>
      </c>
      <c r="C78" s="65" t="inlineStr">
        <is>
          <t>Particulier</t>
        </is>
      </c>
      <c r="D78" s="65" t="inlineStr">
        <is>
          <t>Blagnac</t>
        </is>
      </c>
      <c r="E78" s="65" t="inlineStr">
        <is>
          <t>31700</t>
        </is>
      </c>
      <c r="F78" s="65" t="inlineStr">
        <is>
          <t>Toulouse</t>
        </is>
      </c>
      <c r="G78" s="65" t="inlineStr">
        <is>
          <t>Site web</t>
        </is>
      </c>
      <c r="H78" s="66" t="n">
        <v>43870</v>
      </c>
      <c r="I78" s="65" t="inlineStr">
        <is>
          <t>Bon payeur</t>
        </is>
      </c>
    </row>
    <row r="79">
      <c r="A79" s="65" t="inlineStr">
        <is>
          <t>CLI-0015</t>
        </is>
      </c>
      <c r="B79" s="65" t="inlineStr">
        <is>
          <t>Quentin Blanc</t>
        </is>
      </c>
      <c r="C79" s="65" t="inlineStr">
        <is>
          <t>Particulier</t>
        </is>
      </c>
      <c r="D79" s="65" t="inlineStr">
        <is>
          <t>Libourne</t>
        </is>
      </c>
      <c r="E79" s="65" t="inlineStr">
        <is>
          <t>33500</t>
        </is>
      </c>
      <c r="F79" s="65" t="inlineStr">
        <is>
          <t>Bordeaux</t>
        </is>
      </c>
      <c r="G79" s="65" t="inlineStr">
        <is>
          <t>Site web</t>
        </is>
      </c>
      <c r="H79" s="66" t="n">
        <v>43888</v>
      </c>
      <c r="I79" s="65" t="inlineStr">
        <is>
          <t>Bon payeur</t>
        </is>
      </c>
    </row>
    <row r="80">
      <c r="A80" s="65" t="inlineStr">
        <is>
          <t>CLI-0121</t>
        </is>
      </c>
      <c r="B80" s="65" t="inlineStr">
        <is>
          <t>Camping Les Pins 76</t>
        </is>
      </c>
      <c r="C80" s="65" t="inlineStr">
        <is>
          <t>Syndic</t>
        </is>
      </c>
      <c r="D80" s="65" t="inlineStr">
        <is>
          <t>Balma</t>
        </is>
      </c>
      <c r="E80" s="65" t="inlineStr">
        <is>
          <t>31130</t>
        </is>
      </c>
      <c r="F80" s="65" t="inlineStr">
        <is>
          <t>Toulouse</t>
        </is>
      </c>
      <c r="G80" s="65" t="inlineStr">
        <is>
          <t>Annuaire pro</t>
        </is>
      </c>
      <c r="H80" s="66" t="n">
        <v>43894</v>
      </c>
      <c r="I80" s="65" t="inlineStr">
        <is>
          <t>Bon payeur</t>
        </is>
      </c>
    </row>
    <row r="81">
      <c r="A81" s="65" t="inlineStr">
        <is>
          <t>CLI-0177</t>
        </is>
      </c>
      <c r="B81" s="65" t="inlineStr">
        <is>
          <t>Béatrice Faure</t>
        </is>
      </c>
      <c r="C81" s="65" t="inlineStr">
        <is>
          <t>Particulier</t>
        </is>
      </c>
      <c r="D81" s="65" t="inlineStr">
        <is>
          <t>Toulouse</t>
        </is>
      </c>
      <c r="E81" s="65" t="inlineStr">
        <is>
          <t>31000</t>
        </is>
      </c>
      <c r="F81" s="65" t="inlineStr">
        <is>
          <t>Toulouse</t>
        </is>
      </c>
      <c r="G81" s="65" t="inlineStr">
        <is>
          <t>Bouche-à-oreille</t>
        </is>
      </c>
      <c r="H81" s="66" t="n">
        <v>43897</v>
      </c>
      <c r="I81" s="65" t="inlineStr">
        <is>
          <t>Standard</t>
        </is>
      </c>
    </row>
    <row r="82">
      <c r="A82" s="65" t="inlineStr">
        <is>
          <t>CLI-0120</t>
        </is>
      </c>
      <c r="B82" s="65" t="inlineStr">
        <is>
          <t>Gaëlle Bonnet</t>
        </is>
      </c>
      <c r="C82" s="65" t="inlineStr">
        <is>
          <t>Particulier</t>
        </is>
      </c>
      <c r="D82" s="65" t="inlineStr">
        <is>
          <t>Balma</t>
        </is>
      </c>
      <c r="E82" s="65" t="inlineStr">
        <is>
          <t>31130</t>
        </is>
      </c>
      <c r="F82" s="65" t="inlineStr">
        <is>
          <t>Toulouse</t>
        </is>
      </c>
      <c r="G82" s="65" t="inlineStr">
        <is>
          <t>Annuaire pro</t>
        </is>
      </c>
      <c r="H82" s="66" t="n">
        <v>43904</v>
      </c>
      <c r="I82" s="65" t="inlineStr">
        <is>
          <t>Lent</t>
        </is>
      </c>
    </row>
    <row r="83">
      <c r="A83" s="65" t="inlineStr">
        <is>
          <t>CLI-0053</t>
        </is>
      </c>
      <c r="B83" s="65" t="inlineStr">
        <is>
          <t>Adrien Da Silva</t>
        </is>
      </c>
      <c r="C83" s="65" t="inlineStr">
        <is>
          <t>Particulier</t>
        </is>
      </c>
      <c r="D83" s="65" t="inlineStr">
        <is>
          <t>Pessac</t>
        </is>
      </c>
      <c r="E83" s="65" t="inlineStr">
        <is>
          <t>33600</t>
        </is>
      </c>
      <c r="F83" s="65" t="inlineStr">
        <is>
          <t>Bordeaux</t>
        </is>
      </c>
      <c r="G83" s="65" t="inlineStr">
        <is>
          <t>Annuaire pro</t>
        </is>
      </c>
      <c r="H83" s="66" t="n">
        <v>43908</v>
      </c>
      <c r="I83" s="65" t="inlineStr">
        <is>
          <t>Lent</t>
        </is>
      </c>
    </row>
    <row r="84">
      <c r="A84" s="65" t="inlineStr">
        <is>
          <t>CLI-0027</t>
        </is>
      </c>
      <c r="B84" s="65" t="inlineStr">
        <is>
          <t>Kevin Chevalier</t>
        </is>
      </c>
      <c r="C84" s="65" t="inlineStr">
        <is>
          <t>Particulier</t>
        </is>
      </c>
      <c r="D84" s="65" t="inlineStr">
        <is>
          <t>Toulouse</t>
        </is>
      </c>
      <c r="E84" s="65" t="inlineStr">
        <is>
          <t>31000</t>
        </is>
      </c>
      <c r="F84" s="65" t="inlineStr">
        <is>
          <t>Toulouse</t>
        </is>
      </c>
      <c r="G84" s="65" t="inlineStr">
        <is>
          <t>Prospection</t>
        </is>
      </c>
      <c r="H84" s="66" t="n">
        <v>43915</v>
      </c>
      <c r="I84" s="65" t="inlineStr">
        <is>
          <t>Bon payeur</t>
        </is>
      </c>
    </row>
    <row r="85">
      <c r="A85" s="65" t="inlineStr">
        <is>
          <t>CLI-0124</t>
        </is>
      </c>
      <c r="B85" s="65" t="inlineStr">
        <is>
          <t>Rachida Dupuis</t>
        </is>
      </c>
      <c r="C85" s="65" t="inlineStr">
        <is>
          <t>Particulier</t>
        </is>
      </c>
      <c r="D85" s="65" t="inlineStr">
        <is>
          <t>Balma</t>
        </is>
      </c>
      <c r="E85" s="65" t="inlineStr">
        <is>
          <t>31130</t>
        </is>
      </c>
      <c r="F85" s="65" t="inlineStr">
        <is>
          <t>Toulouse</t>
        </is>
      </c>
      <c r="G85" s="65" t="inlineStr">
        <is>
          <t>Site web</t>
        </is>
      </c>
      <c r="H85" s="66" t="n">
        <v>43921</v>
      </c>
      <c r="I85" s="65" t="inlineStr">
        <is>
          <t>Lent</t>
        </is>
      </c>
    </row>
    <row r="86">
      <c r="A86" s="65" t="inlineStr">
        <is>
          <t>CLI-0001</t>
        </is>
      </c>
      <c r="B86" s="65" t="inlineStr">
        <is>
          <t>Cabinet dentaire Ansel 9</t>
        </is>
      </c>
      <c r="C86" s="65" t="inlineStr">
        <is>
          <t>Professionnel</t>
        </is>
      </c>
      <c r="D86" s="65" t="inlineStr">
        <is>
          <t>Bordeaux</t>
        </is>
      </c>
      <c r="E86" s="65" t="inlineStr">
        <is>
          <t>33000</t>
        </is>
      </c>
      <c r="F86" s="65" t="inlineStr">
        <is>
          <t>Bordeaux</t>
        </is>
      </c>
      <c r="G86" s="65" t="inlineStr">
        <is>
          <t>Partenaire</t>
        </is>
      </c>
      <c r="H86" s="66" t="n">
        <v>43924</v>
      </c>
      <c r="I86" s="65" t="inlineStr">
        <is>
          <t>Lent</t>
        </is>
      </c>
    </row>
    <row r="87">
      <c r="A87" s="65" t="inlineStr">
        <is>
          <t>CLI-0075</t>
        </is>
      </c>
      <c r="B87" s="65" t="inlineStr">
        <is>
          <t>Groupe scolaire Jean-Jaurès 67</t>
        </is>
      </c>
      <c r="C87" s="65" t="inlineStr">
        <is>
          <t>Syndic</t>
        </is>
      </c>
      <c r="D87" s="65" t="inlineStr">
        <is>
          <t>Blagnac</t>
        </is>
      </c>
      <c r="E87" s="65" t="inlineStr">
        <is>
          <t>31700</t>
        </is>
      </c>
      <c r="F87" s="65" t="inlineStr">
        <is>
          <t>Toulouse</t>
        </is>
      </c>
      <c r="G87" s="65" t="inlineStr">
        <is>
          <t>Annuaire pro</t>
        </is>
      </c>
      <c r="H87" s="66" t="n">
        <v>43960</v>
      </c>
      <c r="I87" s="65" t="inlineStr">
        <is>
          <t>Litigieux</t>
        </is>
      </c>
    </row>
    <row r="88">
      <c r="A88" s="65" t="inlineStr">
        <is>
          <t>CLI-0152</t>
        </is>
      </c>
      <c r="B88" s="65" t="inlineStr">
        <is>
          <t>Rachida Vidal</t>
        </is>
      </c>
      <c r="C88" s="65" t="inlineStr">
        <is>
          <t>Particulier</t>
        </is>
      </c>
      <c r="D88" s="65" t="inlineStr">
        <is>
          <t>Bordeaux</t>
        </is>
      </c>
      <c r="E88" s="65" t="inlineStr">
        <is>
          <t>33000</t>
        </is>
      </c>
      <c r="F88" s="65" t="inlineStr">
        <is>
          <t>Bordeaux</t>
        </is>
      </c>
      <c r="G88" s="65" t="inlineStr">
        <is>
          <t>Annuaire pro</t>
        </is>
      </c>
      <c r="H88" s="66" t="n">
        <v>43966</v>
      </c>
      <c r="I88" s="65" t="inlineStr">
        <is>
          <t>Standard</t>
        </is>
      </c>
    </row>
    <row r="89">
      <c r="A89" s="65" t="inlineStr">
        <is>
          <t>CLI-0039</t>
        </is>
      </c>
      <c r="B89" s="65" t="inlineStr">
        <is>
          <t>Alain Brun</t>
        </is>
      </c>
      <c r="C89" s="65" t="inlineStr">
        <is>
          <t>Particulier</t>
        </is>
      </c>
      <c r="D89" s="65" t="inlineStr">
        <is>
          <t>Mérignac</t>
        </is>
      </c>
      <c r="E89" s="65" t="inlineStr">
        <is>
          <t>33700</t>
        </is>
      </c>
      <c r="F89" s="65" t="inlineStr">
        <is>
          <t>Bordeaux</t>
        </is>
      </c>
      <c r="G89" s="65" t="inlineStr">
        <is>
          <t>Google Ads</t>
        </is>
      </c>
      <c r="H89" s="66" t="n">
        <v>43971</v>
      </c>
      <c r="I89" s="65" t="inlineStr">
        <is>
          <t>Standard</t>
        </is>
      </c>
    </row>
    <row r="90">
      <c r="A90" s="65" t="inlineStr">
        <is>
          <t>CLI-0055</t>
        </is>
      </c>
      <c r="B90" s="65" t="inlineStr">
        <is>
          <t>Boulangerie Marchetti 84</t>
        </is>
      </c>
      <c r="C90" s="65" t="inlineStr">
        <is>
          <t>Professionnel</t>
        </is>
      </c>
      <c r="D90" s="65" t="inlineStr">
        <is>
          <t>Bordeaux</t>
        </is>
      </c>
      <c r="E90" s="65" t="inlineStr">
        <is>
          <t>33000</t>
        </is>
      </c>
      <c r="F90" s="65" t="inlineStr">
        <is>
          <t>Bordeaux</t>
        </is>
      </c>
      <c r="G90" s="65" t="inlineStr">
        <is>
          <t>Site web</t>
        </is>
      </c>
      <c r="H90" s="66" t="n">
        <v>43991</v>
      </c>
      <c r="I90" s="65" t="inlineStr">
        <is>
          <t>Standard</t>
        </is>
      </c>
    </row>
    <row r="91">
      <c r="A91" s="65" t="inlineStr">
        <is>
          <t>CLI-0182</t>
        </is>
      </c>
      <c r="B91" s="65" t="inlineStr">
        <is>
          <t>Supérette Vival 49</t>
        </is>
      </c>
      <c r="C91" s="65" t="inlineStr">
        <is>
          <t>Professionnel</t>
        </is>
      </c>
      <c r="D91" s="65" t="inlineStr">
        <is>
          <t>Bordeaux</t>
        </is>
      </c>
      <c r="E91" s="65" t="inlineStr">
        <is>
          <t>33000</t>
        </is>
      </c>
      <c r="F91" s="65" t="inlineStr">
        <is>
          <t>Bordeaux</t>
        </is>
      </c>
      <c r="G91" s="65" t="inlineStr">
        <is>
          <t>Partenaire</t>
        </is>
      </c>
      <c r="H91" s="66" t="n">
        <v>43994</v>
      </c>
      <c r="I91" s="65" t="inlineStr">
        <is>
          <t>Bon payeur</t>
        </is>
      </c>
    </row>
    <row r="92">
      <c r="A92" s="65" t="inlineStr">
        <is>
          <t>CLI-0091</t>
        </is>
      </c>
      <c r="B92" s="65" t="inlineStr">
        <is>
          <t>Rachida Blanc</t>
        </is>
      </c>
      <c r="C92" s="65" t="inlineStr">
        <is>
          <t>Particulier</t>
        </is>
      </c>
      <c r="D92" s="65" t="inlineStr">
        <is>
          <t>Pessac</t>
        </is>
      </c>
      <c r="E92" s="65" t="inlineStr">
        <is>
          <t>33600</t>
        </is>
      </c>
      <c r="F92" s="65" t="inlineStr">
        <is>
          <t>Bordeaux</t>
        </is>
      </c>
      <c r="G92" s="65" t="inlineStr">
        <is>
          <t>Annuaire pro</t>
        </is>
      </c>
      <c r="H92" s="66" t="n">
        <v>44012</v>
      </c>
      <c r="I92" s="65" t="inlineStr">
        <is>
          <t>Bon payeur</t>
        </is>
      </c>
    </row>
    <row r="93">
      <c r="A93" s="65" t="inlineStr">
        <is>
          <t>CLI-0102</t>
        </is>
      </c>
      <c r="B93" s="65" t="inlineStr">
        <is>
          <t>Ibrahim Poirier</t>
        </is>
      </c>
      <c r="C93" s="65" t="inlineStr">
        <is>
          <t>Particulier</t>
        </is>
      </c>
      <c r="D93" s="65" t="inlineStr">
        <is>
          <t>Tournefeuille</t>
        </is>
      </c>
      <c r="E93" s="65" t="inlineStr">
        <is>
          <t>31170</t>
        </is>
      </c>
      <c r="F93" s="65" t="inlineStr">
        <is>
          <t>Toulouse</t>
        </is>
      </c>
      <c r="G93" s="65" t="inlineStr">
        <is>
          <t>Bouche-à-oreille</t>
        </is>
      </c>
      <c r="H93" s="66" t="n">
        <v>44016</v>
      </c>
      <c r="I93" s="65" t="inlineStr">
        <is>
          <t>Bon payeur</t>
        </is>
      </c>
    </row>
    <row r="94">
      <c r="A94" s="65" t="inlineStr">
        <is>
          <t>CLI-0139</t>
        </is>
      </c>
      <c r="B94" s="65" t="inlineStr">
        <is>
          <t>Ibrahim Lemoine</t>
        </is>
      </c>
      <c r="C94" s="65" t="inlineStr">
        <is>
          <t>Particulier</t>
        </is>
      </c>
      <c r="D94" s="65" t="inlineStr">
        <is>
          <t>Libourne</t>
        </is>
      </c>
      <c r="E94" s="65" t="inlineStr">
        <is>
          <t>33500</t>
        </is>
      </c>
      <c r="F94" s="65" t="inlineStr">
        <is>
          <t>Bordeaux</t>
        </is>
      </c>
      <c r="G94" s="65" t="inlineStr">
        <is>
          <t>Bouche-à-oreille</t>
        </is>
      </c>
      <c r="H94" s="66" t="n">
        <v>44042</v>
      </c>
      <c r="I94" s="65" t="inlineStr">
        <is>
          <t>Bon payeur</t>
        </is>
      </c>
    </row>
    <row r="95">
      <c r="A95" s="65" t="inlineStr">
        <is>
          <t>CLI-0151</t>
        </is>
      </c>
      <c r="B95" s="65" t="inlineStr">
        <is>
          <t>Groupe scolaire Jean-Jaurès 30</t>
        </is>
      </c>
      <c r="C95" s="65" t="inlineStr">
        <is>
          <t>Syndic</t>
        </is>
      </c>
      <c r="D95" s="65" t="inlineStr">
        <is>
          <t>Talence</t>
        </is>
      </c>
      <c r="E95" s="65" t="inlineStr">
        <is>
          <t>33400</t>
        </is>
      </c>
      <c r="F95" s="65" t="inlineStr">
        <is>
          <t>Bordeaux</t>
        </is>
      </c>
      <c r="G95" s="65" t="inlineStr">
        <is>
          <t>Partenaire</t>
        </is>
      </c>
      <c r="H95" s="66" t="n">
        <v>44050</v>
      </c>
      <c r="I95" s="65" t="inlineStr">
        <is>
          <t>Standard</t>
        </is>
      </c>
    </row>
    <row r="96">
      <c r="A96" s="65" t="inlineStr">
        <is>
          <t>CLI-0076</t>
        </is>
      </c>
      <c r="B96" s="65" t="inlineStr">
        <is>
          <t>Pauline Gaillard</t>
        </is>
      </c>
      <c r="C96" s="65" t="inlineStr">
        <is>
          <t>Particulier</t>
        </is>
      </c>
      <c r="D96" s="65" t="inlineStr">
        <is>
          <t>Muret</t>
        </is>
      </c>
      <c r="E96" s="65" t="inlineStr">
        <is>
          <t>31600</t>
        </is>
      </c>
      <c r="F96" s="65" t="inlineStr">
        <is>
          <t>Toulouse</t>
        </is>
      </c>
      <c r="G96" s="65" t="inlineStr">
        <is>
          <t>Prospection</t>
        </is>
      </c>
      <c r="H96" s="66" t="n">
        <v>44056</v>
      </c>
      <c r="I96" s="65" t="inlineStr">
        <is>
          <t>Bon payeur</t>
        </is>
      </c>
    </row>
    <row r="97">
      <c r="A97" s="65" t="inlineStr">
        <is>
          <t>CLI-0146</t>
        </is>
      </c>
      <c r="B97" s="65" t="inlineStr">
        <is>
          <t>William Renard</t>
        </is>
      </c>
      <c r="C97" s="65" t="inlineStr">
        <is>
          <t>Particulier</t>
        </is>
      </c>
      <c r="D97" s="65" t="inlineStr">
        <is>
          <t>Mérignac</t>
        </is>
      </c>
      <c r="E97" s="65" t="inlineStr">
        <is>
          <t>33700</t>
        </is>
      </c>
      <c r="F97" s="65" t="inlineStr">
        <is>
          <t>Bordeaux</t>
        </is>
      </c>
      <c r="G97" s="65" t="inlineStr">
        <is>
          <t>Bouche-à-oreille</t>
        </is>
      </c>
      <c r="H97" s="66" t="n">
        <v>44063</v>
      </c>
      <c r="I97" s="65" t="inlineStr">
        <is>
          <t>Standard</t>
        </is>
      </c>
    </row>
    <row r="98">
      <c r="A98" s="65" t="inlineStr">
        <is>
          <t>CLI-0007</t>
        </is>
      </c>
      <c r="B98" s="65" t="inlineStr">
        <is>
          <t>Fanny Charpentier</t>
        </is>
      </c>
      <c r="C98" s="65" t="inlineStr">
        <is>
          <t>Particulier</t>
        </is>
      </c>
      <c r="D98" s="65" t="inlineStr">
        <is>
          <t>Colomiers</t>
        </is>
      </c>
      <c r="E98" s="65" t="inlineStr">
        <is>
          <t>31770</t>
        </is>
      </c>
      <c r="F98" s="65" t="inlineStr">
        <is>
          <t>Toulouse</t>
        </is>
      </c>
      <c r="G98" s="65" t="inlineStr">
        <is>
          <t>Bouche-à-oreille</t>
        </is>
      </c>
      <c r="H98" s="66" t="n">
        <v>44078</v>
      </c>
      <c r="I98" s="65" t="inlineStr">
        <is>
          <t>Standard</t>
        </is>
      </c>
    </row>
    <row r="99">
      <c r="A99" s="65" t="inlineStr">
        <is>
          <t>CLI-0043</t>
        </is>
      </c>
      <c r="B99" s="65" t="inlineStr">
        <is>
          <t>Valérie Dupuis</t>
        </is>
      </c>
      <c r="C99" s="65" t="inlineStr">
        <is>
          <t>Particulier</t>
        </is>
      </c>
      <c r="D99" s="65" t="inlineStr">
        <is>
          <t>Tournefeuille</t>
        </is>
      </c>
      <c r="E99" s="65" t="inlineStr">
        <is>
          <t>31170</t>
        </is>
      </c>
      <c r="F99" s="65" t="inlineStr">
        <is>
          <t>Toulouse</t>
        </is>
      </c>
      <c r="G99" s="65" t="inlineStr">
        <is>
          <t>Site web</t>
        </is>
      </c>
      <c r="H99" s="66" t="n">
        <v>44078</v>
      </c>
      <c r="I99" s="65" t="inlineStr">
        <is>
          <t>Bon payeur</t>
        </is>
      </c>
    </row>
    <row r="100">
      <c r="A100" s="65" t="inlineStr">
        <is>
          <t>CLI-0078</t>
        </is>
      </c>
      <c r="B100" s="65" t="inlineStr">
        <is>
          <t>CCAS de Muret 8</t>
        </is>
      </c>
      <c r="C100" s="65" t="inlineStr">
        <is>
          <t>Collectivité</t>
        </is>
      </c>
      <c r="D100" s="65" t="inlineStr">
        <is>
          <t>Colomiers</t>
        </is>
      </c>
      <c r="E100" s="65" t="inlineStr">
        <is>
          <t>31770</t>
        </is>
      </c>
      <c r="F100" s="65" t="inlineStr">
        <is>
          <t>Toulouse</t>
        </is>
      </c>
      <c r="G100" s="65" t="inlineStr">
        <is>
          <t>Site web</t>
        </is>
      </c>
      <c r="H100" s="66" t="n">
        <v>44082</v>
      </c>
      <c r="I100" s="65" t="inlineStr">
        <is>
          <t>Lent</t>
        </is>
      </c>
    </row>
    <row r="101">
      <c r="A101" s="65" t="inlineStr">
        <is>
          <t>CLI-0109</t>
        </is>
      </c>
      <c r="B101" s="65" t="inlineStr">
        <is>
          <t>Foncia Occitanie 47</t>
        </is>
      </c>
      <c r="C101" s="65" t="inlineStr">
        <is>
          <t>Professionnel</t>
        </is>
      </c>
      <c r="D101" s="65" t="inlineStr">
        <is>
          <t>Muret</t>
        </is>
      </c>
      <c r="E101" s="65" t="inlineStr">
        <is>
          <t>31600</t>
        </is>
      </c>
      <c r="F101" s="65" t="inlineStr">
        <is>
          <t>Toulouse</t>
        </is>
      </c>
      <c r="G101" s="65" t="inlineStr">
        <is>
          <t>Google Ads</t>
        </is>
      </c>
      <c r="H101" s="66" t="n">
        <v>44085</v>
      </c>
      <c r="I101" s="65" t="inlineStr">
        <is>
          <t>Standard</t>
        </is>
      </c>
    </row>
    <row r="102">
      <c r="A102" s="65" t="inlineStr">
        <is>
          <t>CLI-0046</t>
        </is>
      </c>
      <c r="B102" s="65" t="inlineStr">
        <is>
          <t>Cabinet Vergne Immobilier 16</t>
        </is>
      </c>
      <c r="C102" s="65" t="inlineStr">
        <is>
          <t>Syndic</t>
        </is>
      </c>
      <c r="D102" s="65" t="inlineStr">
        <is>
          <t>Balma</t>
        </is>
      </c>
      <c r="E102" s="65" t="inlineStr">
        <is>
          <t>31130</t>
        </is>
      </c>
      <c r="F102" s="65" t="inlineStr">
        <is>
          <t>Toulouse</t>
        </is>
      </c>
      <c r="G102" s="65" t="inlineStr">
        <is>
          <t>Partenaire</t>
        </is>
      </c>
      <c r="H102" s="66" t="n">
        <v>44093</v>
      </c>
      <c r="I102" s="65" t="inlineStr">
        <is>
          <t>Bon payeur</t>
        </is>
      </c>
    </row>
    <row r="103">
      <c r="A103" s="65" t="inlineStr">
        <is>
          <t>CLI-0138</t>
        </is>
      </c>
      <c r="B103" s="65" t="inlineStr">
        <is>
          <t>Béatrice Barbier</t>
        </is>
      </c>
      <c r="C103" s="65" t="inlineStr">
        <is>
          <t>Particulier</t>
        </is>
      </c>
      <c r="D103" s="65" t="inlineStr">
        <is>
          <t>Blagnac</t>
        </is>
      </c>
      <c r="E103" s="65" t="inlineStr">
        <is>
          <t>31700</t>
        </is>
      </c>
      <c r="F103" s="65" t="inlineStr">
        <is>
          <t>Toulouse</t>
        </is>
      </c>
      <c r="G103" s="65" t="inlineStr">
        <is>
          <t>Annuaire pro</t>
        </is>
      </c>
      <c r="H103" s="66" t="n">
        <v>44108</v>
      </c>
      <c r="I103" s="65" t="inlineStr">
        <is>
          <t>Standard</t>
        </is>
      </c>
    </row>
    <row r="104">
      <c r="A104" s="65" t="inlineStr">
        <is>
          <t>CLI-0160</t>
        </is>
      </c>
      <c r="B104" s="65" t="inlineStr">
        <is>
          <t>Laure Aubert</t>
        </is>
      </c>
      <c r="C104" s="65" t="inlineStr">
        <is>
          <t>Particulier</t>
        </is>
      </c>
      <c r="D104" s="65" t="inlineStr">
        <is>
          <t>Bordeaux</t>
        </is>
      </c>
      <c r="E104" s="65" t="inlineStr">
        <is>
          <t>33000</t>
        </is>
      </c>
      <c r="F104" s="65" t="inlineStr">
        <is>
          <t>Bordeaux</t>
        </is>
      </c>
      <c r="G104" s="65" t="inlineStr">
        <is>
          <t>Bouche-à-oreille</t>
        </is>
      </c>
      <c r="H104" s="66" t="n">
        <v>44110</v>
      </c>
      <c r="I104" s="65" t="inlineStr">
        <is>
          <t>Standard</t>
        </is>
      </c>
    </row>
    <row r="105">
      <c r="A105" s="65" t="inlineStr">
        <is>
          <t>CLI-0005</t>
        </is>
      </c>
      <c r="B105" s="65" t="inlineStr">
        <is>
          <t>Ulysse Aubert</t>
        </is>
      </c>
      <c r="C105" s="65" t="inlineStr">
        <is>
          <t>Particulier</t>
        </is>
      </c>
      <c r="D105" s="65" t="inlineStr">
        <is>
          <t>Pessac</t>
        </is>
      </c>
      <c r="E105" s="65" t="inlineStr">
        <is>
          <t>33600</t>
        </is>
      </c>
      <c r="F105" s="65" t="inlineStr">
        <is>
          <t>Bordeaux</t>
        </is>
      </c>
      <c r="G105" s="65" t="inlineStr">
        <is>
          <t>Bouche-à-oreille</t>
        </is>
      </c>
      <c r="H105" s="66" t="n">
        <v>44133</v>
      </c>
      <c r="I105" s="65" t="inlineStr">
        <is>
          <t>Standard</t>
        </is>
      </c>
    </row>
    <row r="106">
      <c r="A106" s="65" t="inlineStr">
        <is>
          <t>CLI-0067</t>
        </is>
      </c>
      <c r="B106" s="65" t="inlineStr">
        <is>
          <t>CCAS de Muret 25</t>
        </is>
      </c>
      <c r="C106" s="65" t="inlineStr">
        <is>
          <t>Professionnel</t>
        </is>
      </c>
      <c r="D106" s="65" t="inlineStr">
        <is>
          <t>Bègles</t>
        </is>
      </c>
      <c r="E106" s="65" t="inlineStr">
        <is>
          <t>33130</t>
        </is>
      </c>
      <c r="F106" s="65" t="inlineStr">
        <is>
          <t>Bordeaux</t>
        </is>
      </c>
      <c r="G106" s="65" t="inlineStr">
        <is>
          <t>Partenaire</t>
        </is>
      </c>
      <c r="H106" s="66" t="n">
        <v>44133</v>
      </c>
      <c r="I106" s="65" t="inlineStr">
        <is>
          <t>Standard</t>
        </is>
      </c>
    </row>
    <row r="107">
      <c r="A107" s="65" t="inlineStr">
        <is>
          <t>CLI-0031</t>
        </is>
      </c>
      <c r="B107" s="65" t="inlineStr">
        <is>
          <t>CCAS de Muret 85</t>
        </is>
      </c>
      <c r="C107" s="65" t="inlineStr">
        <is>
          <t>Professionnel</t>
        </is>
      </c>
      <c r="D107" s="65" t="inlineStr">
        <is>
          <t>Pessac</t>
        </is>
      </c>
      <c r="E107" s="65" t="inlineStr">
        <is>
          <t>33600</t>
        </is>
      </c>
      <c r="F107" s="65" t="inlineStr">
        <is>
          <t>Bordeaux</t>
        </is>
      </c>
      <c r="G107" s="65" t="inlineStr">
        <is>
          <t>Bouche-à-oreille</t>
        </is>
      </c>
      <c r="H107" s="66" t="n">
        <v>44138</v>
      </c>
      <c r="I107" s="65" t="inlineStr">
        <is>
          <t>Standard</t>
        </is>
      </c>
    </row>
    <row r="108">
      <c r="A108" s="65" t="inlineStr">
        <is>
          <t>CLI-0024</t>
        </is>
      </c>
      <c r="B108" s="65" t="inlineStr">
        <is>
          <t>Ulysse Barbier</t>
        </is>
      </c>
      <c r="C108" s="65" t="inlineStr">
        <is>
          <t>Particulier</t>
        </is>
      </c>
      <c r="D108" s="65" t="inlineStr">
        <is>
          <t>Mérignac</t>
        </is>
      </c>
      <c r="E108" s="65" t="inlineStr">
        <is>
          <t>33700</t>
        </is>
      </c>
      <c r="F108" s="65" t="inlineStr">
        <is>
          <t>Bordeaux</t>
        </is>
      </c>
      <c r="G108" s="65" t="inlineStr">
        <is>
          <t>Google Ads</t>
        </is>
      </c>
      <c r="H108" s="66" t="n">
        <v>44143</v>
      </c>
      <c r="I108" s="65" t="inlineStr">
        <is>
          <t>Standard</t>
        </is>
      </c>
    </row>
    <row r="109">
      <c r="A109" s="65" t="inlineStr">
        <is>
          <t>CLI-0088</t>
        </is>
      </c>
      <c r="B109" s="65" t="inlineStr">
        <is>
          <t>Yasmine Rey</t>
        </is>
      </c>
      <c r="C109" s="65" t="inlineStr">
        <is>
          <t>Particulier</t>
        </is>
      </c>
      <c r="D109" s="65" t="inlineStr">
        <is>
          <t>Colomiers</t>
        </is>
      </c>
      <c r="E109" s="65" t="inlineStr">
        <is>
          <t>31770</t>
        </is>
      </c>
      <c r="F109" s="65" t="inlineStr">
        <is>
          <t>Toulouse</t>
        </is>
      </c>
      <c r="G109" s="65" t="inlineStr">
        <is>
          <t>Prospection</t>
        </is>
      </c>
      <c r="H109" s="66" t="n">
        <v>44148</v>
      </c>
      <c r="I109" s="65" t="inlineStr">
        <is>
          <t>Standard</t>
        </is>
      </c>
    </row>
    <row r="110">
      <c r="A110" s="65" t="inlineStr">
        <is>
          <t>CLI-0018</t>
        </is>
      </c>
      <c r="B110" s="65" t="inlineStr">
        <is>
          <t>Hélène Colin</t>
        </is>
      </c>
      <c r="C110" s="65" t="inlineStr">
        <is>
          <t>Particulier</t>
        </is>
      </c>
      <c r="D110" s="65" t="inlineStr">
        <is>
          <t>Mérignac</t>
        </is>
      </c>
      <c r="E110" s="65" t="inlineStr">
        <is>
          <t>33700</t>
        </is>
      </c>
      <c r="F110" s="65" t="inlineStr">
        <is>
          <t>Bordeaux</t>
        </is>
      </c>
      <c r="G110" s="65" t="inlineStr">
        <is>
          <t>Site web</t>
        </is>
      </c>
      <c r="H110" s="66" t="n">
        <v>44150</v>
      </c>
      <c r="I110" s="65" t="inlineStr">
        <is>
          <t>Bon payeur</t>
        </is>
      </c>
    </row>
    <row r="111">
      <c r="A111" s="65" t="inlineStr">
        <is>
          <t>CLI-0147</t>
        </is>
      </c>
      <c r="B111" s="65" t="inlineStr">
        <is>
          <t>Kevin Vidal</t>
        </is>
      </c>
      <c r="C111" s="65" t="inlineStr">
        <is>
          <t>Particulier</t>
        </is>
      </c>
      <c r="D111" s="65" t="inlineStr">
        <is>
          <t>Libourne</t>
        </is>
      </c>
      <c r="E111" s="65" t="inlineStr">
        <is>
          <t>33500</t>
        </is>
      </c>
      <c r="F111" s="65" t="inlineStr">
        <is>
          <t>Bordeaux</t>
        </is>
      </c>
      <c r="G111" s="65" t="inlineStr">
        <is>
          <t>Bouche-à-oreille</t>
        </is>
      </c>
      <c r="H111" s="66" t="n">
        <v>44152</v>
      </c>
      <c r="I111" s="65" t="inlineStr">
        <is>
          <t>Litigieux</t>
        </is>
      </c>
    </row>
    <row r="112">
      <c r="A112" s="65" t="inlineStr">
        <is>
          <t>CLI-0068</t>
        </is>
      </c>
      <c r="B112" s="65" t="inlineStr">
        <is>
          <t>Joëlle Aubert</t>
        </is>
      </c>
      <c r="C112" s="65" t="inlineStr">
        <is>
          <t>Particulier</t>
        </is>
      </c>
      <c r="D112" s="65" t="inlineStr">
        <is>
          <t>Pessac</t>
        </is>
      </c>
      <c r="E112" s="65" t="inlineStr">
        <is>
          <t>33600</t>
        </is>
      </c>
      <c r="F112" s="65" t="inlineStr">
        <is>
          <t>Bordeaux</t>
        </is>
      </c>
      <c r="G112" s="65" t="inlineStr">
        <is>
          <t>Bouche-à-oreille</t>
        </is>
      </c>
      <c r="H112" s="66" t="n">
        <v>44153</v>
      </c>
      <c r="I112" s="65" t="inlineStr">
        <is>
          <t>Bon payeur</t>
        </is>
      </c>
    </row>
    <row r="113">
      <c r="A113" s="65" t="inlineStr">
        <is>
          <t>CLI-0084</t>
        </is>
      </c>
      <c r="B113" s="65" t="inlineStr">
        <is>
          <t>Supérette Vival 71</t>
        </is>
      </c>
      <c r="C113" s="65" t="inlineStr">
        <is>
          <t>Professionnel</t>
        </is>
      </c>
      <c r="D113" s="65" t="inlineStr">
        <is>
          <t>Muret</t>
        </is>
      </c>
      <c r="E113" s="65" t="inlineStr">
        <is>
          <t>31600</t>
        </is>
      </c>
      <c r="F113" s="65" t="inlineStr">
        <is>
          <t>Toulouse</t>
        </is>
      </c>
      <c r="G113" s="65" t="inlineStr">
        <is>
          <t>Site web</t>
        </is>
      </c>
      <c r="H113" s="66" t="n">
        <v>44156</v>
      </c>
      <c r="I113" s="65" t="inlineStr">
        <is>
          <t>Standard</t>
        </is>
      </c>
    </row>
    <row r="114">
      <c r="A114" s="65" t="inlineStr">
        <is>
          <t>CLI-0187</t>
        </is>
      </c>
      <c r="B114" s="65" t="inlineStr">
        <is>
          <t>Franck Blanc</t>
        </is>
      </c>
      <c r="C114" s="65" t="inlineStr">
        <is>
          <t>Particulier</t>
        </is>
      </c>
      <c r="D114" s="65" t="inlineStr">
        <is>
          <t>Libourne</t>
        </is>
      </c>
      <c r="E114" s="65" t="inlineStr">
        <is>
          <t>33500</t>
        </is>
      </c>
      <c r="F114" s="65" t="inlineStr">
        <is>
          <t>Bordeaux</t>
        </is>
      </c>
      <c r="G114" s="65" t="inlineStr">
        <is>
          <t>Annuaire pro</t>
        </is>
      </c>
      <c r="H114" s="66" t="n">
        <v>44156</v>
      </c>
      <c r="I114" s="65" t="inlineStr">
        <is>
          <t>Standard</t>
        </is>
      </c>
    </row>
    <row r="115">
      <c r="A115" s="65" t="inlineStr">
        <is>
          <t>CLI-0161</t>
        </is>
      </c>
      <c r="B115" s="65" t="inlineStr">
        <is>
          <t>Alain Faure</t>
        </is>
      </c>
      <c r="C115" s="65" t="inlineStr">
        <is>
          <t>Particulier</t>
        </is>
      </c>
      <c r="D115" s="65" t="inlineStr">
        <is>
          <t>Talence</t>
        </is>
      </c>
      <c r="E115" s="65" t="inlineStr">
        <is>
          <t>33400</t>
        </is>
      </c>
      <c r="F115" s="65" t="inlineStr">
        <is>
          <t>Bordeaux</t>
        </is>
      </c>
      <c r="G115" s="65" t="inlineStr">
        <is>
          <t>Prospection</t>
        </is>
      </c>
      <c r="H115" s="66" t="n">
        <v>44167</v>
      </c>
      <c r="I115" s="65" t="inlineStr">
        <is>
          <t>Bon payeur</t>
        </is>
      </c>
    </row>
    <row r="116">
      <c r="A116" s="65" t="inlineStr">
        <is>
          <t>CLI-0010</t>
        </is>
      </c>
      <c r="B116" s="65" t="inlineStr">
        <is>
          <t>Gaëlle Chevalier</t>
        </is>
      </c>
      <c r="C116" s="65" t="inlineStr">
        <is>
          <t>Particulier</t>
        </is>
      </c>
      <c r="D116" s="65" t="inlineStr">
        <is>
          <t>Talence</t>
        </is>
      </c>
      <c r="E116" s="65" t="inlineStr">
        <is>
          <t>33400</t>
        </is>
      </c>
      <c r="F116" s="65" t="inlineStr">
        <is>
          <t>Bordeaux</t>
        </is>
      </c>
      <c r="G116" s="65" t="inlineStr">
        <is>
          <t>Annuaire pro</t>
        </is>
      </c>
      <c r="H116" s="66" t="n">
        <v>44177</v>
      </c>
      <c r="I116" s="65" t="inlineStr">
        <is>
          <t>Bon payeur</t>
        </is>
      </c>
    </row>
    <row r="117">
      <c r="A117" s="65" t="inlineStr">
        <is>
          <t>CLI-0136</t>
        </is>
      </c>
      <c r="B117" s="65" t="inlineStr">
        <is>
          <t>Camille Vidal</t>
        </is>
      </c>
      <c r="C117" s="65" t="inlineStr">
        <is>
          <t>Particulier</t>
        </is>
      </c>
      <c r="D117" s="65" t="inlineStr">
        <is>
          <t>Muret</t>
        </is>
      </c>
      <c r="E117" s="65" t="inlineStr">
        <is>
          <t>31600</t>
        </is>
      </c>
      <c r="F117" s="65" t="inlineStr">
        <is>
          <t>Toulouse</t>
        </is>
      </c>
      <c r="G117" s="65" t="inlineStr">
        <is>
          <t>Bouche-à-oreille</t>
        </is>
      </c>
      <c r="H117" s="66" t="n">
        <v>44187</v>
      </c>
      <c r="I117" s="65" t="inlineStr">
        <is>
          <t>Bon payeur</t>
        </is>
      </c>
    </row>
    <row r="118">
      <c r="A118" s="65" t="inlineStr">
        <is>
          <t>CLI-0080</t>
        </is>
      </c>
      <c r="B118" s="65" t="inlineStr">
        <is>
          <t>Elsa Faure</t>
        </is>
      </c>
      <c r="C118" s="65" t="inlineStr">
        <is>
          <t>Particulier</t>
        </is>
      </c>
      <c r="D118" s="65" t="inlineStr">
        <is>
          <t>Bordeaux</t>
        </is>
      </c>
      <c r="E118" s="65" t="inlineStr">
        <is>
          <t>33000</t>
        </is>
      </c>
      <c r="F118" s="65" t="inlineStr">
        <is>
          <t>Bordeaux</t>
        </is>
      </c>
      <c r="G118" s="65" t="inlineStr">
        <is>
          <t>Annuaire pro</t>
        </is>
      </c>
      <c r="H118" s="66" t="n">
        <v>44190</v>
      </c>
      <c r="I118" s="65" t="inlineStr">
        <is>
          <t>Bon payeur</t>
        </is>
      </c>
    </row>
    <row r="119">
      <c r="A119" s="65" t="inlineStr">
        <is>
          <t>CLI-0108</t>
        </is>
      </c>
      <c r="B119" s="65" t="inlineStr">
        <is>
          <t>Auto-école Conduite Plus 27</t>
        </is>
      </c>
      <c r="C119" s="65" t="inlineStr">
        <is>
          <t>Professionnel</t>
        </is>
      </c>
      <c r="D119" s="65" t="inlineStr">
        <is>
          <t>Tournefeuille</t>
        </is>
      </c>
      <c r="E119" s="65" t="inlineStr">
        <is>
          <t>31170</t>
        </is>
      </c>
      <c r="F119" s="65" t="inlineStr">
        <is>
          <t>Toulouse</t>
        </is>
      </c>
      <c r="G119" s="65" t="inlineStr">
        <is>
          <t>Partenaire</t>
        </is>
      </c>
      <c r="H119" s="66" t="n">
        <v>44195</v>
      </c>
      <c r="I119" s="65" t="inlineStr">
        <is>
          <t>Lent</t>
        </is>
      </c>
    </row>
    <row r="120">
      <c r="A120" s="65" t="inlineStr">
        <is>
          <t>CLI-0012</t>
        </is>
      </c>
      <c r="B120" s="65" t="inlineStr">
        <is>
          <t>Delphine Millet</t>
        </is>
      </c>
      <c r="C120" s="65" t="inlineStr">
        <is>
          <t>Particulier</t>
        </is>
      </c>
      <c r="D120" s="65" t="inlineStr">
        <is>
          <t>Tournefeuille</t>
        </is>
      </c>
      <c r="E120" s="65" t="inlineStr">
        <is>
          <t>31170</t>
        </is>
      </c>
      <c r="F120" s="65" t="inlineStr">
        <is>
          <t>Toulouse</t>
        </is>
      </c>
      <c r="G120" s="65" t="inlineStr">
        <is>
          <t>Bouche-à-oreille</t>
        </is>
      </c>
      <c r="H120" s="66" t="n">
        <v>44197</v>
      </c>
      <c r="I120" s="65" t="inlineStr">
        <is>
          <t>Bon payeur</t>
        </is>
      </c>
    </row>
    <row r="121">
      <c r="A121" s="65" t="inlineStr">
        <is>
          <t>CLI-0159</t>
        </is>
      </c>
      <c r="B121" s="65" t="inlineStr">
        <is>
          <t>SCI Les Tilleuls 57</t>
        </is>
      </c>
      <c r="C121" s="65" t="inlineStr">
        <is>
          <t>Syndic</t>
        </is>
      </c>
      <c r="D121" s="65" t="inlineStr">
        <is>
          <t>Mérignac</t>
        </is>
      </c>
      <c r="E121" s="65" t="inlineStr">
        <is>
          <t>33700</t>
        </is>
      </c>
      <c r="F121" s="65" t="inlineStr">
        <is>
          <t>Bordeaux</t>
        </is>
      </c>
      <c r="G121" s="65" t="inlineStr">
        <is>
          <t>Site web</t>
        </is>
      </c>
      <c r="H121" s="66" t="n">
        <v>44221</v>
      </c>
      <c r="I121" s="65" t="inlineStr">
        <is>
          <t>Lent</t>
        </is>
      </c>
    </row>
    <row r="122">
      <c r="A122" s="65" t="inlineStr">
        <is>
          <t>CLI-0107</t>
        </is>
      </c>
      <c r="B122" s="65" t="inlineStr">
        <is>
          <t>Serge Bonnet</t>
        </is>
      </c>
      <c r="C122" s="65" t="inlineStr">
        <is>
          <t>Particulier</t>
        </is>
      </c>
      <c r="D122" s="65" t="inlineStr">
        <is>
          <t>Colomiers</t>
        </is>
      </c>
      <c r="E122" s="65" t="inlineStr">
        <is>
          <t>31770</t>
        </is>
      </c>
      <c r="F122" s="65" t="inlineStr">
        <is>
          <t>Toulouse</t>
        </is>
      </c>
      <c r="G122" s="65" t="inlineStr">
        <is>
          <t>Prospection</t>
        </is>
      </c>
      <c r="H122" s="66" t="n">
        <v>44222</v>
      </c>
      <c r="I122" s="65" t="inlineStr">
        <is>
          <t>Standard</t>
        </is>
      </c>
    </row>
    <row r="123">
      <c r="A123" s="65" t="inlineStr">
        <is>
          <t>CLI-0132</t>
        </is>
      </c>
      <c r="B123" s="65" t="inlineStr">
        <is>
          <t>Yasmine Lefèvre</t>
        </is>
      </c>
      <c r="C123" s="65" t="inlineStr">
        <is>
          <t>Particulier</t>
        </is>
      </c>
      <c r="D123" s="65" t="inlineStr">
        <is>
          <t>Blagnac</t>
        </is>
      </c>
      <c r="E123" s="65" t="inlineStr">
        <is>
          <t>31700</t>
        </is>
      </c>
      <c r="F123" s="65" t="inlineStr">
        <is>
          <t>Toulouse</t>
        </is>
      </c>
      <c r="G123" s="65" t="inlineStr">
        <is>
          <t>Partenaire</t>
        </is>
      </c>
      <c r="H123" s="66" t="n">
        <v>44224</v>
      </c>
      <c r="I123" s="65" t="inlineStr">
        <is>
          <t>Bon payeur</t>
        </is>
      </c>
    </row>
    <row r="124">
      <c r="A124" s="65" t="inlineStr">
        <is>
          <t>CLI-0116</t>
        </is>
      </c>
      <c r="B124" s="65" t="inlineStr">
        <is>
          <t>William Brun</t>
        </is>
      </c>
      <c r="C124" s="65" t="inlineStr">
        <is>
          <t>Particulier</t>
        </is>
      </c>
      <c r="D124" s="65" t="inlineStr">
        <is>
          <t>Pessac</t>
        </is>
      </c>
      <c r="E124" s="65" t="inlineStr">
        <is>
          <t>33600</t>
        </is>
      </c>
      <c r="F124" s="65" t="inlineStr">
        <is>
          <t>Bordeaux</t>
        </is>
      </c>
      <c r="G124" s="65" t="inlineStr">
        <is>
          <t>Bouche-à-oreille</t>
        </is>
      </c>
      <c r="H124" s="66" t="n">
        <v>44225</v>
      </c>
      <c r="I124" s="65" t="inlineStr">
        <is>
          <t>Bon payeur</t>
        </is>
      </c>
    </row>
    <row r="125">
      <c r="A125" s="65" t="inlineStr">
        <is>
          <t>CLI-0137</t>
        </is>
      </c>
      <c r="B125" s="65" t="inlineStr">
        <is>
          <t>Damien Lefèvre</t>
        </is>
      </c>
      <c r="C125" s="65" t="inlineStr">
        <is>
          <t>Particulier</t>
        </is>
      </c>
      <c r="D125" s="65" t="inlineStr">
        <is>
          <t>Bègles</t>
        </is>
      </c>
      <c r="E125" s="65" t="inlineStr">
        <is>
          <t>33130</t>
        </is>
      </c>
      <c r="F125" s="65" t="inlineStr">
        <is>
          <t>Bordeaux</t>
        </is>
      </c>
      <c r="G125" s="65" t="inlineStr">
        <is>
          <t>Bouche-à-oreille</t>
        </is>
      </c>
      <c r="H125" s="66" t="n">
        <v>44239</v>
      </c>
      <c r="I125" s="65" t="inlineStr">
        <is>
          <t>Standard</t>
        </is>
      </c>
    </row>
    <row r="126">
      <c r="A126" s="65" t="inlineStr">
        <is>
          <t>CLI-0126</t>
        </is>
      </c>
      <c r="B126" s="65" t="inlineStr">
        <is>
          <t>Valérie Bonnet</t>
        </is>
      </c>
      <c r="C126" s="65" t="inlineStr">
        <is>
          <t>Particulier</t>
        </is>
      </c>
      <c r="D126" s="65" t="inlineStr">
        <is>
          <t>Bègles</t>
        </is>
      </c>
      <c r="E126" s="65" t="inlineStr">
        <is>
          <t>33130</t>
        </is>
      </c>
      <c r="F126" s="65" t="inlineStr">
        <is>
          <t>Bordeaux</t>
        </is>
      </c>
      <c r="G126" s="65" t="inlineStr">
        <is>
          <t>Bouche-à-oreille</t>
        </is>
      </c>
      <c r="H126" s="66" t="n">
        <v>44249</v>
      </c>
      <c r="I126" s="65" t="inlineStr">
        <is>
          <t>Standard</t>
        </is>
      </c>
    </row>
    <row r="127">
      <c r="A127" s="65" t="inlineStr">
        <is>
          <t>CLI-0190</t>
        </is>
      </c>
      <c r="B127" s="65" t="inlineStr">
        <is>
          <t>Rachida Renard</t>
        </is>
      </c>
      <c r="C127" s="65" t="inlineStr">
        <is>
          <t>Particulier</t>
        </is>
      </c>
      <c r="D127" s="65" t="inlineStr">
        <is>
          <t>Colomiers</t>
        </is>
      </c>
      <c r="E127" s="65" t="inlineStr">
        <is>
          <t>31770</t>
        </is>
      </c>
      <c r="F127" s="65" t="inlineStr">
        <is>
          <t>Toulouse</t>
        </is>
      </c>
      <c r="G127" s="65" t="inlineStr">
        <is>
          <t>Partenaire</t>
        </is>
      </c>
      <c r="H127" s="66" t="n">
        <v>44252</v>
      </c>
      <c r="I127" s="65" t="inlineStr">
        <is>
          <t>Standard</t>
        </is>
      </c>
    </row>
    <row r="128">
      <c r="A128" s="65" t="inlineStr">
        <is>
          <t>CLI-0130</t>
        </is>
      </c>
      <c r="B128" s="65" t="inlineStr">
        <is>
          <t>Rachida Renard</t>
        </is>
      </c>
      <c r="C128" s="65" t="inlineStr">
        <is>
          <t>Particulier</t>
        </is>
      </c>
      <c r="D128" s="65" t="inlineStr">
        <is>
          <t>Blagnac</t>
        </is>
      </c>
      <c r="E128" s="65" t="inlineStr">
        <is>
          <t>31700</t>
        </is>
      </c>
      <c r="F128" s="65" t="inlineStr">
        <is>
          <t>Toulouse</t>
        </is>
      </c>
      <c r="G128" s="65" t="inlineStr">
        <is>
          <t>Bouche-à-oreille</t>
        </is>
      </c>
      <c r="H128" s="66" t="n">
        <v>44253</v>
      </c>
      <c r="I128" s="65" t="inlineStr">
        <is>
          <t>Standard</t>
        </is>
      </c>
    </row>
    <row r="129">
      <c r="A129" s="65" t="inlineStr">
        <is>
          <t>CLI-0002</t>
        </is>
      </c>
      <c r="B129" s="65" t="inlineStr">
        <is>
          <t>Marc Brun</t>
        </is>
      </c>
      <c r="C129" s="65" t="inlineStr">
        <is>
          <t>Particulier</t>
        </is>
      </c>
      <c r="D129" s="65" t="inlineStr">
        <is>
          <t>Bordeaux</t>
        </is>
      </c>
      <c r="E129" s="65" t="inlineStr">
        <is>
          <t>33000</t>
        </is>
      </c>
      <c r="F129" s="65" t="inlineStr">
        <is>
          <t>Bordeaux</t>
        </is>
      </c>
      <c r="G129" s="65" t="inlineStr">
        <is>
          <t>Site web</t>
        </is>
      </c>
      <c r="H129" s="66" t="n">
        <v>44256</v>
      </c>
      <c r="I129" s="65" t="inlineStr">
        <is>
          <t>Bon payeur</t>
        </is>
      </c>
    </row>
    <row r="130">
      <c r="A130" s="65" t="inlineStr">
        <is>
          <t>CLI-0101</t>
        </is>
      </c>
      <c r="B130" s="65" t="inlineStr">
        <is>
          <t>Joëlle Perrin</t>
        </is>
      </c>
      <c r="C130" s="65" t="inlineStr">
        <is>
          <t>Particulier</t>
        </is>
      </c>
      <c r="D130" s="65" t="inlineStr">
        <is>
          <t>Libourne</t>
        </is>
      </c>
      <c r="E130" s="65" t="inlineStr">
        <is>
          <t>33500</t>
        </is>
      </c>
      <c r="F130" s="65" t="inlineStr">
        <is>
          <t>Bordeaux</t>
        </is>
      </c>
      <c r="G130" s="65" t="inlineStr">
        <is>
          <t>Site web</t>
        </is>
      </c>
      <c r="H130" s="66" t="n">
        <v>44264</v>
      </c>
      <c r="I130" s="65" t="inlineStr">
        <is>
          <t>Standard</t>
        </is>
      </c>
    </row>
    <row r="131">
      <c r="A131" s="65" t="inlineStr">
        <is>
          <t>CLI-0115</t>
        </is>
      </c>
      <c r="B131" s="65" t="inlineStr">
        <is>
          <t>Marc Guerin</t>
        </is>
      </c>
      <c r="C131" s="65" t="inlineStr">
        <is>
          <t>Particulier</t>
        </is>
      </c>
      <c r="D131" s="65" t="inlineStr">
        <is>
          <t>Libourne</t>
        </is>
      </c>
      <c r="E131" s="65" t="inlineStr">
        <is>
          <t>33500</t>
        </is>
      </c>
      <c r="F131" s="65" t="inlineStr">
        <is>
          <t>Bordeaux</t>
        </is>
      </c>
      <c r="G131" s="65" t="inlineStr">
        <is>
          <t>Bouche-à-oreille</t>
        </is>
      </c>
      <c r="H131" s="66" t="n">
        <v>44296</v>
      </c>
      <c r="I131" s="65" t="inlineStr">
        <is>
          <t>Standard</t>
        </is>
      </c>
    </row>
    <row r="132">
      <c r="A132" s="65" t="inlineStr">
        <is>
          <t>CLI-0171</t>
        </is>
      </c>
      <c r="B132" s="65" t="inlineStr">
        <is>
          <t>Cabinet vétérinaire Dorel 66</t>
        </is>
      </c>
      <c r="C132" s="65" t="inlineStr">
        <is>
          <t>Syndic</t>
        </is>
      </c>
      <c r="D132" s="65" t="inlineStr">
        <is>
          <t>Blagnac</t>
        </is>
      </c>
      <c r="E132" s="65" t="inlineStr">
        <is>
          <t>31700</t>
        </is>
      </c>
      <c r="F132" s="65" t="inlineStr">
        <is>
          <t>Toulouse</t>
        </is>
      </c>
      <c r="G132" s="65" t="inlineStr">
        <is>
          <t>Prospection</t>
        </is>
      </c>
      <c r="H132" s="66" t="n">
        <v>44309</v>
      </c>
      <c r="I132" s="65" t="inlineStr">
        <is>
          <t>Standard</t>
        </is>
      </c>
    </row>
    <row r="133">
      <c r="A133" s="65" t="inlineStr">
        <is>
          <t>CLI-0016</t>
        </is>
      </c>
      <c r="B133" s="65" t="inlineStr">
        <is>
          <t>Franck Dubois</t>
        </is>
      </c>
      <c r="C133" s="65" t="inlineStr">
        <is>
          <t>Particulier</t>
        </is>
      </c>
      <c r="D133" s="65" t="inlineStr">
        <is>
          <t>Bordeaux</t>
        </is>
      </c>
      <c r="E133" s="65" t="inlineStr">
        <is>
          <t>33000</t>
        </is>
      </c>
      <c r="F133" s="65" t="inlineStr">
        <is>
          <t>Bordeaux</t>
        </is>
      </c>
      <c r="G133" s="65" t="inlineStr">
        <is>
          <t>Annuaire pro</t>
        </is>
      </c>
      <c r="H133" s="66" t="n">
        <v>44310</v>
      </c>
      <c r="I133" s="65" t="inlineStr">
        <is>
          <t>Standard</t>
        </is>
      </c>
    </row>
    <row r="134">
      <c r="A134" s="65" t="inlineStr">
        <is>
          <t>CLI-0180</t>
        </is>
      </c>
      <c r="B134" s="65" t="inlineStr">
        <is>
          <t>Ulysse Millet</t>
        </is>
      </c>
      <c r="C134" s="65" t="inlineStr">
        <is>
          <t>Particulier</t>
        </is>
      </c>
      <c r="D134" s="65" t="inlineStr">
        <is>
          <t>Toulouse</t>
        </is>
      </c>
      <c r="E134" s="65" t="inlineStr">
        <is>
          <t>31000</t>
        </is>
      </c>
      <c r="F134" s="65" t="inlineStr">
        <is>
          <t>Toulouse</t>
        </is>
      </c>
      <c r="G134" s="65" t="inlineStr">
        <is>
          <t>Bouche-à-oreille</t>
        </is>
      </c>
      <c r="H134" s="66" t="n">
        <v>44329</v>
      </c>
      <c r="I134" s="65" t="inlineStr">
        <is>
          <t>Standard</t>
        </is>
      </c>
    </row>
    <row r="135">
      <c r="A135" s="65" t="inlineStr">
        <is>
          <t>CLI-0049</t>
        </is>
      </c>
      <c r="B135" s="65" t="inlineStr">
        <is>
          <t>Tiphaine Marchal</t>
        </is>
      </c>
      <c r="C135" s="65" t="inlineStr">
        <is>
          <t>Particulier</t>
        </is>
      </c>
      <c r="D135" s="65" t="inlineStr">
        <is>
          <t>Bègles</t>
        </is>
      </c>
      <c r="E135" s="65" t="inlineStr">
        <is>
          <t>33130</t>
        </is>
      </c>
      <c r="F135" s="65" t="inlineStr">
        <is>
          <t>Bordeaux</t>
        </is>
      </c>
      <c r="G135" s="65" t="inlineStr">
        <is>
          <t>Annuaire pro</t>
        </is>
      </c>
      <c r="H135" s="66" t="n">
        <v>44332</v>
      </c>
      <c r="I135" s="65" t="inlineStr">
        <is>
          <t>Standard</t>
        </is>
      </c>
    </row>
    <row r="136">
      <c r="A136" s="65" t="inlineStr">
        <is>
          <t>CLI-0083</t>
        </is>
      </c>
      <c r="B136" s="65" t="inlineStr">
        <is>
          <t>Lycée Saint-Exupéry 81</t>
        </is>
      </c>
      <c r="C136" s="65" t="inlineStr">
        <is>
          <t>Collectivité</t>
        </is>
      </c>
      <c r="D136" s="65" t="inlineStr">
        <is>
          <t>Tournefeuille</t>
        </is>
      </c>
      <c r="E136" s="65" t="inlineStr">
        <is>
          <t>31170</t>
        </is>
      </c>
      <c r="F136" s="65" t="inlineStr">
        <is>
          <t>Toulouse</t>
        </is>
      </c>
      <c r="G136" s="65" t="inlineStr">
        <is>
          <t>Bouche-à-oreille</t>
        </is>
      </c>
      <c r="H136" s="66" t="n">
        <v>44348</v>
      </c>
      <c r="I136" s="65" t="inlineStr">
        <is>
          <t>Standard</t>
        </is>
      </c>
    </row>
    <row r="137">
      <c r="A137" s="65" t="inlineStr">
        <is>
          <t>CLI-0099</t>
        </is>
      </c>
      <c r="B137" s="65" t="inlineStr">
        <is>
          <t>Gaëlle Renard</t>
        </is>
      </c>
      <c r="C137" s="65" t="inlineStr">
        <is>
          <t>Particulier</t>
        </is>
      </c>
      <c r="D137" s="65" t="inlineStr">
        <is>
          <t>Bordeaux</t>
        </is>
      </c>
      <c r="E137" s="65" t="inlineStr">
        <is>
          <t>33000</t>
        </is>
      </c>
      <c r="F137" s="65" t="inlineStr">
        <is>
          <t>Bordeaux</t>
        </is>
      </c>
      <c r="G137" s="65" t="inlineStr">
        <is>
          <t>Site web</t>
        </is>
      </c>
      <c r="H137" s="66" t="n">
        <v>44348</v>
      </c>
      <c r="I137" s="65" t="inlineStr">
        <is>
          <t>Bon payeur</t>
        </is>
      </c>
    </row>
    <row r="138">
      <c r="A138" s="65" t="inlineStr">
        <is>
          <t>CLI-0037</t>
        </is>
      </c>
      <c r="B138" s="65" t="inlineStr">
        <is>
          <t>Pauline Barbier</t>
        </is>
      </c>
      <c r="C138" s="65" t="inlineStr">
        <is>
          <t>Particulier</t>
        </is>
      </c>
      <c r="D138" s="65" t="inlineStr">
        <is>
          <t>Balma</t>
        </is>
      </c>
      <c r="E138" s="65" t="inlineStr">
        <is>
          <t>31130</t>
        </is>
      </c>
      <c r="F138" s="65" t="inlineStr">
        <is>
          <t>Toulouse</t>
        </is>
      </c>
      <c r="G138" s="65" t="inlineStr">
        <is>
          <t>Bouche-à-oreille</t>
        </is>
      </c>
      <c r="H138" s="66" t="n">
        <v>44349</v>
      </c>
      <c r="I138" s="65" t="inlineStr">
        <is>
          <t>Bon payeur</t>
        </is>
      </c>
    </row>
    <row r="139">
      <c r="A139" s="65" t="inlineStr">
        <is>
          <t>CLI-0178</t>
        </is>
      </c>
      <c r="B139" s="65" t="inlineStr">
        <is>
          <t>Adrien Bonnet</t>
        </is>
      </c>
      <c r="C139" s="65" t="inlineStr">
        <is>
          <t>Particulier</t>
        </is>
      </c>
      <c r="D139" s="65" t="inlineStr">
        <is>
          <t>Balma</t>
        </is>
      </c>
      <c r="E139" s="65" t="inlineStr">
        <is>
          <t>31130</t>
        </is>
      </c>
      <c r="F139" s="65" t="inlineStr">
        <is>
          <t>Toulouse</t>
        </is>
      </c>
      <c r="G139" s="65" t="inlineStr">
        <is>
          <t>Bouche-à-oreille</t>
        </is>
      </c>
      <c r="H139" s="66" t="n">
        <v>44356</v>
      </c>
      <c r="I139" s="65" t="inlineStr">
        <is>
          <t>Bon payeur</t>
        </is>
      </c>
    </row>
    <row r="140">
      <c r="A140" s="65" t="inlineStr">
        <is>
          <t>CLI-0077</t>
        </is>
      </c>
      <c r="B140" s="65" t="inlineStr">
        <is>
          <t>Cédric Léger</t>
        </is>
      </c>
      <c r="C140" s="65" t="inlineStr">
        <is>
          <t>Particulier</t>
        </is>
      </c>
      <c r="D140" s="65" t="inlineStr">
        <is>
          <t>Bègles</t>
        </is>
      </c>
      <c r="E140" s="65" t="inlineStr">
        <is>
          <t>33130</t>
        </is>
      </c>
      <c r="F140" s="65" t="inlineStr">
        <is>
          <t>Bordeaux</t>
        </is>
      </c>
      <c r="G140" s="65" t="inlineStr">
        <is>
          <t>Partenaire</t>
        </is>
      </c>
      <c r="H140" s="66" t="n">
        <v>44361</v>
      </c>
      <c r="I140" s="65" t="inlineStr">
        <is>
          <t>Standard</t>
        </is>
      </c>
    </row>
    <row r="141">
      <c r="A141" s="65" t="inlineStr">
        <is>
          <t>CLI-0186</t>
        </is>
      </c>
      <c r="B141" s="65" t="inlineStr">
        <is>
          <t>Pauline Noel</t>
        </is>
      </c>
      <c r="C141" s="65" t="inlineStr">
        <is>
          <t>Particulier</t>
        </is>
      </c>
      <c r="D141" s="65" t="inlineStr">
        <is>
          <t>Bègles</t>
        </is>
      </c>
      <c r="E141" s="65" t="inlineStr">
        <is>
          <t>33130</t>
        </is>
      </c>
      <c r="F141" s="65" t="inlineStr">
        <is>
          <t>Bordeaux</t>
        </is>
      </c>
      <c r="G141" s="65" t="inlineStr">
        <is>
          <t>Site web</t>
        </is>
      </c>
      <c r="H141" s="66" t="n">
        <v>44363</v>
      </c>
      <c r="I141" s="65" t="inlineStr">
        <is>
          <t>Bon payeur</t>
        </is>
      </c>
    </row>
    <row r="142">
      <c r="A142" s="65" t="inlineStr">
        <is>
          <t>CLI-0172</t>
        </is>
      </c>
      <c r="B142" s="65" t="inlineStr">
        <is>
          <t>Nathalie Noel</t>
        </is>
      </c>
      <c r="C142" s="65" t="inlineStr">
        <is>
          <t>Particulier</t>
        </is>
      </c>
      <c r="D142" s="65" t="inlineStr">
        <is>
          <t>Talence</t>
        </is>
      </c>
      <c r="E142" s="65" t="inlineStr">
        <is>
          <t>33400</t>
        </is>
      </c>
      <c r="F142" s="65" t="inlineStr">
        <is>
          <t>Bordeaux</t>
        </is>
      </c>
      <c r="G142" s="65" t="inlineStr">
        <is>
          <t>Bouche-à-oreille</t>
        </is>
      </c>
      <c r="H142" s="66" t="n">
        <v>44368</v>
      </c>
      <c r="I142" s="65" t="inlineStr">
        <is>
          <t>Bon payeur</t>
        </is>
      </c>
    </row>
    <row r="143">
      <c r="A143" s="65" t="inlineStr">
        <is>
          <t>CLI-0167</t>
        </is>
      </c>
      <c r="B143" s="65" t="inlineStr">
        <is>
          <t>Joëlle Berger</t>
        </is>
      </c>
      <c r="C143" s="65" t="inlineStr">
        <is>
          <t>Particulier</t>
        </is>
      </c>
      <c r="D143" s="65" t="inlineStr">
        <is>
          <t>Muret</t>
        </is>
      </c>
      <c r="E143" s="65" t="inlineStr">
        <is>
          <t>31600</t>
        </is>
      </c>
      <c r="F143" s="65" t="inlineStr">
        <is>
          <t>Toulouse</t>
        </is>
      </c>
      <c r="G143" s="65" t="inlineStr">
        <is>
          <t>Partenaire</t>
        </is>
      </c>
      <c r="H143" s="66" t="n">
        <v>44372</v>
      </c>
      <c r="I143" s="65" t="inlineStr">
        <is>
          <t>Bon payeur</t>
        </is>
      </c>
    </row>
    <row r="144">
      <c r="A144" s="65" t="inlineStr">
        <is>
          <t>CLI-0184</t>
        </is>
      </c>
      <c r="B144" s="65" t="inlineStr">
        <is>
          <t>Valérie Noel</t>
        </is>
      </c>
      <c r="C144" s="65" t="inlineStr">
        <is>
          <t>Particulier</t>
        </is>
      </c>
      <c r="D144" s="65" t="inlineStr">
        <is>
          <t>Balma</t>
        </is>
      </c>
      <c r="E144" s="65" t="inlineStr">
        <is>
          <t>31130</t>
        </is>
      </c>
      <c r="F144" s="65" t="inlineStr">
        <is>
          <t>Toulouse</t>
        </is>
      </c>
      <c r="G144" s="65" t="inlineStr">
        <is>
          <t>Bouche-à-oreille</t>
        </is>
      </c>
      <c r="H144" s="66" t="n">
        <v>44374</v>
      </c>
      <c r="I144" s="65" t="inlineStr">
        <is>
          <t>Lent</t>
        </is>
      </c>
    </row>
    <row r="145">
      <c r="A145" s="65" t="inlineStr">
        <is>
          <t>CLI-0166</t>
        </is>
      </c>
      <c r="B145" s="65" t="inlineStr">
        <is>
          <t>Nathalie Poirier</t>
        </is>
      </c>
      <c r="C145" s="65" t="inlineStr">
        <is>
          <t>Particulier</t>
        </is>
      </c>
      <c r="D145" s="65" t="inlineStr">
        <is>
          <t>Talence</t>
        </is>
      </c>
      <c r="E145" s="65" t="inlineStr">
        <is>
          <t>33400</t>
        </is>
      </c>
      <c r="F145" s="65" t="inlineStr">
        <is>
          <t>Bordeaux</t>
        </is>
      </c>
      <c r="G145" s="65" t="inlineStr">
        <is>
          <t>Partenaire</t>
        </is>
      </c>
      <c r="H145" s="66" t="n">
        <v>44382</v>
      </c>
      <c r="I145" s="65" t="inlineStr">
        <is>
          <t>Bon payeur</t>
        </is>
      </c>
    </row>
    <row r="146">
      <c r="A146" s="65" t="inlineStr">
        <is>
          <t>CLI-0044</t>
        </is>
      </c>
      <c r="B146" s="65" t="inlineStr">
        <is>
          <t>Résidence Belvédère 25</t>
        </is>
      </c>
      <c r="C146" s="65" t="inlineStr">
        <is>
          <t>Syndic</t>
        </is>
      </c>
      <c r="D146" s="65" t="inlineStr">
        <is>
          <t>Bordeaux</t>
        </is>
      </c>
      <c r="E146" s="65" t="inlineStr">
        <is>
          <t>33000</t>
        </is>
      </c>
      <c r="F146" s="65" t="inlineStr">
        <is>
          <t>Bordeaux</t>
        </is>
      </c>
      <c r="G146" s="65" t="inlineStr">
        <is>
          <t>Bouche-à-oreille</t>
        </is>
      </c>
      <c r="H146" s="66" t="n">
        <v>44408</v>
      </c>
      <c r="I146" s="65" t="inlineStr">
        <is>
          <t>Standard</t>
        </is>
      </c>
    </row>
    <row r="147">
      <c r="A147" s="65" t="inlineStr">
        <is>
          <t>CLI-0063</t>
        </is>
      </c>
      <c r="B147" s="65" t="inlineStr">
        <is>
          <t>William Barbier</t>
        </is>
      </c>
      <c r="C147" s="65" t="inlineStr">
        <is>
          <t>Particulier</t>
        </is>
      </c>
      <c r="D147" s="65" t="inlineStr">
        <is>
          <t>Bègles</t>
        </is>
      </c>
      <c r="E147" s="65" t="inlineStr">
        <is>
          <t>33130</t>
        </is>
      </c>
      <c r="F147" s="65" t="inlineStr">
        <is>
          <t>Bordeaux</t>
        </is>
      </c>
      <c r="G147" s="65" t="inlineStr">
        <is>
          <t>Bouche-à-oreille</t>
        </is>
      </c>
      <c r="H147" s="66" t="n">
        <v>44410</v>
      </c>
      <c r="I147" s="65" t="inlineStr">
        <is>
          <t>Standard</t>
        </is>
      </c>
    </row>
    <row r="148">
      <c r="A148" s="65" t="inlineStr">
        <is>
          <t>CLI-0128</t>
        </is>
      </c>
      <c r="B148" s="65" t="inlineStr">
        <is>
          <t>Hugo Brun</t>
        </is>
      </c>
      <c r="C148" s="65" t="inlineStr">
        <is>
          <t>Particulier</t>
        </is>
      </c>
      <c r="D148" s="65" t="inlineStr">
        <is>
          <t>Pessac</t>
        </is>
      </c>
      <c r="E148" s="65" t="inlineStr">
        <is>
          <t>33600</t>
        </is>
      </c>
      <c r="F148" s="65" t="inlineStr">
        <is>
          <t>Bordeaux</t>
        </is>
      </c>
      <c r="G148" s="65" t="inlineStr">
        <is>
          <t>Prospection</t>
        </is>
      </c>
      <c r="H148" s="66" t="n">
        <v>44411</v>
      </c>
      <c r="I148" s="65" t="inlineStr">
        <is>
          <t>Bon payeur</t>
        </is>
      </c>
    </row>
    <row r="149">
      <c r="A149" s="65" t="inlineStr">
        <is>
          <t>CLI-0026</t>
        </is>
      </c>
      <c r="B149" s="65" t="inlineStr">
        <is>
          <t>Quentin Perrin</t>
        </is>
      </c>
      <c r="C149" s="65" t="inlineStr">
        <is>
          <t>Particulier</t>
        </is>
      </c>
      <c r="D149" s="65" t="inlineStr">
        <is>
          <t>Bordeaux</t>
        </is>
      </c>
      <c r="E149" s="65" t="inlineStr">
        <is>
          <t>33000</t>
        </is>
      </c>
      <c r="F149" s="65" t="inlineStr">
        <is>
          <t>Bordeaux</t>
        </is>
      </c>
      <c r="G149" s="65" t="inlineStr">
        <is>
          <t>Bouche-à-oreille</t>
        </is>
      </c>
      <c r="H149" s="66" t="n">
        <v>44412</v>
      </c>
      <c r="I149" s="65" t="inlineStr">
        <is>
          <t>Standard</t>
        </is>
      </c>
    </row>
    <row r="150">
      <c r="A150" s="65" t="inlineStr">
        <is>
          <t>CLI-0134</t>
        </is>
      </c>
      <c r="B150" s="65" t="inlineStr">
        <is>
          <t>Ibrahim Perrin</t>
        </is>
      </c>
      <c r="C150" s="65" t="inlineStr">
        <is>
          <t>Particulier</t>
        </is>
      </c>
      <c r="D150" s="65" t="inlineStr">
        <is>
          <t>Toulouse</t>
        </is>
      </c>
      <c r="E150" s="65" t="inlineStr">
        <is>
          <t>31000</t>
        </is>
      </c>
      <c r="F150" s="65" t="inlineStr">
        <is>
          <t>Toulouse</t>
        </is>
      </c>
      <c r="G150" s="65" t="inlineStr">
        <is>
          <t>Bouche-à-oreille</t>
        </is>
      </c>
      <c r="H150" s="66" t="n">
        <v>44412</v>
      </c>
      <c r="I150" s="65" t="inlineStr">
        <is>
          <t>Standard</t>
        </is>
      </c>
    </row>
    <row r="151">
      <c r="A151" s="65" t="inlineStr">
        <is>
          <t>CLI-0038</t>
        </is>
      </c>
      <c r="B151" s="65" t="inlineStr">
        <is>
          <t>Joëlle Faure</t>
        </is>
      </c>
      <c r="C151" s="65" t="inlineStr">
        <is>
          <t>Particulier</t>
        </is>
      </c>
      <c r="D151" s="65" t="inlineStr">
        <is>
          <t>Talence</t>
        </is>
      </c>
      <c r="E151" s="65" t="inlineStr">
        <is>
          <t>33400</t>
        </is>
      </c>
      <c r="F151" s="65" t="inlineStr">
        <is>
          <t>Bordeaux</t>
        </is>
      </c>
      <c r="G151" s="65" t="inlineStr">
        <is>
          <t>Prospection</t>
        </is>
      </c>
      <c r="H151" s="66" t="n">
        <v>44424</v>
      </c>
      <c r="I151" s="65" t="inlineStr">
        <is>
          <t>Standard</t>
        </is>
      </c>
    </row>
    <row r="152">
      <c r="A152" s="65" t="inlineStr">
        <is>
          <t>CLI-0028</t>
        </is>
      </c>
      <c r="B152" s="65" t="inlineStr">
        <is>
          <t>Nathalie Chevalier</t>
        </is>
      </c>
      <c r="C152" s="65" t="inlineStr">
        <is>
          <t>Particulier</t>
        </is>
      </c>
      <c r="D152" s="65" t="inlineStr">
        <is>
          <t>Tournefeuille</t>
        </is>
      </c>
      <c r="E152" s="65" t="inlineStr">
        <is>
          <t>31170</t>
        </is>
      </c>
      <c r="F152" s="65" t="inlineStr">
        <is>
          <t>Toulouse</t>
        </is>
      </c>
      <c r="G152" s="65" t="inlineStr">
        <is>
          <t>Bouche-à-oreille</t>
        </is>
      </c>
      <c r="H152" s="66" t="n">
        <v>44427</v>
      </c>
      <c r="I152" s="65" t="inlineStr">
        <is>
          <t>Bon payeur</t>
        </is>
      </c>
    </row>
    <row r="153">
      <c r="A153" s="65" t="inlineStr">
        <is>
          <t>CLI-0054</t>
        </is>
      </c>
      <c r="B153" s="65" t="inlineStr">
        <is>
          <t>Cédric Colin</t>
        </is>
      </c>
      <c r="C153" s="65" t="inlineStr">
        <is>
          <t>Particulier</t>
        </is>
      </c>
      <c r="D153" s="65" t="inlineStr">
        <is>
          <t>Talence</t>
        </is>
      </c>
      <c r="E153" s="65" t="inlineStr">
        <is>
          <t>33400</t>
        </is>
      </c>
      <c r="F153" s="65" t="inlineStr">
        <is>
          <t>Bordeaux</t>
        </is>
      </c>
      <c r="G153" s="65" t="inlineStr">
        <is>
          <t>Annuaire pro</t>
        </is>
      </c>
      <c r="H153" s="66" t="n">
        <v>44434</v>
      </c>
      <c r="I153" s="65" t="inlineStr">
        <is>
          <t>Standard</t>
        </is>
      </c>
    </row>
    <row r="154">
      <c r="A154" s="65" t="inlineStr">
        <is>
          <t>CLI-0150</t>
        </is>
      </c>
      <c r="B154" s="65" t="inlineStr">
        <is>
          <t>William Lemoine</t>
        </is>
      </c>
      <c r="C154" s="65" t="inlineStr">
        <is>
          <t>Particulier</t>
        </is>
      </c>
      <c r="D154" s="65" t="inlineStr">
        <is>
          <t>Libourne</t>
        </is>
      </c>
      <c r="E154" s="65" t="inlineStr">
        <is>
          <t>33500</t>
        </is>
      </c>
      <c r="F154" s="65" t="inlineStr">
        <is>
          <t>Bordeaux</t>
        </is>
      </c>
      <c r="G154" s="65" t="inlineStr">
        <is>
          <t>Bouche-à-oreille</t>
        </is>
      </c>
      <c r="H154" s="66" t="n">
        <v>44434</v>
      </c>
      <c r="I154" s="65" t="inlineStr">
        <is>
          <t>Standard</t>
        </is>
      </c>
    </row>
    <row r="155">
      <c r="A155" s="65" t="inlineStr">
        <is>
          <t>CLI-0082</t>
        </is>
      </c>
      <c r="B155" s="65" t="inlineStr">
        <is>
          <t>Cédric Nguyen</t>
        </is>
      </c>
      <c r="C155" s="65" t="inlineStr">
        <is>
          <t>Particulier</t>
        </is>
      </c>
      <c r="D155" s="65" t="inlineStr">
        <is>
          <t>Balma</t>
        </is>
      </c>
      <c r="E155" s="65" t="inlineStr">
        <is>
          <t>31130</t>
        </is>
      </c>
      <c r="F155" s="65" t="inlineStr">
        <is>
          <t>Toulouse</t>
        </is>
      </c>
      <c r="G155" s="65" t="inlineStr">
        <is>
          <t>Prospection</t>
        </is>
      </c>
      <c r="H155" s="66" t="n">
        <v>44438</v>
      </c>
      <c r="I155" s="65" t="inlineStr">
        <is>
          <t>Bon payeur</t>
        </is>
      </c>
    </row>
    <row r="156">
      <c r="A156" s="65" t="inlineStr">
        <is>
          <t>CLI-0163</t>
        </is>
      </c>
      <c r="B156" s="65" t="inlineStr">
        <is>
          <t>Yasmine Girard</t>
        </is>
      </c>
      <c r="C156" s="65" t="inlineStr">
        <is>
          <t>Particulier</t>
        </is>
      </c>
      <c r="D156" s="65" t="inlineStr">
        <is>
          <t>Blagnac</t>
        </is>
      </c>
      <c r="E156" s="65" t="inlineStr">
        <is>
          <t>31700</t>
        </is>
      </c>
      <c r="F156" s="65" t="inlineStr">
        <is>
          <t>Toulouse</t>
        </is>
      </c>
      <c r="G156" s="65" t="inlineStr">
        <is>
          <t>Partenaire</t>
        </is>
      </c>
      <c r="H156" s="66" t="n">
        <v>44440</v>
      </c>
      <c r="I156" s="65" t="inlineStr">
        <is>
          <t>Standard</t>
        </is>
      </c>
    </row>
    <row r="157">
      <c r="A157" s="65" t="inlineStr">
        <is>
          <t>CLI-0058</t>
        </is>
      </c>
      <c r="B157" s="65" t="inlineStr">
        <is>
          <t>Elsa Gaillard</t>
        </is>
      </c>
      <c r="C157" s="65" t="inlineStr">
        <is>
          <t>Particulier</t>
        </is>
      </c>
      <c r="D157" s="65" t="inlineStr">
        <is>
          <t>Balma</t>
        </is>
      </c>
      <c r="E157" s="65" t="inlineStr">
        <is>
          <t>31130</t>
        </is>
      </c>
      <c r="F157" s="65" t="inlineStr">
        <is>
          <t>Toulouse</t>
        </is>
      </c>
      <c r="G157" s="65" t="inlineStr">
        <is>
          <t>Annuaire pro</t>
        </is>
      </c>
      <c r="H157" s="66" t="n">
        <v>44451</v>
      </c>
      <c r="I157" s="65" t="inlineStr">
        <is>
          <t>Standard</t>
        </is>
      </c>
    </row>
    <row r="158">
      <c r="A158" s="65" t="inlineStr">
        <is>
          <t>CLI-0122</t>
        </is>
      </c>
      <c r="B158" s="65" t="inlineStr">
        <is>
          <t>Hélène Bonnet</t>
        </is>
      </c>
      <c r="C158" s="65" t="inlineStr">
        <is>
          <t>Particulier</t>
        </is>
      </c>
      <c r="D158" s="65" t="inlineStr">
        <is>
          <t>Balma</t>
        </is>
      </c>
      <c r="E158" s="65" t="inlineStr">
        <is>
          <t>31130</t>
        </is>
      </c>
      <c r="F158" s="65" t="inlineStr">
        <is>
          <t>Toulouse</t>
        </is>
      </c>
      <c r="G158" s="65" t="inlineStr">
        <is>
          <t>Bouche-à-oreille</t>
        </is>
      </c>
      <c r="H158" s="66" t="n">
        <v>44457</v>
      </c>
      <c r="I158" s="65" t="inlineStr">
        <is>
          <t>Standard</t>
        </is>
      </c>
    </row>
    <row r="159">
      <c r="A159" s="65" t="inlineStr">
        <is>
          <t>CLI-0154</t>
        </is>
      </c>
      <c r="B159" s="65" t="inlineStr">
        <is>
          <t>Cédric Lemoine</t>
        </is>
      </c>
      <c r="C159" s="65" t="inlineStr">
        <is>
          <t>Particulier</t>
        </is>
      </c>
      <c r="D159" s="65" t="inlineStr">
        <is>
          <t>Talence</t>
        </is>
      </c>
      <c r="E159" s="65" t="inlineStr">
        <is>
          <t>33400</t>
        </is>
      </c>
      <c r="F159" s="65" t="inlineStr">
        <is>
          <t>Bordeaux</t>
        </is>
      </c>
      <c r="G159" s="65" t="inlineStr">
        <is>
          <t>Annuaire pro</t>
        </is>
      </c>
      <c r="H159" s="66" t="n">
        <v>44499</v>
      </c>
      <c r="I159" s="65" t="inlineStr">
        <is>
          <t>Bon payeur</t>
        </is>
      </c>
    </row>
    <row r="160">
      <c r="A160" s="65" t="inlineStr">
        <is>
          <t>CLI-0071</t>
        </is>
      </c>
      <c r="B160" s="65" t="inlineStr">
        <is>
          <t>Marc Roussel</t>
        </is>
      </c>
      <c r="C160" s="65" t="inlineStr">
        <is>
          <t>Particulier</t>
        </is>
      </c>
      <c r="D160" s="65" t="inlineStr">
        <is>
          <t>Tournefeuille</t>
        </is>
      </c>
      <c r="E160" s="65" t="inlineStr">
        <is>
          <t>31170</t>
        </is>
      </c>
      <c r="F160" s="65" t="inlineStr">
        <is>
          <t>Toulouse</t>
        </is>
      </c>
      <c r="G160" s="65" t="inlineStr">
        <is>
          <t>Bouche-à-oreille</t>
        </is>
      </c>
      <c r="H160" s="66" t="n">
        <v>44503</v>
      </c>
      <c r="I160" s="65" t="inlineStr">
        <is>
          <t>Bon payeur</t>
        </is>
      </c>
    </row>
    <row r="161">
      <c r="A161" s="65" t="inlineStr">
        <is>
          <t>CLI-0123</t>
        </is>
      </c>
      <c r="B161" s="65" t="inlineStr">
        <is>
          <t>Gérard Colin</t>
        </is>
      </c>
      <c r="C161" s="65" t="inlineStr">
        <is>
          <t>Particulier</t>
        </is>
      </c>
      <c r="D161" s="65" t="inlineStr">
        <is>
          <t>Blagnac</t>
        </is>
      </c>
      <c r="E161" s="65" t="inlineStr">
        <is>
          <t>31700</t>
        </is>
      </c>
      <c r="F161" s="65" t="inlineStr">
        <is>
          <t>Toulouse</t>
        </is>
      </c>
      <c r="G161" s="65" t="inlineStr">
        <is>
          <t>Site web</t>
        </is>
      </c>
      <c r="H161" s="66" t="n">
        <v>44507</v>
      </c>
      <c r="I161" s="65" t="inlineStr">
        <is>
          <t>Standard</t>
        </is>
      </c>
    </row>
    <row r="162">
      <c r="A162" s="65" t="inlineStr">
        <is>
          <t>CLI-0113</t>
        </is>
      </c>
      <c r="B162" s="65" t="inlineStr">
        <is>
          <t>SCI Les Tilleuls 4</t>
        </is>
      </c>
      <c r="C162" s="65" t="inlineStr">
        <is>
          <t>Professionnel</t>
        </is>
      </c>
      <c r="D162" s="65" t="inlineStr">
        <is>
          <t>Libourne</t>
        </is>
      </c>
      <c r="E162" s="65" t="inlineStr">
        <is>
          <t>33500</t>
        </is>
      </c>
      <c r="F162" s="65" t="inlineStr">
        <is>
          <t>Bordeaux</t>
        </is>
      </c>
      <c r="G162" s="65" t="inlineStr">
        <is>
          <t>Prospection</t>
        </is>
      </c>
      <c r="H162" s="66" t="n">
        <v>44510</v>
      </c>
      <c r="I162" s="65" t="inlineStr">
        <is>
          <t>Lent</t>
        </is>
      </c>
    </row>
    <row r="163">
      <c r="A163" s="65" t="inlineStr">
        <is>
          <t>CLI-0066</t>
        </is>
      </c>
      <c r="B163" s="65" t="inlineStr">
        <is>
          <t>Syndic Gestion Aquitaine 59</t>
        </is>
      </c>
      <c r="C163" s="65" t="inlineStr">
        <is>
          <t>Professionnel</t>
        </is>
      </c>
      <c r="D163" s="65" t="inlineStr">
        <is>
          <t>Balma</t>
        </is>
      </c>
      <c r="E163" s="65" t="inlineStr">
        <is>
          <t>31130</t>
        </is>
      </c>
      <c r="F163" s="65" t="inlineStr">
        <is>
          <t>Toulouse</t>
        </is>
      </c>
      <c r="G163" s="65" t="inlineStr">
        <is>
          <t>Annuaire pro</t>
        </is>
      </c>
      <c r="H163" s="66" t="n">
        <v>44546</v>
      </c>
      <c r="I163" s="65" t="inlineStr">
        <is>
          <t>Bon payeur</t>
        </is>
      </c>
    </row>
    <row r="164">
      <c r="A164" s="65" t="inlineStr">
        <is>
          <t>CLI-0170</t>
        </is>
      </c>
      <c r="B164" s="65" t="inlineStr">
        <is>
          <t>Alain Berger</t>
        </is>
      </c>
      <c r="C164" s="65" t="inlineStr">
        <is>
          <t>Particulier</t>
        </is>
      </c>
      <c r="D164" s="65" t="inlineStr">
        <is>
          <t>Blagnac</t>
        </is>
      </c>
      <c r="E164" s="65" t="inlineStr">
        <is>
          <t>31700</t>
        </is>
      </c>
      <c r="F164" s="65" t="inlineStr">
        <is>
          <t>Toulouse</t>
        </is>
      </c>
      <c r="G164" s="65" t="inlineStr">
        <is>
          <t>Bouche-à-oreille</t>
        </is>
      </c>
      <c r="H164" s="66" t="n">
        <v>44548</v>
      </c>
      <c r="I164" s="65" t="inlineStr">
        <is>
          <t>Standard</t>
        </is>
      </c>
    </row>
    <row r="165">
      <c r="A165" s="65" t="inlineStr">
        <is>
          <t>CLI-0029</t>
        </is>
      </c>
      <c r="B165" s="65" t="inlineStr">
        <is>
          <t>Alain Moreau</t>
        </is>
      </c>
      <c r="C165" s="65" t="inlineStr">
        <is>
          <t>Particulier</t>
        </is>
      </c>
      <c r="D165" s="65" t="inlineStr">
        <is>
          <t>Pessac</t>
        </is>
      </c>
      <c r="E165" s="65" t="inlineStr">
        <is>
          <t>33600</t>
        </is>
      </c>
      <c r="F165" s="65" t="inlineStr">
        <is>
          <t>Bordeaux</t>
        </is>
      </c>
      <c r="G165" s="65" t="inlineStr">
        <is>
          <t>Site web</t>
        </is>
      </c>
      <c r="H165" s="66" t="n">
        <v>44574</v>
      </c>
      <c r="I165" s="65" t="inlineStr">
        <is>
          <t>Standard</t>
        </is>
      </c>
    </row>
    <row r="166">
      <c r="A166" s="65" t="inlineStr">
        <is>
          <t>CLI-0004</t>
        </is>
      </c>
      <c r="B166" s="65" t="inlineStr">
        <is>
          <t>Quentin Guerin</t>
        </is>
      </c>
      <c r="C166" s="65" t="inlineStr">
        <is>
          <t>Particulier</t>
        </is>
      </c>
      <c r="D166" s="65" t="inlineStr">
        <is>
          <t>Bègles</t>
        </is>
      </c>
      <c r="E166" s="65" t="inlineStr">
        <is>
          <t>33130</t>
        </is>
      </c>
      <c r="F166" s="65" t="inlineStr">
        <is>
          <t>Bordeaux</t>
        </is>
      </c>
      <c r="G166" s="65" t="inlineStr">
        <is>
          <t>Partenaire</t>
        </is>
      </c>
      <c r="H166" s="66" t="n">
        <v>44575</v>
      </c>
      <c r="I166" s="65" t="inlineStr">
        <is>
          <t>Standard</t>
        </is>
      </c>
    </row>
    <row r="167">
      <c r="A167" s="65" t="inlineStr">
        <is>
          <t>CLI-0165</t>
        </is>
      </c>
      <c r="B167" s="65" t="inlineStr">
        <is>
          <t>Elsa Da Silva</t>
        </is>
      </c>
      <c r="C167" s="65" t="inlineStr">
        <is>
          <t>Particulier</t>
        </is>
      </c>
      <c r="D167" s="65" t="inlineStr">
        <is>
          <t>Bordeaux</t>
        </is>
      </c>
      <c r="E167" s="65" t="inlineStr">
        <is>
          <t>33000</t>
        </is>
      </c>
      <c r="F167" s="65" t="inlineStr">
        <is>
          <t>Bordeaux</t>
        </is>
      </c>
      <c r="G167" s="65" t="inlineStr">
        <is>
          <t>Site web</t>
        </is>
      </c>
      <c r="H167" s="66" t="n">
        <v>44575</v>
      </c>
      <c r="I167" s="65" t="inlineStr">
        <is>
          <t>Lent</t>
        </is>
      </c>
    </row>
    <row r="168">
      <c r="A168" s="65" t="inlineStr">
        <is>
          <t>CLI-0100</t>
        </is>
      </c>
      <c r="B168" s="65" t="inlineStr">
        <is>
          <t>Cédric Faure</t>
        </is>
      </c>
      <c r="C168" s="65" t="inlineStr">
        <is>
          <t>Particulier</t>
        </is>
      </c>
      <c r="D168" s="65" t="inlineStr">
        <is>
          <t>Mérignac</t>
        </is>
      </c>
      <c r="E168" s="65" t="inlineStr">
        <is>
          <t>33700</t>
        </is>
      </c>
      <c r="F168" s="65" t="inlineStr">
        <is>
          <t>Bordeaux</t>
        </is>
      </c>
      <c r="G168" s="65" t="inlineStr">
        <is>
          <t>Partenaire</t>
        </is>
      </c>
      <c r="H168" s="66" t="n">
        <v>44579</v>
      </c>
      <c r="I168" s="65" t="inlineStr">
        <is>
          <t>Lent</t>
        </is>
      </c>
    </row>
    <row r="169">
      <c r="A169" s="65" t="inlineStr">
        <is>
          <t>CLI-0072</t>
        </is>
      </c>
      <c r="B169" s="65" t="inlineStr">
        <is>
          <t>Gérard Bonnet</t>
        </is>
      </c>
      <c r="C169" s="65" t="inlineStr">
        <is>
          <t>Particulier</t>
        </is>
      </c>
      <c r="D169" s="65" t="inlineStr">
        <is>
          <t>Talence</t>
        </is>
      </c>
      <c r="E169" s="65" t="inlineStr">
        <is>
          <t>33400</t>
        </is>
      </c>
      <c r="F169" s="65" t="inlineStr">
        <is>
          <t>Bordeaux</t>
        </is>
      </c>
      <c r="G169" s="65" t="inlineStr">
        <is>
          <t>Partenaire</t>
        </is>
      </c>
      <c r="H169" s="66" t="n">
        <v>44620</v>
      </c>
      <c r="I169" s="65" t="inlineStr">
        <is>
          <t>Bon payeur</t>
        </is>
      </c>
    </row>
    <row r="170">
      <c r="A170" s="65" t="inlineStr">
        <is>
          <t>CLI-0164</t>
        </is>
      </c>
      <c r="B170" s="65" t="inlineStr">
        <is>
          <t>Cédric Brun</t>
        </is>
      </c>
      <c r="C170" s="65" t="inlineStr">
        <is>
          <t>Particulier</t>
        </is>
      </c>
      <c r="D170" s="65" t="inlineStr">
        <is>
          <t>Colomiers</t>
        </is>
      </c>
      <c r="E170" s="65" t="inlineStr">
        <is>
          <t>31770</t>
        </is>
      </c>
      <c r="F170" s="65" t="inlineStr">
        <is>
          <t>Toulouse</t>
        </is>
      </c>
      <c r="G170" s="65" t="inlineStr">
        <is>
          <t>Bouche-à-oreille</t>
        </is>
      </c>
      <c r="H170" s="66" t="n">
        <v>44625</v>
      </c>
      <c r="I170" s="65" t="inlineStr">
        <is>
          <t>Standard</t>
        </is>
      </c>
    </row>
    <row r="171">
      <c r="A171" s="65" t="inlineStr">
        <is>
          <t>CLI-0023</t>
        </is>
      </c>
      <c r="B171" s="65" t="inlineStr">
        <is>
          <t>Joëlle Millet</t>
        </is>
      </c>
      <c r="C171" s="65" t="inlineStr">
        <is>
          <t>Particulier</t>
        </is>
      </c>
      <c r="D171" s="65" t="inlineStr">
        <is>
          <t>Tournefeuille</t>
        </is>
      </c>
      <c r="E171" s="65" t="inlineStr">
        <is>
          <t>31170</t>
        </is>
      </c>
      <c r="F171" s="65" t="inlineStr">
        <is>
          <t>Toulouse</t>
        </is>
      </c>
      <c r="G171" s="65" t="inlineStr">
        <is>
          <t>Site web</t>
        </is>
      </c>
      <c r="H171" s="66" t="n">
        <v>44638</v>
      </c>
      <c r="I171" s="65" t="inlineStr">
        <is>
          <t>Bon payeur</t>
        </is>
      </c>
    </row>
    <row r="172">
      <c r="A172" s="65" t="inlineStr">
        <is>
          <t>CLI-0069</t>
        </is>
      </c>
      <c r="B172" s="65" t="inlineStr">
        <is>
          <t>Cabinet vétérinaire Dorel 18</t>
        </is>
      </c>
      <c r="C172" s="65" t="inlineStr">
        <is>
          <t>Professionnel</t>
        </is>
      </c>
      <c r="D172" s="65" t="inlineStr">
        <is>
          <t>Blagnac</t>
        </is>
      </c>
      <c r="E172" s="65" t="inlineStr">
        <is>
          <t>31700</t>
        </is>
      </c>
      <c r="F172" s="65" t="inlineStr">
        <is>
          <t>Toulouse</t>
        </is>
      </c>
      <c r="G172" s="65" t="inlineStr">
        <is>
          <t>Bouche-à-oreille</t>
        </is>
      </c>
      <c r="H172" s="66" t="n">
        <v>44639</v>
      </c>
      <c r="I172" s="65" t="inlineStr">
        <is>
          <t>Standard</t>
        </is>
      </c>
    </row>
    <row r="173">
      <c r="A173" s="65" t="inlineStr">
        <is>
          <t>CLI-0105</t>
        </is>
      </c>
      <c r="B173" s="65" t="inlineStr">
        <is>
          <t>Gaëlle Roussel</t>
        </is>
      </c>
      <c r="C173" s="65" t="inlineStr">
        <is>
          <t>Particulier</t>
        </is>
      </c>
      <c r="D173" s="65" t="inlineStr">
        <is>
          <t>Muret</t>
        </is>
      </c>
      <c r="E173" s="65" t="inlineStr">
        <is>
          <t>31600</t>
        </is>
      </c>
      <c r="F173" s="65" t="inlineStr">
        <is>
          <t>Toulouse</t>
        </is>
      </c>
      <c r="G173" s="65" t="inlineStr">
        <is>
          <t>Partenaire</t>
        </is>
      </c>
      <c r="H173" s="66" t="n">
        <v>44649</v>
      </c>
      <c r="I173" s="65" t="inlineStr">
        <is>
          <t>Standard</t>
        </is>
      </c>
    </row>
    <row r="174">
      <c r="A174" s="65" t="inlineStr">
        <is>
          <t>CLI-0103</t>
        </is>
      </c>
      <c r="B174" s="65" t="inlineStr">
        <is>
          <t>Ibrahim Barbier</t>
        </is>
      </c>
      <c r="C174" s="65" t="inlineStr">
        <is>
          <t>Particulier</t>
        </is>
      </c>
      <c r="D174" s="65" t="inlineStr">
        <is>
          <t>Muret</t>
        </is>
      </c>
      <c r="E174" s="65" t="inlineStr">
        <is>
          <t>31600</t>
        </is>
      </c>
      <c r="F174" s="65" t="inlineStr">
        <is>
          <t>Toulouse</t>
        </is>
      </c>
      <c r="G174" s="65" t="inlineStr">
        <is>
          <t>Bouche-à-oreille</t>
        </is>
      </c>
      <c r="H174" s="66" t="n">
        <v>44651</v>
      </c>
      <c r="I174" s="65" t="inlineStr">
        <is>
          <t>Standard</t>
        </is>
      </c>
    </row>
    <row r="175">
      <c r="A175" s="65" t="inlineStr">
        <is>
          <t>CLI-0155</t>
        </is>
      </c>
      <c r="B175" s="65" t="inlineStr">
        <is>
          <t>Adrien Guerin</t>
        </is>
      </c>
      <c r="C175" s="65" t="inlineStr">
        <is>
          <t>Particulier</t>
        </is>
      </c>
      <c r="D175" s="65" t="inlineStr">
        <is>
          <t>Talence</t>
        </is>
      </c>
      <c r="E175" s="65" t="inlineStr">
        <is>
          <t>33400</t>
        </is>
      </c>
      <c r="F175" s="65" t="inlineStr">
        <is>
          <t>Bordeaux</t>
        </is>
      </c>
      <c r="G175" s="65" t="inlineStr">
        <is>
          <t>Site web</t>
        </is>
      </c>
      <c r="H175" s="66" t="n">
        <v>44657</v>
      </c>
      <c r="I175" s="65" t="inlineStr">
        <is>
          <t>Lent</t>
        </is>
      </c>
    </row>
    <row r="176">
      <c r="A176" s="65" t="inlineStr">
        <is>
          <t>CLI-0035</t>
        </is>
      </c>
      <c r="B176" s="65" t="inlineStr">
        <is>
          <t>Gérard Aubert</t>
        </is>
      </c>
      <c r="C176" s="65" t="inlineStr">
        <is>
          <t>Particulier</t>
        </is>
      </c>
      <c r="D176" s="65" t="inlineStr">
        <is>
          <t>Bègles</t>
        </is>
      </c>
      <c r="E176" s="65" t="inlineStr">
        <is>
          <t>33130</t>
        </is>
      </c>
      <c r="F176" s="65" t="inlineStr">
        <is>
          <t>Bordeaux</t>
        </is>
      </c>
      <c r="G176" s="65" t="inlineStr">
        <is>
          <t>Bouche-à-oreille</t>
        </is>
      </c>
      <c r="H176" s="66" t="n">
        <v>44663</v>
      </c>
      <c r="I176" s="65" t="inlineStr">
        <is>
          <t>Lent</t>
        </is>
      </c>
    </row>
    <row r="177">
      <c r="A177" s="65" t="inlineStr">
        <is>
          <t>CLI-0133</t>
        </is>
      </c>
      <c r="B177" s="65" t="inlineStr">
        <is>
          <t>SARL Toitures Sud 11</t>
        </is>
      </c>
      <c r="C177" s="65" t="inlineStr">
        <is>
          <t>Syndic</t>
        </is>
      </c>
      <c r="D177" s="65" t="inlineStr">
        <is>
          <t>Libourne</t>
        </is>
      </c>
      <c r="E177" s="65" t="inlineStr">
        <is>
          <t>33500</t>
        </is>
      </c>
      <c r="F177" s="65" t="inlineStr">
        <is>
          <t>Bordeaux</t>
        </is>
      </c>
      <c r="G177" s="65" t="inlineStr">
        <is>
          <t>Site web</t>
        </is>
      </c>
      <c r="H177" s="66" t="n">
        <v>44667</v>
      </c>
      <c r="I177" s="65" t="inlineStr">
        <is>
          <t>Lent</t>
        </is>
      </c>
    </row>
    <row r="178">
      <c r="A178" s="65" t="inlineStr">
        <is>
          <t>CLI-0173</t>
        </is>
      </c>
      <c r="B178" s="65" t="inlineStr">
        <is>
          <t>Valérie Blanc</t>
        </is>
      </c>
      <c r="C178" s="65" t="inlineStr">
        <is>
          <t>Particulier</t>
        </is>
      </c>
      <c r="D178" s="65" t="inlineStr">
        <is>
          <t>Talence</t>
        </is>
      </c>
      <c r="E178" s="65" t="inlineStr">
        <is>
          <t>33400</t>
        </is>
      </c>
      <c r="F178" s="65" t="inlineStr">
        <is>
          <t>Bordeaux</t>
        </is>
      </c>
      <c r="G178" s="65" t="inlineStr">
        <is>
          <t>Bouche-à-oreille</t>
        </is>
      </c>
      <c r="H178" s="66" t="n">
        <v>44673</v>
      </c>
      <c r="I178" s="65" t="inlineStr">
        <is>
          <t>Bon payeur</t>
        </is>
      </c>
    </row>
    <row r="179">
      <c r="A179" s="65" t="inlineStr">
        <is>
          <t>CLI-0087</t>
        </is>
      </c>
      <c r="B179" s="65" t="inlineStr">
        <is>
          <t>Hugo Noel</t>
        </is>
      </c>
      <c r="C179" s="65" t="inlineStr">
        <is>
          <t>Particulier</t>
        </is>
      </c>
      <c r="D179" s="65" t="inlineStr">
        <is>
          <t>Muret</t>
        </is>
      </c>
      <c r="E179" s="65" t="inlineStr">
        <is>
          <t>31600</t>
        </is>
      </c>
      <c r="F179" s="65" t="inlineStr">
        <is>
          <t>Toulouse</t>
        </is>
      </c>
      <c r="G179" s="65" t="inlineStr">
        <is>
          <t>Bouche-à-oreille</t>
        </is>
      </c>
      <c r="H179" s="66" t="n">
        <v>44674</v>
      </c>
      <c r="I179" s="65" t="inlineStr">
        <is>
          <t>Bon payeur</t>
        </is>
      </c>
    </row>
    <row r="180">
      <c r="A180" s="65" t="inlineStr">
        <is>
          <t>CLI-0183</t>
        </is>
      </c>
      <c r="B180" s="65" t="inlineStr">
        <is>
          <t>Hélène Dupuis</t>
        </is>
      </c>
      <c r="C180" s="65" t="inlineStr">
        <is>
          <t>Particulier</t>
        </is>
      </c>
      <c r="D180" s="65" t="inlineStr">
        <is>
          <t>Talence</t>
        </is>
      </c>
      <c r="E180" s="65" t="inlineStr">
        <is>
          <t>33400</t>
        </is>
      </c>
      <c r="F180" s="65" t="inlineStr">
        <is>
          <t>Bordeaux</t>
        </is>
      </c>
      <c r="G180" s="65" t="inlineStr">
        <is>
          <t>Bouche-à-oreille</t>
        </is>
      </c>
      <c r="H180" s="66" t="n">
        <v>44675</v>
      </c>
      <c r="I180" s="65" t="inlineStr">
        <is>
          <t>Bon payeur</t>
        </is>
      </c>
    </row>
    <row r="181">
      <c r="A181" s="65" t="inlineStr">
        <is>
          <t>CLI-0021</t>
        </is>
      </c>
      <c r="B181" s="65" t="inlineStr">
        <is>
          <t>Quentin Brun</t>
        </is>
      </c>
      <c r="C181" s="65" t="inlineStr">
        <is>
          <t>Particulier</t>
        </is>
      </c>
      <c r="D181" s="65" t="inlineStr">
        <is>
          <t>Bordeaux</t>
        </is>
      </c>
      <c r="E181" s="65" t="inlineStr">
        <is>
          <t>33000</t>
        </is>
      </c>
      <c r="F181" s="65" t="inlineStr">
        <is>
          <t>Bordeaux</t>
        </is>
      </c>
      <c r="G181" s="65" t="inlineStr">
        <is>
          <t>Site web</t>
        </is>
      </c>
      <c r="H181" s="66" t="n">
        <v>44683</v>
      </c>
      <c r="I181" s="65" t="inlineStr">
        <is>
          <t>Standard</t>
        </is>
      </c>
    </row>
    <row r="182">
      <c r="A182" s="65" t="inlineStr">
        <is>
          <t>CLI-0162</t>
        </is>
      </c>
      <c r="B182" s="65" t="inlineStr">
        <is>
          <t>Yasmine Gaillard</t>
        </is>
      </c>
      <c r="C182" s="65" t="inlineStr">
        <is>
          <t>Particulier</t>
        </is>
      </c>
      <c r="D182" s="65" t="inlineStr">
        <is>
          <t>Pessac</t>
        </is>
      </c>
      <c r="E182" s="65" t="inlineStr">
        <is>
          <t>33600</t>
        </is>
      </c>
      <c r="F182" s="65" t="inlineStr">
        <is>
          <t>Bordeaux</t>
        </is>
      </c>
      <c r="G182" s="65" t="inlineStr">
        <is>
          <t>Annuaire pro</t>
        </is>
      </c>
      <c r="H182" s="66" t="n">
        <v>44684</v>
      </c>
      <c r="I182" s="65" t="inlineStr">
        <is>
          <t>Standard</t>
        </is>
      </c>
    </row>
    <row r="183">
      <c r="A183" s="65" t="inlineStr">
        <is>
          <t>CLI-0093</t>
        </is>
      </c>
      <c r="B183" s="65" t="inlineStr">
        <is>
          <t>SCI Les Tilleuls 18</t>
        </is>
      </c>
      <c r="C183" s="65" t="inlineStr">
        <is>
          <t>Professionnel</t>
        </is>
      </c>
      <c r="D183" s="65" t="inlineStr">
        <is>
          <t>Libourne</t>
        </is>
      </c>
      <c r="E183" s="65" t="inlineStr">
        <is>
          <t>33500</t>
        </is>
      </c>
      <c r="F183" s="65" t="inlineStr">
        <is>
          <t>Bordeaux</t>
        </is>
      </c>
      <c r="G183" s="65" t="inlineStr">
        <is>
          <t>Bouche-à-oreille</t>
        </is>
      </c>
      <c r="H183" s="66" t="n">
        <v>44688</v>
      </c>
      <c r="I183" s="65" t="inlineStr">
        <is>
          <t>Standard</t>
        </is>
      </c>
    </row>
    <row r="184">
      <c r="A184" s="65" t="inlineStr">
        <is>
          <t>CLI-0034</t>
        </is>
      </c>
      <c r="B184" s="65" t="inlineStr">
        <is>
          <t>Gérard Noel</t>
        </is>
      </c>
      <c r="C184" s="65" t="inlineStr">
        <is>
          <t>Particulier</t>
        </is>
      </c>
      <c r="D184" s="65" t="inlineStr">
        <is>
          <t>Muret</t>
        </is>
      </c>
      <c r="E184" s="65" t="inlineStr">
        <is>
          <t>31600</t>
        </is>
      </c>
      <c r="F184" s="65" t="inlineStr">
        <is>
          <t>Toulouse</t>
        </is>
      </c>
      <c r="G184" s="65" t="inlineStr">
        <is>
          <t>Bouche-à-oreille</t>
        </is>
      </c>
      <c r="H184" s="66" t="n">
        <v>44689</v>
      </c>
      <c r="I184" s="65" t="inlineStr">
        <is>
          <t>Bon payeur</t>
        </is>
      </c>
    </row>
    <row r="185">
      <c r="A185" s="65" t="inlineStr">
        <is>
          <t>CLI-0085</t>
        </is>
      </c>
      <c r="B185" s="65" t="inlineStr">
        <is>
          <t>Pauline Faure</t>
        </is>
      </c>
      <c r="C185" s="65" t="inlineStr">
        <is>
          <t>Particulier</t>
        </is>
      </c>
      <c r="D185" s="65" t="inlineStr">
        <is>
          <t>Muret</t>
        </is>
      </c>
      <c r="E185" s="65" t="inlineStr">
        <is>
          <t>31600</t>
        </is>
      </c>
      <c r="F185" s="65" t="inlineStr">
        <is>
          <t>Toulouse</t>
        </is>
      </c>
      <c r="G185" s="65" t="inlineStr">
        <is>
          <t>Partenaire</t>
        </is>
      </c>
      <c r="H185" s="66" t="n">
        <v>44689</v>
      </c>
      <c r="I185" s="65" t="inlineStr">
        <is>
          <t>Lent</t>
        </is>
      </c>
    </row>
    <row r="186">
      <c r="A186" s="65" t="inlineStr">
        <is>
          <t>CLI-0090</t>
        </is>
      </c>
      <c r="B186" s="65" t="inlineStr">
        <is>
          <t>Hélène Renard</t>
        </is>
      </c>
      <c r="C186" s="65" t="inlineStr">
        <is>
          <t>Particulier</t>
        </is>
      </c>
      <c r="D186" s="65" t="inlineStr">
        <is>
          <t>Talence</t>
        </is>
      </c>
      <c r="E186" s="65" t="inlineStr">
        <is>
          <t>33400</t>
        </is>
      </c>
      <c r="F186" s="65" t="inlineStr">
        <is>
          <t>Bordeaux</t>
        </is>
      </c>
      <c r="G186" s="65" t="inlineStr">
        <is>
          <t>Bouche-à-oreille</t>
        </is>
      </c>
      <c r="H186" s="66" t="n">
        <v>44704</v>
      </c>
      <c r="I186" s="65" t="inlineStr">
        <is>
          <t>Bon payeur</t>
        </is>
      </c>
    </row>
    <row r="187">
      <c r="A187" s="65" t="inlineStr">
        <is>
          <t>CLI-0143</t>
        </is>
      </c>
      <c r="B187" s="65" t="inlineStr">
        <is>
          <t>Gérard Colin</t>
        </is>
      </c>
      <c r="C187" s="65" t="inlineStr">
        <is>
          <t>Particulier</t>
        </is>
      </c>
      <c r="D187" s="65" t="inlineStr">
        <is>
          <t>Blagnac</t>
        </is>
      </c>
      <c r="E187" s="65" t="inlineStr">
        <is>
          <t>31700</t>
        </is>
      </c>
      <c r="F187" s="65" t="inlineStr">
        <is>
          <t>Toulouse</t>
        </is>
      </c>
      <c r="G187" s="65" t="inlineStr">
        <is>
          <t>Bouche-à-oreille</t>
        </is>
      </c>
      <c r="H187" s="66" t="n">
        <v>44709</v>
      </c>
      <c r="I187" s="65" t="inlineStr">
        <is>
          <t>Bon payeur</t>
        </is>
      </c>
    </row>
    <row r="188">
      <c r="A188" s="65" t="inlineStr">
        <is>
          <t>CLI-0011</t>
        </is>
      </c>
      <c r="B188" s="65" t="inlineStr">
        <is>
          <t>Serge Nguyen</t>
        </is>
      </c>
      <c r="C188" s="65" t="inlineStr">
        <is>
          <t>Particulier</t>
        </is>
      </c>
      <c r="D188" s="65" t="inlineStr">
        <is>
          <t>Pessac</t>
        </is>
      </c>
      <c r="E188" s="65" t="inlineStr">
        <is>
          <t>33600</t>
        </is>
      </c>
      <c r="F188" s="65" t="inlineStr">
        <is>
          <t>Bordeaux</t>
        </is>
      </c>
      <c r="G188" s="65" t="inlineStr">
        <is>
          <t>Google Ads</t>
        </is>
      </c>
      <c r="H188" s="66" t="n">
        <v>44711</v>
      </c>
      <c r="I188" s="65" t="inlineStr">
        <is>
          <t>Standard</t>
        </is>
      </c>
    </row>
    <row r="189">
      <c r="A189" s="65" t="inlineStr">
        <is>
          <t>CLI-0081</t>
        </is>
      </c>
      <c r="B189" s="65" t="inlineStr">
        <is>
          <t>Joëlle Millet</t>
        </is>
      </c>
      <c r="C189" s="65" t="inlineStr">
        <is>
          <t>Particulier</t>
        </is>
      </c>
      <c r="D189" s="65" t="inlineStr">
        <is>
          <t>Pessac</t>
        </is>
      </c>
      <c r="E189" s="65" t="inlineStr">
        <is>
          <t>33600</t>
        </is>
      </c>
      <c r="F189" s="65" t="inlineStr">
        <is>
          <t>Bordeaux</t>
        </is>
      </c>
      <c r="G189" s="65" t="inlineStr">
        <is>
          <t>Site web</t>
        </is>
      </c>
      <c r="H189" s="66" t="n">
        <v>44718</v>
      </c>
      <c r="I189" s="65" t="inlineStr">
        <is>
          <t>Standard</t>
        </is>
      </c>
    </row>
    <row r="190">
      <c r="A190" s="65" t="inlineStr">
        <is>
          <t>CLI-0153</t>
        </is>
      </c>
      <c r="B190" s="65" t="inlineStr">
        <is>
          <t>Adrien Roussel</t>
        </is>
      </c>
      <c r="C190" s="65" t="inlineStr">
        <is>
          <t>Particulier</t>
        </is>
      </c>
      <c r="D190" s="65" t="inlineStr">
        <is>
          <t>Bègles</t>
        </is>
      </c>
      <c r="E190" s="65" t="inlineStr">
        <is>
          <t>33130</t>
        </is>
      </c>
      <c r="F190" s="65" t="inlineStr">
        <is>
          <t>Bordeaux</t>
        </is>
      </c>
      <c r="G190" s="65" t="inlineStr">
        <is>
          <t>Bouche-à-oreille</t>
        </is>
      </c>
      <c r="H190" s="66" t="n">
        <v>44726</v>
      </c>
      <c r="I190" s="65" t="inlineStr">
        <is>
          <t>Standard</t>
        </is>
      </c>
    </row>
    <row r="191">
      <c r="A191" s="65" t="inlineStr">
        <is>
          <t>CLI-0094</t>
        </is>
      </c>
      <c r="B191" s="65" t="inlineStr">
        <is>
          <t>Garage Autoplus 11</t>
        </is>
      </c>
      <c r="C191" s="65" t="inlineStr">
        <is>
          <t>Professionnel</t>
        </is>
      </c>
      <c r="D191" s="65" t="inlineStr">
        <is>
          <t>Colomiers</t>
        </is>
      </c>
      <c r="E191" s="65" t="inlineStr">
        <is>
          <t>31770</t>
        </is>
      </c>
      <c r="F191" s="65" t="inlineStr">
        <is>
          <t>Toulouse</t>
        </is>
      </c>
      <c r="G191" s="65" t="inlineStr">
        <is>
          <t>Bouche-à-oreille</t>
        </is>
      </c>
      <c r="H191" s="66" t="n">
        <v>44729</v>
      </c>
      <c r="I191" s="65" t="inlineStr">
        <is>
          <t>Standard</t>
        </is>
      </c>
    </row>
    <row r="192">
      <c r="A192" s="65" t="inlineStr">
        <is>
          <t>CLI-0191</t>
        </is>
      </c>
      <c r="B192" s="65" t="inlineStr">
        <is>
          <t>Serge Aubert</t>
        </is>
      </c>
      <c r="C192" s="65" t="inlineStr">
        <is>
          <t>Particulier</t>
        </is>
      </c>
      <c r="D192" s="65" t="inlineStr">
        <is>
          <t>Pessac</t>
        </is>
      </c>
      <c r="E192" s="65" t="inlineStr">
        <is>
          <t>33600</t>
        </is>
      </c>
      <c r="F192" s="65" t="inlineStr">
        <is>
          <t>Bordeaux</t>
        </is>
      </c>
      <c r="G192" s="65" t="inlineStr">
        <is>
          <t>Bouche-à-oreille</t>
        </is>
      </c>
      <c r="H192" s="66" t="n">
        <v>44746</v>
      </c>
      <c r="I192" s="65" t="inlineStr">
        <is>
          <t>Standard</t>
        </is>
      </c>
    </row>
    <row r="193">
      <c r="A193" s="65" t="inlineStr">
        <is>
          <t>CLI-0192</t>
        </is>
      </c>
      <c r="B193" s="65" t="inlineStr">
        <is>
          <t>Ulysse Dubois</t>
        </is>
      </c>
      <c r="C193" s="65" t="inlineStr">
        <is>
          <t>Particulier</t>
        </is>
      </c>
      <c r="D193" s="65" t="inlineStr">
        <is>
          <t>Blagnac</t>
        </is>
      </c>
      <c r="E193" s="65" t="inlineStr">
        <is>
          <t>31700</t>
        </is>
      </c>
      <c r="F193" s="65" t="inlineStr">
        <is>
          <t>Toulouse</t>
        </is>
      </c>
      <c r="G193" s="65" t="inlineStr">
        <is>
          <t>Bouche-à-oreille</t>
        </is>
      </c>
      <c r="H193" s="66" t="n">
        <v>44747</v>
      </c>
      <c r="I193" s="65" t="inlineStr">
        <is>
          <t>Standard</t>
        </is>
      </c>
    </row>
    <row r="194">
      <c r="A194" s="65" t="inlineStr">
        <is>
          <t>CLI-0193</t>
        </is>
      </c>
      <c r="B194" s="65" t="inlineStr">
        <is>
          <t>Laure Nguyen</t>
        </is>
      </c>
      <c r="C194" s="65" t="inlineStr">
        <is>
          <t>Particulier</t>
        </is>
      </c>
      <c r="D194" s="65" t="inlineStr">
        <is>
          <t>Mérignac</t>
        </is>
      </c>
      <c r="E194" s="65" t="inlineStr">
        <is>
          <t>33700</t>
        </is>
      </c>
      <c r="F194" s="65" t="inlineStr">
        <is>
          <t>Bordeaux</t>
        </is>
      </c>
      <c r="G194" s="65" t="inlineStr">
        <is>
          <t>Bouche-à-oreille</t>
        </is>
      </c>
      <c r="H194" s="66" t="n">
        <v>44752</v>
      </c>
      <c r="I194" s="65" t="inlineStr">
        <is>
          <t>Bon payeur</t>
        </is>
      </c>
    </row>
    <row r="195">
      <c r="A195" s="65" t="inlineStr">
        <is>
          <t>CLI-0194</t>
        </is>
      </c>
      <c r="B195" s="65" t="inlineStr">
        <is>
          <t>Résidence Belvédère 15</t>
        </is>
      </c>
      <c r="C195" s="65" t="inlineStr">
        <is>
          <t>Syndic</t>
        </is>
      </c>
      <c r="D195" s="65" t="inlineStr">
        <is>
          <t>Muret</t>
        </is>
      </c>
      <c r="E195" s="65" t="inlineStr">
        <is>
          <t>31600</t>
        </is>
      </c>
      <c r="F195" s="65" t="inlineStr">
        <is>
          <t>Toulouse</t>
        </is>
      </c>
      <c r="G195" s="65" t="inlineStr">
        <is>
          <t>Google Ads</t>
        </is>
      </c>
      <c r="H195" s="66" t="n">
        <v>44756</v>
      </c>
      <c r="I195" s="65" t="inlineStr">
        <is>
          <t>Lent</t>
        </is>
      </c>
    </row>
    <row r="196">
      <c r="A196" s="65" t="inlineStr">
        <is>
          <t>CLI-0195</t>
        </is>
      </c>
      <c r="B196" s="65" t="inlineStr">
        <is>
          <t>Marc Masson</t>
        </is>
      </c>
      <c r="C196" s="65" t="inlineStr">
        <is>
          <t>Particulier</t>
        </is>
      </c>
      <c r="D196" s="65" t="inlineStr">
        <is>
          <t>Mérignac</t>
        </is>
      </c>
      <c r="E196" s="65" t="inlineStr">
        <is>
          <t>33700</t>
        </is>
      </c>
      <c r="F196" s="65" t="inlineStr">
        <is>
          <t>Bordeaux</t>
        </is>
      </c>
      <c r="G196" s="65" t="inlineStr">
        <is>
          <t>Bouche-à-oreille</t>
        </is>
      </c>
      <c r="H196" s="66" t="n">
        <v>44759</v>
      </c>
      <c r="I196" s="65" t="inlineStr">
        <is>
          <t>Bon payeur</t>
        </is>
      </c>
    </row>
    <row r="197">
      <c r="A197" s="65" t="inlineStr">
        <is>
          <t>CLI-0196</t>
        </is>
      </c>
      <c r="B197" s="65" t="inlineStr">
        <is>
          <t>Béatrice Robin</t>
        </is>
      </c>
      <c r="C197" s="65" t="inlineStr">
        <is>
          <t>Particulier</t>
        </is>
      </c>
      <c r="D197" s="65" t="inlineStr">
        <is>
          <t>Bègles</t>
        </is>
      </c>
      <c r="E197" s="65" t="inlineStr">
        <is>
          <t>33130</t>
        </is>
      </c>
      <c r="F197" s="65" t="inlineStr">
        <is>
          <t>Bordeaux</t>
        </is>
      </c>
      <c r="G197" s="65" t="inlineStr">
        <is>
          <t>Annuaire pro</t>
        </is>
      </c>
      <c r="H197" s="66" t="n">
        <v>44760</v>
      </c>
      <c r="I197" s="65" t="inlineStr">
        <is>
          <t>Standard</t>
        </is>
      </c>
    </row>
    <row r="198">
      <c r="A198" s="65" t="inlineStr">
        <is>
          <t>CLI-0197</t>
        </is>
      </c>
      <c r="B198" s="65" t="inlineStr">
        <is>
          <t>Marc Noel</t>
        </is>
      </c>
      <c r="C198" s="65" t="inlineStr">
        <is>
          <t>Particulier</t>
        </is>
      </c>
      <c r="D198" s="65" t="inlineStr">
        <is>
          <t>Libourne</t>
        </is>
      </c>
      <c r="E198" s="65" t="inlineStr">
        <is>
          <t>33500</t>
        </is>
      </c>
      <c r="F198" s="65" t="inlineStr">
        <is>
          <t>Bordeaux</t>
        </is>
      </c>
      <c r="G198" s="65" t="inlineStr">
        <is>
          <t>Annuaire pro</t>
        </is>
      </c>
      <c r="H198" s="66" t="n">
        <v>44765</v>
      </c>
      <c r="I198" s="65" t="inlineStr">
        <is>
          <t>Bon payeur</t>
        </is>
      </c>
    </row>
    <row r="199">
      <c r="A199" s="65" t="inlineStr">
        <is>
          <t>CLI-0198</t>
        </is>
      </c>
      <c r="B199" s="65" t="inlineStr">
        <is>
          <t>EHPAD Les Glycines 97</t>
        </is>
      </c>
      <c r="C199" s="65" t="inlineStr">
        <is>
          <t>Syndic</t>
        </is>
      </c>
      <c r="D199" s="65" t="inlineStr">
        <is>
          <t>Pessac</t>
        </is>
      </c>
      <c r="E199" s="65" t="inlineStr">
        <is>
          <t>33600</t>
        </is>
      </c>
      <c r="F199" s="65" t="inlineStr">
        <is>
          <t>Bordeaux</t>
        </is>
      </c>
      <c r="G199" s="65" t="inlineStr">
        <is>
          <t>Bouche-à-oreille</t>
        </is>
      </c>
      <c r="H199" s="66" t="n">
        <v>44767</v>
      </c>
      <c r="I199" s="65" t="inlineStr">
        <is>
          <t>Standard</t>
        </is>
      </c>
    </row>
    <row r="200">
      <c r="A200" s="65" t="inlineStr">
        <is>
          <t>CLI-0199</t>
        </is>
      </c>
      <c r="B200" s="65" t="inlineStr">
        <is>
          <t>Elsa Bonnet</t>
        </is>
      </c>
      <c r="C200" s="65" t="inlineStr">
        <is>
          <t>Particulier</t>
        </is>
      </c>
      <c r="D200" s="65" t="inlineStr">
        <is>
          <t>Blagnac</t>
        </is>
      </c>
      <c r="E200" s="65" t="inlineStr">
        <is>
          <t>31700</t>
        </is>
      </c>
      <c r="F200" s="65" t="inlineStr">
        <is>
          <t>Toulouse</t>
        </is>
      </c>
      <c r="G200" s="65" t="inlineStr">
        <is>
          <t>Bouche-à-oreille</t>
        </is>
      </c>
      <c r="H200" s="66" t="n">
        <v>44771</v>
      </c>
      <c r="I200" s="65" t="inlineStr">
        <is>
          <t>Bon payeur</t>
        </is>
      </c>
    </row>
    <row r="201">
      <c r="A201" s="65" t="inlineStr">
        <is>
          <t>CLI-0200</t>
        </is>
      </c>
      <c r="B201" s="65" t="inlineStr">
        <is>
          <t>Ibrahim Da Silva</t>
        </is>
      </c>
      <c r="C201" s="65" t="inlineStr">
        <is>
          <t>Particulier</t>
        </is>
      </c>
      <c r="D201" s="65" t="inlineStr">
        <is>
          <t>Mérignac</t>
        </is>
      </c>
      <c r="E201" s="65" t="inlineStr">
        <is>
          <t>33700</t>
        </is>
      </c>
      <c r="F201" s="65" t="inlineStr">
        <is>
          <t>Bordeaux</t>
        </is>
      </c>
      <c r="G201" s="65" t="inlineStr">
        <is>
          <t>Annuaire pro</t>
        </is>
      </c>
      <c r="H201" s="66" t="n">
        <v>44775</v>
      </c>
      <c r="I201" s="65" t="inlineStr">
        <is>
          <t>Standard</t>
        </is>
      </c>
    </row>
    <row r="202">
      <c r="A202" s="65" t="inlineStr">
        <is>
          <t>CLI-0201</t>
        </is>
      </c>
      <c r="B202" s="65" t="inlineStr">
        <is>
          <t>Inès Moreau</t>
        </is>
      </c>
      <c r="C202" s="65" t="inlineStr">
        <is>
          <t>Particulier</t>
        </is>
      </c>
      <c r="D202" s="65" t="inlineStr">
        <is>
          <t>Balma</t>
        </is>
      </c>
      <c r="E202" s="65" t="inlineStr">
        <is>
          <t>31130</t>
        </is>
      </c>
      <c r="F202" s="65" t="inlineStr">
        <is>
          <t>Toulouse</t>
        </is>
      </c>
      <c r="G202" s="65" t="inlineStr">
        <is>
          <t>Google Ads</t>
        </is>
      </c>
      <c r="H202" s="66" t="n">
        <v>44776</v>
      </c>
      <c r="I202" s="65" t="inlineStr">
        <is>
          <t>Standard</t>
        </is>
      </c>
    </row>
    <row r="203">
      <c r="A203" s="65" t="inlineStr">
        <is>
          <t>CLI-0202</t>
        </is>
      </c>
      <c r="B203" s="65" t="inlineStr">
        <is>
          <t>Camille Guerin</t>
        </is>
      </c>
      <c r="C203" s="65" t="inlineStr">
        <is>
          <t>Particulier</t>
        </is>
      </c>
      <c r="D203" s="65" t="inlineStr">
        <is>
          <t>Bègles</t>
        </is>
      </c>
      <c r="E203" s="65" t="inlineStr">
        <is>
          <t>33130</t>
        </is>
      </c>
      <c r="F203" s="65" t="inlineStr">
        <is>
          <t>Bordeaux</t>
        </is>
      </c>
      <c r="G203" s="65" t="inlineStr">
        <is>
          <t>Bouche-à-oreille</t>
        </is>
      </c>
      <c r="H203" s="66" t="n">
        <v>44779</v>
      </c>
      <c r="I203" s="65" t="inlineStr">
        <is>
          <t>Bon payeur</t>
        </is>
      </c>
    </row>
    <row r="204">
      <c r="A204" s="65" t="inlineStr">
        <is>
          <t>CLI-0203</t>
        </is>
      </c>
      <c r="B204" s="65" t="inlineStr">
        <is>
          <t>Rachida Dupuis</t>
        </is>
      </c>
      <c r="C204" s="65" t="inlineStr">
        <is>
          <t>Particulier</t>
        </is>
      </c>
      <c r="D204" s="65" t="inlineStr">
        <is>
          <t>Colomiers</t>
        </is>
      </c>
      <c r="E204" s="65" t="inlineStr">
        <is>
          <t>31770</t>
        </is>
      </c>
      <c r="F204" s="65" t="inlineStr">
        <is>
          <t>Toulouse</t>
        </is>
      </c>
      <c r="G204" s="65" t="inlineStr">
        <is>
          <t>Annuaire pro</t>
        </is>
      </c>
      <c r="H204" s="66" t="n">
        <v>44781</v>
      </c>
      <c r="I204" s="65" t="inlineStr">
        <is>
          <t>Standard</t>
        </is>
      </c>
    </row>
    <row r="205">
      <c r="A205" s="65" t="inlineStr">
        <is>
          <t>CLI-0204</t>
        </is>
      </c>
      <c r="B205" s="65" t="inlineStr">
        <is>
          <t>Camille Rey</t>
        </is>
      </c>
      <c r="C205" s="65" t="inlineStr">
        <is>
          <t>Particulier</t>
        </is>
      </c>
      <c r="D205" s="65" t="inlineStr">
        <is>
          <t>Balma</t>
        </is>
      </c>
      <c r="E205" s="65" t="inlineStr">
        <is>
          <t>31130</t>
        </is>
      </c>
      <c r="F205" s="65" t="inlineStr">
        <is>
          <t>Toulouse</t>
        </is>
      </c>
      <c r="G205" s="65" t="inlineStr">
        <is>
          <t>Bouche-à-oreille</t>
        </is>
      </c>
      <c r="H205" s="66" t="n">
        <v>44782</v>
      </c>
      <c r="I205" s="65" t="inlineStr">
        <is>
          <t>Standard</t>
        </is>
      </c>
    </row>
    <row r="206">
      <c r="A206" s="65" t="inlineStr">
        <is>
          <t>CLI-0205</t>
        </is>
      </c>
      <c r="B206" s="65" t="inlineStr">
        <is>
          <t>Garage Autoplus 11</t>
        </is>
      </c>
      <c r="C206" s="65" t="inlineStr">
        <is>
          <t>Professionnel</t>
        </is>
      </c>
      <c r="D206" s="65" t="inlineStr">
        <is>
          <t>Mérignac</t>
        </is>
      </c>
      <c r="E206" s="65" t="inlineStr">
        <is>
          <t>33700</t>
        </is>
      </c>
      <c r="F206" s="65" t="inlineStr">
        <is>
          <t>Bordeaux</t>
        </is>
      </c>
      <c r="G206" s="65" t="inlineStr">
        <is>
          <t>Partenaire</t>
        </is>
      </c>
      <c r="H206" s="66" t="n">
        <v>44784</v>
      </c>
      <c r="I206" s="65" t="inlineStr">
        <is>
          <t>Standard</t>
        </is>
      </c>
    </row>
    <row r="207">
      <c r="A207" s="65" t="inlineStr">
        <is>
          <t>CLI-0206</t>
        </is>
      </c>
      <c r="B207" s="65" t="inlineStr">
        <is>
          <t>Groupe scolaire Jean-Jaurès 72</t>
        </is>
      </c>
      <c r="C207" s="65" t="inlineStr">
        <is>
          <t>Syndic</t>
        </is>
      </c>
      <c r="D207" s="65" t="inlineStr">
        <is>
          <t>Colomiers</t>
        </is>
      </c>
      <c r="E207" s="65" t="inlineStr">
        <is>
          <t>31770</t>
        </is>
      </c>
      <c r="F207" s="65" t="inlineStr">
        <is>
          <t>Toulouse</t>
        </is>
      </c>
      <c r="G207" s="65" t="inlineStr">
        <is>
          <t>Bouche-à-oreille</t>
        </is>
      </c>
      <c r="H207" s="66" t="n">
        <v>44786</v>
      </c>
      <c r="I207" s="65" t="inlineStr">
        <is>
          <t>Bon payeur</t>
        </is>
      </c>
    </row>
    <row r="208">
      <c r="A208" s="65" t="inlineStr">
        <is>
          <t>CLI-0207</t>
        </is>
      </c>
      <c r="B208" s="65" t="inlineStr">
        <is>
          <t>Adrien Nguyen</t>
        </is>
      </c>
      <c r="C208" s="65" t="inlineStr">
        <is>
          <t>Particulier</t>
        </is>
      </c>
      <c r="D208" s="65" t="inlineStr">
        <is>
          <t>Blagnac</t>
        </is>
      </c>
      <c r="E208" s="65" t="inlineStr">
        <is>
          <t>31700</t>
        </is>
      </c>
      <c r="F208" s="65" t="inlineStr">
        <is>
          <t>Toulouse</t>
        </is>
      </c>
      <c r="G208" s="65" t="inlineStr">
        <is>
          <t>Bouche-à-oreille</t>
        </is>
      </c>
      <c r="H208" s="66" t="n">
        <v>44788</v>
      </c>
      <c r="I208" s="65" t="inlineStr">
        <is>
          <t>Litigieux</t>
        </is>
      </c>
    </row>
    <row r="209">
      <c r="A209" s="65" t="inlineStr">
        <is>
          <t>CLI-0208</t>
        </is>
      </c>
      <c r="B209" s="65" t="inlineStr">
        <is>
          <t>Gérard Rey</t>
        </is>
      </c>
      <c r="C209" s="65" t="inlineStr">
        <is>
          <t>Particulier</t>
        </is>
      </c>
      <c r="D209" s="65" t="inlineStr">
        <is>
          <t>Pessac</t>
        </is>
      </c>
      <c r="E209" s="65" t="inlineStr">
        <is>
          <t>33600</t>
        </is>
      </c>
      <c r="F209" s="65" t="inlineStr">
        <is>
          <t>Bordeaux</t>
        </is>
      </c>
      <c r="G209" s="65" t="inlineStr">
        <is>
          <t>Prospection</t>
        </is>
      </c>
      <c r="H209" s="66" t="n">
        <v>44792</v>
      </c>
      <c r="I209" s="65" t="inlineStr">
        <is>
          <t>Standard</t>
        </is>
      </c>
    </row>
    <row r="210">
      <c r="A210" s="65" t="inlineStr">
        <is>
          <t>CLI-0209</t>
        </is>
      </c>
      <c r="B210" s="65" t="inlineStr">
        <is>
          <t>Damien Colin</t>
        </is>
      </c>
      <c r="C210" s="65" t="inlineStr">
        <is>
          <t>Particulier</t>
        </is>
      </c>
      <c r="D210" s="65" t="inlineStr">
        <is>
          <t>Tournefeuille</t>
        </is>
      </c>
      <c r="E210" s="65" t="inlineStr">
        <is>
          <t>31170</t>
        </is>
      </c>
      <c r="F210" s="65" t="inlineStr">
        <is>
          <t>Toulouse</t>
        </is>
      </c>
      <c r="G210" s="65" t="inlineStr">
        <is>
          <t>Annuaire pro</t>
        </is>
      </c>
      <c r="H210" s="66" t="n">
        <v>44796</v>
      </c>
      <c r="I210" s="65" t="inlineStr">
        <is>
          <t>Standard</t>
        </is>
      </c>
    </row>
    <row r="211">
      <c r="A211" s="65" t="inlineStr">
        <is>
          <t>CLI-0210</t>
        </is>
      </c>
      <c r="B211" s="65" t="inlineStr">
        <is>
          <t>William Vidal</t>
        </is>
      </c>
      <c r="C211" s="65" t="inlineStr">
        <is>
          <t>Particulier</t>
        </is>
      </c>
      <c r="D211" s="65" t="inlineStr">
        <is>
          <t>Toulouse</t>
        </is>
      </c>
      <c r="E211" s="65" t="inlineStr">
        <is>
          <t>31000</t>
        </is>
      </c>
      <c r="F211" s="65" t="inlineStr">
        <is>
          <t>Toulouse</t>
        </is>
      </c>
      <c r="G211" s="65" t="inlineStr">
        <is>
          <t>Prospection</t>
        </is>
      </c>
      <c r="H211" s="66" t="n">
        <v>44799</v>
      </c>
      <c r="I211" s="65" t="inlineStr">
        <is>
          <t>Litigieux</t>
        </is>
      </c>
    </row>
    <row r="212">
      <c r="A212" s="65" t="inlineStr">
        <is>
          <t>CLI-0211</t>
        </is>
      </c>
      <c r="B212" s="65" t="inlineStr">
        <is>
          <t>Gérard Chevalier</t>
        </is>
      </c>
      <c r="C212" s="65" t="inlineStr">
        <is>
          <t>Particulier</t>
        </is>
      </c>
      <c r="D212" s="65" t="inlineStr">
        <is>
          <t>Pessac</t>
        </is>
      </c>
      <c r="E212" s="65" t="inlineStr">
        <is>
          <t>33600</t>
        </is>
      </c>
      <c r="F212" s="65" t="inlineStr">
        <is>
          <t>Bordeaux</t>
        </is>
      </c>
      <c r="G212" s="65" t="inlineStr">
        <is>
          <t>Bouche-à-oreille</t>
        </is>
      </c>
      <c r="H212" s="66" t="n">
        <v>44801</v>
      </c>
      <c r="I212" s="65" t="inlineStr">
        <is>
          <t>Standard</t>
        </is>
      </c>
    </row>
    <row r="213">
      <c r="A213" s="65" t="inlineStr">
        <is>
          <t>CLI-0212</t>
        </is>
      </c>
      <c r="B213" s="65" t="inlineStr">
        <is>
          <t>CCAS de Muret 64</t>
        </is>
      </c>
      <c r="C213" s="65" t="inlineStr">
        <is>
          <t>Professionnel</t>
        </is>
      </c>
      <c r="D213" s="65" t="inlineStr">
        <is>
          <t>Pessac</t>
        </is>
      </c>
      <c r="E213" s="65" t="inlineStr">
        <is>
          <t>33600</t>
        </is>
      </c>
      <c r="F213" s="65" t="inlineStr">
        <is>
          <t>Bordeaux</t>
        </is>
      </c>
      <c r="G213" s="65" t="inlineStr">
        <is>
          <t>Partenaire</t>
        </is>
      </c>
      <c r="H213" s="66" t="n">
        <v>44805</v>
      </c>
      <c r="I213" s="65" t="inlineStr">
        <is>
          <t>Standard</t>
        </is>
      </c>
    </row>
    <row r="214">
      <c r="A214" s="65" t="inlineStr">
        <is>
          <t>CLI-0213</t>
        </is>
      </c>
      <c r="B214" s="65" t="inlineStr">
        <is>
          <t>Garage Autoplus 32</t>
        </is>
      </c>
      <c r="C214" s="65" t="inlineStr">
        <is>
          <t>Professionnel</t>
        </is>
      </c>
      <c r="D214" s="65" t="inlineStr">
        <is>
          <t>Bordeaux</t>
        </is>
      </c>
      <c r="E214" s="65" t="inlineStr">
        <is>
          <t>33000</t>
        </is>
      </c>
      <c r="F214" s="65" t="inlineStr">
        <is>
          <t>Bordeaux</t>
        </is>
      </c>
      <c r="G214" s="65" t="inlineStr">
        <is>
          <t>Bouche-à-oreille</t>
        </is>
      </c>
      <c r="H214" s="66" t="n">
        <v>44806</v>
      </c>
      <c r="I214" s="65" t="inlineStr">
        <is>
          <t>Lent</t>
        </is>
      </c>
    </row>
    <row r="215">
      <c r="A215" s="65" t="inlineStr">
        <is>
          <t>CLI-0214</t>
        </is>
      </c>
      <c r="B215" s="65" t="inlineStr">
        <is>
          <t>Quentin Perrin</t>
        </is>
      </c>
      <c r="C215" s="65" t="inlineStr">
        <is>
          <t>Particulier</t>
        </is>
      </c>
      <c r="D215" s="65" t="inlineStr">
        <is>
          <t>Muret</t>
        </is>
      </c>
      <c r="E215" s="65" t="inlineStr">
        <is>
          <t>31600</t>
        </is>
      </c>
      <c r="F215" s="65" t="inlineStr">
        <is>
          <t>Toulouse</t>
        </is>
      </c>
      <c r="G215" s="65" t="inlineStr">
        <is>
          <t>Bouche-à-oreille</t>
        </is>
      </c>
      <c r="H215" s="66" t="n">
        <v>44809</v>
      </c>
      <c r="I215" s="65" t="inlineStr">
        <is>
          <t>Bon payeur</t>
        </is>
      </c>
    </row>
    <row r="216">
      <c r="A216" s="65" t="inlineStr">
        <is>
          <t>CLI-0215</t>
        </is>
      </c>
      <c r="B216" s="65" t="inlineStr">
        <is>
          <t>Émile Poirier</t>
        </is>
      </c>
      <c r="C216" s="65" t="inlineStr">
        <is>
          <t>Particulier</t>
        </is>
      </c>
      <c r="D216" s="65" t="inlineStr">
        <is>
          <t>Toulouse</t>
        </is>
      </c>
      <c r="E216" s="65" t="inlineStr">
        <is>
          <t>31000</t>
        </is>
      </c>
      <c r="F216" s="65" t="inlineStr">
        <is>
          <t>Toulouse</t>
        </is>
      </c>
      <c r="G216" s="65" t="inlineStr">
        <is>
          <t>Google Ads</t>
        </is>
      </c>
      <c r="H216" s="66" t="n">
        <v>44810</v>
      </c>
      <c r="I216" s="65" t="inlineStr">
        <is>
          <t>Bon payeur</t>
        </is>
      </c>
    </row>
    <row r="217">
      <c r="A217" s="65" t="inlineStr">
        <is>
          <t>CLI-0216</t>
        </is>
      </c>
      <c r="B217" s="65" t="inlineStr">
        <is>
          <t>Inès Vidal</t>
        </is>
      </c>
      <c r="C217" s="65" t="inlineStr">
        <is>
          <t>Particulier</t>
        </is>
      </c>
      <c r="D217" s="65" t="inlineStr">
        <is>
          <t>Bègles</t>
        </is>
      </c>
      <c r="E217" s="65" t="inlineStr">
        <is>
          <t>33130</t>
        </is>
      </c>
      <c r="F217" s="65" t="inlineStr">
        <is>
          <t>Bordeaux</t>
        </is>
      </c>
      <c r="G217" s="65" t="inlineStr">
        <is>
          <t>Google Ads</t>
        </is>
      </c>
      <c r="H217" s="66" t="n">
        <v>44813</v>
      </c>
      <c r="I217" s="65" t="inlineStr">
        <is>
          <t>Lent</t>
        </is>
      </c>
    </row>
    <row r="218">
      <c r="A218" s="65" t="inlineStr">
        <is>
          <t>CLI-0217</t>
        </is>
      </c>
      <c r="B218" s="65" t="inlineStr">
        <is>
          <t>Kevin Barbier</t>
        </is>
      </c>
      <c r="C218" s="65" t="inlineStr">
        <is>
          <t>Particulier</t>
        </is>
      </c>
      <c r="D218" s="65" t="inlineStr">
        <is>
          <t>Mérignac</t>
        </is>
      </c>
      <c r="E218" s="65" t="inlineStr">
        <is>
          <t>33700</t>
        </is>
      </c>
      <c r="F218" s="65" t="inlineStr">
        <is>
          <t>Bordeaux</t>
        </is>
      </c>
      <c r="G218" s="65" t="inlineStr">
        <is>
          <t>Bouche-à-oreille</t>
        </is>
      </c>
      <c r="H218" s="66" t="n">
        <v>44817</v>
      </c>
      <c r="I218" s="65" t="inlineStr">
        <is>
          <t>Standard</t>
        </is>
      </c>
    </row>
    <row r="219">
      <c r="A219" s="65" t="inlineStr">
        <is>
          <t>CLI-0218</t>
        </is>
      </c>
      <c r="B219" s="65" t="inlineStr">
        <is>
          <t>Résidence Les Oliviers 90</t>
        </is>
      </c>
      <c r="C219" s="65" t="inlineStr">
        <is>
          <t>Syndic</t>
        </is>
      </c>
      <c r="D219" s="65" t="inlineStr">
        <is>
          <t>Pessac</t>
        </is>
      </c>
      <c r="E219" s="65" t="inlineStr">
        <is>
          <t>33600</t>
        </is>
      </c>
      <c r="F219" s="65" t="inlineStr">
        <is>
          <t>Bordeaux</t>
        </is>
      </c>
      <c r="G219" s="65" t="inlineStr">
        <is>
          <t>Annuaire pro</t>
        </is>
      </c>
      <c r="H219" s="66" t="n">
        <v>44818</v>
      </c>
      <c r="I219" s="65" t="inlineStr">
        <is>
          <t>Lent</t>
        </is>
      </c>
    </row>
    <row r="220">
      <c r="A220" s="65" t="inlineStr">
        <is>
          <t>CLI-0219</t>
        </is>
      </c>
      <c r="B220" s="65" t="inlineStr">
        <is>
          <t>Franck Gaillard</t>
        </is>
      </c>
      <c r="C220" s="65" t="inlineStr">
        <is>
          <t>Particulier</t>
        </is>
      </c>
      <c r="D220" s="65" t="inlineStr">
        <is>
          <t>Blagnac</t>
        </is>
      </c>
      <c r="E220" s="65" t="inlineStr">
        <is>
          <t>31700</t>
        </is>
      </c>
      <c r="F220" s="65" t="inlineStr">
        <is>
          <t>Toulouse</t>
        </is>
      </c>
      <c r="G220" s="65" t="inlineStr">
        <is>
          <t>Bouche-à-oreille</t>
        </is>
      </c>
      <c r="H220" s="66" t="n">
        <v>44820</v>
      </c>
      <c r="I220" s="65" t="inlineStr">
        <is>
          <t>Standard</t>
        </is>
      </c>
    </row>
    <row r="221">
      <c r="A221" s="65" t="inlineStr">
        <is>
          <t>CLI-0220</t>
        </is>
      </c>
      <c r="B221" s="65" t="inlineStr">
        <is>
          <t>Joëlle Nguyen</t>
        </is>
      </c>
      <c r="C221" s="65" t="inlineStr">
        <is>
          <t>Particulier</t>
        </is>
      </c>
      <c r="D221" s="65" t="inlineStr">
        <is>
          <t>Libourne</t>
        </is>
      </c>
      <c r="E221" s="65" t="inlineStr">
        <is>
          <t>33500</t>
        </is>
      </c>
      <c r="F221" s="65" t="inlineStr">
        <is>
          <t>Bordeaux</t>
        </is>
      </c>
      <c r="G221" s="65" t="inlineStr">
        <is>
          <t>Site web</t>
        </is>
      </c>
      <c r="H221" s="66" t="n">
        <v>44823</v>
      </c>
      <c r="I221" s="65" t="inlineStr">
        <is>
          <t>Standard</t>
        </is>
      </c>
    </row>
    <row r="222">
      <c r="A222" s="65" t="inlineStr">
        <is>
          <t>CLI-0221</t>
        </is>
      </c>
      <c r="B222" s="65" t="inlineStr">
        <is>
          <t>Gaëlle Robin</t>
        </is>
      </c>
      <c r="C222" s="65" t="inlineStr">
        <is>
          <t>Particulier</t>
        </is>
      </c>
      <c r="D222" s="65" t="inlineStr">
        <is>
          <t>Bordeaux</t>
        </is>
      </c>
      <c r="E222" s="65" t="inlineStr">
        <is>
          <t>33000</t>
        </is>
      </c>
      <c r="F222" s="65" t="inlineStr">
        <is>
          <t>Bordeaux</t>
        </is>
      </c>
      <c r="G222" s="65" t="inlineStr">
        <is>
          <t>Google Ads</t>
        </is>
      </c>
      <c r="H222" s="66" t="n">
        <v>44825</v>
      </c>
      <c r="I222" s="65" t="inlineStr">
        <is>
          <t>Lent</t>
        </is>
      </c>
    </row>
    <row r="223">
      <c r="A223" s="65" t="inlineStr">
        <is>
          <t>CLI-0222</t>
        </is>
      </c>
      <c r="B223" s="65" t="inlineStr">
        <is>
          <t>Béatrice Millet</t>
        </is>
      </c>
      <c r="C223" s="65" t="inlineStr">
        <is>
          <t>Particulier</t>
        </is>
      </c>
      <c r="D223" s="65" t="inlineStr">
        <is>
          <t>Bègles</t>
        </is>
      </c>
      <c r="E223" s="65" t="inlineStr">
        <is>
          <t>33130</t>
        </is>
      </c>
      <c r="F223" s="65" t="inlineStr">
        <is>
          <t>Bordeaux</t>
        </is>
      </c>
      <c r="G223" s="65" t="inlineStr">
        <is>
          <t>Annuaire pro</t>
        </is>
      </c>
      <c r="H223" s="66" t="n">
        <v>44826</v>
      </c>
      <c r="I223" s="65" t="inlineStr">
        <is>
          <t>Bon payeur</t>
        </is>
      </c>
    </row>
    <row r="224">
      <c r="A224" s="65" t="inlineStr">
        <is>
          <t>CLI-0223</t>
        </is>
      </c>
      <c r="B224" s="65" t="inlineStr">
        <is>
          <t>Yasmine Da Silva</t>
        </is>
      </c>
      <c r="C224" s="65" t="inlineStr">
        <is>
          <t>Particulier</t>
        </is>
      </c>
      <c r="D224" s="65" t="inlineStr">
        <is>
          <t>Bordeaux</t>
        </is>
      </c>
      <c r="E224" s="65" t="inlineStr">
        <is>
          <t>33000</t>
        </is>
      </c>
      <c r="F224" s="65" t="inlineStr">
        <is>
          <t>Bordeaux</t>
        </is>
      </c>
      <c r="G224" s="65" t="inlineStr">
        <is>
          <t>Annuaire pro</t>
        </is>
      </c>
      <c r="H224" s="66" t="n">
        <v>44827</v>
      </c>
      <c r="I224" s="65" t="inlineStr">
        <is>
          <t>Standard</t>
        </is>
      </c>
    </row>
    <row r="225">
      <c r="A225" s="65" t="inlineStr">
        <is>
          <t>CLI-0224</t>
        </is>
      </c>
      <c r="B225" s="65" t="inlineStr">
        <is>
          <t>Nathalie Roussel</t>
        </is>
      </c>
      <c r="C225" s="65" t="inlineStr">
        <is>
          <t>Particulier</t>
        </is>
      </c>
      <c r="D225" s="65" t="inlineStr">
        <is>
          <t>Colomiers</t>
        </is>
      </c>
      <c r="E225" s="65" t="inlineStr">
        <is>
          <t>31770</t>
        </is>
      </c>
      <c r="F225" s="65" t="inlineStr">
        <is>
          <t>Toulouse</t>
        </is>
      </c>
      <c r="G225" s="65" t="inlineStr">
        <is>
          <t>Bouche-à-oreille</t>
        </is>
      </c>
      <c r="H225" s="66" t="n">
        <v>44829</v>
      </c>
      <c r="I225" s="65" t="inlineStr">
        <is>
          <t>Bon payeur</t>
        </is>
      </c>
    </row>
    <row r="226">
      <c r="A226" s="65" t="inlineStr">
        <is>
          <t>CLI-0225</t>
        </is>
      </c>
      <c r="B226" s="65" t="inlineStr">
        <is>
          <t>Rachida Léger</t>
        </is>
      </c>
      <c r="C226" s="65" t="inlineStr">
        <is>
          <t>Particulier</t>
        </is>
      </c>
      <c r="D226" s="65" t="inlineStr">
        <is>
          <t>Tournefeuille</t>
        </is>
      </c>
      <c r="E226" s="65" t="inlineStr">
        <is>
          <t>31170</t>
        </is>
      </c>
      <c r="F226" s="65" t="inlineStr">
        <is>
          <t>Toulouse</t>
        </is>
      </c>
      <c r="G226" s="65" t="inlineStr">
        <is>
          <t>Prospection</t>
        </is>
      </c>
      <c r="H226" s="66" t="n">
        <v>44830</v>
      </c>
      <c r="I226" s="65" t="inlineStr">
        <is>
          <t>Standard</t>
        </is>
      </c>
    </row>
    <row r="227">
      <c r="A227" s="65" t="inlineStr">
        <is>
          <t>CLI-0226</t>
        </is>
      </c>
      <c r="B227" s="65" t="inlineStr">
        <is>
          <t>Béatrice Girard</t>
        </is>
      </c>
      <c r="C227" s="65" t="inlineStr">
        <is>
          <t>Particulier</t>
        </is>
      </c>
      <c r="D227" s="65" t="inlineStr">
        <is>
          <t>Bègles</t>
        </is>
      </c>
      <c r="E227" s="65" t="inlineStr">
        <is>
          <t>33130</t>
        </is>
      </c>
      <c r="F227" s="65" t="inlineStr">
        <is>
          <t>Bordeaux</t>
        </is>
      </c>
      <c r="G227" s="65" t="inlineStr">
        <is>
          <t>Bouche-à-oreille</t>
        </is>
      </c>
      <c r="H227" s="66" t="n">
        <v>44832</v>
      </c>
      <c r="I227" s="65" t="inlineStr">
        <is>
          <t>Standard</t>
        </is>
      </c>
    </row>
    <row r="228">
      <c r="A228" s="65" t="inlineStr">
        <is>
          <t>CLI-0227</t>
        </is>
      </c>
      <c r="B228" s="65" t="inlineStr">
        <is>
          <t>Hugo Masson</t>
        </is>
      </c>
      <c r="C228" s="65" t="inlineStr">
        <is>
          <t>Particulier</t>
        </is>
      </c>
      <c r="D228" s="65" t="inlineStr">
        <is>
          <t>Tournefeuille</t>
        </is>
      </c>
      <c r="E228" s="65" t="inlineStr">
        <is>
          <t>31170</t>
        </is>
      </c>
      <c r="F228" s="65" t="inlineStr">
        <is>
          <t>Toulouse</t>
        </is>
      </c>
      <c r="G228" s="65" t="inlineStr">
        <is>
          <t>Bouche-à-oreille</t>
        </is>
      </c>
      <c r="H228" s="66" t="n">
        <v>44834</v>
      </c>
      <c r="I228" s="65" t="inlineStr">
        <is>
          <t>Lent</t>
        </is>
      </c>
    </row>
    <row r="229">
      <c r="A229" s="65" t="inlineStr">
        <is>
          <t>CLI-0228</t>
        </is>
      </c>
      <c r="B229" s="65" t="inlineStr">
        <is>
          <t>Inès Dubois</t>
        </is>
      </c>
      <c r="C229" s="65" t="inlineStr">
        <is>
          <t>Particulier</t>
        </is>
      </c>
      <c r="D229" s="65" t="inlineStr">
        <is>
          <t>Blagnac</t>
        </is>
      </c>
      <c r="E229" s="65" t="inlineStr">
        <is>
          <t>31700</t>
        </is>
      </c>
      <c r="F229" s="65" t="inlineStr">
        <is>
          <t>Toulouse</t>
        </is>
      </c>
      <c r="G229" s="65" t="inlineStr">
        <is>
          <t>Annuaire pro</t>
        </is>
      </c>
      <c r="H229" s="66" t="n">
        <v>44836</v>
      </c>
      <c r="I229" s="65" t="inlineStr">
        <is>
          <t>Standard</t>
        </is>
      </c>
    </row>
    <row r="230">
      <c r="A230" s="65" t="inlineStr">
        <is>
          <t>CLI-0229</t>
        </is>
      </c>
      <c r="B230" s="65" t="inlineStr">
        <is>
          <t>Franck Noel</t>
        </is>
      </c>
      <c r="C230" s="65" t="inlineStr">
        <is>
          <t>Particulier</t>
        </is>
      </c>
      <c r="D230" s="65" t="inlineStr">
        <is>
          <t>Colomiers</t>
        </is>
      </c>
      <c r="E230" s="65" t="inlineStr">
        <is>
          <t>31770</t>
        </is>
      </c>
      <c r="F230" s="65" t="inlineStr">
        <is>
          <t>Toulouse</t>
        </is>
      </c>
      <c r="G230" s="65" t="inlineStr">
        <is>
          <t>Google Ads</t>
        </is>
      </c>
      <c r="H230" s="66" t="n">
        <v>44838</v>
      </c>
      <c r="I230" s="65" t="inlineStr">
        <is>
          <t>Lent</t>
        </is>
      </c>
    </row>
    <row r="231">
      <c r="A231" s="65" t="inlineStr">
        <is>
          <t>CLI-0230</t>
        </is>
      </c>
      <c r="B231" s="65" t="inlineStr">
        <is>
          <t>Salle de sport Ironfit 79</t>
        </is>
      </c>
      <c r="C231" s="65" t="inlineStr">
        <is>
          <t>Professionnel</t>
        </is>
      </c>
      <c r="D231" s="65" t="inlineStr">
        <is>
          <t>Mérignac</t>
        </is>
      </c>
      <c r="E231" s="65" t="inlineStr">
        <is>
          <t>33700</t>
        </is>
      </c>
      <c r="F231" s="65" t="inlineStr">
        <is>
          <t>Bordeaux</t>
        </is>
      </c>
      <c r="G231" s="65" t="inlineStr">
        <is>
          <t>Partenaire</t>
        </is>
      </c>
      <c r="H231" s="66" t="n">
        <v>44839</v>
      </c>
      <c r="I231" s="65" t="inlineStr">
        <is>
          <t>Bon payeur</t>
        </is>
      </c>
    </row>
    <row r="232">
      <c r="A232" s="65" t="inlineStr">
        <is>
          <t>CLI-0231</t>
        </is>
      </c>
      <c r="B232" s="65" t="inlineStr">
        <is>
          <t>Salle de sport Ironfit 3</t>
        </is>
      </c>
      <c r="C232" s="65" t="inlineStr">
        <is>
          <t>Professionnel</t>
        </is>
      </c>
      <c r="D232" s="65" t="inlineStr">
        <is>
          <t>Talence</t>
        </is>
      </c>
      <c r="E232" s="65" t="inlineStr">
        <is>
          <t>33400</t>
        </is>
      </c>
      <c r="F232" s="65" t="inlineStr">
        <is>
          <t>Bordeaux</t>
        </is>
      </c>
      <c r="G232" s="65" t="inlineStr">
        <is>
          <t>Annuaire pro</t>
        </is>
      </c>
      <c r="H232" s="66" t="n">
        <v>44845</v>
      </c>
      <c r="I232" s="65" t="inlineStr">
        <is>
          <t>Bon payeur</t>
        </is>
      </c>
    </row>
    <row r="233">
      <c r="A233" s="65" t="inlineStr">
        <is>
          <t>CLI-0232</t>
        </is>
      </c>
      <c r="B233" s="65" t="inlineStr">
        <is>
          <t>Kevin Renard</t>
        </is>
      </c>
      <c r="C233" s="65" t="inlineStr">
        <is>
          <t>Particulier</t>
        </is>
      </c>
      <c r="D233" s="65" t="inlineStr">
        <is>
          <t>Bordeaux</t>
        </is>
      </c>
      <c r="E233" s="65" t="inlineStr">
        <is>
          <t>33000</t>
        </is>
      </c>
      <c r="F233" s="65" t="inlineStr">
        <is>
          <t>Bordeaux</t>
        </is>
      </c>
      <c r="G233" s="65" t="inlineStr">
        <is>
          <t>Partenaire</t>
        </is>
      </c>
      <c r="H233" s="66" t="n">
        <v>44848</v>
      </c>
      <c r="I233" s="65" t="inlineStr">
        <is>
          <t>Standard</t>
        </is>
      </c>
    </row>
    <row r="234">
      <c r="A234" s="65" t="inlineStr">
        <is>
          <t>CLI-0233</t>
        </is>
      </c>
      <c r="B234" s="65" t="inlineStr">
        <is>
          <t>Ibrahim Dupuis</t>
        </is>
      </c>
      <c r="C234" s="65" t="inlineStr">
        <is>
          <t>Particulier</t>
        </is>
      </c>
      <c r="D234" s="65" t="inlineStr">
        <is>
          <t>Colomiers</t>
        </is>
      </c>
      <c r="E234" s="65" t="inlineStr">
        <is>
          <t>31770</t>
        </is>
      </c>
      <c r="F234" s="65" t="inlineStr">
        <is>
          <t>Toulouse</t>
        </is>
      </c>
      <c r="G234" s="65" t="inlineStr">
        <is>
          <t>Site web</t>
        </is>
      </c>
      <c r="H234" s="66" t="n">
        <v>44850</v>
      </c>
      <c r="I234" s="65" t="inlineStr">
        <is>
          <t>Lent</t>
        </is>
      </c>
    </row>
    <row r="235">
      <c r="A235" s="65" t="inlineStr">
        <is>
          <t>CLI-0234</t>
        </is>
      </c>
      <c r="B235" s="65" t="inlineStr">
        <is>
          <t>Alain Masson</t>
        </is>
      </c>
      <c r="C235" s="65" t="inlineStr">
        <is>
          <t>Particulier</t>
        </is>
      </c>
      <c r="D235" s="65" t="inlineStr">
        <is>
          <t>Blagnac</t>
        </is>
      </c>
      <c r="E235" s="65" t="inlineStr">
        <is>
          <t>31700</t>
        </is>
      </c>
      <c r="F235" s="65" t="inlineStr">
        <is>
          <t>Toulouse</t>
        </is>
      </c>
      <c r="G235" s="65" t="inlineStr">
        <is>
          <t>Annuaire pro</t>
        </is>
      </c>
      <c r="H235" s="66" t="n">
        <v>44854</v>
      </c>
      <c r="I235" s="65" t="inlineStr">
        <is>
          <t>Lent</t>
        </is>
      </c>
    </row>
    <row r="236">
      <c r="A236" s="65" t="inlineStr">
        <is>
          <t>CLI-0235</t>
        </is>
      </c>
      <c r="B236" s="65" t="inlineStr">
        <is>
          <t>Damien Aubert</t>
        </is>
      </c>
      <c r="C236" s="65" t="inlineStr">
        <is>
          <t>Particulier</t>
        </is>
      </c>
      <c r="D236" s="65" t="inlineStr">
        <is>
          <t>Tournefeuille</t>
        </is>
      </c>
      <c r="E236" s="65" t="inlineStr">
        <is>
          <t>31170</t>
        </is>
      </c>
      <c r="F236" s="65" t="inlineStr">
        <is>
          <t>Toulouse</t>
        </is>
      </c>
      <c r="G236" s="65" t="inlineStr">
        <is>
          <t>Bouche-à-oreille</t>
        </is>
      </c>
      <c r="H236" s="66" t="n">
        <v>44857</v>
      </c>
      <c r="I236" s="65" t="inlineStr">
        <is>
          <t>Lent</t>
        </is>
      </c>
    </row>
    <row r="237">
      <c r="A237" s="65" t="inlineStr">
        <is>
          <t>CLI-0236</t>
        </is>
      </c>
      <c r="B237" s="65" t="inlineStr">
        <is>
          <t>Marc Charpentier</t>
        </is>
      </c>
      <c r="C237" s="65" t="inlineStr">
        <is>
          <t>Particulier</t>
        </is>
      </c>
      <c r="D237" s="65" t="inlineStr">
        <is>
          <t>Balma</t>
        </is>
      </c>
      <c r="E237" s="65" t="inlineStr">
        <is>
          <t>31130</t>
        </is>
      </c>
      <c r="F237" s="65" t="inlineStr">
        <is>
          <t>Toulouse</t>
        </is>
      </c>
      <c r="G237" s="65" t="inlineStr">
        <is>
          <t>Bouche-à-oreille</t>
        </is>
      </c>
      <c r="H237" s="66" t="n">
        <v>44864</v>
      </c>
      <c r="I237" s="65" t="inlineStr">
        <is>
          <t>Bon payeur</t>
        </is>
      </c>
    </row>
    <row r="238">
      <c r="A238" s="65" t="inlineStr">
        <is>
          <t>CLI-0237</t>
        </is>
      </c>
      <c r="B238" s="65" t="inlineStr">
        <is>
          <t>Hugo Gaillard</t>
        </is>
      </c>
      <c r="C238" s="65" t="inlineStr">
        <is>
          <t>Particulier</t>
        </is>
      </c>
      <c r="D238" s="65" t="inlineStr">
        <is>
          <t>Muret</t>
        </is>
      </c>
      <c r="E238" s="65" t="inlineStr">
        <is>
          <t>31600</t>
        </is>
      </c>
      <c r="F238" s="65" t="inlineStr">
        <is>
          <t>Toulouse</t>
        </is>
      </c>
      <c r="G238" s="65" t="inlineStr">
        <is>
          <t>Bouche-à-oreille</t>
        </is>
      </c>
      <c r="H238" s="66" t="n">
        <v>44868</v>
      </c>
      <c r="I238" s="65" t="inlineStr">
        <is>
          <t>Bon payeur</t>
        </is>
      </c>
    </row>
    <row r="239">
      <c r="A239" s="65" t="inlineStr">
        <is>
          <t>CLI-0238</t>
        </is>
      </c>
      <c r="B239" s="65" t="inlineStr">
        <is>
          <t>Elsa Dubois</t>
        </is>
      </c>
      <c r="C239" s="65" t="inlineStr">
        <is>
          <t>Particulier</t>
        </is>
      </c>
      <c r="D239" s="65" t="inlineStr">
        <is>
          <t>Mérignac</t>
        </is>
      </c>
      <c r="E239" s="65" t="inlineStr">
        <is>
          <t>33700</t>
        </is>
      </c>
      <c r="F239" s="65" t="inlineStr">
        <is>
          <t>Bordeaux</t>
        </is>
      </c>
      <c r="G239" s="65" t="inlineStr">
        <is>
          <t>Google Ads</t>
        </is>
      </c>
      <c r="H239" s="66" t="n">
        <v>44869</v>
      </c>
      <c r="I239" s="65" t="inlineStr">
        <is>
          <t>Lent</t>
        </is>
      </c>
    </row>
    <row r="240">
      <c r="A240" s="65" t="inlineStr">
        <is>
          <t>CLI-0239</t>
        </is>
      </c>
      <c r="B240" s="65" t="inlineStr">
        <is>
          <t>Ibrahim Vidal</t>
        </is>
      </c>
      <c r="C240" s="65" t="inlineStr">
        <is>
          <t>Particulier</t>
        </is>
      </c>
      <c r="D240" s="65" t="inlineStr">
        <is>
          <t>Pessac</t>
        </is>
      </c>
      <c r="E240" s="65" t="inlineStr">
        <is>
          <t>33600</t>
        </is>
      </c>
      <c r="F240" s="65" t="inlineStr">
        <is>
          <t>Bordeaux</t>
        </is>
      </c>
      <c r="G240" s="65" t="inlineStr">
        <is>
          <t>Annuaire pro</t>
        </is>
      </c>
      <c r="H240" s="66" t="n">
        <v>44873</v>
      </c>
      <c r="I240" s="65" t="inlineStr">
        <is>
          <t>Standard</t>
        </is>
      </c>
    </row>
    <row r="241">
      <c r="A241" s="65" t="inlineStr">
        <is>
          <t>CLI-0240</t>
        </is>
      </c>
      <c r="B241" s="65" t="inlineStr">
        <is>
          <t>EHPAD Les Glycines 19</t>
        </is>
      </c>
      <c r="C241" s="65" t="inlineStr">
        <is>
          <t>Syndic</t>
        </is>
      </c>
      <c r="D241" s="65" t="inlineStr">
        <is>
          <t>Libourne</t>
        </is>
      </c>
      <c r="E241" s="65" t="inlineStr">
        <is>
          <t>33500</t>
        </is>
      </c>
      <c r="F241" s="65" t="inlineStr">
        <is>
          <t>Bordeaux</t>
        </is>
      </c>
      <c r="G241" s="65" t="inlineStr">
        <is>
          <t>Prospection</t>
        </is>
      </c>
      <c r="H241" s="66" t="n">
        <v>44874</v>
      </c>
      <c r="I241" s="65" t="inlineStr">
        <is>
          <t>Standard</t>
        </is>
      </c>
    </row>
    <row r="242">
      <c r="A242" s="65" t="inlineStr">
        <is>
          <t>CLI-0241</t>
        </is>
      </c>
      <c r="B242" s="65" t="inlineStr">
        <is>
          <t>Olivier Millet</t>
        </is>
      </c>
      <c r="C242" s="65" t="inlineStr">
        <is>
          <t>Particulier</t>
        </is>
      </c>
      <c r="D242" s="65" t="inlineStr">
        <is>
          <t>Muret</t>
        </is>
      </c>
      <c r="E242" s="65" t="inlineStr">
        <is>
          <t>31600</t>
        </is>
      </c>
      <c r="F242" s="65" t="inlineStr">
        <is>
          <t>Toulouse</t>
        </is>
      </c>
      <c r="G242" s="65" t="inlineStr">
        <is>
          <t>Partenaire</t>
        </is>
      </c>
      <c r="H242" s="66" t="n">
        <v>44875</v>
      </c>
      <c r="I242" s="65" t="inlineStr">
        <is>
          <t>Bon payeur</t>
        </is>
      </c>
    </row>
    <row r="243">
      <c r="A243" s="65" t="inlineStr">
        <is>
          <t>CLI-0242</t>
        </is>
      </c>
      <c r="B243" s="65" t="inlineStr">
        <is>
          <t>Delphine Blanc</t>
        </is>
      </c>
      <c r="C243" s="65" t="inlineStr">
        <is>
          <t>Particulier</t>
        </is>
      </c>
      <c r="D243" s="65" t="inlineStr">
        <is>
          <t>Toulouse</t>
        </is>
      </c>
      <c r="E243" s="65" t="inlineStr">
        <is>
          <t>31000</t>
        </is>
      </c>
      <c r="F243" s="65" t="inlineStr">
        <is>
          <t>Toulouse</t>
        </is>
      </c>
      <c r="G243" s="65" t="inlineStr">
        <is>
          <t>Bouche-à-oreille</t>
        </is>
      </c>
      <c r="H243" s="66" t="n">
        <v>44876</v>
      </c>
      <c r="I243" s="65" t="inlineStr">
        <is>
          <t>Bon payeur</t>
        </is>
      </c>
    </row>
    <row r="244">
      <c r="A244" s="65" t="inlineStr">
        <is>
          <t>CLI-0243</t>
        </is>
      </c>
      <c r="B244" s="65" t="inlineStr">
        <is>
          <t>Boulangerie Marchetti 59</t>
        </is>
      </c>
      <c r="C244" s="65" t="inlineStr">
        <is>
          <t>Professionnel</t>
        </is>
      </c>
      <c r="D244" s="65" t="inlineStr">
        <is>
          <t>Libourne</t>
        </is>
      </c>
      <c r="E244" s="65" t="inlineStr">
        <is>
          <t>33500</t>
        </is>
      </c>
      <c r="F244" s="65" t="inlineStr">
        <is>
          <t>Bordeaux</t>
        </is>
      </c>
      <c r="G244" s="65" t="inlineStr">
        <is>
          <t>Bouche-à-oreille</t>
        </is>
      </c>
      <c r="H244" s="66" t="n">
        <v>44880</v>
      </c>
      <c r="I244" s="65" t="inlineStr">
        <is>
          <t>Bon payeur</t>
        </is>
      </c>
    </row>
    <row r="245">
      <c r="A245" s="65" t="inlineStr">
        <is>
          <t>CLI-0244</t>
        </is>
      </c>
      <c r="B245" s="65" t="inlineStr">
        <is>
          <t>Boulangerie Marchetti 85</t>
        </is>
      </c>
      <c r="C245" s="65" t="inlineStr">
        <is>
          <t>Professionnel</t>
        </is>
      </c>
      <c r="D245" s="65" t="inlineStr">
        <is>
          <t>Talence</t>
        </is>
      </c>
      <c r="E245" s="65" t="inlineStr">
        <is>
          <t>33400</t>
        </is>
      </c>
      <c r="F245" s="65" t="inlineStr">
        <is>
          <t>Bordeaux</t>
        </is>
      </c>
      <c r="G245" s="65" t="inlineStr">
        <is>
          <t>Partenaire</t>
        </is>
      </c>
      <c r="H245" s="66" t="n">
        <v>44882</v>
      </c>
      <c r="I245" s="65" t="inlineStr">
        <is>
          <t>Litigieux</t>
        </is>
      </c>
    </row>
    <row r="246">
      <c r="A246" s="65" t="inlineStr">
        <is>
          <t>CLI-0245</t>
        </is>
      </c>
      <c r="B246" s="65" t="inlineStr">
        <is>
          <t>Cabinet vétérinaire Dorel 5</t>
        </is>
      </c>
      <c r="C246" s="65" t="inlineStr">
        <is>
          <t>Professionnel</t>
        </is>
      </c>
      <c r="D246" s="65" t="inlineStr">
        <is>
          <t>Balma</t>
        </is>
      </c>
      <c r="E246" s="65" t="inlineStr">
        <is>
          <t>31130</t>
        </is>
      </c>
      <c r="F246" s="65" t="inlineStr">
        <is>
          <t>Toulouse</t>
        </is>
      </c>
      <c r="G246" s="65" t="inlineStr">
        <is>
          <t>Site web</t>
        </is>
      </c>
      <c r="H246" s="66" t="n">
        <v>44884</v>
      </c>
      <c r="I246" s="65" t="inlineStr">
        <is>
          <t>Standard</t>
        </is>
      </c>
    </row>
    <row r="247">
      <c r="A247" s="65" t="inlineStr">
        <is>
          <t>CLI-0246</t>
        </is>
      </c>
      <c r="B247" s="65" t="inlineStr">
        <is>
          <t>Émile Chevalier</t>
        </is>
      </c>
      <c r="C247" s="65" t="inlineStr">
        <is>
          <t>Particulier</t>
        </is>
      </c>
      <c r="D247" s="65" t="inlineStr">
        <is>
          <t>Blagnac</t>
        </is>
      </c>
      <c r="E247" s="65" t="inlineStr">
        <is>
          <t>31700</t>
        </is>
      </c>
      <c r="F247" s="65" t="inlineStr">
        <is>
          <t>Toulouse</t>
        </is>
      </c>
      <c r="G247" s="65" t="inlineStr">
        <is>
          <t>Bouche-à-oreille</t>
        </is>
      </c>
      <c r="H247" s="66" t="n">
        <v>44885</v>
      </c>
      <c r="I247" s="65" t="inlineStr">
        <is>
          <t>Standard</t>
        </is>
      </c>
    </row>
    <row r="248">
      <c r="A248" s="65" t="inlineStr">
        <is>
          <t>CLI-0247</t>
        </is>
      </c>
      <c r="B248" s="65" t="inlineStr">
        <is>
          <t>Restaurant Le Bistrot 2</t>
        </is>
      </c>
      <c r="C248" s="65" t="inlineStr">
        <is>
          <t>Professionnel</t>
        </is>
      </c>
      <c r="D248" s="65" t="inlineStr">
        <is>
          <t>Talence</t>
        </is>
      </c>
      <c r="E248" s="65" t="inlineStr">
        <is>
          <t>33400</t>
        </is>
      </c>
      <c r="F248" s="65" t="inlineStr">
        <is>
          <t>Bordeaux</t>
        </is>
      </c>
      <c r="G248" s="65" t="inlineStr">
        <is>
          <t>Google Ads</t>
        </is>
      </c>
      <c r="H248" s="66" t="n">
        <v>44893</v>
      </c>
      <c r="I248" s="65" t="inlineStr">
        <is>
          <t>Lent</t>
        </is>
      </c>
    </row>
    <row r="249">
      <c r="A249" s="65" t="inlineStr">
        <is>
          <t>CLI-0248</t>
        </is>
      </c>
      <c r="B249" s="65" t="inlineStr">
        <is>
          <t>Tiphaine Colin</t>
        </is>
      </c>
      <c r="C249" s="65" t="inlineStr">
        <is>
          <t>Particulier</t>
        </is>
      </c>
      <c r="D249" s="65" t="inlineStr">
        <is>
          <t>Mérignac</t>
        </is>
      </c>
      <c r="E249" s="65" t="inlineStr">
        <is>
          <t>33700</t>
        </is>
      </c>
      <c r="F249" s="65" t="inlineStr">
        <is>
          <t>Bordeaux</t>
        </is>
      </c>
      <c r="G249" s="65" t="inlineStr">
        <is>
          <t>Prospection</t>
        </is>
      </c>
      <c r="H249" s="66" t="n">
        <v>44894</v>
      </c>
      <c r="I249" s="65" t="inlineStr">
        <is>
          <t>Bon payeur</t>
        </is>
      </c>
    </row>
    <row r="250">
      <c r="A250" s="65" t="inlineStr">
        <is>
          <t>CLI-0249</t>
        </is>
      </c>
      <c r="B250" s="65" t="inlineStr">
        <is>
          <t>Laure Dupuis</t>
        </is>
      </c>
      <c r="C250" s="65" t="inlineStr">
        <is>
          <t>Particulier</t>
        </is>
      </c>
      <c r="D250" s="65" t="inlineStr">
        <is>
          <t>Toulouse</t>
        </is>
      </c>
      <c r="E250" s="65" t="inlineStr">
        <is>
          <t>31000</t>
        </is>
      </c>
      <c r="F250" s="65" t="inlineStr">
        <is>
          <t>Toulouse</t>
        </is>
      </c>
      <c r="G250" s="65" t="inlineStr">
        <is>
          <t>Site web</t>
        </is>
      </c>
      <c r="H250" s="66" t="n">
        <v>44896</v>
      </c>
      <c r="I250" s="65" t="inlineStr">
        <is>
          <t>Lent</t>
        </is>
      </c>
    </row>
    <row r="251">
      <c r="A251" s="65" t="inlineStr">
        <is>
          <t>CLI-0250</t>
        </is>
      </c>
      <c r="B251" s="65" t="inlineStr">
        <is>
          <t>EHPAD Les Glycines 1</t>
        </is>
      </c>
      <c r="C251" s="65" t="inlineStr">
        <is>
          <t>Syndic</t>
        </is>
      </c>
      <c r="D251" s="65" t="inlineStr">
        <is>
          <t>Toulouse</t>
        </is>
      </c>
      <c r="E251" s="65" t="inlineStr">
        <is>
          <t>31000</t>
        </is>
      </c>
      <c r="F251" s="65" t="inlineStr">
        <is>
          <t>Toulouse</t>
        </is>
      </c>
      <c r="G251" s="65" t="inlineStr">
        <is>
          <t>Prospection</t>
        </is>
      </c>
      <c r="H251" s="66" t="n">
        <v>44902</v>
      </c>
      <c r="I251" s="65" t="inlineStr">
        <is>
          <t>Bon payeur</t>
        </is>
      </c>
    </row>
    <row r="252">
      <c r="A252" s="65" t="inlineStr">
        <is>
          <t>CLI-0251</t>
        </is>
      </c>
      <c r="B252" s="65" t="inlineStr">
        <is>
          <t>Delphine Moreau</t>
        </is>
      </c>
      <c r="C252" s="65" t="inlineStr">
        <is>
          <t>Particulier</t>
        </is>
      </c>
      <c r="D252" s="65" t="inlineStr">
        <is>
          <t>Pessac</t>
        </is>
      </c>
      <c r="E252" s="65" t="inlineStr">
        <is>
          <t>33600</t>
        </is>
      </c>
      <c r="F252" s="65" t="inlineStr">
        <is>
          <t>Bordeaux</t>
        </is>
      </c>
      <c r="G252" s="65" t="inlineStr">
        <is>
          <t>Partenaire</t>
        </is>
      </c>
      <c r="H252" s="66" t="n">
        <v>44907</v>
      </c>
      <c r="I252" s="65" t="inlineStr">
        <is>
          <t>Bon payeur</t>
        </is>
      </c>
    </row>
    <row r="253">
      <c r="A253" s="65" t="inlineStr">
        <is>
          <t>CLI-0252</t>
        </is>
      </c>
      <c r="B253" s="65" t="inlineStr">
        <is>
          <t>Delphine Millet</t>
        </is>
      </c>
      <c r="C253" s="65" t="inlineStr">
        <is>
          <t>Particulier</t>
        </is>
      </c>
      <c r="D253" s="65" t="inlineStr">
        <is>
          <t>Pessac</t>
        </is>
      </c>
      <c r="E253" s="65" t="inlineStr">
        <is>
          <t>33600</t>
        </is>
      </c>
      <c r="F253" s="65" t="inlineStr">
        <is>
          <t>Bordeaux</t>
        </is>
      </c>
      <c r="G253" s="65" t="inlineStr">
        <is>
          <t>Bouche-à-oreille</t>
        </is>
      </c>
      <c r="H253" s="66" t="n">
        <v>44908</v>
      </c>
      <c r="I253" s="65" t="inlineStr">
        <is>
          <t>Standard</t>
        </is>
      </c>
    </row>
    <row r="254">
      <c r="A254" s="65" t="inlineStr">
        <is>
          <t>CLI-0253</t>
        </is>
      </c>
      <c r="B254" s="65" t="inlineStr">
        <is>
          <t>Émile Barbier</t>
        </is>
      </c>
      <c r="C254" s="65" t="inlineStr">
        <is>
          <t>Particulier</t>
        </is>
      </c>
      <c r="D254" s="65" t="inlineStr">
        <is>
          <t>Bègles</t>
        </is>
      </c>
      <c r="E254" s="65" t="inlineStr">
        <is>
          <t>33130</t>
        </is>
      </c>
      <c r="F254" s="65" t="inlineStr">
        <is>
          <t>Bordeaux</t>
        </is>
      </c>
      <c r="G254" s="65" t="inlineStr">
        <is>
          <t>Site web</t>
        </is>
      </c>
      <c r="H254" s="66" t="n">
        <v>44913</v>
      </c>
      <c r="I254" s="65" t="inlineStr">
        <is>
          <t>Bon payeur</t>
        </is>
      </c>
    </row>
    <row r="255">
      <c r="A255" s="65" t="inlineStr">
        <is>
          <t>CLI-0254</t>
        </is>
      </c>
      <c r="B255" s="65" t="inlineStr">
        <is>
          <t>Serge Masson</t>
        </is>
      </c>
      <c r="C255" s="65" t="inlineStr">
        <is>
          <t>Particulier</t>
        </is>
      </c>
      <c r="D255" s="65" t="inlineStr">
        <is>
          <t>Blagnac</t>
        </is>
      </c>
      <c r="E255" s="65" t="inlineStr">
        <is>
          <t>31700</t>
        </is>
      </c>
      <c r="F255" s="65" t="inlineStr">
        <is>
          <t>Toulouse</t>
        </is>
      </c>
      <c r="G255" s="65" t="inlineStr">
        <is>
          <t>Annuaire pro</t>
        </is>
      </c>
      <c r="H255" s="66" t="n">
        <v>44925</v>
      </c>
      <c r="I255" s="65" t="inlineStr">
        <is>
          <t>Standard</t>
        </is>
      </c>
    </row>
    <row r="256">
      <c r="A256" s="65" t="inlineStr">
        <is>
          <t>CLI-0255</t>
        </is>
      </c>
      <c r="B256" s="65" t="inlineStr">
        <is>
          <t>Hélène Guerin</t>
        </is>
      </c>
      <c r="C256" s="65" t="inlineStr">
        <is>
          <t>Particulier</t>
        </is>
      </c>
      <c r="D256" s="65" t="inlineStr">
        <is>
          <t>Libourne</t>
        </is>
      </c>
      <c r="E256" s="65" t="inlineStr">
        <is>
          <t>33500</t>
        </is>
      </c>
      <c r="F256" s="65" t="inlineStr">
        <is>
          <t>Bordeaux</t>
        </is>
      </c>
      <c r="G256" s="65" t="inlineStr">
        <is>
          <t>Bouche-à-oreille</t>
        </is>
      </c>
      <c r="H256" s="66" t="n">
        <v>44927</v>
      </c>
      <c r="I256" s="65" t="inlineStr">
        <is>
          <t>Lent</t>
        </is>
      </c>
    </row>
    <row r="257">
      <c r="A257" s="65" t="inlineStr">
        <is>
          <t>CLI-0256</t>
        </is>
      </c>
      <c r="B257" s="65" t="inlineStr">
        <is>
          <t>Émile Renard</t>
        </is>
      </c>
      <c r="C257" s="65" t="inlineStr">
        <is>
          <t>Particulier</t>
        </is>
      </c>
      <c r="D257" s="65" t="inlineStr">
        <is>
          <t>Mérignac</t>
        </is>
      </c>
      <c r="E257" s="65" t="inlineStr">
        <is>
          <t>33700</t>
        </is>
      </c>
      <c r="F257" s="65" t="inlineStr">
        <is>
          <t>Bordeaux</t>
        </is>
      </c>
      <c r="G257" s="65" t="inlineStr">
        <is>
          <t>Bouche-à-oreille</t>
        </is>
      </c>
      <c r="H257" s="66" t="n">
        <v>44929</v>
      </c>
      <c r="I257" s="65" t="inlineStr">
        <is>
          <t>Standard</t>
        </is>
      </c>
    </row>
    <row r="258">
      <c r="A258" s="65" t="inlineStr">
        <is>
          <t>CLI-0257</t>
        </is>
      </c>
      <c r="B258" s="65" t="inlineStr">
        <is>
          <t>Pharmacie Centrale 93</t>
        </is>
      </c>
      <c r="C258" s="65" t="inlineStr">
        <is>
          <t>Professionnel</t>
        </is>
      </c>
      <c r="D258" s="65" t="inlineStr">
        <is>
          <t>Tournefeuille</t>
        </is>
      </c>
      <c r="E258" s="65" t="inlineStr">
        <is>
          <t>31170</t>
        </is>
      </c>
      <c r="F258" s="65" t="inlineStr">
        <is>
          <t>Toulouse</t>
        </is>
      </c>
      <c r="G258" s="65" t="inlineStr">
        <is>
          <t>Prospection</t>
        </is>
      </c>
      <c r="H258" s="66" t="n">
        <v>44931</v>
      </c>
      <c r="I258" s="65" t="inlineStr">
        <is>
          <t>Bon payeur</t>
        </is>
      </c>
    </row>
    <row r="259">
      <c r="A259" s="65" t="inlineStr">
        <is>
          <t>CLI-0258</t>
        </is>
      </c>
      <c r="B259" s="65" t="inlineStr">
        <is>
          <t>Foncia Occitanie 22</t>
        </is>
      </c>
      <c r="C259" s="65" t="inlineStr">
        <is>
          <t>Professionnel</t>
        </is>
      </c>
      <c r="D259" s="65" t="inlineStr">
        <is>
          <t>Mérignac</t>
        </is>
      </c>
      <c r="E259" s="65" t="inlineStr">
        <is>
          <t>33700</t>
        </is>
      </c>
      <c r="F259" s="65" t="inlineStr">
        <is>
          <t>Bordeaux</t>
        </is>
      </c>
      <c r="G259" s="65" t="inlineStr">
        <is>
          <t>Partenaire</t>
        </is>
      </c>
      <c r="H259" s="66" t="n">
        <v>44933</v>
      </c>
      <c r="I259" s="65" t="inlineStr">
        <is>
          <t>Standard</t>
        </is>
      </c>
    </row>
    <row r="260">
      <c r="A260" s="65" t="inlineStr">
        <is>
          <t>CLI-0259</t>
        </is>
      </c>
      <c r="B260" s="65" t="inlineStr">
        <is>
          <t>Hôtel Le Cardinal 46</t>
        </is>
      </c>
      <c r="C260" s="65" t="inlineStr">
        <is>
          <t>Professionnel</t>
        </is>
      </c>
      <c r="D260" s="65" t="inlineStr">
        <is>
          <t>Talence</t>
        </is>
      </c>
      <c r="E260" s="65" t="inlineStr">
        <is>
          <t>33400</t>
        </is>
      </c>
      <c r="F260" s="65" t="inlineStr">
        <is>
          <t>Bordeaux</t>
        </is>
      </c>
      <c r="G260" s="65" t="inlineStr">
        <is>
          <t>Site web</t>
        </is>
      </c>
      <c r="H260" s="66" t="n">
        <v>44936</v>
      </c>
      <c r="I260" s="65" t="inlineStr">
        <is>
          <t>Lent</t>
        </is>
      </c>
    </row>
    <row r="261">
      <c r="A261" s="65" t="inlineStr">
        <is>
          <t>CLI-0260</t>
        </is>
      </c>
      <c r="B261" s="65" t="inlineStr">
        <is>
          <t>Résidence Les Oliviers 88</t>
        </is>
      </c>
      <c r="C261" s="65" t="inlineStr">
        <is>
          <t>Professionnel</t>
        </is>
      </c>
      <c r="D261" s="65" t="inlineStr">
        <is>
          <t>Blagnac</t>
        </is>
      </c>
      <c r="E261" s="65" t="inlineStr">
        <is>
          <t>31700</t>
        </is>
      </c>
      <c r="F261" s="65" t="inlineStr">
        <is>
          <t>Toulouse</t>
        </is>
      </c>
      <c r="G261" s="65" t="inlineStr">
        <is>
          <t>Site web</t>
        </is>
      </c>
      <c r="H261" s="66" t="n">
        <v>44940</v>
      </c>
      <c r="I261" s="65" t="inlineStr">
        <is>
          <t>Lent</t>
        </is>
      </c>
    </row>
    <row r="262">
      <c r="A262" s="65" t="inlineStr">
        <is>
          <t>CLI-0261</t>
        </is>
      </c>
      <c r="B262" s="65" t="inlineStr">
        <is>
          <t>Émile Faure</t>
        </is>
      </c>
      <c r="C262" s="65" t="inlineStr">
        <is>
          <t>Particulier</t>
        </is>
      </c>
      <c r="D262" s="65" t="inlineStr">
        <is>
          <t>Blagnac</t>
        </is>
      </c>
      <c r="E262" s="65" t="inlineStr">
        <is>
          <t>31700</t>
        </is>
      </c>
      <c r="F262" s="65" t="inlineStr">
        <is>
          <t>Toulouse</t>
        </is>
      </c>
      <c r="G262" s="65" t="inlineStr">
        <is>
          <t>Partenaire</t>
        </is>
      </c>
      <c r="H262" s="66" t="n">
        <v>44941</v>
      </c>
      <c r="I262" s="65" t="inlineStr">
        <is>
          <t>Standard</t>
        </is>
      </c>
    </row>
    <row r="263">
      <c r="A263" s="65" t="inlineStr">
        <is>
          <t>CLI-0262</t>
        </is>
      </c>
      <c r="B263" s="65" t="inlineStr">
        <is>
          <t>Yasmine Dupuis</t>
        </is>
      </c>
      <c r="C263" s="65" t="inlineStr">
        <is>
          <t>Particulier</t>
        </is>
      </c>
      <c r="D263" s="65" t="inlineStr">
        <is>
          <t>Colomiers</t>
        </is>
      </c>
      <c r="E263" s="65" t="inlineStr">
        <is>
          <t>31770</t>
        </is>
      </c>
      <c r="F263" s="65" t="inlineStr">
        <is>
          <t>Toulouse</t>
        </is>
      </c>
      <c r="G263" s="65" t="inlineStr">
        <is>
          <t>Bouche-à-oreille</t>
        </is>
      </c>
      <c r="H263" s="66" t="n">
        <v>44943</v>
      </c>
      <c r="I263" s="65" t="inlineStr">
        <is>
          <t>Standard</t>
        </is>
      </c>
    </row>
    <row r="264">
      <c r="A264" s="65" t="inlineStr">
        <is>
          <t>CLI-0263</t>
        </is>
      </c>
      <c r="B264" s="65" t="inlineStr">
        <is>
          <t>Menuiserie Lacoste 27</t>
        </is>
      </c>
      <c r="C264" s="65" t="inlineStr">
        <is>
          <t>Syndic</t>
        </is>
      </c>
      <c r="D264" s="65" t="inlineStr">
        <is>
          <t>Bordeaux</t>
        </is>
      </c>
      <c r="E264" s="65" t="inlineStr">
        <is>
          <t>33000</t>
        </is>
      </c>
      <c r="F264" s="65" t="inlineStr">
        <is>
          <t>Bordeaux</t>
        </is>
      </c>
      <c r="G264" s="65" t="inlineStr">
        <is>
          <t>Partenaire</t>
        </is>
      </c>
      <c r="H264" s="66" t="n">
        <v>44944</v>
      </c>
      <c r="I264" s="65" t="inlineStr">
        <is>
          <t>Standard</t>
        </is>
      </c>
    </row>
    <row r="265">
      <c r="A265" s="65" t="inlineStr">
        <is>
          <t>CLI-0264</t>
        </is>
      </c>
      <c r="B265" s="65" t="inlineStr">
        <is>
          <t>Damien Chevalier</t>
        </is>
      </c>
      <c r="C265" s="65" t="inlineStr">
        <is>
          <t>Particulier</t>
        </is>
      </c>
      <c r="D265" s="65" t="inlineStr">
        <is>
          <t>Balma</t>
        </is>
      </c>
      <c r="E265" s="65" t="inlineStr">
        <is>
          <t>31130</t>
        </is>
      </c>
      <c r="F265" s="65" t="inlineStr">
        <is>
          <t>Toulouse</t>
        </is>
      </c>
      <c r="G265" s="65" t="inlineStr">
        <is>
          <t>Annuaire pro</t>
        </is>
      </c>
      <c r="H265" s="66" t="n">
        <v>44947</v>
      </c>
      <c r="I265" s="65" t="inlineStr">
        <is>
          <t>Standard</t>
        </is>
      </c>
    </row>
    <row r="266">
      <c r="A266" s="65" t="inlineStr">
        <is>
          <t>CLI-0265</t>
        </is>
      </c>
      <c r="B266" s="65" t="inlineStr">
        <is>
          <t>Yasmine Lefèvre</t>
        </is>
      </c>
      <c r="C266" s="65" t="inlineStr">
        <is>
          <t>Particulier</t>
        </is>
      </c>
      <c r="D266" s="65" t="inlineStr">
        <is>
          <t>Talence</t>
        </is>
      </c>
      <c r="E266" s="65" t="inlineStr">
        <is>
          <t>33400</t>
        </is>
      </c>
      <c r="F266" s="65" t="inlineStr">
        <is>
          <t>Bordeaux</t>
        </is>
      </c>
      <c r="G266" s="65" t="inlineStr">
        <is>
          <t>Bouche-à-oreille</t>
        </is>
      </c>
      <c r="H266" s="66" t="n">
        <v>44948</v>
      </c>
      <c r="I266" s="65" t="inlineStr">
        <is>
          <t>Standard</t>
        </is>
      </c>
    </row>
    <row r="267">
      <c r="A267" s="65" t="inlineStr">
        <is>
          <t>CLI-0266</t>
        </is>
      </c>
      <c r="B267" s="65" t="inlineStr">
        <is>
          <t>Hélène Nguyen</t>
        </is>
      </c>
      <c r="C267" s="65" t="inlineStr">
        <is>
          <t>Particulier</t>
        </is>
      </c>
      <c r="D267" s="65" t="inlineStr">
        <is>
          <t>Blagnac</t>
        </is>
      </c>
      <c r="E267" s="65" t="inlineStr">
        <is>
          <t>31700</t>
        </is>
      </c>
      <c r="F267" s="65" t="inlineStr">
        <is>
          <t>Toulouse</t>
        </is>
      </c>
      <c r="G267" s="65" t="inlineStr">
        <is>
          <t>Bouche-à-oreille</t>
        </is>
      </c>
      <c r="H267" s="66" t="n">
        <v>44951</v>
      </c>
      <c r="I267" s="65" t="inlineStr">
        <is>
          <t>Lent</t>
        </is>
      </c>
    </row>
    <row r="268">
      <c r="A268" s="65" t="inlineStr">
        <is>
          <t>CLI-0267</t>
        </is>
      </c>
      <c r="B268" s="65" t="inlineStr">
        <is>
          <t>Nathalie Berger</t>
        </is>
      </c>
      <c r="C268" s="65" t="inlineStr">
        <is>
          <t>Particulier</t>
        </is>
      </c>
      <c r="D268" s="65" t="inlineStr">
        <is>
          <t>Bordeaux</t>
        </is>
      </c>
      <c r="E268" s="65" t="inlineStr">
        <is>
          <t>33000</t>
        </is>
      </c>
      <c r="F268" s="65" t="inlineStr">
        <is>
          <t>Bordeaux</t>
        </is>
      </c>
      <c r="G268" s="65" t="inlineStr">
        <is>
          <t>Bouche-à-oreille</t>
        </is>
      </c>
      <c r="H268" s="66" t="n">
        <v>44952</v>
      </c>
      <c r="I268" s="65" t="inlineStr">
        <is>
          <t>Bon payeur</t>
        </is>
      </c>
    </row>
    <row r="269">
      <c r="A269" s="65" t="inlineStr">
        <is>
          <t>CLI-0268</t>
        </is>
      </c>
      <c r="B269" s="65" t="inlineStr">
        <is>
          <t>Joëlle Vidal</t>
        </is>
      </c>
      <c r="C269" s="65" t="inlineStr">
        <is>
          <t>Particulier</t>
        </is>
      </c>
      <c r="D269" s="65" t="inlineStr">
        <is>
          <t>Blagnac</t>
        </is>
      </c>
      <c r="E269" s="65" t="inlineStr">
        <is>
          <t>31700</t>
        </is>
      </c>
      <c r="F269" s="65" t="inlineStr">
        <is>
          <t>Toulouse</t>
        </is>
      </c>
      <c r="G269" s="65" t="inlineStr">
        <is>
          <t>Site web</t>
        </is>
      </c>
      <c r="H269" s="66" t="n">
        <v>44954</v>
      </c>
      <c r="I269" s="65" t="inlineStr">
        <is>
          <t>Standard</t>
        </is>
      </c>
    </row>
    <row r="270">
      <c r="A270" s="65" t="inlineStr">
        <is>
          <t>CLI-0269</t>
        </is>
      </c>
      <c r="B270" s="65" t="inlineStr">
        <is>
          <t>Inès Renard</t>
        </is>
      </c>
      <c r="C270" s="65" t="inlineStr">
        <is>
          <t>Particulier</t>
        </is>
      </c>
      <c r="D270" s="65" t="inlineStr">
        <is>
          <t>Toulouse</t>
        </is>
      </c>
      <c r="E270" s="65" t="inlineStr">
        <is>
          <t>31000</t>
        </is>
      </c>
      <c r="F270" s="65" t="inlineStr">
        <is>
          <t>Toulouse</t>
        </is>
      </c>
      <c r="G270" s="65" t="inlineStr">
        <is>
          <t>Site web</t>
        </is>
      </c>
      <c r="H270" s="66" t="n">
        <v>44956</v>
      </c>
      <c r="I270" s="65" t="inlineStr">
        <is>
          <t>Bon payeur</t>
        </is>
      </c>
    </row>
    <row r="271">
      <c r="A271" s="65" t="inlineStr">
        <is>
          <t>CLI-0270</t>
        </is>
      </c>
      <c r="B271" s="65" t="inlineStr">
        <is>
          <t>Elsa Colin</t>
        </is>
      </c>
      <c r="C271" s="65" t="inlineStr">
        <is>
          <t>Particulier</t>
        </is>
      </c>
      <c r="D271" s="65" t="inlineStr">
        <is>
          <t>Pessac</t>
        </is>
      </c>
      <c r="E271" s="65" t="inlineStr">
        <is>
          <t>33600</t>
        </is>
      </c>
      <c r="F271" s="65" t="inlineStr">
        <is>
          <t>Bordeaux</t>
        </is>
      </c>
      <c r="G271" s="65" t="inlineStr">
        <is>
          <t>Annuaire pro</t>
        </is>
      </c>
      <c r="H271" s="66" t="n">
        <v>44958</v>
      </c>
      <c r="I271" s="65" t="inlineStr">
        <is>
          <t>Bon payeur</t>
        </is>
      </c>
    </row>
    <row r="272">
      <c r="A272" s="65" t="inlineStr">
        <is>
          <t>CLI-0271</t>
        </is>
      </c>
      <c r="B272" s="65" t="inlineStr">
        <is>
          <t>William Chevalier</t>
        </is>
      </c>
      <c r="C272" s="65" t="inlineStr">
        <is>
          <t>Particulier</t>
        </is>
      </c>
      <c r="D272" s="65" t="inlineStr">
        <is>
          <t>Mérignac</t>
        </is>
      </c>
      <c r="E272" s="65" t="inlineStr">
        <is>
          <t>33700</t>
        </is>
      </c>
      <c r="F272" s="65" t="inlineStr">
        <is>
          <t>Bordeaux</t>
        </is>
      </c>
      <c r="G272" s="65" t="inlineStr">
        <is>
          <t>Bouche-à-oreille</t>
        </is>
      </c>
      <c r="H272" s="66" t="n">
        <v>44963</v>
      </c>
      <c r="I272" s="65" t="inlineStr">
        <is>
          <t>Bon payeur</t>
        </is>
      </c>
    </row>
    <row r="273">
      <c r="A273" s="65" t="inlineStr">
        <is>
          <t>CLI-0272</t>
        </is>
      </c>
      <c r="B273" s="65" t="inlineStr">
        <is>
          <t>Menuiserie Lacoste 52</t>
        </is>
      </c>
      <c r="C273" s="65" t="inlineStr">
        <is>
          <t>Professionnel</t>
        </is>
      </c>
      <c r="D273" s="65" t="inlineStr">
        <is>
          <t>Muret</t>
        </is>
      </c>
      <c r="E273" s="65" t="inlineStr">
        <is>
          <t>31600</t>
        </is>
      </c>
      <c r="F273" s="65" t="inlineStr">
        <is>
          <t>Toulouse</t>
        </is>
      </c>
      <c r="G273" s="65" t="inlineStr">
        <is>
          <t>Partenaire</t>
        </is>
      </c>
      <c r="H273" s="66" t="n">
        <v>44964</v>
      </c>
      <c r="I273" s="65" t="inlineStr">
        <is>
          <t>Standard</t>
        </is>
      </c>
    </row>
    <row r="274">
      <c r="A274" s="65" t="inlineStr">
        <is>
          <t>CLI-0273</t>
        </is>
      </c>
      <c r="B274" s="65" t="inlineStr">
        <is>
          <t>Gérard Guerin</t>
        </is>
      </c>
      <c r="C274" s="65" t="inlineStr">
        <is>
          <t>Particulier</t>
        </is>
      </c>
      <c r="D274" s="65" t="inlineStr">
        <is>
          <t>Talence</t>
        </is>
      </c>
      <c r="E274" s="65" t="inlineStr">
        <is>
          <t>33400</t>
        </is>
      </c>
      <c r="F274" s="65" t="inlineStr">
        <is>
          <t>Bordeaux</t>
        </is>
      </c>
      <c r="G274" s="65" t="inlineStr">
        <is>
          <t>Bouche-à-oreille</t>
        </is>
      </c>
      <c r="H274" s="66" t="n">
        <v>44969</v>
      </c>
      <c r="I274" s="65" t="inlineStr">
        <is>
          <t>Bon payeur</t>
        </is>
      </c>
    </row>
    <row r="275">
      <c r="A275" s="65" t="inlineStr">
        <is>
          <t>CLI-0274</t>
        </is>
      </c>
      <c r="B275" s="65" t="inlineStr">
        <is>
          <t>Yasmine Barbier</t>
        </is>
      </c>
      <c r="C275" s="65" t="inlineStr">
        <is>
          <t>Particulier</t>
        </is>
      </c>
      <c r="D275" s="65" t="inlineStr">
        <is>
          <t>Bordeaux</t>
        </is>
      </c>
      <c r="E275" s="65" t="inlineStr">
        <is>
          <t>33000</t>
        </is>
      </c>
      <c r="F275" s="65" t="inlineStr">
        <is>
          <t>Bordeaux</t>
        </is>
      </c>
      <c r="G275" s="65" t="inlineStr">
        <is>
          <t>Google Ads</t>
        </is>
      </c>
      <c r="H275" s="66" t="n">
        <v>44972</v>
      </c>
      <c r="I275" s="65" t="inlineStr">
        <is>
          <t>Bon payeur</t>
        </is>
      </c>
    </row>
    <row r="276">
      <c r="A276" s="65" t="inlineStr">
        <is>
          <t>CLI-0275</t>
        </is>
      </c>
      <c r="B276" s="65" t="inlineStr">
        <is>
          <t>Cabinet dentaire Ansel 12</t>
        </is>
      </c>
      <c r="C276" s="65" t="inlineStr">
        <is>
          <t>Professionnel</t>
        </is>
      </c>
      <c r="D276" s="65" t="inlineStr">
        <is>
          <t>Talence</t>
        </is>
      </c>
      <c r="E276" s="65" t="inlineStr">
        <is>
          <t>33400</t>
        </is>
      </c>
      <c r="F276" s="65" t="inlineStr">
        <is>
          <t>Bordeaux</t>
        </is>
      </c>
      <c r="G276" s="65" t="inlineStr">
        <is>
          <t>Partenaire</t>
        </is>
      </c>
      <c r="H276" s="66" t="n">
        <v>44973</v>
      </c>
      <c r="I276" s="65" t="inlineStr">
        <is>
          <t>Litigieux</t>
        </is>
      </c>
    </row>
    <row r="277">
      <c r="A277" s="65" t="inlineStr">
        <is>
          <t>CLI-0276</t>
        </is>
      </c>
      <c r="B277" s="65" t="inlineStr">
        <is>
          <t>Syndic Gestion Aquitaine 49</t>
        </is>
      </c>
      <c r="C277" s="65" t="inlineStr">
        <is>
          <t>Professionnel</t>
        </is>
      </c>
      <c r="D277" s="65" t="inlineStr">
        <is>
          <t>Libourne</t>
        </is>
      </c>
      <c r="E277" s="65" t="inlineStr">
        <is>
          <t>33500</t>
        </is>
      </c>
      <c r="F277" s="65" t="inlineStr">
        <is>
          <t>Bordeaux</t>
        </is>
      </c>
      <c r="G277" s="65" t="inlineStr">
        <is>
          <t>Bouche-à-oreille</t>
        </is>
      </c>
      <c r="H277" s="66" t="n">
        <v>44979</v>
      </c>
      <c r="I277" s="65" t="inlineStr">
        <is>
          <t>Litigieux</t>
        </is>
      </c>
    </row>
    <row r="278">
      <c r="A278" s="65" t="inlineStr">
        <is>
          <t>CLI-0277</t>
        </is>
      </c>
      <c r="B278" s="65" t="inlineStr">
        <is>
          <t>Franck Chevalier</t>
        </is>
      </c>
      <c r="C278" s="65" t="inlineStr">
        <is>
          <t>Particulier</t>
        </is>
      </c>
      <c r="D278" s="65" t="inlineStr">
        <is>
          <t>Blagnac</t>
        </is>
      </c>
      <c r="E278" s="65" t="inlineStr">
        <is>
          <t>31700</t>
        </is>
      </c>
      <c r="F278" s="65" t="inlineStr">
        <is>
          <t>Toulouse</t>
        </is>
      </c>
      <c r="G278" s="65" t="inlineStr">
        <is>
          <t>Site web</t>
        </is>
      </c>
      <c r="H278" s="66" t="n">
        <v>44984</v>
      </c>
      <c r="I278" s="65" t="inlineStr">
        <is>
          <t>Standard</t>
        </is>
      </c>
    </row>
    <row r="279">
      <c r="A279" s="65" t="inlineStr">
        <is>
          <t>CLI-0278</t>
        </is>
      </c>
      <c r="B279" s="65" t="inlineStr">
        <is>
          <t>Hugo Charpentier</t>
        </is>
      </c>
      <c r="C279" s="65" t="inlineStr">
        <is>
          <t>Particulier</t>
        </is>
      </c>
      <c r="D279" s="65" t="inlineStr">
        <is>
          <t>Libourne</t>
        </is>
      </c>
      <c r="E279" s="65" t="inlineStr">
        <is>
          <t>33500</t>
        </is>
      </c>
      <c r="F279" s="65" t="inlineStr">
        <is>
          <t>Bordeaux</t>
        </is>
      </c>
      <c r="G279" s="65" t="inlineStr">
        <is>
          <t>Site web</t>
        </is>
      </c>
      <c r="H279" s="66" t="n">
        <v>44987</v>
      </c>
      <c r="I279" s="65" t="inlineStr">
        <is>
          <t>Standard</t>
        </is>
      </c>
    </row>
    <row r="280">
      <c r="A280" s="65" t="inlineStr">
        <is>
          <t>CLI-0279</t>
        </is>
      </c>
      <c r="B280" s="65" t="inlineStr">
        <is>
          <t>Gaëlle Chevalier</t>
        </is>
      </c>
      <c r="C280" s="65" t="inlineStr">
        <is>
          <t>Particulier</t>
        </is>
      </c>
      <c r="D280" s="65" t="inlineStr">
        <is>
          <t>Muret</t>
        </is>
      </c>
      <c r="E280" s="65" t="inlineStr">
        <is>
          <t>31600</t>
        </is>
      </c>
      <c r="F280" s="65" t="inlineStr">
        <is>
          <t>Toulouse</t>
        </is>
      </c>
      <c r="G280" s="65" t="inlineStr">
        <is>
          <t>Bouche-à-oreille</t>
        </is>
      </c>
      <c r="H280" s="66" t="n">
        <v>44989</v>
      </c>
      <c r="I280" s="65" t="inlineStr">
        <is>
          <t>Bon payeur</t>
        </is>
      </c>
    </row>
    <row r="281">
      <c r="A281" s="65" t="inlineStr">
        <is>
          <t>CLI-0280</t>
        </is>
      </c>
      <c r="B281" s="65" t="inlineStr">
        <is>
          <t>Joëlle Masson</t>
        </is>
      </c>
      <c r="C281" s="65" t="inlineStr">
        <is>
          <t>Particulier</t>
        </is>
      </c>
      <c r="D281" s="65" t="inlineStr">
        <is>
          <t>Pessac</t>
        </is>
      </c>
      <c r="E281" s="65" t="inlineStr">
        <is>
          <t>33600</t>
        </is>
      </c>
      <c r="F281" s="65" t="inlineStr">
        <is>
          <t>Bordeaux</t>
        </is>
      </c>
      <c r="G281" s="65" t="inlineStr">
        <is>
          <t>Annuaire pro</t>
        </is>
      </c>
      <c r="H281" s="66" t="n">
        <v>44994</v>
      </c>
      <c r="I281" s="65" t="inlineStr">
        <is>
          <t>Standard</t>
        </is>
      </c>
    </row>
    <row r="282">
      <c r="A282" s="65" t="inlineStr">
        <is>
          <t>CLI-0281</t>
        </is>
      </c>
      <c r="B282" s="65" t="inlineStr">
        <is>
          <t>Rachida Robin</t>
        </is>
      </c>
      <c r="C282" s="65" t="inlineStr">
        <is>
          <t>Particulier</t>
        </is>
      </c>
      <c r="D282" s="65" t="inlineStr">
        <is>
          <t>Bègles</t>
        </is>
      </c>
      <c r="E282" s="65" t="inlineStr">
        <is>
          <t>33130</t>
        </is>
      </c>
      <c r="F282" s="65" t="inlineStr">
        <is>
          <t>Bordeaux</t>
        </is>
      </c>
      <c r="G282" s="65" t="inlineStr">
        <is>
          <t>Google Ads</t>
        </is>
      </c>
      <c r="H282" s="66" t="n">
        <v>44995</v>
      </c>
      <c r="I282" s="65" t="inlineStr">
        <is>
          <t>Standard</t>
        </is>
      </c>
    </row>
    <row r="283">
      <c r="A283" s="65" t="inlineStr">
        <is>
          <t>CLI-0282</t>
        </is>
      </c>
      <c r="B283" s="65" t="inlineStr">
        <is>
          <t>Valérie Roussel</t>
        </is>
      </c>
      <c r="C283" s="65" t="inlineStr">
        <is>
          <t>Particulier</t>
        </is>
      </c>
      <c r="D283" s="65" t="inlineStr">
        <is>
          <t>Pessac</t>
        </is>
      </c>
      <c r="E283" s="65" t="inlineStr">
        <is>
          <t>33600</t>
        </is>
      </c>
      <c r="F283" s="65" t="inlineStr">
        <is>
          <t>Bordeaux</t>
        </is>
      </c>
      <c r="G283" s="65" t="inlineStr">
        <is>
          <t>Bouche-à-oreille</t>
        </is>
      </c>
      <c r="H283" s="66" t="n">
        <v>44997</v>
      </c>
      <c r="I283" s="65" t="inlineStr">
        <is>
          <t>Bon payeur</t>
        </is>
      </c>
    </row>
    <row r="284">
      <c r="A284" s="65" t="inlineStr">
        <is>
          <t>CLI-0283</t>
        </is>
      </c>
      <c r="B284" s="65" t="inlineStr">
        <is>
          <t>Inès Aubert</t>
        </is>
      </c>
      <c r="C284" s="65" t="inlineStr">
        <is>
          <t>Particulier</t>
        </is>
      </c>
      <c r="D284" s="65" t="inlineStr">
        <is>
          <t>Bègles</t>
        </is>
      </c>
      <c r="E284" s="65" t="inlineStr">
        <is>
          <t>33130</t>
        </is>
      </c>
      <c r="F284" s="65" t="inlineStr">
        <is>
          <t>Bordeaux</t>
        </is>
      </c>
      <c r="G284" s="65" t="inlineStr">
        <is>
          <t>Bouche-à-oreille</t>
        </is>
      </c>
      <c r="H284" s="66" t="n">
        <v>44998</v>
      </c>
      <c r="I284" s="65" t="inlineStr">
        <is>
          <t>Bon payeur</t>
        </is>
      </c>
    </row>
    <row r="285">
      <c r="A285" s="65" t="inlineStr">
        <is>
          <t>CLI-0284</t>
        </is>
      </c>
      <c r="B285" s="65" t="inlineStr">
        <is>
          <t>Garage Autoplus 89</t>
        </is>
      </c>
      <c r="C285" s="65" t="inlineStr">
        <is>
          <t>Professionnel</t>
        </is>
      </c>
      <c r="D285" s="65" t="inlineStr">
        <is>
          <t>Colomiers</t>
        </is>
      </c>
      <c r="E285" s="65" t="inlineStr">
        <is>
          <t>31770</t>
        </is>
      </c>
      <c r="F285" s="65" t="inlineStr">
        <is>
          <t>Toulouse</t>
        </is>
      </c>
      <c r="G285" s="65" t="inlineStr">
        <is>
          <t>Partenaire</t>
        </is>
      </c>
      <c r="H285" s="66" t="n">
        <v>45002</v>
      </c>
      <c r="I285" s="65" t="inlineStr">
        <is>
          <t>Standard</t>
        </is>
      </c>
    </row>
    <row r="286">
      <c r="A286" s="65" t="inlineStr">
        <is>
          <t>CLI-0285</t>
        </is>
      </c>
      <c r="B286" s="65" t="inlineStr">
        <is>
          <t>Marc Guerin</t>
        </is>
      </c>
      <c r="C286" s="65" t="inlineStr">
        <is>
          <t>Particulier</t>
        </is>
      </c>
      <c r="D286" s="65" t="inlineStr">
        <is>
          <t>Bègles</t>
        </is>
      </c>
      <c r="E286" s="65" t="inlineStr">
        <is>
          <t>33130</t>
        </is>
      </c>
      <c r="F286" s="65" t="inlineStr">
        <is>
          <t>Bordeaux</t>
        </is>
      </c>
      <c r="G286" s="65" t="inlineStr">
        <is>
          <t>Site web</t>
        </is>
      </c>
      <c r="H286" s="66" t="n">
        <v>45003</v>
      </c>
      <c r="I286" s="65" t="inlineStr">
        <is>
          <t>Lent</t>
        </is>
      </c>
    </row>
    <row r="287">
      <c r="A287" s="65" t="inlineStr">
        <is>
          <t>CLI-0286</t>
        </is>
      </c>
      <c r="B287" s="65" t="inlineStr">
        <is>
          <t>Camille Nguyen</t>
        </is>
      </c>
      <c r="C287" s="65" t="inlineStr">
        <is>
          <t>Particulier</t>
        </is>
      </c>
      <c r="D287" s="65" t="inlineStr">
        <is>
          <t>Bordeaux</t>
        </is>
      </c>
      <c r="E287" s="65" t="inlineStr">
        <is>
          <t>33000</t>
        </is>
      </c>
      <c r="F287" s="65" t="inlineStr">
        <is>
          <t>Bordeaux</t>
        </is>
      </c>
      <c r="G287" s="65" t="inlineStr">
        <is>
          <t>Bouche-à-oreille</t>
        </is>
      </c>
      <c r="H287" s="66" t="n">
        <v>45006</v>
      </c>
      <c r="I287" s="65" t="inlineStr">
        <is>
          <t>Standard</t>
        </is>
      </c>
    </row>
    <row r="288">
      <c r="A288" s="65" t="inlineStr">
        <is>
          <t>CLI-0287</t>
        </is>
      </c>
      <c r="B288" s="65" t="inlineStr">
        <is>
          <t>Quentin Rey</t>
        </is>
      </c>
      <c r="C288" s="65" t="inlineStr">
        <is>
          <t>Particulier</t>
        </is>
      </c>
      <c r="D288" s="65" t="inlineStr">
        <is>
          <t>Balma</t>
        </is>
      </c>
      <c r="E288" s="65" t="inlineStr">
        <is>
          <t>31130</t>
        </is>
      </c>
      <c r="F288" s="65" t="inlineStr">
        <is>
          <t>Toulouse</t>
        </is>
      </c>
      <c r="G288" s="65" t="inlineStr">
        <is>
          <t>Bouche-à-oreille</t>
        </is>
      </c>
      <c r="H288" s="66" t="n">
        <v>45008</v>
      </c>
      <c r="I288" s="65" t="inlineStr">
        <is>
          <t>Standard</t>
        </is>
      </c>
    </row>
    <row r="289">
      <c r="A289" s="65" t="inlineStr">
        <is>
          <t>CLI-0288</t>
        </is>
      </c>
      <c r="B289" s="65" t="inlineStr">
        <is>
          <t>Franck Barbier</t>
        </is>
      </c>
      <c r="C289" s="65" t="inlineStr">
        <is>
          <t>Particulier</t>
        </is>
      </c>
      <c r="D289" s="65" t="inlineStr">
        <is>
          <t>Blagnac</t>
        </is>
      </c>
      <c r="E289" s="65" t="inlineStr">
        <is>
          <t>31700</t>
        </is>
      </c>
      <c r="F289" s="65" t="inlineStr">
        <is>
          <t>Toulouse</t>
        </is>
      </c>
      <c r="G289" s="65" t="inlineStr">
        <is>
          <t>Partenaire</t>
        </is>
      </c>
      <c r="H289" s="66" t="n">
        <v>45010</v>
      </c>
      <c r="I289" s="65" t="inlineStr">
        <is>
          <t>Bon payeur</t>
        </is>
      </c>
    </row>
    <row r="290">
      <c r="A290" s="65" t="inlineStr">
        <is>
          <t>CLI-0289</t>
        </is>
      </c>
      <c r="B290" s="65" t="inlineStr">
        <is>
          <t>Alain Charpentier</t>
        </is>
      </c>
      <c r="C290" s="65" t="inlineStr">
        <is>
          <t>Particulier</t>
        </is>
      </c>
      <c r="D290" s="65" t="inlineStr">
        <is>
          <t>Bordeaux</t>
        </is>
      </c>
      <c r="E290" s="65" t="inlineStr">
        <is>
          <t>33000</t>
        </is>
      </c>
      <c r="F290" s="65" t="inlineStr">
        <is>
          <t>Bordeaux</t>
        </is>
      </c>
      <c r="G290" s="65" t="inlineStr">
        <is>
          <t>Partenaire</t>
        </is>
      </c>
      <c r="H290" s="66" t="n">
        <v>45011</v>
      </c>
      <c r="I290" s="65" t="inlineStr">
        <is>
          <t>Lent</t>
        </is>
      </c>
    </row>
    <row r="291">
      <c r="A291" s="65" t="inlineStr">
        <is>
          <t>CLI-0290</t>
        </is>
      </c>
      <c r="B291" s="65" t="inlineStr">
        <is>
          <t>Elsa Nguyen</t>
        </is>
      </c>
      <c r="C291" s="65" t="inlineStr">
        <is>
          <t>Particulier</t>
        </is>
      </c>
      <c r="D291" s="65" t="inlineStr">
        <is>
          <t>Blagnac</t>
        </is>
      </c>
      <c r="E291" s="65" t="inlineStr">
        <is>
          <t>31700</t>
        </is>
      </c>
      <c r="F291" s="65" t="inlineStr">
        <is>
          <t>Toulouse</t>
        </is>
      </c>
      <c r="G291" s="65" t="inlineStr">
        <is>
          <t>Bouche-à-oreille</t>
        </is>
      </c>
      <c r="H291" s="66" t="n">
        <v>45013</v>
      </c>
      <c r="I291" s="65" t="inlineStr">
        <is>
          <t>Bon payeur</t>
        </is>
      </c>
    </row>
    <row r="292">
      <c r="A292" s="65" t="inlineStr">
        <is>
          <t>CLI-0291</t>
        </is>
      </c>
      <c r="B292" s="65" t="inlineStr">
        <is>
          <t>Résidence Les Oliviers 90</t>
        </is>
      </c>
      <c r="C292" s="65" t="inlineStr">
        <is>
          <t>Professionnel</t>
        </is>
      </c>
      <c r="D292" s="65" t="inlineStr">
        <is>
          <t>Libourne</t>
        </is>
      </c>
      <c r="E292" s="65" t="inlineStr">
        <is>
          <t>33500</t>
        </is>
      </c>
      <c r="F292" s="65" t="inlineStr">
        <is>
          <t>Bordeaux</t>
        </is>
      </c>
      <c r="G292" s="65" t="inlineStr">
        <is>
          <t>Partenaire</t>
        </is>
      </c>
      <c r="H292" s="66" t="n">
        <v>45014</v>
      </c>
      <c r="I292" s="65" t="inlineStr">
        <is>
          <t>Standard</t>
        </is>
      </c>
    </row>
    <row r="293">
      <c r="A293" s="65" t="inlineStr">
        <is>
          <t>CLI-0292</t>
        </is>
      </c>
      <c r="B293" s="65" t="inlineStr">
        <is>
          <t>Boulangerie Marchetti 50</t>
        </is>
      </c>
      <c r="C293" s="65" t="inlineStr">
        <is>
          <t>Professionnel</t>
        </is>
      </c>
      <c r="D293" s="65" t="inlineStr">
        <is>
          <t>Bègles</t>
        </is>
      </c>
      <c r="E293" s="65" t="inlineStr">
        <is>
          <t>33130</t>
        </is>
      </c>
      <c r="F293" s="65" t="inlineStr">
        <is>
          <t>Bordeaux</t>
        </is>
      </c>
      <c r="G293" s="65" t="inlineStr">
        <is>
          <t>Bouche-à-oreille</t>
        </is>
      </c>
      <c r="H293" s="66" t="n">
        <v>45015</v>
      </c>
      <c r="I293" s="65" t="inlineStr">
        <is>
          <t>Standard</t>
        </is>
      </c>
    </row>
    <row r="294">
      <c r="A294" s="65" t="inlineStr">
        <is>
          <t>CLI-0293</t>
        </is>
      </c>
      <c r="B294" s="65" t="inlineStr">
        <is>
          <t>Résidence Les Oliviers 39</t>
        </is>
      </c>
      <c r="C294" s="65" t="inlineStr">
        <is>
          <t>Professionnel</t>
        </is>
      </c>
      <c r="D294" s="65" t="inlineStr">
        <is>
          <t>Colomiers</t>
        </is>
      </c>
      <c r="E294" s="65" t="inlineStr">
        <is>
          <t>31770</t>
        </is>
      </c>
      <c r="F294" s="65" t="inlineStr">
        <is>
          <t>Toulouse</t>
        </is>
      </c>
      <c r="G294" s="65" t="inlineStr">
        <is>
          <t>Annuaire pro</t>
        </is>
      </c>
      <c r="H294" s="66" t="n">
        <v>45016</v>
      </c>
      <c r="I294" s="65" t="inlineStr">
        <is>
          <t>Standard</t>
        </is>
      </c>
    </row>
    <row r="295">
      <c r="A295" s="65" t="inlineStr">
        <is>
          <t>CLI-0294</t>
        </is>
      </c>
      <c r="B295" s="65" t="inlineStr">
        <is>
          <t>Foncia Occitanie 37</t>
        </is>
      </c>
      <c r="C295" s="65" t="inlineStr">
        <is>
          <t>Professionnel</t>
        </is>
      </c>
      <c r="D295" s="65" t="inlineStr">
        <is>
          <t>Toulouse</t>
        </is>
      </c>
      <c r="E295" s="65" t="inlineStr">
        <is>
          <t>31000</t>
        </is>
      </c>
      <c r="F295" s="65" t="inlineStr">
        <is>
          <t>Toulouse</t>
        </is>
      </c>
      <c r="G295" s="65" t="inlineStr">
        <is>
          <t>Prospection</t>
        </is>
      </c>
      <c r="H295" s="66" t="n">
        <v>45019</v>
      </c>
      <c r="I295" s="65" t="inlineStr">
        <is>
          <t>Standard</t>
        </is>
      </c>
    </row>
    <row r="296">
      <c r="A296" s="65" t="inlineStr">
        <is>
          <t>CLI-0295</t>
        </is>
      </c>
      <c r="B296" s="65" t="inlineStr">
        <is>
          <t>Kevin Da Silva</t>
        </is>
      </c>
      <c r="C296" s="65" t="inlineStr">
        <is>
          <t>Particulier</t>
        </is>
      </c>
      <c r="D296" s="65" t="inlineStr">
        <is>
          <t>Toulouse</t>
        </is>
      </c>
      <c r="E296" s="65" t="inlineStr">
        <is>
          <t>31000</t>
        </is>
      </c>
      <c r="F296" s="65" t="inlineStr">
        <is>
          <t>Toulouse</t>
        </is>
      </c>
      <c r="G296" s="65" t="inlineStr">
        <is>
          <t>Partenaire</t>
        </is>
      </c>
      <c r="H296" s="66" t="n">
        <v>45023</v>
      </c>
      <c r="I296" s="65" t="inlineStr">
        <is>
          <t>Standard</t>
        </is>
      </c>
    </row>
    <row r="297">
      <c r="A297" s="65" t="inlineStr">
        <is>
          <t>CLI-0296</t>
        </is>
      </c>
      <c r="B297" s="65" t="inlineStr">
        <is>
          <t>Foncia Occitanie 71</t>
        </is>
      </c>
      <c r="C297" s="65" t="inlineStr">
        <is>
          <t>Professionnel</t>
        </is>
      </c>
      <c r="D297" s="65" t="inlineStr">
        <is>
          <t>Talence</t>
        </is>
      </c>
      <c r="E297" s="65" t="inlineStr">
        <is>
          <t>33400</t>
        </is>
      </c>
      <c r="F297" s="65" t="inlineStr">
        <is>
          <t>Bordeaux</t>
        </is>
      </c>
      <c r="G297" s="65" t="inlineStr">
        <is>
          <t>Site web</t>
        </is>
      </c>
      <c r="H297" s="66" t="n">
        <v>45026</v>
      </c>
      <c r="I297" s="65" t="inlineStr">
        <is>
          <t>Bon payeur</t>
        </is>
      </c>
    </row>
    <row r="298">
      <c r="A298" s="65" t="inlineStr">
        <is>
          <t>CLI-0297</t>
        </is>
      </c>
      <c r="B298" s="65" t="inlineStr">
        <is>
          <t>Supérette Vival 65</t>
        </is>
      </c>
      <c r="C298" s="65" t="inlineStr">
        <is>
          <t>Professionnel</t>
        </is>
      </c>
      <c r="D298" s="65" t="inlineStr">
        <is>
          <t>Libourne</t>
        </is>
      </c>
      <c r="E298" s="65" t="inlineStr">
        <is>
          <t>33500</t>
        </is>
      </c>
      <c r="F298" s="65" t="inlineStr">
        <is>
          <t>Bordeaux</t>
        </is>
      </c>
      <c r="G298" s="65" t="inlineStr">
        <is>
          <t>Google Ads</t>
        </is>
      </c>
      <c r="H298" s="66" t="n">
        <v>45030</v>
      </c>
      <c r="I298" s="65" t="inlineStr">
        <is>
          <t>Bon payeur</t>
        </is>
      </c>
    </row>
    <row r="299">
      <c r="A299" s="65" t="inlineStr">
        <is>
          <t>CLI-0298</t>
        </is>
      </c>
      <c r="B299" s="65" t="inlineStr">
        <is>
          <t>Nathalie Robin</t>
        </is>
      </c>
      <c r="C299" s="65" t="inlineStr">
        <is>
          <t>Particulier</t>
        </is>
      </c>
      <c r="D299" s="65" t="inlineStr">
        <is>
          <t>Tournefeuille</t>
        </is>
      </c>
      <c r="E299" s="65" t="inlineStr">
        <is>
          <t>31170</t>
        </is>
      </c>
      <c r="F299" s="65" t="inlineStr">
        <is>
          <t>Toulouse</t>
        </is>
      </c>
      <c r="G299" s="65" t="inlineStr">
        <is>
          <t>Bouche-à-oreille</t>
        </is>
      </c>
      <c r="H299" s="66" t="n">
        <v>45038</v>
      </c>
      <c r="I299" s="65" t="inlineStr">
        <is>
          <t>Standard</t>
        </is>
      </c>
    </row>
    <row r="300">
      <c r="A300" s="65" t="inlineStr">
        <is>
          <t>CLI-0299</t>
        </is>
      </c>
      <c r="B300" s="65" t="inlineStr">
        <is>
          <t>Auto-école Conduite Plus 59</t>
        </is>
      </c>
      <c r="C300" s="65" t="inlineStr">
        <is>
          <t>Professionnel</t>
        </is>
      </c>
      <c r="D300" s="65" t="inlineStr">
        <is>
          <t>Blagnac</t>
        </is>
      </c>
      <c r="E300" s="65" t="inlineStr">
        <is>
          <t>31700</t>
        </is>
      </c>
      <c r="F300" s="65" t="inlineStr">
        <is>
          <t>Toulouse</t>
        </is>
      </c>
      <c r="G300" s="65" t="inlineStr">
        <is>
          <t>Partenaire</t>
        </is>
      </c>
      <c r="H300" s="66" t="n">
        <v>45039</v>
      </c>
      <c r="I300" s="65" t="inlineStr">
        <is>
          <t>Standard</t>
        </is>
      </c>
    </row>
    <row r="301">
      <c r="A301" s="65" t="inlineStr">
        <is>
          <t>CLI-0300</t>
        </is>
      </c>
      <c r="B301" s="65" t="inlineStr">
        <is>
          <t>Foncia Occitanie 85</t>
        </is>
      </c>
      <c r="C301" s="65" t="inlineStr">
        <is>
          <t>Professionnel</t>
        </is>
      </c>
      <c r="D301" s="65" t="inlineStr">
        <is>
          <t>Toulouse</t>
        </is>
      </c>
      <c r="E301" s="65" t="inlineStr">
        <is>
          <t>31000</t>
        </is>
      </c>
      <c r="F301" s="65" t="inlineStr">
        <is>
          <t>Toulouse</t>
        </is>
      </c>
      <c r="G301" s="65" t="inlineStr">
        <is>
          <t>Site web</t>
        </is>
      </c>
      <c r="H301" s="66" t="n">
        <v>45040</v>
      </c>
      <c r="I301" s="65" t="inlineStr">
        <is>
          <t>Litigieux</t>
        </is>
      </c>
    </row>
    <row r="302">
      <c r="A302" s="65" t="inlineStr">
        <is>
          <t>CLI-0301</t>
        </is>
      </c>
      <c r="B302" s="65" t="inlineStr">
        <is>
          <t>Gaëlle Roussel</t>
        </is>
      </c>
      <c r="C302" s="65" t="inlineStr">
        <is>
          <t>Particulier</t>
        </is>
      </c>
      <c r="D302" s="65" t="inlineStr">
        <is>
          <t>Balma</t>
        </is>
      </c>
      <c r="E302" s="65" t="inlineStr">
        <is>
          <t>31130</t>
        </is>
      </c>
      <c r="F302" s="65" t="inlineStr">
        <is>
          <t>Toulouse</t>
        </is>
      </c>
      <c r="G302" s="65" t="inlineStr">
        <is>
          <t>Bouche-à-oreille</t>
        </is>
      </c>
      <c r="H302" s="66" t="n">
        <v>45042</v>
      </c>
      <c r="I302" s="65" t="inlineStr">
        <is>
          <t>Bon payeur</t>
        </is>
      </c>
    </row>
    <row r="303">
      <c r="A303" s="65" t="inlineStr">
        <is>
          <t>CLI-0302</t>
        </is>
      </c>
      <c r="B303" s="65" t="inlineStr">
        <is>
          <t>Adrien Vidal</t>
        </is>
      </c>
      <c r="C303" s="65" t="inlineStr">
        <is>
          <t>Particulier</t>
        </is>
      </c>
      <c r="D303" s="65" t="inlineStr">
        <is>
          <t>Bègles</t>
        </is>
      </c>
      <c r="E303" s="65" t="inlineStr">
        <is>
          <t>33130</t>
        </is>
      </c>
      <c r="F303" s="65" t="inlineStr">
        <is>
          <t>Bordeaux</t>
        </is>
      </c>
      <c r="G303" s="65" t="inlineStr">
        <is>
          <t>Bouche-à-oreille</t>
        </is>
      </c>
      <c r="H303" s="66" t="n">
        <v>45044</v>
      </c>
      <c r="I303" s="65" t="inlineStr">
        <is>
          <t>Standard</t>
        </is>
      </c>
    </row>
    <row r="304">
      <c r="A304" s="65" t="inlineStr">
        <is>
          <t>CLI-0303</t>
        </is>
      </c>
      <c r="B304" s="65" t="inlineStr">
        <is>
          <t>Cédric Robin</t>
        </is>
      </c>
      <c r="C304" s="65" t="inlineStr">
        <is>
          <t>Particulier</t>
        </is>
      </c>
      <c r="D304" s="65" t="inlineStr">
        <is>
          <t>Mérignac</t>
        </is>
      </c>
      <c r="E304" s="65" t="inlineStr">
        <is>
          <t>33700</t>
        </is>
      </c>
      <c r="F304" s="65" t="inlineStr">
        <is>
          <t>Bordeaux</t>
        </is>
      </c>
      <c r="G304" s="65" t="inlineStr">
        <is>
          <t>Partenaire</t>
        </is>
      </c>
      <c r="H304" s="66" t="n">
        <v>45047</v>
      </c>
      <c r="I304" s="65" t="inlineStr">
        <is>
          <t>Standard</t>
        </is>
      </c>
    </row>
    <row r="305">
      <c r="A305" s="65" t="inlineStr">
        <is>
          <t>CLI-0304</t>
        </is>
      </c>
      <c r="B305" s="65" t="inlineStr">
        <is>
          <t>Menuiserie Lacoste 57</t>
        </is>
      </c>
      <c r="C305" s="65" t="inlineStr">
        <is>
          <t>Professionnel</t>
        </is>
      </c>
      <c r="D305" s="65" t="inlineStr">
        <is>
          <t>Colomiers</t>
        </is>
      </c>
      <c r="E305" s="65" t="inlineStr">
        <is>
          <t>31770</t>
        </is>
      </c>
      <c r="F305" s="65" t="inlineStr">
        <is>
          <t>Toulouse</t>
        </is>
      </c>
      <c r="G305" s="65" t="inlineStr">
        <is>
          <t>Site web</t>
        </is>
      </c>
      <c r="H305" s="66" t="n">
        <v>45048</v>
      </c>
      <c r="I305" s="65" t="inlineStr">
        <is>
          <t>Lent</t>
        </is>
      </c>
    </row>
    <row r="306">
      <c r="A306" s="65" t="inlineStr">
        <is>
          <t>CLI-0305</t>
        </is>
      </c>
      <c r="B306" s="65" t="inlineStr">
        <is>
          <t>William Noel</t>
        </is>
      </c>
      <c r="C306" s="65" t="inlineStr">
        <is>
          <t>Particulier</t>
        </is>
      </c>
      <c r="D306" s="65" t="inlineStr">
        <is>
          <t>Balma</t>
        </is>
      </c>
      <c r="E306" s="65" t="inlineStr">
        <is>
          <t>31130</t>
        </is>
      </c>
      <c r="F306" s="65" t="inlineStr">
        <is>
          <t>Toulouse</t>
        </is>
      </c>
      <c r="G306" s="65" t="inlineStr">
        <is>
          <t>Bouche-à-oreille</t>
        </is>
      </c>
      <c r="H306" s="66" t="n">
        <v>45050</v>
      </c>
      <c r="I306" s="65" t="inlineStr">
        <is>
          <t>Bon payeur</t>
        </is>
      </c>
    </row>
    <row r="307">
      <c r="A307" s="65" t="inlineStr">
        <is>
          <t>CLI-0306</t>
        </is>
      </c>
      <c r="B307" s="65" t="inlineStr">
        <is>
          <t>Fanny Aubert</t>
        </is>
      </c>
      <c r="C307" s="65" t="inlineStr">
        <is>
          <t>Particulier</t>
        </is>
      </c>
      <c r="D307" s="65" t="inlineStr">
        <is>
          <t>Bègles</t>
        </is>
      </c>
      <c r="E307" s="65" t="inlineStr">
        <is>
          <t>33130</t>
        </is>
      </c>
      <c r="F307" s="65" t="inlineStr">
        <is>
          <t>Bordeaux</t>
        </is>
      </c>
      <c r="G307" s="65" t="inlineStr">
        <is>
          <t>Prospection</t>
        </is>
      </c>
      <c r="H307" s="66" t="n">
        <v>45053</v>
      </c>
      <c r="I307" s="65" t="inlineStr">
        <is>
          <t>Standard</t>
        </is>
      </c>
    </row>
    <row r="308">
      <c r="A308" s="65" t="inlineStr">
        <is>
          <t>CLI-0307</t>
        </is>
      </c>
      <c r="B308" s="65" t="inlineStr">
        <is>
          <t>Franck Aubert</t>
        </is>
      </c>
      <c r="C308" s="65" t="inlineStr">
        <is>
          <t>Particulier</t>
        </is>
      </c>
      <c r="D308" s="65" t="inlineStr">
        <is>
          <t>Bordeaux</t>
        </is>
      </c>
      <c r="E308" s="65" t="inlineStr">
        <is>
          <t>33000</t>
        </is>
      </c>
      <c r="F308" s="65" t="inlineStr">
        <is>
          <t>Bordeaux</t>
        </is>
      </c>
      <c r="G308" s="65" t="inlineStr">
        <is>
          <t>Bouche-à-oreille</t>
        </is>
      </c>
      <c r="H308" s="66" t="n">
        <v>45056</v>
      </c>
      <c r="I308" s="65" t="inlineStr">
        <is>
          <t>Lent</t>
        </is>
      </c>
    </row>
    <row r="309">
      <c r="A309" s="65" t="inlineStr">
        <is>
          <t>CLI-0308</t>
        </is>
      </c>
      <c r="B309" s="65" t="inlineStr">
        <is>
          <t>Franck Da Silva</t>
        </is>
      </c>
      <c r="C309" s="65" t="inlineStr">
        <is>
          <t>Particulier</t>
        </is>
      </c>
      <c r="D309" s="65" t="inlineStr">
        <is>
          <t>Pessac</t>
        </is>
      </c>
      <c r="E309" s="65" t="inlineStr">
        <is>
          <t>33600</t>
        </is>
      </c>
      <c r="F309" s="65" t="inlineStr">
        <is>
          <t>Bordeaux</t>
        </is>
      </c>
      <c r="G309" s="65" t="inlineStr">
        <is>
          <t>Prospection</t>
        </is>
      </c>
      <c r="H309" s="66" t="n">
        <v>45060</v>
      </c>
      <c r="I309" s="65" t="inlineStr">
        <is>
          <t>Bon payeur</t>
        </is>
      </c>
    </row>
    <row r="310">
      <c r="A310" s="65" t="inlineStr">
        <is>
          <t>CLI-0309</t>
        </is>
      </c>
      <c r="B310" s="65" t="inlineStr">
        <is>
          <t>Cédric Guerin</t>
        </is>
      </c>
      <c r="C310" s="65" t="inlineStr">
        <is>
          <t>Particulier</t>
        </is>
      </c>
      <c r="D310" s="65" t="inlineStr">
        <is>
          <t>Talence</t>
        </is>
      </c>
      <c r="E310" s="65" t="inlineStr">
        <is>
          <t>33400</t>
        </is>
      </c>
      <c r="F310" s="65" t="inlineStr">
        <is>
          <t>Bordeaux</t>
        </is>
      </c>
      <c r="G310" s="65" t="inlineStr">
        <is>
          <t>Annuaire pro</t>
        </is>
      </c>
      <c r="H310" s="66" t="n">
        <v>45066</v>
      </c>
      <c r="I310" s="65" t="inlineStr">
        <is>
          <t>Bon payeur</t>
        </is>
      </c>
    </row>
    <row r="311">
      <c r="A311" s="65" t="inlineStr">
        <is>
          <t>CLI-0310</t>
        </is>
      </c>
      <c r="B311" s="65" t="inlineStr">
        <is>
          <t>SARL Toitures Sud 37</t>
        </is>
      </c>
      <c r="C311" s="65" t="inlineStr">
        <is>
          <t>Professionnel</t>
        </is>
      </c>
      <c r="D311" s="65" t="inlineStr">
        <is>
          <t>Libourne</t>
        </is>
      </c>
      <c r="E311" s="65" t="inlineStr">
        <is>
          <t>33500</t>
        </is>
      </c>
      <c r="F311" s="65" t="inlineStr">
        <is>
          <t>Bordeaux</t>
        </is>
      </c>
      <c r="G311" s="65" t="inlineStr">
        <is>
          <t>Annuaire pro</t>
        </is>
      </c>
      <c r="H311" s="66" t="n">
        <v>45075</v>
      </c>
      <c r="I311" s="65" t="inlineStr">
        <is>
          <t>Standard</t>
        </is>
      </c>
    </row>
    <row r="312">
      <c r="A312" s="65" t="inlineStr">
        <is>
          <t>CLI-0311</t>
        </is>
      </c>
      <c r="B312" s="65" t="inlineStr">
        <is>
          <t>SCI Les Tilleuls 81</t>
        </is>
      </c>
      <c r="C312" s="65" t="inlineStr">
        <is>
          <t>Syndic</t>
        </is>
      </c>
      <c r="D312" s="65" t="inlineStr">
        <is>
          <t>Toulouse</t>
        </is>
      </c>
      <c r="E312" s="65" t="inlineStr">
        <is>
          <t>31000</t>
        </is>
      </c>
      <c r="F312" s="65" t="inlineStr">
        <is>
          <t>Toulouse</t>
        </is>
      </c>
      <c r="G312" s="65" t="inlineStr">
        <is>
          <t>Prospection</t>
        </is>
      </c>
      <c r="H312" s="66" t="n">
        <v>45076</v>
      </c>
      <c r="I312" s="65" t="inlineStr">
        <is>
          <t>Bon payeur</t>
        </is>
      </c>
    </row>
    <row r="313">
      <c r="A313" s="65" t="inlineStr">
        <is>
          <t>CLI-0312</t>
        </is>
      </c>
      <c r="B313" s="65" t="inlineStr">
        <is>
          <t>Supérette Vival 78</t>
        </is>
      </c>
      <c r="C313" s="65" t="inlineStr">
        <is>
          <t>Professionnel</t>
        </is>
      </c>
      <c r="D313" s="65" t="inlineStr">
        <is>
          <t>Toulouse</t>
        </is>
      </c>
      <c r="E313" s="65" t="inlineStr">
        <is>
          <t>31000</t>
        </is>
      </c>
      <c r="F313" s="65" t="inlineStr">
        <is>
          <t>Toulouse</t>
        </is>
      </c>
      <c r="G313" s="65" t="inlineStr">
        <is>
          <t>Bouche-à-oreille</t>
        </is>
      </c>
      <c r="H313" s="66" t="n">
        <v>45077</v>
      </c>
      <c r="I313" s="65" t="inlineStr">
        <is>
          <t>Standard</t>
        </is>
      </c>
    </row>
    <row r="314">
      <c r="A314" s="65" t="inlineStr">
        <is>
          <t>CLI-0313</t>
        </is>
      </c>
      <c r="B314" s="65" t="inlineStr">
        <is>
          <t>SCI Les Tilleuls 56</t>
        </is>
      </c>
      <c r="C314" s="65" t="inlineStr">
        <is>
          <t>Syndic</t>
        </is>
      </c>
      <c r="D314" s="65" t="inlineStr">
        <is>
          <t>Mérignac</t>
        </is>
      </c>
      <c r="E314" s="65" t="inlineStr">
        <is>
          <t>33700</t>
        </is>
      </c>
      <c r="F314" s="65" t="inlineStr">
        <is>
          <t>Bordeaux</t>
        </is>
      </c>
      <c r="G314" s="65" t="inlineStr">
        <is>
          <t>Bouche-à-oreille</t>
        </is>
      </c>
      <c r="H314" s="66" t="n">
        <v>45078</v>
      </c>
      <c r="I314" s="65" t="inlineStr">
        <is>
          <t>Litigieux</t>
        </is>
      </c>
    </row>
    <row r="315">
      <c r="A315" s="65" t="inlineStr">
        <is>
          <t>CLI-0314</t>
        </is>
      </c>
      <c r="B315" s="65" t="inlineStr">
        <is>
          <t>Valérie Blanc</t>
        </is>
      </c>
      <c r="C315" s="65" t="inlineStr">
        <is>
          <t>Particulier</t>
        </is>
      </c>
      <c r="D315" s="65" t="inlineStr">
        <is>
          <t>Mérignac</t>
        </is>
      </c>
      <c r="E315" s="65" t="inlineStr">
        <is>
          <t>33700</t>
        </is>
      </c>
      <c r="F315" s="65" t="inlineStr">
        <is>
          <t>Bordeaux</t>
        </is>
      </c>
      <c r="G315" s="65" t="inlineStr">
        <is>
          <t>Site web</t>
        </is>
      </c>
      <c r="H315" s="66" t="n">
        <v>45080</v>
      </c>
      <c r="I315" s="65" t="inlineStr">
        <is>
          <t>Bon payeur</t>
        </is>
      </c>
    </row>
    <row r="316">
      <c r="A316" s="65" t="inlineStr">
        <is>
          <t>CLI-0315</t>
        </is>
      </c>
      <c r="B316" s="65" t="inlineStr">
        <is>
          <t>Menuiserie Lacoste 66</t>
        </is>
      </c>
      <c r="C316" s="65" t="inlineStr">
        <is>
          <t>Professionnel</t>
        </is>
      </c>
      <c r="D316" s="65" t="inlineStr">
        <is>
          <t>Pessac</t>
        </is>
      </c>
      <c r="E316" s="65" t="inlineStr">
        <is>
          <t>33600</t>
        </is>
      </c>
      <c r="F316" s="65" t="inlineStr">
        <is>
          <t>Bordeaux</t>
        </is>
      </c>
      <c r="G316" s="65" t="inlineStr">
        <is>
          <t>Bouche-à-oreille</t>
        </is>
      </c>
      <c r="H316" s="66" t="n">
        <v>45088</v>
      </c>
      <c r="I316" s="65" t="inlineStr">
        <is>
          <t>Bon payeur</t>
        </is>
      </c>
    </row>
    <row r="317">
      <c r="A317" s="65" t="inlineStr">
        <is>
          <t>CLI-0316</t>
        </is>
      </c>
      <c r="B317" s="65" t="inlineStr">
        <is>
          <t>Serge Gaillard</t>
        </is>
      </c>
      <c r="C317" s="65" t="inlineStr">
        <is>
          <t>Particulier</t>
        </is>
      </c>
      <c r="D317" s="65" t="inlineStr">
        <is>
          <t>Muret</t>
        </is>
      </c>
      <c r="E317" s="65" t="inlineStr">
        <is>
          <t>31600</t>
        </is>
      </c>
      <c r="F317" s="65" t="inlineStr">
        <is>
          <t>Toulouse</t>
        </is>
      </c>
      <c r="G317" s="65" t="inlineStr">
        <is>
          <t>Site web</t>
        </is>
      </c>
      <c r="H317" s="66" t="n">
        <v>45090</v>
      </c>
      <c r="I317" s="65" t="inlineStr">
        <is>
          <t>Standard</t>
        </is>
      </c>
    </row>
    <row r="318">
      <c r="A318" s="65" t="inlineStr">
        <is>
          <t>CLI-0317</t>
        </is>
      </c>
      <c r="B318" s="65" t="inlineStr">
        <is>
          <t>Émile Gaillard</t>
        </is>
      </c>
      <c r="C318" s="65" t="inlineStr">
        <is>
          <t>Particulier</t>
        </is>
      </c>
      <c r="D318" s="65" t="inlineStr">
        <is>
          <t>Libourne</t>
        </is>
      </c>
      <c r="E318" s="65" t="inlineStr">
        <is>
          <t>33500</t>
        </is>
      </c>
      <c r="F318" s="65" t="inlineStr">
        <is>
          <t>Bordeaux</t>
        </is>
      </c>
      <c r="G318" s="65" t="inlineStr">
        <is>
          <t>Annuaire pro</t>
        </is>
      </c>
      <c r="H318" s="66" t="n">
        <v>45092</v>
      </c>
      <c r="I318" s="65" t="inlineStr">
        <is>
          <t>Standard</t>
        </is>
      </c>
    </row>
    <row r="319">
      <c r="A319" s="65" t="inlineStr">
        <is>
          <t>CLI-0318</t>
        </is>
      </c>
      <c r="B319" s="65" t="inlineStr">
        <is>
          <t>Camille Colin</t>
        </is>
      </c>
      <c r="C319" s="65" t="inlineStr">
        <is>
          <t>Particulier</t>
        </is>
      </c>
      <c r="D319" s="65" t="inlineStr">
        <is>
          <t>Toulouse</t>
        </is>
      </c>
      <c r="E319" s="65" t="inlineStr">
        <is>
          <t>31000</t>
        </is>
      </c>
      <c r="F319" s="65" t="inlineStr">
        <is>
          <t>Toulouse</t>
        </is>
      </c>
      <c r="G319" s="65" t="inlineStr">
        <is>
          <t>Site web</t>
        </is>
      </c>
      <c r="H319" s="66" t="n">
        <v>45094</v>
      </c>
      <c r="I319" s="65" t="inlineStr">
        <is>
          <t>Standard</t>
        </is>
      </c>
    </row>
    <row r="320">
      <c r="A320" s="65" t="inlineStr">
        <is>
          <t>CLI-0319</t>
        </is>
      </c>
      <c r="B320" s="65" t="inlineStr">
        <is>
          <t>Laure Marchal</t>
        </is>
      </c>
      <c r="C320" s="65" t="inlineStr">
        <is>
          <t>Particulier</t>
        </is>
      </c>
      <c r="D320" s="65" t="inlineStr">
        <is>
          <t>Colomiers</t>
        </is>
      </c>
      <c r="E320" s="65" t="inlineStr">
        <is>
          <t>31770</t>
        </is>
      </c>
      <c r="F320" s="65" t="inlineStr">
        <is>
          <t>Toulouse</t>
        </is>
      </c>
      <c r="G320" s="65" t="inlineStr">
        <is>
          <t>Annuaire pro</t>
        </is>
      </c>
      <c r="H320" s="66" t="n">
        <v>45096</v>
      </c>
      <c r="I320" s="65" t="inlineStr">
        <is>
          <t>Bon payeur</t>
        </is>
      </c>
    </row>
    <row r="321">
      <c r="A321" s="65" t="inlineStr">
        <is>
          <t>CLI-0320</t>
        </is>
      </c>
      <c r="B321" s="65" t="inlineStr">
        <is>
          <t>Laure Aubert</t>
        </is>
      </c>
      <c r="C321" s="65" t="inlineStr">
        <is>
          <t>Particulier</t>
        </is>
      </c>
      <c r="D321" s="65" t="inlineStr">
        <is>
          <t>Libourne</t>
        </is>
      </c>
      <c r="E321" s="65" t="inlineStr">
        <is>
          <t>33500</t>
        </is>
      </c>
      <c r="F321" s="65" t="inlineStr">
        <is>
          <t>Bordeaux</t>
        </is>
      </c>
      <c r="G321" s="65" t="inlineStr">
        <is>
          <t>Google Ads</t>
        </is>
      </c>
      <c r="H321" s="66" t="n">
        <v>45098</v>
      </c>
      <c r="I321" s="65" t="inlineStr">
        <is>
          <t>Bon payeur</t>
        </is>
      </c>
    </row>
    <row r="322">
      <c r="A322" s="65" t="inlineStr">
        <is>
          <t>CLI-0321</t>
        </is>
      </c>
      <c r="B322" s="65" t="inlineStr">
        <is>
          <t>Émile Girard</t>
        </is>
      </c>
      <c r="C322" s="65" t="inlineStr">
        <is>
          <t>Particulier</t>
        </is>
      </c>
      <c r="D322" s="65" t="inlineStr">
        <is>
          <t>Libourne</t>
        </is>
      </c>
      <c r="E322" s="65" t="inlineStr">
        <is>
          <t>33500</t>
        </is>
      </c>
      <c r="F322" s="65" t="inlineStr">
        <is>
          <t>Bordeaux</t>
        </is>
      </c>
      <c r="G322" s="65" t="inlineStr">
        <is>
          <t>Google Ads</t>
        </is>
      </c>
      <c r="H322" s="66" t="n">
        <v>45105</v>
      </c>
      <c r="I322" s="65" t="inlineStr">
        <is>
          <t>Standard</t>
        </is>
      </c>
    </row>
    <row r="323">
      <c r="A323" s="65" t="inlineStr">
        <is>
          <t>CLI-0322</t>
        </is>
      </c>
      <c r="B323" s="65" t="inlineStr">
        <is>
          <t>Olivier Rey</t>
        </is>
      </c>
      <c r="C323" s="65" t="inlineStr">
        <is>
          <t>Particulier</t>
        </is>
      </c>
      <c r="D323" s="65" t="inlineStr">
        <is>
          <t>Talence</t>
        </is>
      </c>
      <c r="E323" s="65" t="inlineStr">
        <is>
          <t>33400</t>
        </is>
      </c>
      <c r="F323" s="65" t="inlineStr">
        <is>
          <t>Bordeaux</t>
        </is>
      </c>
      <c r="G323" s="65" t="inlineStr">
        <is>
          <t>Bouche-à-oreille</t>
        </is>
      </c>
      <c r="H323" s="66" t="n">
        <v>45111</v>
      </c>
      <c r="I323" s="65" t="inlineStr">
        <is>
          <t>Standard</t>
        </is>
      </c>
    </row>
    <row r="324">
      <c r="A324" s="65" t="inlineStr">
        <is>
          <t>CLI-0323</t>
        </is>
      </c>
      <c r="B324" s="65" t="inlineStr">
        <is>
          <t>Ibrahim Faure</t>
        </is>
      </c>
      <c r="C324" s="65" t="inlineStr">
        <is>
          <t>Particulier</t>
        </is>
      </c>
      <c r="D324" s="65" t="inlineStr">
        <is>
          <t>Pessac</t>
        </is>
      </c>
      <c r="E324" s="65" t="inlineStr">
        <is>
          <t>33600</t>
        </is>
      </c>
      <c r="F324" s="65" t="inlineStr">
        <is>
          <t>Bordeaux</t>
        </is>
      </c>
      <c r="G324" s="65" t="inlineStr">
        <is>
          <t>Site web</t>
        </is>
      </c>
      <c r="H324" s="66" t="n">
        <v>45115</v>
      </c>
      <c r="I324" s="65" t="inlineStr">
        <is>
          <t>Lent</t>
        </is>
      </c>
    </row>
    <row r="325">
      <c r="A325" s="65" t="inlineStr">
        <is>
          <t>CLI-0324</t>
        </is>
      </c>
      <c r="B325" s="65" t="inlineStr">
        <is>
          <t>Adrien Léger</t>
        </is>
      </c>
      <c r="C325" s="65" t="inlineStr">
        <is>
          <t>Particulier</t>
        </is>
      </c>
      <c r="D325" s="65" t="inlineStr">
        <is>
          <t>Mérignac</t>
        </is>
      </c>
      <c r="E325" s="65" t="inlineStr">
        <is>
          <t>33700</t>
        </is>
      </c>
      <c r="F325" s="65" t="inlineStr">
        <is>
          <t>Bordeaux</t>
        </is>
      </c>
      <c r="G325" s="65" t="inlineStr">
        <is>
          <t>Site web</t>
        </is>
      </c>
      <c r="H325" s="66" t="n">
        <v>45116</v>
      </c>
      <c r="I325" s="65" t="inlineStr">
        <is>
          <t>Litigieux</t>
        </is>
      </c>
    </row>
    <row r="326">
      <c r="A326" s="65" t="inlineStr">
        <is>
          <t>CLI-0325</t>
        </is>
      </c>
      <c r="B326" s="65" t="inlineStr">
        <is>
          <t>Alain Lemoine</t>
        </is>
      </c>
      <c r="C326" s="65" t="inlineStr">
        <is>
          <t>Particulier</t>
        </is>
      </c>
      <c r="D326" s="65" t="inlineStr">
        <is>
          <t>Colomiers</t>
        </is>
      </c>
      <c r="E326" s="65" t="inlineStr">
        <is>
          <t>31770</t>
        </is>
      </c>
      <c r="F326" s="65" t="inlineStr">
        <is>
          <t>Toulouse</t>
        </is>
      </c>
      <c r="G326" s="65" t="inlineStr">
        <is>
          <t>Prospection</t>
        </is>
      </c>
      <c r="H326" s="66" t="n">
        <v>45117</v>
      </c>
      <c r="I326" s="65" t="inlineStr">
        <is>
          <t>Standard</t>
        </is>
      </c>
    </row>
    <row r="327">
      <c r="A327" s="65" t="inlineStr">
        <is>
          <t>CLI-0326</t>
        </is>
      </c>
      <c r="B327" s="65" t="inlineStr">
        <is>
          <t>Adrien Millet</t>
        </is>
      </c>
      <c r="C327" s="65" t="inlineStr">
        <is>
          <t>Particulier</t>
        </is>
      </c>
      <c r="D327" s="65" t="inlineStr">
        <is>
          <t>Toulouse</t>
        </is>
      </c>
      <c r="E327" s="65" t="inlineStr">
        <is>
          <t>31000</t>
        </is>
      </c>
      <c r="F327" s="65" t="inlineStr">
        <is>
          <t>Toulouse</t>
        </is>
      </c>
      <c r="G327" s="65" t="inlineStr">
        <is>
          <t>Bouche-à-oreille</t>
        </is>
      </c>
      <c r="H327" s="66" t="n">
        <v>45120</v>
      </c>
      <c r="I327" s="65" t="inlineStr">
        <is>
          <t>Standard</t>
        </is>
      </c>
    </row>
    <row r="328">
      <c r="A328" s="65" t="inlineStr">
        <is>
          <t>CLI-0327</t>
        </is>
      </c>
      <c r="B328" s="65" t="inlineStr">
        <is>
          <t>Cabinet vétérinaire Dorel 33</t>
        </is>
      </c>
      <c r="C328" s="65" t="inlineStr">
        <is>
          <t>Professionnel</t>
        </is>
      </c>
      <c r="D328" s="65" t="inlineStr">
        <is>
          <t>Muret</t>
        </is>
      </c>
      <c r="E328" s="65" t="inlineStr">
        <is>
          <t>31600</t>
        </is>
      </c>
      <c r="F328" s="65" t="inlineStr">
        <is>
          <t>Toulouse</t>
        </is>
      </c>
      <c r="G328" s="65" t="inlineStr">
        <is>
          <t>Google Ads</t>
        </is>
      </c>
      <c r="H328" s="66" t="n">
        <v>45122</v>
      </c>
      <c r="I328" s="65" t="inlineStr">
        <is>
          <t>Standard</t>
        </is>
      </c>
    </row>
    <row r="329">
      <c r="A329" s="65" t="inlineStr">
        <is>
          <t>CLI-0328</t>
        </is>
      </c>
      <c r="B329" s="65" t="inlineStr">
        <is>
          <t>Hélène Chevalier</t>
        </is>
      </c>
      <c r="C329" s="65" t="inlineStr">
        <is>
          <t>Particulier</t>
        </is>
      </c>
      <c r="D329" s="65" t="inlineStr">
        <is>
          <t>Libourne</t>
        </is>
      </c>
      <c r="E329" s="65" t="inlineStr">
        <is>
          <t>33500</t>
        </is>
      </c>
      <c r="F329" s="65" t="inlineStr">
        <is>
          <t>Bordeaux</t>
        </is>
      </c>
      <c r="G329" s="65" t="inlineStr">
        <is>
          <t>Bouche-à-oreille</t>
        </is>
      </c>
      <c r="H329" s="66" t="n">
        <v>45123</v>
      </c>
      <c r="I329" s="65" t="inlineStr">
        <is>
          <t>Bon payeur</t>
        </is>
      </c>
    </row>
    <row r="330">
      <c r="A330" s="65" t="inlineStr">
        <is>
          <t>CLI-0329</t>
        </is>
      </c>
      <c r="B330" s="65" t="inlineStr">
        <is>
          <t>Quentin Léger</t>
        </is>
      </c>
      <c r="C330" s="65" t="inlineStr">
        <is>
          <t>Particulier</t>
        </is>
      </c>
      <c r="D330" s="65" t="inlineStr">
        <is>
          <t>Talence</t>
        </is>
      </c>
      <c r="E330" s="65" t="inlineStr">
        <is>
          <t>33400</t>
        </is>
      </c>
      <c r="F330" s="65" t="inlineStr">
        <is>
          <t>Bordeaux</t>
        </is>
      </c>
      <c r="G330" s="65" t="inlineStr">
        <is>
          <t>Site web</t>
        </is>
      </c>
      <c r="H330" s="66" t="n">
        <v>45124</v>
      </c>
      <c r="I330" s="65" t="inlineStr">
        <is>
          <t>Standard</t>
        </is>
      </c>
    </row>
    <row r="331">
      <c r="A331" s="65" t="inlineStr">
        <is>
          <t>CLI-0330</t>
        </is>
      </c>
      <c r="B331" s="65" t="inlineStr">
        <is>
          <t>Pauline Da Silva</t>
        </is>
      </c>
      <c r="C331" s="65" t="inlineStr">
        <is>
          <t>Particulier</t>
        </is>
      </c>
      <c r="D331" s="65" t="inlineStr">
        <is>
          <t>Muret</t>
        </is>
      </c>
      <c r="E331" s="65" t="inlineStr">
        <is>
          <t>31600</t>
        </is>
      </c>
      <c r="F331" s="65" t="inlineStr">
        <is>
          <t>Toulouse</t>
        </is>
      </c>
      <c r="G331" s="65" t="inlineStr">
        <is>
          <t>Google Ads</t>
        </is>
      </c>
      <c r="H331" s="66" t="n">
        <v>45130</v>
      </c>
      <c r="I331" s="65" t="inlineStr">
        <is>
          <t>Standard</t>
        </is>
      </c>
    </row>
    <row r="332">
      <c r="A332" s="65" t="inlineStr">
        <is>
          <t>CLI-0331</t>
        </is>
      </c>
      <c r="B332" s="65" t="inlineStr">
        <is>
          <t>Serge Chevalier</t>
        </is>
      </c>
      <c r="C332" s="65" t="inlineStr">
        <is>
          <t>Particulier</t>
        </is>
      </c>
      <c r="D332" s="65" t="inlineStr">
        <is>
          <t>Libourne</t>
        </is>
      </c>
      <c r="E332" s="65" t="inlineStr">
        <is>
          <t>33500</t>
        </is>
      </c>
      <c r="F332" s="65" t="inlineStr">
        <is>
          <t>Bordeaux</t>
        </is>
      </c>
      <c r="G332" s="65" t="inlineStr">
        <is>
          <t>Prospection</t>
        </is>
      </c>
      <c r="H332" s="66" t="n">
        <v>45131</v>
      </c>
      <c r="I332" s="65" t="inlineStr">
        <is>
          <t>Standard</t>
        </is>
      </c>
    </row>
    <row r="333">
      <c r="A333" s="65" t="inlineStr">
        <is>
          <t>CLI-0332</t>
        </is>
      </c>
      <c r="B333" s="65" t="inlineStr">
        <is>
          <t>Ibrahim Girard</t>
        </is>
      </c>
      <c r="C333" s="65" t="inlineStr">
        <is>
          <t>Particulier</t>
        </is>
      </c>
      <c r="D333" s="65" t="inlineStr">
        <is>
          <t>Pessac</t>
        </is>
      </c>
      <c r="E333" s="65" t="inlineStr">
        <is>
          <t>33600</t>
        </is>
      </c>
      <c r="F333" s="65" t="inlineStr">
        <is>
          <t>Bordeaux</t>
        </is>
      </c>
      <c r="G333" s="65" t="inlineStr">
        <is>
          <t>Site web</t>
        </is>
      </c>
      <c r="H333" s="66" t="n">
        <v>45133</v>
      </c>
      <c r="I333" s="65" t="inlineStr">
        <is>
          <t>Standard</t>
        </is>
      </c>
    </row>
    <row r="334">
      <c r="A334" s="65" t="inlineStr">
        <is>
          <t>CLI-0333</t>
        </is>
      </c>
      <c r="B334" s="65" t="inlineStr">
        <is>
          <t>Restaurant Le Bistrot 36</t>
        </is>
      </c>
      <c r="C334" s="65" t="inlineStr">
        <is>
          <t>Professionnel</t>
        </is>
      </c>
      <c r="D334" s="65" t="inlineStr">
        <is>
          <t>Colomiers</t>
        </is>
      </c>
      <c r="E334" s="65" t="inlineStr">
        <is>
          <t>31770</t>
        </is>
      </c>
      <c r="F334" s="65" t="inlineStr">
        <is>
          <t>Toulouse</t>
        </is>
      </c>
      <c r="G334" s="65" t="inlineStr">
        <is>
          <t>Prospection</t>
        </is>
      </c>
      <c r="H334" s="66" t="n">
        <v>45134</v>
      </c>
      <c r="I334" s="65" t="inlineStr">
        <is>
          <t>Lent</t>
        </is>
      </c>
    </row>
    <row r="335">
      <c r="A335" s="65" t="inlineStr">
        <is>
          <t>CLI-0334</t>
        </is>
      </c>
      <c r="B335" s="65" t="inlineStr">
        <is>
          <t>Serge Roussel</t>
        </is>
      </c>
      <c r="C335" s="65" t="inlineStr">
        <is>
          <t>Particulier</t>
        </is>
      </c>
      <c r="D335" s="65" t="inlineStr">
        <is>
          <t>Muret</t>
        </is>
      </c>
      <c r="E335" s="65" t="inlineStr">
        <is>
          <t>31600</t>
        </is>
      </c>
      <c r="F335" s="65" t="inlineStr">
        <is>
          <t>Toulouse</t>
        </is>
      </c>
      <c r="G335" s="65" t="inlineStr">
        <is>
          <t>Google Ads</t>
        </is>
      </c>
      <c r="H335" s="66" t="n">
        <v>45135</v>
      </c>
      <c r="I335" s="65" t="inlineStr">
        <is>
          <t>Standard</t>
        </is>
      </c>
    </row>
    <row r="336">
      <c r="A336" s="65" t="inlineStr">
        <is>
          <t>CLI-0335</t>
        </is>
      </c>
      <c r="B336" s="65" t="inlineStr">
        <is>
          <t>SCI Les Tilleuls 66</t>
        </is>
      </c>
      <c r="C336" s="65" t="inlineStr">
        <is>
          <t>Syndic</t>
        </is>
      </c>
      <c r="D336" s="65" t="inlineStr">
        <is>
          <t>Bordeaux</t>
        </is>
      </c>
      <c r="E336" s="65" t="inlineStr">
        <is>
          <t>33000</t>
        </is>
      </c>
      <c r="F336" s="65" t="inlineStr">
        <is>
          <t>Bordeaux</t>
        </is>
      </c>
      <c r="G336" s="65" t="inlineStr">
        <is>
          <t>Prospection</t>
        </is>
      </c>
      <c r="H336" s="66" t="n">
        <v>45136</v>
      </c>
      <c r="I336" s="65" t="inlineStr">
        <is>
          <t>Bon payeur</t>
        </is>
      </c>
    </row>
    <row r="337">
      <c r="A337" s="65" t="inlineStr">
        <is>
          <t>CLI-0336</t>
        </is>
      </c>
      <c r="B337" s="65" t="inlineStr">
        <is>
          <t>Elsa Aubert</t>
        </is>
      </c>
      <c r="C337" s="65" t="inlineStr">
        <is>
          <t>Particulier</t>
        </is>
      </c>
      <c r="D337" s="65" t="inlineStr">
        <is>
          <t>Blagnac</t>
        </is>
      </c>
      <c r="E337" s="65" t="inlineStr">
        <is>
          <t>31700</t>
        </is>
      </c>
      <c r="F337" s="65" t="inlineStr">
        <is>
          <t>Toulouse</t>
        </is>
      </c>
      <c r="G337" s="65" t="inlineStr">
        <is>
          <t>Partenaire</t>
        </is>
      </c>
      <c r="H337" s="66" t="n">
        <v>45139</v>
      </c>
      <c r="I337" s="65" t="inlineStr">
        <is>
          <t>Standard</t>
        </is>
      </c>
    </row>
    <row r="338">
      <c r="A338" s="65" t="inlineStr">
        <is>
          <t>CLI-0337</t>
        </is>
      </c>
      <c r="B338" s="65" t="inlineStr">
        <is>
          <t>Ibrahim Robin</t>
        </is>
      </c>
      <c r="C338" s="65" t="inlineStr">
        <is>
          <t>Particulier</t>
        </is>
      </c>
      <c r="D338" s="65" t="inlineStr">
        <is>
          <t>Balma</t>
        </is>
      </c>
      <c r="E338" s="65" t="inlineStr">
        <is>
          <t>31130</t>
        </is>
      </c>
      <c r="F338" s="65" t="inlineStr">
        <is>
          <t>Toulouse</t>
        </is>
      </c>
      <c r="G338" s="65" t="inlineStr">
        <is>
          <t>Bouche-à-oreille</t>
        </is>
      </c>
      <c r="H338" s="66" t="n">
        <v>45142</v>
      </c>
      <c r="I338" s="65" t="inlineStr">
        <is>
          <t>Standard</t>
        </is>
      </c>
    </row>
    <row r="339">
      <c r="A339" s="65" t="inlineStr">
        <is>
          <t>CLI-0338</t>
        </is>
      </c>
      <c r="B339" s="65" t="inlineStr">
        <is>
          <t>Foncia Occitanie 98</t>
        </is>
      </c>
      <c r="C339" s="65" t="inlineStr">
        <is>
          <t>Collectivité</t>
        </is>
      </c>
      <c r="D339" s="65" t="inlineStr">
        <is>
          <t>Pessac</t>
        </is>
      </c>
      <c r="E339" s="65" t="inlineStr">
        <is>
          <t>33600</t>
        </is>
      </c>
      <c r="F339" s="65" t="inlineStr">
        <is>
          <t>Bordeaux</t>
        </is>
      </c>
      <c r="G339" s="65" t="inlineStr">
        <is>
          <t>Google Ads</t>
        </is>
      </c>
      <c r="H339" s="66" t="n">
        <v>45143</v>
      </c>
      <c r="I339" s="65" t="inlineStr">
        <is>
          <t>Bon payeur</t>
        </is>
      </c>
    </row>
    <row r="340">
      <c r="A340" s="65" t="inlineStr">
        <is>
          <t>CLI-0339</t>
        </is>
      </c>
      <c r="B340" s="65" t="inlineStr">
        <is>
          <t>Cédric Léger</t>
        </is>
      </c>
      <c r="C340" s="65" t="inlineStr">
        <is>
          <t>Particulier</t>
        </is>
      </c>
      <c r="D340" s="65" t="inlineStr">
        <is>
          <t>Mérignac</t>
        </is>
      </c>
      <c r="E340" s="65" t="inlineStr">
        <is>
          <t>33700</t>
        </is>
      </c>
      <c r="F340" s="65" t="inlineStr">
        <is>
          <t>Bordeaux</t>
        </is>
      </c>
      <c r="G340" s="65" t="inlineStr">
        <is>
          <t>Site web</t>
        </is>
      </c>
      <c r="H340" s="66" t="n">
        <v>45150</v>
      </c>
      <c r="I340" s="65" t="inlineStr">
        <is>
          <t>Bon payeur</t>
        </is>
      </c>
    </row>
    <row r="341">
      <c r="A341" s="65" t="inlineStr">
        <is>
          <t>CLI-0340</t>
        </is>
      </c>
      <c r="B341" s="65" t="inlineStr">
        <is>
          <t>Béatrice Colin</t>
        </is>
      </c>
      <c r="C341" s="65" t="inlineStr">
        <is>
          <t>Particulier</t>
        </is>
      </c>
      <c r="D341" s="65" t="inlineStr">
        <is>
          <t>Talence</t>
        </is>
      </c>
      <c r="E341" s="65" t="inlineStr">
        <is>
          <t>33400</t>
        </is>
      </c>
      <c r="F341" s="65" t="inlineStr">
        <is>
          <t>Bordeaux</t>
        </is>
      </c>
      <c r="G341" s="65" t="inlineStr">
        <is>
          <t>Site web</t>
        </is>
      </c>
      <c r="H341" s="66" t="n">
        <v>45152</v>
      </c>
      <c r="I341" s="65" t="inlineStr">
        <is>
          <t>Lent</t>
        </is>
      </c>
    </row>
    <row r="342">
      <c r="A342" s="65" t="inlineStr">
        <is>
          <t>CLI-0341</t>
        </is>
      </c>
      <c r="B342" s="65" t="inlineStr">
        <is>
          <t>Syndic Gestion Aquitaine 93</t>
        </is>
      </c>
      <c r="C342" s="65" t="inlineStr">
        <is>
          <t>Collectivité</t>
        </is>
      </c>
      <c r="D342" s="65" t="inlineStr">
        <is>
          <t>Colomiers</t>
        </is>
      </c>
      <c r="E342" s="65" t="inlineStr">
        <is>
          <t>31770</t>
        </is>
      </c>
      <c r="F342" s="65" t="inlineStr">
        <is>
          <t>Toulouse</t>
        </is>
      </c>
      <c r="G342" s="65" t="inlineStr">
        <is>
          <t>Bouche-à-oreille</t>
        </is>
      </c>
      <c r="H342" s="66" t="n">
        <v>45154</v>
      </c>
      <c r="I342" s="65" t="inlineStr">
        <is>
          <t>Standard</t>
        </is>
      </c>
    </row>
    <row r="343">
      <c r="A343" s="65" t="inlineStr">
        <is>
          <t>CLI-0342</t>
        </is>
      </c>
      <c r="B343" s="65" t="inlineStr">
        <is>
          <t>Delphine Noel</t>
        </is>
      </c>
      <c r="C343" s="65" t="inlineStr">
        <is>
          <t>Particulier</t>
        </is>
      </c>
      <c r="D343" s="65" t="inlineStr">
        <is>
          <t>Colomiers</t>
        </is>
      </c>
      <c r="E343" s="65" t="inlineStr">
        <is>
          <t>31770</t>
        </is>
      </c>
      <c r="F343" s="65" t="inlineStr">
        <is>
          <t>Toulouse</t>
        </is>
      </c>
      <c r="G343" s="65" t="inlineStr">
        <is>
          <t>Bouche-à-oreille</t>
        </is>
      </c>
      <c r="H343" s="66" t="n">
        <v>45158</v>
      </c>
      <c r="I343" s="65" t="inlineStr">
        <is>
          <t>Bon payeur</t>
        </is>
      </c>
    </row>
    <row r="344">
      <c r="A344" s="65" t="inlineStr">
        <is>
          <t>CLI-0343</t>
        </is>
      </c>
      <c r="B344" s="65" t="inlineStr">
        <is>
          <t>Groupe scolaire Jean-Jaurès 10</t>
        </is>
      </c>
      <c r="C344" s="65" t="inlineStr">
        <is>
          <t>Professionnel</t>
        </is>
      </c>
      <c r="D344" s="65" t="inlineStr">
        <is>
          <t>Talence</t>
        </is>
      </c>
      <c r="E344" s="65" t="inlineStr">
        <is>
          <t>33400</t>
        </is>
      </c>
      <c r="F344" s="65" t="inlineStr">
        <is>
          <t>Bordeaux</t>
        </is>
      </c>
      <c r="G344" s="65" t="inlineStr">
        <is>
          <t>Bouche-à-oreille</t>
        </is>
      </c>
      <c r="H344" s="66" t="n">
        <v>45161</v>
      </c>
      <c r="I344" s="65" t="inlineStr">
        <is>
          <t>Bon payeur</t>
        </is>
      </c>
    </row>
    <row r="345">
      <c r="A345" s="65" t="inlineStr">
        <is>
          <t>CLI-0344</t>
        </is>
      </c>
      <c r="B345" s="65" t="inlineStr">
        <is>
          <t>Restaurant Le Bistrot 67</t>
        </is>
      </c>
      <c r="C345" s="65" t="inlineStr">
        <is>
          <t>Syndic</t>
        </is>
      </c>
      <c r="D345" s="65" t="inlineStr">
        <is>
          <t>Balma</t>
        </is>
      </c>
      <c r="E345" s="65" t="inlineStr">
        <is>
          <t>31130</t>
        </is>
      </c>
      <c r="F345" s="65" t="inlineStr">
        <is>
          <t>Toulouse</t>
        </is>
      </c>
      <c r="G345" s="65" t="inlineStr">
        <is>
          <t>Bouche-à-oreille</t>
        </is>
      </c>
      <c r="H345" s="66" t="n">
        <v>45162</v>
      </c>
      <c r="I345" s="65" t="inlineStr">
        <is>
          <t>Lent</t>
        </is>
      </c>
    </row>
    <row r="346">
      <c r="A346" s="65" t="inlineStr">
        <is>
          <t>CLI-0345</t>
        </is>
      </c>
      <c r="B346" s="65" t="inlineStr">
        <is>
          <t>Olivier Barbier</t>
        </is>
      </c>
      <c r="C346" s="65" t="inlineStr">
        <is>
          <t>Particulier</t>
        </is>
      </c>
      <c r="D346" s="65" t="inlineStr">
        <is>
          <t>Bègles</t>
        </is>
      </c>
      <c r="E346" s="65" t="inlineStr">
        <is>
          <t>33130</t>
        </is>
      </c>
      <c r="F346" s="65" t="inlineStr">
        <is>
          <t>Bordeaux</t>
        </is>
      </c>
      <c r="G346" s="65" t="inlineStr">
        <is>
          <t>Bouche-à-oreille</t>
        </is>
      </c>
      <c r="H346" s="66" t="n">
        <v>45166</v>
      </c>
      <c r="I346" s="65" t="inlineStr">
        <is>
          <t>Standard</t>
        </is>
      </c>
    </row>
    <row r="347">
      <c r="A347" s="65" t="inlineStr">
        <is>
          <t>CLI-0346</t>
        </is>
      </c>
      <c r="B347" s="65" t="inlineStr">
        <is>
          <t>Delphine Berger</t>
        </is>
      </c>
      <c r="C347" s="65" t="inlineStr">
        <is>
          <t>Particulier</t>
        </is>
      </c>
      <c r="D347" s="65" t="inlineStr">
        <is>
          <t>Libourne</t>
        </is>
      </c>
      <c r="E347" s="65" t="inlineStr">
        <is>
          <t>33500</t>
        </is>
      </c>
      <c r="F347" s="65" t="inlineStr">
        <is>
          <t>Bordeaux</t>
        </is>
      </c>
      <c r="G347" s="65" t="inlineStr">
        <is>
          <t>Site web</t>
        </is>
      </c>
      <c r="H347" s="66" t="n">
        <v>45170</v>
      </c>
      <c r="I347" s="65" t="inlineStr">
        <is>
          <t>Bon payeur</t>
        </is>
      </c>
    </row>
    <row r="348">
      <c r="A348" s="65" t="inlineStr">
        <is>
          <t>CLI-0347</t>
        </is>
      </c>
      <c r="B348" s="65" t="inlineStr">
        <is>
          <t>Camille Blanc</t>
        </is>
      </c>
      <c r="C348" s="65" t="inlineStr">
        <is>
          <t>Particulier</t>
        </is>
      </c>
      <c r="D348" s="65" t="inlineStr">
        <is>
          <t>Blagnac</t>
        </is>
      </c>
      <c r="E348" s="65" t="inlineStr">
        <is>
          <t>31700</t>
        </is>
      </c>
      <c r="F348" s="65" t="inlineStr">
        <is>
          <t>Toulouse</t>
        </is>
      </c>
      <c r="G348" s="65" t="inlineStr">
        <is>
          <t>Prospection</t>
        </is>
      </c>
      <c r="H348" s="66" t="n">
        <v>45172</v>
      </c>
      <c r="I348" s="65" t="inlineStr">
        <is>
          <t>Standard</t>
        </is>
      </c>
    </row>
    <row r="349">
      <c r="A349" s="65" t="inlineStr">
        <is>
          <t>CLI-0348</t>
        </is>
      </c>
      <c r="B349" s="65" t="inlineStr">
        <is>
          <t>Elsa Vidal</t>
        </is>
      </c>
      <c r="C349" s="65" t="inlineStr">
        <is>
          <t>Particulier</t>
        </is>
      </c>
      <c r="D349" s="65" t="inlineStr">
        <is>
          <t>Bègles</t>
        </is>
      </c>
      <c r="E349" s="65" t="inlineStr">
        <is>
          <t>33130</t>
        </is>
      </c>
      <c r="F349" s="65" t="inlineStr">
        <is>
          <t>Bordeaux</t>
        </is>
      </c>
      <c r="G349" s="65" t="inlineStr">
        <is>
          <t>Prospection</t>
        </is>
      </c>
      <c r="H349" s="66" t="n">
        <v>45173</v>
      </c>
      <c r="I349" s="65" t="inlineStr">
        <is>
          <t>Bon payeur</t>
        </is>
      </c>
    </row>
    <row r="350">
      <c r="A350" s="65" t="inlineStr">
        <is>
          <t>CLI-0349</t>
        </is>
      </c>
      <c r="B350" s="65" t="inlineStr">
        <is>
          <t>Serge Poirier</t>
        </is>
      </c>
      <c r="C350" s="65" t="inlineStr">
        <is>
          <t>Particulier</t>
        </is>
      </c>
      <c r="D350" s="65" t="inlineStr">
        <is>
          <t>Muret</t>
        </is>
      </c>
      <c r="E350" s="65" t="inlineStr">
        <is>
          <t>31600</t>
        </is>
      </c>
      <c r="F350" s="65" t="inlineStr">
        <is>
          <t>Toulouse</t>
        </is>
      </c>
      <c r="G350" s="65" t="inlineStr">
        <is>
          <t>Bouche-à-oreille</t>
        </is>
      </c>
      <c r="H350" s="66" t="n">
        <v>45174</v>
      </c>
      <c r="I350" s="65" t="inlineStr">
        <is>
          <t>Standard</t>
        </is>
      </c>
    </row>
    <row r="351">
      <c r="A351" s="65" t="inlineStr">
        <is>
          <t>CLI-0350</t>
        </is>
      </c>
      <c r="B351" s="65" t="inlineStr">
        <is>
          <t>Delphine Da Silva</t>
        </is>
      </c>
      <c r="C351" s="65" t="inlineStr">
        <is>
          <t>Particulier</t>
        </is>
      </c>
      <c r="D351" s="65" t="inlineStr">
        <is>
          <t>Bordeaux</t>
        </is>
      </c>
      <c r="E351" s="65" t="inlineStr">
        <is>
          <t>33000</t>
        </is>
      </c>
      <c r="F351" s="65" t="inlineStr">
        <is>
          <t>Bordeaux</t>
        </is>
      </c>
      <c r="G351" s="65" t="inlineStr">
        <is>
          <t>Google Ads</t>
        </is>
      </c>
      <c r="H351" s="66" t="n">
        <v>45175</v>
      </c>
      <c r="I351" s="65" t="inlineStr">
        <is>
          <t>Standard</t>
        </is>
      </c>
    </row>
    <row r="352">
      <c r="A352" s="65" t="inlineStr">
        <is>
          <t>CLI-0351</t>
        </is>
      </c>
      <c r="B352" s="65" t="inlineStr">
        <is>
          <t>Cabinet comptable Serval 35</t>
        </is>
      </c>
      <c r="C352" s="65" t="inlineStr">
        <is>
          <t>Syndic</t>
        </is>
      </c>
      <c r="D352" s="65" t="inlineStr">
        <is>
          <t>Pessac</t>
        </is>
      </c>
      <c r="E352" s="65" t="inlineStr">
        <is>
          <t>33600</t>
        </is>
      </c>
      <c r="F352" s="65" t="inlineStr">
        <is>
          <t>Bordeaux</t>
        </is>
      </c>
      <c r="G352" s="65" t="inlineStr">
        <is>
          <t>Partenaire</t>
        </is>
      </c>
      <c r="H352" s="66" t="n">
        <v>45179</v>
      </c>
      <c r="I352" s="65" t="inlineStr">
        <is>
          <t>Standard</t>
        </is>
      </c>
    </row>
    <row r="353">
      <c r="A353" s="65" t="inlineStr">
        <is>
          <t>CLI-0352</t>
        </is>
      </c>
      <c r="B353" s="65" t="inlineStr">
        <is>
          <t>Résidence Belvédère 97</t>
        </is>
      </c>
      <c r="C353" s="65" t="inlineStr">
        <is>
          <t>Professionnel</t>
        </is>
      </c>
      <c r="D353" s="65" t="inlineStr">
        <is>
          <t>Bègles</t>
        </is>
      </c>
      <c r="E353" s="65" t="inlineStr">
        <is>
          <t>33130</t>
        </is>
      </c>
      <c r="F353" s="65" t="inlineStr">
        <is>
          <t>Bordeaux</t>
        </is>
      </c>
      <c r="G353" s="65" t="inlineStr">
        <is>
          <t>Bouche-à-oreille</t>
        </is>
      </c>
      <c r="H353" s="66" t="n">
        <v>45181</v>
      </c>
      <c r="I353" s="65" t="inlineStr">
        <is>
          <t>Standard</t>
        </is>
      </c>
    </row>
    <row r="354">
      <c r="A354" s="65" t="inlineStr">
        <is>
          <t>CLI-0353</t>
        </is>
      </c>
      <c r="B354" s="65" t="inlineStr">
        <is>
          <t>Gérard Moreau</t>
        </is>
      </c>
      <c r="C354" s="65" t="inlineStr">
        <is>
          <t>Particulier</t>
        </is>
      </c>
      <c r="D354" s="65" t="inlineStr">
        <is>
          <t>Toulouse</t>
        </is>
      </c>
      <c r="E354" s="65" t="inlineStr">
        <is>
          <t>31000</t>
        </is>
      </c>
      <c r="F354" s="65" t="inlineStr">
        <is>
          <t>Toulouse</t>
        </is>
      </c>
      <c r="G354" s="65" t="inlineStr">
        <is>
          <t>Partenaire</t>
        </is>
      </c>
      <c r="H354" s="66" t="n">
        <v>45182</v>
      </c>
      <c r="I354" s="65" t="inlineStr">
        <is>
          <t>Standard</t>
        </is>
      </c>
    </row>
    <row r="355">
      <c r="A355" s="65" t="inlineStr">
        <is>
          <t>CLI-0354</t>
        </is>
      </c>
      <c r="B355" s="65" t="inlineStr">
        <is>
          <t>Laure Brun</t>
        </is>
      </c>
      <c r="C355" s="65" t="inlineStr">
        <is>
          <t>Particulier</t>
        </is>
      </c>
      <c r="D355" s="65" t="inlineStr">
        <is>
          <t>Bordeaux</t>
        </is>
      </c>
      <c r="E355" s="65" t="inlineStr">
        <is>
          <t>33000</t>
        </is>
      </c>
      <c r="F355" s="65" t="inlineStr">
        <is>
          <t>Bordeaux</t>
        </is>
      </c>
      <c r="G355" s="65" t="inlineStr">
        <is>
          <t>Prospection</t>
        </is>
      </c>
      <c r="H355" s="66" t="n">
        <v>45186</v>
      </c>
      <c r="I355" s="65" t="inlineStr">
        <is>
          <t>Bon payeur</t>
        </is>
      </c>
    </row>
    <row r="356">
      <c r="A356" s="65" t="inlineStr">
        <is>
          <t>CLI-0355</t>
        </is>
      </c>
      <c r="B356" s="65" t="inlineStr">
        <is>
          <t>Quentin Moreau</t>
        </is>
      </c>
      <c r="C356" s="65" t="inlineStr">
        <is>
          <t>Particulier</t>
        </is>
      </c>
      <c r="D356" s="65" t="inlineStr">
        <is>
          <t>Bègles</t>
        </is>
      </c>
      <c r="E356" s="65" t="inlineStr">
        <is>
          <t>33130</t>
        </is>
      </c>
      <c r="F356" s="65" t="inlineStr">
        <is>
          <t>Bordeaux</t>
        </is>
      </c>
      <c r="G356" s="65" t="inlineStr">
        <is>
          <t>Annuaire pro</t>
        </is>
      </c>
      <c r="H356" s="66" t="n">
        <v>45187</v>
      </c>
      <c r="I356" s="65" t="inlineStr">
        <is>
          <t>Bon payeur</t>
        </is>
      </c>
    </row>
    <row r="357">
      <c r="A357" s="65" t="inlineStr">
        <is>
          <t>CLI-0356</t>
        </is>
      </c>
      <c r="B357" s="65" t="inlineStr">
        <is>
          <t>Mairie de Lattes 28</t>
        </is>
      </c>
      <c r="C357" s="65" t="inlineStr">
        <is>
          <t>Syndic</t>
        </is>
      </c>
      <c r="D357" s="65" t="inlineStr">
        <is>
          <t>Libourne</t>
        </is>
      </c>
      <c r="E357" s="65" t="inlineStr">
        <is>
          <t>33500</t>
        </is>
      </c>
      <c r="F357" s="65" t="inlineStr">
        <is>
          <t>Bordeaux</t>
        </is>
      </c>
      <c r="G357" s="65" t="inlineStr">
        <is>
          <t>Annuaire pro</t>
        </is>
      </c>
      <c r="H357" s="66" t="n">
        <v>45190</v>
      </c>
      <c r="I357" s="65" t="inlineStr">
        <is>
          <t>Lent</t>
        </is>
      </c>
    </row>
    <row r="358">
      <c r="A358" s="65" t="inlineStr">
        <is>
          <t>CLI-0357</t>
        </is>
      </c>
      <c r="B358" s="65" t="inlineStr">
        <is>
          <t>Clinique du Parc 45</t>
        </is>
      </c>
      <c r="C358" s="65" t="inlineStr">
        <is>
          <t>Syndic</t>
        </is>
      </c>
      <c r="D358" s="65" t="inlineStr">
        <is>
          <t>Blagnac</t>
        </is>
      </c>
      <c r="E358" s="65" t="inlineStr">
        <is>
          <t>31700</t>
        </is>
      </c>
      <c r="F358" s="65" t="inlineStr">
        <is>
          <t>Toulouse</t>
        </is>
      </c>
      <c r="G358" s="65" t="inlineStr">
        <is>
          <t>Site web</t>
        </is>
      </c>
      <c r="H358" s="66" t="n">
        <v>45195</v>
      </c>
      <c r="I358" s="65" t="inlineStr">
        <is>
          <t>Lent</t>
        </is>
      </c>
    </row>
    <row r="359">
      <c r="A359" s="65" t="inlineStr">
        <is>
          <t>CLI-0358</t>
        </is>
      </c>
      <c r="B359" s="65" t="inlineStr">
        <is>
          <t>Mairie de Lattes 27</t>
        </is>
      </c>
      <c r="C359" s="65" t="inlineStr">
        <is>
          <t>Professionnel</t>
        </is>
      </c>
      <c r="D359" s="65" t="inlineStr">
        <is>
          <t>Mérignac</t>
        </is>
      </c>
      <c r="E359" s="65" t="inlineStr">
        <is>
          <t>33700</t>
        </is>
      </c>
      <c r="F359" s="65" t="inlineStr">
        <is>
          <t>Bordeaux</t>
        </is>
      </c>
      <c r="G359" s="65" t="inlineStr">
        <is>
          <t>Site web</t>
        </is>
      </c>
      <c r="H359" s="66" t="n">
        <v>45198</v>
      </c>
      <c r="I359" s="65" t="inlineStr">
        <is>
          <t>Standard</t>
        </is>
      </c>
    </row>
    <row r="360">
      <c r="A360" s="65" t="inlineStr">
        <is>
          <t>CLI-0359</t>
        </is>
      </c>
      <c r="B360" s="65" t="inlineStr">
        <is>
          <t>Rachida Da Silva</t>
        </is>
      </c>
      <c r="C360" s="65" t="inlineStr">
        <is>
          <t>Particulier</t>
        </is>
      </c>
      <c r="D360" s="65" t="inlineStr">
        <is>
          <t>Libourne</t>
        </is>
      </c>
      <c r="E360" s="65" t="inlineStr">
        <is>
          <t>33500</t>
        </is>
      </c>
      <c r="F360" s="65" t="inlineStr">
        <is>
          <t>Bordeaux</t>
        </is>
      </c>
      <c r="G360" s="65" t="inlineStr">
        <is>
          <t>Site web</t>
        </is>
      </c>
      <c r="H360" s="66" t="n">
        <v>45199</v>
      </c>
      <c r="I360" s="65" t="inlineStr">
        <is>
          <t>Standard</t>
        </is>
      </c>
    </row>
    <row r="361">
      <c r="A361" s="65" t="inlineStr">
        <is>
          <t>CLI-0360</t>
        </is>
      </c>
      <c r="B361" s="65" t="inlineStr">
        <is>
          <t>Delphine Da Silva</t>
        </is>
      </c>
      <c r="C361" s="65" t="inlineStr">
        <is>
          <t>Particulier</t>
        </is>
      </c>
      <c r="D361" s="65" t="inlineStr">
        <is>
          <t>Bègles</t>
        </is>
      </c>
      <c r="E361" s="65" t="inlineStr">
        <is>
          <t>33130</t>
        </is>
      </c>
      <c r="F361" s="65" t="inlineStr">
        <is>
          <t>Bordeaux</t>
        </is>
      </c>
      <c r="G361" s="65" t="inlineStr">
        <is>
          <t>Bouche-à-oreille</t>
        </is>
      </c>
      <c r="H361" s="66" t="n">
        <v>45204</v>
      </c>
      <c r="I361" s="65" t="inlineStr">
        <is>
          <t>Bon payeur</t>
        </is>
      </c>
    </row>
    <row r="362">
      <c r="A362" s="65" t="inlineStr">
        <is>
          <t>CLI-0361</t>
        </is>
      </c>
      <c r="B362" s="65" t="inlineStr">
        <is>
          <t>Inès Renard</t>
        </is>
      </c>
      <c r="C362" s="65" t="inlineStr">
        <is>
          <t>Particulier</t>
        </is>
      </c>
      <c r="D362" s="65" t="inlineStr">
        <is>
          <t>Talence</t>
        </is>
      </c>
      <c r="E362" s="65" t="inlineStr">
        <is>
          <t>33400</t>
        </is>
      </c>
      <c r="F362" s="65" t="inlineStr">
        <is>
          <t>Bordeaux</t>
        </is>
      </c>
      <c r="G362" s="65" t="inlineStr">
        <is>
          <t>Partenaire</t>
        </is>
      </c>
      <c r="H362" s="66" t="n">
        <v>45206</v>
      </c>
      <c r="I362" s="65" t="inlineStr">
        <is>
          <t>Bon payeur</t>
        </is>
      </c>
    </row>
    <row r="363">
      <c r="A363" s="65" t="inlineStr">
        <is>
          <t>CLI-0362</t>
        </is>
      </c>
      <c r="B363" s="65" t="inlineStr">
        <is>
          <t>Adrien Renard</t>
        </is>
      </c>
      <c r="C363" s="65" t="inlineStr">
        <is>
          <t>Particulier</t>
        </is>
      </c>
      <c r="D363" s="65" t="inlineStr">
        <is>
          <t>Pessac</t>
        </is>
      </c>
      <c r="E363" s="65" t="inlineStr">
        <is>
          <t>33600</t>
        </is>
      </c>
      <c r="F363" s="65" t="inlineStr">
        <is>
          <t>Bordeaux</t>
        </is>
      </c>
      <c r="G363" s="65" t="inlineStr">
        <is>
          <t>Site web</t>
        </is>
      </c>
      <c r="H363" s="66" t="n">
        <v>45208</v>
      </c>
      <c r="I363" s="65" t="inlineStr">
        <is>
          <t>Bon payeur</t>
        </is>
      </c>
    </row>
    <row r="364">
      <c r="A364" s="65" t="inlineStr">
        <is>
          <t>CLI-0363</t>
        </is>
      </c>
      <c r="B364" s="65" t="inlineStr">
        <is>
          <t>Tiphaine Bonnet</t>
        </is>
      </c>
      <c r="C364" s="65" t="inlineStr">
        <is>
          <t>Particulier</t>
        </is>
      </c>
      <c r="D364" s="65" t="inlineStr">
        <is>
          <t>Talence</t>
        </is>
      </c>
      <c r="E364" s="65" t="inlineStr">
        <is>
          <t>33400</t>
        </is>
      </c>
      <c r="F364" s="65" t="inlineStr">
        <is>
          <t>Bordeaux</t>
        </is>
      </c>
      <c r="G364" s="65" t="inlineStr">
        <is>
          <t>Bouche-à-oreille</t>
        </is>
      </c>
      <c r="H364" s="66" t="n">
        <v>45209</v>
      </c>
      <c r="I364" s="65" t="inlineStr">
        <is>
          <t>Lent</t>
        </is>
      </c>
    </row>
    <row r="365">
      <c r="A365" s="65" t="inlineStr">
        <is>
          <t>CLI-0364</t>
        </is>
      </c>
      <c r="B365" s="65" t="inlineStr">
        <is>
          <t>Serge Masson</t>
        </is>
      </c>
      <c r="C365" s="65" t="inlineStr">
        <is>
          <t>Particulier</t>
        </is>
      </c>
      <c r="D365" s="65" t="inlineStr">
        <is>
          <t>Talence</t>
        </is>
      </c>
      <c r="E365" s="65" t="inlineStr">
        <is>
          <t>33400</t>
        </is>
      </c>
      <c r="F365" s="65" t="inlineStr">
        <is>
          <t>Bordeaux</t>
        </is>
      </c>
      <c r="G365" s="65" t="inlineStr">
        <is>
          <t>Site web</t>
        </is>
      </c>
      <c r="H365" s="66" t="n">
        <v>45213</v>
      </c>
      <c r="I365" s="65" t="inlineStr">
        <is>
          <t>Standard</t>
        </is>
      </c>
    </row>
    <row r="366">
      <c r="A366" s="65" t="inlineStr">
        <is>
          <t>CLI-0365</t>
        </is>
      </c>
      <c r="B366" s="65" t="inlineStr">
        <is>
          <t>Ibrahim Dubois</t>
        </is>
      </c>
      <c r="C366" s="65" t="inlineStr">
        <is>
          <t>Particulier</t>
        </is>
      </c>
      <c r="D366" s="65" t="inlineStr">
        <is>
          <t>Muret</t>
        </is>
      </c>
      <c r="E366" s="65" t="inlineStr">
        <is>
          <t>31600</t>
        </is>
      </c>
      <c r="F366" s="65" t="inlineStr">
        <is>
          <t>Toulouse</t>
        </is>
      </c>
      <c r="G366" s="65" t="inlineStr">
        <is>
          <t>Site web</t>
        </is>
      </c>
      <c r="H366" s="66" t="n">
        <v>45214</v>
      </c>
      <c r="I366" s="65" t="inlineStr">
        <is>
          <t>Standard</t>
        </is>
      </c>
    </row>
    <row r="367">
      <c r="A367" s="65" t="inlineStr">
        <is>
          <t>CLI-0366</t>
        </is>
      </c>
      <c r="B367" s="65" t="inlineStr">
        <is>
          <t>Kevin Poirier</t>
        </is>
      </c>
      <c r="C367" s="65" t="inlineStr">
        <is>
          <t>Particulier</t>
        </is>
      </c>
      <c r="D367" s="65" t="inlineStr">
        <is>
          <t>Balma</t>
        </is>
      </c>
      <c r="E367" s="65" t="inlineStr">
        <is>
          <t>31130</t>
        </is>
      </c>
      <c r="F367" s="65" t="inlineStr">
        <is>
          <t>Toulouse</t>
        </is>
      </c>
      <c r="G367" s="65" t="inlineStr">
        <is>
          <t>Bouche-à-oreille</t>
        </is>
      </c>
      <c r="H367" s="66" t="n">
        <v>45216</v>
      </c>
      <c r="I367" s="65" t="inlineStr">
        <is>
          <t>Bon payeur</t>
        </is>
      </c>
    </row>
    <row r="368">
      <c r="A368" s="65" t="inlineStr">
        <is>
          <t>CLI-0367</t>
        </is>
      </c>
      <c r="B368" s="65" t="inlineStr">
        <is>
          <t>Delphine Dubois</t>
        </is>
      </c>
      <c r="C368" s="65" t="inlineStr">
        <is>
          <t>Particulier</t>
        </is>
      </c>
      <c r="D368" s="65" t="inlineStr">
        <is>
          <t>Balma</t>
        </is>
      </c>
      <c r="E368" s="65" t="inlineStr">
        <is>
          <t>31130</t>
        </is>
      </c>
      <c r="F368" s="65" t="inlineStr">
        <is>
          <t>Toulouse</t>
        </is>
      </c>
      <c r="G368" s="65" t="inlineStr">
        <is>
          <t>Bouche-à-oreille</t>
        </is>
      </c>
      <c r="H368" s="66" t="n">
        <v>45217</v>
      </c>
      <c r="I368" s="65" t="inlineStr">
        <is>
          <t>Bon payeur</t>
        </is>
      </c>
    </row>
    <row r="369">
      <c r="A369" s="65" t="inlineStr">
        <is>
          <t>CLI-0368</t>
        </is>
      </c>
      <c r="B369" s="65" t="inlineStr">
        <is>
          <t>Hôtel Le Cardinal 62</t>
        </is>
      </c>
      <c r="C369" s="65" t="inlineStr">
        <is>
          <t>Collectivité</t>
        </is>
      </c>
      <c r="D369" s="65" t="inlineStr">
        <is>
          <t>Muret</t>
        </is>
      </c>
      <c r="E369" s="65" t="inlineStr">
        <is>
          <t>31600</t>
        </is>
      </c>
      <c r="F369" s="65" t="inlineStr">
        <is>
          <t>Toulouse</t>
        </is>
      </c>
      <c r="G369" s="65" t="inlineStr">
        <is>
          <t>Google Ads</t>
        </is>
      </c>
      <c r="H369" s="66" t="n">
        <v>45220</v>
      </c>
      <c r="I369" s="65" t="inlineStr">
        <is>
          <t>Standard</t>
        </is>
      </c>
    </row>
    <row r="370">
      <c r="A370" s="65" t="inlineStr">
        <is>
          <t>CLI-0369</t>
        </is>
      </c>
      <c r="B370" s="65" t="inlineStr">
        <is>
          <t>Kevin Léger</t>
        </is>
      </c>
      <c r="C370" s="65" t="inlineStr">
        <is>
          <t>Particulier</t>
        </is>
      </c>
      <c r="D370" s="65" t="inlineStr">
        <is>
          <t>Pessac</t>
        </is>
      </c>
      <c r="E370" s="65" t="inlineStr">
        <is>
          <t>33600</t>
        </is>
      </c>
      <c r="F370" s="65" t="inlineStr">
        <is>
          <t>Bordeaux</t>
        </is>
      </c>
      <c r="G370" s="65" t="inlineStr">
        <is>
          <t>Site web</t>
        </is>
      </c>
      <c r="H370" s="66" t="n">
        <v>45221</v>
      </c>
      <c r="I370" s="65" t="inlineStr">
        <is>
          <t>Bon payeur</t>
        </is>
      </c>
    </row>
    <row r="371">
      <c r="A371" s="65" t="inlineStr">
        <is>
          <t>CLI-0370</t>
        </is>
      </c>
      <c r="B371" s="65" t="inlineStr">
        <is>
          <t>Elsa Bonnet</t>
        </is>
      </c>
      <c r="C371" s="65" t="inlineStr">
        <is>
          <t>Particulier</t>
        </is>
      </c>
      <c r="D371" s="65" t="inlineStr">
        <is>
          <t>Blagnac</t>
        </is>
      </c>
      <c r="E371" s="65" t="inlineStr">
        <is>
          <t>31700</t>
        </is>
      </c>
      <c r="F371" s="65" t="inlineStr">
        <is>
          <t>Toulouse</t>
        </is>
      </c>
      <c r="G371" s="65" t="inlineStr">
        <is>
          <t>Bouche-à-oreille</t>
        </is>
      </c>
      <c r="H371" s="66" t="n">
        <v>45223</v>
      </c>
      <c r="I371" s="65" t="inlineStr">
        <is>
          <t>Bon payeur</t>
        </is>
      </c>
    </row>
    <row r="372">
      <c r="A372" s="65" t="inlineStr">
        <is>
          <t>CLI-0371</t>
        </is>
      </c>
      <c r="B372" s="65" t="inlineStr">
        <is>
          <t>Joëlle Bonnet</t>
        </is>
      </c>
      <c r="C372" s="65" t="inlineStr">
        <is>
          <t>Particulier</t>
        </is>
      </c>
      <c r="D372" s="65" t="inlineStr">
        <is>
          <t>Talence</t>
        </is>
      </c>
      <c r="E372" s="65" t="inlineStr">
        <is>
          <t>33400</t>
        </is>
      </c>
      <c r="F372" s="65" t="inlineStr">
        <is>
          <t>Bordeaux</t>
        </is>
      </c>
      <c r="G372" s="65" t="inlineStr">
        <is>
          <t>Partenaire</t>
        </is>
      </c>
      <c r="H372" s="66" t="n">
        <v>45225</v>
      </c>
      <c r="I372" s="65" t="inlineStr">
        <is>
          <t>Standard</t>
        </is>
      </c>
    </row>
    <row r="373">
      <c r="A373" s="65" t="inlineStr">
        <is>
          <t>CLI-0372</t>
        </is>
      </c>
      <c r="B373" s="65" t="inlineStr">
        <is>
          <t>EHPAD Les Glycines 91</t>
        </is>
      </c>
      <c r="C373" s="65" t="inlineStr">
        <is>
          <t>Professionnel</t>
        </is>
      </c>
      <c r="D373" s="65" t="inlineStr">
        <is>
          <t>Libourne</t>
        </is>
      </c>
      <c r="E373" s="65" t="inlineStr">
        <is>
          <t>33500</t>
        </is>
      </c>
      <c r="F373" s="65" t="inlineStr">
        <is>
          <t>Bordeaux</t>
        </is>
      </c>
      <c r="G373" s="65" t="inlineStr">
        <is>
          <t>Site web</t>
        </is>
      </c>
      <c r="H373" s="66" t="n">
        <v>45227</v>
      </c>
      <c r="I373" s="65" t="inlineStr">
        <is>
          <t>Litigieux</t>
        </is>
      </c>
    </row>
    <row r="374">
      <c r="A374" s="65" t="inlineStr">
        <is>
          <t>CLI-0373</t>
        </is>
      </c>
      <c r="B374" s="65" t="inlineStr">
        <is>
          <t>Camping Les Pins 3</t>
        </is>
      </c>
      <c r="C374" s="65" t="inlineStr">
        <is>
          <t>Professionnel</t>
        </is>
      </c>
      <c r="D374" s="65" t="inlineStr">
        <is>
          <t>Bègles</t>
        </is>
      </c>
      <c r="E374" s="65" t="inlineStr">
        <is>
          <t>33130</t>
        </is>
      </c>
      <c r="F374" s="65" t="inlineStr">
        <is>
          <t>Bordeaux</t>
        </is>
      </c>
      <c r="G374" s="65" t="inlineStr">
        <is>
          <t>Prospection</t>
        </is>
      </c>
      <c r="H374" s="66" t="n">
        <v>45228</v>
      </c>
      <c r="I374" s="65" t="inlineStr">
        <is>
          <t>Lent</t>
        </is>
      </c>
    </row>
    <row r="375">
      <c r="A375" s="65" t="inlineStr">
        <is>
          <t>CLI-0374</t>
        </is>
      </c>
      <c r="B375" s="65" t="inlineStr">
        <is>
          <t>Ibrahim Marchal</t>
        </is>
      </c>
      <c r="C375" s="65" t="inlineStr">
        <is>
          <t>Particulier</t>
        </is>
      </c>
      <c r="D375" s="65" t="inlineStr">
        <is>
          <t>Bordeaux</t>
        </is>
      </c>
      <c r="E375" s="65" t="inlineStr">
        <is>
          <t>33000</t>
        </is>
      </c>
      <c r="F375" s="65" t="inlineStr">
        <is>
          <t>Bordeaux</t>
        </is>
      </c>
      <c r="G375" s="65" t="inlineStr">
        <is>
          <t>Google Ads</t>
        </is>
      </c>
      <c r="H375" s="66" t="n">
        <v>45229</v>
      </c>
      <c r="I375" s="65" t="inlineStr">
        <is>
          <t>Bon payeur</t>
        </is>
      </c>
    </row>
    <row r="376">
      <c r="A376" s="65" t="inlineStr">
        <is>
          <t>CLI-0375</t>
        </is>
      </c>
      <c r="B376" s="65" t="inlineStr">
        <is>
          <t>Franck Barbier</t>
        </is>
      </c>
      <c r="C376" s="65" t="inlineStr">
        <is>
          <t>Particulier</t>
        </is>
      </c>
      <c r="D376" s="65" t="inlineStr">
        <is>
          <t>Libourne</t>
        </is>
      </c>
      <c r="E376" s="65" t="inlineStr">
        <is>
          <t>33500</t>
        </is>
      </c>
      <c r="F376" s="65" t="inlineStr">
        <is>
          <t>Bordeaux</t>
        </is>
      </c>
      <c r="G376" s="65" t="inlineStr">
        <is>
          <t>Bouche-à-oreille</t>
        </is>
      </c>
      <c r="H376" s="66" t="n">
        <v>45231</v>
      </c>
      <c r="I376" s="65" t="inlineStr">
        <is>
          <t>Standard</t>
        </is>
      </c>
    </row>
    <row r="377">
      <c r="A377" s="65" t="inlineStr">
        <is>
          <t>CLI-0376</t>
        </is>
      </c>
      <c r="B377" s="65" t="inlineStr">
        <is>
          <t>Olivier Berger</t>
        </is>
      </c>
      <c r="C377" s="65" t="inlineStr">
        <is>
          <t>Particulier</t>
        </is>
      </c>
      <c r="D377" s="65" t="inlineStr">
        <is>
          <t>Bègles</t>
        </is>
      </c>
      <c r="E377" s="65" t="inlineStr">
        <is>
          <t>33130</t>
        </is>
      </c>
      <c r="F377" s="65" t="inlineStr">
        <is>
          <t>Bordeaux</t>
        </is>
      </c>
      <c r="G377" s="65" t="inlineStr">
        <is>
          <t>Partenaire</t>
        </is>
      </c>
      <c r="H377" s="66" t="n">
        <v>45232</v>
      </c>
      <c r="I377" s="65" t="inlineStr">
        <is>
          <t>Standard</t>
        </is>
      </c>
    </row>
    <row r="378">
      <c r="A378" s="65" t="inlineStr">
        <is>
          <t>CLI-0377</t>
        </is>
      </c>
      <c r="B378" s="65" t="inlineStr">
        <is>
          <t>Résidence Belvédère 94</t>
        </is>
      </c>
      <c r="C378" s="65" t="inlineStr">
        <is>
          <t>Professionnel</t>
        </is>
      </c>
      <c r="D378" s="65" t="inlineStr">
        <is>
          <t>Pessac</t>
        </is>
      </c>
      <c r="E378" s="65" t="inlineStr">
        <is>
          <t>33600</t>
        </is>
      </c>
      <c r="F378" s="65" t="inlineStr">
        <is>
          <t>Bordeaux</t>
        </is>
      </c>
      <c r="G378" s="65" t="inlineStr">
        <is>
          <t>Google Ads</t>
        </is>
      </c>
      <c r="H378" s="66" t="n">
        <v>45233</v>
      </c>
      <c r="I378" s="65" t="inlineStr">
        <is>
          <t>Standard</t>
        </is>
      </c>
    </row>
    <row r="379">
      <c r="A379" s="65" t="inlineStr">
        <is>
          <t>CLI-0378</t>
        </is>
      </c>
      <c r="B379" s="65" t="inlineStr">
        <is>
          <t>Kevin Charpentier</t>
        </is>
      </c>
      <c r="C379" s="65" t="inlineStr">
        <is>
          <t>Particulier</t>
        </is>
      </c>
      <c r="D379" s="65" t="inlineStr">
        <is>
          <t>Bègles</t>
        </is>
      </c>
      <c r="E379" s="65" t="inlineStr">
        <is>
          <t>33130</t>
        </is>
      </c>
      <c r="F379" s="65" t="inlineStr">
        <is>
          <t>Bordeaux</t>
        </is>
      </c>
      <c r="G379" s="65" t="inlineStr">
        <is>
          <t>Google Ads</t>
        </is>
      </c>
      <c r="H379" s="66" t="n">
        <v>45234</v>
      </c>
      <c r="I379" s="65" t="inlineStr">
        <is>
          <t>Bon payeur</t>
        </is>
      </c>
    </row>
    <row r="380">
      <c r="A380" s="65" t="inlineStr">
        <is>
          <t>CLI-0379</t>
        </is>
      </c>
      <c r="B380" s="65" t="inlineStr">
        <is>
          <t>Gaëlle Bonnet</t>
        </is>
      </c>
      <c r="C380" s="65" t="inlineStr">
        <is>
          <t>Particulier</t>
        </is>
      </c>
      <c r="D380" s="65" t="inlineStr">
        <is>
          <t>Bordeaux</t>
        </is>
      </c>
      <c r="E380" s="65" t="inlineStr">
        <is>
          <t>33000</t>
        </is>
      </c>
      <c r="F380" s="65" t="inlineStr">
        <is>
          <t>Bordeaux</t>
        </is>
      </c>
      <c r="G380" s="65" t="inlineStr">
        <is>
          <t>Site web</t>
        </is>
      </c>
      <c r="H380" s="66" t="n">
        <v>45236</v>
      </c>
      <c r="I380" s="65" t="inlineStr">
        <is>
          <t>Standard</t>
        </is>
      </c>
    </row>
    <row r="381">
      <c r="A381" s="65" t="inlineStr">
        <is>
          <t>CLI-0380</t>
        </is>
      </c>
      <c r="B381" s="65" t="inlineStr">
        <is>
          <t>Hugo Roussel</t>
        </is>
      </c>
      <c r="C381" s="65" t="inlineStr">
        <is>
          <t>Particulier</t>
        </is>
      </c>
      <c r="D381" s="65" t="inlineStr">
        <is>
          <t>Tournefeuille</t>
        </is>
      </c>
      <c r="E381" s="65" t="inlineStr">
        <is>
          <t>31170</t>
        </is>
      </c>
      <c r="F381" s="65" t="inlineStr">
        <is>
          <t>Toulouse</t>
        </is>
      </c>
      <c r="G381" s="65" t="inlineStr">
        <is>
          <t>Annuaire pro</t>
        </is>
      </c>
      <c r="H381" s="66" t="n">
        <v>45238</v>
      </c>
      <c r="I381" s="65" t="inlineStr">
        <is>
          <t>Standard</t>
        </is>
      </c>
    </row>
    <row r="382">
      <c r="A382" s="65" t="inlineStr">
        <is>
          <t>CLI-0381</t>
        </is>
      </c>
      <c r="B382" s="65" t="inlineStr">
        <is>
          <t>Inès Moreau</t>
        </is>
      </c>
      <c r="C382" s="65" t="inlineStr">
        <is>
          <t>Particulier</t>
        </is>
      </c>
      <c r="D382" s="65" t="inlineStr">
        <is>
          <t>Bègles</t>
        </is>
      </c>
      <c r="E382" s="65" t="inlineStr">
        <is>
          <t>33130</t>
        </is>
      </c>
      <c r="F382" s="65" t="inlineStr">
        <is>
          <t>Bordeaux</t>
        </is>
      </c>
      <c r="G382" s="65" t="inlineStr">
        <is>
          <t>Bouche-à-oreille</t>
        </is>
      </c>
      <c r="H382" s="66" t="n">
        <v>45248</v>
      </c>
      <c r="I382" s="65" t="inlineStr">
        <is>
          <t>Standard</t>
        </is>
      </c>
    </row>
    <row r="383">
      <c r="A383" s="65" t="inlineStr">
        <is>
          <t>CLI-0382</t>
        </is>
      </c>
      <c r="B383" s="65" t="inlineStr">
        <is>
          <t>Cabinet dentaire Ansel 22</t>
        </is>
      </c>
      <c r="C383" s="65" t="inlineStr">
        <is>
          <t>Professionnel</t>
        </is>
      </c>
      <c r="D383" s="65" t="inlineStr">
        <is>
          <t>Toulouse</t>
        </is>
      </c>
      <c r="E383" s="65" t="inlineStr">
        <is>
          <t>31000</t>
        </is>
      </c>
      <c r="F383" s="65" t="inlineStr">
        <is>
          <t>Toulouse</t>
        </is>
      </c>
      <c r="G383" s="65" t="inlineStr">
        <is>
          <t>Site web</t>
        </is>
      </c>
      <c r="H383" s="66" t="n">
        <v>45252</v>
      </c>
      <c r="I383" s="65" t="inlineStr">
        <is>
          <t>Bon payeur</t>
        </is>
      </c>
    </row>
    <row r="384">
      <c r="A384" s="65" t="inlineStr">
        <is>
          <t>CLI-0383</t>
        </is>
      </c>
      <c r="B384" s="65" t="inlineStr">
        <is>
          <t>Émile Brun</t>
        </is>
      </c>
      <c r="C384" s="65" t="inlineStr">
        <is>
          <t>Particulier</t>
        </is>
      </c>
      <c r="D384" s="65" t="inlineStr">
        <is>
          <t>Bègles</t>
        </is>
      </c>
      <c r="E384" s="65" t="inlineStr">
        <is>
          <t>33130</t>
        </is>
      </c>
      <c r="F384" s="65" t="inlineStr">
        <is>
          <t>Bordeaux</t>
        </is>
      </c>
      <c r="G384" s="65" t="inlineStr">
        <is>
          <t>Site web</t>
        </is>
      </c>
      <c r="H384" s="66" t="n">
        <v>45256</v>
      </c>
      <c r="I384" s="65" t="inlineStr">
        <is>
          <t>Standard</t>
        </is>
      </c>
    </row>
    <row r="385">
      <c r="A385" s="65" t="inlineStr">
        <is>
          <t>CLI-0384</t>
        </is>
      </c>
      <c r="B385" s="65" t="inlineStr">
        <is>
          <t>Franck Aubert</t>
        </is>
      </c>
      <c r="C385" s="65" t="inlineStr">
        <is>
          <t>Particulier</t>
        </is>
      </c>
      <c r="D385" s="65" t="inlineStr">
        <is>
          <t>Muret</t>
        </is>
      </c>
      <c r="E385" s="65" t="inlineStr">
        <is>
          <t>31600</t>
        </is>
      </c>
      <c r="F385" s="65" t="inlineStr">
        <is>
          <t>Toulouse</t>
        </is>
      </c>
      <c r="G385" s="65" t="inlineStr">
        <is>
          <t>Site web</t>
        </is>
      </c>
      <c r="H385" s="66" t="n">
        <v>45259</v>
      </c>
      <c r="I385" s="65" t="inlineStr">
        <is>
          <t>Standard</t>
        </is>
      </c>
    </row>
    <row r="386">
      <c r="A386" s="65" t="inlineStr">
        <is>
          <t>CLI-0385</t>
        </is>
      </c>
      <c r="B386" s="65" t="inlineStr">
        <is>
          <t>Kevin Berger</t>
        </is>
      </c>
      <c r="C386" s="65" t="inlineStr">
        <is>
          <t>Particulier</t>
        </is>
      </c>
      <c r="D386" s="65" t="inlineStr">
        <is>
          <t>Libourne</t>
        </is>
      </c>
      <c r="E386" s="65" t="inlineStr">
        <is>
          <t>33500</t>
        </is>
      </c>
      <c r="F386" s="65" t="inlineStr">
        <is>
          <t>Bordeaux</t>
        </is>
      </c>
      <c r="G386" s="65" t="inlineStr">
        <is>
          <t>Bouche-à-oreille</t>
        </is>
      </c>
      <c r="H386" s="66" t="n">
        <v>45261</v>
      </c>
      <c r="I386" s="65" t="inlineStr">
        <is>
          <t>Bon payeur</t>
        </is>
      </c>
    </row>
    <row r="387">
      <c r="A387" s="65" t="inlineStr">
        <is>
          <t>CLI-0386</t>
        </is>
      </c>
      <c r="B387" s="65" t="inlineStr">
        <is>
          <t>Hôtel Le Cardinal 23</t>
        </is>
      </c>
      <c r="C387" s="65" t="inlineStr">
        <is>
          <t>Collectivité</t>
        </is>
      </c>
      <c r="D387" s="65" t="inlineStr">
        <is>
          <t>Mérignac</t>
        </is>
      </c>
      <c r="E387" s="65" t="inlineStr">
        <is>
          <t>33700</t>
        </is>
      </c>
      <c r="F387" s="65" t="inlineStr">
        <is>
          <t>Bordeaux</t>
        </is>
      </c>
      <c r="G387" s="65" t="inlineStr">
        <is>
          <t>Bouche-à-oreille</t>
        </is>
      </c>
      <c r="H387" s="66" t="n">
        <v>45262</v>
      </c>
      <c r="I387" s="65" t="inlineStr">
        <is>
          <t>Lent</t>
        </is>
      </c>
    </row>
    <row r="388">
      <c r="A388" s="65" t="inlineStr">
        <is>
          <t>CLI-0387</t>
        </is>
      </c>
      <c r="B388" s="65" t="inlineStr">
        <is>
          <t>Olivier Marchal</t>
        </is>
      </c>
      <c r="C388" s="65" t="inlineStr">
        <is>
          <t>Particulier</t>
        </is>
      </c>
      <c r="D388" s="65" t="inlineStr">
        <is>
          <t>Toulouse</t>
        </is>
      </c>
      <c r="E388" s="65" t="inlineStr">
        <is>
          <t>31000</t>
        </is>
      </c>
      <c r="F388" s="65" t="inlineStr">
        <is>
          <t>Toulouse</t>
        </is>
      </c>
      <c r="G388" s="65" t="inlineStr">
        <is>
          <t>Google Ads</t>
        </is>
      </c>
      <c r="H388" s="66" t="n">
        <v>45264</v>
      </c>
      <c r="I388" s="65" t="inlineStr">
        <is>
          <t>Bon payeur</t>
        </is>
      </c>
    </row>
    <row r="389">
      <c r="A389" s="65" t="inlineStr">
        <is>
          <t>CLI-0388</t>
        </is>
      </c>
      <c r="B389" s="65" t="inlineStr">
        <is>
          <t>Damien Blanc</t>
        </is>
      </c>
      <c r="C389" s="65" t="inlineStr">
        <is>
          <t>Particulier</t>
        </is>
      </c>
      <c r="D389" s="65" t="inlineStr">
        <is>
          <t>Blagnac</t>
        </is>
      </c>
      <c r="E389" s="65" t="inlineStr">
        <is>
          <t>31700</t>
        </is>
      </c>
      <c r="F389" s="65" t="inlineStr">
        <is>
          <t>Toulouse</t>
        </is>
      </c>
      <c r="G389" s="65" t="inlineStr">
        <is>
          <t>Annuaire pro</t>
        </is>
      </c>
      <c r="H389" s="66" t="n">
        <v>45266</v>
      </c>
      <c r="I389" s="65" t="inlineStr">
        <is>
          <t>Standard</t>
        </is>
      </c>
    </row>
    <row r="390">
      <c r="A390" s="65" t="inlineStr">
        <is>
          <t>CLI-0389</t>
        </is>
      </c>
      <c r="B390" s="65" t="inlineStr">
        <is>
          <t>Auto-école Conduite Plus 8</t>
        </is>
      </c>
      <c r="C390" s="65" t="inlineStr">
        <is>
          <t>Professionnel</t>
        </is>
      </c>
      <c r="D390" s="65" t="inlineStr">
        <is>
          <t>Mérignac</t>
        </is>
      </c>
      <c r="E390" s="65" t="inlineStr">
        <is>
          <t>33700</t>
        </is>
      </c>
      <c r="F390" s="65" t="inlineStr">
        <is>
          <t>Bordeaux</t>
        </is>
      </c>
      <c r="G390" s="65" t="inlineStr">
        <is>
          <t>Site web</t>
        </is>
      </c>
      <c r="H390" s="66" t="n">
        <v>45268</v>
      </c>
      <c r="I390" s="65" t="inlineStr">
        <is>
          <t>Standard</t>
        </is>
      </c>
    </row>
    <row r="391">
      <c r="A391" s="65" t="inlineStr">
        <is>
          <t>CLI-0390</t>
        </is>
      </c>
      <c r="B391" s="65" t="inlineStr">
        <is>
          <t>Joëlle Guerin</t>
        </is>
      </c>
      <c r="C391" s="65" t="inlineStr">
        <is>
          <t>Particulier</t>
        </is>
      </c>
      <c r="D391" s="65" t="inlineStr">
        <is>
          <t>Bègles</t>
        </is>
      </c>
      <c r="E391" s="65" t="inlineStr">
        <is>
          <t>33130</t>
        </is>
      </c>
      <c r="F391" s="65" t="inlineStr">
        <is>
          <t>Bordeaux</t>
        </is>
      </c>
      <c r="G391" s="65" t="inlineStr">
        <is>
          <t>Bouche-à-oreille</t>
        </is>
      </c>
      <c r="H391" s="66" t="n">
        <v>45270</v>
      </c>
      <c r="I391" s="65" t="inlineStr">
        <is>
          <t>Standard</t>
        </is>
      </c>
    </row>
    <row r="392">
      <c r="A392" s="65" t="inlineStr">
        <is>
          <t>CLI-0391</t>
        </is>
      </c>
      <c r="B392" s="65" t="inlineStr">
        <is>
          <t>Foncia Occitanie 32</t>
        </is>
      </c>
      <c r="C392" s="65" t="inlineStr">
        <is>
          <t>Syndic</t>
        </is>
      </c>
      <c r="D392" s="65" t="inlineStr">
        <is>
          <t>Mérignac</t>
        </is>
      </c>
      <c r="E392" s="65" t="inlineStr">
        <is>
          <t>33700</t>
        </is>
      </c>
      <c r="F392" s="65" t="inlineStr">
        <is>
          <t>Bordeaux</t>
        </is>
      </c>
      <c r="G392" s="65" t="inlineStr">
        <is>
          <t>Site web</t>
        </is>
      </c>
      <c r="H392" s="66" t="n">
        <v>45271</v>
      </c>
      <c r="I392" s="65" t="inlineStr">
        <is>
          <t>Lent</t>
        </is>
      </c>
    </row>
    <row r="393">
      <c r="A393" s="65" t="inlineStr">
        <is>
          <t>CLI-0392</t>
        </is>
      </c>
      <c r="B393" s="65" t="inlineStr">
        <is>
          <t>Résidence Les Oliviers 19</t>
        </is>
      </c>
      <c r="C393" s="65" t="inlineStr">
        <is>
          <t>Syndic</t>
        </is>
      </c>
      <c r="D393" s="65" t="inlineStr">
        <is>
          <t>Libourne</t>
        </is>
      </c>
      <c r="E393" s="65" t="inlineStr">
        <is>
          <t>33500</t>
        </is>
      </c>
      <c r="F393" s="65" t="inlineStr">
        <is>
          <t>Bordeaux</t>
        </is>
      </c>
      <c r="G393" s="65" t="inlineStr">
        <is>
          <t>Site web</t>
        </is>
      </c>
      <c r="H393" s="66" t="n">
        <v>45273</v>
      </c>
      <c r="I393" s="65" t="inlineStr">
        <is>
          <t>Standard</t>
        </is>
      </c>
    </row>
    <row r="394">
      <c r="A394" s="65" t="inlineStr">
        <is>
          <t>CLI-0393</t>
        </is>
      </c>
      <c r="B394" s="65" t="inlineStr">
        <is>
          <t>William Perrin</t>
        </is>
      </c>
      <c r="C394" s="65" t="inlineStr">
        <is>
          <t>Particulier</t>
        </is>
      </c>
      <c r="D394" s="65" t="inlineStr">
        <is>
          <t>Pessac</t>
        </is>
      </c>
      <c r="E394" s="65" t="inlineStr">
        <is>
          <t>33600</t>
        </is>
      </c>
      <c r="F394" s="65" t="inlineStr">
        <is>
          <t>Bordeaux</t>
        </is>
      </c>
      <c r="G394" s="65" t="inlineStr">
        <is>
          <t>Annuaire pro</t>
        </is>
      </c>
      <c r="H394" s="66" t="n">
        <v>45274</v>
      </c>
      <c r="I394" s="65" t="inlineStr">
        <is>
          <t>Bon payeur</t>
        </is>
      </c>
    </row>
    <row r="395">
      <c r="A395" s="65" t="inlineStr">
        <is>
          <t>CLI-0394</t>
        </is>
      </c>
      <c r="B395" s="65" t="inlineStr">
        <is>
          <t>Restaurant Le Bistrot 74</t>
        </is>
      </c>
      <c r="C395" s="65" t="inlineStr">
        <is>
          <t>Professionnel</t>
        </is>
      </c>
      <c r="D395" s="65" t="inlineStr">
        <is>
          <t>Colomiers</t>
        </is>
      </c>
      <c r="E395" s="65" t="inlineStr">
        <is>
          <t>31770</t>
        </is>
      </c>
      <c r="F395" s="65" t="inlineStr">
        <is>
          <t>Toulouse</t>
        </is>
      </c>
      <c r="G395" s="65" t="inlineStr">
        <is>
          <t>Bouche-à-oreille</t>
        </is>
      </c>
      <c r="H395" s="66" t="n">
        <v>45275</v>
      </c>
      <c r="I395" s="65" t="inlineStr">
        <is>
          <t>Bon payeur</t>
        </is>
      </c>
    </row>
    <row r="396">
      <c r="A396" s="65" t="inlineStr">
        <is>
          <t>CLI-0395</t>
        </is>
      </c>
      <c r="B396" s="65" t="inlineStr">
        <is>
          <t>Tiphaine Girard</t>
        </is>
      </c>
      <c r="C396" s="65" t="inlineStr">
        <is>
          <t>Particulier</t>
        </is>
      </c>
      <c r="D396" s="65" t="inlineStr">
        <is>
          <t>Bègles</t>
        </is>
      </c>
      <c r="E396" s="65" t="inlineStr">
        <is>
          <t>33130</t>
        </is>
      </c>
      <c r="F396" s="65" t="inlineStr">
        <is>
          <t>Bordeaux</t>
        </is>
      </c>
      <c r="G396" s="65" t="inlineStr">
        <is>
          <t>Site web</t>
        </is>
      </c>
      <c r="H396" s="66" t="n">
        <v>45277</v>
      </c>
      <c r="I396" s="65" t="inlineStr">
        <is>
          <t>Standard</t>
        </is>
      </c>
    </row>
    <row r="397">
      <c r="A397" s="65" t="inlineStr">
        <is>
          <t>CLI-0396</t>
        </is>
      </c>
      <c r="B397" s="65" t="inlineStr">
        <is>
          <t>Serge Perrin</t>
        </is>
      </c>
      <c r="C397" s="65" t="inlineStr">
        <is>
          <t>Particulier</t>
        </is>
      </c>
      <c r="D397" s="65" t="inlineStr">
        <is>
          <t>Muret</t>
        </is>
      </c>
      <c r="E397" s="65" t="inlineStr">
        <is>
          <t>31600</t>
        </is>
      </c>
      <c r="F397" s="65" t="inlineStr">
        <is>
          <t>Toulouse</t>
        </is>
      </c>
      <c r="G397" s="65" t="inlineStr">
        <is>
          <t>Partenaire</t>
        </is>
      </c>
      <c r="H397" s="66" t="n">
        <v>45279</v>
      </c>
      <c r="I397" s="65" t="inlineStr">
        <is>
          <t>Standard</t>
        </is>
      </c>
    </row>
    <row r="398">
      <c r="A398" s="65" t="inlineStr">
        <is>
          <t>CLI-0397</t>
        </is>
      </c>
      <c r="B398" s="65" t="inlineStr">
        <is>
          <t>EHPAD Les Glycines 21</t>
        </is>
      </c>
      <c r="C398" s="65" t="inlineStr">
        <is>
          <t>Syndic</t>
        </is>
      </c>
      <c r="D398" s="65" t="inlineStr">
        <is>
          <t>Pessac</t>
        </is>
      </c>
      <c r="E398" s="65" t="inlineStr">
        <is>
          <t>33600</t>
        </is>
      </c>
      <c r="F398" s="65" t="inlineStr">
        <is>
          <t>Bordeaux</t>
        </is>
      </c>
      <c r="G398" s="65" t="inlineStr">
        <is>
          <t>Site web</t>
        </is>
      </c>
      <c r="H398" s="66" t="n">
        <v>45281</v>
      </c>
      <c r="I398" s="65" t="inlineStr">
        <is>
          <t>Lent</t>
        </is>
      </c>
    </row>
    <row r="399">
      <c r="A399" s="65" t="inlineStr">
        <is>
          <t>CLI-0398</t>
        </is>
      </c>
      <c r="B399" s="65" t="inlineStr">
        <is>
          <t>Hôtel Le Cardinal 3</t>
        </is>
      </c>
      <c r="C399" s="65" t="inlineStr">
        <is>
          <t>Syndic</t>
        </is>
      </c>
      <c r="D399" s="65" t="inlineStr">
        <is>
          <t>Toulouse</t>
        </is>
      </c>
      <c r="E399" s="65" t="inlineStr">
        <is>
          <t>31000</t>
        </is>
      </c>
      <c r="F399" s="65" t="inlineStr">
        <is>
          <t>Toulouse</t>
        </is>
      </c>
      <c r="G399" s="65" t="inlineStr">
        <is>
          <t>Bouche-à-oreille</t>
        </is>
      </c>
      <c r="H399" s="66" t="n">
        <v>45283</v>
      </c>
      <c r="I399" s="65" t="inlineStr">
        <is>
          <t>Lent</t>
        </is>
      </c>
    </row>
    <row r="400">
      <c r="A400" s="65" t="inlineStr">
        <is>
          <t>CLI-0399</t>
        </is>
      </c>
      <c r="B400" s="65" t="inlineStr">
        <is>
          <t>Résidence Belvédère 66</t>
        </is>
      </c>
      <c r="C400" s="65" t="inlineStr">
        <is>
          <t>Syndic</t>
        </is>
      </c>
      <c r="D400" s="65" t="inlineStr">
        <is>
          <t>Muret</t>
        </is>
      </c>
      <c r="E400" s="65" t="inlineStr">
        <is>
          <t>31600</t>
        </is>
      </c>
      <c r="F400" s="65" t="inlineStr">
        <is>
          <t>Toulouse</t>
        </is>
      </c>
      <c r="G400" s="65" t="inlineStr">
        <is>
          <t>Bouche-à-oreille</t>
        </is>
      </c>
      <c r="H400" s="66" t="n">
        <v>45284</v>
      </c>
      <c r="I400" s="65" t="inlineStr">
        <is>
          <t>Standard</t>
        </is>
      </c>
    </row>
    <row r="401">
      <c r="A401" s="65" t="inlineStr">
        <is>
          <t>CLI-0400</t>
        </is>
      </c>
      <c r="B401" s="65" t="inlineStr">
        <is>
          <t>Hôtel Le Cardinal 70</t>
        </is>
      </c>
      <c r="C401" s="65" t="inlineStr">
        <is>
          <t>Professionnel</t>
        </is>
      </c>
      <c r="D401" s="65" t="inlineStr">
        <is>
          <t>Muret</t>
        </is>
      </c>
      <c r="E401" s="65" t="inlineStr">
        <is>
          <t>31600</t>
        </is>
      </c>
      <c r="F401" s="65" t="inlineStr">
        <is>
          <t>Toulouse</t>
        </is>
      </c>
      <c r="G401" s="65" t="inlineStr">
        <is>
          <t>Bouche-à-oreille</t>
        </is>
      </c>
      <c r="H401" s="66" t="n">
        <v>45285</v>
      </c>
      <c r="I401" s="65" t="inlineStr">
        <is>
          <t>Bon payeur</t>
        </is>
      </c>
    </row>
    <row r="402">
      <c r="A402" s="65" t="inlineStr">
        <is>
          <t>CLI-0401</t>
        </is>
      </c>
      <c r="B402" s="65" t="inlineStr">
        <is>
          <t>Nathalie Roussel</t>
        </is>
      </c>
      <c r="C402" s="65" t="inlineStr">
        <is>
          <t>Particulier</t>
        </is>
      </c>
      <c r="D402" s="65" t="inlineStr">
        <is>
          <t>Blagnac</t>
        </is>
      </c>
      <c r="E402" s="65" t="inlineStr">
        <is>
          <t>31700</t>
        </is>
      </c>
      <c r="F402" s="65" t="inlineStr">
        <is>
          <t>Toulouse</t>
        </is>
      </c>
      <c r="G402" s="65" t="inlineStr">
        <is>
          <t>Partenaire</t>
        </is>
      </c>
      <c r="H402" s="66" t="n">
        <v>45287</v>
      </c>
      <c r="I402" s="65" t="inlineStr">
        <is>
          <t>Standard</t>
        </is>
      </c>
    </row>
    <row r="403">
      <c r="A403" s="65" t="inlineStr">
        <is>
          <t>CLI-0402</t>
        </is>
      </c>
      <c r="B403" s="65" t="inlineStr">
        <is>
          <t>Inès Lemoine</t>
        </is>
      </c>
      <c r="C403" s="65" t="inlineStr">
        <is>
          <t>Particulier</t>
        </is>
      </c>
      <c r="D403" s="65" t="inlineStr">
        <is>
          <t>Bordeaux</t>
        </is>
      </c>
      <c r="E403" s="65" t="inlineStr">
        <is>
          <t>33000</t>
        </is>
      </c>
      <c r="F403" s="65" t="inlineStr">
        <is>
          <t>Bordeaux</t>
        </is>
      </c>
      <c r="G403" s="65" t="inlineStr">
        <is>
          <t>Site web</t>
        </is>
      </c>
      <c r="H403" s="66" t="n">
        <v>45290</v>
      </c>
      <c r="I403" s="65" t="inlineStr">
        <is>
          <t>Lent</t>
        </is>
      </c>
    </row>
    <row r="404">
      <c r="A404" s="65" t="inlineStr">
        <is>
          <t>CLI-0403</t>
        </is>
      </c>
      <c r="B404" s="65" t="inlineStr">
        <is>
          <t>Cédric Masson</t>
        </is>
      </c>
      <c r="C404" s="65" t="inlineStr">
        <is>
          <t>Particulier</t>
        </is>
      </c>
      <c r="D404" s="65" t="inlineStr">
        <is>
          <t>Pessac</t>
        </is>
      </c>
      <c r="E404" s="65" t="inlineStr">
        <is>
          <t>33600</t>
        </is>
      </c>
      <c r="F404" s="65" t="inlineStr">
        <is>
          <t>Bordeaux</t>
        </is>
      </c>
      <c r="G404" s="65" t="inlineStr">
        <is>
          <t>Bouche-à-oreille</t>
        </is>
      </c>
      <c r="H404" s="66" t="n">
        <v>45291</v>
      </c>
      <c r="I404" s="65" t="inlineStr">
        <is>
          <t>Standard</t>
        </is>
      </c>
    </row>
    <row r="405">
      <c r="A405" s="65" t="inlineStr">
        <is>
          <t>CLI-0404</t>
        </is>
      </c>
      <c r="B405" s="65" t="inlineStr">
        <is>
          <t>Groupe scolaire Jean-Jaurès 83</t>
        </is>
      </c>
      <c r="C405" s="65" t="inlineStr">
        <is>
          <t>Professionnel</t>
        </is>
      </c>
      <c r="D405" s="65" t="inlineStr">
        <is>
          <t>Tournefeuille</t>
        </is>
      </c>
      <c r="E405" s="65" t="inlineStr">
        <is>
          <t>31170</t>
        </is>
      </c>
      <c r="F405" s="65" t="inlineStr">
        <is>
          <t>Toulouse</t>
        </is>
      </c>
      <c r="G405" s="65" t="inlineStr">
        <is>
          <t>Annuaire pro</t>
        </is>
      </c>
      <c r="H405" s="66" t="n">
        <v>45294</v>
      </c>
      <c r="I405" s="65" t="inlineStr">
        <is>
          <t>Standard</t>
        </is>
      </c>
    </row>
    <row r="406">
      <c r="A406" s="65" t="inlineStr">
        <is>
          <t>CLI-0405</t>
        </is>
      </c>
      <c r="B406" s="65" t="inlineStr">
        <is>
          <t>Franck Chevalier</t>
        </is>
      </c>
      <c r="C406" s="65" t="inlineStr">
        <is>
          <t>Particulier</t>
        </is>
      </c>
      <c r="D406" s="65" t="inlineStr">
        <is>
          <t>Bègles</t>
        </is>
      </c>
      <c r="E406" s="65" t="inlineStr">
        <is>
          <t>33130</t>
        </is>
      </c>
      <c r="F406" s="65" t="inlineStr">
        <is>
          <t>Bordeaux</t>
        </is>
      </c>
      <c r="G406" s="65" t="inlineStr">
        <is>
          <t>Google Ads</t>
        </is>
      </c>
      <c r="H406" s="66" t="n">
        <v>45295</v>
      </c>
      <c r="I406" s="65" t="inlineStr">
        <is>
          <t>Standard</t>
        </is>
      </c>
    </row>
    <row r="407">
      <c r="A407" s="65" t="inlineStr">
        <is>
          <t>CLI-0406</t>
        </is>
      </c>
      <c r="B407" s="65" t="inlineStr">
        <is>
          <t>Pauline Dubois</t>
        </is>
      </c>
      <c r="C407" s="65" t="inlineStr">
        <is>
          <t>Particulier</t>
        </is>
      </c>
      <c r="D407" s="65" t="inlineStr">
        <is>
          <t>Colomiers</t>
        </is>
      </c>
      <c r="E407" s="65" t="inlineStr">
        <is>
          <t>31770</t>
        </is>
      </c>
      <c r="F407" s="65" t="inlineStr">
        <is>
          <t>Toulouse</t>
        </is>
      </c>
      <c r="G407" s="65" t="inlineStr">
        <is>
          <t>Google Ads</t>
        </is>
      </c>
      <c r="H407" s="66" t="n">
        <v>45297</v>
      </c>
      <c r="I407" s="65" t="inlineStr">
        <is>
          <t>Standard</t>
        </is>
      </c>
    </row>
    <row r="408">
      <c r="A408" s="65" t="inlineStr">
        <is>
          <t>CLI-0407</t>
        </is>
      </c>
      <c r="B408" s="65" t="inlineStr">
        <is>
          <t>SARL Toitures Sud 36</t>
        </is>
      </c>
      <c r="C408" s="65" t="inlineStr">
        <is>
          <t>Collectivité</t>
        </is>
      </c>
      <c r="D408" s="65" t="inlineStr">
        <is>
          <t>Colomiers</t>
        </is>
      </c>
      <c r="E408" s="65" t="inlineStr">
        <is>
          <t>31770</t>
        </is>
      </c>
      <c r="F408" s="65" t="inlineStr">
        <is>
          <t>Toulouse</t>
        </is>
      </c>
      <c r="G408" s="65" t="inlineStr">
        <is>
          <t>Partenaire</t>
        </is>
      </c>
      <c r="H408" s="66" t="n">
        <v>45298</v>
      </c>
      <c r="I408" s="65" t="inlineStr">
        <is>
          <t>Standard</t>
        </is>
      </c>
    </row>
    <row r="409">
      <c r="A409" s="65" t="inlineStr">
        <is>
          <t>CLI-0408</t>
        </is>
      </c>
      <c r="B409" s="65" t="inlineStr">
        <is>
          <t>Quentin Noel</t>
        </is>
      </c>
      <c r="C409" s="65" t="inlineStr">
        <is>
          <t>Particulier</t>
        </is>
      </c>
      <c r="D409" s="65" t="inlineStr">
        <is>
          <t>Bègles</t>
        </is>
      </c>
      <c r="E409" s="65" t="inlineStr">
        <is>
          <t>33130</t>
        </is>
      </c>
      <c r="F409" s="65" t="inlineStr">
        <is>
          <t>Bordeaux</t>
        </is>
      </c>
      <c r="G409" s="65" t="inlineStr">
        <is>
          <t>Prospection</t>
        </is>
      </c>
      <c r="H409" s="66" t="n">
        <v>45299</v>
      </c>
      <c r="I409" s="65" t="inlineStr">
        <is>
          <t>Bon payeur</t>
        </is>
      </c>
    </row>
    <row r="410">
      <c r="A410" s="65" t="inlineStr">
        <is>
          <t>CLI-0409</t>
        </is>
      </c>
      <c r="B410" s="65" t="inlineStr">
        <is>
          <t>Office HLM Aquitaine 12</t>
        </is>
      </c>
      <c r="C410" s="65" t="inlineStr">
        <is>
          <t>Professionnel</t>
        </is>
      </c>
      <c r="D410" s="65" t="inlineStr">
        <is>
          <t>Tournefeuille</t>
        </is>
      </c>
      <c r="E410" s="65" t="inlineStr">
        <is>
          <t>31170</t>
        </is>
      </c>
      <c r="F410" s="65" t="inlineStr">
        <is>
          <t>Toulouse</t>
        </is>
      </c>
      <c r="G410" s="65" t="inlineStr">
        <is>
          <t>Annuaire pro</t>
        </is>
      </c>
      <c r="H410" s="66" t="n">
        <v>45302</v>
      </c>
      <c r="I410" s="65" t="inlineStr">
        <is>
          <t>Bon payeur</t>
        </is>
      </c>
    </row>
    <row r="411">
      <c r="A411" s="65" t="inlineStr">
        <is>
          <t>CLI-0410</t>
        </is>
      </c>
      <c r="B411" s="65" t="inlineStr">
        <is>
          <t>Groupe scolaire Jean-Jaurès 94</t>
        </is>
      </c>
      <c r="C411" s="65" t="inlineStr">
        <is>
          <t>Professionnel</t>
        </is>
      </c>
      <c r="D411" s="65" t="inlineStr">
        <is>
          <t>Talence</t>
        </is>
      </c>
      <c r="E411" s="65" t="inlineStr">
        <is>
          <t>33400</t>
        </is>
      </c>
      <c r="F411" s="65" t="inlineStr">
        <is>
          <t>Bordeaux</t>
        </is>
      </c>
      <c r="G411" s="65" t="inlineStr">
        <is>
          <t>Partenaire</t>
        </is>
      </c>
      <c r="H411" s="66" t="n">
        <v>45306</v>
      </c>
      <c r="I411" s="65" t="inlineStr">
        <is>
          <t>Bon payeur</t>
        </is>
      </c>
    </row>
    <row r="412">
      <c r="A412" s="65" t="inlineStr">
        <is>
          <t>CLI-0411</t>
        </is>
      </c>
      <c r="B412" s="65" t="inlineStr">
        <is>
          <t>EHPAD Les Glycines 80</t>
        </is>
      </c>
      <c r="C412" s="65" t="inlineStr">
        <is>
          <t>Professionnel</t>
        </is>
      </c>
      <c r="D412" s="65" t="inlineStr">
        <is>
          <t>Bègles</t>
        </is>
      </c>
      <c r="E412" s="65" t="inlineStr">
        <is>
          <t>33130</t>
        </is>
      </c>
      <c r="F412" s="65" t="inlineStr">
        <is>
          <t>Bordeaux</t>
        </is>
      </c>
      <c r="G412" s="65" t="inlineStr">
        <is>
          <t>Bouche-à-oreille</t>
        </is>
      </c>
      <c r="H412" s="66" t="n">
        <v>45309</v>
      </c>
      <c r="I412" s="65" t="inlineStr">
        <is>
          <t>Bon payeur</t>
        </is>
      </c>
    </row>
    <row r="413">
      <c r="A413" s="65" t="inlineStr">
        <is>
          <t>CLI-0412</t>
        </is>
      </c>
      <c r="B413" s="65" t="inlineStr">
        <is>
          <t>SARL Toitures Sud 13</t>
        </is>
      </c>
      <c r="C413" s="65" t="inlineStr">
        <is>
          <t>Professionnel</t>
        </is>
      </c>
      <c r="D413" s="65" t="inlineStr">
        <is>
          <t>Libourne</t>
        </is>
      </c>
      <c r="E413" s="65" t="inlineStr">
        <is>
          <t>33500</t>
        </is>
      </c>
      <c r="F413" s="65" t="inlineStr">
        <is>
          <t>Bordeaux</t>
        </is>
      </c>
      <c r="G413" s="65" t="inlineStr">
        <is>
          <t>Prospection</t>
        </is>
      </c>
      <c r="H413" s="66" t="n">
        <v>45312</v>
      </c>
      <c r="I413" s="65" t="inlineStr">
        <is>
          <t>Standard</t>
        </is>
      </c>
    </row>
    <row r="414">
      <c r="A414" s="65" t="inlineStr">
        <is>
          <t>CLI-0413</t>
        </is>
      </c>
      <c r="B414" s="65" t="inlineStr">
        <is>
          <t>Pauline Dupuis</t>
        </is>
      </c>
      <c r="C414" s="65" t="inlineStr">
        <is>
          <t>Particulier</t>
        </is>
      </c>
      <c r="D414" s="65" t="inlineStr">
        <is>
          <t>Bègles</t>
        </is>
      </c>
      <c r="E414" s="65" t="inlineStr">
        <is>
          <t>33130</t>
        </is>
      </c>
      <c r="F414" s="65" t="inlineStr">
        <is>
          <t>Bordeaux</t>
        </is>
      </c>
      <c r="G414" s="65" t="inlineStr">
        <is>
          <t>Bouche-à-oreille</t>
        </is>
      </c>
      <c r="H414" s="66" t="n">
        <v>45315</v>
      </c>
      <c r="I414" s="65" t="inlineStr">
        <is>
          <t>Standard</t>
        </is>
      </c>
    </row>
    <row r="415">
      <c r="A415" s="65" t="inlineStr">
        <is>
          <t>CLI-0414</t>
        </is>
      </c>
      <c r="B415" s="65" t="inlineStr">
        <is>
          <t>Adrien Nguyen</t>
        </is>
      </c>
      <c r="C415" s="65" t="inlineStr">
        <is>
          <t>Particulier</t>
        </is>
      </c>
      <c r="D415" s="65" t="inlineStr">
        <is>
          <t>Blagnac</t>
        </is>
      </c>
      <c r="E415" s="65" t="inlineStr">
        <is>
          <t>31700</t>
        </is>
      </c>
      <c r="F415" s="65" t="inlineStr">
        <is>
          <t>Toulouse</t>
        </is>
      </c>
      <c r="G415" s="65" t="inlineStr">
        <is>
          <t>Google Ads</t>
        </is>
      </c>
      <c r="H415" s="66" t="n">
        <v>45316</v>
      </c>
      <c r="I415" s="65" t="inlineStr">
        <is>
          <t>Standard</t>
        </is>
      </c>
    </row>
    <row r="416">
      <c r="A416" s="65" t="inlineStr">
        <is>
          <t>CLI-0415</t>
        </is>
      </c>
      <c r="B416" s="65" t="inlineStr">
        <is>
          <t>Rachida Masson</t>
        </is>
      </c>
      <c r="C416" s="65" t="inlineStr">
        <is>
          <t>Particulier</t>
        </is>
      </c>
      <c r="D416" s="65" t="inlineStr">
        <is>
          <t>Bordeaux</t>
        </is>
      </c>
      <c r="E416" s="65" t="inlineStr">
        <is>
          <t>33000</t>
        </is>
      </c>
      <c r="F416" s="65" t="inlineStr">
        <is>
          <t>Bordeaux</t>
        </is>
      </c>
      <c r="G416" s="65" t="inlineStr">
        <is>
          <t>Google Ads</t>
        </is>
      </c>
      <c r="H416" s="66" t="n">
        <v>45318</v>
      </c>
      <c r="I416" s="65" t="inlineStr">
        <is>
          <t>Lent</t>
        </is>
      </c>
    </row>
    <row r="417">
      <c r="A417" s="65" t="inlineStr">
        <is>
          <t>CLI-0416</t>
        </is>
      </c>
      <c r="B417" s="65" t="inlineStr">
        <is>
          <t>Olivier Charpentier</t>
        </is>
      </c>
      <c r="C417" s="65" t="inlineStr">
        <is>
          <t>Particulier</t>
        </is>
      </c>
      <c r="D417" s="65" t="inlineStr">
        <is>
          <t>Mérignac</t>
        </is>
      </c>
      <c r="E417" s="65" t="inlineStr">
        <is>
          <t>33700</t>
        </is>
      </c>
      <c r="F417" s="65" t="inlineStr">
        <is>
          <t>Bordeaux</t>
        </is>
      </c>
      <c r="G417" s="65" t="inlineStr">
        <is>
          <t>Google Ads</t>
        </is>
      </c>
      <c r="H417" s="66" t="n">
        <v>45324</v>
      </c>
      <c r="I417" s="65" t="inlineStr">
        <is>
          <t>Standard</t>
        </is>
      </c>
    </row>
    <row r="418">
      <c r="A418" s="65" t="inlineStr">
        <is>
          <t>CLI-0417</t>
        </is>
      </c>
      <c r="B418" s="65" t="inlineStr">
        <is>
          <t>Damien Noel</t>
        </is>
      </c>
      <c r="C418" s="65" t="inlineStr">
        <is>
          <t>Particulier</t>
        </is>
      </c>
      <c r="D418" s="65" t="inlineStr">
        <is>
          <t>Tournefeuille</t>
        </is>
      </c>
      <c r="E418" s="65" t="inlineStr">
        <is>
          <t>31170</t>
        </is>
      </c>
      <c r="F418" s="65" t="inlineStr">
        <is>
          <t>Toulouse</t>
        </is>
      </c>
      <c r="G418" s="65" t="inlineStr">
        <is>
          <t>Prospection</t>
        </is>
      </c>
      <c r="H418" s="66" t="n">
        <v>45325</v>
      </c>
      <c r="I418" s="65" t="inlineStr">
        <is>
          <t>Lent</t>
        </is>
      </c>
    </row>
    <row r="419">
      <c r="A419" s="65" t="inlineStr">
        <is>
          <t>CLI-0418</t>
        </is>
      </c>
      <c r="B419" s="65" t="inlineStr">
        <is>
          <t>Tiphaine Charpentier</t>
        </is>
      </c>
      <c r="C419" s="65" t="inlineStr">
        <is>
          <t>Particulier</t>
        </is>
      </c>
      <c r="D419" s="65" t="inlineStr">
        <is>
          <t>Libourne</t>
        </is>
      </c>
      <c r="E419" s="65" t="inlineStr">
        <is>
          <t>33500</t>
        </is>
      </c>
      <c r="F419" s="65" t="inlineStr">
        <is>
          <t>Bordeaux</t>
        </is>
      </c>
      <c r="G419" s="65" t="inlineStr">
        <is>
          <t>Site web</t>
        </is>
      </c>
      <c r="H419" s="66" t="n">
        <v>45327</v>
      </c>
      <c r="I419" s="65" t="inlineStr">
        <is>
          <t>Standard</t>
        </is>
      </c>
    </row>
    <row r="420">
      <c r="A420" s="65" t="inlineStr">
        <is>
          <t>CLI-0419</t>
        </is>
      </c>
      <c r="B420" s="65" t="inlineStr">
        <is>
          <t>Damien Millet</t>
        </is>
      </c>
      <c r="C420" s="65" t="inlineStr">
        <is>
          <t>Particulier</t>
        </is>
      </c>
      <c r="D420" s="65" t="inlineStr">
        <is>
          <t>Tournefeuille</t>
        </is>
      </c>
      <c r="E420" s="65" t="inlineStr">
        <is>
          <t>31170</t>
        </is>
      </c>
      <c r="F420" s="65" t="inlineStr">
        <is>
          <t>Toulouse</t>
        </is>
      </c>
      <c r="G420" s="65" t="inlineStr">
        <is>
          <t>Prospection</t>
        </is>
      </c>
      <c r="H420" s="66" t="n">
        <v>45328</v>
      </c>
      <c r="I420" s="65" t="inlineStr">
        <is>
          <t>Standard</t>
        </is>
      </c>
    </row>
    <row r="421">
      <c r="A421" s="65" t="inlineStr">
        <is>
          <t>CLI-0420</t>
        </is>
      </c>
      <c r="B421" s="65" t="inlineStr">
        <is>
          <t>Camping Les Pins 87</t>
        </is>
      </c>
      <c r="C421" s="65" t="inlineStr">
        <is>
          <t>Syndic</t>
        </is>
      </c>
      <c r="D421" s="65" t="inlineStr">
        <is>
          <t>Muret</t>
        </is>
      </c>
      <c r="E421" s="65" t="inlineStr">
        <is>
          <t>31600</t>
        </is>
      </c>
      <c r="F421" s="65" t="inlineStr">
        <is>
          <t>Toulouse</t>
        </is>
      </c>
      <c r="G421" s="65" t="inlineStr">
        <is>
          <t>Site web</t>
        </is>
      </c>
      <c r="H421" s="66" t="n">
        <v>45329</v>
      </c>
      <c r="I421" s="65" t="inlineStr">
        <is>
          <t>Lent</t>
        </is>
      </c>
    </row>
    <row r="422">
      <c r="A422" s="65" t="inlineStr">
        <is>
          <t>CLI-0421</t>
        </is>
      </c>
      <c r="B422" s="65" t="inlineStr">
        <is>
          <t>Gérard Blanc</t>
        </is>
      </c>
      <c r="C422" s="65" t="inlineStr">
        <is>
          <t>Particulier</t>
        </is>
      </c>
      <c r="D422" s="65" t="inlineStr">
        <is>
          <t>Pessac</t>
        </is>
      </c>
      <c r="E422" s="65" t="inlineStr">
        <is>
          <t>33600</t>
        </is>
      </c>
      <c r="F422" s="65" t="inlineStr">
        <is>
          <t>Bordeaux</t>
        </is>
      </c>
      <c r="G422" s="65" t="inlineStr">
        <is>
          <t>Annuaire pro</t>
        </is>
      </c>
      <c r="H422" s="66" t="n">
        <v>45330</v>
      </c>
      <c r="I422" s="65" t="inlineStr">
        <is>
          <t>Bon payeur</t>
        </is>
      </c>
    </row>
    <row r="423">
      <c r="A423" s="65" t="inlineStr">
        <is>
          <t>CLI-0422</t>
        </is>
      </c>
      <c r="B423" s="65" t="inlineStr">
        <is>
          <t>Serge Bonnet</t>
        </is>
      </c>
      <c r="C423" s="65" t="inlineStr">
        <is>
          <t>Particulier</t>
        </is>
      </c>
      <c r="D423" s="65" t="inlineStr">
        <is>
          <t>Mérignac</t>
        </is>
      </c>
      <c r="E423" s="65" t="inlineStr">
        <is>
          <t>33700</t>
        </is>
      </c>
      <c r="F423" s="65" t="inlineStr">
        <is>
          <t>Bordeaux</t>
        </is>
      </c>
      <c r="G423" s="65" t="inlineStr">
        <is>
          <t>Site web</t>
        </is>
      </c>
      <c r="H423" s="66" t="n">
        <v>45331</v>
      </c>
      <c r="I423" s="65" t="inlineStr">
        <is>
          <t>Bon payeur</t>
        </is>
      </c>
    </row>
    <row r="424">
      <c r="A424" s="65" t="inlineStr">
        <is>
          <t>CLI-0423</t>
        </is>
      </c>
      <c r="B424" s="65" t="inlineStr">
        <is>
          <t>Syndic Gestion Aquitaine 33</t>
        </is>
      </c>
      <c r="C424" s="65" t="inlineStr">
        <is>
          <t>Syndic</t>
        </is>
      </c>
      <c r="D424" s="65" t="inlineStr">
        <is>
          <t>Bègles</t>
        </is>
      </c>
      <c r="E424" s="65" t="inlineStr">
        <is>
          <t>33130</t>
        </is>
      </c>
      <c r="F424" s="65" t="inlineStr">
        <is>
          <t>Bordeaux</t>
        </is>
      </c>
      <c r="G424" s="65" t="inlineStr">
        <is>
          <t>Bouche-à-oreille</t>
        </is>
      </c>
      <c r="H424" s="66" t="n">
        <v>45333</v>
      </c>
      <c r="I424" s="65" t="inlineStr">
        <is>
          <t>Lent</t>
        </is>
      </c>
    </row>
    <row r="425">
      <c r="A425" s="65" t="inlineStr">
        <is>
          <t>CLI-0424</t>
        </is>
      </c>
      <c r="B425" s="65" t="inlineStr">
        <is>
          <t>Cédric Barbier</t>
        </is>
      </c>
      <c r="C425" s="65" t="inlineStr">
        <is>
          <t>Particulier</t>
        </is>
      </c>
      <c r="D425" s="65" t="inlineStr">
        <is>
          <t>Bègles</t>
        </is>
      </c>
      <c r="E425" s="65" t="inlineStr">
        <is>
          <t>33130</t>
        </is>
      </c>
      <c r="F425" s="65" t="inlineStr">
        <is>
          <t>Bordeaux</t>
        </is>
      </c>
      <c r="G425" s="65" t="inlineStr">
        <is>
          <t>Bouche-à-oreille</t>
        </is>
      </c>
      <c r="H425" s="66" t="n">
        <v>45335</v>
      </c>
      <c r="I425" s="65" t="inlineStr">
        <is>
          <t>Standard</t>
        </is>
      </c>
    </row>
    <row r="426">
      <c r="A426" s="65" t="inlineStr">
        <is>
          <t>CLI-0425</t>
        </is>
      </c>
      <c r="B426" s="65" t="inlineStr">
        <is>
          <t>Lycée Saint-Exupéry 41</t>
        </is>
      </c>
      <c r="C426" s="65" t="inlineStr">
        <is>
          <t>Professionnel</t>
        </is>
      </c>
      <c r="D426" s="65" t="inlineStr">
        <is>
          <t>Balma</t>
        </is>
      </c>
      <c r="E426" s="65" t="inlineStr">
        <is>
          <t>31130</t>
        </is>
      </c>
      <c r="F426" s="65" t="inlineStr">
        <is>
          <t>Toulouse</t>
        </is>
      </c>
      <c r="G426" s="65" t="inlineStr">
        <is>
          <t>Site web</t>
        </is>
      </c>
      <c r="H426" s="66" t="n">
        <v>45337</v>
      </c>
      <c r="I426" s="65" t="inlineStr">
        <is>
          <t>Lent</t>
        </is>
      </c>
    </row>
    <row r="427">
      <c r="A427" s="65" t="inlineStr">
        <is>
          <t>CLI-0426</t>
        </is>
      </c>
      <c r="B427" s="65" t="inlineStr">
        <is>
          <t>Hélène Dubois</t>
        </is>
      </c>
      <c r="C427" s="65" t="inlineStr">
        <is>
          <t>Particulier</t>
        </is>
      </c>
      <c r="D427" s="65" t="inlineStr">
        <is>
          <t>Toulouse</t>
        </is>
      </c>
      <c r="E427" s="65" t="inlineStr">
        <is>
          <t>31000</t>
        </is>
      </c>
      <c r="F427" s="65" t="inlineStr">
        <is>
          <t>Toulouse</t>
        </is>
      </c>
      <c r="G427" s="65" t="inlineStr">
        <is>
          <t>Bouche-à-oreille</t>
        </is>
      </c>
      <c r="H427" s="66" t="n">
        <v>45339</v>
      </c>
      <c r="I427" s="65" t="inlineStr">
        <is>
          <t>Bon payeur</t>
        </is>
      </c>
    </row>
    <row r="428">
      <c r="A428" s="65" t="inlineStr">
        <is>
          <t>CLI-0427</t>
        </is>
      </c>
      <c r="B428" s="65" t="inlineStr">
        <is>
          <t>Quentin Lefèvre</t>
        </is>
      </c>
      <c r="C428" s="65" t="inlineStr">
        <is>
          <t>Particulier</t>
        </is>
      </c>
      <c r="D428" s="65" t="inlineStr">
        <is>
          <t>Libourne</t>
        </is>
      </c>
      <c r="E428" s="65" t="inlineStr">
        <is>
          <t>33500</t>
        </is>
      </c>
      <c r="F428" s="65" t="inlineStr">
        <is>
          <t>Bordeaux</t>
        </is>
      </c>
      <c r="G428" s="65" t="inlineStr">
        <is>
          <t>Bouche-à-oreille</t>
        </is>
      </c>
      <c r="H428" s="66" t="n">
        <v>45341</v>
      </c>
      <c r="I428" s="65" t="inlineStr">
        <is>
          <t>Standard</t>
        </is>
      </c>
    </row>
    <row r="429">
      <c r="A429" s="65" t="inlineStr">
        <is>
          <t>CLI-0428</t>
        </is>
      </c>
      <c r="B429" s="65" t="inlineStr">
        <is>
          <t>Adrien Lemoine</t>
        </is>
      </c>
      <c r="C429" s="65" t="inlineStr">
        <is>
          <t>Particulier</t>
        </is>
      </c>
      <c r="D429" s="65" t="inlineStr">
        <is>
          <t>Blagnac</t>
        </is>
      </c>
      <c r="E429" s="65" t="inlineStr">
        <is>
          <t>31700</t>
        </is>
      </c>
      <c r="F429" s="65" t="inlineStr">
        <is>
          <t>Toulouse</t>
        </is>
      </c>
      <c r="G429" s="65" t="inlineStr">
        <is>
          <t>Google Ads</t>
        </is>
      </c>
      <c r="H429" s="66" t="n">
        <v>45346</v>
      </c>
      <c r="I429" s="65" t="inlineStr">
        <is>
          <t>Bon payeur</t>
        </is>
      </c>
    </row>
    <row r="430">
      <c r="A430" s="65" t="inlineStr">
        <is>
          <t>CLI-0429</t>
        </is>
      </c>
      <c r="B430" s="65" t="inlineStr">
        <is>
          <t>Boulangerie Marchetti 42</t>
        </is>
      </c>
      <c r="C430" s="65" t="inlineStr">
        <is>
          <t>Syndic</t>
        </is>
      </c>
      <c r="D430" s="65" t="inlineStr">
        <is>
          <t>Toulouse</t>
        </is>
      </c>
      <c r="E430" s="65" t="inlineStr">
        <is>
          <t>31000</t>
        </is>
      </c>
      <c r="F430" s="65" t="inlineStr">
        <is>
          <t>Toulouse</t>
        </is>
      </c>
      <c r="G430" s="65" t="inlineStr">
        <is>
          <t>Site web</t>
        </is>
      </c>
      <c r="H430" s="66" t="n">
        <v>45349</v>
      </c>
      <c r="I430" s="65" t="inlineStr">
        <is>
          <t>Lent</t>
        </is>
      </c>
    </row>
    <row r="431">
      <c r="A431" s="65" t="inlineStr">
        <is>
          <t>CLI-0430</t>
        </is>
      </c>
      <c r="B431" s="65" t="inlineStr">
        <is>
          <t>Franck Dubois</t>
        </is>
      </c>
      <c r="C431" s="65" t="inlineStr">
        <is>
          <t>Particulier</t>
        </is>
      </c>
      <c r="D431" s="65" t="inlineStr">
        <is>
          <t>Blagnac</t>
        </is>
      </c>
      <c r="E431" s="65" t="inlineStr">
        <is>
          <t>31700</t>
        </is>
      </c>
      <c r="F431" s="65" t="inlineStr">
        <is>
          <t>Toulouse</t>
        </is>
      </c>
      <c r="G431" s="65" t="inlineStr">
        <is>
          <t>Site web</t>
        </is>
      </c>
      <c r="H431" s="66" t="n">
        <v>45352</v>
      </c>
      <c r="I431" s="65" t="inlineStr">
        <is>
          <t>Bon payeur</t>
        </is>
      </c>
    </row>
    <row r="432">
      <c r="A432" s="65" t="inlineStr">
        <is>
          <t>CLI-0431</t>
        </is>
      </c>
      <c r="B432" s="65" t="inlineStr">
        <is>
          <t>Hôtel Le Cardinal 59</t>
        </is>
      </c>
      <c r="C432" s="65" t="inlineStr">
        <is>
          <t>Syndic</t>
        </is>
      </c>
      <c r="D432" s="65" t="inlineStr">
        <is>
          <t>Balma</t>
        </is>
      </c>
      <c r="E432" s="65" t="inlineStr">
        <is>
          <t>31130</t>
        </is>
      </c>
      <c r="F432" s="65" t="inlineStr">
        <is>
          <t>Toulouse</t>
        </is>
      </c>
      <c r="G432" s="65" t="inlineStr">
        <is>
          <t>Bouche-à-oreille</t>
        </is>
      </c>
      <c r="H432" s="66" t="n">
        <v>45353</v>
      </c>
      <c r="I432" s="65" t="inlineStr">
        <is>
          <t>Bon payeur</t>
        </is>
      </c>
    </row>
    <row r="433">
      <c r="A433" s="65" t="inlineStr">
        <is>
          <t>CLI-0432</t>
        </is>
      </c>
      <c r="B433" s="65" t="inlineStr">
        <is>
          <t>SARL Toitures Sud 29</t>
        </is>
      </c>
      <c r="C433" s="65" t="inlineStr">
        <is>
          <t>Professionnel</t>
        </is>
      </c>
      <c r="D433" s="65" t="inlineStr">
        <is>
          <t>Libourne</t>
        </is>
      </c>
      <c r="E433" s="65" t="inlineStr">
        <is>
          <t>33500</t>
        </is>
      </c>
      <c r="F433" s="65" t="inlineStr">
        <is>
          <t>Bordeaux</t>
        </is>
      </c>
      <c r="G433" s="65" t="inlineStr">
        <is>
          <t>Site web</t>
        </is>
      </c>
      <c r="H433" s="66" t="n">
        <v>45357</v>
      </c>
      <c r="I433" s="65" t="inlineStr">
        <is>
          <t>Standard</t>
        </is>
      </c>
    </row>
    <row r="434">
      <c r="A434" s="65" t="inlineStr">
        <is>
          <t>CLI-0433</t>
        </is>
      </c>
      <c r="B434" s="65" t="inlineStr">
        <is>
          <t>Pauline Moreau</t>
        </is>
      </c>
      <c r="C434" s="65" t="inlineStr">
        <is>
          <t>Particulier</t>
        </is>
      </c>
      <c r="D434" s="65" t="inlineStr">
        <is>
          <t>Toulouse</t>
        </is>
      </c>
      <c r="E434" s="65" t="inlineStr">
        <is>
          <t>31000</t>
        </is>
      </c>
      <c r="F434" s="65" t="inlineStr">
        <is>
          <t>Toulouse</t>
        </is>
      </c>
      <c r="G434" s="65" t="inlineStr">
        <is>
          <t>Google Ads</t>
        </is>
      </c>
      <c r="H434" s="66" t="n">
        <v>45359</v>
      </c>
      <c r="I434" s="65" t="inlineStr">
        <is>
          <t>Standard</t>
        </is>
      </c>
    </row>
    <row r="435">
      <c r="A435" s="65" t="inlineStr">
        <is>
          <t>CLI-0434</t>
        </is>
      </c>
      <c r="B435" s="65" t="inlineStr">
        <is>
          <t>Elsa Faure</t>
        </is>
      </c>
      <c r="C435" s="65" t="inlineStr">
        <is>
          <t>Particulier</t>
        </is>
      </c>
      <c r="D435" s="65" t="inlineStr">
        <is>
          <t>Mérignac</t>
        </is>
      </c>
      <c r="E435" s="65" t="inlineStr">
        <is>
          <t>33700</t>
        </is>
      </c>
      <c r="F435" s="65" t="inlineStr">
        <is>
          <t>Bordeaux</t>
        </is>
      </c>
      <c r="G435" s="65" t="inlineStr">
        <is>
          <t>Annuaire pro</t>
        </is>
      </c>
      <c r="H435" s="66" t="n">
        <v>45360</v>
      </c>
      <c r="I435" s="65" t="inlineStr">
        <is>
          <t>Bon payeur</t>
        </is>
      </c>
    </row>
    <row r="436">
      <c r="A436" s="65" t="inlineStr">
        <is>
          <t>CLI-0435</t>
        </is>
      </c>
      <c r="B436" s="65" t="inlineStr">
        <is>
          <t>Yasmine Guerin</t>
        </is>
      </c>
      <c r="C436" s="65" t="inlineStr">
        <is>
          <t>Particulier</t>
        </is>
      </c>
      <c r="D436" s="65" t="inlineStr">
        <is>
          <t>Blagnac</t>
        </is>
      </c>
      <c r="E436" s="65" t="inlineStr">
        <is>
          <t>31700</t>
        </is>
      </c>
      <c r="F436" s="65" t="inlineStr">
        <is>
          <t>Toulouse</t>
        </is>
      </c>
      <c r="G436" s="65" t="inlineStr">
        <is>
          <t>Site web</t>
        </is>
      </c>
      <c r="H436" s="66" t="n">
        <v>45361</v>
      </c>
      <c r="I436" s="65" t="inlineStr">
        <is>
          <t>Standard</t>
        </is>
      </c>
    </row>
    <row r="437">
      <c r="A437" s="65" t="inlineStr">
        <is>
          <t>CLI-0436</t>
        </is>
      </c>
      <c r="B437" s="65" t="inlineStr">
        <is>
          <t>Laure Barbier</t>
        </is>
      </c>
      <c r="C437" s="65" t="inlineStr">
        <is>
          <t>Particulier</t>
        </is>
      </c>
      <c r="D437" s="65" t="inlineStr">
        <is>
          <t>Libourne</t>
        </is>
      </c>
      <c r="E437" s="65" t="inlineStr">
        <is>
          <t>33500</t>
        </is>
      </c>
      <c r="F437" s="65" t="inlineStr">
        <is>
          <t>Bordeaux</t>
        </is>
      </c>
      <c r="G437" s="65" t="inlineStr">
        <is>
          <t>Bouche-à-oreille</t>
        </is>
      </c>
      <c r="H437" s="66" t="n">
        <v>45362</v>
      </c>
      <c r="I437" s="65" t="inlineStr">
        <is>
          <t>Bon payeur</t>
        </is>
      </c>
    </row>
    <row r="438">
      <c r="A438" s="65" t="inlineStr">
        <is>
          <t>CLI-0437</t>
        </is>
      </c>
      <c r="B438" s="65" t="inlineStr">
        <is>
          <t>Boulangerie Marchetti 52</t>
        </is>
      </c>
      <c r="C438" s="65" t="inlineStr">
        <is>
          <t>Syndic</t>
        </is>
      </c>
      <c r="D438" s="65" t="inlineStr">
        <is>
          <t>Bordeaux</t>
        </is>
      </c>
      <c r="E438" s="65" t="inlineStr">
        <is>
          <t>33000</t>
        </is>
      </c>
      <c r="F438" s="65" t="inlineStr">
        <is>
          <t>Bordeaux</t>
        </is>
      </c>
      <c r="G438" s="65" t="inlineStr">
        <is>
          <t>Site web</t>
        </is>
      </c>
      <c r="H438" s="66" t="n">
        <v>45365</v>
      </c>
      <c r="I438" s="65" t="inlineStr">
        <is>
          <t>Lent</t>
        </is>
      </c>
    </row>
    <row r="439">
      <c r="A439" s="65" t="inlineStr">
        <is>
          <t>CLI-0438</t>
        </is>
      </c>
      <c r="B439" s="65" t="inlineStr">
        <is>
          <t>Fanny Masson</t>
        </is>
      </c>
      <c r="C439" s="65" t="inlineStr">
        <is>
          <t>Particulier</t>
        </is>
      </c>
      <c r="D439" s="65" t="inlineStr">
        <is>
          <t>Balma</t>
        </is>
      </c>
      <c r="E439" s="65" t="inlineStr">
        <is>
          <t>31130</t>
        </is>
      </c>
      <c r="F439" s="65" t="inlineStr">
        <is>
          <t>Toulouse</t>
        </is>
      </c>
      <c r="G439" s="65" t="inlineStr">
        <is>
          <t>Prospection</t>
        </is>
      </c>
      <c r="H439" s="66" t="n">
        <v>45368</v>
      </c>
      <c r="I439" s="65" t="inlineStr">
        <is>
          <t>Bon payeur</t>
        </is>
      </c>
    </row>
    <row r="440">
      <c r="A440" s="65" t="inlineStr">
        <is>
          <t>CLI-0439</t>
        </is>
      </c>
      <c r="B440" s="65" t="inlineStr">
        <is>
          <t>William Lemoine</t>
        </is>
      </c>
      <c r="C440" s="65" t="inlineStr">
        <is>
          <t>Particulier</t>
        </is>
      </c>
      <c r="D440" s="65" t="inlineStr">
        <is>
          <t>Mérignac</t>
        </is>
      </c>
      <c r="E440" s="65" t="inlineStr">
        <is>
          <t>33700</t>
        </is>
      </c>
      <c r="F440" s="65" t="inlineStr">
        <is>
          <t>Bordeaux</t>
        </is>
      </c>
      <c r="G440" s="65" t="inlineStr">
        <is>
          <t>Bouche-à-oreille</t>
        </is>
      </c>
      <c r="H440" s="66" t="n">
        <v>45369</v>
      </c>
      <c r="I440" s="65" t="inlineStr">
        <is>
          <t>Standard</t>
        </is>
      </c>
    </row>
    <row r="441">
      <c r="A441" s="65" t="inlineStr">
        <is>
          <t>CLI-0440</t>
        </is>
      </c>
      <c r="B441" s="65" t="inlineStr">
        <is>
          <t>Marc Bonnet</t>
        </is>
      </c>
      <c r="C441" s="65" t="inlineStr">
        <is>
          <t>Particulier</t>
        </is>
      </c>
      <c r="D441" s="65" t="inlineStr">
        <is>
          <t>Mérignac</t>
        </is>
      </c>
      <c r="E441" s="65" t="inlineStr">
        <is>
          <t>33700</t>
        </is>
      </c>
      <c r="F441" s="65" t="inlineStr">
        <is>
          <t>Bordeaux</t>
        </is>
      </c>
      <c r="G441" s="65" t="inlineStr">
        <is>
          <t>Bouche-à-oreille</t>
        </is>
      </c>
      <c r="H441" s="66" t="n">
        <v>45370</v>
      </c>
      <c r="I441" s="65" t="inlineStr">
        <is>
          <t>Litigieux</t>
        </is>
      </c>
    </row>
    <row r="442">
      <c r="A442" s="65" t="inlineStr">
        <is>
          <t>CLI-0441</t>
        </is>
      </c>
      <c r="B442" s="65" t="inlineStr">
        <is>
          <t>Lycée Saint-Exupéry 65</t>
        </is>
      </c>
      <c r="C442" s="65" t="inlineStr">
        <is>
          <t>Professionnel</t>
        </is>
      </c>
      <c r="D442" s="65" t="inlineStr">
        <is>
          <t>Talence</t>
        </is>
      </c>
      <c r="E442" s="65" t="inlineStr">
        <is>
          <t>33400</t>
        </is>
      </c>
      <c r="F442" s="65" t="inlineStr">
        <is>
          <t>Bordeaux</t>
        </is>
      </c>
      <c r="G442" s="65" t="inlineStr">
        <is>
          <t>Google Ads</t>
        </is>
      </c>
      <c r="H442" s="66" t="n">
        <v>45372</v>
      </c>
      <c r="I442" s="65" t="inlineStr">
        <is>
          <t>Standard</t>
        </is>
      </c>
    </row>
    <row r="443">
      <c r="A443" s="65" t="inlineStr">
        <is>
          <t>CLI-0442</t>
        </is>
      </c>
      <c r="B443" s="65" t="inlineStr">
        <is>
          <t>Adrien Chevalier</t>
        </is>
      </c>
      <c r="C443" s="65" t="inlineStr">
        <is>
          <t>Particulier</t>
        </is>
      </c>
      <c r="D443" s="65" t="inlineStr">
        <is>
          <t>Tournefeuille</t>
        </is>
      </c>
      <c r="E443" s="65" t="inlineStr">
        <is>
          <t>31170</t>
        </is>
      </c>
      <c r="F443" s="65" t="inlineStr">
        <is>
          <t>Toulouse</t>
        </is>
      </c>
      <c r="G443" s="65" t="inlineStr">
        <is>
          <t>Bouche-à-oreille</t>
        </is>
      </c>
      <c r="H443" s="66" t="n">
        <v>45376</v>
      </c>
      <c r="I443" s="65" t="inlineStr">
        <is>
          <t>Standard</t>
        </is>
      </c>
    </row>
    <row r="444">
      <c r="A444" s="65" t="inlineStr">
        <is>
          <t>CLI-0443</t>
        </is>
      </c>
      <c r="B444" s="65" t="inlineStr">
        <is>
          <t>Résidence Belvédère 9</t>
        </is>
      </c>
      <c r="C444" s="65" t="inlineStr">
        <is>
          <t>Collectivité</t>
        </is>
      </c>
      <c r="D444" s="65" t="inlineStr">
        <is>
          <t>Mérignac</t>
        </is>
      </c>
      <c r="E444" s="65" t="inlineStr">
        <is>
          <t>33700</t>
        </is>
      </c>
      <c r="F444" s="65" t="inlineStr">
        <is>
          <t>Bordeaux</t>
        </is>
      </c>
      <c r="G444" s="65" t="inlineStr">
        <is>
          <t>Prospection</t>
        </is>
      </c>
      <c r="H444" s="66" t="n">
        <v>45377</v>
      </c>
      <c r="I444" s="65" t="inlineStr">
        <is>
          <t>Litigieux</t>
        </is>
      </c>
    </row>
    <row r="445">
      <c r="A445" s="65" t="inlineStr">
        <is>
          <t>CLI-0444</t>
        </is>
      </c>
      <c r="B445" s="65" t="inlineStr">
        <is>
          <t>Résidence Belvédère 44</t>
        </is>
      </c>
      <c r="C445" s="65" t="inlineStr">
        <is>
          <t>Professionnel</t>
        </is>
      </c>
      <c r="D445" s="65" t="inlineStr">
        <is>
          <t>Bordeaux</t>
        </is>
      </c>
      <c r="E445" s="65" t="inlineStr">
        <is>
          <t>33000</t>
        </is>
      </c>
      <c r="F445" s="65" t="inlineStr">
        <is>
          <t>Bordeaux</t>
        </is>
      </c>
      <c r="G445" s="65" t="inlineStr">
        <is>
          <t>Partenaire</t>
        </is>
      </c>
      <c r="H445" s="66" t="n">
        <v>45379</v>
      </c>
      <c r="I445" s="65" t="inlineStr">
        <is>
          <t>Standard</t>
        </is>
      </c>
    </row>
    <row r="446">
      <c r="A446" s="65" t="inlineStr">
        <is>
          <t>CLI-0445</t>
        </is>
      </c>
      <c r="B446" s="65" t="inlineStr">
        <is>
          <t>Office HLM Aquitaine 42</t>
        </is>
      </c>
      <c r="C446" s="65" t="inlineStr">
        <is>
          <t>Professionnel</t>
        </is>
      </c>
      <c r="D446" s="65" t="inlineStr">
        <is>
          <t>Bordeaux</t>
        </is>
      </c>
      <c r="E446" s="65" t="inlineStr">
        <is>
          <t>33000</t>
        </is>
      </c>
      <c r="F446" s="65" t="inlineStr">
        <is>
          <t>Bordeaux</t>
        </is>
      </c>
      <c r="G446" s="65" t="inlineStr">
        <is>
          <t>Partenaire</t>
        </is>
      </c>
      <c r="H446" s="66" t="n">
        <v>45380</v>
      </c>
      <c r="I446" s="65" t="inlineStr">
        <is>
          <t>Standard</t>
        </is>
      </c>
    </row>
    <row r="447">
      <c r="A447" s="65" t="inlineStr">
        <is>
          <t>CLI-0446</t>
        </is>
      </c>
      <c r="B447" s="65" t="inlineStr">
        <is>
          <t>SCI Les Tilleuls 12</t>
        </is>
      </c>
      <c r="C447" s="65" t="inlineStr">
        <is>
          <t>Syndic</t>
        </is>
      </c>
      <c r="D447" s="65" t="inlineStr">
        <is>
          <t>Libourne</t>
        </is>
      </c>
      <c r="E447" s="65" t="inlineStr">
        <is>
          <t>33500</t>
        </is>
      </c>
      <c r="F447" s="65" t="inlineStr">
        <is>
          <t>Bordeaux</t>
        </is>
      </c>
      <c r="G447" s="65" t="inlineStr">
        <is>
          <t>Site web</t>
        </is>
      </c>
      <c r="H447" s="66" t="n">
        <v>45381</v>
      </c>
      <c r="I447" s="65" t="inlineStr">
        <is>
          <t>Bon payeur</t>
        </is>
      </c>
    </row>
    <row r="448">
      <c r="A448" s="65" t="inlineStr">
        <is>
          <t>CLI-0447</t>
        </is>
      </c>
      <c r="B448" s="65" t="inlineStr">
        <is>
          <t>EHPAD Les Glycines 61</t>
        </is>
      </c>
      <c r="C448" s="65" t="inlineStr">
        <is>
          <t>Syndic</t>
        </is>
      </c>
      <c r="D448" s="65" t="inlineStr">
        <is>
          <t>Bordeaux</t>
        </is>
      </c>
      <c r="E448" s="65" t="inlineStr">
        <is>
          <t>33000</t>
        </is>
      </c>
      <c r="F448" s="65" t="inlineStr">
        <is>
          <t>Bordeaux</t>
        </is>
      </c>
      <c r="G448" s="65" t="inlineStr">
        <is>
          <t>Site web</t>
        </is>
      </c>
      <c r="H448" s="66" t="n">
        <v>45383</v>
      </c>
      <c r="I448" s="65" t="inlineStr">
        <is>
          <t>Lent</t>
        </is>
      </c>
    </row>
    <row r="449">
      <c r="A449" s="65" t="inlineStr">
        <is>
          <t>CLI-0448</t>
        </is>
      </c>
      <c r="B449" s="65" t="inlineStr">
        <is>
          <t>Camping Les Pins 48</t>
        </is>
      </c>
      <c r="C449" s="65" t="inlineStr">
        <is>
          <t>Professionnel</t>
        </is>
      </c>
      <c r="D449" s="65" t="inlineStr">
        <is>
          <t>Tournefeuille</t>
        </is>
      </c>
      <c r="E449" s="65" t="inlineStr">
        <is>
          <t>31170</t>
        </is>
      </c>
      <c r="F449" s="65" t="inlineStr">
        <is>
          <t>Toulouse</t>
        </is>
      </c>
      <c r="G449" s="65" t="inlineStr">
        <is>
          <t>Prospection</t>
        </is>
      </c>
      <c r="H449" s="66" t="n">
        <v>45386</v>
      </c>
      <c r="I449" s="65" t="inlineStr">
        <is>
          <t>Lent</t>
        </is>
      </c>
    </row>
    <row r="450">
      <c r="A450" s="65" t="inlineStr">
        <is>
          <t>CLI-0449</t>
        </is>
      </c>
      <c r="B450" s="65" t="inlineStr">
        <is>
          <t>Restaurant Le Bistrot 6</t>
        </is>
      </c>
      <c r="C450" s="65" t="inlineStr">
        <is>
          <t>Professionnel</t>
        </is>
      </c>
      <c r="D450" s="65" t="inlineStr">
        <is>
          <t>Talence</t>
        </is>
      </c>
      <c r="E450" s="65" t="inlineStr">
        <is>
          <t>33400</t>
        </is>
      </c>
      <c r="F450" s="65" t="inlineStr">
        <is>
          <t>Bordeaux</t>
        </is>
      </c>
      <c r="G450" s="65" t="inlineStr">
        <is>
          <t>Google Ads</t>
        </is>
      </c>
      <c r="H450" s="66" t="n">
        <v>45387</v>
      </c>
      <c r="I450" s="65" t="inlineStr">
        <is>
          <t>Standard</t>
        </is>
      </c>
    </row>
    <row r="451">
      <c r="A451" s="65" t="inlineStr">
        <is>
          <t>CLI-0450</t>
        </is>
      </c>
      <c r="B451" s="65" t="inlineStr">
        <is>
          <t>Fanny Chevalier</t>
        </is>
      </c>
      <c r="C451" s="65" t="inlineStr">
        <is>
          <t>Particulier</t>
        </is>
      </c>
      <c r="D451" s="65" t="inlineStr">
        <is>
          <t>Libourne</t>
        </is>
      </c>
      <c r="E451" s="65" t="inlineStr">
        <is>
          <t>33500</t>
        </is>
      </c>
      <c r="F451" s="65" t="inlineStr">
        <is>
          <t>Bordeaux</t>
        </is>
      </c>
      <c r="G451" s="65" t="inlineStr">
        <is>
          <t>Prospection</t>
        </is>
      </c>
      <c r="H451" s="66" t="n">
        <v>45388</v>
      </c>
      <c r="I451" s="65" t="inlineStr">
        <is>
          <t>Bon payeur</t>
        </is>
      </c>
    </row>
    <row r="452">
      <c r="A452" s="65" t="inlineStr">
        <is>
          <t>CLI-0451</t>
        </is>
      </c>
      <c r="B452" s="65" t="inlineStr">
        <is>
          <t>Serge Brun</t>
        </is>
      </c>
      <c r="C452" s="65" t="inlineStr">
        <is>
          <t>Particulier</t>
        </is>
      </c>
      <c r="D452" s="65" t="inlineStr">
        <is>
          <t>Libourne</t>
        </is>
      </c>
      <c r="E452" s="65" t="inlineStr">
        <is>
          <t>33500</t>
        </is>
      </c>
      <c r="F452" s="65" t="inlineStr">
        <is>
          <t>Bordeaux</t>
        </is>
      </c>
      <c r="G452" s="65" t="inlineStr">
        <is>
          <t>Site web</t>
        </is>
      </c>
      <c r="H452" s="66" t="n">
        <v>45393</v>
      </c>
      <c r="I452" s="65" t="inlineStr">
        <is>
          <t>Bon payeur</t>
        </is>
      </c>
    </row>
    <row r="453">
      <c r="A453" s="65" t="inlineStr">
        <is>
          <t>CLI-0452</t>
        </is>
      </c>
      <c r="B453" s="65" t="inlineStr">
        <is>
          <t>Nathalie Léger</t>
        </is>
      </c>
      <c r="C453" s="65" t="inlineStr">
        <is>
          <t>Particulier</t>
        </is>
      </c>
      <c r="D453" s="65" t="inlineStr">
        <is>
          <t>Bègles</t>
        </is>
      </c>
      <c r="E453" s="65" t="inlineStr">
        <is>
          <t>33130</t>
        </is>
      </c>
      <c r="F453" s="65" t="inlineStr">
        <is>
          <t>Bordeaux</t>
        </is>
      </c>
      <c r="G453" s="65" t="inlineStr">
        <is>
          <t>Partenaire</t>
        </is>
      </c>
      <c r="H453" s="66" t="n">
        <v>45398</v>
      </c>
      <c r="I453" s="65" t="inlineStr">
        <is>
          <t>Bon payeur</t>
        </is>
      </c>
    </row>
    <row r="454">
      <c r="A454" s="65" t="inlineStr">
        <is>
          <t>CLI-0453</t>
        </is>
      </c>
      <c r="B454" s="65" t="inlineStr">
        <is>
          <t>Delphine Bonnet</t>
        </is>
      </c>
      <c r="C454" s="65" t="inlineStr">
        <is>
          <t>Particulier</t>
        </is>
      </c>
      <c r="D454" s="65" t="inlineStr">
        <is>
          <t>Pessac</t>
        </is>
      </c>
      <c r="E454" s="65" t="inlineStr">
        <is>
          <t>33600</t>
        </is>
      </c>
      <c r="F454" s="65" t="inlineStr">
        <is>
          <t>Bordeaux</t>
        </is>
      </c>
      <c r="G454" s="65" t="inlineStr">
        <is>
          <t>Google Ads</t>
        </is>
      </c>
      <c r="H454" s="66" t="n">
        <v>45399</v>
      </c>
      <c r="I454" s="65" t="inlineStr">
        <is>
          <t>Bon payeur</t>
        </is>
      </c>
    </row>
    <row r="455">
      <c r="A455" s="65" t="inlineStr">
        <is>
          <t>CLI-0454</t>
        </is>
      </c>
      <c r="B455" s="65" t="inlineStr">
        <is>
          <t>Émile Dubois</t>
        </is>
      </c>
      <c r="C455" s="65" t="inlineStr">
        <is>
          <t>Particulier</t>
        </is>
      </c>
      <c r="D455" s="65" t="inlineStr">
        <is>
          <t>Pessac</t>
        </is>
      </c>
      <c r="E455" s="65" t="inlineStr">
        <is>
          <t>33600</t>
        </is>
      </c>
      <c r="F455" s="65" t="inlineStr">
        <is>
          <t>Bordeaux</t>
        </is>
      </c>
      <c r="G455" s="65" t="inlineStr">
        <is>
          <t>Annuaire pro</t>
        </is>
      </c>
      <c r="H455" s="66" t="n">
        <v>45401</v>
      </c>
      <c r="I455" s="65" t="inlineStr">
        <is>
          <t>Standard</t>
        </is>
      </c>
    </row>
    <row r="456">
      <c r="A456" s="65" t="inlineStr">
        <is>
          <t>CLI-0455</t>
        </is>
      </c>
      <c r="B456" s="65" t="inlineStr">
        <is>
          <t>Béatrice Moreau</t>
        </is>
      </c>
      <c r="C456" s="65" t="inlineStr">
        <is>
          <t>Particulier</t>
        </is>
      </c>
      <c r="D456" s="65" t="inlineStr">
        <is>
          <t>Balma</t>
        </is>
      </c>
      <c r="E456" s="65" t="inlineStr">
        <is>
          <t>31130</t>
        </is>
      </c>
      <c r="F456" s="65" t="inlineStr">
        <is>
          <t>Toulouse</t>
        </is>
      </c>
      <c r="G456" s="65" t="inlineStr">
        <is>
          <t>Bouche-à-oreille</t>
        </is>
      </c>
      <c r="H456" s="66" t="n">
        <v>45403</v>
      </c>
      <c r="I456" s="65" t="inlineStr">
        <is>
          <t>Bon payeur</t>
        </is>
      </c>
    </row>
    <row r="457">
      <c r="A457" s="65" t="inlineStr">
        <is>
          <t>CLI-0456</t>
        </is>
      </c>
      <c r="B457" s="65" t="inlineStr">
        <is>
          <t>Brasserie du Port 77</t>
        </is>
      </c>
      <c r="C457" s="65" t="inlineStr">
        <is>
          <t>Professionnel</t>
        </is>
      </c>
      <c r="D457" s="65" t="inlineStr">
        <is>
          <t>Pessac</t>
        </is>
      </c>
      <c r="E457" s="65" t="inlineStr">
        <is>
          <t>33600</t>
        </is>
      </c>
      <c r="F457" s="65" t="inlineStr">
        <is>
          <t>Bordeaux</t>
        </is>
      </c>
      <c r="G457" s="65" t="inlineStr">
        <is>
          <t>Bouche-à-oreille</t>
        </is>
      </c>
      <c r="H457" s="66" t="n">
        <v>45404</v>
      </c>
      <c r="I457" s="65" t="inlineStr">
        <is>
          <t>Bon payeur</t>
        </is>
      </c>
    </row>
    <row r="458">
      <c r="A458" s="65" t="inlineStr">
        <is>
          <t>CLI-0457</t>
        </is>
      </c>
      <c r="B458" s="65" t="inlineStr">
        <is>
          <t>Ibrahim Blanc</t>
        </is>
      </c>
      <c r="C458" s="65" t="inlineStr">
        <is>
          <t>Particulier</t>
        </is>
      </c>
      <c r="D458" s="65" t="inlineStr">
        <is>
          <t>Talence</t>
        </is>
      </c>
      <c r="E458" s="65" t="inlineStr">
        <is>
          <t>33400</t>
        </is>
      </c>
      <c r="F458" s="65" t="inlineStr">
        <is>
          <t>Bordeaux</t>
        </is>
      </c>
      <c r="G458" s="65" t="inlineStr">
        <is>
          <t>Site web</t>
        </is>
      </c>
      <c r="H458" s="66" t="n">
        <v>45405</v>
      </c>
      <c r="I458" s="65" t="inlineStr">
        <is>
          <t>Bon payeur</t>
        </is>
      </c>
    </row>
    <row r="459">
      <c r="A459" s="65" t="inlineStr">
        <is>
          <t>CLI-0458</t>
        </is>
      </c>
      <c r="B459" s="65" t="inlineStr">
        <is>
          <t>Gaëlle Brun</t>
        </is>
      </c>
      <c r="C459" s="65" t="inlineStr">
        <is>
          <t>Particulier</t>
        </is>
      </c>
      <c r="D459" s="65" t="inlineStr">
        <is>
          <t>Balma</t>
        </is>
      </c>
      <c r="E459" s="65" t="inlineStr">
        <is>
          <t>31130</t>
        </is>
      </c>
      <c r="F459" s="65" t="inlineStr">
        <is>
          <t>Toulouse</t>
        </is>
      </c>
      <c r="G459" s="65" t="inlineStr">
        <is>
          <t>Site web</t>
        </is>
      </c>
      <c r="H459" s="66" t="n">
        <v>45406</v>
      </c>
      <c r="I459" s="65" t="inlineStr">
        <is>
          <t>Lent</t>
        </is>
      </c>
    </row>
    <row r="460">
      <c r="A460" s="65" t="inlineStr">
        <is>
          <t>CLI-0459</t>
        </is>
      </c>
      <c r="B460" s="65" t="inlineStr">
        <is>
          <t>Menuiserie Lacoste 5</t>
        </is>
      </c>
      <c r="C460" s="65" t="inlineStr">
        <is>
          <t>Professionnel</t>
        </is>
      </c>
      <c r="D460" s="65" t="inlineStr">
        <is>
          <t>Mérignac</t>
        </is>
      </c>
      <c r="E460" s="65" t="inlineStr">
        <is>
          <t>33700</t>
        </is>
      </c>
      <c r="F460" s="65" t="inlineStr">
        <is>
          <t>Bordeaux</t>
        </is>
      </c>
      <c r="G460" s="65" t="inlineStr">
        <is>
          <t>Prospection</t>
        </is>
      </c>
      <c r="H460" s="66" t="n">
        <v>45407</v>
      </c>
      <c r="I460" s="65" t="inlineStr">
        <is>
          <t>Bon payeur</t>
        </is>
      </c>
    </row>
    <row r="461">
      <c r="A461" s="65" t="inlineStr">
        <is>
          <t>CLI-0460</t>
        </is>
      </c>
      <c r="B461" s="65" t="inlineStr">
        <is>
          <t>SCI Les Tilleuls 87</t>
        </is>
      </c>
      <c r="C461" s="65" t="inlineStr">
        <is>
          <t>Professionnel</t>
        </is>
      </c>
      <c r="D461" s="65" t="inlineStr">
        <is>
          <t>Tournefeuille</t>
        </is>
      </c>
      <c r="E461" s="65" t="inlineStr">
        <is>
          <t>31170</t>
        </is>
      </c>
      <c r="F461" s="65" t="inlineStr">
        <is>
          <t>Toulouse</t>
        </is>
      </c>
      <c r="G461" s="65" t="inlineStr">
        <is>
          <t>Bouche-à-oreille</t>
        </is>
      </c>
      <c r="H461" s="66" t="n">
        <v>45408</v>
      </c>
      <c r="I461" s="65" t="inlineStr">
        <is>
          <t>Bon payeur</t>
        </is>
      </c>
    </row>
    <row r="462">
      <c r="A462" s="65" t="inlineStr">
        <is>
          <t>CLI-0461</t>
        </is>
      </c>
      <c r="B462" s="65" t="inlineStr">
        <is>
          <t>Marc Da Silva</t>
        </is>
      </c>
      <c r="C462" s="65" t="inlineStr">
        <is>
          <t>Particulier</t>
        </is>
      </c>
      <c r="D462" s="65" t="inlineStr">
        <is>
          <t>Tournefeuille</t>
        </is>
      </c>
      <c r="E462" s="65" t="inlineStr">
        <is>
          <t>31170</t>
        </is>
      </c>
      <c r="F462" s="65" t="inlineStr">
        <is>
          <t>Toulouse</t>
        </is>
      </c>
      <c r="G462" s="65" t="inlineStr">
        <is>
          <t>Annuaire pro</t>
        </is>
      </c>
      <c r="H462" s="66" t="n">
        <v>45409</v>
      </c>
      <c r="I462" s="65" t="inlineStr">
        <is>
          <t>Standard</t>
        </is>
      </c>
    </row>
    <row r="463">
      <c r="A463" s="65" t="inlineStr">
        <is>
          <t>CLI-0462</t>
        </is>
      </c>
      <c r="B463" s="65" t="inlineStr">
        <is>
          <t>Pharmacie Centrale 52</t>
        </is>
      </c>
      <c r="C463" s="65" t="inlineStr">
        <is>
          <t>Professionnel</t>
        </is>
      </c>
      <c r="D463" s="65" t="inlineStr">
        <is>
          <t>Bordeaux</t>
        </is>
      </c>
      <c r="E463" s="65" t="inlineStr">
        <is>
          <t>33000</t>
        </is>
      </c>
      <c r="F463" s="65" t="inlineStr">
        <is>
          <t>Bordeaux</t>
        </is>
      </c>
      <c r="G463" s="65" t="inlineStr">
        <is>
          <t>Bouche-à-oreille</t>
        </is>
      </c>
      <c r="H463" s="66" t="n">
        <v>45410</v>
      </c>
      <c r="I463" s="65" t="inlineStr">
        <is>
          <t>Standard</t>
        </is>
      </c>
    </row>
    <row r="464">
      <c r="A464" s="65" t="inlineStr">
        <is>
          <t>CLI-0463</t>
        </is>
      </c>
      <c r="B464" s="65" t="inlineStr">
        <is>
          <t>Gaëlle Roussel</t>
        </is>
      </c>
      <c r="C464" s="65" t="inlineStr">
        <is>
          <t>Particulier</t>
        </is>
      </c>
      <c r="D464" s="65" t="inlineStr">
        <is>
          <t>Muret</t>
        </is>
      </c>
      <c r="E464" s="65" t="inlineStr">
        <is>
          <t>31600</t>
        </is>
      </c>
      <c r="F464" s="65" t="inlineStr">
        <is>
          <t>Toulouse</t>
        </is>
      </c>
      <c r="G464" s="65" t="inlineStr">
        <is>
          <t>Partenaire</t>
        </is>
      </c>
      <c r="H464" s="66" t="n">
        <v>45411</v>
      </c>
      <c r="I464" s="65" t="inlineStr">
        <is>
          <t>Standard</t>
        </is>
      </c>
    </row>
    <row r="465">
      <c r="A465" s="65" t="inlineStr">
        <is>
          <t>CLI-0464</t>
        </is>
      </c>
      <c r="B465" s="65" t="inlineStr">
        <is>
          <t>Hélène Aubert</t>
        </is>
      </c>
      <c r="C465" s="65" t="inlineStr">
        <is>
          <t>Particulier</t>
        </is>
      </c>
      <c r="D465" s="65" t="inlineStr">
        <is>
          <t>Libourne</t>
        </is>
      </c>
      <c r="E465" s="65" t="inlineStr">
        <is>
          <t>33500</t>
        </is>
      </c>
      <c r="F465" s="65" t="inlineStr">
        <is>
          <t>Bordeaux</t>
        </is>
      </c>
      <c r="G465" s="65" t="inlineStr">
        <is>
          <t>Bouche-à-oreille</t>
        </is>
      </c>
      <c r="H465" s="66" t="n">
        <v>45413</v>
      </c>
      <c r="I465" s="65" t="inlineStr">
        <is>
          <t>Standard</t>
        </is>
      </c>
    </row>
    <row r="466">
      <c r="A466" s="65" t="inlineStr">
        <is>
          <t>CLI-0465</t>
        </is>
      </c>
      <c r="B466" s="65" t="inlineStr">
        <is>
          <t>Valérie Poirier</t>
        </is>
      </c>
      <c r="C466" s="65" t="inlineStr">
        <is>
          <t>Particulier</t>
        </is>
      </c>
      <c r="D466" s="65" t="inlineStr">
        <is>
          <t>Bordeaux</t>
        </is>
      </c>
      <c r="E466" s="65" t="inlineStr">
        <is>
          <t>33000</t>
        </is>
      </c>
      <c r="F466" s="65" t="inlineStr">
        <is>
          <t>Bordeaux</t>
        </is>
      </c>
      <c r="G466" s="65" t="inlineStr">
        <is>
          <t>Bouche-à-oreille</t>
        </is>
      </c>
      <c r="H466" s="66" t="n">
        <v>45417</v>
      </c>
      <c r="I466" s="65" t="inlineStr">
        <is>
          <t>Bon payeur</t>
        </is>
      </c>
    </row>
    <row r="467">
      <c r="A467" s="65" t="inlineStr">
        <is>
          <t>CLI-0466</t>
        </is>
      </c>
      <c r="B467" s="65" t="inlineStr">
        <is>
          <t>Salle de sport Ironfit 23</t>
        </is>
      </c>
      <c r="C467" s="65" t="inlineStr">
        <is>
          <t>Collectivité</t>
        </is>
      </c>
      <c r="D467" s="65" t="inlineStr">
        <is>
          <t>Pessac</t>
        </is>
      </c>
      <c r="E467" s="65" t="inlineStr">
        <is>
          <t>33600</t>
        </is>
      </c>
      <c r="F467" s="65" t="inlineStr">
        <is>
          <t>Bordeaux</t>
        </is>
      </c>
      <c r="G467" s="65" t="inlineStr">
        <is>
          <t>Site web</t>
        </is>
      </c>
      <c r="H467" s="66" t="n">
        <v>45418</v>
      </c>
      <c r="I467" s="65" t="inlineStr">
        <is>
          <t>Standard</t>
        </is>
      </c>
    </row>
    <row r="468">
      <c r="A468" s="65" t="inlineStr">
        <is>
          <t>CLI-0467</t>
        </is>
      </c>
      <c r="B468" s="65" t="inlineStr">
        <is>
          <t>Elsa Poirier</t>
        </is>
      </c>
      <c r="C468" s="65" t="inlineStr">
        <is>
          <t>Particulier</t>
        </is>
      </c>
      <c r="D468" s="65" t="inlineStr">
        <is>
          <t>Bègles</t>
        </is>
      </c>
      <c r="E468" s="65" t="inlineStr">
        <is>
          <t>33130</t>
        </is>
      </c>
      <c r="F468" s="65" t="inlineStr">
        <is>
          <t>Bordeaux</t>
        </is>
      </c>
      <c r="G468" s="65" t="inlineStr">
        <is>
          <t>Google Ads</t>
        </is>
      </c>
      <c r="H468" s="66" t="n">
        <v>45419</v>
      </c>
      <c r="I468" s="65" t="inlineStr">
        <is>
          <t>Standard</t>
        </is>
      </c>
    </row>
    <row r="469">
      <c r="A469" s="65" t="inlineStr">
        <is>
          <t>CLI-0468</t>
        </is>
      </c>
      <c r="B469" s="65" t="inlineStr">
        <is>
          <t>Serge Millet</t>
        </is>
      </c>
      <c r="C469" s="65" t="inlineStr">
        <is>
          <t>Particulier</t>
        </is>
      </c>
      <c r="D469" s="65" t="inlineStr">
        <is>
          <t>Libourne</t>
        </is>
      </c>
      <c r="E469" s="65" t="inlineStr">
        <is>
          <t>33500</t>
        </is>
      </c>
      <c r="F469" s="65" t="inlineStr">
        <is>
          <t>Bordeaux</t>
        </is>
      </c>
      <c r="G469" s="65" t="inlineStr">
        <is>
          <t>Bouche-à-oreille</t>
        </is>
      </c>
      <c r="H469" s="66" t="n">
        <v>45420</v>
      </c>
      <c r="I469" s="65" t="inlineStr">
        <is>
          <t>Standard</t>
        </is>
      </c>
    </row>
    <row r="470">
      <c r="A470" s="65" t="inlineStr">
        <is>
          <t>CLI-0469</t>
        </is>
      </c>
      <c r="B470" s="65" t="inlineStr">
        <is>
          <t>Auto-école Conduite Plus 57</t>
        </is>
      </c>
      <c r="C470" s="65" t="inlineStr">
        <is>
          <t>Professionnel</t>
        </is>
      </c>
      <c r="D470" s="65" t="inlineStr">
        <is>
          <t>Toulouse</t>
        </is>
      </c>
      <c r="E470" s="65" t="inlineStr">
        <is>
          <t>31000</t>
        </is>
      </c>
      <c r="F470" s="65" t="inlineStr">
        <is>
          <t>Toulouse</t>
        </is>
      </c>
      <c r="G470" s="65" t="inlineStr">
        <is>
          <t>Partenaire</t>
        </is>
      </c>
      <c r="H470" s="66" t="n">
        <v>45421</v>
      </c>
      <c r="I470" s="65" t="inlineStr">
        <is>
          <t>Standard</t>
        </is>
      </c>
    </row>
    <row r="471">
      <c r="A471" s="65" t="inlineStr">
        <is>
          <t>CLI-0470</t>
        </is>
      </c>
      <c r="B471" s="65" t="inlineStr">
        <is>
          <t>Marc Girard</t>
        </is>
      </c>
      <c r="C471" s="65" t="inlineStr">
        <is>
          <t>Particulier</t>
        </is>
      </c>
      <c r="D471" s="65" t="inlineStr">
        <is>
          <t>Talence</t>
        </is>
      </c>
      <c r="E471" s="65" t="inlineStr">
        <is>
          <t>33400</t>
        </is>
      </c>
      <c r="F471" s="65" t="inlineStr">
        <is>
          <t>Bordeaux</t>
        </is>
      </c>
      <c r="G471" s="65" t="inlineStr">
        <is>
          <t>Bouche-à-oreille</t>
        </is>
      </c>
      <c r="H471" s="66" t="n">
        <v>45423</v>
      </c>
      <c r="I471" s="65" t="inlineStr">
        <is>
          <t>Bon payeur</t>
        </is>
      </c>
    </row>
    <row r="472">
      <c r="A472" s="65" t="inlineStr">
        <is>
          <t>CLI-0471</t>
        </is>
      </c>
      <c r="B472" s="65" t="inlineStr">
        <is>
          <t>Cabinet comptable Serval 40</t>
        </is>
      </c>
      <c r="C472" s="65" t="inlineStr">
        <is>
          <t>Syndic</t>
        </is>
      </c>
      <c r="D472" s="65" t="inlineStr">
        <is>
          <t>Muret</t>
        </is>
      </c>
      <c r="E472" s="65" t="inlineStr">
        <is>
          <t>31600</t>
        </is>
      </c>
      <c r="F472" s="65" t="inlineStr">
        <is>
          <t>Toulouse</t>
        </is>
      </c>
      <c r="G472" s="65" t="inlineStr">
        <is>
          <t>Partenaire</t>
        </is>
      </c>
      <c r="H472" s="66" t="n">
        <v>45425</v>
      </c>
      <c r="I472" s="65" t="inlineStr">
        <is>
          <t>Litigieux</t>
        </is>
      </c>
    </row>
    <row r="473">
      <c r="A473" s="65" t="inlineStr">
        <is>
          <t>CLI-0472</t>
        </is>
      </c>
      <c r="B473" s="65" t="inlineStr">
        <is>
          <t>Hôtel Le Cardinal 37</t>
        </is>
      </c>
      <c r="C473" s="65" t="inlineStr">
        <is>
          <t>Professionnel</t>
        </is>
      </c>
      <c r="D473" s="65" t="inlineStr">
        <is>
          <t>Talence</t>
        </is>
      </c>
      <c r="E473" s="65" t="inlineStr">
        <is>
          <t>33400</t>
        </is>
      </c>
      <c r="F473" s="65" t="inlineStr">
        <is>
          <t>Bordeaux</t>
        </is>
      </c>
      <c r="G473" s="65" t="inlineStr">
        <is>
          <t>Bouche-à-oreille</t>
        </is>
      </c>
      <c r="H473" s="66" t="n">
        <v>45426</v>
      </c>
      <c r="I473" s="65" t="inlineStr">
        <is>
          <t>Standard</t>
        </is>
      </c>
    </row>
    <row r="474">
      <c r="A474" s="65" t="inlineStr">
        <is>
          <t>CLI-0473</t>
        </is>
      </c>
      <c r="B474" s="65" t="inlineStr">
        <is>
          <t>Damien Chevalier</t>
        </is>
      </c>
      <c r="C474" s="65" t="inlineStr">
        <is>
          <t>Particulier</t>
        </is>
      </c>
      <c r="D474" s="65" t="inlineStr">
        <is>
          <t>Balma</t>
        </is>
      </c>
      <c r="E474" s="65" t="inlineStr">
        <is>
          <t>31130</t>
        </is>
      </c>
      <c r="F474" s="65" t="inlineStr">
        <is>
          <t>Toulouse</t>
        </is>
      </c>
      <c r="G474" s="65" t="inlineStr">
        <is>
          <t>Site web</t>
        </is>
      </c>
      <c r="H474" s="66" t="n">
        <v>45427</v>
      </c>
      <c r="I474" s="65" t="inlineStr">
        <is>
          <t>Bon payeur</t>
        </is>
      </c>
    </row>
    <row r="475">
      <c r="A475" s="65" t="inlineStr">
        <is>
          <t>CLI-0474</t>
        </is>
      </c>
      <c r="B475" s="65" t="inlineStr">
        <is>
          <t>SARL Toitures Sud 24</t>
        </is>
      </c>
      <c r="C475" s="65" t="inlineStr">
        <is>
          <t>Professionnel</t>
        </is>
      </c>
      <c r="D475" s="65" t="inlineStr">
        <is>
          <t>Toulouse</t>
        </is>
      </c>
      <c r="E475" s="65" t="inlineStr">
        <is>
          <t>31000</t>
        </is>
      </c>
      <c r="F475" s="65" t="inlineStr">
        <is>
          <t>Toulouse</t>
        </is>
      </c>
      <c r="G475" s="65" t="inlineStr">
        <is>
          <t>Google Ads</t>
        </is>
      </c>
      <c r="H475" s="66" t="n">
        <v>45429</v>
      </c>
      <c r="I475" s="65" t="inlineStr">
        <is>
          <t>Lent</t>
        </is>
      </c>
    </row>
    <row r="476">
      <c r="A476" s="65" t="inlineStr">
        <is>
          <t>CLI-0475</t>
        </is>
      </c>
      <c r="B476" s="65" t="inlineStr">
        <is>
          <t>Serge Brun</t>
        </is>
      </c>
      <c r="C476" s="65" t="inlineStr">
        <is>
          <t>Particulier</t>
        </is>
      </c>
      <c r="D476" s="65" t="inlineStr">
        <is>
          <t>Tournefeuille</t>
        </is>
      </c>
      <c r="E476" s="65" t="inlineStr">
        <is>
          <t>31170</t>
        </is>
      </c>
      <c r="F476" s="65" t="inlineStr">
        <is>
          <t>Toulouse</t>
        </is>
      </c>
      <c r="G476" s="65" t="inlineStr">
        <is>
          <t>Partenaire</t>
        </is>
      </c>
      <c r="H476" s="66" t="n">
        <v>45431</v>
      </c>
      <c r="I476" s="65" t="inlineStr">
        <is>
          <t>Lent</t>
        </is>
      </c>
    </row>
    <row r="477">
      <c r="A477" s="65" t="inlineStr">
        <is>
          <t>CLI-0476</t>
        </is>
      </c>
      <c r="B477" s="65" t="inlineStr">
        <is>
          <t>Émile Blanc</t>
        </is>
      </c>
      <c r="C477" s="65" t="inlineStr">
        <is>
          <t>Particulier</t>
        </is>
      </c>
      <c r="D477" s="65" t="inlineStr">
        <is>
          <t>Pessac</t>
        </is>
      </c>
      <c r="E477" s="65" t="inlineStr">
        <is>
          <t>33600</t>
        </is>
      </c>
      <c r="F477" s="65" t="inlineStr">
        <is>
          <t>Bordeaux</t>
        </is>
      </c>
      <c r="G477" s="65" t="inlineStr">
        <is>
          <t>Site web</t>
        </is>
      </c>
      <c r="H477" s="66" t="n">
        <v>45432</v>
      </c>
      <c r="I477" s="65" t="inlineStr">
        <is>
          <t>Standard</t>
        </is>
      </c>
    </row>
    <row r="478">
      <c r="A478" s="65" t="inlineStr">
        <is>
          <t>CLI-0477</t>
        </is>
      </c>
      <c r="B478" s="65" t="inlineStr">
        <is>
          <t>Groupe scolaire Jean-Jaurès 99</t>
        </is>
      </c>
      <c r="C478" s="65" t="inlineStr">
        <is>
          <t>Professionnel</t>
        </is>
      </c>
      <c r="D478" s="65" t="inlineStr">
        <is>
          <t>Talence</t>
        </is>
      </c>
      <c r="E478" s="65" t="inlineStr">
        <is>
          <t>33400</t>
        </is>
      </c>
      <c r="F478" s="65" t="inlineStr">
        <is>
          <t>Bordeaux</t>
        </is>
      </c>
      <c r="G478" s="65" t="inlineStr">
        <is>
          <t>Google Ads</t>
        </is>
      </c>
      <c r="H478" s="66" t="n">
        <v>45435</v>
      </c>
      <c r="I478" s="65" t="inlineStr">
        <is>
          <t>Standard</t>
        </is>
      </c>
    </row>
    <row r="479">
      <c r="A479" s="65" t="inlineStr">
        <is>
          <t>CLI-0478</t>
        </is>
      </c>
      <c r="B479" s="65" t="inlineStr">
        <is>
          <t>Gaëlle Vidal</t>
        </is>
      </c>
      <c r="C479" s="65" t="inlineStr">
        <is>
          <t>Particulier</t>
        </is>
      </c>
      <c r="D479" s="65" t="inlineStr">
        <is>
          <t>Bordeaux</t>
        </is>
      </c>
      <c r="E479" s="65" t="inlineStr">
        <is>
          <t>33000</t>
        </is>
      </c>
      <c r="F479" s="65" t="inlineStr">
        <is>
          <t>Bordeaux</t>
        </is>
      </c>
      <c r="G479" s="65" t="inlineStr">
        <is>
          <t>Bouche-à-oreille</t>
        </is>
      </c>
      <c r="H479" s="66" t="n">
        <v>45436</v>
      </c>
      <c r="I479" s="65" t="inlineStr">
        <is>
          <t>Standard</t>
        </is>
      </c>
    </row>
    <row r="480">
      <c r="A480" s="65" t="inlineStr">
        <is>
          <t>CLI-0479</t>
        </is>
      </c>
      <c r="B480" s="65" t="inlineStr">
        <is>
          <t>Menuiserie Lacoste 45</t>
        </is>
      </c>
      <c r="C480" s="65" t="inlineStr">
        <is>
          <t>Professionnel</t>
        </is>
      </c>
      <c r="D480" s="65" t="inlineStr">
        <is>
          <t>Talence</t>
        </is>
      </c>
      <c r="E480" s="65" t="inlineStr">
        <is>
          <t>33400</t>
        </is>
      </c>
      <c r="F480" s="65" t="inlineStr">
        <is>
          <t>Bordeaux</t>
        </is>
      </c>
      <c r="G480" s="65" t="inlineStr">
        <is>
          <t>Site web</t>
        </is>
      </c>
      <c r="H480" s="66" t="n">
        <v>45438</v>
      </c>
      <c r="I480" s="65" t="inlineStr">
        <is>
          <t>Litigieux</t>
        </is>
      </c>
    </row>
    <row r="481">
      <c r="A481" s="65" t="inlineStr">
        <is>
          <t>CLI-0480</t>
        </is>
      </c>
      <c r="B481" s="65" t="inlineStr">
        <is>
          <t>Elsa Colin</t>
        </is>
      </c>
      <c r="C481" s="65" t="inlineStr">
        <is>
          <t>Particulier</t>
        </is>
      </c>
      <c r="D481" s="65" t="inlineStr">
        <is>
          <t>Tournefeuille</t>
        </is>
      </c>
      <c r="E481" s="65" t="inlineStr">
        <is>
          <t>31170</t>
        </is>
      </c>
      <c r="F481" s="65" t="inlineStr">
        <is>
          <t>Toulouse</t>
        </is>
      </c>
      <c r="G481" s="65" t="inlineStr">
        <is>
          <t>Site web</t>
        </is>
      </c>
      <c r="H481" s="66" t="n">
        <v>45439</v>
      </c>
      <c r="I481" s="65" t="inlineStr">
        <is>
          <t>Standard</t>
        </is>
      </c>
    </row>
    <row r="482">
      <c r="A482" s="65" t="inlineStr">
        <is>
          <t>CLI-0481</t>
        </is>
      </c>
      <c r="B482" s="65" t="inlineStr">
        <is>
          <t>Auto-école Conduite Plus 22</t>
        </is>
      </c>
      <c r="C482" s="65" t="inlineStr">
        <is>
          <t>Syndic</t>
        </is>
      </c>
      <c r="D482" s="65" t="inlineStr">
        <is>
          <t>Bordeaux</t>
        </is>
      </c>
      <c r="E482" s="65" t="inlineStr">
        <is>
          <t>33000</t>
        </is>
      </c>
      <c r="F482" s="65" t="inlineStr">
        <is>
          <t>Bordeaux</t>
        </is>
      </c>
      <c r="G482" s="65" t="inlineStr">
        <is>
          <t>Bouche-à-oreille</t>
        </is>
      </c>
      <c r="H482" s="66" t="n">
        <v>45441</v>
      </c>
      <c r="I482" s="65" t="inlineStr">
        <is>
          <t>Standard</t>
        </is>
      </c>
    </row>
    <row r="483">
      <c r="A483" s="65" t="inlineStr">
        <is>
          <t>CLI-0482</t>
        </is>
      </c>
      <c r="B483" s="65" t="inlineStr">
        <is>
          <t>Supérette Vival 20</t>
        </is>
      </c>
      <c r="C483" s="65" t="inlineStr">
        <is>
          <t>Syndic</t>
        </is>
      </c>
      <c r="D483" s="65" t="inlineStr">
        <is>
          <t>Balma</t>
        </is>
      </c>
      <c r="E483" s="65" t="inlineStr">
        <is>
          <t>31130</t>
        </is>
      </c>
      <c r="F483" s="65" t="inlineStr">
        <is>
          <t>Toulouse</t>
        </is>
      </c>
      <c r="G483" s="65" t="inlineStr">
        <is>
          <t>Partenaire</t>
        </is>
      </c>
      <c r="H483" s="66" t="n">
        <v>45444</v>
      </c>
      <c r="I483" s="65" t="inlineStr">
        <is>
          <t>Standard</t>
        </is>
      </c>
    </row>
    <row r="484">
      <c r="A484" s="65" t="inlineStr">
        <is>
          <t>CLI-0483</t>
        </is>
      </c>
      <c r="B484" s="65" t="inlineStr">
        <is>
          <t>Béatrice Perrin</t>
        </is>
      </c>
      <c r="C484" s="65" t="inlineStr">
        <is>
          <t>Particulier</t>
        </is>
      </c>
      <c r="D484" s="65" t="inlineStr">
        <is>
          <t>Pessac</t>
        </is>
      </c>
      <c r="E484" s="65" t="inlineStr">
        <is>
          <t>33600</t>
        </is>
      </c>
      <c r="F484" s="65" t="inlineStr">
        <is>
          <t>Bordeaux</t>
        </is>
      </c>
      <c r="G484" s="65" t="inlineStr">
        <is>
          <t>Bouche-à-oreille</t>
        </is>
      </c>
      <c r="H484" s="66" t="n">
        <v>45445</v>
      </c>
      <c r="I484" s="65" t="inlineStr">
        <is>
          <t>Standard</t>
        </is>
      </c>
    </row>
    <row r="485">
      <c r="A485" s="65" t="inlineStr">
        <is>
          <t>CLI-0484</t>
        </is>
      </c>
      <c r="B485" s="65" t="inlineStr">
        <is>
          <t>Hugo Girard</t>
        </is>
      </c>
      <c r="C485" s="65" t="inlineStr">
        <is>
          <t>Particulier</t>
        </is>
      </c>
      <c r="D485" s="65" t="inlineStr">
        <is>
          <t>Talence</t>
        </is>
      </c>
      <c r="E485" s="65" t="inlineStr">
        <is>
          <t>33400</t>
        </is>
      </c>
      <c r="F485" s="65" t="inlineStr">
        <is>
          <t>Bordeaux</t>
        </is>
      </c>
      <c r="G485" s="65" t="inlineStr">
        <is>
          <t>Bouche-à-oreille</t>
        </is>
      </c>
      <c r="H485" s="66" t="n">
        <v>45447</v>
      </c>
      <c r="I485" s="65" t="inlineStr">
        <is>
          <t>Standard</t>
        </is>
      </c>
    </row>
    <row r="486">
      <c r="A486" s="65" t="inlineStr">
        <is>
          <t>CLI-0485</t>
        </is>
      </c>
      <c r="B486" s="65" t="inlineStr">
        <is>
          <t>Franck Gaillard</t>
        </is>
      </c>
      <c r="C486" s="65" t="inlineStr">
        <is>
          <t>Particulier</t>
        </is>
      </c>
      <c r="D486" s="65" t="inlineStr">
        <is>
          <t>Balma</t>
        </is>
      </c>
      <c r="E486" s="65" t="inlineStr">
        <is>
          <t>31130</t>
        </is>
      </c>
      <c r="F486" s="65" t="inlineStr">
        <is>
          <t>Toulouse</t>
        </is>
      </c>
      <c r="G486" s="65" t="inlineStr">
        <is>
          <t>Bouche-à-oreille</t>
        </is>
      </c>
      <c r="H486" s="66" t="n">
        <v>45448</v>
      </c>
      <c r="I486" s="65" t="inlineStr">
        <is>
          <t>Standard</t>
        </is>
      </c>
    </row>
    <row r="487">
      <c r="A487" s="65" t="inlineStr">
        <is>
          <t>CLI-0486</t>
        </is>
      </c>
      <c r="B487" s="65" t="inlineStr">
        <is>
          <t>William Moreau</t>
        </is>
      </c>
      <c r="C487" s="65" t="inlineStr">
        <is>
          <t>Particulier</t>
        </is>
      </c>
      <c r="D487" s="65" t="inlineStr">
        <is>
          <t>Bordeaux</t>
        </is>
      </c>
      <c r="E487" s="65" t="inlineStr">
        <is>
          <t>33000</t>
        </is>
      </c>
      <c r="F487" s="65" t="inlineStr">
        <is>
          <t>Bordeaux</t>
        </is>
      </c>
      <c r="G487" s="65" t="inlineStr">
        <is>
          <t>Google Ads</t>
        </is>
      </c>
      <c r="H487" s="66" t="n">
        <v>45450</v>
      </c>
      <c r="I487" s="65" t="inlineStr">
        <is>
          <t>Bon payeur</t>
        </is>
      </c>
    </row>
    <row r="488">
      <c r="A488" s="65" t="inlineStr">
        <is>
          <t>CLI-0487</t>
        </is>
      </c>
      <c r="B488" s="65" t="inlineStr">
        <is>
          <t>EHPAD Les Glycines 32</t>
        </is>
      </c>
      <c r="C488" s="65" t="inlineStr">
        <is>
          <t>Professionnel</t>
        </is>
      </c>
      <c r="D488" s="65" t="inlineStr">
        <is>
          <t>Bordeaux</t>
        </is>
      </c>
      <c r="E488" s="65" t="inlineStr">
        <is>
          <t>33000</t>
        </is>
      </c>
      <c r="F488" s="65" t="inlineStr">
        <is>
          <t>Bordeaux</t>
        </is>
      </c>
      <c r="G488" s="65" t="inlineStr">
        <is>
          <t>Annuaire pro</t>
        </is>
      </c>
      <c r="H488" s="66" t="n">
        <v>45451</v>
      </c>
      <c r="I488" s="65" t="inlineStr">
        <is>
          <t>Bon payeur</t>
        </is>
      </c>
    </row>
    <row r="489">
      <c r="A489" s="65" t="inlineStr">
        <is>
          <t>CLI-0488</t>
        </is>
      </c>
      <c r="B489" s="65" t="inlineStr">
        <is>
          <t>Hôtel Le Cardinal 30</t>
        </is>
      </c>
      <c r="C489" s="65" t="inlineStr">
        <is>
          <t>Syndic</t>
        </is>
      </c>
      <c r="D489" s="65" t="inlineStr">
        <is>
          <t>Toulouse</t>
        </is>
      </c>
      <c r="E489" s="65" t="inlineStr">
        <is>
          <t>31000</t>
        </is>
      </c>
      <c r="F489" s="65" t="inlineStr">
        <is>
          <t>Toulouse</t>
        </is>
      </c>
      <c r="G489" s="65" t="inlineStr">
        <is>
          <t>Annuaire pro</t>
        </is>
      </c>
      <c r="H489" s="66" t="n">
        <v>45452</v>
      </c>
      <c r="I489" s="65" t="inlineStr">
        <is>
          <t>Lent</t>
        </is>
      </c>
    </row>
    <row r="490">
      <c r="A490" s="65" t="inlineStr">
        <is>
          <t>CLI-0489</t>
        </is>
      </c>
      <c r="B490" s="65" t="inlineStr">
        <is>
          <t>Fanny Masson</t>
        </is>
      </c>
      <c r="C490" s="65" t="inlineStr">
        <is>
          <t>Particulier</t>
        </is>
      </c>
      <c r="D490" s="65" t="inlineStr">
        <is>
          <t>Bordeaux</t>
        </is>
      </c>
      <c r="E490" s="65" t="inlineStr">
        <is>
          <t>33000</t>
        </is>
      </c>
      <c r="F490" s="65" t="inlineStr">
        <is>
          <t>Bordeaux</t>
        </is>
      </c>
      <c r="G490" s="65" t="inlineStr">
        <is>
          <t>Site web</t>
        </is>
      </c>
      <c r="H490" s="66" t="n">
        <v>45453</v>
      </c>
      <c r="I490" s="65" t="inlineStr">
        <is>
          <t>Standard</t>
        </is>
      </c>
    </row>
    <row r="491">
      <c r="A491" s="65" t="inlineStr">
        <is>
          <t>CLI-0490</t>
        </is>
      </c>
      <c r="B491" s="65" t="inlineStr">
        <is>
          <t>Auto-école Conduite Plus 30</t>
        </is>
      </c>
      <c r="C491" s="65" t="inlineStr">
        <is>
          <t>Syndic</t>
        </is>
      </c>
      <c r="D491" s="65" t="inlineStr">
        <is>
          <t>Libourne</t>
        </is>
      </c>
      <c r="E491" s="65" t="inlineStr">
        <is>
          <t>33500</t>
        </is>
      </c>
      <c r="F491" s="65" t="inlineStr">
        <is>
          <t>Bordeaux</t>
        </is>
      </c>
      <c r="G491" s="65" t="inlineStr">
        <is>
          <t>Bouche-à-oreille</t>
        </is>
      </c>
      <c r="H491" s="66" t="n">
        <v>45455</v>
      </c>
      <c r="I491" s="65" t="inlineStr">
        <is>
          <t>Litigieux</t>
        </is>
      </c>
    </row>
    <row r="492">
      <c r="A492" s="65" t="inlineStr">
        <is>
          <t>CLI-0491</t>
        </is>
      </c>
      <c r="B492" s="65" t="inlineStr">
        <is>
          <t>Supérette Vival 58</t>
        </is>
      </c>
      <c r="C492" s="65" t="inlineStr">
        <is>
          <t>Professionnel</t>
        </is>
      </c>
      <c r="D492" s="65" t="inlineStr">
        <is>
          <t>Talence</t>
        </is>
      </c>
      <c r="E492" s="65" t="inlineStr">
        <is>
          <t>33400</t>
        </is>
      </c>
      <c r="F492" s="65" t="inlineStr">
        <is>
          <t>Bordeaux</t>
        </is>
      </c>
      <c r="G492" s="65" t="inlineStr">
        <is>
          <t>Prospection</t>
        </is>
      </c>
      <c r="H492" s="66" t="n">
        <v>45456</v>
      </c>
      <c r="I492" s="65" t="inlineStr">
        <is>
          <t>Lent</t>
        </is>
      </c>
    </row>
    <row r="493">
      <c r="A493" s="65" t="inlineStr">
        <is>
          <t>CLI-0492</t>
        </is>
      </c>
      <c r="B493" s="65" t="inlineStr">
        <is>
          <t>Camille Da Silva</t>
        </is>
      </c>
      <c r="C493" s="65" t="inlineStr">
        <is>
          <t>Particulier</t>
        </is>
      </c>
      <c r="D493" s="65" t="inlineStr">
        <is>
          <t>Bordeaux</t>
        </is>
      </c>
      <c r="E493" s="65" t="inlineStr">
        <is>
          <t>33000</t>
        </is>
      </c>
      <c r="F493" s="65" t="inlineStr">
        <is>
          <t>Bordeaux</t>
        </is>
      </c>
      <c r="G493" s="65" t="inlineStr">
        <is>
          <t>Partenaire</t>
        </is>
      </c>
      <c r="H493" s="66" t="n">
        <v>45459</v>
      </c>
      <c r="I493" s="65" t="inlineStr">
        <is>
          <t>Standard</t>
        </is>
      </c>
    </row>
    <row r="494">
      <c r="A494" s="65" t="inlineStr">
        <is>
          <t>CLI-0493</t>
        </is>
      </c>
      <c r="B494" s="65" t="inlineStr">
        <is>
          <t>Office HLM Aquitaine 72</t>
        </is>
      </c>
      <c r="C494" s="65" t="inlineStr">
        <is>
          <t>Syndic</t>
        </is>
      </c>
      <c r="D494" s="65" t="inlineStr">
        <is>
          <t>Mérignac</t>
        </is>
      </c>
      <c r="E494" s="65" t="inlineStr">
        <is>
          <t>33700</t>
        </is>
      </c>
      <c r="F494" s="65" t="inlineStr">
        <is>
          <t>Bordeaux</t>
        </is>
      </c>
      <c r="G494" s="65" t="inlineStr">
        <is>
          <t>Annuaire pro</t>
        </is>
      </c>
      <c r="H494" s="66" t="n">
        <v>45460</v>
      </c>
      <c r="I494" s="65" t="inlineStr">
        <is>
          <t>Standard</t>
        </is>
      </c>
    </row>
    <row r="495">
      <c r="A495" s="65" t="inlineStr">
        <is>
          <t>CLI-0494</t>
        </is>
      </c>
      <c r="B495" s="65" t="inlineStr">
        <is>
          <t>Mairie de Lattes 5</t>
        </is>
      </c>
      <c r="C495" s="65" t="inlineStr">
        <is>
          <t>Professionnel</t>
        </is>
      </c>
      <c r="D495" s="65" t="inlineStr">
        <is>
          <t>Talence</t>
        </is>
      </c>
      <c r="E495" s="65" t="inlineStr">
        <is>
          <t>33400</t>
        </is>
      </c>
      <c r="F495" s="65" t="inlineStr">
        <is>
          <t>Bordeaux</t>
        </is>
      </c>
      <c r="G495" s="65" t="inlineStr">
        <is>
          <t>Bouche-à-oreille</t>
        </is>
      </c>
      <c r="H495" s="66" t="n">
        <v>45462</v>
      </c>
      <c r="I495" s="65" t="inlineStr">
        <is>
          <t>Lent</t>
        </is>
      </c>
    </row>
    <row r="496">
      <c r="A496" s="65" t="inlineStr">
        <is>
          <t>CLI-0495</t>
        </is>
      </c>
      <c r="B496" s="65" t="inlineStr">
        <is>
          <t>Office HLM Aquitaine 7</t>
        </is>
      </c>
      <c r="C496" s="65" t="inlineStr">
        <is>
          <t>Syndic</t>
        </is>
      </c>
      <c r="D496" s="65" t="inlineStr">
        <is>
          <t>Pessac</t>
        </is>
      </c>
      <c r="E496" s="65" t="inlineStr">
        <is>
          <t>33600</t>
        </is>
      </c>
      <c r="F496" s="65" t="inlineStr">
        <is>
          <t>Bordeaux</t>
        </is>
      </c>
      <c r="G496" s="65" t="inlineStr">
        <is>
          <t>Google Ads</t>
        </is>
      </c>
      <c r="H496" s="66" t="n">
        <v>45463</v>
      </c>
      <c r="I496" s="65" t="inlineStr">
        <is>
          <t>Bon payeur</t>
        </is>
      </c>
    </row>
    <row r="497">
      <c r="A497" s="65" t="inlineStr">
        <is>
          <t>CLI-0496</t>
        </is>
      </c>
      <c r="B497" s="65" t="inlineStr">
        <is>
          <t>Clinique du Parc 40</t>
        </is>
      </c>
      <c r="C497" s="65" t="inlineStr">
        <is>
          <t>Professionnel</t>
        </is>
      </c>
      <c r="D497" s="65" t="inlineStr">
        <is>
          <t>Balma</t>
        </is>
      </c>
      <c r="E497" s="65" t="inlineStr">
        <is>
          <t>31130</t>
        </is>
      </c>
      <c r="F497" s="65" t="inlineStr">
        <is>
          <t>Toulouse</t>
        </is>
      </c>
      <c r="G497" s="65" t="inlineStr">
        <is>
          <t>Google Ads</t>
        </is>
      </c>
      <c r="H497" s="66" t="n">
        <v>45464</v>
      </c>
      <c r="I497" s="65" t="inlineStr">
        <is>
          <t>Litigieux</t>
        </is>
      </c>
    </row>
    <row r="498">
      <c r="A498" s="65" t="inlineStr">
        <is>
          <t>CLI-0497</t>
        </is>
      </c>
      <c r="B498" s="65" t="inlineStr">
        <is>
          <t>William Bonnet</t>
        </is>
      </c>
      <c r="C498" s="65" t="inlineStr">
        <is>
          <t>Particulier</t>
        </is>
      </c>
      <c r="D498" s="65" t="inlineStr">
        <is>
          <t>Muret</t>
        </is>
      </c>
      <c r="E498" s="65" t="inlineStr">
        <is>
          <t>31600</t>
        </is>
      </c>
      <c r="F498" s="65" t="inlineStr">
        <is>
          <t>Toulouse</t>
        </is>
      </c>
      <c r="G498" s="65" t="inlineStr">
        <is>
          <t>Annuaire pro</t>
        </is>
      </c>
      <c r="H498" s="66" t="n">
        <v>45465</v>
      </c>
      <c r="I498" s="65" t="inlineStr">
        <is>
          <t>Standard</t>
        </is>
      </c>
    </row>
    <row r="499">
      <c r="A499" s="65" t="inlineStr">
        <is>
          <t>CLI-0498</t>
        </is>
      </c>
      <c r="B499" s="65" t="inlineStr">
        <is>
          <t>Rachida Marchal</t>
        </is>
      </c>
      <c r="C499" s="65" t="inlineStr">
        <is>
          <t>Particulier</t>
        </is>
      </c>
      <c r="D499" s="65" t="inlineStr">
        <is>
          <t>Colomiers</t>
        </is>
      </c>
      <c r="E499" s="65" t="inlineStr">
        <is>
          <t>31770</t>
        </is>
      </c>
      <c r="F499" s="65" t="inlineStr">
        <is>
          <t>Toulouse</t>
        </is>
      </c>
      <c r="G499" s="65" t="inlineStr">
        <is>
          <t>Site web</t>
        </is>
      </c>
      <c r="H499" s="66" t="n">
        <v>45467</v>
      </c>
      <c r="I499" s="65" t="inlineStr">
        <is>
          <t>Lent</t>
        </is>
      </c>
    </row>
    <row r="500">
      <c r="A500" s="65" t="inlineStr">
        <is>
          <t>CLI-0499</t>
        </is>
      </c>
      <c r="B500" s="65" t="inlineStr">
        <is>
          <t>Boulangerie Marchetti 87</t>
        </is>
      </c>
      <c r="C500" s="65" t="inlineStr">
        <is>
          <t>Professionnel</t>
        </is>
      </c>
      <c r="D500" s="65" t="inlineStr">
        <is>
          <t>Pessac</t>
        </is>
      </c>
      <c r="E500" s="65" t="inlineStr">
        <is>
          <t>33600</t>
        </is>
      </c>
      <c r="F500" s="65" t="inlineStr">
        <is>
          <t>Bordeaux</t>
        </is>
      </c>
      <c r="G500" s="65" t="inlineStr">
        <is>
          <t>Google Ads</t>
        </is>
      </c>
      <c r="H500" s="66" t="n">
        <v>45468</v>
      </c>
      <c r="I500" s="65" t="inlineStr">
        <is>
          <t>Standard</t>
        </is>
      </c>
    </row>
    <row r="501">
      <c r="A501" s="65" t="inlineStr">
        <is>
          <t>CLI-0500</t>
        </is>
      </c>
      <c r="B501" s="65" t="inlineStr">
        <is>
          <t>Fanny Girard</t>
        </is>
      </c>
      <c r="C501" s="65" t="inlineStr">
        <is>
          <t>Particulier</t>
        </is>
      </c>
      <c r="D501" s="65" t="inlineStr">
        <is>
          <t>Talence</t>
        </is>
      </c>
      <c r="E501" s="65" t="inlineStr">
        <is>
          <t>33400</t>
        </is>
      </c>
      <c r="F501" s="65" t="inlineStr">
        <is>
          <t>Bordeaux</t>
        </is>
      </c>
      <c r="G501" s="65" t="inlineStr">
        <is>
          <t>Bouche-à-oreille</t>
        </is>
      </c>
      <c r="H501" s="66" t="n">
        <v>45469</v>
      </c>
      <c r="I501" s="65" t="inlineStr">
        <is>
          <t>Bon payeur</t>
        </is>
      </c>
    </row>
    <row r="502">
      <c r="A502" s="65" t="inlineStr">
        <is>
          <t>CLI-0501</t>
        </is>
      </c>
      <c r="B502" s="65" t="inlineStr">
        <is>
          <t>Damien Nguyen</t>
        </is>
      </c>
      <c r="C502" s="65" t="inlineStr">
        <is>
          <t>Particulier</t>
        </is>
      </c>
      <c r="D502" s="65" t="inlineStr">
        <is>
          <t>Bordeaux</t>
        </is>
      </c>
      <c r="E502" s="65" t="inlineStr">
        <is>
          <t>33000</t>
        </is>
      </c>
      <c r="F502" s="65" t="inlineStr">
        <is>
          <t>Bordeaux</t>
        </is>
      </c>
      <c r="G502" s="65" t="inlineStr">
        <is>
          <t>Partenaire</t>
        </is>
      </c>
      <c r="H502" s="66" t="n">
        <v>45472</v>
      </c>
      <c r="I502" s="65" t="inlineStr">
        <is>
          <t>Bon payeur</t>
        </is>
      </c>
    </row>
    <row r="503">
      <c r="A503" s="65" t="inlineStr">
        <is>
          <t>CLI-0502</t>
        </is>
      </c>
      <c r="B503" s="65" t="inlineStr">
        <is>
          <t>Ulysse Brun</t>
        </is>
      </c>
      <c r="C503" s="65" t="inlineStr">
        <is>
          <t>Particulier</t>
        </is>
      </c>
      <c r="D503" s="65" t="inlineStr">
        <is>
          <t>Colomiers</t>
        </is>
      </c>
      <c r="E503" s="65" t="inlineStr">
        <is>
          <t>31770</t>
        </is>
      </c>
      <c r="F503" s="65" t="inlineStr">
        <is>
          <t>Toulouse</t>
        </is>
      </c>
      <c r="G503" s="65" t="inlineStr">
        <is>
          <t>Bouche-à-oreille</t>
        </is>
      </c>
      <c r="H503" s="66" t="n">
        <v>45473</v>
      </c>
      <c r="I503" s="65" t="inlineStr">
        <is>
          <t>Bon payeur</t>
        </is>
      </c>
    </row>
    <row r="504">
      <c r="A504" s="65" t="inlineStr">
        <is>
          <t>CLI-0503</t>
        </is>
      </c>
      <c r="B504" s="65" t="inlineStr">
        <is>
          <t>Laure Moreau</t>
        </is>
      </c>
      <c r="C504" s="65" t="inlineStr">
        <is>
          <t>Particulier</t>
        </is>
      </c>
      <c r="D504" s="65" t="inlineStr">
        <is>
          <t>Pessac</t>
        </is>
      </c>
      <c r="E504" s="65" t="inlineStr">
        <is>
          <t>33600</t>
        </is>
      </c>
      <c r="F504" s="65" t="inlineStr">
        <is>
          <t>Bordeaux</t>
        </is>
      </c>
      <c r="G504" s="65" t="inlineStr">
        <is>
          <t>Bouche-à-oreille</t>
        </is>
      </c>
      <c r="H504" s="66" t="n">
        <v>45475</v>
      </c>
      <c r="I504" s="65" t="inlineStr">
        <is>
          <t>Standard</t>
        </is>
      </c>
    </row>
    <row r="505">
      <c r="A505" s="65" t="inlineStr">
        <is>
          <t>CLI-0504</t>
        </is>
      </c>
      <c r="B505" s="65" t="inlineStr">
        <is>
          <t>Boulangerie Marchetti 98</t>
        </is>
      </c>
      <c r="C505" s="65" t="inlineStr">
        <is>
          <t>Professionnel</t>
        </is>
      </c>
      <c r="D505" s="65" t="inlineStr">
        <is>
          <t>Talence</t>
        </is>
      </c>
      <c r="E505" s="65" t="inlineStr">
        <is>
          <t>33400</t>
        </is>
      </c>
      <c r="F505" s="65" t="inlineStr">
        <is>
          <t>Bordeaux</t>
        </is>
      </c>
      <c r="G505" s="65" t="inlineStr">
        <is>
          <t>Bouche-à-oreille</t>
        </is>
      </c>
      <c r="H505" s="66" t="n">
        <v>45476</v>
      </c>
      <c r="I505" s="65" t="inlineStr">
        <is>
          <t>Standard</t>
        </is>
      </c>
    </row>
    <row r="506">
      <c r="A506" s="65" t="inlineStr">
        <is>
          <t>CLI-0505</t>
        </is>
      </c>
      <c r="B506" s="65" t="inlineStr">
        <is>
          <t>Boulangerie Marchetti 82</t>
        </is>
      </c>
      <c r="C506" s="65" t="inlineStr">
        <is>
          <t>Syndic</t>
        </is>
      </c>
      <c r="D506" s="65" t="inlineStr">
        <is>
          <t>Bordeaux</t>
        </is>
      </c>
      <c r="E506" s="65" t="inlineStr">
        <is>
          <t>33000</t>
        </is>
      </c>
      <c r="F506" s="65" t="inlineStr">
        <is>
          <t>Bordeaux</t>
        </is>
      </c>
      <c r="G506" s="65" t="inlineStr">
        <is>
          <t>Bouche-à-oreille</t>
        </is>
      </c>
      <c r="H506" s="66" t="n">
        <v>45480</v>
      </c>
      <c r="I506" s="65" t="inlineStr">
        <is>
          <t>Standard</t>
        </is>
      </c>
    </row>
    <row r="507">
      <c r="A507" s="65" t="inlineStr">
        <is>
          <t>CLI-0506</t>
        </is>
      </c>
      <c r="B507" s="65" t="inlineStr">
        <is>
          <t>Office HLM Aquitaine 63</t>
        </is>
      </c>
      <c r="C507" s="65" t="inlineStr">
        <is>
          <t>Professionnel</t>
        </is>
      </c>
      <c r="D507" s="65" t="inlineStr">
        <is>
          <t>Pessac</t>
        </is>
      </c>
      <c r="E507" s="65" t="inlineStr">
        <is>
          <t>33600</t>
        </is>
      </c>
      <c r="F507" s="65" t="inlineStr">
        <is>
          <t>Bordeaux</t>
        </is>
      </c>
      <c r="G507" s="65" t="inlineStr">
        <is>
          <t>Google Ads</t>
        </is>
      </c>
      <c r="H507" s="66" t="n">
        <v>45482</v>
      </c>
      <c r="I507" s="65" t="inlineStr">
        <is>
          <t>Bon payeur</t>
        </is>
      </c>
    </row>
    <row r="508">
      <c r="A508" s="65" t="inlineStr">
        <is>
          <t>CLI-0507</t>
        </is>
      </c>
      <c r="B508" s="65" t="inlineStr">
        <is>
          <t>Cabinet comptable Serval 36</t>
        </is>
      </c>
      <c r="C508" s="65" t="inlineStr">
        <is>
          <t>Syndic</t>
        </is>
      </c>
      <c r="D508" s="65" t="inlineStr">
        <is>
          <t>Libourne</t>
        </is>
      </c>
      <c r="E508" s="65" t="inlineStr">
        <is>
          <t>33500</t>
        </is>
      </c>
      <c r="F508" s="65" t="inlineStr">
        <is>
          <t>Bordeaux</t>
        </is>
      </c>
      <c r="G508" s="65" t="inlineStr">
        <is>
          <t>Site web</t>
        </is>
      </c>
      <c r="H508" s="66" t="n">
        <v>45484</v>
      </c>
      <c r="I508" s="65" t="inlineStr">
        <is>
          <t>Lent</t>
        </is>
      </c>
    </row>
    <row r="509">
      <c r="A509" s="65" t="inlineStr">
        <is>
          <t>CLI-0508</t>
        </is>
      </c>
      <c r="B509" s="65" t="inlineStr">
        <is>
          <t>Kevin Perrin</t>
        </is>
      </c>
      <c r="C509" s="65" t="inlineStr">
        <is>
          <t>Particulier</t>
        </is>
      </c>
      <c r="D509" s="65" t="inlineStr">
        <is>
          <t>Talence</t>
        </is>
      </c>
      <c r="E509" s="65" t="inlineStr">
        <is>
          <t>33400</t>
        </is>
      </c>
      <c r="F509" s="65" t="inlineStr">
        <is>
          <t>Bordeaux</t>
        </is>
      </c>
      <c r="G509" s="65" t="inlineStr">
        <is>
          <t>Bouche-à-oreille</t>
        </is>
      </c>
      <c r="H509" s="66" t="n">
        <v>45485</v>
      </c>
      <c r="I509" s="65" t="inlineStr">
        <is>
          <t>Lent</t>
        </is>
      </c>
    </row>
    <row r="510">
      <c r="A510" s="65" t="inlineStr">
        <is>
          <t>CLI-0509</t>
        </is>
      </c>
      <c r="B510" s="65" t="inlineStr">
        <is>
          <t>Auto-école Conduite Plus 5</t>
        </is>
      </c>
      <c r="C510" s="65" t="inlineStr">
        <is>
          <t>Collectivité</t>
        </is>
      </c>
      <c r="D510" s="65" t="inlineStr">
        <is>
          <t>Mérignac</t>
        </is>
      </c>
      <c r="E510" s="65" t="inlineStr">
        <is>
          <t>33700</t>
        </is>
      </c>
      <c r="F510" s="65" t="inlineStr">
        <is>
          <t>Bordeaux</t>
        </is>
      </c>
      <c r="G510" s="65" t="inlineStr">
        <is>
          <t>Annuaire pro</t>
        </is>
      </c>
      <c r="H510" s="66" t="n">
        <v>45487</v>
      </c>
      <c r="I510" s="65" t="inlineStr">
        <is>
          <t>Standard</t>
        </is>
      </c>
    </row>
    <row r="511">
      <c r="A511" s="65" t="inlineStr">
        <is>
          <t>CLI-0510</t>
        </is>
      </c>
      <c r="B511" s="65" t="inlineStr">
        <is>
          <t>Yasmine Barbier</t>
        </is>
      </c>
      <c r="C511" s="65" t="inlineStr">
        <is>
          <t>Particulier</t>
        </is>
      </c>
      <c r="D511" s="65" t="inlineStr">
        <is>
          <t>Talence</t>
        </is>
      </c>
      <c r="E511" s="65" t="inlineStr">
        <is>
          <t>33400</t>
        </is>
      </c>
      <c r="F511" s="65" t="inlineStr">
        <is>
          <t>Bordeaux</t>
        </is>
      </c>
      <c r="G511" s="65" t="inlineStr">
        <is>
          <t>Google Ads</t>
        </is>
      </c>
      <c r="H511" s="66" t="n">
        <v>45490</v>
      </c>
      <c r="I511" s="65" t="inlineStr">
        <is>
          <t>Bon payeur</t>
        </is>
      </c>
    </row>
    <row r="512">
      <c r="A512" s="65" t="inlineStr">
        <is>
          <t>CLI-0511</t>
        </is>
      </c>
      <c r="B512" s="65" t="inlineStr">
        <is>
          <t>Pauline Blanc</t>
        </is>
      </c>
      <c r="C512" s="65" t="inlineStr">
        <is>
          <t>Particulier</t>
        </is>
      </c>
      <c r="D512" s="65" t="inlineStr">
        <is>
          <t>Toulouse</t>
        </is>
      </c>
      <c r="E512" s="65" t="inlineStr">
        <is>
          <t>31000</t>
        </is>
      </c>
      <c r="F512" s="65" t="inlineStr">
        <is>
          <t>Toulouse</t>
        </is>
      </c>
      <c r="G512" s="65" t="inlineStr">
        <is>
          <t>Site web</t>
        </is>
      </c>
      <c r="H512" s="66" t="n">
        <v>45492</v>
      </c>
      <c r="I512" s="65" t="inlineStr">
        <is>
          <t>Standard</t>
        </is>
      </c>
    </row>
    <row r="513">
      <c r="A513" s="65" t="inlineStr">
        <is>
          <t>CLI-0512</t>
        </is>
      </c>
      <c r="B513" s="65" t="inlineStr">
        <is>
          <t>CCAS de Muret 77</t>
        </is>
      </c>
      <c r="C513" s="65" t="inlineStr">
        <is>
          <t>Professionnel</t>
        </is>
      </c>
      <c r="D513" s="65" t="inlineStr">
        <is>
          <t>Tournefeuille</t>
        </is>
      </c>
      <c r="E513" s="65" t="inlineStr">
        <is>
          <t>31170</t>
        </is>
      </c>
      <c r="F513" s="65" t="inlineStr">
        <is>
          <t>Toulouse</t>
        </is>
      </c>
      <c r="G513" s="65" t="inlineStr">
        <is>
          <t>Bouche-à-oreille</t>
        </is>
      </c>
      <c r="H513" s="66" t="n">
        <v>45496</v>
      </c>
      <c r="I513" s="65" t="inlineStr">
        <is>
          <t>Lent</t>
        </is>
      </c>
    </row>
    <row r="514">
      <c r="A514" s="65" t="inlineStr">
        <is>
          <t>CLI-0513</t>
        </is>
      </c>
      <c r="B514" s="65" t="inlineStr">
        <is>
          <t>Groupe scolaire Jean-Jaurès 73</t>
        </is>
      </c>
      <c r="C514" s="65" t="inlineStr">
        <is>
          <t>Professionnel</t>
        </is>
      </c>
      <c r="D514" s="65" t="inlineStr">
        <is>
          <t>Bègles</t>
        </is>
      </c>
      <c r="E514" s="65" t="inlineStr">
        <is>
          <t>33130</t>
        </is>
      </c>
      <c r="F514" s="65" t="inlineStr">
        <is>
          <t>Bordeaux</t>
        </is>
      </c>
      <c r="G514" s="65" t="inlineStr">
        <is>
          <t>Bouche-à-oreille</t>
        </is>
      </c>
      <c r="H514" s="66" t="n">
        <v>45498</v>
      </c>
      <c r="I514" s="65" t="inlineStr">
        <is>
          <t>Bon payeur</t>
        </is>
      </c>
    </row>
    <row r="515">
      <c r="A515" s="65" t="inlineStr">
        <is>
          <t>CLI-0514</t>
        </is>
      </c>
      <c r="B515" s="65" t="inlineStr">
        <is>
          <t>Rachida Noel</t>
        </is>
      </c>
      <c r="C515" s="65" t="inlineStr">
        <is>
          <t>Particulier</t>
        </is>
      </c>
      <c r="D515" s="65" t="inlineStr">
        <is>
          <t>Balma</t>
        </is>
      </c>
      <c r="E515" s="65" t="inlineStr">
        <is>
          <t>31130</t>
        </is>
      </c>
      <c r="F515" s="65" t="inlineStr">
        <is>
          <t>Toulouse</t>
        </is>
      </c>
      <c r="G515" s="65" t="inlineStr">
        <is>
          <t>Google Ads</t>
        </is>
      </c>
      <c r="H515" s="66" t="n">
        <v>45499</v>
      </c>
      <c r="I515" s="65" t="inlineStr">
        <is>
          <t>Standard</t>
        </is>
      </c>
    </row>
    <row r="516">
      <c r="A516" s="65" t="inlineStr">
        <is>
          <t>CLI-0515</t>
        </is>
      </c>
      <c r="B516" s="65" t="inlineStr">
        <is>
          <t>Tiphaine Noel</t>
        </is>
      </c>
      <c r="C516" s="65" t="inlineStr">
        <is>
          <t>Particulier</t>
        </is>
      </c>
      <c r="D516" s="65" t="inlineStr">
        <is>
          <t>Mérignac</t>
        </is>
      </c>
      <c r="E516" s="65" t="inlineStr">
        <is>
          <t>33700</t>
        </is>
      </c>
      <c r="F516" s="65" t="inlineStr">
        <is>
          <t>Bordeaux</t>
        </is>
      </c>
      <c r="G516" s="65" t="inlineStr">
        <is>
          <t>Site web</t>
        </is>
      </c>
      <c r="H516" s="66" t="n">
        <v>45500</v>
      </c>
      <c r="I516" s="65" t="inlineStr">
        <is>
          <t>Bon payeur</t>
        </is>
      </c>
    </row>
    <row r="517">
      <c r="A517" s="65" t="inlineStr">
        <is>
          <t>CLI-0516</t>
        </is>
      </c>
      <c r="B517" s="65" t="inlineStr">
        <is>
          <t>Ulysse Nguyen</t>
        </is>
      </c>
      <c r="C517" s="65" t="inlineStr">
        <is>
          <t>Particulier</t>
        </is>
      </c>
      <c r="D517" s="65" t="inlineStr">
        <is>
          <t>Bègles</t>
        </is>
      </c>
      <c r="E517" s="65" t="inlineStr">
        <is>
          <t>33130</t>
        </is>
      </c>
      <c r="F517" s="65" t="inlineStr">
        <is>
          <t>Bordeaux</t>
        </is>
      </c>
      <c r="G517" s="65" t="inlineStr">
        <is>
          <t>Google Ads</t>
        </is>
      </c>
      <c r="H517" s="66" t="n">
        <v>45501</v>
      </c>
      <c r="I517" s="65" t="inlineStr">
        <is>
          <t>Bon payeur</t>
        </is>
      </c>
    </row>
    <row r="518">
      <c r="A518" s="65" t="inlineStr">
        <is>
          <t>CLI-0517</t>
        </is>
      </c>
      <c r="B518" s="65" t="inlineStr">
        <is>
          <t>Olivier Da Silva</t>
        </is>
      </c>
      <c r="C518" s="65" t="inlineStr">
        <is>
          <t>Particulier</t>
        </is>
      </c>
      <c r="D518" s="65" t="inlineStr">
        <is>
          <t>Muret</t>
        </is>
      </c>
      <c r="E518" s="65" t="inlineStr">
        <is>
          <t>31600</t>
        </is>
      </c>
      <c r="F518" s="65" t="inlineStr">
        <is>
          <t>Toulouse</t>
        </is>
      </c>
      <c r="G518" s="65" t="inlineStr">
        <is>
          <t>Prospection</t>
        </is>
      </c>
      <c r="H518" s="66" t="n">
        <v>45503</v>
      </c>
      <c r="I518" s="65" t="inlineStr">
        <is>
          <t>Lent</t>
        </is>
      </c>
    </row>
    <row r="519">
      <c r="A519" s="65" t="inlineStr">
        <is>
          <t>CLI-0518</t>
        </is>
      </c>
      <c r="B519" s="65" t="inlineStr">
        <is>
          <t>Résidence Belvédère 87</t>
        </is>
      </c>
      <c r="C519" s="65" t="inlineStr">
        <is>
          <t>Professionnel</t>
        </is>
      </c>
      <c r="D519" s="65" t="inlineStr">
        <is>
          <t>Tournefeuille</t>
        </is>
      </c>
      <c r="E519" s="65" t="inlineStr">
        <is>
          <t>31170</t>
        </is>
      </c>
      <c r="F519" s="65" t="inlineStr">
        <is>
          <t>Toulouse</t>
        </is>
      </c>
      <c r="G519" s="65" t="inlineStr">
        <is>
          <t>Bouche-à-oreille</t>
        </is>
      </c>
      <c r="H519" s="66" t="n">
        <v>45504</v>
      </c>
      <c r="I519" s="65" t="inlineStr">
        <is>
          <t>Bon payeur</t>
        </is>
      </c>
    </row>
    <row r="520">
      <c r="A520" s="65" t="inlineStr">
        <is>
          <t>CLI-0519</t>
        </is>
      </c>
      <c r="B520" s="65" t="inlineStr">
        <is>
          <t>CCAS de Muret 52</t>
        </is>
      </c>
      <c r="C520" s="65" t="inlineStr">
        <is>
          <t>Syndic</t>
        </is>
      </c>
      <c r="D520" s="65" t="inlineStr">
        <is>
          <t>Pessac</t>
        </is>
      </c>
      <c r="E520" s="65" t="inlineStr">
        <is>
          <t>33600</t>
        </is>
      </c>
      <c r="F520" s="65" t="inlineStr">
        <is>
          <t>Bordeaux</t>
        </is>
      </c>
      <c r="G520" s="65" t="inlineStr">
        <is>
          <t>Google Ads</t>
        </is>
      </c>
      <c r="H520" s="66" t="n">
        <v>45506</v>
      </c>
      <c r="I520" s="65" t="inlineStr">
        <is>
          <t>Lent</t>
        </is>
      </c>
    </row>
    <row r="521">
      <c r="A521" s="65" t="inlineStr">
        <is>
          <t>CLI-0520</t>
        </is>
      </c>
      <c r="B521" s="65" t="inlineStr">
        <is>
          <t>Serge Moreau</t>
        </is>
      </c>
      <c r="C521" s="65" t="inlineStr">
        <is>
          <t>Particulier</t>
        </is>
      </c>
      <c r="D521" s="65" t="inlineStr">
        <is>
          <t>Bègles</t>
        </is>
      </c>
      <c r="E521" s="65" t="inlineStr">
        <is>
          <t>33130</t>
        </is>
      </c>
      <c r="F521" s="65" t="inlineStr">
        <is>
          <t>Bordeaux</t>
        </is>
      </c>
      <c r="G521" s="65" t="inlineStr">
        <is>
          <t>Annuaire pro</t>
        </is>
      </c>
      <c r="H521" s="66" t="n">
        <v>45507</v>
      </c>
      <c r="I521" s="65" t="inlineStr">
        <is>
          <t>Standard</t>
        </is>
      </c>
    </row>
    <row r="522">
      <c r="A522" s="65" t="inlineStr">
        <is>
          <t>CLI-0521</t>
        </is>
      </c>
      <c r="B522" s="65" t="inlineStr">
        <is>
          <t>Béatrice Blanc</t>
        </is>
      </c>
      <c r="C522" s="65" t="inlineStr">
        <is>
          <t>Particulier</t>
        </is>
      </c>
      <c r="D522" s="65" t="inlineStr">
        <is>
          <t>Bègles</t>
        </is>
      </c>
      <c r="E522" s="65" t="inlineStr">
        <is>
          <t>33130</t>
        </is>
      </c>
      <c r="F522" s="65" t="inlineStr">
        <is>
          <t>Bordeaux</t>
        </is>
      </c>
      <c r="G522" s="65" t="inlineStr">
        <is>
          <t>Google Ads</t>
        </is>
      </c>
      <c r="H522" s="66" t="n">
        <v>45508</v>
      </c>
      <c r="I522" s="65" t="inlineStr">
        <is>
          <t>Standard</t>
        </is>
      </c>
    </row>
    <row r="523">
      <c r="A523" s="65" t="inlineStr">
        <is>
          <t>CLI-0522</t>
        </is>
      </c>
      <c r="B523" s="65" t="inlineStr">
        <is>
          <t>Mairie de Lattes 60</t>
        </is>
      </c>
      <c r="C523" s="65" t="inlineStr">
        <is>
          <t>Professionnel</t>
        </is>
      </c>
      <c r="D523" s="65" t="inlineStr">
        <is>
          <t>Bordeaux</t>
        </is>
      </c>
      <c r="E523" s="65" t="inlineStr">
        <is>
          <t>33000</t>
        </is>
      </c>
      <c r="F523" s="65" t="inlineStr">
        <is>
          <t>Bordeaux</t>
        </is>
      </c>
      <c r="G523" s="65" t="inlineStr">
        <is>
          <t>Site web</t>
        </is>
      </c>
      <c r="H523" s="66" t="n">
        <v>45510</v>
      </c>
      <c r="I523" s="65" t="inlineStr">
        <is>
          <t>Bon payeur</t>
        </is>
      </c>
    </row>
    <row r="524">
      <c r="A524" s="65" t="inlineStr">
        <is>
          <t>CLI-0523</t>
        </is>
      </c>
      <c r="B524" s="65" t="inlineStr">
        <is>
          <t>Office HLM Aquitaine 87</t>
        </is>
      </c>
      <c r="C524" s="65" t="inlineStr">
        <is>
          <t>Syndic</t>
        </is>
      </c>
      <c r="D524" s="65" t="inlineStr">
        <is>
          <t>Colomiers</t>
        </is>
      </c>
      <c r="E524" s="65" t="inlineStr">
        <is>
          <t>31770</t>
        </is>
      </c>
      <c r="F524" s="65" t="inlineStr">
        <is>
          <t>Toulouse</t>
        </is>
      </c>
      <c r="G524" s="65" t="inlineStr">
        <is>
          <t>Bouche-à-oreille</t>
        </is>
      </c>
      <c r="H524" s="66" t="n">
        <v>45511</v>
      </c>
      <c r="I524" s="65" t="inlineStr">
        <is>
          <t>Lent</t>
        </is>
      </c>
    </row>
    <row r="525">
      <c r="A525" s="65" t="inlineStr">
        <is>
          <t>CLI-0524</t>
        </is>
      </c>
      <c r="B525" s="65" t="inlineStr">
        <is>
          <t>Menuiserie Lacoste 75</t>
        </is>
      </c>
      <c r="C525" s="65" t="inlineStr">
        <is>
          <t>Collectivité</t>
        </is>
      </c>
      <c r="D525" s="65" t="inlineStr">
        <is>
          <t>Libourne</t>
        </is>
      </c>
      <c r="E525" s="65" t="inlineStr">
        <is>
          <t>33500</t>
        </is>
      </c>
      <c r="F525" s="65" t="inlineStr">
        <is>
          <t>Bordeaux</t>
        </is>
      </c>
      <c r="G525" s="65" t="inlineStr">
        <is>
          <t>Prospection</t>
        </is>
      </c>
      <c r="H525" s="66" t="n">
        <v>45515</v>
      </c>
      <c r="I525" s="65" t="inlineStr">
        <is>
          <t>Bon payeur</t>
        </is>
      </c>
    </row>
    <row r="526">
      <c r="A526" s="65" t="inlineStr">
        <is>
          <t>CLI-0525</t>
        </is>
      </c>
      <c r="B526" s="65" t="inlineStr">
        <is>
          <t>Gaëlle Barbier</t>
        </is>
      </c>
      <c r="C526" s="65" t="inlineStr">
        <is>
          <t>Particulier</t>
        </is>
      </c>
      <c r="D526" s="65" t="inlineStr">
        <is>
          <t>Pessac</t>
        </is>
      </c>
      <c r="E526" s="65" t="inlineStr">
        <is>
          <t>33600</t>
        </is>
      </c>
      <c r="F526" s="65" t="inlineStr">
        <is>
          <t>Bordeaux</t>
        </is>
      </c>
      <c r="G526" s="65" t="inlineStr">
        <is>
          <t>Annuaire pro</t>
        </is>
      </c>
      <c r="H526" s="66" t="n">
        <v>45516</v>
      </c>
      <c r="I526" s="65" t="inlineStr">
        <is>
          <t>Bon payeur</t>
        </is>
      </c>
    </row>
    <row r="527">
      <c r="A527" s="65" t="inlineStr">
        <is>
          <t>CLI-1006</t>
        </is>
      </c>
      <c r="B527" s="65" t="inlineStr">
        <is>
          <t>Serge Barbier</t>
        </is>
      </c>
      <c r="C527" s="65" t="inlineStr">
        <is>
          <t>Particulier</t>
        </is>
      </c>
      <c r="D527" s="65" t="inlineStr">
        <is>
          <t>Sète</t>
        </is>
      </c>
      <c r="E527" s="65" t="inlineStr">
        <is>
          <t>34200</t>
        </is>
      </c>
      <c r="F527" s="65" t="inlineStr">
        <is>
          <t>Montpellier</t>
        </is>
      </c>
      <c r="G527" s="65" t="inlineStr">
        <is>
          <t>Bouche-à-oreille</t>
        </is>
      </c>
      <c r="H527" s="66" t="n">
        <v>45516</v>
      </c>
      <c r="I527" s="65" t="inlineStr">
        <is>
          <t>Standard</t>
        </is>
      </c>
    </row>
    <row r="528">
      <c r="A528" s="65" t="inlineStr">
        <is>
          <t>CLI-0991</t>
        </is>
      </c>
      <c r="B528" s="65" t="inlineStr">
        <is>
          <t>Brasserie du Port 32</t>
        </is>
      </c>
      <c r="C528" s="65" t="inlineStr">
        <is>
          <t>Professionnel</t>
        </is>
      </c>
      <c r="D528" s="65" t="inlineStr">
        <is>
          <t>Lattes</t>
        </is>
      </c>
      <c r="E528" s="65" t="inlineStr">
        <is>
          <t>34970</t>
        </is>
      </c>
      <c r="F528" s="65" t="inlineStr">
        <is>
          <t>Montpellier</t>
        </is>
      </c>
      <c r="G528" s="65" t="inlineStr">
        <is>
          <t>Bouche-à-oreille</t>
        </is>
      </c>
      <c r="H528" s="66" t="n">
        <v>45517</v>
      </c>
      <c r="I528" s="65" t="inlineStr">
        <is>
          <t>Bon payeur</t>
        </is>
      </c>
    </row>
    <row r="529">
      <c r="A529" s="65" t="inlineStr">
        <is>
          <t>CLI-0993</t>
        </is>
      </c>
      <c r="B529" s="65" t="inlineStr">
        <is>
          <t>Cabinet dentaire Ansel 96</t>
        </is>
      </c>
      <c r="C529" s="65" t="inlineStr">
        <is>
          <t>Collectivité</t>
        </is>
      </c>
      <c r="D529" s="65" t="inlineStr">
        <is>
          <t>Castelnau-le-Lez</t>
        </is>
      </c>
      <c r="E529" s="65" t="inlineStr">
        <is>
          <t>34170</t>
        </is>
      </c>
      <c r="F529" s="65" t="inlineStr">
        <is>
          <t>Montpellier</t>
        </is>
      </c>
      <c r="G529" s="65" t="inlineStr">
        <is>
          <t>Google Ads</t>
        </is>
      </c>
      <c r="H529" s="66" t="n">
        <v>45517</v>
      </c>
      <c r="I529" s="65" t="inlineStr">
        <is>
          <t>Standard</t>
        </is>
      </c>
    </row>
    <row r="530">
      <c r="A530" s="65" t="inlineStr">
        <is>
          <t>CLI-0997</t>
        </is>
      </c>
      <c r="B530" s="65" t="inlineStr">
        <is>
          <t>Serge Chevalier</t>
        </is>
      </c>
      <c r="C530" s="65" t="inlineStr">
        <is>
          <t>Particulier</t>
        </is>
      </c>
      <c r="D530" s="65" t="inlineStr">
        <is>
          <t>Castelnau-le-Lez</t>
        </is>
      </c>
      <c r="E530" s="65" t="inlineStr">
        <is>
          <t>34170</t>
        </is>
      </c>
      <c r="F530" s="65" t="inlineStr">
        <is>
          <t>Montpellier</t>
        </is>
      </c>
      <c r="G530" s="65" t="inlineStr">
        <is>
          <t>Partenaire</t>
        </is>
      </c>
      <c r="H530" s="66" t="n">
        <v>45517</v>
      </c>
      <c r="I530" s="65" t="inlineStr">
        <is>
          <t>Bon payeur</t>
        </is>
      </c>
    </row>
    <row r="531">
      <c r="A531" s="65" t="inlineStr">
        <is>
          <t>CLI-0526</t>
        </is>
      </c>
      <c r="B531" s="65" t="inlineStr">
        <is>
          <t>Kevin Robin</t>
        </is>
      </c>
      <c r="C531" s="65" t="inlineStr">
        <is>
          <t>Particulier</t>
        </is>
      </c>
      <c r="D531" s="65" t="inlineStr">
        <is>
          <t>Bègles</t>
        </is>
      </c>
      <c r="E531" s="65" t="inlineStr">
        <is>
          <t>33130</t>
        </is>
      </c>
      <c r="F531" s="65" t="inlineStr">
        <is>
          <t>Bordeaux</t>
        </is>
      </c>
      <c r="G531" s="65" t="inlineStr">
        <is>
          <t>Bouche-à-oreille</t>
        </is>
      </c>
      <c r="H531" s="66" t="n">
        <v>45518</v>
      </c>
      <c r="I531" s="65" t="inlineStr">
        <is>
          <t>Bon payeur</t>
        </is>
      </c>
    </row>
    <row r="532">
      <c r="A532" s="65" t="inlineStr">
        <is>
          <t>CLI-0983</t>
        </is>
      </c>
      <c r="B532" s="65" t="inlineStr">
        <is>
          <t>Pharmacie Centrale 69</t>
        </is>
      </c>
      <c r="C532" s="65" t="inlineStr">
        <is>
          <t>Professionnel</t>
        </is>
      </c>
      <c r="D532" s="65" t="inlineStr">
        <is>
          <t>Montpellier</t>
        </is>
      </c>
      <c r="E532" s="65" t="inlineStr">
        <is>
          <t>34000</t>
        </is>
      </c>
      <c r="F532" s="65" t="inlineStr">
        <is>
          <t>Montpellier</t>
        </is>
      </c>
      <c r="G532" s="65" t="inlineStr">
        <is>
          <t>Site web</t>
        </is>
      </c>
      <c r="H532" s="66" t="n">
        <v>45518</v>
      </c>
      <c r="I532" s="65" t="inlineStr">
        <is>
          <t>Bon payeur</t>
        </is>
      </c>
    </row>
    <row r="533">
      <c r="A533" s="65" t="inlineStr">
        <is>
          <t>CLI-0527</t>
        </is>
      </c>
      <c r="B533" s="65" t="inlineStr">
        <is>
          <t>Inès Perrin</t>
        </is>
      </c>
      <c r="C533" s="65" t="inlineStr">
        <is>
          <t>Particulier</t>
        </is>
      </c>
      <c r="D533" s="65" t="inlineStr">
        <is>
          <t>Libourne</t>
        </is>
      </c>
      <c r="E533" s="65" t="inlineStr">
        <is>
          <t>33500</t>
        </is>
      </c>
      <c r="F533" s="65" t="inlineStr">
        <is>
          <t>Bordeaux</t>
        </is>
      </c>
      <c r="G533" s="65" t="inlineStr">
        <is>
          <t>Annuaire pro</t>
        </is>
      </c>
      <c r="H533" s="66" t="n">
        <v>45519</v>
      </c>
      <c r="I533" s="65" t="inlineStr">
        <is>
          <t>Lent</t>
        </is>
      </c>
    </row>
    <row r="534">
      <c r="A534" s="65" t="inlineStr">
        <is>
          <t>CLI-0978</t>
        </is>
      </c>
      <c r="B534" s="65" t="inlineStr">
        <is>
          <t>Inès Dupuis</t>
        </is>
      </c>
      <c r="C534" s="65" t="inlineStr">
        <is>
          <t>Particulier</t>
        </is>
      </c>
      <c r="D534" s="65" t="inlineStr">
        <is>
          <t>Castelnau-le-Lez</t>
        </is>
      </c>
      <c r="E534" s="65" t="inlineStr">
        <is>
          <t>34170</t>
        </is>
      </c>
      <c r="F534" s="65" t="inlineStr">
        <is>
          <t>Montpellier</t>
        </is>
      </c>
      <c r="G534" s="65" t="inlineStr">
        <is>
          <t>Bouche-à-oreille</t>
        </is>
      </c>
      <c r="H534" s="66" t="n">
        <v>45519</v>
      </c>
      <c r="I534" s="65" t="inlineStr">
        <is>
          <t>Bon payeur</t>
        </is>
      </c>
    </row>
    <row r="535">
      <c r="A535" s="65" t="inlineStr">
        <is>
          <t>CLI-0528</t>
        </is>
      </c>
      <c r="B535" s="65" t="inlineStr">
        <is>
          <t>Camille Renard</t>
        </is>
      </c>
      <c r="C535" s="65" t="inlineStr">
        <is>
          <t>Particulier</t>
        </is>
      </c>
      <c r="D535" s="65" t="inlineStr">
        <is>
          <t>Bordeaux</t>
        </is>
      </c>
      <c r="E535" s="65" t="inlineStr">
        <is>
          <t>33000</t>
        </is>
      </c>
      <c r="F535" s="65" t="inlineStr">
        <is>
          <t>Bordeaux</t>
        </is>
      </c>
      <c r="G535" s="65" t="inlineStr">
        <is>
          <t>Site web</t>
        </is>
      </c>
      <c r="H535" s="66" t="n">
        <v>45520</v>
      </c>
      <c r="I535" s="65" t="inlineStr">
        <is>
          <t>Standard</t>
        </is>
      </c>
    </row>
    <row r="536">
      <c r="A536" s="65" t="inlineStr">
        <is>
          <t>CLI-0988</t>
        </is>
      </c>
      <c r="B536" s="65" t="inlineStr">
        <is>
          <t>Pauline Faure</t>
        </is>
      </c>
      <c r="C536" s="65" t="inlineStr">
        <is>
          <t>Particulier</t>
        </is>
      </c>
      <c r="D536" s="65" t="inlineStr">
        <is>
          <t>Lattes</t>
        </is>
      </c>
      <c r="E536" s="65" t="inlineStr">
        <is>
          <t>34970</t>
        </is>
      </c>
      <c r="F536" s="65" t="inlineStr">
        <is>
          <t>Montpellier</t>
        </is>
      </c>
      <c r="G536" s="65" t="inlineStr">
        <is>
          <t>Bouche-à-oreille</t>
        </is>
      </c>
      <c r="H536" s="66" t="n">
        <v>45520</v>
      </c>
      <c r="I536" s="65" t="inlineStr">
        <is>
          <t>Standard</t>
        </is>
      </c>
    </row>
    <row r="537">
      <c r="A537" s="65" t="inlineStr">
        <is>
          <t>CLI-1007</t>
        </is>
      </c>
      <c r="B537" s="65" t="inlineStr">
        <is>
          <t>Cabinet comptable Serval 18</t>
        </is>
      </c>
      <c r="C537" s="65" t="inlineStr">
        <is>
          <t>Professionnel</t>
        </is>
      </c>
      <c r="D537" s="65" t="inlineStr">
        <is>
          <t>Lunel</t>
        </is>
      </c>
      <c r="E537" s="65" t="inlineStr">
        <is>
          <t>34400</t>
        </is>
      </c>
      <c r="F537" s="65" t="inlineStr">
        <is>
          <t>Montpellier</t>
        </is>
      </c>
      <c r="G537" s="65" t="inlineStr">
        <is>
          <t>Google Ads</t>
        </is>
      </c>
      <c r="H537" s="66" t="n">
        <v>45520</v>
      </c>
      <c r="I537" s="65" t="inlineStr">
        <is>
          <t>Lent</t>
        </is>
      </c>
    </row>
    <row r="538">
      <c r="A538" s="65" t="inlineStr">
        <is>
          <t>CLI-0989</t>
        </is>
      </c>
      <c r="B538" s="65" t="inlineStr">
        <is>
          <t>Office HLM Aquitaine 21</t>
        </is>
      </c>
      <c r="C538" s="65" t="inlineStr">
        <is>
          <t>Syndic</t>
        </is>
      </c>
      <c r="D538" s="65" t="inlineStr">
        <is>
          <t>Montpellier</t>
        </is>
      </c>
      <c r="E538" s="65" t="inlineStr">
        <is>
          <t>34000</t>
        </is>
      </c>
      <c r="F538" s="65" t="inlineStr">
        <is>
          <t>Montpellier</t>
        </is>
      </c>
      <c r="G538" s="65" t="inlineStr">
        <is>
          <t>Bouche-à-oreille</t>
        </is>
      </c>
      <c r="H538" s="66" t="n">
        <v>45521</v>
      </c>
      <c r="I538" s="65" t="inlineStr">
        <is>
          <t>Bon payeur</t>
        </is>
      </c>
    </row>
    <row r="539">
      <c r="A539" s="65" t="inlineStr">
        <is>
          <t>CLI-0999</t>
        </is>
      </c>
      <c r="B539" s="65" t="inlineStr">
        <is>
          <t>Franck Bonnet</t>
        </is>
      </c>
      <c r="C539" s="65" t="inlineStr">
        <is>
          <t>Particulier</t>
        </is>
      </c>
      <c r="D539" s="65" t="inlineStr">
        <is>
          <t>Lunel</t>
        </is>
      </c>
      <c r="E539" s="65" t="inlineStr">
        <is>
          <t>34400</t>
        </is>
      </c>
      <c r="F539" s="65" t="inlineStr">
        <is>
          <t>Montpellier</t>
        </is>
      </c>
      <c r="G539" s="65" t="inlineStr">
        <is>
          <t>Prospection</t>
        </is>
      </c>
      <c r="H539" s="66" t="n">
        <v>45521</v>
      </c>
      <c r="I539" s="65" t="inlineStr">
        <is>
          <t>Bon payeur</t>
        </is>
      </c>
    </row>
    <row r="540">
      <c r="A540" s="65" t="inlineStr">
        <is>
          <t>CLI-1008</t>
        </is>
      </c>
      <c r="B540" s="65" t="inlineStr">
        <is>
          <t>Cabinet vétérinaire Dorel 55</t>
        </is>
      </c>
      <c r="C540" s="65" t="inlineStr">
        <is>
          <t>Professionnel</t>
        </is>
      </c>
      <c r="D540" s="65" t="inlineStr">
        <is>
          <t>Castelnau-le-Lez</t>
        </is>
      </c>
      <c r="E540" s="65" t="inlineStr">
        <is>
          <t>34170</t>
        </is>
      </c>
      <c r="F540" s="65" t="inlineStr">
        <is>
          <t>Montpellier</t>
        </is>
      </c>
      <c r="G540" s="65" t="inlineStr">
        <is>
          <t>Annuaire pro</t>
        </is>
      </c>
      <c r="H540" s="66" t="n">
        <v>45521</v>
      </c>
      <c r="I540" s="65" t="inlineStr">
        <is>
          <t>Bon payeur</t>
        </is>
      </c>
    </row>
    <row r="541">
      <c r="A541" s="65" t="inlineStr">
        <is>
          <t>CLI-0529</t>
        </is>
      </c>
      <c r="B541" s="65" t="inlineStr">
        <is>
          <t>Groupe scolaire Jean-Jaurès 25</t>
        </is>
      </c>
      <c r="C541" s="65" t="inlineStr">
        <is>
          <t>Professionnel</t>
        </is>
      </c>
      <c r="D541" s="65" t="inlineStr">
        <is>
          <t>Colomiers</t>
        </is>
      </c>
      <c r="E541" s="65" t="inlineStr">
        <is>
          <t>31770</t>
        </is>
      </c>
      <c r="F541" s="65" t="inlineStr">
        <is>
          <t>Toulouse</t>
        </is>
      </c>
      <c r="G541" s="65" t="inlineStr">
        <is>
          <t>Bouche-à-oreille</t>
        </is>
      </c>
      <c r="H541" s="66" t="n">
        <v>45522</v>
      </c>
      <c r="I541" s="65" t="inlineStr">
        <is>
          <t>Standard</t>
        </is>
      </c>
    </row>
    <row r="542">
      <c r="A542" s="65" t="inlineStr">
        <is>
          <t>CLI-0995</t>
        </is>
      </c>
      <c r="B542" s="65" t="inlineStr">
        <is>
          <t>Alain Roussel</t>
        </is>
      </c>
      <c r="C542" s="65" t="inlineStr">
        <is>
          <t>Particulier</t>
        </is>
      </c>
      <c r="D542" s="65" t="inlineStr">
        <is>
          <t>Montpellier</t>
        </is>
      </c>
      <c r="E542" s="65" t="inlineStr">
        <is>
          <t>34000</t>
        </is>
      </c>
      <c r="F542" s="65" t="inlineStr">
        <is>
          <t>Montpellier</t>
        </is>
      </c>
      <c r="G542" s="65" t="inlineStr">
        <is>
          <t>Bouche-à-oreille</t>
        </is>
      </c>
      <c r="H542" s="66" t="n">
        <v>45522</v>
      </c>
      <c r="I542" s="65" t="inlineStr">
        <is>
          <t>Lent</t>
        </is>
      </c>
    </row>
    <row r="543">
      <c r="A543" s="65" t="inlineStr">
        <is>
          <t>CLI-1005</t>
        </is>
      </c>
      <c r="B543" s="65" t="inlineStr">
        <is>
          <t>Gérard Guerin</t>
        </is>
      </c>
      <c r="C543" s="65" t="inlineStr">
        <is>
          <t>Particulier</t>
        </is>
      </c>
      <c r="D543" s="65" t="inlineStr">
        <is>
          <t>Béziers</t>
        </is>
      </c>
      <c r="E543" s="65" t="inlineStr">
        <is>
          <t>34500</t>
        </is>
      </c>
      <c r="F543" s="65" t="inlineStr">
        <is>
          <t>Montpellier</t>
        </is>
      </c>
      <c r="G543" s="65" t="inlineStr">
        <is>
          <t>Prospection</t>
        </is>
      </c>
      <c r="H543" s="66" t="n">
        <v>45522</v>
      </c>
      <c r="I543" s="65" t="inlineStr">
        <is>
          <t>Standard</t>
        </is>
      </c>
    </row>
    <row r="544">
      <c r="A544" s="65" t="inlineStr">
        <is>
          <t>CLI-0530</t>
        </is>
      </c>
      <c r="B544" s="65" t="inlineStr">
        <is>
          <t>Camille Da Silva</t>
        </is>
      </c>
      <c r="C544" s="65" t="inlineStr">
        <is>
          <t>Particulier</t>
        </is>
      </c>
      <c r="D544" s="65" t="inlineStr">
        <is>
          <t>Toulouse</t>
        </is>
      </c>
      <c r="E544" s="65" t="inlineStr">
        <is>
          <t>31000</t>
        </is>
      </c>
      <c r="F544" s="65" t="inlineStr">
        <is>
          <t>Toulouse</t>
        </is>
      </c>
      <c r="G544" s="65" t="inlineStr">
        <is>
          <t>Google Ads</t>
        </is>
      </c>
      <c r="H544" s="66" t="n">
        <v>45523</v>
      </c>
      <c r="I544" s="65" t="inlineStr">
        <is>
          <t>Bon payeur</t>
        </is>
      </c>
    </row>
    <row r="545">
      <c r="A545" s="65" t="inlineStr">
        <is>
          <t>CLI-0977</t>
        </is>
      </c>
      <c r="B545" s="65" t="inlineStr">
        <is>
          <t>William Masson</t>
        </is>
      </c>
      <c r="C545" s="65" t="inlineStr">
        <is>
          <t>Particulier</t>
        </is>
      </c>
      <c r="D545" s="65" t="inlineStr">
        <is>
          <t>Lunel</t>
        </is>
      </c>
      <c r="E545" s="65" t="inlineStr">
        <is>
          <t>34400</t>
        </is>
      </c>
      <c r="F545" s="65" t="inlineStr">
        <is>
          <t>Montpellier</t>
        </is>
      </c>
      <c r="G545" s="65" t="inlineStr">
        <is>
          <t>Partenaire</t>
        </is>
      </c>
      <c r="H545" s="66" t="n">
        <v>45523</v>
      </c>
      <c r="I545" s="65" t="inlineStr">
        <is>
          <t>Lent</t>
        </is>
      </c>
    </row>
    <row r="546">
      <c r="A546" s="65" t="inlineStr">
        <is>
          <t>CLI-0981</t>
        </is>
      </c>
      <c r="B546" s="65" t="inlineStr">
        <is>
          <t>Hôtel Le Cardinal 84</t>
        </is>
      </c>
      <c r="C546" s="65" t="inlineStr">
        <is>
          <t>Collectivité</t>
        </is>
      </c>
      <c r="D546" s="65" t="inlineStr">
        <is>
          <t>Sète</t>
        </is>
      </c>
      <c r="E546" s="65" t="inlineStr">
        <is>
          <t>34200</t>
        </is>
      </c>
      <c r="F546" s="65" t="inlineStr">
        <is>
          <t>Montpellier</t>
        </is>
      </c>
      <c r="G546" s="65" t="inlineStr">
        <is>
          <t>Annuaire pro</t>
        </is>
      </c>
      <c r="H546" s="66" t="n">
        <v>45523</v>
      </c>
      <c r="I546" s="65" t="inlineStr">
        <is>
          <t>Standard</t>
        </is>
      </c>
    </row>
    <row r="547">
      <c r="A547" s="65" t="inlineStr">
        <is>
          <t>CLI-1004</t>
        </is>
      </c>
      <c r="B547" s="65" t="inlineStr">
        <is>
          <t>Serge Dupuis</t>
        </is>
      </c>
      <c r="C547" s="65" t="inlineStr">
        <is>
          <t>Particulier</t>
        </is>
      </c>
      <c r="D547" s="65" t="inlineStr">
        <is>
          <t>Lattes</t>
        </is>
      </c>
      <c r="E547" s="65" t="inlineStr">
        <is>
          <t>34970</t>
        </is>
      </c>
      <c r="F547" s="65" t="inlineStr">
        <is>
          <t>Montpellier</t>
        </is>
      </c>
      <c r="G547" s="65" t="inlineStr">
        <is>
          <t>Partenaire</t>
        </is>
      </c>
      <c r="H547" s="66" t="n">
        <v>45523</v>
      </c>
      <c r="I547" s="65" t="inlineStr">
        <is>
          <t>Standard</t>
        </is>
      </c>
    </row>
    <row r="548">
      <c r="A548" s="65" t="inlineStr">
        <is>
          <t>CLI-0984</t>
        </is>
      </c>
      <c r="B548" s="65" t="inlineStr">
        <is>
          <t>Clinique du Parc 10</t>
        </is>
      </c>
      <c r="C548" s="65" t="inlineStr">
        <is>
          <t>Professionnel</t>
        </is>
      </c>
      <c r="D548" s="65" t="inlineStr">
        <is>
          <t>Lunel</t>
        </is>
      </c>
      <c r="E548" s="65" t="inlineStr">
        <is>
          <t>34400</t>
        </is>
      </c>
      <c r="F548" s="65" t="inlineStr">
        <is>
          <t>Montpellier</t>
        </is>
      </c>
      <c r="G548" s="65" t="inlineStr">
        <is>
          <t>Partenaire</t>
        </is>
      </c>
      <c r="H548" s="66" t="n">
        <v>45524</v>
      </c>
      <c r="I548" s="65" t="inlineStr">
        <is>
          <t>Standard</t>
        </is>
      </c>
    </row>
    <row r="549">
      <c r="A549" s="65" t="inlineStr">
        <is>
          <t>CLI-0990</t>
        </is>
      </c>
      <c r="B549" s="65" t="inlineStr">
        <is>
          <t>Olivier Lemoine</t>
        </is>
      </c>
      <c r="C549" s="65" t="inlineStr">
        <is>
          <t>Particulier</t>
        </is>
      </c>
      <c r="D549" s="65" t="inlineStr">
        <is>
          <t>Lattes</t>
        </is>
      </c>
      <c r="E549" s="65" t="inlineStr">
        <is>
          <t>34970</t>
        </is>
      </c>
      <c r="F549" s="65" t="inlineStr">
        <is>
          <t>Montpellier</t>
        </is>
      </c>
      <c r="G549" s="65" t="inlineStr">
        <is>
          <t>Google Ads</t>
        </is>
      </c>
      <c r="H549" s="66" t="n">
        <v>45524</v>
      </c>
      <c r="I549" s="65" t="inlineStr">
        <is>
          <t>Standard</t>
        </is>
      </c>
    </row>
    <row r="550">
      <c r="A550" s="65" t="inlineStr">
        <is>
          <t>CLI-1011</t>
        </is>
      </c>
      <c r="B550" s="65" t="inlineStr">
        <is>
          <t>Valérie Perrin</t>
        </is>
      </c>
      <c r="C550" s="65" t="inlineStr">
        <is>
          <t>Particulier</t>
        </is>
      </c>
      <c r="D550" s="65" t="inlineStr">
        <is>
          <t>Sète</t>
        </is>
      </c>
      <c r="E550" s="65" t="inlineStr">
        <is>
          <t>34200</t>
        </is>
      </c>
      <c r="F550" s="65" t="inlineStr">
        <is>
          <t>Montpellier</t>
        </is>
      </c>
      <c r="G550" s="65" t="inlineStr">
        <is>
          <t>Bouche-à-oreille</t>
        </is>
      </c>
      <c r="H550" s="66" t="n">
        <v>45524</v>
      </c>
      <c r="I550" s="65" t="inlineStr">
        <is>
          <t>Bon payeur</t>
        </is>
      </c>
    </row>
    <row r="551">
      <c r="A551" s="65" t="inlineStr">
        <is>
          <t>CLI-1014</t>
        </is>
      </c>
      <c r="B551" s="65" t="inlineStr">
        <is>
          <t>Émile Barbier</t>
        </is>
      </c>
      <c r="C551" s="65" t="inlineStr">
        <is>
          <t>Particulier</t>
        </is>
      </c>
      <c r="D551" s="65" t="inlineStr">
        <is>
          <t>Sète</t>
        </is>
      </c>
      <c r="E551" s="65" t="inlineStr">
        <is>
          <t>34200</t>
        </is>
      </c>
      <c r="F551" s="65" t="inlineStr">
        <is>
          <t>Montpellier</t>
        </is>
      </c>
      <c r="G551" s="65" t="inlineStr">
        <is>
          <t>Site web</t>
        </is>
      </c>
      <c r="H551" s="66" t="n">
        <v>45524</v>
      </c>
      <c r="I551" s="65" t="inlineStr">
        <is>
          <t>Standard</t>
        </is>
      </c>
    </row>
    <row r="552">
      <c r="A552" s="65" t="inlineStr">
        <is>
          <t>CLI-1001</t>
        </is>
      </c>
      <c r="B552" s="65" t="inlineStr">
        <is>
          <t>CCAS de Muret 68</t>
        </is>
      </c>
      <c r="C552" s="65" t="inlineStr">
        <is>
          <t>Syndic</t>
        </is>
      </c>
      <c r="D552" s="65" t="inlineStr">
        <is>
          <t>Montpellier</t>
        </is>
      </c>
      <c r="E552" s="65" t="inlineStr">
        <is>
          <t>34000</t>
        </is>
      </c>
      <c r="F552" s="65" t="inlineStr">
        <is>
          <t>Montpellier</t>
        </is>
      </c>
      <c r="G552" s="65" t="inlineStr">
        <is>
          <t>Bouche-à-oreille</t>
        </is>
      </c>
      <c r="H552" s="66" t="n">
        <v>45525</v>
      </c>
      <c r="I552" s="65" t="inlineStr">
        <is>
          <t>Standard</t>
        </is>
      </c>
    </row>
    <row r="553">
      <c r="A553" s="65" t="inlineStr">
        <is>
          <t>CLI-1013</t>
        </is>
      </c>
      <c r="B553" s="65" t="inlineStr">
        <is>
          <t>Office HLM Aquitaine 98</t>
        </is>
      </c>
      <c r="C553" s="65" t="inlineStr">
        <is>
          <t>Professionnel</t>
        </is>
      </c>
      <c r="D553" s="65" t="inlineStr">
        <is>
          <t>Sète</t>
        </is>
      </c>
      <c r="E553" s="65" t="inlineStr">
        <is>
          <t>34200</t>
        </is>
      </c>
      <c r="F553" s="65" t="inlineStr">
        <is>
          <t>Montpellier</t>
        </is>
      </c>
      <c r="G553" s="65" t="inlineStr">
        <is>
          <t>Site web</t>
        </is>
      </c>
      <c r="H553" s="66" t="n">
        <v>45525</v>
      </c>
      <c r="I553" s="65" t="inlineStr">
        <is>
          <t>Standard</t>
        </is>
      </c>
    </row>
    <row r="554">
      <c r="A554" s="65" t="inlineStr">
        <is>
          <t>CLI-0531</t>
        </is>
      </c>
      <c r="B554" s="65" t="inlineStr">
        <is>
          <t>SARL Toitures Sud 25</t>
        </is>
      </c>
      <c r="C554" s="65" t="inlineStr">
        <is>
          <t>Collectivité</t>
        </is>
      </c>
      <c r="D554" s="65" t="inlineStr">
        <is>
          <t>Mérignac</t>
        </is>
      </c>
      <c r="E554" s="65" t="inlineStr">
        <is>
          <t>33700</t>
        </is>
      </c>
      <c r="F554" s="65" t="inlineStr">
        <is>
          <t>Bordeaux</t>
        </is>
      </c>
      <c r="G554" s="65" t="inlineStr">
        <is>
          <t>Bouche-à-oreille</t>
        </is>
      </c>
      <c r="H554" s="66" t="n">
        <v>45526</v>
      </c>
      <c r="I554" s="65" t="inlineStr">
        <is>
          <t>Litigieux</t>
        </is>
      </c>
    </row>
    <row r="555">
      <c r="A555" s="65" t="inlineStr">
        <is>
          <t>CLI-0532</t>
        </is>
      </c>
      <c r="B555" s="65" t="inlineStr">
        <is>
          <t>Nathalie Lefèvre</t>
        </is>
      </c>
      <c r="C555" s="65" t="inlineStr">
        <is>
          <t>Particulier</t>
        </is>
      </c>
      <c r="D555" s="65" t="inlineStr">
        <is>
          <t>Pessac</t>
        </is>
      </c>
      <c r="E555" s="65" t="inlineStr">
        <is>
          <t>33600</t>
        </is>
      </c>
      <c r="F555" s="65" t="inlineStr">
        <is>
          <t>Bordeaux</t>
        </is>
      </c>
      <c r="G555" s="65" t="inlineStr">
        <is>
          <t>Partenaire</t>
        </is>
      </c>
      <c r="H555" s="66" t="n">
        <v>45527</v>
      </c>
      <c r="I555" s="65" t="inlineStr">
        <is>
          <t>Litigieux</t>
        </is>
      </c>
    </row>
    <row r="556">
      <c r="A556" s="65" t="inlineStr">
        <is>
          <t>CLI-1002</t>
        </is>
      </c>
      <c r="B556" s="65" t="inlineStr">
        <is>
          <t>Valérie Moreau</t>
        </is>
      </c>
      <c r="C556" s="65" t="inlineStr">
        <is>
          <t>Particulier</t>
        </is>
      </c>
      <c r="D556" s="65" t="inlineStr">
        <is>
          <t>Castelnau-le-Lez</t>
        </is>
      </c>
      <c r="E556" s="65" t="inlineStr">
        <is>
          <t>34170</t>
        </is>
      </c>
      <c r="F556" s="65" t="inlineStr">
        <is>
          <t>Montpellier</t>
        </is>
      </c>
      <c r="G556" s="65" t="inlineStr">
        <is>
          <t>Site web</t>
        </is>
      </c>
      <c r="H556" s="66" t="n">
        <v>45528</v>
      </c>
      <c r="I556" s="65" t="inlineStr">
        <is>
          <t>Bon payeur</t>
        </is>
      </c>
    </row>
    <row r="557">
      <c r="A557" s="65" t="inlineStr">
        <is>
          <t>CLI-0533</t>
        </is>
      </c>
      <c r="B557" s="65" t="inlineStr">
        <is>
          <t>Boulangerie Marchetti 42</t>
        </is>
      </c>
      <c r="C557" s="65" t="inlineStr">
        <is>
          <t>Professionnel</t>
        </is>
      </c>
      <c r="D557" s="65" t="inlineStr">
        <is>
          <t>Libourne</t>
        </is>
      </c>
      <c r="E557" s="65" t="inlineStr">
        <is>
          <t>33500</t>
        </is>
      </c>
      <c r="F557" s="65" t="inlineStr">
        <is>
          <t>Bordeaux</t>
        </is>
      </c>
      <c r="G557" s="65" t="inlineStr">
        <is>
          <t>Bouche-à-oreille</t>
        </is>
      </c>
      <c r="H557" s="66" t="n">
        <v>45529</v>
      </c>
      <c r="I557" s="65" t="inlineStr">
        <is>
          <t>Litigieux</t>
        </is>
      </c>
    </row>
    <row r="558">
      <c r="A558" s="65" t="inlineStr">
        <is>
          <t>CLI-1003</t>
        </is>
      </c>
      <c r="B558" s="65" t="inlineStr">
        <is>
          <t>Cabinet Vergne Immobilier 3</t>
        </is>
      </c>
      <c r="C558" s="65" t="inlineStr">
        <is>
          <t>Collectivité</t>
        </is>
      </c>
      <c r="D558" s="65" t="inlineStr">
        <is>
          <t>Lattes</t>
        </is>
      </c>
      <c r="E558" s="65" t="inlineStr">
        <is>
          <t>34970</t>
        </is>
      </c>
      <c r="F558" s="65" t="inlineStr">
        <is>
          <t>Montpellier</t>
        </is>
      </c>
      <c r="G558" s="65" t="inlineStr">
        <is>
          <t>Bouche-à-oreille</t>
        </is>
      </c>
      <c r="H558" s="66" t="n">
        <v>45529</v>
      </c>
      <c r="I558" s="65" t="inlineStr">
        <is>
          <t>Standard</t>
        </is>
      </c>
    </row>
    <row r="559">
      <c r="A559" s="65" t="inlineStr">
        <is>
          <t>CLI-1015</t>
        </is>
      </c>
      <c r="B559" s="65" t="inlineStr">
        <is>
          <t>Delphine Dupuis</t>
        </is>
      </c>
      <c r="C559" s="65" t="inlineStr">
        <is>
          <t>Particulier</t>
        </is>
      </c>
      <c r="D559" s="65" t="inlineStr">
        <is>
          <t>Lunel</t>
        </is>
      </c>
      <c r="E559" s="65" t="inlineStr">
        <is>
          <t>34400</t>
        </is>
      </c>
      <c r="F559" s="65" t="inlineStr">
        <is>
          <t>Montpellier</t>
        </is>
      </c>
      <c r="G559" s="65" t="inlineStr">
        <is>
          <t>Annuaire pro</t>
        </is>
      </c>
      <c r="H559" s="66" t="n">
        <v>45529</v>
      </c>
      <c r="I559" s="65" t="inlineStr">
        <is>
          <t>Bon payeur</t>
        </is>
      </c>
    </row>
    <row r="560">
      <c r="A560" s="65" t="inlineStr">
        <is>
          <t>CLI-0534</t>
        </is>
      </c>
      <c r="B560" s="65" t="inlineStr">
        <is>
          <t>Camille Dupuis</t>
        </is>
      </c>
      <c r="C560" s="65" t="inlineStr">
        <is>
          <t>Particulier</t>
        </is>
      </c>
      <c r="D560" s="65" t="inlineStr">
        <is>
          <t>Colomiers</t>
        </is>
      </c>
      <c r="E560" s="65" t="inlineStr">
        <is>
          <t>31770</t>
        </is>
      </c>
      <c r="F560" s="65" t="inlineStr">
        <is>
          <t>Toulouse</t>
        </is>
      </c>
      <c r="G560" s="65" t="inlineStr">
        <is>
          <t>Partenaire</t>
        </is>
      </c>
      <c r="H560" s="66" t="n">
        <v>45530</v>
      </c>
      <c r="I560" s="65" t="inlineStr">
        <is>
          <t>Standard</t>
        </is>
      </c>
    </row>
    <row r="561">
      <c r="A561" s="65" t="inlineStr">
        <is>
          <t>CLI-0987</t>
        </is>
      </c>
      <c r="B561" s="65" t="inlineStr">
        <is>
          <t>Auto-école Conduite Plus 82</t>
        </is>
      </c>
      <c r="C561" s="65" t="inlineStr">
        <is>
          <t>Collectivité</t>
        </is>
      </c>
      <c r="D561" s="65" t="inlineStr">
        <is>
          <t>Montpellier</t>
        </is>
      </c>
      <c r="E561" s="65" t="inlineStr">
        <is>
          <t>34000</t>
        </is>
      </c>
      <c r="F561" s="65" t="inlineStr">
        <is>
          <t>Montpellier</t>
        </is>
      </c>
      <c r="G561" s="65" t="inlineStr">
        <is>
          <t>Partenaire</t>
        </is>
      </c>
      <c r="H561" s="66" t="n">
        <v>45530</v>
      </c>
      <c r="I561" s="65" t="inlineStr">
        <is>
          <t>Bon payeur</t>
        </is>
      </c>
    </row>
    <row r="562">
      <c r="A562" s="65" t="inlineStr">
        <is>
          <t>CLI-0994</t>
        </is>
      </c>
      <c r="B562" s="65" t="inlineStr">
        <is>
          <t>Ulysse Charpentier</t>
        </is>
      </c>
      <c r="C562" s="65" t="inlineStr">
        <is>
          <t>Particulier</t>
        </is>
      </c>
      <c r="D562" s="65" t="inlineStr">
        <is>
          <t>Sète</t>
        </is>
      </c>
      <c r="E562" s="65" t="inlineStr">
        <is>
          <t>34200</t>
        </is>
      </c>
      <c r="F562" s="65" t="inlineStr">
        <is>
          <t>Montpellier</t>
        </is>
      </c>
      <c r="G562" s="65" t="inlineStr">
        <is>
          <t>Partenaire</t>
        </is>
      </c>
      <c r="H562" s="66" t="n">
        <v>45530</v>
      </c>
      <c r="I562" s="65" t="inlineStr">
        <is>
          <t>Lent</t>
        </is>
      </c>
    </row>
    <row r="563">
      <c r="A563" s="65" t="inlineStr">
        <is>
          <t>CLI-0998</t>
        </is>
      </c>
      <c r="B563" s="65" t="inlineStr">
        <is>
          <t>Lycée Saint-Exupéry 69</t>
        </is>
      </c>
      <c r="C563" s="65" t="inlineStr">
        <is>
          <t>Professionnel</t>
        </is>
      </c>
      <c r="D563" s="65" t="inlineStr">
        <is>
          <t>Lunel</t>
        </is>
      </c>
      <c r="E563" s="65" t="inlineStr">
        <is>
          <t>34400</t>
        </is>
      </c>
      <c r="F563" s="65" t="inlineStr">
        <is>
          <t>Montpellier</t>
        </is>
      </c>
      <c r="G563" s="65" t="inlineStr">
        <is>
          <t>Bouche-à-oreille</t>
        </is>
      </c>
      <c r="H563" s="66" t="n">
        <v>45530</v>
      </c>
      <c r="I563" s="65" t="inlineStr">
        <is>
          <t>Lent</t>
        </is>
      </c>
    </row>
    <row r="564">
      <c r="A564" s="65" t="inlineStr">
        <is>
          <t>CLI-0535</t>
        </is>
      </c>
      <c r="B564" s="65" t="inlineStr">
        <is>
          <t>Mairie de Lattes 8</t>
        </is>
      </c>
      <c r="C564" s="65" t="inlineStr">
        <is>
          <t>Professionnel</t>
        </is>
      </c>
      <c r="D564" s="65" t="inlineStr">
        <is>
          <t>Talence</t>
        </is>
      </c>
      <c r="E564" s="65" t="inlineStr">
        <is>
          <t>33400</t>
        </is>
      </c>
      <c r="F564" s="65" t="inlineStr">
        <is>
          <t>Bordeaux</t>
        </is>
      </c>
      <c r="G564" s="65" t="inlineStr">
        <is>
          <t>Site web</t>
        </is>
      </c>
      <c r="H564" s="66" t="n">
        <v>45531</v>
      </c>
      <c r="I564" s="65" t="inlineStr">
        <is>
          <t>Bon payeur</t>
        </is>
      </c>
    </row>
    <row r="565">
      <c r="A565" s="65" t="inlineStr">
        <is>
          <t>CLI-0985</t>
        </is>
      </c>
      <c r="B565" s="65" t="inlineStr">
        <is>
          <t>Kevin Bonnet</t>
        </is>
      </c>
      <c r="C565" s="65" t="inlineStr">
        <is>
          <t>Particulier</t>
        </is>
      </c>
      <c r="D565" s="65" t="inlineStr">
        <is>
          <t>Béziers</t>
        </is>
      </c>
      <c r="E565" s="65" t="inlineStr">
        <is>
          <t>34500</t>
        </is>
      </c>
      <c r="F565" s="65" t="inlineStr">
        <is>
          <t>Montpellier</t>
        </is>
      </c>
      <c r="G565" s="65" t="inlineStr">
        <is>
          <t>Annuaire pro</t>
        </is>
      </c>
      <c r="H565" s="66" t="n">
        <v>45531</v>
      </c>
      <c r="I565" s="65" t="inlineStr">
        <is>
          <t>Bon payeur</t>
        </is>
      </c>
    </row>
    <row r="566">
      <c r="A566" s="65" t="inlineStr">
        <is>
          <t>CLI-0986</t>
        </is>
      </c>
      <c r="B566" s="65" t="inlineStr">
        <is>
          <t>Alain Dupuis</t>
        </is>
      </c>
      <c r="C566" s="65" t="inlineStr">
        <is>
          <t>Particulier</t>
        </is>
      </c>
      <c r="D566" s="65" t="inlineStr">
        <is>
          <t>Sète</t>
        </is>
      </c>
      <c r="E566" s="65" t="inlineStr">
        <is>
          <t>34200</t>
        </is>
      </c>
      <c r="F566" s="65" t="inlineStr">
        <is>
          <t>Montpellier</t>
        </is>
      </c>
      <c r="G566" s="65" t="inlineStr">
        <is>
          <t>Bouche-à-oreille</t>
        </is>
      </c>
      <c r="H566" s="66" t="n">
        <v>45531</v>
      </c>
      <c r="I566" s="65" t="inlineStr">
        <is>
          <t>Bon payeur</t>
        </is>
      </c>
    </row>
    <row r="567">
      <c r="A567" s="65" t="inlineStr">
        <is>
          <t>CLI-0992</t>
        </is>
      </c>
      <c r="B567" s="65" t="inlineStr">
        <is>
          <t>Camille Brun</t>
        </is>
      </c>
      <c r="C567" s="65" t="inlineStr">
        <is>
          <t>Particulier</t>
        </is>
      </c>
      <c r="D567" s="65" t="inlineStr">
        <is>
          <t>Montpellier</t>
        </is>
      </c>
      <c r="E567" s="65" t="inlineStr">
        <is>
          <t>34000</t>
        </is>
      </c>
      <c r="F567" s="65" t="inlineStr">
        <is>
          <t>Montpellier</t>
        </is>
      </c>
      <c r="G567" s="65" t="inlineStr">
        <is>
          <t>Bouche-à-oreille</t>
        </is>
      </c>
      <c r="H567" s="66" t="n">
        <v>45531</v>
      </c>
      <c r="I567" s="65" t="inlineStr">
        <is>
          <t>Bon payeur</t>
        </is>
      </c>
    </row>
    <row r="568">
      <c r="A568" s="65" t="inlineStr">
        <is>
          <t>CLI-1009</t>
        </is>
      </c>
      <c r="B568" s="65" t="inlineStr">
        <is>
          <t>Delphine Da Silva</t>
        </is>
      </c>
      <c r="C568" s="65" t="inlineStr">
        <is>
          <t>Particulier</t>
        </is>
      </c>
      <c r="D568" s="65" t="inlineStr">
        <is>
          <t>Sète</t>
        </is>
      </c>
      <c r="E568" s="65" t="inlineStr">
        <is>
          <t>34200</t>
        </is>
      </c>
      <c r="F568" s="65" t="inlineStr">
        <is>
          <t>Montpellier</t>
        </is>
      </c>
      <c r="G568" s="65" t="inlineStr">
        <is>
          <t>Site web</t>
        </is>
      </c>
      <c r="H568" s="66" t="n">
        <v>45531</v>
      </c>
      <c r="I568" s="65" t="inlineStr">
        <is>
          <t>Bon payeur</t>
        </is>
      </c>
    </row>
    <row r="569">
      <c r="A569" s="65" t="inlineStr">
        <is>
          <t>CLI-1010</t>
        </is>
      </c>
      <c r="B569" s="65" t="inlineStr">
        <is>
          <t>Cédric Poirier</t>
        </is>
      </c>
      <c r="C569" s="65" t="inlineStr">
        <is>
          <t>Particulier</t>
        </is>
      </c>
      <c r="D569" s="65" t="inlineStr">
        <is>
          <t>Castelnau-le-Lez</t>
        </is>
      </c>
      <c r="E569" s="65" t="inlineStr">
        <is>
          <t>34170</t>
        </is>
      </c>
      <c r="F569" s="65" t="inlineStr">
        <is>
          <t>Montpellier</t>
        </is>
      </c>
      <c r="G569" s="65" t="inlineStr">
        <is>
          <t>Site web</t>
        </is>
      </c>
      <c r="H569" s="66" t="n">
        <v>45531</v>
      </c>
      <c r="I569" s="65" t="inlineStr">
        <is>
          <t>Standard</t>
        </is>
      </c>
    </row>
    <row r="570">
      <c r="A570" s="65" t="inlineStr">
        <is>
          <t>CLI-1016</t>
        </is>
      </c>
      <c r="B570" s="65" t="inlineStr">
        <is>
          <t>Delphine Poirier</t>
        </is>
      </c>
      <c r="C570" s="65" t="inlineStr">
        <is>
          <t>Particulier</t>
        </is>
      </c>
      <c r="D570" s="65" t="inlineStr">
        <is>
          <t>Lunel</t>
        </is>
      </c>
      <c r="E570" s="65" t="inlineStr">
        <is>
          <t>34400</t>
        </is>
      </c>
      <c r="F570" s="65" t="inlineStr">
        <is>
          <t>Montpellier</t>
        </is>
      </c>
      <c r="G570" s="65" t="inlineStr">
        <is>
          <t>Site web</t>
        </is>
      </c>
      <c r="H570" s="66" t="n">
        <v>45531</v>
      </c>
      <c r="I570" s="65" t="inlineStr">
        <is>
          <t>Standard</t>
        </is>
      </c>
    </row>
    <row r="571">
      <c r="A571" s="65" t="inlineStr">
        <is>
          <t>CLI-1017</t>
        </is>
      </c>
      <c r="B571" s="65" t="inlineStr">
        <is>
          <t>Laure Girard</t>
        </is>
      </c>
      <c r="C571" s="65" t="inlineStr">
        <is>
          <t>Particulier</t>
        </is>
      </c>
      <c r="D571" s="65" t="inlineStr">
        <is>
          <t>Béziers</t>
        </is>
      </c>
      <c r="E571" s="65" t="inlineStr">
        <is>
          <t>34500</t>
        </is>
      </c>
      <c r="F571" s="65" t="inlineStr">
        <is>
          <t>Montpellier</t>
        </is>
      </c>
      <c r="G571" s="65" t="inlineStr">
        <is>
          <t>Google Ads</t>
        </is>
      </c>
      <c r="H571" s="66" t="n">
        <v>45531</v>
      </c>
      <c r="I571" s="65" t="inlineStr">
        <is>
          <t>Bon payeur</t>
        </is>
      </c>
    </row>
    <row r="572">
      <c r="A572" s="65" t="inlineStr">
        <is>
          <t>CLI-0536</t>
        </is>
      </c>
      <c r="B572" s="65" t="inlineStr">
        <is>
          <t>Gaëlle Chevalier</t>
        </is>
      </c>
      <c r="C572" s="65" t="inlineStr">
        <is>
          <t>Particulier</t>
        </is>
      </c>
      <c r="D572" s="65" t="inlineStr">
        <is>
          <t>Muret</t>
        </is>
      </c>
      <c r="E572" s="65" t="inlineStr">
        <is>
          <t>31600</t>
        </is>
      </c>
      <c r="F572" s="65" t="inlineStr">
        <is>
          <t>Toulouse</t>
        </is>
      </c>
      <c r="G572" s="65" t="inlineStr">
        <is>
          <t>Partenaire</t>
        </is>
      </c>
      <c r="H572" s="66" t="n">
        <v>45532</v>
      </c>
      <c r="I572" s="65" t="inlineStr">
        <is>
          <t>Standard</t>
        </is>
      </c>
    </row>
    <row r="573">
      <c r="A573" s="65" t="inlineStr">
        <is>
          <t>CLI-0975</t>
        </is>
      </c>
      <c r="B573" s="65" t="inlineStr">
        <is>
          <t>Ulysse Vidal</t>
        </is>
      </c>
      <c r="C573" s="65" t="inlineStr">
        <is>
          <t>Particulier</t>
        </is>
      </c>
      <c r="D573" s="65" t="inlineStr">
        <is>
          <t>Sète</t>
        </is>
      </c>
      <c r="E573" s="65" t="inlineStr">
        <is>
          <t>34200</t>
        </is>
      </c>
      <c r="F573" s="65" t="inlineStr">
        <is>
          <t>Montpellier</t>
        </is>
      </c>
      <c r="G573" s="65" t="inlineStr">
        <is>
          <t>Partenaire</t>
        </is>
      </c>
      <c r="H573" s="66" t="n">
        <v>45532</v>
      </c>
      <c r="I573" s="65" t="inlineStr">
        <is>
          <t>Bon payeur</t>
        </is>
      </c>
    </row>
    <row r="574">
      <c r="A574" s="65" t="inlineStr">
        <is>
          <t>CLI-0980</t>
        </is>
      </c>
      <c r="B574" s="65" t="inlineStr">
        <is>
          <t>Brasserie du Port 38</t>
        </is>
      </c>
      <c r="C574" s="65" t="inlineStr">
        <is>
          <t>Professionnel</t>
        </is>
      </c>
      <c r="D574" s="65" t="inlineStr">
        <is>
          <t>Lunel</t>
        </is>
      </c>
      <c r="E574" s="65" t="inlineStr">
        <is>
          <t>34400</t>
        </is>
      </c>
      <c r="F574" s="65" t="inlineStr">
        <is>
          <t>Montpellier</t>
        </is>
      </c>
      <c r="G574" s="65" t="inlineStr">
        <is>
          <t>Bouche-à-oreille</t>
        </is>
      </c>
      <c r="H574" s="66" t="n">
        <v>45532</v>
      </c>
      <c r="I574" s="65" t="inlineStr">
        <is>
          <t>Bon payeur</t>
        </is>
      </c>
    </row>
    <row r="575">
      <c r="A575" s="65" t="inlineStr">
        <is>
          <t>CLI-0979</t>
        </is>
      </c>
      <c r="B575" s="65" t="inlineStr">
        <is>
          <t>Franck Charpentier</t>
        </is>
      </c>
      <c r="C575" s="65" t="inlineStr">
        <is>
          <t>Particulier</t>
        </is>
      </c>
      <c r="D575" s="65" t="inlineStr">
        <is>
          <t>Lattes</t>
        </is>
      </c>
      <c r="E575" s="65" t="inlineStr">
        <is>
          <t>34970</t>
        </is>
      </c>
      <c r="F575" s="65" t="inlineStr">
        <is>
          <t>Montpellier</t>
        </is>
      </c>
      <c r="G575" s="65" t="inlineStr">
        <is>
          <t>Partenaire</t>
        </is>
      </c>
      <c r="H575" s="66" t="n">
        <v>45533</v>
      </c>
      <c r="I575" s="65" t="inlineStr">
        <is>
          <t>Bon payeur</t>
        </is>
      </c>
    </row>
    <row r="576">
      <c r="A576" s="65" t="inlineStr">
        <is>
          <t>CLI-0537</t>
        </is>
      </c>
      <c r="B576" s="65" t="inlineStr">
        <is>
          <t>Camille Masson</t>
        </is>
      </c>
      <c r="C576" s="65" t="inlineStr">
        <is>
          <t>Particulier</t>
        </is>
      </c>
      <c r="D576" s="65" t="inlineStr">
        <is>
          <t>Toulouse</t>
        </is>
      </c>
      <c r="E576" s="65" t="inlineStr">
        <is>
          <t>31000</t>
        </is>
      </c>
      <c r="F576" s="65" t="inlineStr">
        <is>
          <t>Toulouse</t>
        </is>
      </c>
      <c r="G576" s="65" t="inlineStr">
        <is>
          <t>Google Ads</t>
        </is>
      </c>
      <c r="H576" s="66" t="n">
        <v>45534</v>
      </c>
      <c r="I576" s="65" t="inlineStr">
        <is>
          <t>Bon payeur</t>
        </is>
      </c>
    </row>
    <row r="577">
      <c r="A577" s="65" t="inlineStr">
        <is>
          <t>CLI-0982</t>
        </is>
      </c>
      <c r="B577" s="65" t="inlineStr">
        <is>
          <t>Salle de sport Ironfit 13</t>
        </is>
      </c>
      <c r="C577" s="65" t="inlineStr">
        <is>
          <t>Syndic</t>
        </is>
      </c>
      <c r="D577" s="65" t="inlineStr">
        <is>
          <t>Sète</t>
        </is>
      </c>
      <c r="E577" s="65" t="inlineStr">
        <is>
          <t>34200</t>
        </is>
      </c>
      <c r="F577" s="65" t="inlineStr">
        <is>
          <t>Montpellier</t>
        </is>
      </c>
      <c r="G577" s="65" t="inlineStr">
        <is>
          <t>Annuaire pro</t>
        </is>
      </c>
      <c r="H577" s="66" t="n">
        <v>45534</v>
      </c>
      <c r="I577" s="65" t="inlineStr">
        <is>
          <t>Standard</t>
        </is>
      </c>
    </row>
    <row r="578">
      <c r="A578" s="65" t="inlineStr">
        <is>
          <t>CLI-1019</t>
        </is>
      </c>
      <c r="B578" s="65" t="inlineStr">
        <is>
          <t>Joëlle Faure</t>
        </is>
      </c>
      <c r="C578" s="65" t="inlineStr">
        <is>
          <t>Particulier</t>
        </is>
      </c>
      <c r="D578" s="65" t="inlineStr">
        <is>
          <t>Sète</t>
        </is>
      </c>
      <c r="E578" s="65" t="inlineStr">
        <is>
          <t>34200</t>
        </is>
      </c>
      <c r="F578" s="65" t="inlineStr">
        <is>
          <t>Montpellier</t>
        </is>
      </c>
      <c r="G578" s="65" t="inlineStr">
        <is>
          <t>Annuaire pro</t>
        </is>
      </c>
      <c r="H578" s="66" t="n">
        <v>45534</v>
      </c>
      <c r="I578" s="65" t="inlineStr">
        <is>
          <t>Bon payeur</t>
        </is>
      </c>
    </row>
    <row r="579">
      <c r="A579" s="65" t="inlineStr">
        <is>
          <t>CLI-0976</t>
        </is>
      </c>
      <c r="B579" s="65" t="inlineStr">
        <is>
          <t>Clinique du Parc 18</t>
        </is>
      </c>
      <c r="C579" s="65" t="inlineStr">
        <is>
          <t>Professionnel</t>
        </is>
      </c>
      <c r="D579" s="65" t="inlineStr">
        <is>
          <t>Béziers</t>
        </is>
      </c>
      <c r="E579" s="65" t="inlineStr">
        <is>
          <t>34500</t>
        </is>
      </c>
      <c r="F579" s="65" t="inlineStr">
        <is>
          <t>Montpellier</t>
        </is>
      </c>
      <c r="G579" s="65" t="inlineStr">
        <is>
          <t>Bouche-à-oreille</t>
        </is>
      </c>
      <c r="H579" s="66" t="n">
        <v>45535</v>
      </c>
      <c r="I579" s="65" t="inlineStr">
        <is>
          <t>Bon payeur</t>
        </is>
      </c>
    </row>
    <row r="580">
      <c r="A580" s="65" t="inlineStr">
        <is>
          <t>CLI-0996</t>
        </is>
      </c>
      <c r="B580" s="65" t="inlineStr">
        <is>
          <t>Salle de sport Ironfit 27</t>
        </is>
      </c>
      <c r="C580" s="65" t="inlineStr">
        <is>
          <t>Syndic</t>
        </is>
      </c>
      <c r="D580" s="65" t="inlineStr">
        <is>
          <t>Sète</t>
        </is>
      </c>
      <c r="E580" s="65" t="inlineStr">
        <is>
          <t>34200</t>
        </is>
      </c>
      <c r="F580" s="65" t="inlineStr">
        <is>
          <t>Montpellier</t>
        </is>
      </c>
      <c r="G580" s="65" t="inlineStr">
        <is>
          <t>Bouche-à-oreille</t>
        </is>
      </c>
      <c r="H580" s="66" t="n">
        <v>45535</v>
      </c>
      <c r="I580" s="65" t="inlineStr">
        <is>
          <t>Bon payeur</t>
        </is>
      </c>
    </row>
    <row r="581">
      <c r="A581" s="65" t="inlineStr">
        <is>
          <t>CLI-1000</t>
        </is>
      </c>
      <c r="B581" s="65" t="inlineStr">
        <is>
          <t>Pauline Barbier</t>
        </is>
      </c>
      <c r="C581" s="65" t="inlineStr">
        <is>
          <t>Particulier</t>
        </is>
      </c>
      <c r="D581" s="65" t="inlineStr">
        <is>
          <t>Castelnau-le-Lez</t>
        </is>
      </c>
      <c r="E581" s="65" t="inlineStr">
        <is>
          <t>34170</t>
        </is>
      </c>
      <c r="F581" s="65" t="inlineStr">
        <is>
          <t>Montpellier</t>
        </is>
      </c>
      <c r="G581" s="65" t="inlineStr">
        <is>
          <t>Site web</t>
        </is>
      </c>
      <c r="H581" s="66" t="n">
        <v>45536</v>
      </c>
      <c r="I581" s="65" t="inlineStr">
        <is>
          <t>Bon payeur</t>
        </is>
      </c>
    </row>
    <row r="582">
      <c r="A582" s="65" t="inlineStr">
        <is>
          <t>CLI-1012</t>
        </is>
      </c>
      <c r="B582" s="65" t="inlineStr">
        <is>
          <t>Clinique du Parc 97</t>
        </is>
      </c>
      <c r="C582" s="65" t="inlineStr">
        <is>
          <t>Professionnel</t>
        </is>
      </c>
      <c r="D582" s="65" t="inlineStr">
        <is>
          <t>Lattes</t>
        </is>
      </c>
      <c r="E582" s="65" t="inlineStr">
        <is>
          <t>34970</t>
        </is>
      </c>
      <c r="F582" s="65" t="inlineStr">
        <is>
          <t>Montpellier</t>
        </is>
      </c>
      <c r="G582" s="65" t="inlineStr">
        <is>
          <t>Partenaire</t>
        </is>
      </c>
      <c r="H582" s="66" t="n">
        <v>45536</v>
      </c>
      <c r="I582" s="65" t="inlineStr">
        <is>
          <t>Standard</t>
        </is>
      </c>
    </row>
    <row r="583">
      <c r="A583" s="65" t="inlineStr">
        <is>
          <t>CLI-1018</t>
        </is>
      </c>
      <c r="B583" s="65" t="inlineStr">
        <is>
          <t>Damien Colin</t>
        </is>
      </c>
      <c r="C583" s="65" t="inlineStr">
        <is>
          <t>Particulier</t>
        </is>
      </c>
      <c r="D583" s="65" t="inlineStr">
        <is>
          <t>Castelnau-le-Lez</t>
        </is>
      </c>
      <c r="E583" s="65" t="inlineStr">
        <is>
          <t>34170</t>
        </is>
      </c>
      <c r="F583" s="65" t="inlineStr">
        <is>
          <t>Montpellier</t>
        </is>
      </c>
      <c r="G583" s="65" t="inlineStr">
        <is>
          <t>Bouche-à-oreille</t>
        </is>
      </c>
      <c r="H583" s="66" t="n">
        <v>45536</v>
      </c>
      <c r="I583" s="65" t="inlineStr">
        <is>
          <t>Bon payeur</t>
        </is>
      </c>
    </row>
    <row r="584">
      <c r="A584" s="65" t="inlineStr">
        <is>
          <t>CLI-0538</t>
        </is>
      </c>
      <c r="B584" s="65" t="inlineStr">
        <is>
          <t>Tiphaine Marchal</t>
        </is>
      </c>
      <c r="C584" s="65" t="inlineStr">
        <is>
          <t>Particulier</t>
        </is>
      </c>
      <c r="D584" s="65" t="inlineStr">
        <is>
          <t>Pessac</t>
        </is>
      </c>
      <c r="E584" s="65" t="inlineStr">
        <is>
          <t>33600</t>
        </is>
      </c>
      <c r="F584" s="65" t="inlineStr">
        <is>
          <t>Bordeaux</t>
        </is>
      </c>
      <c r="G584" s="65" t="inlineStr">
        <is>
          <t>Annuaire pro</t>
        </is>
      </c>
      <c r="H584" s="66" t="n">
        <v>45538</v>
      </c>
      <c r="I584" s="65" t="inlineStr">
        <is>
          <t>Bon payeur</t>
        </is>
      </c>
    </row>
    <row r="585">
      <c r="A585" s="65" t="inlineStr">
        <is>
          <t>CLI-0539</t>
        </is>
      </c>
      <c r="B585" s="65" t="inlineStr">
        <is>
          <t>Elsa Nguyen</t>
        </is>
      </c>
      <c r="C585" s="65" t="inlineStr">
        <is>
          <t>Particulier</t>
        </is>
      </c>
      <c r="D585" s="65" t="inlineStr">
        <is>
          <t>Tournefeuille</t>
        </is>
      </c>
      <c r="E585" s="65" t="inlineStr">
        <is>
          <t>31170</t>
        </is>
      </c>
      <c r="F585" s="65" t="inlineStr">
        <is>
          <t>Toulouse</t>
        </is>
      </c>
      <c r="G585" s="65" t="inlineStr">
        <is>
          <t>Site web</t>
        </is>
      </c>
      <c r="H585" s="66" t="n">
        <v>45540</v>
      </c>
      <c r="I585" s="65" t="inlineStr">
        <is>
          <t>Bon payeur</t>
        </is>
      </c>
    </row>
    <row r="586">
      <c r="A586" s="65" t="inlineStr">
        <is>
          <t>CLI-0540</t>
        </is>
      </c>
      <c r="B586" s="65" t="inlineStr">
        <is>
          <t>Marc Gaillard</t>
        </is>
      </c>
      <c r="C586" s="65" t="inlineStr">
        <is>
          <t>Particulier</t>
        </is>
      </c>
      <c r="D586" s="65" t="inlineStr">
        <is>
          <t>Béziers</t>
        </is>
      </c>
      <c r="E586" s="65" t="inlineStr">
        <is>
          <t>34500</t>
        </is>
      </c>
      <c r="F586" s="65" t="inlineStr">
        <is>
          <t>Montpellier</t>
        </is>
      </c>
      <c r="G586" s="65" t="inlineStr">
        <is>
          <t>Site web</t>
        </is>
      </c>
      <c r="H586" s="66" t="n">
        <v>45541</v>
      </c>
      <c r="I586" s="65" t="inlineStr">
        <is>
          <t>Bon payeur</t>
        </is>
      </c>
    </row>
    <row r="587">
      <c r="A587" s="65" t="inlineStr">
        <is>
          <t>CLI-0541</t>
        </is>
      </c>
      <c r="B587" s="65" t="inlineStr">
        <is>
          <t>Boulangerie Marchetti 43</t>
        </is>
      </c>
      <c r="C587" s="65" t="inlineStr">
        <is>
          <t>Professionnel</t>
        </is>
      </c>
      <c r="D587" s="65" t="inlineStr">
        <is>
          <t>Blagnac</t>
        </is>
      </c>
      <c r="E587" s="65" t="inlineStr">
        <is>
          <t>31700</t>
        </is>
      </c>
      <c r="F587" s="65" t="inlineStr">
        <is>
          <t>Toulouse</t>
        </is>
      </c>
      <c r="G587" s="65" t="inlineStr">
        <is>
          <t>Bouche-à-oreille</t>
        </is>
      </c>
      <c r="H587" s="66" t="n">
        <v>45542</v>
      </c>
      <c r="I587" s="65" t="inlineStr">
        <is>
          <t>Standard</t>
        </is>
      </c>
    </row>
    <row r="588">
      <c r="A588" s="65" t="inlineStr">
        <is>
          <t>CLI-0542</t>
        </is>
      </c>
      <c r="B588" s="65" t="inlineStr">
        <is>
          <t>Cabinet vétérinaire Dorel 17</t>
        </is>
      </c>
      <c r="C588" s="65" t="inlineStr">
        <is>
          <t>Professionnel</t>
        </is>
      </c>
      <c r="D588" s="65" t="inlineStr">
        <is>
          <t>Castelnau-le-Lez</t>
        </is>
      </c>
      <c r="E588" s="65" t="inlineStr">
        <is>
          <t>34170</t>
        </is>
      </c>
      <c r="F588" s="65" t="inlineStr">
        <is>
          <t>Montpellier</t>
        </is>
      </c>
      <c r="G588" s="65" t="inlineStr">
        <is>
          <t>Prospection</t>
        </is>
      </c>
      <c r="H588" s="66" t="n">
        <v>45550</v>
      </c>
      <c r="I588" s="65" t="inlineStr">
        <is>
          <t>Lent</t>
        </is>
      </c>
    </row>
    <row r="589">
      <c r="A589" s="65" t="inlineStr">
        <is>
          <t>CLI-0543</t>
        </is>
      </c>
      <c r="B589" s="65" t="inlineStr">
        <is>
          <t>Quentin Lefèvre</t>
        </is>
      </c>
      <c r="C589" s="65" t="inlineStr">
        <is>
          <t>Particulier</t>
        </is>
      </c>
      <c r="D589" s="65" t="inlineStr">
        <is>
          <t>Lattes</t>
        </is>
      </c>
      <c r="E589" s="65" t="inlineStr">
        <is>
          <t>34970</t>
        </is>
      </c>
      <c r="F589" s="65" t="inlineStr">
        <is>
          <t>Montpellier</t>
        </is>
      </c>
      <c r="G589" s="65" t="inlineStr">
        <is>
          <t>Bouche-à-oreille</t>
        </is>
      </c>
      <c r="H589" s="66" t="n">
        <v>45552</v>
      </c>
      <c r="I589" s="65" t="inlineStr">
        <is>
          <t>Bon payeur</t>
        </is>
      </c>
    </row>
    <row r="590">
      <c r="A590" s="65" t="inlineStr">
        <is>
          <t>CLI-0544</t>
        </is>
      </c>
      <c r="B590" s="65" t="inlineStr">
        <is>
          <t>Office HLM Aquitaine 74</t>
        </is>
      </c>
      <c r="C590" s="65" t="inlineStr">
        <is>
          <t>Syndic</t>
        </is>
      </c>
      <c r="D590" s="65" t="inlineStr">
        <is>
          <t>Toulouse</t>
        </is>
      </c>
      <c r="E590" s="65" t="inlineStr">
        <is>
          <t>31000</t>
        </is>
      </c>
      <c r="F590" s="65" t="inlineStr">
        <is>
          <t>Toulouse</t>
        </is>
      </c>
      <c r="G590" s="65" t="inlineStr">
        <is>
          <t>Partenaire</t>
        </is>
      </c>
      <c r="H590" s="66" t="n">
        <v>45554</v>
      </c>
      <c r="I590" s="65" t="inlineStr">
        <is>
          <t>Litigieux</t>
        </is>
      </c>
    </row>
    <row r="591">
      <c r="A591" s="65" t="inlineStr">
        <is>
          <t>CLI-0545</t>
        </is>
      </c>
      <c r="B591" s="65" t="inlineStr">
        <is>
          <t>Mairie de Lattes 52</t>
        </is>
      </c>
      <c r="C591" s="65" t="inlineStr">
        <is>
          <t>Syndic</t>
        </is>
      </c>
      <c r="D591" s="65" t="inlineStr">
        <is>
          <t>Toulouse</t>
        </is>
      </c>
      <c r="E591" s="65" t="inlineStr">
        <is>
          <t>31000</t>
        </is>
      </c>
      <c r="F591" s="65" t="inlineStr">
        <is>
          <t>Toulouse</t>
        </is>
      </c>
      <c r="G591" s="65" t="inlineStr">
        <is>
          <t>Partenaire</t>
        </is>
      </c>
      <c r="H591" s="66" t="n">
        <v>45555</v>
      </c>
      <c r="I591" s="65" t="inlineStr">
        <is>
          <t>Litigieux</t>
        </is>
      </c>
    </row>
    <row r="592">
      <c r="A592" s="65" t="inlineStr">
        <is>
          <t>CLI-0546</t>
        </is>
      </c>
      <c r="B592" s="65" t="inlineStr">
        <is>
          <t>CCAS de Muret 73</t>
        </is>
      </c>
      <c r="C592" s="65" t="inlineStr">
        <is>
          <t>Professionnel</t>
        </is>
      </c>
      <c r="D592" s="65" t="inlineStr">
        <is>
          <t>Sète</t>
        </is>
      </c>
      <c r="E592" s="65" t="inlineStr">
        <is>
          <t>34200</t>
        </is>
      </c>
      <c r="F592" s="65" t="inlineStr">
        <is>
          <t>Montpellier</t>
        </is>
      </c>
      <c r="G592" s="65" t="inlineStr">
        <is>
          <t>Site web</t>
        </is>
      </c>
      <c r="H592" s="66" t="n">
        <v>45558</v>
      </c>
      <c r="I592" s="65" t="inlineStr">
        <is>
          <t>Bon payeur</t>
        </is>
      </c>
    </row>
    <row r="593">
      <c r="A593" s="65" t="inlineStr">
        <is>
          <t>CLI-0547</t>
        </is>
      </c>
      <c r="B593" s="65" t="inlineStr">
        <is>
          <t>Adrien Lemoine</t>
        </is>
      </c>
      <c r="C593" s="65" t="inlineStr">
        <is>
          <t>Particulier</t>
        </is>
      </c>
      <c r="D593" s="65" t="inlineStr">
        <is>
          <t>Lunel</t>
        </is>
      </c>
      <c r="E593" s="65" t="inlineStr">
        <is>
          <t>34400</t>
        </is>
      </c>
      <c r="F593" s="65" t="inlineStr">
        <is>
          <t>Montpellier</t>
        </is>
      </c>
      <c r="G593" s="65" t="inlineStr">
        <is>
          <t>Bouche-à-oreille</t>
        </is>
      </c>
      <c r="H593" s="66" t="n">
        <v>45559</v>
      </c>
      <c r="I593" s="65" t="inlineStr">
        <is>
          <t>Lent</t>
        </is>
      </c>
    </row>
    <row r="594">
      <c r="A594" s="65" t="inlineStr">
        <is>
          <t>CLI-0548</t>
        </is>
      </c>
      <c r="B594" s="65" t="inlineStr">
        <is>
          <t>Groupe scolaire Jean-Jaurès 57</t>
        </is>
      </c>
      <c r="C594" s="65" t="inlineStr">
        <is>
          <t>Collectivité</t>
        </is>
      </c>
      <c r="D594" s="65" t="inlineStr">
        <is>
          <t>Talence</t>
        </is>
      </c>
      <c r="E594" s="65" t="inlineStr">
        <is>
          <t>33400</t>
        </is>
      </c>
      <c r="F594" s="65" t="inlineStr">
        <is>
          <t>Bordeaux</t>
        </is>
      </c>
      <c r="G594" s="65" t="inlineStr">
        <is>
          <t>Prospection</t>
        </is>
      </c>
      <c r="H594" s="66" t="n">
        <v>45560</v>
      </c>
      <c r="I594" s="65" t="inlineStr">
        <is>
          <t>Bon payeur</t>
        </is>
      </c>
    </row>
    <row r="595">
      <c r="A595" s="65" t="inlineStr">
        <is>
          <t>CLI-0549</t>
        </is>
      </c>
      <c r="B595" s="65" t="inlineStr">
        <is>
          <t>Nathalie Léger</t>
        </is>
      </c>
      <c r="C595" s="65" t="inlineStr">
        <is>
          <t>Particulier</t>
        </is>
      </c>
      <c r="D595" s="65" t="inlineStr">
        <is>
          <t>Toulouse</t>
        </is>
      </c>
      <c r="E595" s="65" t="inlineStr">
        <is>
          <t>31000</t>
        </is>
      </c>
      <c r="F595" s="65" t="inlineStr">
        <is>
          <t>Toulouse</t>
        </is>
      </c>
      <c r="G595" s="65" t="inlineStr">
        <is>
          <t>Annuaire pro</t>
        </is>
      </c>
      <c r="H595" s="66" t="n">
        <v>45563</v>
      </c>
      <c r="I595" s="65" t="inlineStr">
        <is>
          <t>Bon payeur</t>
        </is>
      </c>
    </row>
    <row r="596">
      <c r="A596" s="65" t="inlineStr">
        <is>
          <t>CLI-0550</t>
        </is>
      </c>
      <c r="B596" s="65" t="inlineStr">
        <is>
          <t>Elsa Roussel</t>
        </is>
      </c>
      <c r="C596" s="65" t="inlineStr">
        <is>
          <t>Particulier</t>
        </is>
      </c>
      <c r="D596" s="65" t="inlineStr">
        <is>
          <t>Tournefeuille</t>
        </is>
      </c>
      <c r="E596" s="65" t="inlineStr">
        <is>
          <t>31170</t>
        </is>
      </c>
      <c r="F596" s="65" t="inlineStr">
        <is>
          <t>Toulouse</t>
        </is>
      </c>
      <c r="G596" s="65" t="inlineStr">
        <is>
          <t>Bouche-à-oreille</t>
        </is>
      </c>
      <c r="H596" s="66" t="n">
        <v>45564</v>
      </c>
      <c r="I596" s="65" t="inlineStr">
        <is>
          <t>Standard</t>
        </is>
      </c>
    </row>
    <row r="597">
      <c r="A597" s="65" t="inlineStr">
        <is>
          <t>CLI-0551</t>
        </is>
      </c>
      <c r="B597" s="65" t="inlineStr">
        <is>
          <t>Marc Da Silva</t>
        </is>
      </c>
      <c r="C597" s="65" t="inlineStr">
        <is>
          <t>Particulier</t>
        </is>
      </c>
      <c r="D597" s="65" t="inlineStr">
        <is>
          <t>Castelnau-le-Lez</t>
        </is>
      </c>
      <c r="E597" s="65" t="inlineStr">
        <is>
          <t>34170</t>
        </is>
      </c>
      <c r="F597" s="65" t="inlineStr">
        <is>
          <t>Montpellier</t>
        </is>
      </c>
      <c r="G597" s="65" t="inlineStr">
        <is>
          <t>Partenaire</t>
        </is>
      </c>
      <c r="H597" s="66" t="n">
        <v>45566</v>
      </c>
      <c r="I597" s="65" t="inlineStr">
        <is>
          <t>Standard</t>
        </is>
      </c>
    </row>
    <row r="598">
      <c r="A598" s="65" t="inlineStr">
        <is>
          <t>CLI-0552</t>
        </is>
      </c>
      <c r="B598" s="65" t="inlineStr">
        <is>
          <t>Hugo Charpentier</t>
        </is>
      </c>
      <c r="C598" s="65" t="inlineStr">
        <is>
          <t>Particulier</t>
        </is>
      </c>
      <c r="D598" s="65" t="inlineStr">
        <is>
          <t>Montpellier</t>
        </is>
      </c>
      <c r="E598" s="65" t="inlineStr">
        <is>
          <t>34000</t>
        </is>
      </c>
      <c r="F598" s="65" t="inlineStr">
        <is>
          <t>Montpellier</t>
        </is>
      </c>
      <c r="G598" s="65" t="inlineStr">
        <is>
          <t>Bouche-à-oreille</t>
        </is>
      </c>
      <c r="H598" s="66" t="n">
        <v>45567</v>
      </c>
      <c r="I598" s="65" t="inlineStr">
        <is>
          <t>Bon payeur</t>
        </is>
      </c>
    </row>
    <row r="599">
      <c r="A599" s="65" t="inlineStr">
        <is>
          <t>CLI-0553</t>
        </is>
      </c>
      <c r="B599" s="65" t="inlineStr">
        <is>
          <t>EHPAD Les Glycines 64</t>
        </is>
      </c>
      <c r="C599" s="65" t="inlineStr">
        <is>
          <t>Professionnel</t>
        </is>
      </c>
      <c r="D599" s="65" t="inlineStr">
        <is>
          <t>Colomiers</t>
        </is>
      </c>
      <c r="E599" s="65" t="inlineStr">
        <is>
          <t>31770</t>
        </is>
      </c>
      <c r="F599" s="65" t="inlineStr">
        <is>
          <t>Toulouse</t>
        </is>
      </c>
      <c r="G599" s="65" t="inlineStr">
        <is>
          <t>Prospection</t>
        </is>
      </c>
      <c r="H599" s="66" t="n">
        <v>45569</v>
      </c>
      <c r="I599" s="65" t="inlineStr">
        <is>
          <t>Standard</t>
        </is>
      </c>
    </row>
    <row r="600">
      <c r="A600" s="65" t="inlineStr">
        <is>
          <t>CLI-0554</t>
        </is>
      </c>
      <c r="B600" s="65" t="inlineStr">
        <is>
          <t>Cabinet comptable Serval 64</t>
        </is>
      </c>
      <c r="C600" s="65" t="inlineStr">
        <is>
          <t>Syndic</t>
        </is>
      </c>
      <c r="D600" s="65" t="inlineStr">
        <is>
          <t>Muret</t>
        </is>
      </c>
      <c r="E600" s="65" t="inlineStr">
        <is>
          <t>31600</t>
        </is>
      </c>
      <c r="F600" s="65" t="inlineStr">
        <is>
          <t>Toulouse</t>
        </is>
      </c>
      <c r="G600" s="65" t="inlineStr">
        <is>
          <t>Site web</t>
        </is>
      </c>
      <c r="H600" s="66" t="n">
        <v>45570</v>
      </c>
      <c r="I600" s="65" t="inlineStr">
        <is>
          <t>Bon payeur</t>
        </is>
      </c>
    </row>
    <row r="601">
      <c r="A601" s="65" t="inlineStr">
        <is>
          <t>CLI-0555</t>
        </is>
      </c>
      <c r="B601" s="65" t="inlineStr">
        <is>
          <t>Tiphaine Berger</t>
        </is>
      </c>
      <c r="C601" s="65" t="inlineStr">
        <is>
          <t>Particulier</t>
        </is>
      </c>
      <c r="D601" s="65" t="inlineStr">
        <is>
          <t>Balma</t>
        </is>
      </c>
      <c r="E601" s="65" t="inlineStr">
        <is>
          <t>31130</t>
        </is>
      </c>
      <c r="F601" s="65" t="inlineStr">
        <is>
          <t>Toulouse</t>
        </is>
      </c>
      <c r="G601" s="65" t="inlineStr">
        <is>
          <t>Site web</t>
        </is>
      </c>
      <c r="H601" s="66" t="n">
        <v>45571</v>
      </c>
      <c r="I601" s="65" t="inlineStr">
        <is>
          <t>Standard</t>
        </is>
      </c>
    </row>
    <row r="602">
      <c r="A602" s="65" t="inlineStr">
        <is>
          <t>CLI-0556</t>
        </is>
      </c>
      <c r="B602" s="65" t="inlineStr">
        <is>
          <t>Restaurant Le Bistrot 40</t>
        </is>
      </c>
      <c r="C602" s="65" t="inlineStr">
        <is>
          <t>Professionnel</t>
        </is>
      </c>
      <c r="D602" s="65" t="inlineStr">
        <is>
          <t>Lunel</t>
        </is>
      </c>
      <c r="E602" s="65" t="inlineStr">
        <is>
          <t>34400</t>
        </is>
      </c>
      <c r="F602" s="65" t="inlineStr">
        <is>
          <t>Montpellier</t>
        </is>
      </c>
      <c r="G602" s="65" t="inlineStr">
        <is>
          <t>Bouche-à-oreille</t>
        </is>
      </c>
      <c r="H602" s="66" t="n">
        <v>45572</v>
      </c>
      <c r="I602" s="65" t="inlineStr">
        <is>
          <t>Bon payeur</t>
        </is>
      </c>
    </row>
    <row r="603">
      <c r="A603" s="65" t="inlineStr">
        <is>
          <t>CLI-0557</t>
        </is>
      </c>
      <c r="B603" s="65" t="inlineStr">
        <is>
          <t>Cabinet vétérinaire Dorel 42</t>
        </is>
      </c>
      <c r="C603" s="65" t="inlineStr">
        <is>
          <t>Professionnel</t>
        </is>
      </c>
      <c r="D603" s="65" t="inlineStr">
        <is>
          <t>Bègles</t>
        </is>
      </c>
      <c r="E603" s="65" t="inlineStr">
        <is>
          <t>33130</t>
        </is>
      </c>
      <c r="F603" s="65" t="inlineStr">
        <is>
          <t>Bordeaux</t>
        </is>
      </c>
      <c r="G603" s="65" t="inlineStr">
        <is>
          <t>Annuaire pro</t>
        </is>
      </c>
      <c r="H603" s="66" t="n">
        <v>45573</v>
      </c>
      <c r="I603" s="65" t="inlineStr">
        <is>
          <t>Standard</t>
        </is>
      </c>
    </row>
    <row r="604">
      <c r="A604" s="65" t="inlineStr">
        <is>
          <t>CLI-0558</t>
        </is>
      </c>
      <c r="B604" s="65" t="inlineStr">
        <is>
          <t>William Perrin</t>
        </is>
      </c>
      <c r="C604" s="65" t="inlineStr">
        <is>
          <t>Particulier</t>
        </is>
      </c>
      <c r="D604" s="65" t="inlineStr">
        <is>
          <t>Béziers</t>
        </is>
      </c>
      <c r="E604" s="65" t="inlineStr">
        <is>
          <t>34500</t>
        </is>
      </c>
      <c r="F604" s="65" t="inlineStr">
        <is>
          <t>Montpellier</t>
        </is>
      </c>
      <c r="G604" s="65" t="inlineStr">
        <is>
          <t>Prospection</t>
        </is>
      </c>
      <c r="H604" s="66" t="n">
        <v>45575</v>
      </c>
      <c r="I604" s="65" t="inlineStr">
        <is>
          <t>Standard</t>
        </is>
      </c>
    </row>
    <row r="605">
      <c r="A605" s="65" t="inlineStr">
        <is>
          <t>CLI-0559</t>
        </is>
      </c>
      <c r="B605" s="65" t="inlineStr">
        <is>
          <t>Marc Faure</t>
        </is>
      </c>
      <c r="C605" s="65" t="inlineStr">
        <is>
          <t>Particulier</t>
        </is>
      </c>
      <c r="D605" s="65" t="inlineStr">
        <is>
          <t>Bordeaux</t>
        </is>
      </c>
      <c r="E605" s="65" t="inlineStr">
        <is>
          <t>33000</t>
        </is>
      </c>
      <c r="F605" s="65" t="inlineStr">
        <is>
          <t>Bordeaux</t>
        </is>
      </c>
      <c r="G605" s="65" t="inlineStr">
        <is>
          <t>Google Ads</t>
        </is>
      </c>
      <c r="H605" s="66" t="n">
        <v>45576</v>
      </c>
      <c r="I605" s="65" t="inlineStr">
        <is>
          <t>Bon payeur</t>
        </is>
      </c>
    </row>
    <row r="606">
      <c r="A606" s="65" t="inlineStr">
        <is>
          <t>CLI-0560</t>
        </is>
      </c>
      <c r="B606" s="65" t="inlineStr">
        <is>
          <t>Quentin Perrin</t>
        </is>
      </c>
      <c r="C606" s="65" t="inlineStr">
        <is>
          <t>Particulier</t>
        </is>
      </c>
      <c r="D606" s="65" t="inlineStr">
        <is>
          <t>Libourne</t>
        </is>
      </c>
      <c r="E606" s="65" t="inlineStr">
        <is>
          <t>33500</t>
        </is>
      </c>
      <c r="F606" s="65" t="inlineStr">
        <is>
          <t>Bordeaux</t>
        </is>
      </c>
      <c r="G606" s="65" t="inlineStr">
        <is>
          <t>Bouche-à-oreille</t>
        </is>
      </c>
      <c r="H606" s="66" t="n">
        <v>45577</v>
      </c>
      <c r="I606" s="65" t="inlineStr">
        <is>
          <t>Bon payeur</t>
        </is>
      </c>
    </row>
    <row r="607">
      <c r="A607" s="65" t="inlineStr">
        <is>
          <t>CLI-0561</t>
        </is>
      </c>
      <c r="B607" s="65" t="inlineStr">
        <is>
          <t>Émile Roussel</t>
        </is>
      </c>
      <c r="C607" s="65" t="inlineStr">
        <is>
          <t>Particulier</t>
        </is>
      </c>
      <c r="D607" s="65" t="inlineStr">
        <is>
          <t>Talence</t>
        </is>
      </c>
      <c r="E607" s="65" t="inlineStr">
        <is>
          <t>33400</t>
        </is>
      </c>
      <c r="F607" s="65" t="inlineStr">
        <is>
          <t>Bordeaux</t>
        </is>
      </c>
      <c r="G607" s="65" t="inlineStr">
        <is>
          <t>Bouche-à-oreille</t>
        </is>
      </c>
      <c r="H607" s="66" t="n">
        <v>45579</v>
      </c>
      <c r="I607" s="65" t="inlineStr">
        <is>
          <t>Bon payeur</t>
        </is>
      </c>
    </row>
    <row r="608">
      <c r="A608" s="65" t="inlineStr">
        <is>
          <t>CLI-0562</t>
        </is>
      </c>
      <c r="B608" s="65" t="inlineStr">
        <is>
          <t>Inès Vidal</t>
        </is>
      </c>
      <c r="C608" s="65" t="inlineStr">
        <is>
          <t>Particulier</t>
        </is>
      </c>
      <c r="D608" s="65" t="inlineStr">
        <is>
          <t>Muret</t>
        </is>
      </c>
      <c r="E608" s="65" t="inlineStr">
        <is>
          <t>31600</t>
        </is>
      </c>
      <c r="F608" s="65" t="inlineStr">
        <is>
          <t>Toulouse</t>
        </is>
      </c>
      <c r="G608" s="65" t="inlineStr">
        <is>
          <t>Partenaire</t>
        </is>
      </c>
      <c r="H608" s="66" t="n">
        <v>45583</v>
      </c>
      <c r="I608" s="65" t="inlineStr">
        <is>
          <t>Bon payeur</t>
        </is>
      </c>
    </row>
    <row r="609">
      <c r="A609" s="65" t="inlineStr">
        <is>
          <t>CLI-0563</t>
        </is>
      </c>
      <c r="B609" s="65" t="inlineStr">
        <is>
          <t>Béatrice Gaillard</t>
        </is>
      </c>
      <c r="C609" s="65" t="inlineStr">
        <is>
          <t>Particulier</t>
        </is>
      </c>
      <c r="D609" s="65" t="inlineStr">
        <is>
          <t>Colomiers</t>
        </is>
      </c>
      <c r="E609" s="65" t="inlineStr">
        <is>
          <t>31770</t>
        </is>
      </c>
      <c r="F609" s="65" t="inlineStr">
        <is>
          <t>Toulouse</t>
        </is>
      </c>
      <c r="G609" s="65" t="inlineStr">
        <is>
          <t>Site web</t>
        </is>
      </c>
      <c r="H609" s="66" t="n">
        <v>45585</v>
      </c>
      <c r="I609" s="65" t="inlineStr">
        <is>
          <t>Bon payeur</t>
        </is>
      </c>
    </row>
    <row r="610">
      <c r="A610" s="65" t="inlineStr">
        <is>
          <t>CLI-0564</t>
        </is>
      </c>
      <c r="B610" s="65" t="inlineStr">
        <is>
          <t>Pauline Girard</t>
        </is>
      </c>
      <c r="C610" s="65" t="inlineStr">
        <is>
          <t>Particulier</t>
        </is>
      </c>
      <c r="D610" s="65" t="inlineStr">
        <is>
          <t>Sète</t>
        </is>
      </c>
      <c r="E610" s="65" t="inlineStr">
        <is>
          <t>34200</t>
        </is>
      </c>
      <c r="F610" s="65" t="inlineStr">
        <is>
          <t>Montpellier</t>
        </is>
      </c>
      <c r="G610" s="65" t="inlineStr">
        <is>
          <t>Prospection</t>
        </is>
      </c>
      <c r="H610" s="66" t="n">
        <v>45586</v>
      </c>
      <c r="I610" s="65" t="inlineStr">
        <is>
          <t>Standard</t>
        </is>
      </c>
    </row>
    <row r="611">
      <c r="A611" s="65" t="inlineStr">
        <is>
          <t>CLI-0565</t>
        </is>
      </c>
      <c r="B611" s="65" t="inlineStr">
        <is>
          <t>Fanny Noel</t>
        </is>
      </c>
      <c r="C611" s="65" t="inlineStr">
        <is>
          <t>Particulier</t>
        </is>
      </c>
      <c r="D611" s="65" t="inlineStr">
        <is>
          <t>Bègles</t>
        </is>
      </c>
      <c r="E611" s="65" t="inlineStr">
        <is>
          <t>33130</t>
        </is>
      </c>
      <c r="F611" s="65" t="inlineStr">
        <is>
          <t>Bordeaux</t>
        </is>
      </c>
      <c r="G611" s="65" t="inlineStr">
        <is>
          <t>Google Ads</t>
        </is>
      </c>
      <c r="H611" s="66" t="n">
        <v>45592</v>
      </c>
      <c r="I611" s="65" t="inlineStr">
        <is>
          <t>Bon payeur</t>
        </is>
      </c>
    </row>
    <row r="612">
      <c r="A612" s="65" t="inlineStr">
        <is>
          <t>CLI-0566</t>
        </is>
      </c>
      <c r="B612" s="65" t="inlineStr">
        <is>
          <t>Franck Lefèvre</t>
        </is>
      </c>
      <c r="C612" s="65" t="inlineStr">
        <is>
          <t>Particulier</t>
        </is>
      </c>
      <c r="D612" s="65" t="inlineStr">
        <is>
          <t>Blagnac</t>
        </is>
      </c>
      <c r="E612" s="65" t="inlineStr">
        <is>
          <t>31700</t>
        </is>
      </c>
      <c r="F612" s="65" t="inlineStr">
        <is>
          <t>Toulouse</t>
        </is>
      </c>
      <c r="G612" s="65" t="inlineStr">
        <is>
          <t>Bouche-à-oreille</t>
        </is>
      </c>
      <c r="H612" s="66" t="n">
        <v>45593</v>
      </c>
      <c r="I612" s="65" t="inlineStr">
        <is>
          <t>Standard</t>
        </is>
      </c>
    </row>
    <row r="613">
      <c r="A613" s="65" t="inlineStr">
        <is>
          <t>CLI-0567</t>
        </is>
      </c>
      <c r="B613" s="65" t="inlineStr">
        <is>
          <t>Supérette Vival 62</t>
        </is>
      </c>
      <c r="C613" s="65" t="inlineStr">
        <is>
          <t>Professionnel</t>
        </is>
      </c>
      <c r="D613" s="65" t="inlineStr">
        <is>
          <t>Libourne</t>
        </is>
      </c>
      <c r="E613" s="65" t="inlineStr">
        <is>
          <t>33500</t>
        </is>
      </c>
      <c r="F613" s="65" t="inlineStr">
        <is>
          <t>Bordeaux</t>
        </is>
      </c>
      <c r="G613" s="65" t="inlineStr">
        <is>
          <t>Partenaire</t>
        </is>
      </c>
      <c r="H613" s="66" t="n">
        <v>45596</v>
      </c>
      <c r="I613" s="65" t="inlineStr">
        <is>
          <t>Lent</t>
        </is>
      </c>
    </row>
    <row r="614">
      <c r="A614" s="65" t="inlineStr">
        <is>
          <t>CLI-0568</t>
        </is>
      </c>
      <c r="B614" s="65" t="inlineStr">
        <is>
          <t>EHPAD Les Glycines 89</t>
        </is>
      </c>
      <c r="C614" s="65" t="inlineStr">
        <is>
          <t>Syndic</t>
        </is>
      </c>
      <c r="D614" s="65" t="inlineStr">
        <is>
          <t>Colomiers</t>
        </is>
      </c>
      <c r="E614" s="65" t="inlineStr">
        <is>
          <t>31770</t>
        </is>
      </c>
      <c r="F614" s="65" t="inlineStr">
        <is>
          <t>Toulouse</t>
        </is>
      </c>
      <c r="G614" s="65" t="inlineStr">
        <is>
          <t>Bouche-à-oreille</t>
        </is>
      </c>
      <c r="H614" s="66" t="n">
        <v>45598</v>
      </c>
      <c r="I614" s="65" t="inlineStr">
        <is>
          <t>Lent</t>
        </is>
      </c>
    </row>
    <row r="615">
      <c r="A615" s="65" t="inlineStr">
        <is>
          <t>CLI-0569</t>
        </is>
      </c>
      <c r="B615" s="65" t="inlineStr">
        <is>
          <t>Gérard Millet</t>
        </is>
      </c>
      <c r="C615" s="65" t="inlineStr">
        <is>
          <t>Particulier</t>
        </is>
      </c>
      <c r="D615" s="65" t="inlineStr">
        <is>
          <t>Lattes</t>
        </is>
      </c>
      <c r="E615" s="65" t="inlineStr">
        <is>
          <t>34970</t>
        </is>
      </c>
      <c r="F615" s="65" t="inlineStr">
        <is>
          <t>Montpellier</t>
        </is>
      </c>
      <c r="G615" s="65" t="inlineStr">
        <is>
          <t>Site web</t>
        </is>
      </c>
      <c r="H615" s="66" t="n">
        <v>45603</v>
      </c>
      <c r="I615" s="65" t="inlineStr">
        <is>
          <t>Standard</t>
        </is>
      </c>
    </row>
    <row r="616">
      <c r="A616" s="65" t="inlineStr">
        <is>
          <t>CLI-0570</t>
        </is>
      </c>
      <c r="B616" s="65" t="inlineStr">
        <is>
          <t>Kevin Millet</t>
        </is>
      </c>
      <c r="C616" s="65" t="inlineStr">
        <is>
          <t>Particulier</t>
        </is>
      </c>
      <c r="D616" s="65" t="inlineStr">
        <is>
          <t>Colomiers</t>
        </is>
      </c>
      <c r="E616" s="65" t="inlineStr">
        <is>
          <t>31770</t>
        </is>
      </c>
      <c r="F616" s="65" t="inlineStr">
        <is>
          <t>Toulouse</t>
        </is>
      </c>
      <c r="G616" s="65" t="inlineStr">
        <is>
          <t>Google Ads</t>
        </is>
      </c>
      <c r="H616" s="66" t="n">
        <v>45606</v>
      </c>
      <c r="I616" s="65" t="inlineStr">
        <is>
          <t>Standard</t>
        </is>
      </c>
    </row>
    <row r="617">
      <c r="A617" s="65" t="inlineStr">
        <is>
          <t>CLI-0571</t>
        </is>
      </c>
      <c r="B617" s="65" t="inlineStr">
        <is>
          <t>Valérie Léger</t>
        </is>
      </c>
      <c r="C617" s="65" t="inlineStr">
        <is>
          <t>Particulier</t>
        </is>
      </c>
      <c r="D617" s="65" t="inlineStr">
        <is>
          <t>Béziers</t>
        </is>
      </c>
      <c r="E617" s="65" t="inlineStr">
        <is>
          <t>34500</t>
        </is>
      </c>
      <c r="F617" s="65" t="inlineStr">
        <is>
          <t>Montpellier</t>
        </is>
      </c>
      <c r="G617" s="65" t="inlineStr">
        <is>
          <t>Bouche-à-oreille</t>
        </is>
      </c>
      <c r="H617" s="66" t="n">
        <v>45608</v>
      </c>
      <c r="I617" s="65" t="inlineStr">
        <is>
          <t>Bon payeur</t>
        </is>
      </c>
    </row>
    <row r="618">
      <c r="A618" s="65" t="inlineStr">
        <is>
          <t>CLI-0572</t>
        </is>
      </c>
      <c r="B618" s="65" t="inlineStr">
        <is>
          <t>Mairie de Lattes 90</t>
        </is>
      </c>
      <c r="C618" s="65" t="inlineStr">
        <is>
          <t>Collectivité</t>
        </is>
      </c>
      <c r="D618" s="65" t="inlineStr">
        <is>
          <t>Bègles</t>
        </is>
      </c>
      <c r="E618" s="65" t="inlineStr">
        <is>
          <t>33130</t>
        </is>
      </c>
      <c r="F618" s="65" t="inlineStr">
        <is>
          <t>Bordeaux</t>
        </is>
      </c>
      <c r="G618" s="65" t="inlineStr">
        <is>
          <t>Google Ads</t>
        </is>
      </c>
      <c r="H618" s="66" t="n">
        <v>45609</v>
      </c>
      <c r="I618" s="65" t="inlineStr">
        <is>
          <t>Standard</t>
        </is>
      </c>
    </row>
    <row r="619">
      <c r="A619" s="65" t="inlineStr">
        <is>
          <t>CLI-0573</t>
        </is>
      </c>
      <c r="B619" s="65" t="inlineStr">
        <is>
          <t>Kevin Berger</t>
        </is>
      </c>
      <c r="C619" s="65" t="inlineStr">
        <is>
          <t>Particulier</t>
        </is>
      </c>
      <c r="D619" s="65" t="inlineStr">
        <is>
          <t>Pessac</t>
        </is>
      </c>
      <c r="E619" s="65" t="inlineStr">
        <is>
          <t>33600</t>
        </is>
      </c>
      <c r="F619" s="65" t="inlineStr">
        <is>
          <t>Bordeaux</t>
        </is>
      </c>
      <c r="G619" s="65" t="inlineStr">
        <is>
          <t>Google Ads</t>
        </is>
      </c>
      <c r="H619" s="66" t="n">
        <v>45611</v>
      </c>
      <c r="I619" s="65" t="inlineStr">
        <is>
          <t>Bon payeur</t>
        </is>
      </c>
    </row>
    <row r="620">
      <c r="A620" s="65" t="inlineStr">
        <is>
          <t>CLI-0574</t>
        </is>
      </c>
      <c r="B620" s="65" t="inlineStr">
        <is>
          <t>Yasmine Barbier</t>
        </is>
      </c>
      <c r="C620" s="65" t="inlineStr">
        <is>
          <t>Particulier</t>
        </is>
      </c>
      <c r="D620" s="65" t="inlineStr">
        <is>
          <t>Colomiers</t>
        </is>
      </c>
      <c r="E620" s="65" t="inlineStr">
        <is>
          <t>31770</t>
        </is>
      </c>
      <c r="F620" s="65" t="inlineStr">
        <is>
          <t>Toulouse</t>
        </is>
      </c>
      <c r="G620" s="65" t="inlineStr">
        <is>
          <t>Annuaire pro</t>
        </is>
      </c>
      <c r="H620" s="66" t="n">
        <v>45612</v>
      </c>
      <c r="I620" s="65" t="inlineStr">
        <is>
          <t>Standard</t>
        </is>
      </c>
    </row>
    <row r="621">
      <c r="A621" s="65" t="inlineStr">
        <is>
          <t>CLI-0575</t>
        </is>
      </c>
      <c r="B621" s="65" t="inlineStr">
        <is>
          <t>Delphine Noel</t>
        </is>
      </c>
      <c r="C621" s="65" t="inlineStr">
        <is>
          <t>Particulier</t>
        </is>
      </c>
      <c r="D621" s="65" t="inlineStr">
        <is>
          <t>Béziers</t>
        </is>
      </c>
      <c r="E621" s="65" t="inlineStr">
        <is>
          <t>34500</t>
        </is>
      </c>
      <c r="F621" s="65" t="inlineStr">
        <is>
          <t>Montpellier</t>
        </is>
      </c>
      <c r="G621" s="65" t="inlineStr">
        <is>
          <t>Site web</t>
        </is>
      </c>
      <c r="H621" s="66" t="n">
        <v>45614</v>
      </c>
      <c r="I621" s="65" t="inlineStr">
        <is>
          <t>Bon payeur</t>
        </is>
      </c>
    </row>
    <row r="622">
      <c r="A622" s="65" t="inlineStr">
        <is>
          <t>CLI-0576</t>
        </is>
      </c>
      <c r="B622" s="65" t="inlineStr">
        <is>
          <t>EHPAD Les Glycines 64</t>
        </is>
      </c>
      <c r="C622" s="65" t="inlineStr">
        <is>
          <t>Syndic</t>
        </is>
      </c>
      <c r="D622" s="65" t="inlineStr">
        <is>
          <t>Montpellier</t>
        </is>
      </c>
      <c r="E622" s="65" t="inlineStr">
        <is>
          <t>34000</t>
        </is>
      </c>
      <c r="F622" s="65" t="inlineStr">
        <is>
          <t>Montpellier</t>
        </is>
      </c>
      <c r="G622" s="65" t="inlineStr">
        <is>
          <t>Site web</t>
        </is>
      </c>
      <c r="H622" s="66" t="n">
        <v>45619</v>
      </c>
      <c r="I622" s="65" t="inlineStr">
        <is>
          <t>Bon payeur</t>
        </is>
      </c>
    </row>
    <row r="623">
      <c r="A623" s="65" t="inlineStr">
        <is>
          <t>CLI-0577</t>
        </is>
      </c>
      <c r="B623" s="65" t="inlineStr">
        <is>
          <t>Supérette Vival 22</t>
        </is>
      </c>
      <c r="C623" s="65" t="inlineStr">
        <is>
          <t>Syndic</t>
        </is>
      </c>
      <c r="D623" s="65" t="inlineStr">
        <is>
          <t>Mérignac</t>
        </is>
      </c>
      <c r="E623" s="65" t="inlineStr">
        <is>
          <t>33700</t>
        </is>
      </c>
      <c r="F623" s="65" t="inlineStr">
        <is>
          <t>Bordeaux</t>
        </is>
      </c>
      <c r="G623" s="65" t="inlineStr">
        <is>
          <t>Bouche-à-oreille</t>
        </is>
      </c>
      <c r="H623" s="66" t="n">
        <v>45620</v>
      </c>
      <c r="I623" s="65" t="inlineStr">
        <is>
          <t>Standard</t>
        </is>
      </c>
    </row>
    <row r="624">
      <c r="A624" s="65" t="inlineStr">
        <is>
          <t>CLI-0578</t>
        </is>
      </c>
      <c r="B624" s="65" t="inlineStr">
        <is>
          <t>Hôtel Le Cardinal 93</t>
        </is>
      </c>
      <c r="C624" s="65" t="inlineStr">
        <is>
          <t>Syndic</t>
        </is>
      </c>
      <c r="D624" s="65" t="inlineStr">
        <is>
          <t>Montpellier</t>
        </is>
      </c>
      <c r="E624" s="65" t="inlineStr">
        <is>
          <t>34000</t>
        </is>
      </c>
      <c r="F624" s="65" t="inlineStr">
        <is>
          <t>Montpellier</t>
        </is>
      </c>
      <c r="G624" s="65" t="inlineStr">
        <is>
          <t>Bouche-à-oreille</t>
        </is>
      </c>
      <c r="H624" s="66" t="n">
        <v>45622</v>
      </c>
      <c r="I624" s="65" t="inlineStr">
        <is>
          <t>Lent</t>
        </is>
      </c>
    </row>
    <row r="625">
      <c r="A625" s="65" t="inlineStr">
        <is>
          <t>CLI-0579</t>
        </is>
      </c>
      <c r="B625" s="65" t="inlineStr">
        <is>
          <t>Cabinet Vergne Immobilier 66</t>
        </is>
      </c>
      <c r="C625" s="65" t="inlineStr">
        <is>
          <t>Professionnel</t>
        </is>
      </c>
      <c r="D625" s="65" t="inlineStr">
        <is>
          <t>Balma</t>
        </is>
      </c>
      <c r="E625" s="65" t="inlineStr">
        <is>
          <t>31130</t>
        </is>
      </c>
      <c r="F625" s="65" t="inlineStr">
        <is>
          <t>Toulouse</t>
        </is>
      </c>
      <c r="G625" s="65" t="inlineStr">
        <is>
          <t>Prospection</t>
        </is>
      </c>
      <c r="H625" s="66" t="n">
        <v>45623</v>
      </c>
      <c r="I625" s="65" t="inlineStr">
        <is>
          <t>Lent</t>
        </is>
      </c>
    </row>
    <row r="626">
      <c r="A626" s="65" t="inlineStr">
        <is>
          <t>CLI-0580</t>
        </is>
      </c>
      <c r="B626" s="65" t="inlineStr">
        <is>
          <t>Hélène Moreau</t>
        </is>
      </c>
      <c r="C626" s="65" t="inlineStr">
        <is>
          <t>Particulier</t>
        </is>
      </c>
      <c r="D626" s="65" t="inlineStr">
        <is>
          <t>Montpellier</t>
        </is>
      </c>
      <c r="E626" s="65" t="inlineStr">
        <is>
          <t>34000</t>
        </is>
      </c>
      <c r="F626" s="65" t="inlineStr">
        <is>
          <t>Montpellier</t>
        </is>
      </c>
      <c r="G626" s="65" t="inlineStr">
        <is>
          <t>Partenaire</t>
        </is>
      </c>
      <c r="H626" s="66" t="n">
        <v>45624</v>
      </c>
      <c r="I626" s="65" t="inlineStr">
        <is>
          <t>Standard</t>
        </is>
      </c>
    </row>
    <row r="627">
      <c r="A627" s="65" t="inlineStr">
        <is>
          <t>CLI-0581</t>
        </is>
      </c>
      <c r="B627" s="65" t="inlineStr">
        <is>
          <t>Ulysse Berger</t>
        </is>
      </c>
      <c r="C627" s="65" t="inlineStr">
        <is>
          <t>Particulier</t>
        </is>
      </c>
      <c r="D627" s="65" t="inlineStr">
        <is>
          <t>Béziers</t>
        </is>
      </c>
      <c r="E627" s="65" t="inlineStr">
        <is>
          <t>34500</t>
        </is>
      </c>
      <c r="F627" s="65" t="inlineStr">
        <is>
          <t>Montpellier</t>
        </is>
      </c>
      <c r="G627" s="65" t="inlineStr">
        <is>
          <t>Bouche-à-oreille</t>
        </is>
      </c>
      <c r="H627" s="66" t="n">
        <v>45625</v>
      </c>
      <c r="I627" s="65" t="inlineStr">
        <is>
          <t>Bon payeur</t>
        </is>
      </c>
    </row>
    <row r="628">
      <c r="A628" s="65" t="inlineStr">
        <is>
          <t>CLI-0582</t>
        </is>
      </c>
      <c r="B628" s="65" t="inlineStr">
        <is>
          <t>Olivier Dubois</t>
        </is>
      </c>
      <c r="C628" s="65" t="inlineStr">
        <is>
          <t>Particulier</t>
        </is>
      </c>
      <c r="D628" s="65" t="inlineStr">
        <is>
          <t>Toulouse</t>
        </is>
      </c>
      <c r="E628" s="65" t="inlineStr">
        <is>
          <t>31000</t>
        </is>
      </c>
      <c r="F628" s="65" t="inlineStr">
        <is>
          <t>Toulouse</t>
        </is>
      </c>
      <c r="G628" s="65" t="inlineStr">
        <is>
          <t>Site web</t>
        </is>
      </c>
      <c r="H628" s="66" t="n">
        <v>45627</v>
      </c>
      <c r="I628" s="65" t="inlineStr">
        <is>
          <t>Bon payeur</t>
        </is>
      </c>
    </row>
    <row r="629">
      <c r="A629" s="65" t="inlineStr">
        <is>
          <t>CLI-0583</t>
        </is>
      </c>
      <c r="B629" s="65" t="inlineStr">
        <is>
          <t>Groupe scolaire Jean-Jaurès 28</t>
        </is>
      </c>
      <c r="C629" s="65" t="inlineStr">
        <is>
          <t>Collectivité</t>
        </is>
      </c>
      <c r="D629" s="65" t="inlineStr">
        <is>
          <t>Pessac</t>
        </is>
      </c>
      <c r="E629" s="65" t="inlineStr">
        <is>
          <t>33600</t>
        </is>
      </c>
      <c r="F629" s="65" t="inlineStr">
        <is>
          <t>Bordeaux</t>
        </is>
      </c>
      <c r="G629" s="65" t="inlineStr">
        <is>
          <t>Annuaire pro</t>
        </is>
      </c>
      <c r="H629" s="66" t="n">
        <v>45628</v>
      </c>
      <c r="I629" s="65" t="inlineStr">
        <is>
          <t>Lent</t>
        </is>
      </c>
    </row>
    <row r="630">
      <c r="A630" s="65" t="inlineStr">
        <is>
          <t>CLI-0584</t>
        </is>
      </c>
      <c r="B630" s="65" t="inlineStr">
        <is>
          <t>Gaëlle Barbier</t>
        </is>
      </c>
      <c r="C630" s="65" t="inlineStr">
        <is>
          <t>Particulier</t>
        </is>
      </c>
      <c r="D630" s="65" t="inlineStr">
        <is>
          <t>Mérignac</t>
        </is>
      </c>
      <c r="E630" s="65" t="inlineStr">
        <is>
          <t>33700</t>
        </is>
      </c>
      <c r="F630" s="65" t="inlineStr">
        <is>
          <t>Bordeaux</t>
        </is>
      </c>
      <c r="G630" s="65" t="inlineStr">
        <is>
          <t>Bouche-à-oreille</t>
        </is>
      </c>
      <c r="H630" s="66" t="n">
        <v>45629</v>
      </c>
      <c r="I630" s="65" t="inlineStr">
        <is>
          <t>Bon payeur</t>
        </is>
      </c>
    </row>
    <row r="631">
      <c r="A631" s="65" t="inlineStr">
        <is>
          <t>CLI-0585</t>
        </is>
      </c>
      <c r="B631" s="65" t="inlineStr">
        <is>
          <t>CCAS de Muret 88</t>
        </is>
      </c>
      <c r="C631" s="65" t="inlineStr">
        <is>
          <t>Professionnel</t>
        </is>
      </c>
      <c r="D631" s="65" t="inlineStr">
        <is>
          <t>Bègles</t>
        </is>
      </c>
      <c r="E631" s="65" t="inlineStr">
        <is>
          <t>33130</t>
        </is>
      </c>
      <c r="F631" s="65" t="inlineStr">
        <is>
          <t>Bordeaux</t>
        </is>
      </c>
      <c r="G631" s="65" t="inlineStr">
        <is>
          <t>Google Ads</t>
        </is>
      </c>
      <c r="H631" s="66" t="n">
        <v>45630</v>
      </c>
      <c r="I631" s="65" t="inlineStr">
        <is>
          <t>Bon payeur</t>
        </is>
      </c>
    </row>
    <row r="632">
      <c r="A632" s="65" t="inlineStr">
        <is>
          <t>CLI-0586</t>
        </is>
      </c>
      <c r="B632" s="65" t="inlineStr">
        <is>
          <t>Salle de sport Ironfit 26</t>
        </is>
      </c>
      <c r="C632" s="65" t="inlineStr">
        <is>
          <t>Collectivité</t>
        </is>
      </c>
      <c r="D632" s="65" t="inlineStr">
        <is>
          <t>Bègles</t>
        </is>
      </c>
      <c r="E632" s="65" t="inlineStr">
        <is>
          <t>33130</t>
        </is>
      </c>
      <c r="F632" s="65" t="inlineStr">
        <is>
          <t>Bordeaux</t>
        </is>
      </c>
      <c r="G632" s="65" t="inlineStr">
        <is>
          <t>Site web</t>
        </is>
      </c>
      <c r="H632" s="66" t="n">
        <v>45634</v>
      </c>
      <c r="I632" s="65" t="inlineStr">
        <is>
          <t>Standard</t>
        </is>
      </c>
    </row>
    <row r="633">
      <c r="A633" s="65" t="inlineStr">
        <is>
          <t>CLI-0587</t>
        </is>
      </c>
      <c r="B633" s="65" t="inlineStr">
        <is>
          <t>Menuiserie Lacoste 6</t>
        </is>
      </c>
      <c r="C633" s="65" t="inlineStr">
        <is>
          <t>Syndic</t>
        </is>
      </c>
      <c r="D633" s="65" t="inlineStr">
        <is>
          <t>Muret</t>
        </is>
      </c>
      <c r="E633" s="65" t="inlineStr">
        <is>
          <t>31600</t>
        </is>
      </c>
      <c r="F633" s="65" t="inlineStr">
        <is>
          <t>Toulouse</t>
        </is>
      </c>
      <c r="G633" s="65" t="inlineStr">
        <is>
          <t>Site web</t>
        </is>
      </c>
      <c r="H633" s="66" t="n">
        <v>45636</v>
      </c>
      <c r="I633" s="65" t="inlineStr">
        <is>
          <t>Lent</t>
        </is>
      </c>
    </row>
    <row r="634">
      <c r="A634" s="65" t="inlineStr">
        <is>
          <t>CLI-0588</t>
        </is>
      </c>
      <c r="B634" s="65" t="inlineStr">
        <is>
          <t>Menuiserie Lacoste 23</t>
        </is>
      </c>
      <c r="C634" s="65" t="inlineStr">
        <is>
          <t>Professionnel</t>
        </is>
      </c>
      <c r="D634" s="65" t="inlineStr">
        <is>
          <t>Mérignac</t>
        </is>
      </c>
      <c r="E634" s="65" t="inlineStr">
        <is>
          <t>33700</t>
        </is>
      </c>
      <c r="F634" s="65" t="inlineStr">
        <is>
          <t>Bordeaux</t>
        </is>
      </c>
      <c r="G634" s="65" t="inlineStr">
        <is>
          <t>Partenaire</t>
        </is>
      </c>
      <c r="H634" s="66" t="n">
        <v>45637</v>
      </c>
      <c r="I634" s="65" t="inlineStr">
        <is>
          <t>Standard</t>
        </is>
      </c>
    </row>
    <row r="635">
      <c r="A635" s="65" t="inlineStr">
        <is>
          <t>CLI-0589</t>
        </is>
      </c>
      <c r="B635" s="65" t="inlineStr">
        <is>
          <t>William Roussel</t>
        </is>
      </c>
      <c r="C635" s="65" t="inlineStr">
        <is>
          <t>Particulier</t>
        </is>
      </c>
      <c r="D635" s="65" t="inlineStr">
        <is>
          <t>Tournefeuille</t>
        </is>
      </c>
      <c r="E635" s="65" t="inlineStr">
        <is>
          <t>31170</t>
        </is>
      </c>
      <c r="F635" s="65" t="inlineStr">
        <is>
          <t>Toulouse</t>
        </is>
      </c>
      <c r="G635" s="65" t="inlineStr">
        <is>
          <t>Partenaire</t>
        </is>
      </c>
      <c r="H635" s="66" t="n">
        <v>45639</v>
      </c>
      <c r="I635" s="65" t="inlineStr">
        <is>
          <t>Bon payeur</t>
        </is>
      </c>
    </row>
    <row r="636">
      <c r="A636" s="65" t="inlineStr">
        <is>
          <t>CLI-0590</t>
        </is>
      </c>
      <c r="B636" s="65" t="inlineStr">
        <is>
          <t>Damien Guerin</t>
        </is>
      </c>
      <c r="C636" s="65" t="inlineStr">
        <is>
          <t>Particulier</t>
        </is>
      </c>
      <c r="D636" s="65" t="inlineStr">
        <is>
          <t>Balma</t>
        </is>
      </c>
      <c r="E636" s="65" t="inlineStr">
        <is>
          <t>31130</t>
        </is>
      </c>
      <c r="F636" s="65" t="inlineStr">
        <is>
          <t>Toulouse</t>
        </is>
      </c>
      <c r="G636" s="65" t="inlineStr">
        <is>
          <t>Site web</t>
        </is>
      </c>
      <c r="H636" s="66" t="n">
        <v>45643</v>
      </c>
      <c r="I636" s="65" t="inlineStr">
        <is>
          <t>Standard</t>
        </is>
      </c>
    </row>
    <row r="637">
      <c r="A637" s="65" t="inlineStr">
        <is>
          <t>CLI-0591</t>
        </is>
      </c>
      <c r="B637" s="65" t="inlineStr">
        <is>
          <t>CCAS de Muret 44</t>
        </is>
      </c>
      <c r="C637" s="65" t="inlineStr">
        <is>
          <t>Professionnel</t>
        </is>
      </c>
      <c r="D637" s="65" t="inlineStr">
        <is>
          <t>Béziers</t>
        </is>
      </c>
      <c r="E637" s="65" t="inlineStr">
        <is>
          <t>34500</t>
        </is>
      </c>
      <c r="F637" s="65" t="inlineStr">
        <is>
          <t>Montpellier</t>
        </is>
      </c>
      <c r="G637" s="65" t="inlineStr">
        <is>
          <t>Partenaire</t>
        </is>
      </c>
      <c r="H637" s="66" t="n">
        <v>45644</v>
      </c>
      <c r="I637" s="65" t="inlineStr">
        <is>
          <t>Bon payeur</t>
        </is>
      </c>
    </row>
    <row r="638">
      <c r="A638" s="65" t="inlineStr">
        <is>
          <t>CLI-0592</t>
        </is>
      </c>
      <c r="B638" s="65" t="inlineStr">
        <is>
          <t>Camping Les Pins 66</t>
        </is>
      </c>
      <c r="C638" s="65" t="inlineStr">
        <is>
          <t>Professionnel</t>
        </is>
      </c>
      <c r="D638" s="65" t="inlineStr">
        <is>
          <t>Sète</t>
        </is>
      </c>
      <c r="E638" s="65" t="inlineStr">
        <is>
          <t>34200</t>
        </is>
      </c>
      <c r="F638" s="65" t="inlineStr">
        <is>
          <t>Montpellier</t>
        </is>
      </c>
      <c r="G638" s="65" t="inlineStr">
        <is>
          <t>Google Ads</t>
        </is>
      </c>
      <c r="H638" s="66" t="n">
        <v>45647</v>
      </c>
      <c r="I638" s="65" t="inlineStr">
        <is>
          <t>Standard</t>
        </is>
      </c>
    </row>
    <row r="639">
      <c r="A639" s="65" t="inlineStr">
        <is>
          <t>CLI-0593</t>
        </is>
      </c>
      <c r="B639" s="65" t="inlineStr">
        <is>
          <t>Office HLM Aquitaine 3</t>
        </is>
      </c>
      <c r="C639" s="65" t="inlineStr">
        <is>
          <t>Professionnel</t>
        </is>
      </c>
      <c r="D639" s="65" t="inlineStr">
        <is>
          <t>Muret</t>
        </is>
      </c>
      <c r="E639" s="65" t="inlineStr">
        <is>
          <t>31600</t>
        </is>
      </c>
      <c r="F639" s="65" t="inlineStr">
        <is>
          <t>Toulouse</t>
        </is>
      </c>
      <c r="G639" s="65" t="inlineStr">
        <is>
          <t>Bouche-à-oreille</t>
        </is>
      </c>
      <c r="H639" s="66" t="n">
        <v>45649</v>
      </c>
      <c r="I639" s="65" t="inlineStr">
        <is>
          <t>Lent</t>
        </is>
      </c>
    </row>
    <row r="640">
      <c r="A640" s="65" t="inlineStr">
        <is>
          <t>CLI-0594</t>
        </is>
      </c>
      <c r="B640" s="65" t="inlineStr">
        <is>
          <t>Foncia Occitanie 19</t>
        </is>
      </c>
      <c r="C640" s="65" t="inlineStr">
        <is>
          <t>Professionnel</t>
        </is>
      </c>
      <c r="D640" s="65" t="inlineStr">
        <is>
          <t>Bordeaux</t>
        </is>
      </c>
      <c r="E640" s="65" t="inlineStr">
        <is>
          <t>33000</t>
        </is>
      </c>
      <c r="F640" s="65" t="inlineStr">
        <is>
          <t>Bordeaux</t>
        </is>
      </c>
      <c r="G640" s="65" t="inlineStr">
        <is>
          <t>Prospection</t>
        </is>
      </c>
      <c r="H640" s="66" t="n">
        <v>45653</v>
      </c>
      <c r="I640" s="65" t="inlineStr">
        <is>
          <t>Bon payeur</t>
        </is>
      </c>
    </row>
    <row r="641">
      <c r="A641" s="65" t="inlineStr">
        <is>
          <t>CLI-0595</t>
        </is>
      </c>
      <c r="B641" s="65" t="inlineStr">
        <is>
          <t>Kevin Aubert</t>
        </is>
      </c>
      <c r="C641" s="65" t="inlineStr">
        <is>
          <t>Particulier</t>
        </is>
      </c>
      <c r="D641" s="65" t="inlineStr">
        <is>
          <t>Blagnac</t>
        </is>
      </c>
      <c r="E641" s="65" t="inlineStr">
        <is>
          <t>31700</t>
        </is>
      </c>
      <c r="F641" s="65" t="inlineStr">
        <is>
          <t>Toulouse</t>
        </is>
      </c>
      <c r="G641" s="65" t="inlineStr">
        <is>
          <t>Bouche-à-oreille</t>
        </is>
      </c>
      <c r="H641" s="66" t="n">
        <v>45654</v>
      </c>
      <c r="I641" s="65" t="inlineStr">
        <is>
          <t>Lent</t>
        </is>
      </c>
    </row>
    <row r="642">
      <c r="A642" s="65" t="inlineStr">
        <is>
          <t>CLI-0596</t>
        </is>
      </c>
      <c r="B642" s="65" t="inlineStr">
        <is>
          <t>William Charpentier</t>
        </is>
      </c>
      <c r="C642" s="65" t="inlineStr">
        <is>
          <t>Particulier</t>
        </is>
      </c>
      <c r="D642" s="65" t="inlineStr">
        <is>
          <t>Montpellier</t>
        </is>
      </c>
      <c r="E642" s="65" t="inlineStr">
        <is>
          <t>34000</t>
        </is>
      </c>
      <c r="F642" s="65" t="inlineStr">
        <is>
          <t>Montpellier</t>
        </is>
      </c>
      <c r="G642" s="65" t="inlineStr">
        <is>
          <t>Prospection</t>
        </is>
      </c>
      <c r="H642" s="66" t="n">
        <v>45657</v>
      </c>
      <c r="I642" s="65" t="inlineStr">
        <is>
          <t>Standard</t>
        </is>
      </c>
    </row>
    <row r="643">
      <c r="A643" s="65" t="inlineStr">
        <is>
          <t>CLI-0597</t>
        </is>
      </c>
      <c r="B643" s="65" t="inlineStr">
        <is>
          <t>Yasmine Blanc</t>
        </is>
      </c>
      <c r="C643" s="65" t="inlineStr">
        <is>
          <t>Particulier</t>
        </is>
      </c>
      <c r="D643" s="65" t="inlineStr">
        <is>
          <t>Sète</t>
        </is>
      </c>
      <c r="E643" s="65" t="inlineStr">
        <is>
          <t>34200</t>
        </is>
      </c>
      <c r="F643" s="65" t="inlineStr">
        <is>
          <t>Montpellier</t>
        </is>
      </c>
      <c r="G643" s="65" t="inlineStr">
        <is>
          <t>Bouche-à-oreille</t>
        </is>
      </c>
      <c r="H643" s="66" t="n">
        <v>45658</v>
      </c>
      <c r="I643" s="65" t="inlineStr">
        <is>
          <t>Bon payeur</t>
        </is>
      </c>
    </row>
    <row r="644">
      <c r="A644" s="65" t="inlineStr">
        <is>
          <t>CLI-0598</t>
        </is>
      </c>
      <c r="B644" s="65" t="inlineStr">
        <is>
          <t>Marc Gaillard</t>
        </is>
      </c>
      <c r="C644" s="65" t="inlineStr">
        <is>
          <t>Particulier</t>
        </is>
      </c>
      <c r="D644" s="65" t="inlineStr">
        <is>
          <t>Colomiers</t>
        </is>
      </c>
      <c r="E644" s="65" t="inlineStr">
        <is>
          <t>31770</t>
        </is>
      </c>
      <c r="F644" s="65" t="inlineStr">
        <is>
          <t>Toulouse</t>
        </is>
      </c>
      <c r="G644" s="65" t="inlineStr">
        <is>
          <t>Site web</t>
        </is>
      </c>
      <c r="H644" s="66" t="n">
        <v>45661</v>
      </c>
      <c r="I644" s="65" t="inlineStr">
        <is>
          <t>Lent</t>
        </is>
      </c>
    </row>
    <row r="645">
      <c r="A645" s="65" t="inlineStr">
        <is>
          <t>CLI-0599</t>
        </is>
      </c>
      <c r="B645" s="65" t="inlineStr">
        <is>
          <t>Inès Guerin</t>
        </is>
      </c>
      <c r="C645" s="65" t="inlineStr">
        <is>
          <t>Particulier</t>
        </is>
      </c>
      <c r="D645" s="65" t="inlineStr">
        <is>
          <t>Pessac</t>
        </is>
      </c>
      <c r="E645" s="65" t="inlineStr">
        <is>
          <t>33600</t>
        </is>
      </c>
      <c r="F645" s="65" t="inlineStr">
        <is>
          <t>Bordeaux</t>
        </is>
      </c>
      <c r="G645" s="65" t="inlineStr">
        <is>
          <t>Site web</t>
        </is>
      </c>
      <c r="H645" s="66" t="n">
        <v>45662</v>
      </c>
      <c r="I645" s="65" t="inlineStr">
        <is>
          <t>Lent</t>
        </is>
      </c>
    </row>
    <row r="646">
      <c r="A646" s="65" t="inlineStr">
        <is>
          <t>CLI-0600</t>
        </is>
      </c>
      <c r="B646" s="65" t="inlineStr">
        <is>
          <t>Inès Poirier</t>
        </is>
      </c>
      <c r="C646" s="65" t="inlineStr">
        <is>
          <t>Particulier</t>
        </is>
      </c>
      <c r="D646" s="65" t="inlineStr">
        <is>
          <t>Bordeaux</t>
        </is>
      </c>
      <c r="E646" s="65" t="inlineStr">
        <is>
          <t>33000</t>
        </is>
      </c>
      <c r="F646" s="65" t="inlineStr">
        <is>
          <t>Bordeaux</t>
        </is>
      </c>
      <c r="G646" s="65" t="inlineStr">
        <is>
          <t>Partenaire</t>
        </is>
      </c>
      <c r="H646" s="66" t="n">
        <v>45663</v>
      </c>
      <c r="I646" s="65" t="inlineStr">
        <is>
          <t>Bon payeur</t>
        </is>
      </c>
    </row>
    <row r="647">
      <c r="A647" s="65" t="inlineStr">
        <is>
          <t>CLI-0601</t>
        </is>
      </c>
      <c r="B647" s="65" t="inlineStr">
        <is>
          <t>Foncia Occitanie 26</t>
        </is>
      </c>
      <c r="C647" s="65" t="inlineStr">
        <is>
          <t>Professionnel</t>
        </is>
      </c>
      <c r="D647" s="65" t="inlineStr">
        <is>
          <t>Pessac</t>
        </is>
      </c>
      <c r="E647" s="65" t="inlineStr">
        <is>
          <t>33600</t>
        </is>
      </c>
      <c r="F647" s="65" t="inlineStr">
        <is>
          <t>Bordeaux</t>
        </is>
      </c>
      <c r="G647" s="65" t="inlineStr">
        <is>
          <t>Google Ads</t>
        </is>
      </c>
      <c r="H647" s="66" t="n">
        <v>45665</v>
      </c>
      <c r="I647" s="65" t="inlineStr">
        <is>
          <t>Standard</t>
        </is>
      </c>
    </row>
    <row r="648">
      <c r="A648" s="65" t="inlineStr">
        <is>
          <t>CLI-0602</t>
        </is>
      </c>
      <c r="B648" s="65" t="inlineStr">
        <is>
          <t>SARL Toitures Sud 5</t>
        </is>
      </c>
      <c r="C648" s="65" t="inlineStr">
        <is>
          <t>Collectivité</t>
        </is>
      </c>
      <c r="D648" s="65" t="inlineStr">
        <is>
          <t>Mérignac</t>
        </is>
      </c>
      <c r="E648" s="65" t="inlineStr">
        <is>
          <t>33700</t>
        </is>
      </c>
      <c r="F648" s="65" t="inlineStr">
        <is>
          <t>Bordeaux</t>
        </is>
      </c>
      <c r="G648" s="65" t="inlineStr">
        <is>
          <t>Site web</t>
        </is>
      </c>
      <c r="H648" s="66" t="n">
        <v>45666</v>
      </c>
      <c r="I648" s="65" t="inlineStr">
        <is>
          <t>Lent</t>
        </is>
      </c>
    </row>
    <row r="649">
      <c r="A649" s="65" t="inlineStr">
        <is>
          <t>CLI-0603</t>
        </is>
      </c>
      <c r="B649" s="65" t="inlineStr">
        <is>
          <t>Mairie de Lattes 22</t>
        </is>
      </c>
      <c r="C649" s="65" t="inlineStr">
        <is>
          <t>Syndic</t>
        </is>
      </c>
      <c r="D649" s="65" t="inlineStr">
        <is>
          <t>Toulouse</t>
        </is>
      </c>
      <c r="E649" s="65" t="inlineStr">
        <is>
          <t>31000</t>
        </is>
      </c>
      <c r="F649" s="65" t="inlineStr">
        <is>
          <t>Toulouse</t>
        </is>
      </c>
      <c r="G649" s="65" t="inlineStr">
        <is>
          <t>Google Ads</t>
        </is>
      </c>
      <c r="H649" s="66" t="n">
        <v>45667</v>
      </c>
      <c r="I649" s="65" t="inlineStr">
        <is>
          <t>Litigieux</t>
        </is>
      </c>
    </row>
    <row r="650">
      <c r="A650" s="65" t="inlineStr">
        <is>
          <t>CLI-0604</t>
        </is>
      </c>
      <c r="B650" s="65" t="inlineStr">
        <is>
          <t>Groupe scolaire Jean-Jaurès 30</t>
        </is>
      </c>
      <c r="C650" s="65" t="inlineStr">
        <is>
          <t>Syndic</t>
        </is>
      </c>
      <c r="D650" s="65" t="inlineStr">
        <is>
          <t>Pessac</t>
        </is>
      </c>
      <c r="E650" s="65" t="inlineStr">
        <is>
          <t>33600</t>
        </is>
      </c>
      <c r="F650" s="65" t="inlineStr">
        <is>
          <t>Bordeaux</t>
        </is>
      </c>
      <c r="G650" s="65" t="inlineStr">
        <is>
          <t>Google Ads</t>
        </is>
      </c>
      <c r="H650" s="66" t="n">
        <v>45668</v>
      </c>
      <c r="I650" s="65" t="inlineStr">
        <is>
          <t>Bon payeur</t>
        </is>
      </c>
    </row>
    <row r="651">
      <c r="A651" s="65" t="inlineStr">
        <is>
          <t>CLI-0605</t>
        </is>
      </c>
      <c r="B651" s="65" t="inlineStr">
        <is>
          <t>Résidence Les Oliviers 43</t>
        </is>
      </c>
      <c r="C651" s="65" t="inlineStr">
        <is>
          <t>Collectivité</t>
        </is>
      </c>
      <c r="D651" s="65" t="inlineStr">
        <is>
          <t>Pessac</t>
        </is>
      </c>
      <c r="E651" s="65" t="inlineStr">
        <is>
          <t>33600</t>
        </is>
      </c>
      <c r="F651" s="65" t="inlineStr">
        <is>
          <t>Bordeaux</t>
        </is>
      </c>
      <c r="G651" s="65" t="inlineStr">
        <is>
          <t>Bouche-à-oreille</t>
        </is>
      </c>
      <c r="H651" s="66" t="n">
        <v>45670</v>
      </c>
      <c r="I651" s="65" t="inlineStr">
        <is>
          <t>Bon payeur</t>
        </is>
      </c>
    </row>
    <row r="652">
      <c r="A652" s="65" t="inlineStr">
        <is>
          <t>CLI-0606</t>
        </is>
      </c>
      <c r="B652" s="65" t="inlineStr">
        <is>
          <t>Quentin Millet</t>
        </is>
      </c>
      <c r="C652" s="65" t="inlineStr">
        <is>
          <t>Particulier</t>
        </is>
      </c>
      <c r="D652" s="65" t="inlineStr">
        <is>
          <t>Bègles</t>
        </is>
      </c>
      <c r="E652" s="65" t="inlineStr">
        <is>
          <t>33130</t>
        </is>
      </c>
      <c r="F652" s="65" t="inlineStr">
        <is>
          <t>Bordeaux</t>
        </is>
      </c>
      <c r="G652" s="65" t="inlineStr">
        <is>
          <t>Bouche-à-oreille</t>
        </is>
      </c>
      <c r="H652" s="66" t="n">
        <v>45671</v>
      </c>
      <c r="I652" s="65" t="inlineStr">
        <is>
          <t>Bon payeur</t>
        </is>
      </c>
    </row>
    <row r="653">
      <c r="A653" s="65" t="inlineStr">
        <is>
          <t>CLI-0607</t>
        </is>
      </c>
      <c r="B653" s="65" t="inlineStr">
        <is>
          <t>Résidence Belvédère 93</t>
        </is>
      </c>
      <c r="C653" s="65" t="inlineStr">
        <is>
          <t>Syndic</t>
        </is>
      </c>
      <c r="D653" s="65" t="inlineStr">
        <is>
          <t>Muret</t>
        </is>
      </c>
      <c r="E653" s="65" t="inlineStr">
        <is>
          <t>31600</t>
        </is>
      </c>
      <c r="F653" s="65" t="inlineStr">
        <is>
          <t>Toulouse</t>
        </is>
      </c>
      <c r="G653" s="65" t="inlineStr">
        <is>
          <t>Google Ads</t>
        </is>
      </c>
      <c r="H653" s="66" t="n">
        <v>45672</v>
      </c>
      <c r="I653" s="65" t="inlineStr">
        <is>
          <t>Standard</t>
        </is>
      </c>
    </row>
    <row r="654">
      <c r="A654" s="65" t="inlineStr">
        <is>
          <t>CLI-0608</t>
        </is>
      </c>
      <c r="B654" s="65" t="inlineStr">
        <is>
          <t>Valérie Masson</t>
        </is>
      </c>
      <c r="C654" s="65" t="inlineStr">
        <is>
          <t>Particulier</t>
        </is>
      </c>
      <c r="D654" s="65" t="inlineStr">
        <is>
          <t>Muret</t>
        </is>
      </c>
      <c r="E654" s="65" t="inlineStr">
        <is>
          <t>31600</t>
        </is>
      </c>
      <c r="F654" s="65" t="inlineStr">
        <is>
          <t>Toulouse</t>
        </is>
      </c>
      <c r="G654" s="65" t="inlineStr">
        <is>
          <t>Site web</t>
        </is>
      </c>
      <c r="H654" s="66" t="n">
        <v>45675</v>
      </c>
      <c r="I654" s="65" t="inlineStr">
        <is>
          <t>Lent</t>
        </is>
      </c>
    </row>
    <row r="655">
      <c r="A655" s="65" t="inlineStr">
        <is>
          <t>CLI-0609</t>
        </is>
      </c>
      <c r="B655" s="65" t="inlineStr">
        <is>
          <t>Hôtel Le Cardinal 12</t>
        </is>
      </c>
      <c r="C655" s="65" t="inlineStr">
        <is>
          <t>Syndic</t>
        </is>
      </c>
      <c r="D655" s="65" t="inlineStr">
        <is>
          <t>Talence</t>
        </is>
      </c>
      <c r="E655" s="65" t="inlineStr">
        <is>
          <t>33400</t>
        </is>
      </c>
      <c r="F655" s="65" t="inlineStr">
        <is>
          <t>Bordeaux</t>
        </is>
      </c>
      <c r="G655" s="65" t="inlineStr">
        <is>
          <t>Site web</t>
        </is>
      </c>
      <c r="H655" s="66" t="n">
        <v>45677</v>
      </c>
      <c r="I655" s="65" t="inlineStr">
        <is>
          <t>Lent</t>
        </is>
      </c>
    </row>
    <row r="656">
      <c r="A656" s="65" t="inlineStr">
        <is>
          <t>CLI-0610</t>
        </is>
      </c>
      <c r="B656" s="65" t="inlineStr">
        <is>
          <t>Nathalie Poirier</t>
        </is>
      </c>
      <c r="C656" s="65" t="inlineStr">
        <is>
          <t>Particulier</t>
        </is>
      </c>
      <c r="D656" s="65" t="inlineStr">
        <is>
          <t>Bègles</t>
        </is>
      </c>
      <c r="E656" s="65" t="inlineStr">
        <is>
          <t>33130</t>
        </is>
      </c>
      <c r="F656" s="65" t="inlineStr">
        <is>
          <t>Bordeaux</t>
        </is>
      </c>
      <c r="G656" s="65" t="inlineStr">
        <is>
          <t>Google Ads</t>
        </is>
      </c>
      <c r="H656" s="66" t="n">
        <v>45678</v>
      </c>
      <c r="I656" s="65" t="inlineStr">
        <is>
          <t>Standard</t>
        </is>
      </c>
    </row>
    <row r="657">
      <c r="A657" s="65" t="inlineStr">
        <is>
          <t>CLI-0611</t>
        </is>
      </c>
      <c r="B657" s="65" t="inlineStr">
        <is>
          <t>Marc Girard</t>
        </is>
      </c>
      <c r="C657" s="65" t="inlineStr">
        <is>
          <t>Particulier</t>
        </is>
      </c>
      <c r="D657" s="65" t="inlineStr">
        <is>
          <t>Libourne</t>
        </is>
      </c>
      <c r="E657" s="65" t="inlineStr">
        <is>
          <t>33500</t>
        </is>
      </c>
      <c r="F657" s="65" t="inlineStr">
        <is>
          <t>Bordeaux</t>
        </is>
      </c>
      <c r="G657" s="65" t="inlineStr">
        <is>
          <t>Bouche-à-oreille</t>
        </is>
      </c>
      <c r="H657" s="66" t="n">
        <v>45680</v>
      </c>
      <c r="I657" s="65" t="inlineStr">
        <is>
          <t>Standard</t>
        </is>
      </c>
    </row>
    <row r="658">
      <c r="A658" s="65" t="inlineStr">
        <is>
          <t>CLI-0612</t>
        </is>
      </c>
      <c r="B658" s="65" t="inlineStr">
        <is>
          <t>Ulysse Colin</t>
        </is>
      </c>
      <c r="C658" s="65" t="inlineStr">
        <is>
          <t>Particulier</t>
        </is>
      </c>
      <c r="D658" s="65" t="inlineStr">
        <is>
          <t>Talence</t>
        </is>
      </c>
      <c r="E658" s="65" t="inlineStr">
        <is>
          <t>33400</t>
        </is>
      </c>
      <c r="F658" s="65" t="inlineStr">
        <is>
          <t>Bordeaux</t>
        </is>
      </c>
      <c r="G658" s="65" t="inlineStr">
        <is>
          <t>Google Ads</t>
        </is>
      </c>
      <c r="H658" s="66" t="n">
        <v>45681</v>
      </c>
      <c r="I658" s="65" t="inlineStr">
        <is>
          <t>Standard</t>
        </is>
      </c>
    </row>
    <row r="659">
      <c r="A659" s="65" t="inlineStr">
        <is>
          <t>CLI-0613</t>
        </is>
      </c>
      <c r="B659" s="65" t="inlineStr">
        <is>
          <t>Boulangerie Marchetti 78</t>
        </is>
      </c>
      <c r="C659" s="65" t="inlineStr">
        <is>
          <t>Professionnel</t>
        </is>
      </c>
      <c r="D659" s="65" t="inlineStr">
        <is>
          <t>Tournefeuille</t>
        </is>
      </c>
      <c r="E659" s="65" t="inlineStr">
        <is>
          <t>31170</t>
        </is>
      </c>
      <c r="F659" s="65" t="inlineStr">
        <is>
          <t>Toulouse</t>
        </is>
      </c>
      <c r="G659" s="65" t="inlineStr">
        <is>
          <t>Site web</t>
        </is>
      </c>
      <c r="H659" s="66" t="n">
        <v>45683</v>
      </c>
      <c r="I659" s="65" t="inlineStr">
        <is>
          <t>Standard</t>
        </is>
      </c>
    </row>
    <row r="660">
      <c r="A660" s="65" t="inlineStr">
        <is>
          <t>CLI-0614</t>
        </is>
      </c>
      <c r="B660" s="65" t="inlineStr">
        <is>
          <t>Ibrahim Faure</t>
        </is>
      </c>
      <c r="C660" s="65" t="inlineStr">
        <is>
          <t>Particulier</t>
        </is>
      </c>
      <c r="D660" s="65" t="inlineStr">
        <is>
          <t>Colomiers</t>
        </is>
      </c>
      <c r="E660" s="65" t="inlineStr">
        <is>
          <t>31770</t>
        </is>
      </c>
      <c r="F660" s="65" t="inlineStr">
        <is>
          <t>Toulouse</t>
        </is>
      </c>
      <c r="G660" s="65" t="inlineStr">
        <is>
          <t>Site web</t>
        </is>
      </c>
      <c r="H660" s="66" t="n">
        <v>45684</v>
      </c>
      <c r="I660" s="65" t="inlineStr">
        <is>
          <t>Standard</t>
        </is>
      </c>
    </row>
    <row r="661">
      <c r="A661" s="65" t="inlineStr">
        <is>
          <t>CLI-0615</t>
        </is>
      </c>
      <c r="B661" s="65" t="inlineStr">
        <is>
          <t>Cabinet dentaire Ansel 86</t>
        </is>
      </c>
      <c r="C661" s="65" t="inlineStr">
        <is>
          <t>Professionnel</t>
        </is>
      </c>
      <c r="D661" s="65" t="inlineStr">
        <is>
          <t>Lunel</t>
        </is>
      </c>
      <c r="E661" s="65" t="inlineStr">
        <is>
          <t>34400</t>
        </is>
      </c>
      <c r="F661" s="65" t="inlineStr">
        <is>
          <t>Montpellier</t>
        </is>
      </c>
      <c r="G661" s="65" t="inlineStr">
        <is>
          <t>Site web</t>
        </is>
      </c>
      <c r="H661" s="66" t="n">
        <v>45685</v>
      </c>
      <c r="I661" s="65" t="inlineStr">
        <is>
          <t>Bon payeur</t>
        </is>
      </c>
    </row>
    <row r="662">
      <c r="A662" s="65" t="inlineStr">
        <is>
          <t>CLI-0616</t>
        </is>
      </c>
      <c r="B662" s="65" t="inlineStr">
        <is>
          <t>Cédric Lemoine</t>
        </is>
      </c>
      <c r="C662" s="65" t="inlineStr">
        <is>
          <t>Particulier</t>
        </is>
      </c>
      <c r="D662" s="65" t="inlineStr">
        <is>
          <t>Talence</t>
        </is>
      </c>
      <c r="E662" s="65" t="inlineStr">
        <is>
          <t>33400</t>
        </is>
      </c>
      <c r="F662" s="65" t="inlineStr">
        <is>
          <t>Bordeaux</t>
        </is>
      </c>
      <c r="G662" s="65" t="inlineStr">
        <is>
          <t>Site web</t>
        </is>
      </c>
      <c r="H662" s="66" t="n">
        <v>45687</v>
      </c>
      <c r="I662" s="65" t="inlineStr">
        <is>
          <t>Standard</t>
        </is>
      </c>
    </row>
    <row r="663">
      <c r="A663" s="65" t="inlineStr">
        <is>
          <t>CLI-0617</t>
        </is>
      </c>
      <c r="B663" s="65" t="inlineStr">
        <is>
          <t>Garage Autoplus 24</t>
        </is>
      </c>
      <c r="C663" s="65" t="inlineStr">
        <is>
          <t>Syndic</t>
        </is>
      </c>
      <c r="D663" s="65" t="inlineStr">
        <is>
          <t>Pessac</t>
        </is>
      </c>
      <c r="E663" s="65" t="inlineStr">
        <is>
          <t>33600</t>
        </is>
      </c>
      <c r="F663" s="65" t="inlineStr">
        <is>
          <t>Bordeaux</t>
        </is>
      </c>
      <c r="G663" s="65" t="inlineStr">
        <is>
          <t>Bouche-à-oreille</t>
        </is>
      </c>
      <c r="H663" s="66" t="n">
        <v>45690</v>
      </c>
      <c r="I663" s="65" t="inlineStr">
        <is>
          <t>Bon payeur</t>
        </is>
      </c>
    </row>
    <row r="664">
      <c r="A664" s="65" t="inlineStr">
        <is>
          <t>CLI-0618</t>
        </is>
      </c>
      <c r="B664" s="65" t="inlineStr">
        <is>
          <t>Adrien Chevalier</t>
        </is>
      </c>
      <c r="C664" s="65" t="inlineStr">
        <is>
          <t>Particulier</t>
        </is>
      </c>
      <c r="D664" s="65" t="inlineStr">
        <is>
          <t>Bègles</t>
        </is>
      </c>
      <c r="E664" s="65" t="inlineStr">
        <is>
          <t>33130</t>
        </is>
      </c>
      <c r="F664" s="65" t="inlineStr">
        <is>
          <t>Bordeaux</t>
        </is>
      </c>
      <c r="G664" s="65" t="inlineStr">
        <is>
          <t>Google Ads</t>
        </is>
      </c>
      <c r="H664" s="66" t="n">
        <v>45691</v>
      </c>
      <c r="I664" s="65" t="inlineStr">
        <is>
          <t>Bon payeur</t>
        </is>
      </c>
    </row>
    <row r="665">
      <c r="A665" s="65" t="inlineStr">
        <is>
          <t>CLI-0619</t>
        </is>
      </c>
      <c r="B665" s="65" t="inlineStr">
        <is>
          <t>Quentin Barbier</t>
        </is>
      </c>
      <c r="C665" s="65" t="inlineStr">
        <is>
          <t>Particulier</t>
        </is>
      </c>
      <c r="D665" s="65" t="inlineStr">
        <is>
          <t>Tournefeuille</t>
        </is>
      </c>
      <c r="E665" s="65" t="inlineStr">
        <is>
          <t>31170</t>
        </is>
      </c>
      <c r="F665" s="65" t="inlineStr">
        <is>
          <t>Toulouse</t>
        </is>
      </c>
      <c r="G665" s="65" t="inlineStr">
        <is>
          <t>Site web</t>
        </is>
      </c>
      <c r="H665" s="66" t="n">
        <v>45693</v>
      </c>
      <c r="I665" s="65" t="inlineStr">
        <is>
          <t>Bon payeur</t>
        </is>
      </c>
    </row>
    <row r="666">
      <c r="A666" s="65" t="inlineStr">
        <is>
          <t>CLI-0620</t>
        </is>
      </c>
      <c r="B666" s="65" t="inlineStr">
        <is>
          <t>Serge Faure</t>
        </is>
      </c>
      <c r="C666" s="65" t="inlineStr">
        <is>
          <t>Particulier</t>
        </is>
      </c>
      <c r="D666" s="65" t="inlineStr">
        <is>
          <t>Balma</t>
        </is>
      </c>
      <c r="E666" s="65" t="inlineStr">
        <is>
          <t>31130</t>
        </is>
      </c>
      <c r="F666" s="65" t="inlineStr">
        <is>
          <t>Toulouse</t>
        </is>
      </c>
      <c r="G666" s="65" t="inlineStr">
        <is>
          <t>Prospection</t>
        </is>
      </c>
      <c r="H666" s="66" t="n">
        <v>45698</v>
      </c>
      <c r="I666" s="65" t="inlineStr">
        <is>
          <t>Bon payeur</t>
        </is>
      </c>
    </row>
    <row r="667">
      <c r="A667" s="65" t="inlineStr">
        <is>
          <t>CLI-0621</t>
        </is>
      </c>
      <c r="B667" s="65" t="inlineStr">
        <is>
          <t>Garage Autoplus 66</t>
        </is>
      </c>
      <c r="C667" s="65" t="inlineStr">
        <is>
          <t>Collectivité</t>
        </is>
      </c>
      <c r="D667" s="65" t="inlineStr">
        <is>
          <t>Toulouse</t>
        </is>
      </c>
      <c r="E667" s="65" t="inlineStr">
        <is>
          <t>31000</t>
        </is>
      </c>
      <c r="F667" s="65" t="inlineStr">
        <is>
          <t>Toulouse</t>
        </is>
      </c>
      <c r="G667" s="65" t="inlineStr">
        <is>
          <t>Prospection</t>
        </is>
      </c>
      <c r="H667" s="66" t="n">
        <v>45699</v>
      </c>
      <c r="I667" s="65" t="inlineStr">
        <is>
          <t>Lent</t>
        </is>
      </c>
    </row>
    <row r="668">
      <c r="A668" s="65" t="inlineStr">
        <is>
          <t>CLI-0622</t>
        </is>
      </c>
      <c r="B668" s="65" t="inlineStr">
        <is>
          <t>Pharmacie Centrale 27</t>
        </is>
      </c>
      <c r="C668" s="65" t="inlineStr">
        <is>
          <t>Collectivité</t>
        </is>
      </c>
      <c r="D668" s="65" t="inlineStr">
        <is>
          <t>Tournefeuille</t>
        </is>
      </c>
      <c r="E668" s="65" t="inlineStr">
        <is>
          <t>31170</t>
        </is>
      </c>
      <c r="F668" s="65" t="inlineStr">
        <is>
          <t>Toulouse</t>
        </is>
      </c>
      <c r="G668" s="65" t="inlineStr">
        <is>
          <t>Prospection</t>
        </is>
      </c>
      <c r="H668" s="66" t="n">
        <v>45700</v>
      </c>
      <c r="I668" s="65" t="inlineStr">
        <is>
          <t>Standard</t>
        </is>
      </c>
    </row>
    <row r="669">
      <c r="A669" s="65" t="inlineStr">
        <is>
          <t>CLI-0623</t>
        </is>
      </c>
      <c r="B669" s="65" t="inlineStr">
        <is>
          <t>Salle de sport Ironfit 61</t>
        </is>
      </c>
      <c r="C669" s="65" t="inlineStr">
        <is>
          <t>Syndic</t>
        </is>
      </c>
      <c r="D669" s="65" t="inlineStr">
        <is>
          <t>Castelnau-le-Lez</t>
        </is>
      </c>
      <c r="E669" s="65" t="inlineStr">
        <is>
          <t>34170</t>
        </is>
      </c>
      <c r="F669" s="65" t="inlineStr">
        <is>
          <t>Montpellier</t>
        </is>
      </c>
      <c r="G669" s="65" t="inlineStr">
        <is>
          <t>Google Ads</t>
        </is>
      </c>
      <c r="H669" s="66" t="n">
        <v>45701</v>
      </c>
      <c r="I669" s="65" t="inlineStr">
        <is>
          <t>Lent</t>
        </is>
      </c>
    </row>
    <row r="670">
      <c r="A670" s="65" t="inlineStr">
        <is>
          <t>CLI-0624</t>
        </is>
      </c>
      <c r="B670" s="65" t="inlineStr">
        <is>
          <t>Ibrahim Gaillard</t>
        </is>
      </c>
      <c r="C670" s="65" t="inlineStr">
        <is>
          <t>Particulier</t>
        </is>
      </c>
      <c r="D670" s="65" t="inlineStr">
        <is>
          <t>Toulouse</t>
        </is>
      </c>
      <c r="E670" s="65" t="inlineStr">
        <is>
          <t>31000</t>
        </is>
      </c>
      <c r="F670" s="65" t="inlineStr">
        <is>
          <t>Toulouse</t>
        </is>
      </c>
      <c r="G670" s="65" t="inlineStr">
        <is>
          <t>Google Ads</t>
        </is>
      </c>
      <c r="H670" s="66" t="n">
        <v>45702</v>
      </c>
      <c r="I670" s="65" t="inlineStr">
        <is>
          <t>Bon payeur</t>
        </is>
      </c>
    </row>
    <row r="671">
      <c r="A671" s="65" t="inlineStr">
        <is>
          <t>CLI-0625</t>
        </is>
      </c>
      <c r="B671" s="65" t="inlineStr">
        <is>
          <t>Yasmine Millet</t>
        </is>
      </c>
      <c r="C671" s="65" t="inlineStr">
        <is>
          <t>Particulier</t>
        </is>
      </c>
      <c r="D671" s="65" t="inlineStr">
        <is>
          <t>Muret</t>
        </is>
      </c>
      <c r="E671" s="65" t="inlineStr">
        <is>
          <t>31600</t>
        </is>
      </c>
      <c r="F671" s="65" t="inlineStr">
        <is>
          <t>Toulouse</t>
        </is>
      </c>
      <c r="G671" s="65" t="inlineStr">
        <is>
          <t>Google Ads</t>
        </is>
      </c>
      <c r="H671" s="66" t="n">
        <v>45703</v>
      </c>
      <c r="I671" s="65" t="inlineStr">
        <is>
          <t>Standard</t>
        </is>
      </c>
    </row>
    <row r="672">
      <c r="A672" s="65" t="inlineStr">
        <is>
          <t>CLI-0626</t>
        </is>
      </c>
      <c r="B672" s="65" t="inlineStr">
        <is>
          <t>Brasserie du Port 35</t>
        </is>
      </c>
      <c r="C672" s="65" t="inlineStr">
        <is>
          <t>Professionnel</t>
        </is>
      </c>
      <c r="D672" s="65" t="inlineStr">
        <is>
          <t>Muret</t>
        </is>
      </c>
      <c r="E672" s="65" t="inlineStr">
        <is>
          <t>31600</t>
        </is>
      </c>
      <c r="F672" s="65" t="inlineStr">
        <is>
          <t>Toulouse</t>
        </is>
      </c>
      <c r="G672" s="65" t="inlineStr">
        <is>
          <t>Bouche-à-oreille</t>
        </is>
      </c>
      <c r="H672" s="66" t="n">
        <v>45706</v>
      </c>
      <c r="I672" s="65" t="inlineStr">
        <is>
          <t>Lent</t>
        </is>
      </c>
    </row>
    <row r="673">
      <c r="A673" s="65" t="inlineStr">
        <is>
          <t>CLI-0627</t>
        </is>
      </c>
      <c r="B673" s="65" t="inlineStr">
        <is>
          <t>Marc Aubert</t>
        </is>
      </c>
      <c r="C673" s="65" t="inlineStr">
        <is>
          <t>Particulier</t>
        </is>
      </c>
      <c r="D673" s="65" t="inlineStr">
        <is>
          <t>Pessac</t>
        </is>
      </c>
      <c r="E673" s="65" t="inlineStr">
        <is>
          <t>33600</t>
        </is>
      </c>
      <c r="F673" s="65" t="inlineStr">
        <is>
          <t>Bordeaux</t>
        </is>
      </c>
      <c r="G673" s="65" t="inlineStr">
        <is>
          <t>Site web</t>
        </is>
      </c>
      <c r="H673" s="66" t="n">
        <v>45707</v>
      </c>
      <c r="I673" s="65" t="inlineStr">
        <is>
          <t>Bon payeur</t>
        </is>
      </c>
    </row>
    <row r="674">
      <c r="A674" s="65" t="inlineStr">
        <is>
          <t>CLI-0628</t>
        </is>
      </c>
      <c r="B674" s="65" t="inlineStr">
        <is>
          <t>Menuiserie Lacoste 87</t>
        </is>
      </c>
      <c r="C674" s="65" t="inlineStr">
        <is>
          <t>Syndic</t>
        </is>
      </c>
      <c r="D674" s="65" t="inlineStr">
        <is>
          <t>Mérignac</t>
        </is>
      </c>
      <c r="E674" s="65" t="inlineStr">
        <is>
          <t>33700</t>
        </is>
      </c>
      <c r="F674" s="65" t="inlineStr">
        <is>
          <t>Bordeaux</t>
        </is>
      </c>
      <c r="G674" s="65" t="inlineStr">
        <is>
          <t>Google Ads</t>
        </is>
      </c>
      <c r="H674" s="66" t="n">
        <v>45708</v>
      </c>
      <c r="I674" s="65" t="inlineStr">
        <is>
          <t>Standard</t>
        </is>
      </c>
    </row>
    <row r="675">
      <c r="A675" s="65" t="inlineStr">
        <is>
          <t>CLI-0629</t>
        </is>
      </c>
      <c r="B675" s="65" t="inlineStr">
        <is>
          <t>Salle de sport Ironfit 11</t>
        </is>
      </c>
      <c r="C675" s="65" t="inlineStr">
        <is>
          <t>Collectivité</t>
        </is>
      </c>
      <c r="D675" s="65" t="inlineStr">
        <is>
          <t>Bordeaux</t>
        </is>
      </c>
      <c r="E675" s="65" t="inlineStr">
        <is>
          <t>33000</t>
        </is>
      </c>
      <c r="F675" s="65" t="inlineStr">
        <is>
          <t>Bordeaux</t>
        </is>
      </c>
      <c r="G675" s="65" t="inlineStr">
        <is>
          <t>Site web</t>
        </is>
      </c>
      <c r="H675" s="66" t="n">
        <v>45709</v>
      </c>
      <c r="I675" s="65" t="inlineStr">
        <is>
          <t>Lent</t>
        </is>
      </c>
    </row>
    <row r="676">
      <c r="A676" s="65" t="inlineStr">
        <is>
          <t>CLI-0630</t>
        </is>
      </c>
      <c r="B676" s="65" t="inlineStr">
        <is>
          <t>Gaëlle Colin</t>
        </is>
      </c>
      <c r="C676" s="65" t="inlineStr">
        <is>
          <t>Particulier</t>
        </is>
      </c>
      <c r="D676" s="65" t="inlineStr">
        <is>
          <t>Lunel</t>
        </is>
      </c>
      <c r="E676" s="65" t="inlineStr">
        <is>
          <t>34400</t>
        </is>
      </c>
      <c r="F676" s="65" t="inlineStr">
        <is>
          <t>Montpellier</t>
        </is>
      </c>
      <c r="G676" s="65" t="inlineStr">
        <is>
          <t>Site web</t>
        </is>
      </c>
      <c r="H676" s="66" t="n">
        <v>45710</v>
      </c>
      <c r="I676" s="65" t="inlineStr">
        <is>
          <t>Bon payeur</t>
        </is>
      </c>
    </row>
    <row r="677">
      <c r="A677" s="65" t="inlineStr">
        <is>
          <t>CLI-0631</t>
        </is>
      </c>
      <c r="B677" s="65" t="inlineStr">
        <is>
          <t>Menuiserie Lacoste 42</t>
        </is>
      </c>
      <c r="C677" s="65" t="inlineStr">
        <is>
          <t>Professionnel</t>
        </is>
      </c>
      <c r="D677" s="65" t="inlineStr">
        <is>
          <t>Montpellier</t>
        </is>
      </c>
      <c r="E677" s="65" t="inlineStr">
        <is>
          <t>34000</t>
        </is>
      </c>
      <c r="F677" s="65" t="inlineStr">
        <is>
          <t>Montpellier</t>
        </is>
      </c>
      <c r="G677" s="65" t="inlineStr">
        <is>
          <t>Partenaire</t>
        </is>
      </c>
      <c r="H677" s="66" t="n">
        <v>45712</v>
      </c>
      <c r="I677" s="65" t="inlineStr">
        <is>
          <t>Standard</t>
        </is>
      </c>
    </row>
    <row r="678">
      <c r="A678" s="65" t="inlineStr">
        <is>
          <t>CLI-0632</t>
        </is>
      </c>
      <c r="B678" s="65" t="inlineStr">
        <is>
          <t>Garage Autoplus 64</t>
        </is>
      </c>
      <c r="C678" s="65" t="inlineStr">
        <is>
          <t>Syndic</t>
        </is>
      </c>
      <c r="D678" s="65" t="inlineStr">
        <is>
          <t>Sète</t>
        </is>
      </c>
      <c r="E678" s="65" t="inlineStr">
        <is>
          <t>34200</t>
        </is>
      </c>
      <c r="F678" s="65" t="inlineStr">
        <is>
          <t>Montpellier</t>
        </is>
      </c>
      <c r="G678" s="65" t="inlineStr">
        <is>
          <t>Site web</t>
        </is>
      </c>
      <c r="H678" s="66" t="n">
        <v>45713</v>
      </c>
      <c r="I678" s="65" t="inlineStr">
        <is>
          <t>Standard</t>
        </is>
      </c>
    </row>
    <row r="679">
      <c r="A679" s="65" t="inlineStr">
        <is>
          <t>CLI-0633</t>
        </is>
      </c>
      <c r="B679" s="65" t="inlineStr">
        <is>
          <t>Elsa Millet</t>
        </is>
      </c>
      <c r="C679" s="65" t="inlineStr">
        <is>
          <t>Particulier</t>
        </is>
      </c>
      <c r="D679" s="65" t="inlineStr">
        <is>
          <t>Pessac</t>
        </is>
      </c>
      <c r="E679" s="65" t="inlineStr">
        <is>
          <t>33600</t>
        </is>
      </c>
      <c r="F679" s="65" t="inlineStr">
        <is>
          <t>Bordeaux</t>
        </is>
      </c>
      <c r="G679" s="65" t="inlineStr">
        <is>
          <t>Annuaire pro</t>
        </is>
      </c>
      <c r="H679" s="66" t="n">
        <v>45715</v>
      </c>
      <c r="I679" s="65" t="inlineStr">
        <is>
          <t>Lent</t>
        </is>
      </c>
    </row>
    <row r="680">
      <c r="A680" s="65" t="inlineStr">
        <is>
          <t>CLI-0634</t>
        </is>
      </c>
      <c r="B680" s="65" t="inlineStr">
        <is>
          <t>Pauline Faure</t>
        </is>
      </c>
      <c r="C680" s="65" t="inlineStr">
        <is>
          <t>Particulier</t>
        </is>
      </c>
      <c r="D680" s="65" t="inlineStr">
        <is>
          <t>Libourne</t>
        </is>
      </c>
      <c r="E680" s="65" t="inlineStr">
        <is>
          <t>33500</t>
        </is>
      </c>
      <c r="F680" s="65" t="inlineStr">
        <is>
          <t>Bordeaux</t>
        </is>
      </c>
      <c r="G680" s="65" t="inlineStr">
        <is>
          <t>Partenaire</t>
        </is>
      </c>
      <c r="H680" s="66" t="n">
        <v>45716</v>
      </c>
      <c r="I680" s="65" t="inlineStr">
        <is>
          <t>Lent</t>
        </is>
      </c>
    </row>
    <row r="681">
      <c r="A681" s="65" t="inlineStr">
        <is>
          <t>CLI-0635</t>
        </is>
      </c>
      <c r="B681" s="65" t="inlineStr">
        <is>
          <t>Résidence Les Oliviers 35</t>
        </is>
      </c>
      <c r="C681" s="65" t="inlineStr">
        <is>
          <t>Professionnel</t>
        </is>
      </c>
      <c r="D681" s="65" t="inlineStr">
        <is>
          <t>Balma</t>
        </is>
      </c>
      <c r="E681" s="65" t="inlineStr">
        <is>
          <t>31130</t>
        </is>
      </c>
      <c r="F681" s="65" t="inlineStr">
        <is>
          <t>Toulouse</t>
        </is>
      </c>
      <c r="G681" s="65" t="inlineStr">
        <is>
          <t>Site web</t>
        </is>
      </c>
      <c r="H681" s="66" t="n">
        <v>45717</v>
      </c>
      <c r="I681" s="65" t="inlineStr">
        <is>
          <t>Bon payeur</t>
        </is>
      </c>
    </row>
    <row r="682">
      <c r="A682" s="65" t="inlineStr">
        <is>
          <t>CLI-0636</t>
        </is>
      </c>
      <c r="B682" s="65" t="inlineStr">
        <is>
          <t>Fanny Poirier</t>
        </is>
      </c>
      <c r="C682" s="65" t="inlineStr">
        <is>
          <t>Particulier</t>
        </is>
      </c>
      <c r="D682" s="65" t="inlineStr">
        <is>
          <t>Bègles</t>
        </is>
      </c>
      <c r="E682" s="65" t="inlineStr">
        <is>
          <t>33130</t>
        </is>
      </c>
      <c r="F682" s="65" t="inlineStr">
        <is>
          <t>Bordeaux</t>
        </is>
      </c>
      <c r="G682" s="65" t="inlineStr">
        <is>
          <t>Google Ads</t>
        </is>
      </c>
      <c r="H682" s="66" t="n">
        <v>45718</v>
      </c>
      <c r="I682" s="65" t="inlineStr">
        <is>
          <t>Bon payeur</t>
        </is>
      </c>
    </row>
    <row r="683">
      <c r="A683" s="65" t="inlineStr">
        <is>
          <t>CLI-0637</t>
        </is>
      </c>
      <c r="B683" s="65" t="inlineStr">
        <is>
          <t>Hélène Robin</t>
        </is>
      </c>
      <c r="C683" s="65" t="inlineStr">
        <is>
          <t>Particulier</t>
        </is>
      </c>
      <c r="D683" s="65" t="inlineStr">
        <is>
          <t>Mérignac</t>
        </is>
      </c>
      <c r="E683" s="65" t="inlineStr">
        <is>
          <t>33700</t>
        </is>
      </c>
      <c r="F683" s="65" t="inlineStr">
        <is>
          <t>Bordeaux</t>
        </is>
      </c>
      <c r="G683" s="65" t="inlineStr">
        <is>
          <t>Bouche-à-oreille</t>
        </is>
      </c>
      <c r="H683" s="66" t="n">
        <v>45719</v>
      </c>
      <c r="I683" s="65" t="inlineStr">
        <is>
          <t>Bon payeur</t>
        </is>
      </c>
    </row>
    <row r="684">
      <c r="A684" s="65" t="inlineStr">
        <is>
          <t>CLI-0638</t>
        </is>
      </c>
      <c r="B684" s="65" t="inlineStr">
        <is>
          <t>Émile Léger</t>
        </is>
      </c>
      <c r="C684" s="65" t="inlineStr">
        <is>
          <t>Particulier</t>
        </is>
      </c>
      <c r="D684" s="65" t="inlineStr">
        <is>
          <t>Castelnau-le-Lez</t>
        </is>
      </c>
      <c r="E684" s="65" t="inlineStr">
        <is>
          <t>34170</t>
        </is>
      </c>
      <c r="F684" s="65" t="inlineStr">
        <is>
          <t>Montpellier</t>
        </is>
      </c>
      <c r="G684" s="65" t="inlineStr">
        <is>
          <t>Google Ads</t>
        </is>
      </c>
      <c r="H684" s="66" t="n">
        <v>45720</v>
      </c>
      <c r="I684" s="65" t="inlineStr">
        <is>
          <t>Bon payeur</t>
        </is>
      </c>
    </row>
    <row r="685">
      <c r="A685" s="65" t="inlineStr">
        <is>
          <t>CLI-0639</t>
        </is>
      </c>
      <c r="B685" s="65" t="inlineStr">
        <is>
          <t>Cédric Guerin</t>
        </is>
      </c>
      <c r="C685" s="65" t="inlineStr">
        <is>
          <t>Particulier</t>
        </is>
      </c>
      <c r="D685" s="65" t="inlineStr">
        <is>
          <t>Blagnac</t>
        </is>
      </c>
      <c r="E685" s="65" t="inlineStr">
        <is>
          <t>31700</t>
        </is>
      </c>
      <c r="F685" s="65" t="inlineStr">
        <is>
          <t>Toulouse</t>
        </is>
      </c>
      <c r="G685" s="65" t="inlineStr">
        <is>
          <t>Partenaire</t>
        </is>
      </c>
      <c r="H685" s="66" t="n">
        <v>45721</v>
      </c>
      <c r="I685" s="65" t="inlineStr">
        <is>
          <t>Bon payeur</t>
        </is>
      </c>
    </row>
    <row r="686">
      <c r="A686" s="65" t="inlineStr">
        <is>
          <t>CLI-0640</t>
        </is>
      </c>
      <c r="B686" s="65" t="inlineStr">
        <is>
          <t>Ulysse Guerin</t>
        </is>
      </c>
      <c r="C686" s="65" t="inlineStr">
        <is>
          <t>Particulier</t>
        </is>
      </c>
      <c r="D686" s="65" t="inlineStr">
        <is>
          <t>Toulouse</t>
        </is>
      </c>
      <c r="E686" s="65" t="inlineStr">
        <is>
          <t>31000</t>
        </is>
      </c>
      <c r="F686" s="65" t="inlineStr">
        <is>
          <t>Toulouse</t>
        </is>
      </c>
      <c r="G686" s="65" t="inlineStr">
        <is>
          <t>Bouche-à-oreille</t>
        </is>
      </c>
      <c r="H686" s="66" t="n">
        <v>45723</v>
      </c>
      <c r="I686" s="65" t="inlineStr">
        <is>
          <t>Lent</t>
        </is>
      </c>
    </row>
    <row r="687">
      <c r="A687" s="65" t="inlineStr">
        <is>
          <t>CLI-0641</t>
        </is>
      </c>
      <c r="B687" s="65" t="inlineStr">
        <is>
          <t>Auto-école Conduite Plus 86</t>
        </is>
      </c>
      <c r="C687" s="65" t="inlineStr">
        <is>
          <t>Professionnel</t>
        </is>
      </c>
      <c r="D687" s="65" t="inlineStr">
        <is>
          <t>Castelnau-le-Lez</t>
        </is>
      </c>
      <c r="E687" s="65" t="inlineStr">
        <is>
          <t>34170</t>
        </is>
      </c>
      <c r="F687" s="65" t="inlineStr">
        <is>
          <t>Montpellier</t>
        </is>
      </c>
      <c r="G687" s="65" t="inlineStr">
        <is>
          <t>Site web</t>
        </is>
      </c>
      <c r="H687" s="66" t="n">
        <v>45725</v>
      </c>
      <c r="I687" s="65" t="inlineStr">
        <is>
          <t>Standard</t>
        </is>
      </c>
    </row>
    <row r="688">
      <c r="A688" s="65" t="inlineStr">
        <is>
          <t>CLI-0642</t>
        </is>
      </c>
      <c r="B688" s="65" t="inlineStr">
        <is>
          <t>Laure Lefèvre</t>
        </is>
      </c>
      <c r="C688" s="65" t="inlineStr">
        <is>
          <t>Particulier</t>
        </is>
      </c>
      <c r="D688" s="65" t="inlineStr">
        <is>
          <t>Libourne</t>
        </is>
      </c>
      <c r="E688" s="65" t="inlineStr">
        <is>
          <t>33500</t>
        </is>
      </c>
      <c r="F688" s="65" t="inlineStr">
        <is>
          <t>Bordeaux</t>
        </is>
      </c>
      <c r="G688" s="65" t="inlineStr">
        <is>
          <t>Bouche-à-oreille</t>
        </is>
      </c>
      <c r="H688" s="66" t="n">
        <v>45726</v>
      </c>
      <c r="I688" s="65" t="inlineStr">
        <is>
          <t>Standard</t>
        </is>
      </c>
    </row>
    <row r="689">
      <c r="A689" s="65" t="inlineStr">
        <is>
          <t>CLI-0643</t>
        </is>
      </c>
      <c r="B689" s="65" t="inlineStr">
        <is>
          <t>Kevin Robin</t>
        </is>
      </c>
      <c r="C689" s="65" t="inlineStr">
        <is>
          <t>Particulier</t>
        </is>
      </c>
      <c r="D689" s="65" t="inlineStr">
        <is>
          <t>Pessac</t>
        </is>
      </c>
      <c r="E689" s="65" t="inlineStr">
        <is>
          <t>33600</t>
        </is>
      </c>
      <c r="F689" s="65" t="inlineStr">
        <is>
          <t>Bordeaux</t>
        </is>
      </c>
      <c r="G689" s="65" t="inlineStr">
        <is>
          <t>Site web</t>
        </is>
      </c>
      <c r="H689" s="66" t="n">
        <v>45727</v>
      </c>
      <c r="I689" s="65" t="inlineStr">
        <is>
          <t>Bon payeur</t>
        </is>
      </c>
    </row>
    <row r="690">
      <c r="A690" s="65" t="inlineStr">
        <is>
          <t>CLI-0644</t>
        </is>
      </c>
      <c r="B690" s="65" t="inlineStr">
        <is>
          <t>Marc Perrin</t>
        </is>
      </c>
      <c r="C690" s="65" t="inlineStr">
        <is>
          <t>Particulier</t>
        </is>
      </c>
      <c r="D690" s="65" t="inlineStr">
        <is>
          <t>Bègles</t>
        </is>
      </c>
      <c r="E690" s="65" t="inlineStr">
        <is>
          <t>33130</t>
        </is>
      </c>
      <c r="F690" s="65" t="inlineStr">
        <is>
          <t>Bordeaux</t>
        </is>
      </c>
      <c r="G690" s="65" t="inlineStr">
        <is>
          <t>Bouche-à-oreille</t>
        </is>
      </c>
      <c r="H690" s="66" t="n">
        <v>45728</v>
      </c>
      <c r="I690" s="65" t="inlineStr">
        <is>
          <t>Lent</t>
        </is>
      </c>
    </row>
    <row r="691">
      <c r="A691" s="65" t="inlineStr">
        <is>
          <t>CLI-0645</t>
        </is>
      </c>
      <c r="B691" s="65" t="inlineStr">
        <is>
          <t>Elsa Aubert</t>
        </is>
      </c>
      <c r="C691" s="65" t="inlineStr">
        <is>
          <t>Particulier</t>
        </is>
      </c>
      <c r="D691" s="65" t="inlineStr">
        <is>
          <t>Libourne</t>
        </is>
      </c>
      <c r="E691" s="65" t="inlineStr">
        <is>
          <t>33500</t>
        </is>
      </c>
      <c r="F691" s="65" t="inlineStr">
        <is>
          <t>Bordeaux</t>
        </is>
      </c>
      <c r="G691" s="65" t="inlineStr">
        <is>
          <t>Prospection</t>
        </is>
      </c>
      <c r="H691" s="66" t="n">
        <v>45729</v>
      </c>
      <c r="I691" s="65" t="inlineStr">
        <is>
          <t>Bon payeur</t>
        </is>
      </c>
    </row>
    <row r="692">
      <c r="A692" s="65" t="inlineStr">
        <is>
          <t>CLI-0646</t>
        </is>
      </c>
      <c r="B692" s="65" t="inlineStr">
        <is>
          <t>Garage Autoplus 11</t>
        </is>
      </c>
      <c r="C692" s="65" t="inlineStr">
        <is>
          <t>Collectivité</t>
        </is>
      </c>
      <c r="D692" s="65" t="inlineStr">
        <is>
          <t>Talence</t>
        </is>
      </c>
      <c r="E692" s="65" t="inlineStr">
        <is>
          <t>33400</t>
        </is>
      </c>
      <c r="F692" s="65" t="inlineStr">
        <is>
          <t>Bordeaux</t>
        </is>
      </c>
      <c r="G692" s="65" t="inlineStr">
        <is>
          <t>Bouche-à-oreille</t>
        </is>
      </c>
      <c r="H692" s="66" t="n">
        <v>45730</v>
      </c>
      <c r="I692" s="65" t="inlineStr">
        <is>
          <t>Bon payeur</t>
        </is>
      </c>
    </row>
    <row r="693">
      <c r="A693" s="65" t="inlineStr">
        <is>
          <t>CLI-0647</t>
        </is>
      </c>
      <c r="B693" s="65" t="inlineStr">
        <is>
          <t>Hugo Barbier</t>
        </is>
      </c>
      <c r="C693" s="65" t="inlineStr">
        <is>
          <t>Particulier</t>
        </is>
      </c>
      <c r="D693" s="65" t="inlineStr">
        <is>
          <t>Blagnac</t>
        </is>
      </c>
      <c r="E693" s="65" t="inlineStr">
        <is>
          <t>31700</t>
        </is>
      </c>
      <c r="F693" s="65" t="inlineStr">
        <is>
          <t>Toulouse</t>
        </is>
      </c>
      <c r="G693" s="65" t="inlineStr">
        <is>
          <t>Bouche-à-oreille</t>
        </is>
      </c>
      <c r="H693" s="66" t="n">
        <v>45731</v>
      </c>
      <c r="I693" s="65" t="inlineStr">
        <is>
          <t>Bon payeur</t>
        </is>
      </c>
    </row>
    <row r="694">
      <c r="A694" s="65" t="inlineStr">
        <is>
          <t>CLI-0648</t>
        </is>
      </c>
      <c r="B694" s="65" t="inlineStr">
        <is>
          <t>Delphine Masson</t>
        </is>
      </c>
      <c r="C694" s="65" t="inlineStr">
        <is>
          <t>Particulier</t>
        </is>
      </c>
      <c r="D694" s="65" t="inlineStr">
        <is>
          <t>Bègles</t>
        </is>
      </c>
      <c r="E694" s="65" t="inlineStr">
        <is>
          <t>33130</t>
        </is>
      </c>
      <c r="F694" s="65" t="inlineStr">
        <is>
          <t>Bordeaux</t>
        </is>
      </c>
      <c r="G694" s="65" t="inlineStr">
        <is>
          <t>Site web</t>
        </is>
      </c>
      <c r="H694" s="66" t="n">
        <v>45732</v>
      </c>
      <c r="I694" s="65" t="inlineStr">
        <is>
          <t>Lent</t>
        </is>
      </c>
    </row>
    <row r="695">
      <c r="A695" s="65" t="inlineStr">
        <is>
          <t>CLI-0649</t>
        </is>
      </c>
      <c r="B695" s="65" t="inlineStr">
        <is>
          <t>Nathalie Vidal</t>
        </is>
      </c>
      <c r="C695" s="65" t="inlineStr">
        <is>
          <t>Particulier</t>
        </is>
      </c>
      <c r="D695" s="65" t="inlineStr">
        <is>
          <t>Libourne</t>
        </is>
      </c>
      <c r="E695" s="65" t="inlineStr">
        <is>
          <t>33500</t>
        </is>
      </c>
      <c r="F695" s="65" t="inlineStr">
        <is>
          <t>Bordeaux</t>
        </is>
      </c>
      <c r="G695" s="65" t="inlineStr">
        <is>
          <t>Google Ads</t>
        </is>
      </c>
      <c r="H695" s="66" t="n">
        <v>45733</v>
      </c>
      <c r="I695" s="65" t="inlineStr">
        <is>
          <t>Bon payeur</t>
        </is>
      </c>
    </row>
    <row r="696">
      <c r="A696" s="65" t="inlineStr">
        <is>
          <t>CLI-0650</t>
        </is>
      </c>
      <c r="B696" s="65" t="inlineStr">
        <is>
          <t>Ibrahim Berger</t>
        </is>
      </c>
      <c r="C696" s="65" t="inlineStr">
        <is>
          <t>Particulier</t>
        </is>
      </c>
      <c r="D696" s="65" t="inlineStr">
        <is>
          <t>Blagnac</t>
        </is>
      </c>
      <c r="E696" s="65" t="inlineStr">
        <is>
          <t>31700</t>
        </is>
      </c>
      <c r="F696" s="65" t="inlineStr">
        <is>
          <t>Toulouse</t>
        </is>
      </c>
      <c r="G696" s="65" t="inlineStr">
        <is>
          <t>Site web</t>
        </is>
      </c>
      <c r="H696" s="66" t="n">
        <v>45735</v>
      </c>
      <c r="I696" s="65" t="inlineStr">
        <is>
          <t>Bon payeur</t>
        </is>
      </c>
    </row>
    <row r="697">
      <c r="A697" s="65" t="inlineStr">
        <is>
          <t>CLI-0651</t>
        </is>
      </c>
      <c r="B697" s="65" t="inlineStr">
        <is>
          <t>Pharmacie Centrale 68</t>
        </is>
      </c>
      <c r="C697" s="65" t="inlineStr">
        <is>
          <t>Professionnel</t>
        </is>
      </c>
      <c r="D697" s="65" t="inlineStr">
        <is>
          <t>Tournefeuille</t>
        </is>
      </c>
      <c r="E697" s="65" t="inlineStr">
        <is>
          <t>31170</t>
        </is>
      </c>
      <c r="F697" s="65" t="inlineStr">
        <is>
          <t>Toulouse</t>
        </is>
      </c>
      <c r="G697" s="65" t="inlineStr">
        <is>
          <t>Bouche-à-oreille</t>
        </is>
      </c>
      <c r="H697" s="66" t="n">
        <v>45736</v>
      </c>
      <c r="I697" s="65" t="inlineStr">
        <is>
          <t>Standard</t>
        </is>
      </c>
    </row>
    <row r="698">
      <c r="A698" s="65" t="inlineStr">
        <is>
          <t>CLI-0652</t>
        </is>
      </c>
      <c r="B698" s="65" t="inlineStr">
        <is>
          <t>Émile Da Silva</t>
        </is>
      </c>
      <c r="C698" s="65" t="inlineStr">
        <is>
          <t>Particulier</t>
        </is>
      </c>
      <c r="D698" s="65" t="inlineStr">
        <is>
          <t>Colomiers</t>
        </is>
      </c>
      <c r="E698" s="65" t="inlineStr">
        <is>
          <t>31770</t>
        </is>
      </c>
      <c r="F698" s="65" t="inlineStr">
        <is>
          <t>Toulouse</t>
        </is>
      </c>
      <c r="G698" s="65" t="inlineStr">
        <is>
          <t>Partenaire</t>
        </is>
      </c>
      <c r="H698" s="66" t="n">
        <v>45737</v>
      </c>
      <c r="I698" s="65" t="inlineStr">
        <is>
          <t>Bon payeur</t>
        </is>
      </c>
    </row>
    <row r="699">
      <c r="A699" s="65" t="inlineStr">
        <is>
          <t>CLI-0653</t>
        </is>
      </c>
      <c r="B699" s="65" t="inlineStr">
        <is>
          <t>Brasserie du Port 87</t>
        </is>
      </c>
      <c r="C699" s="65" t="inlineStr">
        <is>
          <t>Professionnel</t>
        </is>
      </c>
      <c r="D699" s="65" t="inlineStr">
        <is>
          <t>Toulouse</t>
        </is>
      </c>
      <c r="E699" s="65" t="inlineStr">
        <is>
          <t>31000</t>
        </is>
      </c>
      <c r="F699" s="65" t="inlineStr">
        <is>
          <t>Toulouse</t>
        </is>
      </c>
      <c r="G699" s="65" t="inlineStr">
        <is>
          <t>Prospection</t>
        </is>
      </c>
      <c r="H699" s="66" t="n">
        <v>45738</v>
      </c>
      <c r="I699" s="65" t="inlineStr">
        <is>
          <t>Standard</t>
        </is>
      </c>
    </row>
    <row r="700">
      <c r="A700" s="65" t="inlineStr">
        <is>
          <t>CLI-0654</t>
        </is>
      </c>
      <c r="B700" s="65" t="inlineStr">
        <is>
          <t>Émile Dupuis</t>
        </is>
      </c>
      <c r="C700" s="65" t="inlineStr">
        <is>
          <t>Particulier</t>
        </is>
      </c>
      <c r="D700" s="65" t="inlineStr">
        <is>
          <t>Béziers</t>
        </is>
      </c>
      <c r="E700" s="65" t="inlineStr">
        <is>
          <t>34500</t>
        </is>
      </c>
      <c r="F700" s="65" t="inlineStr">
        <is>
          <t>Montpellier</t>
        </is>
      </c>
      <c r="G700" s="65" t="inlineStr">
        <is>
          <t>Partenaire</t>
        </is>
      </c>
      <c r="H700" s="66" t="n">
        <v>45739</v>
      </c>
      <c r="I700" s="65" t="inlineStr">
        <is>
          <t>Standard</t>
        </is>
      </c>
    </row>
    <row r="701">
      <c r="A701" s="65" t="inlineStr">
        <is>
          <t>CLI-0655</t>
        </is>
      </c>
      <c r="B701" s="65" t="inlineStr">
        <is>
          <t>CCAS de Muret 2</t>
        </is>
      </c>
      <c r="C701" s="65" t="inlineStr">
        <is>
          <t>Professionnel</t>
        </is>
      </c>
      <c r="D701" s="65" t="inlineStr">
        <is>
          <t>Bordeaux</t>
        </is>
      </c>
      <c r="E701" s="65" t="inlineStr">
        <is>
          <t>33000</t>
        </is>
      </c>
      <c r="F701" s="65" t="inlineStr">
        <is>
          <t>Bordeaux</t>
        </is>
      </c>
      <c r="G701" s="65" t="inlineStr">
        <is>
          <t>Prospection</t>
        </is>
      </c>
      <c r="H701" s="66" t="n">
        <v>45740</v>
      </c>
      <c r="I701" s="65" t="inlineStr">
        <is>
          <t>Bon payeur</t>
        </is>
      </c>
    </row>
    <row r="702">
      <c r="A702" s="65" t="inlineStr">
        <is>
          <t>CLI-0656</t>
        </is>
      </c>
      <c r="B702" s="65" t="inlineStr">
        <is>
          <t>Serge Rey</t>
        </is>
      </c>
      <c r="C702" s="65" t="inlineStr">
        <is>
          <t>Particulier</t>
        </is>
      </c>
      <c r="D702" s="65" t="inlineStr">
        <is>
          <t>Libourne</t>
        </is>
      </c>
      <c r="E702" s="65" t="inlineStr">
        <is>
          <t>33500</t>
        </is>
      </c>
      <c r="F702" s="65" t="inlineStr">
        <is>
          <t>Bordeaux</t>
        </is>
      </c>
      <c r="G702" s="65" t="inlineStr">
        <is>
          <t>Annuaire pro</t>
        </is>
      </c>
      <c r="H702" s="66" t="n">
        <v>45745</v>
      </c>
      <c r="I702" s="65" t="inlineStr">
        <is>
          <t>Bon payeur</t>
        </is>
      </c>
    </row>
    <row r="703">
      <c r="A703" s="65" t="inlineStr">
        <is>
          <t>CLI-0657</t>
        </is>
      </c>
      <c r="B703" s="65" t="inlineStr">
        <is>
          <t>Lycée Saint-Exupéry 63</t>
        </is>
      </c>
      <c r="C703" s="65" t="inlineStr">
        <is>
          <t>Syndic</t>
        </is>
      </c>
      <c r="D703" s="65" t="inlineStr">
        <is>
          <t>Libourne</t>
        </is>
      </c>
      <c r="E703" s="65" t="inlineStr">
        <is>
          <t>33500</t>
        </is>
      </c>
      <c r="F703" s="65" t="inlineStr">
        <is>
          <t>Bordeaux</t>
        </is>
      </c>
      <c r="G703" s="65" t="inlineStr">
        <is>
          <t>Site web</t>
        </is>
      </c>
      <c r="H703" s="66" t="n">
        <v>45747</v>
      </c>
      <c r="I703" s="65" t="inlineStr">
        <is>
          <t>Standard</t>
        </is>
      </c>
    </row>
    <row r="704">
      <c r="A704" s="65" t="inlineStr">
        <is>
          <t>CLI-0658</t>
        </is>
      </c>
      <c r="B704" s="65" t="inlineStr">
        <is>
          <t>Supérette Vival 58</t>
        </is>
      </c>
      <c r="C704" s="65" t="inlineStr">
        <is>
          <t>Collectivité</t>
        </is>
      </c>
      <c r="D704" s="65" t="inlineStr">
        <is>
          <t>Mérignac</t>
        </is>
      </c>
      <c r="E704" s="65" t="inlineStr">
        <is>
          <t>33700</t>
        </is>
      </c>
      <c r="F704" s="65" t="inlineStr">
        <is>
          <t>Bordeaux</t>
        </is>
      </c>
      <c r="G704" s="65" t="inlineStr">
        <is>
          <t>Site web</t>
        </is>
      </c>
      <c r="H704" s="66" t="n">
        <v>45751</v>
      </c>
      <c r="I704" s="65" t="inlineStr">
        <is>
          <t>Lent</t>
        </is>
      </c>
    </row>
    <row r="705">
      <c r="A705" s="65" t="inlineStr">
        <is>
          <t>CLI-0659</t>
        </is>
      </c>
      <c r="B705" s="65" t="inlineStr">
        <is>
          <t>Yasmine Charpentier</t>
        </is>
      </c>
      <c r="C705" s="65" t="inlineStr">
        <is>
          <t>Particulier</t>
        </is>
      </c>
      <c r="D705" s="65" t="inlineStr">
        <is>
          <t>Blagnac</t>
        </is>
      </c>
      <c r="E705" s="65" t="inlineStr">
        <is>
          <t>31700</t>
        </is>
      </c>
      <c r="F705" s="65" t="inlineStr">
        <is>
          <t>Toulouse</t>
        </is>
      </c>
      <c r="G705" s="65" t="inlineStr">
        <is>
          <t>Bouche-à-oreille</t>
        </is>
      </c>
      <c r="H705" s="66" t="n">
        <v>45753</v>
      </c>
      <c r="I705" s="65" t="inlineStr">
        <is>
          <t>Standard</t>
        </is>
      </c>
    </row>
    <row r="706">
      <c r="A706" s="65" t="inlineStr">
        <is>
          <t>CLI-0660</t>
        </is>
      </c>
      <c r="B706" s="65" t="inlineStr">
        <is>
          <t>Camille Moreau</t>
        </is>
      </c>
      <c r="C706" s="65" t="inlineStr">
        <is>
          <t>Particulier</t>
        </is>
      </c>
      <c r="D706" s="65" t="inlineStr">
        <is>
          <t>Blagnac</t>
        </is>
      </c>
      <c r="E706" s="65" t="inlineStr">
        <is>
          <t>31700</t>
        </is>
      </c>
      <c r="F706" s="65" t="inlineStr">
        <is>
          <t>Toulouse</t>
        </is>
      </c>
      <c r="G706" s="65" t="inlineStr">
        <is>
          <t>Google Ads</t>
        </is>
      </c>
      <c r="H706" s="66" t="n">
        <v>45755</v>
      </c>
      <c r="I706" s="65" t="inlineStr">
        <is>
          <t>Standard</t>
        </is>
      </c>
    </row>
    <row r="707">
      <c r="A707" s="65" t="inlineStr">
        <is>
          <t>CLI-0661</t>
        </is>
      </c>
      <c r="B707" s="65" t="inlineStr">
        <is>
          <t>Hugo Aubert</t>
        </is>
      </c>
      <c r="C707" s="65" t="inlineStr">
        <is>
          <t>Particulier</t>
        </is>
      </c>
      <c r="D707" s="65" t="inlineStr">
        <is>
          <t>Lattes</t>
        </is>
      </c>
      <c r="E707" s="65" t="inlineStr">
        <is>
          <t>34970</t>
        </is>
      </c>
      <c r="F707" s="65" t="inlineStr">
        <is>
          <t>Montpellier</t>
        </is>
      </c>
      <c r="G707" s="65" t="inlineStr">
        <is>
          <t>Annuaire pro</t>
        </is>
      </c>
      <c r="H707" s="66" t="n">
        <v>45759</v>
      </c>
      <c r="I707" s="65" t="inlineStr">
        <is>
          <t>Standard</t>
        </is>
      </c>
    </row>
    <row r="708">
      <c r="A708" s="65" t="inlineStr">
        <is>
          <t>CLI-0662</t>
        </is>
      </c>
      <c r="B708" s="65" t="inlineStr">
        <is>
          <t>Cabinet Vergne Immobilier 35</t>
        </is>
      </c>
      <c r="C708" s="65" t="inlineStr">
        <is>
          <t>Professionnel</t>
        </is>
      </c>
      <c r="D708" s="65" t="inlineStr">
        <is>
          <t>Balma</t>
        </is>
      </c>
      <c r="E708" s="65" t="inlineStr">
        <is>
          <t>31130</t>
        </is>
      </c>
      <c r="F708" s="65" t="inlineStr">
        <is>
          <t>Toulouse</t>
        </is>
      </c>
      <c r="G708" s="65" t="inlineStr">
        <is>
          <t>Prospection</t>
        </is>
      </c>
      <c r="H708" s="66" t="n">
        <v>45760</v>
      </c>
      <c r="I708" s="65" t="inlineStr">
        <is>
          <t>Bon payeur</t>
        </is>
      </c>
    </row>
    <row r="709">
      <c r="A709" s="65" t="inlineStr">
        <is>
          <t>CLI-0663</t>
        </is>
      </c>
      <c r="B709" s="65" t="inlineStr">
        <is>
          <t>Mairie de Lattes 97</t>
        </is>
      </c>
      <c r="C709" s="65" t="inlineStr">
        <is>
          <t>Collectivité</t>
        </is>
      </c>
      <c r="D709" s="65" t="inlineStr">
        <is>
          <t>Montpellier</t>
        </is>
      </c>
      <c r="E709" s="65" t="inlineStr">
        <is>
          <t>34000</t>
        </is>
      </c>
      <c r="F709" s="65" t="inlineStr">
        <is>
          <t>Montpellier</t>
        </is>
      </c>
      <c r="G709" s="65" t="inlineStr">
        <is>
          <t>Partenaire</t>
        </is>
      </c>
      <c r="H709" s="66" t="n">
        <v>45761</v>
      </c>
      <c r="I709" s="65" t="inlineStr">
        <is>
          <t>Lent</t>
        </is>
      </c>
    </row>
    <row r="710">
      <c r="A710" s="65" t="inlineStr">
        <is>
          <t>CLI-0664</t>
        </is>
      </c>
      <c r="B710" s="65" t="inlineStr">
        <is>
          <t>Cédric Masson</t>
        </is>
      </c>
      <c r="C710" s="65" t="inlineStr">
        <is>
          <t>Particulier</t>
        </is>
      </c>
      <c r="D710" s="65" t="inlineStr">
        <is>
          <t>Colomiers</t>
        </is>
      </c>
      <c r="E710" s="65" t="inlineStr">
        <is>
          <t>31770</t>
        </is>
      </c>
      <c r="F710" s="65" t="inlineStr">
        <is>
          <t>Toulouse</t>
        </is>
      </c>
      <c r="G710" s="65" t="inlineStr">
        <is>
          <t>Google Ads</t>
        </is>
      </c>
      <c r="H710" s="66" t="n">
        <v>45762</v>
      </c>
      <c r="I710" s="65" t="inlineStr">
        <is>
          <t>Bon payeur</t>
        </is>
      </c>
    </row>
    <row r="711">
      <c r="A711" s="65" t="inlineStr">
        <is>
          <t>CLI-0665</t>
        </is>
      </c>
      <c r="B711" s="65" t="inlineStr">
        <is>
          <t>Laure Marchal</t>
        </is>
      </c>
      <c r="C711" s="65" t="inlineStr">
        <is>
          <t>Particulier</t>
        </is>
      </c>
      <c r="D711" s="65" t="inlineStr">
        <is>
          <t>Sète</t>
        </is>
      </c>
      <c r="E711" s="65" t="inlineStr">
        <is>
          <t>34200</t>
        </is>
      </c>
      <c r="F711" s="65" t="inlineStr">
        <is>
          <t>Montpellier</t>
        </is>
      </c>
      <c r="G711" s="65" t="inlineStr">
        <is>
          <t>Bouche-à-oreille</t>
        </is>
      </c>
      <c r="H711" s="66" t="n">
        <v>45764</v>
      </c>
      <c r="I711" s="65" t="inlineStr">
        <is>
          <t>Bon payeur</t>
        </is>
      </c>
    </row>
    <row r="712">
      <c r="A712" s="65" t="inlineStr">
        <is>
          <t>CLI-0666</t>
        </is>
      </c>
      <c r="B712" s="65" t="inlineStr">
        <is>
          <t>Quentin Guerin</t>
        </is>
      </c>
      <c r="C712" s="65" t="inlineStr">
        <is>
          <t>Particulier</t>
        </is>
      </c>
      <c r="D712" s="65" t="inlineStr">
        <is>
          <t>Toulouse</t>
        </is>
      </c>
      <c r="E712" s="65" t="inlineStr">
        <is>
          <t>31000</t>
        </is>
      </c>
      <c r="F712" s="65" t="inlineStr">
        <is>
          <t>Toulouse</t>
        </is>
      </c>
      <c r="G712" s="65" t="inlineStr">
        <is>
          <t>Partenaire</t>
        </is>
      </c>
      <c r="H712" s="66" t="n">
        <v>45766</v>
      </c>
      <c r="I712" s="65" t="inlineStr">
        <is>
          <t>Standard</t>
        </is>
      </c>
    </row>
    <row r="713">
      <c r="A713" s="65" t="inlineStr">
        <is>
          <t>CLI-0667</t>
        </is>
      </c>
      <c r="B713" s="65" t="inlineStr">
        <is>
          <t>Résidence Les Oliviers 10</t>
        </is>
      </c>
      <c r="C713" s="65" t="inlineStr">
        <is>
          <t>Professionnel</t>
        </is>
      </c>
      <c r="D713" s="65" t="inlineStr">
        <is>
          <t>Lattes</t>
        </is>
      </c>
      <c r="E713" s="65" t="inlineStr">
        <is>
          <t>34970</t>
        </is>
      </c>
      <c r="F713" s="65" t="inlineStr">
        <is>
          <t>Montpellier</t>
        </is>
      </c>
      <c r="G713" s="65" t="inlineStr">
        <is>
          <t>Partenaire</t>
        </is>
      </c>
      <c r="H713" s="66" t="n">
        <v>45767</v>
      </c>
      <c r="I713" s="65" t="inlineStr">
        <is>
          <t>Bon payeur</t>
        </is>
      </c>
    </row>
    <row r="714">
      <c r="A714" s="65" t="inlineStr">
        <is>
          <t>CLI-0668</t>
        </is>
      </c>
      <c r="B714" s="65" t="inlineStr">
        <is>
          <t>Tiphaine Faure</t>
        </is>
      </c>
      <c r="C714" s="65" t="inlineStr">
        <is>
          <t>Particulier</t>
        </is>
      </c>
      <c r="D714" s="65" t="inlineStr">
        <is>
          <t>Muret</t>
        </is>
      </c>
      <c r="E714" s="65" t="inlineStr">
        <is>
          <t>31600</t>
        </is>
      </c>
      <c r="F714" s="65" t="inlineStr">
        <is>
          <t>Toulouse</t>
        </is>
      </c>
      <c r="G714" s="65" t="inlineStr">
        <is>
          <t>Prospection</t>
        </is>
      </c>
      <c r="H714" s="66" t="n">
        <v>45771</v>
      </c>
      <c r="I714" s="65" t="inlineStr">
        <is>
          <t>Bon payeur</t>
        </is>
      </c>
    </row>
    <row r="715">
      <c r="A715" s="65" t="inlineStr">
        <is>
          <t>CLI-0669</t>
        </is>
      </c>
      <c r="B715" s="65" t="inlineStr">
        <is>
          <t>Fanny Perrin</t>
        </is>
      </c>
      <c r="C715" s="65" t="inlineStr">
        <is>
          <t>Particulier</t>
        </is>
      </c>
      <c r="D715" s="65" t="inlineStr">
        <is>
          <t>Colomiers</t>
        </is>
      </c>
      <c r="E715" s="65" t="inlineStr">
        <is>
          <t>31770</t>
        </is>
      </c>
      <c r="F715" s="65" t="inlineStr">
        <is>
          <t>Toulouse</t>
        </is>
      </c>
      <c r="G715" s="65" t="inlineStr">
        <is>
          <t>Bouche-à-oreille</t>
        </is>
      </c>
      <c r="H715" s="66" t="n">
        <v>45773</v>
      </c>
      <c r="I715" s="65" t="inlineStr">
        <is>
          <t>Standard</t>
        </is>
      </c>
    </row>
    <row r="716">
      <c r="A716" s="65" t="inlineStr">
        <is>
          <t>CLI-0670</t>
        </is>
      </c>
      <c r="B716" s="65" t="inlineStr">
        <is>
          <t>Restaurant Le Bistrot 41</t>
        </is>
      </c>
      <c r="C716" s="65" t="inlineStr">
        <is>
          <t>Professionnel</t>
        </is>
      </c>
      <c r="D716" s="65" t="inlineStr">
        <is>
          <t>Sète</t>
        </is>
      </c>
      <c r="E716" s="65" t="inlineStr">
        <is>
          <t>34200</t>
        </is>
      </c>
      <c r="F716" s="65" t="inlineStr">
        <is>
          <t>Montpellier</t>
        </is>
      </c>
      <c r="G716" s="65" t="inlineStr">
        <is>
          <t>Google Ads</t>
        </is>
      </c>
      <c r="H716" s="66" t="n">
        <v>45774</v>
      </c>
      <c r="I716" s="65" t="inlineStr">
        <is>
          <t>Bon payeur</t>
        </is>
      </c>
    </row>
    <row r="717">
      <c r="A717" s="65" t="inlineStr">
        <is>
          <t>CLI-0671</t>
        </is>
      </c>
      <c r="B717" s="65" t="inlineStr">
        <is>
          <t>Office HLM Aquitaine 8</t>
        </is>
      </c>
      <c r="C717" s="65" t="inlineStr">
        <is>
          <t>Professionnel</t>
        </is>
      </c>
      <c r="D717" s="65" t="inlineStr">
        <is>
          <t>Montpellier</t>
        </is>
      </c>
      <c r="E717" s="65" t="inlineStr">
        <is>
          <t>34000</t>
        </is>
      </c>
      <c r="F717" s="65" t="inlineStr">
        <is>
          <t>Montpellier</t>
        </is>
      </c>
      <c r="G717" s="65" t="inlineStr">
        <is>
          <t>Google Ads</t>
        </is>
      </c>
      <c r="H717" s="66" t="n">
        <v>45775</v>
      </c>
      <c r="I717" s="65" t="inlineStr">
        <is>
          <t>Standard</t>
        </is>
      </c>
    </row>
    <row r="718">
      <c r="A718" s="65" t="inlineStr">
        <is>
          <t>CLI-0672</t>
        </is>
      </c>
      <c r="B718" s="65" t="inlineStr">
        <is>
          <t>Émile Lemoine</t>
        </is>
      </c>
      <c r="C718" s="65" t="inlineStr">
        <is>
          <t>Particulier</t>
        </is>
      </c>
      <c r="D718" s="65" t="inlineStr">
        <is>
          <t>Blagnac</t>
        </is>
      </c>
      <c r="E718" s="65" t="inlineStr">
        <is>
          <t>31700</t>
        </is>
      </c>
      <c r="F718" s="65" t="inlineStr">
        <is>
          <t>Toulouse</t>
        </is>
      </c>
      <c r="G718" s="65" t="inlineStr">
        <is>
          <t>Partenaire</t>
        </is>
      </c>
      <c r="H718" s="66" t="n">
        <v>45776</v>
      </c>
      <c r="I718" s="65" t="inlineStr">
        <is>
          <t>Standard</t>
        </is>
      </c>
    </row>
    <row r="719">
      <c r="A719" s="65" t="inlineStr">
        <is>
          <t>CLI-0673</t>
        </is>
      </c>
      <c r="B719" s="65" t="inlineStr">
        <is>
          <t>Pauline Lemoine</t>
        </is>
      </c>
      <c r="C719" s="65" t="inlineStr">
        <is>
          <t>Particulier</t>
        </is>
      </c>
      <c r="D719" s="65" t="inlineStr">
        <is>
          <t>Castelnau-le-Lez</t>
        </is>
      </c>
      <c r="E719" s="65" t="inlineStr">
        <is>
          <t>34170</t>
        </is>
      </c>
      <c r="F719" s="65" t="inlineStr">
        <is>
          <t>Montpellier</t>
        </is>
      </c>
      <c r="G719" s="65" t="inlineStr">
        <is>
          <t>Annuaire pro</t>
        </is>
      </c>
      <c r="H719" s="66" t="n">
        <v>45777</v>
      </c>
      <c r="I719" s="65" t="inlineStr">
        <is>
          <t>Bon payeur</t>
        </is>
      </c>
    </row>
    <row r="720">
      <c r="A720" s="65" t="inlineStr">
        <is>
          <t>CLI-0674</t>
        </is>
      </c>
      <c r="B720" s="65" t="inlineStr">
        <is>
          <t>Restaurant Le Bistrot 12</t>
        </is>
      </c>
      <c r="C720" s="65" t="inlineStr">
        <is>
          <t>Syndic</t>
        </is>
      </c>
      <c r="D720" s="65" t="inlineStr">
        <is>
          <t>Pessac</t>
        </is>
      </c>
      <c r="E720" s="65" t="inlineStr">
        <is>
          <t>33600</t>
        </is>
      </c>
      <c r="F720" s="65" t="inlineStr">
        <is>
          <t>Bordeaux</t>
        </is>
      </c>
      <c r="G720" s="65" t="inlineStr">
        <is>
          <t>Annuaire pro</t>
        </is>
      </c>
      <c r="H720" s="66" t="n">
        <v>45778</v>
      </c>
      <c r="I720" s="65" t="inlineStr">
        <is>
          <t>Standard</t>
        </is>
      </c>
    </row>
    <row r="721">
      <c r="A721" s="65" t="inlineStr">
        <is>
          <t>CLI-0675</t>
        </is>
      </c>
      <c r="B721" s="65" t="inlineStr">
        <is>
          <t>Mairie de Lattes 1</t>
        </is>
      </c>
      <c r="C721" s="65" t="inlineStr">
        <is>
          <t>Professionnel</t>
        </is>
      </c>
      <c r="D721" s="65" t="inlineStr">
        <is>
          <t>Mérignac</t>
        </is>
      </c>
      <c r="E721" s="65" t="inlineStr">
        <is>
          <t>33700</t>
        </is>
      </c>
      <c r="F721" s="65" t="inlineStr">
        <is>
          <t>Bordeaux</t>
        </is>
      </c>
      <c r="G721" s="65" t="inlineStr">
        <is>
          <t>Google Ads</t>
        </is>
      </c>
      <c r="H721" s="66" t="n">
        <v>45779</v>
      </c>
      <c r="I721" s="65" t="inlineStr">
        <is>
          <t>Lent</t>
        </is>
      </c>
    </row>
    <row r="722">
      <c r="A722" s="65" t="inlineStr">
        <is>
          <t>CLI-0676</t>
        </is>
      </c>
      <c r="B722" s="65" t="inlineStr">
        <is>
          <t>Olivier Gaillard</t>
        </is>
      </c>
      <c r="C722" s="65" t="inlineStr">
        <is>
          <t>Particulier</t>
        </is>
      </c>
      <c r="D722" s="65" t="inlineStr">
        <is>
          <t>Muret</t>
        </is>
      </c>
      <c r="E722" s="65" t="inlineStr">
        <is>
          <t>31600</t>
        </is>
      </c>
      <c r="F722" s="65" t="inlineStr">
        <is>
          <t>Toulouse</t>
        </is>
      </c>
      <c r="G722" s="65" t="inlineStr">
        <is>
          <t>Site web</t>
        </is>
      </c>
      <c r="H722" s="66" t="n">
        <v>45783</v>
      </c>
      <c r="I722" s="65" t="inlineStr">
        <is>
          <t>Bon payeur</t>
        </is>
      </c>
    </row>
    <row r="723">
      <c r="A723" s="65" t="inlineStr">
        <is>
          <t>CLI-0677</t>
        </is>
      </c>
      <c r="B723" s="65" t="inlineStr">
        <is>
          <t>Gaëlle Brun</t>
        </is>
      </c>
      <c r="C723" s="65" t="inlineStr">
        <is>
          <t>Particulier</t>
        </is>
      </c>
      <c r="D723" s="65" t="inlineStr">
        <is>
          <t>Bègles</t>
        </is>
      </c>
      <c r="E723" s="65" t="inlineStr">
        <is>
          <t>33130</t>
        </is>
      </c>
      <c r="F723" s="65" t="inlineStr">
        <is>
          <t>Bordeaux</t>
        </is>
      </c>
      <c r="G723" s="65" t="inlineStr">
        <is>
          <t>Bouche-à-oreille</t>
        </is>
      </c>
      <c r="H723" s="66" t="n">
        <v>45784</v>
      </c>
      <c r="I723" s="65" t="inlineStr">
        <is>
          <t>Bon payeur</t>
        </is>
      </c>
    </row>
    <row r="724">
      <c r="A724" s="65" t="inlineStr">
        <is>
          <t>CLI-0678</t>
        </is>
      </c>
      <c r="B724" s="65" t="inlineStr">
        <is>
          <t>Delphine Renard</t>
        </is>
      </c>
      <c r="C724" s="65" t="inlineStr">
        <is>
          <t>Particulier</t>
        </is>
      </c>
      <c r="D724" s="65" t="inlineStr">
        <is>
          <t>Bordeaux</t>
        </is>
      </c>
      <c r="E724" s="65" t="inlineStr">
        <is>
          <t>33000</t>
        </is>
      </c>
      <c r="F724" s="65" t="inlineStr">
        <is>
          <t>Bordeaux</t>
        </is>
      </c>
      <c r="G724" s="65" t="inlineStr">
        <is>
          <t>Site web</t>
        </is>
      </c>
      <c r="H724" s="66" t="n">
        <v>45785</v>
      </c>
      <c r="I724" s="65" t="inlineStr">
        <is>
          <t>Litigieux</t>
        </is>
      </c>
    </row>
    <row r="725">
      <c r="A725" s="65" t="inlineStr">
        <is>
          <t>CLI-0679</t>
        </is>
      </c>
      <c r="B725" s="65" t="inlineStr">
        <is>
          <t>Garage Autoplus 29</t>
        </is>
      </c>
      <c r="C725" s="65" t="inlineStr">
        <is>
          <t>Professionnel</t>
        </is>
      </c>
      <c r="D725" s="65" t="inlineStr">
        <is>
          <t>Sète</t>
        </is>
      </c>
      <c r="E725" s="65" t="inlineStr">
        <is>
          <t>34200</t>
        </is>
      </c>
      <c r="F725" s="65" t="inlineStr">
        <is>
          <t>Montpellier</t>
        </is>
      </c>
      <c r="G725" s="65" t="inlineStr">
        <is>
          <t>Site web</t>
        </is>
      </c>
      <c r="H725" s="66" t="n">
        <v>45787</v>
      </c>
      <c r="I725" s="65" t="inlineStr">
        <is>
          <t>Litigieux</t>
        </is>
      </c>
    </row>
    <row r="726">
      <c r="A726" s="65" t="inlineStr">
        <is>
          <t>CLI-0680</t>
        </is>
      </c>
      <c r="B726" s="65" t="inlineStr">
        <is>
          <t>Mairie de Lattes 14</t>
        </is>
      </c>
      <c r="C726" s="65" t="inlineStr">
        <is>
          <t>Syndic</t>
        </is>
      </c>
      <c r="D726" s="65" t="inlineStr">
        <is>
          <t>Pessac</t>
        </is>
      </c>
      <c r="E726" s="65" t="inlineStr">
        <is>
          <t>33600</t>
        </is>
      </c>
      <c r="F726" s="65" t="inlineStr">
        <is>
          <t>Bordeaux</t>
        </is>
      </c>
      <c r="G726" s="65" t="inlineStr">
        <is>
          <t>Google Ads</t>
        </is>
      </c>
      <c r="H726" s="66" t="n">
        <v>45789</v>
      </c>
      <c r="I726" s="65" t="inlineStr">
        <is>
          <t>Standard</t>
        </is>
      </c>
    </row>
    <row r="727">
      <c r="A727" s="65" t="inlineStr">
        <is>
          <t>CLI-0681</t>
        </is>
      </c>
      <c r="B727" s="65" t="inlineStr">
        <is>
          <t>Cabinet comptable Serval 94</t>
        </is>
      </c>
      <c r="C727" s="65" t="inlineStr">
        <is>
          <t>Syndic</t>
        </is>
      </c>
      <c r="D727" s="65" t="inlineStr">
        <is>
          <t>Blagnac</t>
        </is>
      </c>
      <c r="E727" s="65" t="inlineStr">
        <is>
          <t>31700</t>
        </is>
      </c>
      <c r="F727" s="65" t="inlineStr">
        <is>
          <t>Toulouse</t>
        </is>
      </c>
      <c r="G727" s="65" t="inlineStr">
        <is>
          <t>Site web</t>
        </is>
      </c>
      <c r="H727" s="66" t="n">
        <v>45790</v>
      </c>
      <c r="I727" s="65" t="inlineStr">
        <is>
          <t>Bon payeur</t>
        </is>
      </c>
    </row>
    <row r="728">
      <c r="A728" s="65" t="inlineStr">
        <is>
          <t>CLI-0682</t>
        </is>
      </c>
      <c r="B728" s="65" t="inlineStr">
        <is>
          <t>Cabinet comptable Serval 54</t>
        </is>
      </c>
      <c r="C728" s="65" t="inlineStr">
        <is>
          <t>Syndic</t>
        </is>
      </c>
      <c r="D728" s="65" t="inlineStr">
        <is>
          <t>Lunel</t>
        </is>
      </c>
      <c r="E728" s="65" t="inlineStr">
        <is>
          <t>34400</t>
        </is>
      </c>
      <c r="F728" s="65" t="inlineStr">
        <is>
          <t>Montpellier</t>
        </is>
      </c>
      <c r="G728" s="65" t="inlineStr">
        <is>
          <t>Annuaire pro</t>
        </is>
      </c>
      <c r="H728" s="66" t="n">
        <v>45791</v>
      </c>
      <c r="I728" s="65" t="inlineStr">
        <is>
          <t>Lent</t>
        </is>
      </c>
    </row>
    <row r="729">
      <c r="A729" s="65" t="inlineStr">
        <is>
          <t>CLI-0683</t>
        </is>
      </c>
      <c r="B729" s="65" t="inlineStr">
        <is>
          <t>Camille Nguyen</t>
        </is>
      </c>
      <c r="C729" s="65" t="inlineStr">
        <is>
          <t>Particulier</t>
        </is>
      </c>
      <c r="D729" s="65" t="inlineStr">
        <is>
          <t>Pessac</t>
        </is>
      </c>
      <c r="E729" s="65" t="inlineStr">
        <is>
          <t>33600</t>
        </is>
      </c>
      <c r="F729" s="65" t="inlineStr">
        <is>
          <t>Bordeaux</t>
        </is>
      </c>
      <c r="G729" s="65" t="inlineStr">
        <is>
          <t>Bouche-à-oreille</t>
        </is>
      </c>
      <c r="H729" s="66" t="n">
        <v>45794</v>
      </c>
      <c r="I729" s="65" t="inlineStr">
        <is>
          <t>Bon payeur</t>
        </is>
      </c>
    </row>
    <row r="730">
      <c r="A730" s="65" t="inlineStr">
        <is>
          <t>CLI-0684</t>
        </is>
      </c>
      <c r="B730" s="65" t="inlineStr">
        <is>
          <t>Laure Noel</t>
        </is>
      </c>
      <c r="C730" s="65" t="inlineStr">
        <is>
          <t>Particulier</t>
        </is>
      </c>
      <c r="D730" s="65" t="inlineStr">
        <is>
          <t>Tournefeuille</t>
        </is>
      </c>
      <c r="E730" s="65" t="inlineStr">
        <is>
          <t>31170</t>
        </is>
      </c>
      <c r="F730" s="65" t="inlineStr">
        <is>
          <t>Toulouse</t>
        </is>
      </c>
      <c r="G730" s="65" t="inlineStr">
        <is>
          <t>Site web</t>
        </is>
      </c>
      <c r="H730" s="66" t="n">
        <v>45795</v>
      </c>
      <c r="I730" s="65" t="inlineStr">
        <is>
          <t>Bon payeur</t>
        </is>
      </c>
    </row>
    <row r="731">
      <c r="A731" s="65" t="inlineStr">
        <is>
          <t>CLI-0685</t>
        </is>
      </c>
      <c r="B731" s="65" t="inlineStr">
        <is>
          <t>Cabinet dentaire Ansel 61</t>
        </is>
      </c>
      <c r="C731" s="65" t="inlineStr">
        <is>
          <t>Collectivité</t>
        </is>
      </c>
      <c r="D731" s="65" t="inlineStr">
        <is>
          <t>Colomiers</t>
        </is>
      </c>
      <c r="E731" s="65" t="inlineStr">
        <is>
          <t>31770</t>
        </is>
      </c>
      <c r="F731" s="65" t="inlineStr">
        <is>
          <t>Toulouse</t>
        </is>
      </c>
      <c r="G731" s="65" t="inlineStr">
        <is>
          <t>Site web</t>
        </is>
      </c>
      <c r="H731" s="66" t="n">
        <v>45796</v>
      </c>
      <c r="I731" s="65" t="inlineStr">
        <is>
          <t>Lent</t>
        </is>
      </c>
    </row>
    <row r="732">
      <c r="A732" s="65" t="inlineStr">
        <is>
          <t>CLI-0686</t>
        </is>
      </c>
      <c r="B732" s="65" t="inlineStr">
        <is>
          <t>Cabinet dentaire Ansel 44</t>
        </is>
      </c>
      <c r="C732" s="65" t="inlineStr">
        <is>
          <t>Professionnel</t>
        </is>
      </c>
      <c r="D732" s="65" t="inlineStr">
        <is>
          <t>Lattes</t>
        </is>
      </c>
      <c r="E732" s="65" t="inlineStr">
        <is>
          <t>34970</t>
        </is>
      </c>
      <c r="F732" s="65" t="inlineStr">
        <is>
          <t>Montpellier</t>
        </is>
      </c>
      <c r="G732" s="65" t="inlineStr">
        <is>
          <t>Bouche-à-oreille</t>
        </is>
      </c>
      <c r="H732" s="66" t="n">
        <v>45797</v>
      </c>
      <c r="I732" s="65" t="inlineStr">
        <is>
          <t>Standard</t>
        </is>
      </c>
    </row>
    <row r="733">
      <c r="A733" s="65" t="inlineStr">
        <is>
          <t>CLI-0687</t>
        </is>
      </c>
      <c r="B733" s="65" t="inlineStr">
        <is>
          <t>Cédric Guerin</t>
        </is>
      </c>
      <c r="C733" s="65" t="inlineStr">
        <is>
          <t>Particulier</t>
        </is>
      </c>
      <c r="D733" s="65" t="inlineStr">
        <is>
          <t>Mérignac</t>
        </is>
      </c>
      <c r="E733" s="65" t="inlineStr">
        <is>
          <t>33700</t>
        </is>
      </c>
      <c r="F733" s="65" t="inlineStr">
        <is>
          <t>Bordeaux</t>
        </is>
      </c>
      <c r="G733" s="65" t="inlineStr">
        <is>
          <t>Bouche-à-oreille</t>
        </is>
      </c>
      <c r="H733" s="66" t="n">
        <v>45800</v>
      </c>
      <c r="I733" s="65" t="inlineStr">
        <is>
          <t>Standard</t>
        </is>
      </c>
    </row>
    <row r="734">
      <c r="A734" s="65" t="inlineStr">
        <is>
          <t>CLI-0688</t>
        </is>
      </c>
      <c r="B734" s="65" t="inlineStr">
        <is>
          <t>Joëlle Barbier</t>
        </is>
      </c>
      <c r="C734" s="65" t="inlineStr">
        <is>
          <t>Particulier</t>
        </is>
      </c>
      <c r="D734" s="65" t="inlineStr">
        <is>
          <t>Toulouse</t>
        </is>
      </c>
      <c r="E734" s="65" t="inlineStr">
        <is>
          <t>31000</t>
        </is>
      </c>
      <c r="F734" s="65" t="inlineStr">
        <is>
          <t>Toulouse</t>
        </is>
      </c>
      <c r="G734" s="65" t="inlineStr">
        <is>
          <t>Google Ads</t>
        </is>
      </c>
      <c r="H734" s="66" t="n">
        <v>45801</v>
      </c>
      <c r="I734" s="65" t="inlineStr">
        <is>
          <t>Bon payeur</t>
        </is>
      </c>
    </row>
    <row r="735">
      <c r="A735" s="65" t="inlineStr">
        <is>
          <t>CLI-0689</t>
        </is>
      </c>
      <c r="B735" s="65" t="inlineStr">
        <is>
          <t>Rachida Vidal</t>
        </is>
      </c>
      <c r="C735" s="65" t="inlineStr">
        <is>
          <t>Particulier</t>
        </is>
      </c>
      <c r="D735" s="65" t="inlineStr">
        <is>
          <t>Mérignac</t>
        </is>
      </c>
      <c r="E735" s="65" t="inlineStr">
        <is>
          <t>33700</t>
        </is>
      </c>
      <c r="F735" s="65" t="inlineStr">
        <is>
          <t>Bordeaux</t>
        </is>
      </c>
      <c r="G735" s="65" t="inlineStr">
        <is>
          <t>Google Ads</t>
        </is>
      </c>
      <c r="H735" s="66" t="n">
        <v>45802</v>
      </c>
      <c r="I735" s="65" t="inlineStr">
        <is>
          <t>Bon payeur</t>
        </is>
      </c>
    </row>
    <row r="736">
      <c r="A736" s="65" t="inlineStr">
        <is>
          <t>CLI-0690</t>
        </is>
      </c>
      <c r="B736" s="65" t="inlineStr">
        <is>
          <t>Delphine Faure</t>
        </is>
      </c>
      <c r="C736" s="65" t="inlineStr">
        <is>
          <t>Particulier</t>
        </is>
      </c>
      <c r="D736" s="65" t="inlineStr">
        <is>
          <t>Mérignac</t>
        </is>
      </c>
      <c r="E736" s="65" t="inlineStr">
        <is>
          <t>33700</t>
        </is>
      </c>
      <c r="F736" s="65" t="inlineStr">
        <is>
          <t>Bordeaux</t>
        </is>
      </c>
      <c r="G736" s="65" t="inlineStr">
        <is>
          <t>Google Ads</t>
        </is>
      </c>
      <c r="H736" s="66" t="n">
        <v>45804</v>
      </c>
      <c r="I736" s="65" t="inlineStr">
        <is>
          <t>Standard</t>
        </is>
      </c>
    </row>
    <row r="737">
      <c r="A737" s="65" t="inlineStr">
        <is>
          <t>CLI-0691</t>
        </is>
      </c>
      <c r="B737" s="65" t="inlineStr">
        <is>
          <t>Cabinet comptable Serval 21</t>
        </is>
      </c>
      <c r="C737" s="65" t="inlineStr">
        <is>
          <t>Professionnel</t>
        </is>
      </c>
      <c r="D737" s="65" t="inlineStr">
        <is>
          <t>Béziers</t>
        </is>
      </c>
      <c r="E737" s="65" t="inlineStr">
        <is>
          <t>34500</t>
        </is>
      </c>
      <c r="F737" s="65" t="inlineStr">
        <is>
          <t>Montpellier</t>
        </is>
      </c>
      <c r="G737" s="65" t="inlineStr">
        <is>
          <t>Annuaire pro</t>
        </is>
      </c>
      <c r="H737" s="66" t="n">
        <v>45805</v>
      </c>
      <c r="I737" s="65" t="inlineStr">
        <is>
          <t>Bon payeur</t>
        </is>
      </c>
    </row>
    <row r="738">
      <c r="A738" s="65" t="inlineStr">
        <is>
          <t>CLI-0692</t>
        </is>
      </c>
      <c r="B738" s="65" t="inlineStr">
        <is>
          <t>Camping Les Pins 2</t>
        </is>
      </c>
      <c r="C738" s="65" t="inlineStr">
        <is>
          <t>Professionnel</t>
        </is>
      </c>
      <c r="D738" s="65" t="inlineStr">
        <is>
          <t>Balma</t>
        </is>
      </c>
      <c r="E738" s="65" t="inlineStr">
        <is>
          <t>31130</t>
        </is>
      </c>
      <c r="F738" s="65" t="inlineStr">
        <is>
          <t>Toulouse</t>
        </is>
      </c>
      <c r="G738" s="65" t="inlineStr">
        <is>
          <t>Google Ads</t>
        </is>
      </c>
      <c r="H738" s="66" t="n">
        <v>45807</v>
      </c>
      <c r="I738" s="65" t="inlineStr">
        <is>
          <t>Lent</t>
        </is>
      </c>
    </row>
    <row r="739">
      <c r="A739" s="65" t="inlineStr">
        <is>
          <t>CLI-0693</t>
        </is>
      </c>
      <c r="B739" s="65" t="inlineStr">
        <is>
          <t>Tiphaine Girard</t>
        </is>
      </c>
      <c r="C739" s="65" t="inlineStr">
        <is>
          <t>Particulier</t>
        </is>
      </c>
      <c r="D739" s="65" t="inlineStr">
        <is>
          <t>Tournefeuille</t>
        </is>
      </c>
      <c r="E739" s="65" t="inlineStr">
        <is>
          <t>31170</t>
        </is>
      </c>
      <c r="F739" s="65" t="inlineStr">
        <is>
          <t>Toulouse</t>
        </is>
      </c>
      <c r="G739" s="65" t="inlineStr">
        <is>
          <t>Google Ads</t>
        </is>
      </c>
      <c r="H739" s="66" t="n">
        <v>45809</v>
      </c>
      <c r="I739" s="65" t="inlineStr">
        <is>
          <t>Standard</t>
        </is>
      </c>
    </row>
    <row r="740">
      <c r="A740" s="65" t="inlineStr">
        <is>
          <t>CLI-0694</t>
        </is>
      </c>
      <c r="B740" s="65" t="inlineStr">
        <is>
          <t>Cabinet Vergne Immobilier 30</t>
        </is>
      </c>
      <c r="C740" s="65" t="inlineStr">
        <is>
          <t>Collectivité</t>
        </is>
      </c>
      <c r="D740" s="65" t="inlineStr">
        <is>
          <t>Talence</t>
        </is>
      </c>
      <c r="E740" s="65" t="inlineStr">
        <is>
          <t>33400</t>
        </is>
      </c>
      <c r="F740" s="65" t="inlineStr">
        <is>
          <t>Bordeaux</t>
        </is>
      </c>
      <c r="G740" s="65" t="inlineStr">
        <is>
          <t>Bouche-à-oreille</t>
        </is>
      </c>
      <c r="H740" s="66" t="n">
        <v>45810</v>
      </c>
      <c r="I740" s="65" t="inlineStr">
        <is>
          <t>Standard</t>
        </is>
      </c>
    </row>
    <row r="741">
      <c r="A741" s="65" t="inlineStr">
        <is>
          <t>CLI-0695</t>
        </is>
      </c>
      <c r="B741" s="65" t="inlineStr">
        <is>
          <t>Cédric Berger</t>
        </is>
      </c>
      <c r="C741" s="65" t="inlineStr">
        <is>
          <t>Particulier</t>
        </is>
      </c>
      <c r="D741" s="65" t="inlineStr">
        <is>
          <t>Libourne</t>
        </is>
      </c>
      <c r="E741" s="65" t="inlineStr">
        <is>
          <t>33500</t>
        </is>
      </c>
      <c r="F741" s="65" t="inlineStr">
        <is>
          <t>Bordeaux</t>
        </is>
      </c>
      <c r="G741" s="65" t="inlineStr">
        <is>
          <t>Partenaire</t>
        </is>
      </c>
      <c r="H741" s="66" t="n">
        <v>45811</v>
      </c>
      <c r="I741" s="65" t="inlineStr">
        <is>
          <t>Bon payeur</t>
        </is>
      </c>
    </row>
    <row r="742">
      <c r="A742" s="65" t="inlineStr">
        <is>
          <t>CLI-0696</t>
        </is>
      </c>
      <c r="B742" s="65" t="inlineStr">
        <is>
          <t>Nathalie Blanc</t>
        </is>
      </c>
      <c r="C742" s="65" t="inlineStr">
        <is>
          <t>Particulier</t>
        </is>
      </c>
      <c r="D742" s="65" t="inlineStr">
        <is>
          <t>Sète</t>
        </is>
      </c>
      <c r="E742" s="65" t="inlineStr">
        <is>
          <t>34200</t>
        </is>
      </c>
      <c r="F742" s="65" t="inlineStr">
        <is>
          <t>Montpellier</t>
        </is>
      </c>
      <c r="G742" s="65" t="inlineStr">
        <is>
          <t>Google Ads</t>
        </is>
      </c>
      <c r="H742" s="66" t="n">
        <v>45812</v>
      </c>
      <c r="I742" s="65" t="inlineStr">
        <is>
          <t>Bon payeur</t>
        </is>
      </c>
    </row>
    <row r="743">
      <c r="A743" s="65" t="inlineStr">
        <is>
          <t>CLI-0697</t>
        </is>
      </c>
      <c r="B743" s="65" t="inlineStr">
        <is>
          <t>Camille Brun</t>
        </is>
      </c>
      <c r="C743" s="65" t="inlineStr">
        <is>
          <t>Particulier</t>
        </is>
      </c>
      <c r="D743" s="65" t="inlineStr">
        <is>
          <t>Sète</t>
        </is>
      </c>
      <c r="E743" s="65" t="inlineStr">
        <is>
          <t>34200</t>
        </is>
      </c>
      <c r="F743" s="65" t="inlineStr">
        <is>
          <t>Montpellier</t>
        </is>
      </c>
      <c r="G743" s="65" t="inlineStr">
        <is>
          <t>Bouche-à-oreille</t>
        </is>
      </c>
      <c r="H743" s="66" t="n">
        <v>45814</v>
      </c>
      <c r="I743" s="65" t="inlineStr">
        <is>
          <t>Bon payeur</t>
        </is>
      </c>
    </row>
    <row r="744">
      <c r="A744" s="65" t="inlineStr">
        <is>
          <t>CLI-0698</t>
        </is>
      </c>
      <c r="B744" s="65" t="inlineStr">
        <is>
          <t>Boulangerie Marchetti 19</t>
        </is>
      </c>
      <c r="C744" s="65" t="inlineStr">
        <is>
          <t>Professionnel</t>
        </is>
      </c>
      <c r="D744" s="65" t="inlineStr">
        <is>
          <t>Mérignac</t>
        </is>
      </c>
      <c r="E744" s="65" t="inlineStr">
        <is>
          <t>33700</t>
        </is>
      </c>
      <c r="F744" s="65" t="inlineStr">
        <is>
          <t>Bordeaux</t>
        </is>
      </c>
      <c r="G744" s="65" t="inlineStr">
        <is>
          <t>Partenaire</t>
        </is>
      </c>
      <c r="H744" s="66" t="n">
        <v>45816</v>
      </c>
      <c r="I744" s="65" t="inlineStr">
        <is>
          <t>Bon payeur</t>
        </is>
      </c>
    </row>
    <row r="745">
      <c r="A745" s="65" t="inlineStr">
        <is>
          <t>CLI-0699</t>
        </is>
      </c>
      <c r="B745" s="65" t="inlineStr">
        <is>
          <t>Mairie de Lattes 59</t>
        </is>
      </c>
      <c r="C745" s="65" t="inlineStr">
        <is>
          <t>Syndic</t>
        </is>
      </c>
      <c r="D745" s="65" t="inlineStr">
        <is>
          <t>Bègles</t>
        </is>
      </c>
      <c r="E745" s="65" t="inlineStr">
        <is>
          <t>33130</t>
        </is>
      </c>
      <c r="F745" s="65" t="inlineStr">
        <is>
          <t>Bordeaux</t>
        </is>
      </c>
      <c r="G745" s="65" t="inlineStr">
        <is>
          <t>Site web</t>
        </is>
      </c>
      <c r="H745" s="66" t="n">
        <v>45817</v>
      </c>
      <c r="I745" s="65" t="inlineStr">
        <is>
          <t>Lent</t>
        </is>
      </c>
    </row>
    <row r="746">
      <c r="A746" s="65" t="inlineStr">
        <is>
          <t>CLI-0700</t>
        </is>
      </c>
      <c r="B746" s="65" t="inlineStr">
        <is>
          <t>Damien Blanc</t>
        </is>
      </c>
      <c r="C746" s="65" t="inlineStr">
        <is>
          <t>Particulier</t>
        </is>
      </c>
      <c r="D746" s="65" t="inlineStr">
        <is>
          <t>Talence</t>
        </is>
      </c>
      <c r="E746" s="65" t="inlineStr">
        <is>
          <t>33400</t>
        </is>
      </c>
      <c r="F746" s="65" t="inlineStr">
        <is>
          <t>Bordeaux</t>
        </is>
      </c>
      <c r="G746" s="65" t="inlineStr">
        <is>
          <t>Google Ads</t>
        </is>
      </c>
      <c r="H746" s="66" t="n">
        <v>45818</v>
      </c>
      <c r="I746" s="65" t="inlineStr">
        <is>
          <t>Bon payeur</t>
        </is>
      </c>
    </row>
    <row r="747">
      <c r="A747" s="65" t="inlineStr">
        <is>
          <t>CLI-0701</t>
        </is>
      </c>
      <c r="B747" s="65" t="inlineStr">
        <is>
          <t>William Renard</t>
        </is>
      </c>
      <c r="C747" s="65" t="inlineStr">
        <is>
          <t>Particulier</t>
        </is>
      </c>
      <c r="D747" s="65" t="inlineStr">
        <is>
          <t>Toulouse</t>
        </is>
      </c>
      <c r="E747" s="65" t="inlineStr">
        <is>
          <t>31000</t>
        </is>
      </c>
      <c r="F747" s="65" t="inlineStr">
        <is>
          <t>Toulouse</t>
        </is>
      </c>
      <c r="G747" s="65" t="inlineStr">
        <is>
          <t>Bouche-à-oreille</t>
        </is>
      </c>
      <c r="H747" s="66" t="n">
        <v>45819</v>
      </c>
      <c r="I747" s="65" t="inlineStr">
        <is>
          <t>Bon payeur</t>
        </is>
      </c>
    </row>
    <row r="748">
      <c r="A748" s="65" t="inlineStr">
        <is>
          <t>CLI-0702</t>
        </is>
      </c>
      <c r="B748" s="65" t="inlineStr">
        <is>
          <t>Boulangerie Marchetti 79</t>
        </is>
      </c>
      <c r="C748" s="65" t="inlineStr">
        <is>
          <t>Collectivité</t>
        </is>
      </c>
      <c r="D748" s="65" t="inlineStr">
        <is>
          <t>Bègles</t>
        </is>
      </c>
      <c r="E748" s="65" t="inlineStr">
        <is>
          <t>33130</t>
        </is>
      </c>
      <c r="F748" s="65" t="inlineStr">
        <is>
          <t>Bordeaux</t>
        </is>
      </c>
      <c r="G748" s="65" t="inlineStr">
        <is>
          <t>Prospection</t>
        </is>
      </c>
      <c r="H748" s="66" t="n">
        <v>45820</v>
      </c>
      <c r="I748" s="65" t="inlineStr">
        <is>
          <t>Standard</t>
        </is>
      </c>
    </row>
    <row r="749">
      <c r="A749" s="65" t="inlineStr">
        <is>
          <t>CLI-0703</t>
        </is>
      </c>
      <c r="B749" s="65" t="inlineStr">
        <is>
          <t>Olivier Marchal</t>
        </is>
      </c>
      <c r="C749" s="65" t="inlineStr">
        <is>
          <t>Particulier</t>
        </is>
      </c>
      <c r="D749" s="65" t="inlineStr">
        <is>
          <t>Talence</t>
        </is>
      </c>
      <c r="E749" s="65" t="inlineStr">
        <is>
          <t>33400</t>
        </is>
      </c>
      <c r="F749" s="65" t="inlineStr">
        <is>
          <t>Bordeaux</t>
        </is>
      </c>
      <c r="G749" s="65" t="inlineStr">
        <is>
          <t>Site web</t>
        </is>
      </c>
      <c r="H749" s="66" t="n">
        <v>45822</v>
      </c>
      <c r="I749" s="65" t="inlineStr">
        <is>
          <t>Standard</t>
        </is>
      </c>
    </row>
    <row r="750">
      <c r="A750" s="65" t="inlineStr">
        <is>
          <t>CLI-0704</t>
        </is>
      </c>
      <c r="B750" s="65" t="inlineStr">
        <is>
          <t>Ibrahim Noel</t>
        </is>
      </c>
      <c r="C750" s="65" t="inlineStr">
        <is>
          <t>Particulier</t>
        </is>
      </c>
      <c r="D750" s="65" t="inlineStr">
        <is>
          <t>Blagnac</t>
        </is>
      </c>
      <c r="E750" s="65" t="inlineStr">
        <is>
          <t>31700</t>
        </is>
      </c>
      <c r="F750" s="65" t="inlineStr">
        <is>
          <t>Toulouse</t>
        </is>
      </c>
      <c r="G750" s="65" t="inlineStr">
        <is>
          <t>Partenaire</t>
        </is>
      </c>
      <c r="H750" s="66" t="n">
        <v>45823</v>
      </c>
      <c r="I750" s="65" t="inlineStr">
        <is>
          <t>Bon payeur</t>
        </is>
      </c>
    </row>
    <row r="751">
      <c r="A751" s="65" t="inlineStr">
        <is>
          <t>CLI-0705</t>
        </is>
      </c>
      <c r="B751" s="65" t="inlineStr">
        <is>
          <t>Kevin Aubert</t>
        </is>
      </c>
      <c r="C751" s="65" t="inlineStr">
        <is>
          <t>Particulier</t>
        </is>
      </c>
      <c r="D751" s="65" t="inlineStr">
        <is>
          <t>Sète</t>
        </is>
      </c>
      <c r="E751" s="65" t="inlineStr">
        <is>
          <t>34200</t>
        </is>
      </c>
      <c r="F751" s="65" t="inlineStr">
        <is>
          <t>Montpellier</t>
        </is>
      </c>
      <c r="G751" s="65" t="inlineStr">
        <is>
          <t>Bouche-à-oreille</t>
        </is>
      </c>
      <c r="H751" s="66" t="n">
        <v>45825</v>
      </c>
      <c r="I751" s="65" t="inlineStr">
        <is>
          <t>Lent</t>
        </is>
      </c>
    </row>
    <row r="752">
      <c r="A752" s="65" t="inlineStr">
        <is>
          <t>CLI-0706</t>
        </is>
      </c>
      <c r="B752" s="65" t="inlineStr">
        <is>
          <t>Hôtel Le Cardinal 12</t>
        </is>
      </c>
      <c r="C752" s="65" t="inlineStr">
        <is>
          <t>Syndic</t>
        </is>
      </c>
      <c r="D752" s="65" t="inlineStr">
        <is>
          <t>Libourne</t>
        </is>
      </c>
      <c r="E752" s="65" t="inlineStr">
        <is>
          <t>33500</t>
        </is>
      </c>
      <c r="F752" s="65" t="inlineStr">
        <is>
          <t>Bordeaux</t>
        </is>
      </c>
      <c r="G752" s="65" t="inlineStr">
        <is>
          <t>Bouche-à-oreille</t>
        </is>
      </c>
      <c r="H752" s="66" t="n">
        <v>45826</v>
      </c>
      <c r="I752" s="65" t="inlineStr">
        <is>
          <t>Standard</t>
        </is>
      </c>
    </row>
    <row r="753">
      <c r="A753" s="65" t="inlineStr">
        <is>
          <t>CLI-0707</t>
        </is>
      </c>
      <c r="B753" s="65" t="inlineStr">
        <is>
          <t>Inès Chevalier</t>
        </is>
      </c>
      <c r="C753" s="65" t="inlineStr">
        <is>
          <t>Particulier</t>
        </is>
      </c>
      <c r="D753" s="65" t="inlineStr">
        <is>
          <t>Castelnau-le-Lez</t>
        </is>
      </c>
      <c r="E753" s="65" t="inlineStr">
        <is>
          <t>34170</t>
        </is>
      </c>
      <c r="F753" s="65" t="inlineStr">
        <is>
          <t>Montpellier</t>
        </is>
      </c>
      <c r="G753" s="65" t="inlineStr">
        <is>
          <t>Partenaire</t>
        </is>
      </c>
      <c r="H753" s="66" t="n">
        <v>45828</v>
      </c>
      <c r="I753" s="65" t="inlineStr">
        <is>
          <t>Bon payeur</t>
        </is>
      </c>
    </row>
    <row r="754">
      <c r="A754" s="65" t="inlineStr">
        <is>
          <t>CLI-0708</t>
        </is>
      </c>
      <c r="B754" s="65" t="inlineStr">
        <is>
          <t>Cabinet comptable Serval 57</t>
        </is>
      </c>
      <c r="C754" s="65" t="inlineStr">
        <is>
          <t>Professionnel</t>
        </is>
      </c>
      <c r="D754" s="65" t="inlineStr">
        <is>
          <t>Balma</t>
        </is>
      </c>
      <c r="E754" s="65" t="inlineStr">
        <is>
          <t>31130</t>
        </is>
      </c>
      <c r="F754" s="65" t="inlineStr">
        <is>
          <t>Toulouse</t>
        </is>
      </c>
      <c r="G754" s="65" t="inlineStr">
        <is>
          <t>Site web</t>
        </is>
      </c>
      <c r="H754" s="66" t="n">
        <v>45830</v>
      </c>
      <c r="I754" s="65" t="inlineStr">
        <is>
          <t>Bon payeur</t>
        </is>
      </c>
    </row>
    <row r="755">
      <c r="A755" s="65" t="inlineStr">
        <is>
          <t>CLI-0709</t>
        </is>
      </c>
      <c r="B755" s="65" t="inlineStr">
        <is>
          <t>Cabinet vétérinaire Dorel 54</t>
        </is>
      </c>
      <c r="C755" s="65" t="inlineStr">
        <is>
          <t>Professionnel</t>
        </is>
      </c>
      <c r="D755" s="65" t="inlineStr">
        <is>
          <t>Castelnau-le-Lez</t>
        </is>
      </c>
      <c r="E755" s="65" t="inlineStr">
        <is>
          <t>34170</t>
        </is>
      </c>
      <c r="F755" s="65" t="inlineStr">
        <is>
          <t>Montpellier</t>
        </is>
      </c>
      <c r="G755" s="65" t="inlineStr">
        <is>
          <t>Google Ads</t>
        </is>
      </c>
      <c r="H755" s="66" t="n">
        <v>45831</v>
      </c>
      <c r="I755" s="65" t="inlineStr">
        <is>
          <t>Lent</t>
        </is>
      </c>
    </row>
    <row r="756">
      <c r="A756" s="65" t="inlineStr">
        <is>
          <t>CLI-0710</t>
        </is>
      </c>
      <c r="B756" s="65" t="inlineStr">
        <is>
          <t>Hôtel Le Cardinal 25</t>
        </is>
      </c>
      <c r="C756" s="65" t="inlineStr">
        <is>
          <t>Syndic</t>
        </is>
      </c>
      <c r="D756" s="65" t="inlineStr">
        <is>
          <t>Lattes</t>
        </is>
      </c>
      <c r="E756" s="65" t="inlineStr">
        <is>
          <t>34970</t>
        </is>
      </c>
      <c r="F756" s="65" t="inlineStr">
        <is>
          <t>Montpellier</t>
        </is>
      </c>
      <c r="G756" s="65" t="inlineStr">
        <is>
          <t>Partenaire</t>
        </is>
      </c>
      <c r="H756" s="66" t="n">
        <v>45832</v>
      </c>
      <c r="I756" s="65" t="inlineStr">
        <is>
          <t>Bon payeur</t>
        </is>
      </c>
    </row>
    <row r="757">
      <c r="A757" s="65" t="inlineStr">
        <is>
          <t>CLI-0711</t>
        </is>
      </c>
      <c r="B757" s="65" t="inlineStr">
        <is>
          <t>Alain Rey</t>
        </is>
      </c>
      <c r="C757" s="65" t="inlineStr">
        <is>
          <t>Particulier</t>
        </is>
      </c>
      <c r="D757" s="65" t="inlineStr">
        <is>
          <t>Bordeaux</t>
        </is>
      </c>
      <c r="E757" s="65" t="inlineStr">
        <is>
          <t>33000</t>
        </is>
      </c>
      <c r="F757" s="65" t="inlineStr">
        <is>
          <t>Bordeaux</t>
        </is>
      </c>
      <c r="G757" s="65" t="inlineStr">
        <is>
          <t>Prospection</t>
        </is>
      </c>
      <c r="H757" s="66" t="n">
        <v>45833</v>
      </c>
      <c r="I757" s="65" t="inlineStr">
        <is>
          <t>Standard</t>
        </is>
      </c>
    </row>
    <row r="758">
      <c r="A758" s="65" t="inlineStr">
        <is>
          <t>CLI-0712</t>
        </is>
      </c>
      <c r="B758" s="65" t="inlineStr">
        <is>
          <t>Brasserie du Port 41</t>
        </is>
      </c>
      <c r="C758" s="65" t="inlineStr">
        <is>
          <t>Professionnel</t>
        </is>
      </c>
      <c r="D758" s="65" t="inlineStr">
        <is>
          <t>Balma</t>
        </is>
      </c>
      <c r="E758" s="65" t="inlineStr">
        <is>
          <t>31130</t>
        </is>
      </c>
      <c r="F758" s="65" t="inlineStr">
        <is>
          <t>Toulouse</t>
        </is>
      </c>
      <c r="G758" s="65" t="inlineStr">
        <is>
          <t>Bouche-à-oreille</t>
        </is>
      </c>
      <c r="H758" s="66" t="n">
        <v>45834</v>
      </c>
      <c r="I758" s="65" t="inlineStr">
        <is>
          <t>Standard</t>
        </is>
      </c>
    </row>
    <row r="759">
      <c r="A759" s="65" t="inlineStr">
        <is>
          <t>CLI-0713</t>
        </is>
      </c>
      <c r="B759" s="65" t="inlineStr">
        <is>
          <t>Hugo Guerin</t>
        </is>
      </c>
      <c r="C759" s="65" t="inlineStr">
        <is>
          <t>Particulier</t>
        </is>
      </c>
      <c r="D759" s="65" t="inlineStr">
        <is>
          <t>Bègles</t>
        </is>
      </c>
      <c r="E759" s="65" t="inlineStr">
        <is>
          <t>33130</t>
        </is>
      </c>
      <c r="F759" s="65" t="inlineStr">
        <is>
          <t>Bordeaux</t>
        </is>
      </c>
      <c r="G759" s="65" t="inlineStr">
        <is>
          <t>Bouche-à-oreille</t>
        </is>
      </c>
      <c r="H759" s="66" t="n">
        <v>45837</v>
      </c>
      <c r="I759" s="65" t="inlineStr">
        <is>
          <t>Standard</t>
        </is>
      </c>
    </row>
    <row r="760">
      <c r="A760" s="65" t="inlineStr">
        <is>
          <t>CLI-0714</t>
        </is>
      </c>
      <c r="B760" s="65" t="inlineStr">
        <is>
          <t>Hôtel Le Cardinal 65</t>
        </is>
      </c>
      <c r="C760" s="65" t="inlineStr">
        <is>
          <t>Professionnel</t>
        </is>
      </c>
      <c r="D760" s="65" t="inlineStr">
        <is>
          <t>Bordeaux</t>
        </is>
      </c>
      <c r="E760" s="65" t="inlineStr">
        <is>
          <t>33000</t>
        </is>
      </c>
      <c r="F760" s="65" t="inlineStr">
        <is>
          <t>Bordeaux</t>
        </is>
      </c>
      <c r="G760" s="65" t="inlineStr">
        <is>
          <t>Annuaire pro</t>
        </is>
      </c>
      <c r="H760" s="66" t="n">
        <v>45838</v>
      </c>
      <c r="I760" s="65" t="inlineStr">
        <is>
          <t>Lent</t>
        </is>
      </c>
    </row>
    <row r="761">
      <c r="A761" s="65" t="inlineStr">
        <is>
          <t>CLI-0715</t>
        </is>
      </c>
      <c r="B761" s="65" t="inlineStr">
        <is>
          <t>Joëlle Dupuis</t>
        </is>
      </c>
      <c r="C761" s="65" t="inlineStr">
        <is>
          <t>Particulier</t>
        </is>
      </c>
      <c r="D761" s="65" t="inlineStr">
        <is>
          <t>Bordeaux</t>
        </is>
      </c>
      <c r="E761" s="65" t="inlineStr">
        <is>
          <t>33000</t>
        </is>
      </c>
      <c r="F761" s="65" t="inlineStr">
        <is>
          <t>Bordeaux</t>
        </is>
      </c>
      <c r="G761" s="65" t="inlineStr">
        <is>
          <t>Google Ads</t>
        </is>
      </c>
      <c r="H761" s="66" t="n">
        <v>45839</v>
      </c>
      <c r="I761" s="65" t="inlineStr">
        <is>
          <t>Standard</t>
        </is>
      </c>
    </row>
    <row r="762">
      <c r="A762" s="65" t="inlineStr">
        <is>
          <t>CLI-0716</t>
        </is>
      </c>
      <c r="B762" s="65" t="inlineStr">
        <is>
          <t>Quentin Faure</t>
        </is>
      </c>
      <c r="C762" s="65" t="inlineStr">
        <is>
          <t>Particulier</t>
        </is>
      </c>
      <c r="D762" s="65" t="inlineStr">
        <is>
          <t>Talence</t>
        </is>
      </c>
      <c r="E762" s="65" t="inlineStr">
        <is>
          <t>33400</t>
        </is>
      </c>
      <c r="F762" s="65" t="inlineStr">
        <is>
          <t>Bordeaux</t>
        </is>
      </c>
      <c r="G762" s="65" t="inlineStr">
        <is>
          <t>Bouche-à-oreille</t>
        </is>
      </c>
      <c r="H762" s="66" t="n">
        <v>45840</v>
      </c>
      <c r="I762" s="65" t="inlineStr">
        <is>
          <t>Bon payeur</t>
        </is>
      </c>
    </row>
    <row r="763">
      <c r="A763" s="65" t="inlineStr">
        <is>
          <t>CLI-0717</t>
        </is>
      </c>
      <c r="B763" s="65" t="inlineStr">
        <is>
          <t>EHPAD Les Glycines 22</t>
        </is>
      </c>
      <c r="C763" s="65" t="inlineStr">
        <is>
          <t>Syndic</t>
        </is>
      </c>
      <c r="D763" s="65" t="inlineStr">
        <is>
          <t>Bègles</t>
        </is>
      </c>
      <c r="E763" s="65" t="inlineStr">
        <is>
          <t>33130</t>
        </is>
      </c>
      <c r="F763" s="65" t="inlineStr">
        <is>
          <t>Bordeaux</t>
        </is>
      </c>
      <c r="G763" s="65" t="inlineStr">
        <is>
          <t>Prospection</t>
        </is>
      </c>
      <c r="H763" s="66" t="n">
        <v>45843</v>
      </c>
      <c r="I763" s="65" t="inlineStr">
        <is>
          <t>Bon payeur</t>
        </is>
      </c>
    </row>
    <row r="764">
      <c r="A764" s="65" t="inlineStr">
        <is>
          <t>CLI-0718</t>
        </is>
      </c>
      <c r="B764" s="65" t="inlineStr">
        <is>
          <t>Camille Léger</t>
        </is>
      </c>
      <c r="C764" s="65" t="inlineStr">
        <is>
          <t>Particulier</t>
        </is>
      </c>
      <c r="D764" s="65" t="inlineStr">
        <is>
          <t>Toulouse</t>
        </is>
      </c>
      <c r="E764" s="65" t="inlineStr">
        <is>
          <t>31000</t>
        </is>
      </c>
      <c r="F764" s="65" t="inlineStr">
        <is>
          <t>Toulouse</t>
        </is>
      </c>
      <c r="G764" s="65" t="inlineStr">
        <is>
          <t>Google Ads</t>
        </is>
      </c>
      <c r="H764" s="66" t="n">
        <v>45845</v>
      </c>
      <c r="I764" s="65" t="inlineStr">
        <is>
          <t>Bon payeur</t>
        </is>
      </c>
    </row>
    <row r="765">
      <c r="A765" s="65" t="inlineStr">
        <is>
          <t>CLI-0719</t>
        </is>
      </c>
      <c r="B765" s="65" t="inlineStr">
        <is>
          <t>William Vidal</t>
        </is>
      </c>
      <c r="C765" s="65" t="inlineStr">
        <is>
          <t>Particulier</t>
        </is>
      </c>
      <c r="D765" s="65" t="inlineStr">
        <is>
          <t>Pessac</t>
        </is>
      </c>
      <c r="E765" s="65" t="inlineStr">
        <is>
          <t>33600</t>
        </is>
      </c>
      <c r="F765" s="65" t="inlineStr">
        <is>
          <t>Bordeaux</t>
        </is>
      </c>
      <c r="G765" s="65" t="inlineStr">
        <is>
          <t>Bouche-à-oreille</t>
        </is>
      </c>
      <c r="H765" s="66" t="n">
        <v>45846</v>
      </c>
      <c r="I765" s="65" t="inlineStr">
        <is>
          <t>Standard</t>
        </is>
      </c>
    </row>
    <row r="766">
      <c r="A766" s="65" t="inlineStr">
        <is>
          <t>CLI-0720</t>
        </is>
      </c>
      <c r="B766" s="65" t="inlineStr">
        <is>
          <t>Cédric Rey</t>
        </is>
      </c>
      <c r="C766" s="65" t="inlineStr">
        <is>
          <t>Particulier</t>
        </is>
      </c>
      <c r="D766" s="65" t="inlineStr">
        <is>
          <t>Tournefeuille</t>
        </is>
      </c>
      <c r="E766" s="65" t="inlineStr">
        <is>
          <t>31170</t>
        </is>
      </c>
      <c r="F766" s="65" t="inlineStr">
        <is>
          <t>Toulouse</t>
        </is>
      </c>
      <c r="G766" s="65" t="inlineStr">
        <is>
          <t>Bouche-à-oreille</t>
        </is>
      </c>
      <c r="H766" s="66" t="n">
        <v>45848</v>
      </c>
      <c r="I766" s="65" t="inlineStr">
        <is>
          <t>Standard</t>
        </is>
      </c>
    </row>
    <row r="767">
      <c r="A767" s="65" t="inlineStr">
        <is>
          <t>CLI-0721</t>
        </is>
      </c>
      <c r="B767" s="65" t="inlineStr">
        <is>
          <t>Yasmine Moreau</t>
        </is>
      </c>
      <c r="C767" s="65" t="inlineStr">
        <is>
          <t>Particulier</t>
        </is>
      </c>
      <c r="D767" s="65" t="inlineStr">
        <is>
          <t>Mérignac</t>
        </is>
      </c>
      <c r="E767" s="65" t="inlineStr">
        <is>
          <t>33700</t>
        </is>
      </c>
      <c r="F767" s="65" t="inlineStr">
        <is>
          <t>Bordeaux</t>
        </is>
      </c>
      <c r="G767" s="65" t="inlineStr">
        <is>
          <t>Site web</t>
        </is>
      </c>
      <c r="H767" s="66" t="n">
        <v>45849</v>
      </c>
      <c r="I767" s="65" t="inlineStr">
        <is>
          <t>Bon payeur</t>
        </is>
      </c>
    </row>
    <row r="768">
      <c r="A768" s="65" t="inlineStr">
        <is>
          <t>CLI-0722</t>
        </is>
      </c>
      <c r="B768" s="65" t="inlineStr">
        <is>
          <t>Pharmacie Centrale 13</t>
        </is>
      </c>
      <c r="C768" s="65" t="inlineStr">
        <is>
          <t>Professionnel</t>
        </is>
      </c>
      <c r="D768" s="65" t="inlineStr">
        <is>
          <t>Bègles</t>
        </is>
      </c>
      <c r="E768" s="65" t="inlineStr">
        <is>
          <t>33130</t>
        </is>
      </c>
      <c r="F768" s="65" t="inlineStr">
        <is>
          <t>Bordeaux</t>
        </is>
      </c>
      <c r="G768" s="65" t="inlineStr">
        <is>
          <t>Annuaire pro</t>
        </is>
      </c>
      <c r="H768" s="66" t="n">
        <v>45850</v>
      </c>
      <c r="I768" s="65" t="inlineStr">
        <is>
          <t>Lent</t>
        </is>
      </c>
    </row>
    <row r="769">
      <c r="A769" s="65" t="inlineStr">
        <is>
          <t>CLI-0723</t>
        </is>
      </c>
      <c r="B769" s="65" t="inlineStr">
        <is>
          <t>Office HLM Aquitaine 7</t>
        </is>
      </c>
      <c r="C769" s="65" t="inlineStr">
        <is>
          <t>Professionnel</t>
        </is>
      </c>
      <c r="D769" s="65" t="inlineStr">
        <is>
          <t>Lunel</t>
        </is>
      </c>
      <c r="E769" s="65" t="inlineStr">
        <is>
          <t>34400</t>
        </is>
      </c>
      <c r="F769" s="65" t="inlineStr">
        <is>
          <t>Montpellier</t>
        </is>
      </c>
      <c r="G769" s="65" t="inlineStr">
        <is>
          <t>Bouche-à-oreille</t>
        </is>
      </c>
      <c r="H769" s="66" t="n">
        <v>45851</v>
      </c>
      <c r="I769" s="65" t="inlineStr">
        <is>
          <t>Bon payeur</t>
        </is>
      </c>
    </row>
    <row r="770">
      <c r="A770" s="65" t="inlineStr">
        <is>
          <t>CLI-0724</t>
        </is>
      </c>
      <c r="B770" s="65" t="inlineStr">
        <is>
          <t>William Lefèvre</t>
        </is>
      </c>
      <c r="C770" s="65" t="inlineStr">
        <is>
          <t>Particulier</t>
        </is>
      </c>
      <c r="D770" s="65" t="inlineStr">
        <is>
          <t>Bordeaux</t>
        </is>
      </c>
      <c r="E770" s="65" t="inlineStr">
        <is>
          <t>33000</t>
        </is>
      </c>
      <c r="F770" s="65" t="inlineStr">
        <is>
          <t>Bordeaux</t>
        </is>
      </c>
      <c r="G770" s="65" t="inlineStr">
        <is>
          <t>Bouche-à-oreille</t>
        </is>
      </c>
      <c r="H770" s="66" t="n">
        <v>45852</v>
      </c>
      <c r="I770" s="65" t="inlineStr">
        <is>
          <t>Standard</t>
        </is>
      </c>
    </row>
    <row r="771">
      <c r="A771" s="65" t="inlineStr">
        <is>
          <t>CLI-0725</t>
        </is>
      </c>
      <c r="B771" s="65" t="inlineStr">
        <is>
          <t>Cabinet vétérinaire Dorel 59</t>
        </is>
      </c>
      <c r="C771" s="65" t="inlineStr">
        <is>
          <t>Professionnel</t>
        </is>
      </c>
      <c r="D771" s="65" t="inlineStr">
        <is>
          <t>Colomiers</t>
        </is>
      </c>
      <c r="E771" s="65" t="inlineStr">
        <is>
          <t>31770</t>
        </is>
      </c>
      <c r="F771" s="65" t="inlineStr">
        <is>
          <t>Toulouse</t>
        </is>
      </c>
      <c r="G771" s="65" t="inlineStr">
        <is>
          <t>Bouche-à-oreille</t>
        </is>
      </c>
      <c r="H771" s="66" t="n">
        <v>45853</v>
      </c>
      <c r="I771" s="65" t="inlineStr">
        <is>
          <t>Lent</t>
        </is>
      </c>
    </row>
    <row r="772">
      <c r="A772" s="65" t="inlineStr">
        <is>
          <t>CLI-0726</t>
        </is>
      </c>
      <c r="B772" s="65" t="inlineStr">
        <is>
          <t>Cabinet comptable Serval 63</t>
        </is>
      </c>
      <c r="C772" s="65" t="inlineStr">
        <is>
          <t>Professionnel</t>
        </is>
      </c>
      <c r="D772" s="65" t="inlineStr">
        <is>
          <t>Bègles</t>
        </is>
      </c>
      <c r="E772" s="65" t="inlineStr">
        <is>
          <t>33130</t>
        </is>
      </c>
      <c r="F772" s="65" t="inlineStr">
        <is>
          <t>Bordeaux</t>
        </is>
      </c>
      <c r="G772" s="65" t="inlineStr">
        <is>
          <t>Prospection</t>
        </is>
      </c>
      <c r="H772" s="66" t="n">
        <v>45854</v>
      </c>
      <c r="I772" s="65" t="inlineStr">
        <is>
          <t>Lent</t>
        </is>
      </c>
    </row>
    <row r="773">
      <c r="A773" s="65" t="inlineStr">
        <is>
          <t>CLI-0727</t>
        </is>
      </c>
      <c r="B773" s="65" t="inlineStr">
        <is>
          <t>Pauline Masson</t>
        </is>
      </c>
      <c r="C773" s="65" t="inlineStr">
        <is>
          <t>Particulier</t>
        </is>
      </c>
      <c r="D773" s="65" t="inlineStr">
        <is>
          <t>Talence</t>
        </is>
      </c>
      <c r="E773" s="65" t="inlineStr">
        <is>
          <t>33400</t>
        </is>
      </c>
      <c r="F773" s="65" t="inlineStr">
        <is>
          <t>Bordeaux</t>
        </is>
      </c>
      <c r="G773" s="65" t="inlineStr">
        <is>
          <t>Google Ads</t>
        </is>
      </c>
      <c r="H773" s="66" t="n">
        <v>45855</v>
      </c>
      <c r="I773" s="65" t="inlineStr">
        <is>
          <t>Bon payeur</t>
        </is>
      </c>
    </row>
    <row r="774">
      <c r="A774" s="65" t="inlineStr">
        <is>
          <t>CLI-0728</t>
        </is>
      </c>
      <c r="B774" s="65" t="inlineStr">
        <is>
          <t>Émile Noel</t>
        </is>
      </c>
      <c r="C774" s="65" t="inlineStr">
        <is>
          <t>Particulier</t>
        </is>
      </c>
      <c r="D774" s="65" t="inlineStr">
        <is>
          <t>Bègles</t>
        </is>
      </c>
      <c r="E774" s="65" t="inlineStr">
        <is>
          <t>33130</t>
        </is>
      </c>
      <c r="F774" s="65" t="inlineStr">
        <is>
          <t>Bordeaux</t>
        </is>
      </c>
      <c r="G774" s="65" t="inlineStr">
        <is>
          <t>Google Ads</t>
        </is>
      </c>
      <c r="H774" s="66" t="n">
        <v>45856</v>
      </c>
      <c r="I774" s="65" t="inlineStr">
        <is>
          <t>Standard</t>
        </is>
      </c>
    </row>
    <row r="775">
      <c r="A775" s="65" t="inlineStr">
        <is>
          <t>CLI-0729</t>
        </is>
      </c>
      <c r="B775" s="65" t="inlineStr">
        <is>
          <t>Olivier Colin</t>
        </is>
      </c>
      <c r="C775" s="65" t="inlineStr">
        <is>
          <t>Particulier</t>
        </is>
      </c>
      <c r="D775" s="65" t="inlineStr">
        <is>
          <t>Lunel</t>
        </is>
      </c>
      <c r="E775" s="65" t="inlineStr">
        <is>
          <t>34400</t>
        </is>
      </c>
      <c r="F775" s="65" t="inlineStr">
        <is>
          <t>Montpellier</t>
        </is>
      </c>
      <c r="G775" s="65" t="inlineStr">
        <is>
          <t>Partenaire</t>
        </is>
      </c>
      <c r="H775" s="66" t="n">
        <v>45858</v>
      </c>
      <c r="I775" s="65" t="inlineStr">
        <is>
          <t>Bon payeur</t>
        </is>
      </c>
    </row>
    <row r="776">
      <c r="A776" s="65" t="inlineStr">
        <is>
          <t>CLI-0730</t>
        </is>
      </c>
      <c r="B776" s="65" t="inlineStr">
        <is>
          <t>Nathalie Robin</t>
        </is>
      </c>
      <c r="C776" s="65" t="inlineStr">
        <is>
          <t>Particulier</t>
        </is>
      </c>
      <c r="D776" s="65" t="inlineStr">
        <is>
          <t>Blagnac</t>
        </is>
      </c>
      <c r="E776" s="65" t="inlineStr">
        <is>
          <t>31700</t>
        </is>
      </c>
      <c r="F776" s="65" t="inlineStr">
        <is>
          <t>Toulouse</t>
        </is>
      </c>
      <c r="G776" s="65" t="inlineStr">
        <is>
          <t>Bouche-à-oreille</t>
        </is>
      </c>
      <c r="H776" s="66" t="n">
        <v>45859</v>
      </c>
      <c r="I776" s="65" t="inlineStr">
        <is>
          <t>Bon payeur</t>
        </is>
      </c>
    </row>
    <row r="777">
      <c r="A777" s="65" t="inlineStr">
        <is>
          <t>CLI-0731</t>
        </is>
      </c>
      <c r="B777" s="65" t="inlineStr">
        <is>
          <t>Adrien Barbier</t>
        </is>
      </c>
      <c r="C777" s="65" t="inlineStr">
        <is>
          <t>Particulier</t>
        </is>
      </c>
      <c r="D777" s="65" t="inlineStr">
        <is>
          <t>Pessac</t>
        </is>
      </c>
      <c r="E777" s="65" t="inlineStr">
        <is>
          <t>33600</t>
        </is>
      </c>
      <c r="F777" s="65" t="inlineStr">
        <is>
          <t>Bordeaux</t>
        </is>
      </c>
      <c r="G777" s="65" t="inlineStr">
        <is>
          <t>Bouche-à-oreille</t>
        </is>
      </c>
      <c r="H777" s="66" t="n">
        <v>45860</v>
      </c>
      <c r="I777" s="65" t="inlineStr">
        <is>
          <t>Standard</t>
        </is>
      </c>
    </row>
    <row r="778">
      <c r="A778" s="65" t="inlineStr">
        <is>
          <t>CLI-0732</t>
        </is>
      </c>
      <c r="B778" s="65" t="inlineStr">
        <is>
          <t>Kevin Vidal</t>
        </is>
      </c>
      <c r="C778" s="65" t="inlineStr">
        <is>
          <t>Particulier</t>
        </is>
      </c>
      <c r="D778" s="65" t="inlineStr">
        <is>
          <t>Mérignac</t>
        </is>
      </c>
      <c r="E778" s="65" t="inlineStr">
        <is>
          <t>33700</t>
        </is>
      </c>
      <c r="F778" s="65" t="inlineStr">
        <is>
          <t>Bordeaux</t>
        </is>
      </c>
      <c r="G778" s="65" t="inlineStr">
        <is>
          <t>Bouche-à-oreille</t>
        </is>
      </c>
      <c r="H778" s="66" t="n">
        <v>45864</v>
      </c>
      <c r="I778" s="65" t="inlineStr">
        <is>
          <t>Standard</t>
        </is>
      </c>
    </row>
    <row r="779">
      <c r="A779" s="65" t="inlineStr">
        <is>
          <t>CLI-0733</t>
        </is>
      </c>
      <c r="B779" s="65" t="inlineStr">
        <is>
          <t>Adrien Robin</t>
        </is>
      </c>
      <c r="C779" s="65" t="inlineStr">
        <is>
          <t>Particulier</t>
        </is>
      </c>
      <c r="D779" s="65" t="inlineStr">
        <is>
          <t>Bordeaux</t>
        </is>
      </c>
      <c r="E779" s="65" t="inlineStr">
        <is>
          <t>33000</t>
        </is>
      </c>
      <c r="F779" s="65" t="inlineStr">
        <is>
          <t>Bordeaux</t>
        </is>
      </c>
      <c r="G779" s="65" t="inlineStr">
        <is>
          <t>Partenaire</t>
        </is>
      </c>
      <c r="H779" s="66" t="n">
        <v>45865</v>
      </c>
      <c r="I779" s="65" t="inlineStr">
        <is>
          <t>Standard</t>
        </is>
      </c>
    </row>
    <row r="780">
      <c r="A780" s="65" t="inlineStr">
        <is>
          <t>CLI-0734</t>
        </is>
      </c>
      <c r="B780" s="65" t="inlineStr">
        <is>
          <t>Hôtel Le Cardinal 40</t>
        </is>
      </c>
      <c r="C780" s="65" t="inlineStr">
        <is>
          <t>Syndic</t>
        </is>
      </c>
      <c r="D780" s="65" t="inlineStr">
        <is>
          <t>Lunel</t>
        </is>
      </c>
      <c r="E780" s="65" t="inlineStr">
        <is>
          <t>34400</t>
        </is>
      </c>
      <c r="F780" s="65" t="inlineStr">
        <is>
          <t>Montpellier</t>
        </is>
      </c>
      <c r="G780" s="65" t="inlineStr">
        <is>
          <t>Bouche-à-oreille</t>
        </is>
      </c>
      <c r="H780" s="66" t="n">
        <v>45866</v>
      </c>
      <c r="I780" s="65" t="inlineStr">
        <is>
          <t>Bon payeur</t>
        </is>
      </c>
    </row>
    <row r="781">
      <c r="A781" s="65" t="inlineStr">
        <is>
          <t>CLI-0735</t>
        </is>
      </c>
      <c r="B781" s="65" t="inlineStr">
        <is>
          <t>Salle de sport Ironfit 52</t>
        </is>
      </c>
      <c r="C781" s="65" t="inlineStr">
        <is>
          <t>Professionnel</t>
        </is>
      </c>
      <c r="D781" s="65" t="inlineStr">
        <is>
          <t>Talence</t>
        </is>
      </c>
      <c r="E781" s="65" t="inlineStr">
        <is>
          <t>33400</t>
        </is>
      </c>
      <c r="F781" s="65" t="inlineStr">
        <is>
          <t>Bordeaux</t>
        </is>
      </c>
      <c r="G781" s="65" t="inlineStr">
        <is>
          <t>Google Ads</t>
        </is>
      </c>
      <c r="H781" s="66" t="n">
        <v>45867</v>
      </c>
      <c r="I781" s="65" t="inlineStr">
        <is>
          <t>Litigieux</t>
        </is>
      </c>
    </row>
    <row r="782">
      <c r="A782" s="65" t="inlineStr">
        <is>
          <t>CLI-0736</t>
        </is>
      </c>
      <c r="B782" s="65" t="inlineStr">
        <is>
          <t>Ulysse Marchal</t>
        </is>
      </c>
      <c r="C782" s="65" t="inlineStr">
        <is>
          <t>Particulier</t>
        </is>
      </c>
      <c r="D782" s="65" t="inlineStr">
        <is>
          <t>Libourne</t>
        </is>
      </c>
      <c r="E782" s="65" t="inlineStr">
        <is>
          <t>33500</t>
        </is>
      </c>
      <c r="F782" s="65" t="inlineStr">
        <is>
          <t>Bordeaux</t>
        </is>
      </c>
      <c r="G782" s="65" t="inlineStr">
        <is>
          <t>Bouche-à-oreille</t>
        </is>
      </c>
      <c r="H782" s="66" t="n">
        <v>45869</v>
      </c>
      <c r="I782" s="65" t="inlineStr">
        <is>
          <t>Bon payeur</t>
        </is>
      </c>
    </row>
    <row r="783">
      <c r="A783" s="65" t="inlineStr">
        <is>
          <t>CLI-0737</t>
        </is>
      </c>
      <c r="B783" s="65" t="inlineStr">
        <is>
          <t>Émile Rey</t>
        </is>
      </c>
      <c r="C783" s="65" t="inlineStr">
        <is>
          <t>Particulier</t>
        </is>
      </c>
      <c r="D783" s="65" t="inlineStr">
        <is>
          <t>Blagnac</t>
        </is>
      </c>
      <c r="E783" s="65" t="inlineStr">
        <is>
          <t>31700</t>
        </is>
      </c>
      <c r="F783" s="65" t="inlineStr">
        <is>
          <t>Toulouse</t>
        </is>
      </c>
      <c r="G783" s="65" t="inlineStr">
        <is>
          <t>Bouche-à-oreille</t>
        </is>
      </c>
      <c r="H783" s="66" t="n">
        <v>45870</v>
      </c>
      <c r="I783" s="65" t="inlineStr">
        <is>
          <t>Bon payeur</t>
        </is>
      </c>
    </row>
    <row r="784">
      <c r="A784" s="65" t="inlineStr">
        <is>
          <t>CLI-0738</t>
        </is>
      </c>
      <c r="B784" s="65" t="inlineStr">
        <is>
          <t>Damien Léger</t>
        </is>
      </c>
      <c r="C784" s="65" t="inlineStr">
        <is>
          <t>Particulier</t>
        </is>
      </c>
      <c r="D784" s="65" t="inlineStr">
        <is>
          <t>Lunel</t>
        </is>
      </c>
      <c r="E784" s="65" t="inlineStr">
        <is>
          <t>34400</t>
        </is>
      </c>
      <c r="F784" s="65" t="inlineStr">
        <is>
          <t>Montpellier</t>
        </is>
      </c>
      <c r="G784" s="65" t="inlineStr">
        <is>
          <t>Site web</t>
        </is>
      </c>
      <c r="H784" s="66" t="n">
        <v>45871</v>
      </c>
      <c r="I784" s="65" t="inlineStr">
        <is>
          <t>Bon payeur</t>
        </is>
      </c>
    </row>
    <row r="785">
      <c r="A785" s="65" t="inlineStr">
        <is>
          <t>CLI-0739</t>
        </is>
      </c>
      <c r="B785" s="65" t="inlineStr">
        <is>
          <t>Hugo Blanc</t>
        </is>
      </c>
      <c r="C785" s="65" t="inlineStr">
        <is>
          <t>Particulier</t>
        </is>
      </c>
      <c r="D785" s="65" t="inlineStr">
        <is>
          <t>Toulouse</t>
        </is>
      </c>
      <c r="E785" s="65" t="inlineStr">
        <is>
          <t>31000</t>
        </is>
      </c>
      <c r="F785" s="65" t="inlineStr">
        <is>
          <t>Toulouse</t>
        </is>
      </c>
      <c r="G785" s="65" t="inlineStr">
        <is>
          <t>Site web</t>
        </is>
      </c>
      <c r="H785" s="66" t="n">
        <v>45872</v>
      </c>
      <c r="I785" s="65" t="inlineStr">
        <is>
          <t>Standard</t>
        </is>
      </c>
    </row>
    <row r="786">
      <c r="A786" s="65" t="inlineStr">
        <is>
          <t>CLI-0740</t>
        </is>
      </c>
      <c r="B786" s="65" t="inlineStr">
        <is>
          <t>Inès Bonnet</t>
        </is>
      </c>
      <c r="C786" s="65" t="inlineStr">
        <is>
          <t>Particulier</t>
        </is>
      </c>
      <c r="D786" s="65" t="inlineStr">
        <is>
          <t>Muret</t>
        </is>
      </c>
      <c r="E786" s="65" t="inlineStr">
        <is>
          <t>31600</t>
        </is>
      </c>
      <c r="F786" s="65" t="inlineStr">
        <is>
          <t>Toulouse</t>
        </is>
      </c>
      <c r="G786" s="65" t="inlineStr">
        <is>
          <t>Partenaire</t>
        </is>
      </c>
      <c r="H786" s="66" t="n">
        <v>45874</v>
      </c>
      <c r="I786" s="65" t="inlineStr">
        <is>
          <t>Bon payeur</t>
        </is>
      </c>
    </row>
    <row r="787">
      <c r="A787" s="65" t="inlineStr">
        <is>
          <t>CLI-0741</t>
        </is>
      </c>
      <c r="B787" s="65" t="inlineStr">
        <is>
          <t>Inès Poirier</t>
        </is>
      </c>
      <c r="C787" s="65" t="inlineStr">
        <is>
          <t>Particulier</t>
        </is>
      </c>
      <c r="D787" s="65" t="inlineStr">
        <is>
          <t>Libourne</t>
        </is>
      </c>
      <c r="E787" s="65" t="inlineStr">
        <is>
          <t>33500</t>
        </is>
      </c>
      <c r="F787" s="65" t="inlineStr">
        <is>
          <t>Bordeaux</t>
        </is>
      </c>
      <c r="G787" s="65" t="inlineStr">
        <is>
          <t>Partenaire</t>
        </is>
      </c>
      <c r="H787" s="66" t="n">
        <v>45875</v>
      </c>
      <c r="I787" s="65" t="inlineStr">
        <is>
          <t>Standard</t>
        </is>
      </c>
    </row>
    <row r="788">
      <c r="A788" s="65" t="inlineStr">
        <is>
          <t>CLI-0742</t>
        </is>
      </c>
      <c r="B788" s="65" t="inlineStr">
        <is>
          <t>Clinique du Parc 35</t>
        </is>
      </c>
      <c r="C788" s="65" t="inlineStr">
        <is>
          <t>Professionnel</t>
        </is>
      </c>
      <c r="D788" s="65" t="inlineStr">
        <is>
          <t>Pessac</t>
        </is>
      </c>
      <c r="E788" s="65" t="inlineStr">
        <is>
          <t>33600</t>
        </is>
      </c>
      <c r="F788" s="65" t="inlineStr">
        <is>
          <t>Bordeaux</t>
        </is>
      </c>
      <c r="G788" s="65" t="inlineStr">
        <is>
          <t>Google Ads</t>
        </is>
      </c>
      <c r="H788" s="66" t="n">
        <v>45876</v>
      </c>
      <c r="I788" s="65" t="inlineStr">
        <is>
          <t>Standard</t>
        </is>
      </c>
    </row>
    <row r="789">
      <c r="A789" s="65" t="inlineStr">
        <is>
          <t>CLI-0743</t>
        </is>
      </c>
      <c r="B789" s="65" t="inlineStr">
        <is>
          <t>Gaëlle Bonnet</t>
        </is>
      </c>
      <c r="C789" s="65" t="inlineStr">
        <is>
          <t>Particulier</t>
        </is>
      </c>
      <c r="D789" s="65" t="inlineStr">
        <is>
          <t>Tournefeuille</t>
        </is>
      </c>
      <c r="E789" s="65" t="inlineStr">
        <is>
          <t>31170</t>
        </is>
      </c>
      <c r="F789" s="65" t="inlineStr">
        <is>
          <t>Toulouse</t>
        </is>
      </c>
      <c r="G789" s="65" t="inlineStr">
        <is>
          <t>Partenaire</t>
        </is>
      </c>
      <c r="H789" s="66" t="n">
        <v>45878</v>
      </c>
      <c r="I789" s="65" t="inlineStr">
        <is>
          <t>Bon payeur</t>
        </is>
      </c>
    </row>
    <row r="790">
      <c r="A790" s="65" t="inlineStr">
        <is>
          <t>CLI-0744</t>
        </is>
      </c>
      <c r="B790" s="65" t="inlineStr">
        <is>
          <t>Kevin Millet</t>
        </is>
      </c>
      <c r="C790" s="65" t="inlineStr">
        <is>
          <t>Particulier</t>
        </is>
      </c>
      <c r="D790" s="65" t="inlineStr">
        <is>
          <t>Tournefeuille</t>
        </is>
      </c>
      <c r="E790" s="65" t="inlineStr">
        <is>
          <t>31170</t>
        </is>
      </c>
      <c r="F790" s="65" t="inlineStr">
        <is>
          <t>Toulouse</t>
        </is>
      </c>
      <c r="G790" s="65" t="inlineStr">
        <is>
          <t>Bouche-à-oreille</t>
        </is>
      </c>
      <c r="H790" s="66" t="n">
        <v>45879</v>
      </c>
      <c r="I790" s="65" t="inlineStr">
        <is>
          <t>Standard</t>
        </is>
      </c>
    </row>
    <row r="791">
      <c r="A791" s="65" t="inlineStr">
        <is>
          <t>CLI-0745</t>
        </is>
      </c>
      <c r="B791" s="65" t="inlineStr">
        <is>
          <t>Pauline Rey</t>
        </is>
      </c>
      <c r="C791" s="65" t="inlineStr">
        <is>
          <t>Particulier</t>
        </is>
      </c>
      <c r="D791" s="65" t="inlineStr">
        <is>
          <t>Castelnau-le-Lez</t>
        </is>
      </c>
      <c r="E791" s="65" t="inlineStr">
        <is>
          <t>34170</t>
        </is>
      </c>
      <c r="F791" s="65" t="inlineStr">
        <is>
          <t>Montpellier</t>
        </is>
      </c>
      <c r="G791" s="65" t="inlineStr">
        <is>
          <t>Bouche-à-oreille</t>
        </is>
      </c>
      <c r="H791" s="66" t="n">
        <v>45880</v>
      </c>
      <c r="I791" s="65" t="inlineStr">
        <is>
          <t>Lent</t>
        </is>
      </c>
    </row>
    <row r="792">
      <c r="A792" s="65" t="inlineStr">
        <is>
          <t>CLI-0746</t>
        </is>
      </c>
      <c r="B792" s="65" t="inlineStr">
        <is>
          <t>Foncia Occitanie 83</t>
        </is>
      </c>
      <c r="C792" s="65" t="inlineStr">
        <is>
          <t>Professionnel</t>
        </is>
      </c>
      <c r="D792" s="65" t="inlineStr">
        <is>
          <t>Mérignac</t>
        </is>
      </c>
      <c r="E792" s="65" t="inlineStr">
        <is>
          <t>33700</t>
        </is>
      </c>
      <c r="F792" s="65" t="inlineStr">
        <is>
          <t>Bordeaux</t>
        </is>
      </c>
      <c r="G792" s="65" t="inlineStr">
        <is>
          <t>Bouche-à-oreille</t>
        </is>
      </c>
      <c r="H792" s="66" t="n">
        <v>45881</v>
      </c>
      <c r="I792" s="65" t="inlineStr">
        <is>
          <t>Standard</t>
        </is>
      </c>
    </row>
    <row r="793">
      <c r="A793" s="65" t="inlineStr">
        <is>
          <t>CLI-0747</t>
        </is>
      </c>
      <c r="B793" s="65" t="inlineStr">
        <is>
          <t>Cabinet vétérinaire Dorel 56</t>
        </is>
      </c>
      <c r="C793" s="65" t="inlineStr">
        <is>
          <t>Syndic</t>
        </is>
      </c>
      <c r="D793" s="65" t="inlineStr">
        <is>
          <t>Mérignac</t>
        </is>
      </c>
      <c r="E793" s="65" t="inlineStr">
        <is>
          <t>33700</t>
        </is>
      </c>
      <c r="F793" s="65" t="inlineStr">
        <is>
          <t>Bordeaux</t>
        </is>
      </c>
      <c r="G793" s="65" t="inlineStr">
        <is>
          <t>Google Ads</t>
        </is>
      </c>
      <c r="H793" s="66" t="n">
        <v>45882</v>
      </c>
      <c r="I793" s="65" t="inlineStr">
        <is>
          <t>Standard</t>
        </is>
      </c>
    </row>
    <row r="794">
      <c r="A794" s="65" t="inlineStr">
        <is>
          <t>CLI-0748</t>
        </is>
      </c>
      <c r="B794" s="65" t="inlineStr">
        <is>
          <t>EHPAD Les Glycines 66</t>
        </is>
      </c>
      <c r="C794" s="65" t="inlineStr">
        <is>
          <t>Professionnel</t>
        </is>
      </c>
      <c r="D794" s="65" t="inlineStr">
        <is>
          <t>Toulouse</t>
        </is>
      </c>
      <c r="E794" s="65" t="inlineStr">
        <is>
          <t>31000</t>
        </is>
      </c>
      <c r="F794" s="65" t="inlineStr">
        <is>
          <t>Toulouse</t>
        </is>
      </c>
      <c r="G794" s="65" t="inlineStr">
        <is>
          <t>Bouche-à-oreille</t>
        </is>
      </c>
      <c r="H794" s="66" t="n">
        <v>45883</v>
      </c>
      <c r="I794" s="65" t="inlineStr">
        <is>
          <t>Bon payeur</t>
        </is>
      </c>
    </row>
    <row r="795">
      <c r="A795" s="65" t="inlineStr">
        <is>
          <t>CLI-0749</t>
        </is>
      </c>
      <c r="B795" s="65" t="inlineStr">
        <is>
          <t>Résidence Les Oliviers 37</t>
        </is>
      </c>
      <c r="C795" s="65" t="inlineStr">
        <is>
          <t>Professionnel</t>
        </is>
      </c>
      <c r="D795" s="65" t="inlineStr">
        <is>
          <t>Montpellier</t>
        </is>
      </c>
      <c r="E795" s="65" t="inlineStr">
        <is>
          <t>34000</t>
        </is>
      </c>
      <c r="F795" s="65" t="inlineStr">
        <is>
          <t>Montpellier</t>
        </is>
      </c>
      <c r="G795" s="65" t="inlineStr">
        <is>
          <t>Google Ads</t>
        </is>
      </c>
      <c r="H795" s="66" t="n">
        <v>45884</v>
      </c>
      <c r="I795" s="65" t="inlineStr">
        <is>
          <t>Bon payeur</t>
        </is>
      </c>
    </row>
    <row r="796">
      <c r="A796" s="65" t="inlineStr">
        <is>
          <t>CLI-0750</t>
        </is>
      </c>
      <c r="B796" s="65" t="inlineStr">
        <is>
          <t>Valérie Marchal</t>
        </is>
      </c>
      <c r="C796" s="65" t="inlineStr">
        <is>
          <t>Particulier</t>
        </is>
      </c>
      <c r="D796" s="65" t="inlineStr">
        <is>
          <t>Montpellier</t>
        </is>
      </c>
      <c r="E796" s="65" t="inlineStr">
        <is>
          <t>34000</t>
        </is>
      </c>
      <c r="F796" s="65" t="inlineStr">
        <is>
          <t>Montpellier</t>
        </is>
      </c>
      <c r="G796" s="65" t="inlineStr">
        <is>
          <t>Site web</t>
        </is>
      </c>
      <c r="H796" s="66" t="n">
        <v>45885</v>
      </c>
      <c r="I796" s="65" t="inlineStr">
        <is>
          <t>Standard</t>
        </is>
      </c>
    </row>
    <row r="797">
      <c r="A797" s="65" t="inlineStr">
        <is>
          <t>CLI-0751</t>
        </is>
      </c>
      <c r="B797" s="65" t="inlineStr">
        <is>
          <t>Serge Aubert</t>
        </is>
      </c>
      <c r="C797" s="65" t="inlineStr">
        <is>
          <t>Particulier</t>
        </is>
      </c>
      <c r="D797" s="65" t="inlineStr">
        <is>
          <t>Bordeaux</t>
        </is>
      </c>
      <c r="E797" s="65" t="inlineStr">
        <is>
          <t>33000</t>
        </is>
      </c>
      <c r="F797" s="65" t="inlineStr">
        <is>
          <t>Bordeaux</t>
        </is>
      </c>
      <c r="G797" s="65" t="inlineStr">
        <is>
          <t>Site web</t>
        </is>
      </c>
      <c r="H797" s="66" t="n">
        <v>45887</v>
      </c>
      <c r="I797" s="65" t="inlineStr">
        <is>
          <t>Bon payeur</t>
        </is>
      </c>
    </row>
    <row r="798">
      <c r="A798" s="65" t="inlineStr">
        <is>
          <t>CLI-0752</t>
        </is>
      </c>
      <c r="B798" s="65" t="inlineStr">
        <is>
          <t>Résidence Belvédère 73</t>
        </is>
      </c>
      <c r="C798" s="65" t="inlineStr">
        <is>
          <t>Professionnel</t>
        </is>
      </c>
      <c r="D798" s="65" t="inlineStr">
        <is>
          <t>Bordeaux</t>
        </is>
      </c>
      <c r="E798" s="65" t="inlineStr">
        <is>
          <t>33000</t>
        </is>
      </c>
      <c r="F798" s="65" t="inlineStr">
        <is>
          <t>Bordeaux</t>
        </is>
      </c>
      <c r="G798" s="65" t="inlineStr">
        <is>
          <t>Bouche-à-oreille</t>
        </is>
      </c>
      <c r="H798" s="66" t="n">
        <v>45889</v>
      </c>
      <c r="I798" s="65" t="inlineStr">
        <is>
          <t>Standard</t>
        </is>
      </c>
    </row>
    <row r="799">
      <c r="A799" s="65" t="inlineStr">
        <is>
          <t>CLI-0753</t>
        </is>
      </c>
      <c r="B799" s="65" t="inlineStr">
        <is>
          <t>Valérie Poirier</t>
        </is>
      </c>
      <c r="C799" s="65" t="inlineStr">
        <is>
          <t>Particulier</t>
        </is>
      </c>
      <c r="D799" s="65" t="inlineStr">
        <is>
          <t>Bordeaux</t>
        </is>
      </c>
      <c r="E799" s="65" t="inlineStr">
        <is>
          <t>33000</t>
        </is>
      </c>
      <c r="F799" s="65" t="inlineStr">
        <is>
          <t>Bordeaux</t>
        </is>
      </c>
      <c r="G799" s="65" t="inlineStr">
        <is>
          <t>Site web</t>
        </is>
      </c>
      <c r="H799" s="66" t="n">
        <v>45890</v>
      </c>
      <c r="I799" s="65" t="inlineStr">
        <is>
          <t>Bon payeur</t>
        </is>
      </c>
    </row>
    <row r="800">
      <c r="A800" s="65" t="inlineStr">
        <is>
          <t>CLI-0754</t>
        </is>
      </c>
      <c r="B800" s="65" t="inlineStr">
        <is>
          <t>Groupe scolaire Jean-Jaurès 8</t>
        </is>
      </c>
      <c r="C800" s="65" t="inlineStr">
        <is>
          <t>Professionnel</t>
        </is>
      </c>
      <c r="D800" s="65" t="inlineStr">
        <is>
          <t>Pessac</t>
        </is>
      </c>
      <c r="E800" s="65" t="inlineStr">
        <is>
          <t>33600</t>
        </is>
      </c>
      <c r="F800" s="65" t="inlineStr">
        <is>
          <t>Bordeaux</t>
        </is>
      </c>
      <c r="G800" s="65" t="inlineStr">
        <is>
          <t>Site web</t>
        </is>
      </c>
      <c r="H800" s="66" t="n">
        <v>45891</v>
      </c>
      <c r="I800" s="65" t="inlineStr">
        <is>
          <t>Standard</t>
        </is>
      </c>
    </row>
    <row r="801">
      <c r="A801" s="65" t="inlineStr">
        <is>
          <t>CLI-0755</t>
        </is>
      </c>
      <c r="B801" s="65" t="inlineStr">
        <is>
          <t>Rachida Barbier</t>
        </is>
      </c>
      <c r="C801" s="65" t="inlineStr">
        <is>
          <t>Particulier</t>
        </is>
      </c>
      <c r="D801" s="65" t="inlineStr">
        <is>
          <t>Lunel</t>
        </is>
      </c>
      <c r="E801" s="65" t="inlineStr">
        <is>
          <t>34400</t>
        </is>
      </c>
      <c r="F801" s="65" t="inlineStr">
        <is>
          <t>Montpellier</t>
        </is>
      </c>
      <c r="G801" s="65" t="inlineStr">
        <is>
          <t>Bouche-à-oreille</t>
        </is>
      </c>
      <c r="H801" s="66" t="n">
        <v>45893</v>
      </c>
      <c r="I801" s="65" t="inlineStr">
        <is>
          <t>Bon payeur</t>
        </is>
      </c>
    </row>
    <row r="802">
      <c r="A802" s="65" t="inlineStr">
        <is>
          <t>CLI-0756</t>
        </is>
      </c>
      <c r="B802" s="65" t="inlineStr">
        <is>
          <t>Marc Robin</t>
        </is>
      </c>
      <c r="C802" s="65" t="inlineStr">
        <is>
          <t>Particulier</t>
        </is>
      </c>
      <c r="D802" s="65" t="inlineStr">
        <is>
          <t>Muret</t>
        </is>
      </c>
      <c r="E802" s="65" t="inlineStr">
        <is>
          <t>31600</t>
        </is>
      </c>
      <c r="F802" s="65" t="inlineStr">
        <is>
          <t>Toulouse</t>
        </is>
      </c>
      <c r="G802" s="65" t="inlineStr">
        <is>
          <t>Bouche-à-oreille</t>
        </is>
      </c>
      <c r="H802" s="66" t="n">
        <v>45894</v>
      </c>
      <c r="I802" s="65" t="inlineStr">
        <is>
          <t>Litigieux</t>
        </is>
      </c>
    </row>
    <row r="803">
      <c r="A803" s="65" t="inlineStr">
        <is>
          <t>CLI-0757</t>
        </is>
      </c>
      <c r="B803" s="65" t="inlineStr">
        <is>
          <t>Syndic Gestion Aquitaine 95</t>
        </is>
      </c>
      <c r="C803" s="65" t="inlineStr">
        <is>
          <t>Professionnel</t>
        </is>
      </c>
      <c r="D803" s="65" t="inlineStr">
        <is>
          <t>Muret</t>
        </is>
      </c>
      <c r="E803" s="65" t="inlineStr">
        <is>
          <t>31600</t>
        </is>
      </c>
      <c r="F803" s="65" t="inlineStr">
        <is>
          <t>Toulouse</t>
        </is>
      </c>
      <c r="G803" s="65" t="inlineStr">
        <is>
          <t>Site web</t>
        </is>
      </c>
      <c r="H803" s="66" t="n">
        <v>45896</v>
      </c>
      <c r="I803" s="65" t="inlineStr">
        <is>
          <t>Bon payeur</t>
        </is>
      </c>
    </row>
    <row r="804">
      <c r="A804" s="65" t="inlineStr">
        <is>
          <t>CLI-0758</t>
        </is>
      </c>
      <c r="B804" s="65" t="inlineStr">
        <is>
          <t>Marc Brun</t>
        </is>
      </c>
      <c r="C804" s="65" t="inlineStr">
        <is>
          <t>Particulier</t>
        </is>
      </c>
      <c r="D804" s="65" t="inlineStr">
        <is>
          <t>Bordeaux</t>
        </is>
      </c>
      <c r="E804" s="65" t="inlineStr">
        <is>
          <t>33000</t>
        </is>
      </c>
      <c r="F804" s="65" t="inlineStr">
        <is>
          <t>Bordeaux</t>
        </is>
      </c>
      <c r="G804" s="65" t="inlineStr">
        <is>
          <t>Bouche-à-oreille</t>
        </is>
      </c>
      <c r="H804" s="66" t="n">
        <v>45897</v>
      </c>
      <c r="I804" s="65" t="inlineStr">
        <is>
          <t>Bon payeur</t>
        </is>
      </c>
    </row>
    <row r="805">
      <c r="A805" s="65" t="inlineStr">
        <is>
          <t>CLI-0759</t>
        </is>
      </c>
      <c r="B805" s="65" t="inlineStr">
        <is>
          <t>Valérie Poirier</t>
        </is>
      </c>
      <c r="C805" s="65" t="inlineStr">
        <is>
          <t>Particulier</t>
        </is>
      </c>
      <c r="D805" s="65" t="inlineStr">
        <is>
          <t>Mérignac</t>
        </is>
      </c>
      <c r="E805" s="65" t="inlineStr">
        <is>
          <t>33700</t>
        </is>
      </c>
      <c r="F805" s="65" t="inlineStr">
        <is>
          <t>Bordeaux</t>
        </is>
      </c>
      <c r="G805" s="65" t="inlineStr">
        <is>
          <t>Bouche-à-oreille</t>
        </is>
      </c>
      <c r="H805" s="66" t="n">
        <v>45898</v>
      </c>
      <c r="I805" s="65" t="inlineStr">
        <is>
          <t>Standard</t>
        </is>
      </c>
    </row>
    <row r="806">
      <c r="A806" s="65" t="inlineStr">
        <is>
          <t>CLI-0760</t>
        </is>
      </c>
      <c r="B806" s="65" t="inlineStr">
        <is>
          <t>Pharmacie Centrale 38</t>
        </is>
      </c>
      <c r="C806" s="65" t="inlineStr">
        <is>
          <t>Syndic</t>
        </is>
      </c>
      <c r="D806" s="65" t="inlineStr">
        <is>
          <t>Montpellier</t>
        </is>
      </c>
      <c r="E806" s="65" t="inlineStr">
        <is>
          <t>34000</t>
        </is>
      </c>
      <c r="F806" s="65" t="inlineStr">
        <is>
          <t>Montpellier</t>
        </is>
      </c>
      <c r="G806" s="65" t="inlineStr">
        <is>
          <t>Site web</t>
        </is>
      </c>
      <c r="H806" s="66" t="n">
        <v>45899</v>
      </c>
      <c r="I806" s="65" t="inlineStr">
        <is>
          <t>Lent</t>
        </is>
      </c>
    </row>
    <row r="807">
      <c r="A807" s="65" t="inlineStr">
        <is>
          <t>CLI-0761</t>
        </is>
      </c>
      <c r="B807" s="65" t="inlineStr">
        <is>
          <t>Kevin Charpentier</t>
        </is>
      </c>
      <c r="C807" s="65" t="inlineStr">
        <is>
          <t>Particulier</t>
        </is>
      </c>
      <c r="D807" s="65" t="inlineStr">
        <is>
          <t>Pessac</t>
        </is>
      </c>
      <c r="E807" s="65" t="inlineStr">
        <is>
          <t>33600</t>
        </is>
      </c>
      <c r="F807" s="65" t="inlineStr">
        <is>
          <t>Bordeaux</t>
        </is>
      </c>
      <c r="G807" s="65" t="inlineStr">
        <is>
          <t>Annuaire pro</t>
        </is>
      </c>
      <c r="H807" s="66" t="n">
        <v>45900</v>
      </c>
      <c r="I807" s="65" t="inlineStr">
        <is>
          <t>Bon payeur</t>
        </is>
      </c>
    </row>
    <row r="808">
      <c r="A808" s="65" t="inlineStr">
        <is>
          <t>CLI-0762</t>
        </is>
      </c>
      <c r="B808" s="65" t="inlineStr">
        <is>
          <t>Yasmine Guerin</t>
        </is>
      </c>
      <c r="C808" s="65" t="inlineStr">
        <is>
          <t>Particulier</t>
        </is>
      </c>
      <c r="D808" s="65" t="inlineStr">
        <is>
          <t>Colomiers</t>
        </is>
      </c>
      <c r="E808" s="65" t="inlineStr">
        <is>
          <t>31770</t>
        </is>
      </c>
      <c r="F808" s="65" t="inlineStr">
        <is>
          <t>Toulouse</t>
        </is>
      </c>
      <c r="G808" s="65" t="inlineStr">
        <is>
          <t>Site web</t>
        </is>
      </c>
      <c r="H808" s="66" t="n">
        <v>45901</v>
      </c>
      <c r="I808" s="65" t="inlineStr">
        <is>
          <t>Lent</t>
        </is>
      </c>
    </row>
    <row r="809">
      <c r="A809" s="65" t="inlineStr">
        <is>
          <t>CLI-0763</t>
        </is>
      </c>
      <c r="B809" s="65" t="inlineStr">
        <is>
          <t>Garage Autoplus 92</t>
        </is>
      </c>
      <c r="C809" s="65" t="inlineStr">
        <is>
          <t>Syndic</t>
        </is>
      </c>
      <c r="D809" s="65" t="inlineStr">
        <is>
          <t>Bègles</t>
        </is>
      </c>
      <c r="E809" s="65" t="inlineStr">
        <is>
          <t>33130</t>
        </is>
      </c>
      <c r="F809" s="65" t="inlineStr">
        <is>
          <t>Bordeaux</t>
        </is>
      </c>
      <c r="G809" s="65" t="inlineStr">
        <is>
          <t>Bouche-à-oreille</t>
        </is>
      </c>
      <c r="H809" s="66" t="n">
        <v>45902</v>
      </c>
      <c r="I809" s="65" t="inlineStr">
        <is>
          <t>Lent</t>
        </is>
      </c>
    </row>
    <row r="810">
      <c r="A810" s="65" t="inlineStr">
        <is>
          <t>CLI-0764</t>
        </is>
      </c>
      <c r="B810" s="65" t="inlineStr">
        <is>
          <t>Pharmacie Centrale 80</t>
        </is>
      </c>
      <c r="C810" s="65" t="inlineStr">
        <is>
          <t>Collectivité</t>
        </is>
      </c>
      <c r="D810" s="65" t="inlineStr">
        <is>
          <t>Muret</t>
        </is>
      </c>
      <c r="E810" s="65" t="inlineStr">
        <is>
          <t>31600</t>
        </is>
      </c>
      <c r="F810" s="65" t="inlineStr">
        <is>
          <t>Toulouse</t>
        </is>
      </c>
      <c r="G810" s="65" t="inlineStr">
        <is>
          <t>Partenaire</t>
        </is>
      </c>
      <c r="H810" s="66" t="n">
        <v>45903</v>
      </c>
      <c r="I810" s="65" t="inlineStr">
        <is>
          <t>Bon payeur</t>
        </is>
      </c>
    </row>
    <row r="811">
      <c r="A811" s="65" t="inlineStr">
        <is>
          <t>CLI-0765</t>
        </is>
      </c>
      <c r="B811" s="65" t="inlineStr">
        <is>
          <t>Olivier Nguyen</t>
        </is>
      </c>
      <c r="C811" s="65" t="inlineStr">
        <is>
          <t>Particulier</t>
        </is>
      </c>
      <c r="D811" s="65" t="inlineStr">
        <is>
          <t>Sète</t>
        </is>
      </c>
      <c r="E811" s="65" t="inlineStr">
        <is>
          <t>34200</t>
        </is>
      </c>
      <c r="F811" s="65" t="inlineStr">
        <is>
          <t>Montpellier</t>
        </is>
      </c>
      <c r="G811" s="65" t="inlineStr">
        <is>
          <t>Site web</t>
        </is>
      </c>
      <c r="H811" s="66" t="n">
        <v>45905</v>
      </c>
      <c r="I811" s="65" t="inlineStr">
        <is>
          <t>Bon payeur</t>
        </is>
      </c>
    </row>
    <row r="812">
      <c r="A812" s="65" t="inlineStr">
        <is>
          <t>CLI-0766</t>
        </is>
      </c>
      <c r="B812" s="65" t="inlineStr">
        <is>
          <t>Résidence Les Oliviers 90</t>
        </is>
      </c>
      <c r="C812" s="65" t="inlineStr">
        <is>
          <t>Syndic</t>
        </is>
      </c>
      <c r="D812" s="65" t="inlineStr">
        <is>
          <t>Bègles</t>
        </is>
      </c>
      <c r="E812" s="65" t="inlineStr">
        <is>
          <t>33130</t>
        </is>
      </c>
      <c r="F812" s="65" t="inlineStr">
        <is>
          <t>Bordeaux</t>
        </is>
      </c>
      <c r="G812" s="65" t="inlineStr">
        <is>
          <t>Prospection</t>
        </is>
      </c>
      <c r="H812" s="66" t="n">
        <v>45906</v>
      </c>
      <c r="I812" s="65" t="inlineStr">
        <is>
          <t>Bon payeur</t>
        </is>
      </c>
    </row>
    <row r="813">
      <c r="A813" s="65" t="inlineStr">
        <is>
          <t>CLI-0767</t>
        </is>
      </c>
      <c r="B813" s="65" t="inlineStr">
        <is>
          <t>Pharmacie Centrale 38</t>
        </is>
      </c>
      <c r="C813" s="65" t="inlineStr">
        <is>
          <t>Collectivité</t>
        </is>
      </c>
      <c r="D813" s="65" t="inlineStr">
        <is>
          <t>Bègles</t>
        </is>
      </c>
      <c r="E813" s="65" t="inlineStr">
        <is>
          <t>33130</t>
        </is>
      </c>
      <c r="F813" s="65" t="inlineStr">
        <is>
          <t>Bordeaux</t>
        </is>
      </c>
      <c r="G813" s="65" t="inlineStr">
        <is>
          <t>Site web</t>
        </is>
      </c>
      <c r="H813" s="66" t="n">
        <v>45908</v>
      </c>
      <c r="I813" s="65" t="inlineStr">
        <is>
          <t>Lent</t>
        </is>
      </c>
    </row>
    <row r="814">
      <c r="A814" s="65" t="inlineStr">
        <is>
          <t>CLI-0768</t>
        </is>
      </c>
      <c r="B814" s="65" t="inlineStr">
        <is>
          <t>Delphine Nguyen</t>
        </is>
      </c>
      <c r="C814" s="65" t="inlineStr">
        <is>
          <t>Particulier</t>
        </is>
      </c>
      <c r="D814" s="65" t="inlineStr">
        <is>
          <t>Bègles</t>
        </is>
      </c>
      <c r="E814" s="65" t="inlineStr">
        <is>
          <t>33130</t>
        </is>
      </c>
      <c r="F814" s="65" t="inlineStr">
        <is>
          <t>Bordeaux</t>
        </is>
      </c>
      <c r="G814" s="65" t="inlineStr">
        <is>
          <t>Partenaire</t>
        </is>
      </c>
      <c r="H814" s="66" t="n">
        <v>45909</v>
      </c>
      <c r="I814" s="65" t="inlineStr">
        <is>
          <t>Bon payeur</t>
        </is>
      </c>
    </row>
    <row r="815">
      <c r="A815" s="65" t="inlineStr">
        <is>
          <t>CLI-0769</t>
        </is>
      </c>
      <c r="B815" s="65" t="inlineStr">
        <is>
          <t>Serge Barbier</t>
        </is>
      </c>
      <c r="C815" s="65" t="inlineStr">
        <is>
          <t>Particulier</t>
        </is>
      </c>
      <c r="D815" s="65" t="inlineStr">
        <is>
          <t>Lattes</t>
        </is>
      </c>
      <c r="E815" s="65" t="inlineStr">
        <is>
          <t>34970</t>
        </is>
      </c>
      <c r="F815" s="65" t="inlineStr">
        <is>
          <t>Montpellier</t>
        </is>
      </c>
      <c r="G815" s="65" t="inlineStr">
        <is>
          <t>Google Ads</t>
        </is>
      </c>
      <c r="H815" s="66" t="n">
        <v>45910</v>
      </c>
      <c r="I815" s="65" t="inlineStr">
        <is>
          <t>Standard</t>
        </is>
      </c>
    </row>
    <row r="816">
      <c r="A816" s="65" t="inlineStr">
        <is>
          <t>CLI-0770</t>
        </is>
      </c>
      <c r="B816" s="65" t="inlineStr">
        <is>
          <t>Garage Autoplus 19</t>
        </is>
      </c>
      <c r="C816" s="65" t="inlineStr">
        <is>
          <t>Professionnel</t>
        </is>
      </c>
      <c r="D816" s="65" t="inlineStr">
        <is>
          <t>Muret</t>
        </is>
      </c>
      <c r="E816" s="65" t="inlineStr">
        <is>
          <t>31600</t>
        </is>
      </c>
      <c r="F816" s="65" t="inlineStr">
        <is>
          <t>Toulouse</t>
        </is>
      </c>
      <c r="G816" s="65" t="inlineStr">
        <is>
          <t>Bouche-à-oreille</t>
        </is>
      </c>
      <c r="H816" s="66" t="n">
        <v>45911</v>
      </c>
      <c r="I816" s="65" t="inlineStr">
        <is>
          <t>Standard</t>
        </is>
      </c>
    </row>
    <row r="817">
      <c r="A817" s="65" t="inlineStr">
        <is>
          <t>CLI-0771</t>
        </is>
      </c>
      <c r="B817" s="65" t="inlineStr">
        <is>
          <t>Camille Noel</t>
        </is>
      </c>
      <c r="C817" s="65" t="inlineStr">
        <is>
          <t>Particulier</t>
        </is>
      </c>
      <c r="D817" s="65" t="inlineStr">
        <is>
          <t>Pessac</t>
        </is>
      </c>
      <c r="E817" s="65" t="inlineStr">
        <is>
          <t>33600</t>
        </is>
      </c>
      <c r="F817" s="65" t="inlineStr">
        <is>
          <t>Bordeaux</t>
        </is>
      </c>
      <c r="G817" s="65" t="inlineStr">
        <is>
          <t>Site web</t>
        </is>
      </c>
      <c r="H817" s="66" t="n">
        <v>45914</v>
      </c>
      <c r="I817" s="65" t="inlineStr">
        <is>
          <t>Bon payeur</t>
        </is>
      </c>
    </row>
    <row r="818">
      <c r="A818" s="65" t="inlineStr">
        <is>
          <t>CLI-0772</t>
        </is>
      </c>
      <c r="B818" s="65" t="inlineStr">
        <is>
          <t>Gérard Masson</t>
        </is>
      </c>
      <c r="C818" s="65" t="inlineStr">
        <is>
          <t>Particulier</t>
        </is>
      </c>
      <c r="D818" s="65" t="inlineStr">
        <is>
          <t>Mérignac</t>
        </is>
      </c>
      <c r="E818" s="65" t="inlineStr">
        <is>
          <t>33700</t>
        </is>
      </c>
      <c r="F818" s="65" t="inlineStr">
        <is>
          <t>Bordeaux</t>
        </is>
      </c>
      <c r="G818" s="65" t="inlineStr">
        <is>
          <t>Bouche-à-oreille</t>
        </is>
      </c>
      <c r="H818" s="66" t="n">
        <v>45916</v>
      </c>
      <c r="I818" s="65" t="inlineStr">
        <is>
          <t>Bon payeur</t>
        </is>
      </c>
    </row>
    <row r="819">
      <c r="A819" s="65" t="inlineStr">
        <is>
          <t>CLI-0773</t>
        </is>
      </c>
      <c r="B819" s="65" t="inlineStr">
        <is>
          <t>Salle de sport Ironfit 27</t>
        </is>
      </c>
      <c r="C819" s="65" t="inlineStr">
        <is>
          <t>Professionnel</t>
        </is>
      </c>
      <c r="D819" s="65" t="inlineStr">
        <is>
          <t>Toulouse</t>
        </is>
      </c>
      <c r="E819" s="65" t="inlineStr">
        <is>
          <t>31000</t>
        </is>
      </c>
      <c r="F819" s="65" t="inlineStr">
        <is>
          <t>Toulouse</t>
        </is>
      </c>
      <c r="G819" s="65" t="inlineStr">
        <is>
          <t>Bouche-à-oreille</t>
        </is>
      </c>
      <c r="H819" s="66" t="n">
        <v>45917</v>
      </c>
      <c r="I819" s="65" t="inlineStr">
        <is>
          <t>Standard</t>
        </is>
      </c>
    </row>
    <row r="820">
      <c r="A820" s="65" t="inlineStr">
        <is>
          <t>CLI-0774</t>
        </is>
      </c>
      <c r="B820" s="65" t="inlineStr">
        <is>
          <t>Gaëlle Lefèvre</t>
        </is>
      </c>
      <c r="C820" s="65" t="inlineStr">
        <is>
          <t>Particulier</t>
        </is>
      </c>
      <c r="D820" s="65" t="inlineStr">
        <is>
          <t>Balma</t>
        </is>
      </c>
      <c r="E820" s="65" t="inlineStr">
        <is>
          <t>31130</t>
        </is>
      </c>
      <c r="F820" s="65" t="inlineStr">
        <is>
          <t>Toulouse</t>
        </is>
      </c>
      <c r="G820" s="65" t="inlineStr">
        <is>
          <t>Bouche-à-oreille</t>
        </is>
      </c>
      <c r="H820" s="66" t="n">
        <v>45918</v>
      </c>
      <c r="I820" s="65" t="inlineStr">
        <is>
          <t>Bon payeur</t>
        </is>
      </c>
    </row>
    <row r="821">
      <c r="A821" s="65" t="inlineStr">
        <is>
          <t>CLI-0775</t>
        </is>
      </c>
      <c r="B821" s="65" t="inlineStr">
        <is>
          <t>Ibrahim Vidal</t>
        </is>
      </c>
      <c r="C821" s="65" t="inlineStr">
        <is>
          <t>Particulier</t>
        </is>
      </c>
      <c r="D821" s="65" t="inlineStr">
        <is>
          <t>Sète</t>
        </is>
      </c>
      <c r="E821" s="65" t="inlineStr">
        <is>
          <t>34200</t>
        </is>
      </c>
      <c r="F821" s="65" t="inlineStr">
        <is>
          <t>Montpellier</t>
        </is>
      </c>
      <c r="G821" s="65" t="inlineStr">
        <is>
          <t>Google Ads</t>
        </is>
      </c>
      <c r="H821" s="66" t="n">
        <v>45919</v>
      </c>
      <c r="I821" s="65" t="inlineStr">
        <is>
          <t>Standard</t>
        </is>
      </c>
    </row>
    <row r="822">
      <c r="A822" s="65" t="inlineStr">
        <is>
          <t>CLI-0776</t>
        </is>
      </c>
      <c r="B822" s="65" t="inlineStr">
        <is>
          <t>SARL Toitures Sud 65</t>
        </is>
      </c>
      <c r="C822" s="65" t="inlineStr">
        <is>
          <t>Collectivité</t>
        </is>
      </c>
      <c r="D822" s="65" t="inlineStr">
        <is>
          <t>Bègles</t>
        </is>
      </c>
      <c r="E822" s="65" t="inlineStr">
        <is>
          <t>33130</t>
        </is>
      </c>
      <c r="F822" s="65" t="inlineStr">
        <is>
          <t>Bordeaux</t>
        </is>
      </c>
      <c r="G822" s="65" t="inlineStr">
        <is>
          <t>Partenaire</t>
        </is>
      </c>
      <c r="H822" s="66" t="n">
        <v>45921</v>
      </c>
      <c r="I822" s="65" t="inlineStr">
        <is>
          <t>Standard</t>
        </is>
      </c>
    </row>
    <row r="823">
      <c r="A823" s="65" t="inlineStr">
        <is>
          <t>CLI-0777</t>
        </is>
      </c>
      <c r="B823" s="65" t="inlineStr">
        <is>
          <t>Valérie Moreau</t>
        </is>
      </c>
      <c r="C823" s="65" t="inlineStr">
        <is>
          <t>Particulier</t>
        </is>
      </c>
      <c r="D823" s="65" t="inlineStr">
        <is>
          <t>Mérignac</t>
        </is>
      </c>
      <c r="E823" s="65" t="inlineStr">
        <is>
          <t>33700</t>
        </is>
      </c>
      <c r="F823" s="65" t="inlineStr">
        <is>
          <t>Bordeaux</t>
        </is>
      </c>
      <c r="G823" s="65" t="inlineStr">
        <is>
          <t>Site web</t>
        </is>
      </c>
      <c r="H823" s="66" t="n">
        <v>45924</v>
      </c>
      <c r="I823" s="65" t="inlineStr">
        <is>
          <t>Standard</t>
        </is>
      </c>
    </row>
    <row r="824">
      <c r="A824" s="65" t="inlineStr">
        <is>
          <t>CLI-0778</t>
        </is>
      </c>
      <c r="B824" s="65" t="inlineStr">
        <is>
          <t>Clinique du Parc 7</t>
        </is>
      </c>
      <c r="C824" s="65" t="inlineStr">
        <is>
          <t>Professionnel</t>
        </is>
      </c>
      <c r="D824" s="65" t="inlineStr">
        <is>
          <t>Talence</t>
        </is>
      </c>
      <c r="E824" s="65" t="inlineStr">
        <is>
          <t>33400</t>
        </is>
      </c>
      <c r="F824" s="65" t="inlineStr">
        <is>
          <t>Bordeaux</t>
        </is>
      </c>
      <c r="G824" s="65" t="inlineStr">
        <is>
          <t>Bouche-à-oreille</t>
        </is>
      </c>
      <c r="H824" s="66" t="n">
        <v>45925</v>
      </c>
      <c r="I824" s="65" t="inlineStr">
        <is>
          <t>Bon payeur</t>
        </is>
      </c>
    </row>
    <row r="825">
      <c r="A825" s="65" t="inlineStr">
        <is>
          <t>CLI-0779</t>
        </is>
      </c>
      <c r="B825" s="65" t="inlineStr">
        <is>
          <t>Franck Aubert</t>
        </is>
      </c>
      <c r="C825" s="65" t="inlineStr">
        <is>
          <t>Particulier</t>
        </is>
      </c>
      <c r="D825" s="65" t="inlineStr">
        <is>
          <t>Mérignac</t>
        </is>
      </c>
      <c r="E825" s="65" t="inlineStr">
        <is>
          <t>33700</t>
        </is>
      </c>
      <c r="F825" s="65" t="inlineStr">
        <is>
          <t>Bordeaux</t>
        </is>
      </c>
      <c r="G825" s="65" t="inlineStr">
        <is>
          <t>Partenaire</t>
        </is>
      </c>
      <c r="H825" s="66" t="n">
        <v>45926</v>
      </c>
      <c r="I825" s="65" t="inlineStr">
        <is>
          <t>Bon payeur</t>
        </is>
      </c>
    </row>
    <row r="826">
      <c r="A826" s="65" t="inlineStr">
        <is>
          <t>CLI-0780</t>
        </is>
      </c>
      <c r="B826" s="65" t="inlineStr">
        <is>
          <t>Hélène Marchal</t>
        </is>
      </c>
      <c r="C826" s="65" t="inlineStr">
        <is>
          <t>Particulier</t>
        </is>
      </c>
      <c r="D826" s="65" t="inlineStr">
        <is>
          <t>Béziers</t>
        </is>
      </c>
      <c r="E826" s="65" t="inlineStr">
        <is>
          <t>34500</t>
        </is>
      </c>
      <c r="F826" s="65" t="inlineStr">
        <is>
          <t>Montpellier</t>
        </is>
      </c>
      <c r="G826" s="65" t="inlineStr">
        <is>
          <t>Partenaire</t>
        </is>
      </c>
      <c r="H826" s="66" t="n">
        <v>45929</v>
      </c>
      <c r="I826" s="65" t="inlineStr">
        <is>
          <t>Standard</t>
        </is>
      </c>
    </row>
    <row r="827">
      <c r="A827" s="65" t="inlineStr">
        <is>
          <t>CLI-0781</t>
        </is>
      </c>
      <c r="B827" s="65" t="inlineStr">
        <is>
          <t>CCAS de Muret 90</t>
        </is>
      </c>
      <c r="C827" s="65" t="inlineStr">
        <is>
          <t>Professionnel</t>
        </is>
      </c>
      <c r="D827" s="65" t="inlineStr">
        <is>
          <t>Bordeaux</t>
        </is>
      </c>
      <c r="E827" s="65" t="inlineStr">
        <is>
          <t>33000</t>
        </is>
      </c>
      <c r="F827" s="65" t="inlineStr">
        <is>
          <t>Bordeaux</t>
        </is>
      </c>
      <c r="G827" s="65" t="inlineStr">
        <is>
          <t>Bouche-à-oreille</t>
        </is>
      </c>
      <c r="H827" s="66" t="n">
        <v>45930</v>
      </c>
      <c r="I827" s="65" t="inlineStr">
        <is>
          <t>Standard</t>
        </is>
      </c>
    </row>
    <row r="828">
      <c r="A828" s="65" t="inlineStr">
        <is>
          <t>CLI-0782</t>
        </is>
      </c>
      <c r="B828" s="65" t="inlineStr">
        <is>
          <t>Hélène Vidal</t>
        </is>
      </c>
      <c r="C828" s="65" t="inlineStr">
        <is>
          <t>Particulier</t>
        </is>
      </c>
      <c r="D828" s="65" t="inlineStr">
        <is>
          <t>Muret</t>
        </is>
      </c>
      <c r="E828" s="65" t="inlineStr">
        <is>
          <t>31600</t>
        </is>
      </c>
      <c r="F828" s="65" t="inlineStr">
        <is>
          <t>Toulouse</t>
        </is>
      </c>
      <c r="G828" s="65" t="inlineStr">
        <is>
          <t>Bouche-à-oreille</t>
        </is>
      </c>
      <c r="H828" s="66" t="n">
        <v>45931</v>
      </c>
      <c r="I828" s="65" t="inlineStr">
        <is>
          <t>Bon payeur</t>
        </is>
      </c>
    </row>
    <row r="829">
      <c r="A829" s="65" t="inlineStr">
        <is>
          <t>CLI-0783</t>
        </is>
      </c>
      <c r="B829" s="65" t="inlineStr">
        <is>
          <t>Pharmacie Centrale 15</t>
        </is>
      </c>
      <c r="C829" s="65" t="inlineStr">
        <is>
          <t>Professionnel</t>
        </is>
      </c>
      <c r="D829" s="65" t="inlineStr">
        <is>
          <t>Libourne</t>
        </is>
      </c>
      <c r="E829" s="65" t="inlineStr">
        <is>
          <t>33500</t>
        </is>
      </c>
      <c r="F829" s="65" t="inlineStr">
        <is>
          <t>Bordeaux</t>
        </is>
      </c>
      <c r="G829" s="65" t="inlineStr">
        <is>
          <t>Google Ads</t>
        </is>
      </c>
      <c r="H829" s="66" t="n">
        <v>45933</v>
      </c>
      <c r="I829" s="65" t="inlineStr">
        <is>
          <t>Lent</t>
        </is>
      </c>
    </row>
    <row r="830">
      <c r="A830" s="65" t="inlineStr">
        <is>
          <t>CLI-0784</t>
        </is>
      </c>
      <c r="B830" s="65" t="inlineStr">
        <is>
          <t>Brasserie du Port 72</t>
        </is>
      </c>
      <c r="C830" s="65" t="inlineStr">
        <is>
          <t>Professionnel</t>
        </is>
      </c>
      <c r="D830" s="65" t="inlineStr">
        <is>
          <t>Bègles</t>
        </is>
      </c>
      <c r="E830" s="65" t="inlineStr">
        <is>
          <t>33130</t>
        </is>
      </c>
      <c r="F830" s="65" t="inlineStr">
        <is>
          <t>Bordeaux</t>
        </is>
      </c>
      <c r="G830" s="65" t="inlineStr">
        <is>
          <t>Bouche-à-oreille</t>
        </is>
      </c>
      <c r="H830" s="66" t="n">
        <v>45935</v>
      </c>
      <c r="I830" s="65" t="inlineStr">
        <is>
          <t>Standard</t>
        </is>
      </c>
    </row>
    <row r="831">
      <c r="A831" s="65" t="inlineStr">
        <is>
          <t>CLI-0785</t>
        </is>
      </c>
      <c r="B831" s="65" t="inlineStr">
        <is>
          <t>Foncia Occitanie 18</t>
        </is>
      </c>
      <c r="C831" s="65" t="inlineStr">
        <is>
          <t>Syndic</t>
        </is>
      </c>
      <c r="D831" s="65" t="inlineStr">
        <is>
          <t>Balma</t>
        </is>
      </c>
      <c r="E831" s="65" t="inlineStr">
        <is>
          <t>31130</t>
        </is>
      </c>
      <c r="F831" s="65" t="inlineStr">
        <is>
          <t>Toulouse</t>
        </is>
      </c>
      <c r="G831" s="65" t="inlineStr">
        <is>
          <t>Google Ads</t>
        </is>
      </c>
      <c r="H831" s="66" t="n">
        <v>45936</v>
      </c>
      <c r="I831" s="65" t="inlineStr">
        <is>
          <t>Standard</t>
        </is>
      </c>
    </row>
    <row r="832">
      <c r="A832" s="65" t="inlineStr">
        <is>
          <t>CLI-0786</t>
        </is>
      </c>
      <c r="B832" s="65" t="inlineStr">
        <is>
          <t>Gaëlle Perrin</t>
        </is>
      </c>
      <c r="C832" s="65" t="inlineStr">
        <is>
          <t>Particulier</t>
        </is>
      </c>
      <c r="D832" s="65" t="inlineStr">
        <is>
          <t>Talence</t>
        </is>
      </c>
      <c r="E832" s="65" t="inlineStr">
        <is>
          <t>33400</t>
        </is>
      </c>
      <c r="F832" s="65" t="inlineStr">
        <is>
          <t>Bordeaux</t>
        </is>
      </c>
      <c r="G832" s="65" t="inlineStr">
        <is>
          <t>Site web</t>
        </is>
      </c>
      <c r="H832" s="66" t="n">
        <v>45937</v>
      </c>
      <c r="I832" s="65" t="inlineStr">
        <is>
          <t>Litigieux</t>
        </is>
      </c>
    </row>
    <row r="833">
      <c r="A833" s="65" t="inlineStr">
        <is>
          <t>CLI-0787</t>
        </is>
      </c>
      <c r="B833" s="65" t="inlineStr">
        <is>
          <t>Yasmine Millet</t>
        </is>
      </c>
      <c r="C833" s="65" t="inlineStr">
        <is>
          <t>Particulier</t>
        </is>
      </c>
      <c r="D833" s="65" t="inlineStr">
        <is>
          <t>Blagnac</t>
        </is>
      </c>
      <c r="E833" s="65" t="inlineStr">
        <is>
          <t>31700</t>
        </is>
      </c>
      <c r="F833" s="65" t="inlineStr">
        <is>
          <t>Toulouse</t>
        </is>
      </c>
      <c r="G833" s="65" t="inlineStr">
        <is>
          <t>Site web</t>
        </is>
      </c>
      <c r="H833" s="66" t="n">
        <v>45938</v>
      </c>
      <c r="I833" s="65" t="inlineStr">
        <is>
          <t>Standard</t>
        </is>
      </c>
    </row>
    <row r="834">
      <c r="A834" s="65" t="inlineStr">
        <is>
          <t>CLI-0788</t>
        </is>
      </c>
      <c r="B834" s="65" t="inlineStr">
        <is>
          <t>Adrien Rey</t>
        </is>
      </c>
      <c r="C834" s="65" t="inlineStr">
        <is>
          <t>Particulier</t>
        </is>
      </c>
      <c r="D834" s="65" t="inlineStr">
        <is>
          <t>Libourne</t>
        </is>
      </c>
      <c r="E834" s="65" t="inlineStr">
        <is>
          <t>33500</t>
        </is>
      </c>
      <c r="F834" s="65" t="inlineStr">
        <is>
          <t>Bordeaux</t>
        </is>
      </c>
      <c r="G834" s="65" t="inlineStr">
        <is>
          <t>Site web</t>
        </is>
      </c>
      <c r="H834" s="66" t="n">
        <v>45939</v>
      </c>
      <c r="I834" s="65" t="inlineStr">
        <is>
          <t>Bon payeur</t>
        </is>
      </c>
    </row>
    <row r="835">
      <c r="A835" s="65" t="inlineStr">
        <is>
          <t>CLI-0789</t>
        </is>
      </c>
      <c r="B835" s="65" t="inlineStr">
        <is>
          <t>Cabinet Vergne Immobilier 33</t>
        </is>
      </c>
      <c r="C835" s="65" t="inlineStr">
        <is>
          <t>Professionnel</t>
        </is>
      </c>
      <c r="D835" s="65" t="inlineStr">
        <is>
          <t>Blagnac</t>
        </is>
      </c>
      <c r="E835" s="65" t="inlineStr">
        <is>
          <t>31700</t>
        </is>
      </c>
      <c r="F835" s="65" t="inlineStr">
        <is>
          <t>Toulouse</t>
        </is>
      </c>
      <c r="G835" s="65" t="inlineStr">
        <is>
          <t>Site web</t>
        </is>
      </c>
      <c r="H835" s="66" t="n">
        <v>45940</v>
      </c>
      <c r="I835" s="65" t="inlineStr">
        <is>
          <t>Bon payeur</t>
        </is>
      </c>
    </row>
    <row r="836">
      <c r="A836" s="65" t="inlineStr">
        <is>
          <t>CLI-0790</t>
        </is>
      </c>
      <c r="B836" s="65" t="inlineStr">
        <is>
          <t>Gaëlle Girard</t>
        </is>
      </c>
      <c r="C836" s="65" t="inlineStr">
        <is>
          <t>Particulier</t>
        </is>
      </c>
      <c r="D836" s="65" t="inlineStr">
        <is>
          <t>Sète</t>
        </is>
      </c>
      <c r="E836" s="65" t="inlineStr">
        <is>
          <t>34200</t>
        </is>
      </c>
      <c r="F836" s="65" t="inlineStr">
        <is>
          <t>Montpellier</t>
        </is>
      </c>
      <c r="G836" s="65" t="inlineStr">
        <is>
          <t>Google Ads</t>
        </is>
      </c>
      <c r="H836" s="66" t="n">
        <v>45941</v>
      </c>
      <c r="I836" s="65" t="inlineStr">
        <is>
          <t>Standard</t>
        </is>
      </c>
    </row>
    <row r="837">
      <c r="A837" s="65" t="inlineStr">
        <is>
          <t>CLI-0791</t>
        </is>
      </c>
      <c r="B837" s="65" t="inlineStr">
        <is>
          <t>Rachida Brun</t>
        </is>
      </c>
      <c r="C837" s="65" t="inlineStr">
        <is>
          <t>Particulier</t>
        </is>
      </c>
      <c r="D837" s="65" t="inlineStr">
        <is>
          <t>Mérignac</t>
        </is>
      </c>
      <c r="E837" s="65" t="inlineStr">
        <is>
          <t>33700</t>
        </is>
      </c>
      <c r="F837" s="65" t="inlineStr">
        <is>
          <t>Bordeaux</t>
        </is>
      </c>
      <c r="G837" s="65" t="inlineStr">
        <is>
          <t>Bouche-à-oreille</t>
        </is>
      </c>
      <c r="H837" s="66" t="n">
        <v>45943</v>
      </c>
      <c r="I837" s="65" t="inlineStr">
        <is>
          <t>Standard</t>
        </is>
      </c>
    </row>
    <row r="838">
      <c r="A838" s="65" t="inlineStr">
        <is>
          <t>CLI-0792</t>
        </is>
      </c>
      <c r="B838" s="65" t="inlineStr">
        <is>
          <t>Damien Barbier</t>
        </is>
      </c>
      <c r="C838" s="65" t="inlineStr">
        <is>
          <t>Particulier</t>
        </is>
      </c>
      <c r="D838" s="65" t="inlineStr">
        <is>
          <t>Libourne</t>
        </is>
      </c>
      <c r="E838" s="65" t="inlineStr">
        <is>
          <t>33500</t>
        </is>
      </c>
      <c r="F838" s="65" t="inlineStr">
        <is>
          <t>Bordeaux</t>
        </is>
      </c>
      <c r="G838" s="65" t="inlineStr">
        <is>
          <t>Google Ads</t>
        </is>
      </c>
      <c r="H838" s="66" t="n">
        <v>45945</v>
      </c>
      <c r="I838" s="65" t="inlineStr">
        <is>
          <t>Bon payeur</t>
        </is>
      </c>
    </row>
    <row r="839">
      <c r="A839" s="65" t="inlineStr">
        <is>
          <t>CLI-0793</t>
        </is>
      </c>
      <c r="B839" s="65" t="inlineStr">
        <is>
          <t>Mairie de Lattes 9</t>
        </is>
      </c>
      <c r="C839" s="65" t="inlineStr">
        <is>
          <t>Collectivité</t>
        </is>
      </c>
      <c r="D839" s="65" t="inlineStr">
        <is>
          <t>Tournefeuille</t>
        </is>
      </c>
      <c r="E839" s="65" t="inlineStr">
        <is>
          <t>31170</t>
        </is>
      </c>
      <c r="F839" s="65" t="inlineStr">
        <is>
          <t>Toulouse</t>
        </is>
      </c>
      <c r="G839" s="65" t="inlineStr">
        <is>
          <t>Partenaire</t>
        </is>
      </c>
      <c r="H839" s="66" t="n">
        <v>45946</v>
      </c>
      <c r="I839" s="65" t="inlineStr">
        <is>
          <t>Lent</t>
        </is>
      </c>
    </row>
    <row r="840">
      <c r="A840" s="65" t="inlineStr">
        <is>
          <t>CLI-0794</t>
        </is>
      </c>
      <c r="B840" s="65" t="inlineStr">
        <is>
          <t>Émile Guerin</t>
        </is>
      </c>
      <c r="C840" s="65" t="inlineStr">
        <is>
          <t>Particulier</t>
        </is>
      </c>
      <c r="D840" s="65" t="inlineStr">
        <is>
          <t>Montpellier</t>
        </is>
      </c>
      <c r="E840" s="65" t="inlineStr">
        <is>
          <t>34000</t>
        </is>
      </c>
      <c r="F840" s="65" t="inlineStr">
        <is>
          <t>Montpellier</t>
        </is>
      </c>
      <c r="G840" s="65" t="inlineStr">
        <is>
          <t>Bouche-à-oreille</t>
        </is>
      </c>
      <c r="H840" s="66" t="n">
        <v>45947</v>
      </c>
      <c r="I840" s="65" t="inlineStr">
        <is>
          <t>Lent</t>
        </is>
      </c>
    </row>
    <row r="841">
      <c r="A841" s="65" t="inlineStr">
        <is>
          <t>CLI-0795</t>
        </is>
      </c>
      <c r="B841" s="65" t="inlineStr">
        <is>
          <t>Damien Lefèvre</t>
        </is>
      </c>
      <c r="C841" s="65" t="inlineStr">
        <is>
          <t>Particulier</t>
        </is>
      </c>
      <c r="D841" s="65" t="inlineStr">
        <is>
          <t>Lattes</t>
        </is>
      </c>
      <c r="E841" s="65" t="inlineStr">
        <is>
          <t>34970</t>
        </is>
      </c>
      <c r="F841" s="65" t="inlineStr">
        <is>
          <t>Montpellier</t>
        </is>
      </c>
      <c r="G841" s="65" t="inlineStr">
        <is>
          <t>Site web</t>
        </is>
      </c>
      <c r="H841" s="66" t="n">
        <v>45950</v>
      </c>
      <c r="I841" s="65" t="inlineStr">
        <is>
          <t>Bon payeur</t>
        </is>
      </c>
    </row>
    <row r="842">
      <c r="A842" s="65" t="inlineStr">
        <is>
          <t>CLI-0796</t>
        </is>
      </c>
      <c r="B842" s="65" t="inlineStr">
        <is>
          <t>Fanny Berger</t>
        </is>
      </c>
      <c r="C842" s="65" t="inlineStr">
        <is>
          <t>Particulier</t>
        </is>
      </c>
      <c r="D842" s="65" t="inlineStr">
        <is>
          <t>Tournefeuille</t>
        </is>
      </c>
      <c r="E842" s="65" t="inlineStr">
        <is>
          <t>31170</t>
        </is>
      </c>
      <c r="F842" s="65" t="inlineStr">
        <is>
          <t>Toulouse</t>
        </is>
      </c>
      <c r="G842" s="65" t="inlineStr">
        <is>
          <t>Prospection</t>
        </is>
      </c>
      <c r="H842" s="66" t="n">
        <v>45951</v>
      </c>
      <c r="I842" s="65" t="inlineStr">
        <is>
          <t>Standard</t>
        </is>
      </c>
    </row>
    <row r="843">
      <c r="A843" s="65" t="inlineStr">
        <is>
          <t>CLI-0797</t>
        </is>
      </c>
      <c r="B843" s="65" t="inlineStr">
        <is>
          <t>Supérette Vival 15</t>
        </is>
      </c>
      <c r="C843" s="65" t="inlineStr">
        <is>
          <t>Collectivité</t>
        </is>
      </c>
      <c r="D843" s="65" t="inlineStr">
        <is>
          <t>Pessac</t>
        </is>
      </c>
      <c r="E843" s="65" t="inlineStr">
        <is>
          <t>33600</t>
        </is>
      </c>
      <c r="F843" s="65" t="inlineStr">
        <is>
          <t>Bordeaux</t>
        </is>
      </c>
      <c r="G843" s="65" t="inlineStr">
        <is>
          <t>Site web</t>
        </is>
      </c>
      <c r="H843" s="66" t="n">
        <v>45952</v>
      </c>
      <c r="I843" s="65" t="inlineStr">
        <is>
          <t>Lent</t>
        </is>
      </c>
    </row>
    <row r="844">
      <c r="A844" s="65" t="inlineStr">
        <is>
          <t>CLI-0798</t>
        </is>
      </c>
      <c r="B844" s="65" t="inlineStr">
        <is>
          <t>Elsa Aubert</t>
        </is>
      </c>
      <c r="C844" s="65" t="inlineStr">
        <is>
          <t>Particulier</t>
        </is>
      </c>
      <c r="D844" s="65" t="inlineStr">
        <is>
          <t>Blagnac</t>
        </is>
      </c>
      <c r="E844" s="65" t="inlineStr">
        <is>
          <t>31700</t>
        </is>
      </c>
      <c r="F844" s="65" t="inlineStr">
        <is>
          <t>Toulouse</t>
        </is>
      </c>
      <c r="G844" s="65" t="inlineStr">
        <is>
          <t>Partenaire</t>
        </is>
      </c>
      <c r="H844" s="66" t="n">
        <v>45954</v>
      </c>
      <c r="I844" s="65" t="inlineStr">
        <is>
          <t>Standard</t>
        </is>
      </c>
    </row>
    <row r="845">
      <c r="A845" s="65" t="inlineStr">
        <is>
          <t>CLI-0799</t>
        </is>
      </c>
      <c r="B845" s="65" t="inlineStr">
        <is>
          <t>Marc Gaillard</t>
        </is>
      </c>
      <c r="C845" s="65" t="inlineStr">
        <is>
          <t>Particulier</t>
        </is>
      </c>
      <c r="D845" s="65" t="inlineStr">
        <is>
          <t>Béziers</t>
        </is>
      </c>
      <c r="E845" s="65" t="inlineStr">
        <is>
          <t>34500</t>
        </is>
      </c>
      <c r="F845" s="65" t="inlineStr">
        <is>
          <t>Montpellier</t>
        </is>
      </c>
      <c r="G845" s="65" t="inlineStr">
        <is>
          <t>Site web</t>
        </is>
      </c>
      <c r="H845" s="66" t="n">
        <v>45955</v>
      </c>
      <c r="I845" s="65" t="inlineStr">
        <is>
          <t>Litigieux</t>
        </is>
      </c>
    </row>
    <row r="846">
      <c r="A846" s="65" t="inlineStr">
        <is>
          <t>CLI-0800</t>
        </is>
      </c>
      <c r="B846" s="65" t="inlineStr">
        <is>
          <t>Pauline Charpentier</t>
        </is>
      </c>
      <c r="C846" s="65" t="inlineStr">
        <is>
          <t>Particulier</t>
        </is>
      </c>
      <c r="D846" s="65" t="inlineStr">
        <is>
          <t>Pessac</t>
        </is>
      </c>
      <c r="E846" s="65" t="inlineStr">
        <is>
          <t>33600</t>
        </is>
      </c>
      <c r="F846" s="65" t="inlineStr">
        <is>
          <t>Bordeaux</t>
        </is>
      </c>
      <c r="G846" s="65" t="inlineStr">
        <is>
          <t>Bouche-à-oreille</t>
        </is>
      </c>
      <c r="H846" s="66" t="n">
        <v>45956</v>
      </c>
      <c r="I846" s="65" t="inlineStr">
        <is>
          <t>Bon payeur</t>
        </is>
      </c>
    </row>
    <row r="847">
      <c r="A847" s="65" t="inlineStr">
        <is>
          <t>CLI-0801</t>
        </is>
      </c>
      <c r="B847" s="65" t="inlineStr">
        <is>
          <t>Pharmacie Centrale 65</t>
        </is>
      </c>
      <c r="C847" s="65" t="inlineStr">
        <is>
          <t>Syndic</t>
        </is>
      </c>
      <c r="D847" s="65" t="inlineStr">
        <is>
          <t>Talence</t>
        </is>
      </c>
      <c r="E847" s="65" t="inlineStr">
        <is>
          <t>33400</t>
        </is>
      </c>
      <c r="F847" s="65" t="inlineStr">
        <is>
          <t>Bordeaux</t>
        </is>
      </c>
      <c r="G847" s="65" t="inlineStr">
        <is>
          <t>Prospection</t>
        </is>
      </c>
      <c r="H847" s="66" t="n">
        <v>45961</v>
      </c>
      <c r="I847" s="65" t="inlineStr">
        <is>
          <t>Lent</t>
        </is>
      </c>
    </row>
    <row r="848">
      <c r="A848" s="65" t="inlineStr">
        <is>
          <t>CLI-0802</t>
        </is>
      </c>
      <c r="B848" s="65" t="inlineStr">
        <is>
          <t>Groupe scolaire Jean-Jaurès 10</t>
        </is>
      </c>
      <c r="C848" s="65" t="inlineStr">
        <is>
          <t>Collectivité</t>
        </is>
      </c>
      <c r="D848" s="65" t="inlineStr">
        <is>
          <t>Talence</t>
        </is>
      </c>
      <c r="E848" s="65" t="inlineStr">
        <is>
          <t>33400</t>
        </is>
      </c>
      <c r="F848" s="65" t="inlineStr">
        <is>
          <t>Bordeaux</t>
        </is>
      </c>
      <c r="G848" s="65" t="inlineStr">
        <is>
          <t>Bouche-à-oreille</t>
        </is>
      </c>
      <c r="H848" s="66" t="n">
        <v>45962</v>
      </c>
      <c r="I848" s="65" t="inlineStr">
        <is>
          <t>Bon payeur</t>
        </is>
      </c>
    </row>
    <row r="849">
      <c r="A849" s="65" t="inlineStr">
        <is>
          <t>CLI-0803</t>
        </is>
      </c>
      <c r="B849" s="65" t="inlineStr">
        <is>
          <t>Laure Da Silva</t>
        </is>
      </c>
      <c r="C849" s="65" t="inlineStr">
        <is>
          <t>Particulier</t>
        </is>
      </c>
      <c r="D849" s="65" t="inlineStr">
        <is>
          <t>Libourne</t>
        </is>
      </c>
      <c r="E849" s="65" t="inlineStr">
        <is>
          <t>33500</t>
        </is>
      </c>
      <c r="F849" s="65" t="inlineStr">
        <is>
          <t>Bordeaux</t>
        </is>
      </c>
      <c r="G849" s="65" t="inlineStr">
        <is>
          <t>Partenaire</t>
        </is>
      </c>
      <c r="H849" s="66" t="n">
        <v>45963</v>
      </c>
      <c r="I849" s="65" t="inlineStr">
        <is>
          <t>Standard</t>
        </is>
      </c>
    </row>
    <row r="850">
      <c r="A850" s="65" t="inlineStr">
        <is>
          <t>CLI-0804</t>
        </is>
      </c>
      <c r="B850" s="65" t="inlineStr">
        <is>
          <t>Gaëlle Moreau</t>
        </is>
      </c>
      <c r="C850" s="65" t="inlineStr">
        <is>
          <t>Particulier</t>
        </is>
      </c>
      <c r="D850" s="65" t="inlineStr">
        <is>
          <t>Talence</t>
        </is>
      </c>
      <c r="E850" s="65" t="inlineStr">
        <is>
          <t>33400</t>
        </is>
      </c>
      <c r="F850" s="65" t="inlineStr">
        <is>
          <t>Bordeaux</t>
        </is>
      </c>
      <c r="G850" s="65" t="inlineStr">
        <is>
          <t>Site web</t>
        </is>
      </c>
      <c r="H850" s="66" t="n">
        <v>45964</v>
      </c>
      <c r="I850" s="65" t="inlineStr">
        <is>
          <t>Standard</t>
        </is>
      </c>
    </row>
    <row r="851">
      <c r="A851" s="65" t="inlineStr">
        <is>
          <t>CLI-0805</t>
        </is>
      </c>
      <c r="B851" s="65" t="inlineStr">
        <is>
          <t>Office HLM Aquitaine 4</t>
        </is>
      </c>
      <c r="C851" s="65" t="inlineStr">
        <is>
          <t>Professionnel</t>
        </is>
      </c>
      <c r="D851" s="65" t="inlineStr">
        <is>
          <t>Talence</t>
        </is>
      </c>
      <c r="E851" s="65" t="inlineStr">
        <is>
          <t>33400</t>
        </is>
      </c>
      <c r="F851" s="65" t="inlineStr">
        <is>
          <t>Bordeaux</t>
        </is>
      </c>
      <c r="G851" s="65" t="inlineStr">
        <is>
          <t>Site web</t>
        </is>
      </c>
      <c r="H851" s="66" t="n">
        <v>45965</v>
      </c>
      <c r="I851" s="65" t="inlineStr">
        <is>
          <t>Standard</t>
        </is>
      </c>
    </row>
    <row r="852">
      <c r="A852" s="65" t="inlineStr">
        <is>
          <t>CLI-0806</t>
        </is>
      </c>
      <c r="B852" s="65" t="inlineStr">
        <is>
          <t>Menuiserie Lacoste 76</t>
        </is>
      </c>
      <c r="C852" s="65" t="inlineStr">
        <is>
          <t>Professionnel</t>
        </is>
      </c>
      <c r="D852" s="65" t="inlineStr">
        <is>
          <t>Muret</t>
        </is>
      </c>
      <c r="E852" s="65" t="inlineStr">
        <is>
          <t>31600</t>
        </is>
      </c>
      <c r="F852" s="65" t="inlineStr">
        <is>
          <t>Toulouse</t>
        </is>
      </c>
      <c r="G852" s="65" t="inlineStr">
        <is>
          <t>Bouche-à-oreille</t>
        </is>
      </c>
      <c r="H852" s="66" t="n">
        <v>45967</v>
      </c>
      <c r="I852" s="65" t="inlineStr">
        <is>
          <t>Standard</t>
        </is>
      </c>
    </row>
    <row r="853">
      <c r="A853" s="65" t="inlineStr">
        <is>
          <t>CLI-0807</t>
        </is>
      </c>
      <c r="B853" s="65" t="inlineStr">
        <is>
          <t>Tiphaine Brun</t>
        </is>
      </c>
      <c r="C853" s="65" t="inlineStr">
        <is>
          <t>Particulier</t>
        </is>
      </c>
      <c r="D853" s="65" t="inlineStr">
        <is>
          <t>Libourne</t>
        </is>
      </c>
      <c r="E853" s="65" t="inlineStr">
        <is>
          <t>33500</t>
        </is>
      </c>
      <c r="F853" s="65" t="inlineStr">
        <is>
          <t>Bordeaux</t>
        </is>
      </c>
      <c r="G853" s="65" t="inlineStr">
        <is>
          <t>Site web</t>
        </is>
      </c>
      <c r="H853" s="66" t="n">
        <v>45968</v>
      </c>
      <c r="I853" s="65" t="inlineStr">
        <is>
          <t>Bon payeur</t>
        </is>
      </c>
    </row>
    <row r="854">
      <c r="A854" s="65" t="inlineStr">
        <is>
          <t>CLI-0808</t>
        </is>
      </c>
      <c r="B854" s="65" t="inlineStr">
        <is>
          <t>Adrien Marchal</t>
        </is>
      </c>
      <c r="C854" s="65" t="inlineStr">
        <is>
          <t>Particulier</t>
        </is>
      </c>
      <c r="D854" s="65" t="inlineStr">
        <is>
          <t>Blagnac</t>
        </is>
      </c>
      <c r="E854" s="65" t="inlineStr">
        <is>
          <t>31700</t>
        </is>
      </c>
      <c r="F854" s="65" t="inlineStr">
        <is>
          <t>Toulouse</t>
        </is>
      </c>
      <c r="G854" s="65" t="inlineStr">
        <is>
          <t>Site web</t>
        </is>
      </c>
      <c r="H854" s="66" t="n">
        <v>45970</v>
      </c>
      <c r="I854" s="65" t="inlineStr">
        <is>
          <t>Standard</t>
        </is>
      </c>
    </row>
    <row r="855">
      <c r="A855" s="65" t="inlineStr">
        <is>
          <t>CLI-0809</t>
        </is>
      </c>
      <c r="B855" s="65" t="inlineStr">
        <is>
          <t>Serge Dubois</t>
        </is>
      </c>
      <c r="C855" s="65" t="inlineStr">
        <is>
          <t>Particulier</t>
        </is>
      </c>
      <c r="D855" s="65" t="inlineStr">
        <is>
          <t>Mérignac</t>
        </is>
      </c>
      <c r="E855" s="65" t="inlineStr">
        <is>
          <t>33700</t>
        </is>
      </c>
      <c r="F855" s="65" t="inlineStr">
        <is>
          <t>Bordeaux</t>
        </is>
      </c>
      <c r="G855" s="65" t="inlineStr">
        <is>
          <t>Bouche-à-oreille</t>
        </is>
      </c>
      <c r="H855" s="66" t="n">
        <v>45972</v>
      </c>
      <c r="I855" s="65" t="inlineStr">
        <is>
          <t>Standard</t>
        </is>
      </c>
    </row>
    <row r="856">
      <c r="A856" s="65" t="inlineStr">
        <is>
          <t>CLI-0810</t>
        </is>
      </c>
      <c r="B856" s="65" t="inlineStr">
        <is>
          <t>Valérie Roussel</t>
        </is>
      </c>
      <c r="C856" s="65" t="inlineStr">
        <is>
          <t>Particulier</t>
        </is>
      </c>
      <c r="D856" s="65" t="inlineStr">
        <is>
          <t>Castelnau-le-Lez</t>
        </is>
      </c>
      <c r="E856" s="65" t="inlineStr">
        <is>
          <t>34170</t>
        </is>
      </c>
      <c r="F856" s="65" t="inlineStr">
        <is>
          <t>Montpellier</t>
        </is>
      </c>
      <c r="G856" s="65" t="inlineStr">
        <is>
          <t>Site web</t>
        </is>
      </c>
      <c r="H856" s="66" t="n">
        <v>45973</v>
      </c>
      <c r="I856" s="65" t="inlineStr">
        <is>
          <t>Bon payeur</t>
        </is>
      </c>
    </row>
    <row r="857">
      <c r="A857" s="65" t="inlineStr">
        <is>
          <t>CLI-0811</t>
        </is>
      </c>
      <c r="B857" s="65" t="inlineStr">
        <is>
          <t>Lycée Saint-Exupéry 69</t>
        </is>
      </c>
      <c r="C857" s="65" t="inlineStr">
        <is>
          <t>Collectivité</t>
        </is>
      </c>
      <c r="D857" s="65" t="inlineStr">
        <is>
          <t>Mérignac</t>
        </is>
      </c>
      <c r="E857" s="65" t="inlineStr">
        <is>
          <t>33700</t>
        </is>
      </c>
      <c r="F857" s="65" t="inlineStr">
        <is>
          <t>Bordeaux</t>
        </is>
      </c>
      <c r="G857" s="65" t="inlineStr">
        <is>
          <t>Bouche-à-oreille</t>
        </is>
      </c>
      <c r="H857" s="66" t="n">
        <v>45975</v>
      </c>
      <c r="I857" s="65" t="inlineStr">
        <is>
          <t>Lent</t>
        </is>
      </c>
    </row>
    <row r="858">
      <c r="A858" s="65" t="inlineStr">
        <is>
          <t>CLI-0812</t>
        </is>
      </c>
      <c r="B858" s="65" t="inlineStr">
        <is>
          <t>Restaurant Le Bistrot 14</t>
        </is>
      </c>
      <c r="C858" s="65" t="inlineStr">
        <is>
          <t>Syndic</t>
        </is>
      </c>
      <c r="D858" s="65" t="inlineStr">
        <is>
          <t>Talence</t>
        </is>
      </c>
      <c r="E858" s="65" t="inlineStr">
        <is>
          <t>33400</t>
        </is>
      </c>
      <c r="F858" s="65" t="inlineStr">
        <is>
          <t>Bordeaux</t>
        </is>
      </c>
      <c r="G858" s="65" t="inlineStr">
        <is>
          <t>Prospection</t>
        </is>
      </c>
      <c r="H858" s="66" t="n">
        <v>45976</v>
      </c>
      <c r="I858" s="65" t="inlineStr">
        <is>
          <t>Standard</t>
        </is>
      </c>
    </row>
    <row r="859">
      <c r="A859" s="65" t="inlineStr">
        <is>
          <t>CLI-0813</t>
        </is>
      </c>
      <c r="B859" s="65" t="inlineStr">
        <is>
          <t>Nathalie Rey</t>
        </is>
      </c>
      <c r="C859" s="65" t="inlineStr">
        <is>
          <t>Particulier</t>
        </is>
      </c>
      <c r="D859" s="65" t="inlineStr">
        <is>
          <t>Bordeaux</t>
        </is>
      </c>
      <c r="E859" s="65" t="inlineStr">
        <is>
          <t>33000</t>
        </is>
      </c>
      <c r="F859" s="65" t="inlineStr">
        <is>
          <t>Bordeaux</t>
        </is>
      </c>
      <c r="G859" s="65" t="inlineStr">
        <is>
          <t>Site web</t>
        </is>
      </c>
      <c r="H859" s="66" t="n">
        <v>45977</v>
      </c>
      <c r="I859" s="65" t="inlineStr">
        <is>
          <t>Lent</t>
        </is>
      </c>
    </row>
    <row r="860">
      <c r="A860" s="65" t="inlineStr">
        <is>
          <t>CLI-0814</t>
        </is>
      </c>
      <c r="B860" s="65" t="inlineStr">
        <is>
          <t>Garage Autoplus 27</t>
        </is>
      </c>
      <c r="C860" s="65" t="inlineStr">
        <is>
          <t>Syndic</t>
        </is>
      </c>
      <c r="D860" s="65" t="inlineStr">
        <is>
          <t>Lunel</t>
        </is>
      </c>
      <c r="E860" s="65" t="inlineStr">
        <is>
          <t>34400</t>
        </is>
      </c>
      <c r="F860" s="65" t="inlineStr">
        <is>
          <t>Montpellier</t>
        </is>
      </c>
      <c r="G860" s="65" t="inlineStr">
        <is>
          <t>Bouche-à-oreille</t>
        </is>
      </c>
      <c r="H860" s="66" t="n">
        <v>45978</v>
      </c>
      <c r="I860" s="65" t="inlineStr">
        <is>
          <t>Standard</t>
        </is>
      </c>
    </row>
    <row r="861">
      <c r="A861" s="65" t="inlineStr">
        <is>
          <t>CLI-0815</t>
        </is>
      </c>
      <c r="B861" s="65" t="inlineStr">
        <is>
          <t>William Nguyen</t>
        </is>
      </c>
      <c r="C861" s="65" t="inlineStr">
        <is>
          <t>Particulier</t>
        </is>
      </c>
      <c r="D861" s="65" t="inlineStr">
        <is>
          <t>Béziers</t>
        </is>
      </c>
      <c r="E861" s="65" t="inlineStr">
        <is>
          <t>34500</t>
        </is>
      </c>
      <c r="F861" s="65" t="inlineStr">
        <is>
          <t>Montpellier</t>
        </is>
      </c>
      <c r="G861" s="65" t="inlineStr">
        <is>
          <t>Site web</t>
        </is>
      </c>
      <c r="H861" s="66" t="n">
        <v>45981</v>
      </c>
      <c r="I861" s="65" t="inlineStr">
        <is>
          <t>Lent</t>
        </is>
      </c>
    </row>
    <row r="862">
      <c r="A862" s="65" t="inlineStr">
        <is>
          <t>CLI-0816</t>
        </is>
      </c>
      <c r="B862" s="65" t="inlineStr">
        <is>
          <t>Pharmacie Centrale 30</t>
        </is>
      </c>
      <c r="C862" s="65" t="inlineStr">
        <is>
          <t>Syndic</t>
        </is>
      </c>
      <c r="D862" s="65" t="inlineStr">
        <is>
          <t>Mérignac</t>
        </is>
      </c>
      <c r="E862" s="65" t="inlineStr">
        <is>
          <t>33700</t>
        </is>
      </c>
      <c r="F862" s="65" t="inlineStr">
        <is>
          <t>Bordeaux</t>
        </is>
      </c>
      <c r="G862" s="65" t="inlineStr">
        <is>
          <t>Annuaire pro</t>
        </is>
      </c>
      <c r="H862" s="66" t="n">
        <v>45983</v>
      </c>
      <c r="I862" s="65" t="inlineStr">
        <is>
          <t>Lent</t>
        </is>
      </c>
    </row>
    <row r="863">
      <c r="A863" s="65" t="inlineStr">
        <is>
          <t>CLI-0817</t>
        </is>
      </c>
      <c r="B863" s="65" t="inlineStr">
        <is>
          <t>Cabinet dentaire Ansel 91</t>
        </is>
      </c>
      <c r="C863" s="65" t="inlineStr">
        <is>
          <t>Professionnel</t>
        </is>
      </c>
      <c r="D863" s="65" t="inlineStr">
        <is>
          <t>Pessac</t>
        </is>
      </c>
      <c r="E863" s="65" t="inlineStr">
        <is>
          <t>33600</t>
        </is>
      </c>
      <c r="F863" s="65" t="inlineStr">
        <is>
          <t>Bordeaux</t>
        </is>
      </c>
      <c r="G863" s="65" t="inlineStr">
        <is>
          <t>Google Ads</t>
        </is>
      </c>
      <c r="H863" s="66" t="n">
        <v>45985</v>
      </c>
      <c r="I863" s="65" t="inlineStr">
        <is>
          <t>Standard</t>
        </is>
      </c>
    </row>
    <row r="864">
      <c r="A864" s="65" t="inlineStr">
        <is>
          <t>CLI-0818</t>
        </is>
      </c>
      <c r="B864" s="65" t="inlineStr">
        <is>
          <t>Elsa Nguyen</t>
        </is>
      </c>
      <c r="C864" s="65" t="inlineStr">
        <is>
          <t>Particulier</t>
        </is>
      </c>
      <c r="D864" s="65" t="inlineStr">
        <is>
          <t>Blagnac</t>
        </is>
      </c>
      <c r="E864" s="65" t="inlineStr">
        <is>
          <t>31700</t>
        </is>
      </c>
      <c r="F864" s="65" t="inlineStr">
        <is>
          <t>Toulouse</t>
        </is>
      </c>
      <c r="G864" s="65" t="inlineStr">
        <is>
          <t>Partenaire</t>
        </is>
      </c>
      <c r="H864" s="66" t="n">
        <v>45987</v>
      </c>
      <c r="I864" s="65" t="inlineStr">
        <is>
          <t>Standard</t>
        </is>
      </c>
    </row>
    <row r="865">
      <c r="A865" s="65" t="inlineStr">
        <is>
          <t>CLI-0819</t>
        </is>
      </c>
      <c r="B865" s="65" t="inlineStr">
        <is>
          <t>Cabinet comptable Serval 71</t>
        </is>
      </c>
      <c r="C865" s="65" t="inlineStr">
        <is>
          <t>Professionnel</t>
        </is>
      </c>
      <c r="D865" s="65" t="inlineStr">
        <is>
          <t>Talence</t>
        </is>
      </c>
      <c r="E865" s="65" t="inlineStr">
        <is>
          <t>33400</t>
        </is>
      </c>
      <c r="F865" s="65" t="inlineStr">
        <is>
          <t>Bordeaux</t>
        </is>
      </c>
      <c r="G865" s="65" t="inlineStr">
        <is>
          <t>Site web</t>
        </is>
      </c>
      <c r="H865" s="66" t="n">
        <v>45988</v>
      </c>
      <c r="I865" s="65" t="inlineStr">
        <is>
          <t>Bon payeur</t>
        </is>
      </c>
    </row>
    <row r="866">
      <c r="A866" s="65" t="inlineStr">
        <is>
          <t>CLI-0820</t>
        </is>
      </c>
      <c r="B866" s="65" t="inlineStr">
        <is>
          <t>Syndic Gestion Aquitaine 23</t>
        </is>
      </c>
      <c r="C866" s="65" t="inlineStr">
        <is>
          <t>Professionnel</t>
        </is>
      </c>
      <c r="D866" s="65" t="inlineStr">
        <is>
          <t>Talence</t>
        </is>
      </c>
      <c r="E866" s="65" t="inlineStr">
        <is>
          <t>33400</t>
        </is>
      </c>
      <c r="F866" s="65" t="inlineStr">
        <is>
          <t>Bordeaux</t>
        </is>
      </c>
      <c r="G866" s="65" t="inlineStr">
        <is>
          <t>Site web</t>
        </is>
      </c>
      <c r="H866" s="66" t="n">
        <v>45989</v>
      </c>
      <c r="I866" s="65" t="inlineStr">
        <is>
          <t>Standard</t>
        </is>
      </c>
    </row>
    <row r="867">
      <c r="A867" s="65" t="inlineStr">
        <is>
          <t>CLI-0821</t>
        </is>
      </c>
      <c r="B867" s="65" t="inlineStr">
        <is>
          <t>Garage Autoplus 81</t>
        </is>
      </c>
      <c r="C867" s="65" t="inlineStr">
        <is>
          <t>Syndic</t>
        </is>
      </c>
      <c r="D867" s="65" t="inlineStr">
        <is>
          <t>Mérignac</t>
        </is>
      </c>
      <c r="E867" s="65" t="inlineStr">
        <is>
          <t>33700</t>
        </is>
      </c>
      <c r="F867" s="65" t="inlineStr">
        <is>
          <t>Bordeaux</t>
        </is>
      </c>
      <c r="G867" s="65" t="inlineStr">
        <is>
          <t>Site web</t>
        </is>
      </c>
      <c r="H867" s="66" t="n">
        <v>45990</v>
      </c>
      <c r="I867" s="65" t="inlineStr">
        <is>
          <t>Bon payeur</t>
        </is>
      </c>
    </row>
    <row r="868">
      <c r="A868" s="65" t="inlineStr">
        <is>
          <t>CLI-0822</t>
        </is>
      </c>
      <c r="B868" s="65" t="inlineStr">
        <is>
          <t>Pharmacie Centrale 94</t>
        </is>
      </c>
      <c r="C868" s="65" t="inlineStr">
        <is>
          <t>Professionnel</t>
        </is>
      </c>
      <c r="D868" s="65" t="inlineStr">
        <is>
          <t>Balma</t>
        </is>
      </c>
      <c r="E868" s="65" t="inlineStr">
        <is>
          <t>31130</t>
        </is>
      </c>
      <c r="F868" s="65" t="inlineStr">
        <is>
          <t>Toulouse</t>
        </is>
      </c>
      <c r="G868" s="65" t="inlineStr">
        <is>
          <t>Site web</t>
        </is>
      </c>
      <c r="H868" s="66" t="n">
        <v>45991</v>
      </c>
      <c r="I868" s="65" t="inlineStr">
        <is>
          <t>Standard</t>
        </is>
      </c>
    </row>
    <row r="869">
      <c r="A869" s="65" t="inlineStr">
        <is>
          <t>CLI-0823</t>
        </is>
      </c>
      <c r="B869" s="65" t="inlineStr">
        <is>
          <t>Groupe scolaire Jean-Jaurès 7</t>
        </is>
      </c>
      <c r="C869" s="65" t="inlineStr">
        <is>
          <t>Syndic</t>
        </is>
      </c>
      <c r="D869" s="65" t="inlineStr">
        <is>
          <t>Béziers</t>
        </is>
      </c>
      <c r="E869" s="65" t="inlineStr">
        <is>
          <t>34500</t>
        </is>
      </c>
      <c r="F869" s="65" t="inlineStr">
        <is>
          <t>Montpellier</t>
        </is>
      </c>
      <c r="G869" s="65" t="inlineStr">
        <is>
          <t>Prospection</t>
        </is>
      </c>
      <c r="H869" s="66" t="n">
        <v>45993</v>
      </c>
      <c r="I869" s="65" t="inlineStr">
        <is>
          <t>Lent</t>
        </is>
      </c>
    </row>
    <row r="870">
      <c r="A870" s="65" t="inlineStr">
        <is>
          <t>CLI-0824</t>
        </is>
      </c>
      <c r="B870" s="65" t="inlineStr">
        <is>
          <t>Office HLM Aquitaine 97</t>
        </is>
      </c>
      <c r="C870" s="65" t="inlineStr">
        <is>
          <t>Syndic</t>
        </is>
      </c>
      <c r="D870" s="65" t="inlineStr">
        <is>
          <t>Lattes</t>
        </is>
      </c>
      <c r="E870" s="65" t="inlineStr">
        <is>
          <t>34970</t>
        </is>
      </c>
      <c r="F870" s="65" t="inlineStr">
        <is>
          <t>Montpellier</t>
        </is>
      </c>
      <c r="G870" s="65" t="inlineStr">
        <is>
          <t>Bouche-à-oreille</t>
        </is>
      </c>
      <c r="H870" s="66" t="n">
        <v>45996</v>
      </c>
      <c r="I870" s="65" t="inlineStr">
        <is>
          <t>Standard</t>
        </is>
      </c>
    </row>
    <row r="871">
      <c r="A871" s="65" t="inlineStr">
        <is>
          <t>CLI-0825</t>
        </is>
      </c>
      <c r="B871" s="65" t="inlineStr">
        <is>
          <t>Serge Robin</t>
        </is>
      </c>
      <c r="C871" s="65" t="inlineStr">
        <is>
          <t>Particulier</t>
        </is>
      </c>
      <c r="D871" s="65" t="inlineStr">
        <is>
          <t>Sète</t>
        </is>
      </c>
      <c r="E871" s="65" t="inlineStr">
        <is>
          <t>34200</t>
        </is>
      </c>
      <c r="F871" s="65" t="inlineStr">
        <is>
          <t>Montpellier</t>
        </is>
      </c>
      <c r="G871" s="65" t="inlineStr">
        <is>
          <t>Site web</t>
        </is>
      </c>
      <c r="H871" s="66" t="n">
        <v>45997</v>
      </c>
      <c r="I871" s="65" t="inlineStr">
        <is>
          <t>Standard</t>
        </is>
      </c>
    </row>
    <row r="872">
      <c r="A872" s="65" t="inlineStr">
        <is>
          <t>CLI-0826</t>
        </is>
      </c>
      <c r="B872" s="65" t="inlineStr">
        <is>
          <t>Alain Nguyen</t>
        </is>
      </c>
      <c r="C872" s="65" t="inlineStr">
        <is>
          <t>Particulier</t>
        </is>
      </c>
      <c r="D872" s="65" t="inlineStr">
        <is>
          <t>Pessac</t>
        </is>
      </c>
      <c r="E872" s="65" t="inlineStr">
        <is>
          <t>33600</t>
        </is>
      </c>
      <c r="F872" s="65" t="inlineStr">
        <is>
          <t>Bordeaux</t>
        </is>
      </c>
      <c r="G872" s="65" t="inlineStr">
        <is>
          <t>Site web</t>
        </is>
      </c>
      <c r="H872" s="66" t="n">
        <v>45998</v>
      </c>
      <c r="I872" s="65" t="inlineStr">
        <is>
          <t>Standard</t>
        </is>
      </c>
    </row>
    <row r="873">
      <c r="A873" s="65" t="inlineStr">
        <is>
          <t>CLI-0827</t>
        </is>
      </c>
      <c r="B873" s="65" t="inlineStr">
        <is>
          <t>Gérard Renard</t>
        </is>
      </c>
      <c r="C873" s="65" t="inlineStr">
        <is>
          <t>Particulier</t>
        </is>
      </c>
      <c r="D873" s="65" t="inlineStr">
        <is>
          <t>Talence</t>
        </is>
      </c>
      <c r="E873" s="65" t="inlineStr">
        <is>
          <t>33400</t>
        </is>
      </c>
      <c r="F873" s="65" t="inlineStr">
        <is>
          <t>Bordeaux</t>
        </is>
      </c>
      <c r="G873" s="65" t="inlineStr">
        <is>
          <t>Site web</t>
        </is>
      </c>
      <c r="H873" s="66" t="n">
        <v>45999</v>
      </c>
      <c r="I873" s="65" t="inlineStr">
        <is>
          <t>Bon payeur</t>
        </is>
      </c>
    </row>
    <row r="874">
      <c r="A874" s="65" t="inlineStr">
        <is>
          <t>CLI-0828</t>
        </is>
      </c>
      <c r="B874" s="65" t="inlineStr">
        <is>
          <t>Pauline Chevalier</t>
        </is>
      </c>
      <c r="C874" s="65" t="inlineStr">
        <is>
          <t>Particulier</t>
        </is>
      </c>
      <c r="D874" s="65" t="inlineStr">
        <is>
          <t>Toulouse</t>
        </is>
      </c>
      <c r="E874" s="65" t="inlineStr">
        <is>
          <t>31000</t>
        </is>
      </c>
      <c r="F874" s="65" t="inlineStr">
        <is>
          <t>Toulouse</t>
        </is>
      </c>
      <c r="G874" s="65" t="inlineStr">
        <is>
          <t>Google Ads</t>
        </is>
      </c>
      <c r="H874" s="66" t="n">
        <v>46002</v>
      </c>
      <c r="I874" s="65" t="inlineStr">
        <is>
          <t>Bon payeur</t>
        </is>
      </c>
    </row>
    <row r="875">
      <c r="A875" s="65" t="inlineStr">
        <is>
          <t>CLI-0829</t>
        </is>
      </c>
      <c r="B875" s="65" t="inlineStr">
        <is>
          <t>Foncia Occitanie 82</t>
        </is>
      </c>
      <c r="C875" s="65" t="inlineStr">
        <is>
          <t>Syndic</t>
        </is>
      </c>
      <c r="D875" s="65" t="inlineStr">
        <is>
          <t>Castelnau-le-Lez</t>
        </is>
      </c>
      <c r="E875" s="65" t="inlineStr">
        <is>
          <t>34170</t>
        </is>
      </c>
      <c r="F875" s="65" t="inlineStr">
        <is>
          <t>Montpellier</t>
        </is>
      </c>
      <c r="G875" s="65" t="inlineStr">
        <is>
          <t>Partenaire</t>
        </is>
      </c>
      <c r="H875" s="66" t="n">
        <v>46004</v>
      </c>
      <c r="I875" s="65" t="inlineStr">
        <is>
          <t>Lent</t>
        </is>
      </c>
    </row>
    <row r="876">
      <c r="A876" s="65" t="inlineStr">
        <is>
          <t>CLI-0830</t>
        </is>
      </c>
      <c r="B876" s="65" t="inlineStr">
        <is>
          <t>Cabinet dentaire Ansel 81</t>
        </is>
      </c>
      <c r="C876" s="65" t="inlineStr">
        <is>
          <t>Professionnel</t>
        </is>
      </c>
      <c r="D876" s="65" t="inlineStr">
        <is>
          <t>Mérignac</t>
        </is>
      </c>
      <c r="E876" s="65" t="inlineStr">
        <is>
          <t>33700</t>
        </is>
      </c>
      <c r="F876" s="65" t="inlineStr">
        <is>
          <t>Bordeaux</t>
        </is>
      </c>
      <c r="G876" s="65" t="inlineStr">
        <is>
          <t>Bouche-à-oreille</t>
        </is>
      </c>
      <c r="H876" s="66" t="n">
        <v>46005</v>
      </c>
      <c r="I876" s="65" t="inlineStr">
        <is>
          <t>Standard</t>
        </is>
      </c>
    </row>
    <row r="877">
      <c r="A877" s="65" t="inlineStr">
        <is>
          <t>CLI-0831</t>
        </is>
      </c>
      <c r="B877" s="65" t="inlineStr">
        <is>
          <t>Menuiserie Lacoste 16</t>
        </is>
      </c>
      <c r="C877" s="65" t="inlineStr">
        <is>
          <t>Professionnel</t>
        </is>
      </c>
      <c r="D877" s="65" t="inlineStr">
        <is>
          <t>Blagnac</t>
        </is>
      </c>
      <c r="E877" s="65" t="inlineStr">
        <is>
          <t>31700</t>
        </is>
      </c>
      <c r="F877" s="65" t="inlineStr">
        <is>
          <t>Toulouse</t>
        </is>
      </c>
      <c r="G877" s="65" t="inlineStr">
        <is>
          <t>Google Ads</t>
        </is>
      </c>
      <c r="H877" s="66" t="n">
        <v>46008</v>
      </c>
      <c r="I877" s="65" t="inlineStr">
        <is>
          <t>Bon payeur</t>
        </is>
      </c>
    </row>
    <row r="878">
      <c r="A878" s="65" t="inlineStr">
        <is>
          <t>CLI-0832</t>
        </is>
      </c>
      <c r="B878" s="65" t="inlineStr">
        <is>
          <t>CCAS de Muret 70</t>
        </is>
      </c>
      <c r="C878" s="65" t="inlineStr">
        <is>
          <t>Collectivité</t>
        </is>
      </c>
      <c r="D878" s="65" t="inlineStr">
        <is>
          <t>Sète</t>
        </is>
      </c>
      <c r="E878" s="65" t="inlineStr">
        <is>
          <t>34200</t>
        </is>
      </c>
      <c r="F878" s="65" t="inlineStr">
        <is>
          <t>Montpellier</t>
        </is>
      </c>
      <c r="G878" s="65" t="inlineStr">
        <is>
          <t>Bouche-à-oreille</t>
        </is>
      </c>
      <c r="H878" s="66" t="n">
        <v>46009</v>
      </c>
      <c r="I878" s="65" t="inlineStr">
        <is>
          <t>Standard</t>
        </is>
      </c>
    </row>
    <row r="879">
      <c r="A879" s="65" t="inlineStr">
        <is>
          <t>CLI-0833</t>
        </is>
      </c>
      <c r="B879" s="65" t="inlineStr">
        <is>
          <t>Supérette Vival 63</t>
        </is>
      </c>
      <c r="C879" s="65" t="inlineStr">
        <is>
          <t>Syndic</t>
        </is>
      </c>
      <c r="D879" s="65" t="inlineStr">
        <is>
          <t>Sète</t>
        </is>
      </c>
      <c r="E879" s="65" t="inlineStr">
        <is>
          <t>34200</t>
        </is>
      </c>
      <c r="F879" s="65" t="inlineStr">
        <is>
          <t>Montpellier</t>
        </is>
      </c>
      <c r="G879" s="65" t="inlineStr">
        <is>
          <t>Partenaire</t>
        </is>
      </c>
      <c r="H879" s="66" t="n">
        <v>46010</v>
      </c>
      <c r="I879" s="65" t="inlineStr">
        <is>
          <t>Standard</t>
        </is>
      </c>
    </row>
    <row r="880">
      <c r="A880" s="65" t="inlineStr">
        <is>
          <t>CLI-0834</t>
        </is>
      </c>
      <c r="B880" s="65" t="inlineStr">
        <is>
          <t>Valérie Nguyen</t>
        </is>
      </c>
      <c r="C880" s="65" t="inlineStr">
        <is>
          <t>Particulier</t>
        </is>
      </c>
      <c r="D880" s="65" t="inlineStr">
        <is>
          <t>Castelnau-le-Lez</t>
        </is>
      </c>
      <c r="E880" s="65" t="inlineStr">
        <is>
          <t>34170</t>
        </is>
      </c>
      <c r="F880" s="65" t="inlineStr">
        <is>
          <t>Montpellier</t>
        </is>
      </c>
      <c r="G880" s="65" t="inlineStr">
        <is>
          <t>Site web</t>
        </is>
      </c>
      <c r="H880" s="66" t="n">
        <v>46012</v>
      </c>
      <c r="I880" s="65" t="inlineStr">
        <is>
          <t>Standard</t>
        </is>
      </c>
    </row>
    <row r="881">
      <c r="A881" s="65" t="inlineStr">
        <is>
          <t>CLI-0835</t>
        </is>
      </c>
      <c r="B881" s="65" t="inlineStr">
        <is>
          <t>Cabinet comptable Serval 40</t>
        </is>
      </c>
      <c r="C881" s="65" t="inlineStr">
        <is>
          <t>Syndic</t>
        </is>
      </c>
      <c r="D881" s="65" t="inlineStr">
        <is>
          <t>Montpellier</t>
        </is>
      </c>
      <c r="E881" s="65" t="inlineStr">
        <is>
          <t>34000</t>
        </is>
      </c>
      <c r="F881" s="65" t="inlineStr">
        <is>
          <t>Montpellier</t>
        </is>
      </c>
      <c r="G881" s="65" t="inlineStr">
        <is>
          <t>Bouche-à-oreille</t>
        </is>
      </c>
      <c r="H881" s="66" t="n">
        <v>46014</v>
      </c>
      <c r="I881" s="65" t="inlineStr">
        <is>
          <t>Lent</t>
        </is>
      </c>
    </row>
    <row r="882">
      <c r="A882" s="65" t="inlineStr">
        <is>
          <t>CLI-0836</t>
        </is>
      </c>
      <c r="B882" s="65" t="inlineStr">
        <is>
          <t>Groupe scolaire Jean-Jaurès 23</t>
        </is>
      </c>
      <c r="C882" s="65" t="inlineStr">
        <is>
          <t>Collectivité</t>
        </is>
      </c>
      <c r="D882" s="65" t="inlineStr">
        <is>
          <t>Lattes</t>
        </is>
      </c>
      <c r="E882" s="65" t="inlineStr">
        <is>
          <t>34970</t>
        </is>
      </c>
      <c r="F882" s="65" t="inlineStr">
        <is>
          <t>Montpellier</t>
        </is>
      </c>
      <c r="G882" s="65" t="inlineStr">
        <is>
          <t>Bouche-à-oreille</t>
        </is>
      </c>
      <c r="H882" s="66" t="n">
        <v>46015</v>
      </c>
      <c r="I882" s="65" t="inlineStr">
        <is>
          <t>Bon payeur</t>
        </is>
      </c>
    </row>
    <row r="883">
      <c r="A883" s="65" t="inlineStr">
        <is>
          <t>CLI-0837</t>
        </is>
      </c>
      <c r="B883" s="65" t="inlineStr">
        <is>
          <t>Gérard Millet</t>
        </is>
      </c>
      <c r="C883" s="65" t="inlineStr">
        <is>
          <t>Particulier</t>
        </is>
      </c>
      <c r="D883" s="65" t="inlineStr">
        <is>
          <t>Toulouse</t>
        </is>
      </c>
      <c r="E883" s="65" t="inlineStr">
        <is>
          <t>31000</t>
        </is>
      </c>
      <c r="F883" s="65" t="inlineStr">
        <is>
          <t>Toulouse</t>
        </is>
      </c>
      <c r="G883" s="65" t="inlineStr">
        <is>
          <t>Prospection</t>
        </is>
      </c>
      <c r="H883" s="66" t="n">
        <v>46016</v>
      </c>
      <c r="I883" s="65" t="inlineStr">
        <is>
          <t>Bon payeur</t>
        </is>
      </c>
    </row>
    <row r="884">
      <c r="A884" s="65" t="inlineStr">
        <is>
          <t>CLI-0838</t>
        </is>
      </c>
      <c r="B884" s="65" t="inlineStr">
        <is>
          <t>Boulangerie Marchetti 80</t>
        </is>
      </c>
      <c r="C884" s="65" t="inlineStr">
        <is>
          <t>Collectivité</t>
        </is>
      </c>
      <c r="D884" s="65" t="inlineStr">
        <is>
          <t>Colomiers</t>
        </is>
      </c>
      <c r="E884" s="65" t="inlineStr">
        <is>
          <t>31770</t>
        </is>
      </c>
      <c r="F884" s="65" t="inlineStr">
        <is>
          <t>Toulouse</t>
        </is>
      </c>
      <c r="G884" s="65" t="inlineStr">
        <is>
          <t>Prospection</t>
        </is>
      </c>
      <c r="H884" s="66" t="n">
        <v>46018</v>
      </c>
      <c r="I884" s="65" t="inlineStr">
        <is>
          <t>Standard</t>
        </is>
      </c>
    </row>
    <row r="885">
      <c r="A885" s="65" t="inlineStr">
        <is>
          <t>CLI-0839</t>
        </is>
      </c>
      <c r="B885" s="65" t="inlineStr">
        <is>
          <t>Supérette Vival 73</t>
        </is>
      </c>
      <c r="C885" s="65" t="inlineStr">
        <is>
          <t>Syndic</t>
        </is>
      </c>
      <c r="D885" s="65" t="inlineStr">
        <is>
          <t>Tournefeuille</t>
        </is>
      </c>
      <c r="E885" s="65" t="inlineStr">
        <is>
          <t>31170</t>
        </is>
      </c>
      <c r="F885" s="65" t="inlineStr">
        <is>
          <t>Toulouse</t>
        </is>
      </c>
      <c r="G885" s="65" t="inlineStr">
        <is>
          <t>Partenaire</t>
        </is>
      </c>
      <c r="H885" s="66" t="n">
        <v>46019</v>
      </c>
      <c r="I885" s="65" t="inlineStr">
        <is>
          <t>Lent</t>
        </is>
      </c>
    </row>
    <row r="886">
      <c r="A886" s="65" t="inlineStr">
        <is>
          <t>CLI-0840</t>
        </is>
      </c>
      <c r="B886" s="65" t="inlineStr">
        <is>
          <t>Résidence Belvédère 62</t>
        </is>
      </c>
      <c r="C886" s="65" t="inlineStr">
        <is>
          <t>Professionnel</t>
        </is>
      </c>
      <c r="D886" s="65" t="inlineStr">
        <is>
          <t>Bordeaux</t>
        </is>
      </c>
      <c r="E886" s="65" t="inlineStr">
        <is>
          <t>33000</t>
        </is>
      </c>
      <c r="F886" s="65" t="inlineStr">
        <is>
          <t>Bordeaux</t>
        </is>
      </c>
      <c r="G886" s="65" t="inlineStr">
        <is>
          <t>Google Ads</t>
        </is>
      </c>
      <c r="H886" s="66" t="n">
        <v>46020</v>
      </c>
      <c r="I886" s="65" t="inlineStr">
        <is>
          <t>Standard</t>
        </is>
      </c>
    </row>
    <row r="887">
      <c r="A887" s="65" t="inlineStr">
        <is>
          <t>CLI-0841</t>
        </is>
      </c>
      <c r="B887" s="65" t="inlineStr">
        <is>
          <t>SCI Les Tilleuls 69</t>
        </is>
      </c>
      <c r="C887" s="65" t="inlineStr">
        <is>
          <t>Collectivité</t>
        </is>
      </c>
      <c r="D887" s="65" t="inlineStr">
        <is>
          <t>Colomiers</t>
        </is>
      </c>
      <c r="E887" s="65" t="inlineStr">
        <is>
          <t>31770</t>
        </is>
      </c>
      <c r="F887" s="65" t="inlineStr">
        <is>
          <t>Toulouse</t>
        </is>
      </c>
      <c r="G887" s="65" t="inlineStr">
        <is>
          <t>Bouche-à-oreille</t>
        </is>
      </c>
      <c r="H887" s="66" t="n">
        <v>46022</v>
      </c>
      <c r="I887" s="65" t="inlineStr">
        <is>
          <t>Standard</t>
        </is>
      </c>
    </row>
    <row r="888">
      <c r="A888" s="65" t="inlineStr">
        <is>
          <t>CLI-0842</t>
        </is>
      </c>
      <c r="B888" s="65" t="inlineStr">
        <is>
          <t>Yasmine Guerin</t>
        </is>
      </c>
      <c r="C888" s="65" t="inlineStr">
        <is>
          <t>Particulier</t>
        </is>
      </c>
      <c r="D888" s="65" t="inlineStr">
        <is>
          <t>Sète</t>
        </is>
      </c>
      <c r="E888" s="65" t="inlineStr">
        <is>
          <t>34200</t>
        </is>
      </c>
      <c r="F888" s="65" t="inlineStr">
        <is>
          <t>Montpellier</t>
        </is>
      </c>
      <c r="G888" s="65" t="inlineStr">
        <is>
          <t>Prospection</t>
        </is>
      </c>
      <c r="H888" s="66" t="n">
        <v>46023</v>
      </c>
      <c r="I888" s="65" t="inlineStr">
        <is>
          <t>Standard</t>
        </is>
      </c>
    </row>
    <row r="889">
      <c r="A889" s="65" t="inlineStr">
        <is>
          <t>CLI-0843</t>
        </is>
      </c>
      <c r="B889" s="65" t="inlineStr">
        <is>
          <t>Pharmacie Centrale 6</t>
        </is>
      </c>
      <c r="C889" s="65" t="inlineStr">
        <is>
          <t>Professionnel</t>
        </is>
      </c>
      <c r="D889" s="65" t="inlineStr">
        <is>
          <t>Muret</t>
        </is>
      </c>
      <c r="E889" s="65" t="inlineStr">
        <is>
          <t>31600</t>
        </is>
      </c>
      <c r="F889" s="65" t="inlineStr">
        <is>
          <t>Toulouse</t>
        </is>
      </c>
      <c r="G889" s="65" t="inlineStr">
        <is>
          <t>Site web</t>
        </is>
      </c>
      <c r="H889" s="66" t="n">
        <v>46027</v>
      </c>
      <c r="I889" s="65" t="inlineStr">
        <is>
          <t>Standard</t>
        </is>
      </c>
    </row>
    <row r="890">
      <c r="A890" s="65" t="inlineStr">
        <is>
          <t>CLI-0844</t>
        </is>
      </c>
      <c r="B890" s="65" t="inlineStr">
        <is>
          <t>Boulangerie Marchetti 69</t>
        </is>
      </c>
      <c r="C890" s="65" t="inlineStr">
        <is>
          <t>Syndic</t>
        </is>
      </c>
      <c r="D890" s="65" t="inlineStr">
        <is>
          <t>Colomiers</t>
        </is>
      </c>
      <c r="E890" s="65" t="inlineStr">
        <is>
          <t>31770</t>
        </is>
      </c>
      <c r="F890" s="65" t="inlineStr">
        <is>
          <t>Toulouse</t>
        </is>
      </c>
      <c r="G890" s="65" t="inlineStr">
        <is>
          <t>Site web</t>
        </is>
      </c>
      <c r="H890" s="66" t="n">
        <v>46028</v>
      </c>
      <c r="I890" s="65" t="inlineStr">
        <is>
          <t>Bon payeur</t>
        </is>
      </c>
    </row>
    <row r="891">
      <c r="A891" s="65" t="inlineStr">
        <is>
          <t>CLI-0845</t>
        </is>
      </c>
      <c r="B891" s="65" t="inlineStr">
        <is>
          <t>Syndic Gestion Aquitaine 69</t>
        </is>
      </c>
      <c r="C891" s="65" t="inlineStr">
        <is>
          <t>Syndic</t>
        </is>
      </c>
      <c r="D891" s="65" t="inlineStr">
        <is>
          <t>Montpellier</t>
        </is>
      </c>
      <c r="E891" s="65" t="inlineStr">
        <is>
          <t>34000</t>
        </is>
      </c>
      <c r="F891" s="65" t="inlineStr">
        <is>
          <t>Montpellier</t>
        </is>
      </c>
      <c r="G891" s="65" t="inlineStr">
        <is>
          <t>Partenaire</t>
        </is>
      </c>
      <c r="H891" s="66" t="n">
        <v>46029</v>
      </c>
      <c r="I891" s="65" t="inlineStr">
        <is>
          <t>Standard</t>
        </is>
      </c>
    </row>
    <row r="892">
      <c r="A892" s="65" t="inlineStr">
        <is>
          <t>CLI-0846</t>
        </is>
      </c>
      <c r="B892" s="65" t="inlineStr">
        <is>
          <t>Foncia Occitanie 48</t>
        </is>
      </c>
      <c r="C892" s="65" t="inlineStr">
        <is>
          <t>Syndic</t>
        </is>
      </c>
      <c r="D892" s="65" t="inlineStr">
        <is>
          <t>Bordeaux</t>
        </is>
      </c>
      <c r="E892" s="65" t="inlineStr">
        <is>
          <t>33000</t>
        </is>
      </c>
      <c r="F892" s="65" t="inlineStr">
        <is>
          <t>Bordeaux</t>
        </is>
      </c>
      <c r="G892" s="65" t="inlineStr">
        <is>
          <t>Prospection</t>
        </is>
      </c>
      <c r="H892" s="66" t="n">
        <v>46030</v>
      </c>
      <c r="I892" s="65" t="inlineStr">
        <is>
          <t>Standard</t>
        </is>
      </c>
    </row>
    <row r="893">
      <c r="A893" s="65" t="inlineStr">
        <is>
          <t>CLI-0847</t>
        </is>
      </c>
      <c r="B893" s="65" t="inlineStr">
        <is>
          <t>Auto-école Conduite Plus 80</t>
        </is>
      </c>
      <c r="C893" s="65" t="inlineStr">
        <is>
          <t>Professionnel</t>
        </is>
      </c>
      <c r="D893" s="65" t="inlineStr">
        <is>
          <t>Blagnac</t>
        </is>
      </c>
      <c r="E893" s="65" t="inlineStr">
        <is>
          <t>31700</t>
        </is>
      </c>
      <c r="F893" s="65" t="inlineStr">
        <is>
          <t>Toulouse</t>
        </is>
      </c>
      <c r="G893" s="65" t="inlineStr">
        <is>
          <t>Partenaire</t>
        </is>
      </c>
      <c r="H893" s="66" t="n">
        <v>46034</v>
      </c>
      <c r="I893" s="65" t="inlineStr">
        <is>
          <t>Standard</t>
        </is>
      </c>
    </row>
    <row r="894">
      <c r="A894" s="65" t="inlineStr">
        <is>
          <t>CLI-0848</t>
        </is>
      </c>
      <c r="B894" s="65" t="inlineStr">
        <is>
          <t>Garage Autoplus 74</t>
        </is>
      </c>
      <c r="C894" s="65" t="inlineStr">
        <is>
          <t>Professionnel</t>
        </is>
      </c>
      <c r="D894" s="65" t="inlineStr">
        <is>
          <t>Bordeaux</t>
        </is>
      </c>
      <c r="E894" s="65" t="inlineStr">
        <is>
          <t>33000</t>
        </is>
      </c>
      <c r="F894" s="65" t="inlineStr">
        <is>
          <t>Bordeaux</t>
        </is>
      </c>
      <c r="G894" s="65" t="inlineStr">
        <is>
          <t>Bouche-à-oreille</t>
        </is>
      </c>
      <c r="H894" s="66" t="n">
        <v>46035</v>
      </c>
      <c r="I894" s="65" t="inlineStr">
        <is>
          <t>Bon payeur</t>
        </is>
      </c>
    </row>
    <row r="895">
      <c r="A895" s="65" t="inlineStr">
        <is>
          <t>CLI-0849</t>
        </is>
      </c>
      <c r="B895" s="65" t="inlineStr">
        <is>
          <t>SCI Les Tilleuls 25</t>
        </is>
      </c>
      <c r="C895" s="65" t="inlineStr">
        <is>
          <t>Collectivité</t>
        </is>
      </c>
      <c r="D895" s="65" t="inlineStr">
        <is>
          <t>Libourne</t>
        </is>
      </c>
      <c r="E895" s="65" t="inlineStr">
        <is>
          <t>33500</t>
        </is>
      </c>
      <c r="F895" s="65" t="inlineStr">
        <is>
          <t>Bordeaux</t>
        </is>
      </c>
      <c r="G895" s="65" t="inlineStr">
        <is>
          <t>Bouche-à-oreille</t>
        </is>
      </c>
      <c r="H895" s="66" t="n">
        <v>46036</v>
      </c>
      <c r="I895" s="65" t="inlineStr">
        <is>
          <t>Standard</t>
        </is>
      </c>
    </row>
    <row r="896">
      <c r="A896" s="65" t="inlineStr">
        <is>
          <t>CLI-0850</t>
        </is>
      </c>
      <c r="B896" s="65" t="inlineStr">
        <is>
          <t>Camille Nguyen</t>
        </is>
      </c>
      <c r="C896" s="65" t="inlineStr">
        <is>
          <t>Particulier</t>
        </is>
      </c>
      <c r="D896" s="65" t="inlineStr">
        <is>
          <t>Bordeaux</t>
        </is>
      </c>
      <c r="E896" s="65" t="inlineStr">
        <is>
          <t>33000</t>
        </is>
      </c>
      <c r="F896" s="65" t="inlineStr">
        <is>
          <t>Bordeaux</t>
        </is>
      </c>
      <c r="G896" s="65" t="inlineStr">
        <is>
          <t>Partenaire</t>
        </is>
      </c>
      <c r="H896" s="66" t="n">
        <v>46040</v>
      </c>
      <c r="I896" s="65" t="inlineStr">
        <is>
          <t>Standard</t>
        </is>
      </c>
    </row>
    <row r="897">
      <c r="A897" s="65" t="inlineStr">
        <is>
          <t>CLI-0851</t>
        </is>
      </c>
      <c r="B897" s="65" t="inlineStr">
        <is>
          <t>Laure Chevalier</t>
        </is>
      </c>
      <c r="C897" s="65" t="inlineStr">
        <is>
          <t>Particulier</t>
        </is>
      </c>
      <c r="D897" s="65" t="inlineStr">
        <is>
          <t>Sète</t>
        </is>
      </c>
      <c r="E897" s="65" t="inlineStr">
        <is>
          <t>34200</t>
        </is>
      </c>
      <c r="F897" s="65" t="inlineStr">
        <is>
          <t>Montpellier</t>
        </is>
      </c>
      <c r="G897" s="65" t="inlineStr">
        <is>
          <t>Site web</t>
        </is>
      </c>
      <c r="H897" s="66" t="n">
        <v>46041</v>
      </c>
      <c r="I897" s="65" t="inlineStr">
        <is>
          <t>Standard</t>
        </is>
      </c>
    </row>
    <row r="898">
      <c r="A898" s="65" t="inlineStr">
        <is>
          <t>CLI-0852</t>
        </is>
      </c>
      <c r="B898" s="65" t="inlineStr">
        <is>
          <t>Gérard Barbier</t>
        </is>
      </c>
      <c r="C898" s="65" t="inlineStr">
        <is>
          <t>Particulier</t>
        </is>
      </c>
      <c r="D898" s="65" t="inlineStr">
        <is>
          <t>Bègles</t>
        </is>
      </c>
      <c r="E898" s="65" t="inlineStr">
        <is>
          <t>33130</t>
        </is>
      </c>
      <c r="F898" s="65" t="inlineStr">
        <is>
          <t>Bordeaux</t>
        </is>
      </c>
      <c r="G898" s="65" t="inlineStr">
        <is>
          <t>Google Ads</t>
        </is>
      </c>
      <c r="H898" s="66" t="n">
        <v>46042</v>
      </c>
      <c r="I898" s="65" t="inlineStr">
        <is>
          <t>Standard</t>
        </is>
      </c>
    </row>
    <row r="899">
      <c r="A899" s="65" t="inlineStr">
        <is>
          <t>CLI-0853</t>
        </is>
      </c>
      <c r="B899" s="65" t="inlineStr">
        <is>
          <t>CCAS de Muret 62</t>
        </is>
      </c>
      <c r="C899" s="65" t="inlineStr">
        <is>
          <t>Professionnel</t>
        </is>
      </c>
      <c r="D899" s="65" t="inlineStr">
        <is>
          <t>Castelnau-le-Lez</t>
        </is>
      </c>
      <c r="E899" s="65" t="inlineStr">
        <is>
          <t>34170</t>
        </is>
      </c>
      <c r="F899" s="65" t="inlineStr">
        <is>
          <t>Montpellier</t>
        </is>
      </c>
      <c r="G899" s="65" t="inlineStr">
        <is>
          <t>Site web</t>
        </is>
      </c>
      <c r="H899" s="66" t="n">
        <v>46044</v>
      </c>
      <c r="I899" s="65" t="inlineStr">
        <is>
          <t>Bon payeur</t>
        </is>
      </c>
    </row>
    <row r="900">
      <c r="A900" s="65" t="inlineStr">
        <is>
          <t>CLI-0854</t>
        </is>
      </c>
      <c r="B900" s="65" t="inlineStr">
        <is>
          <t>Hugo Léger</t>
        </is>
      </c>
      <c r="C900" s="65" t="inlineStr">
        <is>
          <t>Particulier</t>
        </is>
      </c>
      <c r="D900" s="65" t="inlineStr">
        <is>
          <t>Blagnac</t>
        </is>
      </c>
      <c r="E900" s="65" t="inlineStr">
        <is>
          <t>31700</t>
        </is>
      </c>
      <c r="F900" s="65" t="inlineStr">
        <is>
          <t>Toulouse</t>
        </is>
      </c>
      <c r="G900" s="65" t="inlineStr">
        <is>
          <t>Partenaire</t>
        </is>
      </c>
      <c r="H900" s="66" t="n">
        <v>46045</v>
      </c>
      <c r="I900" s="65" t="inlineStr">
        <is>
          <t>Bon payeur</t>
        </is>
      </c>
    </row>
    <row r="901">
      <c r="A901" s="65" t="inlineStr">
        <is>
          <t>CLI-0855</t>
        </is>
      </c>
      <c r="B901" s="65" t="inlineStr">
        <is>
          <t>Serge Dubois</t>
        </is>
      </c>
      <c r="C901" s="65" t="inlineStr">
        <is>
          <t>Particulier</t>
        </is>
      </c>
      <c r="D901" s="65" t="inlineStr">
        <is>
          <t>Montpellier</t>
        </is>
      </c>
      <c r="E901" s="65" t="inlineStr">
        <is>
          <t>34000</t>
        </is>
      </c>
      <c r="F901" s="65" t="inlineStr">
        <is>
          <t>Montpellier</t>
        </is>
      </c>
      <c r="G901" s="65" t="inlineStr">
        <is>
          <t>Site web</t>
        </is>
      </c>
      <c r="H901" s="66" t="n">
        <v>46046</v>
      </c>
      <c r="I901" s="65" t="inlineStr">
        <is>
          <t>Standard</t>
        </is>
      </c>
    </row>
    <row r="902">
      <c r="A902" s="65" t="inlineStr">
        <is>
          <t>CLI-0856</t>
        </is>
      </c>
      <c r="B902" s="65" t="inlineStr">
        <is>
          <t>Groupe scolaire Jean-Jaurès 92</t>
        </is>
      </c>
      <c r="C902" s="65" t="inlineStr">
        <is>
          <t>Syndic</t>
        </is>
      </c>
      <c r="D902" s="65" t="inlineStr">
        <is>
          <t>Mérignac</t>
        </is>
      </c>
      <c r="E902" s="65" t="inlineStr">
        <is>
          <t>33700</t>
        </is>
      </c>
      <c r="F902" s="65" t="inlineStr">
        <is>
          <t>Bordeaux</t>
        </is>
      </c>
      <c r="G902" s="65" t="inlineStr">
        <is>
          <t>Prospection</t>
        </is>
      </c>
      <c r="H902" s="66" t="n">
        <v>46047</v>
      </c>
      <c r="I902" s="65" t="inlineStr">
        <is>
          <t>Bon payeur</t>
        </is>
      </c>
    </row>
    <row r="903">
      <c r="A903" s="65" t="inlineStr">
        <is>
          <t>CLI-0857</t>
        </is>
      </c>
      <c r="B903" s="65" t="inlineStr">
        <is>
          <t>Hélène Masson</t>
        </is>
      </c>
      <c r="C903" s="65" t="inlineStr">
        <is>
          <t>Particulier</t>
        </is>
      </c>
      <c r="D903" s="65" t="inlineStr">
        <is>
          <t>Libourne</t>
        </is>
      </c>
      <c r="E903" s="65" t="inlineStr">
        <is>
          <t>33500</t>
        </is>
      </c>
      <c r="F903" s="65" t="inlineStr">
        <is>
          <t>Bordeaux</t>
        </is>
      </c>
      <c r="G903" s="65" t="inlineStr">
        <is>
          <t>Site web</t>
        </is>
      </c>
      <c r="H903" s="66" t="n">
        <v>46049</v>
      </c>
      <c r="I903" s="65" t="inlineStr">
        <is>
          <t>Lent</t>
        </is>
      </c>
    </row>
    <row r="904">
      <c r="A904" s="65" t="inlineStr">
        <is>
          <t>CLI-0858</t>
        </is>
      </c>
      <c r="B904" s="65" t="inlineStr">
        <is>
          <t>Garage Autoplus 4</t>
        </is>
      </c>
      <c r="C904" s="65" t="inlineStr">
        <is>
          <t>Syndic</t>
        </is>
      </c>
      <c r="D904" s="65" t="inlineStr">
        <is>
          <t>Balma</t>
        </is>
      </c>
      <c r="E904" s="65" t="inlineStr">
        <is>
          <t>31130</t>
        </is>
      </c>
      <c r="F904" s="65" t="inlineStr">
        <is>
          <t>Toulouse</t>
        </is>
      </c>
      <c r="G904" s="65" t="inlineStr">
        <is>
          <t>Prospection</t>
        </is>
      </c>
      <c r="H904" s="66" t="n">
        <v>46050</v>
      </c>
      <c r="I904" s="65" t="inlineStr">
        <is>
          <t>Litigieux</t>
        </is>
      </c>
    </row>
    <row r="905">
      <c r="A905" s="65" t="inlineStr">
        <is>
          <t>CLI-0859</t>
        </is>
      </c>
      <c r="B905" s="65" t="inlineStr">
        <is>
          <t>Kevin Brun</t>
        </is>
      </c>
      <c r="C905" s="65" t="inlineStr">
        <is>
          <t>Particulier</t>
        </is>
      </c>
      <c r="D905" s="65" t="inlineStr">
        <is>
          <t>Bordeaux</t>
        </is>
      </c>
      <c r="E905" s="65" t="inlineStr">
        <is>
          <t>33000</t>
        </is>
      </c>
      <c r="F905" s="65" t="inlineStr">
        <is>
          <t>Bordeaux</t>
        </is>
      </c>
      <c r="G905" s="65" t="inlineStr">
        <is>
          <t>Google Ads</t>
        </is>
      </c>
      <c r="H905" s="66" t="n">
        <v>46051</v>
      </c>
      <c r="I905" s="65" t="inlineStr">
        <is>
          <t>Lent</t>
        </is>
      </c>
    </row>
    <row r="906">
      <c r="A906" s="65" t="inlineStr">
        <is>
          <t>CLI-0860</t>
        </is>
      </c>
      <c r="B906" s="65" t="inlineStr">
        <is>
          <t>William Nguyen</t>
        </is>
      </c>
      <c r="C906" s="65" t="inlineStr">
        <is>
          <t>Particulier</t>
        </is>
      </c>
      <c r="D906" s="65" t="inlineStr">
        <is>
          <t>Tournefeuille</t>
        </is>
      </c>
      <c r="E906" s="65" t="inlineStr">
        <is>
          <t>31170</t>
        </is>
      </c>
      <c r="F906" s="65" t="inlineStr">
        <is>
          <t>Toulouse</t>
        </is>
      </c>
      <c r="G906" s="65" t="inlineStr">
        <is>
          <t>Site web</t>
        </is>
      </c>
      <c r="H906" s="66" t="n">
        <v>46052</v>
      </c>
      <c r="I906" s="65" t="inlineStr">
        <is>
          <t>Bon payeur</t>
        </is>
      </c>
    </row>
    <row r="907">
      <c r="A907" s="65" t="inlineStr">
        <is>
          <t>CLI-0861</t>
        </is>
      </c>
      <c r="B907" s="65" t="inlineStr">
        <is>
          <t>Damien Dupuis</t>
        </is>
      </c>
      <c r="C907" s="65" t="inlineStr">
        <is>
          <t>Particulier</t>
        </is>
      </c>
      <c r="D907" s="65" t="inlineStr">
        <is>
          <t>Pessac</t>
        </is>
      </c>
      <c r="E907" s="65" t="inlineStr">
        <is>
          <t>33600</t>
        </is>
      </c>
      <c r="F907" s="65" t="inlineStr">
        <is>
          <t>Bordeaux</t>
        </is>
      </c>
      <c r="G907" s="65" t="inlineStr">
        <is>
          <t>Google Ads</t>
        </is>
      </c>
      <c r="H907" s="66" t="n">
        <v>46053</v>
      </c>
      <c r="I907" s="65" t="inlineStr">
        <is>
          <t>Lent</t>
        </is>
      </c>
    </row>
    <row r="908">
      <c r="A908" s="65" t="inlineStr">
        <is>
          <t>CLI-0862</t>
        </is>
      </c>
      <c r="B908" s="65" t="inlineStr">
        <is>
          <t>Damien Faure</t>
        </is>
      </c>
      <c r="C908" s="65" t="inlineStr">
        <is>
          <t>Particulier</t>
        </is>
      </c>
      <c r="D908" s="65" t="inlineStr">
        <is>
          <t>Toulouse</t>
        </is>
      </c>
      <c r="E908" s="65" t="inlineStr">
        <is>
          <t>31000</t>
        </is>
      </c>
      <c r="F908" s="65" t="inlineStr">
        <is>
          <t>Toulouse</t>
        </is>
      </c>
      <c r="G908" s="65" t="inlineStr">
        <is>
          <t>Prospection</t>
        </is>
      </c>
      <c r="H908" s="66" t="n">
        <v>46054</v>
      </c>
      <c r="I908" s="65" t="inlineStr">
        <is>
          <t>Lent</t>
        </is>
      </c>
    </row>
    <row r="909">
      <c r="A909" s="65" t="inlineStr">
        <is>
          <t>CLI-0863</t>
        </is>
      </c>
      <c r="B909" s="65" t="inlineStr">
        <is>
          <t>Supérette Vival 77</t>
        </is>
      </c>
      <c r="C909" s="65" t="inlineStr">
        <is>
          <t>Professionnel</t>
        </is>
      </c>
      <c r="D909" s="65" t="inlineStr">
        <is>
          <t>Montpellier</t>
        </is>
      </c>
      <c r="E909" s="65" t="inlineStr">
        <is>
          <t>34000</t>
        </is>
      </c>
      <c r="F909" s="65" t="inlineStr">
        <is>
          <t>Montpellier</t>
        </is>
      </c>
      <c r="G909" s="65" t="inlineStr">
        <is>
          <t>Google Ads</t>
        </is>
      </c>
      <c r="H909" s="66" t="n">
        <v>46055</v>
      </c>
      <c r="I909" s="65" t="inlineStr">
        <is>
          <t>Bon payeur</t>
        </is>
      </c>
    </row>
    <row r="910">
      <c r="A910" s="65" t="inlineStr">
        <is>
          <t>CLI-0864</t>
        </is>
      </c>
      <c r="B910" s="65" t="inlineStr">
        <is>
          <t>SARL Toitures Sud 31</t>
        </is>
      </c>
      <c r="C910" s="65" t="inlineStr">
        <is>
          <t>Professionnel</t>
        </is>
      </c>
      <c r="D910" s="65" t="inlineStr">
        <is>
          <t>Talence</t>
        </is>
      </c>
      <c r="E910" s="65" t="inlineStr">
        <is>
          <t>33400</t>
        </is>
      </c>
      <c r="F910" s="65" t="inlineStr">
        <is>
          <t>Bordeaux</t>
        </is>
      </c>
      <c r="G910" s="65" t="inlineStr">
        <is>
          <t>Google Ads</t>
        </is>
      </c>
      <c r="H910" s="66" t="n">
        <v>46057</v>
      </c>
      <c r="I910" s="65" t="inlineStr">
        <is>
          <t>Standard</t>
        </is>
      </c>
    </row>
    <row r="911">
      <c r="A911" s="65" t="inlineStr">
        <is>
          <t>CLI-0865</t>
        </is>
      </c>
      <c r="B911" s="65" t="inlineStr">
        <is>
          <t>Cabinet dentaire Ansel 95</t>
        </is>
      </c>
      <c r="C911" s="65" t="inlineStr">
        <is>
          <t>Collectivité</t>
        </is>
      </c>
      <c r="D911" s="65" t="inlineStr">
        <is>
          <t>Pessac</t>
        </is>
      </c>
      <c r="E911" s="65" t="inlineStr">
        <is>
          <t>33600</t>
        </is>
      </c>
      <c r="F911" s="65" t="inlineStr">
        <is>
          <t>Bordeaux</t>
        </is>
      </c>
      <c r="G911" s="65" t="inlineStr">
        <is>
          <t>Bouche-à-oreille</t>
        </is>
      </c>
      <c r="H911" s="66" t="n">
        <v>46060</v>
      </c>
      <c r="I911" s="65" t="inlineStr">
        <is>
          <t>Lent</t>
        </is>
      </c>
    </row>
    <row r="912">
      <c r="A912" s="65" t="inlineStr">
        <is>
          <t>CLI-0866</t>
        </is>
      </c>
      <c r="B912" s="65" t="inlineStr">
        <is>
          <t>Cédric Rey</t>
        </is>
      </c>
      <c r="C912" s="65" t="inlineStr">
        <is>
          <t>Particulier</t>
        </is>
      </c>
      <c r="D912" s="65" t="inlineStr">
        <is>
          <t>Libourne</t>
        </is>
      </c>
      <c r="E912" s="65" t="inlineStr">
        <is>
          <t>33500</t>
        </is>
      </c>
      <c r="F912" s="65" t="inlineStr">
        <is>
          <t>Bordeaux</t>
        </is>
      </c>
      <c r="G912" s="65" t="inlineStr">
        <is>
          <t>Prospection</t>
        </is>
      </c>
      <c r="H912" s="66" t="n">
        <v>46061</v>
      </c>
      <c r="I912" s="65" t="inlineStr">
        <is>
          <t>Bon payeur</t>
        </is>
      </c>
    </row>
    <row r="913">
      <c r="A913" s="65" t="inlineStr">
        <is>
          <t>CLI-0867</t>
        </is>
      </c>
      <c r="B913" s="65" t="inlineStr">
        <is>
          <t>Pauline Guerin</t>
        </is>
      </c>
      <c r="C913" s="65" t="inlineStr">
        <is>
          <t>Particulier</t>
        </is>
      </c>
      <c r="D913" s="65" t="inlineStr">
        <is>
          <t>Mérignac</t>
        </is>
      </c>
      <c r="E913" s="65" t="inlineStr">
        <is>
          <t>33700</t>
        </is>
      </c>
      <c r="F913" s="65" t="inlineStr">
        <is>
          <t>Bordeaux</t>
        </is>
      </c>
      <c r="G913" s="65" t="inlineStr">
        <is>
          <t>Google Ads</t>
        </is>
      </c>
      <c r="H913" s="66" t="n">
        <v>46062</v>
      </c>
      <c r="I913" s="65" t="inlineStr">
        <is>
          <t>Standard</t>
        </is>
      </c>
    </row>
    <row r="914">
      <c r="A914" s="65" t="inlineStr">
        <is>
          <t>CLI-0868</t>
        </is>
      </c>
      <c r="B914" s="65" t="inlineStr">
        <is>
          <t>Boulangerie Marchetti 26</t>
        </is>
      </c>
      <c r="C914" s="65" t="inlineStr">
        <is>
          <t>Collectivité</t>
        </is>
      </c>
      <c r="D914" s="65" t="inlineStr">
        <is>
          <t>Montpellier</t>
        </is>
      </c>
      <c r="E914" s="65" t="inlineStr">
        <is>
          <t>34000</t>
        </is>
      </c>
      <c r="F914" s="65" t="inlineStr">
        <is>
          <t>Montpellier</t>
        </is>
      </c>
      <c r="G914" s="65" t="inlineStr">
        <is>
          <t>Site web</t>
        </is>
      </c>
      <c r="H914" s="66" t="n">
        <v>46064</v>
      </c>
      <c r="I914" s="65" t="inlineStr">
        <is>
          <t>Lent</t>
        </is>
      </c>
    </row>
    <row r="915">
      <c r="A915" s="65" t="inlineStr">
        <is>
          <t>CLI-0869</t>
        </is>
      </c>
      <c r="B915" s="65" t="inlineStr">
        <is>
          <t>Émile Berger</t>
        </is>
      </c>
      <c r="C915" s="65" t="inlineStr">
        <is>
          <t>Particulier</t>
        </is>
      </c>
      <c r="D915" s="65" t="inlineStr">
        <is>
          <t>Pessac</t>
        </is>
      </c>
      <c r="E915" s="65" t="inlineStr">
        <is>
          <t>33600</t>
        </is>
      </c>
      <c r="F915" s="65" t="inlineStr">
        <is>
          <t>Bordeaux</t>
        </is>
      </c>
      <c r="G915" s="65" t="inlineStr">
        <is>
          <t>Bouche-à-oreille</t>
        </is>
      </c>
      <c r="H915" s="66" t="n">
        <v>46065</v>
      </c>
      <c r="I915" s="65" t="inlineStr">
        <is>
          <t>Standard</t>
        </is>
      </c>
    </row>
    <row r="916">
      <c r="A916" s="65" t="inlineStr">
        <is>
          <t>CLI-0870</t>
        </is>
      </c>
      <c r="B916" s="65" t="inlineStr">
        <is>
          <t>Mairie de Lattes 85</t>
        </is>
      </c>
      <c r="C916" s="65" t="inlineStr">
        <is>
          <t>Professionnel</t>
        </is>
      </c>
      <c r="D916" s="65" t="inlineStr">
        <is>
          <t>Pessac</t>
        </is>
      </c>
      <c r="E916" s="65" t="inlineStr">
        <is>
          <t>33600</t>
        </is>
      </c>
      <c r="F916" s="65" t="inlineStr">
        <is>
          <t>Bordeaux</t>
        </is>
      </c>
      <c r="G916" s="65" t="inlineStr">
        <is>
          <t>Partenaire</t>
        </is>
      </c>
      <c r="H916" s="66" t="n">
        <v>46066</v>
      </c>
      <c r="I916" s="65" t="inlineStr">
        <is>
          <t>Bon payeur</t>
        </is>
      </c>
    </row>
    <row r="917">
      <c r="A917" s="65" t="inlineStr">
        <is>
          <t>CLI-0871</t>
        </is>
      </c>
      <c r="B917" s="65" t="inlineStr">
        <is>
          <t>Résidence Les Oliviers 15</t>
        </is>
      </c>
      <c r="C917" s="65" t="inlineStr">
        <is>
          <t>Professionnel</t>
        </is>
      </c>
      <c r="D917" s="65" t="inlineStr">
        <is>
          <t>Lattes</t>
        </is>
      </c>
      <c r="E917" s="65" t="inlineStr">
        <is>
          <t>34970</t>
        </is>
      </c>
      <c r="F917" s="65" t="inlineStr">
        <is>
          <t>Montpellier</t>
        </is>
      </c>
      <c r="G917" s="65" t="inlineStr">
        <is>
          <t>Partenaire</t>
        </is>
      </c>
      <c r="H917" s="66" t="n">
        <v>46068</v>
      </c>
      <c r="I917" s="65" t="inlineStr">
        <is>
          <t>Standard</t>
        </is>
      </c>
    </row>
    <row r="918">
      <c r="A918" s="65" t="inlineStr">
        <is>
          <t>CLI-0872</t>
        </is>
      </c>
      <c r="B918" s="65" t="inlineStr">
        <is>
          <t>Salle de sport Ironfit 55</t>
        </is>
      </c>
      <c r="C918" s="65" t="inlineStr">
        <is>
          <t>Professionnel</t>
        </is>
      </c>
      <c r="D918" s="65" t="inlineStr">
        <is>
          <t>Bordeaux</t>
        </is>
      </c>
      <c r="E918" s="65" t="inlineStr">
        <is>
          <t>33000</t>
        </is>
      </c>
      <c r="F918" s="65" t="inlineStr">
        <is>
          <t>Bordeaux</t>
        </is>
      </c>
      <c r="G918" s="65" t="inlineStr">
        <is>
          <t>Site web</t>
        </is>
      </c>
      <c r="H918" s="66" t="n">
        <v>46069</v>
      </c>
      <c r="I918" s="65" t="inlineStr">
        <is>
          <t>Standard</t>
        </is>
      </c>
    </row>
    <row r="919">
      <c r="A919" s="65" t="inlineStr">
        <is>
          <t>CLI-0873</t>
        </is>
      </c>
      <c r="B919" s="65" t="inlineStr">
        <is>
          <t>Hélène Millet</t>
        </is>
      </c>
      <c r="C919" s="65" t="inlineStr">
        <is>
          <t>Particulier</t>
        </is>
      </c>
      <c r="D919" s="65" t="inlineStr">
        <is>
          <t>Bègles</t>
        </is>
      </c>
      <c r="E919" s="65" t="inlineStr">
        <is>
          <t>33130</t>
        </is>
      </c>
      <c r="F919" s="65" t="inlineStr">
        <is>
          <t>Bordeaux</t>
        </is>
      </c>
      <c r="G919" s="65" t="inlineStr">
        <is>
          <t>Prospection</t>
        </is>
      </c>
      <c r="H919" s="66" t="n">
        <v>46070</v>
      </c>
      <c r="I919" s="65" t="inlineStr">
        <is>
          <t>Standard</t>
        </is>
      </c>
    </row>
    <row r="920">
      <c r="A920" s="65" t="inlineStr">
        <is>
          <t>CLI-0874</t>
        </is>
      </c>
      <c r="B920" s="65" t="inlineStr">
        <is>
          <t>Clinique du Parc 29</t>
        </is>
      </c>
      <c r="C920" s="65" t="inlineStr">
        <is>
          <t>Collectivité</t>
        </is>
      </c>
      <c r="D920" s="65" t="inlineStr">
        <is>
          <t>Montpellier</t>
        </is>
      </c>
      <c r="E920" s="65" t="inlineStr">
        <is>
          <t>34000</t>
        </is>
      </c>
      <c r="F920" s="65" t="inlineStr">
        <is>
          <t>Montpellier</t>
        </is>
      </c>
      <c r="G920" s="65" t="inlineStr">
        <is>
          <t>Bouche-à-oreille</t>
        </is>
      </c>
      <c r="H920" s="66" t="n">
        <v>46071</v>
      </c>
      <c r="I920" s="65" t="inlineStr">
        <is>
          <t>Standard</t>
        </is>
      </c>
    </row>
    <row r="921">
      <c r="A921" s="65" t="inlineStr">
        <is>
          <t>CLI-0875</t>
        </is>
      </c>
      <c r="B921" s="65" t="inlineStr">
        <is>
          <t>Cabinet vétérinaire Dorel 60</t>
        </is>
      </c>
      <c r="C921" s="65" t="inlineStr">
        <is>
          <t>Professionnel</t>
        </is>
      </c>
      <c r="D921" s="65" t="inlineStr">
        <is>
          <t>Talence</t>
        </is>
      </c>
      <c r="E921" s="65" t="inlineStr">
        <is>
          <t>33400</t>
        </is>
      </c>
      <c r="F921" s="65" t="inlineStr">
        <is>
          <t>Bordeaux</t>
        </is>
      </c>
      <c r="G921" s="65" t="inlineStr">
        <is>
          <t>Annuaire pro</t>
        </is>
      </c>
      <c r="H921" s="66" t="n">
        <v>46072</v>
      </c>
      <c r="I921" s="65" t="inlineStr">
        <is>
          <t>Standard</t>
        </is>
      </c>
    </row>
    <row r="922">
      <c r="A922" s="65" t="inlineStr">
        <is>
          <t>CLI-0876</t>
        </is>
      </c>
      <c r="B922" s="65" t="inlineStr">
        <is>
          <t>SCI Les Tilleuls 58</t>
        </is>
      </c>
      <c r="C922" s="65" t="inlineStr">
        <is>
          <t>Collectivité</t>
        </is>
      </c>
      <c r="D922" s="65" t="inlineStr">
        <is>
          <t>Talence</t>
        </is>
      </c>
      <c r="E922" s="65" t="inlineStr">
        <is>
          <t>33400</t>
        </is>
      </c>
      <c r="F922" s="65" t="inlineStr">
        <is>
          <t>Bordeaux</t>
        </is>
      </c>
      <c r="G922" s="65" t="inlineStr">
        <is>
          <t>Bouche-à-oreille</t>
        </is>
      </c>
      <c r="H922" s="66" t="n">
        <v>46073</v>
      </c>
      <c r="I922" s="65" t="inlineStr">
        <is>
          <t>Bon payeur</t>
        </is>
      </c>
    </row>
    <row r="923">
      <c r="A923" s="65" t="inlineStr">
        <is>
          <t>CLI-0877</t>
        </is>
      </c>
      <c r="B923" s="65" t="inlineStr">
        <is>
          <t>Cabinet comptable Serval 4</t>
        </is>
      </c>
      <c r="C923" s="65" t="inlineStr">
        <is>
          <t>Professionnel</t>
        </is>
      </c>
      <c r="D923" s="65" t="inlineStr">
        <is>
          <t>Talence</t>
        </is>
      </c>
      <c r="E923" s="65" t="inlineStr">
        <is>
          <t>33400</t>
        </is>
      </c>
      <c r="F923" s="65" t="inlineStr">
        <is>
          <t>Bordeaux</t>
        </is>
      </c>
      <c r="G923" s="65" t="inlineStr">
        <is>
          <t>Partenaire</t>
        </is>
      </c>
      <c r="H923" s="66" t="n">
        <v>46074</v>
      </c>
      <c r="I923" s="65" t="inlineStr">
        <is>
          <t>Standard</t>
        </is>
      </c>
    </row>
    <row r="924">
      <c r="A924" s="65" t="inlineStr">
        <is>
          <t>CLI-0878</t>
        </is>
      </c>
      <c r="B924" s="65" t="inlineStr">
        <is>
          <t>Brasserie du Port 30</t>
        </is>
      </c>
      <c r="C924" s="65" t="inlineStr">
        <is>
          <t>Professionnel</t>
        </is>
      </c>
      <c r="D924" s="65" t="inlineStr">
        <is>
          <t>Montpellier</t>
        </is>
      </c>
      <c r="E924" s="65" t="inlineStr">
        <is>
          <t>34000</t>
        </is>
      </c>
      <c r="F924" s="65" t="inlineStr">
        <is>
          <t>Montpellier</t>
        </is>
      </c>
      <c r="G924" s="65" t="inlineStr">
        <is>
          <t>Prospection</t>
        </is>
      </c>
      <c r="H924" s="66" t="n">
        <v>46075</v>
      </c>
      <c r="I924" s="65" t="inlineStr">
        <is>
          <t>Lent</t>
        </is>
      </c>
    </row>
    <row r="925">
      <c r="A925" s="65" t="inlineStr">
        <is>
          <t>CLI-0879</t>
        </is>
      </c>
      <c r="B925" s="65" t="inlineStr">
        <is>
          <t>Cabinet dentaire Ansel 65</t>
        </is>
      </c>
      <c r="C925" s="65" t="inlineStr">
        <is>
          <t>Professionnel</t>
        </is>
      </c>
      <c r="D925" s="65" t="inlineStr">
        <is>
          <t>Sète</t>
        </is>
      </c>
      <c r="E925" s="65" t="inlineStr">
        <is>
          <t>34200</t>
        </is>
      </c>
      <c r="F925" s="65" t="inlineStr">
        <is>
          <t>Montpellier</t>
        </is>
      </c>
      <c r="G925" s="65" t="inlineStr">
        <is>
          <t>Bouche-à-oreille</t>
        </is>
      </c>
      <c r="H925" s="66" t="n">
        <v>46076</v>
      </c>
      <c r="I925" s="65" t="inlineStr">
        <is>
          <t>Standard</t>
        </is>
      </c>
    </row>
    <row r="926">
      <c r="A926" s="65" t="inlineStr">
        <is>
          <t>CLI-0880</t>
        </is>
      </c>
      <c r="B926" s="65" t="inlineStr">
        <is>
          <t>William Marchal</t>
        </is>
      </c>
      <c r="C926" s="65" t="inlineStr">
        <is>
          <t>Particulier</t>
        </is>
      </c>
      <c r="D926" s="65" t="inlineStr">
        <is>
          <t>Bègles</t>
        </is>
      </c>
      <c r="E926" s="65" t="inlineStr">
        <is>
          <t>33130</t>
        </is>
      </c>
      <c r="F926" s="65" t="inlineStr">
        <is>
          <t>Bordeaux</t>
        </is>
      </c>
      <c r="G926" s="65" t="inlineStr">
        <is>
          <t>Prospection</t>
        </is>
      </c>
      <c r="H926" s="66" t="n">
        <v>46077</v>
      </c>
      <c r="I926" s="65" t="inlineStr">
        <is>
          <t>Standard</t>
        </is>
      </c>
    </row>
    <row r="927">
      <c r="A927" s="65" t="inlineStr">
        <is>
          <t>CLI-0881</t>
        </is>
      </c>
      <c r="B927" s="65" t="inlineStr">
        <is>
          <t>SARL Toitures Sud 70</t>
        </is>
      </c>
      <c r="C927" s="65" t="inlineStr">
        <is>
          <t>Syndic</t>
        </is>
      </c>
      <c r="D927" s="65" t="inlineStr">
        <is>
          <t>Montpellier</t>
        </is>
      </c>
      <c r="E927" s="65" t="inlineStr">
        <is>
          <t>34000</t>
        </is>
      </c>
      <c r="F927" s="65" t="inlineStr">
        <is>
          <t>Montpellier</t>
        </is>
      </c>
      <c r="G927" s="65" t="inlineStr">
        <is>
          <t>Annuaire pro</t>
        </is>
      </c>
      <c r="H927" s="66" t="n">
        <v>46079</v>
      </c>
      <c r="I927" s="65" t="inlineStr">
        <is>
          <t>Lent</t>
        </is>
      </c>
    </row>
    <row r="928">
      <c r="A928" s="65" t="inlineStr">
        <is>
          <t>CLI-0882</t>
        </is>
      </c>
      <c r="B928" s="65" t="inlineStr">
        <is>
          <t>Marc Blanc</t>
        </is>
      </c>
      <c r="C928" s="65" t="inlineStr">
        <is>
          <t>Particulier</t>
        </is>
      </c>
      <c r="D928" s="65" t="inlineStr">
        <is>
          <t>Bordeaux</t>
        </is>
      </c>
      <c r="E928" s="65" t="inlineStr">
        <is>
          <t>33000</t>
        </is>
      </c>
      <c r="F928" s="65" t="inlineStr">
        <is>
          <t>Bordeaux</t>
        </is>
      </c>
      <c r="G928" s="65" t="inlineStr">
        <is>
          <t>Bouche-à-oreille</t>
        </is>
      </c>
      <c r="H928" s="66" t="n">
        <v>46080</v>
      </c>
      <c r="I928" s="65" t="inlineStr">
        <is>
          <t>Bon payeur</t>
        </is>
      </c>
    </row>
    <row r="929">
      <c r="A929" s="65" t="inlineStr">
        <is>
          <t>CLI-0883</t>
        </is>
      </c>
      <c r="B929" s="65" t="inlineStr">
        <is>
          <t>Cabinet Vergne Immobilier 24</t>
        </is>
      </c>
      <c r="C929" s="65" t="inlineStr">
        <is>
          <t>Professionnel</t>
        </is>
      </c>
      <c r="D929" s="65" t="inlineStr">
        <is>
          <t>Sète</t>
        </is>
      </c>
      <c r="E929" s="65" t="inlineStr">
        <is>
          <t>34200</t>
        </is>
      </c>
      <c r="F929" s="65" t="inlineStr">
        <is>
          <t>Montpellier</t>
        </is>
      </c>
      <c r="G929" s="65" t="inlineStr">
        <is>
          <t>Google Ads</t>
        </is>
      </c>
      <c r="H929" s="66" t="n">
        <v>46081</v>
      </c>
      <c r="I929" s="65" t="inlineStr">
        <is>
          <t>Lent</t>
        </is>
      </c>
    </row>
    <row r="930">
      <c r="A930" s="65" t="inlineStr">
        <is>
          <t>CLI-0884</t>
        </is>
      </c>
      <c r="B930" s="65" t="inlineStr">
        <is>
          <t>Tiphaine Lefèvre</t>
        </is>
      </c>
      <c r="C930" s="65" t="inlineStr">
        <is>
          <t>Particulier</t>
        </is>
      </c>
      <c r="D930" s="65" t="inlineStr">
        <is>
          <t>Balma</t>
        </is>
      </c>
      <c r="E930" s="65" t="inlineStr">
        <is>
          <t>31130</t>
        </is>
      </c>
      <c r="F930" s="65" t="inlineStr">
        <is>
          <t>Toulouse</t>
        </is>
      </c>
      <c r="G930" s="65" t="inlineStr">
        <is>
          <t>Site web</t>
        </is>
      </c>
      <c r="H930" s="66" t="n">
        <v>46082</v>
      </c>
      <c r="I930" s="65" t="inlineStr">
        <is>
          <t>Lent</t>
        </is>
      </c>
    </row>
    <row r="931">
      <c r="A931" s="65" t="inlineStr">
        <is>
          <t>CLI-0885</t>
        </is>
      </c>
      <c r="B931" s="65" t="inlineStr">
        <is>
          <t>SARL Toitures Sud 63</t>
        </is>
      </c>
      <c r="C931" s="65" t="inlineStr">
        <is>
          <t>Professionnel</t>
        </is>
      </c>
      <c r="D931" s="65" t="inlineStr">
        <is>
          <t>Libourne</t>
        </is>
      </c>
      <c r="E931" s="65" t="inlineStr">
        <is>
          <t>33500</t>
        </is>
      </c>
      <c r="F931" s="65" t="inlineStr">
        <is>
          <t>Bordeaux</t>
        </is>
      </c>
      <c r="G931" s="65" t="inlineStr">
        <is>
          <t>Annuaire pro</t>
        </is>
      </c>
      <c r="H931" s="66" t="n">
        <v>46083</v>
      </c>
      <c r="I931" s="65" t="inlineStr">
        <is>
          <t>Standard</t>
        </is>
      </c>
    </row>
    <row r="932">
      <c r="A932" s="65" t="inlineStr">
        <is>
          <t>CLI-0886</t>
        </is>
      </c>
      <c r="B932" s="65" t="inlineStr">
        <is>
          <t>Marc Girard</t>
        </is>
      </c>
      <c r="C932" s="65" t="inlineStr">
        <is>
          <t>Particulier</t>
        </is>
      </c>
      <c r="D932" s="65" t="inlineStr">
        <is>
          <t>Mérignac</t>
        </is>
      </c>
      <c r="E932" s="65" t="inlineStr">
        <is>
          <t>33700</t>
        </is>
      </c>
      <c r="F932" s="65" t="inlineStr">
        <is>
          <t>Bordeaux</t>
        </is>
      </c>
      <c r="G932" s="65" t="inlineStr">
        <is>
          <t>Annuaire pro</t>
        </is>
      </c>
      <c r="H932" s="66" t="n">
        <v>46084</v>
      </c>
      <c r="I932" s="65" t="inlineStr">
        <is>
          <t>Bon payeur</t>
        </is>
      </c>
    </row>
    <row r="933">
      <c r="A933" s="65" t="inlineStr">
        <is>
          <t>CLI-0887</t>
        </is>
      </c>
      <c r="B933" s="65" t="inlineStr">
        <is>
          <t>Gaëlle Lefèvre</t>
        </is>
      </c>
      <c r="C933" s="65" t="inlineStr">
        <is>
          <t>Particulier</t>
        </is>
      </c>
      <c r="D933" s="65" t="inlineStr">
        <is>
          <t>Montpellier</t>
        </is>
      </c>
      <c r="E933" s="65" t="inlineStr">
        <is>
          <t>34000</t>
        </is>
      </c>
      <c r="F933" s="65" t="inlineStr">
        <is>
          <t>Montpellier</t>
        </is>
      </c>
      <c r="G933" s="65" t="inlineStr">
        <is>
          <t>Site web</t>
        </is>
      </c>
      <c r="H933" s="66" t="n">
        <v>46088</v>
      </c>
      <c r="I933" s="65" t="inlineStr">
        <is>
          <t>Bon payeur</t>
        </is>
      </c>
    </row>
    <row r="934">
      <c r="A934" s="65" t="inlineStr">
        <is>
          <t>CLI-0888</t>
        </is>
      </c>
      <c r="B934" s="65" t="inlineStr">
        <is>
          <t>Ulysse Rey</t>
        </is>
      </c>
      <c r="C934" s="65" t="inlineStr">
        <is>
          <t>Particulier</t>
        </is>
      </c>
      <c r="D934" s="65" t="inlineStr">
        <is>
          <t>Talence</t>
        </is>
      </c>
      <c r="E934" s="65" t="inlineStr">
        <is>
          <t>33400</t>
        </is>
      </c>
      <c r="F934" s="65" t="inlineStr">
        <is>
          <t>Bordeaux</t>
        </is>
      </c>
      <c r="G934" s="65" t="inlineStr">
        <is>
          <t>Site web</t>
        </is>
      </c>
      <c r="H934" s="66" t="n">
        <v>46089</v>
      </c>
      <c r="I934" s="65" t="inlineStr">
        <is>
          <t>Bon payeur</t>
        </is>
      </c>
    </row>
    <row r="935">
      <c r="A935" s="65" t="inlineStr">
        <is>
          <t>CLI-0889</t>
        </is>
      </c>
      <c r="B935" s="65" t="inlineStr">
        <is>
          <t>Franck Da Silva</t>
        </is>
      </c>
      <c r="C935" s="65" t="inlineStr">
        <is>
          <t>Particulier</t>
        </is>
      </c>
      <c r="D935" s="65" t="inlineStr">
        <is>
          <t>Toulouse</t>
        </is>
      </c>
      <c r="E935" s="65" t="inlineStr">
        <is>
          <t>31000</t>
        </is>
      </c>
      <c r="F935" s="65" t="inlineStr">
        <is>
          <t>Toulouse</t>
        </is>
      </c>
      <c r="G935" s="65" t="inlineStr">
        <is>
          <t>Google Ads</t>
        </is>
      </c>
      <c r="H935" s="66" t="n">
        <v>46090</v>
      </c>
      <c r="I935" s="65" t="inlineStr">
        <is>
          <t>Bon payeur</t>
        </is>
      </c>
    </row>
    <row r="936">
      <c r="A936" s="65" t="inlineStr">
        <is>
          <t>CLI-0890</t>
        </is>
      </c>
      <c r="B936" s="65" t="inlineStr">
        <is>
          <t>Cabinet vétérinaire Dorel 22</t>
        </is>
      </c>
      <c r="C936" s="65" t="inlineStr">
        <is>
          <t>Collectivité</t>
        </is>
      </c>
      <c r="D936" s="65" t="inlineStr">
        <is>
          <t>Bordeaux</t>
        </is>
      </c>
      <c r="E936" s="65" t="inlineStr">
        <is>
          <t>33000</t>
        </is>
      </c>
      <c r="F936" s="65" t="inlineStr">
        <is>
          <t>Bordeaux</t>
        </is>
      </c>
      <c r="G936" s="65" t="inlineStr">
        <is>
          <t>Partenaire</t>
        </is>
      </c>
      <c r="H936" s="66" t="n">
        <v>46092</v>
      </c>
      <c r="I936" s="65" t="inlineStr">
        <is>
          <t>Standard</t>
        </is>
      </c>
    </row>
    <row r="937">
      <c r="A937" s="65" t="inlineStr">
        <is>
          <t>CLI-0891</t>
        </is>
      </c>
      <c r="B937" s="65" t="inlineStr">
        <is>
          <t>Hugo Poirier</t>
        </is>
      </c>
      <c r="C937" s="65" t="inlineStr">
        <is>
          <t>Particulier</t>
        </is>
      </c>
      <c r="D937" s="65" t="inlineStr">
        <is>
          <t>Colomiers</t>
        </is>
      </c>
      <c r="E937" s="65" t="inlineStr">
        <is>
          <t>31770</t>
        </is>
      </c>
      <c r="F937" s="65" t="inlineStr">
        <is>
          <t>Toulouse</t>
        </is>
      </c>
      <c r="G937" s="65" t="inlineStr">
        <is>
          <t>Google Ads</t>
        </is>
      </c>
      <c r="H937" s="66" t="n">
        <v>46093</v>
      </c>
      <c r="I937" s="65" t="inlineStr">
        <is>
          <t>Standard</t>
        </is>
      </c>
    </row>
    <row r="938">
      <c r="A938" s="65" t="inlineStr">
        <is>
          <t>CLI-0892</t>
        </is>
      </c>
      <c r="B938" s="65" t="inlineStr">
        <is>
          <t>Cabinet Vergne Immobilier 22</t>
        </is>
      </c>
      <c r="C938" s="65" t="inlineStr">
        <is>
          <t>Professionnel</t>
        </is>
      </c>
      <c r="D938" s="65" t="inlineStr">
        <is>
          <t>Talence</t>
        </is>
      </c>
      <c r="E938" s="65" t="inlineStr">
        <is>
          <t>33400</t>
        </is>
      </c>
      <c r="F938" s="65" t="inlineStr">
        <is>
          <t>Bordeaux</t>
        </is>
      </c>
      <c r="G938" s="65" t="inlineStr">
        <is>
          <t>Bouche-à-oreille</t>
        </is>
      </c>
      <c r="H938" s="66" t="n">
        <v>46094</v>
      </c>
      <c r="I938" s="65" t="inlineStr">
        <is>
          <t>Lent</t>
        </is>
      </c>
    </row>
    <row r="939">
      <c r="A939" s="65" t="inlineStr">
        <is>
          <t>CLI-0893</t>
        </is>
      </c>
      <c r="B939" s="65" t="inlineStr">
        <is>
          <t>Fanny Rey</t>
        </is>
      </c>
      <c r="C939" s="65" t="inlineStr">
        <is>
          <t>Particulier</t>
        </is>
      </c>
      <c r="D939" s="65" t="inlineStr">
        <is>
          <t>Bordeaux</t>
        </is>
      </c>
      <c r="E939" s="65" t="inlineStr">
        <is>
          <t>33000</t>
        </is>
      </c>
      <c r="F939" s="65" t="inlineStr">
        <is>
          <t>Bordeaux</t>
        </is>
      </c>
      <c r="G939" s="65" t="inlineStr">
        <is>
          <t>Google Ads</t>
        </is>
      </c>
      <c r="H939" s="66" t="n">
        <v>46095</v>
      </c>
      <c r="I939" s="65" t="inlineStr">
        <is>
          <t>Bon payeur</t>
        </is>
      </c>
    </row>
    <row r="940">
      <c r="A940" s="65" t="inlineStr">
        <is>
          <t>CLI-0894</t>
        </is>
      </c>
      <c r="B940" s="65" t="inlineStr">
        <is>
          <t>Brasserie du Port 51</t>
        </is>
      </c>
      <c r="C940" s="65" t="inlineStr">
        <is>
          <t>Syndic</t>
        </is>
      </c>
      <c r="D940" s="65" t="inlineStr">
        <is>
          <t>Montpellier</t>
        </is>
      </c>
      <c r="E940" s="65" t="inlineStr">
        <is>
          <t>34000</t>
        </is>
      </c>
      <c r="F940" s="65" t="inlineStr">
        <is>
          <t>Montpellier</t>
        </is>
      </c>
      <c r="G940" s="65" t="inlineStr">
        <is>
          <t>Site web</t>
        </is>
      </c>
      <c r="H940" s="66" t="n">
        <v>46096</v>
      </c>
      <c r="I940" s="65" t="inlineStr">
        <is>
          <t>Litigieux</t>
        </is>
      </c>
    </row>
    <row r="941">
      <c r="A941" s="65" t="inlineStr">
        <is>
          <t>CLI-0895</t>
        </is>
      </c>
      <c r="B941" s="65" t="inlineStr">
        <is>
          <t>Fanny Renard</t>
        </is>
      </c>
      <c r="C941" s="65" t="inlineStr">
        <is>
          <t>Particulier</t>
        </is>
      </c>
      <c r="D941" s="65" t="inlineStr">
        <is>
          <t>Tournefeuille</t>
        </is>
      </c>
      <c r="E941" s="65" t="inlineStr">
        <is>
          <t>31170</t>
        </is>
      </c>
      <c r="F941" s="65" t="inlineStr">
        <is>
          <t>Toulouse</t>
        </is>
      </c>
      <c r="G941" s="65" t="inlineStr">
        <is>
          <t>Prospection</t>
        </is>
      </c>
      <c r="H941" s="66" t="n">
        <v>46099</v>
      </c>
      <c r="I941" s="65" t="inlineStr">
        <is>
          <t>Lent</t>
        </is>
      </c>
    </row>
    <row r="942">
      <c r="A942" s="65" t="inlineStr">
        <is>
          <t>CLI-0896</t>
        </is>
      </c>
      <c r="B942" s="65" t="inlineStr">
        <is>
          <t>Tiphaine Nguyen</t>
        </is>
      </c>
      <c r="C942" s="65" t="inlineStr">
        <is>
          <t>Particulier</t>
        </is>
      </c>
      <c r="D942" s="65" t="inlineStr">
        <is>
          <t>Béziers</t>
        </is>
      </c>
      <c r="E942" s="65" t="inlineStr">
        <is>
          <t>34500</t>
        </is>
      </c>
      <c r="F942" s="65" t="inlineStr">
        <is>
          <t>Montpellier</t>
        </is>
      </c>
      <c r="G942" s="65" t="inlineStr">
        <is>
          <t>Google Ads</t>
        </is>
      </c>
      <c r="H942" s="66" t="n">
        <v>46100</v>
      </c>
      <c r="I942" s="65" t="inlineStr">
        <is>
          <t>Bon payeur</t>
        </is>
      </c>
    </row>
    <row r="943">
      <c r="A943" s="65" t="inlineStr">
        <is>
          <t>CLI-0897</t>
        </is>
      </c>
      <c r="B943" s="65" t="inlineStr">
        <is>
          <t>Nathalie Da Silva</t>
        </is>
      </c>
      <c r="C943" s="65" t="inlineStr">
        <is>
          <t>Particulier</t>
        </is>
      </c>
      <c r="D943" s="65" t="inlineStr">
        <is>
          <t>Colomiers</t>
        </is>
      </c>
      <c r="E943" s="65" t="inlineStr">
        <is>
          <t>31770</t>
        </is>
      </c>
      <c r="F943" s="65" t="inlineStr">
        <is>
          <t>Toulouse</t>
        </is>
      </c>
      <c r="G943" s="65" t="inlineStr">
        <is>
          <t>Bouche-à-oreille</t>
        </is>
      </c>
      <c r="H943" s="66" t="n">
        <v>46101</v>
      </c>
      <c r="I943" s="65" t="inlineStr">
        <is>
          <t>Standard</t>
        </is>
      </c>
    </row>
    <row r="944">
      <c r="A944" s="65" t="inlineStr">
        <is>
          <t>CLI-0898</t>
        </is>
      </c>
      <c r="B944" s="65" t="inlineStr">
        <is>
          <t>Menuiserie Lacoste 29</t>
        </is>
      </c>
      <c r="C944" s="65" t="inlineStr">
        <is>
          <t>Professionnel</t>
        </is>
      </c>
      <c r="D944" s="65" t="inlineStr">
        <is>
          <t>Mérignac</t>
        </is>
      </c>
      <c r="E944" s="65" t="inlineStr">
        <is>
          <t>33700</t>
        </is>
      </c>
      <c r="F944" s="65" t="inlineStr">
        <is>
          <t>Bordeaux</t>
        </is>
      </c>
      <c r="G944" s="65" t="inlineStr">
        <is>
          <t>Bouche-à-oreille</t>
        </is>
      </c>
      <c r="H944" s="66" t="n">
        <v>46103</v>
      </c>
      <c r="I944" s="65" t="inlineStr">
        <is>
          <t>Lent</t>
        </is>
      </c>
    </row>
    <row r="945">
      <c r="A945" s="65" t="inlineStr">
        <is>
          <t>CLI-0899</t>
        </is>
      </c>
      <c r="B945" s="65" t="inlineStr">
        <is>
          <t>Joëlle Roussel</t>
        </is>
      </c>
      <c r="C945" s="65" t="inlineStr">
        <is>
          <t>Particulier</t>
        </is>
      </c>
      <c r="D945" s="65" t="inlineStr">
        <is>
          <t>Toulouse</t>
        </is>
      </c>
      <c r="E945" s="65" t="inlineStr">
        <is>
          <t>31000</t>
        </is>
      </c>
      <c r="F945" s="65" t="inlineStr">
        <is>
          <t>Toulouse</t>
        </is>
      </c>
      <c r="G945" s="65" t="inlineStr">
        <is>
          <t>Bouche-à-oreille</t>
        </is>
      </c>
      <c r="H945" s="66" t="n">
        <v>46105</v>
      </c>
      <c r="I945" s="65" t="inlineStr">
        <is>
          <t>Standard</t>
        </is>
      </c>
    </row>
    <row r="946">
      <c r="A946" s="65" t="inlineStr">
        <is>
          <t>CLI-0900</t>
        </is>
      </c>
      <c r="B946" s="65" t="inlineStr">
        <is>
          <t>Béatrice Dubois</t>
        </is>
      </c>
      <c r="C946" s="65" t="inlineStr">
        <is>
          <t>Particulier</t>
        </is>
      </c>
      <c r="D946" s="65" t="inlineStr">
        <is>
          <t>Sète</t>
        </is>
      </c>
      <c r="E946" s="65" t="inlineStr">
        <is>
          <t>34200</t>
        </is>
      </c>
      <c r="F946" s="65" t="inlineStr">
        <is>
          <t>Montpellier</t>
        </is>
      </c>
      <c r="G946" s="65" t="inlineStr">
        <is>
          <t>Bouche-à-oreille</t>
        </is>
      </c>
      <c r="H946" s="66" t="n">
        <v>46107</v>
      </c>
      <c r="I946" s="65" t="inlineStr">
        <is>
          <t>Bon payeur</t>
        </is>
      </c>
    </row>
    <row r="947">
      <c r="A947" s="65" t="inlineStr">
        <is>
          <t>CLI-0901</t>
        </is>
      </c>
      <c r="B947" s="65" t="inlineStr">
        <is>
          <t>CCAS de Muret 38</t>
        </is>
      </c>
      <c r="C947" s="65" t="inlineStr">
        <is>
          <t>Syndic</t>
        </is>
      </c>
      <c r="D947" s="65" t="inlineStr">
        <is>
          <t>Lattes</t>
        </is>
      </c>
      <c r="E947" s="65" t="inlineStr">
        <is>
          <t>34970</t>
        </is>
      </c>
      <c r="F947" s="65" t="inlineStr">
        <is>
          <t>Montpellier</t>
        </is>
      </c>
      <c r="G947" s="65" t="inlineStr">
        <is>
          <t>Prospection</t>
        </is>
      </c>
      <c r="H947" s="66" t="n">
        <v>46108</v>
      </c>
      <c r="I947" s="65" t="inlineStr">
        <is>
          <t>Bon payeur</t>
        </is>
      </c>
    </row>
    <row r="948">
      <c r="A948" s="65" t="inlineStr">
        <is>
          <t>CLI-0902</t>
        </is>
      </c>
      <c r="B948" s="65" t="inlineStr">
        <is>
          <t>Résidence Belvédère 62</t>
        </is>
      </c>
      <c r="C948" s="65" t="inlineStr">
        <is>
          <t>Professionnel</t>
        </is>
      </c>
      <c r="D948" s="65" t="inlineStr">
        <is>
          <t>Bordeaux</t>
        </is>
      </c>
      <c r="E948" s="65" t="inlineStr">
        <is>
          <t>33000</t>
        </is>
      </c>
      <c r="F948" s="65" t="inlineStr">
        <is>
          <t>Bordeaux</t>
        </is>
      </c>
      <c r="G948" s="65" t="inlineStr">
        <is>
          <t>Site web</t>
        </is>
      </c>
      <c r="H948" s="66" t="n">
        <v>46112</v>
      </c>
      <c r="I948" s="65" t="inlineStr">
        <is>
          <t>Standard</t>
        </is>
      </c>
    </row>
    <row r="949">
      <c r="A949" s="65" t="inlineStr">
        <is>
          <t>CLI-0903</t>
        </is>
      </c>
      <c r="B949" s="65" t="inlineStr">
        <is>
          <t>Franck Rey</t>
        </is>
      </c>
      <c r="C949" s="65" t="inlineStr">
        <is>
          <t>Particulier</t>
        </is>
      </c>
      <c r="D949" s="65" t="inlineStr">
        <is>
          <t>Libourne</t>
        </is>
      </c>
      <c r="E949" s="65" t="inlineStr">
        <is>
          <t>33500</t>
        </is>
      </c>
      <c r="F949" s="65" t="inlineStr">
        <is>
          <t>Bordeaux</t>
        </is>
      </c>
      <c r="G949" s="65" t="inlineStr">
        <is>
          <t>Annuaire pro</t>
        </is>
      </c>
      <c r="H949" s="66" t="n">
        <v>46113</v>
      </c>
      <c r="I949" s="65" t="inlineStr">
        <is>
          <t>Standard</t>
        </is>
      </c>
    </row>
    <row r="950">
      <c r="A950" s="65" t="inlineStr">
        <is>
          <t>CLI-0904</t>
        </is>
      </c>
      <c r="B950" s="65" t="inlineStr">
        <is>
          <t>Tiphaine Da Silva</t>
        </is>
      </c>
      <c r="C950" s="65" t="inlineStr">
        <is>
          <t>Particulier</t>
        </is>
      </c>
      <c r="D950" s="65" t="inlineStr">
        <is>
          <t>Tournefeuille</t>
        </is>
      </c>
      <c r="E950" s="65" t="inlineStr">
        <is>
          <t>31170</t>
        </is>
      </c>
      <c r="F950" s="65" t="inlineStr">
        <is>
          <t>Toulouse</t>
        </is>
      </c>
      <c r="G950" s="65" t="inlineStr">
        <is>
          <t>Bouche-à-oreille</t>
        </is>
      </c>
      <c r="H950" s="66" t="n">
        <v>46114</v>
      </c>
      <c r="I950" s="65" t="inlineStr">
        <is>
          <t>Lent</t>
        </is>
      </c>
    </row>
    <row r="951">
      <c r="A951" s="65" t="inlineStr">
        <is>
          <t>CLI-0905</t>
        </is>
      </c>
      <c r="B951" s="65" t="inlineStr">
        <is>
          <t>Cabinet vétérinaire Dorel 20</t>
        </is>
      </c>
      <c r="C951" s="65" t="inlineStr">
        <is>
          <t>Professionnel</t>
        </is>
      </c>
      <c r="D951" s="65" t="inlineStr">
        <is>
          <t>Montpellier</t>
        </is>
      </c>
      <c r="E951" s="65" t="inlineStr">
        <is>
          <t>34000</t>
        </is>
      </c>
      <c r="F951" s="65" t="inlineStr">
        <is>
          <t>Montpellier</t>
        </is>
      </c>
      <c r="G951" s="65" t="inlineStr">
        <is>
          <t>Bouche-à-oreille</t>
        </is>
      </c>
      <c r="H951" s="66" t="n">
        <v>46115</v>
      </c>
      <c r="I951" s="65" t="inlineStr">
        <is>
          <t>Standard</t>
        </is>
      </c>
    </row>
    <row r="952">
      <c r="A952" s="65" t="inlineStr">
        <is>
          <t>CLI-0906</t>
        </is>
      </c>
      <c r="B952" s="65" t="inlineStr">
        <is>
          <t>Cabinet vétérinaire Dorel 14</t>
        </is>
      </c>
      <c r="C952" s="65" t="inlineStr">
        <is>
          <t>Professionnel</t>
        </is>
      </c>
      <c r="D952" s="65" t="inlineStr">
        <is>
          <t>Bordeaux</t>
        </is>
      </c>
      <c r="E952" s="65" t="inlineStr">
        <is>
          <t>33000</t>
        </is>
      </c>
      <c r="F952" s="65" t="inlineStr">
        <is>
          <t>Bordeaux</t>
        </is>
      </c>
      <c r="G952" s="65" t="inlineStr">
        <is>
          <t>Bouche-à-oreille</t>
        </is>
      </c>
      <c r="H952" s="66" t="n">
        <v>46118</v>
      </c>
      <c r="I952" s="65" t="inlineStr">
        <is>
          <t>Standard</t>
        </is>
      </c>
    </row>
    <row r="953">
      <c r="A953" s="65" t="inlineStr">
        <is>
          <t>CLI-0907</t>
        </is>
      </c>
      <c r="B953" s="65" t="inlineStr">
        <is>
          <t>Résidence Les Oliviers 50</t>
        </is>
      </c>
      <c r="C953" s="65" t="inlineStr">
        <is>
          <t>Professionnel</t>
        </is>
      </c>
      <c r="D953" s="65" t="inlineStr">
        <is>
          <t>Balma</t>
        </is>
      </c>
      <c r="E953" s="65" t="inlineStr">
        <is>
          <t>31130</t>
        </is>
      </c>
      <c r="F953" s="65" t="inlineStr">
        <is>
          <t>Toulouse</t>
        </is>
      </c>
      <c r="G953" s="65" t="inlineStr">
        <is>
          <t>Bouche-à-oreille</t>
        </is>
      </c>
      <c r="H953" s="66" t="n">
        <v>46119</v>
      </c>
      <c r="I953" s="65" t="inlineStr">
        <is>
          <t>Standard</t>
        </is>
      </c>
    </row>
    <row r="954">
      <c r="A954" s="65" t="inlineStr">
        <is>
          <t>CLI-0908</t>
        </is>
      </c>
      <c r="B954" s="65" t="inlineStr">
        <is>
          <t>Adrien Berger</t>
        </is>
      </c>
      <c r="C954" s="65" t="inlineStr">
        <is>
          <t>Particulier</t>
        </is>
      </c>
      <c r="D954" s="65" t="inlineStr">
        <is>
          <t>Toulouse</t>
        </is>
      </c>
      <c r="E954" s="65" t="inlineStr">
        <is>
          <t>31000</t>
        </is>
      </c>
      <c r="F954" s="65" t="inlineStr">
        <is>
          <t>Toulouse</t>
        </is>
      </c>
      <c r="G954" s="65" t="inlineStr">
        <is>
          <t>Bouche-à-oreille</t>
        </is>
      </c>
      <c r="H954" s="66" t="n">
        <v>46120</v>
      </c>
      <c r="I954" s="65" t="inlineStr">
        <is>
          <t>Standard</t>
        </is>
      </c>
    </row>
    <row r="955">
      <c r="A955" s="65" t="inlineStr">
        <is>
          <t>CLI-0909</t>
        </is>
      </c>
      <c r="B955" s="65" t="inlineStr">
        <is>
          <t>Damien Bonnet</t>
        </is>
      </c>
      <c r="C955" s="65" t="inlineStr">
        <is>
          <t>Particulier</t>
        </is>
      </c>
      <c r="D955" s="65" t="inlineStr">
        <is>
          <t>Colomiers</t>
        </is>
      </c>
      <c r="E955" s="65" t="inlineStr">
        <is>
          <t>31770</t>
        </is>
      </c>
      <c r="F955" s="65" t="inlineStr">
        <is>
          <t>Toulouse</t>
        </is>
      </c>
      <c r="G955" s="65" t="inlineStr">
        <is>
          <t>Bouche-à-oreille</t>
        </is>
      </c>
      <c r="H955" s="66" t="n">
        <v>46121</v>
      </c>
      <c r="I955" s="65" t="inlineStr">
        <is>
          <t>Bon payeur</t>
        </is>
      </c>
    </row>
    <row r="956">
      <c r="A956" s="65" t="inlineStr">
        <is>
          <t>CLI-0910</t>
        </is>
      </c>
      <c r="B956" s="65" t="inlineStr">
        <is>
          <t>CCAS de Muret 52</t>
        </is>
      </c>
      <c r="C956" s="65" t="inlineStr">
        <is>
          <t>Professionnel</t>
        </is>
      </c>
      <c r="D956" s="65" t="inlineStr">
        <is>
          <t>Bègles</t>
        </is>
      </c>
      <c r="E956" s="65" t="inlineStr">
        <is>
          <t>33130</t>
        </is>
      </c>
      <c r="F956" s="65" t="inlineStr">
        <is>
          <t>Bordeaux</t>
        </is>
      </c>
      <c r="G956" s="65" t="inlineStr">
        <is>
          <t>Site web</t>
        </is>
      </c>
      <c r="H956" s="66" t="n">
        <v>46123</v>
      </c>
      <c r="I956" s="65" t="inlineStr">
        <is>
          <t>Standard</t>
        </is>
      </c>
    </row>
    <row r="957">
      <c r="A957" s="65" t="inlineStr">
        <is>
          <t>CLI-0911</t>
        </is>
      </c>
      <c r="B957" s="65" t="inlineStr">
        <is>
          <t>Auto-école Conduite Plus 20</t>
        </is>
      </c>
      <c r="C957" s="65" t="inlineStr">
        <is>
          <t>Collectivité</t>
        </is>
      </c>
      <c r="D957" s="65" t="inlineStr">
        <is>
          <t>Mérignac</t>
        </is>
      </c>
      <c r="E957" s="65" t="inlineStr">
        <is>
          <t>33700</t>
        </is>
      </c>
      <c r="F957" s="65" t="inlineStr">
        <is>
          <t>Bordeaux</t>
        </is>
      </c>
      <c r="G957" s="65" t="inlineStr">
        <is>
          <t>Bouche-à-oreille</t>
        </is>
      </c>
      <c r="H957" s="66" t="n">
        <v>46124</v>
      </c>
      <c r="I957" s="65" t="inlineStr">
        <is>
          <t>Lent</t>
        </is>
      </c>
    </row>
    <row r="958">
      <c r="A958" s="65" t="inlineStr">
        <is>
          <t>CLI-0912</t>
        </is>
      </c>
      <c r="B958" s="65" t="inlineStr">
        <is>
          <t>Mairie de Lattes 88</t>
        </is>
      </c>
      <c r="C958" s="65" t="inlineStr">
        <is>
          <t>Syndic</t>
        </is>
      </c>
      <c r="D958" s="65" t="inlineStr">
        <is>
          <t>Mérignac</t>
        </is>
      </c>
      <c r="E958" s="65" t="inlineStr">
        <is>
          <t>33700</t>
        </is>
      </c>
      <c r="F958" s="65" t="inlineStr">
        <is>
          <t>Bordeaux</t>
        </is>
      </c>
      <c r="G958" s="65" t="inlineStr">
        <is>
          <t>Bouche-à-oreille</t>
        </is>
      </c>
      <c r="H958" s="66" t="n">
        <v>46126</v>
      </c>
      <c r="I958" s="65" t="inlineStr">
        <is>
          <t>Bon payeur</t>
        </is>
      </c>
    </row>
    <row r="959">
      <c r="A959" s="65" t="inlineStr">
        <is>
          <t>CLI-0913</t>
        </is>
      </c>
      <c r="B959" s="65" t="inlineStr">
        <is>
          <t>Syndic Gestion Aquitaine 99</t>
        </is>
      </c>
      <c r="C959" s="65" t="inlineStr">
        <is>
          <t>Professionnel</t>
        </is>
      </c>
      <c r="D959" s="65" t="inlineStr">
        <is>
          <t>Muret</t>
        </is>
      </c>
      <c r="E959" s="65" t="inlineStr">
        <is>
          <t>31600</t>
        </is>
      </c>
      <c r="F959" s="65" t="inlineStr">
        <is>
          <t>Toulouse</t>
        </is>
      </c>
      <c r="G959" s="65" t="inlineStr">
        <is>
          <t>Google Ads</t>
        </is>
      </c>
      <c r="H959" s="66" t="n">
        <v>46127</v>
      </c>
      <c r="I959" s="65" t="inlineStr">
        <is>
          <t>Bon payeur</t>
        </is>
      </c>
    </row>
    <row r="960">
      <c r="A960" s="65" t="inlineStr">
        <is>
          <t>CLI-0914</t>
        </is>
      </c>
      <c r="B960" s="65" t="inlineStr">
        <is>
          <t>Olivier Millet</t>
        </is>
      </c>
      <c r="C960" s="65" t="inlineStr">
        <is>
          <t>Particulier</t>
        </is>
      </c>
      <c r="D960" s="65" t="inlineStr">
        <is>
          <t>Libourne</t>
        </is>
      </c>
      <c r="E960" s="65" t="inlineStr">
        <is>
          <t>33500</t>
        </is>
      </c>
      <c r="F960" s="65" t="inlineStr">
        <is>
          <t>Bordeaux</t>
        </is>
      </c>
      <c r="G960" s="65" t="inlineStr">
        <is>
          <t>Bouche-à-oreille</t>
        </is>
      </c>
      <c r="H960" s="66" t="n">
        <v>46128</v>
      </c>
      <c r="I960" s="65" t="inlineStr">
        <is>
          <t>Bon payeur</t>
        </is>
      </c>
    </row>
    <row r="961">
      <c r="A961" s="65" t="inlineStr">
        <is>
          <t>CLI-0915</t>
        </is>
      </c>
      <c r="B961" s="65" t="inlineStr">
        <is>
          <t>Béatrice Vidal</t>
        </is>
      </c>
      <c r="C961" s="65" t="inlineStr">
        <is>
          <t>Particulier</t>
        </is>
      </c>
      <c r="D961" s="65" t="inlineStr">
        <is>
          <t>Bègles</t>
        </is>
      </c>
      <c r="E961" s="65" t="inlineStr">
        <is>
          <t>33130</t>
        </is>
      </c>
      <c r="F961" s="65" t="inlineStr">
        <is>
          <t>Bordeaux</t>
        </is>
      </c>
      <c r="G961" s="65" t="inlineStr">
        <is>
          <t>Site web</t>
        </is>
      </c>
      <c r="H961" s="66" t="n">
        <v>46130</v>
      </c>
      <c r="I961" s="65" t="inlineStr">
        <is>
          <t>Lent</t>
        </is>
      </c>
    </row>
    <row r="962">
      <c r="A962" s="65" t="inlineStr">
        <is>
          <t>CLI-0916</t>
        </is>
      </c>
      <c r="B962" s="65" t="inlineStr">
        <is>
          <t>William Perrin</t>
        </is>
      </c>
      <c r="C962" s="65" t="inlineStr">
        <is>
          <t>Particulier</t>
        </is>
      </c>
      <c r="D962" s="65" t="inlineStr">
        <is>
          <t>Toulouse</t>
        </is>
      </c>
      <c r="E962" s="65" t="inlineStr">
        <is>
          <t>31000</t>
        </is>
      </c>
      <c r="F962" s="65" t="inlineStr">
        <is>
          <t>Toulouse</t>
        </is>
      </c>
      <c r="G962" s="65" t="inlineStr">
        <is>
          <t>Annuaire pro</t>
        </is>
      </c>
      <c r="H962" s="66" t="n">
        <v>46131</v>
      </c>
      <c r="I962" s="65" t="inlineStr">
        <is>
          <t>Standard</t>
        </is>
      </c>
    </row>
    <row r="963">
      <c r="A963" s="65" t="inlineStr">
        <is>
          <t>CLI-0917</t>
        </is>
      </c>
      <c r="B963" s="65" t="inlineStr">
        <is>
          <t>Cabinet dentaire Ansel 82</t>
        </is>
      </c>
      <c r="C963" s="65" t="inlineStr">
        <is>
          <t>Professionnel</t>
        </is>
      </c>
      <c r="D963" s="65" t="inlineStr">
        <is>
          <t>Lunel</t>
        </is>
      </c>
      <c r="E963" s="65" t="inlineStr">
        <is>
          <t>34400</t>
        </is>
      </c>
      <c r="F963" s="65" t="inlineStr">
        <is>
          <t>Montpellier</t>
        </is>
      </c>
      <c r="G963" s="65" t="inlineStr">
        <is>
          <t>Partenaire</t>
        </is>
      </c>
      <c r="H963" s="66" t="n">
        <v>46132</v>
      </c>
      <c r="I963" s="65" t="inlineStr">
        <is>
          <t>Bon payeur</t>
        </is>
      </c>
    </row>
    <row r="964">
      <c r="A964" s="65" t="inlineStr">
        <is>
          <t>CLI-0918</t>
        </is>
      </c>
      <c r="B964" s="65" t="inlineStr">
        <is>
          <t>EHPAD Les Glycines 34</t>
        </is>
      </c>
      <c r="C964" s="65" t="inlineStr">
        <is>
          <t>Professionnel</t>
        </is>
      </c>
      <c r="D964" s="65" t="inlineStr">
        <is>
          <t>Toulouse</t>
        </is>
      </c>
      <c r="E964" s="65" t="inlineStr">
        <is>
          <t>31000</t>
        </is>
      </c>
      <c r="F964" s="65" t="inlineStr">
        <is>
          <t>Toulouse</t>
        </is>
      </c>
      <c r="G964" s="65" t="inlineStr">
        <is>
          <t>Prospection</t>
        </is>
      </c>
      <c r="H964" s="66" t="n">
        <v>46134</v>
      </c>
      <c r="I964" s="65" t="inlineStr">
        <is>
          <t>Lent</t>
        </is>
      </c>
    </row>
    <row r="965">
      <c r="A965" s="65" t="inlineStr">
        <is>
          <t>CLI-0919</t>
        </is>
      </c>
      <c r="B965" s="65" t="inlineStr">
        <is>
          <t>Résidence Les Oliviers 58</t>
        </is>
      </c>
      <c r="C965" s="65" t="inlineStr">
        <is>
          <t>Syndic</t>
        </is>
      </c>
      <c r="D965" s="65" t="inlineStr">
        <is>
          <t>Pessac</t>
        </is>
      </c>
      <c r="E965" s="65" t="inlineStr">
        <is>
          <t>33600</t>
        </is>
      </c>
      <c r="F965" s="65" t="inlineStr">
        <is>
          <t>Bordeaux</t>
        </is>
      </c>
      <c r="G965" s="65" t="inlineStr">
        <is>
          <t>Prospection</t>
        </is>
      </c>
      <c r="H965" s="66" t="n">
        <v>46136</v>
      </c>
      <c r="I965" s="65" t="inlineStr">
        <is>
          <t>Standard</t>
        </is>
      </c>
    </row>
    <row r="966">
      <c r="A966" s="65" t="inlineStr">
        <is>
          <t>CLI-0920</t>
        </is>
      </c>
      <c r="B966" s="65" t="inlineStr">
        <is>
          <t>EHPAD Les Glycines 50</t>
        </is>
      </c>
      <c r="C966" s="65" t="inlineStr">
        <is>
          <t>Collectivité</t>
        </is>
      </c>
      <c r="D966" s="65" t="inlineStr">
        <is>
          <t>Colomiers</t>
        </is>
      </c>
      <c r="E966" s="65" t="inlineStr">
        <is>
          <t>31770</t>
        </is>
      </c>
      <c r="F966" s="65" t="inlineStr">
        <is>
          <t>Toulouse</t>
        </is>
      </c>
      <c r="G966" s="65" t="inlineStr">
        <is>
          <t>Prospection</t>
        </is>
      </c>
      <c r="H966" s="66" t="n">
        <v>46137</v>
      </c>
      <c r="I966" s="65" t="inlineStr">
        <is>
          <t>Standard</t>
        </is>
      </c>
    </row>
    <row r="967">
      <c r="A967" s="65" t="inlineStr">
        <is>
          <t>CLI-0921</t>
        </is>
      </c>
      <c r="B967" s="65" t="inlineStr">
        <is>
          <t>Fanny Gaillard</t>
        </is>
      </c>
      <c r="C967" s="65" t="inlineStr">
        <is>
          <t>Particulier</t>
        </is>
      </c>
      <c r="D967" s="65" t="inlineStr">
        <is>
          <t>Libourne</t>
        </is>
      </c>
      <c r="E967" s="65" t="inlineStr">
        <is>
          <t>33500</t>
        </is>
      </c>
      <c r="F967" s="65" t="inlineStr">
        <is>
          <t>Bordeaux</t>
        </is>
      </c>
      <c r="G967" s="65" t="inlineStr">
        <is>
          <t>Prospection</t>
        </is>
      </c>
      <c r="H967" s="66" t="n">
        <v>46138</v>
      </c>
      <c r="I967" s="65" t="inlineStr">
        <is>
          <t>Bon payeur</t>
        </is>
      </c>
    </row>
    <row r="968">
      <c r="A968" s="65" t="inlineStr">
        <is>
          <t>CLI-0922</t>
        </is>
      </c>
      <c r="B968" s="65" t="inlineStr">
        <is>
          <t>Groupe scolaire Jean-Jaurès 70</t>
        </is>
      </c>
      <c r="C968" s="65" t="inlineStr">
        <is>
          <t>Collectivité</t>
        </is>
      </c>
      <c r="D968" s="65" t="inlineStr">
        <is>
          <t>Toulouse</t>
        </is>
      </c>
      <c r="E968" s="65" t="inlineStr">
        <is>
          <t>31000</t>
        </is>
      </c>
      <c r="F968" s="65" t="inlineStr">
        <is>
          <t>Toulouse</t>
        </is>
      </c>
      <c r="G968" s="65" t="inlineStr">
        <is>
          <t>Bouche-à-oreille</t>
        </is>
      </c>
      <c r="H968" s="66" t="n">
        <v>46139</v>
      </c>
      <c r="I968" s="65" t="inlineStr">
        <is>
          <t>Standard</t>
        </is>
      </c>
    </row>
    <row r="969">
      <c r="A969" s="65" t="inlineStr">
        <is>
          <t>CLI-0923</t>
        </is>
      </c>
      <c r="B969" s="65" t="inlineStr">
        <is>
          <t>Quentin Lefèvre</t>
        </is>
      </c>
      <c r="C969" s="65" t="inlineStr">
        <is>
          <t>Particulier</t>
        </is>
      </c>
      <c r="D969" s="65" t="inlineStr">
        <is>
          <t>Blagnac</t>
        </is>
      </c>
      <c r="E969" s="65" t="inlineStr">
        <is>
          <t>31700</t>
        </is>
      </c>
      <c r="F969" s="65" t="inlineStr">
        <is>
          <t>Toulouse</t>
        </is>
      </c>
      <c r="G969" s="65" t="inlineStr">
        <is>
          <t>Google Ads</t>
        </is>
      </c>
      <c r="H969" s="66" t="n">
        <v>46140</v>
      </c>
      <c r="I969" s="65" t="inlineStr">
        <is>
          <t>Bon payeur</t>
        </is>
      </c>
    </row>
    <row r="970">
      <c r="A970" s="65" t="inlineStr">
        <is>
          <t>CLI-0924</t>
        </is>
      </c>
      <c r="B970" s="65" t="inlineStr">
        <is>
          <t>Joëlle Da Silva</t>
        </is>
      </c>
      <c r="C970" s="65" t="inlineStr">
        <is>
          <t>Particulier</t>
        </is>
      </c>
      <c r="D970" s="65" t="inlineStr">
        <is>
          <t>Talence</t>
        </is>
      </c>
      <c r="E970" s="65" t="inlineStr">
        <is>
          <t>33400</t>
        </is>
      </c>
      <c r="F970" s="65" t="inlineStr">
        <is>
          <t>Bordeaux</t>
        </is>
      </c>
      <c r="G970" s="65" t="inlineStr">
        <is>
          <t>Partenaire</t>
        </is>
      </c>
      <c r="H970" s="66" t="n">
        <v>46141</v>
      </c>
      <c r="I970" s="65" t="inlineStr">
        <is>
          <t>Standard</t>
        </is>
      </c>
    </row>
    <row r="971">
      <c r="A971" s="65" t="inlineStr">
        <is>
          <t>CLI-0925</t>
        </is>
      </c>
      <c r="B971" s="65" t="inlineStr">
        <is>
          <t>Olivier Renard</t>
        </is>
      </c>
      <c r="C971" s="65" t="inlineStr">
        <is>
          <t>Particulier</t>
        </is>
      </c>
      <c r="D971" s="65" t="inlineStr">
        <is>
          <t>Lattes</t>
        </is>
      </c>
      <c r="E971" s="65" t="inlineStr">
        <is>
          <t>34970</t>
        </is>
      </c>
      <c r="F971" s="65" t="inlineStr">
        <is>
          <t>Montpellier</t>
        </is>
      </c>
      <c r="G971" s="65" t="inlineStr">
        <is>
          <t>Bouche-à-oreille</t>
        </is>
      </c>
      <c r="H971" s="66" t="n">
        <v>46142</v>
      </c>
      <c r="I971" s="65" t="inlineStr">
        <is>
          <t>Bon payeur</t>
        </is>
      </c>
    </row>
    <row r="972">
      <c r="A972" s="65" t="inlineStr">
        <is>
          <t>CLI-0926</t>
        </is>
      </c>
      <c r="B972" s="65" t="inlineStr">
        <is>
          <t>Restaurant Le Bistrot 19</t>
        </is>
      </c>
      <c r="C972" s="65" t="inlineStr">
        <is>
          <t>Syndic</t>
        </is>
      </c>
      <c r="D972" s="65" t="inlineStr">
        <is>
          <t>Castelnau-le-Lez</t>
        </is>
      </c>
      <c r="E972" s="65" t="inlineStr">
        <is>
          <t>34170</t>
        </is>
      </c>
      <c r="F972" s="65" t="inlineStr">
        <is>
          <t>Montpellier</t>
        </is>
      </c>
      <c r="G972" s="65" t="inlineStr">
        <is>
          <t>Bouche-à-oreille</t>
        </is>
      </c>
      <c r="H972" s="66" t="n">
        <v>46143</v>
      </c>
      <c r="I972" s="65" t="inlineStr">
        <is>
          <t>Standard</t>
        </is>
      </c>
    </row>
    <row r="973">
      <c r="A973" s="65" t="inlineStr">
        <is>
          <t>CLI-0927</t>
        </is>
      </c>
      <c r="B973" s="65" t="inlineStr">
        <is>
          <t>Émile Noel</t>
        </is>
      </c>
      <c r="C973" s="65" t="inlineStr">
        <is>
          <t>Particulier</t>
        </is>
      </c>
      <c r="D973" s="65" t="inlineStr">
        <is>
          <t>Tournefeuille</t>
        </is>
      </c>
      <c r="E973" s="65" t="inlineStr">
        <is>
          <t>31170</t>
        </is>
      </c>
      <c r="F973" s="65" t="inlineStr">
        <is>
          <t>Toulouse</t>
        </is>
      </c>
      <c r="G973" s="65" t="inlineStr">
        <is>
          <t>Site web</t>
        </is>
      </c>
      <c r="H973" s="66" t="n">
        <v>46145</v>
      </c>
      <c r="I973" s="65" t="inlineStr">
        <is>
          <t>Standard</t>
        </is>
      </c>
    </row>
    <row r="974">
      <c r="A974" s="65" t="inlineStr">
        <is>
          <t>CLI-0928</t>
        </is>
      </c>
      <c r="B974" s="65" t="inlineStr">
        <is>
          <t>Supérette Vival 60</t>
        </is>
      </c>
      <c r="C974" s="65" t="inlineStr">
        <is>
          <t>Syndic</t>
        </is>
      </c>
      <c r="D974" s="65" t="inlineStr">
        <is>
          <t>Pessac</t>
        </is>
      </c>
      <c r="E974" s="65" t="inlineStr">
        <is>
          <t>33600</t>
        </is>
      </c>
      <c r="F974" s="65" t="inlineStr">
        <is>
          <t>Bordeaux</t>
        </is>
      </c>
      <c r="G974" s="65" t="inlineStr">
        <is>
          <t>Partenaire</t>
        </is>
      </c>
      <c r="H974" s="66" t="n">
        <v>46149</v>
      </c>
      <c r="I974" s="65" t="inlineStr">
        <is>
          <t>Standard</t>
        </is>
      </c>
    </row>
    <row r="975">
      <c r="A975" s="65" t="inlineStr">
        <is>
          <t>CLI-0929</t>
        </is>
      </c>
      <c r="B975" s="65" t="inlineStr">
        <is>
          <t>Clinique du Parc 40</t>
        </is>
      </c>
      <c r="C975" s="65" t="inlineStr">
        <is>
          <t>Professionnel</t>
        </is>
      </c>
      <c r="D975" s="65" t="inlineStr">
        <is>
          <t>Tournefeuille</t>
        </is>
      </c>
      <c r="E975" s="65" t="inlineStr">
        <is>
          <t>31170</t>
        </is>
      </c>
      <c r="F975" s="65" t="inlineStr">
        <is>
          <t>Toulouse</t>
        </is>
      </c>
      <c r="G975" s="65" t="inlineStr">
        <is>
          <t>Google Ads</t>
        </is>
      </c>
      <c r="H975" s="66" t="n">
        <v>46150</v>
      </c>
      <c r="I975" s="65" t="inlineStr">
        <is>
          <t>Standard</t>
        </is>
      </c>
    </row>
    <row r="976">
      <c r="A976" s="65" t="inlineStr">
        <is>
          <t>CLI-0930</t>
        </is>
      </c>
      <c r="B976" s="65" t="inlineStr">
        <is>
          <t>Franck Noel</t>
        </is>
      </c>
      <c r="C976" s="65" t="inlineStr">
        <is>
          <t>Particulier</t>
        </is>
      </c>
      <c r="D976" s="65" t="inlineStr">
        <is>
          <t>Libourne</t>
        </is>
      </c>
      <c r="E976" s="65" t="inlineStr">
        <is>
          <t>33500</t>
        </is>
      </c>
      <c r="F976" s="65" t="inlineStr">
        <is>
          <t>Bordeaux</t>
        </is>
      </c>
      <c r="G976" s="65" t="inlineStr">
        <is>
          <t>Bouche-à-oreille</t>
        </is>
      </c>
      <c r="H976" s="66" t="n">
        <v>46151</v>
      </c>
      <c r="I976" s="65" t="inlineStr">
        <is>
          <t>Standard</t>
        </is>
      </c>
    </row>
    <row r="977">
      <c r="A977" s="65" t="inlineStr">
        <is>
          <t>CLI-0931</t>
        </is>
      </c>
      <c r="B977" s="65" t="inlineStr">
        <is>
          <t>Cabinet comptable Serval 82</t>
        </is>
      </c>
      <c r="C977" s="65" t="inlineStr">
        <is>
          <t>Professionnel</t>
        </is>
      </c>
      <c r="D977" s="65" t="inlineStr">
        <is>
          <t>Castelnau-le-Lez</t>
        </is>
      </c>
      <c r="E977" s="65" t="inlineStr">
        <is>
          <t>34170</t>
        </is>
      </c>
      <c r="F977" s="65" t="inlineStr">
        <is>
          <t>Montpellier</t>
        </is>
      </c>
      <c r="G977" s="65" t="inlineStr">
        <is>
          <t>Site web</t>
        </is>
      </c>
      <c r="H977" s="66" t="n">
        <v>46152</v>
      </c>
      <c r="I977" s="65" t="inlineStr">
        <is>
          <t>Standard</t>
        </is>
      </c>
    </row>
    <row r="978">
      <c r="A978" s="65" t="inlineStr">
        <is>
          <t>CLI-0932</t>
        </is>
      </c>
      <c r="B978" s="65" t="inlineStr">
        <is>
          <t>Damien Charpentier</t>
        </is>
      </c>
      <c r="C978" s="65" t="inlineStr">
        <is>
          <t>Particulier</t>
        </is>
      </c>
      <c r="D978" s="65" t="inlineStr">
        <is>
          <t>Blagnac</t>
        </is>
      </c>
      <c r="E978" s="65" t="inlineStr">
        <is>
          <t>31700</t>
        </is>
      </c>
      <c r="F978" s="65" t="inlineStr">
        <is>
          <t>Toulouse</t>
        </is>
      </c>
      <c r="G978" s="65" t="inlineStr">
        <is>
          <t>Bouche-à-oreille</t>
        </is>
      </c>
      <c r="H978" s="66" t="n">
        <v>46154</v>
      </c>
      <c r="I978" s="65" t="inlineStr">
        <is>
          <t>Standard</t>
        </is>
      </c>
    </row>
    <row r="979">
      <c r="A979" s="65" t="inlineStr">
        <is>
          <t>CLI-0933</t>
        </is>
      </c>
      <c r="B979" s="65" t="inlineStr">
        <is>
          <t>Damien Millet</t>
        </is>
      </c>
      <c r="C979" s="65" t="inlineStr">
        <is>
          <t>Particulier</t>
        </is>
      </c>
      <c r="D979" s="65" t="inlineStr">
        <is>
          <t>Montpellier</t>
        </is>
      </c>
      <c r="E979" s="65" t="inlineStr">
        <is>
          <t>34000</t>
        </is>
      </c>
      <c r="F979" s="65" t="inlineStr">
        <is>
          <t>Montpellier</t>
        </is>
      </c>
      <c r="G979" s="65" t="inlineStr">
        <is>
          <t>Google Ads</t>
        </is>
      </c>
      <c r="H979" s="66" t="n">
        <v>46157</v>
      </c>
      <c r="I979" s="65" t="inlineStr">
        <is>
          <t>Standard</t>
        </is>
      </c>
    </row>
    <row r="980">
      <c r="A980" s="65" t="inlineStr">
        <is>
          <t>CLI-0934</t>
        </is>
      </c>
      <c r="B980" s="65" t="inlineStr">
        <is>
          <t>Camille Girard</t>
        </is>
      </c>
      <c r="C980" s="65" t="inlineStr">
        <is>
          <t>Particulier</t>
        </is>
      </c>
      <c r="D980" s="65" t="inlineStr">
        <is>
          <t>Castelnau-le-Lez</t>
        </is>
      </c>
      <c r="E980" s="65" t="inlineStr">
        <is>
          <t>34170</t>
        </is>
      </c>
      <c r="F980" s="65" t="inlineStr">
        <is>
          <t>Montpellier</t>
        </is>
      </c>
      <c r="G980" s="65" t="inlineStr">
        <is>
          <t>Site web</t>
        </is>
      </c>
      <c r="H980" s="66" t="n">
        <v>46158</v>
      </c>
      <c r="I980" s="65" t="inlineStr">
        <is>
          <t>Bon payeur</t>
        </is>
      </c>
    </row>
    <row r="981">
      <c r="A981" s="65" t="inlineStr">
        <is>
          <t>CLI-0935</t>
        </is>
      </c>
      <c r="B981" s="65" t="inlineStr">
        <is>
          <t>Résidence Les Oliviers 74</t>
        </is>
      </c>
      <c r="C981" s="65" t="inlineStr">
        <is>
          <t>Professionnel</t>
        </is>
      </c>
      <c r="D981" s="65" t="inlineStr">
        <is>
          <t>Mérignac</t>
        </is>
      </c>
      <c r="E981" s="65" t="inlineStr">
        <is>
          <t>33700</t>
        </is>
      </c>
      <c r="F981" s="65" t="inlineStr">
        <is>
          <t>Bordeaux</t>
        </is>
      </c>
      <c r="G981" s="65" t="inlineStr">
        <is>
          <t>Google Ads</t>
        </is>
      </c>
      <c r="H981" s="66" t="n">
        <v>46159</v>
      </c>
      <c r="I981" s="65" t="inlineStr">
        <is>
          <t>Bon payeur</t>
        </is>
      </c>
    </row>
    <row r="982">
      <c r="A982" s="65" t="inlineStr">
        <is>
          <t>CLI-0936</t>
        </is>
      </c>
      <c r="B982" s="65" t="inlineStr">
        <is>
          <t>Rachida Chevalier</t>
        </is>
      </c>
      <c r="C982" s="65" t="inlineStr">
        <is>
          <t>Particulier</t>
        </is>
      </c>
      <c r="D982" s="65" t="inlineStr">
        <is>
          <t>Muret</t>
        </is>
      </c>
      <c r="E982" s="65" t="inlineStr">
        <is>
          <t>31600</t>
        </is>
      </c>
      <c r="F982" s="65" t="inlineStr">
        <is>
          <t>Toulouse</t>
        </is>
      </c>
      <c r="G982" s="65" t="inlineStr">
        <is>
          <t>Annuaire pro</t>
        </is>
      </c>
      <c r="H982" s="66" t="n">
        <v>46161</v>
      </c>
      <c r="I982" s="65" t="inlineStr">
        <is>
          <t>Bon payeur</t>
        </is>
      </c>
    </row>
    <row r="983">
      <c r="A983" s="65" t="inlineStr">
        <is>
          <t>CLI-0937</t>
        </is>
      </c>
      <c r="B983" s="65" t="inlineStr">
        <is>
          <t>Office HLM Aquitaine 37</t>
        </is>
      </c>
      <c r="C983" s="65" t="inlineStr">
        <is>
          <t>Professionnel</t>
        </is>
      </c>
      <c r="D983" s="65" t="inlineStr">
        <is>
          <t>Sète</t>
        </is>
      </c>
      <c r="E983" s="65" t="inlineStr">
        <is>
          <t>34200</t>
        </is>
      </c>
      <c r="F983" s="65" t="inlineStr">
        <is>
          <t>Montpellier</t>
        </is>
      </c>
      <c r="G983" s="65" t="inlineStr">
        <is>
          <t>Annuaire pro</t>
        </is>
      </c>
      <c r="H983" s="66" t="n">
        <v>46162</v>
      </c>
      <c r="I983" s="65" t="inlineStr">
        <is>
          <t>Standard</t>
        </is>
      </c>
    </row>
    <row r="984">
      <c r="A984" s="65" t="inlineStr">
        <is>
          <t>CLI-0938</t>
        </is>
      </c>
      <c r="B984" s="65" t="inlineStr">
        <is>
          <t>Cabinet vétérinaire Dorel 65</t>
        </is>
      </c>
      <c r="C984" s="65" t="inlineStr">
        <is>
          <t>Collectivité</t>
        </is>
      </c>
      <c r="D984" s="65" t="inlineStr">
        <is>
          <t>Castelnau-le-Lez</t>
        </is>
      </c>
      <c r="E984" s="65" t="inlineStr">
        <is>
          <t>34170</t>
        </is>
      </c>
      <c r="F984" s="65" t="inlineStr">
        <is>
          <t>Montpellier</t>
        </is>
      </c>
      <c r="G984" s="65" t="inlineStr">
        <is>
          <t>Prospection</t>
        </is>
      </c>
      <c r="H984" s="66" t="n">
        <v>46163</v>
      </c>
      <c r="I984" s="65" t="inlineStr">
        <is>
          <t>Standard</t>
        </is>
      </c>
    </row>
    <row r="985">
      <c r="A985" s="65" t="inlineStr">
        <is>
          <t>CLI-0939</t>
        </is>
      </c>
      <c r="B985" s="65" t="inlineStr">
        <is>
          <t>Camping Les Pins 18</t>
        </is>
      </c>
      <c r="C985" s="65" t="inlineStr">
        <is>
          <t>Syndic</t>
        </is>
      </c>
      <c r="D985" s="65" t="inlineStr">
        <is>
          <t>Lunel</t>
        </is>
      </c>
      <c r="E985" s="65" t="inlineStr">
        <is>
          <t>34400</t>
        </is>
      </c>
      <c r="F985" s="65" t="inlineStr">
        <is>
          <t>Montpellier</t>
        </is>
      </c>
      <c r="G985" s="65" t="inlineStr">
        <is>
          <t>Partenaire</t>
        </is>
      </c>
      <c r="H985" s="66" t="n">
        <v>46164</v>
      </c>
      <c r="I985" s="65" t="inlineStr">
        <is>
          <t>Standard</t>
        </is>
      </c>
    </row>
    <row r="986">
      <c r="A986" s="65" t="inlineStr">
        <is>
          <t>CLI-0940</t>
        </is>
      </c>
      <c r="B986" s="65" t="inlineStr">
        <is>
          <t>CCAS de Muret 78</t>
        </is>
      </c>
      <c r="C986" s="65" t="inlineStr">
        <is>
          <t>Professionnel</t>
        </is>
      </c>
      <c r="D986" s="65" t="inlineStr">
        <is>
          <t>Muret</t>
        </is>
      </c>
      <c r="E986" s="65" t="inlineStr">
        <is>
          <t>31600</t>
        </is>
      </c>
      <c r="F986" s="65" t="inlineStr">
        <is>
          <t>Toulouse</t>
        </is>
      </c>
      <c r="G986" s="65" t="inlineStr">
        <is>
          <t>Site web</t>
        </is>
      </c>
      <c r="H986" s="66" t="n">
        <v>46166</v>
      </c>
      <c r="I986" s="65" t="inlineStr">
        <is>
          <t>Standard</t>
        </is>
      </c>
    </row>
    <row r="987">
      <c r="A987" s="65" t="inlineStr">
        <is>
          <t>CLI-0941</t>
        </is>
      </c>
      <c r="B987" s="65" t="inlineStr">
        <is>
          <t>Rachida Millet</t>
        </is>
      </c>
      <c r="C987" s="65" t="inlineStr">
        <is>
          <t>Particulier</t>
        </is>
      </c>
      <c r="D987" s="65" t="inlineStr">
        <is>
          <t>Balma</t>
        </is>
      </c>
      <c r="E987" s="65" t="inlineStr">
        <is>
          <t>31130</t>
        </is>
      </c>
      <c r="F987" s="65" t="inlineStr">
        <is>
          <t>Toulouse</t>
        </is>
      </c>
      <c r="G987" s="65" t="inlineStr">
        <is>
          <t>Prospection</t>
        </is>
      </c>
      <c r="H987" s="66" t="n">
        <v>46167</v>
      </c>
      <c r="I987" s="65" t="inlineStr">
        <is>
          <t>Bon payeur</t>
        </is>
      </c>
    </row>
    <row r="988">
      <c r="A988" s="65" t="inlineStr">
        <is>
          <t>CLI-0942</t>
        </is>
      </c>
      <c r="B988" s="65" t="inlineStr">
        <is>
          <t>Marc Roussel</t>
        </is>
      </c>
      <c r="C988" s="65" t="inlineStr">
        <is>
          <t>Particulier</t>
        </is>
      </c>
      <c r="D988" s="65" t="inlineStr">
        <is>
          <t>Mérignac</t>
        </is>
      </c>
      <c r="E988" s="65" t="inlineStr">
        <is>
          <t>33700</t>
        </is>
      </c>
      <c r="F988" s="65" t="inlineStr">
        <is>
          <t>Bordeaux</t>
        </is>
      </c>
      <c r="G988" s="65" t="inlineStr">
        <is>
          <t>Annuaire pro</t>
        </is>
      </c>
      <c r="H988" s="66" t="n">
        <v>46168</v>
      </c>
      <c r="I988" s="65" t="inlineStr">
        <is>
          <t>Bon payeur</t>
        </is>
      </c>
    </row>
    <row r="989">
      <c r="A989" s="65" t="inlineStr">
        <is>
          <t>CLI-0943</t>
        </is>
      </c>
      <c r="B989" s="65" t="inlineStr">
        <is>
          <t>Gaëlle Barbier</t>
        </is>
      </c>
      <c r="C989" s="65" t="inlineStr">
        <is>
          <t>Particulier</t>
        </is>
      </c>
      <c r="D989" s="65" t="inlineStr">
        <is>
          <t>Lattes</t>
        </is>
      </c>
      <c r="E989" s="65" t="inlineStr">
        <is>
          <t>34970</t>
        </is>
      </c>
      <c r="F989" s="65" t="inlineStr">
        <is>
          <t>Montpellier</t>
        </is>
      </c>
      <c r="G989" s="65" t="inlineStr">
        <is>
          <t>Site web</t>
        </is>
      </c>
      <c r="H989" s="66" t="n">
        <v>46169</v>
      </c>
      <c r="I989" s="65" t="inlineStr">
        <is>
          <t>Standard</t>
        </is>
      </c>
    </row>
    <row r="990">
      <c r="A990" s="65" t="inlineStr">
        <is>
          <t>CLI-0944</t>
        </is>
      </c>
      <c r="B990" s="65" t="inlineStr">
        <is>
          <t>Elsa Barbier</t>
        </is>
      </c>
      <c r="C990" s="65" t="inlineStr">
        <is>
          <t>Particulier</t>
        </is>
      </c>
      <c r="D990" s="65" t="inlineStr">
        <is>
          <t>Bordeaux</t>
        </is>
      </c>
      <c r="E990" s="65" t="inlineStr">
        <is>
          <t>33000</t>
        </is>
      </c>
      <c r="F990" s="65" t="inlineStr">
        <is>
          <t>Bordeaux</t>
        </is>
      </c>
      <c r="G990" s="65" t="inlineStr">
        <is>
          <t>Google Ads</t>
        </is>
      </c>
      <c r="H990" s="66" t="n">
        <v>46170</v>
      </c>
      <c r="I990" s="65" t="inlineStr">
        <is>
          <t>Standard</t>
        </is>
      </c>
    </row>
    <row r="991">
      <c r="A991" s="65" t="inlineStr">
        <is>
          <t>CLI-0945</t>
        </is>
      </c>
      <c r="B991" s="65" t="inlineStr">
        <is>
          <t>Yasmine Barbier</t>
        </is>
      </c>
      <c r="C991" s="65" t="inlineStr">
        <is>
          <t>Particulier</t>
        </is>
      </c>
      <c r="D991" s="65" t="inlineStr">
        <is>
          <t>Libourne</t>
        </is>
      </c>
      <c r="E991" s="65" t="inlineStr">
        <is>
          <t>33500</t>
        </is>
      </c>
      <c r="F991" s="65" t="inlineStr">
        <is>
          <t>Bordeaux</t>
        </is>
      </c>
      <c r="G991" s="65" t="inlineStr">
        <is>
          <t>Annuaire pro</t>
        </is>
      </c>
      <c r="H991" s="66" t="n">
        <v>46172</v>
      </c>
      <c r="I991" s="65" t="inlineStr">
        <is>
          <t>Bon payeur</t>
        </is>
      </c>
    </row>
    <row r="992">
      <c r="A992" s="65" t="inlineStr">
        <is>
          <t>CLI-0946</t>
        </is>
      </c>
      <c r="B992" s="65" t="inlineStr">
        <is>
          <t>Béatrice Lefèvre</t>
        </is>
      </c>
      <c r="C992" s="65" t="inlineStr">
        <is>
          <t>Particulier</t>
        </is>
      </c>
      <c r="D992" s="65" t="inlineStr">
        <is>
          <t>Pessac</t>
        </is>
      </c>
      <c r="E992" s="65" t="inlineStr">
        <is>
          <t>33600</t>
        </is>
      </c>
      <c r="F992" s="65" t="inlineStr">
        <is>
          <t>Bordeaux</t>
        </is>
      </c>
      <c r="G992" s="65" t="inlineStr">
        <is>
          <t>Annuaire pro</t>
        </is>
      </c>
      <c r="H992" s="66" t="n">
        <v>46173</v>
      </c>
      <c r="I992" s="65" t="inlineStr">
        <is>
          <t>Standard</t>
        </is>
      </c>
    </row>
    <row r="993">
      <c r="A993" s="65" t="inlineStr">
        <is>
          <t>CLI-0947</t>
        </is>
      </c>
      <c r="B993" s="65" t="inlineStr">
        <is>
          <t>Lycée Saint-Exupéry 21</t>
        </is>
      </c>
      <c r="C993" s="65" t="inlineStr">
        <is>
          <t>Professionnel</t>
        </is>
      </c>
      <c r="D993" s="65" t="inlineStr">
        <is>
          <t>Lattes</t>
        </is>
      </c>
      <c r="E993" s="65" t="inlineStr">
        <is>
          <t>34970</t>
        </is>
      </c>
      <c r="F993" s="65" t="inlineStr">
        <is>
          <t>Montpellier</t>
        </is>
      </c>
      <c r="G993" s="65" t="inlineStr">
        <is>
          <t>Site web</t>
        </is>
      </c>
      <c r="H993" s="66" t="n">
        <v>46174</v>
      </c>
      <c r="I993" s="65" t="inlineStr">
        <is>
          <t>Standard</t>
        </is>
      </c>
    </row>
    <row r="994">
      <c r="A994" s="65" t="inlineStr">
        <is>
          <t>CLI-0948</t>
        </is>
      </c>
      <c r="B994" s="65" t="inlineStr">
        <is>
          <t>Pharmacie Centrale 87</t>
        </is>
      </c>
      <c r="C994" s="65" t="inlineStr">
        <is>
          <t>Syndic</t>
        </is>
      </c>
      <c r="D994" s="65" t="inlineStr">
        <is>
          <t>Bordeaux</t>
        </is>
      </c>
      <c r="E994" s="65" t="inlineStr">
        <is>
          <t>33000</t>
        </is>
      </c>
      <c r="F994" s="65" t="inlineStr">
        <is>
          <t>Bordeaux</t>
        </is>
      </c>
      <c r="G994" s="65" t="inlineStr">
        <is>
          <t>Google Ads</t>
        </is>
      </c>
      <c r="H994" s="66" t="n">
        <v>46175</v>
      </c>
      <c r="I994" s="65" t="inlineStr">
        <is>
          <t>Bon payeur</t>
        </is>
      </c>
    </row>
    <row r="995">
      <c r="A995" s="65" t="inlineStr">
        <is>
          <t>CLI-0949</t>
        </is>
      </c>
      <c r="B995" s="65" t="inlineStr">
        <is>
          <t>Salle de sport Ironfit 87</t>
        </is>
      </c>
      <c r="C995" s="65" t="inlineStr">
        <is>
          <t>Syndic</t>
        </is>
      </c>
      <c r="D995" s="65" t="inlineStr">
        <is>
          <t>Castelnau-le-Lez</t>
        </is>
      </c>
      <c r="E995" s="65" t="inlineStr">
        <is>
          <t>34170</t>
        </is>
      </c>
      <c r="F995" s="65" t="inlineStr">
        <is>
          <t>Montpellier</t>
        </is>
      </c>
      <c r="G995" s="65" t="inlineStr">
        <is>
          <t>Partenaire</t>
        </is>
      </c>
      <c r="H995" s="66" t="n">
        <v>46176</v>
      </c>
      <c r="I995" s="65" t="inlineStr">
        <is>
          <t>Lent</t>
        </is>
      </c>
    </row>
    <row r="996">
      <c r="A996" s="65" t="inlineStr">
        <is>
          <t>CLI-0950</t>
        </is>
      </c>
      <c r="B996" s="65" t="inlineStr">
        <is>
          <t>Résidence Les Oliviers 13</t>
        </is>
      </c>
      <c r="C996" s="65" t="inlineStr">
        <is>
          <t>Syndic</t>
        </is>
      </c>
      <c r="D996" s="65" t="inlineStr">
        <is>
          <t>Libourne</t>
        </is>
      </c>
      <c r="E996" s="65" t="inlineStr">
        <is>
          <t>33500</t>
        </is>
      </c>
      <c r="F996" s="65" t="inlineStr">
        <is>
          <t>Bordeaux</t>
        </is>
      </c>
      <c r="G996" s="65" t="inlineStr">
        <is>
          <t>Site web</t>
        </is>
      </c>
      <c r="H996" s="66" t="n">
        <v>46178</v>
      </c>
      <c r="I996" s="65" t="inlineStr">
        <is>
          <t>Litigieux</t>
        </is>
      </c>
    </row>
    <row r="997">
      <c r="A997" s="65" t="inlineStr">
        <is>
          <t>CLI-0951</t>
        </is>
      </c>
      <c r="B997" s="65" t="inlineStr">
        <is>
          <t>Pharmacie Centrale 46</t>
        </is>
      </c>
      <c r="C997" s="65" t="inlineStr">
        <is>
          <t>Professionnel</t>
        </is>
      </c>
      <c r="D997" s="65" t="inlineStr">
        <is>
          <t>Talence</t>
        </is>
      </c>
      <c r="E997" s="65" t="inlineStr">
        <is>
          <t>33400</t>
        </is>
      </c>
      <c r="F997" s="65" t="inlineStr">
        <is>
          <t>Bordeaux</t>
        </is>
      </c>
      <c r="G997" s="65" t="inlineStr">
        <is>
          <t>Google Ads</t>
        </is>
      </c>
      <c r="H997" s="66" t="n">
        <v>46179</v>
      </c>
      <c r="I997" s="65" t="inlineStr">
        <is>
          <t>Standard</t>
        </is>
      </c>
    </row>
    <row r="998">
      <c r="A998" s="65" t="inlineStr">
        <is>
          <t>CLI-0952</t>
        </is>
      </c>
      <c r="B998" s="65" t="inlineStr">
        <is>
          <t>Camping Les Pins 37</t>
        </is>
      </c>
      <c r="C998" s="65" t="inlineStr">
        <is>
          <t>Professionnel</t>
        </is>
      </c>
      <c r="D998" s="65" t="inlineStr">
        <is>
          <t>Blagnac</t>
        </is>
      </c>
      <c r="E998" s="65" t="inlineStr">
        <is>
          <t>31700</t>
        </is>
      </c>
      <c r="F998" s="65" t="inlineStr">
        <is>
          <t>Toulouse</t>
        </is>
      </c>
      <c r="G998" s="65" t="inlineStr">
        <is>
          <t>Bouche-à-oreille</t>
        </is>
      </c>
      <c r="H998" s="66" t="n">
        <v>46180</v>
      </c>
      <c r="I998" s="65" t="inlineStr">
        <is>
          <t>Standard</t>
        </is>
      </c>
    </row>
    <row r="999">
      <c r="A999" s="65" t="inlineStr">
        <is>
          <t>CLI-0953</t>
        </is>
      </c>
      <c r="B999" s="65" t="inlineStr">
        <is>
          <t>Olivier Moreau</t>
        </is>
      </c>
      <c r="C999" s="65" t="inlineStr">
        <is>
          <t>Particulier</t>
        </is>
      </c>
      <c r="D999" s="65" t="inlineStr">
        <is>
          <t>Bordeaux</t>
        </is>
      </c>
      <c r="E999" s="65" t="inlineStr">
        <is>
          <t>33000</t>
        </is>
      </c>
      <c r="F999" s="65" t="inlineStr">
        <is>
          <t>Bordeaux</t>
        </is>
      </c>
      <c r="G999" s="65" t="inlineStr">
        <is>
          <t>Partenaire</t>
        </is>
      </c>
      <c r="H999" s="66" t="n">
        <v>46181</v>
      </c>
      <c r="I999" s="65" t="inlineStr">
        <is>
          <t>Bon payeur</t>
        </is>
      </c>
    </row>
    <row r="1000">
      <c r="A1000" s="65" t="inlineStr">
        <is>
          <t>CLI-0954</t>
        </is>
      </c>
      <c r="B1000" s="65" t="inlineStr">
        <is>
          <t>Béatrice Renard</t>
        </is>
      </c>
      <c r="C1000" s="65" t="inlineStr">
        <is>
          <t>Particulier</t>
        </is>
      </c>
      <c r="D1000" s="65" t="inlineStr">
        <is>
          <t>Libourne</t>
        </is>
      </c>
      <c r="E1000" s="65" t="inlineStr">
        <is>
          <t>33500</t>
        </is>
      </c>
      <c r="F1000" s="65" t="inlineStr">
        <is>
          <t>Bordeaux</t>
        </is>
      </c>
      <c r="G1000" s="65" t="inlineStr">
        <is>
          <t>Site web</t>
        </is>
      </c>
      <c r="H1000" s="66" t="n">
        <v>46182</v>
      </c>
      <c r="I1000" s="65" t="inlineStr">
        <is>
          <t>Bon payeur</t>
        </is>
      </c>
    </row>
    <row r="1001">
      <c r="A1001" s="65" t="inlineStr">
        <is>
          <t>CLI-0955</t>
        </is>
      </c>
      <c r="B1001" s="65" t="inlineStr">
        <is>
          <t>Boulangerie Marchetti 66</t>
        </is>
      </c>
      <c r="C1001" s="65" t="inlineStr">
        <is>
          <t>Professionnel</t>
        </is>
      </c>
      <c r="D1001" s="65" t="inlineStr">
        <is>
          <t>Libourne</t>
        </is>
      </c>
      <c r="E1001" s="65" t="inlineStr">
        <is>
          <t>33500</t>
        </is>
      </c>
      <c r="F1001" s="65" t="inlineStr">
        <is>
          <t>Bordeaux</t>
        </is>
      </c>
      <c r="G1001" s="65" t="inlineStr">
        <is>
          <t>Partenaire</t>
        </is>
      </c>
      <c r="H1001" s="66" t="n">
        <v>46183</v>
      </c>
      <c r="I1001" s="65" t="inlineStr">
        <is>
          <t>Lent</t>
        </is>
      </c>
    </row>
    <row r="1002">
      <c r="A1002" s="65" t="inlineStr">
        <is>
          <t>CLI-0956</t>
        </is>
      </c>
      <c r="B1002" s="65" t="inlineStr">
        <is>
          <t>Mairie de Lattes 17</t>
        </is>
      </c>
      <c r="C1002" s="65" t="inlineStr">
        <is>
          <t>Collectivité</t>
        </is>
      </c>
      <c r="D1002" s="65" t="inlineStr">
        <is>
          <t>Pessac</t>
        </is>
      </c>
      <c r="E1002" s="65" t="inlineStr">
        <is>
          <t>33600</t>
        </is>
      </c>
      <c r="F1002" s="65" t="inlineStr">
        <is>
          <t>Bordeaux</t>
        </is>
      </c>
      <c r="G1002" s="65" t="inlineStr">
        <is>
          <t>Partenaire</t>
        </is>
      </c>
      <c r="H1002" s="66" t="n">
        <v>46184</v>
      </c>
      <c r="I1002" s="65" t="inlineStr">
        <is>
          <t>Lent</t>
        </is>
      </c>
    </row>
    <row r="1003">
      <c r="A1003" s="65" t="inlineStr">
        <is>
          <t>CLI-0957</t>
        </is>
      </c>
      <c r="B1003" s="65" t="inlineStr">
        <is>
          <t>Cabinet Vergne Immobilier 36</t>
        </is>
      </c>
      <c r="C1003" s="65" t="inlineStr">
        <is>
          <t>Professionnel</t>
        </is>
      </c>
      <c r="D1003" s="65" t="inlineStr">
        <is>
          <t>Muret</t>
        </is>
      </c>
      <c r="E1003" s="65" t="inlineStr">
        <is>
          <t>31600</t>
        </is>
      </c>
      <c r="F1003" s="65" t="inlineStr">
        <is>
          <t>Toulouse</t>
        </is>
      </c>
      <c r="G1003" s="65" t="inlineStr">
        <is>
          <t>Site web</t>
        </is>
      </c>
      <c r="H1003" s="66" t="n">
        <v>46185</v>
      </c>
      <c r="I1003" s="65" t="inlineStr">
        <is>
          <t>Bon payeur</t>
        </is>
      </c>
    </row>
    <row r="1004">
      <c r="A1004" s="65" t="inlineStr">
        <is>
          <t>CLI-0958</t>
        </is>
      </c>
      <c r="B1004" s="65" t="inlineStr">
        <is>
          <t>Nathalie Dubois</t>
        </is>
      </c>
      <c r="C1004" s="65" t="inlineStr">
        <is>
          <t>Particulier</t>
        </is>
      </c>
      <c r="D1004" s="65" t="inlineStr">
        <is>
          <t>Talence</t>
        </is>
      </c>
      <c r="E1004" s="65" t="inlineStr">
        <is>
          <t>33400</t>
        </is>
      </c>
      <c r="F1004" s="65" t="inlineStr">
        <is>
          <t>Bordeaux</t>
        </is>
      </c>
      <c r="G1004" s="65" t="inlineStr">
        <is>
          <t>Prospection</t>
        </is>
      </c>
      <c r="H1004" s="66" t="n">
        <v>46186</v>
      </c>
      <c r="I1004" s="65" t="inlineStr">
        <is>
          <t>Standard</t>
        </is>
      </c>
    </row>
    <row r="1005">
      <c r="A1005" s="65" t="inlineStr">
        <is>
          <t>CLI-0959</t>
        </is>
      </c>
      <c r="B1005" s="65" t="inlineStr">
        <is>
          <t>Supérette Vival 60</t>
        </is>
      </c>
      <c r="C1005" s="65" t="inlineStr">
        <is>
          <t>Syndic</t>
        </is>
      </c>
      <c r="D1005" s="65" t="inlineStr">
        <is>
          <t>Mérignac</t>
        </is>
      </c>
      <c r="E1005" s="65" t="inlineStr">
        <is>
          <t>33700</t>
        </is>
      </c>
      <c r="F1005" s="65" t="inlineStr">
        <is>
          <t>Bordeaux</t>
        </is>
      </c>
      <c r="G1005" s="65" t="inlineStr">
        <is>
          <t>Site web</t>
        </is>
      </c>
      <c r="H1005" s="66" t="n">
        <v>46187</v>
      </c>
      <c r="I1005" s="65" t="inlineStr">
        <is>
          <t>Standard</t>
        </is>
      </c>
    </row>
    <row r="1006">
      <c r="A1006" s="65" t="inlineStr">
        <is>
          <t>CLI-0960</t>
        </is>
      </c>
      <c r="B1006" s="65" t="inlineStr">
        <is>
          <t>Garage Autoplus 62</t>
        </is>
      </c>
      <c r="C1006" s="65" t="inlineStr">
        <is>
          <t>Professionnel</t>
        </is>
      </c>
      <c r="D1006" s="65" t="inlineStr">
        <is>
          <t>Bègles</t>
        </is>
      </c>
      <c r="E1006" s="65" t="inlineStr">
        <is>
          <t>33130</t>
        </is>
      </c>
      <c r="F1006" s="65" t="inlineStr">
        <is>
          <t>Bordeaux</t>
        </is>
      </c>
      <c r="G1006" s="65" t="inlineStr">
        <is>
          <t>Site web</t>
        </is>
      </c>
      <c r="H1006" s="66" t="n">
        <v>46188</v>
      </c>
      <c r="I1006" s="65" t="inlineStr">
        <is>
          <t>Lent</t>
        </is>
      </c>
    </row>
    <row r="1007">
      <c r="A1007" s="65" t="inlineStr">
        <is>
          <t>CLI-0961</t>
        </is>
      </c>
      <c r="B1007" s="65" t="inlineStr">
        <is>
          <t>Serge Da Silva</t>
        </is>
      </c>
      <c r="C1007" s="65" t="inlineStr">
        <is>
          <t>Particulier</t>
        </is>
      </c>
      <c r="D1007" s="65" t="inlineStr">
        <is>
          <t>Sète</t>
        </is>
      </c>
      <c r="E1007" s="65" t="inlineStr">
        <is>
          <t>34200</t>
        </is>
      </c>
      <c r="F1007" s="65" t="inlineStr">
        <is>
          <t>Montpellier</t>
        </is>
      </c>
      <c r="G1007" s="65" t="inlineStr">
        <is>
          <t>Partenaire</t>
        </is>
      </c>
      <c r="H1007" s="66" t="n">
        <v>46189</v>
      </c>
      <c r="I1007" s="65" t="inlineStr">
        <is>
          <t>Lent</t>
        </is>
      </c>
    </row>
    <row r="1008">
      <c r="A1008" s="65" t="inlineStr">
        <is>
          <t>CLI-0962</t>
        </is>
      </c>
      <c r="B1008" s="65" t="inlineStr">
        <is>
          <t>Résidence Les Oliviers 72</t>
        </is>
      </c>
      <c r="C1008" s="65" t="inlineStr">
        <is>
          <t>Professionnel</t>
        </is>
      </c>
      <c r="D1008" s="65" t="inlineStr">
        <is>
          <t>Bègles</t>
        </is>
      </c>
      <c r="E1008" s="65" t="inlineStr">
        <is>
          <t>33130</t>
        </is>
      </c>
      <c r="F1008" s="65" t="inlineStr">
        <is>
          <t>Bordeaux</t>
        </is>
      </c>
      <c r="G1008" s="65" t="inlineStr">
        <is>
          <t>Partenaire</t>
        </is>
      </c>
      <c r="H1008" s="66" t="n">
        <v>46190</v>
      </c>
      <c r="I1008" s="65" t="inlineStr">
        <is>
          <t>Standard</t>
        </is>
      </c>
    </row>
    <row r="1009">
      <c r="A1009" s="65" t="inlineStr">
        <is>
          <t>CLI-0963</t>
        </is>
      </c>
      <c r="B1009" s="65" t="inlineStr">
        <is>
          <t>EHPAD Les Glycines 91</t>
        </is>
      </c>
      <c r="C1009" s="65" t="inlineStr">
        <is>
          <t>Syndic</t>
        </is>
      </c>
      <c r="D1009" s="65" t="inlineStr">
        <is>
          <t>Bègles</t>
        </is>
      </c>
      <c r="E1009" s="65" t="inlineStr">
        <is>
          <t>33130</t>
        </is>
      </c>
      <c r="F1009" s="65" t="inlineStr">
        <is>
          <t>Bordeaux</t>
        </is>
      </c>
      <c r="G1009" s="65" t="inlineStr">
        <is>
          <t>Bouche-à-oreille</t>
        </is>
      </c>
      <c r="H1009" s="66" t="n">
        <v>46191</v>
      </c>
      <c r="I1009" s="65" t="inlineStr">
        <is>
          <t>Lent</t>
        </is>
      </c>
    </row>
    <row r="1010">
      <c r="A1010" s="65" t="inlineStr">
        <is>
          <t>CLI-0964</t>
        </is>
      </c>
      <c r="B1010" s="65" t="inlineStr">
        <is>
          <t>Cabinet comptable Serval 6</t>
        </is>
      </c>
      <c r="C1010" s="65" t="inlineStr">
        <is>
          <t>Syndic</t>
        </is>
      </c>
      <c r="D1010" s="65" t="inlineStr">
        <is>
          <t>Castelnau-le-Lez</t>
        </is>
      </c>
      <c r="E1010" s="65" t="inlineStr">
        <is>
          <t>34170</t>
        </is>
      </c>
      <c r="F1010" s="65" t="inlineStr">
        <is>
          <t>Montpellier</t>
        </is>
      </c>
      <c r="G1010" s="65" t="inlineStr">
        <is>
          <t>Partenaire</t>
        </is>
      </c>
      <c r="H1010" s="66" t="n">
        <v>46192</v>
      </c>
      <c r="I1010" s="65" t="inlineStr">
        <is>
          <t>Lent</t>
        </is>
      </c>
    </row>
    <row r="1011">
      <c r="A1011" s="65" t="inlineStr">
        <is>
          <t>CLI-0965</t>
        </is>
      </c>
      <c r="B1011" s="65" t="inlineStr">
        <is>
          <t>Auto-école Conduite Plus 85</t>
        </is>
      </c>
      <c r="C1011" s="65" t="inlineStr">
        <is>
          <t>Professionnel</t>
        </is>
      </c>
      <c r="D1011" s="65" t="inlineStr">
        <is>
          <t>Béziers</t>
        </is>
      </c>
      <c r="E1011" s="65" t="inlineStr">
        <is>
          <t>34500</t>
        </is>
      </c>
      <c r="F1011" s="65" t="inlineStr">
        <is>
          <t>Montpellier</t>
        </is>
      </c>
      <c r="G1011" s="65" t="inlineStr">
        <is>
          <t>Partenaire</t>
        </is>
      </c>
      <c r="H1011" s="66" t="n">
        <v>46193</v>
      </c>
      <c r="I1011" s="65" t="inlineStr">
        <is>
          <t>Lent</t>
        </is>
      </c>
    </row>
    <row r="1012">
      <c r="A1012" s="65" t="inlineStr">
        <is>
          <t>CLI-0966</t>
        </is>
      </c>
      <c r="B1012" s="65" t="inlineStr">
        <is>
          <t>Résidence Belvédère 67</t>
        </is>
      </c>
      <c r="C1012" s="65" t="inlineStr">
        <is>
          <t>Collectivité</t>
        </is>
      </c>
      <c r="D1012" s="65" t="inlineStr">
        <is>
          <t>Muret</t>
        </is>
      </c>
      <c r="E1012" s="65" t="inlineStr">
        <is>
          <t>31600</t>
        </is>
      </c>
      <c r="F1012" s="65" t="inlineStr">
        <is>
          <t>Toulouse</t>
        </is>
      </c>
      <c r="G1012" s="65" t="inlineStr">
        <is>
          <t>Prospection</t>
        </is>
      </c>
      <c r="H1012" s="66" t="n">
        <v>46194</v>
      </c>
      <c r="I1012" s="65" t="inlineStr">
        <is>
          <t>Lent</t>
        </is>
      </c>
    </row>
    <row r="1013">
      <c r="A1013" s="65" t="inlineStr">
        <is>
          <t>CLI-0967</t>
        </is>
      </c>
      <c r="B1013" s="65" t="inlineStr">
        <is>
          <t>Marc Lemoine</t>
        </is>
      </c>
      <c r="C1013" s="65" t="inlineStr">
        <is>
          <t>Particulier</t>
        </is>
      </c>
      <c r="D1013" s="65" t="inlineStr">
        <is>
          <t>Tournefeuille</t>
        </is>
      </c>
      <c r="E1013" s="65" t="inlineStr">
        <is>
          <t>31170</t>
        </is>
      </c>
      <c r="F1013" s="65" t="inlineStr">
        <is>
          <t>Toulouse</t>
        </is>
      </c>
      <c r="G1013" s="65" t="inlineStr">
        <is>
          <t>Google Ads</t>
        </is>
      </c>
      <c r="H1013" s="66" t="n">
        <v>46195</v>
      </c>
      <c r="I1013" s="65" t="inlineStr">
        <is>
          <t>Bon payeur</t>
        </is>
      </c>
    </row>
    <row r="1014">
      <c r="A1014" s="65" t="inlineStr">
        <is>
          <t>CLI-0968</t>
        </is>
      </c>
      <c r="B1014" s="65" t="inlineStr">
        <is>
          <t>Garage Autoplus 63</t>
        </is>
      </c>
      <c r="C1014" s="65" t="inlineStr">
        <is>
          <t>Professionnel</t>
        </is>
      </c>
      <c r="D1014" s="65" t="inlineStr">
        <is>
          <t>Bordeaux</t>
        </is>
      </c>
      <c r="E1014" s="65" t="inlineStr">
        <is>
          <t>33000</t>
        </is>
      </c>
      <c r="F1014" s="65" t="inlineStr">
        <is>
          <t>Bordeaux</t>
        </is>
      </c>
      <c r="G1014" s="65" t="inlineStr">
        <is>
          <t>Prospection</t>
        </is>
      </c>
      <c r="H1014" s="66" t="n">
        <v>46196</v>
      </c>
      <c r="I1014" s="65" t="inlineStr">
        <is>
          <t>Bon payeur</t>
        </is>
      </c>
    </row>
    <row r="1015">
      <c r="A1015" s="65" t="inlineStr">
        <is>
          <t>CLI-0969</t>
        </is>
      </c>
      <c r="B1015" s="65" t="inlineStr">
        <is>
          <t>Olivier Gaillard</t>
        </is>
      </c>
      <c r="C1015" s="65" t="inlineStr">
        <is>
          <t>Particulier</t>
        </is>
      </c>
      <c r="D1015" s="65" t="inlineStr">
        <is>
          <t>Béziers</t>
        </is>
      </c>
      <c r="E1015" s="65" t="inlineStr">
        <is>
          <t>34500</t>
        </is>
      </c>
      <c r="F1015" s="65" t="inlineStr">
        <is>
          <t>Montpellier</t>
        </is>
      </c>
      <c r="G1015" s="65" t="inlineStr">
        <is>
          <t>Site web</t>
        </is>
      </c>
      <c r="H1015" s="66" t="n">
        <v>46197</v>
      </c>
      <c r="I1015" s="65" t="inlineStr">
        <is>
          <t>Standard</t>
        </is>
      </c>
    </row>
    <row r="1016">
      <c r="A1016" s="65" t="inlineStr">
        <is>
          <t>CLI-0970</t>
        </is>
      </c>
      <c r="B1016" s="65" t="inlineStr">
        <is>
          <t>CCAS de Muret 41</t>
        </is>
      </c>
      <c r="C1016" s="65" t="inlineStr">
        <is>
          <t>Syndic</t>
        </is>
      </c>
      <c r="D1016" s="65" t="inlineStr">
        <is>
          <t>Colomiers</t>
        </is>
      </c>
      <c r="E1016" s="65" t="inlineStr">
        <is>
          <t>31770</t>
        </is>
      </c>
      <c r="F1016" s="65" t="inlineStr">
        <is>
          <t>Toulouse</t>
        </is>
      </c>
      <c r="G1016" s="65" t="inlineStr">
        <is>
          <t>Site web</t>
        </is>
      </c>
      <c r="H1016" s="66" t="n">
        <v>46198</v>
      </c>
      <c r="I1016" s="65" t="inlineStr">
        <is>
          <t>Lent</t>
        </is>
      </c>
    </row>
    <row r="1017">
      <c r="A1017" s="65" t="inlineStr">
        <is>
          <t>CLI-0971</t>
        </is>
      </c>
      <c r="B1017" s="65" t="inlineStr">
        <is>
          <t>Fanny Perrin</t>
        </is>
      </c>
      <c r="C1017" s="65" t="inlineStr">
        <is>
          <t>Particulier</t>
        </is>
      </c>
      <c r="D1017" s="65" t="inlineStr">
        <is>
          <t>Libourne</t>
        </is>
      </c>
      <c r="E1017" s="65" t="inlineStr">
        <is>
          <t>33500</t>
        </is>
      </c>
      <c r="F1017" s="65" t="inlineStr">
        <is>
          <t>Bordeaux</t>
        </is>
      </c>
      <c r="G1017" s="65" t="inlineStr">
        <is>
          <t>Prospection</t>
        </is>
      </c>
      <c r="H1017" s="66" t="n">
        <v>46199</v>
      </c>
      <c r="I1017" s="65" t="inlineStr">
        <is>
          <t>Bon payeur</t>
        </is>
      </c>
    </row>
    <row r="1018">
      <c r="A1018" s="65" t="inlineStr">
        <is>
          <t>CLI-0972</t>
        </is>
      </c>
      <c r="B1018" s="65" t="inlineStr">
        <is>
          <t>Salle de sport Ironfit 96</t>
        </is>
      </c>
      <c r="C1018" s="65" t="inlineStr">
        <is>
          <t>Syndic</t>
        </is>
      </c>
      <c r="D1018" s="65" t="inlineStr">
        <is>
          <t>Toulouse</t>
        </is>
      </c>
      <c r="E1018" s="65" t="inlineStr">
        <is>
          <t>31000</t>
        </is>
      </c>
      <c r="F1018" s="65" t="inlineStr">
        <is>
          <t>Toulouse</t>
        </is>
      </c>
      <c r="G1018" s="65" t="inlineStr">
        <is>
          <t>Google Ads</t>
        </is>
      </c>
      <c r="H1018" s="66" t="n">
        <v>46201</v>
      </c>
      <c r="I1018" s="65" t="inlineStr">
        <is>
          <t>Litigieux</t>
        </is>
      </c>
    </row>
    <row r="1019">
      <c r="A1019" s="65" t="inlineStr">
        <is>
          <t>CLI-0973</t>
        </is>
      </c>
      <c r="B1019" s="65" t="inlineStr">
        <is>
          <t>Brasserie du Port 63</t>
        </is>
      </c>
      <c r="C1019" s="65" t="inlineStr">
        <is>
          <t>Syndic</t>
        </is>
      </c>
      <c r="D1019" s="65" t="inlineStr">
        <is>
          <t>Castelnau-le-Lez</t>
        </is>
      </c>
      <c r="E1019" s="65" t="inlineStr">
        <is>
          <t>34170</t>
        </is>
      </c>
      <c r="F1019" s="65" t="inlineStr">
        <is>
          <t>Montpellier</t>
        </is>
      </c>
      <c r="G1019" s="65" t="inlineStr">
        <is>
          <t>Partenaire</t>
        </is>
      </c>
      <c r="H1019" s="66" t="n">
        <v>46202</v>
      </c>
      <c r="I1019" s="65" t="inlineStr">
        <is>
          <t>Lent</t>
        </is>
      </c>
    </row>
    <row r="1020">
      <c r="A1020" s="65" t="inlineStr">
        <is>
          <t>CLI-0974</t>
        </is>
      </c>
      <c r="B1020" s="65" t="inlineStr">
        <is>
          <t>Rachida Rey</t>
        </is>
      </c>
      <c r="C1020" s="65" t="inlineStr">
        <is>
          <t>Particulier</t>
        </is>
      </c>
      <c r="D1020" s="65" t="inlineStr">
        <is>
          <t>Béziers</t>
        </is>
      </c>
      <c r="E1020" s="65" t="inlineStr">
        <is>
          <t>34500</t>
        </is>
      </c>
      <c r="F1020" s="65" t="inlineStr">
        <is>
          <t>Montpellier</t>
        </is>
      </c>
      <c r="G1020" s="65" t="inlineStr">
        <is>
          <t>Google Ads</t>
        </is>
      </c>
      <c r="H1020" s="66" t="n">
        <v>46203</v>
      </c>
      <c r="I1020" s="65" t="inlineStr">
        <is>
          <t>Bon payeur</t>
        </is>
      </c>
    </row>
  </sheetData>
  <autoFilter ref="A1:I10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8C4CE"/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14" customWidth="1" min="4" max="4"/>
    <col width="16" customWidth="1" min="5" max="5"/>
    <col width="20" customWidth="1" min="6" max="6"/>
    <col width="17" customWidth="1" min="7" max="7"/>
  </cols>
  <sheetData>
    <row r="1" ht="30" customHeight="1">
      <c r="A1" s="30" t="inlineStr">
        <is>
          <t>Technicien id</t>
        </is>
      </c>
      <c r="B1" s="30" t="inlineStr">
        <is>
          <t>Nom technicien</t>
        </is>
      </c>
      <c r="C1" s="30" t="inlineStr">
        <is>
          <t>Agence</t>
        </is>
      </c>
      <c r="D1" s="30" t="inlineStr">
        <is>
          <t>Specialite</t>
        </is>
      </c>
      <c r="E1" s="30" t="inlineStr">
        <is>
          <t>Cout horaire</t>
        </is>
      </c>
      <c r="F1" s="30" t="inlineStr">
        <is>
          <t>Taux facturation horaire</t>
        </is>
      </c>
      <c r="G1" s="30" t="inlineStr">
        <is>
          <t>Date embauche</t>
        </is>
      </c>
    </row>
    <row r="2">
      <c r="A2" s="65" t="inlineStr">
        <is>
          <t>TEC-01</t>
        </is>
      </c>
      <c r="B2" s="65" t="inlineStr">
        <is>
          <t>Marc Delaunay</t>
        </is>
      </c>
      <c r="C2" s="65" t="inlineStr">
        <is>
          <t>Bordeaux</t>
        </is>
      </c>
      <c r="D2" s="65" t="inlineStr">
        <is>
          <t>Plomberie</t>
        </is>
      </c>
      <c r="E2" s="72" t="n">
        <v>32</v>
      </c>
      <c r="F2" s="72" t="n">
        <v>68</v>
      </c>
      <c r="G2" s="66" t="n">
        <v>42430</v>
      </c>
    </row>
    <row r="3">
      <c r="A3" s="65" t="inlineStr">
        <is>
          <t>TEC-02</t>
        </is>
      </c>
      <c r="B3" s="65" t="inlineStr">
        <is>
          <t>Ahmed Zahiri</t>
        </is>
      </c>
      <c r="C3" s="65" t="inlineStr">
        <is>
          <t>Bordeaux</t>
        </is>
      </c>
      <c r="D3" s="65" t="inlineStr">
        <is>
          <t>Chauffage</t>
        </is>
      </c>
      <c r="E3" s="72" t="n">
        <v>35</v>
      </c>
      <c r="F3" s="72" t="n">
        <v>72</v>
      </c>
      <c r="G3" s="66" t="n">
        <v>43344</v>
      </c>
    </row>
    <row r="4">
      <c r="A4" s="65" t="inlineStr">
        <is>
          <t>TEC-03</t>
        </is>
      </c>
      <c r="B4" s="65" t="inlineStr">
        <is>
          <t>Fabien Ortiz</t>
        </is>
      </c>
      <c r="C4" s="65" t="inlineStr">
        <is>
          <t>Bordeaux</t>
        </is>
      </c>
      <c r="D4" s="65" t="inlineStr">
        <is>
          <t>Électricité</t>
        </is>
      </c>
      <c r="E4" s="72" t="n">
        <v>33</v>
      </c>
      <c r="F4" s="72" t="n">
        <v>70</v>
      </c>
      <c r="G4" s="66" t="n">
        <v>43480</v>
      </c>
    </row>
    <row r="5">
      <c r="A5" s="65" t="inlineStr">
        <is>
          <t>TEC-04</t>
        </is>
      </c>
      <c r="B5" s="65" t="inlineStr">
        <is>
          <t>Lucas Bertin</t>
        </is>
      </c>
      <c r="C5" s="65" t="inlineStr">
        <is>
          <t>Bordeaux</t>
        </is>
      </c>
      <c r="D5" s="65" t="inlineStr">
        <is>
          <t>Plomberie</t>
        </is>
      </c>
      <c r="E5" s="72" t="n">
        <v>27</v>
      </c>
      <c r="F5" s="72" t="n">
        <v>68</v>
      </c>
      <c r="G5" s="66" t="n">
        <v>45173</v>
      </c>
    </row>
    <row r="6">
      <c r="A6" s="65" t="inlineStr">
        <is>
          <t>TEC-05</t>
        </is>
      </c>
      <c r="B6" s="65" t="inlineStr">
        <is>
          <t>Sonia Mercier</t>
        </is>
      </c>
      <c r="C6" s="65" t="inlineStr">
        <is>
          <t>Bordeaux</t>
        </is>
      </c>
      <c r="D6" s="65" t="inlineStr">
        <is>
          <t>Salle de bain</t>
        </is>
      </c>
      <c r="E6" s="72" t="n">
        <v>31</v>
      </c>
      <c r="F6" s="72" t="n">
        <v>66</v>
      </c>
      <c r="G6" s="66" t="n">
        <v>44287</v>
      </c>
    </row>
    <row r="7">
      <c r="A7" s="65" t="inlineStr">
        <is>
          <t>TEC-06</t>
        </is>
      </c>
      <c r="B7" s="65" t="inlineStr">
        <is>
          <t>Pierre Vasseur</t>
        </is>
      </c>
      <c r="C7" s="65" t="inlineStr">
        <is>
          <t>Toulouse</t>
        </is>
      </c>
      <c r="D7" s="65" t="inlineStr">
        <is>
          <t>Chauffage</t>
        </is>
      </c>
      <c r="E7" s="72" t="n">
        <v>36</v>
      </c>
      <c r="F7" s="72" t="n">
        <v>74</v>
      </c>
      <c r="G7" s="66" t="n">
        <v>42036</v>
      </c>
    </row>
    <row r="8">
      <c r="A8" s="65" t="inlineStr">
        <is>
          <t>TEC-07</t>
        </is>
      </c>
      <c r="B8" s="65" t="inlineStr">
        <is>
          <t>Yannick Dubreuil</t>
        </is>
      </c>
      <c r="C8" s="65" t="inlineStr">
        <is>
          <t>Toulouse</t>
        </is>
      </c>
      <c r="D8" s="65" t="inlineStr">
        <is>
          <t>Plomberie</t>
        </is>
      </c>
      <c r="E8" s="72" t="n">
        <v>30</v>
      </c>
      <c r="F8" s="72" t="n">
        <v>68</v>
      </c>
      <c r="G8" s="66" t="n">
        <v>44105</v>
      </c>
    </row>
    <row r="9">
      <c r="A9" s="65" t="inlineStr">
        <is>
          <t>TEC-08</t>
        </is>
      </c>
      <c r="B9" s="65" t="inlineStr">
        <is>
          <t>Elodie Ravel</t>
        </is>
      </c>
      <c r="C9" s="65" t="inlineStr">
        <is>
          <t>Toulouse</t>
        </is>
      </c>
      <c r="D9" s="65" t="inlineStr">
        <is>
          <t>Électricité</t>
        </is>
      </c>
      <c r="E9" s="72" t="n">
        <v>32</v>
      </c>
      <c r="F9" s="72" t="n">
        <v>70</v>
      </c>
      <c r="G9" s="66" t="n">
        <v>44621</v>
      </c>
    </row>
    <row r="10">
      <c r="A10" s="65" t="inlineStr">
        <is>
          <t>TEC-09</t>
        </is>
      </c>
      <c r="B10" s="65" t="inlineStr">
        <is>
          <t>Mehdi Ouali</t>
        </is>
      </c>
      <c r="C10" s="65" t="inlineStr">
        <is>
          <t>Toulouse</t>
        </is>
      </c>
      <c r="D10" s="65" t="inlineStr">
        <is>
          <t>Dépannage</t>
        </is>
      </c>
      <c r="E10" s="72" t="n">
        <v>28</v>
      </c>
      <c r="F10" s="72" t="n">
        <v>64</v>
      </c>
      <c r="G10" s="66" t="n">
        <v>45236</v>
      </c>
    </row>
    <row r="11">
      <c r="A11" s="65" t="inlineStr">
        <is>
          <t>TEC-10</t>
        </is>
      </c>
      <c r="B11" s="65" t="inlineStr">
        <is>
          <t>Bruno Castel</t>
        </is>
      </c>
      <c r="C11" s="65" t="inlineStr">
        <is>
          <t>Montpellier</t>
        </is>
      </c>
      <c r="D11" s="65" t="inlineStr">
        <is>
          <t>Plomberie</t>
        </is>
      </c>
      <c r="E11" s="72" t="n">
        <v>31</v>
      </c>
      <c r="F11" s="72" t="n">
        <v>66</v>
      </c>
      <c r="G11" s="66" t="n">
        <v>45536</v>
      </c>
    </row>
    <row r="12">
      <c r="A12" s="65" t="inlineStr">
        <is>
          <t>TEC-11</t>
        </is>
      </c>
      <c r="B12" s="65" t="inlineStr">
        <is>
          <t>Damien Roche</t>
        </is>
      </c>
      <c r="C12" s="65" t="inlineStr">
        <is>
          <t>Montpellier</t>
        </is>
      </c>
      <c r="D12" s="65" t="inlineStr">
        <is>
          <t>Chauffage</t>
        </is>
      </c>
      <c r="E12" s="72" t="n">
        <v>34</v>
      </c>
      <c r="F12" s="72" t="n">
        <v>70</v>
      </c>
      <c r="G12" s="66" t="n">
        <v>45536</v>
      </c>
    </row>
    <row r="13">
      <c r="A13" s="65" t="inlineStr">
        <is>
          <t>TEC-12</t>
        </is>
      </c>
      <c r="B13" s="65" t="inlineStr">
        <is>
          <t>Inès Bonnaud</t>
        </is>
      </c>
      <c r="C13" s="65" t="inlineStr">
        <is>
          <t>Montpellier</t>
        </is>
      </c>
      <c r="D13" s="65" t="inlineStr">
        <is>
          <t>Électricité</t>
        </is>
      </c>
      <c r="E13" s="72" t="n">
        <v>29</v>
      </c>
      <c r="F13" s="72" t="n">
        <v>66</v>
      </c>
      <c r="G13" s="66" t="n">
        <v>45719</v>
      </c>
    </row>
  </sheetData>
  <autoFilter ref="A1:G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8C4CE"/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3" customWidth="1" min="3" max="3"/>
    <col width="20" customWidth="1" min="4" max="4"/>
    <col width="19" customWidth="1" min="5" max="5"/>
    <col width="19" customWidth="1" min="6" max="6"/>
  </cols>
  <sheetData>
    <row r="1" ht="30" customHeight="1">
      <c r="A1" s="30" t="inlineStr">
        <is>
          <t>Code prestation</t>
        </is>
      </c>
      <c r="B1" s="30" t="inlineStr">
        <is>
          <t>Libelle</t>
        </is>
      </c>
      <c r="C1" s="30" t="inlineStr">
        <is>
          <t>Categorie</t>
        </is>
      </c>
      <c r="D1" s="30" t="inlineStr">
        <is>
          <t>Prix unitaire ht</t>
        </is>
      </c>
      <c r="E1" s="30" t="inlineStr">
        <is>
          <t>Marge cible pct</t>
        </is>
      </c>
      <c r="F1" s="30" t="inlineStr">
        <is>
          <t>Heures standard</t>
        </is>
      </c>
    </row>
    <row r="2">
      <c r="A2" s="65" t="inlineStr">
        <is>
          <t>PR-001</t>
        </is>
      </c>
      <c r="B2" s="65" t="inlineStr">
        <is>
          <t>Remplacement chauffe-eau 200 L</t>
        </is>
      </c>
      <c r="C2" s="65" t="inlineStr">
        <is>
          <t>Plomberie</t>
        </is>
      </c>
      <c r="D2" s="68" t="n">
        <v>1180</v>
      </c>
      <c r="E2" s="71" t="n">
        <v>0.34</v>
      </c>
      <c r="F2" s="70" t="n">
        <v>4.5</v>
      </c>
    </row>
    <row r="3">
      <c r="A3" s="65" t="inlineStr">
        <is>
          <t>PR-002</t>
        </is>
      </c>
      <c r="B3" s="65" t="inlineStr">
        <is>
          <t>Recherche de fuite + réparation</t>
        </is>
      </c>
      <c r="C3" s="65" t="inlineStr">
        <is>
          <t>Plomberie</t>
        </is>
      </c>
      <c r="D3" s="68" t="n">
        <v>420</v>
      </c>
      <c r="E3" s="71" t="n">
        <v>0.46</v>
      </c>
      <c r="F3" s="70" t="n">
        <v>2</v>
      </c>
    </row>
    <row r="4">
      <c r="A4" s="65" t="inlineStr">
        <is>
          <t>PR-003</t>
        </is>
      </c>
      <c r="B4" s="65" t="inlineStr">
        <is>
          <t>Réfection réseau eau appartement</t>
        </is>
      </c>
      <c r="C4" s="65" t="inlineStr">
        <is>
          <t>Plomberie</t>
        </is>
      </c>
      <c r="D4" s="68" t="n">
        <v>2950</v>
      </c>
      <c r="E4" s="71" t="n">
        <v>0.3</v>
      </c>
      <c r="F4" s="70" t="n">
        <v>14</v>
      </c>
    </row>
    <row r="5">
      <c r="A5" s="65" t="inlineStr">
        <is>
          <t>PR-004</t>
        </is>
      </c>
      <c r="B5" s="65" t="inlineStr">
        <is>
          <t>Remplacement colonne d'évacuation</t>
        </is>
      </c>
      <c r="C5" s="65" t="inlineStr">
        <is>
          <t>Plomberie</t>
        </is>
      </c>
      <c r="D5" s="68" t="n">
        <v>5400</v>
      </c>
      <c r="E5" s="71" t="n">
        <v>0.26</v>
      </c>
      <c r="F5" s="70" t="n">
        <v>26</v>
      </c>
    </row>
    <row r="6">
      <c r="A6" s="65" t="inlineStr">
        <is>
          <t>CH-001</t>
        </is>
      </c>
      <c r="B6" s="65" t="inlineStr">
        <is>
          <t>Installation chaudière gaz condensation</t>
        </is>
      </c>
      <c r="C6" s="65" t="inlineStr">
        <is>
          <t>Chauffage</t>
        </is>
      </c>
      <c r="D6" s="68" t="n">
        <v>4650</v>
      </c>
      <c r="E6" s="71" t="n">
        <v>0.28</v>
      </c>
      <c r="F6" s="70" t="n">
        <v>12</v>
      </c>
    </row>
    <row r="7">
      <c r="A7" s="65" t="inlineStr">
        <is>
          <t>CH-002</t>
        </is>
      </c>
      <c r="B7" s="65" t="inlineStr">
        <is>
          <t>Entretien annuel chaudière</t>
        </is>
      </c>
      <c r="C7" s="65" t="inlineStr">
        <is>
          <t>Chauffage</t>
        </is>
      </c>
      <c r="D7" s="68" t="n">
        <v>145</v>
      </c>
      <c r="E7" s="71" t="n">
        <v>0.58</v>
      </c>
      <c r="F7" s="70" t="n">
        <v>1</v>
      </c>
    </row>
    <row r="8">
      <c r="A8" s="65" t="inlineStr">
        <is>
          <t>CH-003</t>
        </is>
      </c>
      <c r="B8" s="65" t="inlineStr">
        <is>
          <t>Installation pompe à chaleur air/eau</t>
        </is>
      </c>
      <c r="C8" s="65" t="inlineStr">
        <is>
          <t>Chauffage</t>
        </is>
      </c>
      <c r="D8" s="68" t="n">
        <v>12800</v>
      </c>
      <c r="E8" s="71" t="n">
        <v>0.24</v>
      </c>
      <c r="F8" s="70" t="n">
        <v>28</v>
      </c>
    </row>
    <row r="9">
      <c r="A9" s="65" t="inlineStr">
        <is>
          <t>CH-004</t>
        </is>
      </c>
      <c r="B9" s="65" t="inlineStr">
        <is>
          <t>Remplacement radiateurs (lot de 5)</t>
        </is>
      </c>
      <c r="C9" s="65" t="inlineStr">
        <is>
          <t>Chauffage</t>
        </is>
      </c>
      <c r="D9" s="68" t="n">
        <v>2380</v>
      </c>
      <c r="E9" s="71" t="n">
        <v>0.32</v>
      </c>
      <c r="F9" s="70" t="n">
        <v>9</v>
      </c>
    </row>
    <row r="10">
      <c r="A10" s="65" t="inlineStr">
        <is>
          <t>CH-005</t>
        </is>
      </c>
      <c r="B10" s="65" t="inlineStr">
        <is>
          <t>Désembouage circuit chauffage</t>
        </is>
      </c>
      <c r="C10" s="65" t="inlineStr">
        <is>
          <t>Chauffage</t>
        </is>
      </c>
      <c r="D10" s="68" t="n">
        <v>680</v>
      </c>
      <c r="E10" s="71" t="n">
        <v>0.49</v>
      </c>
      <c r="F10" s="70" t="n">
        <v>3.5</v>
      </c>
    </row>
    <row r="11">
      <c r="A11" s="65" t="inlineStr">
        <is>
          <t>EL-001</t>
        </is>
      </c>
      <c r="B11" s="65" t="inlineStr">
        <is>
          <t>Mise aux normes tableau électrique</t>
        </is>
      </c>
      <c r="C11" s="65" t="inlineStr">
        <is>
          <t>Électricité</t>
        </is>
      </c>
      <c r="D11" s="68" t="n">
        <v>1650</v>
      </c>
      <c r="E11" s="71" t="n">
        <v>0.38</v>
      </c>
      <c r="F11" s="70" t="n">
        <v>7</v>
      </c>
    </row>
    <row r="12">
      <c r="A12" s="65" t="inlineStr">
        <is>
          <t>EL-002</t>
        </is>
      </c>
      <c r="B12" s="65" t="inlineStr">
        <is>
          <t>Installation borne de recharge VE</t>
        </is>
      </c>
      <c r="C12" s="65" t="inlineStr">
        <is>
          <t>Électricité</t>
        </is>
      </c>
      <c r="D12" s="68" t="n">
        <v>1420</v>
      </c>
      <c r="E12" s="71" t="n">
        <v>0.35</v>
      </c>
      <c r="F12" s="70" t="n">
        <v>5</v>
      </c>
    </row>
    <row r="13">
      <c r="A13" s="65" t="inlineStr">
        <is>
          <t>EL-003</t>
        </is>
      </c>
      <c r="B13" s="65" t="inlineStr">
        <is>
          <t>Rénovation électrique complète</t>
        </is>
      </c>
      <c r="C13" s="65" t="inlineStr">
        <is>
          <t>Électricité</t>
        </is>
      </c>
      <c r="D13" s="68" t="n">
        <v>8900</v>
      </c>
      <c r="E13" s="71" t="n">
        <v>0.27</v>
      </c>
      <c r="F13" s="70" t="n">
        <v>40</v>
      </c>
    </row>
    <row r="14">
      <c r="A14" s="65" t="inlineStr">
        <is>
          <t>EL-004</t>
        </is>
      </c>
      <c r="B14" s="65" t="inlineStr">
        <is>
          <t>Éclairage LED locaux professionnels</t>
        </is>
      </c>
      <c r="C14" s="65" t="inlineStr">
        <is>
          <t>Électricité</t>
        </is>
      </c>
      <c r="D14" s="68" t="n">
        <v>3200</v>
      </c>
      <c r="E14" s="71" t="n">
        <v>0.36</v>
      </c>
      <c r="F14" s="70" t="n">
        <v>15</v>
      </c>
    </row>
    <row r="15">
      <c r="A15" s="65" t="inlineStr">
        <is>
          <t>SB-001</t>
        </is>
      </c>
      <c r="B15" s="65" t="inlineStr">
        <is>
          <t>Rénovation salle de bain complète</t>
        </is>
      </c>
      <c r="C15" s="65" t="inlineStr">
        <is>
          <t>Salle de bain</t>
        </is>
      </c>
      <c r="D15" s="68" t="n">
        <v>9200</v>
      </c>
      <c r="E15" s="71" t="n">
        <v>0.25</v>
      </c>
      <c r="F15" s="70" t="n">
        <v>45</v>
      </c>
    </row>
    <row r="16">
      <c r="A16" s="65" t="inlineStr">
        <is>
          <t>SB-002</t>
        </is>
      </c>
      <c r="B16" s="65" t="inlineStr">
        <is>
          <t>Remplacement baignoire par douche</t>
        </is>
      </c>
      <c r="C16" s="65" t="inlineStr">
        <is>
          <t>Salle de bain</t>
        </is>
      </c>
      <c r="D16" s="68" t="n">
        <v>3450</v>
      </c>
      <c r="E16" s="71" t="n">
        <v>0.31</v>
      </c>
      <c r="F16" s="70" t="n">
        <v>16</v>
      </c>
    </row>
    <row r="17">
      <c r="A17" s="65" t="inlineStr">
        <is>
          <t>SB-003</t>
        </is>
      </c>
      <c r="B17" s="65" t="inlineStr">
        <is>
          <t>Pose meuble vasque + robinetterie</t>
        </is>
      </c>
      <c r="C17" s="65" t="inlineStr">
        <is>
          <t>Salle de bain</t>
        </is>
      </c>
      <c r="D17" s="68" t="n">
        <v>1150</v>
      </c>
      <c r="E17" s="71" t="n">
        <v>0.37</v>
      </c>
      <c r="F17" s="70" t="n">
        <v>5.5</v>
      </c>
    </row>
    <row r="18">
      <c r="A18" s="65" t="inlineStr">
        <is>
          <t>DP-001</t>
        </is>
      </c>
      <c r="B18" s="65" t="inlineStr">
        <is>
          <t>Dépannage plomberie urgence</t>
        </is>
      </c>
      <c r="C18" s="65" t="inlineStr">
        <is>
          <t>Dépannage</t>
        </is>
      </c>
      <c r="D18" s="68" t="n">
        <v>260</v>
      </c>
      <c r="E18" s="71" t="n">
        <v>0.52</v>
      </c>
      <c r="F18" s="70" t="n">
        <v>1.5</v>
      </c>
    </row>
    <row r="19">
      <c r="A19" s="65" t="inlineStr">
        <is>
          <t>DP-002</t>
        </is>
      </c>
      <c r="B19" s="65" t="inlineStr">
        <is>
          <t>Débouchage canalisation</t>
        </is>
      </c>
      <c r="C19" s="65" t="inlineStr">
        <is>
          <t>Dépannage</t>
        </is>
      </c>
      <c r="D19" s="68" t="n">
        <v>340</v>
      </c>
      <c r="E19" s="71" t="n">
        <v>0.55</v>
      </c>
      <c r="F19" s="70" t="n">
        <v>2</v>
      </c>
    </row>
    <row r="20">
      <c r="A20" s="65" t="inlineStr">
        <is>
          <t>DP-003</t>
        </is>
      </c>
      <c r="B20" s="65" t="inlineStr">
        <is>
          <t>Dépannage électrique urgence</t>
        </is>
      </c>
      <c r="C20" s="65" t="inlineStr">
        <is>
          <t>Dépannage</t>
        </is>
      </c>
      <c r="D20" s="68" t="n">
        <v>290</v>
      </c>
      <c r="E20" s="71" t="n">
        <v>0.51</v>
      </c>
      <c r="F20" s="70" t="n">
        <v>1.5</v>
      </c>
    </row>
    <row r="21">
      <c r="A21" s="65" t="inlineStr">
        <is>
          <t>DP-004</t>
        </is>
      </c>
      <c r="B21" s="65" t="inlineStr">
        <is>
          <t>Remise en service chaudière</t>
        </is>
      </c>
      <c r="C21" s="65" t="inlineStr">
        <is>
          <t>Dépannage</t>
        </is>
      </c>
      <c r="D21" s="68" t="n">
        <v>220</v>
      </c>
      <c r="E21" s="71" t="n">
        <v>0.5600000000000001</v>
      </c>
      <c r="F21" s="70" t="n">
        <v>1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2026-07-30T07:48:14Z</dcterms:created>
  <dcterms:modified xsi:type="dcterms:W3CDTF">2026-07-30T07:48:23Z</dcterms:modified>
</cp:coreProperties>
</file>